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SingleCells1.xml" ContentType="application/vnd.openxmlformats-officedocument.spreadsheetml.tableSingleCells+xml"/>
  <Override PartName="/xl/comments2.xml" ContentType="application/vnd.openxmlformats-officedocument.spreadsheetml.comments+xml"/>
  <Override PartName="/xl/tables/tableSingleCells2.xml" ContentType="application/vnd.openxmlformats-officedocument.spreadsheetml.tableSingleCells+xml"/>
  <Override PartName="/xl/comments3.xml" ContentType="application/vnd.openxmlformats-officedocument.spreadsheetml.comments+xml"/>
  <Override PartName="/xl/tables/tableSingleCells3.xml" ContentType="application/vnd.openxmlformats-officedocument.spreadsheetml.tableSingleCells+xml"/>
  <Override PartName="/xl/tables/tableSingleCells4.xml" ContentType="application/vnd.openxmlformats-officedocument.spreadsheetml.tableSingleCells+xml"/>
  <Override PartName="/xl/tables/tableSingleCells5.xml" ContentType="application/vnd.openxmlformats-officedocument.spreadsheetml.tableSingleCells+xml"/>
  <Override PartName="/xl/tables/tableSingleCells6.xml" ContentType="application/vnd.openxmlformats-officedocument.spreadsheetml.tableSingleCells+xml"/>
  <Override PartName="/xl/tables/tableSingleCells7.xml" ContentType="application/vnd.openxmlformats-officedocument.spreadsheetml.tableSingleCells+xml"/>
  <Override PartName="/xl/tables/tableSingleCells8.xml" ContentType="application/vnd.openxmlformats-officedocument.spreadsheetml.tableSingleCells+xml"/>
  <Override PartName="/xl/comments4.xml" ContentType="application/vnd.openxmlformats-officedocument.spreadsheetml.comments+xml"/>
  <Override PartName="/xl/tables/tableSingleCells9.xml" ContentType="application/vnd.openxmlformats-officedocument.spreadsheetml.tableSingleCells+xml"/>
  <Override PartName="/xl/tables/tableSingleCells10.xml" ContentType="application/vnd.openxmlformats-officedocument.spreadsheetml.tableSingleCells+xml"/>
  <Override PartName="/xl/tables/tableSingleCells11.xml" ContentType="application/vnd.openxmlformats-officedocument.spreadsheetml.tableSingleCells+xml"/>
  <Override PartName="/xl/tables/tableSingleCells12.xml" ContentType="application/vnd.openxmlformats-officedocument.spreadsheetml.tableSingleCells+xml"/>
  <Override PartName="/xl/tables/tableSingleCells13.xml" ContentType="application/vnd.openxmlformats-officedocument.spreadsheetml.tableSingleCells+xml"/>
  <Override PartName="/xl/tables/tableSingleCells14.xml" ContentType="application/vnd.openxmlformats-officedocument.spreadsheetml.tableSingleCell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helgagud\Desktop\"/>
    </mc:Choice>
  </mc:AlternateContent>
  <bookViews>
    <workbookView xWindow="60" yWindow="30" windowWidth="14250" windowHeight="7875" tabRatio="898" activeTab="2"/>
  </bookViews>
  <sheets>
    <sheet name="Villupróf" sheetId="21" r:id="rId1"/>
    <sheet name="Efnahagsyfirlit" sheetId="1" r:id="rId2"/>
    <sheet name="EIGNIR" sheetId="2" r:id="rId3"/>
    <sheet name="SKULDIR" sheetId="4" r:id="rId4"/>
    <sheet name="Eigið fé" sheetId="5" r:id="rId5"/>
    <sheet name="Gengi" sheetId="6" r:id="rId6"/>
    <sheet name="Lönd" sheetId="7" r:id="rId7"/>
    <sheet name="Sundurliðun Hlutabréf" sheetId="8" r:id="rId8"/>
    <sheet name="Sundurliðun Skuldabréf" sheetId="9" r:id="rId9"/>
    <sheet name="Sundurliðun Útlán" sheetId="10" r:id="rId10"/>
    <sheet name="Sundurliðun Afleiður - eignir" sheetId="11" r:id="rId11"/>
    <sheet name="Sundurliðun Innlán" sheetId="12" r:id="rId12"/>
    <sheet name="Sundurliðun Lántaka" sheetId="13" r:id="rId13"/>
    <sheet name="Sundurliðun Verðbréfaútgáfa" sheetId="14" r:id="rId14"/>
    <sheet name="Afleiður og skortstöð - skuldir" sheetId="15" r:id="rId15"/>
    <sheet name="Eigið fe" sheetId="16" r:id="rId16"/>
    <sheet name="data" sheetId="18" state="hidden" r:id="rId17"/>
    <sheet name="Bankanúmer" sheetId="17" state="hidden" r:id="rId18"/>
  </sheets>
  <externalReferences>
    <externalReference r:id="rId19"/>
  </externalReferences>
  <definedNames>
    <definedName name="_xlnm._FilterDatabase" localSheetId="14" hidden="1">'Afleiður og skortstöð - skuldir'!$A$3:$Q$112</definedName>
    <definedName name="_xlnm._FilterDatabase" localSheetId="17" hidden="1">Bankanúmer!$A$2:$D$9</definedName>
    <definedName name="_xlnm._FilterDatabase" localSheetId="2" hidden="1">EIGNIR!$D$1:$D$905</definedName>
    <definedName name="_xlnm._FilterDatabase" localSheetId="3" hidden="1">SKULDIR!$A$11:$E$209</definedName>
    <definedName name="_xlnm._FilterDatabase" localSheetId="10" hidden="1">'Sundurliðun Afleiður - eignir'!$A$3:$Q$83</definedName>
    <definedName name="_xlnm._FilterDatabase" localSheetId="7" hidden="1">'Sundurliðun Hlutabréf'!$A$3:$T$84</definedName>
    <definedName name="_xlnm._FilterDatabase" localSheetId="11" hidden="1">'Sundurliðun Innlán'!$A$3:$Q$167</definedName>
    <definedName name="_xlnm._FilterDatabase" localSheetId="12" hidden="1">'Sundurliðun Lántaka'!$A$3:$Q$82</definedName>
    <definedName name="_xlnm._FilterDatabase" localSheetId="8" hidden="1">'Sundurliðun Skuldabréf'!$A$3:$T$122</definedName>
    <definedName name="_xlnm._FilterDatabase" localSheetId="9" hidden="1">'Sundurliðun Útlán'!$A$3:$Q$296</definedName>
    <definedName name="_xlnm._FilterDatabase" localSheetId="13" hidden="1">'Sundurliðun Verðbréfaútgáfa'!$D$3:$Q$14</definedName>
    <definedName name="_xlnm.Print_Area" localSheetId="14">'Afleiður og skortstöð - skuldir'!$C$5:$Q$112</definedName>
    <definedName name="_xlnm.Print_Area" localSheetId="15">'Eigið fe'!$C$5:$T$26</definedName>
    <definedName name="_xlnm.Print_Area" localSheetId="4">'Eigið fé'!$A$1:$C$26</definedName>
    <definedName name="_xlnm.Print_Area" localSheetId="2">EIGNIR!$A$1:$D$774</definedName>
    <definedName name="_xlnm.Print_Area" localSheetId="6">Lönd!$A$5:$AD$54</definedName>
    <definedName name="_xlnm.Print_Area" localSheetId="3">SKULDIR!$A$1:$D$237</definedName>
    <definedName name="_xlnm.Print_Area" localSheetId="10">'Sundurliðun Afleiður - eignir'!$C$5:$Q$83</definedName>
    <definedName name="_xlnm.Print_Area" localSheetId="7">'Sundurliðun Hlutabréf'!$D$5:$T$84</definedName>
    <definedName name="_xlnm.Print_Area" localSheetId="11">'Sundurliðun Innlán'!$C$5:$Q$167</definedName>
    <definedName name="_xlnm.Print_Area" localSheetId="12">'Sundurliðun Lántaka'!$C$5:$Q$82</definedName>
    <definedName name="_xlnm.Print_Area" localSheetId="8">'Sundurliðun Skuldabréf'!$D$5:$T$129</definedName>
    <definedName name="_xlnm.Print_Area" localSheetId="9">'Sundurliðun Útlán'!$C$5:$Q$289</definedName>
    <definedName name="_xlnm.Print_Area" localSheetId="13">'Sundurliðun Verðbréfaútgáfa'!$D$5:$Q$14</definedName>
    <definedName name="_xlnm.Print_Area" localSheetId="0">Villupróf!$A$1:$F$37</definedName>
    <definedName name="_xlnm.Print_Titles" localSheetId="14">'Afleiður og skortstöð - skuldir'!$1:$4</definedName>
    <definedName name="_xlnm.Print_Titles" localSheetId="15">'Eigið fe'!$1:$4</definedName>
    <definedName name="_xlnm.Print_Titles" localSheetId="2">EIGNIR!$14:$16</definedName>
    <definedName name="_xlnm.Print_Titles" localSheetId="6">Lönd!$A:$A,Lönd!$1:$4</definedName>
    <definedName name="_xlnm.Print_Titles" localSheetId="3">SKULDIR!$8:$10</definedName>
    <definedName name="_xlnm.Print_Titles" localSheetId="10">'Sundurliðun Afleiður - eignir'!$3:$4</definedName>
    <definedName name="_xlnm.Print_Titles" localSheetId="7">'Sundurliðun Hlutabréf'!$1:$4</definedName>
    <definedName name="_xlnm.Print_Titles" localSheetId="11">'Sundurliðun Innlán'!$1:$4</definedName>
    <definedName name="_xlnm.Print_Titles" localSheetId="12">'Sundurliðun Lántaka'!$1:$4</definedName>
    <definedName name="_xlnm.Print_Titles" localSheetId="8">'Sundurliðun Skuldabréf'!$1:$4</definedName>
    <definedName name="_xlnm.Print_Titles" localSheetId="9">'Sundurliðun Útlán'!$1:$4</definedName>
    <definedName name="_xlnm.Print_Titles" localSheetId="13">'Sundurliðun Verðbréfaútgáfa'!$1:$4</definedName>
    <definedName name="Skilaaðilar" localSheetId="0">[1]Bankanúmer!$A$2:$A$9</definedName>
    <definedName name="Skilaaðilar">Bankanúmer!$A$2:$A$9</definedName>
    <definedName name="Z_066FE8E2_BD01_4A3D_B08F_7AE148820913_.wvu.Cols" localSheetId="14" hidden="1">'Afleiður og skortstöð - skuldir'!$A:$B</definedName>
    <definedName name="Z_066FE8E2_BD01_4A3D_B08F_7AE148820913_.wvu.Cols" localSheetId="15" hidden="1">'Eigið fe'!$A:$B</definedName>
    <definedName name="Z_066FE8E2_BD01_4A3D_B08F_7AE148820913_.wvu.Cols" localSheetId="10" hidden="1">'Sundurliðun Afleiður - eignir'!$A:$B</definedName>
    <definedName name="Z_066FE8E2_BD01_4A3D_B08F_7AE148820913_.wvu.Cols" localSheetId="11" hidden="1">'Sundurliðun Innlán'!$A:$B</definedName>
    <definedName name="Z_066FE8E2_BD01_4A3D_B08F_7AE148820913_.wvu.Cols" localSheetId="12" hidden="1">'Sundurliðun Lántaka'!$A:$B,'Sundurliðun Lántaka'!#REF!</definedName>
    <definedName name="Z_066FE8E2_BD01_4A3D_B08F_7AE148820913_.wvu.Cols" localSheetId="13" hidden="1">'Sundurliðun Verðbréfaútgáfa'!$A:$B</definedName>
    <definedName name="Z_066FE8E2_BD01_4A3D_B08F_7AE148820913_.wvu.PrintArea" localSheetId="4" hidden="1">'Eigið fé'!$A$1:$C$26</definedName>
    <definedName name="Z_066FE8E2_BD01_4A3D_B08F_7AE148820913_.wvu.PrintArea" localSheetId="2" hidden="1">EIGNIR!$A$1:$C$692</definedName>
    <definedName name="Z_066FE8E2_BD01_4A3D_B08F_7AE148820913_.wvu.PrintArea" localSheetId="3" hidden="1">SKULDIR!$A$1:$C$199</definedName>
    <definedName name="Z_066FE8E2_BD01_4A3D_B08F_7AE148820913_.wvu.PrintTitles" localSheetId="2" hidden="1">EIGNIR!$14:$16</definedName>
    <definedName name="Z_066FE8E2_BD01_4A3D_B08F_7AE148820913_.wvu.PrintTitles" localSheetId="3" hidden="1">SKULDIR!$8:$10</definedName>
    <definedName name="Z_066FE8E2_BD01_4A3D_B08F_7AE148820913_.wvu.PrintTitles" localSheetId="7" hidden="1">'Sundurliðun Hlutabréf'!$3:$4</definedName>
    <definedName name="Z_066FE8E2_BD01_4A3D_B08F_7AE148820913_.wvu.Rows" localSheetId="14" hidden="1">'Afleiður og skortstöð - skuldir'!$117:$119</definedName>
    <definedName name="Z_066FE8E2_BD01_4A3D_B08F_7AE148820913_.wvu.Rows" localSheetId="13" hidden="1">'Sundurliðun Verðbréfaútgáfa'!$27:$31</definedName>
    <definedName name="Z_36FBA667_E62D_4CB2_8A1E_E3E39D09B465_.wvu.Cols" localSheetId="14" hidden="1">'Afleiður og skortstöð - skuldir'!$A:$B</definedName>
    <definedName name="Z_36FBA667_E62D_4CB2_8A1E_E3E39D09B465_.wvu.Cols" localSheetId="15" hidden="1">'Eigið fe'!$A:$B</definedName>
    <definedName name="Z_36FBA667_E62D_4CB2_8A1E_E3E39D09B465_.wvu.Cols" localSheetId="11" hidden="1">'Sundurliðun Innlán'!$A:$B</definedName>
    <definedName name="Z_36FBA667_E62D_4CB2_8A1E_E3E39D09B465_.wvu.Cols" localSheetId="12" hidden="1">'Sundurliðun Lántaka'!#REF!</definedName>
    <definedName name="Z_36FBA667_E62D_4CB2_8A1E_E3E39D09B465_.wvu.Cols" localSheetId="13" hidden="1">'Sundurliðun Verðbréfaútgáfa'!$A:$B</definedName>
    <definedName name="Z_36FBA667_E62D_4CB2_8A1E_E3E39D09B465_.wvu.PrintArea" localSheetId="4" hidden="1">'Eigið fé'!$A$1:$C$26</definedName>
    <definedName name="Z_36FBA667_E62D_4CB2_8A1E_E3E39D09B465_.wvu.PrintArea" localSheetId="2" hidden="1">EIGNIR!$A$1:$C$692</definedName>
    <definedName name="Z_36FBA667_E62D_4CB2_8A1E_E3E39D09B465_.wvu.PrintArea" localSheetId="3" hidden="1">SKULDIR!$A$1:$C$199</definedName>
    <definedName name="Z_36FBA667_E62D_4CB2_8A1E_E3E39D09B465_.wvu.PrintTitles" localSheetId="2" hidden="1">EIGNIR!$14:$16</definedName>
    <definedName name="Z_36FBA667_E62D_4CB2_8A1E_E3E39D09B465_.wvu.PrintTitles" localSheetId="3" hidden="1">SKULDIR!$8:$10</definedName>
    <definedName name="Z_36FBA667_E62D_4CB2_8A1E_E3E39D09B465_.wvu.PrintTitles" localSheetId="7" hidden="1">'Sundurliðun Hlutabréf'!$3:$4</definedName>
    <definedName name="Z_36FBA667_E62D_4CB2_8A1E_E3E39D09B465_.wvu.Rows" localSheetId="14" hidden="1">'Afleiður og skortstöð - skuldir'!$117:$119</definedName>
    <definedName name="Z_36FBA667_E62D_4CB2_8A1E_E3E39D09B465_.wvu.Rows" localSheetId="13" hidden="1">'Sundurliðun Verðbréfaútgáfa'!$27:$31</definedName>
    <definedName name="Z_79D16477_B0C6_48AF_AE89_11794E47C250_.wvu.Cols" localSheetId="14" hidden="1">'Afleiður og skortstöð - skuldir'!$A:$B</definedName>
    <definedName name="Z_79D16477_B0C6_48AF_AE89_11794E47C250_.wvu.Cols" localSheetId="15" hidden="1">'Eigið fe'!$A:$B</definedName>
    <definedName name="Z_79D16477_B0C6_48AF_AE89_11794E47C250_.wvu.Cols" localSheetId="10" hidden="1">'Sundurliðun Afleiður - eignir'!$A:$B</definedName>
    <definedName name="Z_79D16477_B0C6_48AF_AE89_11794E47C250_.wvu.Cols" localSheetId="7" hidden="1">'Sundurliðun Hlutabréf'!$A:$C</definedName>
    <definedName name="Z_79D16477_B0C6_48AF_AE89_11794E47C250_.wvu.Cols" localSheetId="11" hidden="1">'Sundurliðun Innlán'!$A:$B</definedName>
    <definedName name="Z_79D16477_B0C6_48AF_AE89_11794E47C250_.wvu.Cols" localSheetId="12" hidden="1">'Sundurliðun Lántaka'!$A:$B,'Sundurliðun Lántaka'!#REF!</definedName>
    <definedName name="Z_79D16477_B0C6_48AF_AE89_11794E47C250_.wvu.Cols" localSheetId="8" hidden="1">'Sundurliðun Skuldabréf'!$A:$B</definedName>
    <definedName name="Z_79D16477_B0C6_48AF_AE89_11794E47C250_.wvu.Cols" localSheetId="13" hidden="1">'Sundurliðun Verðbréfaútgáfa'!$A:$B</definedName>
    <definedName name="Z_79D16477_B0C6_48AF_AE89_11794E47C250_.wvu.FilterData" localSheetId="2" hidden="1">EIGNIR!$D$1:$D$905</definedName>
    <definedName name="Z_79D16477_B0C6_48AF_AE89_11794E47C250_.wvu.PrintArea" localSheetId="14" hidden="1">'Afleiður og skortstöð - skuldir'!$C$5:$Q$112</definedName>
    <definedName name="Z_79D16477_B0C6_48AF_AE89_11794E47C250_.wvu.PrintArea" localSheetId="15" hidden="1">'Eigið fe'!$C$5:$T$26</definedName>
    <definedName name="Z_79D16477_B0C6_48AF_AE89_11794E47C250_.wvu.PrintArea" localSheetId="4" hidden="1">'Eigið fé'!$A$1:$C$26</definedName>
    <definedName name="Z_79D16477_B0C6_48AF_AE89_11794E47C250_.wvu.PrintArea" localSheetId="2" hidden="1">EIGNIR!$A$1:$D$774</definedName>
    <definedName name="Z_79D16477_B0C6_48AF_AE89_11794E47C250_.wvu.PrintArea" localSheetId="3" hidden="1">SKULDIR!$A$1:$C$199</definedName>
    <definedName name="Z_79D16477_B0C6_48AF_AE89_11794E47C250_.wvu.PrintArea" localSheetId="10" hidden="1">'Sundurliðun Afleiður - eignir'!$C$5:$Q$83</definedName>
    <definedName name="Z_79D16477_B0C6_48AF_AE89_11794E47C250_.wvu.PrintArea" localSheetId="7" hidden="1">'Sundurliðun Hlutabréf'!$D$5:$T$84</definedName>
    <definedName name="Z_79D16477_B0C6_48AF_AE89_11794E47C250_.wvu.PrintArea" localSheetId="11" hidden="1">'Sundurliðun Innlán'!$C$5:$Q$167</definedName>
    <definedName name="Z_79D16477_B0C6_48AF_AE89_11794E47C250_.wvu.PrintArea" localSheetId="12" hidden="1">'Sundurliðun Lántaka'!$C$5:$Q$82</definedName>
    <definedName name="Z_79D16477_B0C6_48AF_AE89_11794E47C250_.wvu.PrintArea" localSheetId="8" hidden="1">'Sundurliðun Skuldabréf'!$D$5:$T$129</definedName>
    <definedName name="Z_79D16477_B0C6_48AF_AE89_11794E47C250_.wvu.PrintArea" localSheetId="9" hidden="1">'Sundurliðun Útlán'!$D$5:$Q$289</definedName>
    <definedName name="Z_79D16477_B0C6_48AF_AE89_11794E47C250_.wvu.PrintArea" localSheetId="13" hidden="1">'Sundurliðun Verðbréfaútgáfa'!$D$5:$Q$14</definedName>
    <definedName name="Z_79D16477_B0C6_48AF_AE89_11794E47C250_.wvu.PrintTitles" localSheetId="14" hidden="1">'Afleiður og skortstöð - skuldir'!$1:$4</definedName>
    <definedName name="Z_79D16477_B0C6_48AF_AE89_11794E47C250_.wvu.PrintTitles" localSheetId="15" hidden="1">'Eigið fe'!$1:$4</definedName>
    <definedName name="Z_79D16477_B0C6_48AF_AE89_11794E47C250_.wvu.PrintTitles" localSheetId="2" hidden="1">EIGNIR!$14:$16</definedName>
    <definedName name="Z_79D16477_B0C6_48AF_AE89_11794E47C250_.wvu.PrintTitles" localSheetId="3" hidden="1">SKULDIR!$8:$10</definedName>
    <definedName name="Z_79D16477_B0C6_48AF_AE89_11794E47C250_.wvu.PrintTitles" localSheetId="10" hidden="1">'Sundurliðun Afleiður - eignir'!$3:$4</definedName>
    <definedName name="Z_79D16477_B0C6_48AF_AE89_11794E47C250_.wvu.PrintTitles" localSheetId="7" hidden="1">'Sundurliðun Hlutabréf'!$1:$4</definedName>
    <definedName name="Z_79D16477_B0C6_48AF_AE89_11794E47C250_.wvu.PrintTitles" localSheetId="11" hidden="1">'Sundurliðun Innlán'!$1:$4</definedName>
    <definedName name="Z_79D16477_B0C6_48AF_AE89_11794E47C250_.wvu.PrintTitles" localSheetId="12" hidden="1">'Sundurliðun Lántaka'!$1:$4</definedName>
    <definedName name="Z_79D16477_B0C6_48AF_AE89_11794E47C250_.wvu.PrintTitles" localSheetId="8" hidden="1">'Sundurliðun Skuldabréf'!$1:$4</definedName>
    <definedName name="Z_79D16477_B0C6_48AF_AE89_11794E47C250_.wvu.PrintTitles" localSheetId="9" hidden="1">'Sundurliðun Útlán'!$1:$4</definedName>
    <definedName name="Z_79D16477_B0C6_48AF_AE89_11794E47C250_.wvu.PrintTitles" localSheetId="13" hidden="1">'Sundurliðun Verðbréfaútgáfa'!$1:$4</definedName>
    <definedName name="Z_79D16477_B0C6_48AF_AE89_11794E47C250_.wvu.Rows" localSheetId="14" hidden="1">'Afleiður og skortstöð - skuldir'!$117:$119</definedName>
    <definedName name="Z_79D16477_B0C6_48AF_AE89_11794E47C250_.wvu.Rows" localSheetId="10" hidden="1">'Sundurliðun Afleiður - eignir'!$86:$90</definedName>
    <definedName name="Z_79D16477_B0C6_48AF_AE89_11794E47C250_.wvu.Rows" localSheetId="7" hidden="1">'Sundurliðun Hlutabréf'!$88:$95</definedName>
    <definedName name="Z_79D16477_B0C6_48AF_AE89_11794E47C250_.wvu.Rows" localSheetId="11" hidden="1">'Sundurliðun Innlán'!$169:$192</definedName>
    <definedName name="Z_79D16477_B0C6_48AF_AE89_11794E47C250_.wvu.Rows" localSheetId="12" hidden="1">'Sundurliðun Lántaka'!$88:$92</definedName>
    <definedName name="Z_79D16477_B0C6_48AF_AE89_11794E47C250_.wvu.Rows" localSheetId="13" hidden="1">'Sundurliðun Verðbréfaútgáfa'!$27:$31</definedName>
    <definedName name="Z_89A248D1_1EB8_46F5_9763_087E5D6B4AF5_.wvu.Cols" localSheetId="14" hidden="1">'Afleiður og skortstöð - skuldir'!$A:$B</definedName>
    <definedName name="Z_89A248D1_1EB8_46F5_9763_087E5D6B4AF5_.wvu.Cols" localSheetId="15" hidden="1">'Eigið fe'!$A:$B</definedName>
    <definedName name="Z_89A248D1_1EB8_46F5_9763_087E5D6B4AF5_.wvu.Cols" localSheetId="10" hidden="1">'Sundurliðun Afleiður - eignir'!$A:$B</definedName>
    <definedName name="Z_89A248D1_1EB8_46F5_9763_087E5D6B4AF5_.wvu.Cols" localSheetId="7" hidden="1">'Sundurliðun Hlutabréf'!$A:$C</definedName>
    <definedName name="Z_89A248D1_1EB8_46F5_9763_087E5D6B4AF5_.wvu.Cols" localSheetId="11" hidden="1">'Sundurliðun Innlán'!$A:$B</definedName>
    <definedName name="Z_89A248D1_1EB8_46F5_9763_087E5D6B4AF5_.wvu.Cols" localSheetId="12" hidden="1">'Sundurliðun Lántaka'!$A:$B,'Sundurliðun Lántaka'!#REF!</definedName>
    <definedName name="Z_89A248D1_1EB8_46F5_9763_087E5D6B4AF5_.wvu.Cols" localSheetId="8" hidden="1">'Sundurliðun Skuldabréf'!$A:$B</definedName>
    <definedName name="Z_89A248D1_1EB8_46F5_9763_087E5D6B4AF5_.wvu.Cols" localSheetId="13" hidden="1">'Sundurliðun Verðbréfaútgáfa'!$A:$B</definedName>
    <definedName name="Z_89A248D1_1EB8_46F5_9763_087E5D6B4AF5_.wvu.FilterData" localSheetId="2" hidden="1">EIGNIR!$D$1:$D$905</definedName>
    <definedName name="Z_89A248D1_1EB8_46F5_9763_087E5D6B4AF5_.wvu.PrintArea" localSheetId="14" hidden="1">'Afleiður og skortstöð - skuldir'!$C$5:$Q$112</definedName>
    <definedName name="Z_89A248D1_1EB8_46F5_9763_087E5D6B4AF5_.wvu.PrintArea" localSheetId="15" hidden="1">'Eigið fe'!$C$5:$T$26</definedName>
    <definedName name="Z_89A248D1_1EB8_46F5_9763_087E5D6B4AF5_.wvu.PrintArea" localSheetId="4" hidden="1">'Eigið fé'!$A$1:$C$26</definedName>
    <definedName name="Z_89A248D1_1EB8_46F5_9763_087E5D6B4AF5_.wvu.PrintArea" localSheetId="2" hidden="1">EIGNIR!$A$1:$D$774</definedName>
    <definedName name="Z_89A248D1_1EB8_46F5_9763_087E5D6B4AF5_.wvu.PrintArea" localSheetId="3" hidden="1">SKULDIR!$A$1:$C$199</definedName>
    <definedName name="Z_89A248D1_1EB8_46F5_9763_087E5D6B4AF5_.wvu.PrintArea" localSheetId="10" hidden="1">'Sundurliðun Afleiður - eignir'!$C$5:$Q$83</definedName>
    <definedName name="Z_89A248D1_1EB8_46F5_9763_087E5D6B4AF5_.wvu.PrintArea" localSheetId="7" hidden="1">'Sundurliðun Hlutabréf'!$D$5:$T$84</definedName>
    <definedName name="Z_89A248D1_1EB8_46F5_9763_087E5D6B4AF5_.wvu.PrintArea" localSheetId="11" hidden="1">'Sundurliðun Innlán'!$C$5:$Q$167</definedName>
    <definedName name="Z_89A248D1_1EB8_46F5_9763_087E5D6B4AF5_.wvu.PrintArea" localSheetId="12" hidden="1">'Sundurliðun Lántaka'!$C$5:$Q$82</definedName>
    <definedName name="Z_89A248D1_1EB8_46F5_9763_087E5D6B4AF5_.wvu.PrintArea" localSheetId="8" hidden="1">'Sundurliðun Skuldabréf'!$D$5:$T$129</definedName>
    <definedName name="Z_89A248D1_1EB8_46F5_9763_087E5D6B4AF5_.wvu.PrintArea" localSheetId="9" hidden="1">'Sundurliðun Útlán'!$D$5:$Q$289</definedName>
    <definedName name="Z_89A248D1_1EB8_46F5_9763_087E5D6B4AF5_.wvu.PrintArea" localSheetId="13" hidden="1">'Sundurliðun Verðbréfaútgáfa'!$D$5:$Q$14</definedName>
    <definedName name="Z_89A248D1_1EB8_46F5_9763_087E5D6B4AF5_.wvu.PrintTitles" localSheetId="14" hidden="1">'Afleiður og skortstöð - skuldir'!$1:$4</definedName>
    <definedName name="Z_89A248D1_1EB8_46F5_9763_087E5D6B4AF5_.wvu.PrintTitles" localSheetId="15" hidden="1">'Eigið fe'!$1:$4</definedName>
    <definedName name="Z_89A248D1_1EB8_46F5_9763_087E5D6B4AF5_.wvu.PrintTitles" localSheetId="2" hidden="1">EIGNIR!$14:$16</definedName>
    <definedName name="Z_89A248D1_1EB8_46F5_9763_087E5D6B4AF5_.wvu.PrintTitles" localSheetId="3" hidden="1">SKULDIR!$8:$10</definedName>
    <definedName name="Z_89A248D1_1EB8_46F5_9763_087E5D6B4AF5_.wvu.PrintTitles" localSheetId="10" hidden="1">'Sundurliðun Afleiður - eignir'!$3:$4</definedName>
    <definedName name="Z_89A248D1_1EB8_46F5_9763_087E5D6B4AF5_.wvu.PrintTitles" localSheetId="7" hidden="1">'Sundurliðun Hlutabréf'!$1:$4</definedName>
    <definedName name="Z_89A248D1_1EB8_46F5_9763_087E5D6B4AF5_.wvu.PrintTitles" localSheetId="11" hidden="1">'Sundurliðun Innlán'!$1:$4</definedName>
    <definedName name="Z_89A248D1_1EB8_46F5_9763_087E5D6B4AF5_.wvu.PrintTitles" localSheetId="12" hidden="1">'Sundurliðun Lántaka'!$1:$4</definedName>
    <definedName name="Z_89A248D1_1EB8_46F5_9763_087E5D6B4AF5_.wvu.PrintTitles" localSheetId="8" hidden="1">'Sundurliðun Skuldabréf'!$1:$4</definedName>
    <definedName name="Z_89A248D1_1EB8_46F5_9763_087E5D6B4AF5_.wvu.PrintTitles" localSheetId="9" hidden="1">'Sundurliðun Útlán'!$1:$4</definedName>
    <definedName name="Z_89A248D1_1EB8_46F5_9763_087E5D6B4AF5_.wvu.PrintTitles" localSheetId="13" hidden="1">'Sundurliðun Verðbréfaútgáfa'!$1:$4</definedName>
    <definedName name="Z_89A248D1_1EB8_46F5_9763_087E5D6B4AF5_.wvu.Rows" localSheetId="14" hidden="1">'Afleiður og skortstöð - skuldir'!$117:$119</definedName>
    <definedName name="Z_89A248D1_1EB8_46F5_9763_087E5D6B4AF5_.wvu.Rows" localSheetId="10" hidden="1">'Sundurliðun Afleiður - eignir'!$86:$90</definedName>
    <definedName name="Z_89A248D1_1EB8_46F5_9763_087E5D6B4AF5_.wvu.Rows" localSheetId="7" hidden="1">'Sundurliðun Hlutabréf'!$88:$95</definedName>
    <definedName name="Z_89A248D1_1EB8_46F5_9763_087E5D6B4AF5_.wvu.Rows" localSheetId="11" hidden="1">'Sundurliðun Innlán'!$169:$192</definedName>
    <definedName name="Z_89A248D1_1EB8_46F5_9763_087E5D6B4AF5_.wvu.Rows" localSheetId="12" hidden="1">'Sundurliðun Lántaka'!$88:$92</definedName>
    <definedName name="Z_89A248D1_1EB8_46F5_9763_087E5D6B4AF5_.wvu.Rows" localSheetId="13" hidden="1">'Sundurliðun Verðbréfaútgáfa'!$27:$31</definedName>
  </definedNames>
  <calcPr calcId="162913"/>
  <customWorkbookViews>
    <customWorkbookView name="Lilja Anna Gunnarsdóttir - Personal View" guid="{36FBA667-E62D-4CB2-8A1E-E3E39D09B465}" mergeInterval="0" personalView="1" maximized="1" windowWidth="1680" windowHeight="864" tabRatio="884" activeSheetId="13"/>
    <customWorkbookView name="SÍ Þuríður Höskuldsdóttir - Personal View" guid="{066FE8E2-BD01-4A3D-B08F-7AE148820913}" mergeInterval="0" personalView="1" maximized="1" windowWidth="1680" windowHeight="750" tabRatio="884" activeSheetId="15"/>
    <customWorkbookView name="SÍ Lilja Anna Gunnarsdóttir - Personal View" guid="{89A248D1-1EB8-46F5-9763-087E5D6B4AF5}" mergeInterval="0" personalView="1" maximized="1" windowWidth="1680" windowHeight="825" tabRatio="884" activeSheetId="8"/>
    <customWorkbookView name="SÍ Hrönn Helgadóttir - Personal View" guid="{79D16477-B0C6-48AF-AE89-11794E47C250}" mergeInterval="0" personalView="1" maximized="1" windowWidth="1676" windowHeight="785" tabRatio="884" activeSheetId="10"/>
  </customWorkbookViews>
</workbook>
</file>

<file path=xl/calcChain.xml><?xml version="1.0" encoding="utf-8"?>
<calcChain xmlns="http://schemas.openxmlformats.org/spreadsheetml/2006/main">
  <c r="C16" i="4" l="1"/>
  <c r="D23" i="4"/>
  <c r="D39" i="4"/>
  <c r="O30" i="1" l="1"/>
  <c r="O23" i="1"/>
  <c r="E329" i="10" l="1"/>
  <c r="E330" i="10"/>
  <c r="C26" i="21" l="1"/>
  <c r="F35" i="16"/>
  <c r="E332" i="10"/>
  <c r="E331" i="10"/>
  <c r="E328" i="10"/>
  <c r="C24" i="4" l="1"/>
  <c r="C27" i="4"/>
  <c r="B8725" i="18"/>
  <c r="B8726" i="18"/>
  <c r="B8727" i="18"/>
  <c r="G8727" i="18" s="1"/>
  <c r="H8727" i="18" s="1"/>
  <c r="B8729" i="18"/>
  <c r="B8730" i="18"/>
  <c r="G8730" i="18" s="1"/>
  <c r="H8730" i="18" s="1"/>
  <c r="B8717" i="18"/>
  <c r="G8717" i="18" s="1"/>
  <c r="H8717" i="18" s="1"/>
  <c r="B8718" i="18"/>
  <c r="G8718" i="18" s="1"/>
  <c r="H8718" i="18" s="1"/>
  <c r="B8719" i="18"/>
  <c r="G8719" i="18" s="1"/>
  <c r="H8719" i="18" s="1"/>
  <c r="B8721" i="18"/>
  <c r="G8721" i="18" s="1"/>
  <c r="H8721" i="18" s="1"/>
  <c r="B8722" i="18"/>
  <c r="B8709" i="18"/>
  <c r="G8709" i="18" s="1"/>
  <c r="H8709" i="18" s="1"/>
  <c r="B8710" i="18"/>
  <c r="B8711" i="18"/>
  <c r="B8713" i="18"/>
  <c r="G8713" i="18" s="1"/>
  <c r="H8713" i="18" s="1"/>
  <c r="B8714" i="18"/>
  <c r="B8701" i="18"/>
  <c r="G8701" i="18" s="1"/>
  <c r="H8701" i="18" s="1"/>
  <c r="B8702" i="18"/>
  <c r="B8703" i="18"/>
  <c r="G8703" i="18" s="1"/>
  <c r="H8703" i="18" s="1"/>
  <c r="B8705" i="18"/>
  <c r="G8705" i="18" s="1"/>
  <c r="H8705" i="18" s="1"/>
  <c r="B8706" i="18"/>
  <c r="G8706" i="18" s="1"/>
  <c r="H8706" i="18" s="1"/>
  <c r="B8693" i="18"/>
  <c r="G8693" i="18" s="1"/>
  <c r="H8693" i="18" s="1"/>
  <c r="B8694" i="18"/>
  <c r="B8695" i="18"/>
  <c r="B8697" i="18"/>
  <c r="G8697" i="18" s="1"/>
  <c r="H8697" i="18" s="1"/>
  <c r="B8698" i="18"/>
  <c r="B8685" i="18"/>
  <c r="G8685" i="18" s="1"/>
  <c r="H8685" i="18" s="1"/>
  <c r="B8686" i="18"/>
  <c r="B8687" i="18"/>
  <c r="B8689" i="18"/>
  <c r="G8689" i="18" s="1"/>
  <c r="H8689" i="18" s="1"/>
  <c r="B8690" i="18"/>
  <c r="G8690" i="18" s="1"/>
  <c r="H8690" i="18" s="1"/>
  <c r="B8677" i="18"/>
  <c r="G8677" i="18" s="1"/>
  <c r="H8677" i="18" s="1"/>
  <c r="B8678" i="18"/>
  <c r="G8678" i="18" s="1"/>
  <c r="H8678" i="18" s="1"/>
  <c r="B8679" i="18"/>
  <c r="B8681" i="18"/>
  <c r="B8682" i="18"/>
  <c r="B8669" i="18"/>
  <c r="G8669" i="18" s="1"/>
  <c r="H8669" i="18" s="1"/>
  <c r="B8670" i="18"/>
  <c r="G8670" i="18" s="1"/>
  <c r="H8670" i="18" s="1"/>
  <c r="B8671" i="18"/>
  <c r="G8671" i="18" s="1"/>
  <c r="H8671" i="18" s="1"/>
  <c r="B8673" i="18"/>
  <c r="G8673" i="18" s="1"/>
  <c r="H8673" i="18" s="1"/>
  <c r="B8674" i="18"/>
  <c r="G8674" i="18" s="1"/>
  <c r="H8674" i="18" s="1"/>
  <c r="B8661" i="18"/>
  <c r="G8661" i="18" s="1"/>
  <c r="H8661" i="18" s="1"/>
  <c r="B8662" i="18"/>
  <c r="B8663" i="18"/>
  <c r="B8665" i="18"/>
  <c r="G8665" i="18" s="1"/>
  <c r="H8665" i="18" s="1"/>
  <c r="B8666" i="18"/>
  <c r="G8666" i="18" s="1"/>
  <c r="H8666" i="18" s="1"/>
  <c r="B8653" i="18"/>
  <c r="G8653" i="18" s="1"/>
  <c r="H8653" i="18" s="1"/>
  <c r="B8654" i="18"/>
  <c r="B8655" i="18"/>
  <c r="B8657" i="18"/>
  <c r="G8657" i="18" s="1"/>
  <c r="H8657" i="18" s="1"/>
  <c r="B8658" i="18"/>
  <c r="G8658" i="18" s="1"/>
  <c r="H8658" i="18" s="1"/>
  <c r="B8645" i="18"/>
  <c r="G8645" i="18" s="1"/>
  <c r="H8645" i="18" s="1"/>
  <c r="B8646" i="18"/>
  <c r="G8646" i="18" s="1"/>
  <c r="H8646" i="18" s="1"/>
  <c r="B8647" i="18"/>
  <c r="G8647" i="18" s="1"/>
  <c r="H8647" i="18" s="1"/>
  <c r="B8649" i="18"/>
  <c r="G8649" i="18" s="1"/>
  <c r="H8649" i="18" s="1"/>
  <c r="B8650" i="18"/>
  <c r="G8650" i="18" s="1"/>
  <c r="H8650" i="18" s="1"/>
  <c r="B8637" i="18"/>
  <c r="B8638" i="18"/>
  <c r="B8639" i="18"/>
  <c r="G8639" i="18" s="1"/>
  <c r="H8639" i="18" s="1"/>
  <c r="B8641" i="18"/>
  <c r="G8641" i="18" s="1"/>
  <c r="H8641" i="18" s="1"/>
  <c r="B8642" i="18"/>
  <c r="G8642" i="18" s="1"/>
  <c r="H8642" i="18" s="1"/>
  <c r="B8629" i="18"/>
  <c r="G8629" i="18" s="1"/>
  <c r="H8629" i="18" s="1"/>
  <c r="B8630" i="18"/>
  <c r="G8630" i="18" s="1"/>
  <c r="H8630" i="18" s="1"/>
  <c r="B8631" i="18"/>
  <c r="B8633" i="18"/>
  <c r="G8633" i="18" s="1"/>
  <c r="H8633" i="18" s="1"/>
  <c r="B8634" i="18"/>
  <c r="G8634" i="18" s="1"/>
  <c r="H8634" i="18" s="1"/>
  <c r="B8626" i="18"/>
  <c r="G8631" i="18"/>
  <c r="H8631" i="18" s="1"/>
  <c r="G8637" i="18"/>
  <c r="H8637" i="18" s="1"/>
  <c r="G8638" i="18"/>
  <c r="H8638" i="18" s="1"/>
  <c r="G8654" i="18"/>
  <c r="H8654" i="18" s="1"/>
  <c r="G8655" i="18"/>
  <c r="H8655" i="18" s="1"/>
  <c r="G8662" i="18"/>
  <c r="H8662" i="18" s="1"/>
  <c r="G8663" i="18"/>
  <c r="H8663" i="18" s="1"/>
  <c r="G8679" i="18"/>
  <c r="H8679" i="18" s="1"/>
  <c r="G8681" i="18"/>
  <c r="H8681" i="18" s="1"/>
  <c r="G8682" i="18"/>
  <c r="H8682" i="18" s="1"/>
  <c r="G8686" i="18"/>
  <c r="H8686" i="18" s="1"/>
  <c r="G8687" i="18"/>
  <c r="H8687" i="18" s="1"/>
  <c r="G8694" i="18"/>
  <c r="H8694" i="18" s="1"/>
  <c r="G8695" i="18"/>
  <c r="H8695" i="18" s="1"/>
  <c r="G8698" i="18"/>
  <c r="H8698" i="18" s="1"/>
  <c r="G8702" i="18"/>
  <c r="H8702" i="18" s="1"/>
  <c r="G8710" i="18"/>
  <c r="H8710" i="18" s="1"/>
  <c r="G8711" i="18"/>
  <c r="H8711" i="18" s="1"/>
  <c r="G8714" i="18"/>
  <c r="H8714" i="18" s="1"/>
  <c r="G8722" i="18"/>
  <c r="H8722" i="18" s="1"/>
  <c r="G8725" i="18"/>
  <c r="H8725" i="18" s="1"/>
  <c r="G8726" i="18"/>
  <c r="H8726" i="18" s="1"/>
  <c r="G8729" i="18"/>
  <c r="H8729" i="18" s="1"/>
  <c r="B1713" i="18"/>
  <c r="G1713" i="18" s="1"/>
  <c r="H1713" i="18" s="1"/>
  <c r="B1714" i="18"/>
  <c r="G1714" i="18" s="1"/>
  <c r="H1714" i="18" s="1"/>
  <c r="B1715" i="18"/>
  <c r="B1716" i="18"/>
  <c r="B1717" i="18"/>
  <c r="G1717" i="18" s="1"/>
  <c r="H1717" i="18" s="1"/>
  <c r="B1718" i="18"/>
  <c r="G1718" i="18" s="1"/>
  <c r="H1718" i="18" s="1"/>
  <c r="B1719" i="18"/>
  <c r="G1719" i="18" s="1"/>
  <c r="H1719" i="18" s="1"/>
  <c r="B1720" i="18"/>
  <c r="G1720" i="18" s="1"/>
  <c r="H1720" i="18" s="1"/>
  <c r="B1721" i="18"/>
  <c r="G1721" i="18" s="1"/>
  <c r="H1721" i="18" s="1"/>
  <c r="B1722" i="18"/>
  <c r="G1722" i="18" s="1"/>
  <c r="H1722" i="18" s="1"/>
  <c r="B1723" i="18"/>
  <c r="G1723" i="18" s="1"/>
  <c r="H1723" i="18" s="1"/>
  <c r="B1724" i="18"/>
  <c r="G1724" i="18" s="1"/>
  <c r="H1724" i="18" s="1"/>
  <c r="B1725" i="18"/>
  <c r="G1725" i="18" s="1"/>
  <c r="H1725" i="18" s="1"/>
  <c r="B1726" i="18"/>
  <c r="G1726" i="18" s="1"/>
  <c r="H1726" i="18" s="1"/>
  <c r="B1727" i="18"/>
  <c r="G1727" i="18" s="1"/>
  <c r="H1727" i="18" s="1"/>
  <c r="B1728" i="18"/>
  <c r="G1728" i="18" s="1"/>
  <c r="H1728" i="18" s="1"/>
  <c r="B1729" i="18"/>
  <c r="G1729" i="18" s="1"/>
  <c r="H1729" i="18" s="1"/>
  <c r="B1730" i="18"/>
  <c r="G1730" i="18" s="1"/>
  <c r="H1730" i="18" s="1"/>
  <c r="B1731" i="18"/>
  <c r="G1731" i="18" s="1"/>
  <c r="H1731" i="18" s="1"/>
  <c r="B1732" i="18"/>
  <c r="G1732" i="18" s="1"/>
  <c r="H1732" i="18" s="1"/>
  <c r="B1733" i="18"/>
  <c r="G1733" i="18" s="1"/>
  <c r="H1733" i="18" s="1"/>
  <c r="B1734" i="18"/>
  <c r="G1734" i="18" s="1"/>
  <c r="H1734" i="18" s="1"/>
  <c r="B1735" i="18"/>
  <c r="G1735" i="18" s="1"/>
  <c r="H1735" i="18" s="1"/>
  <c r="B1736" i="18"/>
  <c r="G1736" i="18" s="1"/>
  <c r="H1736" i="18" s="1"/>
  <c r="B1737" i="18"/>
  <c r="G1737" i="18" s="1"/>
  <c r="H1737" i="18" s="1"/>
  <c r="B1738" i="18"/>
  <c r="G1738" i="18" s="1"/>
  <c r="H1738" i="18" s="1"/>
  <c r="B1739" i="18"/>
  <c r="G1739" i="18" s="1"/>
  <c r="H1739" i="18" s="1"/>
  <c r="B1740" i="18"/>
  <c r="G1740" i="18" s="1"/>
  <c r="H1740" i="18" s="1"/>
  <c r="B1741" i="18"/>
  <c r="G1741" i="18" s="1"/>
  <c r="H1741" i="18" s="1"/>
  <c r="B1742" i="18"/>
  <c r="G1742" i="18" s="1"/>
  <c r="H1742" i="18" s="1"/>
  <c r="B1743" i="18"/>
  <c r="G1743" i="18" s="1"/>
  <c r="H1743" i="18" s="1"/>
  <c r="B1744" i="18"/>
  <c r="G1744" i="18" s="1"/>
  <c r="H1744" i="18" s="1"/>
  <c r="B1745" i="18"/>
  <c r="G1745" i="18" s="1"/>
  <c r="H1745" i="18" s="1"/>
  <c r="B1746" i="18"/>
  <c r="G1746" i="18" s="1"/>
  <c r="H1746" i="18" s="1"/>
  <c r="B1747" i="18"/>
  <c r="G1747" i="18" s="1"/>
  <c r="H1747" i="18" s="1"/>
  <c r="B1748" i="18"/>
  <c r="G1748" i="18" s="1"/>
  <c r="H1748" i="18" s="1"/>
  <c r="B1749" i="18"/>
  <c r="G1749" i="18" s="1"/>
  <c r="H1749" i="18" s="1"/>
  <c r="B1750" i="18"/>
  <c r="G1750" i="18" s="1"/>
  <c r="H1750" i="18" s="1"/>
  <c r="B1751" i="18"/>
  <c r="G1751" i="18" s="1"/>
  <c r="H1751" i="18" s="1"/>
  <c r="B1752" i="18"/>
  <c r="G1752" i="18" s="1"/>
  <c r="H1752" i="18" s="1"/>
  <c r="B1753" i="18"/>
  <c r="G1753" i="18" s="1"/>
  <c r="H1753" i="18" s="1"/>
  <c r="B1754" i="18"/>
  <c r="G1754" i="18" s="1"/>
  <c r="H1754" i="18" s="1"/>
  <c r="B1755" i="18"/>
  <c r="G1755" i="18" s="1"/>
  <c r="H1755" i="18" s="1"/>
  <c r="B1756" i="18"/>
  <c r="G1756" i="18" s="1"/>
  <c r="H1756" i="18" s="1"/>
  <c r="B1757" i="18"/>
  <c r="G1757" i="18" s="1"/>
  <c r="H1757" i="18" s="1"/>
  <c r="B1758" i="18"/>
  <c r="G1758" i="18" s="1"/>
  <c r="H1758" i="18" s="1"/>
  <c r="B1759" i="18"/>
  <c r="G1759" i="18" s="1"/>
  <c r="H1759" i="18" s="1"/>
  <c r="B1760" i="18"/>
  <c r="G1760" i="18" s="1"/>
  <c r="H1760" i="18" s="1"/>
  <c r="B1712" i="18"/>
  <c r="G1712" i="18" s="1"/>
  <c r="H1712" i="18" s="1"/>
  <c r="B1663" i="18"/>
  <c r="G1715" i="18"/>
  <c r="H1715" i="18" s="1"/>
  <c r="G1716" i="18"/>
  <c r="H1716" i="18" s="1"/>
  <c r="E20" i="14" l="1"/>
  <c r="E16" i="14"/>
  <c r="B8632" i="18" l="1"/>
  <c r="G8632" i="18" s="1"/>
  <c r="H8632" i="18" s="1"/>
  <c r="Q5" i="7"/>
  <c r="Q57" i="7" s="1"/>
  <c r="E31" i="14"/>
  <c r="B8628" i="18"/>
  <c r="G8628" i="18" s="1"/>
  <c r="H8628" i="18" s="1"/>
  <c r="E15" i="14"/>
  <c r="B8627" i="18" s="1"/>
  <c r="G8627" i="18" s="1"/>
  <c r="H8627" i="18" s="1"/>
  <c r="B905" i="18"/>
  <c r="G905" i="18" s="1"/>
  <c r="H905" i="18" s="1"/>
  <c r="B906" i="18"/>
  <c r="G906" i="18" s="1"/>
  <c r="H906" i="18" s="1"/>
  <c r="C174" i="4" l="1"/>
  <c r="B759" i="18"/>
  <c r="G759" i="18" s="1"/>
  <c r="H759" i="18" s="1"/>
  <c r="B758" i="18"/>
  <c r="G758" i="18" s="1"/>
  <c r="H758" i="18" s="1"/>
  <c r="B757" i="18"/>
  <c r="G757" i="18" s="1"/>
  <c r="H757" i="18" s="1"/>
  <c r="B22" i="14"/>
  <c r="B21" i="14"/>
  <c r="B19" i="14"/>
  <c r="B18" i="14"/>
  <c r="B8" i="14"/>
  <c r="O32" i="14"/>
  <c r="G32" i="14"/>
  <c r="F31" i="14"/>
  <c r="H31" i="14"/>
  <c r="L31" i="14"/>
  <c r="N31" i="14"/>
  <c r="P31" i="14"/>
  <c r="Q31" i="14"/>
  <c r="Q16" i="14"/>
  <c r="B8724" i="18" s="1"/>
  <c r="G8724" i="18" s="1"/>
  <c r="H8724" i="18" s="1"/>
  <c r="P16" i="14"/>
  <c r="B8716" i="18" s="1"/>
  <c r="G8716" i="18" s="1"/>
  <c r="H8716" i="18" s="1"/>
  <c r="O16" i="14"/>
  <c r="B8708" i="18" s="1"/>
  <c r="G8708" i="18" s="1"/>
  <c r="H8708" i="18" s="1"/>
  <c r="N16" i="14"/>
  <c r="B8700" i="18" s="1"/>
  <c r="G8700" i="18" s="1"/>
  <c r="H8700" i="18" s="1"/>
  <c r="M16" i="14"/>
  <c r="B8692" i="18" s="1"/>
  <c r="G8692" i="18" s="1"/>
  <c r="H8692" i="18" s="1"/>
  <c r="L16" i="14"/>
  <c r="B8684" i="18" s="1"/>
  <c r="G8684" i="18" s="1"/>
  <c r="H8684" i="18" s="1"/>
  <c r="K16" i="14"/>
  <c r="B8676" i="18" s="1"/>
  <c r="G8676" i="18" s="1"/>
  <c r="H8676" i="18" s="1"/>
  <c r="J16" i="14"/>
  <c r="B8668" i="18" s="1"/>
  <c r="G8668" i="18" s="1"/>
  <c r="H8668" i="18" s="1"/>
  <c r="I16" i="14"/>
  <c r="B8660" i="18" s="1"/>
  <c r="G8660" i="18" s="1"/>
  <c r="H8660" i="18" s="1"/>
  <c r="H16" i="14"/>
  <c r="B8652" i="18" s="1"/>
  <c r="G8652" i="18" s="1"/>
  <c r="H8652" i="18" s="1"/>
  <c r="G16" i="14"/>
  <c r="B8644" i="18" s="1"/>
  <c r="G8644" i="18" s="1"/>
  <c r="H8644" i="18" s="1"/>
  <c r="F16" i="14"/>
  <c r="B8636" i="18" s="1"/>
  <c r="G8636" i="18" s="1"/>
  <c r="H8636" i="18" s="1"/>
  <c r="A22" i="14"/>
  <c r="A21" i="14"/>
  <c r="Q20" i="14"/>
  <c r="B8728" i="18" s="1"/>
  <c r="G8728" i="18" s="1"/>
  <c r="H8728" i="18" s="1"/>
  <c r="P20" i="14"/>
  <c r="B8720" i="18" s="1"/>
  <c r="G8720" i="18" s="1"/>
  <c r="H8720" i="18" s="1"/>
  <c r="O20" i="14"/>
  <c r="B8712" i="18" s="1"/>
  <c r="G8712" i="18" s="1"/>
  <c r="H8712" i="18" s="1"/>
  <c r="N20" i="14"/>
  <c r="B8704" i="18" s="1"/>
  <c r="G8704" i="18" s="1"/>
  <c r="H8704" i="18" s="1"/>
  <c r="M20" i="14"/>
  <c r="B8696" i="18" s="1"/>
  <c r="G8696" i="18" s="1"/>
  <c r="H8696" i="18" s="1"/>
  <c r="L20" i="14"/>
  <c r="B8688" i="18" s="1"/>
  <c r="G8688" i="18" s="1"/>
  <c r="H8688" i="18" s="1"/>
  <c r="K20" i="14"/>
  <c r="B8680" i="18" s="1"/>
  <c r="G8680" i="18" s="1"/>
  <c r="H8680" i="18" s="1"/>
  <c r="J20" i="14"/>
  <c r="B8672" i="18" s="1"/>
  <c r="G8672" i="18" s="1"/>
  <c r="H8672" i="18" s="1"/>
  <c r="I20" i="14"/>
  <c r="B8664" i="18" s="1"/>
  <c r="G8664" i="18" s="1"/>
  <c r="H8664" i="18" s="1"/>
  <c r="H20" i="14"/>
  <c r="B8656" i="18" s="1"/>
  <c r="G8656" i="18" s="1"/>
  <c r="H8656" i="18" s="1"/>
  <c r="G20" i="14"/>
  <c r="B8648" i="18" s="1"/>
  <c r="G8648" i="18" s="1"/>
  <c r="H8648" i="18" s="1"/>
  <c r="F20" i="14"/>
  <c r="B8640" i="18" s="1"/>
  <c r="G8640" i="18" s="1"/>
  <c r="H8640" i="18" s="1"/>
  <c r="A19" i="14"/>
  <c r="A18" i="14"/>
  <c r="B17" i="14"/>
  <c r="A17" i="14"/>
  <c r="O15" i="14"/>
  <c r="B8707" i="18" s="1"/>
  <c r="G8707" i="18" s="1"/>
  <c r="H8707" i="18" s="1"/>
  <c r="N15" i="14"/>
  <c r="B8699" i="18" s="1"/>
  <c r="G8699" i="18" s="1"/>
  <c r="H8699" i="18" s="1"/>
  <c r="F15" i="14"/>
  <c r="B8635" i="18" s="1"/>
  <c r="G8635" i="18" s="1"/>
  <c r="H8635" i="18" s="1"/>
  <c r="B904" i="18" l="1"/>
  <c r="G904" i="18" s="1"/>
  <c r="H904" i="18" s="1"/>
  <c r="D212" i="4"/>
  <c r="K15" i="14"/>
  <c r="O30" i="14"/>
  <c r="K31" i="14"/>
  <c r="H32" i="14"/>
  <c r="P32" i="14"/>
  <c r="I15" i="14"/>
  <c r="M15" i="14"/>
  <c r="N30" i="14"/>
  <c r="F30" i="14"/>
  <c r="J31" i="14"/>
  <c r="I32" i="14"/>
  <c r="Q32" i="14"/>
  <c r="I31" i="14"/>
  <c r="J32" i="14"/>
  <c r="K32" i="14"/>
  <c r="Q15" i="14"/>
  <c r="O31" i="14"/>
  <c r="G31" i="14"/>
  <c r="L32" i="14"/>
  <c r="M32" i="14"/>
  <c r="G15" i="14"/>
  <c r="M31" i="14"/>
  <c r="F32" i="14"/>
  <c r="N32" i="14"/>
  <c r="L15" i="14"/>
  <c r="B16" i="14"/>
  <c r="H15" i="14"/>
  <c r="P15" i="14"/>
  <c r="J15" i="14"/>
  <c r="A16" i="14"/>
  <c r="AF6" i="7"/>
  <c r="AF7" i="7"/>
  <c r="AF8" i="7"/>
  <c r="AF9" i="7"/>
  <c r="AF10" i="7"/>
  <c r="AF11" i="7"/>
  <c r="AF12" i="7"/>
  <c r="AF13" i="7"/>
  <c r="AF14" i="7"/>
  <c r="AF15" i="7"/>
  <c r="AF16" i="7"/>
  <c r="AF17" i="7"/>
  <c r="AF18" i="7"/>
  <c r="AF19" i="7"/>
  <c r="AF20" i="7"/>
  <c r="AF21" i="7"/>
  <c r="AF22" i="7"/>
  <c r="AF23" i="7"/>
  <c r="AF24" i="7"/>
  <c r="AF25" i="7"/>
  <c r="AF26" i="7"/>
  <c r="AF27" i="7"/>
  <c r="AF28" i="7"/>
  <c r="AF29" i="7"/>
  <c r="AF30" i="7"/>
  <c r="AF31" i="7"/>
  <c r="AF32" i="7"/>
  <c r="AF33" i="7"/>
  <c r="AF34" i="7"/>
  <c r="AF35" i="7"/>
  <c r="AF36" i="7"/>
  <c r="AF37" i="7"/>
  <c r="AF38" i="7"/>
  <c r="AF39" i="7"/>
  <c r="AF40" i="7"/>
  <c r="AF41" i="7"/>
  <c r="AF42" i="7"/>
  <c r="AF43" i="7"/>
  <c r="AF44" i="7"/>
  <c r="AF45" i="7"/>
  <c r="AF46" i="7"/>
  <c r="AF47" i="7"/>
  <c r="AF48" i="7"/>
  <c r="AF49" i="7"/>
  <c r="AF50" i="7"/>
  <c r="AF51" i="7"/>
  <c r="AF52" i="7"/>
  <c r="AF53" i="7"/>
  <c r="AF54" i="7"/>
  <c r="B8691" i="18" l="1"/>
  <c r="G8691" i="18" s="1"/>
  <c r="H8691" i="18" s="1"/>
  <c r="M30" i="14"/>
  <c r="B8723" i="18"/>
  <c r="G8723" i="18" s="1"/>
  <c r="H8723" i="18" s="1"/>
  <c r="Q30" i="14"/>
  <c r="B8659" i="18"/>
  <c r="G8659" i="18" s="1"/>
  <c r="H8659" i="18" s="1"/>
  <c r="I30" i="14"/>
  <c r="B8667" i="18"/>
  <c r="G8667" i="18" s="1"/>
  <c r="H8667" i="18" s="1"/>
  <c r="J30" i="14"/>
  <c r="B8643" i="18"/>
  <c r="G8643" i="18" s="1"/>
  <c r="H8643" i="18" s="1"/>
  <c r="G30" i="14"/>
  <c r="B8715" i="18"/>
  <c r="G8715" i="18" s="1"/>
  <c r="H8715" i="18" s="1"/>
  <c r="P30" i="14"/>
  <c r="B8651" i="18"/>
  <c r="G8651" i="18" s="1"/>
  <c r="H8651" i="18" s="1"/>
  <c r="H30" i="14"/>
  <c r="B8683" i="18"/>
  <c r="G8683" i="18" s="1"/>
  <c r="H8683" i="18" s="1"/>
  <c r="L30" i="14"/>
  <c r="B8675" i="18"/>
  <c r="G8675" i="18" s="1"/>
  <c r="H8675" i="18" s="1"/>
  <c r="K30" i="14"/>
  <c r="C7" i="2"/>
  <c r="C6" i="2"/>
  <c r="B106" i="15"/>
  <c r="B105" i="15"/>
  <c r="B80" i="15"/>
  <c r="B79" i="15"/>
  <c r="B54" i="15"/>
  <c r="B53" i="15"/>
  <c r="B28" i="15"/>
  <c r="B27" i="15"/>
  <c r="B26" i="15"/>
  <c r="C623" i="2" l="1"/>
  <c r="C6" i="21" l="1"/>
  <c r="E22" i="21" l="1"/>
  <c r="C8" i="21"/>
  <c r="C7" i="21"/>
  <c r="C5" i="21" l="1"/>
  <c r="C4" i="21"/>
  <c r="K13" i="16" l="1"/>
  <c r="H11" i="14"/>
  <c r="J289" i="10"/>
  <c r="L115" i="9"/>
  <c r="L77" i="8"/>
  <c r="AD6" i="7" l="1"/>
  <c r="F128" i="9" l="1"/>
  <c r="F127" i="9"/>
  <c r="F126" i="9"/>
  <c r="I128" i="9"/>
  <c r="I127" i="9"/>
  <c r="H43" i="10" l="1"/>
  <c r="H305" i="10" s="1"/>
  <c r="L57" i="10" l="1"/>
  <c r="F86" i="9" l="1"/>
  <c r="B86" i="9" s="1"/>
  <c r="F87" i="9"/>
  <c r="F88" i="9"/>
  <c r="F89" i="9"/>
  <c r="F90" i="9"/>
  <c r="F91" i="9"/>
  <c r="F92" i="9"/>
  <c r="F93" i="9"/>
  <c r="F94" i="9"/>
  <c r="F95" i="9"/>
  <c r="F96" i="9"/>
  <c r="F97" i="9"/>
  <c r="F98" i="9"/>
  <c r="B98" i="9" s="1"/>
  <c r="F47" i="9"/>
  <c r="B47" i="9" s="1"/>
  <c r="F48" i="9"/>
  <c r="F49" i="9"/>
  <c r="F50" i="9"/>
  <c r="F51" i="9"/>
  <c r="F52" i="9"/>
  <c r="F53" i="9"/>
  <c r="F54" i="9"/>
  <c r="F55" i="9"/>
  <c r="F56" i="9"/>
  <c r="F57" i="9"/>
  <c r="F58" i="9"/>
  <c r="F59" i="9"/>
  <c r="B59" i="9" s="1"/>
  <c r="F8" i="9"/>
  <c r="F9" i="9"/>
  <c r="F10" i="9"/>
  <c r="F11" i="9"/>
  <c r="F12" i="9"/>
  <c r="F13" i="9"/>
  <c r="F14" i="9"/>
  <c r="B14" i="9" s="1"/>
  <c r="F15" i="9"/>
  <c r="F16" i="9"/>
  <c r="F17" i="9"/>
  <c r="F18" i="9"/>
  <c r="F19" i="9"/>
  <c r="F20" i="9"/>
  <c r="B1514" i="18" l="1"/>
  <c r="G1514" i="18" s="1"/>
  <c r="H1514" i="18" s="1"/>
  <c r="B3" i="2"/>
  <c r="A8629" i="18" l="1"/>
  <c r="A8637" i="18"/>
  <c r="A8645" i="18"/>
  <c r="A8653" i="18"/>
  <c r="A8661" i="18"/>
  <c r="A8669" i="18"/>
  <c r="A8677" i="18"/>
  <c r="A8685" i="18"/>
  <c r="A8693" i="18"/>
  <c r="A8701" i="18"/>
  <c r="A8709" i="18"/>
  <c r="A8717" i="18"/>
  <c r="A8725" i="18"/>
  <c r="A1713" i="18"/>
  <c r="A1721" i="18"/>
  <c r="A1729" i="18"/>
  <c r="A1737" i="18"/>
  <c r="A1745" i="18"/>
  <c r="A1753" i="18"/>
  <c r="A8630" i="18"/>
  <c r="A8638" i="18"/>
  <c r="A8646" i="18"/>
  <c r="A8654" i="18"/>
  <c r="A8662" i="18"/>
  <c r="A8670" i="18"/>
  <c r="A8678" i="18"/>
  <c r="A8686" i="18"/>
  <c r="A8694" i="18"/>
  <c r="A8702" i="18"/>
  <c r="A8710" i="18"/>
  <c r="A8718" i="18"/>
  <c r="A8726" i="18"/>
  <c r="A1714" i="18"/>
  <c r="A1722" i="18"/>
  <c r="A1730" i="18"/>
  <c r="A1738" i="18"/>
  <c r="A1746" i="18"/>
  <c r="A1754" i="18"/>
  <c r="A8631" i="18"/>
  <c r="A8639" i="18"/>
  <c r="A8647" i="18"/>
  <c r="A8655" i="18"/>
  <c r="A8663" i="18"/>
  <c r="A8671" i="18"/>
  <c r="A8679" i="18"/>
  <c r="A8687" i="18"/>
  <c r="A8695" i="18"/>
  <c r="A8703" i="18"/>
  <c r="A8711" i="18"/>
  <c r="A8719" i="18"/>
  <c r="A8727" i="18"/>
  <c r="A1715" i="18"/>
  <c r="A1723" i="18"/>
  <c r="A1731" i="18"/>
  <c r="A1739" i="18"/>
  <c r="A1747" i="18"/>
  <c r="A1755" i="18"/>
  <c r="A8651" i="18"/>
  <c r="A8659" i="18"/>
  <c r="A8675" i="18"/>
  <c r="A8691" i="18"/>
  <c r="A8707" i="18"/>
  <c r="A8723" i="18"/>
  <c r="A1727" i="18"/>
  <c r="A1743" i="18"/>
  <c r="A8652" i="18"/>
  <c r="A8660" i="18"/>
  <c r="A8676" i="18"/>
  <c r="A8692" i="18"/>
  <c r="A8724" i="18"/>
  <c r="A1728" i="18"/>
  <c r="A1744" i="18"/>
  <c r="A8632" i="18"/>
  <c r="A8640" i="18"/>
  <c r="A8648" i="18"/>
  <c r="A8656" i="18"/>
  <c r="A8664" i="18"/>
  <c r="A8672" i="18"/>
  <c r="A8680" i="18"/>
  <c r="A8688" i="18"/>
  <c r="A8696" i="18"/>
  <c r="A8704" i="18"/>
  <c r="A8712" i="18"/>
  <c r="A8720" i="18"/>
  <c r="A8728" i="18"/>
  <c r="A1716" i="18"/>
  <c r="A1724" i="18"/>
  <c r="A1732" i="18"/>
  <c r="A1740" i="18"/>
  <c r="A1748" i="18"/>
  <c r="A1756" i="18"/>
  <c r="A8635" i="18"/>
  <c r="A1711" i="18"/>
  <c r="A8636" i="18"/>
  <c r="A8708" i="18"/>
  <c r="A1720" i="18"/>
  <c r="A8633" i="18"/>
  <c r="A8641" i="18"/>
  <c r="A8649" i="18"/>
  <c r="A8657" i="18"/>
  <c r="A8665" i="18"/>
  <c r="A8673" i="18"/>
  <c r="A8681" i="18"/>
  <c r="A8689" i="18"/>
  <c r="A8697" i="18"/>
  <c r="A8705" i="18"/>
  <c r="A8713" i="18"/>
  <c r="A8721" i="18"/>
  <c r="A8729" i="18"/>
  <c r="A1717" i="18"/>
  <c r="A1725" i="18"/>
  <c r="A1733" i="18"/>
  <c r="A1741" i="18"/>
  <c r="A1749" i="18"/>
  <c r="A1757" i="18"/>
  <c r="A8643" i="18"/>
  <c r="A1759" i="18"/>
  <c r="A8628" i="18"/>
  <c r="A8700" i="18"/>
  <c r="A1736" i="18"/>
  <c r="A8634" i="18"/>
  <c r="A8642" i="18"/>
  <c r="A8650" i="18"/>
  <c r="A8658" i="18"/>
  <c r="A8666" i="18"/>
  <c r="A8674" i="18"/>
  <c r="A8682" i="18"/>
  <c r="A8690" i="18"/>
  <c r="A8698" i="18"/>
  <c r="A8706" i="18"/>
  <c r="A8714" i="18"/>
  <c r="A8722" i="18"/>
  <c r="A8730" i="18"/>
  <c r="A1760" i="18"/>
  <c r="A1718" i="18"/>
  <c r="A1726" i="18"/>
  <c r="A1734" i="18"/>
  <c r="A1742" i="18"/>
  <c r="A1750" i="18"/>
  <c r="A1758" i="18"/>
  <c r="A8627" i="18"/>
  <c r="A8667" i="18"/>
  <c r="A8683" i="18"/>
  <c r="A8699" i="18"/>
  <c r="A8715" i="18"/>
  <c r="A1719" i="18"/>
  <c r="A1735" i="18"/>
  <c r="A1751" i="18"/>
  <c r="A8644" i="18"/>
  <c r="A8668" i="18"/>
  <c r="A8684" i="18"/>
  <c r="A8716" i="18"/>
  <c r="A1712" i="18"/>
  <c r="A1752" i="18"/>
  <c r="A904" i="18"/>
  <c r="A906" i="18"/>
  <c r="A905" i="18"/>
  <c r="A759" i="18"/>
  <c r="A757" i="18"/>
  <c r="A758" i="18"/>
  <c r="B11596" i="18"/>
  <c r="G11596" i="18" s="1"/>
  <c r="H11596" i="18" s="1"/>
  <c r="B11597" i="18"/>
  <c r="G11597" i="18" s="1"/>
  <c r="H11597" i="18" s="1"/>
  <c r="B11598" i="18"/>
  <c r="G11598" i="18" s="1"/>
  <c r="H11598" i="18" s="1"/>
  <c r="B11600" i="18"/>
  <c r="G11600" i="18" s="1"/>
  <c r="H11600" i="18" s="1"/>
  <c r="B11601" i="18"/>
  <c r="G11601" i="18" s="1"/>
  <c r="H11601" i="18" s="1"/>
  <c r="B11602" i="18"/>
  <c r="G11602" i="18" s="1"/>
  <c r="H11602" i="18" s="1"/>
  <c r="B11604" i="18"/>
  <c r="G11604" i="18" s="1"/>
  <c r="H11604" i="18" s="1"/>
  <c r="B11605" i="18"/>
  <c r="G11605" i="18" s="1"/>
  <c r="H11605" i="18" s="1"/>
  <c r="B11606" i="18"/>
  <c r="G11606" i="18" s="1"/>
  <c r="H11606" i="18" s="1"/>
  <c r="B11607" i="18"/>
  <c r="G11607" i="18" s="1"/>
  <c r="H11607" i="18" s="1"/>
  <c r="B11608" i="18"/>
  <c r="G11608" i="18" s="1"/>
  <c r="H11608" i="18" s="1"/>
  <c r="B11609" i="18"/>
  <c r="G11609" i="18" s="1"/>
  <c r="H11609" i="18" s="1"/>
  <c r="B11610" i="18"/>
  <c r="G11610" i="18" s="1"/>
  <c r="H11610" i="18" s="1"/>
  <c r="B11611" i="18"/>
  <c r="G11611" i="18" s="1"/>
  <c r="H11611" i="18" s="1"/>
  <c r="B11612" i="18"/>
  <c r="G11612" i="18" s="1"/>
  <c r="H11612" i="18" s="1"/>
  <c r="B11613" i="18"/>
  <c r="G11613" i="18" s="1"/>
  <c r="H11613" i="18" s="1"/>
  <c r="B11614" i="18"/>
  <c r="G11614" i="18" s="1"/>
  <c r="H11614" i="18" s="1"/>
  <c r="B11615" i="18"/>
  <c r="G11615" i="18" s="1"/>
  <c r="H11615" i="18" s="1"/>
  <c r="B11574" i="18"/>
  <c r="G11574" i="18" s="1"/>
  <c r="H11574" i="18" s="1"/>
  <c r="B11575" i="18"/>
  <c r="G11575" i="18" s="1"/>
  <c r="H11575" i="18" s="1"/>
  <c r="B11576" i="18"/>
  <c r="G11576" i="18" s="1"/>
  <c r="H11576" i="18" s="1"/>
  <c r="B11578" i="18"/>
  <c r="G11578" i="18" s="1"/>
  <c r="H11578" i="18" s="1"/>
  <c r="B11579" i="18"/>
  <c r="G11579" i="18" s="1"/>
  <c r="H11579" i="18" s="1"/>
  <c r="B11580" i="18"/>
  <c r="G11580" i="18" s="1"/>
  <c r="H11580" i="18" s="1"/>
  <c r="B11582" i="18"/>
  <c r="G11582" i="18" s="1"/>
  <c r="H11582" i="18" s="1"/>
  <c r="B11583" i="18"/>
  <c r="G11583" i="18" s="1"/>
  <c r="H11583" i="18" s="1"/>
  <c r="B11584" i="18"/>
  <c r="G11584" i="18" s="1"/>
  <c r="H11584" i="18" s="1"/>
  <c r="B11585" i="18"/>
  <c r="G11585" i="18" s="1"/>
  <c r="H11585" i="18" s="1"/>
  <c r="B11586" i="18"/>
  <c r="G11586" i="18" s="1"/>
  <c r="H11586" i="18" s="1"/>
  <c r="B11587" i="18"/>
  <c r="G11587" i="18" s="1"/>
  <c r="H11587" i="18" s="1"/>
  <c r="B11588" i="18"/>
  <c r="G11588" i="18" s="1"/>
  <c r="H11588" i="18" s="1"/>
  <c r="B11589" i="18"/>
  <c r="G11589" i="18" s="1"/>
  <c r="H11589" i="18" s="1"/>
  <c r="B11590" i="18"/>
  <c r="G11590" i="18" s="1"/>
  <c r="H11590" i="18" s="1"/>
  <c r="B11591" i="18"/>
  <c r="G11591" i="18" s="1"/>
  <c r="H11591" i="18" s="1"/>
  <c r="B11592" i="18"/>
  <c r="G11592" i="18" s="1"/>
  <c r="H11592" i="18" s="1"/>
  <c r="B11593" i="18"/>
  <c r="G11593" i="18" s="1"/>
  <c r="H11593" i="18" s="1"/>
  <c r="B11552" i="18"/>
  <c r="G11552" i="18" s="1"/>
  <c r="H11552" i="18" s="1"/>
  <c r="B11553" i="18"/>
  <c r="G11553" i="18" s="1"/>
  <c r="H11553" i="18" s="1"/>
  <c r="B11554" i="18"/>
  <c r="G11554" i="18" s="1"/>
  <c r="H11554" i="18" s="1"/>
  <c r="B11556" i="18"/>
  <c r="G11556" i="18" s="1"/>
  <c r="H11556" i="18" s="1"/>
  <c r="B11557" i="18"/>
  <c r="G11557" i="18" s="1"/>
  <c r="H11557" i="18" s="1"/>
  <c r="B11558" i="18"/>
  <c r="G11558" i="18" s="1"/>
  <c r="H11558" i="18" s="1"/>
  <c r="B11560" i="18"/>
  <c r="G11560" i="18" s="1"/>
  <c r="H11560" i="18" s="1"/>
  <c r="B11561" i="18"/>
  <c r="G11561" i="18" s="1"/>
  <c r="H11561" i="18" s="1"/>
  <c r="B11562" i="18"/>
  <c r="G11562" i="18" s="1"/>
  <c r="H11562" i="18" s="1"/>
  <c r="B11563" i="18"/>
  <c r="G11563" i="18" s="1"/>
  <c r="H11563" i="18" s="1"/>
  <c r="B11564" i="18"/>
  <c r="G11564" i="18" s="1"/>
  <c r="H11564" i="18" s="1"/>
  <c r="B11565" i="18"/>
  <c r="G11565" i="18" s="1"/>
  <c r="H11565" i="18" s="1"/>
  <c r="B11566" i="18"/>
  <c r="G11566" i="18" s="1"/>
  <c r="H11566" i="18" s="1"/>
  <c r="B11567" i="18"/>
  <c r="G11567" i="18" s="1"/>
  <c r="H11567" i="18" s="1"/>
  <c r="B11568" i="18"/>
  <c r="G11568" i="18" s="1"/>
  <c r="H11568" i="18" s="1"/>
  <c r="B11569" i="18"/>
  <c r="G11569" i="18" s="1"/>
  <c r="H11569" i="18" s="1"/>
  <c r="B11570" i="18"/>
  <c r="G11570" i="18" s="1"/>
  <c r="H11570" i="18" s="1"/>
  <c r="B11571" i="18"/>
  <c r="G11571" i="18" s="1"/>
  <c r="H11571" i="18" s="1"/>
  <c r="B11530" i="18"/>
  <c r="G11530" i="18" s="1"/>
  <c r="H11530" i="18" s="1"/>
  <c r="B11531" i="18"/>
  <c r="G11531" i="18" s="1"/>
  <c r="H11531" i="18" s="1"/>
  <c r="B11532" i="18"/>
  <c r="G11532" i="18" s="1"/>
  <c r="H11532" i="18" s="1"/>
  <c r="B11534" i="18"/>
  <c r="G11534" i="18" s="1"/>
  <c r="H11534" i="18" s="1"/>
  <c r="B11535" i="18"/>
  <c r="G11535" i="18" s="1"/>
  <c r="H11535" i="18" s="1"/>
  <c r="B11536" i="18"/>
  <c r="G11536" i="18" s="1"/>
  <c r="H11536" i="18" s="1"/>
  <c r="B11538" i="18"/>
  <c r="G11538" i="18" s="1"/>
  <c r="H11538" i="18" s="1"/>
  <c r="B11539" i="18"/>
  <c r="G11539" i="18" s="1"/>
  <c r="H11539" i="18" s="1"/>
  <c r="B11540" i="18"/>
  <c r="G11540" i="18" s="1"/>
  <c r="H11540" i="18" s="1"/>
  <c r="B11541" i="18"/>
  <c r="G11541" i="18" s="1"/>
  <c r="H11541" i="18" s="1"/>
  <c r="B11542" i="18"/>
  <c r="G11542" i="18" s="1"/>
  <c r="H11542" i="18" s="1"/>
  <c r="B11543" i="18"/>
  <c r="G11543" i="18" s="1"/>
  <c r="H11543" i="18" s="1"/>
  <c r="B11544" i="18"/>
  <c r="G11544" i="18" s="1"/>
  <c r="H11544" i="18" s="1"/>
  <c r="B11545" i="18"/>
  <c r="G11545" i="18" s="1"/>
  <c r="H11545" i="18" s="1"/>
  <c r="B11546" i="18"/>
  <c r="G11546" i="18" s="1"/>
  <c r="H11546" i="18" s="1"/>
  <c r="B11547" i="18"/>
  <c r="G11547" i="18" s="1"/>
  <c r="H11547" i="18" s="1"/>
  <c r="B11548" i="18"/>
  <c r="G11548" i="18" s="1"/>
  <c r="H11548" i="18" s="1"/>
  <c r="B11549" i="18"/>
  <c r="G11549" i="18" s="1"/>
  <c r="H11549" i="18" s="1"/>
  <c r="B11508" i="18"/>
  <c r="G11508" i="18" s="1"/>
  <c r="H11508" i="18" s="1"/>
  <c r="B11509" i="18"/>
  <c r="G11509" i="18" s="1"/>
  <c r="H11509" i="18" s="1"/>
  <c r="B11510" i="18"/>
  <c r="G11510" i="18" s="1"/>
  <c r="H11510" i="18" s="1"/>
  <c r="B11512" i="18"/>
  <c r="G11512" i="18" s="1"/>
  <c r="H11512" i="18" s="1"/>
  <c r="B11513" i="18"/>
  <c r="G11513" i="18" s="1"/>
  <c r="H11513" i="18" s="1"/>
  <c r="B11514" i="18"/>
  <c r="G11514" i="18" s="1"/>
  <c r="H11514" i="18" s="1"/>
  <c r="B11516" i="18"/>
  <c r="G11516" i="18" s="1"/>
  <c r="H11516" i="18" s="1"/>
  <c r="B11517" i="18"/>
  <c r="G11517" i="18" s="1"/>
  <c r="H11517" i="18" s="1"/>
  <c r="B11518" i="18"/>
  <c r="G11518" i="18" s="1"/>
  <c r="H11518" i="18" s="1"/>
  <c r="B11519" i="18"/>
  <c r="G11519" i="18" s="1"/>
  <c r="H11519" i="18" s="1"/>
  <c r="B11520" i="18"/>
  <c r="G11520" i="18" s="1"/>
  <c r="H11520" i="18" s="1"/>
  <c r="B11521" i="18"/>
  <c r="G11521" i="18" s="1"/>
  <c r="H11521" i="18" s="1"/>
  <c r="B11522" i="18"/>
  <c r="G11522" i="18" s="1"/>
  <c r="H11522" i="18" s="1"/>
  <c r="B11523" i="18"/>
  <c r="G11523" i="18" s="1"/>
  <c r="H11523" i="18" s="1"/>
  <c r="B11524" i="18"/>
  <c r="G11524" i="18" s="1"/>
  <c r="H11524" i="18" s="1"/>
  <c r="B11525" i="18"/>
  <c r="G11525" i="18" s="1"/>
  <c r="H11525" i="18" s="1"/>
  <c r="B11526" i="18"/>
  <c r="G11526" i="18" s="1"/>
  <c r="H11526" i="18" s="1"/>
  <c r="B11527" i="18"/>
  <c r="G11527" i="18" s="1"/>
  <c r="H11527" i="18" s="1"/>
  <c r="B11505" i="18"/>
  <c r="G11505" i="18" s="1"/>
  <c r="H11505" i="18" s="1"/>
  <c r="B11504" i="18"/>
  <c r="G11504" i="18" s="1"/>
  <c r="H11504" i="18" s="1"/>
  <c r="B11503" i="18"/>
  <c r="G11503" i="18" s="1"/>
  <c r="H11503" i="18" s="1"/>
  <c r="B11502" i="18"/>
  <c r="G11502" i="18" s="1"/>
  <c r="H11502" i="18" s="1"/>
  <c r="B11501" i="18"/>
  <c r="G11501" i="18" s="1"/>
  <c r="H11501" i="18" s="1"/>
  <c r="B11500" i="18"/>
  <c r="G11500" i="18" s="1"/>
  <c r="H11500" i="18" s="1"/>
  <c r="B11499" i="18"/>
  <c r="G11499" i="18" s="1"/>
  <c r="H11499" i="18" s="1"/>
  <c r="B11498" i="18"/>
  <c r="G11498" i="18" s="1"/>
  <c r="H11498" i="18" s="1"/>
  <c r="B11497" i="18"/>
  <c r="G11497" i="18" s="1"/>
  <c r="H11497" i="18" s="1"/>
  <c r="B11496" i="18"/>
  <c r="G11496" i="18" s="1"/>
  <c r="H11496" i="18" s="1"/>
  <c r="B11495" i="18"/>
  <c r="G11495" i="18" s="1"/>
  <c r="H11495" i="18" s="1"/>
  <c r="B11494" i="18"/>
  <c r="G11494" i="18" s="1"/>
  <c r="H11494" i="18" s="1"/>
  <c r="B11492" i="18"/>
  <c r="G11492" i="18" s="1"/>
  <c r="H11492" i="18" s="1"/>
  <c r="B11491" i="18"/>
  <c r="G11491" i="18" s="1"/>
  <c r="H11491" i="18" s="1"/>
  <c r="B11490" i="18"/>
  <c r="G11490" i="18" s="1"/>
  <c r="H11490" i="18" s="1"/>
  <c r="B11488" i="18"/>
  <c r="G11488" i="18" s="1"/>
  <c r="H11488" i="18" s="1"/>
  <c r="B11487" i="18"/>
  <c r="G11487" i="18" s="1"/>
  <c r="H11487" i="18" s="1"/>
  <c r="B11486" i="18"/>
  <c r="G11486" i="18" s="1"/>
  <c r="H11486" i="18" s="1"/>
  <c r="B11464" i="18"/>
  <c r="G11464" i="18" s="1"/>
  <c r="H11464" i="18" s="1"/>
  <c r="B11465" i="18"/>
  <c r="G11465" i="18" s="1"/>
  <c r="H11465" i="18" s="1"/>
  <c r="B11466" i="18"/>
  <c r="G11466" i="18" s="1"/>
  <c r="H11466" i="18" s="1"/>
  <c r="B11468" i="18"/>
  <c r="G11468" i="18" s="1"/>
  <c r="H11468" i="18" s="1"/>
  <c r="B11469" i="18"/>
  <c r="G11469" i="18" s="1"/>
  <c r="H11469" i="18" s="1"/>
  <c r="B11470" i="18"/>
  <c r="G11470" i="18" s="1"/>
  <c r="H11470" i="18" s="1"/>
  <c r="B11472" i="18"/>
  <c r="G11472" i="18" s="1"/>
  <c r="H11472" i="18" s="1"/>
  <c r="B11473" i="18"/>
  <c r="G11473" i="18" s="1"/>
  <c r="H11473" i="18" s="1"/>
  <c r="B11474" i="18"/>
  <c r="G11474" i="18" s="1"/>
  <c r="H11474" i="18" s="1"/>
  <c r="B11475" i="18"/>
  <c r="G11475" i="18" s="1"/>
  <c r="H11475" i="18" s="1"/>
  <c r="B11476" i="18"/>
  <c r="G11476" i="18" s="1"/>
  <c r="H11476" i="18" s="1"/>
  <c r="B11477" i="18"/>
  <c r="G11477" i="18" s="1"/>
  <c r="H11477" i="18" s="1"/>
  <c r="B11478" i="18"/>
  <c r="G11478" i="18" s="1"/>
  <c r="H11478" i="18" s="1"/>
  <c r="B11479" i="18"/>
  <c r="G11479" i="18" s="1"/>
  <c r="H11479" i="18" s="1"/>
  <c r="B11480" i="18"/>
  <c r="G11480" i="18" s="1"/>
  <c r="H11480" i="18" s="1"/>
  <c r="B11481" i="18"/>
  <c r="G11481" i="18" s="1"/>
  <c r="H11481" i="18" s="1"/>
  <c r="B11482" i="18"/>
  <c r="G11482" i="18" s="1"/>
  <c r="H11482" i="18" s="1"/>
  <c r="B11483" i="18"/>
  <c r="G11483" i="18" s="1"/>
  <c r="H11483" i="18" s="1"/>
  <c r="B11442" i="18"/>
  <c r="G11442" i="18" s="1"/>
  <c r="H11442" i="18" s="1"/>
  <c r="B11443" i="18"/>
  <c r="G11443" i="18" s="1"/>
  <c r="H11443" i="18" s="1"/>
  <c r="B11444" i="18"/>
  <c r="G11444" i="18" s="1"/>
  <c r="H11444" i="18" s="1"/>
  <c r="B11446" i="18"/>
  <c r="G11446" i="18" s="1"/>
  <c r="H11446" i="18" s="1"/>
  <c r="B11447" i="18"/>
  <c r="G11447" i="18" s="1"/>
  <c r="H11447" i="18" s="1"/>
  <c r="B11448" i="18"/>
  <c r="G11448" i="18" s="1"/>
  <c r="H11448" i="18" s="1"/>
  <c r="B11450" i="18"/>
  <c r="G11450" i="18" s="1"/>
  <c r="H11450" i="18" s="1"/>
  <c r="B11451" i="18"/>
  <c r="G11451" i="18" s="1"/>
  <c r="H11451" i="18" s="1"/>
  <c r="B11452" i="18"/>
  <c r="G11452" i="18" s="1"/>
  <c r="H11452" i="18" s="1"/>
  <c r="B11453" i="18"/>
  <c r="G11453" i="18" s="1"/>
  <c r="H11453" i="18" s="1"/>
  <c r="B11454" i="18"/>
  <c r="G11454" i="18" s="1"/>
  <c r="H11454" i="18" s="1"/>
  <c r="B11455" i="18"/>
  <c r="G11455" i="18" s="1"/>
  <c r="H11455" i="18" s="1"/>
  <c r="B11456" i="18"/>
  <c r="G11456" i="18" s="1"/>
  <c r="H11456" i="18" s="1"/>
  <c r="B11457" i="18"/>
  <c r="G11457" i="18" s="1"/>
  <c r="H11457" i="18" s="1"/>
  <c r="B11458" i="18"/>
  <c r="G11458" i="18" s="1"/>
  <c r="H11458" i="18" s="1"/>
  <c r="B11459" i="18"/>
  <c r="G11459" i="18" s="1"/>
  <c r="H11459" i="18" s="1"/>
  <c r="B11460" i="18"/>
  <c r="G11460" i="18" s="1"/>
  <c r="H11460" i="18" s="1"/>
  <c r="B11461" i="18"/>
  <c r="G11461" i="18" s="1"/>
  <c r="H11461" i="18" s="1"/>
  <c r="B11420" i="18"/>
  <c r="G11420" i="18" s="1"/>
  <c r="H11420" i="18" s="1"/>
  <c r="B11421" i="18"/>
  <c r="G11421" i="18" s="1"/>
  <c r="H11421" i="18" s="1"/>
  <c r="B11422" i="18"/>
  <c r="G11422" i="18" s="1"/>
  <c r="H11422" i="18" s="1"/>
  <c r="B11424" i="18"/>
  <c r="G11424" i="18" s="1"/>
  <c r="H11424" i="18" s="1"/>
  <c r="B11425" i="18"/>
  <c r="G11425" i="18" s="1"/>
  <c r="H11425" i="18" s="1"/>
  <c r="B11426" i="18"/>
  <c r="G11426" i="18" s="1"/>
  <c r="H11426" i="18" s="1"/>
  <c r="B11428" i="18"/>
  <c r="G11428" i="18" s="1"/>
  <c r="H11428" i="18" s="1"/>
  <c r="B11429" i="18"/>
  <c r="G11429" i="18" s="1"/>
  <c r="H11429" i="18" s="1"/>
  <c r="B11430" i="18"/>
  <c r="G11430" i="18" s="1"/>
  <c r="H11430" i="18" s="1"/>
  <c r="B11431" i="18"/>
  <c r="G11431" i="18" s="1"/>
  <c r="H11431" i="18" s="1"/>
  <c r="B11432" i="18"/>
  <c r="G11432" i="18" s="1"/>
  <c r="H11432" i="18" s="1"/>
  <c r="B11433" i="18"/>
  <c r="G11433" i="18" s="1"/>
  <c r="H11433" i="18" s="1"/>
  <c r="B11434" i="18"/>
  <c r="G11434" i="18" s="1"/>
  <c r="H11434" i="18" s="1"/>
  <c r="B11435" i="18"/>
  <c r="G11435" i="18" s="1"/>
  <c r="H11435" i="18" s="1"/>
  <c r="B11436" i="18"/>
  <c r="G11436" i="18" s="1"/>
  <c r="H11436" i="18" s="1"/>
  <c r="B11437" i="18"/>
  <c r="G11437" i="18" s="1"/>
  <c r="H11437" i="18" s="1"/>
  <c r="B11438" i="18"/>
  <c r="G11438" i="18" s="1"/>
  <c r="H11438" i="18" s="1"/>
  <c r="B11439" i="18"/>
  <c r="G11439" i="18" s="1"/>
  <c r="H11439" i="18" s="1"/>
  <c r="B11398" i="18"/>
  <c r="G11398" i="18" s="1"/>
  <c r="H11398" i="18" s="1"/>
  <c r="B11399" i="18"/>
  <c r="G11399" i="18" s="1"/>
  <c r="H11399" i="18" s="1"/>
  <c r="B11400" i="18"/>
  <c r="G11400" i="18" s="1"/>
  <c r="H11400" i="18" s="1"/>
  <c r="B11402" i="18"/>
  <c r="G11402" i="18" s="1"/>
  <c r="H11402" i="18" s="1"/>
  <c r="B11403" i="18"/>
  <c r="G11403" i="18" s="1"/>
  <c r="H11403" i="18" s="1"/>
  <c r="B11404" i="18"/>
  <c r="G11404" i="18" s="1"/>
  <c r="H11404" i="18" s="1"/>
  <c r="B11406" i="18"/>
  <c r="G11406" i="18" s="1"/>
  <c r="H11406" i="18" s="1"/>
  <c r="B11407" i="18"/>
  <c r="G11407" i="18" s="1"/>
  <c r="H11407" i="18" s="1"/>
  <c r="B11408" i="18"/>
  <c r="G11408" i="18" s="1"/>
  <c r="H11408" i="18" s="1"/>
  <c r="B11409" i="18"/>
  <c r="G11409" i="18" s="1"/>
  <c r="H11409" i="18" s="1"/>
  <c r="B11410" i="18"/>
  <c r="G11410" i="18" s="1"/>
  <c r="H11410" i="18" s="1"/>
  <c r="B11411" i="18"/>
  <c r="G11411" i="18" s="1"/>
  <c r="H11411" i="18" s="1"/>
  <c r="B11412" i="18"/>
  <c r="G11412" i="18" s="1"/>
  <c r="H11412" i="18" s="1"/>
  <c r="B11413" i="18"/>
  <c r="G11413" i="18" s="1"/>
  <c r="H11413" i="18" s="1"/>
  <c r="B11414" i="18"/>
  <c r="G11414" i="18" s="1"/>
  <c r="H11414" i="18" s="1"/>
  <c r="B11415" i="18"/>
  <c r="G11415" i="18" s="1"/>
  <c r="H11415" i="18" s="1"/>
  <c r="B11416" i="18"/>
  <c r="G11416" i="18" s="1"/>
  <c r="H11416" i="18" s="1"/>
  <c r="B11417" i="18"/>
  <c r="G11417" i="18" s="1"/>
  <c r="H11417" i="18" s="1"/>
  <c r="B11396" i="18"/>
  <c r="G11396" i="18" s="1"/>
  <c r="H11396" i="18" s="1"/>
  <c r="B11395" i="18"/>
  <c r="G11395" i="18" s="1"/>
  <c r="H11395" i="18" s="1"/>
  <c r="B11394" i="18"/>
  <c r="G11394" i="18" s="1"/>
  <c r="H11394" i="18" s="1"/>
  <c r="B11393" i="18"/>
  <c r="G11393" i="18" s="1"/>
  <c r="H11393" i="18" s="1"/>
  <c r="F23" i="8" l="1"/>
  <c r="F19" i="8"/>
  <c r="O8" i="7" l="1"/>
  <c r="I7" i="9"/>
  <c r="I133" i="9" s="1"/>
  <c r="Q169" i="10"/>
  <c r="Q323" i="10" s="1"/>
  <c r="H169" i="10"/>
  <c r="H323" i="10" s="1"/>
  <c r="Q137" i="10"/>
  <c r="Q318" i="10" s="1"/>
  <c r="H137" i="10"/>
  <c r="H318" i="10" s="1"/>
  <c r="H105" i="10"/>
  <c r="H313" i="10" s="1"/>
  <c r="Q12" i="10"/>
  <c r="Q301" i="10" s="1"/>
  <c r="H12" i="10"/>
  <c r="H301" i="10" s="1"/>
  <c r="Q43" i="10"/>
  <c r="Q305" i="10" s="1"/>
  <c r="Q74" i="10"/>
  <c r="Q309" i="10" s="1"/>
  <c r="H74" i="10"/>
  <c r="H309" i="10" s="1"/>
  <c r="Q130" i="12"/>
  <c r="Q189" i="12" s="1"/>
  <c r="H130" i="12"/>
  <c r="H189" i="12" s="1"/>
  <c r="Q7" i="12"/>
  <c r="Q172" i="12" s="1"/>
  <c r="H7" i="12"/>
  <c r="H172" i="12" s="1"/>
  <c r="H46" i="12"/>
  <c r="H177" i="12" s="1"/>
  <c r="H85" i="12"/>
  <c r="H182" i="12" s="1"/>
  <c r="B11381" i="18"/>
  <c r="G11381" i="18" s="1"/>
  <c r="H11381" i="18" s="1"/>
  <c r="B11382" i="18"/>
  <c r="G11382" i="18" s="1"/>
  <c r="H11382" i="18" s="1"/>
  <c r="B11383" i="18"/>
  <c r="G11383" i="18" s="1"/>
  <c r="H11383" i="18" s="1"/>
  <c r="B11384" i="18"/>
  <c r="G11384" i="18" s="1"/>
  <c r="H11384" i="18" s="1"/>
  <c r="B11385" i="18"/>
  <c r="G11385" i="18" s="1"/>
  <c r="H11385" i="18" s="1"/>
  <c r="B11386" i="18"/>
  <c r="G11386" i="18" s="1"/>
  <c r="H11386" i="18" s="1"/>
  <c r="B11387" i="18"/>
  <c r="G11387" i="18" s="1"/>
  <c r="H11387" i="18" s="1"/>
  <c r="B11388" i="18"/>
  <c r="G11388" i="18" s="1"/>
  <c r="H11388" i="18" s="1"/>
  <c r="B11389" i="18"/>
  <c r="G11389" i="18" s="1"/>
  <c r="H11389" i="18" s="1"/>
  <c r="B11390" i="18"/>
  <c r="G11390" i="18" s="1"/>
  <c r="H11390" i="18" s="1"/>
  <c r="B11391" i="18"/>
  <c r="G11391" i="18" s="1"/>
  <c r="H11391" i="18" s="1"/>
  <c r="B11392" i="18"/>
  <c r="G11392" i="18" s="1"/>
  <c r="H11392" i="18" s="1"/>
  <c r="B11380" i="18"/>
  <c r="G11380" i="18" s="1"/>
  <c r="H11380" i="18" s="1"/>
  <c r="B11368" i="18"/>
  <c r="G11368" i="18" s="1"/>
  <c r="H11368" i="18" s="1"/>
  <c r="B11369" i="18"/>
  <c r="G11369" i="18" s="1"/>
  <c r="H11369" i="18" s="1"/>
  <c r="B11370" i="18"/>
  <c r="G11370" i="18" s="1"/>
  <c r="H11370" i="18" s="1"/>
  <c r="B11371" i="18"/>
  <c r="G11371" i="18" s="1"/>
  <c r="H11371" i="18" s="1"/>
  <c r="B11372" i="18"/>
  <c r="G11372" i="18" s="1"/>
  <c r="H11372" i="18" s="1"/>
  <c r="B11373" i="18"/>
  <c r="G11373" i="18" s="1"/>
  <c r="H11373" i="18" s="1"/>
  <c r="B11374" i="18"/>
  <c r="G11374" i="18" s="1"/>
  <c r="H11374" i="18" s="1"/>
  <c r="B11375" i="18"/>
  <c r="G11375" i="18" s="1"/>
  <c r="H11375" i="18" s="1"/>
  <c r="B11376" i="18"/>
  <c r="G11376" i="18" s="1"/>
  <c r="H11376" i="18" s="1"/>
  <c r="B11377" i="18"/>
  <c r="G11377" i="18" s="1"/>
  <c r="H11377" i="18" s="1"/>
  <c r="B11378" i="18"/>
  <c r="G11378" i="18" s="1"/>
  <c r="H11378" i="18" s="1"/>
  <c r="B11379" i="18"/>
  <c r="G11379" i="18" s="1"/>
  <c r="H11379" i="18" s="1"/>
  <c r="B11367" i="18"/>
  <c r="G11367" i="18" s="1"/>
  <c r="H11367" i="18" s="1"/>
  <c r="B11355" i="18"/>
  <c r="G11355" i="18" s="1"/>
  <c r="H11355" i="18" s="1"/>
  <c r="B11356" i="18"/>
  <c r="G11356" i="18" s="1"/>
  <c r="H11356" i="18" s="1"/>
  <c r="B11357" i="18"/>
  <c r="G11357" i="18" s="1"/>
  <c r="H11357" i="18" s="1"/>
  <c r="B11358" i="18"/>
  <c r="G11358" i="18" s="1"/>
  <c r="H11358" i="18" s="1"/>
  <c r="B11359" i="18"/>
  <c r="G11359" i="18" s="1"/>
  <c r="H11359" i="18" s="1"/>
  <c r="B11360" i="18"/>
  <c r="G11360" i="18" s="1"/>
  <c r="H11360" i="18" s="1"/>
  <c r="B11361" i="18"/>
  <c r="G11361" i="18" s="1"/>
  <c r="H11361" i="18" s="1"/>
  <c r="B11362" i="18"/>
  <c r="G11362" i="18" s="1"/>
  <c r="H11362" i="18" s="1"/>
  <c r="B11363" i="18"/>
  <c r="G11363" i="18" s="1"/>
  <c r="H11363" i="18" s="1"/>
  <c r="B11364" i="18"/>
  <c r="G11364" i="18" s="1"/>
  <c r="H11364" i="18" s="1"/>
  <c r="B11365" i="18"/>
  <c r="G11365" i="18" s="1"/>
  <c r="H11365" i="18" s="1"/>
  <c r="B11366" i="18"/>
  <c r="G11366" i="18" s="1"/>
  <c r="H11366" i="18" s="1"/>
  <c r="B11354" i="18"/>
  <c r="G11354" i="18" s="1"/>
  <c r="H11354" i="18" s="1"/>
  <c r="B11342" i="18"/>
  <c r="G11342" i="18" s="1"/>
  <c r="H11342" i="18" s="1"/>
  <c r="B11343" i="18"/>
  <c r="G11343" i="18" s="1"/>
  <c r="H11343" i="18" s="1"/>
  <c r="B11344" i="18"/>
  <c r="G11344" i="18" s="1"/>
  <c r="H11344" i="18" s="1"/>
  <c r="B11345" i="18"/>
  <c r="G11345" i="18" s="1"/>
  <c r="H11345" i="18" s="1"/>
  <c r="B11346" i="18"/>
  <c r="G11346" i="18" s="1"/>
  <c r="H11346" i="18" s="1"/>
  <c r="B11347" i="18"/>
  <c r="G11347" i="18" s="1"/>
  <c r="H11347" i="18" s="1"/>
  <c r="B11348" i="18"/>
  <c r="G11348" i="18" s="1"/>
  <c r="H11348" i="18" s="1"/>
  <c r="B11349" i="18"/>
  <c r="G11349" i="18" s="1"/>
  <c r="H11349" i="18" s="1"/>
  <c r="B11350" i="18"/>
  <c r="G11350" i="18" s="1"/>
  <c r="H11350" i="18" s="1"/>
  <c r="B11351" i="18"/>
  <c r="G11351" i="18" s="1"/>
  <c r="H11351" i="18" s="1"/>
  <c r="B11352" i="18"/>
  <c r="G11352" i="18" s="1"/>
  <c r="H11352" i="18" s="1"/>
  <c r="B11353" i="18"/>
  <c r="G11353" i="18" s="1"/>
  <c r="H11353" i="18" s="1"/>
  <c r="B11341" i="18"/>
  <c r="G11341" i="18" s="1"/>
  <c r="H11341" i="18" s="1"/>
  <c r="B11329" i="18"/>
  <c r="G11329" i="18" s="1"/>
  <c r="H11329" i="18" s="1"/>
  <c r="B11330" i="18"/>
  <c r="G11330" i="18" s="1"/>
  <c r="H11330" i="18" s="1"/>
  <c r="B11331" i="18"/>
  <c r="G11331" i="18" s="1"/>
  <c r="H11331" i="18" s="1"/>
  <c r="B11332" i="18"/>
  <c r="G11332" i="18" s="1"/>
  <c r="H11332" i="18" s="1"/>
  <c r="B11333" i="18"/>
  <c r="G11333" i="18" s="1"/>
  <c r="H11333" i="18" s="1"/>
  <c r="B11334" i="18"/>
  <c r="G11334" i="18" s="1"/>
  <c r="H11334" i="18" s="1"/>
  <c r="B11335" i="18"/>
  <c r="G11335" i="18" s="1"/>
  <c r="H11335" i="18" s="1"/>
  <c r="B11336" i="18"/>
  <c r="G11336" i="18" s="1"/>
  <c r="H11336" i="18" s="1"/>
  <c r="B11337" i="18"/>
  <c r="G11337" i="18" s="1"/>
  <c r="H11337" i="18" s="1"/>
  <c r="B11338" i="18"/>
  <c r="G11338" i="18" s="1"/>
  <c r="H11338" i="18" s="1"/>
  <c r="B11339" i="18"/>
  <c r="G11339" i="18" s="1"/>
  <c r="H11339" i="18" s="1"/>
  <c r="B11340" i="18"/>
  <c r="G11340" i="18" s="1"/>
  <c r="H11340" i="18" s="1"/>
  <c r="B11328" i="18"/>
  <c r="G11328" i="18" s="1"/>
  <c r="H11328" i="18" s="1"/>
  <c r="B11316" i="18"/>
  <c r="G11316" i="18" s="1"/>
  <c r="H11316" i="18" s="1"/>
  <c r="B11317" i="18"/>
  <c r="G11317" i="18" s="1"/>
  <c r="H11317" i="18" s="1"/>
  <c r="B11318" i="18"/>
  <c r="G11318" i="18" s="1"/>
  <c r="H11318" i="18" s="1"/>
  <c r="B11319" i="18"/>
  <c r="G11319" i="18" s="1"/>
  <c r="H11319" i="18" s="1"/>
  <c r="B11320" i="18"/>
  <c r="G11320" i="18" s="1"/>
  <c r="H11320" i="18" s="1"/>
  <c r="B11321" i="18"/>
  <c r="G11321" i="18" s="1"/>
  <c r="H11321" i="18" s="1"/>
  <c r="B11322" i="18"/>
  <c r="G11322" i="18" s="1"/>
  <c r="H11322" i="18" s="1"/>
  <c r="B11323" i="18"/>
  <c r="G11323" i="18" s="1"/>
  <c r="H11323" i="18" s="1"/>
  <c r="B11324" i="18"/>
  <c r="G11324" i="18" s="1"/>
  <c r="H11324" i="18" s="1"/>
  <c r="B11325" i="18"/>
  <c r="G11325" i="18" s="1"/>
  <c r="H11325" i="18" s="1"/>
  <c r="B11326" i="18"/>
  <c r="G11326" i="18" s="1"/>
  <c r="H11326" i="18" s="1"/>
  <c r="B11327" i="18"/>
  <c r="G11327" i="18" s="1"/>
  <c r="H11327" i="18" s="1"/>
  <c r="B11315" i="18"/>
  <c r="G11315" i="18" s="1"/>
  <c r="H11315" i="18" s="1"/>
  <c r="B11303" i="18"/>
  <c r="G11303" i="18" s="1"/>
  <c r="H11303" i="18" s="1"/>
  <c r="B11304" i="18"/>
  <c r="G11304" i="18" s="1"/>
  <c r="H11304" i="18" s="1"/>
  <c r="B11305" i="18"/>
  <c r="G11305" i="18" s="1"/>
  <c r="H11305" i="18" s="1"/>
  <c r="B11306" i="18"/>
  <c r="G11306" i="18" s="1"/>
  <c r="H11306" i="18" s="1"/>
  <c r="B11307" i="18"/>
  <c r="G11307" i="18" s="1"/>
  <c r="H11307" i="18" s="1"/>
  <c r="B11308" i="18"/>
  <c r="G11308" i="18" s="1"/>
  <c r="H11308" i="18" s="1"/>
  <c r="B11309" i="18"/>
  <c r="G11309" i="18" s="1"/>
  <c r="H11309" i="18" s="1"/>
  <c r="B11310" i="18"/>
  <c r="G11310" i="18" s="1"/>
  <c r="H11310" i="18" s="1"/>
  <c r="B11311" i="18"/>
  <c r="G11311" i="18" s="1"/>
  <c r="H11311" i="18" s="1"/>
  <c r="B11312" i="18"/>
  <c r="G11312" i="18" s="1"/>
  <c r="H11312" i="18" s="1"/>
  <c r="B11313" i="18"/>
  <c r="G11313" i="18" s="1"/>
  <c r="H11313" i="18" s="1"/>
  <c r="B11314" i="18"/>
  <c r="G11314" i="18" s="1"/>
  <c r="H11314" i="18" s="1"/>
  <c r="B11302" i="18"/>
  <c r="G11302" i="18" s="1"/>
  <c r="H11302" i="18" s="1"/>
  <c r="B11290" i="18"/>
  <c r="G11290" i="18" s="1"/>
  <c r="H11290" i="18" s="1"/>
  <c r="B11291" i="18"/>
  <c r="G11291" i="18" s="1"/>
  <c r="H11291" i="18" s="1"/>
  <c r="B11292" i="18"/>
  <c r="G11292" i="18" s="1"/>
  <c r="H11292" i="18" s="1"/>
  <c r="B11293" i="18"/>
  <c r="G11293" i="18" s="1"/>
  <c r="H11293" i="18" s="1"/>
  <c r="B11294" i="18"/>
  <c r="G11294" i="18" s="1"/>
  <c r="H11294" i="18" s="1"/>
  <c r="B11295" i="18"/>
  <c r="G11295" i="18" s="1"/>
  <c r="H11295" i="18" s="1"/>
  <c r="B11296" i="18"/>
  <c r="G11296" i="18" s="1"/>
  <c r="H11296" i="18" s="1"/>
  <c r="B11297" i="18"/>
  <c r="G11297" i="18" s="1"/>
  <c r="H11297" i="18" s="1"/>
  <c r="B11298" i="18"/>
  <c r="G11298" i="18" s="1"/>
  <c r="H11298" i="18" s="1"/>
  <c r="B11299" i="18"/>
  <c r="G11299" i="18" s="1"/>
  <c r="H11299" i="18" s="1"/>
  <c r="B11300" i="18"/>
  <c r="G11300" i="18" s="1"/>
  <c r="H11300" i="18" s="1"/>
  <c r="B11301" i="18"/>
  <c r="G11301" i="18" s="1"/>
  <c r="H11301" i="18" s="1"/>
  <c r="B11289" i="18"/>
  <c r="G11289" i="18" s="1"/>
  <c r="H11289" i="18" s="1"/>
  <c r="B11277" i="18"/>
  <c r="G11277" i="18" s="1"/>
  <c r="H11277" i="18" s="1"/>
  <c r="B11278" i="18"/>
  <c r="G11278" i="18" s="1"/>
  <c r="H11278" i="18" s="1"/>
  <c r="B11279" i="18"/>
  <c r="G11279" i="18" s="1"/>
  <c r="H11279" i="18" s="1"/>
  <c r="B11280" i="18"/>
  <c r="G11280" i="18" s="1"/>
  <c r="H11280" i="18" s="1"/>
  <c r="B11281" i="18"/>
  <c r="G11281" i="18" s="1"/>
  <c r="H11281" i="18" s="1"/>
  <c r="B11282" i="18"/>
  <c r="G11282" i="18" s="1"/>
  <c r="H11282" i="18" s="1"/>
  <c r="B11283" i="18"/>
  <c r="G11283" i="18" s="1"/>
  <c r="H11283" i="18" s="1"/>
  <c r="B11284" i="18"/>
  <c r="G11284" i="18" s="1"/>
  <c r="H11284" i="18" s="1"/>
  <c r="B11285" i="18"/>
  <c r="G11285" i="18" s="1"/>
  <c r="H11285" i="18" s="1"/>
  <c r="B11286" i="18"/>
  <c r="G11286" i="18" s="1"/>
  <c r="H11286" i="18" s="1"/>
  <c r="B11287" i="18"/>
  <c r="G11287" i="18" s="1"/>
  <c r="H11287" i="18" s="1"/>
  <c r="B11288" i="18"/>
  <c r="G11288" i="18" s="1"/>
  <c r="H11288" i="18" s="1"/>
  <c r="B11276" i="18"/>
  <c r="G11276" i="18" s="1"/>
  <c r="H11276" i="18" s="1"/>
  <c r="B11264" i="18"/>
  <c r="G11264" i="18" s="1"/>
  <c r="H11264" i="18" s="1"/>
  <c r="B11265" i="18"/>
  <c r="G11265" i="18" s="1"/>
  <c r="H11265" i="18" s="1"/>
  <c r="B11266" i="18"/>
  <c r="G11266" i="18" s="1"/>
  <c r="H11266" i="18" s="1"/>
  <c r="B11267" i="18"/>
  <c r="G11267" i="18" s="1"/>
  <c r="H11267" i="18" s="1"/>
  <c r="B11268" i="18"/>
  <c r="G11268" i="18" s="1"/>
  <c r="H11268" i="18" s="1"/>
  <c r="B11269" i="18"/>
  <c r="G11269" i="18" s="1"/>
  <c r="H11269" i="18" s="1"/>
  <c r="B11270" i="18"/>
  <c r="G11270" i="18" s="1"/>
  <c r="H11270" i="18" s="1"/>
  <c r="B11271" i="18"/>
  <c r="G11271" i="18" s="1"/>
  <c r="H11271" i="18" s="1"/>
  <c r="B11272" i="18"/>
  <c r="G11272" i="18" s="1"/>
  <c r="H11272" i="18" s="1"/>
  <c r="B11273" i="18"/>
  <c r="G11273" i="18" s="1"/>
  <c r="H11273" i="18" s="1"/>
  <c r="B11274" i="18"/>
  <c r="G11274" i="18" s="1"/>
  <c r="H11274" i="18" s="1"/>
  <c r="B11275" i="18"/>
  <c r="G11275" i="18" s="1"/>
  <c r="H11275" i="18" s="1"/>
  <c r="B11263" i="18"/>
  <c r="G11263" i="18" s="1"/>
  <c r="H11263" i="18" s="1"/>
  <c r="B11251" i="18"/>
  <c r="G11251" i="18" s="1"/>
  <c r="H11251" i="18" s="1"/>
  <c r="B11252" i="18"/>
  <c r="G11252" i="18" s="1"/>
  <c r="H11252" i="18" s="1"/>
  <c r="B11253" i="18"/>
  <c r="G11253" i="18" s="1"/>
  <c r="H11253" i="18" s="1"/>
  <c r="B11254" i="18"/>
  <c r="G11254" i="18" s="1"/>
  <c r="H11254" i="18" s="1"/>
  <c r="B11255" i="18"/>
  <c r="G11255" i="18" s="1"/>
  <c r="H11255" i="18" s="1"/>
  <c r="B11256" i="18"/>
  <c r="G11256" i="18" s="1"/>
  <c r="H11256" i="18" s="1"/>
  <c r="B11257" i="18"/>
  <c r="G11257" i="18" s="1"/>
  <c r="H11257" i="18" s="1"/>
  <c r="B11258" i="18"/>
  <c r="G11258" i="18" s="1"/>
  <c r="H11258" i="18" s="1"/>
  <c r="B11259" i="18"/>
  <c r="G11259" i="18" s="1"/>
  <c r="H11259" i="18" s="1"/>
  <c r="B11260" i="18"/>
  <c r="G11260" i="18" s="1"/>
  <c r="H11260" i="18" s="1"/>
  <c r="B11261" i="18"/>
  <c r="G11261" i="18" s="1"/>
  <c r="H11261" i="18" s="1"/>
  <c r="B11262" i="18"/>
  <c r="G11262" i="18" s="1"/>
  <c r="H11262" i="18" s="1"/>
  <c r="B11250" i="18"/>
  <c r="G11250" i="18" s="1"/>
  <c r="H11250" i="18" s="1"/>
  <c r="B11238" i="18"/>
  <c r="G11238" i="18" s="1"/>
  <c r="H11238" i="18" s="1"/>
  <c r="B11239" i="18"/>
  <c r="G11239" i="18" s="1"/>
  <c r="H11239" i="18" s="1"/>
  <c r="B11240" i="18"/>
  <c r="G11240" i="18" s="1"/>
  <c r="H11240" i="18" s="1"/>
  <c r="B11241" i="18"/>
  <c r="G11241" i="18" s="1"/>
  <c r="H11241" i="18" s="1"/>
  <c r="B11242" i="18"/>
  <c r="G11242" i="18" s="1"/>
  <c r="H11242" i="18" s="1"/>
  <c r="B11243" i="18"/>
  <c r="G11243" i="18" s="1"/>
  <c r="H11243" i="18" s="1"/>
  <c r="B11244" i="18"/>
  <c r="G11244" i="18" s="1"/>
  <c r="H11244" i="18" s="1"/>
  <c r="B11245" i="18"/>
  <c r="G11245" i="18" s="1"/>
  <c r="H11245" i="18" s="1"/>
  <c r="B11246" i="18"/>
  <c r="G11246" i="18" s="1"/>
  <c r="H11246" i="18" s="1"/>
  <c r="B11247" i="18"/>
  <c r="G11247" i="18" s="1"/>
  <c r="H11247" i="18" s="1"/>
  <c r="B11248" i="18"/>
  <c r="G11248" i="18" s="1"/>
  <c r="H11248" i="18" s="1"/>
  <c r="B11249" i="18"/>
  <c r="G11249" i="18" s="1"/>
  <c r="H11249" i="18" s="1"/>
  <c r="B11237" i="18"/>
  <c r="G11237" i="18" s="1"/>
  <c r="H11237" i="18" s="1"/>
  <c r="B11225" i="18"/>
  <c r="G11225" i="18" s="1"/>
  <c r="H11225" i="18" s="1"/>
  <c r="B11226" i="18"/>
  <c r="G11226" i="18" s="1"/>
  <c r="H11226" i="18" s="1"/>
  <c r="B11227" i="18"/>
  <c r="G11227" i="18" s="1"/>
  <c r="H11227" i="18" s="1"/>
  <c r="B11228" i="18"/>
  <c r="G11228" i="18" s="1"/>
  <c r="H11228" i="18" s="1"/>
  <c r="B11229" i="18"/>
  <c r="G11229" i="18" s="1"/>
  <c r="H11229" i="18" s="1"/>
  <c r="B11230" i="18"/>
  <c r="G11230" i="18" s="1"/>
  <c r="H11230" i="18" s="1"/>
  <c r="B11231" i="18"/>
  <c r="G11231" i="18" s="1"/>
  <c r="H11231" i="18" s="1"/>
  <c r="B11232" i="18"/>
  <c r="G11232" i="18" s="1"/>
  <c r="H11232" i="18" s="1"/>
  <c r="B11233" i="18"/>
  <c r="G11233" i="18" s="1"/>
  <c r="H11233" i="18" s="1"/>
  <c r="B11234" i="18"/>
  <c r="G11234" i="18" s="1"/>
  <c r="H11234" i="18" s="1"/>
  <c r="B11235" i="18"/>
  <c r="G11235" i="18" s="1"/>
  <c r="H11235" i="18" s="1"/>
  <c r="B11236" i="18"/>
  <c r="G11236" i="18" s="1"/>
  <c r="H11236" i="18" s="1"/>
  <c r="B11224" i="18"/>
  <c r="G11224" i="18" s="1"/>
  <c r="H11224" i="18" s="1"/>
  <c r="B11212" i="18"/>
  <c r="G11212" i="18" s="1"/>
  <c r="H11212" i="18" s="1"/>
  <c r="B11213" i="18"/>
  <c r="G11213" i="18" s="1"/>
  <c r="H11213" i="18" s="1"/>
  <c r="B11214" i="18"/>
  <c r="G11214" i="18" s="1"/>
  <c r="H11214" i="18" s="1"/>
  <c r="B11215" i="18"/>
  <c r="G11215" i="18" s="1"/>
  <c r="H11215" i="18" s="1"/>
  <c r="B11216" i="18"/>
  <c r="G11216" i="18" s="1"/>
  <c r="H11216" i="18" s="1"/>
  <c r="B11217" i="18"/>
  <c r="G11217" i="18" s="1"/>
  <c r="H11217" i="18" s="1"/>
  <c r="B11218" i="18"/>
  <c r="G11218" i="18" s="1"/>
  <c r="H11218" i="18" s="1"/>
  <c r="B11219" i="18"/>
  <c r="G11219" i="18" s="1"/>
  <c r="H11219" i="18" s="1"/>
  <c r="B11220" i="18"/>
  <c r="G11220" i="18" s="1"/>
  <c r="H11220" i="18" s="1"/>
  <c r="B11221" i="18"/>
  <c r="G11221" i="18" s="1"/>
  <c r="H11221" i="18" s="1"/>
  <c r="B11222" i="18"/>
  <c r="G11222" i="18" s="1"/>
  <c r="H11222" i="18" s="1"/>
  <c r="B11223" i="18"/>
  <c r="G11223" i="18" s="1"/>
  <c r="H11223" i="18" s="1"/>
  <c r="B11211" i="18"/>
  <c r="G11211" i="18" s="1"/>
  <c r="H11211" i="18" s="1"/>
  <c r="B11199" i="18"/>
  <c r="G11199" i="18" s="1"/>
  <c r="H11199" i="18" s="1"/>
  <c r="B11200" i="18"/>
  <c r="G11200" i="18" s="1"/>
  <c r="H11200" i="18" s="1"/>
  <c r="B11201" i="18"/>
  <c r="G11201" i="18" s="1"/>
  <c r="H11201" i="18" s="1"/>
  <c r="B11202" i="18"/>
  <c r="G11202" i="18" s="1"/>
  <c r="H11202" i="18" s="1"/>
  <c r="B11203" i="18"/>
  <c r="G11203" i="18" s="1"/>
  <c r="H11203" i="18" s="1"/>
  <c r="B11204" i="18"/>
  <c r="G11204" i="18" s="1"/>
  <c r="H11204" i="18" s="1"/>
  <c r="B11205" i="18"/>
  <c r="G11205" i="18" s="1"/>
  <c r="H11205" i="18" s="1"/>
  <c r="B11206" i="18"/>
  <c r="G11206" i="18" s="1"/>
  <c r="H11206" i="18" s="1"/>
  <c r="B11207" i="18"/>
  <c r="G11207" i="18" s="1"/>
  <c r="H11207" i="18" s="1"/>
  <c r="B11208" i="18"/>
  <c r="G11208" i="18" s="1"/>
  <c r="H11208" i="18" s="1"/>
  <c r="B11209" i="18"/>
  <c r="G11209" i="18" s="1"/>
  <c r="H11209" i="18" s="1"/>
  <c r="B11210" i="18"/>
  <c r="G11210" i="18" s="1"/>
  <c r="H11210" i="18" s="1"/>
  <c r="B11198" i="18"/>
  <c r="G11198" i="18" s="1"/>
  <c r="H11198" i="18" s="1"/>
  <c r="B11186" i="18"/>
  <c r="G11186" i="18" s="1"/>
  <c r="H11186" i="18" s="1"/>
  <c r="B11187" i="18"/>
  <c r="G11187" i="18" s="1"/>
  <c r="H11187" i="18" s="1"/>
  <c r="B11188" i="18"/>
  <c r="G11188" i="18" s="1"/>
  <c r="H11188" i="18" s="1"/>
  <c r="B11189" i="18"/>
  <c r="G11189" i="18" s="1"/>
  <c r="H11189" i="18" s="1"/>
  <c r="B11190" i="18"/>
  <c r="G11190" i="18" s="1"/>
  <c r="H11190" i="18" s="1"/>
  <c r="B11191" i="18"/>
  <c r="G11191" i="18" s="1"/>
  <c r="H11191" i="18" s="1"/>
  <c r="B11192" i="18"/>
  <c r="G11192" i="18" s="1"/>
  <c r="H11192" i="18" s="1"/>
  <c r="B11193" i="18"/>
  <c r="G11193" i="18" s="1"/>
  <c r="H11193" i="18" s="1"/>
  <c r="B11194" i="18"/>
  <c r="G11194" i="18" s="1"/>
  <c r="H11194" i="18" s="1"/>
  <c r="B11195" i="18"/>
  <c r="G11195" i="18" s="1"/>
  <c r="H11195" i="18" s="1"/>
  <c r="B11196" i="18"/>
  <c r="G11196" i="18" s="1"/>
  <c r="H11196" i="18" s="1"/>
  <c r="B11197" i="18"/>
  <c r="G11197" i="18" s="1"/>
  <c r="H11197" i="18" s="1"/>
  <c r="B11185" i="18"/>
  <c r="G11185" i="18" s="1"/>
  <c r="H11185" i="18" s="1"/>
  <c r="B11173" i="18"/>
  <c r="G11173" i="18" s="1"/>
  <c r="H11173" i="18" s="1"/>
  <c r="B11174" i="18"/>
  <c r="G11174" i="18" s="1"/>
  <c r="H11174" i="18" s="1"/>
  <c r="B11175" i="18"/>
  <c r="G11175" i="18" s="1"/>
  <c r="H11175" i="18" s="1"/>
  <c r="B11176" i="18"/>
  <c r="G11176" i="18" s="1"/>
  <c r="H11176" i="18" s="1"/>
  <c r="B11177" i="18"/>
  <c r="G11177" i="18" s="1"/>
  <c r="H11177" i="18" s="1"/>
  <c r="B11178" i="18"/>
  <c r="G11178" i="18" s="1"/>
  <c r="H11178" i="18" s="1"/>
  <c r="B11179" i="18"/>
  <c r="G11179" i="18" s="1"/>
  <c r="H11179" i="18" s="1"/>
  <c r="B11180" i="18"/>
  <c r="G11180" i="18" s="1"/>
  <c r="H11180" i="18" s="1"/>
  <c r="B11181" i="18"/>
  <c r="G11181" i="18" s="1"/>
  <c r="H11181" i="18" s="1"/>
  <c r="B11182" i="18"/>
  <c r="G11182" i="18" s="1"/>
  <c r="H11182" i="18" s="1"/>
  <c r="B11183" i="18"/>
  <c r="G11183" i="18" s="1"/>
  <c r="H11183" i="18" s="1"/>
  <c r="B11184" i="18"/>
  <c r="G11184" i="18" s="1"/>
  <c r="H11184" i="18" s="1"/>
  <c r="B11172" i="18"/>
  <c r="G11172" i="18" s="1"/>
  <c r="H11172" i="18" s="1"/>
  <c r="B11160" i="18"/>
  <c r="G11160" i="18" s="1"/>
  <c r="H11160" i="18" s="1"/>
  <c r="B11161" i="18"/>
  <c r="G11161" i="18" s="1"/>
  <c r="H11161" i="18" s="1"/>
  <c r="B11162" i="18"/>
  <c r="G11162" i="18" s="1"/>
  <c r="H11162" i="18" s="1"/>
  <c r="B11163" i="18"/>
  <c r="G11163" i="18" s="1"/>
  <c r="H11163" i="18" s="1"/>
  <c r="B11164" i="18"/>
  <c r="G11164" i="18" s="1"/>
  <c r="H11164" i="18" s="1"/>
  <c r="B11165" i="18"/>
  <c r="G11165" i="18" s="1"/>
  <c r="H11165" i="18" s="1"/>
  <c r="B11166" i="18"/>
  <c r="G11166" i="18" s="1"/>
  <c r="H11166" i="18" s="1"/>
  <c r="B11167" i="18"/>
  <c r="G11167" i="18" s="1"/>
  <c r="H11167" i="18" s="1"/>
  <c r="B11168" i="18"/>
  <c r="G11168" i="18" s="1"/>
  <c r="H11168" i="18" s="1"/>
  <c r="B11169" i="18"/>
  <c r="G11169" i="18" s="1"/>
  <c r="H11169" i="18" s="1"/>
  <c r="B11170" i="18"/>
  <c r="G11170" i="18" s="1"/>
  <c r="H11170" i="18" s="1"/>
  <c r="B11171" i="18"/>
  <c r="G11171" i="18" s="1"/>
  <c r="H11171" i="18" s="1"/>
  <c r="B11159" i="18"/>
  <c r="G11159" i="18" s="1"/>
  <c r="H11159" i="18" s="1"/>
  <c r="B11147" i="18"/>
  <c r="G11147" i="18" s="1"/>
  <c r="H11147" i="18" s="1"/>
  <c r="B11148" i="18"/>
  <c r="G11148" i="18" s="1"/>
  <c r="H11148" i="18" s="1"/>
  <c r="B11149" i="18"/>
  <c r="G11149" i="18" s="1"/>
  <c r="H11149" i="18" s="1"/>
  <c r="B11150" i="18"/>
  <c r="G11150" i="18" s="1"/>
  <c r="H11150" i="18" s="1"/>
  <c r="B11151" i="18"/>
  <c r="G11151" i="18" s="1"/>
  <c r="H11151" i="18" s="1"/>
  <c r="B11152" i="18"/>
  <c r="G11152" i="18" s="1"/>
  <c r="H11152" i="18" s="1"/>
  <c r="B11153" i="18"/>
  <c r="G11153" i="18" s="1"/>
  <c r="H11153" i="18" s="1"/>
  <c r="B11154" i="18"/>
  <c r="G11154" i="18" s="1"/>
  <c r="H11154" i="18" s="1"/>
  <c r="B11155" i="18"/>
  <c r="G11155" i="18" s="1"/>
  <c r="H11155" i="18" s="1"/>
  <c r="B11156" i="18"/>
  <c r="G11156" i="18" s="1"/>
  <c r="H11156" i="18" s="1"/>
  <c r="B11157" i="18"/>
  <c r="G11157" i="18" s="1"/>
  <c r="H11157" i="18" s="1"/>
  <c r="B11158" i="18"/>
  <c r="G11158" i="18" s="1"/>
  <c r="H11158" i="18" s="1"/>
  <c r="B11146" i="18"/>
  <c r="G11146" i="18" s="1"/>
  <c r="H11146" i="18" s="1"/>
  <c r="B11134" i="18"/>
  <c r="G11134" i="18" s="1"/>
  <c r="H11134" i="18" s="1"/>
  <c r="B11135" i="18"/>
  <c r="G11135" i="18" s="1"/>
  <c r="H11135" i="18" s="1"/>
  <c r="B11136" i="18"/>
  <c r="G11136" i="18" s="1"/>
  <c r="H11136" i="18" s="1"/>
  <c r="B11137" i="18"/>
  <c r="G11137" i="18" s="1"/>
  <c r="H11137" i="18" s="1"/>
  <c r="B11138" i="18"/>
  <c r="G11138" i="18" s="1"/>
  <c r="H11138" i="18" s="1"/>
  <c r="B11139" i="18"/>
  <c r="G11139" i="18" s="1"/>
  <c r="H11139" i="18" s="1"/>
  <c r="B11140" i="18"/>
  <c r="G11140" i="18" s="1"/>
  <c r="H11140" i="18" s="1"/>
  <c r="B11141" i="18"/>
  <c r="G11141" i="18" s="1"/>
  <c r="H11141" i="18" s="1"/>
  <c r="B11142" i="18"/>
  <c r="G11142" i="18" s="1"/>
  <c r="H11142" i="18" s="1"/>
  <c r="B11143" i="18"/>
  <c r="G11143" i="18" s="1"/>
  <c r="H11143" i="18" s="1"/>
  <c r="B11144" i="18"/>
  <c r="G11144" i="18" s="1"/>
  <c r="H11144" i="18" s="1"/>
  <c r="B11145" i="18"/>
  <c r="G11145" i="18" s="1"/>
  <c r="H11145" i="18" s="1"/>
  <c r="B11133" i="18"/>
  <c r="G11133" i="18" s="1"/>
  <c r="H11133" i="18" s="1"/>
  <c r="B11121" i="18"/>
  <c r="G11121" i="18" s="1"/>
  <c r="H11121" i="18" s="1"/>
  <c r="B11122" i="18"/>
  <c r="G11122" i="18" s="1"/>
  <c r="H11122" i="18" s="1"/>
  <c r="B11123" i="18"/>
  <c r="G11123" i="18" s="1"/>
  <c r="H11123" i="18" s="1"/>
  <c r="B11124" i="18"/>
  <c r="G11124" i="18" s="1"/>
  <c r="H11124" i="18" s="1"/>
  <c r="B11125" i="18"/>
  <c r="G11125" i="18" s="1"/>
  <c r="H11125" i="18" s="1"/>
  <c r="B11126" i="18"/>
  <c r="G11126" i="18" s="1"/>
  <c r="H11126" i="18" s="1"/>
  <c r="B11127" i="18"/>
  <c r="G11127" i="18" s="1"/>
  <c r="H11127" i="18" s="1"/>
  <c r="B11128" i="18"/>
  <c r="G11128" i="18" s="1"/>
  <c r="H11128" i="18" s="1"/>
  <c r="B11129" i="18"/>
  <c r="G11129" i="18" s="1"/>
  <c r="H11129" i="18" s="1"/>
  <c r="B11130" i="18"/>
  <c r="G11130" i="18" s="1"/>
  <c r="H11130" i="18" s="1"/>
  <c r="B11131" i="18"/>
  <c r="G11131" i="18" s="1"/>
  <c r="H11131" i="18" s="1"/>
  <c r="B11132" i="18"/>
  <c r="G11132" i="18" s="1"/>
  <c r="H11132" i="18" s="1"/>
  <c r="B11120" i="18"/>
  <c r="G11120" i="18" s="1"/>
  <c r="H11120" i="18" s="1"/>
  <c r="B11108" i="18"/>
  <c r="G11108" i="18" s="1"/>
  <c r="H11108" i="18" s="1"/>
  <c r="B11109" i="18"/>
  <c r="G11109" i="18" s="1"/>
  <c r="H11109" i="18" s="1"/>
  <c r="B11110" i="18"/>
  <c r="G11110" i="18" s="1"/>
  <c r="H11110" i="18" s="1"/>
  <c r="B11111" i="18"/>
  <c r="G11111" i="18" s="1"/>
  <c r="H11111" i="18" s="1"/>
  <c r="B11112" i="18"/>
  <c r="G11112" i="18" s="1"/>
  <c r="H11112" i="18" s="1"/>
  <c r="B11113" i="18"/>
  <c r="G11113" i="18" s="1"/>
  <c r="H11113" i="18" s="1"/>
  <c r="B11114" i="18"/>
  <c r="G11114" i="18" s="1"/>
  <c r="H11114" i="18" s="1"/>
  <c r="B11115" i="18"/>
  <c r="G11115" i="18" s="1"/>
  <c r="H11115" i="18" s="1"/>
  <c r="B11116" i="18"/>
  <c r="G11116" i="18" s="1"/>
  <c r="H11116" i="18" s="1"/>
  <c r="B11117" i="18"/>
  <c r="G11117" i="18" s="1"/>
  <c r="H11117" i="18" s="1"/>
  <c r="B11118" i="18"/>
  <c r="G11118" i="18" s="1"/>
  <c r="H11118" i="18" s="1"/>
  <c r="B11119" i="18"/>
  <c r="G11119" i="18" s="1"/>
  <c r="H11119" i="18" s="1"/>
  <c r="B11107" i="18"/>
  <c r="G11107" i="18" s="1"/>
  <c r="H11107" i="18" s="1"/>
  <c r="B11095" i="18"/>
  <c r="G11095" i="18" s="1"/>
  <c r="H11095" i="18" s="1"/>
  <c r="B11096" i="18"/>
  <c r="G11096" i="18" s="1"/>
  <c r="H11096" i="18" s="1"/>
  <c r="B11097" i="18"/>
  <c r="G11097" i="18" s="1"/>
  <c r="H11097" i="18" s="1"/>
  <c r="B11098" i="18"/>
  <c r="G11098" i="18" s="1"/>
  <c r="H11098" i="18" s="1"/>
  <c r="B11099" i="18"/>
  <c r="G11099" i="18" s="1"/>
  <c r="H11099" i="18" s="1"/>
  <c r="B11100" i="18"/>
  <c r="G11100" i="18" s="1"/>
  <c r="H11100" i="18" s="1"/>
  <c r="B11101" i="18"/>
  <c r="G11101" i="18" s="1"/>
  <c r="H11101" i="18" s="1"/>
  <c r="B11102" i="18"/>
  <c r="G11102" i="18" s="1"/>
  <c r="H11102" i="18" s="1"/>
  <c r="B11103" i="18"/>
  <c r="G11103" i="18" s="1"/>
  <c r="H11103" i="18" s="1"/>
  <c r="B11104" i="18"/>
  <c r="G11104" i="18" s="1"/>
  <c r="H11104" i="18" s="1"/>
  <c r="B11105" i="18"/>
  <c r="G11105" i="18" s="1"/>
  <c r="H11105" i="18" s="1"/>
  <c r="B11106" i="18"/>
  <c r="G11106" i="18" s="1"/>
  <c r="H11106" i="18" s="1"/>
  <c r="B11094" i="18"/>
  <c r="G11094" i="18" s="1"/>
  <c r="H11094" i="18" s="1"/>
  <c r="B11082" i="18"/>
  <c r="G11082" i="18" s="1"/>
  <c r="H11082" i="18" s="1"/>
  <c r="B11083" i="18"/>
  <c r="G11083" i="18" s="1"/>
  <c r="H11083" i="18" s="1"/>
  <c r="B11084" i="18"/>
  <c r="G11084" i="18" s="1"/>
  <c r="H11084" i="18" s="1"/>
  <c r="B11085" i="18"/>
  <c r="G11085" i="18" s="1"/>
  <c r="H11085" i="18" s="1"/>
  <c r="B11086" i="18"/>
  <c r="G11086" i="18" s="1"/>
  <c r="H11086" i="18" s="1"/>
  <c r="B11087" i="18"/>
  <c r="G11087" i="18" s="1"/>
  <c r="H11087" i="18" s="1"/>
  <c r="B11088" i="18"/>
  <c r="G11088" i="18" s="1"/>
  <c r="H11088" i="18" s="1"/>
  <c r="B11089" i="18"/>
  <c r="G11089" i="18" s="1"/>
  <c r="H11089" i="18" s="1"/>
  <c r="B11090" i="18"/>
  <c r="G11090" i="18" s="1"/>
  <c r="H11090" i="18" s="1"/>
  <c r="B11091" i="18"/>
  <c r="G11091" i="18" s="1"/>
  <c r="H11091" i="18" s="1"/>
  <c r="B11092" i="18"/>
  <c r="G11092" i="18" s="1"/>
  <c r="H11092" i="18" s="1"/>
  <c r="B11093" i="18"/>
  <c r="G11093" i="18" s="1"/>
  <c r="H11093" i="18" s="1"/>
  <c r="B11081" i="18"/>
  <c r="G11081" i="18" s="1"/>
  <c r="H11081" i="18" s="1"/>
  <c r="B11069" i="18"/>
  <c r="G11069" i="18" s="1"/>
  <c r="H11069" i="18" s="1"/>
  <c r="B11070" i="18"/>
  <c r="G11070" i="18" s="1"/>
  <c r="H11070" i="18" s="1"/>
  <c r="B11071" i="18"/>
  <c r="G11071" i="18" s="1"/>
  <c r="H11071" i="18" s="1"/>
  <c r="B11072" i="18"/>
  <c r="G11072" i="18" s="1"/>
  <c r="H11072" i="18" s="1"/>
  <c r="B11073" i="18"/>
  <c r="G11073" i="18" s="1"/>
  <c r="H11073" i="18" s="1"/>
  <c r="B11074" i="18"/>
  <c r="G11074" i="18" s="1"/>
  <c r="H11074" i="18" s="1"/>
  <c r="B11075" i="18"/>
  <c r="G11075" i="18" s="1"/>
  <c r="H11075" i="18" s="1"/>
  <c r="B11076" i="18"/>
  <c r="G11076" i="18" s="1"/>
  <c r="H11076" i="18" s="1"/>
  <c r="B11077" i="18"/>
  <c r="G11077" i="18" s="1"/>
  <c r="H11077" i="18" s="1"/>
  <c r="B11078" i="18"/>
  <c r="G11078" i="18" s="1"/>
  <c r="H11078" i="18" s="1"/>
  <c r="B11079" i="18"/>
  <c r="G11079" i="18" s="1"/>
  <c r="H11079" i="18" s="1"/>
  <c r="B11080" i="18"/>
  <c r="G11080" i="18" s="1"/>
  <c r="H11080" i="18" s="1"/>
  <c r="B11068" i="18"/>
  <c r="G11068" i="18" s="1"/>
  <c r="H11068" i="18" s="1"/>
  <c r="B11056" i="18"/>
  <c r="G11056" i="18" s="1"/>
  <c r="H11056" i="18" s="1"/>
  <c r="B11057" i="18"/>
  <c r="G11057" i="18" s="1"/>
  <c r="H11057" i="18" s="1"/>
  <c r="B11058" i="18"/>
  <c r="G11058" i="18" s="1"/>
  <c r="H11058" i="18" s="1"/>
  <c r="B11059" i="18"/>
  <c r="G11059" i="18" s="1"/>
  <c r="H11059" i="18" s="1"/>
  <c r="B11060" i="18"/>
  <c r="G11060" i="18" s="1"/>
  <c r="H11060" i="18" s="1"/>
  <c r="B11061" i="18"/>
  <c r="G11061" i="18" s="1"/>
  <c r="H11061" i="18" s="1"/>
  <c r="B11062" i="18"/>
  <c r="G11062" i="18" s="1"/>
  <c r="H11062" i="18" s="1"/>
  <c r="B11063" i="18"/>
  <c r="G11063" i="18" s="1"/>
  <c r="H11063" i="18" s="1"/>
  <c r="B11064" i="18"/>
  <c r="G11064" i="18" s="1"/>
  <c r="H11064" i="18" s="1"/>
  <c r="B11065" i="18"/>
  <c r="G11065" i="18" s="1"/>
  <c r="H11065" i="18" s="1"/>
  <c r="B11066" i="18"/>
  <c r="G11066" i="18" s="1"/>
  <c r="H11066" i="18" s="1"/>
  <c r="B11067" i="18"/>
  <c r="G11067" i="18" s="1"/>
  <c r="H11067" i="18" s="1"/>
  <c r="B11055" i="18"/>
  <c r="G11055" i="18" s="1"/>
  <c r="H11055" i="18" s="1"/>
  <c r="B11043" i="18"/>
  <c r="G11043" i="18" s="1"/>
  <c r="H11043" i="18" s="1"/>
  <c r="B11044" i="18"/>
  <c r="G11044" i="18" s="1"/>
  <c r="H11044" i="18" s="1"/>
  <c r="B11045" i="18"/>
  <c r="G11045" i="18" s="1"/>
  <c r="H11045" i="18" s="1"/>
  <c r="B11046" i="18"/>
  <c r="G11046" i="18" s="1"/>
  <c r="H11046" i="18" s="1"/>
  <c r="B11047" i="18"/>
  <c r="G11047" i="18" s="1"/>
  <c r="H11047" i="18" s="1"/>
  <c r="B11048" i="18"/>
  <c r="G11048" i="18" s="1"/>
  <c r="H11048" i="18" s="1"/>
  <c r="B11049" i="18"/>
  <c r="G11049" i="18" s="1"/>
  <c r="H11049" i="18" s="1"/>
  <c r="B11050" i="18"/>
  <c r="G11050" i="18" s="1"/>
  <c r="H11050" i="18" s="1"/>
  <c r="B11051" i="18"/>
  <c r="G11051" i="18" s="1"/>
  <c r="H11051" i="18" s="1"/>
  <c r="B11052" i="18"/>
  <c r="G11052" i="18" s="1"/>
  <c r="H11052" i="18" s="1"/>
  <c r="B11053" i="18"/>
  <c r="G11053" i="18" s="1"/>
  <c r="H11053" i="18" s="1"/>
  <c r="B11054" i="18"/>
  <c r="G11054" i="18" s="1"/>
  <c r="H11054" i="18" s="1"/>
  <c r="B11042" i="18"/>
  <c r="G11042" i="18" s="1"/>
  <c r="H11042" i="18" s="1"/>
  <c r="B11030" i="18"/>
  <c r="G11030" i="18" s="1"/>
  <c r="H11030" i="18" s="1"/>
  <c r="B11031" i="18"/>
  <c r="G11031" i="18" s="1"/>
  <c r="H11031" i="18" s="1"/>
  <c r="B11032" i="18"/>
  <c r="G11032" i="18" s="1"/>
  <c r="H11032" i="18" s="1"/>
  <c r="B11033" i="18"/>
  <c r="G11033" i="18" s="1"/>
  <c r="H11033" i="18" s="1"/>
  <c r="B11034" i="18"/>
  <c r="G11034" i="18" s="1"/>
  <c r="H11034" i="18" s="1"/>
  <c r="B11035" i="18"/>
  <c r="G11035" i="18" s="1"/>
  <c r="H11035" i="18" s="1"/>
  <c r="B11036" i="18"/>
  <c r="G11036" i="18" s="1"/>
  <c r="H11036" i="18" s="1"/>
  <c r="B11037" i="18"/>
  <c r="G11037" i="18" s="1"/>
  <c r="H11037" i="18" s="1"/>
  <c r="B11038" i="18"/>
  <c r="G11038" i="18" s="1"/>
  <c r="H11038" i="18" s="1"/>
  <c r="B11039" i="18"/>
  <c r="G11039" i="18" s="1"/>
  <c r="H11039" i="18" s="1"/>
  <c r="B11040" i="18"/>
  <c r="G11040" i="18" s="1"/>
  <c r="H11040" i="18" s="1"/>
  <c r="B11041" i="18"/>
  <c r="G11041" i="18" s="1"/>
  <c r="H11041" i="18" s="1"/>
  <c r="B11029" i="18"/>
  <c r="G11029" i="18" s="1"/>
  <c r="H11029" i="18" s="1"/>
  <c r="B11017" i="18"/>
  <c r="G11017" i="18" s="1"/>
  <c r="H11017" i="18" s="1"/>
  <c r="B11018" i="18"/>
  <c r="G11018" i="18" s="1"/>
  <c r="H11018" i="18" s="1"/>
  <c r="B11019" i="18"/>
  <c r="G11019" i="18" s="1"/>
  <c r="H11019" i="18" s="1"/>
  <c r="B11020" i="18"/>
  <c r="G11020" i="18" s="1"/>
  <c r="H11020" i="18" s="1"/>
  <c r="B11021" i="18"/>
  <c r="G11021" i="18" s="1"/>
  <c r="H11021" i="18" s="1"/>
  <c r="B11022" i="18"/>
  <c r="G11022" i="18" s="1"/>
  <c r="H11022" i="18" s="1"/>
  <c r="B11023" i="18"/>
  <c r="G11023" i="18" s="1"/>
  <c r="H11023" i="18" s="1"/>
  <c r="B11024" i="18"/>
  <c r="G11024" i="18" s="1"/>
  <c r="H11024" i="18" s="1"/>
  <c r="B11025" i="18"/>
  <c r="G11025" i="18" s="1"/>
  <c r="H11025" i="18" s="1"/>
  <c r="B11026" i="18"/>
  <c r="G11026" i="18" s="1"/>
  <c r="H11026" i="18" s="1"/>
  <c r="B11027" i="18"/>
  <c r="G11027" i="18" s="1"/>
  <c r="H11027" i="18" s="1"/>
  <c r="B11028" i="18"/>
  <c r="G11028" i="18" s="1"/>
  <c r="H11028" i="18" s="1"/>
  <c r="B11016" i="18"/>
  <c r="G11016" i="18" s="1"/>
  <c r="H11016" i="18" s="1"/>
  <c r="B11004" i="18"/>
  <c r="G11004" i="18" s="1"/>
  <c r="H11004" i="18" s="1"/>
  <c r="B11005" i="18"/>
  <c r="G11005" i="18" s="1"/>
  <c r="H11005" i="18" s="1"/>
  <c r="B11006" i="18"/>
  <c r="G11006" i="18" s="1"/>
  <c r="H11006" i="18" s="1"/>
  <c r="B11007" i="18"/>
  <c r="G11007" i="18" s="1"/>
  <c r="H11007" i="18" s="1"/>
  <c r="B11008" i="18"/>
  <c r="G11008" i="18" s="1"/>
  <c r="H11008" i="18" s="1"/>
  <c r="B11009" i="18"/>
  <c r="G11009" i="18" s="1"/>
  <c r="H11009" i="18" s="1"/>
  <c r="B11010" i="18"/>
  <c r="G11010" i="18" s="1"/>
  <c r="H11010" i="18" s="1"/>
  <c r="B11011" i="18"/>
  <c r="G11011" i="18" s="1"/>
  <c r="H11011" i="18" s="1"/>
  <c r="B11012" i="18"/>
  <c r="G11012" i="18" s="1"/>
  <c r="H11012" i="18" s="1"/>
  <c r="B11013" i="18"/>
  <c r="G11013" i="18" s="1"/>
  <c r="H11013" i="18" s="1"/>
  <c r="B11014" i="18"/>
  <c r="G11014" i="18" s="1"/>
  <c r="H11014" i="18" s="1"/>
  <c r="B11015" i="18"/>
  <c r="G11015" i="18" s="1"/>
  <c r="H11015" i="18" s="1"/>
  <c r="B11003" i="18"/>
  <c r="G11003" i="18" s="1"/>
  <c r="H11003" i="18" s="1"/>
  <c r="B10991" i="18"/>
  <c r="G10991" i="18" s="1"/>
  <c r="H10991" i="18" s="1"/>
  <c r="B10992" i="18"/>
  <c r="G10992" i="18" s="1"/>
  <c r="H10992" i="18" s="1"/>
  <c r="B10993" i="18"/>
  <c r="G10993" i="18" s="1"/>
  <c r="H10993" i="18" s="1"/>
  <c r="B10994" i="18"/>
  <c r="G10994" i="18" s="1"/>
  <c r="H10994" i="18" s="1"/>
  <c r="B10995" i="18"/>
  <c r="G10995" i="18" s="1"/>
  <c r="H10995" i="18" s="1"/>
  <c r="B10996" i="18"/>
  <c r="G10996" i="18" s="1"/>
  <c r="H10996" i="18" s="1"/>
  <c r="B10997" i="18"/>
  <c r="G10997" i="18" s="1"/>
  <c r="H10997" i="18" s="1"/>
  <c r="B10998" i="18"/>
  <c r="G10998" i="18" s="1"/>
  <c r="H10998" i="18" s="1"/>
  <c r="B10999" i="18"/>
  <c r="G10999" i="18" s="1"/>
  <c r="H10999" i="18" s="1"/>
  <c r="B11000" i="18"/>
  <c r="G11000" i="18" s="1"/>
  <c r="H11000" i="18" s="1"/>
  <c r="B11001" i="18"/>
  <c r="G11001" i="18" s="1"/>
  <c r="H11001" i="18" s="1"/>
  <c r="B11002" i="18"/>
  <c r="G11002" i="18" s="1"/>
  <c r="H11002" i="18" s="1"/>
  <c r="B10990" i="18"/>
  <c r="G10990" i="18" s="1"/>
  <c r="H10990" i="18" s="1"/>
  <c r="I85" i="9"/>
  <c r="I143" i="9" s="1"/>
  <c r="B10666" i="18" l="1"/>
  <c r="G10666" i="18" s="1"/>
  <c r="H10666" i="18" s="1"/>
  <c r="B10667" i="18"/>
  <c r="G10667" i="18" s="1"/>
  <c r="H10667" i="18" s="1"/>
  <c r="B10668" i="18"/>
  <c r="G10668" i="18" s="1"/>
  <c r="H10668" i="18" s="1"/>
  <c r="B10669" i="18"/>
  <c r="G10669" i="18" s="1"/>
  <c r="H10669" i="18" s="1"/>
  <c r="B10670" i="18"/>
  <c r="G10670" i="18" s="1"/>
  <c r="H10670" i="18" s="1"/>
  <c r="B10671" i="18"/>
  <c r="G10671" i="18" s="1"/>
  <c r="H10671" i="18" s="1"/>
  <c r="B10672" i="18"/>
  <c r="G10672" i="18" s="1"/>
  <c r="H10672" i="18" s="1"/>
  <c r="B10673" i="18"/>
  <c r="G10673" i="18" s="1"/>
  <c r="H10673" i="18" s="1"/>
  <c r="B10674" i="18"/>
  <c r="G10674" i="18" s="1"/>
  <c r="H10674" i="18" s="1"/>
  <c r="B10675" i="18"/>
  <c r="G10675" i="18" s="1"/>
  <c r="H10675" i="18" s="1"/>
  <c r="B10676" i="18"/>
  <c r="G10676" i="18" s="1"/>
  <c r="H10676" i="18" s="1"/>
  <c r="B10677" i="18"/>
  <c r="G10677" i="18" s="1"/>
  <c r="H10677" i="18" s="1"/>
  <c r="B10665" i="18"/>
  <c r="G10665" i="18" s="1"/>
  <c r="H10665" i="18" s="1"/>
  <c r="I130" i="12" l="1"/>
  <c r="I189" i="12" s="1"/>
  <c r="J130" i="12"/>
  <c r="J189" i="12" s="1"/>
  <c r="K130" i="12"/>
  <c r="K189" i="12" s="1"/>
  <c r="L130" i="12"/>
  <c r="L189" i="12" s="1"/>
  <c r="M130" i="12"/>
  <c r="M189" i="12" s="1"/>
  <c r="N130" i="12"/>
  <c r="N189" i="12" s="1"/>
  <c r="O130" i="12"/>
  <c r="O189" i="12" s="1"/>
  <c r="P130" i="12"/>
  <c r="P189" i="12" s="1"/>
  <c r="I46" i="12"/>
  <c r="I177" i="12" s="1"/>
  <c r="J46" i="12"/>
  <c r="J177" i="12" s="1"/>
  <c r="K46" i="12"/>
  <c r="K177" i="12" s="1"/>
  <c r="L46" i="12"/>
  <c r="L177" i="12" s="1"/>
  <c r="M46" i="12"/>
  <c r="M177" i="12" s="1"/>
  <c r="N46" i="12"/>
  <c r="N177" i="12" s="1"/>
  <c r="O46" i="12"/>
  <c r="O177" i="12" s="1"/>
  <c r="P46" i="12"/>
  <c r="P177" i="12" s="1"/>
  <c r="Q46" i="12"/>
  <c r="Q177" i="12" s="1"/>
  <c r="I7" i="12"/>
  <c r="I172" i="12" s="1"/>
  <c r="J7" i="12"/>
  <c r="J172" i="12" s="1"/>
  <c r="K7" i="12"/>
  <c r="K172" i="12" s="1"/>
  <c r="L7" i="12"/>
  <c r="L172" i="12" s="1"/>
  <c r="M7" i="12"/>
  <c r="M172" i="12" s="1"/>
  <c r="N7" i="12"/>
  <c r="N172" i="12" s="1"/>
  <c r="O7" i="12"/>
  <c r="O172" i="12" s="1"/>
  <c r="P7" i="12"/>
  <c r="P172" i="12" s="1"/>
  <c r="E131" i="12"/>
  <c r="B131" i="12" s="1"/>
  <c r="E132" i="12"/>
  <c r="B132" i="12" s="1"/>
  <c r="E133" i="12"/>
  <c r="B133" i="12" s="1"/>
  <c r="E134" i="12"/>
  <c r="B134" i="12" s="1"/>
  <c r="E135" i="12"/>
  <c r="E136" i="12"/>
  <c r="B136" i="12" s="1"/>
  <c r="E137" i="12"/>
  <c r="B137" i="12" s="1"/>
  <c r="E138" i="12"/>
  <c r="B138" i="12" s="1"/>
  <c r="E139" i="12"/>
  <c r="B139" i="12" s="1"/>
  <c r="E140" i="12"/>
  <c r="B140" i="12" s="1"/>
  <c r="E141" i="12"/>
  <c r="B141" i="12" s="1"/>
  <c r="E142" i="12"/>
  <c r="B142" i="12" s="1"/>
  <c r="E143" i="12"/>
  <c r="B143" i="12" s="1"/>
  <c r="E86" i="12"/>
  <c r="B86" i="12" s="1"/>
  <c r="E87" i="12"/>
  <c r="B87" i="12" s="1"/>
  <c r="E88" i="12"/>
  <c r="B88" i="12" s="1"/>
  <c r="E89" i="12"/>
  <c r="B89" i="12" s="1"/>
  <c r="E90" i="12"/>
  <c r="B90" i="12" s="1"/>
  <c r="E91" i="12"/>
  <c r="B91" i="12" s="1"/>
  <c r="E92" i="12"/>
  <c r="B92" i="12" s="1"/>
  <c r="E93" i="12"/>
  <c r="B93" i="12" s="1"/>
  <c r="E94" i="12"/>
  <c r="B94" i="12" s="1"/>
  <c r="E95" i="12"/>
  <c r="B95" i="12" s="1"/>
  <c r="E96" i="12"/>
  <c r="B96" i="12" s="1"/>
  <c r="E97" i="12"/>
  <c r="B97" i="12" s="1"/>
  <c r="E98" i="12"/>
  <c r="B98" i="12" s="1"/>
  <c r="E47" i="12"/>
  <c r="B47" i="12" s="1"/>
  <c r="E48" i="12"/>
  <c r="B48" i="12" s="1"/>
  <c r="E49" i="12"/>
  <c r="B49" i="12" s="1"/>
  <c r="E50" i="12"/>
  <c r="B50" i="12" s="1"/>
  <c r="E51" i="12"/>
  <c r="B51" i="12" s="1"/>
  <c r="E52" i="12"/>
  <c r="B52" i="12" s="1"/>
  <c r="E53" i="12"/>
  <c r="B53" i="12" s="1"/>
  <c r="E54" i="12"/>
  <c r="B54" i="12" s="1"/>
  <c r="E55" i="12"/>
  <c r="B55" i="12" s="1"/>
  <c r="E56" i="12"/>
  <c r="B56" i="12" s="1"/>
  <c r="E57" i="12"/>
  <c r="B57" i="12" s="1"/>
  <c r="E58" i="12"/>
  <c r="B58" i="12" s="1"/>
  <c r="E59" i="12"/>
  <c r="B59" i="12" s="1"/>
  <c r="E8" i="12"/>
  <c r="B8" i="12" s="1"/>
  <c r="E9" i="12"/>
  <c r="B9" i="12" s="1"/>
  <c r="E10" i="12"/>
  <c r="B10" i="12" s="1"/>
  <c r="E11" i="12"/>
  <c r="B11" i="12" s="1"/>
  <c r="E12" i="12"/>
  <c r="B12" i="12" s="1"/>
  <c r="E13" i="12"/>
  <c r="B13" i="12" s="1"/>
  <c r="E14" i="12"/>
  <c r="B14" i="12" s="1"/>
  <c r="E15" i="12"/>
  <c r="B15" i="12" s="1"/>
  <c r="E16" i="12"/>
  <c r="B16" i="12" s="1"/>
  <c r="E17" i="12"/>
  <c r="B17" i="12" s="1"/>
  <c r="E18" i="12"/>
  <c r="B18" i="12" s="1"/>
  <c r="E19" i="12"/>
  <c r="B19" i="12" s="1"/>
  <c r="E20" i="12"/>
  <c r="B20" i="12" s="1"/>
  <c r="B135" i="12"/>
  <c r="B10978" i="18" l="1"/>
  <c r="G10978" i="18" s="1"/>
  <c r="H10978" i="18" s="1"/>
  <c r="B10979" i="18"/>
  <c r="G10979" i="18" s="1"/>
  <c r="H10979" i="18" s="1"/>
  <c r="B10980" i="18"/>
  <c r="G10980" i="18" s="1"/>
  <c r="H10980" i="18" s="1"/>
  <c r="B10981" i="18"/>
  <c r="G10981" i="18" s="1"/>
  <c r="H10981" i="18" s="1"/>
  <c r="B10982" i="18"/>
  <c r="G10982" i="18" s="1"/>
  <c r="H10982" i="18" s="1"/>
  <c r="B10983" i="18"/>
  <c r="G10983" i="18" s="1"/>
  <c r="H10983" i="18" s="1"/>
  <c r="B10984" i="18"/>
  <c r="G10984" i="18" s="1"/>
  <c r="H10984" i="18" s="1"/>
  <c r="B10985" i="18"/>
  <c r="G10985" i="18" s="1"/>
  <c r="H10985" i="18" s="1"/>
  <c r="B10986" i="18"/>
  <c r="G10986" i="18" s="1"/>
  <c r="H10986" i="18" s="1"/>
  <c r="B10987" i="18"/>
  <c r="G10987" i="18" s="1"/>
  <c r="H10987" i="18" s="1"/>
  <c r="B10988" i="18"/>
  <c r="G10988" i="18" s="1"/>
  <c r="H10988" i="18" s="1"/>
  <c r="B10989" i="18"/>
  <c r="G10989" i="18" s="1"/>
  <c r="H10989" i="18" s="1"/>
  <c r="B10977" i="18"/>
  <c r="G10977" i="18" s="1"/>
  <c r="H10977" i="18" s="1"/>
  <c r="B10965" i="18"/>
  <c r="G10965" i="18" s="1"/>
  <c r="H10965" i="18" s="1"/>
  <c r="B10966" i="18"/>
  <c r="G10966" i="18" s="1"/>
  <c r="H10966" i="18" s="1"/>
  <c r="B10967" i="18"/>
  <c r="G10967" i="18" s="1"/>
  <c r="H10967" i="18" s="1"/>
  <c r="B10968" i="18"/>
  <c r="G10968" i="18" s="1"/>
  <c r="H10968" i="18" s="1"/>
  <c r="B10969" i="18"/>
  <c r="G10969" i="18" s="1"/>
  <c r="H10969" i="18" s="1"/>
  <c r="B10970" i="18"/>
  <c r="G10970" i="18" s="1"/>
  <c r="H10970" i="18" s="1"/>
  <c r="B10971" i="18"/>
  <c r="G10971" i="18" s="1"/>
  <c r="H10971" i="18" s="1"/>
  <c r="B10972" i="18"/>
  <c r="G10972" i="18" s="1"/>
  <c r="H10972" i="18" s="1"/>
  <c r="B10973" i="18"/>
  <c r="G10973" i="18" s="1"/>
  <c r="H10973" i="18" s="1"/>
  <c r="B10974" i="18"/>
  <c r="G10974" i="18" s="1"/>
  <c r="H10974" i="18" s="1"/>
  <c r="B10975" i="18"/>
  <c r="G10975" i="18" s="1"/>
  <c r="H10975" i="18" s="1"/>
  <c r="B10976" i="18"/>
  <c r="G10976" i="18" s="1"/>
  <c r="H10976" i="18" s="1"/>
  <c r="B10964" i="18"/>
  <c r="G10964" i="18" s="1"/>
  <c r="H10964" i="18" s="1"/>
  <c r="B10952" i="18"/>
  <c r="G10952" i="18" s="1"/>
  <c r="H10952" i="18" s="1"/>
  <c r="B10953" i="18"/>
  <c r="G10953" i="18" s="1"/>
  <c r="H10953" i="18" s="1"/>
  <c r="B10954" i="18"/>
  <c r="G10954" i="18" s="1"/>
  <c r="H10954" i="18" s="1"/>
  <c r="B10955" i="18"/>
  <c r="G10955" i="18" s="1"/>
  <c r="H10955" i="18" s="1"/>
  <c r="B10956" i="18"/>
  <c r="G10956" i="18" s="1"/>
  <c r="H10956" i="18" s="1"/>
  <c r="B10957" i="18"/>
  <c r="G10957" i="18" s="1"/>
  <c r="H10957" i="18" s="1"/>
  <c r="B10958" i="18"/>
  <c r="G10958" i="18" s="1"/>
  <c r="H10958" i="18" s="1"/>
  <c r="B10959" i="18"/>
  <c r="G10959" i="18" s="1"/>
  <c r="H10959" i="18" s="1"/>
  <c r="B10960" i="18"/>
  <c r="G10960" i="18" s="1"/>
  <c r="H10960" i="18" s="1"/>
  <c r="B10961" i="18"/>
  <c r="G10961" i="18" s="1"/>
  <c r="H10961" i="18" s="1"/>
  <c r="B10962" i="18"/>
  <c r="G10962" i="18" s="1"/>
  <c r="H10962" i="18" s="1"/>
  <c r="B10963" i="18"/>
  <c r="G10963" i="18" s="1"/>
  <c r="H10963" i="18" s="1"/>
  <c r="B10951" i="18"/>
  <c r="G10951" i="18" s="1"/>
  <c r="H10951" i="18" s="1"/>
  <c r="B10939" i="18"/>
  <c r="G10939" i="18" s="1"/>
  <c r="H10939" i="18" s="1"/>
  <c r="B10940" i="18"/>
  <c r="G10940" i="18" s="1"/>
  <c r="H10940" i="18" s="1"/>
  <c r="B10941" i="18"/>
  <c r="G10941" i="18" s="1"/>
  <c r="H10941" i="18" s="1"/>
  <c r="B10942" i="18"/>
  <c r="G10942" i="18" s="1"/>
  <c r="H10942" i="18" s="1"/>
  <c r="B10943" i="18"/>
  <c r="G10943" i="18" s="1"/>
  <c r="H10943" i="18" s="1"/>
  <c r="B10944" i="18"/>
  <c r="G10944" i="18" s="1"/>
  <c r="H10944" i="18" s="1"/>
  <c r="B10945" i="18"/>
  <c r="G10945" i="18" s="1"/>
  <c r="H10945" i="18" s="1"/>
  <c r="B10946" i="18"/>
  <c r="G10946" i="18" s="1"/>
  <c r="H10946" i="18" s="1"/>
  <c r="B10947" i="18"/>
  <c r="G10947" i="18" s="1"/>
  <c r="H10947" i="18" s="1"/>
  <c r="B10948" i="18"/>
  <c r="G10948" i="18" s="1"/>
  <c r="H10948" i="18" s="1"/>
  <c r="B10949" i="18"/>
  <c r="G10949" i="18" s="1"/>
  <c r="H10949" i="18" s="1"/>
  <c r="B10950" i="18"/>
  <c r="G10950" i="18" s="1"/>
  <c r="H10950" i="18" s="1"/>
  <c r="B10938" i="18"/>
  <c r="G10938" i="18" s="1"/>
  <c r="H10938" i="18" s="1"/>
  <c r="B10926" i="18"/>
  <c r="G10926" i="18" s="1"/>
  <c r="H10926" i="18" s="1"/>
  <c r="B10927" i="18"/>
  <c r="G10927" i="18" s="1"/>
  <c r="H10927" i="18" s="1"/>
  <c r="B10928" i="18"/>
  <c r="G10928" i="18" s="1"/>
  <c r="H10928" i="18" s="1"/>
  <c r="B10929" i="18"/>
  <c r="G10929" i="18" s="1"/>
  <c r="H10929" i="18" s="1"/>
  <c r="B10930" i="18"/>
  <c r="G10930" i="18" s="1"/>
  <c r="H10930" i="18" s="1"/>
  <c r="B10931" i="18"/>
  <c r="G10931" i="18" s="1"/>
  <c r="H10931" i="18" s="1"/>
  <c r="B10932" i="18"/>
  <c r="G10932" i="18" s="1"/>
  <c r="H10932" i="18" s="1"/>
  <c r="B10933" i="18"/>
  <c r="G10933" i="18" s="1"/>
  <c r="H10933" i="18" s="1"/>
  <c r="B10934" i="18"/>
  <c r="G10934" i="18" s="1"/>
  <c r="H10934" i="18" s="1"/>
  <c r="B10935" i="18"/>
  <c r="G10935" i="18" s="1"/>
  <c r="H10935" i="18" s="1"/>
  <c r="B10936" i="18"/>
  <c r="G10936" i="18" s="1"/>
  <c r="H10936" i="18" s="1"/>
  <c r="B10937" i="18"/>
  <c r="G10937" i="18" s="1"/>
  <c r="H10937" i="18" s="1"/>
  <c r="B10925" i="18"/>
  <c r="G10925" i="18" s="1"/>
  <c r="H10925" i="18" s="1"/>
  <c r="B10913" i="18"/>
  <c r="G10913" i="18" s="1"/>
  <c r="H10913" i="18" s="1"/>
  <c r="B10914" i="18"/>
  <c r="G10914" i="18" s="1"/>
  <c r="H10914" i="18" s="1"/>
  <c r="B10915" i="18"/>
  <c r="G10915" i="18" s="1"/>
  <c r="H10915" i="18" s="1"/>
  <c r="B10916" i="18"/>
  <c r="G10916" i="18" s="1"/>
  <c r="H10916" i="18" s="1"/>
  <c r="B10917" i="18"/>
  <c r="G10917" i="18" s="1"/>
  <c r="H10917" i="18" s="1"/>
  <c r="B10918" i="18"/>
  <c r="G10918" i="18" s="1"/>
  <c r="H10918" i="18" s="1"/>
  <c r="B10919" i="18"/>
  <c r="G10919" i="18" s="1"/>
  <c r="H10919" i="18" s="1"/>
  <c r="B10920" i="18"/>
  <c r="G10920" i="18" s="1"/>
  <c r="H10920" i="18" s="1"/>
  <c r="B10921" i="18"/>
  <c r="G10921" i="18" s="1"/>
  <c r="H10921" i="18" s="1"/>
  <c r="B10922" i="18"/>
  <c r="G10922" i="18" s="1"/>
  <c r="H10922" i="18" s="1"/>
  <c r="B10923" i="18"/>
  <c r="G10923" i="18" s="1"/>
  <c r="H10923" i="18" s="1"/>
  <c r="B10924" i="18"/>
  <c r="G10924" i="18" s="1"/>
  <c r="H10924" i="18" s="1"/>
  <c r="B10912" i="18"/>
  <c r="G10912" i="18" s="1"/>
  <c r="H10912" i="18" s="1"/>
  <c r="B10900" i="18"/>
  <c r="G10900" i="18" s="1"/>
  <c r="H10900" i="18" s="1"/>
  <c r="B10901" i="18"/>
  <c r="G10901" i="18" s="1"/>
  <c r="H10901" i="18" s="1"/>
  <c r="B10902" i="18"/>
  <c r="G10902" i="18" s="1"/>
  <c r="H10902" i="18" s="1"/>
  <c r="B10903" i="18"/>
  <c r="G10903" i="18" s="1"/>
  <c r="H10903" i="18" s="1"/>
  <c r="B10904" i="18"/>
  <c r="G10904" i="18" s="1"/>
  <c r="H10904" i="18" s="1"/>
  <c r="B10905" i="18"/>
  <c r="G10905" i="18" s="1"/>
  <c r="H10905" i="18" s="1"/>
  <c r="B10906" i="18"/>
  <c r="G10906" i="18" s="1"/>
  <c r="H10906" i="18" s="1"/>
  <c r="B10907" i="18"/>
  <c r="G10907" i="18" s="1"/>
  <c r="H10907" i="18" s="1"/>
  <c r="B10908" i="18"/>
  <c r="G10908" i="18" s="1"/>
  <c r="H10908" i="18" s="1"/>
  <c r="B10909" i="18"/>
  <c r="G10909" i="18" s="1"/>
  <c r="H10909" i="18" s="1"/>
  <c r="B10910" i="18"/>
  <c r="G10910" i="18" s="1"/>
  <c r="H10910" i="18" s="1"/>
  <c r="B10911" i="18"/>
  <c r="G10911" i="18" s="1"/>
  <c r="H10911" i="18" s="1"/>
  <c r="B10899" i="18"/>
  <c r="G10899" i="18" s="1"/>
  <c r="H10899" i="18" s="1"/>
  <c r="B10887" i="18"/>
  <c r="G10887" i="18" s="1"/>
  <c r="H10887" i="18" s="1"/>
  <c r="B10888" i="18"/>
  <c r="G10888" i="18" s="1"/>
  <c r="H10888" i="18" s="1"/>
  <c r="B10889" i="18"/>
  <c r="G10889" i="18" s="1"/>
  <c r="H10889" i="18" s="1"/>
  <c r="B10890" i="18"/>
  <c r="G10890" i="18" s="1"/>
  <c r="H10890" i="18" s="1"/>
  <c r="B10891" i="18"/>
  <c r="G10891" i="18" s="1"/>
  <c r="H10891" i="18" s="1"/>
  <c r="B10892" i="18"/>
  <c r="G10892" i="18" s="1"/>
  <c r="H10892" i="18" s="1"/>
  <c r="B10893" i="18"/>
  <c r="G10893" i="18" s="1"/>
  <c r="H10893" i="18" s="1"/>
  <c r="B10894" i="18"/>
  <c r="G10894" i="18" s="1"/>
  <c r="H10894" i="18" s="1"/>
  <c r="B10895" i="18"/>
  <c r="G10895" i="18" s="1"/>
  <c r="H10895" i="18" s="1"/>
  <c r="B10896" i="18"/>
  <c r="G10896" i="18" s="1"/>
  <c r="H10896" i="18" s="1"/>
  <c r="B10897" i="18"/>
  <c r="G10897" i="18" s="1"/>
  <c r="H10897" i="18" s="1"/>
  <c r="B10898" i="18"/>
  <c r="G10898" i="18" s="1"/>
  <c r="H10898" i="18" s="1"/>
  <c r="B10886" i="18"/>
  <c r="G10886" i="18" s="1"/>
  <c r="H10886" i="18" s="1"/>
  <c r="B10874" i="18"/>
  <c r="G10874" i="18" s="1"/>
  <c r="H10874" i="18" s="1"/>
  <c r="B10875" i="18"/>
  <c r="G10875" i="18" s="1"/>
  <c r="H10875" i="18" s="1"/>
  <c r="B10876" i="18"/>
  <c r="G10876" i="18" s="1"/>
  <c r="H10876" i="18" s="1"/>
  <c r="B10877" i="18"/>
  <c r="G10877" i="18" s="1"/>
  <c r="H10877" i="18" s="1"/>
  <c r="B10878" i="18"/>
  <c r="G10878" i="18" s="1"/>
  <c r="H10878" i="18" s="1"/>
  <c r="B10879" i="18"/>
  <c r="G10879" i="18" s="1"/>
  <c r="H10879" i="18" s="1"/>
  <c r="B10880" i="18"/>
  <c r="G10880" i="18" s="1"/>
  <c r="H10880" i="18" s="1"/>
  <c r="B10881" i="18"/>
  <c r="G10881" i="18" s="1"/>
  <c r="H10881" i="18" s="1"/>
  <c r="B10882" i="18"/>
  <c r="G10882" i="18" s="1"/>
  <c r="H10882" i="18" s="1"/>
  <c r="B10883" i="18"/>
  <c r="G10883" i="18" s="1"/>
  <c r="H10883" i="18" s="1"/>
  <c r="B10884" i="18"/>
  <c r="G10884" i="18" s="1"/>
  <c r="H10884" i="18" s="1"/>
  <c r="B10885" i="18"/>
  <c r="G10885" i="18" s="1"/>
  <c r="H10885" i="18" s="1"/>
  <c r="B10873" i="18"/>
  <c r="G10873" i="18" s="1"/>
  <c r="H10873" i="18" s="1"/>
  <c r="B10861" i="18"/>
  <c r="G10861" i="18" s="1"/>
  <c r="H10861" i="18" s="1"/>
  <c r="B10862" i="18"/>
  <c r="G10862" i="18" s="1"/>
  <c r="H10862" i="18" s="1"/>
  <c r="B10863" i="18"/>
  <c r="G10863" i="18" s="1"/>
  <c r="H10863" i="18" s="1"/>
  <c r="B10864" i="18"/>
  <c r="G10864" i="18" s="1"/>
  <c r="H10864" i="18" s="1"/>
  <c r="B10865" i="18"/>
  <c r="G10865" i="18" s="1"/>
  <c r="H10865" i="18" s="1"/>
  <c r="B10866" i="18"/>
  <c r="G10866" i="18" s="1"/>
  <c r="H10866" i="18" s="1"/>
  <c r="B10867" i="18"/>
  <c r="G10867" i="18" s="1"/>
  <c r="H10867" i="18" s="1"/>
  <c r="B10868" i="18"/>
  <c r="G10868" i="18" s="1"/>
  <c r="H10868" i="18" s="1"/>
  <c r="B10869" i="18"/>
  <c r="G10869" i="18" s="1"/>
  <c r="H10869" i="18" s="1"/>
  <c r="B10870" i="18"/>
  <c r="G10870" i="18" s="1"/>
  <c r="H10870" i="18" s="1"/>
  <c r="B10871" i="18"/>
  <c r="G10871" i="18" s="1"/>
  <c r="H10871" i="18" s="1"/>
  <c r="B10872" i="18"/>
  <c r="G10872" i="18" s="1"/>
  <c r="H10872" i="18" s="1"/>
  <c r="B10860" i="18"/>
  <c r="G10860" i="18" s="1"/>
  <c r="H10860" i="18" s="1"/>
  <c r="B10848" i="18"/>
  <c r="G10848" i="18" s="1"/>
  <c r="H10848" i="18" s="1"/>
  <c r="B10849" i="18"/>
  <c r="G10849" i="18" s="1"/>
  <c r="H10849" i="18" s="1"/>
  <c r="B10850" i="18"/>
  <c r="G10850" i="18" s="1"/>
  <c r="H10850" i="18" s="1"/>
  <c r="B10851" i="18"/>
  <c r="G10851" i="18" s="1"/>
  <c r="H10851" i="18" s="1"/>
  <c r="B10852" i="18"/>
  <c r="G10852" i="18" s="1"/>
  <c r="H10852" i="18" s="1"/>
  <c r="B10853" i="18"/>
  <c r="G10853" i="18" s="1"/>
  <c r="H10853" i="18" s="1"/>
  <c r="B10854" i="18"/>
  <c r="G10854" i="18" s="1"/>
  <c r="H10854" i="18" s="1"/>
  <c r="B10855" i="18"/>
  <c r="G10855" i="18" s="1"/>
  <c r="H10855" i="18" s="1"/>
  <c r="B10856" i="18"/>
  <c r="G10856" i="18" s="1"/>
  <c r="H10856" i="18" s="1"/>
  <c r="B10857" i="18"/>
  <c r="G10857" i="18" s="1"/>
  <c r="H10857" i="18" s="1"/>
  <c r="B10858" i="18"/>
  <c r="G10858" i="18" s="1"/>
  <c r="H10858" i="18" s="1"/>
  <c r="B10859" i="18"/>
  <c r="G10859" i="18" s="1"/>
  <c r="H10859" i="18" s="1"/>
  <c r="B10847" i="18"/>
  <c r="G10847" i="18" s="1"/>
  <c r="H10847" i="18" s="1"/>
  <c r="B10835" i="18"/>
  <c r="G10835" i="18" s="1"/>
  <c r="H10835" i="18" s="1"/>
  <c r="B10836" i="18"/>
  <c r="G10836" i="18" s="1"/>
  <c r="H10836" i="18" s="1"/>
  <c r="B10837" i="18"/>
  <c r="G10837" i="18" s="1"/>
  <c r="H10837" i="18" s="1"/>
  <c r="B10838" i="18"/>
  <c r="G10838" i="18" s="1"/>
  <c r="H10838" i="18" s="1"/>
  <c r="B10839" i="18"/>
  <c r="G10839" i="18" s="1"/>
  <c r="H10839" i="18" s="1"/>
  <c r="B10840" i="18"/>
  <c r="G10840" i="18" s="1"/>
  <c r="H10840" i="18" s="1"/>
  <c r="B10841" i="18"/>
  <c r="G10841" i="18" s="1"/>
  <c r="H10841" i="18" s="1"/>
  <c r="B10842" i="18"/>
  <c r="G10842" i="18" s="1"/>
  <c r="H10842" i="18" s="1"/>
  <c r="B10843" i="18"/>
  <c r="G10843" i="18" s="1"/>
  <c r="H10843" i="18" s="1"/>
  <c r="B10844" i="18"/>
  <c r="G10844" i="18" s="1"/>
  <c r="H10844" i="18" s="1"/>
  <c r="B10845" i="18"/>
  <c r="G10845" i="18" s="1"/>
  <c r="H10845" i="18" s="1"/>
  <c r="B10846" i="18"/>
  <c r="G10846" i="18" s="1"/>
  <c r="H10846" i="18" s="1"/>
  <c r="B10834" i="18"/>
  <c r="G10834" i="18" s="1"/>
  <c r="H10834" i="18" s="1"/>
  <c r="B10822" i="18"/>
  <c r="G10822" i="18" s="1"/>
  <c r="H10822" i="18" s="1"/>
  <c r="B10823" i="18"/>
  <c r="G10823" i="18" s="1"/>
  <c r="H10823" i="18" s="1"/>
  <c r="B10824" i="18"/>
  <c r="G10824" i="18" s="1"/>
  <c r="H10824" i="18" s="1"/>
  <c r="B10825" i="18"/>
  <c r="G10825" i="18" s="1"/>
  <c r="H10825" i="18" s="1"/>
  <c r="B10826" i="18"/>
  <c r="G10826" i="18" s="1"/>
  <c r="H10826" i="18" s="1"/>
  <c r="B10827" i="18"/>
  <c r="G10827" i="18" s="1"/>
  <c r="H10827" i="18" s="1"/>
  <c r="B10828" i="18"/>
  <c r="G10828" i="18" s="1"/>
  <c r="H10828" i="18" s="1"/>
  <c r="B10829" i="18"/>
  <c r="G10829" i="18" s="1"/>
  <c r="H10829" i="18" s="1"/>
  <c r="B10830" i="18"/>
  <c r="G10830" i="18" s="1"/>
  <c r="H10830" i="18" s="1"/>
  <c r="B10831" i="18"/>
  <c r="G10831" i="18" s="1"/>
  <c r="H10831" i="18" s="1"/>
  <c r="B10832" i="18"/>
  <c r="G10832" i="18" s="1"/>
  <c r="H10832" i="18" s="1"/>
  <c r="B10833" i="18"/>
  <c r="G10833" i="18" s="1"/>
  <c r="H10833" i="18" s="1"/>
  <c r="B10821" i="18"/>
  <c r="G10821" i="18" s="1"/>
  <c r="H10821" i="18" s="1"/>
  <c r="B10809" i="18"/>
  <c r="G10809" i="18" s="1"/>
  <c r="H10809" i="18" s="1"/>
  <c r="B10810" i="18"/>
  <c r="G10810" i="18" s="1"/>
  <c r="H10810" i="18" s="1"/>
  <c r="B10811" i="18"/>
  <c r="G10811" i="18" s="1"/>
  <c r="H10811" i="18" s="1"/>
  <c r="B10812" i="18"/>
  <c r="G10812" i="18" s="1"/>
  <c r="H10812" i="18" s="1"/>
  <c r="B10813" i="18"/>
  <c r="G10813" i="18" s="1"/>
  <c r="H10813" i="18" s="1"/>
  <c r="B10814" i="18"/>
  <c r="G10814" i="18" s="1"/>
  <c r="H10814" i="18" s="1"/>
  <c r="B10815" i="18"/>
  <c r="G10815" i="18" s="1"/>
  <c r="H10815" i="18" s="1"/>
  <c r="B10816" i="18"/>
  <c r="G10816" i="18" s="1"/>
  <c r="H10816" i="18" s="1"/>
  <c r="B10817" i="18"/>
  <c r="G10817" i="18" s="1"/>
  <c r="H10817" i="18" s="1"/>
  <c r="B10818" i="18"/>
  <c r="G10818" i="18" s="1"/>
  <c r="H10818" i="18" s="1"/>
  <c r="B10819" i="18"/>
  <c r="G10819" i="18" s="1"/>
  <c r="H10819" i="18" s="1"/>
  <c r="B10820" i="18"/>
  <c r="G10820" i="18" s="1"/>
  <c r="H10820" i="18" s="1"/>
  <c r="B10808" i="18"/>
  <c r="G10808" i="18" s="1"/>
  <c r="H10808" i="18" s="1"/>
  <c r="B10796" i="18"/>
  <c r="G10796" i="18" s="1"/>
  <c r="H10796" i="18" s="1"/>
  <c r="B10797" i="18"/>
  <c r="G10797" i="18" s="1"/>
  <c r="H10797" i="18" s="1"/>
  <c r="B10798" i="18"/>
  <c r="G10798" i="18" s="1"/>
  <c r="H10798" i="18" s="1"/>
  <c r="B10799" i="18"/>
  <c r="G10799" i="18" s="1"/>
  <c r="H10799" i="18" s="1"/>
  <c r="B10800" i="18"/>
  <c r="G10800" i="18" s="1"/>
  <c r="H10800" i="18" s="1"/>
  <c r="B10801" i="18"/>
  <c r="G10801" i="18" s="1"/>
  <c r="H10801" i="18" s="1"/>
  <c r="B10802" i="18"/>
  <c r="G10802" i="18" s="1"/>
  <c r="H10802" i="18" s="1"/>
  <c r="B10803" i="18"/>
  <c r="G10803" i="18" s="1"/>
  <c r="H10803" i="18" s="1"/>
  <c r="B10804" i="18"/>
  <c r="G10804" i="18" s="1"/>
  <c r="H10804" i="18" s="1"/>
  <c r="B10805" i="18"/>
  <c r="G10805" i="18" s="1"/>
  <c r="H10805" i="18" s="1"/>
  <c r="B10806" i="18"/>
  <c r="G10806" i="18" s="1"/>
  <c r="H10806" i="18" s="1"/>
  <c r="B10807" i="18"/>
  <c r="G10807" i="18" s="1"/>
  <c r="H10807" i="18" s="1"/>
  <c r="B10795" i="18"/>
  <c r="G10795" i="18" s="1"/>
  <c r="H10795" i="18" s="1"/>
  <c r="B10783" i="18"/>
  <c r="G10783" i="18" s="1"/>
  <c r="H10783" i="18" s="1"/>
  <c r="B10784" i="18"/>
  <c r="G10784" i="18" s="1"/>
  <c r="H10784" i="18" s="1"/>
  <c r="B10785" i="18"/>
  <c r="G10785" i="18" s="1"/>
  <c r="H10785" i="18" s="1"/>
  <c r="B10786" i="18"/>
  <c r="G10786" i="18" s="1"/>
  <c r="H10786" i="18" s="1"/>
  <c r="B10787" i="18"/>
  <c r="G10787" i="18" s="1"/>
  <c r="H10787" i="18" s="1"/>
  <c r="B10788" i="18"/>
  <c r="G10788" i="18" s="1"/>
  <c r="H10788" i="18" s="1"/>
  <c r="B10789" i="18"/>
  <c r="G10789" i="18" s="1"/>
  <c r="H10789" i="18" s="1"/>
  <c r="B10790" i="18"/>
  <c r="G10790" i="18" s="1"/>
  <c r="H10790" i="18" s="1"/>
  <c r="B10791" i="18"/>
  <c r="G10791" i="18" s="1"/>
  <c r="H10791" i="18" s="1"/>
  <c r="B10792" i="18"/>
  <c r="G10792" i="18" s="1"/>
  <c r="H10792" i="18" s="1"/>
  <c r="B10793" i="18"/>
  <c r="G10793" i="18" s="1"/>
  <c r="H10793" i="18" s="1"/>
  <c r="B10794" i="18"/>
  <c r="G10794" i="18" s="1"/>
  <c r="H10794" i="18" s="1"/>
  <c r="B10782" i="18"/>
  <c r="G10782" i="18" s="1"/>
  <c r="H10782" i="18" s="1"/>
  <c r="B10770" i="18"/>
  <c r="G10770" i="18" s="1"/>
  <c r="H10770" i="18" s="1"/>
  <c r="B10771" i="18"/>
  <c r="G10771" i="18" s="1"/>
  <c r="H10771" i="18" s="1"/>
  <c r="B10772" i="18"/>
  <c r="G10772" i="18" s="1"/>
  <c r="H10772" i="18" s="1"/>
  <c r="B10773" i="18"/>
  <c r="G10773" i="18" s="1"/>
  <c r="H10773" i="18" s="1"/>
  <c r="B10774" i="18"/>
  <c r="G10774" i="18" s="1"/>
  <c r="H10774" i="18" s="1"/>
  <c r="B10775" i="18"/>
  <c r="G10775" i="18" s="1"/>
  <c r="H10775" i="18" s="1"/>
  <c r="B10776" i="18"/>
  <c r="G10776" i="18" s="1"/>
  <c r="H10776" i="18" s="1"/>
  <c r="B10777" i="18"/>
  <c r="G10777" i="18" s="1"/>
  <c r="H10777" i="18" s="1"/>
  <c r="B10778" i="18"/>
  <c r="G10778" i="18" s="1"/>
  <c r="H10778" i="18" s="1"/>
  <c r="B10779" i="18"/>
  <c r="G10779" i="18" s="1"/>
  <c r="H10779" i="18" s="1"/>
  <c r="B10780" i="18"/>
  <c r="G10780" i="18" s="1"/>
  <c r="H10780" i="18" s="1"/>
  <c r="B10781" i="18"/>
  <c r="G10781" i="18" s="1"/>
  <c r="H10781" i="18" s="1"/>
  <c r="B10769" i="18"/>
  <c r="G10769" i="18" s="1"/>
  <c r="H10769" i="18" s="1"/>
  <c r="B10757" i="18"/>
  <c r="G10757" i="18" s="1"/>
  <c r="H10757" i="18" s="1"/>
  <c r="B10758" i="18"/>
  <c r="G10758" i="18" s="1"/>
  <c r="H10758" i="18" s="1"/>
  <c r="B10759" i="18"/>
  <c r="G10759" i="18" s="1"/>
  <c r="H10759" i="18" s="1"/>
  <c r="B10760" i="18"/>
  <c r="G10760" i="18" s="1"/>
  <c r="H10760" i="18" s="1"/>
  <c r="B10761" i="18"/>
  <c r="G10761" i="18" s="1"/>
  <c r="H10761" i="18" s="1"/>
  <c r="B10762" i="18"/>
  <c r="G10762" i="18" s="1"/>
  <c r="H10762" i="18" s="1"/>
  <c r="B10763" i="18"/>
  <c r="G10763" i="18" s="1"/>
  <c r="H10763" i="18" s="1"/>
  <c r="B10764" i="18"/>
  <c r="G10764" i="18" s="1"/>
  <c r="H10764" i="18" s="1"/>
  <c r="B10765" i="18"/>
  <c r="G10765" i="18" s="1"/>
  <c r="H10765" i="18" s="1"/>
  <c r="B10766" i="18"/>
  <c r="G10766" i="18" s="1"/>
  <c r="H10766" i="18" s="1"/>
  <c r="B10767" i="18"/>
  <c r="G10767" i="18" s="1"/>
  <c r="H10767" i="18" s="1"/>
  <c r="B10768" i="18"/>
  <c r="G10768" i="18" s="1"/>
  <c r="H10768" i="18" s="1"/>
  <c r="B10756" i="18"/>
  <c r="G10756" i="18" s="1"/>
  <c r="H10756" i="18" s="1"/>
  <c r="B10744" i="18"/>
  <c r="G10744" i="18" s="1"/>
  <c r="H10744" i="18" s="1"/>
  <c r="B10745" i="18"/>
  <c r="G10745" i="18" s="1"/>
  <c r="H10745" i="18" s="1"/>
  <c r="B10746" i="18"/>
  <c r="G10746" i="18" s="1"/>
  <c r="H10746" i="18" s="1"/>
  <c r="B10747" i="18"/>
  <c r="G10747" i="18" s="1"/>
  <c r="H10747" i="18" s="1"/>
  <c r="B10748" i="18"/>
  <c r="G10748" i="18" s="1"/>
  <c r="H10748" i="18" s="1"/>
  <c r="B10749" i="18"/>
  <c r="G10749" i="18" s="1"/>
  <c r="H10749" i="18" s="1"/>
  <c r="B10750" i="18"/>
  <c r="G10750" i="18" s="1"/>
  <c r="H10750" i="18" s="1"/>
  <c r="B10751" i="18"/>
  <c r="G10751" i="18" s="1"/>
  <c r="H10751" i="18" s="1"/>
  <c r="B10752" i="18"/>
  <c r="G10752" i="18" s="1"/>
  <c r="H10752" i="18" s="1"/>
  <c r="B10753" i="18"/>
  <c r="G10753" i="18" s="1"/>
  <c r="H10753" i="18" s="1"/>
  <c r="B10754" i="18"/>
  <c r="G10754" i="18" s="1"/>
  <c r="H10754" i="18" s="1"/>
  <c r="B10755" i="18"/>
  <c r="G10755" i="18" s="1"/>
  <c r="H10755" i="18" s="1"/>
  <c r="B10743" i="18"/>
  <c r="G10743" i="18" s="1"/>
  <c r="H10743" i="18" s="1"/>
  <c r="B10731" i="18"/>
  <c r="G10731" i="18" s="1"/>
  <c r="H10731" i="18" s="1"/>
  <c r="B10732" i="18"/>
  <c r="G10732" i="18" s="1"/>
  <c r="H10732" i="18" s="1"/>
  <c r="B10733" i="18"/>
  <c r="G10733" i="18" s="1"/>
  <c r="H10733" i="18" s="1"/>
  <c r="B10734" i="18"/>
  <c r="G10734" i="18" s="1"/>
  <c r="H10734" i="18" s="1"/>
  <c r="B10735" i="18"/>
  <c r="G10735" i="18" s="1"/>
  <c r="H10735" i="18" s="1"/>
  <c r="B10736" i="18"/>
  <c r="G10736" i="18" s="1"/>
  <c r="H10736" i="18" s="1"/>
  <c r="B10737" i="18"/>
  <c r="G10737" i="18" s="1"/>
  <c r="H10737" i="18" s="1"/>
  <c r="B10738" i="18"/>
  <c r="G10738" i="18" s="1"/>
  <c r="H10738" i="18" s="1"/>
  <c r="B10739" i="18"/>
  <c r="G10739" i="18" s="1"/>
  <c r="H10739" i="18" s="1"/>
  <c r="B10740" i="18"/>
  <c r="G10740" i="18" s="1"/>
  <c r="H10740" i="18" s="1"/>
  <c r="B10741" i="18"/>
  <c r="G10741" i="18" s="1"/>
  <c r="H10741" i="18" s="1"/>
  <c r="B10742" i="18"/>
  <c r="G10742" i="18" s="1"/>
  <c r="H10742" i="18" s="1"/>
  <c r="B10730" i="18"/>
  <c r="G10730" i="18" s="1"/>
  <c r="H10730" i="18" s="1"/>
  <c r="B10718" i="18"/>
  <c r="G10718" i="18" s="1"/>
  <c r="H10718" i="18" s="1"/>
  <c r="B10719" i="18"/>
  <c r="G10719" i="18" s="1"/>
  <c r="H10719" i="18" s="1"/>
  <c r="B10720" i="18"/>
  <c r="G10720" i="18" s="1"/>
  <c r="H10720" i="18" s="1"/>
  <c r="B10721" i="18"/>
  <c r="G10721" i="18" s="1"/>
  <c r="H10721" i="18" s="1"/>
  <c r="B10722" i="18"/>
  <c r="G10722" i="18" s="1"/>
  <c r="H10722" i="18" s="1"/>
  <c r="B10723" i="18"/>
  <c r="G10723" i="18" s="1"/>
  <c r="H10723" i="18" s="1"/>
  <c r="B10724" i="18"/>
  <c r="G10724" i="18" s="1"/>
  <c r="H10724" i="18" s="1"/>
  <c r="B10725" i="18"/>
  <c r="G10725" i="18" s="1"/>
  <c r="H10725" i="18" s="1"/>
  <c r="B10726" i="18"/>
  <c r="G10726" i="18" s="1"/>
  <c r="H10726" i="18" s="1"/>
  <c r="B10727" i="18"/>
  <c r="G10727" i="18" s="1"/>
  <c r="H10727" i="18" s="1"/>
  <c r="B10728" i="18"/>
  <c r="G10728" i="18" s="1"/>
  <c r="H10728" i="18" s="1"/>
  <c r="B10729" i="18"/>
  <c r="G10729" i="18" s="1"/>
  <c r="H10729" i="18" s="1"/>
  <c r="B10717" i="18"/>
  <c r="G10717" i="18" s="1"/>
  <c r="H10717" i="18" s="1"/>
  <c r="B10705" i="18"/>
  <c r="G10705" i="18" s="1"/>
  <c r="H10705" i="18" s="1"/>
  <c r="B10706" i="18"/>
  <c r="G10706" i="18" s="1"/>
  <c r="H10706" i="18" s="1"/>
  <c r="B10707" i="18"/>
  <c r="G10707" i="18" s="1"/>
  <c r="H10707" i="18" s="1"/>
  <c r="B10708" i="18"/>
  <c r="G10708" i="18" s="1"/>
  <c r="H10708" i="18" s="1"/>
  <c r="B10709" i="18"/>
  <c r="G10709" i="18" s="1"/>
  <c r="H10709" i="18" s="1"/>
  <c r="B10710" i="18"/>
  <c r="G10710" i="18" s="1"/>
  <c r="H10710" i="18" s="1"/>
  <c r="B10711" i="18"/>
  <c r="G10711" i="18" s="1"/>
  <c r="H10711" i="18" s="1"/>
  <c r="B10712" i="18"/>
  <c r="G10712" i="18" s="1"/>
  <c r="H10712" i="18" s="1"/>
  <c r="B10713" i="18"/>
  <c r="G10713" i="18" s="1"/>
  <c r="H10713" i="18" s="1"/>
  <c r="B10714" i="18"/>
  <c r="G10714" i="18" s="1"/>
  <c r="H10714" i="18" s="1"/>
  <c r="B10715" i="18"/>
  <c r="G10715" i="18" s="1"/>
  <c r="H10715" i="18" s="1"/>
  <c r="B10716" i="18"/>
  <c r="G10716" i="18" s="1"/>
  <c r="H10716" i="18" s="1"/>
  <c r="B10704" i="18"/>
  <c r="G10704" i="18" s="1"/>
  <c r="H10704" i="18" s="1"/>
  <c r="B10692" i="18"/>
  <c r="G10692" i="18" s="1"/>
  <c r="H10692" i="18" s="1"/>
  <c r="B10693" i="18"/>
  <c r="G10693" i="18" s="1"/>
  <c r="H10693" i="18" s="1"/>
  <c r="B10694" i="18"/>
  <c r="G10694" i="18" s="1"/>
  <c r="H10694" i="18" s="1"/>
  <c r="B10695" i="18"/>
  <c r="G10695" i="18" s="1"/>
  <c r="H10695" i="18" s="1"/>
  <c r="B10696" i="18"/>
  <c r="G10696" i="18" s="1"/>
  <c r="H10696" i="18" s="1"/>
  <c r="B10697" i="18"/>
  <c r="G10697" i="18" s="1"/>
  <c r="H10697" i="18" s="1"/>
  <c r="B10698" i="18"/>
  <c r="G10698" i="18" s="1"/>
  <c r="H10698" i="18" s="1"/>
  <c r="B10699" i="18"/>
  <c r="G10699" i="18" s="1"/>
  <c r="H10699" i="18" s="1"/>
  <c r="B10700" i="18"/>
  <c r="G10700" i="18" s="1"/>
  <c r="H10700" i="18" s="1"/>
  <c r="B10701" i="18"/>
  <c r="G10701" i="18" s="1"/>
  <c r="H10701" i="18" s="1"/>
  <c r="B10702" i="18"/>
  <c r="G10702" i="18" s="1"/>
  <c r="H10702" i="18" s="1"/>
  <c r="B10703" i="18"/>
  <c r="G10703" i="18" s="1"/>
  <c r="H10703" i="18" s="1"/>
  <c r="B10691" i="18"/>
  <c r="G10691" i="18" s="1"/>
  <c r="H10691" i="18" s="1"/>
  <c r="B10679" i="18"/>
  <c r="G10679" i="18" s="1"/>
  <c r="H10679" i="18" s="1"/>
  <c r="B10680" i="18"/>
  <c r="G10680" i="18" s="1"/>
  <c r="H10680" i="18" s="1"/>
  <c r="B10681" i="18"/>
  <c r="G10681" i="18" s="1"/>
  <c r="H10681" i="18" s="1"/>
  <c r="B10682" i="18"/>
  <c r="G10682" i="18" s="1"/>
  <c r="H10682" i="18" s="1"/>
  <c r="B10683" i="18"/>
  <c r="G10683" i="18" s="1"/>
  <c r="H10683" i="18" s="1"/>
  <c r="B10684" i="18"/>
  <c r="G10684" i="18" s="1"/>
  <c r="H10684" i="18" s="1"/>
  <c r="B10685" i="18"/>
  <c r="G10685" i="18" s="1"/>
  <c r="H10685" i="18" s="1"/>
  <c r="B10686" i="18"/>
  <c r="G10686" i="18" s="1"/>
  <c r="H10686" i="18" s="1"/>
  <c r="B10687" i="18"/>
  <c r="G10687" i="18" s="1"/>
  <c r="H10687" i="18" s="1"/>
  <c r="B10688" i="18"/>
  <c r="G10688" i="18" s="1"/>
  <c r="H10688" i="18" s="1"/>
  <c r="B10689" i="18"/>
  <c r="G10689" i="18" s="1"/>
  <c r="H10689" i="18" s="1"/>
  <c r="B10690" i="18"/>
  <c r="G10690" i="18" s="1"/>
  <c r="H10690" i="18" s="1"/>
  <c r="B10678" i="18"/>
  <c r="G10678" i="18" s="1"/>
  <c r="H10678" i="18" s="1"/>
  <c r="B10653" i="18"/>
  <c r="G10653" i="18" s="1"/>
  <c r="H10653" i="18" s="1"/>
  <c r="B10654" i="18"/>
  <c r="G10654" i="18" s="1"/>
  <c r="H10654" i="18" s="1"/>
  <c r="B10655" i="18"/>
  <c r="G10655" i="18" s="1"/>
  <c r="H10655" i="18" s="1"/>
  <c r="B10656" i="18"/>
  <c r="G10656" i="18" s="1"/>
  <c r="H10656" i="18" s="1"/>
  <c r="B10657" i="18"/>
  <c r="G10657" i="18" s="1"/>
  <c r="H10657" i="18" s="1"/>
  <c r="B10658" i="18"/>
  <c r="G10658" i="18" s="1"/>
  <c r="H10658" i="18" s="1"/>
  <c r="B10659" i="18"/>
  <c r="G10659" i="18" s="1"/>
  <c r="H10659" i="18" s="1"/>
  <c r="B10660" i="18"/>
  <c r="G10660" i="18" s="1"/>
  <c r="H10660" i="18" s="1"/>
  <c r="B10661" i="18"/>
  <c r="G10661" i="18" s="1"/>
  <c r="H10661" i="18" s="1"/>
  <c r="B10662" i="18"/>
  <c r="G10662" i="18" s="1"/>
  <c r="H10662" i="18" s="1"/>
  <c r="B10663" i="18"/>
  <c r="G10663" i="18" s="1"/>
  <c r="H10663" i="18" s="1"/>
  <c r="B10664" i="18"/>
  <c r="G10664" i="18" s="1"/>
  <c r="H10664" i="18" s="1"/>
  <c r="B10652" i="18"/>
  <c r="G10652" i="18" s="1"/>
  <c r="H10652" i="18" s="1"/>
  <c r="B10640" i="18"/>
  <c r="G10640" i="18" s="1"/>
  <c r="H10640" i="18" s="1"/>
  <c r="B10641" i="18"/>
  <c r="G10641" i="18" s="1"/>
  <c r="H10641" i="18" s="1"/>
  <c r="B10642" i="18"/>
  <c r="G10642" i="18" s="1"/>
  <c r="H10642" i="18" s="1"/>
  <c r="B10643" i="18"/>
  <c r="G10643" i="18" s="1"/>
  <c r="H10643" i="18" s="1"/>
  <c r="B10644" i="18"/>
  <c r="G10644" i="18" s="1"/>
  <c r="H10644" i="18" s="1"/>
  <c r="B10645" i="18"/>
  <c r="G10645" i="18" s="1"/>
  <c r="H10645" i="18" s="1"/>
  <c r="B10646" i="18"/>
  <c r="G10646" i="18" s="1"/>
  <c r="H10646" i="18" s="1"/>
  <c r="B10647" i="18"/>
  <c r="G10647" i="18" s="1"/>
  <c r="H10647" i="18" s="1"/>
  <c r="B10648" i="18"/>
  <c r="G10648" i="18" s="1"/>
  <c r="H10648" i="18" s="1"/>
  <c r="B10649" i="18"/>
  <c r="G10649" i="18" s="1"/>
  <c r="H10649" i="18" s="1"/>
  <c r="B10650" i="18"/>
  <c r="G10650" i="18" s="1"/>
  <c r="H10650" i="18" s="1"/>
  <c r="B10651" i="18"/>
  <c r="G10651" i="18" s="1"/>
  <c r="H10651" i="18" s="1"/>
  <c r="B10639" i="18"/>
  <c r="G10639" i="18" s="1"/>
  <c r="H10639" i="18" s="1"/>
  <c r="B10627" i="18"/>
  <c r="G10627" i="18" s="1"/>
  <c r="H10627" i="18" s="1"/>
  <c r="B10628" i="18"/>
  <c r="G10628" i="18" s="1"/>
  <c r="H10628" i="18" s="1"/>
  <c r="B10629" i="18"/>
  <c r="G10629" i="18" s="1"/>
  <c r="H10629" i="18" s="1"/>
  <c r="B10630" i="18"/>
  <c r="G10630" i="18" s="1"/>
  <c r="H10630" i="18" s="1"/>
  <c r="B10631" i="18"/>
  <c r="G10631" i="18" s="1"/>
  <c r="H10631" i="18" s="1"/>
  <c r="B10632" i="18"/>
  <c r="G10632" i="18" s="1"/>
  <c r="H10632" i="18" s="1"/>
  <c r="B10633" i="18"/>
  <c r="G10633" i="18" s="1"/>
  <c r="H10633" i="18" s="1"/>
  <c r="B10634" i="18"/>
  <c r="G10634" i="18" s="1"/>
  <c r="H10634" i="18" s="1"/>
  <c r="B10635" i="18"/>
  <c r="G10635" i="18" s="1"/>
  <c r="H10635" i="18" s="1"/>
  <c r="B10636" i="18"/>
  <c r="G10636" i="18" s="1"/>
  <c r="H10636" i="18" s="1"/>
  <c r="B10637" i="18"/>
  <c r="G10637" i="18" s="1"/>
  <c r="H10637" i="18" s="1"/>
  <c r="B10638" i="18"/>
  <c r="G10638" i="18" s="1"/>
  <c r="H10638" i="18" s="1"/>
  <c r="B10626" i="18"/>
  <c r="G10626" i="18" s="1"/>
  <c r="H10626" i="18" s="1"/>
  <c r="B10614" i="18"/>
  <c r="G10614" i="18" s="1"/>
  <c r="H10614" i="18" s="1"/>
  <c r="B10615" i="18"/>
  <c r="G10615" i="18" s="1"/>
  <c r="H10615" i="18" s="1"/>
  <c r="B10616" i="18"/>
  <c r="G10616" i="18" s="1"/>
  <c r="H10616" i="18" s="1"/>
  <c r="B10617" i="18"/>
  <c r="G10617" i="18" s="1"/>
  <c r="H10617" i="18" s="1"/>
  <c r="B10618" i="18"/>
  <c r="G10618" i="18" s="1"/>
  <c r="H10618" i="18" s="1"/>
  <c r="B10619" i="18"/>
  <c r="G10619" i="18" s="1"/>
  <c r="H10619" i="18" s="1"/>
  <c r="B10620" i="18"/>
  <c r="G10620" i="18" s="1"/>
  <c r="H10620" i="18" s="1"/>
  <c r="B10621" i="18"/>
  <c r="G10621" i="18" s="1"/>
  <c r="H10621" i="18" s="1"/>
  <c r="B10622" i="18"/>
  <c r="G10622" i="18" s="1"/>
  <c r="H10622" i="18" s="1"/>
  <c r="B10623" i="18"/>
  <c r="G10623" i="18" s="1"/>
  <c r="H10623" i="18" s="1"/>
  <c r="B10624" i="18"/>
  <c r="G10624" i="18" s="1"/>
  <c r="H10624" i="18" s="1"/>
  <c r="B10625" i="18"/>
  <c r="G10625" i="18" s="1"/>
  <c r="H10625" i="18" s="1"/>
  <c r="B10613" i="18"/>
  <c r="G10613" i="18" s="1"/>
  <c r="H10613" i="18" s="1"/>
  <c r="B10601" i="18"/>
  <c r="G10601" i="18" s="1"/>
  <c r="H10601" i="18" s="1"/>
  <c r="B10602" i="18"/>
  <c r="G10602" i="18" s="1"/>
  <c r="H10602" i="18" s="1"/>
  <c r="B10603" i="18"/>
  <c r="G10603" i="18" s="1"/>
  <c r="H10603" i="18" s="1"/>
  <c r="B10604" i="18"/>
  <c r="G10604" i="18" s="1"/>
  <c r="H10604" i="18" s="1"/>
  <c r="B10605" i="18"/>
  <c r="G10605" i="18" s="1"/>
  <c r="H10605" i="18" s="1"/>
  <c r="B10606" i="18"/>
  <c r="G10606" i="18" s="1"/>
  <c r="H10606" i="18" s="1"/>
  <c r="B10607" i="18"/>
  <c r="G10607" i="18" s="1"/>
  <c r="H10607" i="18" s="1"/>
  <c r="B10608" i="18"/>
  <c r="G10608" i="18" s="1"/>
  <c r="H10608" i="18" s="1"/>
  <c r="B10609" i="18"/>
  <c r="G10609" i="18" s="1"/>
  <c r="H10609" i="18" s="1"/>
  <c r="B10610" i="18"/>
  <c r="G10610" i="18" s="1"/>
  <c r="H10610" i="18" s="1"/>
  <c r="B10611" i="18"/>
  <c r="G10611" i="18" s="1"/>
  <c r="H10611" i="18" s="1"/>
  <c r="B10612" i="18"/>
  <c r="G10612" i="18" s="1"/>
  <c r="H10612" i="18" s="1"/>
  <c r="B10600" i="18"/>
  <c r="G10600" i="18" s="1"/>
  <c r="H10600" i="18" s="1"/>
  <c r="B10588" i="18"/>
  <c r="G10588" i="18" s="1"/>
  <c r="H10588" i="18" s="1"/>
  <c r="B10589" i="18"/>
  <c r="G10589" i="18" s="1"/>
  <c r="H10589" i="18" s="1"/>
  <c r="B10590" i="18"/>
  <c r="G10590" i="18" s="1"/>
  <c r="H10590" i="18" s="1"/>
  <c r="B10591" i="18"/>
  <c r="G10591" i="18" s="1"/>
  <c r="H10591" i="18" s="1"/>
  <c r="B10592" i="18"/>
  <c r="G10592" i="18" s="1"/>
  <c r="H10592" i="18" s="1"/>
  <c r="B10593" i="18"/>
  <c r="G10593" i="18" s="1"/>
  <c r="H10593" i="18" s="1"/>
  <c r="B10594" i="18"/>
  <c r="G10594" i="18" s="1"/>
  <c r="H10594" i="18" s="1"/>
  <c r="B10595" i="18"/>
  <c r="G10595" i="18" s="1"/>
  <c r="H10595" i="18" s="1"/>
  <c r="B10596" i="18"/>
  <c r="G10596" i="18" s="1"/>
  <c r="H10596" i="18" s="1"/>
  <c r="B10597" i="18"/>
  <c r="G10597" i="18" s="1"/>
  <c r="H10597" i="18" s="1"/>
  <c r="B10598" i="18"/>
  <c r="G10598" i="18" s="1"/>
  <c r="H10598" i="18" s="1"/>
  <c r="B10599" i="18"/>
  <c r="G10599" i="18" s="1"/>
  <c r="H10599" i="18" s="1"/>
  <c r="B10587" i="18"/>
  <c r="G10587" i="18" s="1"/>
  <c r="H10587" i="18" s="1"/>
  <c r="B10575" i="18"/>
  <c r="G10575" i="18" s="1"/>
  <c r="H10575" i="18" s="1"/>
  <c r="B10576" i="18"/>
  <c r="G10576" i="18" s="1"/>
  <c r="H10576" i="18" s="1"/>
  <c r="B10577" i="18"/>
  <c r="G10577" i="18" s="1"/>
  <c r="H10577" i="18" s="1"/>
  <c r="B10578" i="18"/>
  <c r="G10578" i="18" s="1"/>
  <c r="H10578" i="18" s="1"/>
  <c r="B10579" i="18"/>
  <c r="G10579" i="18" s="1"/>
  <c r="H10579" i="18" s="1"/>
  <c r="B10580" i="18"/>
  <c r="G10580" i="18" s="1"/>
  <c r="H10580" i="18" s="1"/>
  <c r="B10581" i="18"/>
  <c r="G10581" i="18" s="1"/>
  <c r="H10581" i="18" s="1"/>
  <c r="B10582" i="18"/>
  <c r="G10582" i="18" s="1"/>
  <c r="H10582" i="18" s="1"/>
  <c r="B10583" i="18"/>
  <c r="G10583" i="18" s="1"/>
  <c r="H10583" i="18" s="1"/>
  <c r="B10584" i="18"/>
  <c r="G10584" i="18" s="1"/>
  <c r="H10584" i="18" s="1"/>
  <c r="B10585" i="18"/>
  <c r="G10585" i="18" s="1"/>
  <c r="H10585" i="18" s="1"/>
  <c r="B10586" i="18"/>
  <c r="G10586" i="18" s="1"/>
  <c r="H10586" i="18" s="1"/>
  <c r="B10574" i="18"/>
  <c r="G10574" i="18" s="1"/>
  <c r="H10574" i="18" s="1"/>
  <c r="B10562" i="18"/>
  <c r="G10562" i="18" s="1"/>
  <c r="H10562" i="18" s="1"/>
  <c r="B10563" i="18"/>
  <c r="G10563" i="18" s="1"/>
  <c r="H10563" i="18" s="1"/>
  <c r="B10564" i="18"/>
  <c r="G10564" i="18" s="1"/>
  <c r="H10564" i="18" s="1"/>
  <c r="B10565" i="18"/>
  <c r="G10565" i="18" s="1"/>
  <c r="H10565" i="18" s="1"/>
  <c r="B10566" i="18"/>
  <c r="G10566" i="18" s="1"/>
  <c r="H10566" i="18" s="1"/>
  <c r="B10567" i="18"/>
  <c r="G10567" i="18" s="1"/>
  <c r="H10567" i="18" s="1"/>
  <c r="B10568" i="18"/>
  <c r="G10568" i="18" s="1"/>
  <c r="H10568" i="18" s="1"/>
  <c r="B10569" i="18"/>
  <c r="G10569" i="18" s="1"/>
  <c r="H10569" i="18" s="1"/>
  <c r="B10570" i="18"/>
  <c r="G10570" i="18" s="1"/>
  <c r="H10570" i="18" s="1"/>
  <c r="B10571" i="18"/>
  <c r="G10571" i="18" s="1"/>
  <c r="H10571" i="18" s="1"/>
  <c r="B10572" i="18"/>
  <c r="G10572" i="18" s="1"/>
  <c r="H10572" i="18" s="1"/>
  <c r="B10573" i="18"/>
  <c r="G10573" i="18" s="1"/>
  <c r="H10573" i="18" s="1"/>
  <c r="B10561" i="18"/>
  <c r="G10561" i="18" s="1"/>
  <c r="H10561" i="18" s="1"/>
  <c r="B10549" i="18"/>
  <c r="G10549" i="18" s="1"/>
  <c r="H10549" i="18" s="1"/>
  <c r="B10550" i="18"/>
  <c r="G10550" i="18" s="1"/>
  <c r="H10550" i="18" s="1"/>
  <c r="B10551" i="18"/>
  <c r="G10551" i="18" s="1"/>
  <c r="H10551" i="18" s="1"/>
  <c r="B10552" i="18"/>
  <c r="G10552" i="18" s="1"/>
  <c r="H10552" i="18" s="1"/>
  <c r="B10553" i="18"/>
  <c r="G10553" i="18" s="1"/>
  <c r="H10553" i="18" s="1"/>
  <c r="B10554" i="18"/>
  <c r="G10554" i="18" s="1"/>
  <c r="H10554" i="18" s="1"/>
  <c r="B10555" i="18"/>
  <c r="G10555" i="18" s="1"/>
  <c r="H10555" i="18" s="1"/>
  <c r="B10556" i="18"/>
  <c r="G10556" i="18" s="1"/>
  <c r="H10556" i="18" s="1"/>
  <c r="B10557" i="18"/>
  <c r="G10557" i="18" s="1"/>
  <c r="H10557" i="18" s="1"/>
  <c r="B10558" i="18"/>
  <c r="G10558" i="18" s="1"/>
  <c r="H10558" i="18" s="1"/>
  <c r="B10559" i="18"/>
  <c r="G10559" i="18" s="1"/>
  <c r="H10559" i="18" s="1"/>
  <c r="B10560" i="18"/>
  <c r="G10560" i="18" s="1"/>
  <c r="H10560" i="18" s="1"/>
  <c r="B10548" i="18"/>
  <c r="G10548" i="18" s="1"/>
  <c r="H10548" i="18" s="1"/>
  <c r="B10536" i="18"/>
  <c r="G10536" i="18" s="1"/>
  <c r="H10536" i="18" s="1"/>
  <c r="B10537" i="18"/>
  <c r="G10537" i="18" s="1"/>
  <c r="H10537" i="18" s="1"/>
  <c r="B10538" i="18"/>
  <c r="G10538" i="18" s="1"/>
  <c r="H10538" i="18" s="1"/>
  <c r="B10539" i="18"/>
  <c r="G10539" i="18" s="1"/>
  <c r="H10539" i="18" s="1"/>
  <c r="B10540" i="18"/>
  <c r="G10540" i="18" s="1"/>
  <c r="H10540" i="18" s="1"/>
  <c r="B10541" i="18"/>
  <c r="G10541" i="18" s="1"/>
  <c r="H10541" i="18" s="1"/>
  <c r="B10542" i="18"/>
  <c r="G10542" i="18" s="1"/>
  <c r="H10542" i="18" s="1"/>
  <c r="B10543" i="18"/>
  <c r="G10543" i="18" s="1"/>
  <c r="H10543" i="18" s="1"/>
  <c r="B10544" i="18"/>
  <c r="G10544" i="18" s="1"/>
  <c r="H10544" i="18" s="1"/>
  <c r="B10545" i="18"/>
  <c r="G10545" i="18" s="1"/>
  <c r="H10545" i="18" s="1"/>
  <c r="B10546" i="18"/>
  <c r="G10546" i="18" s="1"/>
  <c r="H10546" i="18" s="1"/>
  <c r="B10547" i="18"/>
  <c r="G10547" i="18" s="1"/>
  <c r="H10547" i="18" s="1"/>
  <c r="B10535" i="18"/>
  <c r="G10535" i="18" s="1"/>
  <c r="H10535" i="18" s="1"/>
  <c r="B10523" i="18"/>
  <c r="G10523" i="18" s="1"/>
  <c r="H10523" i="18" s="1"/>
  <c r="B10524" i="18"/>
  <c r="G10524" i="18" s="1"/>
  <c r="H10524" i="18" s="1"/>
  <c r="B10525" i="18"/>
  <c r="G10525" i="18" s="1"/>
  <c r="H10525" i="18" s="1"/>
  <c r="B10526" i="18"/>
  <c r="G10526" i="18" s="1"/>
  <c r="H10526" i="18" s="1"/>
  <c r="B10527" i="18"/>
  <c r="G10527" i="18" s="1"/>
  <c r="H10527" i="18" s="1"/>
  <c r="B10528" i="18"/>
  <c r="G10528" i="18" s="1"/>
  <c r="H10528" i="18" s="1"/>
  <c r="B10529" i="18"/>
  <c r="G10529" i="18" s="1"/>
  <c r="H10529" i="18" s="1"/>
  <c r="B10530" i="18"/>
  <c r="G10530" i="18" s="1"/>
  <c r="H10530" i="18" s="1"/>
  <c r="B10531" i="18"/>
  <c r="G10531" i="18" s="1"/>
  <c r="H10531" i="18" s="1"/>
  <c r="B10532" i="18"/>
  <c r="G10532" i="18" s="1"/>
  <c r="H10532" i="18" s="1"/>
  <c r="B10533" i="18"/>
  <c r="G10533" i="18" s="1"/>
  <c r="H10533" i="18" s="1"/>
  <c r="B10534" i="18"/>
  <c r="G10534" i="18" s="1"/>
  <c r="H10534" i="18" s="1"/>
  <c r="B10522" i="18"/>
  <c r="G10522" i="18" s="1"/>
  <c r="H10522" i="18" s="1"/>
  <c r="B10510" i="18"/>
  <c r="G10510" i="18" s="1"/>
  <c r="H10510" i="18" s="1"/>
  <c r="B10511" i="18"/>
  <c r="G10511" i="18" s="1"/>
  <c r="H10511" i="18" s="1"/>
  <c r="B10512" i="18"/>
  <c r="G10512" i="18" s="1"/>
  <c r="H10512" i="18" s="1"/>
  <c r="B10513" i="18"/>
  <c r="G10513" i="18" s="1"/>
  <c r="H10513" i="18" s="1"/>
  <c r="B10514" i="18"/>
  <c r="G10514" i="18" s="1"/>
  <c r="H10514" i="18" s="1"/>
  <c r="B10515" i="18"/>
  <c r="G10515" i="18" s="1"/>
  <c r="H10515" i="18" s="1"/>
  <c r="B10516" i="18"/>
  <c r="G10516" i="18" s="1"/>
  <c r="H10516" i="18" s="1"/>
  <c r="B10517" i="18"/>
  <c r="G10517" i="18" s="1"/>
  <c r="H10517" i="18" s="1"/>
  <c r="B10518" i="18"/>
  <c r="G10518" i="18" s="1"/>
  <c r="H10518" i="18" s="1"/>
  <c r="B10519" i="18"/>
  <c r="G10519" i="18" s="1"/>
  <c r="H10519" i="18" s="1"/>
  <c r="B10520" i="18"/>
  <c r="G10520" i="18" s="1"/>
  <c r="H10520" i="18" s="1"/>
  <c r="B10521" i="18"/>
  <c r="G10521" i="18" s="1"/>
  <c r="H10521" i="18" s="1"/>
  <c r="B10509" i="18"/>
  <c r="G10509" i="18" s="1"/>
  <c r="H10509" i="18" s="1"/>
  <c r="B10497" i="18"/>
  <c r="G10497" i="18" s="1"/>
  <c r="H10497" i="18" s="1"/>
  <c r="B10498" i="18"/>
  <c r="G10498" i="18" s="1"/>
  <c r="H10498" i="18" s="1"/>
  <c r="B10499" i="18"/>
  <c r="G10499" i="18" s="1"/>
  <c r="H10499" i="18" s="1"/>
  <c r="B10500" i="18"/>
  <c r="G10500" i="18" s="1"/>
  <c r="H10500" i="18" s="1"/>
  <c r="B10501" i="18"/>
  <c r="G10501" i="18" s="1"/>
  <c r="H10501" i="18" s="1"/>
  <c r="B10502" i="18"/>
  <c r="G10502" i="18" s="1"/>
  <c r="H10502" i="18" s="1"/>
  <c r="B10503" i="18"/>
  <c r="G10503" i="18" s="1"/>
  <c r="H10503" i="18" s="1"/>
  <c r="B10504" i="18"/>
  <c r="G10504" i="18" s="1"/>
  <c r="H10504" i="18" s="1"/>
  <c r="B10505" i="18"/>
  <c r="G10505" i="18" s="1"/>
  <c r="H10505" i="18" s="1"/>
  <c r="B10506" i="18"/>
  <c r="G10506" i="18" s="1"/>
  <c r="H10506" i="18" s="1"/>
  <c r="B10507" i="18"/>
  <c r="G10507" i="18" s="1"/>
  <c r="H10507" i="18" s="1"/>
  <c r="B10508" i="18"/>
  <c r="G10508" i="18" s="1"/>
  <c r="H10508" i="18" s="1"/>
  <c r="B10496" i="18"/>
  <c r="G10496" i="18" s="1"/>
  <c r="H10496" i="18" s="1"/>
  <c r="B10484" i="18"/>
  <c r="G10484" i="18" s="1"/>
  <c r="H10484" i="18" s="1"/>
  <c r="B10485" i="18"/>
  <c r="G10485" i="18" s="1"/>
  <c r="H10485" i="18" s="1"/>
  <c r="B10486" i="18"/>
  <c r="G10486" i="18" s="1"/>
  <c r="H10486" i="18" s="1"/>
  <c r="B10487" i="18"/>
  <c r="G10487" i="18" s="1"/>
  <c r="H10487" i="18" s="1"/>
  <c r="B10488" i="18"/>
  <c r="G10488" i="18" s="1"/>
  <c r="H10488" i="18" s="1"/>
  <c r="B10489" i="18"/>
  <c r="G10489" i="18" s="1"/>
  <c r="H10489" i="18" s="1"/>
  <c r="B10490" i="18"/>
  <c r="G10490" i="18" s="1"/>
  <c r="H10490" i="18" s="1"/>
  <c r="B10491" i="18"/>
  <c r="G10491" i="18" s="1"/>
  <c r="H10491" i="18" s="1"/>
  <c r="B10492" i="18"/>
  <c r="G10492" i="18" s="1"/>
  <c r="H10492" i="18" s="1"/>
  <c r="B10493" i="18"/>
  <c r="G10493" i="18" s="1"/>
  <c r="H10493" i="18" s="1"/>
  <c r="B10494" i="18"/>
  <c r="G10494" i="18" s="1"/>
  <c r="H10494" i="18" s="1"/>
  <c r="B10495" i="18"/>
  <c r="G10495" i="18" s="1"/>
  <c r="H10495" i="18" s="1"/>
  <c r="B10483" i="18"/>
  <c r="G10483" i="18" s="1"/>
  <c r="H10483" i="18" s="1"/>
  <c r="B10471" i="18"/>
  <c r="G10471" i="18" s="1"/>
  <c r="H10471" i="18" s="1"/>
  <c r="B10472" i="18"/>
  <c r="G10472" i="18" s="1"/>
  <c r="H10472" i="18" s="1"/>
  <c r="B10473" i="18"/>
  <c r="G10473" i="18" s="1"/>
  <c r="H10473" i="18" s="1"/>
  <c r="B10474" i="18"/>
  <c r="G10474" i="18" s="1"/>
  <c r="H10474" i="18" s="1"/>
  <c r="B10475" i="18"/>
  <c r="G10475" i="18" s="1"/>
  <c r="H10475" i="18" s="1"/>
  <c r="B10476" i="18"/>
  <c r="G10476" i="18" s="1"/>
  <c r="H10476" i="18" s="1"/>
  <c r="B10477" i="18"/>
  <c r="G10477" i="18" s="1"/>
  <c r="H10477" i="18" s="1"/>
  <c r="B10478" i="18"/>
  <c r="G10478" i="18" s="1"/>
  <c r="H10478" i="18" s="1"/>
  <c r="B10479" i="18"/>
  <c r="G10479" i="18" s="1"/>
  <c r="H10479" i="18" s="1"/>
  <c r="B10480" i="18"/>
  <c r="G10480" i="18" s="1"/>
  <c r="H10480" i="18" s="1"/>
  <c r="B10481" i="18"/>
  <c r="G10481" i="18" s="1"/>
  <c r="H10481" i="18" s="1"/>
  <c r="B10482" i="18"/>
  <c r="G10482" i="18" s="1"/>
  <c r="H10482" i="18" s="1"/>
  <c r="B10470" i="18"/>
  <c r="G10470" i="18" s="1"/>
  <c r="H10470" i="18" s="1"/>
  <c r="B10458" i="18"/>
  <c r="G10458" i="18" s="1"/>
  <c r="H10458" i="18" s="1"/>
  <c r="B10459" i="18"/>
  <c r="G10459" i="18" s="1"/>
  <c r="H10459" i="18" s="1"/>
  <c r="B10460" i="18"/>
  <c r="G10460" i="18" s="1"/>
  <c r="H10460" i="18" s="1"/>
  <c r="B10461" i="18"/>
  <c r="G10461" i="18" s="1"/>
  <c r="H10461" i="18" s="1"/>
  <c r="B10462" i="18"/>
  <c r="G10462" i="18" s="1"/>
  <c r="H10462" i="18" s="1"/>
  <c r="B10463" i="18"/>
  <c r="G10463" i="18" s="1"/>
  <c r="H10463" i="18" s="1"/>
  <c r="B10464" i="18"/>
  <c r="G10464" i="18" s="1"/>
  <c r="H10464" i="18" s="1"/>
  <c r="B10465" i="18"/>
  <c r="G10465" i="18" s="1"/>
  <c r="H10465" i="18" s="1"/>
  <c r="B10466" i="18"/>
  <c r="G10466" i="18" s="1"/>
  <c r="H10466" i="18" s="1"/>
  <c r="B10467" i="18"/>
  <c r="G10467" i="18" s="1"/>
  <c r="H10467" i="18" s="1"/>
  <c r="B10468" i="18"/>
  <c r="G10468" i="18" s="1"/>
  <c r="H10468" i="18" s="1"/>
  <c r="B10469" i="18"/>
  <c r="G10469" i="18" s="1"/>
  <c r="H10469" i="18" s="1"/>
  <c r="B10457" i="18"/>
  <c r="G10457" i="18" s="1"/>
  <c r="H10457" i="18" s="1"/>
  <c r="B10445" i="18"/>
  <c r="G10445" i="18" s="1"/>
  <c r="H10445" i="18" s="1"/>
  <c r="B10446" i="18"/>
  <c r="G10446" i="18" s="1"/>
  <c r="H10446" i="18" s="1"/>
  <c r="B10447" i="18"/>
  <c r="G10447" i="18" s="1"/>
  <c r="H10447" i="18" s="1"/>
  <c r="B10448" i="18"/>
  <c r="G10448" i="18" s="1"/>
  <c r="H10448" i="18" s="1"/>
  <c r="B10449" i="18"/>
  <c r="G10449" i="18" s="1"/>
  <c r="H10449" i="18" s="1"/>
  <c r="B10450" i="18"/>
  <c r="G10450" i="18" s="1"/>
  <c r="H10450" i="18" s="1"/>
  <c r="B10451" i="18"/>
  <c r="G10451" i="18" s="1"/>
  <c r="H10451" i="18" s="1"/>
  <c r="B10452" i="18"/>
  <c r="G10452" i="18" s="1"/>
  <c r="H10452" i="18" s="1"/>
  <c r="B10453" i="18"/>
  <c r="G10453" i="18" s="1"/>
  <c r="H10453" i="18" s="1"/>
  <c r="B10454" i="18"/>
  <c r="G10454" i="18" s="1"/>
  <c r="H10454" i="18" s="1"/>
  <c r="B10455" i="18"/>
  <c r="G10455" i="18" s="1"/>
  <c r="H10455" i="18" s="1"/>
  <c r="B10456" i="18"/>
  <c r="G10456" i="18" s="1"/>
  <c r="H10456" i="18" s="1"/>
  <c r="B10444" i="18"/>
  <c r="G10444" i="18" s="1"/>
  <c r="H10444" i="18" s="1"/>
  <c r="B10432" i="18"/>
  <c r="G10432" i="18" s="1"/>
  <c r="H10432" i="18" s="1"/>
  <c r="B10433" i="18"/>
  <c r="G10433" i="18" s="1"/>
  <c r="H10433" i="18" s="1"/>
  <c r="B10434" i="18"/>
  <c r="G10434" i="18" s="1"/>
  <c r="H10434" i="18" s="1"/>
  <c r="B10435" i="18"/>
  <c r="G10435" i="18" s="1"/>
  <c r="H10435" i="18" s="1"/>
  <c r="B10436" i="18"/>
  <c r="G10436" i="18" s="1"/>
  <c r="H10436" i="18" s="1"/>
  <c r="B10437" i="18"/>
  <c r="G10437" i="18" s="1"/>
  <c r="H10437" i="18" s="1"/>
  <c r="B10438" i="18"/>
  <c r="G10438" i="18" s="1"/>
  <c r="H10438" i="18" s="1"/>
  <c r="B10439" i="18"/>
  <c r="G10439" i="18" s="1"/>
  <c r="H10439" i="18" s="1"/>
  <c r="B10440" i="18"/>
  <c r="G10440" i="18" s="1"/>
  <c r="H10440" i="18" s="1"/>
  <c r="B10441" i="18"/>
  <c r="G10441" i="18" s="1"/>
  <c r="H10441" i="18" s="1"/>
  <c r="B10442" i="18"/>
  <c r="G10442" i="18" s="1"/>
  <c r="H10442" i="18" s="1"/>
  <c r="B10443" i="18"/>
  <c r="G10443" i="18" s="1"/>
  <c r="H10443" i="18" s="1"/>
  <c r="B10431" i="18"/>
  <c r="G10431" i="18" s="1"/>
  <c r="H10431" i="18" s="1"/>
  <c r="B10419" i="18"/>
  <c r="G10419" i="18" s="1"/>
  <c r="H10419" i="18" s="1"/>
  <c r="B10420" i="18"/>
  <c r="G10420" i="18" s="1"/>
  <c r="H10420" i="18" s="1"/>
  <c r="B10421" i="18"/>
  <c r="G10421" i="18" s="1"/>
  <c r="H10421" i="18" s="1"/>
  <c r="B10422" i="18"/>
  <c r="G10422" i="18" s="1"/>
  <c r="H10422" i="18" s="1"/>
  <c r="B10423" i="18"/>
  <c r="G10423" i="18" s="1"/>
  <c r="H10423" i="18" s="1"/>
  <c r="B10424" i="18"/>
  <c r="G10424" i="18" s="1"/>
  <c r="H10424" i="18" s="1"/>
  <c r="B10425" i="18"/>
  <c r="G10425" i="18" s="1"/>
  <c r="H10425" i="18" s="1"/>
  <c r="B10426" i="18"/>
  <c r="G10426" i="18" s="1"/>
  <c r="H10426" i="18" s="1"/>
  <c r="B10427" i="18"/>
  <c r="G10427" i="18" s="1"/>
  <c r="H10427" i="18" s="1"/>
  <c r="B10428" i="18"/>
  <c r="G10428" i="18" s="1"/>
  <c r="H10428" i="18" s="1"/>
  <c r="B10429" i="18"/>
  <c r="G10429" i="18" s="1"/>
  <c r="H10429" i="18" s="1"/>
  <c r="B10430" i="18"/>
  <c r="G10430" i="18" s="1"/>
  <c r="H10430" i="18" s="1"/>
  <c r="B10418" i="18"/>
  <c r="G10418" i="18" s="1"/>
  <c r="H10418" i="18" s="1"/>
  <c r="B10406" i="18"/>
  <c r="G10406" i="18" s="1"/>
  <c r="H10406" i="18" s="1"/>
  <c r="B10407" i="18"/>
  <c r="G10407" i="18" s="1"/>
  <c r="H10407" i="18" s="1"/>
  <c r="B10408" i="18"/>
  <c r="G10408" i="18" s="1"/>
  <c r="H10408" i="18" s="1"/>
  <c r="B10409" i="18"/>
  <c r="G10409" i="18" s="1"/>
  <c r="H10409" i="18" s="1"/>
  <c r="B10410" i="18"/>
  <c r="G10410" i="18" s="1"/>
  <c r="H10410" i="18" s="1"/>
  <c r="B10411" i="18"/>
  <c r="G10411" i="18" s="1"/>
  <c r="H10411" i="18" s="1"/>
  <c r="B10412" i="18"/>
  <c r="G10412" i="18" s="1"/>
  <c r="H10412" i="18" s="1"/>
  <c r="B10413" i="18"/>
  <c r="G10413" i="18" s="1"/>
  <c r="H10413" i="18" s="1"/>
  <c r="B10414" i="18"/>
  <c r="G10414" i="18" s="1"/>
  <c r="H10414" i="18" s="1"/>
  <c r="B10415" i="18"/>
  <c r="G10415" i="18" s="1"/>
  <c r="H10415" i="18" s="1"/>
  <c r="B10416" i="18"/>
  <c r="G10416" i="18" s="1"/>
  <c r="H10416" i="18" s="1"/>
  <c r="B10417" i="18"/>
  <c r="G10417" i="18" s="1"/>
  <c r="H10417" i="18" s="1"/>
  <c r="B10405" i="18"/>
  <c r="G10405" i="18" s="1"/>
  <c r="H10405" i="18" s="1"/>
  <c r="B10393" i="18"/>
  <c r="G10393" i="18" s="1"/>
  <c r="H10393" i="18" s="1"/>
  <c r="B10394" i="18"/>
  <c r="G10394" i="18" s="1"/>
  <c r="H10394" i="18" s="1"/>
  <c r="B10395" i="18"/>
  <c r="G10395" i="18" s="1"/>
  <c r="H10395" i="18" s="1"/>
  <c r="B10396" i="18"/>
  <c r="G10396" i="18" s="1"/>
  <c r="H10396" i="18" s="1"/>
  <c r="B10397" i="18"/>
  <c r="G10397" i="18" s="1"/>
  <c r="H10397" i="18" s="1"/>
  <c r="B10398" i="18"/>
  <c r="G10398" i="18" s="1"/>
  <c r="H10398" i="18" s="1"/>
  <c r="B10399" i="18"/>
  <c r="G10399" i="18" s="1"/>
  <c r="H10399" i="18" s="1"/>
  <c r="B10400" i="18"/>
  <c r="G10400" i="18" s="1"/>
  <c r="H10400" i="18" s="1"/>
  <c r="B10401" i="18"/>
  <c r="G10401" i="18" s="1"/>
  <c r="H10401" i="18" s="1"/>
  <c r="B10402" i="18"/>
  <c r="G10402" i="18" s="1"/>
  <c r="H10402" i="18" s="1"/>
  <c r="B10403" i="18"/>
  <c r="G10403" i="18" s="1"/>
  <c r="H10403" i="18" s="1"/>
  <c r="B10404" i="18"/>
  <c r="G10404" i="18" s="1"/>
  <c r="H10404" i="18" s="1"/>
  <c r="B10392" i="18"/>
  <c r="G10392" i="18" s="1"/>
  <c r="H10392" i="18" s="1"/>
  <c r="B10380" i="18"/>
  <c r="G10380" i="18" s="1"/>
  <c r="H10380" i="18" s="1"/>
  <c r="B10381" i="18"/>
  <c r="G10381" i="18" s="1"/>
  <c r="H10381" i="18" s="1"/>
  <c r="B10382" i="18"/>
  <c r="G10382" i="18" s="1"/>
  <c r="H10382" i="18" s="1"/>
  <c r="B10383" i="18"/>
  <c r="G10383" i="18" s="1"/>
  <c r="H10383" i="18" s="1"/>
  <c r="B10384" i="18"/>
  <c r="G10384" i="18" s="1"/>
  <c r="H10384" i="18" s="1"/>
  <c r="B10385" i="18"/>
  <c r="G10385" i="18" s="1"/>
  <c r="H10385" i="18" s="1"/>
  <c r="B10386" i="18"/>
  <c r="G10386" i="18" s="1"/>
  <c r="H10386" i="18" s="1"/>
  <c r="B10387" i="18"/>
  <c r="G10387" i="18" s="1"/>
  <c r="H10387" i="18" s="1"/>
  <c r="B10388" i="18"/>
  <c r="G10388" i="18" s="1"/>
  <c r="H10388" i="18" s="1"/>
  <c r="B10389" i="18"/>
  <c r="G10389" i="18" s="1"/>
  <c r="H10389" i="18" s="1"/>
  <c r="B10390" i="18"/>
  <c r="G10390" i="18" s="1"/>
  <c r="H10390" i="18" s="1"/>
  <c r="B10391" i="18"/>
  <c r="G10391" i="18" s="1"/>
  <c r="H10391" i="18" s="1"/>
  <c r="B10379" i="18"/>
  <c r="G10379" i="18" s="1"/>
  <c r="H10379" i="18" s="1"/>
  <c r="B10367" i="18"/>
  <c r="G10367" i="18" s="1"/>
  <c r="H10367" i="18" s="1"/>
  <c r="B10368" i="18"/>
  <c r="G10368" i="18" s="1"/>
  <c r="H10368" i="18" s="1"/>
  <c r="B10369" i="18"/>
  <c r="G10369" i="18" s="1"/>
  <c r="H10369" i="18" s="1"/>
  <c r="B10370" i="18"/>
  <c r="G10370" i="18" s="1"/>
  <c r="H10370" i="18" s="1"/>
  <c r="B10371" i="18"/>
  <c r="G10371" i="18" s="1"/>
  <c r="H10371" i="18" s="1"/>
  <c r="B10372" i="18"/>
  <c r="G10372" i="18" s="1"/>
  <c r="H10372" i="18" s="1"/>
  <c r="B10373" i="18"/>
  <c r="G10373" i="18" s="1"/>
  <c r="H10373" i="18" s="1"/>
  <c r="B10374" i="18"/>
  <c r="G10374" i="18" s="1"/>
  <c r="H10374" i="18" s="1"/>
  <c r="B10375" i="18"/>
  <c r="G10375" i="18" s="1"/>
  <c r="H10375" i="18" s="1"/>
  <c r="B10376" i="18"/>
  <c r="G10376" i="18" s="1"/>
  <c r="H10376" i="18" s="1"/>
  <c r="B10377" i="18"/>
  <c r="G10377" i="18" s="1"/>
  <c r="H10377" i="18" s="1"/>
  <c r="B10378" i="18"/>
  <c r="G10378" i="18" s="1"/>
  <c r="H10378" i="18" s="1"/>
  <c r="B10366" i="18"/>
  <c r="G10366" i="18" s="1"/>
  <c r="H10366" i="18" s="1"/>
  <c r="B10354" i="18"/>
  <c r="G10354" i="18" s="1"/>
  <c r="H10354" i="18" s="1"/>
  <c r="B10355" i="18"/>
  <c r="G10355" i="18" s="1"/>
  <c r="H10355" i="18" s="1"/>
  <c r="B10356" i="18"/>
  <c r="G10356" i="18" s="1"/>
  <c r="H10356" i="18" s="1"/>
  <c r="B10357" i="18"/>
  <c r="G10357" i="18" s="1"/>
  <c r="H10357" i="18" s="1"/>
  <c r="B10358" i="18"/>
  <c r="G10358" i="18" s="1"/>
  <c r="H10358" i="18" s="1"/>
  <c r="B10359" i="18"/>
  <c r="G10359" i="18" s="1"/>
  <c r="H10359" i="18" s="1"/>
  <c r="B10360" i="18"/>
  <c r="G10360" i="18" s="1"/>
  <c r="H10360" i="18" s="1"/>
  <c r="B10361" i="18"/>
  <c r="G10361" i="18" s="1"/>
  <c r="H10361" i="18" s="1"/>
  <c r="B10362" i="18"/>
  <c r="G10362" i="18" s="1"/>
  <c r="H10362" i="18" s="1"/>
  <c r="B10363" i="18"/>
  <c r="G10363" i="18" s="1"/>
  <c r="H10363" i="18" s="1"/>
  <c r="B10364" i="18"/>
  <c r="G10364" i="18" s="1"/>
  <c r="H10364" i="18" s="1"/>
  <c r="B10365" i="18"/>
  <c r="G10365" i="18" s="1"/>
  <c r="H10365" i="18" s="1"/>
  <c r="B10353" i="18"/>
  <c r="G10353" i="18" s="1"/>
  <c r="H10353" i="18" s="1"/>
  <c r="B10341" i="18"/>
  <c r="G10341" i="18" s="1"/>
  <c r="H10341" i="18" s="1"/>
  <c r="B10342" i="18"/>
  <c r="G10342" i="18" s="1"/>
  <c r="H10342" i="18" s="1"/>
  <c r="B10343" i="18"/>
  <c r="G10343" i="18" s="1"/>
  <c r="H10343" i="18" s="1"/>
  <c r="B10344" i="18"/>
  <c r="G10344" i="18" s="1"/>
  <c r="H10344" i="18" s="1"/>
  <c r="B10345" i="18"/>
  <c r="G10345" i="18" s="1"/>
  <c r="H10345" i="18" s="1"/>
  <c r="B10346" i="18"/>
  <c r="G10346" i="18" s="1"/>
  <c r="H10346" i="18" s="1"/>
  <c r="B10347" i="18"/>
  <c r="G10347" i="18" s="1"/>
  <c r="H10347" i="18" s="1"/>
  <c r="B10348" i="18"/>
  <c r="G10348" i="18" s="1"/>
  <c r="H10348" i="18" s="1"/>
  <c r="B10349" i="18"/>
  <c r="G10349" i="18" s="1"/>
  <c r="H10349" i="18" s="1"/>
  <c r="B10350" i="18"/>
  <c r="G10350" i="18" s="1"/>
  <c r="H10350" i="18" s="1"/>
  <c r="B10351" i="18"/>
  <c r="G10351" i="18" s="1"/>
  <c r="H10351" i="18" s="1"/>
  <c r="B10352" i="18"/>
  <c r="G10352" i="18" s="1"/>
  <c r="H10352" i="18" s="1"/>
  <c r="B10340" i="18"/>
  <c r="G10340" i="18" s="1"/>
  <c r="H10340" i="18" s="1"/>
  <c r="B10328" i="18"/>
  <c r="G10328" i="18" s="1"/>
  <c r="H10328" i="18" s="1"/>
  <c r="B10329" i="18"/>
  <c r="G10329" i="18" s="1"/>
  <c r="H10329" i="18" s="1"/>
  <c r="B10330" i="18"/>
  <c r="G10330" i="18" s="1"/>
  <c r="H10330" i="18" s="1"/>
  <c r="B10331" i="18"/>
  <c r="G10331" i="18" s="1"/>
  <c r="H10331" i="18" s="1"/>
  <c r="B10332" i="18"/>
  <c r="G10332" i="18" s="1"/>
  <c r="H10332" i="18" s="1"/>
  <c r="B10333" i="18"/>
  <c r="G10333" i="18" s="1"/>
  <c r="H10333" i="18" s="1"/>
  <c r="B10334" i="18"/>
  <c r="G10334" i="18" s="1"/>
  <c r="H10334" i="18" s="1"/>
  <c r="B10335" i="18"/>
  <c r="G10335" i="18" s="1"/>
  <c r="H10335" i="18" s="1"/>
  <c r="B10336" i="18"/>
  <c r="G10336" i="18" s="1"/>
  <c r="H10336" i="18" s="1"/>
  <c r="B10337" i="18"/>
  <c r="G10337" i="18" s="1"/>
  <c r="H10337" i="18" s="1"/>
  <c r="B10338" i="18"/>
  <c r="G10338" i="18" s="1"/>
  <c r="H10338" i="18" s="1"/>
  <c r="B10339" i="18"/>
  <c r="G10339" i="18" s="1"/>
  <c r="H10339" i="18" s="1"/>
  <c r="B10327" i="18"/>
  <c r="G10327" i="18" s="1"/>
  <c r="H10327" i="18" s="1"/>
  <c r="B10315" i="18"/>
  <c r="G10315" i="18" s="1"/>
  <c r="H10315" i="18" s="1"/>
  <c r="B10316" i="18"/>
  <c r="G10316" i="18" s="1"/>
  <c r="H10316" i="18" s="1"/>
  <c r="B10317" i="18"/>
  <c r="G10317" i="18" s="1"/>
  <c r="H10317" i="18" s="1"/>
  <c r="B10318" i="18"/>
  <c r="G10318" i="18" s="1"/>
  <c r="H10318" i="18" s="1"/>
  <c r="B10319" i="18"/>
  <c r="G10319" i="18" s="1"/>
  <c r="H10319" i="18" s="1"/>
  <c r="B10320" i="18"/>
  <c r="G10320" i="18" s="1"/>
  <c r="H10320" i="18" s="1"/>
  <c r="B10321" i="18"/>
  <c r="G10321" i="18" s="1"/>
  <c r="H10321" i="18" s="1"/>
  <c r="B10322" i="18"/>
  <c r="G10322" i="18" s="1"/>
  <c r="H10322" i="18" s="1"/>
  <c r="B10323" i="18"/>
  <c r="G10323" i="18" s="1"/>
  <c r="H10323" i="18" s="1"/>
  <c r="B10324" i="18"/>
  <c r="G10324" i="18" s="1"/>
  <c r="H10324" i="18" s="1"/>
  <c r="B10325" i="18"/>
  <c r="G10325" i="18" s="1"/>
  <c r="H10325" i="18" s="1"/>
  <c r="B10326" i="18"/>
  <c r="G10326" i="18" s="1"/>
  <c r="H10326" i="18" s="1"/>
  <c r="B10314" i="18"/>
  <c r="G10314" i="18" s="1"/>
  <c r="H10314" i="18" s="1"/>
  <c r="B10302" i="18"/>
  <c r="G10302" i="18" s="1"/>
  <c r="H10302" i="18" s="1"/>
  <c r="B10303" i="18"/>
  <c r="G10303" i="18" s="1"/>
  <c r="H10303" i="18" s="1"/>
  <c r="B10304" i="18"/>
  <c r="G10304" i="18" s="1"/>
  <c r="H10304" i="18" s="1"/>
  <c r="B10305" i="18"/>
  <c r="G10305" i="18" s="1"/>
  <c r="H10305" i="18" s="1"/>
  <c r="B10306" i="18"/>
  <c r="G10306" i="18" s="1"/>
  <c r="H10306" i="18" s="1"/>
  <c r="B10307" i="18"/>
  <c r="G10307" i="18" s="1"/>
  <c r="H10307" i="18" s="1"/>
  <c r="B10308" i="18"/>
  <c r="G10308" i="18" s="1"/>
  <c r="H10308" i="18" s="1"/>
  <c r="B10309" i="18"/>
  <c r="G10309" i="18" s="1"/>
  <c r="H10309" i="18" s="1"/>
  <c r="B10310" i="18"/>
  <c r="G10310" i="18" s="1"/>
  <c r="H10310" i="18" s="1"/>
  <c r="B10311" i="18"/>
  <c r="G10311" i="18" s="1"/>
  <c r="H10311" i="18" s="1"/>
  <c r="B10312" i="18"/>
  <c r="G10312" i="18" s="1"/>
  <c r="H10312" i="18" s="1"/>
  <c r="B10313" i="18"/>
  <c r="G10313" i="18" s="1"/>
  <c r="H10313" i="18" s="1"/>
  <c r="B10301" i="18"/>
  <c r="G10301" i="18" s="1"/>
  <c r="H10301" i="18" s="1"/>
  <c r="B10289" i="18"/>
  <c r="G10289" i="18" s="1"/>
  <c r="H10289" i="18" s="1"/>
  <c r="B10290" i="18"/>
  <c r="G10290" i="18" s="1"/>
  <c r="H10290" i="18" s="1"/>
  <c r="B10291" i="18"/>
  <c r="G10291" i="18" s="1"/>
  <c r="H10291" i="18" s="1"/>
  <c r="B10292" i="18"/>
  <c r="G10292" i="18" s="1"/>
  <c r="H10292" i="18" s="1"/>
  <c r="B10293" i="18"/>
  <c r="G10293" i="18" s="1"/>
  <c r="H10293" i="18" s="1"/>
  <c r="B10294" i="18"/>
  <c r="G10294" i="18" s="1"/>
  <c r="H10294" i="18" s="1"/>
  <c r="B10295" i="18"/>
  <c r="G10295" i="18" s="1"/>
  <c r="H10295" i="18" s="1"/>
  <c r="B10296" i="18"/>
  <c r="G10296" i="18" s="1"/>
  <c r="H10296" i="18" s="1"/>
  <c r="B10297" i="18"/>
  <c r="G10297" i="18" s="1"/>
  <c r="H10297" i="18" s="1"/>
  <c r="B10298" i="18"/>
  <c r="G10298" i="18" s="1"/>
  <c r="H10298" i="18" s="1"/>
  <c r="B10299" i="18"/>
  <c r="G10299" i="18" s="1"/>
  <c r="H10299" i="18" s="1"/>
  <c r="B10300" i="18"/>
  <c r="G10300" i="18" s="1"/>
  <c r="H10300" i="18" s="1"/>
  <c r="B10288" i="18"/>
  <c r="G10288" i="18" s="1"/>
  <c r="H10288" i="18" s="1"/>
  <c r="B10276" i="18"/>
  <c r="G10276" i="18" s="1"/>
  <c r="H10276" i="18" s="1"/>
  <c r="B10277" i="18"/>
  <c r="G10277" i="18" s="1"/>
  <c r="H10277" i="18" s="1"/>
  <c r="B10278" i="18"/>
  <c r="G10278" i="18" s="1"/>
  <c r="H10278" i="18" s="1"/>
  <c r="B10279" i="18"/>
  <c r="G10279" i="18" s="1"/>
  <c r="H10279" i="18" s="1"/>
  <c r="B10280" i="18"/>
  <c r="G10280" i="18" s="1"/>
  <c r="H10280" i="18" s="1"/>
  <c r="B10281" i="18"/>
  <c r="G10281" i="18" s="1"/>
  <c r="H10281" i="18" s="1"/>
  <c r="B10282" i="18"/>
  <c r="G10282" i="18" s="1"/>
  <c r="H10282" i="18" s="1"/>
  <c r="B10283" i="18"/>
  <c r="G10283" i="18" s="1"/>
  <c r="H10283" i="18" s="1"/>
  <c r="B10284" i="18"/>
  <c r="G10284" i="18" s="1"/>
  <c r="H10284" i="18" s="1"/>
  <c r="B10285" i="18"/>
  <c r="G10285" i="18" s="1"/>
  <c r="H10285" i="18" s="1"/>
  <c r="B10286" i="18"/>
  <c r="G10286" i="18" s="1"/>
  <c r="H10286" i="18" s="1"/>
  <c r="B10287" i="18"/>
  <c r="G10287" i="18" s="1"/>
  <c r="H10287" i="18" s="1"/>
  <c r="B10275" i="18"/>
  <c r="G10275" i="18" s="1"/>
  <c r="H10275" i="18" s="1"/>
  <c r="B10263" i="18"/>
  <c r="G10263" i="18" s="1"/>
  <c r="H10263" i="18" s="1"/>
  <c r="B10264" i="18"/>
  <c r="G10264" i="18" s="1"/>
  <c r="H10264" i="18" s="1"/>
  <c r="B10265" i="18"/>
  <c r="G10265" i="18" s="1"/>
  <c r="H10265" i="18" s="1"/>
  <c r="B10266" i="18"/>
  <c r="G10266" i="18" s="1"/>
  <c r="H10266" i="18" s="1"/>
  <c r="B10267" i="18"/>
  <c r="G10267" i="18" s="1"/>
  <c r="H10267" i="18" s="1"/>
  <c r="B10268" i="18"/>
  <c r="G10268" i="18" s="1"/>
  <c r="H10268" i="18" s="1"/>
  <c r="B10269" i="18"/>
  <c r="G10269" i="18" s="1"/>
  <c r="H10269" i="18" s="1"/>
  <c r="B10270" i="18"/>
  <c r="G10270" i="18" s="1"/>
  <c r="H10270" i="18" s="1"/>
  <c r="B10271" i="18"/>
  <c r="G10271" i="18" s="1"/>
  <c r="H10271" i="18" s="1"/>
  <c r="B10272" i="18"/>
  <c r="G10272" i="18" s="1"/>
  <c r="H10272" i="18" s="1"/>
  <c r="B10273" i="18"/>
  <c r="G10273" i="18" s="1"/>
  <c r="H10273" i="18" s="1"/>
  <c r="B10274" i="18"/>
  <c r="G10274" i="18" s="1"/>
  <c r="H10274" i="18" s="1"/>
  <c r="B10262" i="18"/>
  <c r="G10262" i="18" s="1"/>
  <c r="H10262" i="18" s="1"/>
  <c r="B10250" i="18"/>
  <c r="G10250" i="18" s="1"/>
  <c r="H10250" i="18" s="1"/>
  <c r="B10251" i="18"/>
  <c r="G10251" i="18" s="1"/>
  <c r="H10251" i="18" s="1"/>
  <c r="B10252" i="18"/>
  <c r="G10252" i="18" s="1"/>
  <c r="H10252" i="18" s="1"/>
  <c r="B10253" i="18"/>
  <c r="G10253" i="18" s="1"/>
  <c r="H10253" i="18" s="1"/>
  <c r="B10254" i="18"/>
  <c r="G10254" i="18" s="1"/>
  <c r="H10254" i="18" s="1"/>
  <c r="B10255" i="18"/>
  <c r="G10255" i="18" s="1"/>
  <c r="H10255" i="18" s="1"/>
  <c r="B10256" i="18"/>
  <c r="G10256" i="18" s="1"/>
  <c r="H10256" i="18" s="1"/>
  <c r="B10257" i="18"/>
  <c r="G10257" i="18" s="1"/>
  <c r="H10257" i="18" s="1"/>
  <c r="B10258" i="18"/>
  <c r="G10258" i="18" s="1"/>
  <c r="H10258" i="18" s="1"/>
  <c r="B10259" i="18"/>
  <c r="G10259" i="18" s="1"/>
  <c r="H10259" i="18" s="1"/>
  <c r="B10260" i="18"/>
  <c r="G10260" i="18" s="1"/>
  <c r="H10260" i="18" s="1"/>
  <c r="B10261" i="18"/>
  <c r="G10261" i="18" s="1"/>
  <c r="H10261" i="18" s="1"/>
  <c r="B10249" i="18"/>
  <c r="G10249" i="18" s="1"/>
  <c r="H10249" i="18" s="1"/>
  <c r="B10248" i="18"/>
  <c r="G10248" i="18" s="1"/>
  <c r="H10248" i="18" s="1"/>
  <c r="B10237" i="18"/>
  <c r="G10237" i="18" s="1"/>
  <c r="H10237" i="18" s="1"/>
  <c r="B10238" i="18"/>
  <c r="G10238" i="18" s="1"/>
  <c r="H10238" i="18" s="1"/>
  <c r="B10239" i="18"/>
  <c r="G10239" i="18" s="1"/>
  <c r="H10239" i="18" s="1"/>
  <c r="B10240" i="18"/>
  <c r="G10240" i="18" s="1"/>
  <c r="H10240" i="18" s="1"/>
  <c r="B10241" i="18"/>
  <c r="G10241" i="18" s="1"/>
  <c r="H10241" i="18" s="1"/>
  <c r="B10242" i="18"/>
  <c r="G10242" i="18" s="1"/>
  <c r="H10242" i="18" s="1"/>
  <c r="B10243" i="18"/>
  <c r="G10243" i="18" s="1"/>
  <c r="H10243" i="18" s="1"/>
  <c r="B10244" i="18"/>
  <c r="G10244" i="18" s="1"/>
  <c r="H10244" i="18" s="1"/>
  <c r="B10245" i="18"/>
  <c r="G10245" i="18" s="1"/>
  <c r="H10245" i="18" s="1"/>
  <c r="B10246" i="18"/>
  <c r="G10246" i="18" s="1"/>
  <c r="H10246" i="18" s="1"/>
  <c r="B10247" i="18"/>
  <c r="G10247" i="18" s="1"/>
  <c r="H10247" i="18" s="1"/>
  <c r="B10236" i="18"/>
  <c r="G10236" i="18" s="1"/>
  <c r="H10236" i="18" s="1"/>
  <c r="B10224" i="18" l="1"/>
  <c r="G10224" i="18" s="1"/>
  <c r="H10224" i="18" s="1"/>
  <c r="B10225" i="18"/>
  <c r="G10225" i="18" s="1"/>
  <c r="H10225" i="18" s="1"/>
  <c r="B10226" i="18"/>
  <c r="G10226" i="18" s="1"/>
  <c r="H10226" i="18" s="1"/>
  <c r="B10227" i="18"/>
  <c r="G10227" i="18" s="1"/>
  <c r="H10227" i="18" s="1"/>
  <c r="B10228" i="18"/>
  <c r="G10228" i="18" s="1"/>
  <c r="H10228" i="18" s="1"/>
  <c r="B10229" i="18"/>
  <c r="G10229" i="18" s="1"/>
  <c r="H10229" i="18" s="1"/>
  <c r="B10230" i="18"/>
  <c r="G10230" i="18" s="1"/>
  <c r="H10230" i="18" s="1"/>
  <c r="B10231" i="18"/>
  <c r="G10231" i="18" s="1"/>
  <c r="H10231" i="18" s="1"/>
  <c r="B10232" i="18"/>
  <c r="G10232" i="18" s="1"/>
  <c r="H10232" i="18" s="1"/>
  <c r="B10233" i="18"/>
  <c r="G10233" i="18" s="1"/>
  <c r="H10233" i="18" s="1"/>
  <c r="B10234" i="18"/>
  <c r="G10234" i="18" s="1"/>
  <c r="H10234" i="18" s="1"/>
  <c r="B10235" i="18"/>
  <c r="G10235" i="18" s="1"/>
  <c r="H10235" i="18" s="1"/>
  <c r="B10223" i="18"/>
  <c r="G10223" i="18" s="1"/>
  <c r="H10223" i="18" s="1"/>
  <c r="B10211" i="18"/>
  <c r="G10211" i="18" s="1"/>
  <c r="H10211" i="18" s="1"/>
  <c r="B10212" i="18"/>
  <c r="G10212" i="18" s="1"/>
  <c r="H10212" i="18" s="1"/>
  <c r="B10213" i="18"/>
  <c r="G10213" i="18" s="1"/>
  <c r="H10213" i="18" s="1"/>
  <c r="B10214" i="18"/>
  <c r="G10214" i="18" s="1"/>
  <c r="H10214" i="18" s="1"/>
  <c r="B10215" i="18"/>
  <c r="G10215" i="18" s="1"/>
  <c r="H10215" i="18" s="1"/>
  <c r="B10216" i="18"/>
  <c r="G10216" i="18" s="1"/>
  <c r="H10216" i="18" s="1"/>
  <c r="B10217" i="18"/>
  <c r="G10217" i="18" s="1"/>
  <c r="H10217" i="18" s="1"/>
  <c r="B10218" i="18"/>
  <c r="G10218" i="18" s="1"/>
  <c r="H10218" i="18" s="1"/>
  <c r="B10219" i="18"/>
  <c r="G10219" i="18" s="1"/>
  <c r="H10219" i="18" s="1"/>
  <c r="B10220" i="18"/>
  <c r="G10220" i="18" s="1"/>
  <c r="H10220" i="18" s="1"/>
  <c r="B10221" i="18"/>
  <c r="G10221" i="18" s="1"/>
  <c r="H10221" i="18" s="1"/>
  <c r="B10222" i="18"/>
  <c r="G10222" i="18" s="1"/>
  <c r="H10222" i="18" s="1"/>
  <c r="B10210" i="18"/>
  <c r="G10210" i="18" s="1"/>
  <c r="H10210" i="18" s="1"/>
  <c r="B10198" i="18"/>
  <c r="G10198" i="18" s="1"/>
  <c r="H10198" i="18" s="1"/>
  <c r="B10199" i="18"/>
  <c r="G10199" i="18" s="1"/>
  <c r="H10199" i="18" s="1"/>
  <c r="B10200" i="18"/>
  <c r="G10200" i="18" s="1"/>
  <c r="H10200" i="18" s="1"/>
  <c r="B10201" i="18"/>
  <c r="G10201" i="18" s="1"/>
  <c r="H10201" i="18" s="1"/>
  <c r="B10202" i="18"/>
  <c r="G10202" i="18" s="1"/>
  <c r="H10202" i="18" s="1"/>
  <c r="B10203" i="18"/>
  <c r="G10203" i="18" s="1"/>
  <c r="H10203" i="18" s="1"/>
  <c r="B10204" i="18"/>
  <c r="G10204" i="18" s="1"/>
  <c r="H10204" i="18" s="1"/>
  <c r="B10205" i="18"/>
  <c r="G10205" i="18" s="1"/>
  <c r="H10205" i="18" s="1"/>
  <c r="B10206" i="18"/>
  <c r="G10206" i="18" s="1"/>
  <c r="H10206" i="18" s="1"/>
  <c r="B10207" i="18"/>
  <c r="G10207" i="18" s="1"/>
  <c r="H10207" i="18" s="1"/>
  <c r="B10208" i="18"/>
  <c r="G10208" i="18" s="1"/>
  <c r="H10208" i="18" s="1"/>
  <c r="B10209" i="18"/>
  <c r="G10209" i="18" s="1"/>
  <c r="H10209" i="18" s="1"/>
  <c r="B10197" i="18"/>
  <c r="G10197" i="18" s="1"/>
  <c r="H10197" i="18" s="1"/>
  <c r="B10185" i="18"/>
  <c r="G10185" i="18" s="1"/>
  <c r="H10185" i="18" s="1"/>
  <c r="B10186" i="18"/>
  <c r="G10186" i="18" s="1"/>
  <c r="H10186" i="18" s="1"/>
  <c r="B10187" i="18"/>
  <c r="G10187" i="18" s="1"/>
  <c r="H10187" i="18" s="1"/>
  <c r="B10188" i="18"/>
  <c r="G10188" i="18" s="1"/>
  <c r="H10188" i="18" s="1"/>
  <c r="B10189" i="18"/>
  <c r="G10189" i="18" s="1"/>
  <c r="H10189" i="18" s="1"/>
  <c r="B10190" i="18"/>
  <c r="G10190" i="18" s="1"/>
  <c r="H10190" i="18" s="1"/>
  <c r="B10191" i="18"/>
  <c r="G10191" i="18" s="1"/>
  <c r="H10191" i="18" s="1"/>
  <c r="B10192" i="18"/>
  <c r="G10192" i="18" s="1"/>
  <c r="H10192" i="18" s="1"/>
  <c r="B10193" i="18"/>
  <c r="G10193" i="18" s="1"/>
  <c r="H10193" i="18" s="1"/>
  <c r="B10194" i="18"/>
  <c r="G10194" i="18" s="1"/>
  <c r="H10194" i="18" s="1"/>
  <c r="B10195" i="18"/>
  <c r="G10195" i="18" s="1"/>
  <c r="H10195" i="18" s="1"/>
  <c r="B10196" i="18"/>
  <c r="G10196" i="18" s="1"/>
  <c r="H10196" i="18" s="1"/>
  <c r="B10184" i="18"/>
  <c r="G10184" i="18" s="1"/>
  <c r="H10184" i="18" s="1"/>
  <c r="B10172" i="18"/>
  <c r="G10172" i="18" s="1"/>
  <c r="H10172" i="18" s="1"/>
  <c r="B10173" i="18"/>
  <c r="G10173" i="18" s="1"/>
  <c r="H10173" i="18" s="1"/>
  <c r="B10174" i="18"/>
  <c r="G10174" i="18" s="1"/>
  <c r="H10174" i="18" s="1"/>
  <c r="B10175" i="18"/>
  <c r="G10175" i="18" s="1"/>
  <c r="H10175" i="18" s="1"/>
  <c r="B10176" i="18"/>
  <c r="G10176" i="18" s="1"/>
  <c r="H10176" i="18" s="1"/>
  <c r="B10177" i="18"/>
  <c r="G10177" i="18" s="1"/>
  <c r="H10177" i="18" s="1"/>
  <c r="B10178" i="18"/>
  <c r="G10178" i="18" s="1"/>
  <c r="H10178" i="18" s="1"/>
  <c r="B10179" i="18"/>
  <c r="G10179" i="18" s="1"/>
  <c r="H10179" i="18" s="1"/>
  <c r="B10180" i="18"/>
  <c r="G10180" i="18" s="1"/>
  <c r="H10180" i="18" s="1"/>
  <c r="B10181" i="18"/>
  <c r="G10181" i="18" s="1"/>
  <c r="H10181" i="18" s="1"/>
  <c r="B10182" i="18"/>
  <c r="G10182" i="18" s="1"/>
  <c r="H10182" i="18" s="1"/>
  <c r="B10183" i="18"/>
  <c r="G10183" i="18" s="1"/>
  <c r="H10183" i="18" s="1"/>
  <c r="B10171" i="18"/>
  <c r="G10171" i="18" s="1"/>
  <c r="H10171" i="18" s="1"/>
  <c r="B10159" i="18"/>
  <c r="G10159" i="18" s="1"/>
  <c r="H10159" i="18" s="1"/>
  <c r="B10160" i="18"/>
  <c r="G10160" i="18" s="1"/>
  <c r="H10160" i="18" s="1"/>
  <c r="B10161" i="18"/>
  <c r="G10161" i="18" s="1"/>
  <c r="H10161" i="18" s="1"/>
  <c r="B10162" i="18"/>
  <c r="G10162" i="18" s="1"/>
  <c r="H10162" i="18" s="1"/>
  <c r="B10163" i="18"/>
  <c r="G10163" i="18" s="1"/>
  <c r="H10163" i="18" s="1"/>
  <c r="B10164" i="18"/>
  <c r="G10164" i="18" s="1"/>
  <c r="H10164" i="18" s="1"/>
  <c r="B10165" i="18"/>
  <c r="G10165" i="18" s="1"/>
  <c r="H10165" i="18" s="1"/>
  <c r="B10166" i="18"/>
  <c r="G10166" i="18" s="1"/>
  <c r="H10166" i="18" s="1"/>
  <c r="B10167" i="18"/>
  <c r="G10167" i="18" s="1"/>
  <c r="H10167" i="18" s="1"/>
  <c r="B10168" i="18"/>
  <c r="G10168" i="18" s="1"/>
  <c r="H10168" i="18" s="1"/>
  <c r="B10169" i="18"/>
  <c r="G10169" i="18" s="1"/>
  <c r="H10169" i="18" s="1"/>
  <c r="B10170" i="18"/>
  <c r="G10170" i="18" s="1"/>
  <c r="H10170" i="18" s="1"/>
  <c r="B10158" i="18"/>
  <c r="G10158" i="18" s="1"/>
  <c r="H10158" i="18" s="1"/>
  <c r="B10146" i="18"/>
  <c r="G10146" i="18" s="1"/>
  <c r="H10146" i="18" s="1"/>
  <c r="B10147" i="18"/>
  <c r="G10147" i="18" s="1"/>
  <c r="H10147" i="18" s="1"/>
  <c r="B10148" i="18"/>
  <c r="G10148" i="18" s="1"/>
  <c r="H10148" i="18" s="1"/>
  <c r="B10149" i="18"/>
  <c r="G10149" i="18" s="1"/>
  <c r="H10149" i="18" s="1"/>
  <c r="B10150" i="18"/>
  <c r="G10150" i="18" s="1"/>
  <c r="H10150" i="18" s="1"/>
  <c r="B10151" i="18"/>
  <c r="G10151" i="18" s="1"/>
  <c r="H10151" i="18" s="1"/>
  <c r="B10152" i="18"/>
  <c r="G10152" i="18" s="1"/>
  <c r="H10152" i="18" s="1"/>
  <c r="B10153" i="18"/>
  <c r="G10153" i="18" s="1"/>
  <c r="H10153" i="18" s="1"/>
  <c r="B10154" i="18"/>
  <c r="G10154" i="18" s="1"/>
  <c r="H10154" i="18" s="1"/>
  <c r="B10155" i="18"/>
  <c r="G10155" i="18" s="1"/>
  <c r="H10155" i="18" s="1"/>
  <c r="B10156" i="18"/>
  <c r="G10156" i="18" s="1"/>
  <c r="H10156" i="18" s="1"/>
  <c r="B10157" i="18"/>
  <c r="G10157" i="18" s="1"/>
  <c r="H10157" i="18" s="1"/>
  <c r="B10145" i="18"/>
  <c r="G10145" i="18" s="1"/>
  <c r="H10145" i="18" s="1"/>
  <c r="B10133" i="18"/>
  <c r="G10133" i="18" s="1"/>
  <c r="H10133" i="18" s="1"/>
  <c r="B10134" i="18"/>
  <c r="G10134" i="18" s="1"/>
  <c r="H10134" i="18" s="1"/>
  <c r="B10135" i="18"/>
  <c r="G10135" i="18" s="1"/>
  <c r="H10135" i="18" s="1"/>
  <c r="B10136" i="18"/>
  <c r="G10136" i="18" s="1"/>
  <c r="H10136" i="18" s="1"/>
  <c r="B10137" i="18"/>
  <c r="G10137" i="18" s="1"/>
  <c r="H10137" i="18" s="1"/>
  <c r="B10138" i="18"/>
  <c r="G10138" i="18" s="1"/>
  <c r="H10138" i="18" s="1"/>
  <c r="B10139" i="18"/>
  <c r="G10139" i="18" s="1"/>
  <c r="H10139" i="18" s="1"/>
  <c r="B10140" i="18"/>
  <c r="G10140" i="18" s="1"/>
  <c r="H10140" i="18" s="1"/>
  <c r="B10141" i="18"/>
  <c r="G10141" i="18" s="1"/>
  <c r="H10141" i="18" s="1"/>
  <c r="B10142" i="18"/>
  <c r="G10142" i="18" s="1"/>
  <c r="H10142" i="18" s="1"/>
  <c r="B10143" i="18"/>
  <c r="G10143" i="18" s="1"/>
  <c r="H10143" i="18" s="1"/>
  <c r="B10144" i="18"/>
  <c r="G10144" i="18" s="1"/>
  <c r="H10144" i="18" s="1"/>
  <c r="B10132" i="18"/>
  <c r="G10132" i="18" s="1"/>
  <c r="H10132" i="18" s="1"/>
  <c r="B10120" i="18"/>
  <c r="G10120" i="18" s="1"/>
  <c r="H10120" i="18" s="1"/>
  <c r="B10121" i="18"/>
  <c r="G10121" i="18" s="1"/>
  <c r="H10121" i="18" s="1"/>
  <c r="B10122" i="18"/>
  <c r="G10122" i="18" s="1"/>
  <c r="H10122" i="18" s="1"/>
  <c r="B10123" i="18"/>
  <c r="G10123" i="18" s="1"/>
  <c r="H10123" i="18" s="1"/>
  <c r="B10124" i="18"/>
  <c r="G10124" i="18" s="1"/>
  <c r="H10124" i="18" s="1"/>
  <c r="B10125" i="18"/>
  <c r="G10125" i="18" s="1"/>
  <c r="H10125" i="18" s="1"/>
  <c r="B10126" i="18"/>
  <c r="G10126" i="18" s="1"/>
  <c r="H10126" i="18" s="1"/>
  <c r="B10127" i="18"/>
  <c r="G10127" i="18" s="1"/>
  <c r="H10127" i="18" s="1"/>
  <c r="B10128" i="18"/>
  <c r="G10128" i="18" s="1"/>
  <c r="H10128" i="18" s="1"/>
  <c r="B10129" i="18"/>
  <c r="G10129" i="18" s="1"/>
  <c r="H10129" i="18" s="1"/>
  <c r="B10130" i="18"/>
  <c r="G10130" i="18" s="1"/>
  <c r="H10130" i="18" s="1"/>
  <c r="B10131" i="18"/>
  <c r="G10131" i="18" s="1"/>
  <c r="H10131" i="18" s="1"/>
  <c r="B10119" i="18"/>
  <c r="G10119" i="18" s="1"/>
  <c r="H10119" i="18" s="1"/>
  <c r="B10107" i="18"/>
  <c r="G10107" i="18" s="1"/>
  <c r="H10107" i="18" s="1"/>
  <c r="B10108" i="18"/>
  <c r="G10108" i="18" s="1"/>
  <c r="H10108" i="18" s="1"/>
  <c r="B10109" i="18"/>
  <c r="G10109" i="18" s="1"/>
  <c r="H10109" i="18" s="1"/>
  <c r="B10110" i="18"/>
  <c r="G10110" i="18" s="1"/>
  <c r="H10110" i="18" s="1"/>
  <c r="B10111" i="18"/>
  <c r="G10111" i="18" s="1"/>
  <c r="H10111" i="18" s="1"/>
  <c r="B10112" i="18"/>
  <c r="G10112" i="18" s="1"/>
  <c r="H10112" i="18" s="1"/>
  <c r="B10113" i="18"/>
  <c r="G10113" i="18" s="1"/>
  <c r="H10113" i="18" s="1"/>
  <c r="B10114" i="18"/>
  <c r="G10114" i="18" s="1"/>
  <c r="H10114" i="18" s="1"/>
  <c r="B10115" i="18"/>
  <c r="G10115" i="18" s="1"/>
  <c r="H10115" i="18" s="1"/>
  <c r="B10116" i="18"/>
  <c r="G10116" i="18" s="1"/>
  <c r="H10116" i="18" s="1"/>
  <c r="B10117" i="18"/>
  <c r="G10117" i="18" s="1"/>
  <c r="H10117" i="18" s="1"/>
  <c r="B10118" i="18"/>
  <c r="G10118" i="18" s="1"/>
  <c r="H10118" i="18" s="1"/>
  <c r="B10106" i="18"/>
  <c r="G10106" i="18" s="1"/>
  <c r="H10106" i="18" s="1"/>
  <c r="B10094" i="18"/>
  <c r="G10094" i="18" s="1"/>
  <c r="H10094" i="18" s="1"/>
  <c r="B10095" i="18"/>
  <c r="G10095" i="18" s="1"/>
  <c r="H10095" i="18" s="1"/>
  <c r="B10096" i="18"/>
  <c r="G10096" i="18" s="1"/>
  <c r="H10096" i="18" s="1"/>
  <c r="B10097" i="18"/>
  <c r="G10097" i="18" s="1"/>
  <c r="H10097" i="18" s="1"/>
  <c r="B10098" i="18"/>
  <c r="G10098" i="18" s="1"/>
  <c r="H10098" i="18" s="1"/>
  <c r="B10099" i="18"/>
  <c r="G10099" i="18" s="1"/>
  <c r="H10099" i="18" s="1"/>
  <c r="B10100" i="18"/>
  <c r="G10100" i="18" s="1"/>
  <c r="H10100" i="18" s="1"/>
  <c r="B10101" i="18"/>
  <c r="G10101" i="18" s="1"/>
  <c r="H10101" i="18" s="1"/>
  <c r="B10102" i="18"/>
  <c r="G10102" i="18" s="1"/>
  <c r="H10102" i="18" s="1"/>
  <c r="B10103" i="18"/>
  <c r="G10103" i="18" s="1"/>
  <c r="H10103" i="18" s="1"/>
  <c r="B10104" i="18"/>
  <c r="G10104" i="18" s="1"/>
  <c r="H10104" i="18" s="1"/>
  <c r="B10105" i="18"/>
  <c r="G10105" i="18" s="1"/>
  <c r="H10105" i="18" s="1"/>
  <c r="B10093" i="18"/>
  <c r="G10093" i="18" s="1"/>
  <c r="H10093" i="18" s="1"/>
  <c r="B10092" i="18"/>
  <c r="G10092" i="18" s="1"/>
  <c r="H10092" i="18" s="1"/>
  <c r="B10081" i="18"/>
  <c r="G10081" i="18" s="1"/>
  <c r="H10081" i="18" s="1"/>
  <c r="B10082" i="18"/>
  <c r="G10082" i="18" s="1"/>
  <c r="H10082" i="18" s="1"/>
  <c r="B10083" i="18"/>
  <c r="G10083" i="18" s="1"/>
  <c r="H10083" i="18" s="1"/>
  <c r="B10084" i="18"/>
  <c r="G10084" i="18" s="1"/>
  <c r="H10084" i="18" s="1"/>
  <c r="B10085" i="18"/>
  <c r="G10085" i="18" s="1"/>
  <c r="H10085" i="18" s="1"/>
  <c r="B10086" i="18"/>
  <c r="G10086" i="18" s="1"/>
  <c r="H10086" i="18" s="1"/>
  <c r="B10087" i="18"/>
  <c r="G10087" i="18" s="1"/>
  <c r="H10087" i="18" s="1"/>
  <c r="B10088" i="18"/>
  <c r="G10088" i="18" s="1"/>
  <c r="H10088" i="18" s="1"/>
  <c r="B10089" i="18"/>
  <c r="G10089" i="18" s="1"/>
  <c r="H10089" i="18" s="1"/>
  <c r="B10090" i="18"/>
  <c r="G10090" i="18" s="1"/>
  <c r="H10090" i="18" s="1"/>
  <c r="B10091" i="18"/>
  <c r="G10091" i="18" s="1"/>
  <c r="H10091" i="18" s="1"/>
  <c r="B10080" i="18"/>
  <c r="G10080" i="18" s="1"/>
  <c r="H10080" i="18" s="1"/>
  <c r="B10068" i="18"/>
  <c r="G10068" i="18" s="1"/>
  <c r="H10068" i="18" s="1"/>
  <c r="B10069" i="18"/>
  <c r="G10069" i="18" s="1"/>
  <c r="H10069" i="18" s="1"/>
  <c r="B10070" i="18"/>
  <c r="G10070" i="18" s="1"/>
  <c r="H10070" i="18" s="1"/>
  <c r="B10071" i="18"/>
  <c r="G10071" i="18" s="1"/>
  <c r="H10071" i="18" s="1"/>
  <c r="B10072" i="18"/>
  <c r="G10072" i="18" s="1"/>
  <c r="H10072" i="18" s="1"/>
  <c r="B10073" i="18"/>
  <c r="G10073" i="18" s="1"/>
  <c r="H10073" i="18" s="1"/>
  <c r="B10074" i="18"/>
  <c r="G10074" i="18" s="1"/>
  <c r="H10074" i="18" s="1"/>
  <c r="B10075" i="18"/>
  <c r="G10075" i="18" s="1"/>
  <c r="H10075" i="18" s="1"/>
  <c r="B10076" i="18"/>
  <c r="G10076" i="18" s="1"/>
  <c r="H10076" i="18" s="1"/>
  <c r="B10077" i="18"/>
  <c r="G10077" i="18" s="1"/>
  <c r="H10077" i="18" s="1"/>
  <c r="B10078" i="18"/>
  <c r="G10078" i="18" s="1"/>
  <c r="H10078" i="18" s="1"/>
  <c r="B10079" i="18"/>
  <c r="G10079" i="18" s="1"/>
  <c r="H10079" i="18" s="1"/>
  <c r="B10067" i="18"/>
  <c r="G10067" i="18" s="1"/>
  <c r="H10067" i="18" s="1"/>
  <c r="B10055" i="18"/>
  <c r="G10055" i="18" s="1"/>
  <c r="H10055" i="18" s="1"/>
  <c r="B10056" i="18"/>
  <c r="G10056" i="18" s="1"/>
  <c r="H10056" i="18" s="1"/>
  <c r="B10057" i="18"/>
  <c r="G10057" i="18" s="1"/>
  <c r="H10057" i="18" s="1"/>
  <c r="B10058" i="18"/>
  <c r="G10058" i="18" s="1"/>
  <c r="H10058" i="18" s="1"/>
  <c r="B10059" i="18"/>
  <c r="G10059" i="18" s="1"/>
  <c r="H10059" i="18" s="1"/>
  <c r="B10060" i="18"/>
  <c r="G10060" i="18" s="1"/>
  <c r="H10060" i="18" s="1"/>
  <c r="B10061" i="18"/>
  <c r="G10061" i="18" s="1"/>
  <c r="H10061" i="18" s="1"/>
  <c r="B10062" i="18"/>
  <c r="G10062" i="18" s="1"/>
  <c r="H10062" i="18" s="1"/>
  <c r="B10063" i="18"/>
  <c r="G10063" i="18" s="1"/>
  <c r="H10063" i="18" s="1"/>
  <c r="B10064" i="18"/>
  <c r="G10064" i="18" s="1"/>
  <c r="H10064" i="18" s="1"/>
  <c r="B10065" i="18"/>
  <c r="G10065" i="18" s="1"/>
  <c r="H10065" i="18" s="1"/>
  <c r="B10066" i="18"/>
  <c r="G10066" i="18" s="1"/>
  <c r="H10066" i="18" s="1"/>
  <c r="B10054" i="18"/>
  <c r="G10054" i="18" s="1"/>
  <c r="H10054" i="18" s="1"/>
  <c r="B10042" i="18"/>
  <c r="G10042" i="18" s="1"/>
  <c r="H10042" i="18" s="1"/>
  <c r="B10043" i="18"/>
  <c r="G10043" i="18" s="1"/>
  <c r="H10043" i="18" s="1"/>
  <c r="B10044" i="18"/>
  <c r="G10044" i="18" s="1"/>
  <c r="H10044" i="18" s="1"/>
  <c r="B10045" i="18"/>
  <c r="G10045" i="18" s="1"/>
  <c r="H10045" i="18" s="1"/>
  <c r="B10046" i="18"/>
  <c r="G10046" i="18" s="1"/>
  <c r="H10046" i="18" s="1"/>
  <c r="B10047" i="18"/>
  <c r="G10047" i="18" s="1"/>
  <c r="H10047" i="18" s="1"/>
  <c r="B10048" i="18"/>
  <c r="G10048" i="18" s="1"/>
  <c r="H10048" i="18" s="1"/>
  <c r="B10049" i="18"/>
  <c r="G10049" i="18" s="1"/>
  <c r="H10049" i="18" s="1"/>
  <c r="B10050" i="18"/>
  <c r="G10050" i="18" s="1"/>
  <c r="H10050" i="18" s="1"/>
  <c r="B10051" i="18"/>
  <c r="G10051" i="18" s="1"/>
  <c r="H10051" i="18" s="1"/>
  <c r="B10052" i="18"/>
  <c r="G10052" i="18" s="1"/>
  <c r="H10052" i="18" s="1"/>
  <c r="B10053" i="18"/>
  <c r="G10053" i="18" s="1"/>
  <c r="H10053" i="18" s="1"/>
  <c r="B10041" i="18"/>
  <c r="G10041" i="18" s="1"/>
  <c r="H10041" i="18" s="1"/>
  <c r="B10029" i="18"/>
  <c r="G10029" i="18" s="1"/>
  <c r="H10029" i="18" s="1"/>
  <c r="B10030" i="18"/>
  <c r="G10030" i="18" s="1"/>
  <c r="H10030" i="18" s="1"/>
  <c r="B10031" i="18"/>
  <c r="G10031" i="18" s="1"/>
  <c r="H10031" i="18" s="1"/>
  <c r="B10032" i="18"/>
  <c r="G10032" i="18" s="1"/>
  <c r="H10032" i="18" s="1"/>
  <c r="B10033" i="18"/>
  <c r="G10033" i="18" s="1"/>
  <c r="H10033" i="18" s="1"/>
  <c r="B10034" i="18"/>
  <c r="G10034" i="18" s="1"/>
  <c r="H10034" i="18" s="1"/>
  <c r="B10035" i="18"/>
  <c r="G10035" i="18" s="1"/>
  <c r="H10035" i="18" s="1"/>
  <c r="B10036" i="18"/>
  <c r="G10036" i="18" s="1"/>
  <c r="H10036" i="18" s="1"/>
  <c r="B10037" i="18"/>
  <c r="G10037" i="18" s="1"/>
  <c r="H10037" i="18" s="1"/>
  <c r="B10038" i="18"/>
  <c r="G10038" i="18" s="1"/>
  <c r="H10038" i="18" s="1"/>
  <c r="B10039" i="18"/>
  <c r="G10039" i="18" s="1"/>
  <c r="H10039" i="18" s="1"/>
  <c r="B10040" i="18"/>
  <c r="G10040" i="18" s="1"/>
  <c r="H10040" i="18" s="1"/>
  <c r="B10028" i="18"/>
  <c r="G10028" i="18" s="1"/>
  <c r="H10028" i="18" s="1"/>
  <c r="B10027" i="18"/>
  <c r="G10027" i="18" s="1"/>
  <c r="H10027" i="18" s="1"/>
  <c r="B10024" i="18"/>
  <c r="G10024" i="18" s="1"/>
  <c r="H10024" i="18" s="1"/>
  <c r="B10025" i="18"/>
  <c r="G10025" i="18" s="1"/>
  <c r="H10025" i="18" s="1"/>
  <c r="B10026" i="18"/>
  <c r="G10026" i="18" s="1"/>
  <c r="H10026" i="18" s="1"/>
  <c r="B10016" i="18"/>
  <c r="G10016" i="18" s="1"/>
  <c r="H10016" i="18" s="1"/>
  <c r="B10017" i="18"/>
  <c r="G10017" i="18" s="1"/>
  <c r="H10017" i="18" s="1"/>
  <c r="B10018" i="18"/>
  <c r="G10018" i="18" s="1"/>
  <c r="H10018" i="18" s="1"/>
  <c r="B10019" i="18"/>
  <c r="G10019" i="18" s="1"/>
  <c r="H10019" i="18" s="1"/>
  <c r="B10020" i="18"/>
  <c r="G10020" i="18" s="1"/>
  <c r="H10020" i="18" s="1"/>
  <c r="B10021" i="18"/>
  <c r="G10021" i="18" s="1"/>
  <c r="H10021" i="18" s="1"/>
  <c r="B10022" i="18"/>
  <c r="G10022" i="18" s="1"/>
  <c r="H10022" i="18" s="1"/>
  <c r="B10023" i="18"/>
  <c r="G10023" i="18" s="1"/>
  <c r="H10023" i="18" s="1"/>
  <c r="B10015" i="18"/>
  <c r="G10015" i="18" s="1"/>
  <c r="H10015" i="18" s="1"/>
  <c r="B90" i="9" l="1"/>
  <c r="B87" i="9"/>
  <c r="B88" i="9"/>
  <c r="B89" i="9"/>
  <c r="B91" i="9"/>
  <c r="B92" i="9"/>
  <c r="B93" i="9"/>
  <c r="B94" i="9"/>
  <c r="B95" i="9"/>
  <c r="B96" i="9"/>
  <c r="B97" i="9"/>
  <c r="C297" i="2"/>
  <c r="B38" i="9"/>
  <c r="B39" i="9"/>
  <c r="B40" i="9"/>
  <c r="B41" i="9"/>
  <c r="B42" i="9"/>
  <c r="B43" i="9"/>
  <c r="B44" i="9"/>
  <c r="B9" i="9"/>
  <c r="J85" i="9" l="1"/>
  <c r="J143" i="9" s="1"/>
  <c r="K85" i="9"/>
  <c r="K143" i="9" s="1"/>
  <c r="L85" i="9"/>
  <c r="L143" i="9" s="1"/>
  <c r="M85" i="9"/>
  <c r="M143" i="9" s="1"/>
  <c r="N85" i="9"/>
  <c r="N143" i="9" s="1"/>
  <c r="O85" i="9"/>
  <c r="O143" i="9" s="1"/>
  <c r="P85" i="9"/>
  <c r="P143" i="9" s="1"/>
  <c r="Q85" i="9"/>
  <c r="Q143" i="9" s="1"/>
  <c r="R85" i="9"/>
  <c r="R143" i="9" s="1"/>
  <c r="B49" i="9"/>
  <c r="B50" i="9"/>
  <c r="J46" i="9"/>
  <c r="J138" i="9" s="1"/>
  <c r="K46" i="9"/>
  <c r="K138" i="9" s="1"/>
  <c r="L46" i="9"/>
  <c r="L138" i="9" s="1"/>
  <c r="M46" i="9"/>
  <c r="M138" i="9" s="1"/>
  <c r="N46" i="9"/>
  <c r="N138" i="9" s="1"/>
  <c r="O46" i="9"/>
  <c r="O138" i="9" s="1"/>
  <c r="P46" i="9"/>
  <c r="P138" i="9" s="1"/>
  <c r="Q46" i="9"/>
  <c r="Q138" i="9" s="1"/>
  <c r="R46" i="9"/>
  <c r="R138" i="9" s="1"/>
  <c r="I46" i="9"/>
  <c r="I138" i="9" s="1"/>
  <c r="B48" i="9"/>
  <c r="B51" i="9"/>
  <c r="B52" i="9"/>
  <c r="B53" i="9"/>
  <c r="B54" i="9"/>
  <c r="B55" i="9"/>
  <c r="B56" i="9"/>
  <c r="B57" i="9"/>
  <c r="B58" i="9"/>
  <c r="B8" i="9"/>
  <c r="B10" i="9"/>
  <c r="B11" i="9"/>
  <c r="B12" i="9"/>
  <c r="B13" i="9"/>
  <c r="B15" i="9"/>
  <c r="B16" i="9"/>
  <c r="B17" i="9"/>
  <c r="B18" i="9"/>
  <c r="B19" i="9"/>
  <c r="B20" i="9"/>
  <c r="I169" i="10"/>
  <c r="I323" i="10" s="1"/>
  <c r="J169" i="10"/>
  <c r="J323" i="10" s="1"/>
  <c r="K169" i="10"/>
  <c r="K323" i="10" s="1"/>
  <c r="L169" i="10"/>
  <c r="L323" i="10" s="1"/>
  <c r="M169" i="10"/>
  <c r="M323" i="10" s="1"/>
  <c r="N169" i="10"/>
  <c r="N323" i="10" s="1"/>
  <c r="O169" i="10"/>
  <c r="O323" i="10" s="1"/>
  <c r="P169" i="10"/>
  <c r="P323" i="10" s="1"/>
  <c r="E170" i="10"/>
  <c r="B170" i="10" s="1"/>
  <c r="E171" i="10"/>
  <c r="B171" i="10" s="1"/>
  <c r="E172" i="10"/>
  <c r="B172" i="10" s="1"/>
  <c r="E173" i="10"/>
  <c r="B173" i="10" s="1"/>
  <c r="E174" i="10"/>
  <c r="B174" i="10" s="1"/>
  <c r="E175" i="10"/>
  <c r="B175" i="10" s="1"/>
  <c r="E176" i="10"/>
  <c r="B176" i="10" s="1"/>
  <c r="E177" i="10"/>
  <c r="B177" i="10" s="1"/>
  <c r="E178" i="10"/>
  <c r="B178" i="10" s="1"/>
  <c r="E179" i="10"/>
  <c r="B179" i="10" s="1"/>
  <c r="E180" i="10"/>
  <c r="B180" i="10" s="1"/>
  <c r="E181" i="10"/>
  <c r="B181" i="10" s="1"/>
  <c r="E182" i="10"/>
  <c r="B182" i="10" s="1"/>
  <c r="I137" i="10"/>
  <c r="I318" i="10" s="1"/>
  <c r="J137" i="10"/>
  <c r="J318" i="10" s="1"/>
  <c r="K137" i="10"/>
  <c r="K318" i="10" s="1"/>
  <c r="L137" i="10"/>
  <c r="L318" i="10" s="1"/>
  <c r="M137" i="10"/>
  <c r="M318" i="10" s="1"/>
  <c r="N137" i="10"/>
  <c r="N318" i="10" s="1"/>
  <c r="O137" i="10"/>
  <c r="O318" i="10" s="1"/>
  <c r="P137" i="10"/>
  <c r="P318" i="10" s="1"/>
  <c r="E138" i="10"/>
  <c r="B138" i="10" s="1"/>
  <c r="E139" i="10"/>
  <c r="B139" i="10" s="1"/>
  <c r="E140" i="10"/>
  <c r="B140" i="10" s="1"/>
  <c r="E141" i="10"/>
  <c r="B141" i="10" s="1"/>
  <c r="E142" i="10"/>
  <c r="B142" i="10" s="1"/>
  <c r="E143" i="10"/>
  <c r="B143" i="10" s="1"/>
  <c r="E144" i="10"/>
  <c r="B144" i="10" s="1"/>
  <c r="E145" i="10"/>
  <c r="B145" i="10" s="1"/>
  <c r="E146" i="10"/>
  <c r="B146" i="10" s="1"/>
  <c r="E147" i="10"/>
  <c r="B147" i="10" s="1"/>
  <c r="E148" i="10"/>
  <c r="B148" i="10" s="1"/>
  <c r="E149" i="10"/>
  <c r="B149" i="10" s="1"/>
  <c r="E150" i="10"/>
  <c r="B150" i="10" s="1"/>
  <c r="E106" i="10"/>
  <c r="B106" i="10" s="1"/>
  <c r="E107" i="10"/>
  <c r="B107" i="10" s="1"/>
  <c r="E108" i="10"/>
  <c r="B108" i="10" s="1"/>
  <c r="E109" i="10"/>
  <c r="B109" i="10" s="1"/>
  <c r="E110" i="10"/>
  <c r="B110" i="10" s="1"/>
  <c r="E111" i="10"/>
  <c r="B111" i="10" s="1"/>
  <c r="E112" i="10"/>
  <c r="B112" i="10" s="1"/>
  <c r="E113" i="10"/>
  <c r="B113" i="10" s="1"/>
  <c r="E114" i="10"/>
  <c r="B114" i="10" s="1"/>
  <c r="E115" i="10"/>
  <c r="B115" i="10" s="1"/>
  <c r="E116" i="10"/>
  <c r="B116" i="10" s="1"/>
  <c r="E117" i="10"/>
  <c r="B117" i="10" s="1"/>
  <c r="E118" i="10"/>
  <c r="B118" i="10" s="1"/>
  <c r="I74" i="10"/>
  <c r="I309" i="10" s="1"/>
  <c r="J74" i="10"/>
  <c r="J309" i="10" s="1"/>
  <c r="K74" i="10"/>
  <c r="K309" i="10" s="1"/>
  <c r="L74" i="10"/>
  <c r="L309" i="10" s="1"/>
  <c r="M74" i="10"/>
  <c r="M309" i="10" s="1"/>
  <c r="N74" i="10"/>
  <c r="N309" i="10" s="1"/>
  <c r="O74" i="10"/>
  <c r="O309" i="10" s="1"/>
  <c r="P74" i="10"/>
  <c r="P309" i="10" s="1"/>
  <c r="E75" i="10"/>
  <c r="B75" i="10" s="1"/>
  <c r="E76" i="10"/>
  <c r="B76" i="10" s="1"/>
  <c r="E77" i="10"/>
  <c r="B77" i="10" s="1"/>
  <c r="E78" i="10"/>
  <c r="B78" i="10" s="1"/>
  <c r="E79" i="10"/>
  <c r="B79" i="10" s="1"/>
  <c r="E80" i="10"/>
  <c r="B80" i="10" s="1"/>
  <c r="E81" i="10"/>
  <c r="B81" i="10" s="1"/>
  <c r="E82" i="10"/>
  <c r="B82" i="10" s="1"/>
  <c r="E83" i="10"/>
  <c r="B83" i="10" s="1"/>
  <c r="E84" i="10"/>
  <c r="B84" i="10" s="1"/>
  <c r="E85" i="10"/>
  <c r="B85" i="10" s="1"/>
  <c r="E86" i="10"/>
  <c r="B86" i="10" s="1"/>
  <c r="E87" i="10"/>
  <c r="B87" i="10" s="1"/>
  <c r="I43" i="10"/>
  <c r="I305" i="10" s="1"/>
  <c r="J43" i="10"/>
  <c r="J305" i="10" s="1"/>
  <c r="K43" i="10"/>
  <c r="K305" i="10" s="1"/>
  <c r="L43" i="10"/>
  <c r="L305" i="10" s="1"/>
  <c r="M43" i="10"/>
  <c r="M305" i="10" s="1"/>
  <c r="N43" i="10"/>
  <c r="N305" i="10" s="1"/>
  <c r="O43" i="10"/>
  <c r="O305" i="10" s="1"/>
  <c r="P43" i="10"/>
  <c r="P305" i="10" s="1"/>
  <c r="E44" i="10"/>
  <c r="B44" i="10" s="1"/>
  <c r="E45" i="10"/>
  <c r="B45" i="10" s="1"/>
  <c r="E46" i="10"/>
  <c r="B46" i="10" s="1"/>
  <c r="E47" i="10"/>
  <c r="B47" i="10" s="1"/>
  <c r="E48" i="10"/>
  <c r="B48" i="10" s="1"/>
  <c r="E49" i="10"/>
  <c r="B49" i="10" s="1"/>
  <c r="E50" i="10"/>
  <c r="B50" i="10" s="1"/>
  <c r="E51" i="10"/>
  <c r="B51" i="10" s="1"/>
  <c r="E52" i="10"/>
  <c r="B52" i="10" s="1"/>
  <c r="E53" i="10"/>
  <c r="B53" i="10" s="1"/>
  <c r="E54" i="10"/>
  <c r="B54" i="10" s="1"/>
  <c r="E55" i="10"/>
  <c r="B55" i="10" s="1"/>
  <c r="E56" i="10"/>
  <c r="B56" i="10" s="1"/>
  <c r="I12" i="10"/>
  <c r="I301" i="10" s="1"/>
  <c r="J12" i="10"/>
  <c r="J301" i="10" s="1"/>
  <c r="K12" i="10"/>
  <c r="K301" i="10" s="1"/>
  <c r="L12" i="10"/>
  <c r="L301" i="10" s="1"/>
  <c r="M12" i="10"/>
  <c r="M301" i="10" s="1"/>
  <c r="N12" i="10"/>
  <c r="N301" i="10" s="1"/>
  <c r="O12" i="10"/>
  <c r="O301" i="10" s="1"/>
  <c r="P12" i="10"/>
  <c r="P301" i="10" s="1"/>
  <c r="E13" i="10" l="1"/>
  <c r="B13" i="10" s="1"/>
  <c r="E14" i="10"/>
  <c r="B14" i="10" s="1"/>
  <c r="E15" i="10"/>
  <c r="B15" i="10" s="1"/>
  <c r="E16" i="10"/>
  <c r="B16" i="10" s="1"/>
  <c r="E17" i="10"/>
  <c r="B17" i="10" s="1"/>
  <c r="E18" i="10"/>
  <c r="B18" i="10" s="1"/>
  <c r="E19" i="10"/>
  <c r="B19" i="10" s="1"/>
  <c r="E20" i="10"/>
  <c r="B20" i="10" s="1"/>
  <c r="E21" i="10"/>
  <c r="B21" i="10" s="1"/>
  <c r="E22" i="10"/>
  <c r="B22" i="10" s="1"/>
  <c r="E23" i="10"/>
  <c r="B23" i="10" s="1"/>
  <c r="E24" i="10"/>
  <c r="B24" i="10" s="1"/>
  <c r="E25" i="10"/>
  <c r="B25" i="10" s="1"/>
  <c r="B34" i="8"/>
  <c r="F72" i="8"/>
  <c r="B293" i="10" l="1"/>
  <c r="B230" i="10"/>
  <c r="B228" i="10"/>
  <c r="C122" i="9" l="1"/>
  <c r="B122" i="9"/>
  <c r="B121" i="9"/>
  <c r="B120" i="9"/>
  <c r="B119" i="9"/>
  <c r="B118" i="9"/>
  <c r="B117" i="9"/>
  <c r="B116" i="9"/>
  <c r="B83" i="9"/>
  <c r="B82" i="9"/>
  <c r="B81" i="9"/>
  <c r="B80" i="9"/>
  <c r="B79" i="9"/>
  <c r="B78" i="9"/>
  <c r="B77" i="9"/>
  <c r="C38" i="9"/>
  <c r="C84" i="8"/>
  <c r="C82" i="8"/>
  <c r="C76" i="8"/>
  <c r="C71" i="8"/>
  <c r="C70" i="8"/>
  <c r="C69" i="8"/>
  <c r="C68" i="8"/>
  <c r="C67" i="8"/>
  <c r="C66" i="8"/>
  <c r="C65" i="8"/>
  <c r="C64" i="8"/>
  <c r="C63" i="8"/>
  <c r="C62" i="8"/>
  <c r="C60" i="8"/>
  <c r="C58" i="8"/>
  <c r="C56" i="8"/>
  <c r="C53" i="8"/>
  <c r="C50" i="8"/>
  <c r="B71" i="8"/>
  <c r="B70" i="8"/>
  <c r="B69" i="8"/>
  <c r="B68" i="8"/>
  <c r="B67" i="8"/>
  <c r="B66" i="8"/>
  <c r="B65" i="8"/>
  <c r="B64" i="8"/>
  <c r="B63" i="8"/>
  <c r="B62" i="8"/>
  <c r="B60" i="8"/>
  <c r="B45" i="8"/>
  <c r="A84" i="8"/>
  <c r="A82" i="8"/>
  <c r="A76" i="8"/>
  <c r="A71" i="8"/>
  <c r="A70" i="8"/>
  <c r="A69" i="8"/>
  <c r="A68" i="8"/>
  <c r="A67" i="8"/>
  <c r="A66" i="8"/>
  <c r="A65" i="8"/>
  <c r="A64" i="8"/>
  <c r="A63" i="8"/>
  <c r="A62" i="8"/>
  <c r="A60" i="8"/>
  <c r="A58" i="8"/>
  <c r="A56" i="8"/>
  <c r="A53" i="8"/>
  <c r="A50" i="8"/>
  <c r="C45" i="8"/>
  <c r="A45" i="8"/>
  <c r="C44" i="8"/>
  <c r="C36" i="8"/>
  <c r="C34" i="8"/>
  <c r="A44" i="8"/>
  <c r="A36" i="8"/>
  <c r="A34" i="8"/>
  <c r="B44" i="8"/>
  <c r="B36" i="8"/>
  <c r="C31" i="8"/>
  <c r="C29" i="8"/>
  <c r="C28" i="8"/>
  <c r="C27" i="8"/>
  <c r="C26" i="8"/>
  <c r="A31" i="8"/>
  <c r="A29" i="8"/>
  <c r="A28" i="8"/>
  <c r="A27" i="8"/>
  <c r="A26" i="8"/>
  <c r="J194" i="10" l="1"/>
  <c r="K194" i="10"/>
  <c r="L194" i="10"/>
  <c r="M194" i="10"/>
  <c r="N194" i="10"/>
  <c r="O194" i="10"/>
  <c r="P194" i="10"/>
  <c r="Q194" i="10"/>
  <c r="I194" i="10"/>
  <c r="H194" i="10"/>
  <c r="B5375" i="18" l="1"/>
  <c r="G5375" i="18" s="1"/>
  <c r="H5375" i="18" s="1"/>
  <c r="B5208" i="18"/>
  <c r="G5208" i="18" s="1"/>
  <c r="H5208" i="18" s="1"/>
  <c r="B5876" i="18"/>
  <c r="G5876" i="18" s="1"/>
  <c r="H5876" i="18" s="1"/>
  <c r="B5827" i="18"/>
  <c r="G5827" i="18" s="1"/>
  <c r="H5827" i="18" s="1"/>
  <c r="B5825" i="18"/>
  <c r="G5825" i="18" s="1"/>
  <c r="H5825" i="18" s="1"/>
  <c r="B5709" i="18"/>
  <c r="G5709" i="18" s="1"/>
  <c r="H5709" i="18" s="1"/>
  <c r="B5660" i="18"/>
  <c r="G5660" i="18" s="1"/>
  <c r="H5660" i="18" s="1"/>
  <c r="B5658" i="18"/>
  <c r="G5658" i="18" s="1"/>
  <c r="H5658" i="18" s="1"/>
  <c r="B5542" i="18"/>
  <c r="G5542" i="18" s="1"/>
  <c r="H5542" i="18" s="1"/>
  <c r="B5493" i="18"/>
  <c r="G5493" i="18" s="1"/>
  <c r="H5493" i="18" s="1"/>
  <c r="B5491" i="18"/>
  <c r="G5491" i="18" s="1"/>
  <c r="H5491" i="18" s="1"/>
  <c r="B5326" i="18"/>
  <c r="G5326" i="18" s="1"/>
  <c r="H5326" i="18" s="1"/>
  <c r="B5324" i="18"/>
  <c r="G5324" i="18" s="1"/>
  <c r="H5324" i="18" s="1"/>
  <c r="B5159" i="18"/>
  <c r="G5159" i="18" s="1"/>
  <c r="H5159" i="18" s="1"/>
  <c r="B5157" i="18"/>
  <c r="G5157" i="18" s="1"/>
  <c r="H5157" i="18" s="1"/>
  <c r="B5041" i="18"/>
  <c r="G5041" i="18" s="1"/>
  <c r="H5041" i="18" s="1"/>
  <c r="B4992" i="18"/>
  <c r="G4992" i="18" s="1"/>
  <c r="H4992" i="18" s="1"/>
  <c r="B4990" i="18"/>
  <c r="G4990" i="18" s="1"/>
  <c r="H4990" i="18" s="1"/>
  <c r="B4874" i="18"/>
  <c r="G4874" i="18" s="1"/>
  <c r="H4874" i="18" s="1"/>
  <c r="B4825" i="18"/>
  <c r="G4825" i="18" s="1"/>
  <c r="H4825" i="18" s="1"/>
  <c r="B4826" i="18"/>
  <c r="G4826" i="18" s="1"/>
  <c r="H4826" i="18" s="1"/>
  <c r="B4823" i="18"/>
  <c r="G4823" i="18" s="1"/>
  <c r="H4823" i="18" s="1"/>
  <c r="B4707" i="18"/>
  <c r="G4707" i="18" s="1"/>
  <c r="H4707" i="18" s="1"/>
  <c r="B4658" i="18"/>
  <c r="G4658" i="18" s="1"/>
  <c r="H4658" i="18" s="1"/>
  <c r="B4656" i="18"/>
  <c r="G4656" i="18" s="1"/>
  <c r="H4656" i="18" s="1"/>
  <c r="B4540" i="18"/>
  <c r="G4540" i="18" s="1"/>
  <c r="H4540" i="18" s="1"/>
  <c r="B4491" i="18"/>
  <c r="G4491" i="18" s="1"/>
  <c r="H4491" i="18" s="1"/>
  <c r="B4489" i="18"/>
  <c r="G4489" i="18" s="1"/>
  <c r="H4489" i="18" s="1"/>
  <c r="B4373" i="18"/>
  <c r="G4373" i="18" s="1"/>
  <c r="H4373" i="18" s="1"/>
  <c r="B4324" i="18"/>
  <c r="G4324" i="18" s="1"/>
  <c r="H4324" i="18" s="1"/>
  <c r="B4322" i="18"/>
  <c r="G4322" i="18" s="1"/>
  <c r="H4322" i="18" s="1"/>
  <c r="B3989" i="18"/>
  <c r="G3989" i="18" s="1"/>
  <c r="H3989" i="18" s="1"/>
  <c r="B3941" i="18"/>
  <c r="G3941" i="18" s="1"/>
  <c r="H3941" i="18" s="1"/>
  <c r="B3943" i="18"/>
  <c r="G3943" i="18" s="1"/>
  <c r="H3943" i="18" s="1"/>
  <c r="A11393" i="18" l="1"/>
  <c r="A11397" i="18"/>
  <c r="A11401" i="18"/>
  <c r="A11405" i="18"/>
  <c r="A11409" i="18"/>
  <c r="A11413" i="18"/>
  <c r="A11417" i="18"/>
  <c r="A11421" i="18"/>
  <c r="A11425" i="18"/>
  <c r="A11429" i="18"/>
  <c r="A11433" i="18"/>
  <c r="A11437" i="18"/>
  <c r="A11441" i="18"/>
  <c r="A11445" i="18"/>
  <c r="A11449" i="18"/>
  <c r="A11453" i="18"/>
  <c r="A11457" i="18"/>
  <c r="A11461" i="18"/>
  <c r="A11465" i="18"/>
  <c r="A11469" i="18"/>
  <c r="A11473" i="18"/>
  <c r="A11477" i="18"/>
  <c r="A11481" i="18"/>
  <c r="A11485" i="18"/>
  <c r="A11489" i="18"/>
  <c r="A11493" i="18"/>
  <c r="A11497" i="18"/>
  <c r="A11501" i="18"/>
  <c r="A11505" i="18"/>
  <c r="A11509" i="18"/>
  <c r="A11513" i="18"/>
  <c r="A11517" i="18"/>
  <c r="A11521" i="18"/>
  <c r="A11525" i="18"/>
  <c r="A11529" i="18"/>
  <c r="A11533" i="18"/>
  <c r="A11537" i="18"/>
  <c r="A11541" i="18"/>
  <c r="A11545" i="18"/>
  <c r="A11549" i="18"/>
  <c r="A11553" i="18"/>
  <c r="A11557" i="18"/>
  <c r="A11561" i="18"/>
  <c r="A11565" i="18"/>
  <c r="A11569" i="18"/>
  <c r="A11573" i="18"/>
  <c r="A11577" i="18"/>
  <c r="A11581" i="18"/>
  <c r="A11585" i="18"/>
  <c r="A11589" i="18"/>
  <c r="A11593" i="18"/>
  <c r="A11597" i="18"/>
  <c r="A11601" i="18"/>
  <c r="A11605" i="18"/>
  <c r="A11609" i="18"/>
  <c r="A11613" i="18"/>
  <c r="A11400" i="18"/>
  <c r="A11508" i="18"/>
  <c r="A11528" i="18"/>
  <c r="A11394" i="18"/>
  <c r="A11398" i="18"/>
  <c r="A11402" i="18"/>
  <c r="A11406" i="18"/>
  <c r="A11410" i="18"/>
  <c r="A11414" i="18"/>
  <c r="A11418" i="18"/>
  <c r="A11422" i="18"/>
  <c r="A11426" i="18"/>
  <c r="A11430" i="18"/>
  <c r="A11434" i="18"/>
  <c r="A11438" i="18"/>
  <c r="A11442" i="18"/>
  <c r="A11446" i="18"/>
  <c r="A11450" i="18"/>
  <c r="A11454" i="18"/>
  <c r="A11458" i="18"/>
  <c r="A11462" i="18"/>
  <c r="A11466" i="18"/>
  <c r="A11470" i="18"/>
  <c r="A11474" i="18"/>
  <c r="A11478" i="18"/>
  <c r="A11482" i="18"/>
  <c r="A11486" i="18"/>
  <c r="A11490" i="18"/>
  <c r="A11494" i="18"/>
  <c r="A11498" i="18"/>
  <c r="A11502" i="18"/>
  <c r="A11506" i="18"/>
  <c r="A11510" i="18"/>
  <c r="A11514" i="18"/>
  <c r="A11518" i="18"/>
  <c r="A11522" i="18"/>
  <c r="A11526" i="18"/>
  <c r="A11530" i="18"/>
  <c r="A11534" i="18"/>
  <c r="A11538" i="18"/>
  <c r="A11542" i="18"/>
  <c r="A11546" i="18"/>
  <c r="A11550" i="18"/>
  <c r="A11554" i="18"/>
  <c r="A11558" i="18"/>
  <c r="A11562" i="18"/>
  <c r="A11566" i="18"/>
  <c r="A11570" i="18"/>
  <c r="A11574" i="18"/>
  <c r="A11578" i="18"/>
  <c r="A11582" i="18"/>
  <c r="A11586" i="18"/>
  <c r="A11590" i="18"/>
  <c r="A11594" i="18"/>
  <c r="A11598" i="18"/>
  <c r="A11602" i="18"/>
  <c r="A11606" i="18"/>
  <c r="A11610" i="18"/>
  <c r="A11614" i="18"/>
  <c r="A11404" i="18"/>
  <c r="A11420" i="18"/>
  <c r="A11428" i="18"/>
  <c r="A11436" i="18"/>
  <c r="A11444" i="18"/>
  <c r="A11452" i="18"/>
  <c r="A11460" i="18"/>
  <c r="A11468" i="18"/>
  <c r="A11476" i="18"/>
  <c r="A11484" i="18"/>
  <c r="A11492" i="18"/>
  <c r="A11500" i="18"/>
  <c r="A11512" i="18"/>
  <c r="A11520" i="18"/>
  <c r="A11536" i="18"/>
  <c r="A11395" i="18"/>
  <c r="A11399" i="18"/>
  <c r="A11403" i="18"/>
  <c r="A11407" i="18"/>
  <c r="A11411" i="18"/>
  <c r="A11415" i="18"/>
  <c r="A11419" i="18"/>
  <c r="A11423" i="18"/>
  <c r="A11427" i="18"/>
  <c r="A11431" i="18"/>
  <c r="A11435" i="18"/>
  <c r="A11439" i="18"/>
  <c r="A11443" i="18"/>
  <c r="A11447" i="18"/>
  <c r="A11451" i="18"/>
  <c r="A11455" i="18"/>
  <c r="A11459" i="18"/>
  <c r="A11463" i="18"/>
  <c r="A11467" i="18"/>
  <c r="A11471" i="18"/>
  <c r="A11475" i="18"/>
  <c r="A11479" i="18"/>
  <c r="A11483" i="18"/>
  <c r="A11487" i="18"/>
  <c r="A11491" i="18"/>
  <c r="A11495" i="18"/>
  <c r="A11499" i="18"/>
  <c r="A11503" i="18"/>
  <c r="A11507" i="18"/>
  <c r="A11511" i="18"/>
  <c r="A11515" i="18"/>
  <c r="A11519" i="18"/>
  <c r="A11523" i="18"/>
  <c r="A11527" i="18"/>
  <c r="A11531" i="18"/>
  <c r="A11535" i="18"/>
  <c r="A11539" i="18"/>
  <c r="A11543" i="18"/>
  <c r="A11547" i="18"/>
  <c r="A11551" i="18"/>
  <c r="A11555" i="18"/>
  <c r="A11559" i="18"/>
  <c r="A11563" i="18"/>
  <c r="A11567" i="18"/>
  <c r="A11571" i="18"/>
  <c r="A11575" i="18"/>
  <c r="A11579" i="18"/>
  <c r="A11583" i="18"/>
  <c r="A11587" i="18"/>
  <c r="A11591" i="18"/>
  <c r="A11595" i="18"/>
  <c r="A11599" i="18"/>
  <c r="A11603" i="18"/>
  <c r="A11607" i="18"/>
  <c r="A11611" i="18"/>
  <c r="A11615" i="18"/>
  <c r="A11396" i="18"/>
  <c r="A11408" i="18"/>
  <c r="A11412" i="18"/>
  <c r="A11416" i="18"/>
  <c r="A11424" i="18"/>
  <c r="A11432" i="18"/>
  <c r="A11440" i="18"/>
  <c r="A11448" i="18"/>
  <c r="A11456" i="18"/>
  <c r="A11464" i="18"/>
  <c r="A11472" i="18"/>
  <c r="A11480" i="18"/>
  <c r="A11488" i="18"/>
  <c r="A11496" i="18"/>
  <c r="A11504" i="18"/>
  <c r="A11516" i="18"/>
  <c r="A11524" i="18"/>
  <c r="A11532" i="18"/>
  <c r="A11540" i="18"/>
  <c r="A11556" i="18"/>
  <c r="A11572" i="18"/>
  <c r="A11588" i="18"/>
  <c r="A11604" i="18"/>
  <c r="A11600" i="18"/>
  <c r="A11544" i="18"/>
  <c r="A11560" i="18"/>
  <c r="A11576" i="18"/>
  <c r="A11592" i="18"/>
  <c r="A11608" i="18"/>
  <c r="A11548" i="18"/>
  <c r="A11564" i="18"/>
  <c r="A11580" i="18"/>
  <c r="A11596" i="18"/>
  <c r="A11612" i="18"/>
  <c r="A11552" i="18"/>
  <c r="A11568" i="18"/>
  <c r="A11584" i="18"/>
  <c r="A11616" i="18"/>
  <c r="A10015" i="18"/>
  <c r="A10019" i="18"/>
  <c r="A10023" i="18"/>
  <c r="A10027" i="18"/>
  <c r="A10031" i="18"/>
  <c r="A10035" i="18"/>
  <c r="A10039" i="18"/>
  <c r="A10043" i="18"/>
  <c r="A10047" i="18"/>
  <c r="A10051" i="18"/>
  <c r="A10055" i="18"/>
  <c r="A10059" i="18"/>
  <c r="A10063" i="18"/>
  <c r="A10067" i="18"/>
  <c r="A10071" i="18"/>
  <c r="A10075" i="18"/>
  <c r="A10079" i="18"/>
  <c r="A10083" i="18"/>
  <c r="A10087" i="18"/>
  <c r="A10091" i="18"/>
  <c r="A10095" i="18"/>
  <c r="A10099" i="18"/>
  <c r="A10103" i="18"/>
  <c r="A10107" i="18"/>
  <c r="A10111" i="18"/>
  <c r="A10115" i="18"/>
  <c r="A10119" i="18"/>
  <c r="A10123" i="18"/>
  <c r="A10127" i="18"/>
  <c r="A10131" i="18"/>
  <c r="A10135" i="18"/>
  <c r="A10139" i="18"/>
  <c r="A10143" i="18"/>
  <c r="A10147" i="18"/>
  <c r="A10151" i="18"/>
  <c r="A10155" i="18"/>
  <c r="A10159" i="18"/>
  <c r="A10163" i="18"/>
  <c r="A10167" i="18"/>
  <c r="A10171" i="18"/>
  <c r="A10175" i="18"/>
  <c r="A10179" i="18"/>
  <c r="A10183" i="18"/>
  <c r="A10187" i="18"/>
  <c r="A10191" i="18"/>
  <c r="A10195" i="18"/>
  <c r="A10199" i="18"/>
  <c r="A10203" i="18"/>
  <c r="A10207" i="18"/>
  <c r="A10211" i="18"/>
  <c r="A10215" i="18"/>
  <c r="A10219" i="18"/>
  <c r="A10223" i="18"/>
  <c r="A10227" i="18"/>
  <c r="A10231" i="18"/>
  <c r="A10235" i="18"/>
  <c r="A10239" i="18"/>
  <c r="A10243" i="18"/>
  <c r="A10247" i="18"/>
  <c r="A10251" i="18"/>
  <c r="A10255" i="18"/>
  <c r="A10259" i="18"/>
  <c r="A10263" i="18"/>
  <c r="A10267" i="18"/>
  <c r="A10271" i="18"/>
  <c r="A10275" i="18"/>
  <c r="A10279" i="18"/>
  <c r="A10283" i="18"/>
  <c r="A10287" i="18"/>
  <c r="A10291" i="18"/>
  <c r="A10295" i="18"/>
  <c r="A10299" i="18"/>
  <c r="A10303" i="18"/>
  <c r="A10307" i="18"/>
  <c r="A10311" i="18"/>
  <c r="A10315" i="18"/>
  <c r="A10319" i="18"/>
  <c r="A10323" i="18"/>
  <c r="A10327" i="18"/>
  <c r="A10331" i="18"/>
  <c r="A10335" i="18"/>
  <c r="A10339" i="18"/>
  <c r="A10343" i="18"/>
  <c r="A10016" i="18"/>
  <c r="A10020" i="18"/>
  <c r="A10024" i="18"/>
  <c r="A10028" i="18"/>
  <c r="A10032" i="18"/>
  <c r="A10036" i="18"/>
  <c r="A10040" i="18"/>
  <c r="A10044" i="18"/>
  <c r="A10048" i="18"/>
  <c r="A10052" i="18"/>
  <c r="A10056" i="18"/>
  <c r="A10060" i="18"/>
  <c r="A10064" i="18"/>
  <c r="A10068" i="18"/>
  <c r="A10072" i="18"/>
  <c r="A10076" i="18"/>
  <c r="A10080" i="18"/>
  <c r="A10084" i="18"/>
  <c r="A10088" i="18"/>
  <c r="A10092" i="18"/>
  <c r="A10096" i="18"/>
  <c r="A10100" i="18"/>
  <c r="A10104" i="18"/>
  <c r="A10108" i="18"/>
  <c r="A10112" i="18"/>
  <c r="A10116" i="18"/>
  <c r="A10120" i="18"/>
  <c r="A10124" i="18"/>
  <c r="A10128" i="18"/>
  <c r="A10132" i="18"/>
  <c r="A10136" i="18"/>
  <c r="A10140" i="18"/>
  <c r="A10144" i="18"/>
  <c r="A10148" i="18"/>
  <c r="A10152" i="18"/>
  <c r="A10156" i="18"/>
  <c r="A10160" i="18"/>
  <c r="A10164" i="18"/>
  <c r="A10168" i="18"/>
  <c r="A10172" i="18"/>
  <c r="A10176" i="18"/>
  <c r="A10180" i="18"/>
  <c r="A10184" i="18"/>
  <c r="A10188" i="18"/>
  <c r="A10192" i="18"/>
  <c r="A10196" i="18"/>
  <c r="A10200" i="18"/>
  <c r="A10204" i="18"/>
  <c r="A10208" i="18"/>
  <c r="A10212" i="18"/>
  <c r="A10216" i="18"/>
  <c r="A10220" i="18"/>
  <c r="A10224" i="18"/>
  <c r="A10228" i="18"/>
  <c r="A10232" i="18"/>
  <c r="A10236" i="18"/>
  <c r="A10240" i="18"/>
  <c r="A10244" i="18"/>
  <c r="A10248" i="18"/>
  <c r="A10252" i="18"/>
  <c r="A10256" i="18"/>
  <c r="A10260" i="18"/>
  <c r="A10264" i="18"/>
  <c r="A10268" i="18"/>
  <c r="A10272" i="18"/>
  <c r="A10276" i="18"/>
  <c r="A10280" i="18"/>
  <c r="A10284" i="18"/>
  <c r="A10288" i="18"/>
  <c r="A10292" i="18"/>
  <c r="A10296" i="18"/>
  <c r="A10300" i="18"/>
  <c r="A10304" i="18"/>
  <c r="A10308" i="18"/>
  <c r="A10312" i="18"/>
  <c r="A10316" i="18"/>
  <c r="A10320" i="18"/>
  <c r="A10324" i="18"/>
  <c r="A10328" i="18"/>
  <c r="A10332" i="18"/>
  <c r="A10336" i="18"/>
  <c r="A10340" i="18"/>
  <c r="A10344" i="18"/>
  <c r="A10348" i="18"/>
  <c r="A10018" i="18"/>
  <c r="A10022" i="18"/>
  <c r="A10026" i="18"/>
  <c r="A10030" i="18"/>
  <c r="A10034" i="18"/>
  <c r="A10038" i="18"/>
  <c r="A10042" i="18"/>
  <c r="A10046" i="18"/>
  <c r="A10050" i="18"/>
  <c r="A10054" i="18"/>
  <c r="A10058" i="18"/>
  <c r="A10062" i="18"/>
  <c r="A10066" i="18"/>
  <c r="A10070" i="18"/>
  <c r="A10074" i="18"/>
  <c r="A10078" i="18"/>
  <c r="A10082" i="18"/>
  <c r="A10086" i="18"/>
  <c r="A10090" i="18"/>
  <c r="A10094" i="18"/>
  <c r="A10098" i="18"/>
  <c r="A10102" i="18"/>
  <c r="A10106" i="18"/>
  <c r="A10110" i="18"/>
  <c r="A10114" i="18"/>
  <c r="A10118" i="18"/>
  <c r="A10122" i="18"/>
  <c r="A10126" i="18"/>
  <c r="A10130" i="18"/>
  <c r="A10134" i="18"/>
  <c r="A10138" i="18"/>
  <c r="A10142" i="18"/>
  <c r="A10146" i="18"/>
  <c r="A10150" i="18"/>
  <c r="A10154" i="18"/>
  <c r="A10158" i="18"/>
  <c r="A10162" i="18"/>
  <c r="A10166" i="18"/>
  <c r="A10170" i="18"/>
  <c r="A10174" i="18"/>
  <c r="A10178" i="18"/>
  <c r="A10182" i="18"/>
  <c r="A10186" i="18"/>
  <c r="A10190" i="18"/>
  <c r="A10194" i="18"/>
  <c r="A10198" i="18"/>
  <c r="A10202" i="18"/>
  <c r="A10206" i="18"/>
  <c r="A10210" i="18"/>
  <c r="A10214" i="18"/>
  <c r="A10218" i="18"/>
  <c r="A10222" i="18"/>
  <c r="A10226" i="18"/>
  <c r="A10230" i="18"/>
  <c r="A10234" i="18"/>
  <c r="A10238" i="18"/>
  <c r="A10242" i="18"/>
  <c r="A10246" i="18"/>
  <c r="A10250" i="18"/>
  <c r="A10254" i="18"/>
  <c r="A10258" i="18"/>
  <c r="A10262" i="18"/>
  <c r="A10266" i="18"/>
  <c r="A10270" i="18"/>
  <c r="A10274" i="18"/>
  <c r="A10278" i="18"/>
  <c r="A10282" i="18"/>
  <c r="A10286" i="18"/>
  <c r="A10290" i="18"/>
  <c r="A10294" i="18"/>
  <c r="A10298" i="18"/>
  <c r="A10302" i="18"/>
  <c r="A10306" i="18"/>
  <c r="A10310" i="18"/>
  <c r="A10314" i="18"/>
  <c r="A10318" i="18"/>
  <c r="A10322" i="18"/>
  <c r="A10326" i="18"/>
  <c r="A10330" i="18"/>
  <c r="A10334" i="18"/>
  <c r="A10338" i="18"/>
  <c r="A10342" i="18"/>
  <c r="A10346" i="18"/>
  <c r="A10350" i="18"/>
  <c r="A10354" i="18"/>
  <c r="A10021" i="18"/>
  <c r="A10037" i="18"/>
  <c r="A10053" i="18"/>
  <c r="A10069" i="18"/>
  <c r="A10085" i="18"/>
  <c r="A10101" i="18"/>
  <c r="A10117" i="18"/>
  <c r="A10133" i="18"/>
  <c r="A10149" i="18"/>
  <c r="A10165" i="18"/>
  <c r="A10181" i="18"/>
  <c r="A10197" i="18"/>
  <c r="A10213" i="18"/>
  <c r="A10229" i="18"/>
  <c r="A10245" i="18"/>
  <c r="A10261" i="18"/>
  <c r="A10277" i="18"/>
  <c r="A10293" i="18"/>
  <c r="A10309" i="18"/>
  <c r="A10325" i="18"/>
  <c r="A10341" i="18"/>
  <c r="A10351" i="18"/>
  <c r="A10356" i="18"/>
  <c r="A10360" i="18"/>
  <c r="A10364" i="18"/>
  <c r="A10368" i="18"/>
  <c r="A10372" i="18"/>
  <c r="A10376" i="18"/>
  <c r="A10380" i="18"/>
  <c r="A10384" i="18"/>
  <c r="A10388" i="18"/>
  <c r="A10392" i="18"/>
  <c r="A10396" i="18"/>
  <c r="A10400" i="18"/>
  <c r="A10404" i="18"/>
  <c r="A10408" i="18"/>
  <c r="A10412" i="18"/>
  <c r="A10416" i="18"/>
  <c r="A10420" i="18"/>
  <c r="A10424" i="18"/>
  <c r="A10428" i="18"/>
  <c r="A10432" i="18"/>
  <c r="A10436" i="18"/>
  <c r="A10440" i="18"/>
  <c r="A10444" i="18"/>
  <c r="A10448" i="18"/>
  <c r="A10452" i="18"/>
  <c r="A10456" i="18"/>
  <c r="A10460" i="18"/>
  <c r="A10464" i="18"/>
  <c r="A10468" i="18"/>
  <c r="A10472" i="18"/>
  <c r="A10476" i="18"/>
  <c r="A10480" i="18"/>
  <c r="A10484" i="18"/>
  <c r="A10488" i="18"/>
  <c r="A10492" i="18"/>
  <c r="A10496" i="18"/>
  <c r="A10500" i="18"/>
  <c r="A10504" i="18"/>
  <c r="A10508" i="18"/>
  <c r="A10512" i="18"/>
  <c r="A10516" i="18"/>
  <c r="A10520" i="18"/>
  <c r="A10524" i="18"/>
  <c r="A10528" i="18"/>
  <c r="A10532" i="18"/>
  <c r="A10536" i="18"/>
  <c r="A10540" i="18"/>
  <c r="A10544" i="18"/>
  <c r="A10548" i="18"/>
  <c r="A10552" i="18"/>
  <c r="A10556" i="18"/>
  <c r="A10560" i="18"/>
  <c r="A10564" i="18"/>
  <c r="A10568" i="18"/>
  <c r="A10572" i="18"/>
  <c r="A10576" i="18"/>
  <c r="A10580" i="18"/>
  <c r="A10584" i="18"/>
  <c r="A10588" i="18"/>
  <c r="A10592" i="18"/>
  <c r="A10596" i="18"/>
  <c r="A10600" i="18"/>
  <c r="A10604" i="18"/>
  <c r="A10025" i="18"/>
  <c r="A10041" i="18"/>
  <c r="A10057" i="18"/>
  <c r="A10073" i="18"/>
  <c r="A10089" i="18"/>
  <c r="A10105" i="18"/>
  <c r="A10121" i="18"/>
  <c r="A10137" i="18"/>
  <c r="A10153" i="18"/>
  <c r="A10169" i="18"/>
  <c r="A10185" i="18"/>
  <c r="A10201" i="18"/>
  <c r="A10217" i="18"/>
  <c r="A10233" i="18"/>
  <c r="A10249" i="18"/>
  <c r="A10265" i="18"/>
  <c r="A10281" i="18"/>
  <c r="A10297" i="18"/>
  <c r="A10313" i="18"/>
  <c r="A10329" i="18"/>
  <c r="A10345" i="18"/>
  <c r="A10352" i="18"/>
  <c r="A10357" i="18"/>
  <c r="A10361" i="18"/>
  <c r="A10365" i="18"/>
  <c r="A10369" i="18"/>
  <c r="A10373" i="18"/>
  <c r="A10377" i="18"/>
  <c r="A10381" i="18"/>
  <c r="A10385" i="18"/>
  <c r="A10389" i="18"/>
  <c r="A10393" i="18"/>
  <c r="A10397" i="18"/>
  <c r="A10401" i="18"/>
  <c r="A10405" i="18"/>
  <c r="A10409" i="18"/>
  <c r="A10413" i="18"/>
  <c r="A10417" i="18"/>
  <c r="A10421" i="18"/>
  <c r="A10425" i="18"/>
  <c r="A10429" i="18"/>
  <c r="A10433" i="18"/>
  <c r="A10437" i="18"/>
  <c r="A10441" i="18"/>
  <c r="A10445" i="18"/>
  <c r="A10449" i="18"/>
  <c r="A10453" i="18"/>
  <c r="A10457" i="18"/>
  <c r="A10461" i="18"/>
  <c r="A10465" i="18"/>
  <c r="A10017" i="18"/>
  <c r="A10033" i="18"/>
  <c r="A10049" i="18"/>
  <c r="A10065" i="18"/>
  <c r="A10081" i="18"/>
  <c r="A10097" i="18"/>
  <c r="A10113" i="18"/>
  <c r="A10129" i="18"/>
  <c r="A10145" i="18"/>
  <c r="A10161" i="18"/>
  <c r="A10177" i="18"/>
  <c r="A10193" i="18"/>
  <c r="A10209" i="18"/>
  <c r="A10225" i="18"/>
  <c r="A10241" i="18"/>
  <c r="A10257" i="18"/>
  <c r="A10273" i="18"/>
  <c r="A10289" i="18"/>
  <c r="A10305" i="18"/>
  <c r="A10321" i="18"/>
  <c r="A10337" i="18"/>
  <c r="A10349" i="18"/>
  <c r="A10355" i="18"/>
  <c r="A10359" i="18"/>
  <c r="A10363" i="18"/>
  <c r="A10367" i="18"/>
  <c r="A10371" i="18"/>
  <c r="A10375" i="18"/>
  <c r="A10379" i="18"/>
  <c r="A10383" i="18"/>
  <c r="A10387" i="18"/>
  <c r="A10391" i="18"/>
  <c r="A10395" i="18"/>
  <c r="A10399" i="18"/>
  <c r="A10403" i="18"/>
  <c r="A10407" i="18"/>
  <c r="A10411" i="18"/>
  <c r="A10415" i="18"/>
  <c r="A10419" i="18"/>
  <c r="A10423" i="18"/>
  <c r="A10427" i="18"/>
  <c r="A10431" i="18"/>
  <c r="A10435" i="18"/>
  <c r="A10439" i="18"/>
  <c r="A10443" i="18"/>
  <c r="A10447" i="18"/>
  <c r="A10451" i="18"/>
  <c r="A10455" i="18"/>
  <c r="A10459" i="18"/>
  <c r="A10463" i="18"/>
  <c r="A10467" i="18"/>
  <c r="A10471" i="18"/>
  <c r="A10475" i="18"/>
  <c r="A10479" i="18"/>
  <c r="A10483" i="18"/>
  <c r="A10487" i="18"/>
  <c r="A10491" i="18"/>
  <c r="A10495" i="18"/>
  <c r="A10499" i="18"/>
  <c r="A10503" i="18"/>
  <c r="A10507" i="18"/>
  <c r="A10511" i="18"/>
  <c r="A10515" i="18"/>
  <c r="A10519" i="18"/>
  <c r="A10523" i="18"/>
  <c r="A10527" i="18"/>
  <c r="A10531" i="18"/>
  <c r="A10535" i="18"/>
  <c r="A10539" i="18"/>
  <c r="A10543" i="18"/>
  <c r="A10547" i="18"/>
  <c r="A10551" i="18"/>
  <c r="A10555" i="18"/>
  <c r="A10559" i="18"/>
  <c r="A10563" i="18"/>
  <c r="A10567" i="18"/>
  <c r="A10571" i="18"/>
  <c r="A10575" i="18"/>
  <c r="A10579" i="18"/>
  <c r="A10583" i="18"/>
  <c r="A10587" i="18"/>
  <c r="A10591" i="18"/>
  <c r="A10595" i="18"/>
  <c r="A10599" i="18"/>
  <c r="A10603" i="18"/>
  <c r="A10045" i="18"/>
  <c r="A10109" i="18"/>
  <c r="A10173" i="18"/>
  <c r="A10237" i="18"/>
  <c r="A10301" i="18"/>
  <c r="A10353" i="18"/>
  <c r="A10370" i="18"/>
  <c r="A10386" i="18"/>
  <c r="A10402" i="18"/>
  <c r="A10418" i="18"/>
  <c r="A10434" i="18"/>
  <c r="A10450" i="18"/>
  <c r="A10466" i="18"/>
  <c r="A10474" i="18"/>
  <c r="A10482" i="18"/>
  <c r="A10490" i="18"/>
  <c r="A10498" i="18"/>
  <c r="A10506" i="18"/>
  <c r="A10514" i="18"/>
  <c r="A10522" i="18"/>
  <c r="A10530" i="18"/>
  <c r="A10538" i="18"/>
  <c r="A10546" i="18"/>
  <c r="A10554" i="18"/>
  <c r="A10562" i="18"/>
  <c r="A10570" i="18"/>
  <c r="A10578" i="18"/>
  <c r="A10586" i="18"/>
  <c r="A10594" i="18"/>
  <c r="A10602" i="18"/>
  <c r="A10608" i="18"/>
  <c r="A10612" i="18"/>
  <c r="A10616" i="18"/>
  <c r="A10620" i="18"/>
  <c r="A10624" i="18"/>
  <c r="A10628" i="18"/>
  <c r="A10632" i="18"/>
  <c r="A10636" i="18"/>
  <c r="A10640" i="18"/>
  <c r="A10644" i="18"/>
  <c r="A10648" i="18"/>
  <c r="A10652" i="18"/>
  <c r="A10656" i="18"/>
  <c r="A10660" i="18"/>
  <c r="A10664" i="18"/>
  <c r="A10668" i="18"/>
  <c r="A10672" i="18"/>
  <c r="A10676" i="18"/>
  <c r="A10680" i="18"/>
  <c r="A10684" i="18"/>
  <c r="A10688" i="18"/>
  <c r="A10692" i="18"/>
  <c r="A10696" i="18"/>
  <c r="A10700" i="18"/>
  <c r="A10704" i="18"/>
  <c r="A10708" i="18"/>
  <c r="A10712" i="18"/>
  <c r="A10716" i="18"/>
  <c r="A10720" i="18"/>
  <c r="A10724" i="18"/>
  <c r="A10728" i="18"/>
  <c r="A10732" i="18"/>
  <c r="A10736" i="18"/>
  <c r="A10740" i="18"/>
  <c r="A10744" i="18"/>
  <c r="A10748" i="18"/>
  <c r="A10752" i="18"/>
  <c r="A10756" i="18"/>
  <c r="A10760" i="18"/>
  <c r="A10764" i="18"/>
  <c r="A10768" i="18"/>
  <c r="A10772" i="18"/>
  <c r="A10776" i="18"/>
  <c r="A10780" i="18"/>
  <c r="A10784" i="18"/>
  <c r="A10788" i="18"/>
  <c r="A10792" i="18"/>
  <c r="A10796" i="18"/>
  <c r="A10800" i="18"/>
  <c r="A10804" i="18"/>
  <c r="A10808" i="18"/>
  <c r="A10812" i="18"/>
  <c r="A10816" i="18"/>
  <c r="A10820" i="18"/>
  <c r="A10061" i="18"/>
  <c r="A10125" i="18"/>
  <c r="A10189" i="18"/>
  <c r="A10253" i="18"/>
  <c r="A10317" i="18"/>
  <c r="A10358" i="18"/>
  <c r="A10374" i="18"/>
  <c r="A10390" i="18"/>
  <c r="A10406" i="18"/>
  <c r="A10422" i="18"/>
  <c r="A10438" i="18"/>
  <c r="A10454" i="18"/>
  <c r="A10469" i="18"/>
  <c r="A10477" i="18"/>
  <c r="A10485" i="18"/>
  <c r="A10493" i="18"/>
  <c r="A10501" i="18"/>
  <c r="A10509" i="18"/>
  <c r="A10517" i="18"/>
  <c r="A10525" i="18"/>
  <c r="A10533" i="18"/>
  <c r="A10541" i="18"/>
  <c r="A10549" i="18"/>
  <c r="A10557" i="18"/>
  <c r="A10565" i="18"/>
  <c r="A10573" i="18"/>
  <c r="A10581" i="18"/>
  <c r="A10589" i="18"/>
  <c r="A10597" i="18"/>
  <c r="A10605" i="18"/>
  <c r="A10609" i="18"/>
  <c r="A10613" i="18"/>
  <c r="A10617" i="18"/>
  <c r="A10621" i="18"/>
  <c r="A10625" i="18"/>
  <c r="A10629" i="18"/>
  <c r="A10633" i="18"/>
  <c r="A10637" i="18"/>
  <c r="A10641" i="18"/>
  <c r="A10645" i="18"/>
  <c r="A10649" i="18"/>
  <c r="A10653" i="18"/>
  <c r="A10657" i="18"/>
  <c r="A10661" i="18"/>
  <c r="A10665" i="18"/>
  <c r="A10669" i="18"/>
  <c r="A10673" i="18"/>
  <c r="A10677" i="18"/>
  <c r="A10681" i="18"/>
  <c r="A10685" i="18"/>
  <c r="A10689" i="18"/>
  <c r="A10693" i="18"/>
  <c r="A10697" i="18"/>
  <c r="A10701" i="18"/>
  <c r="A10705" i="18"/>
  <c r="A10709" i="18"/>
  <c r="A10713" i="18"/>
  <c r="A10717" i="18"/>
  <c r="A10721" i="18"/>
  <c r="A10725" i="18"/>
  <c r="A10729" i="18"/>
  <c r="A10733" i="18"/>
  <c r="A10737" i="18"/>
  <c r="A10741" i="18"/>
  <c r="A10745" i="18"/>
  <c r="A10749" i="18"/>
  <c r="A10753" i="18"/>
  <c r="A10757" i="18"/>
  <c r="A10761" i="18"/>
  <c r="A10765" i="18"/>
  <c r="A10769" i="18"/>
  <c r="A10773" i="18"/>
  <c r="A10077" i="18"/>
  <c r="A10141" i="18"/>
  <c r="A10205" i="18"/>
  <c r="A10269" i="18"/>
  <c r="A10333" i="18"/>
  <c r="A10362" i="18"/>
  <c r="A10378" i="18"/>
  <c r="A10394" i="18"/>
  <c r="A10410" i="18"/>
  <c r="A10426" i="18"/>
  <c r="A10442" i="18"/>
  <c r="A10458" i="18"/>
  <c r="A10470" i="18"/>
  <c r="A10478" i="18"/>
  <c r="A10486" i="18"/>
  <c r="A10494" i="18"/>
  <c r="A10502" i="18"/>
  <c r="A10510" i="18"/>
  <c r="A10518" i="18"/>
  <c r="A10526" i="18"/>
  <c r="A10534" i="18"/>
  <c r="A10542" i="18"/>
  <c r="A10550" i="18"/>
  <c r="A10558" i="18"/>
  <c r="A10566" i="18"/>
  <c r="A10574" i="18"/>
  <c r="A10582" i="18"/>
  <c r="A10590" i="18"/>
  <c r="A10598" i="18"/>
  <c r="A10606" i="18"/>
  <c r="A10610" i="18"/>
  <c r="A10614" i="18"/>
  <c r="A10618" i="18"/>
  <c r="A10622" i="18"/>
  <c r="A10626" i="18"/>
  <c r="A10630" i="18"/>
  <c r="A10634" i="18"/>
  <c r="A10638" i="18"/>
  <c r="A10642" i="18"/>
  <c r="A10646" i="18"/>
  <c r="A10650" i="18"/>
  <c r="A10654" i="18"/>
  <c r="A10658" i="18"/>
  <c r="A10662" i="18"/>
  <c r="A10666" i="18"/>
  <c r="A10670" i="18"/>
  <c r="A10674" i="18"/>
  <c r="A10678" i="18"/>
  <c r="A10682" i="18"/>
  <c r="A10686" i="18"/>
  <c r="A10690" i="18"/>
  <c r="A10694" i="18"/>
  <c r="A10698" i="18"/>
  <c r="A10702" i="18"/>
  <c r="A10706" i="18"/>
  <c r="A10710" i="18"/>
  <c r="A10714" i="18"/>
  <c r="A10718" i="18"/>
  <c r="A10722" i="18"/>
  <c r="A10726" i="18"/>
  <c r="A10730" i="18"/>
  <c r="A10734" i="18"/>
  <c r="A10738" i="18"/>
  <c r="A10742" i="18"/>
  <c r="A10746" i="18"/>
  <c r="A10750" i="18"/>
  <c r="A10754" i="18"/>
  <c r="A10758" i="18"/>
  <c r="A10762" i="18"/>
  <c r="A10766" i="18"/>
  <c r="A10770" i="18"/>
  <c r="A10774" i="18"/>
  <c r="A10778" i="18"/>
  <c r="A10782" i="18"/>
  <c r="A10786" i="18"/>
  <c r="A10790" i="18"/>
  <c r="A10794" i="18"/>
  <c r="A10798" i="18"/>
  <c r="A10802" i="18"/>
  <c r="A10806" i="18"/>
  <c r="A10810" i="18"/>
  <c r="A10814" i="18"/>
  <c r="A10818" i="18"/>
  <c r="A10822" i="18"/>
  <c r="A10826" i="18"/>
  <c r="A10093" i="18"/>
  <c r="A10347" i="18"/>
  <c r="A10414" i="18"/>
  <c r="A10473" i="18"/>
  <c r="A10505" i="18"/>
  <c r="A10537" i="18"/>
  <c r="A10569" i="18"/>
  <c r="A10601" i="18"/>
  <c r="A10619" i="18"/>
  <c r="A10635" i="18"/>
  <c r="A10651" i="18"/>
  <c r="A10667" i="18"/>
  <c r="A10683" i="18"/>
  <c r="A10699" i="18"/>
  <c r="A10715" i="18"/>
  <c r="A10731" i="18"/>
  <c r="A10747" i="18"/>
  <c r="A10763" i="18"/>
  <c r="A10777" i="18"/>
  <c r="A10785" i="18"/>
  <c r="A10793" i="18"/>
  <c r="A10801" i="18"/>
  <c r="A10809" i="18"/>
  <c r="A10817" i="18"/>
  <c r="A10824" i="18"/>
  <c r="A10829" i="18"/>
  <c r="A10833" i="18"/>
  <c r="A10837" i="18"/>
  <c r="A10841" i="18"/>
  <c r="A10845" i="18"/>
  <c r="A10849" i="18"/>
  <c r="A10853" i="18"/>
  <c r="A10857" i="18"/>
  <c r="A10861" i="18"/>
  <c r="A10865" i="18"/>
  <c r="A10869" i="18"/>
  <c r="A10873" i="18"/>
  <c r="A10877" i="18"/>
  <c r="A10881" i="18"/>
  <c r="A10885" i="18"/>
  <c r="A10889" i="18"/>
  <c r="A10893" i="18"/>
  <c r="A10897" i="18"/>
  <c r="A10901" i="18"/>
  <c r="A10905" i="18"/>
  <c r="A10909" i="18"/>
  <c r="A10913" i="18"/>
  <c r="A10917" i="18"/>
  <c r="A10921" i="18"/>
  <c r="A10925" i="18"/>
  <c r="A10929" i="18"/>
  <c r="A10933" i="18"/>
  <c r="A10937" i="18"/>
  <c r="A10941" i="18"/>
  <c r="A10945" i="18"/>
  <c r="A10949" i="18"/>
  <c r="A10953" i="18"/>
  <c r="A10957" i="18"/>
  <c r="A10961" i="18"/>
  <c r="A10965" i="18"/>
  <c r="A10969" i="18"/>
  <c r="A10973" i="18"/>
  <c r="A10977" i="18"/>
  <c r="A10981" i="18"/>
  <c r="A10985" i="18"/>
  <c r="A10989" i="18"/>
  <c r="A10993" i="18"/>
  <c r="A10997" i="18"/>
  <c r="A11001" i="18"/>
  <c r="A11005" i="18"/>
  <c r="A11009" i="18"/>
  <c r="A11013" i="18"/>
  <c r="A11017" i="18"/>
  <c r="A11021" i="18"/>
  <c r="A11025" i="18"/>
  <c r="A11029" i="18"/>
  <c r="A11033" i="18"/>
  <c r="A11037" i="18"/>
  <c r="A11041" i="18"/>
  <c r="A11045" i="18"/>
  <c r="A11049" i="18"/>
  <c r="A11053" i="18"/>
  <c r="A11057" i="18"/>
  <c r="A11061" i="18"/>
  <c r="A11065" i="18"/>
  <c r="A10157" i="18"/>
  <c r="A10366" i="18"/>
  <c r="A10430" i="18"/>
  <c r="A10481" i="18"/>
  <c r="A10513" i="18"/>
  <c r="A10545" i="18"/>
  <c r="A10577" i="18"/>
  <c r="A10607" i="18"/>
  <c r="A10623" i="18"/>
  <c r="A10639" i="18"/>
  <c r="A10655" i="18"/>
  <c r="A10671" i="18"/>
  <c r="A10687" i="18"/>
  <c r="A10703" i="18"/>
  <c r="A10719" i="18"/>
  <c r="A10735" i="18"/>
  <c r="A10751" i="18"/>
  <c r="A10767" i="18"/>
  <c r="A10779" i="18"/>
  <c r="A10787" i="18"/>
  <c r="A10795" i="18"/>
  <c r="A10803" i="18"/>
  <c r="A10811" i="18"/>
  <c r="A10819" i="18"/>
  <c r="A10825" i="18"/>
  <c r="A10830" i="18"/>
  <c r="A10834" i="18"/>
  <c r="A10838" i="18"/>
  <c r="A10842" i="18"/>
  <c r="A10846" i="18"/>
  <c r="A10850" i="18"/>
  <c r="A10854" i="18"/>
  <c r="A10858" i="18"/>
  <c r="A10862" i="18"/>
  <c r="A10866" i="18"/>
  <c r="A10870" i="18"/>
  <c r="A10874" i="18"/>
  <c r="A10878" i="18"/>
  <c r="A10882" i="18"/>
  <c r="A10886" i="18"/>
  <c r="A10890" i="18"/>
  <c r="A10894" i="18"/>
  <c r="A10898" i="18"/>
  <c r="A10902" i="18"/>
  <c r="A10906" i="18"/>
  <c r="A10910" i="18"/>
  <c r="A10914" i="18"/>
  <c r="A10918" i="18"/>
  <c r="A10922" i="18"/>
  <c r="A10926" i="18"/>
  <c r="A10930" i="18"/>
  <c r="A10934" i="18"/>
  <c r="A10938" i="18"/>
  <c r="A10942" i="18"/>
  <c r="A10946" i="18"/>
  <c r="A10950" i="18"/>
  <c r="A10954" i="18"/>
  <c r="A10958" i="18"/>
  <c r="A10962" i="18"/>
  <c r="A10966" i="18"/>
  <c r="A10970" i="18"/>
  <c r="A10974" i="18"/>
  <c r="A10978" i="18"/>
  <c r="A10982" i="18"/>
  <c r="A10986" i="18"/>
  <c r="A10990" i="18"/>
  <c r="A10994" i="18"/>
  <c r="A10998" i="18"/>
  <c r="A11002" i="18"/>
  <c r="A11006" i="18"/>
  <c r="A10221" i="18"/>
  <c r="A10382" i="18"/>
  <c r="A10446" i="18"/>
  <c r="A10489" i="18"/>
  <c r="A10521" i="18"/>
  <c r="A10553" i="18"/>
  <c r="A10585" i="18"/>
  <c r="A10611" i="18"/>
  <c r="A10627" i="18"/>
  <c r="A10643" i="18"/>
  <c r="A10659" i="18"/>
  <c r="A10675" i="18"/>
  <c r="A10691" i="18"/>
  <c r="A10707" i="18"/>
  <c r="A10723" i="18"/>
  <c r="A10739" i="18"/>
  <c r="A10755" i="18"/>
  <c r="A10771" i="18"/>
  <c r="A10781" i="18"/>
  <c r="A10789" i="18"/>
  <c r="A10797" i="18"/>
  <c r="A10805" i="18"/>
  <c r="A10813" i="18"/>
  <c r="A10821" i="18"/>
  <c r="A10827" i="18"/>
  <c r="A10831" i="18"/>
  <c r="A10835" i="18"/>
  <c r="A10839" i="18"/>
  <c r="A10843" i="18"/>
  <c r="A10847" i="18"/>
  <c r="A10851" i="18"/>
  <c r="A10855" i="18"/>
  <c r="A10859" i="18"/>
  <c r="A10863" i="18"/>
  <c r="A10867" i="18"/>
  <c r="A10871" i="18"/>
  <c r="A10875" i="18"/>
  <c r="A10879" i="18"/>
  <c r="A10883" i="18"/>
  <c r="A10887" i="18"/>
  <c r="A10891" i="18"/>
  <c r="A10895" i="18"/>
  <c r="A10899" i="18"/>
  <c r="A10903" i="18"/>
  <c r="A10907" i="18"/>
  <c r="A10911" i="18"/>
  <c r="A10915" i="18"/>
  <c r="A10919" i="18"/>
  <c r="A10923" i="18"/>
  <c r="A10927" i="18"/>
  <c r="A10931" i="18"/>
  <c r="A10935" i="18"/>
  <c r="A10939" i="18"/>
  <c r="A10943" i="18"/>
  <c r="A10947" i="18"/>
  <c r="A10951" i="18"/>
  <c r="A10955" i="18"/>
  <c r="A10959" i="18"/>
  <c r="A10963" i="18"/>
  <c r="A10967" i="18"/>
  <c r="A10971" i="18"/>
  <c r="A10975" i="18"/>
  <c r="A10979" i="18"/>
  <c r="A10983" i="18"/>
  <c r="A10987" i="18"/>
  <c r="A10991" i="18"/>
  <c r="A10995" i="18"/>
  <c r="A10999" i="18"/>
  <c r="A11003" i="18"/>
  <c r="A11007" i="18"/>
  <c r="A11011" i="18"/>
  <c r="A11015" i="18"/>
  <c r="A11019" i="18"/>
  <c r="A11023" i="18"/>
  <c r="A11027" i="18"/>
  <c r="A11031" i="18"/>
  <c r="A11035" i="18"/>
  <c r="A11039" i="18"/>
  <c r="A11043" i="18"/>
  <c r="A11047" i="18"/>
  <c r="A11051" i="18"/>
  <c r="A11055" i="18"/>
  <c r="A11059" i="18"/>
  <c r="A11063" i="18"/>
  <c r="A11067" i="18"/>
  <c r="A11071" i="18"/>
  <c r="A11075" i="18"/>
  <c r="A11079" i="18"/>
  <c r="A10285" i="18"/>
  <c r="A10529" i="18"/>
  <c r="A10631" i="18"/>
  <c r="A10695" i="18"/>
  <c r="A10759" i="18"/>
  <c r="A10799" i="18"/>
  <c r="A10828" i="18"/>
  <c r="A10844" i="18"/>
  <c r="A10860" i="18"/>
  <c r="A10876" i="18"/>
  <c r="A10892" i="18"/>
  <c r="A10908" i="18"/>
  <c r="A10924" i="18"/>
  <c r="A10940" i="18"/>
  <c r="A10956" i="18"/>
  <c r="A10972" i="18"/>
  <c r="A10988" i="18"/>
  <c r="A11004" i="18"/>
  <c r="A11014" i="18"/>
  <c r="A11022" i="18"/>
  <c r="A11030" i="18"/>
  <c r="A11038" i="18"/>
  <c r="A11046" i="18"/>
  <c r="A11054" i="18"/>
  <c r="A11062" i="18"/>
  <c r="A11069" i="18"/>
  <c r="A11074" i="18"/>
  <c r="A11080" i="18"/>
  <c r="A11084" i="18"/>
  <c r="A11088" i="18"/>
  <c r="A11092" i="18"/>
  <c r="A11096" i="18"/>
  <c r="A11100" i="18"/>
  <c r="A11104" i="18"/>
  <c r="A11108" i="18"/>
  <c r="A11112" i="18"/>
  <c r="A11116" i="18"/>
  <c r="A11120" i="18"/>
  <c r="A11124" i="18"/>
  <c r="A11128" i="18"/>
  <c r="A11132" i="18"/>
  <c r="A11136" i="18"/>
  <c r="A11140" i="18"/>
  <c r="A11144" i="18"/>
  <c r="A11148" i="18"/>
  <c r="A11152" i="18"/>
  <c r="A11156" i="18"/>
  <c r="A11160" i="18"/>
  <c r="A11164" i="18"/>
  <c r="A11168" i="18"/>
  <c r="A11172" i="18"/>
  <c r="A11176" i="18"/>
  <c r="A11180" i="18"/>
  <c r="A11184" i="18"/>
  <c r="A11188" i="18"/>
  <c r="A11192" i="18"/>
  <c r="A11196" i="18"/>
  <c r="A11200" i="18"/>
  <c r="A11204" i="18"/>
  <c r="A11208" i="18"/>
  <c r="A11212" i="18"/>
  <c r="A11216" i="18"/>
  <c r="A11220" i="18"/>
  <c r="A11224" i="18"/>
  <c r="A11228" i="18"/>
  <c r="A11232" i="18"/>
  <c r="A11236" i="18"/>
  <c r="A11240" i="18"/>
  <c r="A11244" i="18"/>
  <c r="A11248" i="18"/>
  <c r="A11252" i="18"/>
  <c r="A11256" i="18"/>
  <c r="A11260" i="18"/>
  <c r="A11264" i="18"/>
  <c r="A11268" i="18"/>
  <c r="A11272" i="18"/>
  <c r="A11276" i="18"/>
  <c r="A11280" i="18"/>
  <c r="A11284" i="18"/>
  <c r="A11288" i="18"/>
  <c r="A11292" i="18"/>
  <c r="A11296" i="18"/>
  <c r="A11300" i="18"/>
  <c r="A11304" i="18"/>
  <c r="A11308" i="18"/>
  <c r="A11312" i="18"/>
  <c r="A11316" i="18"/>
  <c r="A11320" i="18"/>
  <c r="A11324" i="18"/>
  <c r="A11328" i="18"/>
  <c r="A11332" i="18"/>
  <c r="A11336" i="18"/>
  <c r="A11340" i="18"/>
  <c r="A11344" i="18"/>
  <c r="A11348" i="18"/>
  <c r="A11352" i="18"/>
  <c r="A11356" i="18"/>
  <c r="A11360" i="18"/>
  <c r="A11364" i="18"/>
  <c r="A11368" i="18"/>
  <c r="A11372" i="18"/>
  <c r="A11376" i="18"/>
  <c r="A11380" i="18"/>
  <c r="A11384" i="18"/>
  <c r="A11388" i="18"/>
  <c r="A11392" i="18"/>
  <c r="A10497" i="18"/>
  <c r="A10791" i="18"/>
  <c r="A10856" i="18"/>
  <c r="A10904" i="18"/>
  <c r="A10952" i="18"/>
  <c r="A11000" i="18"/>
  <c r="A11028" i="18"/>
  <c r="A11052" i="18"/>
  <c r="A11078" i="18"/>
  <c r="A11091" i="18"/>
  <c r="A11099" i="18"/>
  <c r="A11111" i="18"/>
  <c r="A11127" i="18"/>
  <c r="A11139" i="18"/>
  <c r="A11151" i="18"/>
  <c r="A11163" i="18"/>
  <c r="A11175" i="18"/>
  <c r="A11187" i="18"/>
  <c r="A11203" i="18"/>
  <c r="A11215" i="18"/>
  <c r="A11227" i="18"/>
  <c r="A11243" i="18"/>
  <c r="A11255" i="18"/>
  <c r="A11267" i="18"/>
  <c r="A11283" i="18"/>
  <c r="A11295" i="18"/>
  <c r="A11307" i="18"/>
  <c r="A11315" i="18"/>
  <c r="A11327" i="18"/>
  <c r="A11339" i="18"/>
  <c r="A11351" i="18"/>
  <c r="A11363" i="18"/>
  <c r="A11379" i="18"/>
  <c r="A11391" i="18"/>
  <c r="A10398" i="18"/>
  <c r="A10561" i="18"/>
  <c r="A10647" i="18"/>
  <c r="A10711" i="18"/>
  <c r="A10775" i="18"/>
  <c r="A10807" i="18"/>
  <c r="A10832" i="18"/>
  <c r="A10848" i="18"/>
  <c r="A10864" i="18"/>
  <c r="A10880" i="18"/>
  <c r="A10896" i="18"/>
  <c r="A10912" i="18"/>
  <c r="A10928" i="18"/>
  <c r="A10944" i="18"/>
  <c r="A10960" i="18"/>
  <c r="A10976" i="18"/>
  <c r="A10992" i="18"/>
  <c r="A11008" i="18"/>
  <c r="A11016" i="18"/>
  <c r="A11024" i="18"/>
  <c r="A11032" i="18"/>
  <c r="A11040" i="18"/>
  <c r="A11048" i="18"/>
  <c r="A11056" i="18"/>
  <c r="A11064" i="18"/>
  <c r="A11070" i="18"/>
  <c r="A11076" i="18"/>
  <c r="A11081" i="18"/>
  <c r="A11085" i="18"/>
  <c r="A11089" i="18"/>
  <c r="A11093" i="18"/>
  <c r="A11097" i="18"/>
  <c r="A11101" i="18"/>
  <c r="A11105" i="18"/>
  <c r="A11109" i="18"/>
  <c r="A11113" i="18"/>
  <c r="A11117" i="18"/>
  <c r="A11121" i="18"/>
  <c r="A11125" i="18"/>
  <c r="A11129" i="18"/>
  <c r="A11133" i="18"/>
  <c r="A11137" i="18"/>
  <c r="A11141" i="18"/>
  <c r="A11145" i="18"/>
  <c r="A11149" i="18"/>
  <c r="A11153" i="18"/>
  <c r="A11157" i="18"/>
  <c r="A11161" i="18"/>
  <c r="A11165" i="18"/>
  <c r="A11169" i="18"/>
  <c r="A11173" i="18"/>
  <c r="A11177" i="18"/>
  <c r="A11181" i="18"/>
  <c r="A11185" i="18"/>
  <c r="A11189" i="18"/>
  <c r="A11193" i="18"/>
  <c r="A11197" i="18"/>
  <c r="A11201" i="18"/>
  <c r="A11205" i="18"/>
  <c r="A11209" i="18"/>
  <c r="A11213" i="18"/>
  <c r="A11217" i="18"/>
  <c r="A11221" i="18"/>
  <c r="A11225" i="18"/>
  <c r="A11229" i="18"/>
  <c r="A11233" i="18"/>
  <c r="A11237" i="18"/>
  <c r="A11241" i="18"/>
  <c r="A11245" i="18"/>
  <c r="A11249" i="18"/>
  <c r="A11253" i="18"/>
  <c r="A11257" i="18"/>
  <c r="A11261" i="18"/>
  <c r="A11265" i="18"/>
  <c r="A11269" i="18"/>
  <c r="A11273" i="18"/>
  <c r="A11277" i="18"/>
  <c r="A11281" i="18"/>
  <c r="A11285" i="18"/>
  <c r="A11289" i="18"/>
  <c r="A11293" i="18"/>
  <c r="A11297" i="18"/>
  <c r="A11301" i="18"/>
  <c r="A11305" i="18"/>
  <c r="A11309" i="18"/>
  <c r="A11313" i="18"/>
  <c r="A11317" i="18"/>
  <c r="A11321" i="18"/>
  <c r="A11325" i="18"/>
  <c r="A11329" i="18"/>
  <c r="A11333" i="18"/>
  <c r="A11337" i="18"/>
  <c r="A11341" i="18"/>
  <c r="A11345" i="18"/>
  <c r="A11349" i="18"/>
  <c r="A11353" i="18"/>
  <c r="A11357" i="18"/>
  <c r="A11361" i="18"/>
  <c r="A11365" i="18"/>
  <c r="A11369" i="18"/>
  <c r="A11373" i="18"/>
  <c r="A11377" i="18"/>
  <c r="A11381" i="18"/>
  <c r="A11385" i="18"/>
  <c r="A11389" i="18"/>
  <c r="A10029" i="18"/>
  <c r="A10679" i="18"/>
  <c r="A10823" i="18"/>
  <c r="A10872" i="18"/>
  <c r="A10920" i="18"/>
  <c r="A10968" i="18"/>
  <c r="A11020" i="18"/>
  <c r="A11044" i="18"/>
  <c r="A11068" i="18"/>
  <c r="A11087" i="18"/>
  <c r="A11103" i="18"/>
  <c r="A11119" i="18"/>
  <c r="A11131" i="18"/>
  <c r="A11143" i="18"/>
  <c r="A11159" i="18"/>
  <c r="A11171" i="18"/>
  <c r="A11183" i="18"/>
  <c r="A11199" i="18"/>
  <c r="A11211" i="18"/>
  <c r="A11223" i="18"/>
  <c r="A11235" i="18"/>
  <c r="A11251" i="18"/>
  <c r="A11263" i="18"/>
  <c r="A11275" i="18"/>
  <c r="A11287" i="18"/>
  <c r="A11303" i="18"/>
  <c r="A11319" i="18"/>
  <c r="A11331" i="18"/>
  <c r="A11343" i="18"/>
  <c r="A11359" i="18"/>
  <c r="A11371" i="18"/>
  <c r="A11383" i="18"/>
  <c r="A10462" i="18"/>
  <c r="A10593" i="18"/>
  <c r="A10663" i="18"/>
  <c r="A10727" i="18"/>
  <c r="A10783" i="18"/>
  <c r="A10815" i="18"/>
  <c r="A10836" i="18"/>
  <c r="A10852" i="18"/>
  <c r="A10868" i="18"/>
  <c r="A10884" i="18"/>
  <c r="A10900" i="18"/>
  <c r="A10916" i="18"/>
  <c r="A10932" i="18"/>
  <c r="A10948" i="18"/>
  <c r="A10964" i="18"/>
  <c r="A10980" i="18"/>
  <c r="A10996" i="18"/>
  <c r="A11010" i="18"/>
  <c r="A11018" i="18"/>
  <c r="A11026" i="18"/>
  <c r="A11034" i="18"/>
  <c r="A11042" i="18"/>
  <c r="A11050" i="18"/>
  <c r="A11058" i="18"/>
  <c r="A11066" i="18"/>
  <c r="A11072" i="18"/>
  <c r="A11077" i="18"/>
  <c r="A11082" i="18"/>
  <c r="A11086" i="18"/>
  <c r="A11090" i="18"/>
  <c r="A11094" i="18"/>
  <c r="A11098" i="18"/>
  <c r="A11102" i="18"/>
  <c r="A11106" i="18"/>
  <c r="A11110" i="18"/>
  <c r="A11114" i="18"/>
  <c r="A11118" i="18"/>
  <c r="A11122" i="18"/>
  <c r="A11126" i="18"/>
  <c r="A11130" i="18"/>
  <c r="A11134" i="18"/>
  <c r="A11138" i="18"/>
  <c r="A11142" i="18"/>
  <c r="A11146" i="18"/>
  <c r="A11150" i="18"/>
  <c r="A11154" i="18"/>
  <c r="A11158" i="18"/>
  <c r="A11162" i="18"/>
  <c r="A11166" i="18"/>
  <c r="A11170" i="18"/>
  <c r="A11174" i="18"/>
  <c r="A11178" i="18"/>
  <c r="A11182" i="18"/>
  <c r="A11186" i="18"/>
  <c r="A11190" i="18"/>
  <c r="A11194" i="18"/>
  <c r="A11198" i="18"/>
  <c r="A11202" i="18"/>
  <c r="A11206" i="18"/>
  <c r="A11210" i="18"/>
  <c r="A11214" i="18"/>
  <c r="A11218" i="18"/>
  <c r="A11222" i="18"/>
  <c r="A11226" i="18"/>
  <c r="A11230" i="18"/>
  <c r="A11234" i="18"/>
  <c r="A11238" i="18"/>
  <c r="A11242" i="18"/>
  <c r="A11246" i="18"/>
  <c r="A11250" i="18"/>
  <c r="A11254" i="18"/>
  <c r="A11258" i="18"/>
  <c r="A11262" i="18"/>
  <c r="A11266" i="18"/>
  <c r="A11270" i="18"/>
  <c r="A11274" i="18"/>
  <c r="A11278" i="18"/>
  <c r="A11282" i="18"/>
  <c r="A11286" i="18"/>
  <c r="A11290" i="18"/>
  <c r="A11294" i="18"/>
  <c r="A11298" i="18"/>
  <c r="A11302" i="18"/>
  <c r="A11306" i="18"/>
  <c r="A11310" i="18"/>
  <c r="A11314" i="18"/>
  <c r="A11318" i="18"/>
  <c r="A11322" i="18"/>
  <c r="A11326" i="18"/>
  <c r="A11330" i="18"/>
  <c r="A11334" i="18"/>
  <c r="A11338" i="18"/>
  <c r="A11342" i="18"/>
  <c r="A11346" i="18"/>
  <c r="A11350" i="18"/>
  <c r="A11354" i="18"/>
  <c r="A11358" i="18"/>
  <c r="A11362" i="18"/>
  <c r="A11366" i="18"/>
  <c r="A11370" i="18"/>
  <c r="A11374" i="18"/>
  <c r="A11378" i="18"/>
  <c r="A11382" i="18"/>
  <c r="A11386" i="18"/>
  <c r="A11390" i="18"/>
  <c r="A10615" i="18"/>
  <c r="A10743" i="18"/>
  <c r="A10840" i="18"/>
  <c r="A10888" i="18"/>
  <c r="A10936" i="18"/>
  <c r="A10984" i="18"/>
  <c r="A11012" i="18"/>
  <c r="A11036" i="18"/>
  <c r="A11060" i="18"/>
  <c r="A11073" i="18"/>
  <c r="A11083" i="18"/>
  <c r="A11095" i="18"/>
  <c r="A11107" i="18"/>
  <c r="A11115" i="18"/>
  <c r="A11123" i="18"/>
  <c r="A11135" i="18"/>
  <c r="A11147" i="18"/>
  <c r="A11155" i="18"/>
  <c r="A11167" i="18"/>
  <c r="A11179" i="18"/>
  <c r="A11191" i="18"/>
  <c r="A11195" i="18"/>
  <c r="A11207" i="18"/>
  <c r="A11219" i="18"/>
  <c r="A11231" i="18"/>
  <c r="A11239" i="18"/>
  <c r="A11247" i="18"/>
  <c r="A11259" i="18"/>
  <c r="A11271" i="18"/>
  <c r="A11279" i="18"/>
  <c r="A11291" i="18"/>
  <c r="A11299" i="18"/>
  <c r="A11311" i="18"/>
  <c r="A11323" i="18"/>
  <c r="A11335" i="18"/>
  <c r="A11347" i="18"/>
  <c r="A11355" i="18"/>
  <c r="A11367" i="18"/>
  <c r="A11375" i="18"/>
  <c r="A11387" i="18"/>
  <c r="A5208" i="18"/>
  <c r="A5493" i="18"/>
  <c r="A5876" i="18"/>
  <c r="A5491" i="18"/>
  <c r="A5157" i="18"/>
  <c r="A4874" i="18"/>
  <c r="A4707" i="18"/>
  <c r="A4322" i="18"/>
  <c r="A5827" i="18"/>
  <c r="A5326" i="18"/>
  <c r="A4825" i="18"/>
  <c r="A4658" i="18"/>
  <c r="A5658" i="18"/>
  <c r="A5041" i="18"/>
  <c r="A4489" i="18"/>
  <c r="A3989" i="18"/>
  <c r="A4992" i="18"/>
  <c r="A4826" i="18"/>
  <c r="A5375" i="18"/>
  <c r="A5825" i="18"/>
  <c r="A5542" i="18"/>
  <c r="A5324" i="18"/>
  <c r="A4656" i="18"/>
  <c r="A4373" i="18"/>
  <c r="A3943" i="18"/>
  <c r="A5159" i="18"/>
  <c r="A4324" i="18"/>
  <c r="A5709" i="18"/>
  <c r="A4990" i="18"/>
  <c r="A4823" i="18"/>
  <c r="A4540" i="18"/>
  <c r="A3941" i="18"/>
  <c r="A5660" i="18"/>
  <c r="A4491" i="18"/>
  <c r="T37" i="9"/>
  <c r="S37" i="9"/>
  <c r="AA29" i="7"/>
  <c r="O29" i="7"/>
  <c r="AC29" i="7"/>
  <c r="T136" i="9" l="1"/>
  <c r="C116" i="9"/>
  <c r="C117" i="9"/>
  <c r="C118" i="9"/>
  <c r="C119" i="9"/>
  <c r="C120" i="9"/>
  <c r="C121" i="9"/>
  <c r="C77" i="9"/>
  <c r="C78" i="9"/>
  <c r="C79" i="9"/>
  <c r="C80" i="9"/>
  <c r="C81" i="9"/>
  <c r="C82" i="9"/>
  <c r="C83" i="9"/>
  <c r="C39" i="9"/>
  <c r="C40" i="9"/>
  <c r="C41" i="9"/>
  <c r="C42" i="9"/>
  <c r="C43" i="9"/>
  <c r="C44" i="9"/>
  <c r="D62" i="2"/>
  <c r="C95" i="2" l="1"/>
  <c r="B3915" i="18"/>
  <c r="G3915" i="18" s="1"/>
  <c r="H3915" i="18" s="1"/>
  <c r="B3914" i="18"/>
  <c r="G3914" i="18" s="1"/>
  <c r="H3914" i="18" s="1"/>
  <c r="B3913" i="18"/>
  <c r="G3913" i="18" s="1"/>
  <c r="H3913" i="18" s="1"/>
  <c r="B3912" i="18"/>
  <c r="G3912" i="18" s="1"/>
  <c r="H3912" i="18" s="1"/>
  <c r="B3911" i="18"/>
  <c r="G3911" i="18" s="1"/>
  <c r="H3911" i="18" s="1"/>
  <c r="B3910" i="18"/>
  <c r="G3910" i="18" s="1"/>
  <c r="H3910" i="18" s="1"/>
  <c r="B3909" i="18"/>
  <c r="G3909" i="18" s="1"/>
  <c r="H3909" i="18" s="1"/>
  <c r="B3907" i="18"/>
  <c r="G3907" i="18" s="1"/>
  <c r="H3907" i="18" s="1"/>
  <c r="B3906" i="18"/>
  <c r="G3906" i="18" s="1"/>
  <c r="H3906" i="18" s="1"/>
  <c r="B3905" i="18"/>
  <c r="G3905" i="18" s="1"/>
  <c r="H3905" i="18" s="1"/>
  <c r="B3904" i="18"/>
  <c r="G3904" i="18" s="1"/>
  <c r="H3904" i="18" s="1"/>
  <c r="B3903" i="18"/>
  <c r="G3903" i="18" s="1"/>
  <c r="H3903" i="18" s="1"/>
  <c r="B3902" i="18"/>
  <c r="G3902" i="18" s="1"/>
  <c r="H3902" i="18" s="1"/>
  <c r="B3901" i="18"/>
  <c r="G3901" i="18" s="1"/>
  <c r="H3901" i="18" s="1"/>
  <c r="B3900" i="18"/>
  <c r="G3900" i="18" s="1"/>
  <c r="H3900" i="18" s="1"/>
  <c r="B3899" i="18"/>
  <c r="G3899" i="18" s="1"/>
  <c r="H3899" i="18" s="1"/>
  <c r="B3898" i="18"/>
  <c r="G3898" i="18" s="1"/>
  <c r="H3898" i="18" s="1"/>
  <c r="B3897" i="18"/>
  <c r="G3897" i="18" s="1"/>
  <c r="H3897" i="18" s="1"/>
  <c r="B3896" i="18"/>
  <c r="G3896" i="18" s="1"/>
  <c r="H3896" i="18" s="1"/>
  <c r="B3895" i="18"/>
  <c r="G3895" i="18" s="1"/>
  <c r="H3895" i="18" s="1"/>
  <c r="B3894" i="18"/>
  <c r="G3894" i="18" s="1"/>
  <c r="H3894" i="18" s="1"/>
  <c r="B3893" i="18"/>
  <c r="G3893" i="18" s="1"/>
  <c r="H3893" i="18" s="1"/>
  <c r="B3891" i="18"/>
  <c r="G3891" i="18" s="1"/>
  <c r="H3891" i="18" s="1"/>
  <c r="B3890" i="18"/>
  <c r="G3890" i="18" s="1"/>
  <c r="H3890" i="18" s="1"/>
  <c r="B3889" i="18"/>
  <c r="G3889" i="18" s="1"/>
  <c r="H3889" i="18" s="1"/>
  <c r="B3888" i="18"/>
  <c r="G3888" i="18" s="1"/>
  <c r="H3888" i="18" s="1"/>
  <c r="B3887" i="18"/>
  <c r="G3887" i="18" s="1"/>
  <c r="H3887" i="18" s="1"/>
  <c r="B3886" i="18"/>
  <c r="G3886" i="18" s="1"/>
  <c r="H3886" i="18" s="1"/>
  <c r="B3885" i="18"/>
  <c r="G3885" i="18" s="1"/>
  <c r="H3885" i="18" s="1"/>
  <c r="B3883" i="18"/>
  <c r="G3883" i="18" s="1"/>
  <c r="H3883" i="18" s="1"/>
  <c r="B3882" i="18"/>
  <c r="G3882" i="18" s="1"/>
  <c r="H3882" i="18" s="1"/>
  <c r="B3881" i="18"/>
  <c r="G3881" i="18" s="1"/>
  <c r="H3881" i="18" s="1"/>
  <c r="B3880" i="18"/>
  <c r="G3880" i="18" s="1"/>
  <c r="H3880" i="18" s="1"/>
  <c r="B3879" i="18"/>
  <c r="G3879" i="18" s="1"/>
  <c r="H3879" i="18" s="1"/>
  <c r="B3878" i="18"/>
  <c r="G3878" i="18" s="1"/>
  <c r="H3878" i="18" s="1"/>
  <c r="B3877" i="18"/>
  <c r="G3877" i="18" s="1"/>
  <c r="H3877" i="18" s="1"/>
  <c r="B3875" i="18"/>
  <c r="G3875" i="18" s="1"/>
  <c r="H3875" i="18" s="1"/>
  <c r="B3874" i="18"/>
  <c r="G3874" i="18" s="1"/>
  <c r="H3874" i="18" s="1"/>
  <c r="B3873" i="18"/>
  <c r="G3873" i="18" s="1"/>
  <c r="H3873" i="18" s="1"/>
  <c r="B3872" i="18"/>
  <c r="G3872" i="18" s="1"/>
  <c r="H3872" i="18" s="1"/>
  <c r="B3871" i="18"/>
  <c r="G3871" i="18" s="1"/>
  <c r="H3871" i="18" s="1"/>
  <c r="B3870" i="18"/>
  <c r="G3870" i="18" s="1"/>
  <c r="H3870" i="18" s="1"/>
  <c r="B3869" i="18"/>
  <c r="G3869" i="18" s="1"/>
  <c r="H3869" i="18" s="1"/>
  <c r="B3867" i="18"/>
  <c r="G3867" i="18" s="1"/>
  <c r="H3867" i="18" s="1"/>
  <c r="B3866" i="18"/>
  <c r="G3866" i="18" s="1"/>
  <c r="H3866" i="18" s="1"/>
  <c r="B3865" i="18"/>
  <c r="G3865" i="18" s="1"/>
  <c r="H3865" i="18" s="1"/>
  <c r="B3863" i="18"/>
  <c r="G3863" i="18" s="1"/>
  <c r="H3863" i="18" s="1"/>
  <c r="B3862" i="18"/>
  <c r="G3862" i="18" s="1"/>
  <c r="H3862" i="18" s="1"/>
  <c r="B3861" i="18"/>
  <c r="G3861" i="18" s="1"/>
  <c r="H3861" i="18" s="1"/>
  <c r="B3860" i="18"/>
  <c r="G3860" i="18" s="1"/>
  <c r="H3860" i="18" s="1"/>
  <c r="B3859" i="18"/>
  <c r="G3859" i="18" s="1"/>
  <c r="H3859" i="18" s="1"/>
  <c r="B3858" i="18"/>
  <c r="G3858" i="18" s="1"/>
  <c r="H3858" i="18" s="1"/>
  <c r="B3857" i="18"/>
  <c r="G3857" i="18" s="1"/>
  <c r="H3857" i="18" s="1"/>
  <c r="B3856" i="18"/>
  <c r="G3856" i="18" s="1"/>
  <c r="H3856" i="18" s="1"/>
  <c r="B3855" i="18"/>
  <c r="G3855" i="18" s="1"/>
  <c r="H3855" i="18" s="1"/>
  <c r="B3854" i="18"/>
  <c r="G3854" i="18" s="1"/>
  <c r="H3854" i="18" s="1"/>
  <c r="B3852" i="18"/>
  <c r="G3852" i="18" s="1"/>
  <c r="H3852" i="18" s="1"/>
  <c r="B3850" i="18"/>
  <c r="G3850" i="18" s="1"/>
  <c r="H3850" i="18" s="1"/>
  <c r="B3849" i="18"/>
  <c r="G3849" i="18" s="1"/>
  <c r="H3849" i="18" s="1"/>
  <c r="B3848" i="18"/>
  <c r="G3848" i="18" s="1"/>
  <c r="H3848" i="18" s="1"/>
  <c r="B3847" i="18"/>
  <c r="G3847" i="18" s="1"/>
  <c r="H3847" i="18" s="1"/>
  <c r="B3846" i="18"/>
  <c r="G3846" i="18" s="1"/>
  <c r="H3846" i="18" s="1"/>
  <c r="B3845" i="18"/>
  <c r="G3845" i="18" s="1"/>
  <c r="H3845" i="18" s="1"/>
  <c r="B3844" i="18"/>
  <c r="G3844" i="18" s="1"/>
  <c r="H3844" i="18" s="1"/>
  <c r="B3842" i="18"/>
  <c r="G3842" i="18" s="1"/>
  <c r="H3842" i="18" s="1"/>
  <c r="B3841" i="18"/>
  <c r="G3841" i="18" s="1"/>
  <c r="H3841" i="18" s="1"/>
  <c r="B3840" i="18"/>
  <c r="G3840" i="18" s="1"/>
  <c r="H3840" i="18" s="1"/>
  <c r="B3838" i="18"/>
  <c r="G3838" i="18" s="1"/>
  <c r="H3838" i="18" s="1"/>
  <c r="B3837" i="18"/>
  <c r="G3837" i="18" s="1"/>
  <c r="H3837" i="18" s="1"/>
  <c r="B3836" i="18"/>
  <c r="G3836" i="18" s="1"/>
  <c r="H3836" i="18" s="1"/>
  <c r="B3835" i="18"/>
  <c r="G3835" i="18" s="1"/>
  <c r="H3835" i="18" s="1"/>
  <c r="B3834" i="18"/>
  <c r="G3834" i="18" s="1"/>
  <c r="H3834" i="18" s="1"/>
  <c r="B3833" i="18"/>
  <c r="G3833" i="18" s="1"/>
  <c r="H3833" i="18" s="1"/>
  <c r="B3832" i="18"/>
  <c r="G3832" i="18" s="1"/>
  <c r="H3832" i="18" s="1"/>
  <c r="B3831" i="18"/>
  <c r="G3831" i="18" s="1"/>
  <c r="H3831" i="18" s="1"/>
  <c r="B3830" i="18"/>
  <c r="G3830" i="18" s="1"/>
  <c r="H3830" i="18" s="1"/>
  <c r="B3829" i="18"/>
  <c r="G3829" i="18" s="1"/>
  <c r="H3829" i="18" s="1"/>
  <c r="B3827" i="18"/>
  <c r="G3827" i="18" s="1"/>
  <c r="H3827" i="18" s="1"/>
  <c r="B3824" i="18"/>
  <c r="G3824" i="18" s="1"/>
  <c r="H3824" i="18" s="1"/>
  <c r="B3823" i="18"/>
  <c r="G3823" i="18" s="1"/>
  <c r="H3823" i="18" s="1"/>
  <c r="B3822" i="18"/>
  <c r="G3822" i="18" s="1"/>
  <c r="H3822" i="18" s="1"/>
  <c r="B3821" i="18"/>
  <c r="G3821" i="18" s="1"/>
  <c r="H3821" i="18" s="1"/>
  <c r="B3820" i="18"/>
  <c r="G3820" i="18" s="1"/>
  <c r="H3820" i="18" s="1"/>
  <c r="B3819" i="18"/>
  <c r="G3819" i="18" s="1"/>
  <c r="H3819" i="18" s="1"/>
  <c r="B3818" i="18"/>
  <c r="G3818" i="18" s="1"/>
  <c r="H3818" i="18" s="1"/>
  <c r="B3816" i="18"/>
  <c r="G3816" i="18" s="1"/>
  <c r="H3816" i="18" s="1"/>
  <c r="B3815" i="18"/>
  <c r="G3815" i="18" s="1"/>
  <c r="H3815" i="18" s="1"/>
  <c r="B3814" i="18"/>
  <c r="G3814" i="18" s="1"/>
  <c r="H3814" i="18" s="1"/>
  <c r="B3812" i="18"/>
  <c r="G3812" i="18" s="1"/>
  <c r="H3812" i="18" s="1"/>
  <c r="B3811" i="18"/>
  <c r="G3811" i="18" s="1"/>
  <c r="H3811" i="18" s="1"/>
  <c r="B3810" i="18"/>
  <c r="G3810" i="18" s="1"/>
  <c r="H3810" i="18" s="1"/>
  <c r="B3809" i="18"/>
  <c r="G3809" i="18" s="1"/>
  <c r="H3809" i="18" s="1"/>
  <c r="B3808" i="18"/>
  <c r="G3808" i="18" s="1"/>
  <c r="H3808" i="18" s="1"/>
  <c r="B3807" i="18"/>
  <c r="G3807" i="18" s="1"/>
  <c r="H3807" i="18" s="1"/>
  <c r="B3806" i="18"/>
  <c r="G3806" i="18" s="1"/>
  <c r="H3806" i="18" s="1"/>
  <c r="B3805" i="18"/>
  <c r="G3805" i="18" s="1"/>
  <c r="H3805" i="18" s="1"/>
  <c r="B3804" i="18"/>
  <c r="G3804" i="18" s="1"/>
  <c r="H3804" i="18" s="1"/>
  <c r="B3803" i="18"/>
  <c r="G3803" i="18" s="1"/>
  <c r="H3803" i="18" s="1"/>
  <c r="B3801" i="18"/>
  <c r="G3801" i="18" s="1"/>
  <c r="H3801" i="18" s="1"/>
  <c r="B3799" i="18"/>
  <c r="G3799" i="18" s="1"/>
  <c r="H3799" i="18" s="1"/>
  <c r="B3798" i="18"/>
  <c r="G3798" i="18" s="1"/>
  <c r="H3798" i="18" s="1"/>
  <c r="B3797" i="18"/>
  <c r="G3797" i="18" s="1"/>
  <c r="H3797" i="18" s="1"/>
  <c r="B3796" i="18"/>
  <c r="G3796" i="18" s="1"/>
  <c r="H3796" i="18" s="1"/>
  <c r="B3795" i="18"/>
  <c r="G3795" i="18" s="1"/>
  <c r="H3795" i="18" s="1"/>
  <c r="B3794" i="18"/>
  <c r="G3794" i="18" s="1"/>
  <c r="H3794" i="18" s="1"/>
  <c r="B3793" i="18"/>
  <c r="G3793" i="18" s="1"/>
  <c r="H3793" i="18" s="1"/>
  <c r="B3791" i="18"/>
  <c r="G3791" i="18" s="1"/>
  <c r="H3791" i="18" s="1"/>
  <c r="B3790" i="18"/>
  <c r="G3790" i="18" s="1"/>
  <c r="H3790" i="18" s="1"/>
  <c r="B3789" i="18"/>
  <c r="G3789" i="18" s="1"/>
  <c r="H3789" i="18" s="1"/>
  <c r="B3787" i="18"/>
  <c r="G3787" i="18" s="1"/>
  <c r="H3787" i="18" s="1"/>
  <c r="B3786" i="18"/>
  <c r="G3786" i="18" s="1"/>
  <c r="H3786" i="18" s="1"/>
  <c r="B3785" i="18"/>
  <c r="G3785" i="18" s="1"/>
  <c r="H3785" i="18" s="1"/>
  <c r="B3784" i="18"/>
  <c r="G3784" i="18" s="1"/>
  <c r="H3784" i="18" s="1"/>
  <c r="B3783" i="18"/>
  <c r="G3783" i="18" s="1"/>
  <c r="H3783" i="18" s="1"/>
  <c r="B3782" i="18"/>
  <c r="G3782" i="18" s="1"/>
  <c r="H3782" i="18" s="1"/>
  <c r="B3781" i="18"/>
  <c r="G3781" i="18" s="1"/>
  <c r="H3781" i="18" s="1"/>
  <c r="B3780" i="18"/>
  <c r="G3780" i="18" s="1"/>
  <c r="H3780" i="18" s="1"/>
  <c r="B3779" i="18"/>
  <c r="G3779" i="18" s="1"/>
  <c r="H3779" i="18" s="1"/>
  <c r="B3778" i="18"/>
  <c r="G3778" i="18" s="1"/>
  <c r="H3778" i="18" s="1"/>
  <c r="B3776" i="18"/>
  <c r="G3776" i="18" s="1"/>
  <c r="H3776" i="18" s="1"/>
  <c r="B3773" i="18"/>
  <c r="G3773" i="18" s="1"/>
  <c r="H3773" i="18" s="1"/>
  <c r="B3772" i="18"/>
  <c r="G3772" i="18" s="1"/>
  <c r="H3772" i="18" s="1"/>
  <c r="B3771" i="18"/>
  <c r="G3771" i="18" s="1"/>
  <c r="H3771" i="18" s="1"/>
  <c r="B3770" i="18"/>
  <c r="G3770" i="18" s="1"/>
  <c r="H3770" i="18" s="1"/>
  <c r="B3769" i="18"/>
  <c r="G3769" i="18" s="1"/>
  <c r="H3769" i="18" s="1"/>
  <c r="B3768" i="18"/>
  <c r="G3768" i="18" s="1"/>
  <c r="H3768" i="18" s="1"/>
  <c r="B3767" i="18"/>
  <c r="G3767" i="18" s="1"/>
  <c r="H3767" i="18" s="1"/>
  <c r="B3765" i="18"/>
  <c r="G3765" i="18" s="1"/>
  <c r="H3765" i="18" s="1"/>
  <c r="B3764" i="18"/>
  <c r="G3764" i="18" s="1"/>
  <c r="H3764" i="18" s="1"/>
  <c r="B3763" i="18"/>
  <c r="G3763" i="18" s="1"/>
  <c r="H3763" i="18" s="1"/>
  <c r="B3761" i="18"/>
  <c r="G3761" i="18" s="1"/>
  <c r="H3761" i="18" s="1"/>
  <c r="B3760" i="18"/>
  <c r="G3760" i="18" s="1"/>
  <c r="H3760" i="18" s="1"/>
  <c r="B3759" i="18"/>
  <c r="G3759" i="18" s="1"/>
  <c r="H3759" i="18" s="1"/>
  <c r="B3758" i="18"/>
  <c r="G3758" i="18" s="1"/>
  <c r="H3758" i="18" s="1"/>
  <c r="B3757" i="18"/>
  <c r="G3757" i="18" s="1"/>
  <c r="H3757" i="18" s="1"/>
  <c r="B3756" i="18"/>
  <c r="G3756" i="18" s="1"/>
  <c r="H3756" i="18" s="1"/>
  <c r="B3755" i="18"/>
  <c r="G3755" i="18" s="1"/>
  <c r="H3755" i="18" s="1"/>
  <c r="B3754" i="18"/>
  <c r="G3754" i="18" s="1"/>
  <c r="H3754" i="18" s="1"/>
  <c r="B3753" i="18"/>
  <c r="G3753" i="18" s="1"/>
  <c r="H3753" i="18" s="1"/>
  <c r="B3752" i="18"/>
  <c r="G3752" i="18" s="1"/>
  <c r="H3752" i="18" s="1"/>
  <c r="B3750" i="18"/>
  <c r="G3750" i="18" s="1"/>
  <c r="H3750" i="18" s="1"/>
  <c r="B3748" i="18"/>
  <c r="G3748" i="18" s="1"/>
  <c r="H3748" i="18" s="1"/>
  <c r="B3747" i="18"/>
  <c r="G3747" i="18" s="1"/>
  <c r="H3747" i="18" s="1"/>
  <c r="B3746" i="18"/>
  <c r="G3746" i="18" s="1"/>
  <c r="H3746" i="18" s="1"/>
  <c r="B3745" i="18"/>
  <c r="G3745" i="18" s="1"/>
  <c r="H3745" i="18" s="1"/>
  <c r="B3744" i="18"/>
  <c r="G3744" i="18" s="1"/>
  <c r="H3744" i="18" s="1"/>
  <c r="B3743" i="18"/>
  <c r="G3743" i="18" s="1"/>
  <c r="H3743" i="18" s="1"/>
  <c r="B3742" i="18"/>
  <c r="G3742" i="18" s="1"/>
  <c r="H3742" i="18" s="1"/>
  <c r="B3740" i="18"/>
  <c r="G3740" i="18" s="1"/>
  <c r="H3740" i="18" s="1"/>
  <c r="B3739" i="18"/>
  <c r="G3739" i="18" s="1"/>
  <c r="H3739" i="18" s="1"/>
  <c r="B3738" i="18"/>
  <c r="G3738" i="18" s="1"/>
  <c r="H3738" i="18" s="1"/>
  <c r="B3736" i="18"/>
  <c r="G3736" i="18" s="1"/>
  <c r="H3736" i="18" s="1"/>
  <c r="B3735" i="18"/>
  <c r="G3735" i="18" s="1"/>
  <c r="H3735" i="18" s="1"/>
  <c r="B3734" i="18"/>
  <c r="G3734" i="18" s="1"/>
  <c r="H3734" i="18" s="1"/>
  <c r="B3733" i="18"/>
  <c r="G3733" i="18" s="1"/>
  <c r="H3733" i="18" s="1"/>
  <c r="B3732" i="18"/>
  <c r="G3732" i="18" s="1"/>
  <c r="H3732" i="18" s="1"/>
  <c r="B3731" i="18"/>
  <c r="G3731" i="18" s="1"/>
  <c r="H3731" i="18" s="1"/>
  <c r="B3730" i="18"/>
  <c r="G3730" i="18" s="1"/>
  <c r="H3730" i="18" s="1"/>
  <c r="B3729" i="18"/>
  <c r="G3729" i="18" s="1"/>
  <c r="H3729" i="18" s="1"/>
  <c r="B3728" i="18"/>
  <c r="G3728" i="18" s="1"/>
  <c r="H3728" i="18" s="1"/>
  <c r="B3727" i="18"/>
  <c r="G3727" i="18" s="1"/>
  <c r="H3727" i="18" s="1"/>
  <c r="B3725" i="18"/>
  <c r="G3725" i="18" s="1"/>
  <c r="H3725" i="18" s="1"/>
  <c r="B3722" i="18"/>
  <c r="G3722" i="18" s="1"/>
  <c r="H3722" i="18" s="1"/>
  <c r="B3721" i="18"/>
  <c r="G3721" i="18" s="1"/>
  <c r="H3721" i="18" s="1"/>
  <c r="B3720" i="18"/>
  <c r="G3720" i="18" s="1"/>
  <c r="H3720" i="18" s="1"/>
  <c r="B3719" i="18"/>
  <c r="G3719" i="18" s="1"/>
  <c r="H3719" i="18" s="1"/>
  <c r="B3718" i="18"/>
  <c r="G3718" i="18" s="1"/>
  <c r="H3718" i="18" s="1"/>
  <c r="B3717" i="18"/>
  <c r="G3717" i="18" s="1"/>
  <c r="H3717" i="18" s="1"/>
  <c r="B3716" i="18"/>
  <c r="G3716" i="18" s="1"/>
  <c r="H3716" i="18" s="1"/>
  <c r="B3714" i="18"/>
  <c r="G3714" i="18" s="1"/>
  <c r="H3714" i="18" s="1"/>
  <c r="B3713" i="18"/>
  <c r="G3713" i="18" s="1"/>
  <c r="H3713" i="18" s="1"/>
  <c r="B3712" i="18"/>
  <c r="G3712" i="18" s="1"/>
  <c r="H3712" i="18" s="1"/>
  <c r="B3710" i="18"/>
  <c r="G3710" i="18" s="1"/>
  <c r="H3710" i="18" s="1"/>
  <c r="B3709" i="18"/>
  <c r="G3709" i="18" s="1"/>
  <c r="H3709" i="18" s="1"/>
  <c r="B3708" i="18"/>
  <c r="G3708" i="18" s="1"/>
  <c r="H3708" i="18" s="1"/>
  <c r="B3707" i="18"/>
  <c r="G3707" i="18" s="1"/>
  <c r="H3707" i="18" s="1"/>
  <c r="B3706" i="18"/>
  <c r="G3706" i="18" s="1"/>
  <c r="H3706" i="18" s="1"/>
  <c r="B3705" i="18"/>
  <c r="G3705" i="18" s="1"/>
  <c r="H3705" i="18" s="1"/>
  <c r="B3704" i="18"/>
  <c r="G3704" i="18" s="1"/>
  <c r="H3704" i="18" s="1"/>
  <c r="B3703" i="18"/>
  <c r="G3703" i="18" s="1"/>
  <c r="H3703" i="18" s="1"/>
  <c r="B3702" i="18"/>
  <c r="G3702" i="18" s="1"/>
  <c r="H3702" i="18" s="1"/>
  <c r="B3701" i="18"/>
  <c r="G3701" i="18" s="1"/>
  <c r="H3701" i="18" s="1"/>
  <c r="B3699" i="18"/>
  <c r="G3699" i="18" s="1"/>
  <c r="H3699" i="18" s="1"/>
  <c r="B3697" i="18"/>
  <c r="G3697" i="18" s="1"/>
  <c r="H3697" i="18" s="1"/>
  <c r="B3696" i="18"/>
  <c r="G3696" i="18" s="1"/>
  <c r="H3696" i="18" s="1"/>
  <c r="B3695" i="18"/>
  <c r="G3695" i="18" s="1"/>
  <c r="H3695" i="18" s="1"/>
  <c r="B3694" i="18"/>
  <c r="G3694" i="18" s="1"/>
  <c r="H3694" i="18" s="1"/>
  <c r="B3693" i="18"/>
  <c r="G3693" i="18" s="1"/>
  <c r="H3693" i="18" s="1"/>
  <c r="B3692" i="18"/>
  <c r="G3692" i="18" s="1"/>
  <c r="H3692" i="18" s="1"/>
  <c r="B3691" i="18"/>
  <c r="G3691" i="18" s="1"/>
  <c r="H3691" i="18" s="1"/>
  <c r="B3689" i="18"/>
  <c r="G3689" i="18" s="1"/>
  <c r="H3689" i="18" s="1"/>
  <c r="B3688" i="18"/>
  <c r="G3688" i="18" s="1"/>
  <c r="H3688" i="18" s="1"/>
  <c r="B3687" i="18"/>
  <c r="G3687" i="18" s="1"/>
  <c r="H3687" i="18" s="1"/>
  <c r="B3685" i="18"/>
  <c r="G3685" i="18" s="1"/>
  <c r="H3685" i="18" s="1"/>
  <c r="B3684" i="18"/>
  <c r="G3684" i="18" s="1"/>
  <c r="H3684" i="18" s="1"/>
  <c r="B3683" i="18"/>
  <c r="G3683" i="18" s="1"/>
  <c r="H3683" i="18" s="1"/>
  <c r="B3682" i="18"/>
  <c r="G3682" i="18" s="1"/>
  <c r="H3682" i="18" s="1"/>
  <c r="B3681" i="18"/>
  <c r="G3681" i="18" s="1"/>
  <c r="H3681" i="18" s="1"/>
  <c r="B3680" i="18"/>
  <c r="G3680" i="18" s="1"/>
  <c r="H3680" i="18" s="1"/>
  <c r="B3679" i="18"/>
  <c r="G3679" i="18" s="1"/>
  <c r="H3679" i="18" s="1"/>
  <c r="B3678" i="18"/>
  <c r="G3678" i="18" s="1"/>
  <c r="H3678" i="18" s="1"/>
  <c r="B3677" i="18"/>
  <c r="G3677" i="18" s="1"/>
  <c r="H3677" i="18" s="1"/>
  <c r="B3676" i="18"/>
  <c r="G3676" i="18" s="1"/>
  <c r="H3676" i="18" s="1"/>
  <c r="B3674" i="18"/>
  <c r="G3674" i="18" s="1"/>
  <c r="H3674" i="18" s="1"/>
  <c r="B3671" i="18"/>
  <c r="G3671" i="18" s="1"/>
  <c r="H3671" i="18" s="1"/>
  <c r="B3670" i="18"/>
  <c r="G3670" i="18" s="1"/>
  <c r="H3670" i="18" s="1"/>
  <c r="B3669" i="18"/>
  <c r="G3669" i="18" s="1"/>
  <c r="H3669" i="18" s="1"/>
  <c r="B3668" i="18"/>
  <c r="G3668" i="18" s="1"/>
  <c r="H3668" i="18" s="1"/>
  <c r="B3667" i="18"/>
  <c r="G3667" i="18" s="1"/>
  <c r="H3667" i="18" s="1"/>
  <c r="B3666" i="18"/>
  <c r="G3666" i="18" s="1"/>
  <c r="H3666" i="18" s="1"/>
  <c r="B3665" i="18"/>
  <c r="G3665" i="18" s="1"/>
  <c r="H3665" i="18" s="1"/>
  <c r="B3663" i="18"/>
  <c r="G3663" i="18" s="1"/>
  <c r="H3663" i="18" s="1"/>
  <c r="B3662" i="18"/>
  <c r="G3662" i="18" s="1"/>
  <c r="H3662" i="18" s="1"/>
  <c r="B3661" i="18"/>
  <c r="G3661" i="18" s="1"/>
  <c r="H3661" i="18" s="1"/>
  <c r="B3659" i="18"/>
  <c r="G3659" i="18" s="1"/>
  <c r="H3659" i="18" s="1"/>
  <c r="B3658" i="18"/>
  <c r="G3658" i="18" s="1"/>
  <c r="H3658" i="18" s="1"/>
  <c r="B3657" i="18"/>
  <c r="G3657" i="18" s="1"/>
  <c r="H3657" i="18" s="1"/>
  <c r="B3656" i="18"/>
  <c r="G3656" i="18" s="1"/>
  <c r="H3656" i="18" s="1"/>
  <c r="B3655" i="18"/>
  <c r="G3655" i="18" s="1"/>
  <c r="H3655" i="18" s="1"/>
  <c r="B3654" i="18"/>
  <c r="G3654" i="18" s="1"/>
  <c r="H3654" i="18" s="1"/>
  <c r="B3653" i="18"/>
  <c r="G3653" i="18" s="1"/>
  <c r="H3653" i="18" s="1"/>
  <c r="B3652" i="18"/>
  <c r="G3652" i="18" s="1"/>
  <c r="H3652" i="18" s="1"/>
  <c r="B3651" i="18"/>
  <c r="G3651" i="18" s="1"/>
  <c r="H3651" i="18" s="1"/>
  <c r="B3650" i="18"/>
  <c r="G3650" i="18" s="1"/>
  <c r="H3650" i="18" s="1"/>
  <c r="B3648" i="18"/>
  <c r="G3648" i="18" s="1"/>
  <c r="H3648" i="18" s="1"/>
  <c r="B3646" i="18"/>
  <c r="G3646" i="18" s="1"/>
  <c r="H3646" i="18" s="1"/>
  <c r="B3645" i="18"/>
  <c r="G3645" i="18" s="1"/>
  <c r="H3645" i="18" s="1"/>
  <c r="B3644" i="18"/>
  <c r="G3644" i="18" s="1"/>
  <c r="H3644" i="18" s="1"/>
  <c r="B3643" i="18"/>
  <c r="G3643" i="18" s="1"/>
  <c r="H3643" i="18" s="1"/>
  <c r="B3642" i="18"/>
  <c r="G3642" i="18" s="1"/>
  <c r="H3642" i="18" s="1"/>
  <c r="B3641" i="18"/>
  <c r="G3641" i="18" s="1"/>
  <c r="H3641" i="18" s="1"/>
  <c r="B3640" i="18"/>
  <c r="G3640" i="18" s="1"/>
  <c r="H3640" i="18" s="1"/>
  <c r="B3638" i="18"/>
  <c r="G3638" i="18" s="1"/>
  <c r="H3638" i="18" s="1"/>
  <c r="B3637" i="18"/>
  <c r="G3637" i="18" s="1"/>
  <c r="H3637" i="18" s="1"/>
  <c r="B3636" i="18"/>
  <c r="G3636" i="18" s="1"/>
  <c r="H3636" i="18" s="1"/>
  <c r="B3634" i="18"/>
  <c r="G3634" i="18" s="1"/>
  <c r="H3634" i="18" s="1"/>
  <c r="B3633" i="18"/>
  <c r="G3633" i="18" s="1"/>
  <c r="H3633" i="18" s="1"/>
  <c r="B3632" i="18"/>
  <c r="G3632" i="18" s="1"/>
  <c r="H3632" i="18" s="1"/>
  <c r="B3631" i="18"/>
  <c r="G3631" i="18" s="1"/>
  <c r="H3631" i="18" s="1"/>
  <c r="B3630" i="18"/>
  <c r="G3630" i="18" s="1"/>
  <c r="H3630" i="18" s="1"/>
  <c r="B3629" i="18"/>
  <c r="G3629" i="18" s="1"/>
  <c r="H3629" i="18" s="1"/>
  <c r="B3628" i="18"/>
  <c r="G3628" i="18" s="1"/>
  <c r="H3628" i="18" s="1"/>
  <c r="B3627" i="18"/>
  <c r="G3627" i="18" s="1"/>
  <c r="H3627" i="18" s="1"/>
  <c r="B3626" i="18"/>
  <c r="G3626" i="18" s="1"/>
  <c r="H3626" i="18" s="1"/>
  <c r="B3625" i="18"/>
  <c r="G3625" i="18" s="1"/>
  <c r="H3625" i="18" s="1"/>
  <c r="B3623" i="18"/>
  <c r="G3623" i="18" s="1"/>
  <c r="H3623" i="18" s="1"/>
  <c r="B3620" i="18"/>
  <c r="G3620" i="18" s="1"/>
  <c r="H3620" i="18" s="1"/>
  <c r="B3619" i="18"/>
  <c r="G3619" i="18" s="1"/>
  <c r="H3619" i="18" s="1"/>
  <c r="B3618" i="18"/>
  <c r="G3618" i="18" s="1"/>
  <c r="H3618" i="18" s="1"/>
  <c r="B3617" i="18"/>
  <c r="G3617" i="18" s="1"/>
  <c r="H3617" i="18" s="1"/>
  <c r="B3616" i="18"/>
  <c r="G3616" i="18" s="1"/>
  <c r="H3616" i="18" s="1"/>
  <c r="B3615" i="18"/>
  <c r="G3615" i="18" s="1"/>
  <c r="H3615" i="18" s="1"/>
  <c r="B3614" i="18"/>
  <c r="G3614" i="18" s="1"/>
  <c r="H3614" i="18" s="1"/>
  <c r="B3612" i="18"/>
  <c r="G3612" i="18" s="1"/>
  <c r="H3612" i="18" s="1"/>
  <c r="B3611" i="18"/>
  <c r="G3611" i="18" s="1"/>
  <c r="H3611" i="18" s="1"/>
  <c r="B3610" i="18"/>
  <c r="G3610" i="18" s="1"/>
  <c r="H3610" i="18" s="1"/>
  <c r="B3608" i="18"/>
  <c r="G3608" i="18" s="1"/>
  <c r="H3608" i="18" s="1"/>
  <c r="B3607" i="18"/>
  <c r="G3607" i="18" s="1"/>
  <c r="H3607" i="18" s="1"/>
  <c r="B3606" i="18"/>
  <c r="G3606" i="18" s="1"/>
  <c r="H3606" i="18" s="1"/>
  <c r="B3605" i="18"/>
  <c r="G3605" i="18" s="1"/>
  <c r="H3605" i="18" s="1"/>
  <c r="B3604" i="18"/>
  <c r="G3604" i="18" s="1"/>
  <c r="H3604" i="18" s="1"/>
  <c r="B3603" i="18"/>
  <c r="G3603" i="18" s="1"/>
  <c r="H3603" i="18" s="1"/>
  <c r="B3602" i="18"/>
  <c r="G3602" i="18" s="1"/>
  <c r="H3602" i="18" s="1"/>
  <c r="B3601" i="18"/>
  <c r="G3601" i="18" s="1"/>
  <c r="H3601" i="18" s="1"/>
  <c r="B3600" i="18"/>
  <c r="G3600" i="18" s="1"/>
  <c r="H3600" i="18" s="1"/>
  <c r="B3599" i="18"/>
  <c r="G3599" i="18" s="1"/>
  <c r="H3599" i="18" s="1"/>
  <c r="B3597" i="18"/>
  <c r="G3597" i="18" s="1"/>
  <c r="H3597" i="18" s="1"/>
  <c r="B3595" i="18"/>
  <c r="G3595" i="18" s="1"/>
  <c r="H3595" i="18" s="1"/>
  <c r="B3594" i="18"/>
  <c r="G3594" i="18" s="1"/>
  <c r="H3594" i="18" s="1"/>
  <c r="B3593" i="18"/>
  <c r="G3593" i="18" s="1"/>
  <c r="H3593" i="18" s="1"/>
  <c r="B3592" i="18"/>
  <c r="G3592" i="18" s="1"/>
  <c r="H3592" i="18" s="1"/>
  <c r="B3591" i="18"/>
  <c r="G3591" i="18" s="1"/>
  <c r="H3591" i="18" s="1"/>
  <c r="B3590" i="18"/>
  <c r="G3590" i="18" s="1"/>
  <c r="H3590" i="18" s="1"/>
  <c r="B3589" i="18"/>
  <c r="G3589" i="18" s="1"/>
  <c r="H3589" i="18" s="1"/>
  <c r="B3587" i="18"/>
  <c r="G3587" i="18" s="1"/>
  <c r="H3587" i="18" s="1"/>
  <c r="B3586" i="18"/>
  <c r="G3586" i="18" s="1"/>
  <c r="H3586" i="18" s="1"/>
  <c r="B3585" i="18"/>
  <c r="G3585" i="18" s="1"/>
  <c r="H3585" i="18" s="1"/>
  <c r="B3583" i="18"/>
  <c r="G3583" i="18" s="1"/>
  <c r="H3583" i="18" s="1"/>
  <c r="B3582" i="18"/>
  <c r="G3582" i="18" s="1"/>
  <c r="H3582" i="18" s="1"/>
  <c r="B3581" i="18"/>
  <c r="G3581" i="18" s="1"/>
  <c r="H3581" i="18" s="1"/>
  <c r="B3580" i="18"/>
  <c r="G3580" i="18" s="1"/>
  <c r="H3580" i="18" s="1"/>
  <c r="B3579" i="18"/>
  <c r="G3579" i="18" s="1"/>
  <c r="H3579" i="18" s="1"/>
  <c r="B3578" i="18"/>
  <c r="G3578" i="18" s="1"/>
  <c r="H3578" i="18" s="1"/>
  <c r="B3577" i="18"/>
  <c r="G3577" i="18" s="1"/>
  <c r="H3577" i="18" s="1"/>
  <c r="B3576" i="18"/>
  <c r="G3576" i="18" s="1"/>
  <c r="H3576" i="18" s="1"/>
  <c r="B3575" i="18"/>
  <c r="G3575" i="18" s="1"/>
  <c r="H3575" i="18" s="1"/>
  <c r="B3574" i="18"/>
  <c r="G3574" i="18" s="1"/>
  <c r="H3574" i="18" s="1"/>
  <c r="B3572" i="18"/>
  <c r="G3572" i="18" s="1"/>
  <c r="H3572" i="18" s="1"/>
  <c r="B3569" i="18"/>
  <c r="G3569" i="18" s="1"/>
  <c r="H3569" i="18" s="1"/>
  <c r="B3568" i="18"/>
  <c r="G3568" i="18" s="1"/>
  <c r="H3568" i="18" s="1"/>
  <c r="B3567" i="18"/>
  <c r="G3567" i="18" s="1"/>
  <c r="H3567" i="18" s="1"/>
  <c r="B3566" i="18"/>
  <c r="G3566" i="18" s="1"/>
  <c r="H3566" i="18" s="1"/>
  <c r="B3565" i="18"/>
  <c r="G3565" i="18" s="1"/>
  <c r="H3565" i="18" s="1"/>
  <c r="B3564" i="18"/>
  <c r="G3564" i="18" s="1"/>
  <c r="H3564" i="18" s="1"/>
  <c r="B3563" i="18"/>
  <c r="G3563" i="18" s="1"/>
  <c r="H3563" i="18" s="1"/>
  <c r="B3561" i="18"/>
  <c r="G3561" i="18" s="1"/>
  <c r="H3561" i="18" s="1"/>
  <c r="B3560" i="18"/>
  <c r="G3560" i="18" s="1"/>
  <c r="H3560" i="18" s="1"/>
  <c r="B3559" i="18"/>
  <c r="G3559" i="18" s="1"/>
  <c r="H3559" i="18" s="1"/>
  <c r="B3557" i="18"/>
  <c r="G3557" i="18" s="1"/>
  <c r="H3557" i="18" s="1"/>
  <c r="B3556" i="18"/>
  <c r="G3556" i="18" s="1"/>
  <c r="H3556" i="18" s="1"/>
  <c r="B3555" i="18"/>
  <c r="G3555" i="18" s="1"/>
  <c r="H3555" i="18" s="1"/>
  <c r="B3554" i="18"/>
  <c r="G3554" i="18" s="1"/>
  <c r="H3554" i="18" s="1"/>
  <c r="B3553" i="18"/>
  <c r="G3553" i="18" s="1"/>
  <c r="H3553" i="18" s="1"/>
  <c r="B3552" i="18"/>
  <c r="G3552" i="18" s="1"/>
  <c r="H3552" i="18" s="1"/>
  <c r="B3551" i="18"/>
  <c r="G3551" i="18" s="1"/>
  <c r="H3551" i="18" s="1"/>
  <c r="B3550" i="18"/>
  <c r="G3550" i="18" s="1"/>
  <c r="H3550" i="18" s="1"/>
  <c r="B3549" i="18"/>
  <c r="G3549" i="18" s="1"/>
  <c r="H3549" i="18" s="1"/>
  <c r="B3548" i="18"/>
  <c r="G3548" i="18" s="1"/>
  <c r="H3548" i="18" s="1"/>
  <c r="B3546" i="18"/>
  <c r="G3546" i="18" s="1"/>
  <c r="H3546" i="18" s="1"/>
  <c r="B3544" i="18"/>
  <c r="G3544" i="18" s="1"/>
  <c r="H3544" i="18" s="1"/>
  <c r="B3543" i="18"/>
  <c r="G3543" i="18" s="1"/>
  <c r="H3543" i="18" s="1"/>
  <c r="B3542" i="18"/>
  <c r="G3542" i="18" s="1"/>
  <c r="H3542" i="18" s="1"/>
  <c r="B3541" i="18"/>
  <c r="G3541" i="18" s="1"/>
  <c r="H3541" i="18" s="1"/>
  <c r="B3540" i="18"/>
  <c r="G3540" i="18" s="1"/>
  <c r="H3540" i="18" s="1"/>
  <c r="B3539" i="18"/>
  <c r="G3539" i="18" s="1"/>
  <c r="H3539" i="18" s="1"/>
  <c r="B3538" i="18"/>
  <c r="G3538" i="18" s="1"/>
  <c r="H3538" i="18" s="1"/>
  <c r="B3536" i="18"/>
  <c r="G3536" i="18" s="1"/>
  <c r="H3536" i="18" s="1"/>
  <c r="B3535" i="18"/>
  <c r="G3535" i="18" s="1"/>
  <c r="H3535" i="18" s="1"/>
  <c r="B3534" i="18"/>
  <c r="G3534" i="18" s="1"/>
  <c r="H3534" i="18" s="1"/>
  <c r="B3532" i="18"/>
  <c r="G3532" i="18" s="1"/>
  <c r="H3532" i="18" s="1"/>
  <c r="B3531" i="18"/>
  <c r="G3531" i="18" s="1"/>
  <c r="H3531" i="18" s="1"/>
  <c r="B3530" i="18"/>
  <c r="G3530" i="18" s="1"/>
  <c r="H3530" i="18" s="1"/>
  <c r="B3529" i="18"/>
  <c r="G3529" i="18" s="1"/>
  <c r="H3529" i="18" s="1"/>
  <c r="B3528" i="18"/>
  <c r="G3528" i="18" s="1"/>
  <c r="H3528" i="18" s="1"/>
  <c r="B3527" i="18"/>
  <c r="G3527" i="18" s="1"/>
  <c r="H3527" i="18" s="1"/>
  <c r="B3526" i="18"/>
  <c r="G3526" i="18" s="1"/>
  <c r="H3526" i="18" s="1"/>
  <c r="B3525" i="18"/>
  <c r="G3525" i="18" s="1"/>
  <c r="H3525" i="18" s="1"/>
  <c r="B3524" i="18"/>
  <c r="G3524" i="18" s="1"/>
  <c r="H3524" i="18" s="1"/>
  <c r="B3523" i="18"/>
  <c r="G3523" i="18" s="1"/>
  <c r="H3523" i="18" s="1"/>
  <c r="B3521" i="18"/>
  <c r="G3521" i="18" s="1"/>
  <c r="H3521" i="18" s="1"/>
  <c r="B3518" i="18"/>
  <c r="G3518" i="18" s="1"/>
  <c r="H3518" i="18" s="1"/>
  <c r="B3517" i="18"/>
  <c r="G3517" i="18" s="1"/>
  <c r="H3517" i="18" s="1"/>
  <c r="B3516" i="18"/>
  <c r="G3516" i="18" s="1"/>
  <c r="H3516" i="18" s="1"/>
  <c r="B3515" i="18"/>
  <c r="G3515" i="18" s="1"/>
  <c r="H3515" i="18" s="1"/>
  <c r="B3514" i="18"/>
  <c r="G3514" i="18" s="1"/>
  <c r="H3514" i="18" s="1"/>
  <c r="B3513" i="18"/>
  <c r="G3513" i="18" s="1"/>
  <c r="H3513" i="18" s="1"/>
  <c r="B3512" i="18"/>
  <c r="G3512" i="18" s="1"/>
  <c r="H3512" i="18" s="1"/>
  <c r="B3510" i="18"/>
  <c r="G3510" i="18" s="1"/>
  <c r="H3510" i="18" s="1"/>
  <c r="B3509" i="18"/>
  <c r="G3509" i="18" s="1"/>
  <c r="H3509" i="18" s="1"/>
  <c r="B3508" i="18"/>
  <c r="G3508" i="18" s="1"/>
  <c r="H3508" i="18" s="1"/>
  <c r="B3506" i="18"/>
  <c r="G3506" i="18" s="1"/>
  <c r="H3506" i="18" s="1"/>
  <c r="B3505" i="18"/>
  <c r="G3505" i="18" s="1"/>
  <c r="H3505" i="18" s="1"/>
  <c r="B3504" i="18"/>
  <c r="G3504" i="18" s="1"/>
  <c r="H3504" i="18" s="1"/>
  <c r="B3503" i="18"/>
  <c r="G3503" i="18" s="1"/>
  <c r="H3503" i="18" s="1"/>
  <c r="B3502" i="18"/>
  <c r="G3502" i="18" s="1"/>
  <c r="H3502" i="18" s="1"/>
  <c r="B3501" i="18"/>
  <c r="G3501" i="18" s="1"/>
  <c r="H3501" i="18" s="1"/>
  <c r="B3500" i="18"/>
  <c r="G3500" i="18" s="1"/>
  <c r="H3500" i="18" s="1"/>
  <c r="B3499" i="18"/>
  <c r="G3499" i="18" s="1"/>
  <c r="H3499" i="18" s="1"/>
  <c r="B3498" i="18"/>
  <c r="G3498" i="18" s="1"/>
  <c r="H3498" i="18" s="1"/>
  <c r="B3497" i="18"/>
  <c r="G3497" i="18" s="1"/>
  <c r="H3497" i="18" s="1"/>
  <c r="B3495" i="18"/>
  <c r="G3495" i="18" s="1"/>
  <c r="H3495" i="18" s="1"/>
  <c r="B3493" i="18"/>
  <c r="G3493" i="18" s="1"/>
  <c r="H3493" i="18" s="1"/>
  <c r="B3492" i="18"/>
  <c r="G3492" i="18" s="1"/>
  <c r="H3492" i="18" s="1"/>
  <c r="B3491" i="18"/>
  <c r="G3491" i="18" s="1"/>
  <c r="H3491" i="18" s="1"/>
  <c r="B3490" i="18"/>
  <c r="G3490" i="18" s="1"/>
  <c r="H3490" i="18" s="1"/>
  <c r="B3489" i="18"/>
  <c r="G3489" i="18" s="1"/>
  <c r="H3489" i="18" s="1"/>
  <c r="B3488" i="18"/>
  <c r="G3488" i="18" s="1"/>
  <c r="H3488" i="18" s="1"/>
  <c r="B3487" i="18"/>
  <c r="G3487" i="18" s="1"/>
  <c r="H3487" i="18" s="1"/>
  <c r="B3485" i="18"/>
  <c r="G3485" i="18" s="1"/>
  <c r="H3485" i="18" s="1"/>
  <c r="B3484" i="18"/>
  <c r="G3484" i="18" s="1"/>
  <c r="H3484" i="18" s="1"/>
  <c r="B3483" i="18"/>
  <c r="G3483" i="18" s="1"/>
  <c r="H3483" i="18" s="1"/>
  <c r="B3481" i="18"/>
  <c r="G3481" i="18" s="1"/>
  <c r="H3481" i="18" s="1"/>
  <c r="B3480" i="18"/>
  <c r="G3480" i="18" s="1"/>
  <c r="H3480" i="18" s="1"/>
  <c r="B3479" i="18"/>
  <c r="G3479" i="18" s="1"/>
  <c r="H3479" i="18" s="1"/>
  <c r="B3478" i="18"/>
  <c r="G3478" i="18" s="1"/>
  <c r="H3478" i="18" s="1"/>
  <c r="B3477" i="18"/>
  <c r="G3477" i="18" s="1"/>
  <c r="H3477" i="18" s="1"/>
  <c r="B3476" i="18"/>
  <c r="G3476" i="18" s="1"/>
  <c r="H3476" i="18" s="1"/>
  <c r="B3475" i="18"/>
  <c r="G3475" i="18" s="1"/>
  <c r="H3475" i="18" s="1"/>
  <c r="B3474" i="18"/>
  <c r="G3474" i="18" s="1"/>
  <c r="H3474" i="18" s="1"/>
  <c r="B3473" i="18"/>
  <c r="G3473" i="18" s="1"/>
  <c r="H3473" i="18" s="1"/>
  <c r="B3472" i="18"/>
  <c r="G3472" i="18" s="1"/>
  <c r="H3472" i="18" s="1"/>
  <c r="B3470" i="18"/>
  <c r="G3470" i="18" s="1"/>
  <c r="H3470" i="18" s="1"/>
  <c r="B3467" i="18"/>
  <c r="G3467" i="18" s="1"/>
  <c r="H3467" i="18" s="1"/>
  <c r="B3466" i="18"/>
  <c r="G3466" i="18" s="1"/>
  <c r="H3466" i="18" s="1"/>
  <c r="B3465" i="18"/>
  <c r="G3465" i="18" s="1"/>
  <c r="H3465" i="18" s="1"/>
  <c r="B3464" i="18"/>
  <c r="G3464" i="18" s="1"/>
  <c r="H3464" i="18" s="1"/>
  <c r="B3463" i="18"/>
  <c r="G3463" i="18" s="1"/>
  <c r="H3463" i="18" s="1"/>
  <c r="B3462" i="18"/>
  <c r="G3462" i="18" s="1"/>
  <c r="H3462" i="18" s="1"/>
  <c r="B3461" i="18"/>
  <c r="G3461" i="18" s="1"/>
  <c r="H3461" i="18" s="1"/>
  <c r="B3459" i="18"/>
  <c r="G3459" i="18" s="1"/>
  <c r="H3459" i="18" s="1"/>
  <c r="B3458" i="18"/>
  <c r="G3458" i="18" s="1"/>
  <c r="H3458" i="18" s="1"/>
  <c r="B3457" i="18"/>
  <c r="G3457" i="18" s="1"/>
  <c r="H3457" i="18" s="1"/>
  <c r="B3455" i="18"/>
  <c r="G3455" i="18" s="1"/>
  <c r="H3455" i="18" s="1"/>
  <c r="B3454" i="18"/>
  <c r="G3454" i="18" s="1"/>
  <c r="H3454" i="18" s="1"/>
  <c r="B3453" i="18"/>
  <c r="G3453" i="18" s="1"/>
  <c r="H3453" i="18" s="1"/>
  <c r="B3452" i="18"/>
  <c r="G3452" i="18" s="1"/>
  <c r="H3452" i="18" s="1"/>
  <c r="B3451" i="18"/>
  <c r="G3451" i="18" s="1"/>
  <c r="H3451" i="18" s="1"/>
  <c r="B3450" i="18"/>
  <c r="G3450" i="18" s="1"/>
  <c r="H3450" i="18" s="1"/>
  <c r="B3449" i="18"/>
  <c r="G3449" i="18" s="1"/>
  <c r="H3449" i="18" s="1"/>
  <c r="B3448" i="18"/>
  <c r="G3448" i="18" s="1"/>
  <c r="H3448" i="18" s="1"/>
  <c r="B3447" i="18"/>
  <c r="G3447" i="18" s="1"/>
  <c r="H3447" i="18" s="1"/>
  <c r="B3446" i="18"/>
  <c r="G3446" i="18" s="1"/>
  <c r="H3446" i="18" s="1"/>
  <c r="B3444" i="18"/>
  <c r="G3444" i="18" s="1"/>
  <c r="H3444" i="18" s="1"/>
  <c r="B3442" i="18"/>
  <c r="G3442" i="18" s="1"/>
  <c r="H3442" i="18" s="1"/>
  <c r="B3441" i="18"/>
  <c r="G3441" i="18" s="1"/>
  <c r="H3441" i="18" s="1"/>
  <c r="B3440" i="18"/>
  <c r="G3440" i="18" s="1"/>
  <c r="H3440" i="18" s="1"/>
  <c r="B3439" i="18"/>
  <c r="G3439" i="18" s="1"/>
  <c r="H3439" i="18" s="1"/>
  <c r="B3438" i="18"/>
  <c r="G3438" i="18" s="1"/>
  <c r="H3438" i="18" s="1"/>
  <c r="B3437" i="18"/>
  <c r="G3437" i="18" s="1"/>
  <c r="H3437" i="18" s="1"/>
  <c r="B3436" i="18"/>
  <c r="G3436" i="18" s="1"/>
  <c r="H3436" i="18" s="1"/>
  <c r="B3434" i="18"/>
  <c r="G3434" i="18" s="1"/>
  <c r="H3434" i="18" s="1"/>
  <c r="B3433" i="18"/>
  <c r="G3433" i="18" s="1"/>
  <c r="H3433" i="18" s="1"/>
  <c r="B3432" i="18"/>
  <c r="G3432" i="18" s="1"/>
  <c r="H3432" i="18" s="1"/>
  <c r="B3430" i="18"/>
  <c r="G3430" i="18" s="1"/>
  <c r="H3430" i="18" s="1"/>
  <c r="B3429" i="18"/>
  <c r="G3429" i="18" s="1"/>
  <c r="H3429" i="18" s="1"/>
  <c r="B3428" i="18"/>
  <c r="G3428" i="18" s="1"/>
  <c r="H3428" i="18" s="1"/>
  <c r="B3427" i="18"/>
  <c r="G3427" i="18" s="1"/>
  <c r="H3427" i="18" s="1"/>
  <c r="B3426" i="18"/>
  <c r="G3426" i="18" s="1"/>
  <c r="H3426" i="18" s="1"/>
  <c r="B3425" i="18"/>
  <c r="G3425" i="18" s="1"/>
  <c r="H3425" i="18" s="1"/>
  <c r="B3424" i="18"/>
  <c r="G3424" i="18" s="1"/>
  <c r="H3424" i="18" s="1"/>
  <c r="B3423" i="18"/>
  <c r="G3423" i="18" s="1"/>
  <c r="H3423" i="18" s="1"/>
  <c r="B3422" i="18"/>
  <c r="G3422" i="18" s="1"/>
  <c r="H3422" i="18" s="1"/>
  <c r="B3421" i="18"/>
  <c r="G3421" i="18" s="1"/>
  <c r="H3421" i="18" s="1"/>
  <c r="B3419" i="18"/>
  <c r="G3419" i="18" s="1"/>
  <c r="H3419" i="18" s="1"/>
  <c r="B3416" i="18"/>
  <c r="G3416" i="18" s="1"/>
  <c r="H3416" i="18" s="1"/>
  <c r="B3412" i="18"/>
  <c r="G3412" i="18" s="1"/>
  <c r="H3412" i="18" s="1"/>
  <c r="B3411" i="18"/>
  <c r="G3411" i="18" s="1"/>
  <c r="H3411" i="18" s="1"/>
  <c r="B3410" i="18"/>
  <c r="G3410" i="18" s="1"/>
  <c r="H3410" i="18" s="1"/>
  <c r="B3409" i="18"/>
  <c r="G3409" i="18" s="1"/>
  <c r="H3409" i="18" s="1"/>
  <c r="B3408" i="18"/>
  <c r="G3408" i="18" s="1"/>
  <c r="H3408" i="18" s="1"/>
  <c r="B3407" i="18"/>
  <c r="G3407" i="18" s="1"/>
  <c r="H3407" i="18" s="1"/>
  <c r="B3406" i="18"/>
  <c r="G3406" i="18" s="1"/>
  <c r="H3406" i="18" s="1"/>
  <c r="B3404" i="18"/>
  <c r="G3404" i="18" s="1"/>
  <c r="H3404" i="18" s="1"/>
  <c r="B3403" i="18"/>
  <c r="G3403" i="18" s="1"/>
  <c r="H3403" i="18" s="1"/>
  <c r="B3402" i="18"/>
  <c r="G3402" i="18" s="1"/>
  <c r="H3402" i="18" s="1"/>
  <c r="B3400" i="18"/>
  <c r="G3400" i="18" s="1"/>
  <c r="H3400" i="18" s="1"/>
  <c r="B3399" i="18"/>
  <c r="G3399" i="18" s="1"/>
  <c r="H3399" i="18" s="1"/>
  <c r="B3398" i="18"/>
  <c r="G3398" i="18" s="1"/>
  <c r="H3398" i="18" s="1"/>
  <c r="B3397" i="18"/>
  <c r="G3397" i="18" s="1"/>
  <c r="H3397" i="18" s="1"/>
  <c r="B3396" i="18"/>
  <c r="G3396" i="18" s="1"/>
  <c r="H3396" i="18" s="1"/>
  <c r="B3395" i="18"/>
  <c r="G3395" i="18" s="1"/>
  <c r="H3395" i="18" s="1"/>
  <c r="B3394" i="18"/>
  <c r="G3394" i="18" s="1"/>
  <c r="H3394" i="18" s="1"/>
  <c r="B3393" i="18"/>
  <c r="G3393" i="18" s="1"/>
  <c r="H3393" i="18" s="1"/>
  <c r="B3392" i="18"/>
  <c r="G3392" i="18" s="1"/>
  <c r="H3392" i="18" s="1"/>
  <c r="B3391" i="18"/>
  <c r="G3391" i="18" s="1"/>
  <c r="H3391" i="18" s="1"/>
  <c r="B3389" i="18"/>
  <c r="G3389" i="18" s="1"/>
  <c r="H3389" i="18" s="1"/>
  <c r="B3387" i="18"/>
  <c r="G3387" i="18" s="1"/>
  <c r="H3387" i="18" s="1"/>
  <c r="B3386" i="18"/>
  <c r="G3386" i="18" s="1"/>
  <c r="H3386" i="18" s="1"/>
  <c r="B3385" i="18"/>
  <c r="G3385" i="18" s="1"/>
  <c r="H3385" i="18" s="1"/>
  <c r="B3384" i="18"/>
  <c r="G3384" i="18" s="1"/>
  <c r="H3384" i="18" s="1"/>
  <c r="B3383" i="18"/>
  <c r="G3383" i="18" s="1"/>
  <c r="H3383" i="18" s="1"/>
  <c r="B3382" i="18"/>
  <c r="G3382" i="18" s="1"/>
  <c r="H3382" i="18" s="1"/>
  <c r="B3381" i="18"/>
  <c r="G3381" i="18" s="1"/>
  <c r="H3381" i="18" s="1"/>
  <c r="B3379" i="18"/>
  <c r="G3379" i="18" s="1"/>
  <c r="H3379" i="18" s="1"/>
  <c r="B3378" i="18"/>
  <c r="G3378" i="18" s="1"/>
  <c r="H3378" i="18" s="1"/>
  <c r="B3377" i="18"/>
  <c r="G3377" i="18" s="1"/>
  <c r="H3377" i="18" s="1"/>
  <c r="B3375" i="18"/>
  <c r="G3375" i="18" s="1"/>
  <c r="H3375" i="18" s="1"/>
  <c r="B3374" i="18"/>
  <c r="G3374" i="18" s="1"/>
  <c r="H3374" i="18" s="1"/>
  <c r="B3373" i="18"/>
  <c r="G3373" i="18" s="1"/>
  <c r="H3373" i="18" s="1"/>
  <c r="B3372" i="18"/>
  <c r="G3372" i="18" s="1"/>
  <c r="H3372" i="18" s="1"/>
  <c r="B3371" i="18"/>
  <c r="G3371" i="18" s="1"/>
  <c r="H3371" i="18" s="1"/>
  <c r="B3370" i="18"/>
  <c r="G3370" i="18" s="1"/>
  <c r="H3370" i="18" s="1"/>
  <c r="B3369" i="18"/>
  <c r="G3369" i="18" s="1"/>
  <c r="H3369" i="18" s="1"/>
  <c r="B3368" i="18"/>
  <c r="G3368" i="18" s="1"/>
  <c r="H3368" i="18" s="1"/>
  <c r="B3367" i="18"/>
  <c r="G3367" i="18" s="1"/>
  <c r="H3367" i="18" s="1"/>
  <c r="B3366" i="18"/>
  <c r="G3366" i="18" s="1"/>
  <c r="H3366" i="18" s="1"/>
  <c r="B3364" i="18"/>
  <c r="G3364" i="18" s="1"/>
  <c r="H3364" i="18" s="1"/>
  <c r="B3362" i="18"/>
  <c r="G3362" i="18" s="1"/>
  <c r="H3362" i="18" s="1"/>
  <c r="B3361" i="18"/>
  <c r="G3361" i="18" s="1"/>
  <c r="H3361" i="18" s="1"/>
  <c r="B3360" i="18"/>
  <c r="G3360" i="18" s="1"/>
  <c r="H3360" i="18" s="1"/>
  <c r="B3359" i="18"/>
  <c r="G3359" i="18" s="1"/>
  <c r="H3359" i="18" s="1"/>
  <c r="B3358" i="18"/>
  <c r="G3358" i="18" s="1"/>
  <c r="H3358" i="18" s="1"/>
  <c r="B3357" i="18"/>
  <c r="G3357" i="18" s="1"/>
  <c r="H3357" i="18" s="1"/>
  <c r="B3356" i="18"/>
  <c r="G3356" i="18" s="1"/>
  <c r="H3356" i="18" s="1"/>
  <c r="B3354" i="18"/>
  <c r="G3354" i="18" s="1"/>
  <c r="H3354" i="18" s="1"/>
  <c r="B3353" i="18"/>
  <c r="G3353" i="18" s="1"/>
  <c r="H3353" i="18" s="1"/>
  <c r="B3352" i="18"/>
  <c r="G3352" i="18" s="1"/>
  <c r="H3352" i="18" s="1"/>
  <c r="B3350" i="18"/>
  <c r="G3350" i="18" s="1"/>
  <c r="H3350" i="18" s="1"/>
  <c r="B3349" i="18"/>
  <c r="G3349" i="18" s="1"/>
  <c r="H3349" i="18" s="1"/>
  <c r="B3348" i="18"/>
  <c r="G3348" i="18" s="1"/>
  <c r="H3348" i="18" s="1"/>
  <c r="B3347" i="18"/>
  <c r="G3347" i="18" s="1"/>
  <c r="H3347" i="18" s="1"/>
  <c r="B3346" i="18"/>
  <c r="G3346" i="18" s="1"/>
  <c r="H3346" i="18" s="1"/>
  <c r="B3345" i="18"/>
  <c r="G3345" i="18" s="1"/>
  <c r="H3345" i="18" s="1"/>
  <c r="B3344" i="18"/>
  <c r="G3344" i="18" s="1"/>
  <c r="H3344" i="18" s="1"/>
  <c r="B3343" i="18"/>
  <c r="G3343" i="18" s="1"/>
  <c r="H3343" i="18" s="1"/>
  <c r="B3342" i="18"/>
  <c r="G3342" i="18" s="1"/>
  <c r="H3342" i="18" s="1"/>
  <c r="B3341" i="18"/>
  <c r="G3341" i="18" s="1"/>
  <c r="H3341" i="18" s="1"/>
  <c r="B3339" i="18"/>
  <c r="G3339" i="18" s="1"/>
  <c r="H3339" i="18" s="1"/>
  <c r="B3336" i="18"/>
  <c r="G3336" i="18" s="1"/>
  <c r="H3336" i="18" s="1"/>
  <c r="B3335" i="18"/>
  <c r="G3335" i="18" s="1"/>
  <c r="H3335" i="18" s="1"/>
  <c r="B3334" i="18"/>
  <c r="G3334" i="18" s="1"/>
  <c r="H3334" i="18" s="1"/>
  <c r="B3333" i="18"/>
  <c r="G3333" i="18" s="1"/>
  <c r="H3333" i="18" s="1"/>
  <c r="B3332" i="18"/>
  <c r="G3332" i="18" s="1"/>
  <c r="H3332" i="18" s="1"/>
  <c r="B3331" i="18"/>
  <c r="G3331" i="18" s="1"/>
  <c r="H3331" i="18" s="1"/>
  <c r="B3330" i="18"/>
  <c r="G3330" i="18" s="1"/>
  <c r="H3330" i="18" s="1"/>
  <c r="B3329" i="18"/>
  <c r="G3329" i="18" s="1"/>
  <c r="H3329" i="18" s="1"/>
  <c r="B3328" i="18"/>
  <c r="G3328" i="18" s="1"/>
  <c r="H3328" i="18" s="1"/>
  <c r="B3327" i="18"/>
  <c r="G3327" i="18" s="1"/>
  <c r="H3327" i="18" s="1"/>
  <c r="B3326" i="18"/>
  <c r="G3326" i="18" s="1"/>
  <c r="H3326" i="18" s="1"/>
  <c r="B3324" i="18"/>
  <c r="G3324" i="18" s="1"/>
  <c r="H3324" i="18" s="1"/>
  <c r="B3323" i="18"/>
  <c r="G3323" i="18" s="1"/>
  <c r="H3323" i="18" s="1"/>
  <c r="B3322" i="18"/>
  <c r="G3322" i="18" s="1"/>
  <c r="H3322" i="18" s="1"/>
  <c r="B3321" i="18"/>
  <c r="G3321" i="18" s="1"/>
  <c r="H3321" i="18" s="1"/>
  <c r="B3320" i="18"/>
  <c r="G3320" i="18" s="1"/>
  <c r="H3320" i="18" s="1"/>
  <c r="B3319" i="18"/>
  <c r="G3319" i="18" s="1"/>
  <c r="H3319" i="18" s="1"/>
  <c r="B3318" i="18"/>
  <c r="G3318" i="18" s="1"/>
  <c r="H3318" i="18" s="1"/>
  <c r="B3317" i="18"/>
  <c r="G3317" i="18" s="1"/>
  <c r="H3317" i="18" s="1"/>
  <c r="B3316" i="18"/>
  <c r="G3316" i="18" s="1"/>
  <c r="H3316" i="18" s="1"/>
  <c r="B3315" i="18"/>
  <c r="G3315" i="18" s="1"/>
  <c r="H3315" i="18" s="1"/>
  <c r="B3314" i="18"/>
  <c r="G3314" i="18" s="1"/>
  <c r="H3314" i="18" s="1"/>
  <c r="B3312" i="18"/>
  <c r="G3312" i="18" s="1"/>
  <c r="H3312" i="18" s="1"/>
  <c r="B3311" i="18"/>
  <c r="G3311" i="18" s="1"/>
  <c r="H3311" i="18" s="1"/>
  <c r="B3310" i="18"/>
  <c r="G3310" i="18" s="1"/>
  <c r="H3310" i="18" s="1"/>
  <c r="B3309" i="18"/>
  <c r="G3309" i="18" s="1"/>
  <c r="H3309" i="18" s="1"/>
  <c r="B3308" i="18"/>
  <c r="G3308" i="18" s="1"/>
  <c r="H3308" i="18" s="1"/>
  <c r="B3307" i="18"/>
  <c r="G3307" i="18" s="1"/>
  <c r="H3307" i="18" s="1"/>
  <c r="B3305" i="18"/>
  <c r="G3305" i="18" s="1"/>
  <c r="H3305" i="18" s="1"/>
  <c r="B3304" i="18"/>
  <c r="G3304" i="18" s="1"/>
  <c r="H3304" i="18" s="1"/>
  <c r="B3303" i="18"/>
  <c r="G3303" i="18" s="1"/>
  <c r="H3303" i="18" s="1"/>
  <c r="B3302" i="18"/>
  <c r="G3302" i="18" s="1"/>
  <c r="H3302" i="18" s="1"/>
  <c r="B3300" i="18"/>
  <c r="G3300" i="18" s="1"/>
  <c r="H3300" i="18" s="1"/>
  <c r="B3299" i="18"/>
  <c r="G3299" i="18" s="1"/>
  <c r="H3299" i="18" s="1"/>
  <c r="B3295" i="18"/>
  <c r="G3295" i="18" s="1"/>
  <c r="H3295" i="18" s="1"/>
  <c r="B3294" i="18"/>
  <c r="G3294" i="18" s="1"/>
  <c r="H3294" i="18" s="1"/>
  <c r="B3293" i="18"/>
  <c r="G3293" i="18" s="1"/>
  <c r="H3293" i="18" s="1"/>
  <c r="B3292" i="18"/>
  <c r="G3292" i="18" s="1"/>
  <c r="H3292" i="18" s="1"/>
  <c r="B3291" i="18"/>
  <c r="G3291" i="18" s="1"/>
  <c r="H3291" i="18" s="1"/>
  <c r="B3290" i="18"/>
  <c r="G3290" i="18" s="1"/>
  <c r="H3290" i="18" s="1"/>
  <c r="B3289" i="18"/>
  <c r="G3289" i="18" s="1"/>
  <c r="H3289" i="18" s="1"/>
  <c r="B3288" i="18"/>
  <c r="G3288" i="18" s="1"/>
  <c r="H3288" i="18" s="1"/>
  <c r="B3287" i="18"/>
  <c r="G3287" i="18" s="1"/>
  <c r="H3287" i="18" s="1"/>
  <c r="B3286" i="18"/>
  <c r="G3286" i="18" s="1"/>
  <c r="H3286" i="18" s="1"/>
  <c r="B3284" i="18"/>
  <c r="G3284" i="18" s="1"/>
  <c r="H3284" i="18" s="1"/>
  <c r="B3283" i="18"/>
  <c r="G3283" i="18" s="1"/>
  <c r="H3283" i="18" s="1"/>
  <c r="B3282" i="18"/>
  <c r="G3282" i="18" s="1"/>
  <c r="H3282" i="18" s="1"/>
  <c r="B3281" i="18"/>
  <c r="G3281" i="18" s="1"/>
  <c r="H3281" i="18" s="1"/>
  <c r="B3280" i="18"/>
  <c r="G3280" i="18" s="1"/>
  <c r="H3280" i="18" s="1"/>
  <c r="B3279" i="18"/>
  <c r="G3279" i="18" s="1"/>
  <c r="H3279" i="18" s="1"/>
  <c r="B3278" i="18"/>
  <c r="G3278" i="18" s="1"/>
  <c r="H3278" i="18" s="1"/>
  <c r="B3277" i="18"/>
  <c r="G3277" i="18" s="1"/>
  <c r="H3277" i="18" s="1"/>
  <c r="B3276" i="18"/>
  <c r="G3276" i="18" s="1"/>
  <c r="H3276" i="18" s="1"/>
  <c r="B3275" i="18"/>
  <c r="G3275" i="18" s="1"/>
  <c r="H3275" i="18" s="1"/>
  <c r="B3274" i="18"/>
  <c r="G3274" i="18" s="1"/>
  <c r="H3274" i="18" s="1"/>
  <c r="B3272" i="18"/>
  <c r="G3272" i="18" s="1"/>
  <c r="H3272" i="18" s="1"/>
  <c r="B3271" i="18"/>
  <c r="G3271" i="18" s="1"/>
  <c r="H3271" i="18" s="1"/>
  <c r="B3270" i="18"/>
  <c r="G3270" i="18" s="1"/>
  <c r="H3270" i="18" s="1"/>
  <c r="B3269" i="18"/>
  <c r="G3269" i="18" s="1"/>
  <c r="H3269" i="18" s="1"/>
  <c r="B3268" i="18"/>
  <c r="G3268" i="18" s="1"/>
  <c r="H3268" i="18" s="1"/>
  <c r="B3267" i="18"/>
  <c r="G3267" i="18" s="1"/>
  <c r="H3267" i="18" s="1"/>
  <c r="B3266" i="18"/>
  <c r="G3266" i="18" s="1"/>
  <c r="H3266" i="18" s="1"/>
  <c r="B3265" i="18"/>
  <c r="G3265" i="18" s="1"/>
  <c r="H3265" i="18" s="1"/>
  <c r="B3264" i="18"/>
  <c r="G3264" i="18" s="1"/>
  <c r="H3264" i="18" s="1"/>
  <c r="B3263" i="18"/>
  <c r="G3263" i="18" s="1"/>
  <c r="H3263" i="18" s="1"/>
  <c r="B3262" i="18"/>
  <c r="G3262" i="18" s="1"/>
  <c r="H3262" i="18" s="1"/>
  <c r="B3260" i="18"/>
  <c r="G3260" i="18" s="1"/>
  <c r="H3260" i="18" s="1"/>
  <c r="B3258" i="18"/>
  <c r="G3258" i="18" s="1"/>
  <c r="H3258" i="18" s="1"/>
  <c r="B3257" i="18"/>
  <c r="G3257" i="18" s="1"/>
  <c r="H3257" i="18" s="1"/>
  <c r="B3255" i="18"/>
  <c r="G3255" i="18" s="1"/>
  <c r="H3255" i="18" s="1"/>
  <c r="B3254" i="18"/>
  <c r="G3254" i="18" s="1"/>
  <c r="H3254" i="18" s="1"/>
  <c r="B3253" i="18"/>
  <c r="G3253" i="18" s="1"/>
  <c r="H3253" i="18" s="1"/>
  <c r="B3252" i="18"/>
  <c r="G3252" i="18" s="1"/>
  <c r="H3252" i="18" s="1"/>
  <c r="B3251" i="18"/>
  <c r="G3251" i="18" s="1"/>
  <c r="H3251" i="18" s="1"/>
  <c r="B3250" i="18"/>
  <c r="G3250" i="18" s="1"/>
  <c r="H3250" i="18" s="1"/>
  <c r="B3249" i="18"/>
  <c r="G3249" i="18" s="1"/>
  <c r="H3249" i="18" s="1"/>
  <c r="B3230" i="18"/>
  <c r="G3230" i="18" s="1"/>
  <c r="H3230" i="18" s="1"/>
  <c r="B3229" i="18"/>
  <c r="G3229" i="18" s="1"/>
  <c r="H3229" i="18" s="1"/>
  <c r="B3228" i="18"/>
  <c r="G3228" i="18" s="1"/>
  <c r="H3228" i="18" s="1"/>
  <c r="B3227" i="18"/>
  <c r="G3227" i="18" s="1"/>
  <c r="H3227" i="18" s="1"/>
  <c r="B3226" i="18"/>
  <c r="G3226" i="18" s="1"/>
  <c r="H3226" i="18" s="1"/>
  <c r="B3225" i="18"/>
  <c r="G3225" i="18" s="1"/>
  <c r="H3225" i="18" s="1"/>
  <c r="B3224" i="18"/>
  <c r="G3224" i="18" s="1"/>
  <c r="H3224" i="18" s="1"/>
  <c r="B3205" i="18"/>
  <c r="G3205" i="18" s="1"/>
  <c r="H3205" i="18" s="1"/>
  <c r="B3204" i="18"/>
  <c r="G3204" i="18" s="1"/>
  <c r="H3204" i="18" s="1"/>
  <c r="B3203" i="18"/>
  <c r="G3203" i="18" s="1"/>
  <c r="H3203" i="18" s="1"/>
  <c r="B3202" i="18"/>
  <c r="G3202" i="18" s="1"/>
  <c r="H3202" i="18" s="1"/>
  <c r="B3201" i="18"/>
  <c r="G3201" i="18" s="1"/>
  <c r="H3201" i="18" s="1"/>
  <c r="B3200" i="18"/>
  <c r="G3200" i="18" s="1"/>
  <c r="H3200" i="18" s="1"/>
  <c r="B3199" i="18"/>
  <c r="G3199" i="18" s="1"/>
  <c r="H3199" i="18" s="1"/>
  <c r="A6" i="18" l="1"/>
  <c r="A5" i="18"/>
  <c r="A4" i="18"/>
  <c r="B10014" i="18" l="1"/>
  <c r="G10014" i="18" s="1"/>
  <c r="H10014" i="18" s="1"/>
  <c r="B10013" i="18"/>
  <c r="G10013" i="18" s="1"/>
  <c r="H10013" i="18" s="1"/>
  <c r="B10012" i="18"/>
  <c r="G10012" i="18" s="1"/>
  <c r="H10012" i="18" s="1"/>
  <c r="B10011" i="18"/>
  <c r="G10011" i="18" s="1"/>
  <c r="H10011" i="18" s="1"/>
  <c r="B10010" i="18"/>
  <c r="G10010" i="18" s="1"/>
  <c r="H10010" i="18" s="1"/>
  <c r="B10009" i="18"/>
  <c r="G10009" i="18" s="1"/>
  <c r="H10009" i="18" s="1"/>
  <c r="B10008" i="18"/>
  <c r="G10008" i="18" s="1"/>
  <c r="H10008" i="18" s="1"/>
  <c r="B10007" i="18"/>
  <c r="G10007" i="18" s="1"/>
  <c r="H10007" i="18" s="1"/>
  <c r="B10006" i="18"/>
  <c r="G10006" i="18" s="1"/>
  <c r="H10006" i="18" s="1"/>
  <c r="B10005" i="18"/>
  <c r="G10005" i="18" s="1"/>
  <c r="H10005" i="18" s="1"/>
  <c r="B10003" i="18"/>
  <c r="G10003" i="18" s="1"/>
  <c r="H10003" i="18" s="1"/>
  <c r="B10002" i="18"/>
  <c r="G10002" i="18" s="1"/>
  <c r="H10002" i="18" s="1"/>
  <c r="B10001" i="18"/>
  <c r="G10001" i="18" s="1"/>
  <c r="H10001" i="18" s="1"/>
  <c r="B10000" i="18"/>
  <c r="G10000" i="18" s="1"/>
  <c r="H10000" i="18" s="1"/>
  <c r="B9998" i="18"/>
  <c r="G9998" i="18" s="1"/>
  <c r="H9998" i="18" s="1"/>
  <c r="B9997" i="18"/>
  <c r="G9997" i="18" s="1"/>
  <c r="H9997" i="18" s="1"/>
  <c r="B9996" i="18"/>
  <c r="G9996" i="18" s="1"/>
  <c r="H9996" i="18" s="1"/>
  <c r="B9995" i="18"/>
  <c r="G9995" i="18" s="1"/>
  <c r="H9995" i="18" s="1"/>
  <c r="B9994" i="18"/>
  <c r="G9994" i="18" s="1"/>
  <c r="H9994" i="18" s="1"/>
  <c r="B9993" i="18"/>
  <c r="G9993" i="18" s="1"/>
  <c r="H9993" i="18" s="1"/>
  <c r="B9992" i="18"/>
  <c r="G9992" i="18" s="1"/>
  <c r="H9992" i="18" s="1"/>
  <c r="B9991" i="18"/>
  <c r="G9991" i="18" s="1"/>
  <c r="H9991" i="18" s="1"/>
  <c r="B9990" i="18"/>
  <c r="G9990" i="18" s="1"/>
  <c r="H9990" i="18" s="1"/>
  <c r="B9989" i="18"/>
  <c r="G9989" i="18" s="1"/>
  <c r="H9989" i="18" s="1"/>
  <c r="B9987" i="18"/>
  <c r="G9987" i="18" s="1"/>
  <c r="H9987" i="18" s="1"/>
  <c r="B9985" i="18"/>
  <c r="G9985" i="18" s="1"/>
  <c r="H9985" i="18" s="1"/>
  <c r="B9984" i="18"/>
  <c r="G9984" i="18" s="1"/>
  <c r="H9984" i="18" s="1"/>
  <c r="B9983" i="18"/>
  <c r="G9983" i="18" s="1"/>
  <c r="H9983" i="18" s="1"/>
  <c r="B9982" i="18"/>
  <c r="G9982" i="18" s="1"/>
  <c r="H9982" i="18" s="1"/>
  <c r="B9981" i="18"/>
  <c r="G9981" i="18" s="1"/>
  <c r="H9981" i="18" s="1"/>
  <c r="B9980" i="18"/>
  <c r="G9980" i="18" s="1"/>
  <c r="H9980" i="18" s="1"/>
  <c r="B9979" i="18"/>
  <c r="G9979" i="18" s="1"/>
  <c r="H9979" i="18" s="1"/>
  <c r="B9977" i="18"/>
  <c r="G9977" i="18" s="1"/>
  <c r="H9977" i="18" s="1"/>
  <c r="B9976" i="18"/>
  <c r="G9976" i="18" s="1"/>
  <c r="H9976" i="18" s="1"/>
  <c r="B9975" i="18"/>
  <c r="G9975" i="18" s="1"/>
  <c r="H9975" i="18" s="1"/>
  <c r="B9974" i="18"/>
  <c r="G9974" i="18" s="1"/>
  <c r="H9974" i="18" s="1"/>
  <c r="B9972" i="18"/>
  <c r="G9972" i="18" s="1"/>
  <c r="H9972" i="18" s="1"/>
  <c r="B9971" i="18"/>
  <c r="G9971" i="18" s="1"/>
  <c r="H9971" i="18" s="1"/>
  <c r="B9970" i="18"/>
  <c r="G9970" i="18" s="1"/>
  <c r="H9970" i="18" s="1"/>
  <c r="B9969" i="18"/>
  <c r="G9969" i="18" s="1"/>
  <c r="H9969" i="18" s="1"/>
  <c r="B9968" i="18"/>
  <c r="G9968" i="18" s="1"/>
  <c r="H9968" i="18" s="1"/>
  <c r="B9967" i="18"/>
  <c r="G9967" i="18" s="1"/>
  <c r="H9967" i="18" s="1"/>
  <c r="B9966" i="18"/>
  <c r="G9966" i="18" s="1"/>
  <c r="H9966" i="18" s="1"/>
  <c r="B9965" i="18"/>
  <c r="G9965" i="18" s="1"/>
  <c r="H9965" i="18" s="1"/>
  <c r="B9964" i="18"/>
  <c r="G9964" i="18" s="1"/>
  <c r="H9964" i="18" s="1"/>
  <c r="B9963" i="18"/>
  <c r="G9963" i="18" s="1"/>
  <c r="H9963" i="18" s="1"/>
  <c r="B9961" i="18"/>
  <c r="G9961" i="18" s="1"/>
  <c r="H9961" i="18" s="1"/>
  <c r="B9959" i="18"/>
  <c r="G9959" i="18" s="1"/>
  <c r="H9959" i="18" s="1"/>
  <c r="B9958" i="18"/>
  <c r="G9958" i="18" s="1"/>
  <c r="H9958" i="18" s="1"/>
  <c r="B9957" i="18"/>
  <c r="G9957" i="18" s="1"/>
  <c r="H9957" i="18" s="1"/>
  <c r="B9956" i="18"/>
  <c r="G9956" i="18" s="1"/>
  <c r="H9956" i="18" s="1"/>
  <c r="B9955" i="18"/>
  <c r="G9955" i="18" s="1"/>
  <c r="H9955" i="18" s="1"/>
  <c r="B9954" i="18"/>
  <c r="G9954" i="18" s="1"/>
  <c r="H9954" i="18" s="1"/>
  <c r="B9953" i="18"/>
  <c r="G9953" i="18" s="1"/>
  <c r="H9953" i="18" s="1"/>
  <c r="B9951" i="18"/>
  <c r="G9951" i="18" s="1"/>
  <c r="H9951" i="18" s="1"/>
  <c r="B9950" i="18"/>
  <c r="G9950" i="18" s="1"/>
  <c r="H9950" i="18" s="1"/>
  <c r="B9949" i="18"/>
  <c r="G9949" i="18" s="1"/>
  <c r="H9949" i="18" s="1"/>
  <c r="B9948" i="18"/>
  <c r="G9948" i="18" s="1"/>
  <c r="H9948" i="18" s="1"/>
  <c r="B9946" i="18"/>
  <c r="G9946" i="18" s="1"/>
  <c r="H9946" i="18" s="1"/>
  <c r="B9945" i="18"/>
  <c r="G9945" i="18" s="1"/>
  <c r="H9945" i="18" s="1"/>
  <c r="B9944" i="18"/>
  <c r="G9944" i="18" s="1"/>
  <c r="H9944" i="18" s="1"/>
  <c r="B9943" i="18"/>
  <c r="G9943" i="18" s="1"/>
  <c r="H9943" i="18" s="1"/>
  <c r="B9942" i="18"/>
  <c r="G9942" i="18" s="1"/>
  <c r="H9942" i="18" s="1"/>
  <c r="B9941" i="18"/>
  <c r="G9941" i="18" s="1"/>
  <c r="H9941" i="18" s="1"/>
  <c r="B9940" i="18"/>
  <c r="G9940" i="18" s="1"/>
  <c r="H9940" i="18" s="1"/>
  <c r="B9939" i="18"/>
  <c r="G9939" i="18" s="1"/>
  <c r="H9939" i="18" s="1"/>
  <c r="B9938" i="18"/>
  <c r="G9938" i="18" s="1"/>
  <c r="H9938" i="18" s="1"/>
  <c r="B9937" i="18"/>
  <c r="G9937" i="18" s="1"/>
  <c r="H9937" i="18" s="1"/>
  <c r="B9935" i="18"/>
  <c r="G9935" i="18" s="1"/>
  <c r="H9935" i="18" s="1"/>
  <c r="B9933" i="18"/>
  <c r="G9933" i="18" s="1"/>
  <c r="H9933" i="18" s="1"/>
  <c r="B9932" i="18"/>
  <c r="G9932" i="18" s="1"/>
  <c r="H9932" i="18" s="1"/>
  <c r="B9931" i="18"/>
  <c r="G9931" i="18" s="1"/>
  <c r="H9931" i="18" s="1"/>
  <c r="B9930" i="18"/>
  <c r="G9930" i="18" s="1"/>
  <c r="H9930" i="18" s="1"/>
  <c r="B9929" i="18"/>
  <c r="G9929" i="18" s="1"/>
  <c r="H9929" i="18" s="1"/>
  <c r="B9928" i="18"/>
  <c r="G9928" i="18" s="1"/>
  <c r="H9928" i="18" s="1"/>
  <c r="B9927" i="18"/>
  <c r="G9927" i="18" s="1"/>
  <c r="H9927" i="18" s="1"/>
  <c r="B9925" i="18"/>
  <c r="G9925" i="18" s="1"/>
  <c r="H9925" i="18" s="1"/>
  <c r="B9924" i="18"/>
  <c r="G9924" i="18" s="1"/>
  <c r="H9924" i="18" s="1"/>
  <c r="B9923" i="18"/>
  <c r="G9923" i="18" s="1"/>
  <c r="H9923" i="18" s="1"/>
  <c r="B9922" i="18"/>
  <c r="G9922" i="18" s="1"/>
  <c r="H9922" i="18" s="1"/>
  <c r="B9920" i="18"/>
  <c r="G9920" i="18" s="1"/>
  <c r="H9920" i="18" s="1"/>
  <c r="B9919" i="18"/>
  <c r="G9919" i="18" s="1"/>
  <c r="H9919" i="18" s="1"/>
  <c r="B9918" i="18"/>
  <c r="G9918" i="18" s="1"/>
  <c r="H9918" i="18" s="1"/>
  <c r="B9917" i="18"/>
  <c r="G9917" i="18" s="1"/>
  <c r="H9917" i="18" s="1"/>
  <c r="B9916" i="18"/>
  <c r="G9916" i="18" s="1"/>
  <c r="H9916" i="18" s="1"/>
  <c r="B9915" i="18"/>
  <c r="G9915" i="18" s="1"/>
  <c r="H9915" i="18" s="1"/>
  <c r="B9914" i="18"/>
  <c r="G9914" i="18" s="1"/>
  <c r="H9914" i="18" s="1"/>
  <c r="B9913" i="18"/>
  <c r="G9913" i="18" s="1"/>
  <c r="H9913" i="18" s="1"/>
  <c r="B9912" i="18"/>
  <c r="G9912" i="18" s="1"/>
  <c r="H9912" i="18" s="1"/>
  <c r="B9911" i="18"/>
  <c r="G9911" i="18" s="1"/>
  <c r="H9911" i="18" s="1"/>
  <c r="B9909" i="18"/>
  <c r="G9909" i="18" s="1"/>
  <c r="H9909" i="18" s="1"/>
  <c r="B9906" i="18"/>
  <c r="G9906" i="18" s="1"/>
  <c r="H9906" i="18" s="1"/>
  <c r="B9905" i="18"/>
  <c r="G9905" i="18" s="1"/>
  <c r="H9905" i="18" s="1"/>
  <c r="B9904" i="18"/>
  <c r="G9904" i="18" s="1"/>
  <c r="H9904" i="18" s="1"/>
  <c r="B9903" i="18"/>
  <c r="G9903" i="18" s="1"/>
  <c r="H9903" i="18" s="1"/>
  <c r="B9902" i="18"/>
  <c r="G9902" i="18" s="1"/>
  <c r="H9902" i="18" s="1"/>
  <c r="B9901" i="18"/>
  <c r="G9901" i="18" s="1"/>
  <c r="H9901" i="18" s="1"/>
  <c r="B9900" i="18"/>
  <c r="G9900" i="18" s="1"/>
  <c r="H9900" i="18" s="1"/>
  <c r="B9899" i="18"/>
  <c r="G9899" i="18" s="1"/>
  <c r="H9899" i="18" s="1"/>
  <c r="B9898" i="18"/>
  <c r="G9898" i="18" s="1"/>
  <c r="H9898" i="18" s="1"/>
  <c r="B9897" i="18"/>
  <c r="G9897" i="18" s="1"/>
  <c r="H9897" i="18" s="1"/>
  <c r="B9895" i="18"/>
  <c r="G9895" i="18" s="1"/>
  <c r="H9895" i="18" s="1"/>
  <c r="B9894" i="18"/>
  <c r="G9894" i="18" s="1"/>
  <c r="H9894" i="18" s="1"/>
  <c r="B9893" i="18"/>
  <c r="G9893" i="18" s="1"/>
  <c r="H9893" i="18" s="1"/>
  <c r="B9892" i="18"/>
  <c r="G9892" i="18" s="1"/>
  <c r="H9892" i="18" s="1"/>
  <c r="B9890" i="18"/>
  <c r="G9890" i="18" s="1"/>
  <c r="H9890" i="18" s="1"/>
  <c r="B9889" i="18"/>
  <c r="G9889" i="18" s="1"/>
  <c r="H9889" i="18" s="1"/>
  <c r="B9888" i="18"/>
  <c r="G9888" i="18" s="1"/>
  <c r="H9888" i="18" s="1"/>
  <c r="B9887" i="18"/>
  <c r="G9887" i="18" s="1"/>
  <c r="H9887" i="18" s="1"/>
  <c r="B9886" i="18"/>
  <c r="G9886" i="18" s="1"/>
  <c r="H9886" i="18" s="1"/>
  <c r="B9885" i="18"/>
  <c r="G9885" i="18" s="1"/>
  <c r="H9885" i="18" s="1"/>
  <c r="B9884" i="18"/>
  <c r="G9884" i="18" s="1"/>
  <c r="H9884" i="18" s="1"/>
  <c r="B9883" i="18"/>
  <c r="G9883" i="18" s="1"/>
  <c r="H9883" i="18" s="1"/>
  <c r="B9882" i="18"/>
  <c r="G9882" i="18" s="1"/>
  <c r="H9882" i="18" s="1"/>
  <c r="B9881" i="18"/>
  <c r="G9881" i="18" s="1"/>
  <c r="H9881" i="18" s="1"/>
  <c r="B9879" i="18"/>
  <c r="G9879" i="18" s="1"/>
  <c r="H9879" i="18" s="1"/>
  <c r="B9877" i="18"/>
  <c r="G9877" i="18" s="1"/>
  <c r="H9877" i="18" s="1"/>
  <c r="B9876" i="18"/>
  <c r="G9876" i="18" s="1"/>
  <c r="H9876" i="18" s="1"/>
  <c r="B9875" i="18"/>
  <c r="G9875" i="18" s="1"/>
  <c r="H9875" i="18" s="1"/>
  <c r="B9874" i="18"/>
  <c r="G9874" i="18" s="1"/>
  <c r="H9874" i="18" s="1"/>
  <c r="B9873" i="18"/>
  <c r="G9873" i="18" s="1"/>
  <c r="H9873" i="18" s="1"/>
  <c r="B9872" i="18"/>
  <c r="G9872" i="18" s="1"/>
  <c r="H9872" i="18" s="1"/>
  <c r="B9871" i="18"/>
  <c r="G9871" i="18" s="1"/>
  <c r="H9871" i="18" s="1"/>
  <c r="B9869" i="18"/>
  <c r="G9869" i="18" s="1"/>
  <c r="H9869" i="18" s="1"/>
  <c r="B9868" i="18"/>
  <c r="G9868" i="18" s="1"/>
  <c r="H9868" i="18" s="1"/>
  <c r="B9867" i="18"/>
  <c r="G9867" i="18" s="1"/>
  <c r="H9867" i="18" s="1"/>
  <c r="B9866" i="18"/>
  <c r="G9866" i="18" s="1"/>
  <c r="H9866" i="18" s="1"/>
  <c r="B9864" i="18"/>
  <c r="G9864" i="18" s="1"/>
  <c r="H9864" i="18" s="1"/>
  <c r="B9863" i="18"/>
  <c r="G9863" i="18" s="1"/>
  <c r="H9863" i="18" s="1"/>
  <c r="B9862" i="18"/>
  <c r="G9862" i="18" s="1"/>
  <c r="H9862" i="18" s="1"/>
  <c r="B9861" i="18"/>
  <c r="G9861" i="18" s="1"/>
  <c r="H9861" i="18" s="1"/>
  <c r="B9860" i="18"/>
  <c r="G9860" i="18" s="1"/>
  <c r="H9860" i="18" s="1"/>
  <c r="B9859" i="18"/>
  <c r="G9859" i="18" s="1"/>
  <c r="H9859" i="18" s="1"/>
  <c r="B9858" i="18"/>
  <c r="G9858" i="18" s="1"/>
  <c r="H9858" i="18" s="1"/>
  <c r="B9857" i="18"/>
  <c r="G9857" i="18" s="1"/>
  <c r="H9857" i="18" s="1"/>
  <c r="B9856" i="18"/>
  <c r="G9856" i="18" s="1"/>
  <c r="H9856" i="18" s="1"/>
  <c r="B9855" i="18"/>
  <c r="G9855" i="18" s="1"/>
  <c r="H9855" i="18" s="1"/>
  <c r="B9853" i="18"/>
  <c r="G9853" i="18" s="1"/>
  <c r="H9853" i="18" s="1"/>
  <c r="B9851" i="18"/>
  <c r="G9851" i="18" s="1"/>
  <c r="H9851" i="18" s="1"/>
  <c r="B9850" i="18"/>
  <c r="G9850" i="18" s="1"/>
  <c r="H9850" i="18" s="1"/>
  <c r="B9849" i="18"/>
  <c r="G9849" i="18" s="1"/>
  <c r="H9849" i="18" s="1"/>
  <c r="B9848" i="18"/>
  <c r="G9848" i="18" s="1"/>
  <c r="H9848" i="18" s="1"/>
  <c r="B9847" i="18"/>
  <c r="G9847" i="18" s="1"/>
  <c r="H9847" i="18" s="1"/>
  <c r="B9846" i="18"/>
  <c r="G9846" i="18" s="1"/>
  <c r="H9846" i="18" s="1"/>
  <c r="B9845" i="18"/>
  <c r="G9845" i="18" s="1"/>
  <c r="H9845" i="18" s="1"/>
  <c r="B9843" i="18"/>
  <c r="G9843" i="18" s="1"/>
  <c r="H9843" i="18" s="1"/>
  <c r="B9842" i="18"/>
  <c r="G9842" i="18" s="1"/>
  <c r="H9842" i="18" s="1"/>
  <c r="B9841" i="18"/>
  <c r="G9841" i="18" s="1"/>
  <c r="H9841" i="18" s="1"/>
  <c r="B9840" i="18"/>
  <c r="G9840" i="18" s="1"/>
  <c r="H9840" i="18" s="1"/>
  <c r="B9838" i="18"/>
  <c r="G9838" i="18" s="1"/>
  <c r="H9838" i="18" s="1"/>
  <c r="B9837" i="18"/>
  <c r="G9837" i="18" s="1"/>
  <c r="H9837" i="18" s="1"/>
  <c r="B9836" i="18"/>
  <c r="G9836" i="18" s="1"/>
  <c r="H9836" i="18" s="1"/>
  <c r="B9835" i="18"/>
  <c r="G9835" i="18" s="1"/>
  <c r="H9835" i="18" s="1"/>
  <c r="B9834" i="18"/>
  <c r="G9834" i="18" s="1"/>
  <c r="H9834" i="18" s="1"/>
  <c r="B9833" i="18"/>
  <c r="G9833" i="18" s="1"/>
  <c r="H9833" i="18" s="1"/>
  <c r="B9832" i="18"/>
  <c r="G9832" i="18" s="1"/>
  <c r="H9832" i="18" s="1"/>
  <c r="B9831" i="18"/>
  <c r="G9831" i="18" s="1"/>
  <c r="H9831" i="18" s="1"/>
  <c r="B9830" i="18"/>
  <c r="G9830" i="18" s="1"/>
  <c r="H9830" i="18" s="1"/>
  <c r="B9829" i="18"/>
  <c r="G9829" i="18" s="1"/>
  <c r="H9829" i="18" s="1"/>
  <c r="B9827" i="18"/>
  <c r="G9827" i="18" s="1"/>
  <c r="H9827" i="18" s="1"/>
  <c r="B9825" i="18"/>
  <c r="G9825" i="18" s="1"/>
  <c r="H9825" i="18" s="1"/>
  <c r="B9824" i="18"/>
  <c r="G9824" i="18" s="1"/>
  <c r="H9824" i="18" s="1"/>
  <c r="B9823" i="18"/>
  <c r="G9823" i="18" s="1"/>
  <c r="H9823" i="18" s="1"/>
  <c r="B9822" i="18"/>
  <c r="G9822" i="18" s="1"/>
  <c r="H9822" i="18" s="1"/>
  <c r="B9821" i="18"/>
  <c r="G9821" i="18" s="1"/>
  <c r="H9821" i="18" s="1"/>
  <c r="B9820" i="18"/>
  <c r="G9820" i="18" s="1"/>
  <c r="H9820" i="18" s="1"/>
  <c r="B9819" i="18"/>
  <c r="G9819" i="18" s="1"/>
  <c r="H9819" i="18" s="1"/>
  <c r="B9817" i="18"/>
  <c r="G9817" i="18" s="1"/>
  <c r="H9817" i="18" s="1"/>
  <c r="B9816" i="18"/>
  <c r="G9816" i="18" s="1"/>
  <c r="H9816" i="18" s="1"/>
  <c r="B9815" i="18"/>
  <c r="G9815" i="18" s="1"/>
  <c r="H9815" i="18" s="1"/>
  <c r="B9814" i="18"/>
  <c r="G9814" i="18" s="1"/>
  <c r="H9814" i="18" s="1"/>
  <c r="B9812" i="18"/>
  <c r="G9812" i="18" s="1"/>
  <c r="H9812" i="18" s="1"/>
  <c r="B9811" i="18"/>
  <c r="G9811" i="18" s="1"/>
  <c r="H9811" i="18" s="1"/>
  <c r="B9810" i="18"/>
  <c r="G9810" i="18" s="1"/>
  <c r="H9810" i="18" s="1"/>
  <c r="B9809" i="18"/>
  <c r="G9809" i="18" s="1"/>
  <c r="H9809" i="18" s="1"/>
  <c r="B9808" i="18"/>
  <c r="G9808" i="18" s="1"/>
  <c r="H9808" i="18" s="1"/>
  <c r="B9807" i="18"/>
  <c r="G9807" i="18" s="1"/>
  <c r="H9807" i="18" s="1"/>
  <c r="B9806" i="18"/>
  <c r="G9806" i="18" s="1"/>
  <c r="H9806" i="18" s="1"/>
  <c r="B9805" i="18"/>
  <c r="G9805" i="18" s="1"/>
  <c r="H9805" i="18" s="1"/>
  <c r="B9804" i="18"/>
  <c r="G9804" i="18" s="1"/>
  <c r="H9804" i="18" s="1"/>
  <c r="B9803" i="18"/>
  <c r="G9803" i="18" s="1"/>
  <c r="H9803" i="18" s="1"/>
  <c r="B9801" i="18"/>
  <c r="G9801" i="18" s="1"/>
  <c r="H9801" i="18" s="1"/>
  <c r="B9798" i="18"/>
  <c r="G9798" i="18" s="1"/>
  <c r="H9798" i="18" s="1"/>
  <c r="B9797" i="18"/>
  <c r="G9797" i="18" s="1"/>
  <c r="H9797" i="18" s="1"/>
  <c r="B9796" i="18"/>
  <c r="G9796" i="18" s="1"/>
  <c r="H9796" i="18" s="1"/>
  <c r="B9795" i="18"/>
  <c r="G9795" i="18" s="1"/>
  <c r="H9795" i="18" s="1"/>
  <c r="B9794" i="18"/>
  <c r="G9794" i="18" s="1"/>
  <c r="H9794" i="18" s="1"/>
  <c r="B9793" i="18"/>
  <c r="G9793" i="18" s="1"/>
  <c r="H9793" i="18" s="1"/>
  <c r="B9792" i="18"/>
  <c r="G9792" i="18" s="1"/>
  <c r="H9792" i="18" s="1"/>
  <c r="B9791" i="18"/>
  <c r="G9791" i="18" s="1"/>
  <c r="H9791" i="18" s="1"/>
  <c r="B9790" i="18"/>
  <c r="G9790" i="18" s="1"/>
  <c r="H9790" i="18" s="1"/>
  <c r="B9789" i="18"/>
  <c r="G9789" i="18" s="1"/>
  <c r="H9789" i="18" s="1"/>
  <c r="B9787" i="18"/>
  <c r="G9787" i="18" s="1"/>
  <c r="H9787" i="18" s="1"/>
  <c r="B9786" i="18"/>
  <c r="G9786" i="18" s="1"/>
  <c r="H9786" i="18" s="1"/>
  <c r="B9785" i="18"/>
  <c r="G9785" i="18" s="1"/>
  <c r="H9785" i="18" s="1"/>
  <c r="B9784" i="18"/>
  <c r="G9784" i="18" s="1"/>
  <c r="H9784" i="18" s="1"/>
  <c r="B9782" i="18"/>
  <c r="G9782" i="18" s="1"/>
  <c r="H9782" i="18" s="1"/>
  <c r="B9781" i="18"/>
  <c r="G9781" i="18" s="1"/>
  <c r="H9781" i="18" s="1"/>
  <c r="B9780" i="18"/>
  <c r="G9780" i="18" s="1"/>
  <c r="H9780" i="18" s="1"/>
  <c r="B9779" i="18"/>
  <c r="G9779" i="18" s="1"/>
  <c r="H9779" i="18" s="1"/>
  <c r="B9778" i="18"/>
  <c r="G9778" i="18" s="1"/>
  <c r="H9778" i="18" s="1"/>
  <c r="B9777" i="18"/>
  <c r="G9777" i="18" s="1"/>
  <c r="H9777" i="18" s="1"/>
  <c r="B9776" i="18"/>
  <c r="G9776" i="18" s="1"/>
  <c r="H9776" i="18" s="1"/>
  <c r="B9775" i="18"/>
  <c r="G9775" i="18" s="1"/>
  <c r="H9775" i="18" s="1"/>
  <c r="B9774" i="18"/>
  <c r="G9774" i="18" s="1"/>
  <c r="H9774" i="18" s="1"/>
  <c r="B9773" i="18"/>
  <c r="G9773" i="18" s="1"/>
  <c r="H9773" i="18" s="1"/>
  <c r="B9771" i="18"/>
  <c r="G9771" i="18" s="1"/>
  <c r="H9771" i="18" s="1"/>
  <c r="B9769" i="18"/>
  <c r="G9769" i="18" s="1"/>
  <c r="H9769" i="18" s="1"/>
  <c r="B9768" i="18"/>
  <c r="G9768" i="18" s="1"/>
  <c r="H9768" i="18" s="1"/>
  <c r="B9767" i="18"/>
  <c r="G9767" i="18" s="1"/>
  <c r="H9767" i="18" s="1"/>
  <c r="B9766" i="18"/>
  <c r="G9766" i="18" s="1"/>
  <c r="H9766" i="18" s="1"/>
  <c r="B9765" i="18"/>
  <c r="G9765" i="18" s="1"/>
  <c r="H9765" i="18" s="1"/>
  <c r="B9764" i="18"/>
  <c r="G9764" i="18" s="1"/>
  <c r="H9764" i="18" s="1"/>
  <c r="B9763" i="18"/>
  <c r="G9763" i="18" s="1"/>
  <c r="H9763" i="18" s="1"/>
  <c r="B9761" i="18"/>
  <c r="G9761" i="18" s="1"/>
  <c r="H9761" i="18" s="1"/>
  <c r="B9760" i="18"/>
  <c r="G9760" i="18" s="1"/>
  <c r="H9760" i="18" s="1"/>
  <c r="B9759" i="18"/>
  <c r="G9759" i="18" s="1"/>
  <c r="H9759" i="18" s="1"/>
  <c r="B9758" i="18"/>
  <c r="G9758" i="18" s="1"/>
  <c r="H9758" i="18" s="1"/>
  <c r="B9756" i="18"/>
  <c r="G9756" i="18" s="1"/>
  <c r="H9756" i="18" s="1"/>
  <c r="B9755" i="18"/>
  <c r="G9755" i="18" s="1"/>
  <c r="H9755" i="18" s="1"/>
  <c r="B9754" i="18"/>
  <c r="G9754" i="18" s="1"/>
  <c r="H9754" i="18" s="1"/>
  <c r="B9753" i="18"/>
  <c r="G9753" i="18" s="1"/>
  <c r="H9753" i="18" s="1"/>
  <c r="B9752" i="18"/>
  <c r="G9752" i="18" s="1"/>
  <c r="H9752" i="18" s="1"/>
  <c r="B9751" i="18"/>
  <c r="G9751" i="18" s="1"/>
  <c r="H9751" i="18" s="1"/>
  <c r="B9750" i="18"/>
  <c r="G9750" i="18" s="1"/>
  <c r="H9750" i="18" s="1"/>
  <c r="B9749" i="18"/>
  <c r="G9749" i="18" s="1"/>
  <c r="H9749" i="18" s="1"/>
  <c r="B9748" i="18"/>
  <c r="G9748" i="18" s="1"/>
  <c r="H9748" i="18" s="1"/>
  <c r="B9747" i="18"/>
  <c r="G9747" i="18" s="1"/>
  <c r="H9747" i="18" s="1"/>
  <c r="B9745" i="18"/>
  <c r="G9745" i="18" s="1"/>
  <c r="H9745" i="18" s="1"/>
  <c r="B9743" i="18"/>
  <c r="G9743" i="18" s="1"/>
  <c r="H9743" i="18" s="1"/>
  <c r="B9742" i="18"/>
  <c r="G9742" i="18" s="1"/>
  <c r="H9742" i="18" s="1"/>
  <c r="B9741" i="18"/>
  <c r="G9741" i="18" s="1"/>
  <c r="H9741" i="18" s="1"/>
  <c r="B9740" i="18"/>
  <c r="G9740" i="18" s="1"/>
  <c r="H9740" i="18" s="1"/>
  <c r="B9739" i="18"/>
  <c r="G9739" i="18" s="1"/>
  <c r="H9739" i="18" s="1"/>
  <c r="B9738" i="18"/>
  <c r="G9738" i="18" s="1"/>
  <c r="H9738" i="18" s="1"/>
  <c r="B9737" i="18"/>
  <c r="G9737" i="18" s="1"/>
  <c r="H9737" i="18" s="1"/>
  <c r="B9735" i="18"/>
  <c r="G9735" i="18" s="1"/>
  <c r="H9735" i="18" s="1"/>
  <c r="B9734" i="18"/>
  <c r="G9734" i="18" s="1"/>
  <c r="H9734" i="18" s="1"/>
  <c r="B9733" i="18"/>
  <c r="G9733" i="18" s="1"/>
  <c r="H9733" i="18" s="1"/>
  <c r="B9732" i="18"/>
  <c r="G9732" i="18" s="1"/>
  <c r="H9732" i="18" s="1"/>
  <c r="B9730" i="18"/>
  <c r="G9730" i="18" s="1"/>
  <c r="H9730" i="18" s="1"/>
  <c r="B9729" i="18"/>
  <c r="G9729" i="18" s="1"/>
  <c r="H9729" i="18" s="1"/>
  <c r="B9728" i="18"/>
  <c r="G9728" i="18" s="1"/>
  <c r="H9728" i="18" s="1"/>
  <c r="B9727" i="18"/>
  <c r="G9727" i="18" s="1"/>
  <c r="H9727" i="18" s="1"/>
  <c r="B9726" i="18"/>
  <c r="G9726" i="18" s="1"/>
  <c r="H9726" i="18" s="1"/>
  <c r="B9725" i="18"/>
  <c r="G9725" i="18" s="1"/>
  <c r="H9725" i="18" s="1"/>
  <c r="B9724" i="18"/>
  <c r="G9724" i="18" s="1"/>
  <c r="H9724" i="18" s="1"/>
  <c r="B9723" i="18"/>
  <c r="G9723" i="18" s="1"/>
  <c r="H9723" i="18" s="1"/>
  <c r="B9722" i="18"/>
  <c r="G9722" i="18" s="1"/>
  <c r="H9722" i="18" s="1"/>
  <c r="B9721" i="18"/>
  <c r="G9721" i="18" s="1"/>
  <c r="H9721" i="18" s="1"/>
  <c r="B9719" i="18"/>
  <c r="G9719" i="18" s="1"/>
  <c r="H9719" i="18" s="1"/>
  <c r="B9717" i="18"/>
  <c r="G9717" i="18" s="1"/>
  <c r="H9717" i="18" s="1"/>
  <c r="B9716" i="18"/>
  <c r="G9716" i="18" s="1"/>
  <c r="H9716" i="18" s="1"/>
  <c r="B9715" i="18"/>
  <c r="G9715" i="18" s="1"/>
  <c r="H9715" i="18" s="1"/>
  <c r="B9714" i="18"/>
  <c r="G9714" i="18" s="1"/>
  <c r="H9714" i="18" s="1"/>
  <c r="B9713" i="18"/>
  <c r="G9713" i="18" s="1"/>
  <c r="H9713" i="18" s="1"/>
  <c r="B9712" i="18"/>
  <c r="G9712" i="18" s="1"/>
  <c r="H9712" i="18" s="1"/>
  <c r="B9711" i="18"/>
  <c r="G9711" i="18" s="1"/>
  <c r="H9711" i="18" s="1"/>
  <c r="B9709" i="18"/>
  <c r="G9709" i="18" s="1"/>
  <c r="H9709" i="18" s="1"/>
  <c r="B9708" i="18"/>
  <c r="G9708" i="18" s="1"/>
  <c r="H9708" i="18" s="1"/>
  <c r="B9707" i="18"/>
  <c r="G9707" i="18" s="1"/>
  <c r="H9707" i="18" s="1"/>
  <c r="B9706" i="18"/>
  <c r="G9706" i="18" s="1"/>
  <c r="H9706" i="18" s="1"/>
  <c r="B9704" i="18"/>
  <c r="G9704" i="18" s="1"/>
  <c r="H9704" i="18" s="1"/>
  <c r="B9703" i="18"/>
  <c r="G9703" i="18" s="1"/>
  <c r="H9703" i="18" s="1"/>
  <c r="B9702" i="18"/>
  <c r="G9702" i="18" s="1"/>
  <c r="H9702" i="18" s="1"/>
  <c r="B9701" i="18"/>
  <c r="G9701" i="18" s="1"/>
  <c r="H9701" i="18" s="1"/>
  <c r="B9700" i="18"/>
  <c r="G9700" i="18" s="1"/>
  <c r="H9700" i="18" s="1"/>
  <c r="B9699" i="18"/>
  <c r="G9699" i="18" s="1"/>
  <c r="H9699" i="18" s="1"/>
  <c r="B9698" i="18"/>
  <c r="G9698" i="18" s="1"/>
  <c r="H9698" i="18" s="1"/>
  <c r="B9697" i="18"/>
  <c r="G9697" i="18" s="1"/>
  <c r="H9697" i="18" s="1"/>
  <c r="B9696" i="18"/>
  <c r="G9696" i="18" s="1"/>
  <c r="H9696" i="18" s="1"/>
  <c r="B9695" i="18"/>
  <c r="G9695" i="18" s="1"/>
  <c r="H9695" i="18" s="1"/>
  <c r="B9693" i="18"/>
  <c r="G9693" i="18" s="1"/>
  <c r="H9693" i="18" s="1"/>
  <c r="B9690" i="18"/>
  <c r="G9690" i="18" s="1"/>
  <c r="H9690" i="18" s="1"/>
  <c r="B9689" i="18"/>
  <c r="G9689" i="18" s="1"/>
  <c r="H9689" i="18" s="1"/>
  <c r="B9688" i="18"/>
  <c r="G9688" i="18" s="1"/>
  <c r="H9688" i="18" s="1"/>
  <c r="B9687" i="18"/>
  <c r="G9687" i="18" s="1"/>
  <c r="H9687" i="18" s="1"/>
  <c r="B9686" i="18"/>
  <c r="G9686" i="18" s="1"/>
  <c r="H9686" i="18" s="1"/>
  <c r="B9685" i="18"/>
  <c r="G9685" i="18" s="1"/>
  <c r="H9685" i="18" s="1"/>
  <c r="B9684" i="18"/>
  <c r="G9684" i="18" s="1"/>
  <c r="H9684" i="18" s="1"/>
  <c r="B9683" i="18"/>
  <c r="G9683" i="18" s="1"/>
  <c r="H9683" i="18" s="1"/>
  <c r="B9682" i="18"/>
  <c r="G9682" i="18" s="1"/>
  <c r="H9682" i="18" s="1"/>
  <c r="B9681" i="18"/>
  <c r="G9681" i="18" s="1"/>
  <c r="H9681" i="18" s="1"/>
  <c r="B9679" i="18"/>
  <c r="G9679" i="18" s="1"/>
  <c r="H9679" i="18" s="1"/>
  <c r="B9678" i="18"/>
  <c r="G9678" i="18" s="1"/>
  <c r="H9678" i="18" s="1"/>
  <c r="B9677" i="18"/>
  <c r="G9677" i="18" s="1"/>
  <c r="H9677" i="18" s="1"/>
  <c r="B9676" i="18"/>
  <c r="G9676" i="18" s="1"/>
  <c r="H9676" i="18" s="1"/>
  <c r="B9674" i="18"/>
  <c r="G9674" i="18" s="1"/>
  <c r="H9674" i="18" s="1"/>
  <c r="B9673" i="18"/>
  <c r="G9673" i="18" s="1"/>
  <c r="H9673" i="18" s="1"/>
  <c r="B9672" i="18"/>
  <c r="G9672" i="18" s="1"/>
  <c r="H9672" i="18" s="1"/>
  <c r="B9671" i="18"/>
  <c r="G9671" i="18" s="1"/>
  <c r="H9671" i="18" s="1"/>
  <c r="B9670" i="18"/>
  <c r="G9670" i="18" s="1"/>
  <c r="H9670" i="18" s="1"/>
  <c r="B9669" i="18"/>
  <c r="G9669" i="18" s="1"/>
  <c r="H9669" i="18" s="1"/>
  <c r="B9668" i="18"/>
  <c r="G9668" i="18" s="1"/>
  <c r="H9668" i="18" s="1"/>
  <c r="B9667" i="18"/>
  <c r="G9667" i="18" s="1"/>
  <c r="H9667" i="18" s="1"/>
  <c r="B9666" i="18"/>
  <c r="G9666" i="18" s="1"/>
  <c r="H9666" i="18" s="1"/>
  <c r="B9665" i="18"/>
  <c r="G9665" i="18" s="1"/>
  <c r="H9665" i="18" s="1"/>
  <c r="B9663" i="18"/>
  <c r="G9663" i="18" s="1"/>
  <c r="H9663" i="18" s="1"/>
  <c r="B9661" i="18"/>
  <c r="G9661" i="18" s="1"/>
  <c r="H9661" i="18" s="1"/>
  <c r="B9660" i="18"/>
  <c r="G9660" i="18" s="1"/>
  <c r="H9660" i="18" s="1"/>
  <c r="B9659" i="18"/>
  <c r="G9659" i="18" s="1"/>
  <c r="H9659" i="18" s="1"/>
  <c r="B9658" i="18"/>
  <c r="G9658" i="18" s="1"/>
  <c r="H9658" i="18" s="1"/>
  <c r="B9657" i="18"/>
  <c r="G9657" i="18" s="1"/>
  <c r="H9657" i="18" s="1"/>
  <c r="B9656" i="18"/>
  <c r="G9656" i="18" s="1"/>
  <c r="H9656" i="18" s="1"/>
  <c r="B9655" i="18"/>
  <c r="G9655" i="18" s="1"/>
  <c r="H9655" i="18" s="1"/>
  <c r="B9653" i="18"/>
  <c r="G9653" i="18" s="1"/>
  <c r="H9653" i="18" s="1"/>
  <c r="B9652" i="18"/>
  <c r="G9652" i="18" s="1"/>
  <c r="H9652" i="18" s="1"/>
  <c r="B9651" i="18"/>
  <c r="G9651" i="18" s="1"/>
  <c r="H9651" i="18" s="1"/>
  <c r="B9650" i="18"/>
  <c r="G9650" i="18" s="1"/>
  <c r="H9650" i="18" s="1"/>
  <c r="B9648" i="18"/>
  <c r="G9648" i="18" s="1"/>
  <c r="H9648" i="18" s="1"/>
  <c r="B9647" i="18"/>
  <c r="G9647" i="18" s="1"/>
  <c r="H9647" i="18" s="1"/>
  <c r="B9646" i="18"/>
  <c r="G9646" i="18" s="1"/>
  <c r="H9646" i="18" s="1"/>
  <c r="B9645" i="18"/>
  <c r="G9645" i="18" s="1"/>
  <c r="H9645" i="18" s="1"/>
  <c r="B9644" i="18"/>
  <c r="G9644" i="18" s="1"/>
  <c r="H9644" i="18" s="1"/>
  <c r="B9643" i="18"/>
  <c r="G9643" i="18" s="1"/>
  <c r="H9643" i="18" s="1"/>
  <c r="B9642" i="18"/>
  <c r="G9642" i="18" s="1"/>
  <c r="H9642" i="18" s="1"/>
  <c r="B9641" i="18"/>
  <c r="G9641" i="18" s="1"/>
  <c r="H9641" i="18" s="1"/>
  <c r="B9640" i="18"/>
  <c r="G9640" i="18" s="1"/>
  <c r="H9640" i="18" s="1"/>
  <c r="B9639" i="18"/>
  <c r="G9639" i="18" s="1"/>
  <c r="H9639" i="18" s="1"/>
  <c r="B9637" i="18"/>
  <c r="G9637" i="18" s="1"/>
  <c r="H9637" i="18" s="1"/>
  <c r="B9635" i="18"/>
  <c r="G9635" i="18" s="1"/>
  <c r="H9635" i="18" s="1"/>
  <c r="B9634" i="18"/>
  <c r="G9634" i="18" s="1"/>
  <c r="H9634" i="18" s="1"/>
  <c r="B9633" i="18"/>
  <c r="G9633" i="18" s="1"/>
  <c r="H9633" i="18" s="1"/>
  <c r="B9632" i="18"/>
  <c r="G9632" i="18" s="1"/>
  <c r="H9632" i="18" s="1"/>
  <c r="B9631" i="18"/>
  <c r="G9631" i="18" s="1"/>
  <c r="H9631" i="18" s="1"/>
  <c r="B9630" i="18"/>
  <c r="G9630" i="18" s="1"/>
  <c r="H9630" i="18" s="1"/>
  <c r="B9629" i="18"/>
  <c r="G9629" i="18" s="1"/>
  <c r="H9629" i="18" s="1"/>
  <c r="B9627" i="18"/>
  <c r="G9627" i="18" s="1"/>
  <c r="H9627" i="18" s="1"/>
  <c r="B9626" i="18"/>
  <c r="G9626" i="18" s="1"/>
  <c r="H9626" i="18" s="1"/>
  <c r="B9625" i="18"/>
  <c r="G9625" i="18" s="1"/>
  <c r="H9625" i="18" s="1"/>
  <c r="B9624" i="18"/>
  <c r="G9624" i="18" s="1"/>
  <c r="H9624" i="18" s="1"/>
  <c r="B9622" i="18"/>
  <c r="G9622" i="18" s="1"/>
  <c r="H9622" i="18" s="1"/>
  <c r="B9621" i="18"/>
  <c r="G9621" i="18" s="1"/>
  <c r="H9621" i="18" s="1"/>
  <c r="B9620" i="18"/>
  <c r="G9620" i="18" s="1"/>
  <c r="H9620" i="18" s="1"/>
  <c r="B9619" i="18"/>
  <c r="G9619" i="18" s="1"/>
  <c r="H9619" i="18" s="1"/>
  <c r="B9618" i="18"/>
  <c r="G9618" i="18" s="1"/>
  <c r="H9618" i="18" s="1"/>
  <c r="B9617" i="18"/>
  <c r="G9617" i="18" s="1"/>
  <c r="H9617" i="18" s="1"/>
  <c r="B9616" i="18"/>
  <c r="G9616" i="18" s="1"/>
  <c r="H9616" i="18" s="1"/>
  <c r="B9615" i="18"/>
  <c r="G9615" i="18" s="1"/>
  <c r="H9615" i="18" s="1"/>
  <c r="B9614" i="18"/>
  <c r="G9614" i="18" s="1"/>
  <c r="H9614" i="18" s="1"/>
  <c r="B9613" i="18"/>
  <c r="G9613" i="18" s="1"/>
  <c r="H9613" i="18" s="1"/>
  <c r="B9611" i="18"/>
  <c r="G9611" i="18" s="1"/>
  <c r="H9611" i="18" s="1"/>
  <c r="B9609" i="18"/>
  <c r="G9609" i="18" s="1"/>
  <c r="H9609" i="18" s="1"/>
  <c r="B9608" i="18"/>
  <c r="G9608" i="18" s="1"/>
  <c r="H9608" i="18" s="1"/>
  <c r="B9607" i="18"/>
  <c r="G9607" i="18" s="1"/>
  <c r="H9607" i="18" s="1"/>
  <c r="B9606" i="18"/>
  <c r="G9606" i="18" s="1"/>
  <c r="H9606" i="18" s="1"/>
  <c r="B9605" i="18"/>
  <c r="G9605" i="18" s="1"/>
  <c r="H9605" i="18" s="1"/>
  <c r="B9604" i="18"/>
  <c r="G9604" i="18" s="1"/>
  <c r="H9604" i="18" s="1"/>
  <c r="B9603" i="18"/>
  <c r="G9603" i="18" s="1"/>
  <c r="H9603" i="18" s="1"/>
  <c r="B9601" i="18"/>
  <c r="G9601" i="18" s="1"/>
  <c r="H9601" i="18" s="1"/>
  <c r="B9600" i="18"/>
  <c r="G9600" i="18" s="1"/>
  <c r="H9600" i="18" s="1"/>
  <c r="B9599" i="18"/>
  <c r="G9599" i="18" s="1"/>
  <c r="H9599" i="18" s="1"/>
  <c r="B9598" i="18"/>
  <c r="G9598" i="18" s="1"/>
  <c r="H9598" i="18" s="1"/>
  <c r="B9596" i="18"/>
  <c r="G9596" i="18" s="1"/>
  <c r="H9596" i="18" s="1"/>
  <c r="B9595" i="18"/>
  <c r="G9595" i="18" s="1"/>
  <c r="H9595" i="18" s="1"/>
  <c r="B9594" i="18"/>
  <c r="G9594" i="18" s="1"/>
  <c r="H9594" i="18" s="1"/>
  <c r="B9593" i="18"/>
  <c r="G9593" i="18" s="1"/>
  <c r="H9593" i="18" s="1"/>
  <c r="B9592" i="18"/>
  <c r="G9592" i="18" s="1"/>
  <c r="H9592" i="18" s="1"/>
  <c r="B9591" i="18"/>
  <c r="G9591" i="18" s="1"/>
  <c r="H9591" i="18" s="1"/>
  <c r="B9590" i="18"/>
  <c r="G9590" i="18" s="1"/>
  <c r="H9590" i="18" s="1"/>
  <c r="B9589" i="18"/>
  <c r="G9589" i="18" s="1"/>
  <c r="H9589" i="18" s="1"/>
  <c r="B9588" i="18"/>
  <c r="G9588" i="18" s="1"/>
  <c r="H9588" i="18" s="1"/>
  <c r="B9587" i="18"/>
  <c r="G9587" i="18" s="1"/>
  <c r="H9587" i="18" s="1"/>
  <c r="B9585" i="18"/>
  <c r="G9585" i="18" s="1"/>
  <c r="H9585" i="18" s="1"/>
  <c r="B9582" i="18"/>
  <c r="G9582" i="18" s="1"/>
  <c r="H9582" i="18" s="1"/>
  <c r="B9581" i="18"/>
  <c r="G9581" i="18" s="1"/>
  <c r="H9581" i="18" s="1"/>
  <c r="B9580" i="18"/>
  <c r="G9580" i="18" s="1"/>
  <c r="H9580" i="18" s="1"/>
  <c r="B9579" i="18"/>
  <c r="G9579" i="18" s="1"/>
  <c r="H9579" i="18" s="1"/>
  <c r="B9578" i="18"/>
  <c r="G9578" i="18" s="1"/>
  <c r="H9578" i="18" s="1"/>
  <c r="B9577" i="18"/>
  <c r="G9577" i="18" s="1"/>
  <c r="H9577" i="18" s="1"/>
  <c r="B9576" i="18"/>
  <c r="G9576" i="18" s="1"/>
  <c r="H9576" i="18" s="1"/>
  <c r="B9575" i="18"/>
  <c r="G9575" i="18" s="1"/>
  <c r="H9575" i="18" s="1"/>
  <c r="B9574" i="18"/>
  <c r="G9574" i="18" s="1"/>
  <c r="H9574" i="18" s="1"/>
  <c r="B9573" i="18"/>
  <c r="G9573" i="18" s="1"/>
  <c r="H9573" i="18" s="1"/>
  <c r="B9571" i="18"/>
  <c r="G9571" i="18" s="1"/>
  <c r="H9571" i="18" s="1"/>
  <c r="B9570" i="18"/>
  <c r="G9570" i="18" s="1"/>
  <c r="H9570" i="18" s="1"/>
  <c r="B9569" i="18"/>
  <c r="G9569" i="18" s="1"/>
  <c r="H9569" i="18" s="1"/>
  <c r="B9568" i="18"/>
  <c r="G9568" i="18" s="1"/>
  <c r="H9568" i="18" s="1"/>
  <c r="B9566" i="18"/>
  <c r="G9566" i="18" s="1"/>
  <c r="H9566" i="18" s="1"/>
  <c r="B9565" i="18"/>
  <c r="G9565" i="18" s="1"/>
  <c r="H9565" i="18" s="1"/>
  <c r="B9564" i="18"/>
  <c r="G9564" i="18" s="1"/>
  <c r="H9564" i="18" s="1"/>
  <c r="B9563" i="18"/>
  <c r="G9563" i="18" s="1"/>
  <c r="H9563" i="18" s="1"/>
  <c r="B9562" i="18"/>
  <c r="G9562" i="18" s="1"/>
  <c r="H9562" i="18" s="1"/>
  <c r="B9561" i="18"/>
  <c r="G9561" i="18" s="1"/>
  <c r="H9561" i="18" s="1"/>
  <c r="B9560" i="18"/>
  <c r="G9560" i="18" s="1"/>
  <c r="H9560" i="18" s="1"/>
  <c r="B9559" i="18"/>
  <c r="G9559" i="18" s="1"/>
  <c r="H9559" i="18" s="1"/>
  <c r="B9558" i="18"/>
  <c r="G9558" i="18" s="1"/>
  <c r="H9558" i="18" s="1"/>
  <c r="B9557" i="18"/>
  <c r="G9557" i="18" s="1"/>
  <c r="H9557" i="18" s="1"/>
  <c r="B9555" i="18"/>
  <c r="G9555" i="18" s="1"/>
  <c r="H9555" i="18" s="1"/>
  <c r="B9553" i="18"/>
  <c r="G9553" i="18" s="1"/>
  <c r="H9553" i="18" s="1"/>
  <c r="B9552" i="18"/>
  <c r="G9552" i="18" s="1"/>
  <c r="H9552" i="18" s="1"/>
  <c r="B9551" i="18"/>
  <c r="G9551" i="18" s="1"/>
  <c r="H9551" i="18" s="1"/>
  <c r="B9550" i="18"/>
  <c r="G9550" i="18" s="1"/>
  <c r="H9550" i="18" s="1"/>
  <c r="B9549" i="18"/>
  <c r="G9549" i="18" s="1"/>
  <c r="H9549" i="18" s="1"/>
  <c r="B9548" i="18"/>
  <c r="G9548" i="18" s="1"/>
  <c r="H9548" i="18" s="1"/>
  <c r="B9547" i="18"/>
  <c r="G9547" i="18" s="1"/>
  <c r="H9547" i="18" s="1"/>
  <c r="B9545" i="18"/>
  <c r="G9545" i="18" s="1"/>
  <c r="H9545" i="18" s="1"/>
  <c r="B9544" i="18"/>
  <c r="G9544" i="18" s="1"/>
  <c r="H9544" i="18" s="1"/>
  <c r="B9543" i="18"/>
  <c r="G9543" i="18" s="1"/>
  <c r="H9543" i="18" s="1"/>
  <c r="B9542" i="18"/>
  <c r="G9542" i="18" s="1"/>
  <c r="H9542" i="18" s="1"/>
  <c r="B9540" i="18"/>
  <c r="G9540" i="18" s="1"/>
  <c r="H9540" i="18" s="1"/>
  <c r="B9539" i="18"/>
  <c r="G9539" i="18" s="1"/>
  <c r="H9539" i="18" s="1"/>
  <c r="B9538" i="18"/>
  <c r="G9538" i="18" s="1"/>
  <c r="H9538" i="18" s="1"/>
  <c r="B9537" i="18"/>
  <c r="G9537" i="18" s="1"/>
  <c r="H9537" i="18" s="1"/>
  <c r="B9536" i="18"/>
  <c r="G9536" i="18" s="1"/>
  <c r="H9536" i="18" s="1"/>
  <c r="B9535" i="18"/>
  <c r="G9535" i="18" s="1"/>
  <c r="H9535" i="18" s="1"/>
  <c r="B9534" i="18"/>
  <c r="G9534" i="18" s="1"/>
  <c r="H9534" i="18" s="1"/>
  <c r="B9533" i="18"/>
  <c r="G9533" i="18" s="1"/>
  <c r="H9533" i="18" s="1"/>
  <c r="B9532" i="18"/>
  <c r="G9532" i="18" s="1"/>
  <c r="H9532" i="18" s="1"/>
  <c r="B9531" i="18"/>
  <c r="G9531" i="18" s="1"/>
  <c r="H9531" i="18" s="1"/>
  <c r="B9529" i="18"/>
  <c r="G9529" i="18" s="1"/>
  <c r="H9529" i="18" s="1"/>
  <c r="B9527" i="18"/>
  <c r="G9527" i="18" s="1"/>
  <c r="H9527" i="18" s="1"/>
  <c r="B9526" i="18"/>
  <c r="G9526" i="18" s="1"/>
  <c r="H9526" i="18" s="1"/>
  <c r="B9525" i="18"/>
  <c r="G9525" i="18" s="1"/>
  <c r="H9525" i="18" s="1"/>
  <c r="B9524" i="18"/>
  <c r="G9524" i="18" s="1"/>
  <c r="H9524" i="18" s="1"/>
  <c r="B9523" i="18"/>
  <c r="G9523" i="18" s="1"/>
  <c r="H9523" i="18" s="1"/>
  <c r="B9522" i="18"/>
  <c r="G9522" i="18" s="1"/>
  <c r="H9522" i="18" s="1"/>
  <c r="B9521" i="18"/>
  <c r="G9521" i="18" s="1"/>
  <c r="H9521" i="18" s="1"/>
  <c r="B9519" i="18"/>
  <c r="G9519" i="18" s="1"/>
  <c r="H9519" i="18" s="1"/>
  <c r="B9518" i="18"/>
  <c r="G9518" i="18" s="1"/>
  <c r="H9518" i="18" s="1"/>
  <c r="B9517" i="18"/>
  <c r="G9517" i="18" s="1"/>
  <c r="H9517" i="18" s="1"/>
  <c r="B9516" i="18"/>
  <c r="G9516" i="18" s="1"/>
  <c r="H9516" i="18" s="1"/>
  <c r="B9514" i="18"/>
  <c r="G9514" i="18" s="1"/>
  <c r="H9514" i="18" s="1"/>
  <c r="B9513" i="18"/>
  <c r="G9513" i="18" s="1"/>
  <c r="H9513" i="18" s="1"/>
  <c r="B9512" i="18"/>
  <c r="G9512" i="18" s="1"/>
  <c r="H9512" i="18" s="1"/>
  <c r="B9511" i="18"/>
  <c r="G9511" i="18" s="1"/>
  <c r="H9511" i="18" s="1"/>
  <c r="B9510" i="18"/>
  <c r="G9510" i="18" s="1"/>
  <c r="H9510" i="18" s="1"/>
  <c r="B9509" i="18"/>
  <c r="G9509" i="18" s="1"/>
  <c r="H9509" i="18" s="1"/>
  <c r="B9508" i="18"/>
  <c r="G9508" i="18" s="1"/>
  <c r="H9508" i="18" s="1"/>
  <c r="B9507" i="18"/>
  <c r="G9507" i="18" s="1"/>
  <c r="H9507" i="18" s="1"/>
  <c r="B9506" i="18"/>
  <c r="G9506" i="18" s="1"/>
  <c r="H9506" i="18" s="1"/>
  <c r="B9505" i="18"/>
  <c r="G9505" i="18" s="1"/>
  <c r="H9505" i="18" s="1"/>
  <c r="B9503" i="18"/>
  <c r="G9503" i="18" s="1"/>
  <c r="H9503" i="18" s="1"/>
  <c r="B9501" i="18"/>
  <c r="G9501" i="18" s="1"/>
  <c r="H9501" i="18" s="1"/>
  <c r="B9500" i="18"/>
  <c r="G9500" i="18" s="1"/>
  <c r="H9500" i="18" s="1"/>
  <c r="B9499" i="18"/>
  <c r="G9499" i="18" s="1"/>
  <c r="H9499" i="18" s="1"/>
  <c r="B9498" i="18"/>
  <c r="G9498" i="18" s="1"/>
  <c r="H9498" i="18" s="1"/>
  <c r="B9497" i="18"/>
  <c r="G9497" i="18" s="1"/>
  <c r="H9497" i="18" s="1"/>
  <c r="B9496" i="18"/>
  <c r="G9496" i="18" s="1"/>
  <c r="H9496" i="18" s="1"/>
  <c r="B9495" i="18"/>
  <c r="G9495" i="18" s="1"/>
  <c r="H9495" i="18" s="1"/>
  <c r="B9493" i="18"/>
  <c r="G9493" i="18" s="1"/>
  <c r="H9493" i="18" s="1"/>
  <c r="B9492" i="18"/>
  <c r="G9492" i="18" s="1"/>
  <c r="H9492" i="18" s="1"/>
  <c r="B9491" i="18"/>
  <c r="G9491" i="18" s="1"/>
  <c r="H9491" i="18" s="1"/>
  <c r="B9490" i="18"/>
  <c r="G9490" i="18" s="1"/>
  <c r="H9490" i="18" s="1"/>
  <c r="B9488" i="18"/>
  <c r="G9488" i="18" s="1"/>
  <c r="H9488" i="18" s="1"/>
  <c r="B9487" i="18"/>
  <c r="G9487" i="18" s="1"/>
  <c r="H9487" i="18" s="1"/>
  <c r="B9486" i="18"/>
  <c r="G9486" i="18" s="1"/>
  <c r="H9486" i="18" s="1"/>
  <c r="B9485" i="18"/>
  <c r="G9485" i="18" s="1"/>
  <c r="H9485" i="18" s="1"/>
  <c r="B9484" i="18"/>
  <c r="G9484" i="18" s="1"/>
  <c r="H9484" i="18" s="1"/>
  <c r="B9483" i="18"/>
  <c r="G9483" i="18" s="1"/>
  <c r="H9483" i="18" s="1"/>
  <c r="B9482" i="18"/>
  <c r="G9482" i="18" s="1"/>
  <c r="H9482" i="18" s="1"/>
  <c r="B9481" i="18"/>
  <c r="G9481" i="18" s="1"/>
  <c r="H9481" i="18" s="1"/>
  <c r="B9480" i="18"/>
  <c r="G9480" i="18" s="1"/>
  <c r="H9480" i="18" s="1"/>
  <c r="B9479" i="18"/>
  <c r="G9479" i="18" s="1"/>
  <c r="H9479" i="18" s="1"/>
  <c r="B9477" i="18"/>
  <c r="G9477" i="18" s="1"/>
  <c r="H9477" i="18" s="1"/>
  <c r="B9474" i="18"/>
  <c r="G9474" i="18" s="1"/>
  <c r="H9474" i="18" s="1"/>
  <c r="B9473" i="18"/>
  <c r="G9473" i="18" s="1"/>
  <c r="H9473" i="18" s="1"/>
  <c r="B9472" i="18"/>
  <c r="G9472" i="18" s="1"/>
  <c r="H9472" i="18" s="1"/>
  <c r="B9471" i="18"/>
  <c r="G9471" i="18" s="1"/>
  <c r="H9471" i="18" s="1"/>
  <c r="B9470" i="18"/>
  <c r="G9470" i="18" s="1"/>
  <c r="H9470" i="18" s="1"/>
  <c r="B9469" i="18"/>
  <c r="G9469" i="18" s="1"/>
  <c r="H9469" i="18" s="1"/>
  <c r="B9468" i="18"/>
  <c r="G9468" i="18" s="1"/>
  <c r="H9468" i="18" s="1"/>
  <c r="B9467" i="18"/>
  <c r="G9467" i="18" s="1"/>
  <c r="H9467" i="18" s="1"/>
  <c r="B9466" i="18"/>
  <c r="G9466" i="18" s="1"/>
  <c r="H9466" i="18" s="1"/>
  <c r="B9465" i="18"/>
  <c r="G9465" i="18" s="1"/>
  <c r="H9465" i="18" s="1"/>
  <c r="B9463" i="18"/>
  <c r="G9463" i="18" s="1"/>
  <c r="H9463" i="18" s="1"/>
  <c r="B9462" i="18"/>
  <c r="G9462" i="18" s="1"/>
  <c r="H9462" i="18" s="1"/>
  <c r="B9461" i="18"/>
  <c r="G9461" i="18" s="1"/>
  <c r="H9461" i="18" s="1"/>
  <c r="B9460" i="18"/>
  <c r="G9460" i="18" s="1"/>
  <c r="H9460" i="18" s="1"/>
  <c r="B9458" i="18"/>
  <c r="G9458" i="18" s="1"/>
  <c r="H9458" i="18" s="1"/>
  <c r="B9457" i="18"/>
  <c r="G9457" i="18" s="1"/>
  <c r="H9457" i="18" s="1"/>
  <c r="B9456" i="18"/>
  <c r="G9456" i="18" s="1"/>
  <c r="H9456" i="18" s="1"/>
  <c r="B9455" i="18"/>
  <c r="G9455" i="18" s="1"/>
  <c r="H9455" i="18" s="1"/>
  <c r="B9454" i="18"/>
  <c r="G9454" i="18" s="1"/>
  <c r="H9454" i="18" s="1"/>
  <c r="B9453" i="18"/>
  <c r="G9453" i="18" s="1"/>
  <c r="H9453" i="18" s="1"/>
  <c r="B9452" i="18"/>
  <c r="G9452" i="18" s="1"/>
  <c r="H9452" i="18" s="1"/>
  <c r="B9451" i="18"/>
  <c r="G9451" i="18" s="1"/>
  <c r="H9451" i="18" s="1"/>
  <c r="B9450" i="18"/>
  <c r="G9450" i="18" s="1"/>
  <c r="H9450" i="18" s="1"/>
  <c r="B9449" i="18"/>
  <c r="G9449" i="18" s="1"/>
  <c r="H9449" i="18" s="1"/>
  <c r="B9447" i="18"/>
  <c r="G9447" i="18" s="1"/>
  <c r="H9447" i="18" s="1"/>
  <c r="B9445" i="18"/>
  <c r="G9445" i="18" s="1"/>
  <c r="H9445" i="18" s="1"/>
  <c r="B9444" i="18"/>
  <c r="G9444" i="18" s="1"/>
  <c r="H9444" i="18" s="1"/>
  <c r="B9443" i="18"/>
  <c r="G9443" i="18" s="1"/>
  <c r="H9443" i="18" s="1"/>
  <c r="B9442" i="18"/>
  <c r="G9442" i="18" s="1"/>
  <c r="H9442" i="18" s="1"/>
  <c r="B9441" i="18"/>
  <c r="G9441" i="18" s="1"/>
  <c r="H9441" i="18" s="1"/>
  <c r="B9440" i="18"/>
  <c r="G9440" i="18" s="1"/>
  <c r="H9440" i="18" s="1"/>
  <c r="B9439" i="18"/>
  <c r="G9439" i="18" s="1"/>
  <c r="H9439" i="18" s="1"/>
  <c r="B9437" i="18"/>
  <c r="G9437" i="18" s="1"/>
  <c r="H9437" i="18" s="1"/>
  <c r="B9436" i="18"/>
  <c r="G9436" i="18" s="1"/>
  <c r="H9436" i="18" s="1"/>
  <c r="B9435" i="18"/>
  <c r="G9435" i="18" s="1"/>
  <c r="H9435" i="18" s="1"/>
  <c r="B9434" i="18"/>
  <c r="G9434" i="18" s="1"/>
  <c r="H9434" i="18" s="1"/>
  <c r="B9432" i="18"/>
  <c r="G9432" i="18" s="1"/>
  <c r="H9432" i="18" s="1"/>
  <c r="B9431" i="18"/>
  <c r="G9431" i="18" s="1"/>
  <c r="H9431" i="18" s="1"/>
  <c r="B9430" i="18"/>
  <c r="G9430" i="18" s="1"/>
  <c r="H9430" i="18" s="1"/>
  <c r="B9429" i="18"/>
  <c r="G9429" i="18" s="1"/>
  <c r="H9429" i="18" s="1"/>
  <c r="B9428" i="18"/>
  <c r="G9428" i="18" s="1"/>
  <c r="H9428" i="18" s="1"/>
  <c r="B9427" i="18"/>
  <c r="G9427" i="18" s="1"/>
  <c r="H9427" i="18" s="1"/>
  <c r="B9426" i="18"/>
  <c r="G9426" i="18" s="1"/>
  <c r="H9426" i="18" s="1"/>
  <c r="B9425" i="18"/>
  <c r="G9425" i="18" s="1"/>
  <c r="H9425" i="18" s="1"/>
  <c r="B9424" i="18"/>
  <c r="G9424" i="18" s="1"/>
  <c r="H9424" i="18" s="1"/>
  <c r="B9423" i="18"/>
  <c r="G9423" i="18" s="1"/>
  <c r="H9423" i="18" s="1"/>
  <c r="B9421" i="18"/>
  <c r="G9421" i="18" s="1"/>
  <c r="H9421" i="18" s="1"/>
  <c r="B9419" i="18"/>
  <c r="G9419" i="18" s="1"/>
  <c r="H9419" i="18" s="1"/>
  <c r="B9418" i="18"/>
  <c r="G9418" i="18" s="1"/>
  <c r="H9418" i="18" s="1"/>
  <c r="B9417" i="18"/>
  <c r="G9417" i="18" s="1"/>
  <c r="H9417" i="18" s="1"/>
  <c r="B9416" i="18"/>
  <c r="G9416" i="18" s="1"/>
  <c r="H9416" i="18" s="1"/>
  <c r="B9415" i="18"/>
  <c r="G9415" i="18" s="1"/>
  <c r="H9415" i="18" s="1"/>
  <c r="B9414" i="18"/>
  <c r="G9414" i="18" s="1"/>
  <c r="H9414" i="18" s="1"/>
  <c r="B9413" i="18"/>
  <c r="G9413" i="18" s="1"/>
  <c r="H9413" i="18" s="1"/>
  <c r="B9411" i="18"/>
  <c r="G9411" i="18" s="1"/>
  <c r="H9411" i="18" s="1"/>
  <c r="B9410" i="18"/>
  <c r="G9410" i="18" s="1"/>
  <c r="H9410" i="18" s="1"/>
  <c r="B9409" i="18"/>
  <c r="G9409" i="18" s="1"/>
  <c r="H9409" i="18" s="1"/>
  <c r="B9408" i="18"/>
  <c r="G9408" i="18" s="1"/>
  <c r="H9408" i="18" s="1"/>
  <c r="B9406" i="18"/>
  <c r="G9406" i="18" s="1"/>
  <c r="H9406" i="18" s="1"/>
  <c r="B9405" i="18"/>
  <c r="G9405" i="18" s="1"/>
  <c r="H9405" i="18" s="1"/>
  <c r="B9404" i="18"/>
  <c r="G9404" i="18" s="1"/>
  <c r="H9404" i="18" s="1"/>
  <c r="B9403" i="18"/>
  <c r="G9403" i="18" s="1"/>
  <c r="H9403" i="18" s="1"/>
  <c r="B9402" i="18"/>
  <c r="G9402" i="18" s="1"/>
  <c r="H9402" i="18" s="1"/>
  <c r="B9401" i="18"/>
  <c r="G9401" i="18" s="1"/>
  <c r="H9401" i="18" s="1"/>
  <c r="B9400" i="18"/>
  <c r="G9400" i="18" s="1"/>
  <c r="H9400" i="18" s="1"/>
  <c r="B9399" i="18"/>
  <c r="G9399" i="18" s="1"/>
  <c r="H9399" i="18" s="1"/>
  <c r="B9398" i="18"/>
  <c r="G9398" i="18" s="1"/>
  <c r="H9398" i="18" s="1"/>
  <c r="B9397" i="18"/>
  <c r="G9397" i="18" s="1"/>
  <c r="H9397" i="18" s="1"/>
  <c r="B9395" i="18"/>
  <c r="G9395" i="18" s="1"/>
  <c r="H9395" i="18" s="1"/>
  <c r="B9393" i="18"/>
  <c r="G9393" i="18" s="1"/>
  <c r="H9393" i="18" s="1"/>
  <c r="B9392" i="18"/>
  <c r="G9392" i="18" s="1"/>
  <c r="H9392" i="18" s="1"/>
  <c r="B9391" i="18"/>
  <c r="G9391" i="18" s="1"/>
  <c r="H9391" i="18" s="1"/>
  <c r="B9390" i="18"/>
  <c r="G9390" i="18" s="1"/>
  <c r="H9390" i="18" s="1"/>
  <c r="B9389" i="18"/>
  <c r="G9389" i="18" s="1"/>
  <c r="H9389" i="18" s="1"/>
  <c r="B9388" i="18"/>
  <c r="G9388" i="18" s="1"/>
  <c r="H9388" i="18" s="1"/>
  <c r="B9387" i="18"/>
  <c r="G9387" i="18" s="1"/>
  <c r="H9387" i="18" s="1"/>
  <c r="B9385" i="18"/>
  <c r="G9385" i="18" s="1"/>
  <c r="H9385" i="18" s="1"/>
  <c r="B9384" i="18"/>
  <c r="G9384" i="18" s="1"/>
  <c r="H9384" i="18" s="1"/>
  <c r="B9383" i="18"/>
  <c r="G9383" i="18" s="1"/>
  <c r="H9383" i="18" s="1"/>
  <c r="B9382" i="18"/>
  <c r="G9382" i="18" s="1"/>
  <c r="H9382" i="18" s="1"/>
  <c r="B9380" i="18"/>
  <c r="G9380" i="18" s="1"/>
  <c r="H9380" i="18" s="1"/>
  <c r="B9379" i="18"/>
  <c r="G9379" i="18" s="1"/>
  <c r="H9379" i="18" s="1"/>
  <c r="B9378" i="18"/>
  <c r="G9378" i="18" s="1"/>
  <c r="H9378" i="18" s="1"/>
  <c r="B9377" i="18"/>
  <c r="G9377" i="18" s="1"/>
  <c r="H9377" i="18" s="1"/>
  <c r="B9376" i="18"/>
  <c r="G9376" i="18" s="1"/>
  <c r="H9376" i="18" s="1"/>
  <c r="B9375" i="18"/>
  <c r="G9375" i="18" s="1"/>
  <c r="H9375" i="18" s="1"/>
  <c r="B9374" i="18"/>
  <c r="G9374" i="18" s="1"/>
  <c r="H9374" i="18" s="1"/>
  <c r="B9373" i="18"/>
  <c r="G9373" i="18" s="1"/>
  <c r="H9373" i="18" s="1"/>
  <c r="B9372" i="18"/>
  <c r="G9372" i="18" s="1"/>
  <c r="H9372" i="18" s="1"/>
  <c r="B9371" i="18"/>
  <c r="G9371" i="18" s="1"/>
  <c r="H9371" i="18" s="1"/>
  <c r="B9369" i="18"/>
  <c r="G9369" i="18" s="1"/>
  <c r="H9369" i="18" s="1"/>
  <c r="B9366" i="18"/>
  <c r="G9366" i="18" s="1"/>
  <c r="H9366" i="18" s="1"/>
  <c r="B9365" i="18"/>
  <c r="G9365" i="18" s="1"/>
  <c r="H9365" i="18" s="1"/>
  <c r="B9364" i="18"/>
  <c r="G9364" i="18" s="1"/>
  <c r="H9364" i="18" s="1"/>
  <c r="B9363" i="18"/>
  <c r="G9363" i="18" s="1"/>
  <c r="H9363" i="18" s="1"/>
  <c r="B9362" i="18"/>
  <c r="G9362" i="18" s="1"/>
  <c r="H9362" i="18" s="1"/>
  <c r="B9361" i="18"/>
  <c r="G9361" i="18" s="1"/>
  <c r="H9361" i="18" s="1"/>
  <c r="B9360" i="18"/>
  <c r="G9360" i="18" s="1"/>
  <c r="H9360" i="18" s="1"/>
  <c r="B9359" i="18"/>
  <c r="G9359" i="18" s="1"/>
  <c r="H9359" i="18" s="1"/>
  <c r="B9358" i="18"/>
  <c r="G9358" i="18" s="1"/>
  <c r="H9358" i="18" s="1"/>
  <c r="B9357" i="18"/>
  <c r="G9357" i="18" s="1"/>
  <c r="H9357" i="18" s="1"/>
  <c r="B9355" i="18"/>
  <c r="G9355" i="18" s="1"/>
  <c r="H9355" i="18" s="1"/>
  <c r="B9354" i="18"/>
  <c r="G9354" i="18" s="1"/>
  <c r="H9354" i="18" s="1"/>
  <c r="B9353" i="18"/>
  <c r="G9353" i="18" s="1"/>
  <c r="H9353" i="18" s="1"/>
  <c r="B9352" i="18"/>
  <c r="G9352" i="18" s="1"/>
  <c r="H9352" i="18" s="1"/>
  <c r="B9350" i="18"/>
  <c r="G9350" i="18" s="1"/>
  <c r="H9350" i="18" s="1"/>
  <c r="B9349" i="18"/>
  <c r="G9349" i="18" s="1"/>
  <c r="H9349" i="18" s="1"/>
  <c r="B9348" i="18"/>
  <c r="G9348" i="18" s="1"/>
  <c r="H9348" i="18" s="1"/>
  <c r="B9347" i="18"/>
  <c r="G9347" i="18" s="1"/>
  <c r="H9347" i="18" s="1"/>
  <c r="B9346" i="18"/>
  <c r="G9346" i="18" s="1"/>
  <c r="H9346" i="18" s="1"/>
  <c r="B9345" i="18"/>
  <c r="G9345" i="18" s="1"/>
  <c r="H9345" i="18" s="1"/>
  <c r="B9344" i="18"/>
  <c r="G9344" i="18" s="1"/>
  <c r="H9344" i="18" s="1"/>
  <c r="B9343" i="18"/>
  <c r="G9343" i="18" s="1"/>
  <c r="H9343" i="18" s="1"/>
  <c r="B9342" i="18"/>
  <c r="G9342" i="18" s="1"/>
  <c r="H9342" i="18" s="1"/>
  <c r="B9341" i="18"/>
  <c r="G9341" i="18" s="1"/>
  <c r="H9341" i="18" s="1"/>
  <c r="B9339" i="18"/>
  <c r="G9339" i="18" s="1"/>
  <c r="H9339" i="18" s="1"/>
  <c r="B9337" i="18"/>
  <c r="G9337" i="18" s="1"/>
  <c r="H9337" i="18" s="1"/>
  <c r="B9336" i="18"/>
  <c r="G9336" i="18" s="1"/>
  <c r="H9336" i="18" s="1"/>
  <c r="B9335" i="18"/>
  <c r="G9335" i="18" s="1"/>
  <c r="H9335" i="18" s="1"/>
  <c r="B9334" i="18"/>
  <c r="G9334" i="18" s="1"/>
  <c r="H9334" i="18" s="1"/>
  <c r="B9333" i="18"/>
  <c r="G9333" i="18" s="1"/>
  <c r="H9333" i="18" s="1"/>
  <c r="B9332" i="18"/>
  <c r="G9332" i="18" s="1"/>
  <c r="H9332" i="18" s="1"/>
  <c r="B9331" i="18"/>
  <c r="G9331" i="18" s="1"/>
  <c r="H9331" i="18" s="1"/>
  <c r="B9329" i="18"/>
  <c r="G9329" i="18" s="1"/>
  <c r="H9329" i="18" s="1"/>
  <c r="B9328" i="18"/>
  <c r="G9328" i="18" s="1"/>
  <c r="H9328" i="18" s="1"/>
  <c r="B9327" i="18"/>
  <c r="G9327" i="18" s="1"/>
  <c r="H9327" i="18" s="1"/>
  <c r="B9326" i="18"/>
  <c r="G9326" i="18" s="1"/>
  <c r="H9326" i="18" s="1"/>
  <c r="B9324" i="18"/>
  <c r="G9324" i="18" s="1"/>
  <c r="H9324" i="18" s="1"/>
  <c r="B9323" i="18"/>
  <c r="G9323" i="18" s="1"/>
  <c r="H9323" i="18" s="1"/>
  <c r="B9322" i="18"/>
  <c r="G9322" i="18" s="1"/>
  <c r="H9322" i="18" s="1"/>
  <c r="B9321" i="18"/>
  <c r="G9321" i="18" s="1"/>
  <c r="H9321" i="18" s="1"/>
  <c r="B9320" i="18"/>
  <c r="G9320" i="18" s="1"/>
  <c r="H9320" i="18" s="1"/>
  <c r="B9319" i="18"/>
  <c r="G9319" i="18" s="1"/>
  <c r="H9319" i="18" s="1"/>
  <c r="B9318" i="18"/>
  <c r="G9318" i="18" s="1"/>
  <c r="H9318" i="18" s="1"/>
  <c r="B9317" i="18"/>
  <c r="G9317" i="18" s="1"/>
  <c r="H9317" i="18" s="1"/>
  <c r="B9316" i="18"/>
  <c r="G9316" i="18" s="1"/>
  <c r="H9316" i="18" s="1"/>
  <c r="B9315" i="18"/>
  <c r="G9315" i="18" s="1"/>
  <c r="H9315" i="18" s="1"/>
  <c r="B9313" i="18"/>
  <c r="G9313" i="18" s="1"/>
  <c r="H9313" i="18" s="1"/>
  <c r="B9311" i="18"/>
  <c r="G9311" i="18" s="1"/>
  <c r="H9311" i="18" s="1"/>
  <c r="B9310" i="18"/>
  <c r="G9310" i="18" s="1"/>
  <c r="H9310" i="18" s="1"/>
  <c r="B9309" i="18"/>
  <c r="G9309" i="18" s="1"/>
  <c r="H9309" i="18" s="1"/>
  <c r="B9308" i="18"/>
  <c r="G9308" i="18" s="1"/>
  <c r="H9308" i="18" s="1"/>
  <c r="B9307" i="18"/>
  <c r="G9307" i="18" s="1"/>
  <c r="H9307" i="18" s="1"/>
  <c r="B9306" i="18"/>
  <c r="G9306" i="18" s="1"/>
  <c r="H9306" i="18" s="1"/>
  <c r="B9305" i="18"/>
  <c r="G9305" i="18" s="1"/>
  <c r="H9305" i="18" s="1"/>
  <c r="B9303" i="18"/>
  <c r="G9303" i="18" s="1"/>
  <c r="H9303" i="18" s="1"/>
  <c r="B9302" i="18"/>
  <c r="G9302" i="18" s="1"/>
  <c r="H9302" i="18" s="1"/>
  <c r="B9301" i="18"/>
  <c r="G9301" i="18" s="1"/>
  <c r="H9301" i="18" s="1"/>
  <c r="B9300" i="18"/>
  <c r="G9300" i="18" s="1"/>
  <c r="H9300" i="18" s="1"/>
  <c r="B9298" i="18"/>
  <c r="G9298" i="18" s="1"/>
  <c r="H9298" i="18" s="1"/>
  <c r="B9297" i="18"/>
  <c r="G9297" i="18" s="1"/>
  <c r="H9297" i="18" s="1"/>
  <c r="B9296" i="18"/>
  <c r="G9296" i="18" s="1"/>
  <c r="H9296" i="18" s="1"/>
  <c r="B9295" i="18"/>
  <c r="G9295" i="18" s="1"/>
  <c r="H9295" i="18" s="1"/>
  <c r="B9294" i="18"/>
  <c r="G9294" i="18" s="1"/>
  <c r="H9294" i="18" s="1"/>
  <c r="B9293" i="18"/>
  <c r="G9293" i="18" s="1"/>
  <c r="H9293" i="18" s="1"/>
  <c r="B9292" i="18"/>
  <c r="G9292" i="18" s="1"/>
  <c r="H9292" i="18" s="1"/>
  <c r="B9291" i="18"/>
  <c r="G9291" i="18" s="1"/>
  <c r="H9291" i="18" s="1"/>
  <c r="B9290" i="18"/>
  <c r="G9290" i="18" s="1"/>
  <c r="H9290" i="18" s="1"/>
  <c r="B9289" i="18"/>
  <c r="G9289" i="18" s="1"/>
  <c r="H9289" i="18" s="1"/>
  <c r="B9287" i="18"/>
  <c r="G9287" i="18" s="1"/>
  <c r="H9287" i="18" s="1"/>
  <c r="B9285" i="18"/>
  <c r="G9285" i="18" s="1"/>
  <c r="H9285" i="18" s="1"/>
  <c r="B9284" i="18"/>
  <c r="G9284" i="18" s="1"/>
  <c r="H9284" i="18" s="1"/>
  <c r="B9283" i="18"/>
  <c r="G9283" i="18" s="1"/>
  <c r="H9283" i="18" s="1"/>
  <c r="B9282" i="18"/>
  <c r="G9282" i="18" s="1"/>
  <c r="H9282" i="18" s="1"/>
  <c r="B9281" i="18"/>
  <c r="G9281" i="18" s="1"/>
  <c r="H9281" i="18" s="1"/>
  <c r="B9280" i="18"/>
  <c r="G9280" i="18" s="1"/>
  <c r="H9280" i="18" s="1"/>
  <c r="B9279" i="18"/>
  <c r="G9279" i="18" s="1"/>
  <c r="H9279" i="18" s="1"/>
  <c r="B9277" i="18"/>
  <c r="G9277" i="18" s="1"/>
  <c r="H9277" i="18" s="1"/>
  <c r="B9276" i="18"/>
  <c r="G9276" i="18" s="1"/>
  <c r="H9276" i="18" s="1"/>
  <c r="B9275" i="18"/>
  <c r="G9275" i="18" s="1"/>
  <c r="H9275" i="18" s="1"/>
  <c r="B9274" i="18"/>
  <c r="G9274" i="18" s="1"/>
  <c r="H9274" i="18" s="1"/>
  <c r="B9272" i="18"/>
  <c r="G9272" i="18" s="1"/>
  <c r="H9272" i="18" s="1"/>
  <c r="B9271" i="18"/>
  <c r="G9271" i="18" s="1"/>
  <c r="H9271" i="18" s="1"/>
  <c r="B9270" i="18"/>
  <c r="G9270" i="18" s="1"/>
  <c r="H9270" i="18" s="1"/>
  <c r="B9269" i="18"/>
  <c r="G9269" i="18" s="1"/>
  <c r="H9269" i="18" s="1"/>
  <c r="B9268" i="18"/>
  <c r="G9268" i="18" s="1"/>
  <c r="H9268" i="18" s="1"/>
  <c r="B9267" i="18"/>
  <c r="G9267" i="18" s="1"/>
  <c r="H9267" i="18" s="1"/>
  <c r="B9266" i="18"/>
  <c r="G9266" i="18" s="1"/>
  <c r="H9266" i="18" s="1"/>
  <c r="B9265" i="18"/>
  <c r="G9265" i="18" s="1"/>
  <c r="H9265" i="18" s="1"/>
  <c r="B9264" i="18"/>
  <c r="G9264" i="18" s="1"/>
  <c r="H9264" i="18" s="1"/>
  <c r="B9263" i="18"/>
  <c r="G9263" i="18" s="1"/>
  <c r="H9263" i="18" s="1"/>
  <c r="B9261" i="18"/>
  <c r="G9261" i="18" s="1"/>
  <c r="H9261" i="18" s="1"/>
  <c r="B9258" i="18"/>
  <c r="G9258" i="18" s="1"/>
  <c r="H9258" i="18" s="1"/>
  <c r="B9257" i="18"/>
  <c r="G9257" i="18" s="1"/>
  <c r="H9257" i="18" s="1"/>
  <c r="B9256" i="18"/>
  <c r="G9256" i="18" s="1"/>
  <c r="H9256" i="18" s="1"/>
  <c r="B9255" i="18"/>
  <c r="G9255" i="18" s="1"/>
  <c r="H9255" i="18" s="1"/>
  <c r="B9254" i="18"/>
  <c r="G9254" i="18" s="1"/>
  <c r="H9254" i="18" s="1"/>
  <c r="B9253" i="18"/>
  <c r="G9253" i="18" s="1"/>
  <c r="H9253" i="18" s="1"/>
  <c r="B9252" i="18"/>
  <c r="G9252" i="18" s="1"/>
  <c r="H9252" i="18" s="1"/>
  <c r="B9251" i="18"/>
  <c r="G9251" i="18" s="1"/>
  <c r="H9251" i="18" s="1"/>
  <c r="B9250" i="18"/>
  <c r="G9250" i="18" s="1"/>
  <c r="H9250" i="18" s="1"/>
  <c r="B9249" i="18"/>
  <c r="G9249" i="18" s="1"/>
  <c r="H9249" i="18" s="1"/>
  <c r="B9247" i="18"/>
  <c r="G9247" i="18" s="1"/>
  <c r="H9247" i="18" s="1"/>
  <c r="B9246" i="18"/>
  <c r="G9246" i="18" s="1"/>
  <c r="H9246" i="18" s="1"/>
  <c r="B9245" i="18"/>
  <c r="G9245" i="18" s="1"/>
  <c r="H9245" i="18" s="1"/>
  <c r="B9244" i="18"/>
  <c r="G9244" i="18" s="1"/>
  <c r="H9244" i="18" s="1"/>
  <c r="B9242" i="18"/>
  <c r="G9242" i="18" s="1"/>
  <c r="H9242" i="18" s="1"/>
  <c r="B9241" i="18"/>
  <c r="G9241" i="18" s="1"/>
  <c r="H9241" i="18" s="1"/>
  <c r="B9240" i="18"/>
  <c r="G9240" i="18" s="1"/>
  <c r="H9240" i="18" s="1"/>
  <c r="B9239" i="18"/>
  <c r="G9239" i="18" s="1"/>
  <c r="H9239" i="18" s="1"/>
  <c r="B9238" i="18"/>
  <c r="G9238" i="18" s="1"/>
  <c r="H9238" i="18" s="1"/>
  <c r="B9237" i="18"/>
  <c r="G9237" i="18" s="1"/>
  <c r="H9237" i="18" s="1"/>
  <c r="B9236" i="18"/>
  <c r="G9236" i="18" s="1"/>
  <c r="H9236" i="18" s="1"/>
  <c r="B9235" i="18"/>
  <c r="G9235" i="18" s="1"/>
  <c r="H9235" i="18" s="1"/>
  <c r="B9234" i="18"/>
  <c r="G9234" i="18" s="1"/>
  <c r="H9234" i="18" s="1"/>
  <c r="B9233" i="18"/>
  <c r="G9233" i="18" s="1"/>
  <c r="H9233" i="18" s="1"/>
  <c r="B9231" i="18"/>
  <c r="G9231" i="18" s="1"/>
  <c r="H9231" i="18" s="1"/>
  <c r="B9229" i="18"/>
  <c r="G9229" i="18" s="1"/>
  <c r="H9229" i="18" s="1"/>
  <c r="B9228" i="18"/>
  <c r="G9228" i="18" s="1"/>
  <c r="H9228" i="18" s="1"/>
  <c r="B9227" i="18"/>
  <c r="G9227" i="18" s="1"/>
  <c r="H9227" i="18" s="1"/>
  <c r="B9226" i="18"/>
  <c r="G9226" i="18" s="1"/>
  <c r="H9226" i="18" s="1"/>
  <c r="B9225" i="18"/>
  <c r="G9225" i="18" s="1"/>
  <c r="H9225" i="18" s="1"/>
  <c r="B9224" i="18"/>
  <c r="G9224" i="18" s="1"/>
  <c r="H9224" i="18" s="1"/>
  <c r="B9223" i="18"/>
  <c r="G9223" i="18" s="1"/>
  <c r="H9223" i="18" s="1"/>
  <c r="B9221" i="18"/>
  <c r="G9221" i="18" s="1"/>
  <c r="H9221" i="18" s="1"/>
  <c r="B9220" i="18"/>
  <c r="G9220" i="18" s="1"/>
  <c r="H9220" i="18" s="1"/>
  <c r="B9219" i="18"/>
  <c r="G9219" i="18" s="1"/>
  <c r="H9219" i="18" s="1"/>
  <c r="B9218" i="18"/>
  <c r="G9218" i="18" s="1"/>
  <c r="H9218" i="18" s="1"/>
  <c r="B9216" i="18"/>
  <c r="G9216" i="18" s="1"/>
  <c r="H9216" i="18" s="1"/>
  <c r="B9215" i="18"/>
  <c r="G9215" i="18" s="1"/>
  <c r="H9215" i="18" s="1"/>
  <c r="B9214" i="18"/>
  <c r="G9214" i="18" s="1"/>
  <c r="H9214" i="18" s="1"/>
  <c r="B9213" i="18"/>
  <c r="G9213" i="18" s="1"/>
  <c r="H9213" i="18" s="1"/>
  <c r="B9212" i="18"/>
  <c r="G9212" i="18" s="1"/>
  <c r="H9212" i="18" s="1"/>
  <c r="B9211" i="18"/>
  <c r="G9211" i="18" s="1"/>
  <c r="H9211" i="18" s="1"/>
  <c r="B9210" i="18"/>
  <c r="G9210" i="18" s="1"/>
  <c r="H9210" i="18" s="1"/>
  <c r="B9209" i="18"/>
  <c r="G9209" i="18" s="1"/>
  <c r="H9209" i="18" s="1"/>
  <c r="B9208" i="18"/>
  <c r="G9208" i="18" s="1"/>
  <c r="H9208" i="18" s="1"/>
  <c r="B9207" i="18"/>
  <c r="G9207" i="18" s="1"/>
  <c r="H9207" i="18" s="1"/>
  <c r="B9205" i="18"/>
  <c r="G9205" i="18" s="1"/>
  <c r="H9205" i="18" s="1"/>
  <c r="B9203" i="18"/>
  <c r="G9203" i="18" s="1"/>
  <c r="H9203" i="18" s="1"/>
  <c r="B9202" i="18"/>
  <c r="G9202" i="18" s="1"/>
  <c r="H9202" i="18" s="1"/>
  <c r="B9201" i="18"/>
  <c r="G9201" i="18" s="1"/>
  <c r="H9201" i="18" s="1"/>
  <c r="B9200" i="18"/>
  <c r="G9200" i="18" s="1"/>
  <c r="H9200" i="18" s="1"/>
  <c r="B9199" i="18"/>
  <c r="G9199" i="18" s="1"/>
  <c r="H9199" i="18" s="1"/>
  <c r="B9198" i="18"/>
  <c r="G9198" i="18" s="1"/>
  <c r="H9198" i="18" s="1"/>
  <c r="B9197" i="18"/>
  <c r="G9197" i="18" s="1"/>
  <c r="H9197" i="18" s="1"/>
  <c r="B9195" i="18"/>
  <c r="G9195" i="18" s="1"/>
  <c r="H9195" i="18" s="1"/>
  <c r="B9194" i="18"/>
  <c r="G9194" i="18" s="1"/>
  <c r="H9194" i="18" s="1"/>
  <c r="B9193" i="18"/>
  <c r="G9193" i="18" s="1"/>
  <c r="H9193" i="18" s="1"/>
  <c r="B9192" i="18"/>
  <c r="G9192" i="18" s="1"/>
  <c r="H9192" i="18" s="1"/>
  <c r="B9190" i="18"/>
  <c r="G9190" i="18" s="1"/>
  <c r="H9190" i="18" s="1"/>
  <c r="B9189" i="18"/>
  <c r="G9189" i="18" s="1"/>
  <c r="H9189" i="18" s="1"/>
  <c r="B9188" i="18"/>
  <c r="G9188" i="18" s="1"/>
  <c r="H9188" i="18" s="1"/>
  <c r="B9187" i="18"/>
  <c r="G9187" i="18" s="1"/>
  <c r="H9187" i="18" s="1"/>
  <c r="B9186" i="18"/>
  <c r="G9186" i="18" s="1"/>
  <c r="H9186" i="18" s="1"/>
  <c r="B9185" i="18"/>
  <c r="G9185" i="18" s="1"/>
  <c r="H9185" i="18" s="1"/>
  <c r="B9184" i="18"/>
  <c r="G9184" i="18" s="1"/>
  <c r="H9184" i="18" s="1"/>
  <c r="B9183" i="18"/>
  <c r="G9183" i="18" s="1"/>
  <c r="H9183" i="18" s="1"/>
  <c r="B9182" i="18"/>
  <c r="G9182" i="18" s="1"/>
  <c r="H9182" i="18" s="1"/>
  <c r="B9181" i="18"/>
  <c r="G9181" i="18" s="1"/>
  <c r="H9181" i="18" s="1"/>
  <c r="B9179" i="18"/>
  <c r="G9179" i="18" s="1"/>
  <c r="H9179" i="18" s="1"/>
  <c r="B9177" i="18"/>
  <c r="G9177" i="18" s="1"/>
  <c r="H9177" i="18" s="1"/>
  <c r="B9176" i="18"/>
  <c r="G9176" i="18" s="1"/>
  <c r="H9176" i="18" s="1"/>
  <c r="B9175" i="18"/>
  <c r="G9175" i="18" s="1"/>
  <c r="H9175" i="18" s="1"/>
  <c r="B9174" i="18"/>
  <c r="G9174" i="18" s="1"/>
  <c r="H9174" i="18" s="1"/>
  <c r="B9173" i="18"/>
  <c r="G9173" i="18" s="1"/>
  <c r="H9173" i="18" s="1"/>
  <c r="B9172" i="18"/>
  <c r="G9172" i="18" s="1"/>
  <c r="H9172" i="18" s="1"/>
  <c r="B9171" i="18"/>
  <c r="G9171" i="18" s="1"/>
  <c r="H9171" i="18" s="1"/>
  <c r="B9169" i="18"/>
  <c r="G9169" i="18" s="1"/>
  <c r="H9169" i="18" s="1"/>
  <c r="B9168" i="18"/>
  <c r="G9168" i="18" s="1"/>
  <c r="H9168" i="18" s="1"/>
  <c r="B9167" i="18"/>
  <c r="G9167" i="18" s="1"/>
  <c r="H9167" i="18" s="1"/>
  <c r="B9166" i="18"/>
  <c r="G9166" i="18" s="1"/>
  <c r="H9166" i="18" s="1"/>
  <c r="B9164" i="18"/>
  <c r="G9164" i="18" s="1"/>
  <c r="H9164" i="18" s="1"/>
  <c r="B9163" i="18"/>
  <c r="G9163" i="18" s="1"/>
  <c r="H9163" i="18" s="1"/>
  <c r="B9162" i="18"/>
  <c r="G9162" i="18" s="1"/>
  <c r="H9162" i="18" s="1"/>
  <c r="B9161" i="18"/>
  <c r="G9161" i="18" s="1"/>
  <c r="H9161" i="18" s="1"/>
  <c r="B9160" i="18"/>
  <c r="G9160" i="18" s="1"/>
  <c r="H9160" i="18" s="1"/>
  <c r="B9159" i="18"/>
  <c r="G9159" i="18" s="1"/>
  <c r="H9159" i="18" s="1"/>
  <c r="B9158" i="18"/>
  <c r="G9158" i="18" s="1"/>
  <c r="H9158" i="18" s="1"/>
  <c r="B9157" i="18"/>
  <c r="G9157" i="18" s="1"/>
  <c r="H9157" i="18" s="1"/>
  <c r="B9156" i="18"/>
  <c r="G9156" i="18" s="1"/>
  <c r="H9156" i="18" s="1"/>
  <c r="B9155" i="18"/>
  <c r="G9155" i="18" s="1"/>
  <c r="H9155" i="18" s="1"/>
  <c r="B9153" i="18"/>
  <c r="G9153" i="18" s="1"/>
  <c r="H9153" i="18" s="1"/>
  <c r="B9150" i="18"/>
  <c r="G9150" i="18" s="1"/>
  <c r="H9150" i="18" s="1"/>
  <c r="B9149" i="18"/>
  <c r="G9149" i="18" s="1"/>
  <c r="H9149" i="18" s="1"/>
  <c r="B9148" i="18"/>
  <c r="G9148" i="18" s="1"/>
  <c r="H9148" i="18" s="1"/>
  <c r="B9147" i="18"/>
  <c r="G9147" i="18" s="1"/>
  <c r="H9147" i="18" s="1"/>
  <c r="B9146" i="18"/>
  <c r="G9146" i="18" s="1"/>
  <c r="H9146" i="18" s="1"/>
  <c r="B9145" i="18"/>
  <c r="G9145" i="18" s="1"/>
  <c r="H9145" i="18" s="1"/>
  <c r="B9144" i="18"/>
  <c r="G9144" i="18" s="1"/>
  <c r="H9144" i="18" s="1"/>
  <c r="B9143" i="18"/>
  <c r="G9143" i="18" s="1"/>
  <c r="H9143" i="18" s="1"/>
  <c r="B9142" i="18"/>
  <c r="G9142" i="18" s="1"/>
  <c r="H9142" i="18" s="1"/>
  <c r="B9141" i="18"/>
  <c r="G9141" i="18" s="1"/>
  <c r="H9141" i="18" s="1"/>
  <c r="B9139" i="18"/>
  <c r="G9139" i="18" s="1"/>
  <c r="H9139" i="18" s="1"/>
  <c r="B9138" i="18"/>
  <c r="G9138" i="18" s="1"/>
  <c r="H9138" i="18" s="1"/>
  <c r="B9137" i="18"/>
  <c r="G9137" i="18" s="1"/>
  <c r="H9137" i="18" s="1"/>
  <c r="B9136" i="18"/>
  <c r="G9136" i="18" s="1"/>
  <c r="H9136" i="18" s="1"/>
  <c r="B9134" i="18"/>
  <c r="G9134" i="18" s="1"/>
  <c r="H9134" i="18" s="1"/>
  <c r="B9133" i="18"/>
  <c r="G9133" i="18" s="1"/>
  <c r="H9133" i="18" s="1"/>
  <c r="B9132" i="18"/>
  <c r="G9132" i="18" s="1"/>
  <c r="H9132" i="18" s="1"/>
  <c r="B9131" i="18"/>
  <c r="G9131" i="18" s="1"/>
  <c r="H9131" i="18" s="1"/>
  <c r="B9130" i="18"/>
  <c r="G9130" i="18" s="1"/>
  <c r="H9130" i="18" s="1"/>
  <c r="B9129" i="18"/>
  <c r="G9129" i="18" s="1"/>
  <c r="H9129" i="18" s="1"/>
  <c r="B9128" i="18"/>
  <c r="G9128" i="18" s="1"/>
  <c r="H9128" i="18" s="1"/>
  <c r="B9127" i="18"/>
  <c r="G9127" i="18" s="1"/>
  <c r="H9127" i="18" s="1"/>
  <c r="B9126" i="18"/>
  <c r="G9126" i="18" s="1"/>
  <c r="H9126" i="18" s="1"/>
  <c r="B9125" i="18"/>
  <c r="G9125" i="18" s="1"/>
  <c r="H9125" i="18" s="1"/>
  <c r="B9123" i="18"/>
  <c r="G9123" i="18" s="1"/>
  <c r="H9123" i="18" s="1"/>
  <c r="B9121" i="18"/>
  <c r="G9121" i="18" s="1"/>
  <c r="H9121" i="18" s="1"/>
  <c r="B9120" i="18"/>
  <c r="G9120" i="18" s="1"/>
  <c r="H9120" i="18" s="1"/>
  <c r="B9119" i="18"/>
  <c r="G9119" i="18" s="1"/>
  <c r="H9119" i="18" s="1"/>
  <c r="B9118" i="18"/>
  <c r="G9118" i="18" s="1"/>
  <c r="H9118" i="18" s="1"/>
  <c r="B9117" i="18"/>
  <c r="G9117" i="18" s="1"/>
  <c r="H9117" i="18" s="1"/>
  <c r="B9116" i="18"/>
  <c r="G9116" i="18" s="1"/>
  <c r="H9116" i="18" s="1"/>
  <c r="B9115" i="18"/>
  <c r="G9115" i="18" s="1"/>
  <c r="H9115" i="18" s="1"/>
  <c r="B9113" i="18"/>
  <c r="G9113" i="18" s="1"/>
  <c r="H9113" i="18" s="1"/>
  <c r="B9112" i="18"/>
  <c r="G9112" i="18" s="1"/>
  <c r="H9112" i="18" s="1"/>
  <c r="B9111" i="18"/>
  <c r="G9111" i="18" s="1"/>
  <c r="H9111" i="18" s="1"/>
  <c r="B9110" i="18"/>
  <c r="G9110" i="18" s="1"/>
  <c r="H9110" i="18" s="1"/>
  <c r="B9108" i="18"/>
  <c r="G9108" i="18" s="1"/>
  <c r="H9108" i="18" s="1"/>
  <c r="B9107" i="18"/>
  <c r="G9107" i="18" s="1"/>
  <c r="H9107" i="18" s="1"/>
  <c r="B9106" i="18"/>
  <c r="G9106" i="18" s="1"/>
  <c r="H9106" i="18" s="1"/>
  <c r="B9105" i="18"/>
  <c r="G9105" i="18" s="1"/>
  <c r="H9105" i="18" s="1"/>
  <c r="B9104" i="18"/>
  <c r="G9104" i="18" s="1"/>
  <c r="H9104" i="18" s="1"/>
  <c r="B9103" i="18"/>
  <c r="G9103" i="18" s="1"/>
  <c r="H9103" i="18" s="1"/>
  <c r="B9102" i="18"/>
  <c r="G9102" i="18" s="1"/>
  <c r="H9102" i="18" s="1"/>
  <c r="B9101" i="18"/>
  <c r="G9101" i="18" s="1"/>
  <c r="H9101" i="18" s="1"/>
  <c r="B9100" i="18"/>
  <c r="G9100" i="18" s="1"/>
  <c r="H9100" i="18" s="1"/>
  <c r="B9099" i="18"/>
  <c r="G9099" i="18" s="1"/>
  <c r="H9099" i="18" s="1"/>
  <c r="B9097" i="18"/>
  <c r="G9097" i="18" s="1"/>
  <c r="H9097" i="18" s="1"/>
  <c r="B9095" i="18"/>
  <c r="G9095" i="18" s="1"/>
  <c r="H9095" i="18" s="1"/>
  <c r="B9094" i="18"/>
  <c r="G9094" i="18" s="1"/>
  <c r="H9094" i="18" s="1"/>
  <c r="B9093" i="18"/>
  <c r="G9093" i="18" s="1"/>
  <c r="H9093" i="18" s="1"/>
  <c r="B9092" i="18"/>
  <c r="G9092" i="18" s="1"/>
  <c r="H9092" i="18" s="1"/>
  <c r="B9091" i="18"/>
  <c r="G9091" i="18" s="1"/>
  <c r="H9091" i="18" s="1"/>
  <c r="B9090" i="18"/>
  <c r="G9090" i="18" s="1"/>
  <c r="H9090" i="18" s="1"/>
  <c r="B9089" i="18"/>
  <c r="G9089" i="18" s="1"/>
  <c r="H9089" i="18" s="1"/>
  <c r="B9087" i="18"/>
  <c r="G9087" i="18" s="1"/>
  <c r="H9087" i="18" s="1"/>
  <c r="B9086" i="18"/>
  <c r="G9086" i="18" s="1"/>
  <c r="H9086" i="18" s="1"/>
  <c r="B9085" i="18"/>
  <c r="G9085" i="18" s="1"/>
  <c r="H9085" i="18" s="1"/>
  <c r="B9084" i="18"/>
  <c r="G9084" i="18" s="1"/>
  <c r="H9084" i="18" s="1"/>
  <c r="B9082" i="18"/>
  <c r="G9082" i="18" s="1"/>
  <c r="H9082" i="18" s="1"/>
  <c r="B9081" i="18"/>
  <c r="G9081" i="18" s="1"/>
  <c r="H9081" i="18" s="1"/>
  <c r="B9080" i="18"/>
  <c r="G9080" i="18" s="1"/>
  <c r="H9080" i="18" s="1"/>
  <c r="B9079" i="18"/>
  <c r="G9079" i="18" s="1"/>
  <c r="H9079" i="18" s="1"/>
  <c r="B9078" i="18"/>
  <c r="G9078" i="18" s="1"/>
  <c r="H9078" i="18" s="1"/>
  <c r="B9077" i="18"/>
  <c r="G9077" i="18" s="1"/>
  <c r="H9077" i="18" s="1"/>
  <c r="B9076" i="18"/>
  <c r="G9076" i="18" s="1"/>
  <c r="H9076" i="18" s="1"/>
  <c r="B9075" i="18"/>
  <c r="G9075" i="18" s="1"/>
  <c r="H9075" i="18" s="1"/>
  <c r="B9074" i="18"/>
  <c r="G9074" i="18" s="1"/>
  <c r="H9074" i="18" s="1"/>
  <c r="B9073" i="18"/>
  <c r="G9073" i="18" s="1"/>
  <c r="H9073" i="18" s="1"/>
  <c r="B9071" i="18"/>
  <c r="G9071" i="18" s="1"/>
  <c r="H9071" i="18" s="1"/>
  <c r="B9069" i="18"/>
  <c r="G9069" i="18" s="1"/>
  <c r="H9069" i="18" s="1"/>
  <c r="B9068" i="18"/>
  <c r="G9068" i="18" s="1"/>
  <c r="H9068" i="18" s="1"/>
  <c r="B9067" i="18"/>
  <c r="G9067" i="18" s="1"/>
  <c r="H9067" i="18" s="1"/>
  <c r="B9066" i="18"/>
  <c r="G9066" i="18" s="1"/>
  <c r="H9066" i="18" s="1"/>
  <c r="B9065" i="18"/>
  <c r="G9065" i="18" s="1"/>
  <c r="H9065" i="18" s="1"/>
  <c r="B9064" i="18"/>
  <c r="G9064" i="18" s="1"/>
  <c r="H9064" i="18" s="1"/>
  <c r="B9063" i="18"/>
  <c r="G9063" i="18" s="1"/>
  <c r="H9063" i="18" s="1"/>
  <c r="B9061" i="18"/>
  <c r="G9061" i="18" s="1"/>
  <c r="H9061" i="18" s="1"/>
  <c r="B9060" i="18"/>
  <c r="G9060" i="18" s="1"/>
  <c r="H9060" i="18" s="1"/>
  <c r="B9059" i="18"/>
  <c r="G9059" i="18" s="1"/>
  <c r="H9059" i="18" s="1"/>
  <c r="B9058" i="18"/>
  <c r="G9058" i="18" s="1"/>
  <c r="H9058" i="18" s="1"/>
  <c r="B9056" i="18"/>
  <c r="G9056" i="18" s="1"/>
  <c r="H9056" i="18" s="1"/>
  <c r="B9055" i="18"/>
  <c r="G9055" i="18" s="1"/>
  <c r="H9055" i="18" s="1"/>
  <c r="B9054" i="18"/>
  <c r="G9054" i="18" s="1"/>
  <c r="H9054" i="18" s="1"/>
  <c r="B9053" i="18"/>
  <c r="G9053" i="18" s="1"/>
  <c r="H9053" i="18" s="1"/>
  <c r="B9052" i="18"/>
  <c r="G9052" i="18" s="1"/>
  <c r="H9052" i="18" s="1"/>
  <c r="B9051" i="18"/>
  <c r="G9051" i="18" s="1"/>
  <c r="H9051" i="18" s="1"/>
  <c r="B9050" i="18"/>
  <c r="G9050" i="18" s="1"/>
  <c r="H9050" i="18" s="1"/>
  <c r="B9049" i="18"/>
  <c r="G9049" i="18" s="1"/>
  <c r="H9049" i="18" s="1"/>
  <c r="B9048" i="18"/>
  <c r="G9048" i="18" s="1"/>
  <c r="H9048" i="18" s="1"/>
  <c r="B9047" i="18"/>
  <c r="G9047" i="18" s="1"/>
  <c r="H9047" i="18" s="1"/>
  <c r="B9045" i="18"/>
  <c r="G9045" i="18" s="1"/>
  <c r="H9045" i="18" s="1"/>
  <c r="B9042" i="18"/>
  <c r="G9042" i="18" s="1"/>
  <c r="H9042" i="18" s="1"/>
  <c r="B9041" i="18"/>
  <c r="G9041" i="18" s="1"/>
  <c r="H9041" i="18" s="1"/>
  <c r="B9040" i="18"/>
  <c r="G9040" i="18" s="1"/>
  <c r="H9040" i="18" s="1"/>
  <c r="B9039" i="18"/>
  <c r="G9039" i="18" s="1"/>
  <c r="H9039" i="18" s="1"/>
  <c r="B9038" i="18"/>
  <c r="G9038" i="18" s="1"/>
  <c r="H9038" i="18" s="1"/>
  <c r="B9037" i="18"/>
  <c r="G9037" i="18" s="1"/>
  <c r="H9037" i="18" s="1"/>
  <c r="B9036" i="18"/>
  <c r="G9036" i="18" s="1"/>
  <c r="H9036" i="18" s="1"/>
  <c r="B9035" i="18"/>
  <c r="G9035" i="18" s="1"/>
  <c r="H9035" i="18" s="1"/>
  <c r="B9034" i="18"/>
  <c r="G9034" i="18" s="1"/>
  <c r="H9034" i="18" s="1"/>
  <c r="B9033" i="18"/>
  <c r="G9033" i="18" s="1"/>
  <c r="H9033" i="18" s="1"/>
  <c r="B9031" i="18"/>
  <c r="G9031" i="18" s="1"/>
  <c r="H9031" i="18" s="1"/>
  <c r="B9030" i="18"/>
  <c r="G9030" i="18" s="1"/>
  <c r="H9030" i="18" s="1"/>
  <c r="B9029" i="18"/>
  <c r="G9029" i="18" s="1"/>
  <c r="H9029" i="18" s="1"/>
  <c r="B9028" i="18"/>
  <c r="G9028" i="18" s="1"/>
  <c r="H9028" i="18" s="1"/>
  <c r="B9026" i="18"/>
  <c r="G9026" i="18" s="1"/>
  <c r="H9026" i="18" s="1"/>
  <c r="B9025" i="18"/>
  <c r="G9025" i="18" s="1"/>
  <c r="H9025" i="18" s="1"/>
  <c r="B9024" i="18"/>
  <c r="G9024" i="18" s="1"/>
  <c r="H9024" i="18" s="1"/>
  <c r="B9023" i="18"/>
  <c r="G9023" i="18" s="1"/>
  <c r="H9023" i="18" s="1"/>
  <c r="B9022" i="18"/>
  <c r="G9022" i="18" s="1"/>
  <c r="H9022" i="18" s="1"/>
  <c r="B9021" i="18"/>
  <c r="G9021" i="18" s="1"/>
  <c r="H9021" i="18" s="1"/>
  <c r="B9020" i="18"/>
  <c r="G9020" i="18" s="1"/>
  <c r="H9020" i="18" s="1"/>
  <c r="B9019" i="18"/>
  <c r="G9019" i="18" s="1"/>
  <c r="H9019" i="18" s="1"/>
  <c r="B9018" i="18"/>
  <c r="G9018" i="18" s="1"/>
  <c r="H9018" i="18" s="1"/>
  <c r="B9017" i="18"/>
  <c r="G9017" i="18" s="1"/>
  <c r="H9017" i="18" s="1"/>
  <c r="B9015" i="18"/>
  <c r="G9015" i="18" s="1"/>
  <c r="H9015" i="18" s="1"/>
  <c r="B9013" i="18"/>
  <c r="G9013" i="18" s="1"/>
  <c r="H9013" i="18" s="1"/>
  <c r="B9012" i="18"/>
  <c r="G9012" i="18" s="1"/>
  <c r="H9012" i="18" s="1"/>
  <c r="B9011" i="18"/>
  <c r="G9011" i="18" s="1"/>
  <c r="H9011" i="18" s="1"/>
  <c r="B9010" i="18"/>
  <c r="G9010" i="18" s="1"/>
  <c r="H9010" i="18" s="1"/>
  <c r="B9009" i="18"/>
  <c r="G9009" i="18" s="1"/>
  <c r="H9009" i="18" s="1"/>
  <c r="B9008" i="18"/>
  <c r="G9008" i="18" s="1"/>
  <c r="H9008" i="18" s="1"/>
  <c r="B9007" i="18"/>
  <c r="G9007" i="18" s="1"/>
  <c r="H9007" i="18" s="1"/>
  <c r="B9005" i="18"/>
  <c r="G9005" i="18" s="1"/>
  <c r="H9005" i="18" s="1"/>
  <c r="B9004" i="18"/>
  <c r="G9004" i="18" s="1"/>
  <c r="H9004" i="18" s="1"/>
  <c r="B9003" i="18"/>
  <c r="G9003" i="18" s="1"/>
  <c r="H9003" i="18" s="1"/>
  <c r="B9002" i="18"/>
  <c r="G9002" i="18" s="1"/>
  <c r="H9002" i="18" s="1"/>
  <c r="B9000" i="18"/>
  <c r="G9000" i="18" s="1"/>
  <c r="H9000" i="18" s="1"/>
  <c r="B8999" i="18"/>
  <c r="G8999" i="18" s="1"/>
  <c r="H8999" i="18" s="1"/>
  <c r="B8998" i="18"/>
  <c r="G8998" i="18" s="1"/>
  <c r="H8998" i="18" s="1"/>
  <c r="B8997" i="18"/>
  <c r="G8997" i="18" s="1"/>
  <c r="H8997" i="18" s="1"/>
  <c r="B8996" i="18"/>
  <c r="G8996" i="18" s="1"/>
  <c r="H8996" i="18" s="1"/>
  <c r="B8995" i="18"/>
  <c r="G8995" i="18" s="1"/>
  <c r="H8995" i="18" s="1"/>
  <c r="B8994" i="18"/>
  <c r="G8994" i="18" s="1"/>
  <c r="H8994" i="18" s="1"/>
  <c r="B8993" i="18"/>
  <c r="G8993" i="18" s="1"/>
  <c r="H8993" i="18" s="1"/>
  <c r="B8992" i="18"/>
  <c r="G8992" i="18" s="1"/>
  <c r="H8992" i="18" s="1"/>
  <c r="B8991" i="18"/>
  <c r="G8991" i="18" s="1"/>
  <c r="H8991" i="18" s="1"/>
  <c r="B8989" i="18"/>
  <c r="G8989" i="18" s="1"/>
  <c r="H8989" i="18" s="1"/>
  <c r="B8987" i="18"/>
  <c r="G8987" i="18" s="1"/>
  <c r="H8987" i="18" s="1"/>
  <c r="B8986" i="18"/>
  <c r="G8986" i="18" s="1"/>
  <c r="H8986" i="18" s="1"/>
  <c r="B8985" i="18"/>
  <c r="G8985" i="18" s="1"/>
  <c r="H8985" i="18" s="1"/>
  <c r="B8984" i="18"/>
  <c r="G8984" i="18" s="1"/>
  <c r="H8984" i="18" s="1"/>
  <c r="B8983" i="18"/>
  <c r="G8983" i="18" s="1"/>
  <c r="H8983" i="18" s="1"/>
  <c r="B8982" i="18"/>
  <c r="G8982" i="18" s="1"/>
  <c r="H8982" i="18" s="1"/>
  <c r="B8981" i="18"/>
  <c r="G8981" i="18" s="1"/>
  <c r="H8981" i="18" s="1"/>
  <c r="B8979" i="18"/>
  <c r="G8979" i="18" s="1"/>
  <c r="H8979" i="18" s="1"/>
  <c r="B8978" i="18"/>
  <c r="G8978" i="18" s="1"/>
  <c r="H8978" i="18" s="1"/>
  <c r="B8977" i="18"/>
  <c r="G8977" i="18" s="1"/>
  <c r="H8977" i="18" s="1"/>
  <c r="B8976" i="18"/>
  <c r="G8976" i="18" s="1"/>
  <c r="H8976" i="18" s="1"/>
  <c r="B8974" i="18"/>
  <c r="G8974" i="18" s="1"/>
  <c r="H8974" i="18" s="1"/>
  <c r="B8973" i="18"/>
  <c r="G8973" i="18" s="1"/>
  <c r="H8973" i="18" s="1"/>
  <c r="B8972" i="18"/>
  <c r="G8972" i="18" s="1"/>
  <c r="H8972" i="18" s="1"/>
  <c r="B8971" i="18"/>
  <c r="G8971" i="18" s="1"/>
  <c r="H8971" i="18" s="1"/>
  <c r="B8970" i="18"/>
  <c r="G8970" i="18" s="1"/>
  <c r="H8970" i="18" s="1"/>
  <c r="B8969" i="18"/>
  <c r="G8969" i="18" s="1"/>
  <c r="H8969" i="18" s="1"/>
  <c r="B8968" i="18"/>
  <c r="G8968" i="18" s="1"/>
  <c r="H8968" i="18" s="1"/>
  <c r="B8967" i="18"/>
  <c r="G8967" i="18" s="1"/>
  <c r="H8967" i="18" s="1"/>
  <c r="B8966" i="18"/>
  <c r="G8966" i="18" s="1"/>
  <c r="H8966" i="18" s="1"/>
  <c r="B8965" i="18"/>
  <c r="G8965" i="18" s="1"/>
  <c r="H8965" i="18" s="1"/>
  <c r="B8963" i="18"/>
  <c r="G8963" i="18" s="1"/>
  <c r="H8963" i="18" s="1"/>
  <c r="B8961" i="18"/>
  <c r="G8961" i="18" s="1"/>
  <c r="H8961" i="18" s="1"/>
  <c r="B8960" i="18"/>
  <c r="G8960" i="18" s="1"/>
  <c r="H8960" i="18" s="1"/>
  <c r="B8959" i="18"/>
  <c r="G8959" i="18" s="1"/>
  <c r="H8959" i="18" s="1"/>
  <c r="B8958" i="18"/>
  <c r="G8958" i="18" s="1"/>
  <c r="H8958" i="18" s="1"/>
  <c r="B8957" i="18"/>
  <c r="G8957" i="18" s="1"/>
  <c r="H8957" i="18" s="1"/>
  <c r="B8956" i="18"/>
  <c r="G8956" i="18" s="1"/>
  <c r="H8956" i="18" s="1"/>
  <c r="B8955" i="18"/>
  <c r="G8955" i="18" s="1"/>
  <c r="H8955" i="18" s="1"/>
  <c r="B8953" i="18"/>
  <c r="G8953" i="18" s="1"/>
  <c r="H8953" i="18" s="1"/>
  <c r="B8952" i="18"/>
  <c r="G8952" i="18" s="1"/>
  <c r="H8952" i="18" s="1"/>
  <c r="B8951" i="18"/>
  <c r="G8951" i="18" s="1"/>
  <c r="H8951" i="18" s="1"/>
  <c r="B8950" i="18"/>
  <c r="G8950" i="18" s="1"/>
  <c r="H8950" i="18" s="1"/>
  <c r="B8948" i="18"/>
  <c r="G8948" i="18" s="1"/>
  <c r="H8948" i="18" s="1"/>
  <c r="B8947" i="18"/>
  <c r="G8947" i="18" s="1"/>
  <c r="H8947" i="18" s="1"/>
  <c r="B8946" i="18"/>
  <c r="G8946" i="18" s="1"/>
  <c r="H8946" i="18" s="1"/>
  <c r="B8945" i="18"/>
  <c r="G8945" i="18" s="1"/>
  <c r="H8945" i="18" s="1"/>
  <c r="B8944" i="18"/>
  <c r="G8944" i="18" s="1"/>
  <c r="H8944" i="18" s="1"/>
  <c r="B8943" i="18"/>
  <c r="G8943" i="18" s="1"/>
  <c r="H8943" i="18" s="1"/>
  <c r="B8942" i="18"/>
  <c r="G8942" i="18" s="1"/>
  <c r="H8942" i="18" s="1"/>
  <c r="B8941" i="18"/>
  <c r="G8941" i="18" s="1"/>
  <c r="H8941" i="18" s="1"/>
  <c r="B8940" i="18"/>
  <c r="G8940" i="18" s="1"/>
  <c r="H8940" i="18" s="1"/>
  <c r="B8939" i="18"/>
  <c r="G8939" i="18" s="1"/>
  <c r="H8939" i="18" s="1"/>
  <c r="B8937" i="18"/>
  <c r="G8937" i="18" s="1"/>
  <c r="H8937" i="18" s="1"/>
  <c r="B8934" i="18"/>
  <c r="G8934" i="18" s="1"/>
  <c r="H8934" i="18" s="1"/>
  <c r="B8933" i="18"/>
  <c r="G8933" i="18" s="1"/>
  <c r="H8933" i="18" s="1"/>
  <c r="B8932" i="18"/>
  <c r="G8932" i="18" s="1"/>
  <c r="H8932" i="18" s="1"/>
  <c r="B8931" i="18"/>
  <c r="G8931" i="18" s="1"/>
  <c r="H8931" i="18" s="1"/>
  <c r="B8930" i="18"/>
  <c r="G8930" i="18" s="1"/>
  <c r="H8930" i="18" s="1"/>
  <c r="B8929" i="18"/>
  <c r="G8929" i="18" s="1"/>
  <c r="H8929" i="18" s="1"/>
  <c r="B8928" i="18"/>
  <c r="G8928" i="18" s="1"/>
  <c r="H8928" i="18" s="1"/>
  <c r="B8927" i="18"/>
  <c r="G8927" i="18" s="1"/>
  <c r="H8927" i="18" s="1"/>
  <c r="B8926" i="18"/>
  <c r="G8926" i="18" s="1"/>
  <c r="H8926" i="18" s="1"/>
  <c r="B8925" i="18"/>
  <c r="G8925" i="18" s="1"/>
  <c r="H8925" i="18" s="1"/>
  <c r="B8923" i="18"/>
  <c r="G8923" i="18" s="1"/>
  <c r="H8923" i="18" s="1"/>
  <c r="B8922" i="18"/>
  <c r="G8922" i="18" s="1"/>
  <c r="H8922" i="18" s="1"/>
  <c r="B8921" i="18"/>
  <c r="G8921" i="18" s="1"/>
  <c r="H8921" i="18" s="1"/>
  <c r="B8920" i="18"/>
  <c r="G8920" i="18" s="1"/>
  <c r="H8920" i="18" s="1"/>
  <c r="B8919" i="18"/>
  <c r="G8919" i="18" s="1"/>
  <c r="H8919" i="18" s="1"/>
  <c r="B8918" i="18"/>
  <c r="G8918" i="18" s="1"/>
  <c r="H8918" i="18" s="1"/>
  <c r="B8917" i="18"/>
  <c r="G8917" i="18" s="1"/>
  <c r="H8917" i="18" s="1"/>
  <c r="B8916" i="18"/>
  <c r="G8916" i="18" s="1"/>
  <c r="H8916" i="18" s="1"/>
  <c r="B8915" i="18"/>
  <c r="G8915" i="18" s="1"/>
  <c r="H8915" i="18" s="1"/>
  <c r="B8914" i="18"/>
  <c r="G8914" i="18" s="1"/>
  <c r="H8914" i="18" s="1"/>
  <c r="B8913" i="18"/>
  <c r="G8913" i="18" s="1"/>
  <c r="H8913" i="18" s="1"/>
  <c r="B8911" i="18"/>
  <c r="G8911" i="18" s="1"/>
  <c r="H8911" i="18" s="1"/>
  <c r="B8910" i="18"/>
  <c r="G8910" i="18" s="1"/>
  <c r="H8910" i="18" s="1"/>
  <c r="B8909" i="18"/>
  <c r="G8909" i="18" s="1"/>
  <c r="H8909" i="18" s="1"/>
  <c r="B8908" i="18"/>
  <c r="G8908" i="18" s="1"/>
  <c r="H8908" i="18" s="1"/>
  <c r="B8907" i="18"/>
  <c r="G8907" i="18" s="1"/>
  <c r="H8907" i="18" s="1"/>
  <c r="B8906" i="18"/>
  <c r="G8906" i="18" s="1"/>
  <c r="H8906" i="18" s="1"/>
  <c r="B8905" i="18"/>
  <c r="G8905" i="18" s="1"/>
  <c r="H8905" i="18" s="1"/>
  <c r="B8904" i="18"/>
  <c r="G8904" i="18" s="1"/>
  <c r="H8904" i="18" s="1"/>
  <c r="B8903" i="18"/>
  <c r="G8903" i="18" s="1"/>
  <c r="H8903" i="18" s="1"/>
  <c r="B8902" i="18"/>
  <c r="G8902" i="18" s="1"/>
  <c r="H8902" i="18" s="1"/>
  <c r="B8901" i="18"/>
  <c r="G8901" i="18" s="1"/>
  <c r="H8901" i="18" s="1"/>
  <c r="B8899" i="18"/>
  <c r="G8899" i="18" s="1"/>
  <c r="H8899" i="18" s="1"/>
  <c r="B8898" i="18"/>
  <c r="G8898" i="18" s="1"/>
  <c r="H8898" i="18" s="1"/>
  <c r="B8897" i="18"/>
  <c r="G8897" i="18" s="1"/>
  <c r="H8897" i="18" s="1"/>
  <c r="B8896" i="18"/>
  <c r="G8896" i="18" s="1"/>
  <c r="H8896" i="18" s="1"/>
  <c r="B8895" i="18"/>
  <c r="G8895" i="18" s="1"/>
  <c r="H8895" i="18" s="1"/>
  <c r="B8894" i="18"/>
  <c r="G8894" i="18" s="1"/>
  <c r="H8894" i="18" s="1"/>
  <c r="B8893" i="18"/>
  <c r="G8893" i="18" s="1"/>
  <c r="H8893" i="18" s="1"/>
  <c r="B8892" i="18"/>
  <c r="G8892" i="18" s="1"/>
  <c r="H8892" i="18" s="1"/>
  <c r="B8891" i="18"/>
  <c r="G8891" i="18" s="1"/>
  <c r="H8891" i="18" s="1"/>
  <c r="B8890" i="18"/>
  <c r="G8890" i="18" s="1"/>
  <c r="H8890" i="18" s="1"/>
  <c r="B8889" i="18"/>
  <c r="G8889" i="18" s="1"/>
  <c r="H8889" i="18" s="1"/>
  <c r="B8887" i="18"/>
  <c r="G8887" i="18" s="1"/>
  <c r="H8887" i="18" s="1"/>
  <c r="B8886" i="18"/>
  <c r="G8886" i="18" s="1"/>
  <c r="H8886" i="18" s="1"/>
  <c r="B8885" i="18"/>
  <c r="G8885" i="18" s="1"/>
  <c r="H8885" i="18" s="1"/>
  <c r="B8884" i="18"/>
  <c r="G8884" i="18" s="1"/>
  <c r="H8884" i="18" s="1"/>
  <c r="B8883" i="18"/>
  <c r="G8883" i="18" s="1"/>
  <c r="H8883" i="18" s="1"/>
  <c r="B8882" i="18"/>
  <c r="G8882" i="18" s="1"/>
  <c r="H8882" i="18" s="1"/>
  <c r="B8881" i="18"/>
  <c r="G8881" i="18" s="1"/>
  <c r="H8881" i="18" s="1"/>
  <c r="B8880" i="18"/>
  <c r="G8880" i="18" s="1"/>
  <c r="H8880" i="18" s="1"/>
  <c r="B8879" i="18"/>
  <c r="G8879" i="18" s="1"/>
  <c r="H8879" i="18" s="1"/>
  <c r="B8878" i="18"/>
  <c r="G8878" i="18" s="1"/>
  <c r="H8878" i="18" s="1"/>
  <c r="B8877" i="18"/>
  <c r="G8877" i="18" s="1"/>
  <c r="H8877" i="18" s="1"/>
  <c r="B8875" i="18"/>
  <c r="G8875" i="18" s="1"/>
  <c r="H8875" i="18" s="1"/>
  <c r="B8874" i="18"/>
  <c r="G8874" i="18" s="1"/>
  <c r="H8874" i="18" s="1"/>
  <c r="B8873" i="18"/>
  <c r="G8873" i="18" s="1"/>
  <c r="H8873" i="18" s="1"/>
  <c r="B8872" i="18"/>
  <c r="G8872" i="18" s="1"/>
  <c r="H8872" i="18" s="1"/>
  <c r="B8871" i="18"/>
  <c r="G8871" i="18" s="1"/>
  <c r="H8871" i="18" s="1"/>
  <c r="B8870" i="18"/>
  <c r="G8870" i="18" s="1"/>
  <c r="H8870" i="18" s="1"/>
  <c r="B8869" i="18"/>
  <c r="G8869" i="18" s="1"/>
  <c r="H8869" i="18" s="1"/>
  <c r="B8868" i="18"/>
  <c r="G8868" i="18" s="1"/>
  <c r="H8868" i="18" s="1"/>
  <c r="B8867" i="18"/>
  <c r="G8867" i="18" s="1"/>
  <c r="H8867" i="18" s="1"/>
  <c r="B8866" i="18"/>
  <c r="G8866" i="18" s="1"/>
  <c r="H8866" i="18" s="1"/>
  <c r="B8865" i="18"/>
  <c r="G8865" i="18" s="1"/>
  <c r="H8865" i="18" s="1"/>
  <c r="B8863" i="18"/>
  <c r="G8863" i="18" s="1"/>
  <c r="H8863" i="18" s="1"/>
  <c r="B8862" i="18"/>
  <c r="G8862" i="18" s="1"/>
  <c r="H8862" i="18" s="1"/>
  <c r="B8861" i="18"/>
  <c r="G8861" i="18" s="1"/>
  <c r="H8861" i="18" s="1"/>
  <c r="B8860" i="18"/>
  <c r="G8860" i="18" s="1"/>
  <c r="H8860" i="18" s="1"/>
  <c r="B8859" i="18"/>
  <c r="G8859" i="18" s="1"/>
  <c r="H8859" i="18" s="1"/>
  <c r="B8858" i="18"/>
  <c r="G8858" i="18" s="1"/>
  <c r="H8858" i="18" s="1"/>
  <c r="B8857" i="18"/>
  <c r="G8857" i="18" s="1"/>
  <c r="H8857" i="18" s="1"/>
  <c r="B8856" i="18"/>
  <c r="G8856" i="18" s="1"/>
  <c r="H8856" i="18" s="1"/>
  <c r="B8855" i="18"/>
  <c r="G8855" i="18" s="1"/>
  <c r="H8855" i="18" s="1"/>
  <c r="B8854" i="18"/>
  <c r="G8854" i="18" s="1"/>
  <c r="H8854" i="18" s="1"/>
  <c r="B8853" i="18"/>
  <c r="G8853" i="18" s="1"/>
  <c r="H8853" i="18" s="1"/>
  <c r="B8851" i="18"/>
  <c r="G8851" i="18" s="1"/>
  <c r="H8851" i="18" s="1"/>
  <c r="B8850" i="18"/>
  <c r="G8850" i="18" s="1"/>
  <c r="H8850" i="18" s="1"/>
  <c r="B8849" i="18"/>
  <c r="G8849" i="18" s="1"/>
  <c r="H8849" i="18" s="1"/>
  <c r="B8848" i="18"/>
  <c r="G8848" i="18" s="1"/>
  <c r="H8848" i="18" s="1"/>
  <c r="B8847" i="18"/>
  <c r="G8847" i="18" s="1"/>
  <c r="H8847" i="18" s="1"/>
  <c r="B8846" i="18"/>
  <c r="G8846" i="18" s="1"/>
  <c r="H8846" i="18" s="1"/>
  <c r="B8845" i="18"/>
  <c r="G8845" i="18" s="1"/>
  <c r="H8845" i="18" s="1"/>
  <c r="B8844" i="18"/>
  <c r="G8844" i="18" s="1"/>
  <c r="H8844" i="18" s="1"/>
  <c r="B8843" i="18"/>
  <c r="G8843" i="18" s="1"/>
  <c r="H8843" i="18" s="1"/>
  <c r="B8842" i="18"/>
  <c r="G8842" i="18" s="1"/>
  <c r="H8842" i="18" s="1"/>
  <c r="B8841" i="18"/>
  <c r="G8841" i="18" s="1"/>
  <c r="H8841" i="18" s="1"/>
  <c r="B8839" i="18"/>
  <c r="G8839" i="18" s="1"/>
  <c r="H8839" i="18" s="1"/>
  <c r="B8838" i="18"/>
  <c r="G8838" i="18" s="1"/>
  <c r="H8838" i="18" s="1"/>
  <c r="B8837" i="18"/>
  <c r="G8837" i="18" s="1"/>
  <c r="H8837" i="18" s="1"/>
  <c r="B8836" i="18"/>
  <c r="G8836" i="18" s="1"/>
  <c r="H8836" i="18" s="1"/>
  <c r="B8835" i="18"/>
  <c r="G8835" i="18" s="1"/>
  <c r="H8835" i="18" s="1"/>
  <c r="B8834" i="18"/>
  <c r="G8834" i="18" s="1"/>
  <c r="H8834" i="18" s="1"/>
  <c r="B8833" i="18"/>
  <c r="G8833" i="18" s="1"/>
  <c r="H8833" i="18" s="1"/>
  <c r="B8832" i="18"/>
  <c r="G8832" i="18" s="1"/>
  <c r="H8832" i="18" s="1"/>
  <c r="B8831" i="18"/>
  <c r="G8831" i="18" s="1"/>
  <c r="H8831" i="18" s="1"/>
  <c r="B8830" i="18"/>
  <c r="G8830" i="18" s="1"/>
  <c r="H8830" i="18" s="1"/>
  <c r="B8829" i="18"/>
  <c r="G8829" i="18" s="1"/>
  <c r="H8829" i="18" s="1"/>
  <c r="B8827" i="18"/>
  <c r="G8827" i="18" s="1"/>
  <c r="H8827" i="18" s="1"/>
  <c r="B8826" i="18"/>
  <c r="G8826" i="18" s="1"/>
  <c r="H8826" i="18" s="1"/>
  <c r="B8825" i="18"/>
  <c r="G8825" i="18" s="1"/>
  <c r="H8825" i="18" s="1"/>
  <c r="B8824" i="18"/>
  <c r="G8824" i="18" s="1"/>
  <c r="H8824" i="18" s="1"/>
  <c r="B8822" i="18"/>
  <c r="G8822" i="18" s="1"/>
  <c r="H8822" i="18" s="1"/>
  <c r="B8821" i="18"/>
  <c r="G8821" i="18" s="1"/>
  <c r="H8821" i="18" s="1"/>
  <c r="B8820" i="18"/>
  <c r="G8820" i="18" s="1"/>
  <c r="H8820" i="18" s="1"/>
  <c r="B8819" i="18"/>
  <c r="G8819" i="18" s="1"/>
  <c r="H8819" i="18" s="1"/>
  <c r="B8818" i="18"/>
  <c r="G8818" i="18" s="1"/>
  <c r="H8818" i="18" s="1"/>
  <c r="B8817" i="18"/>
  <c r="G8817" i="18" s="1"/>
  <c r="H8817" i="18" s="1"/>
  <c r="B8816" i="18"/>
  <c r="G8816" i="18" s="1"/>
  <c r="H8816" i="18" s="1"/>
  <c r="B8815" i="18"/>
  <c r="G8815" i="18" s="1"/>
  <c r="H8815" i="18" s="1"/>
  <c r="B8814" i="18"/>
  <c r="G8814" i="18" s="1"/>
  <c r="H8814" i="18" s="1"/>
  <c r="B8813" i="18"/>
  <c r="G8813" i="18" s="1"/>
  <c r="H8813" i="18" s="1"/>
  <c r="B8811" i="18"/>
  <c r="G8811" i="18" s="1"/>
  <c r="H8811" i="18" s="1"/>
  <c r="B8809" i="18"/>
  <c r="G8809" i="18" s="1"/>
  <c r="H8809" i="18" s="1"/>
  <c r="B8808" i="18"/>
  <c r="G8808" i="18" s="1"/>
  <c r="H8808" i="18" s="1"/>
  <c r="B8807" i="18"/>
  <c r="G8807" i="18" s="1"/>
  <c r="H8807" i="18" s="1"/>
  <c r="B8806" i="18"/>
  <c r="G8806" i="18" s="1"/>
  <c r="H8806" i="18" s="1"/>
  <c r="B8805" i="18"/>
  <c r="G8805" i="18" s="1"/>
  <c r="H8805" i="18" s="1"/>
  <c r="B8804" i="18"/>
  <c r="G8804" i="18" s="1"/>
  <c r="H8804" i="18" s="1"/>
  <c r="B8803" i="18"/>
  <c r="G8803" i="18" s="1"/>
  <c r="H8803" i="18" s="1"/>
  <c r="B8801" i="18"/>
  <c r="G8801" i="18" s="1"/>
  <c r="H8801" i="18" s="1"/>
  <c r="B8800" i="18"/>
  <c r="G8800" i="18" s="1"/>
  <c r="H8800" i="18" s="1"/>
  <c r="B8799" i="18"/>
  <c r="G8799" i="18" s="1"/>
  <c r="H8799" i="18" s="1"/>
  <c r="B8798" i="18"/>
  <c r="G8798" i="18" s="1"/>
  <c r="H8798" i="18" s="1"/>
  <c r="B8796" i="18"/>
  <c r="G8796" i="18" s="1"/>
  <c r="H8796" i="18" s="1"/>
  <c r="B8795" i="18"/>
  <c r="G8795" i="18" s="1"/>
  <c r="H8795" i="18" s="1"/>
  <c r="B8794" i="18"/>
  <c r="G8794" i="18" s="1"/>
  <c r="H8794" i="18" s="1"/>
  <c r="B8793" i="18"/>
  <c r="G8793" i="18" s="1"/>
  <c r="H8793" i="18" s="1"/>
  <c r="B8792" i="18"/>
  <c r="G8792" i="18" s="1"/>
  <c r="H8792" i="18" s="1"/>
  <c r="B8791" i="18"/>
  <c r="G8791" i="18" s="1"/>
  <c r="H8791" i="18" s="1"/>
  <c r="B8790" i="18"/>
  <c r="G8790" i="18" s="1"/>
  <c r="H8790" i="18" s="1"/>
  <c r="B8789" i="18"/>
  <c r="G8789" i="18" s="1"/>
  <c r="H8789" i="18" s="1"/>
  <c r="B8788" i="18"/>
  <c r="G8788" i="18" s="1"/>
  <c r="H8788" i="18" s="1"/>
  <c r="B8787" i="18"/>
  <c r="G8787" i="18" s="1"/>
  <c r="H8787" i="18" s="1"/>
  <c r="B8785" i="18"/>
  <c r="G8785" i="18" s="1"/>
  <c r="H8785" i="18" s="1"/>
  <c r="B8783" i="18"/>
  <c r="G8783" i="18" s="1"/>
  <c r="H8783" i="18" s="1"/>
  <c r="B8782" i="18"/>
  <c r="G8782" i="18" s="1"/>
  <c r="H8782" i="18" s="1"/>
  <c r="B8781" i="18"/>
  <c r="G8781" i="18" s="1"/>
  <c r="H8781" i="18" s="1"/>
  <c r="B8780" i="18"/>
  <c r="G8780" i="18" s="1"/>
  <c r="H8780" i="18" s="1"/>
  <c r="B8779" i="18"/>
  <c r="G8779" i="18" s="1"/>
  <c r="H8779" i="18" s="1"/>
  <c r="B8778" i="18"/>
  <c r="G8778" i="18" s="1"/>
  <c r="H8778" i="18" s="1"/>
  <c r="B8777" i="18"/>
  <c r="G8777" i="18" s="1"/>
  <c r="H8777" i="18" s="1"/>
  <c r="B8775" i="18"/>
  <c r="G8775" i="18" s="1"/>
  <c r="H8775" i="18" s="1"/>
  <c r="B8774" i="18"/>
  <c r="G8774" i="18" s="1"/>
  <c r="H8774" i="18" s="1"/>
  <c r="B8773" i="18"/>
  <c r="G8773" i="18" s="1"/>
  <c r="H8773" i="18" s="1"/>
  <c r="B8772" i="18"/>
  <c r="G8772" i="18" s="1"/>
  <c r="H8772" i="18" s="1"/>
  <c r="B8770" i="18"/>
  <c r="G8770" i="18" s="1"/>
  <c r="H8770" i="18" s="1"/>
  <c r="B8769" i="18"/>
  <c r="G8769" i="18" s="1"/>
  <c r="H8769" i="18" s="1"/>
  <c r="B8768" i="18"/>
  <c r="G8768" i="18" s="1"/>
  <c r="H8768" i="18" s="1"/>
  <c r="B8767" i="18"/>
  <c r="G8767" i="18" s="1"/>
  <c r="H8767" i="18" s="1"/>
  <c r="B8766" i="18"/>
  <c r="G8766" i="18" s="1"/>
  <c r="H8766" i="18" s="1"/>
  <c r="B8765" i="18"/>
  <c r="G8765" i="18" s="1"/>
  <c r="H8765" i="18" s="1"/>
  <c r="B8764" i="18"/>
  <c r="G8764" i="18" s="1"/>
  <c r="H8764" i="18" s="1"/>
  <c r="B8763" i="18"/>
  <c r="G8763" i="18" s="1"/>
  <c r="H8763" i="18" s="1"/>
  <c r="B8762" i="18"/>
  <c r="G8762" i="18" s="1"/>
  <c r="H8762" i="18" s="1"/>
  <c r="B8761" i="18"/>
  <c r="G8761" i="18" s="1"/>
  <c r="H8761" i="18" s="1"/>
  <c r="B8759" i="18"/>
  <c r="G8759" i="18" s="1"/>
  <c r="H8759" i="18" s="1"/>
  <c r="B8757" i="18"/>
  <c r="G8757" i="18" s="1"/>
  <c r="H8757" i="18" s="1"/>
  <c r="B8756" i="18"/>
  <c r="G8756" i="18" s="1"/>
  <c r="H8756" i="18" s="1"/>
  <c r="B8755" i="18"/>
  <c r="G8755" i="18" s="1"/>
  <c r="H8755" i="18" s="1"/>
  <c r="B8754" i="18"/>
  <c r="G8754" i="18" s="1"/>
  <c r="H8754" i="18" s="1"/>
  <c r="B8753" i="18"/>
  <c r="G8753" i="18" s="1"/>
  <c r="H8753" i="18" s="1"/>
  <c r="B8752" i="18"/>
  <c r="G8752" i="18" s="1"/>
  <c r="H8752" i="18" s="1"/>
  <c r="B8751" i="18"/>
  <c r="G8751" i="18" s="1"/>
  <c r="H8751" i="18" s="1"/>
  <c r="B8749" i="18"/>
  <c r="G8749" i="18" s="1"/>
  <c r="H8749" i="18" s="1"/>
  <c r="B8748" i="18"/>
  <c r="G8748" i="18" s="1"/>
  <c r="H8748" i="18" s="1"/>
  <c r="B8747" i="18"/>
  <c r="G8747" i="18" s="1"/>
  <c r="H8747" i="18" s="1"/>
  <c r="B8746" i="18"/>
  <c r="G8746" i="18" s="1"/>
  <c r="H8746" i="18" s="1"/>
  <c r="B8744" i="18"/>
  <c r="G8744" i="18" s="1"/>
  <c r="H8744" i="18" s="1"/>
  <c r="B8743" i="18"/>
  <c r="G8743" i="18" s="1"/>
  <c r="H8743" i="18" s="1"/>
  <c r="B8742" i="18"/>
  <c r="G8742" i="18" s="1"/>
  <c r="H8742" i="18" s="1"/>
  <c r="B8741" i="18"/>
  <c r="G8741" i="18" s="1"/>
  <c r="H8741" i="18" s="1"/>
  <c r="B8740" i="18"/>
  <c r="G8740" i="18" s="1"/>
  <c r="H8740" i="18" s="1"/>
  <c r="B8739" i="18"/>
  <c r="G8739" i="18" s="1"/>
  <c r="H8739" i="18" s="1"/>
  <c r="B8738" i="18"/>
  <c r="G8738" i="18" s="1"/>
  <c r="H8738" i="18" s="1"/>
  <c r="B8737" i="18"/>
  <c r="G8737" i="18" s="1"/>
  <c r="H8737" i="18" s="1"/>
  <c r="B8736" i="18"/>
  <c r="G8736" i="18" s="1"/>
  <c r="H8736" i="18" s="1"/>
  <c r="B8735" i="18"/>
  <c r="G8735" i="18" s="1"/>
  <c r="H8735" i="18" s="1"/>
  <c r="B8733" i="18"/>
  <c r="G8733" i="18" s="1"/>
  <c r="H8733" i="18" s="1"/>
  <c r="G8626" i="18"/>
  <c r="H8626" i="18" s="1"/>
  <c r="B8625" i="18"/>
  <c r="G8625" i="18" s="1"/>
  <c r="H8625" i="18" s="1"/>
  <c r="B8624" i="18"/>
  <c r="G8624" i="18" s="1"/>
  <c r="H8624" i="18" s="1"/>
  <c r="B8622" i="18"/>
  <c r="G8622" i="18" s="1"/>
  <c r="H8622" i="18" s="1"/>
  <c r="B8621" i="18"/>
  <c r="G8621" i="18" s="1"/>
  <c r="H8621" i="18" s="1"/>
  <c r="B8620" i="18"/>
  <c r="G8620" i="18" s="1"/>
  <c r="H8620" i="18" s="1"/>
  <c r="B8619" i="18"/>
  <c r="G8619" i="18" s="1"/>
  <c r="H8619" i="18" s="1"/>
  <c r="B8616" i="18"/>
  <c r="G8616" i="18" s="1"/>
  <c r="H8616" i="18" s="1"/>
  <c r="B8615" i="18"/>
  <c r="G8615" i="18" s="1"/>
  <c r="H8615" i="18" s="1"/>
  <c r="B8614" i="18"/>
  <c r="G8614" i="18" s="1"/>
  <c r="H8614" i="18" s="1"/>
  <c r="B8612" i="18"/>
  <c r="G8612" i="18" s="1"/>
  <c r="H8612" i="18" s="1"/>
  <c r="B8611" i="18"/>
  <c r="G8611" i="18" s="1"/>
  <c r="H8611" i="18" s="1"/>
  <c r="B8610" i="18"/>
  <c r="G8610" i="18" s="1"/>
  <c r="H8610" i="18" s="1"/>
  <c r="B8609" i="18"/>
  <c r="G8609" i="18" s="1"/>
  <c r="H8609" i="18" s="1"/>
  <c r="B8606" i="18"/>
  <c r="G8606" i="18" s="1"/>
  <c r="H8606" i="18" s="1"/>
  <c r="B8605" i="18"/>
  <c r="G8605" i="18" s="1"/>
  <c r="H8605" i="18" s="1"/>
  <c r="B8604" i="18"/>
  <c r="G8604" i="18" s="1"/>
  <c r="H8604" i="18" s="1"/>
  <c r="B8602" i="18"/>
  <c r="G8602" i="18" s="1"/>
  <c r="H8602" i="18" s="1"/>
  <c r="B8601" i="18"/>
  <c r="G8601" i="18" s="1"/>
  <c r="H8601" i="18" s="1"/>
  <c r="B8600" i="18"/>
  <c r="G8600" i="18" s="1"/>
  <c r="H8600" i="18" s="1"/>
  <c r="B8599" i="18"/>
  <c r="G8599" i="18" s="1"/>
  <c r="H8599" i="18" s="1"/>
  <c r="B8596" i="18"/>
  <c r="G8596" i="18" s="1"/>
  <c r="H8596" i="18" s="1"/>
  <c r="B8595" i="18"/>
  <c r="G8595" i="18" s="1"/>
  <c r="H8595" i="18" s="1"/>
  <c r="B8594" i="18"/>
  <c r="G8594" i="18" s="1"/>
  <c r="H8594" i="18" s="1"/>
  <c r="B8592" i="18"/>
  <c r="G8592" i="18" s="1"/>
  <c r="H8592" i="18" s="1"/>
  <c r="B8591" i="18"/>
  <c r="G8591" i="18" s="1"/>
  <c r="H8591" i="18" s="1"/>
  <c r="B8590" i="18"/>
  <c r="G8590" i="18" s="1"/>
  <c r="H8590" i="18" s="1"/>
  <c r="B8589" i="18"/>
  <c r="G8589" i="18" s="1"/>
  <c r="H8589" i="18" s="1"/>
  <c r="B8586" i="18"/>
  <c r="G8586" i="18" s="1"/>
  <c r="H8586" i="18" s="1"/>
  <c r="B8585" i="18"/>
  <c r="G8585" i="18" s="1"/>
  <c r="H8585" i="18" s="1"/>
  <c r="B8584" i="18"/>
  <c r="G8584" i="18" s="1"/>
  <c r="H8584" i="18" s="1"/>
  <c r="B8582" i="18"/>
  <c r="G8582" i="18" s="1"/>
  <c r="H8582" i="18" s="1"/>
  <c r="B8581" i="18"/>
  <c r="G8581" i="18" s="1"/>
  <c r="H8581" i="18" s="1"/>
  <c r="B8580" i="18"/>
  <c r="G8580" i="18" s="1"/>
  <c r="H8580" i="18" s="1"/>
  <c r="B8579" i="18"/>
  <c r="G8579" i="18" s="1"/>
  <c r="H8579" i="18" s="1"/>
  <c r="B8576" i="18"/>
  <c r="G8576" i="18" s="1"/>
  <c r="H8576" i="18" s="1"/>
  <c r="B8575" i="18"/>
  <c r="G8575" i="18" s="1"/>
  <c r="H8575" i="18" s="1"/>
  <c r="B8574" i="18"/>
  <c r="G8574" i="18" s="1"/>
  <c r="H8574" i="18" s="1"/>
  <c r="B8572" i="18"/>
  <c r="G8572" i="18" s="1"/>
  <c r="H8572" i="18" s="1"/>
  <c r="B8571" i="18"/>
  <c r="G8571" i="18" s="1"/>
  <c r="H8571" i="18" s="1"/>
  <c r="B8570" i="18"/>
  <c r="G8570" i="18" s="1"/>
  <c r="H8570" i="18" s="1"/>
  <c r="B8569" i="18"/>
  <c r="G8569" i="18" s="1"/>
  <c r="H8569" i="18" s="1"/>
  <c r="B8566" i="18"/>
  <c r="G8566" i="18" s="1"/>
  <c r="H8566" i="18" s="1"/>
  <c r="B8565" i="18"/>
  <c r="G8565" i="18" s="1"/>
  <c r="H8565" i="18" s="1"/>
  <c r="B8564" i="18"/>
  <c r="G8564" i="18" s="1"/>
  <c r="H8564" i="18" s="1"/>
  <c r="B8562" i="18"/>
  <c r="G8562" i="18" s="1"/>
  <c r="H8562" i="18" s="1"/>
  <c r="B8561" i="18"/>
  <c r="G8561" i="18" s="1"/>
  <c r="H8561" i="18" s="1"/>
  <c r="B8560" i="18"/>
  <c r="G8560" i="18" s="1"/>
  <c r="H8560" i="18" s="1"/>
  <c r="B8559" i="18"/>
  <c r="G8559" i="18" s="1"/>
  <c r="H8559" i="18" s="1"/>
  <c r="B8556" i="18"/>
  <c r="G8556" i="18" s="1"/>
  <c r="H8556" i="18" s="1"/>
  <c r="B8555" i="18"/>
  <c r="G8555" i="18" s="1"/>
  <c r="H8555" i="18" s="1"/>
  <c r="B8554" i="18"/>
  <c r="G8554" i="18" s="1"/>
  <c r="H8554" i="18" s="1"/>
  <c r="B8552" i="18"/>
  <c r="G8552" i="18" s="1"/>
  <c r="H8552" i="18" s="1"/>
  <c r="B8551" i="18"/>
  <c r="G8551" i="18" s="1"/>
  <c r="H8551" i="18" s="1"/>
  <c r="B8550" i="18"/>
  <c r="G8550" i="18" s="1"/>
  <c r="H8550" i="18" s="1"/>
  <c r="B8549" i="18"/>
  <c r="G8549" i="18" s="1"/>
  <c r="H8549" i="18" s="1"/>
  <c r="B8546" i="18"/>
  <c r="G8546" i="18" s="1"/>
  <c r="H8546" i="18" s="1"/>
  <c r="B8545" i="18"/>
  <c r="G8545" i="18" s="1"/>
  <c r="H8545" i="18" s="1"/>
  <c r="B8544" i="18"/>
  <c r="G8544" i="18" s="1"/>
  <c r="H8544" i="18" s="1"/>
  <c r="B8542" i="18"/>
  <c r="G8542" i="18" s="1"/>
  <c r="H8542" i="18" s="1"/>
  <c r="B8541" i="18"/>
  <c r="G8541" i="18" s="1"/>
  <c r="H8541" i="18" s="1"/>
  <c r="B8540" i="18"/>
  <c r="G8540" i="18" s="1"/>
  <c r="H8540" i="18" s="1"/>
  <c r="B8539" i="18"/>
  <c r="G8539" i="18" s="1"/>
  <c r="H8539" i="18" s="1"/>
  <c r="B8536" i="18"/>
  <c r="G8536" i="18" s="1"/>
  <c r="H8536" i="18" s="1"/>
  <c r="B8535" i="18"/>
  <c r="G8535" i="18" s="1"/>
  <c r="H8535" i="18" s="1"/>
  <c r="B8534" i="18"/>
  <c r="G8534" i="18" s="1"/>
  <c r="H8534" i="18" s="1"/>
  <c r="B8532" i="18"/>
  <c r="G8532" i="18" s="1"/>
  <c r="H8532" i="18" s="1"/>
  <c r="B8531" i="18"/>
  <c r="G8531" i="18" s="1"/>
  <c r="H8531" i="18" s="1"/>
  <c r="B8530" i="18"/>
  <c r="G8530" i="18" s="1"/>
  <c r="H8530" i="18" s="1"/>
  <c r="B8529" i="18"/>
  <c r="G8529" i="18" s="1"/>
  <c r="H8529" i="18" s="1"/>
  <c r="B8526" i="18"/>
  <c r="G8526" i="18" s="1"/>
  <c r="H8526" i="18" s="1"/>
  <c r="B8525" i="18"/>
  <c r="G8525" i="18" s="1"/>
  <c r="H8525" i="18" s="1"/>
  <c r="B8524" i="18"/>
  <c r="G8524" i="18" s="1"/>
  <c r="H8524" i="18" s="1"/>
  <c r="B8522" i="18"/>
  <c r="G8522" i="18" s="1"/>
  <c r="H8522" i="18" s="1"/>
  <c r="B8521" i="18"/>
  <c r="G8521" i="18" s="1"/>
  <c r="H8521" i="18" s="1"/>
  <c r="B8520" i="18"/>
  <c r="G8520" i="18" s="1"/>
  <c r="H8520" i="18" s="1"/>
  <c r="B8519" i="18"/>
  <c r="G8519" i="18" s="1"/>
  <c r="H8519" i="18" s="1"/>
  <c r="B8516" i="18"/>
  <c r="G8516" i="18" s="1"/>
  <c r="H8516" i="18" s="1"/>
  <c r="B8515" i="18"/>
  <c r="G8515" i="18" s="1"/>
  <c r="H8515" i="18" s="1"/>
  <c r="B8514" i="18"/>
  <c r="G8514" i="18" s="1"/>
  <c r="H8514" i="18" s="1"/>
  <c r="B8512" i="18"/>
  <c r="G8512" i="18" s="1"/>
  <c r="H8512" i="18" s="1"/>
  <c r="B8511" i="18"/>
  <c r="G8511" i="18" s="1"/>
  <c r="H8511" i="18" s="1"/>
  <c r="B8510" i="18"/>
  <c r="G8510" i="18" s="1"/>
  <c r="H8510" i="18" s="1"/>
  <c r="B8509" i="18"/>
  <c r="G8509" i="18" s="1"/>
  <c r="H8509" i="18" s="1"/>
  <c r="B8506" i="18"/>
  <c r="G8506" i="18" s="1"/>
  <c r="H8506" i="18" s="1"/>
  <c r="B8505" i="18"/>
  <c r="G8505" i="18" s="1"/>
  <c r="H8505" i="18" s="1"/>
  <c r="B8504" i="18"/>
  <c r="G8504" i="18" s="1"/>
  <c r="H8504" i="18" s="1"/>
  <c r="B8502" i="18"/>
  <c r="G8502" i="18" s="1"/>
  <c r="H8502" i="18" s="1"/>
  <c r="B8501" i="18"/>
  <c r="G8501" i="18" s="1"/>
  <c r="H8501" i="18" s="1"/>
  <c r="B8500" i="18"/>
  <c r="G8500" i="18" s="1"/>
  <c r="H8500" i="18" s="1"/>
  <c r="B8499" i="18"/>
  <c r="G8499" i="18" s="1"/>
  <c r="H8499" i="18" s="1"/>
  <c r="B8496" i="18"/>
  <c r="G8496" i="18" s="1"/>
  <c r="H8496" i="18" s="1"/>
  <c r="B8495" i="18"/>
  <c r="G8495" i="18" s="1"/>
  <c r="H8495" i="18" s="1"/>
  <c r="B8494" i="18"/>
  <c r="G8494" i="18" s="1"/>
  <c r="H8494" i="18" s="1"/>
  <c r="B8493" i="18"/>
  <c r="G8493" i="18" s="1"/>
  <c r="H8493" i="18" s="1"/>
  <c r="B8492" i="18"/>
  <c r="G8492" i="18" s="1"/>
  <c r="H8492" i="18" s="1"/>
  <c r="B8491" i="18"/>
  <c r="G8491" i="18" s="1"/>
  <c r="H8491" i="18" s="1"/>
  <c r="B8490" i="18"/>
  <c r="G8490" i="18" s="1"/>
  <c r="H8490" i="18" s="1"/>
  <c r="B8488" i="18"/>
  <c r="G8488" i="18" s="1"/>
  <c r="H8488" i="18" s="1"/>
  <c r="B8487" i="18"/>
  <c r="G8487" i="18" s="1"/>
  <c r="H8487" i="18" s="1"/>
  <c r="B8486" i="18"/>
  <c r="G8486" i="18" s="1"/>
  <c r="H8486" i="18" s="1"/>
  <c r="B8484" i="18"/>
  <c r="G8484" i="18" s="1"/>
  <c r="H8484" i="18" s="1"/>
  <c r="B8483" i="18"/>
  <c r="G8483" i="18" s="1"/>
  <c r="H8483" i="18" s="1"/>
  <c r="B8482" i="18"/>
  <c r="G8482" i="18" s="1"/>
  <c r="H8482" i="18" s="1"/>
  <c r="B8481" i="18"/>
  <c r="G8481" i="18" s="1"/>
  <c r="H8481" i="18" s="1"/>
  <c r="B8480" i="18"/>
  <c r="G8480" i="18" s="1"/>
  <c r="H8480" i="18" s="1"/>
  <c r="B8479" i="18"/>
  <c r="G8479" i="18" s="1"/>
  <c r="H8479" i="18" s="1"/>
  <c r="B8478" i="18"/>
  <c r="G8478" i="18" s="1"/>
  <c r="H8478" i="18" s="1"/>
  <c r="B8477" i="18"/>
  <c r="G8477" i="18" s="1"/>
  <c r="H8477" i="18" s="1"/>
  <c r="B8476" i="18"/>
  <c r="G8476" i="18" s="1"/>
  <c r="H8476" i="18" s="1"/>
  <c r="B8475" i="18"/>
  <c r="G8475" i="18" s="1"/>
  <c r="H8475" i="18" s="1"/>
  <c r="B8473" i="18"/>
  <c r="G8473" i="18" s="1"/>
  <c r="H8473" i="18" s="1"/>
  <c r="B8471" i="18"/>
  <c r="G8471" i="18" s="1"/>
  <c r="H8471" i="18" s="1"/>
  <c r="B8470" i="18"/>
  <c r="G8470" i="18" s="1"/>
  <c r="H8470" i="18" s="1"/>
  <c r="B8469" i="18"/>
  <c r="G8469" i="18" s="1"/>
  <c r="H8469" i="18" s="1"/>
  <c r="B8468" i="18"/>
  <c r="G8468" i="18" s="1"/>
  <c r="H8468" i="18" s="1"/>
  <c r="B8467" i="18"/>
  <c r="G8467" i="18" s="1"/>
  <c r="H8467" i="18" s="1"/>
  <c r="B8466" i="18"/>
  <c r="G8466" i="18" s="1"/>
  <c r="H8466" i="18" s="1"/>
  <c r="B8465" i="18"/>
  <c r="G8465" i="18" s="1"/>
  <c r="H8465" i="18" s="1"/>
  <c r="B8463" i="18"/>
  <c r="G8463" i="18" s="1"/>
  <c r="H8463" i="18" s="1"/>
  <c r="B8462" i="18"/>
  <c r="G8462" i="18" s="1"/>
  <c r="H8462" i="18" s="1"/>
  <c r="B8461" i="18"/>
  <c r="G8461" i="18" s="1"/>
  <c r="H8461" i="18" s="1"/>
  <c r="B8459" i="18"/>
  <c r="G8459" i="18" s="1"/>
  <c r="H8459" i="18" s="1"/>
  <c r="B8458" i="18"/>
  <c r="G8458" i="18" s="1"/>
  <c r="H8458" i="18" s="1"/>
  <c r="B8457" i="18"/>
  <c r="G8457" i="18" s="1"/>
  <c r="H8457" i="18" s="1"/>
  <c r="B8456" i="18"/>
  <c r="G8456" i="18" s="1"/>
  <c r="H8456" i="18" s="1"/>
  <c r="B8455" i="18"/>
  <c r="G8455" i="18" s="1"/>
  <c r="H8455" i="18" s="1"/>
  <c r="B8454" i="18"/>
  <c r="G8454" i="18" s="1"/>
  <c r="H8454" i="18" s="1"/>
  <c r="B8453" i="18"/>
  <c r="G8453" i="18" s="1"/>
  <c r="H8453" i="18" s="1"/>
  <c r="B8452" i="18"/>
  <c r="G8452" i="18" s="1"/>
  <c r="H8452" i="18" s="1"/>
  <c r="B8451" i="18"/>
  <c r="G8451" i="18" s="1"/>
  <c r="H8451" i="18" s="1"/>
  <c r="B8450" i="18"/>
  <c r="G8450" i="18" s="1"/>
  <c r="H8450" i="18" s="1"/>
  <c r="B8448" i="18"/>
  <c r="G8448" i="18" s="1"/>
  <c r="H8448" i="18" s="1"/>
  <c r="B8446" i="18"/>
  <c r="G8446" i="18" s="1"/>
  <c r="H8446" i="18" s="1"/>
  <c r="B8445" i="18"/>
  <c r="G8445" i="18" s="1"/>
  <c r="H8445" i="18" s="1"/>
  <c r="B8444" i="18"/>
  <c r="G8444" i="18" s="1"/>
  <c r="H8444" i="18" s="1"/>
  <c r="B8443" i="18"/>
  <c r="G8443" i="18" s="1"/>
  <c r="H8443" i="18" s="1"/>
  <c r="B8442" i="18"/>
  <c r="G8442" i="18" s="1"/>
  <c r="H8442" i="18" s="1"/>
  <c r="B8441" i="18"/>
  <c r="G8441" i="18" s="1"/>
  <c r="H8441" i="18" s="1"/>
  <c r="B8440" i="18"/>
  <c r="G8440" i="18" s="1"/>
  <c r="H8440" i="18" s="1"/>
  <c r="B8438" i="18"/>
  <c r="G8438" i="18" s="1"/>
  <c r="H8438" i="18" s="1"/>
  <c r="B8437" i="18"/>
  <c r="G8437" i="18" s="1"/>
  <c r="H8437" i="18" s="1"/>
  <c r="B8436" i="18"/>
  <c r="G8436" i="18" s="1"/>
  <c r="H8436" i="18" s="1"/>
  <c r="B8434" i="18"/>
  <c r="G8434" i="18" s="1"/>
  <c r="H8434" i="18" s="1"/>
  <c r="B8433" i="18"/>
  <c r="G8433" i="18" s="1"/>
  <c r="H8433" i="18" s="1"/>
  <c r="B8432" i="18"/>
  <c r="G8432" i="18" s="1"/>
  <c r="H8432" i="18" s="1"/>
  <c r="B8431" i="18"/>
  <c r="G8431" i="18" s="1"/>
  <c r="H8431" i="18" s="1"/>
  <c r="B8430" i="18"/>
  <c r="G8430" i="18" s="1"/>
  <c r="H8430" i="18" s="1"/>
  <c r="B8429" i="18"/>
  <c r="G8429" i="18" s="1"/>
  <c r="H8429" i="18" s="1"/>
  <c r="B8428" i="18"/>
  <c r="G8428" i="18" s="1"/>
  <c r="H8428" i="18" s="1"/>
  <c r="B8427" i="18"/>
  <c r="G8427" i="18" s="1"/>
  <c r="H8427" i="18" s="1"/>
  <c r="B8426" i="18"/>
  <c r="G8426" i="18" s="1"/>
  <c r="H8426" i="18" s="1"/>
  <c r="B8425" i="18"/>
  <c r="G8425" i="18" s="1"/>
  <c r="H8425" i="18" s="1"/>
  <c r="B8423" i="18"/>
  <c r="G8423" i="18" s="1"/>
  <c r="H8423" i="18" s="1"/>
  <c r="B8421" i="18"/>
  <c r="G8421" i="18" s="1"/>
  <c r="H8421" i="18" s="1"/>
  <c r="B8420" i="18"/>
  <c r="G8420" i="18" s="1"/>
  <c r="H8420" i="18" s="1"/>
  <c r="B8419" i="18"/>
  <c r="G8419" i="18" s="1"/>
  <c r="H8419" i="18" s="1"/>
  <c r="B8418" i="18"/>
  <c r="G8418" i="18" s="1"/>
  <c r="H8418" i="18" s="1"/>
  <c r="B8417" i="18"/>
  <c r="G8417" i="18" s="1"/>
  <c r="H8417" i="18" s="1"/>
  <c r="B8416" i="18"/>
  <c r="G8416" i="18" s="1"/>
  <c r="H8416" i="18" s="1"/>
  <c r="B8415" i="18"/>
  <c r="G8415" i="18" s="1"/>
  <c r="H8415" i="18" s="1"/>
  <c r="B8413" i="18"/>
  <c r="G8413" i="18" s="1"/>
  <c r="H8413" i="18" s="1"/>
  <c r="B8412" i="18"/>
  <c r="G8412" i="18" s="1"/>
  <c r="H8412" i="18" s="1"/>
  <c r="B8411" i="18"/>
  <c r="G8411" i="18" s="1"/>
  <c r="H8411" i="18" s="1"/>
  <c r="B8409" i="18"/>
  <c r="G8409" i="18" s="1"/>
  <c r="H8409" i="18" s="1"/>
  <c r="B8408" i="18"/>
  <c r="G8408" i="18" s="1"/>
  <c r="H8408" i="18" s="1"/>
  <c r="B8407" i="18"/>
  <c r="G8407" i="18" s="1"/>
  <c r="H8407" i="18" s="1"/>
  <c r="B8406" i="18"/>
  <c r="G8406" i="18" s="1"/>
  <c r="H8406" i="18" s="1"/>
  <c r="B8405" i="18"/>
  <c r="G8405" i="18" s="1"/>
  <c r="H8405" i="18" s="1"/>
  <c r="B8404" i="18"/>
  <c r="G8404" i="18" s="1"/>
  <c r="H8404" i="18" s="1"/>
  <c r="B8403" i="18"/>
  <c r="G8403" i="18" s="1"/>
  <c r="H8403" i="18" s="1"/>
  <c r="B8402" i="18"/>
  <c r="G8402" i="18" s="1"/>
  <c r="H8402" i="18" s="1"/>
  <c r="B8401" i="18"/>
  <c r="G8401" i="18" s="1"/>
  <c r="H8401" i="18" s="1"/>
  <c r="B8400" i="18"/>
  <c r="G8400" i="18" s="1"/>
  <c r="H8400" i="18" s="1"/>
  <c r="B8398" i="18"/>
  <c r="G8398" i="18" s="1"/>
  <c r="H8398" i="18" s="1"/>
  <c r="B8396" i="18"/>
  <c r="G8396" i="18" s="1"/>
  <c r="H8396" i="18" s="1"/>
  <c r="B8395" i="18"/>
  <c r="G8395" i="18" s="1"/>
  <c r="H8395" i="18" s="1"/>
  <c r="B8394" i="18"/>
  <c r="G8394" i="18" s="1"/>
  <c r="H8394" i="18" s="1"/>
  <c r="B8393" i="18"/>
  <c r="G8393" i="18" s="1"/>
  <c r="H8393" i="18" s="1"/>
  <c r="B8392" i="18"/>
  <c r="G8392" i="18" s="1"/>
  <c r="H8392" i="18" s="1"/>
  <c r="B8391" i="18"/>
  <c r="G8391" i="18" s="1"/>
  <c r="H8391" i="18" s="1"/>
  <c r="B8390" i="18"/>
  <c r="G8390" i="18" s="1"/>
  <c r="H8390" i="18" s="1"/>
  <c r="B8388" i="18"/>
  <c r="G8388" i="18" s="1"/>
  <c r="H8388" i="18" s="1"/>
  <c r="B8387" i="18"/>
  <c r="G8387" i="18" s="1"/>
  <c r="H8387" i="18" s="1"/>
  <c r="B8386" i="18"/>
  <c r="G8386" i="18" s="1"/>
  <c r="H8386" i="18" s="1"/>
  <c r="B8384" i="18"/>
  <c r="G8384" i="18" s="1"/>
  <c r="H8384" i="18" s="1"/>
  <c r="B8383" i="18"/>
  <c r="G8383" i="18" s="1"/>
  <c r="H8383" i="18" s="1"/>
  <c r="B8382" i="18"/>
  <c r="G8382" i="18" s="1"/>
  <c r="H8382" i="18" s="1"/>
  <c r="B8381" i="18"/>
  <c r="G8381" i="18" s="1"/>
  <c r="H8381" i="18" s="1"/>
  <c r="B8380" i="18"/>
  <c r="G8380" i="18" s="1"/>
  <c r="H8380" i="18" s="1"/>
  <c r="B8379" i="18"/>
  <c r="G8379" i="18" s="1"/>
  <c r="H8379" i="18" s="1"/>
  <c r="B8378" i="18"/>
  <c r="G8378" i="18" s="1"/>
  <c r="H8378" i="18" s="1"/>
  <c r="B8377" i="18"/>
  <c r="G8377" i="18" s="1"/>
  <c r="H8377" i="18" s="1"/>
  <c r="B8376" i="18"/>
  <c r="G8376" i="18" s="1"/>
  <c r="H8376" i="18" s="1"/>
  <c r="B8375" i="18"/>
  <c r="G8375" i="18" s="1"/>
  <c r="H8375" i="18" s="1"/>
  <c r="B8373" i="18"/>
  <c r="G8373" i="18" s="1"/>
  <c r="H8373" i="18" s="1"/>
  <c r="B8371" i="18"/>
  <c r="G8371" i="18" s="1"/>
  <c r="H8371" i="18" s="1"/>
  <c r="B8370" i="18"/>
  <c r="G8370" i="18" s="1"/>
  <c r="H8370" i="18" s="1"/>
  <c r="B8369" i="18"/>
  <c r="G8369" i="18" s="1"/>
  <c r="H8369" i="18" s="1"/>
  <c r="B8368" i="18"/>
  <c r="G8368" i="18" s="1"/>
  <c r="H8368" i="18" s="1"/>
  <c r="B8367" i="18"/>
  <c r="G8367" i="18" s="1"/>
  <c r="H8367" i="18" s="1"/>
  <c r="B8366" i="18"/>
  <c r="G8366" i="18" s="1"/>
  <c r="H8366" i="18" s="1"/>
  <c r="B8365" i="18"/>
  <c r="G8365" i="18" s="1"/>
  <c r="H8365" i="18" s="1"/>
  <c r="B8363" i="18"/>
  <c r="G8363" i="18" s="1"/>
  <c r="H8363" i="18" s="1"/>
  <c r="B8362" i="18"/>
  <c r="G8362" i="18" s="1"/>
  <c r="H8362" i="18" s="1"/>
  <c r="B8361" i="18"/>
  <c r="G8361" i="18" s="1"/>
  <c r="H8361" i="18" s="1"/>
  <c r="B8359" i="18"/>
  <c r="G8359" i="18" s="1"/>
  <c r="H8359" i="18" s="1"/>
  <c r="B8358" i="18"/>
  <c r="G8358" i="18" s="1"/>
  <c r="H8358" i="18" s="1"/>
  <c r="B8357" i="18"/>
  <c r="G8357" i="18" s="1"/>
  <c r="H8357" i="18" s="1"/>
  <c r="B8356" i="18"/>
  <c r="G8356" i="18" s="1"/>
  <c r="H8356" i="18" s="1"/>
  <c r="B8355" i="18"/>
  <c r="G8355" i="18" s="1"/>
  <c r="H8355" i="18" s="1"/>
  <c r="B8354" i="18"/>
  <c r="G8354" i="18" s="1"/>
  <c r="H8354" i="18" s="1"/>
  <c r="B8353" i="18"/>
  <c r="G8353" i="18" s="1"/>
  <c r="H8353" i="18" s="1"/>
  <c r="B8352" i="18"/>
  <c r="G8352" i="18" s="1"/>
  <c r="H8352" i="18" s="1"/>
  <c r="B8351" i="18"/>
  <c r="G8351" i="18" s="1"/>
  <c r="H8351" i="18" s="1"/>
  <c r="B8350" i="18"/>
  <c r="G8350" i="18" s="1"/>
  <c r="H8350" i="18" s="1"/>
  <c r="B8348" i="18"/>
  <c r="G8348" i="18" s="1"/>
  <c r="H8348" i="18" s="1"/>
  <c r="B8346" i="18"/>
  <c r="G8346" i="18" s="1"/>
  <c r="H8346" i="18" s="1"/>
  <c r="B8345" i="18"/>
  <c r="G8345" i="18" s="1"/>
  <c r="H8345" i="18" s="1"/>
  <c r="B8344" i="18"/>
  <c r="G8344" i="18" s="1"/>
  <c r="H8344" i="18" s="1"/>
  <c r="B8343" i="18"/>
  <c r="G8343" i="18" s="1"/>
  <c r="H8343" i="18" s="1"/>
  <c r="B8342" i="18"/>
  <c r="G8342" i="18" s="1"/>
  <c r="H8342" i="18" s="1"/>
  <c r="B8341" i="18"/>
  <c r="G8341" i="18" s="1"/>
  <c r="H8341" i="18" s="1"/>
  <c r="B8340" i="18"/>
  <c r="G8340" i="18" s="1"/>
  <c r="H8340" i="18" s="1"/>
  <c r="B8338" i="18"/>
  <c r="G8338" i="18" s="1"/>
  <c r="H8338" i="18" s="1"/>
  <c r="B8337" i="18"/>
  <c r="G8337" i="18" s="1"/>
  <c r="H8337" i="18" s="1"/>
  <c r="B8336" i="18"/>
  <c r="G8336" i="18" s="1"/>
  <c r="H8336" i="18" s="1"/>
  <c r="B8334" i="18"/>
  <c r="G8334" i="18" s="1"/>
  <c r="H8334" i="18" s="1"/>
  <c r="B8333" i="18"/>
  <c r="G8333" i="18" s="1"/>
  <c r="H8333" i="18" s="1"/>
  <c r="B8332" i="18"/>
  <c r="G8332" i="18" s="1"/>
  <c r="H8332" i="18" s="1"/>
  <c r="B8331" i="18"/>
  <c r="G8331" i="18" s="1"/>
  <c r="H8331" i="18" s="1"/>
  <c r="B8330" i="18"/>
  <c r="G8330" i="18" s="1"/>
  <c r="H8330" i="18" s="1"/>
  <c r="B8329" i="18"/>
  <c r="G8329" i="18" s="1"/>
  <c r="H8329" i="18" s="1"/>
  <c r="B8328" i="18"/>
  <c r="G8328" i="18" s="1"/>
  <c r="H8328" i="18" s="1"/>
  <c r="B8327" i="18"/>
  <c r="G8327" i="18" s="1"/>
  <c r="H8327" i="18" s="1"/>
  <c r="B8326" i="18"/>
  <c r="G8326" i="18" s="1"/>
  <c r="H8326" i="18" s="1"/>
  <c r="B8325" i="18"/>
  <c r="G8325" i="18" s="1"/>
  <c r="H8325" i="18" s="1"/>
  <c r="B8323" i="18"/>
  <c r="G8323" i="18" s="1"/>
  <c r="H8323" i="18" s="1"/>
  <c r="B8321" i="18"/>
  <c r="G8321" i="18" s="1"/>
  <c r="H8321" i="18" s="1"/>
  <c r="B8320" i="18"/>
  <c r="G8320" i="18" s="1"/>
  <c r="H8320" i="18" s="1"/>
  <c r="B8319" i="18"/>
  <c r="G8319" i="18" s="1"/>
  <c r="H8319" i="18" s="1"/>
  <c r="B8318" i="18"/>
  <c r="G8318" i="18" s="1"/>
  <c r="H8318" i="18" s="1"/>
  <c r="B8317" i="18"/>
  <c r="G8317" i="18" s="1"/>
  <c r="H8317" i="18" s="1"/>
  <c r="B8316" i="18"/>
  <c r="G8316" i="18" s="1"/>
  <c r="H8316" i="18" s="1"/>
  <c r="B8315" i="18"/>
  <c r="G8315" i="18" s="1"/>
  <c r="H8315" i="18" s="1"/>
  <c r="B8313" i="18"/>
  <c r="G8313" i="18" s="1"/>
  <c r="H8313" i="18" s="1"/>
  <c r="B8312" i="18"/>
  <c r="G8312" i="18" s="1"/>
  <c r="H8312" i="18" s="1"/>
  <c r="B8311" i="18"/>
  <c r="G8311" i="18" s="1"/>
  <c r="H8311" i="18" s="1"/>
  <c r="B8309" i="18"/>
  <c r="G8309" i="18" s="1"/>
  <c r="H8309" i="18" s="1"/>
  <c r="B8308" i="18"/>
  <c r="G8308" i="18" s="1"/>
  <c r="H8308" i="18" s="1"/>
  <c r="B8307" i="18"/>
  <c r="G8307" i="18" s="1"/>
  <c r="H8307" i="18" s="1"/>
  <c r="B8306" i="18"/>
  <c r="G8306" i="18" s="1"/>
  <c r="H8306" i="18" s="1"/>
  <c r="B8305" i="18"/>
  <c r="G8305" i="18" s="1"/>
  <c r="H8305" i="18" s="1"/>
  <c r="B8304" i="18"/>
  <c r="G8304" i="18" s="1"/>
  <c r="H8304" i="18" s="1"/>
  <c r="B8303" i="18"/>
  <c r="G8303" i="18" s="1"/>
  <c r="H8303" i="18" s="1"/>
  <c r="B8302" i="18"/>
  <c r="G8302" i="18" s="1"/>
  <c r="H8302" i="18" s="1"/>
  <c r="B8301" i="18"/>
  <c r="G8301" i="18" s="1"/>
  <c r="H8301" i="18" s="1"/>
  <c r="B8300" i="18"/>
  <c r="G8300" i="18" s="1"/>
  <c r="H8300" i="18" s="1"/>
  <c r="B8298" i="18"/>
  <c r="G8298" i="18" s="1"/>
  <c r="H8298" i="18" s="1"/>
  <c r="B8296" i="18"/>
  <c r="G8296" i="18" s="1"/>
  <c r="H8296" i="18" s="1"/>
  <c r="B8295" i="18"/>
  <c r="G8295" i="18" s="1"/>
  <c r="H8295" i="18" s="1"/>
  <c r="B8294" i="18"/>
  <c r="G8294" i="18" s="1"/>
  <c r="H8294" i="18" s="1"/>
  <c r="B8293" i="18"/>
  <c r="G8293" i="18" s="1"/>
  <c r="H8293" i="18" s="1"/>
  <c r="B8292" i="18"/>
  <c r="G8292" i="18" s="1"/>
  <c r="H8292" i="18" s="1"/>
  <c r="B8291" i="18"/>
  <c r="G8291" i="18" s="1"/>
  <c r="H8291" i="18" s="1"/>
  <c r="B8290" i="18"/>
  <c r="G8290" i="18" s="1"/>
  <c r="H8290" i="18" s="1"/>
  <c r="B8288" i="18"/>
  <c r="G8288" i="18" s="1"/>
  <c r="H8288" i="18" s="1"/>
  <c r="B8287" i="18"/>
  <c r="G8287" i="18" s="1"/>
  <c r="H8287" i="18" s="1"/>
  <c r="B8286" i="18"/>
  <c r="G8286" i="18" s="1"/>
  <c r="H8286" i="18" s="1"/>
  <c r="B8284" i="18"/>
  <c r="G8284" i="18" s="1"/>
  <c r="H8284" i="18" s="1"/>
  <c r="B8283" i="18"/>
  <c r="G8283" i="18" s="1"/>
  <c r="H8283" i="18" s="1"/>
  <c r="B8282" i="18"/>
  <c r="G8282" i="18" s="1"/>
  <c r="H8282" i="18" s="1"/>
  <c r="B8281" i="18"/>
  <c r="G8281" i="18" s="1"/>
  <c r="H8281" i="18" s="1"/>
  <c r="B8280" i="18"/>
  <c r="G8280" i="18" s="1"/>
  <c r="H8280" i="18" s="1"/>
  <c r="B8279" i="18"/>
  <c r="G8279" i="18" s="1"/>
  <c r="H8279" i="18" s="1"/>
  <c r="B8278" i="18"/>
  <c r="G8278" i="18" s="1"/>
  <c r="H8278" i="18" s="1"/>
  <c r="B8277" i="18"/>
  <c r="G8277" i="18" s="1"/>
  <c r="H8277" i="18" s="1"/>
  <c r="B8276" i="18"/>
  <c r="G8276" i="18" s="1"/>
  <c r="H8276" i="18" s="1"/>
  <c r="B8275" i="18"/>
  <c r="G8275" i="18" s="1"/>
  <c r="H8275" i="18" s="1"/>
  <c r="B8273" i="18"/>
  <c r="G8273" i="18" s="1"/>
  <c r="H8273" i="18" s="1"/>
  <c r="B8271" i="18"/>
  <c r="G8271" i="18" s="1"/>
  <c r="H8271" i="18" s="1"/>
  <c r="B8270" i="18"/>
  <c r="G8270" i="18" s="1"/>
  <c r="H8270" i="18" s="1"/>
  <c r="B8269" i="18"/>
  <c r="G8269" i="18" s="1"/>
  <c r="H8269" i="18" s="1"/>
  <c r="B8268" i="18"/>
  <c r="G8268" i="18" s="1"/>
  <c r="H8268" i="18" s="1"/>
  <c r="B8267" i="18"/>
  <c r="G8267" i="18" s="1"/>
  <c r="H8267" i="18" s="1"/>
  <c r="B8266" i="18"/>
  <c r="G8266" i="18" s="1"/>
  <c r="H8266" i="18" s="1"/>
  <c r="B8265" i="18"/>
  <c r="G8265" i="18" s="1"/>
  <c r="H8265" i="18" s="1"/>
  <c r="B8263" i="18"/>
  <c r="G8263" i="18" s="1"/>
  <c r="H8263" i="18" s="1"/>
  <c r="B8262" i="18"/>
  <c r="G8262" i="18" s="1"/>
  <c r="H8262" i="18" s="1"/>
  <c r="B8261" i="18"/>
  <c r="G8261" i="18" s="1"/>
  <c r="H8261" i="18" s="1"/>
  <c r="B8259" i="18"/>
  <c r="G8259" i="18" s="1"/>
  <c r="H8259" i="18" s="1"/>
  <c r="B8258" i="18"/>
  <c r="G8258" i="18" s="1"/>
  <c r="H8258" i="18" s="1"/>
  <c r="B8257" i="18"/>
  <c r="G8257" i="18" s="1"/>
  <c r="H8257" i="18" s="1"/>
  <c r="B8256" i="18"/>
  <c r="G8256" i="18" s="1"/>
  <c r="H8256" i="18" s="1"/>
  <c r="B8255" i="18"/>
  <c r="G8255" i="18" s="1"/>
  <c r="H8255" i="18" s="1"/>
  <c r="B8254" i="18"/>
  <c r="G8254" i="18" s="1"/>
  <c r="H8254" i="18" s="1"/>
  <c r="B8253" i="18"/>
  <c r="G8253" i="18" s="1"/>
  <c r="H8253" i="18" s="1"/>
  <c r="B8252" i="18"/>
  <c r="G8252" i="18" s="1"/>
  <c r="H8252" i="18" s="1"/>
  <c r="B8251" i="18"/>
  <c r="G8251" i="18" s="1"/>
  <c r="H8251" i="18" s="1"/>
  <c r="B8250" i="18"/>
  <c r="G8250" i="18" s="1"/>
  <c r="H8250" i="18" s="1"/>
  <c r="B8248" i="18"/>
  <c r="G8248" i="18" s="1"/>
  <c r="H8248" i="18" s="1"/>
  <c r="B8246" i="18"/>
  <c r="G8246" i="18" s="1"/>
  <c r="H8246" i="18" s="1"/>
  <c r="B8245" i="18"/>
  <c r="G8245" i="18" s="1"/>
  <c r="H8245" i="18" s="1"/>
  <c r="B8244" i="18"/>
  <c r="G8244" i="18" s="1"/>
  <c r="H8244" i="18" s="1"/>
  <c r="B8243" i="18"/>
  <c r="G8243" i="18" s="1"/>
  <c r="H8243" i="18" s="1"/>
  <c r="B8242" i="18"/>
  <c r="G8242" i="18" s="1"/>
  <c r="H8242" i="18" s="1"/>
  <c r="B8241" i="18"/>
  <c r="G8241" i="18" s="1"/>
  <c r="H8241" i="18" s="1"/>
  <c r="B8240" i="18"/>
  <c r="G8240" i="18" s="1"/>
  <c r="H8240" i="18" s="1"/>
  <c r="B8238" i="18"/>
  <c r="G8238" i="18" s="1"/>
  <c r="H8238" i="18" s="1"/>
  <c r="B8237" i="18"/>
  <c r="G8237" i="18" s="1"/>
  <c r="H8237" i="18" s="1"/>
  <c r="B8236" i="18"/>
  <c r="G8236" i="18" s="1"/>
  <c r="H8236" i="18" s="1"/>
  <c r="B8234" i="18"/>
  <c r="G8234" i="18" s="1"/>
  <c r="H8234" i="18" s="1"/>
  <c r="B8233" i="18"/>
  <c r="G8233" i="18" s="1"/>
  <c r="H8233" i="18" s="1"/>
  <c r="B8232" i="18"/>
  <c r="G8232" i="18" s="1"/>
  <c r="H8232" i="18" s="1"/>
  <c r="B8231" i="18"/>
  <c r="G8231" i="18" s="1"/>
  <c r="H8231" i="18" s="1"/>
  <c r="B8230" i="18"/>
  <c r="G8230" i="18" s="1"/>
  <c r="H8230" i="18" s="1"/>
  <c r="B8229" i="18"/>
  <c r="G8229" i="18" s="1"/>
  <c r="H8229" i="18" s="1"/>
  <c r="B8228" i="18"/>
  <c r="G8228" i="18" s="1"/>
  <c r="H8228" i="18" s="1"/>
  <c r="B8227" i="18"/>
  <c r="G8227" i="18" s="1"/>
  <c r="H8227" i="18" s="1"/>
  <c r="B8226" i="18"/>
  <c r="G8226" i="18" s="1"/>
  <c r="H8226" i="18" s="1"/>
  <c r="B8225" i="18"/>
  <c r="G8225" i="18" s="1"/>
  <c r="H8225" i="18" s="1"/>
  <c r="B8223" i="18"/>
  <c r="G8223" i="18" s="1"/>
  <c r="H8223" i="18" s="1"/>
  <c r="B8221" i="18"/>
  <c r="G8221" i="18" s="1"/>
  <c r="H8221" i="18" s="1"/>
  <c r="B8220" i="18"/>
  <c r="G8220" i="18" s="1"/>
  <c r="H8220" i="18" s="1"/>
  <c r="B8219" i="18"/>
  <c r="G8219" i="18" s="1"/>
  <c r="H8219" i="18" s="1"/>
  <c r="B8218" i="18"/>
  <c r="G8218" i="18" s="1"/>
  <c r="H8218" i="18" s="1"/>
  <c r="B8217" i="18"/>
  <c r="G8217" i="18" s="1"/>
  <c r="H8217" i="18" s="1"/>
  <c r="B8216" i="18"/>
  <c r="G8216" i="18" s="1"/>
  <c r="H8216" i="18" s="1"/>
  <c r="B8215" i="18"/>
  <c r="G8215" i="18" s="1"/>
  <c r="H8215" i="18" s="1"/>
  <c r="B8213" i="18"/>
  <c r="G8213" i="18" s="1"/>
  <c r="H8213" i="18" s="1"/>
  <c r="B8212" i="18"/>
  <c r="G8212" i="18" s="1"/>
  <c r="H8212" i="18" s="1"/>
  <c r="B8211" i="18"/>
  <c r="G8211" i="18" s="1"/>
  <c r="H8211" i="18" s="1"/>
  <c r="B8209" i="18"/>
  <c r="G8209" i="18" s="1"/>
  <c r="H8209" i="18" s="1"/>
  <c r="B8208" i="18"/>
  <c r="G8208" i="18" s="1"/>
  <c r="H8208" i="18" s="1"/>
  <c r="B8207" i="18"/>
  <c r="G8207" i="18" s="1"/>
  <c r="H8207" i="18" s="1"/>
  <c r="B8206" i="18"/>
  <c r="G8206" i="18" s="1"/>
  <c r="H8206" i="18" s="1"/>
  <c r="B8205" i="18"/>
  <c r="G8205" i="18" s="1"/>
  <c r="H8205" i="18" s="1"/>
  <c r="B8204" i="18"/>
  <c r="G8204" i="18" s="1"/>
  <c r="H8204" i="18" s="1"/>
  <c r="B8203" i="18"/>
  <c r="G8203" i="18" s="1"/>
  <c r="H8203" i="18" s="1"/>
  <c r="B8202" i="18"/>
  <c r="G8202" i="18" s="1"/>
  <c r="H8202" i="18" s="1"/>
  <c r="B8201" i="18"/>
  <c r="G8201" i="18" s="1"/>
  <c r="H8201" i="18" s="1"/>
  <c r="B8200" i="18"/>
  <c r="G8200" i="18" s="1"/>
  <c r="H8200" i="18" s="1"/>
  <c r="B8198" i="18"/>
  <c r="G8198" i="18" s="1"/>
  <c r="H8198" i="18" s="1"/>
  <c r="B8196" i="18"/>
  <c r="G8196" i="18" s="1"/>
  <c r="H8196" i="18" s="1"/>
  <c r="B8195" i="18"/>
  <c r="G8195" i="18" s="1"/>
  <c r="H8195" i="18" s="1"/>
  <c r="B8194" i="18"/>
  <c r="G8194" i="18" s="1"/>
  <c r="H8194" i="18" s="1"/>
  <c r="B8193" i="18"/>
  <c r="G8193" i="18" s="1"/>
  <c r="H8193" i="18" s="1"/>
  <c r="B8192" i="18"/>
  <c r="G8192" i="18" s="1"/>
  <c r="H8192" i="18" s="1"/>
  <c r="B8191" i="18"/>
  <c r="G8191" i="18" s="1"/>
  <c r="H8191" i="18" s="1"/>
  <c r="B8190" i="18"/>
  <c r="G8190" i="18" s="1"/>
  <c r="H8190" i="18" s="1"/>
  <c r="B8188" i="18"/>
  <c r="G8188" i="18" s="1"/>
  <c r="H8188" i="18" s="1"/>
  <c r="B8187" i="18"/>
  <c r="G8187" i="18" s="1"/>
  <c r="H8187" i="18" s="1"/>
  <c r="B8186" i="18"/>
  <c r="G8186" i="18" s="1"/>
  <c r="H8186" i="18" s="1"/>
  <c r="B8184" i="18"/>
  <c r="G8184" i="18" s="1"/>
  <c r="H8184" i="18" s="1"/>
  <c r="B8183" i="18"/>
  <c r="G8183" i="18" s="1"/>
  <c r="H8183" i="18" s="1"/>
  <c r="B8182" i="18"/>
  <c r="G8182" i="18" s="1"/>
  <c r="H8182" i="18" s="1"/>
  <c r="B8181" i="18"/>
  <c r="G8181" i="18" s="1"/>
  <c r="H8181" i="18" s="1"/>
  <c r="B8180" i="18"/>
  <c r="G8180" i="18" s="1"/>
  <c r="H8180" i="18" s="1"/>
  <c r="B8179" i="18"/>
  <c r="G8179" i="18" s="1"/>
  <c r="H8179" i="18" s="1"/>
  <c r="B8178" i="18"/>
  <c r="G8178" i="18" s="1"/>
  <c r="H8178" i="18" s="1"/>
  <c r="B8177" i="18"/>
  <c r="G8177" i="18" s="1"/>
  <c r="H8177" i="18" s="1"/>
  <c r="B8176" i="18"/>
  <c r="G8176" i="18" s="1"/>
  <c r="H8176" i="18" s="1"/>
  <c r="B8175" i="18"/>
  <c r="G8175" i="18" s="1"/>
  <c r="H8175" i="18" s="1"/>
  <c r="B8173" i="18"/>
  <c r="G8173" i="18" s="1"/>
  <c r="H8173" i="18" s="1"/>
  <c r="B8171" i="18"/>
  <c r="G8171" i="18" s="1"/>
  <c r="H8171" i="18" s="1"/>
  <c r="B8170" i="18"/>
  <c r="G8170" i="18" s="1"/>
  <c r="H8170" i="18" s="1"/>
  <c r="B8169" i="18"/>
  <c r="G8169" i="18" s="1"/>
  <c r="H8169" i="18" s="1"/>
  <c r="B8168" i="18"/>
  <c r="G8168" i="18" s="1"/>
  <c r="H8168" i="18" s="1"/>
  <c r="B8167" i="18"/>
  <c r="G8167" i="18" s="1"/>
  <c r="H8167" i="18" s="1"/>
  <c r="B8166" i="18"/>
  <c r="G8166" i="18" s="1"/>
  <c r="H8166" i="18" s="1"/>
  <c r="B8165" i="18"/>
  <c r="G8165" i="18" s="1"/>
  <c r="H8165" i="18" s="1"/>
  <c r="B8163" i="18"/>
  <c r="G8163" i="18" s="1"/>
  <c r="H8163" i="18" s="1"/>
  <c r="B8162" i="18"/>
  <c r="G8162" i="18" s="1"/>
  <c r="H8162" i="18" s="1"/>
  <c r="B8161" i="18"/>
  <c r="G8161" i="18" s="1"/>
  <c r="H8161" i="18" s="1"/>
  <c r="B8159" i="18"/>
  <c r="G8159" i="18" s="1"/>
  <c r="H8159" i="18" s="1"/>
  <c r="B8158" i="18"/>
  <c r="G8158" i="18" s="1"/>
  <c r="H8158" i="18" s="1"/>
  <c r="B8157" i="18"/>
  <c r="G8157" i="18" s="1"/>
  <c r="H8157" i="18" s="1"/>
  <c r="B8156" i="18"/>
  <c r="G8156" i="18" s="1"/>
  <c r="H8156" i="18" s="1"/>
  <c r="B8155" i="18"/>
  <c r="G8155" i="18" s="1"/>
  <c r="H8155" i="18" s="1"/>
  <c r="B8154" i="18"/>
  <c r="G8154" i="18" s="1"/>
  <c r="H8154" i="18" s="1"/>
  <c r="B8153" i="18"/>
  <c r="G8153" i="18" s="1"/>
  <c r="H8153" i="18" s="1"/>
  <c r="B8152" i="18"/>
  <c r="G8152" i="18" s="1"/>
  <c r="H8152" i="18" s="1"/>
  <c r="B8151" i="18"/>
  <c r="G8151" i="18" s="1"/>
  <c r="H8151" i="18" s="1"/>
  <c r="B8150" i="18"/>
  <c r="G8150" i="18" s="1"/>
  <c r="H8150" i="18" s="1"/>
  <c r="B8148" i="18"/>
  <c r="G8148" i="18" s="1"/>
  <c r="H8148" i="18" s="1"/>
  <c r="B8146" i="18"/>
  <c r="G8146" i="18" s="1"/>
  <c r="H8146" i="18" s="1"/>
  <c r="B8145" i="18"/>
  <c r="G8145" i="18" s="1"/>
  <c r="H8145" i="18" s="1"/>
  <c r="B8144" i="18"/>
  <c r="G8144" i="18" s="1"/>
  <c r="H8144" i="18" s="1"/>
  <c r="B8143" i="18"/>
  <c r="G8143" i="18" s="1"/>
  <c r="H8143" i="18" s="1"/>
  <c r="B8142" i="18"/>
  <c r="G8142" i="18" s="1"/>
  <c r="H8142" i="18" s="1"/>
  <c r="B8141" i="18"/>
  <c r="G8141" i="18" s="1"/>
  <c r="H8141" i="18" s="1"/>
  <c r="B8140" i="18"/>
  <c r="G8140" i="18" s="1"/>
  <c r="H8140" i="18" s="1"/>
  <c r="B8138" i="18"/>
  <c r="G8138" i="18" s="1"/>
  <c r="H8138" i="18" s="1"/>
  <c r="B8137" i="18"/>
  <c r="G8137" i="18" s="1"/>
  <c r="H8137" i="18" s="1"/>
  <c r="B8136" i="18"/>
  <c r="G8136" i="18" s="1"/>
  <c r="H8136" i="18" s="1"/>
  <c r="B8134" i="18"/>
  <c r="G8134" i="18" s="1"/>
  <c r="H8134" i="18" s="1"/>
  <c r="B8133" i="18"/>
  <c r="G8133" i="18" s="1"/>
  <c r="H8133" i="18" s="1"/>
  <c r="B8132" i="18"/>
  <c r="G8132" i="18" s="1"/>
  <c r="H8132" i="18" s="1"/>
  <c r="B8131" i="18"/>
  <c r="G8131" i="18" s="1"/>
  <c r="H8131" i="18" s="1"/>
  <c r="B8130" i="18"/>
  <c r="G8130" i="18" s="1"/>
  <c r="H8130" i="18" s="1"/>
  <c r="B8129" i="18"/>
  <c r="G8129" i="18" s="1"/>
  <c r="H8129" i="18" s="1"/>
  <c r="B8128" i="18"/>
  <c r="G8128" i="18" s="1"/>
  <c r="H8128" i="18" s="1"/>
  <c r="B8127" i="18"/>
  <c r="G8127" i="18" s="1"/>
  <c r="H8127" i="18" s="1"/>
  <c r="B8126" i="18"/>
  <c r="G8126" i="18" s="1"/>
  <c r="H8126" i="18" s="1"/>
  <c r="B8125" i="18"/>
  <c r="G8125" i="18" s="1"/>
  <c r="H8125" i="18" s="1"/>
  <c r="B8123" i="18"/>
  <c r="G8123" i="18" s="1"/>
  <c r="H8123" i="18" s="1"/>
  <c r="B8121" i="18"/>
  <c r="G8121" i="18" s="1"/>
  <c r="H8121" i="18" s="1"/>
  <c r="B8120" i="18"/>
  <c r="G8120" i="18" s="1"/>
  <c r="H8120" i="18" s="1"/>
  <c r="B8119" i="18"/>
  <c r="G8119" i="18" s="1"/>
  <c r="H8119" i="18" s="1"/>
  <c r="B8118" i="18"/>
  <c r="G8118" i="18" s="1"/>
  <c r="H8118" i="18" s="1"/>
  <c r="B8117" i="18"/>
  <c r="G8117" i="18" s="1"/>
  <c r="H8117" i="18" s="1"/>
  <c r="B8116" i="18"/>
  <c r="G8116" i="18" s="1"/>
  <c r="H8116" i="18" s="1"/>
  <c r="B8115" i="18"/>
  <c r="G8115" i="18" s="1"/>
  <c r="H8115" i="18" s="1"/>
  <c r="B8113" i="18"/>
  <c r="G8113" i="18" s="1"/>
  <c r="H8113" i="18" s="1"/>
  <c r="B8112" i="18"/>
  <c r="G8112" i="18" s="1"/>
  <c r="H8112" i="18" s="1"/>
  <c r="B8111" i="18"/>
  <c r="G8111" i="18" s="1"/>
  <c r="H8111" i="18" s="1"/>
  <c r="B8109" i="18"/>
  <c r="G8109" i="18" s="1"/>
  <c r="H8109" i="18" s="1"/>
  <c r="B8108" i="18"/>
  <c r="G8108" i="18" s="1"/>
  <c r="H8108" i="18" s="1"/>
  <c r="B8107" i="18"/>
  <c r="G8107" i="18" s="1"/>
  <c r="H8107" i="18" s="1"/>
  <c r="B8106" i="18"/>
  <c r="G8106" i="18" s="1"/>
  <c r="H8106" i="18" s="1"/>
  <c r="B8105" i="18"/>
  <c r="G8105" i="18" s="1"/>
  <c r="H8105" i="18" s="1"/>
  <c r="B8104" i="18"/>
  <c r="G8104" i="18" s="1"/>
  <c r="H8104" i="18" s="1"/>
  <c r="B8103" i="18"/>
  <c r="G8103" i="18" s="1"/>
  <c r="H8103" i="18" s="1"/>
  <c r="B8102" i="18"/>
  <c r="G8102" i="18" s="1"/>
  <c r="H8102" i="18" s="1"/>
  <c r="B8101" i="18"/>
  <c r="G8101" i="18" s="1"/>
  <c r="H8101" i="18" s="1"/>
  <c r="B8100" i="18"/>
  <c r="G8100" i="18" s="1"/>
  <c r="H8100" i="18" s="1"/>
  <c r="B8098" i="18"/>
  <c r="G8098" i="18" s="1"/>
  <c r="H8098" i="18" s="1"/>
  <c r="B8096" i="18"/>
  <c r="G8096" i="18" s="1"/>
  <c r="H8096" i="18" s="1"/>
  <c r="B8095" i="18"/>
  <c r="G8095" i="18" s="1"/>
  <c r="H8095" i="18" s="1"/>
  <c r="B8094" i="18"/>
  <c r="G8094" i="18" s="1"/>
  <c r="H8094" i="18" s="1"/>
  <c r="B8093" i="18"/>
  <c r="G8093" i="18" s="1"/>
  <c r="H8093" i="18" s="1"/>
  <c r="B8092" i="18"/>
  <c r="G8092" i="18" s="1"/>
  <c r="H8092" i="18" s="1"/>
  <c r="B8091" i="18"/>
  <c r="G8091" i="18" s="1"/>
  <c r="H8091" i="18" s="1"/>
  <c r="B8090" i="18"/>
  <c r="G8090" i="18" s="1"/>
  <c r="H8090" i="18" s="1"/>
  <c r="B8088" i="18"/>
  <c r="G8088" i="18" s="1"/>
  <c r="H8088" i="18" s="1"/>
  <c r="B8087" i="18"/>
  <c r="G8087" i="18" s="1"/>
  <c r="H8087" i="18" s="1"/>
  <c r="B8086" i="18"/>
  <c r="G8086" i="18" s="1"/>
  <c r="H8086" i="18" s="1"/>
  <c r="B8084" i="18"/>
  <c r="G8084" i="18" s="1"/>
  <c r="H8084" i="18" s="1"/>
  <c r="B8083" i="18"/>
  <c r="G8083" i="18" s="1"/>
  <c r="H8083" i="18" s="1"/>
  <c r="B8082" i="18"/>
  <c r="G8082" i="18" s="1"/>
  <c r="H8082" i="18" s="1"/>
  <c r="B8081" i="18"/>
  <c r="G8081" i="18" s="1"/>
  <c r="H8081" i="18" s="1"/>
  <c r="B8080" i="18"/>
  <c r="G8080" i="18" s="1"/>
  <c r="H8080" i="18" s="1"/>
  <c r="B8079" i="18"/>
  <c r="G8079" i="18" s="1"/>
  <c r="H8079" i="18" s="1"/>
  <c r="B8078" i="18"/>
  <c r="G8078" i="18" s="1"/>
  <c r="H8078" i="18" s="1"/>
  <c r="B8077" i="18"/>
  <c r="G8077" i="18" s="1"/>
  <c r="H8077" i="18" s="1"/>
  <c r="B8076" i="18"/>
  <c r="G8076" i="18" s="1"/>
  <c r="H8076" i="18" s="1"/>
  <c r="B8075" i="18"/>
  <c r="G8075" i="18" s="1"/>
  <c r="H8075" i="18" s="1"/>
  <c r="B8073" i="18"/>
  <c r="G8073" i="18" s="1"/>
  <c r="H8073" i="18" s="1"/>
  <c r="B8071" i="18"/>
  <c r="G8071" i="18" s="1"/>
  <c r="H8071" i="18" s="1"/>
  <c r="B8070" i="18"/>
  <c r="G8070" i="18" s="1"/>
  <c r="H8070" i="18" s="1"/>
  <c r="B8069" i="18"/>
  <c r="G8069" i="18" s="1"/>
  <c r="H8069" i="18" s="1"/>
  <c r="B8068" i="18"/>
  <c r="G8068" i="18" s="1"/>
  <c r="H8068" i="18" s="1"/>
  <c r="B8067" i="18"/>
  <c r="G8067" i="18" s="1"/>
  <c r="H8067" i="18" s="1"/>
  <c r="B8066" i="18"/>
  <c r="G8066" i="18" s="1"/>
  <c r="H8066" i="18" s="1"/>
  <c r="B8065" i="18"/>
  <c r="G8065" i="18" s="1"/>
  <c r="H8065" i="18" s="1"/>
  <c r="B8063" i="18"/>
  <c r="G8063" i="18" s="1"/>
  <c r="H8063" i="18" s="1"/>
  <c r="B8062" i="18"/>
  <c r="G8062" i="18" s="1"/>
  <c r="H8062" i="18" s="1"/>
  <c r="B8061" i="18"/>
  <c r="G8061" i="18" s="1"/>
  <c r="H8061" i="18" s="1"/>
  <c r="B8059" i="18"/>
  <c r="G8059" i="18" s="1"/>
  <c r="H8059" i="18" s="1"/>
  <c r="B8058" i="18"/>
  <c r="G8058" i="18" s="1"/>
  <c r="H8058" i="18" s="1"/>
  <c r="B8057" i="18"/>
  <c r="G8057" i="18" s="1"/>
  <c r="H8057" i="18" s="1"/>
  <c r="B8056" i="18"/>
  <c r="G8056" i="18" s="1"/>
  <c r="H8056" i="18" s="1"/>
  <c r="B8055" i="18"/>
  <c r="G8055" i="18" s="1"/>
  <c r="H8055" i="18" s="1"/>
  <c r="B8054" i="18"/>
  <c r="G8054" i="18" s="1"/>
  <c r="H8054" i="18" s="1"/>
  <c r="B8053" i="18"/>
  <c r="G8053" i="18" s="1"/>
  <c r="H8053" i="18" s="1"/>
  <c r="B8052" i="18"/>
  <c r="G8052" i="18" s="1"/>
  <c r="H8052" i="18" s="1"/>
  <c r="B8051" i="18"/>
  <c r="G8051" i="18" s="1"/>
  <c r="H8051" i="18" s="1"/>
  <c r="B8050" i="18"/>
  <c r="G8050" i="18" s="1"/>
  <c r="H8050" i="18" s="1"/>
  <c r="B8048" i="18"/>
  <c r="G8048" i="18" s="1"/>
  <c r="H8048" i="18" s="1"/>
  <c r="B8046" i="18"/>
  <c r="G8046" i="18" s="1"/>
  <c r="H8046" i="18" s="1"/>
  <c r="B8045" i="18"/>
  <c r="G8045" i="18" s="1"/>
  <c r="H8045" i="18" s="1"/>
  <c r="B8044" i="18"/>
  <c r="G8044" i="18" s="1"/>
  <c r="H8044" i="18" s="1"/>
  <c r="B8043" i="18"/>
  <c r="G8043" i="18" s="1"/>
  <c r="H8043" i="18" s="1"/>
  <c r="B8042" i="18"/>
  <c r="G8042" i="18" s="1"/>
  <c r="H8042" i="18" s="1"/>
  <c r="B8041" i="18"/>
  <c r="G8041" i="18" s="1"/>
  <c r="H8041" i="18" s="1"/>
  <c r="B8040" i="18"/>
  <c r="G8040" i="18" s="1"/>
  <c r="H8040" i="18" s="1"/>
  <c r="B8038" i="18"/>
  <c r="G8038" i="18" s="1"/>
  <c r="H8038" i="18" s="1"/>
  <c r="B8037" i="18"/>
  <c r="G8037" i="18" s="1"/>
  <c r="H8037" i="18" s="1"/>
  <c r="B8036" i="18"/>
  <c r="G8036" i="18" s="1"/>
  <c r="H8036" i="18" s="1"/>
  <c r="B8034" i="18"/>
  <c r="G8034" i="18" s="1"/>
  <c r="H8034" i="18" s="1"/>
  <c r="B8033" i="18"/>
  <c r="G8033" i="18" s="1"/>
  <c r="H8033" i="18" s="1"/>
  <c r="B8032" i="18"/>
  <c r="G8032" i="18" s="1"/>
  <c r="H8032" i="18" s="1"/>
  <c r="B8031" i="18"/>
  <c r="G8031" i="18" s="1"/>
  <c r="H8031" i="18" s="1"/>
  <c r="B8030" i="18"/>
  <c r="G8030" i="18" s="1"/>
  <c r="H8030" i="18" s="1"/>
  <c r="B8029" i="18"/>
  <c r="G8029" i="18" s="1"/>
  <c r="H8029" i="18" s="1"/>
  <c r="B8028" i="18"/>
  <c r="G8028" i="18" s="1"/>
  <c r="H8028" i="18" s="1"/>
  <c r="B8027" i="18"/>
  <c r="G8027" i="18" s="1"/>
  <c r="H8027" i="18" s="1"/>
  <c r="B8026" i="18"/>
  <c r="G8026" i="18" s="1"/>
  <c r="H8026" i="18" s="1"/>
  <c r="B8025" i="18"/>
  <c r="G8025" i="18" s="1"/>
  <c r="H8025" i="18" s="1"/>
  <c r="B8023" i="18"/>
  <c r="G8023" i="18" s="1"/>
  <c r="H8023" i="18" s="1"/>
  <c r="B8021" i="18"/>
  <c r="G8021" i="18" s="1"/>
  <c r="H8021" i="18" s="1"/>
  <c r="B8020" i="18"/>
  <c r="G8020" i="18" s="1"/>
  <c r="H8020" i="18" s="1"/>
  <c r="B8019" i="18"/>
  <c r="G8019" i="18" s="1"/>
  <c r="H8019" i="18" s="1"/>
  <c r="B8018" i="18"/>
  <c r="G8018" i="18" s="1"/>
  <c r="H8018" i="18" s="1"/>
  <c r="B8017" i="18"/>
  <c r="G8017" i="18" s="1"/>
  <c r="H8017" i="18" s="1"/>
  <c r="B8016" i="18"/>
  <c r="G8016" i="18" s="1"/>
  <c r="H8016" i="18" s="1"/>
  <c r="B8015" i="18"/>
  <c r="G8015" i="18" s="1"/>
  <c r="H8015" i="18" s="1"/>
  <c r="B8013" i="18"/>
  <c r="G8013" i="18" s="1"/>
  <c r="H8013" i="18" s="1"/>
  <c r="B8012" i="18"/>
  <c r="G8012" i="18" s="1"/>
  <c r="H8012" i="18" s="1"/>
  <c r="B8011" i="18"/>
  <c r="G8011" i="18" s="1"/>
  <c r="H8011" i="18" s="1"/>
  <c r="B8009" i="18"/>
  <c r="G8009" i="18" s="1"/>
  <c r="H8009" i="18" s="1"/>
  <c r="B8008" i="18"/>
  <c r="G8008" i="18" s="1"/>
  <c r="H8008" i="18" s="1"/>
  <c r="B8007" i="18"/>
  <c r="G8007" i="18" s="1"/>
  <c r="H8007" i="18" s="1"/>
  <c r="B8006" i="18"/>
  <c r="G8006" i="18" s="1"/>
  <c r="H8006" i="18" s="1"/>
  <c r="B8005" i="18"/>
  <c r="G8005" i="18" s="1"/>
  <c r="H8005" i="18" s="1"/>
  <c r="B8004" i="18"/>
  <c r="G8004" i="18" s="1"/>
  <c r="H8004" i="18" s="1"/>
  <c r="B8003" i="18"/>
  <c r="G8003" i="18" s="1"/>
  <c r="H8003" i="18" s="1"/>
  <c r="B8002" i="18"/>
  <c r="G8002" i="18" s="1"/>
  <c r="H8002" i="18" s="1"/>
  <c r="B8001" i="18"/>
  <c r="G8001" i="18" s="1"/>
  <c r="H8001" i="18" s="1"/>
  <c r="B8000" i="18"/>
  <c r="G8000" i="18" s="1"/>
  <c r="H8000" i="18" s="1"/>
  <c r="B7998" i="18"/>
  <c r="G7998" i="18" s="1"/>
  <c r="H7998" i="18" s="1"/>
  <c r="B7996" i="18"/>
  <c r="G7996" i="18" s="1"/>
  <c r="H7996" i="18" s="1"/>
  <c r="B7995" i="18"/>
  <c r="G7995" i="18" s="1"/>
  <c r="H7995" i="18" s="1"/>
  <c r="B7994" i="18"/>
  <c r="G7994" i="18" s="1"/>
  <c r="H7994" i="18" s="1"/>
  <c r="B7993" i="18"/>
  <c r="G7993" i="18" s="1"/>
  <c r="H7993" i="18" s="1"/>
  <c r="B7992" i="18"/>
  <c r="G7992" i="18" s="1"/>
  <c r="H7992" i="18" s="1"/>
  <c r="B7991" i="18"/>
  <c r="G7991" i="18" s="1"/>
  <c r="H7991" i="18" s="1"/>
  <c r="B7990" i="18"/>
  <c r="G7990" i="18" s="1"/>
  <c r="H7990" i="18" s="1"/>
  <c r="B7988" i="18"/>
  <c r="G7988" i="18" s="1"/>
  <c r="H7988" i="18" s="1"/>
  <c r="B7987" i="18"/>
  <c r="G7987" i="18" s="1"/>
  <c r="H7987" i="18" s="1"/>
  <c r="B7986" i="18"/>
  <c r="G7986" i="18" s="1"/>
  <c r="H7986" i="18" s="1"/>
  <c r="B7984" i="18"/>
  <c r="G7984" i="18" s="1"/>
  <c r="H7984" i="18" s="1"/>
  <c r="B7983" i="18"/>
  <c r="G7983" i="18" s="1"/>
  <c r="H7983" i="18" s="1"/>
  <c r="B7982" i="18"/>
  <c r="G7982" i="18" s="1"/>
  <c r="H7982" i="18" s="1"/>
  <c r="B7981" i="18"/>
  <c r="G7981" i="18" s="1"/>
  <c r="H7981" i="18" s="1"/>
  <c r="B7980" i="18"/>
  <c r="G7980" i="18" s="1"/>
  <c r="H7980" i="18" s="1"/>
  <c r="B7979" i="18"/>
  <c r="G7979" i="18" s="1"/>
  <c r="H7979" i="18" s="1"/>
  <c r="B7978" i="18"/>
  <c r="G7978" i="18" s="1"/>
  <c r="H7978" i="18" s="1"/>
  <c r="B7977" i="18"/>
  <c r="G7977" i="18" s="1"/>
  <c r="H7977" i="18" s="1"/>
  <c r="B7976" i="18"/>
  <c r="G7976" i="18" s="1"/>
  <c r="H7976" i="18" s="1"/>
  <c r="B7975" i="18"/>
  <c r="G7975" i="18" s="1"/>
  <c r="H7975" i="18" s="1"/>
  <c r="B7973" i="18"/>
  <c r="G7973" i="18" s="1"/>
  <c r="H7973" i="18" s="1"/>
  <c r="B7971" i="18"/>
  <c r="G7971" i="18" s="1"/>
  <c r="H7971" i="18" s="1"/>
  <c r="B7970" i="18"/>
  <c r="G7970" i="18" s="1"/>
  <c r="H7970" i="18" s="1"/>
  <c r="B7969" i="18"/>
  <c r="G7969" i="18" s="1"/>
  <c r="H7969" i="18" s="1"/>
  <c r="B7968" i="18"/>
  <c r="G7968" i="18" s="1"/>
  <c r="H7968" i="18" s="1"/>
  <c r="B7967" i="18"/>
  <c r="G7967" i="18" s="1"/>
  <c r="H7967" i="18" s="1"/>
  <c r="B7966" i="18"/>
  <c r="G7966" i="18" s="1"/>
  <c r="H7966" i="18" s="1"/>
  <c r="B7965" i="18"/>
  <c r="G7965" i="18" s="1"/>
  <c r="H7965" i="18" s="1"/>
  <c r="B7964" i="18"/>
  <c r="G7964" i="18" s="1"/>
  <c r="H7964" i="18" s="1"/>
  <c r="B7963" i="18"/>
  <c r="G7963" i="18" s="1"/>
  <c r="H7963" i="18" s="1"/>
  <c r="B7962" i="18"/>
  <c r="G7962" i="18" s="1"/>
  <c r="H7962" i="18" s="1"/>
  <c r="B7960" i="18"/>
  <c r="G7960" i="18" s="1"/>
  <c r="H7960" i="18" s="1"/>
  <c r="B7959" i="18"/>
  <c r="G7959" i="18" s="1"/>
  <c r="H7959" i="18" s="1"/>
  <c r="B7958" i="18"/>
  <c r="G7958" i="18" s="1"/>
  <c r="H7958" i="18" s="1"/>
  <c r="B7957" i="18"/>
  <c r="G7957" i="18" s="1"/>
  <c r="H7957" i="18" s="1"/>
  <c r="B7956" i="18"/>
  <c r="G7956" i="18" s="1"/>
  <c r="H7956" i="18" s="1"/>
  <c r="B7955" i="18"/>
  <c r="G7955" i="18" s="1"/>
  <c r="H7955" i="18" s="1"/>
  <c r="B7954" i="18"/>
  <c r="G7954" i="18" s="1"/>
  <c r="H7954" i="18" s="1"/>
  <c r="B7953" i="18"/>
  <c r="G7953" i="18" s="1"/>
  <c r="H7953" i="18" s="1"/>
  <c r="B7952" i="18"/>
  <c r="G7952" i="18" s="1"/>
  <c r="H7952" i="18" s="1"/>
  <c r="B7951" i="18"/>
  <c r="G7951" i="18" s="1"/>
  <c r="H7951" i="18" s="1"/>
  <c r="B7950" i="18"/>
  <c r="G7950" i="18" s="1"/>
  <c r="H7950" i="18" s="1"/>
  <c r="B7948" i="18"/>
  <c r="G7948" i="18" s="1"/>
  <c r="H7948" i="18" s="1"/>
  <c r="B7947" i="18"/>
  <c r="G7947" i="18" s="1"/>
  <c r="H7947" i="18" s="1"/>
  <c r="B7946" i="18"/>
  <c r="G7946" i="18" s="1"/>
  <c r="H7946" i="18" s="1"/>
  <c r="B7945" i="18"/>
  <c r="G7945" i="18" s="1"/>
  <c r="H7945" i="18" s="1"/>
  <c r="B7944" i="18"/>
  <c r="G7944" i="18" s="1"/>
  <c r="H7944" i="18" s="1"/>
  <c r="B7943" i="18"/>
  <c r="G7943" i="18" s="1"/>
  <c r="H7943" i="18" s="1"/>
  <c r="B7942" i="18"/>
  <c r="G7942" i="18" s="1"/>
  <c r="H7942" i="18" s="1"/>
  <c r="B7941" i="18"/>
  <c r="G7941" i="18" s="1"/>
  <c r="H7941" i="18" s="1"/>
  <c r="B7940" i="18"/>
  <c r="G7940" i="18" s="1"/>
  <c r="H7940" i="18" s="1"/>
  <c r="B7939" i="18"/>
  <c r="G7939" i="18" s="1"/>
  <c r="H7939" i="18" s="1"/>
  <c r="B7938" i="18"/>
  <c r="G7938" i="18" s="1"/>
  <c r="H7938" i="18" s="1"/>
  <c r="B7936" i="18"/>
  <c r="G7936" i="18" s="1"/>
  <c r="H7936" i="18" s="1"/>
  <c r="B7935" i="18"/>
  <c r="G7935" i="18" s="1"/>
  <c r="H7935" i="18" s="1"/>
  <c r="B7934" i="18"/>
  <c r="G7934" i="18" s="1"/>
  <c r="H7934" i="18" s="1"/>
  <c r="B7933" i="18"/>
  <c r="G7933" i="18" s="1"/>
  <c r="H7933" i="18" s="1"/>
  <c r="B7932" i="18"/>
  <c r="G7932" i="18" s="1"/>
  <c r="H7932" i="18" s="1"/>
  <c r="B7931" i="18"/>
  <c r="G7931" i="18" s="1"/>
  <c r="H7931" i="18" s="1"/>
  <c r="B7930" i="18"/>
  <c r="G7930" i="18" s="1"/>
  <c r="H7930" i="18" s="1"/>
  <c r="B7929" i="18"/>
  <c r="G7929" i="18" s="1"/>
  <c r="H7929" i="18" s="1"/>
  <c r="B7928" i="18"/>
  <c r="G7928" i="18" s="1"/>
  <c r="H7928" i="18" s="1"/>
  <c r="B7927" i="18"/>
  <c r="G7927" i="18" s="1"/>
  <c r="H7927" i="18" s="1"/>
  <c r="B7926" i="18"/>
  <c r="G7926" i="18" s="1"/>
  <c r="H7926" i="18" s="1"/>
  <c r="B7924" i="18"/>
  <c r="G7924" i="18" s="1"/>
  <c r="H7924" i="18" s="1"/>
  <c r="B7923" i="18"/>
  <c r="G7923" i="18" s="1"/>
  <c r="H7923" i="18" s="1"/>
  <c r="B7922" i="18"/>
  <c r="G7922" i="18" s="1"/>
  <c r="H7922" i="18" s="1"/>
  <c r="B7921" i="18"/>
  <c r="G7921" i="18" s="1"/>
  <c r="H7921" i="18" s="1"/>
  <c r="B7920" i="18"/>
  <c r="G7920" i="18" s="1"/>
  <c r="H7920" i="18" s="1"/>
  <c r="B7919" i="18"/>
  <c r="G7919" i="18" s="1"/>
  <c r="H7919" i="18" s="1"/>
  <c r="B7918" i="18"/>
  <c r="G7918" i="18" s="1"/>
  <c r="H7918" i="18" s="1"/>
  <c r="B7917" i="18"/>
  <c r="G7917" i="18" s="1"/>
  <c r="H7917" i="18" s="1"/>
  <c r="B7916" i="18"/>
  <c r="G7916" i="18" s="1"/>
  <c r="H7916" i="18" s="1"/>
  <c r="B7915" i="18"/>
  <c r="G7915" i="18" s="1"/>
  <c r="H7915" i="18" s="1"/>
  <c r="B7914" i="18"/>
  <c r="G7914" i="18" s="1"/>
  <c r="H7914" i="18" s="1"/>
  <c r="B7912" i="18"/>
  <c r="G7912" i="18" s="1"/>
  <c r="H7912" i="18" s="1"/>
  <c r="B7911" i="18"/>
  <c r="G7911" i="18" s="1"/>
  <c r="H7911" i="18" s="1"/>
  <c r="B7910" i="18"/>
  <c r="G7910" i="18" s="1"/>
  <c r="H7910" i="18" s="1"/>
  <c r="B7909" i="18"/>
  <c r="G7909" i="18" s="1"/>
  <c r="H7909" i="18" s="1"/>
  <c r="B7908" i="18"/>
  <c r="G7908" i="18" s="1"/>
  <c r="H7908" i="18" s="1"/>
  <c r="B7907" i="18"/>
  <c r="G7907" i="18" s="1"/>
  <c r="H7907" i="18" s="1"/>
  <c r="B7906" i="18"/>
  <c r="G7906" i="18" s="1"/>
  <c r="H7906" i="18" s="1"/>
  <c r="B7905" i="18"/>
  <c r="G7905" i="18" s="1"/>
  <c r="H7905" i="18" s="1"/>
  <c r="B7904" i="18"/>
  <c r="G7904" i="18" s="1"/>
  <c r="H7904" i="18" s="1"/>
  <c r="B7903" i="18"/>
  <c r="G7903" i="18" s="1"/>
  <c r="H7903" i="18" s="1"/>
  <c r="B7902" i="18"/>
  <c r="G7902" i="18" s="1"/>
  <c r="H7902" i="18" s="1"/>
  <c r="B7900" i="18"/>
  <c r="G7900" i="18" s="1"/>
  <c r="H7900" i="18" s="1"/>
  <c r="B7899" i="18"/>
  <c r="G7899" i="18" s="1"/>
  <c r="H7899" i="18" s="1"/>
  <c r="B7898" i="18"/>
  <c r="G7898" i="18" s="1"/>
  <c r="H7898" i="18" s="1"/>
  <c r="B7897" i="18"/>
  <c r="G7897" i="18" s="1"/>
  <c r="H7897" i="18" s="1"/>
  <c r="B7896" i="18"/>
  <c r="G7896" i="18" s="1"/>
  <c r="H7896" i="18" s="1"/>
  <c r="B7895" i="18"/>
  <c r="G7895" i="18" s="1"/>
  <c r="H7895" i="18" s="1"/>
  <c r="B7894" i="18"/>
  <c r="G7894" i="18" s="1"/>
  <c r="H7894" i="18" s="1"/>
  <c r="B7893" i="18"/>
  <c r="G7893" i="18" s="1"/>
  <c r="H7893" i="18" s="1"/>
  <c r="B7891" i="18"/>
  <c r="G7891" i="18" s="1"/>
  <c r="H7891" i="18" s="1"/>
  <c r="B7890" i="18"/>
  <c r="G7890" i="18" s="1"/>
  <c r="H7890" i="18" s="1"/>
  <c r="B7889" i="18"/>
  <c r="G7889" i="18" s="1"/>
  <c r="H7889" i="18" s="1"/>
  <c r="B7887" i="18"/>
  <c r="G7887" i="18" s="1"/>
  <c r="H7887" i="18" s="1"/>
  <c r="B7886" i="18"/>
  <c r="G7886" i="18" s="1"/>
  <c r="H7886" i="18" s="1"/>
  <c r="B7885" i="18"/>
  <c r="G7885" i="18" s="1"/>
  <c r="H7885" i="18" s="1"/>
  <c r="B7884" i="18"/>
  <c r="G7884" i="18" s="1"/>
  <c r="H7884" i="18" s="1"/>
  <c r="B7883" i="18"/>
  <c r="G7883" i="18" s="1"/>
  <c r="H7883" i="18" s="1"/>
  <c r="B7882" i="18"/>
  <c r="G7882" i="18" s="1"/>
  <c r="H7882" i="18" s="1"/>
  <c r="B7881" i="18"/>
  <c r="G7881" i="18" s="1"/>
  <c r="H7881" i="18" s="1"/>
  <c r="B7880" i="18"/>
  <c r="G7880" i="18" s="1"/>
  <c r="H7880" i="18" s="1"/>
  <c r="B7879" i="18"/>
  <c r="G7879" i="18" s="1"/>
  <c r="H7879" i="18" s="1"/>
  <c r="B7878" i="18"/>
  <c r="G7878" i="18" s="1"/>
  <c r="H7878" i="18" s="1"/>
  <c r="B7876" i="18"/>
  <c r="G7876" i="18" s="1"/>
  <c r="H7876" i="18" s="1"/>
  <c r="B7874" i="18"/>
  <c r="G7874" i="18" s="1"/>
  <c r="H7874" i="18" s="1"/>
  <c r="B7873" i="18"/>
  <c r="G7873" i="18" s="1"/>
  <c r="H7873" i="18" s="1"/>
  <c r="B7872" i="18"/>
  <c r="G7872" i="18" s="1"/>
  <c r="H7872" i="18" s="1"/>
  <c r="B7871" i="18"/>
  <c r="G7871" i="18" s="1"/>
  <c r="H7871" i="18" s="1"/>
  <c r="B7870" i="18"/>
  <c r="G7870" i="18" s="1"/>
  <c r="H7870" i="18" s="1"/>
  <c r="B7869" i="18"/>
  <c r="G7869" i="18" s="1"/>
  <c r="H7869" i="18" s="1"/>
  <c r="B7868" i="18"/>
  <c r="G7868" i="18" s="1"/>
  <c r="H7868" i="18" s="1"/>
  <c r="B7866" i="18"/>
  <c r="G7866" i="18" s="1"/>
  <c r="H7866" i="18" s="1"/>
  <c r="B7865" i="18"/>
  <c r="G7865" i="18" s="1"/>
  <c r="H7865" i="18" s="1"/>
  <c r="B7864" i="18"/>
  <c r="G7864" i="18" s="1"/>
  <c r="H7864" i="18" s="1"/>
  <c r="B7862" i="18"/>
  <c r="G7862" i="18" s="1"/>
  <c r="H7862" i="18" s="1"/>
  <c r="B7861" i="18"/>
  <c r="G7861" i="18" s="1"/>
  <c r="H7861" i="18" s="1"/>
  <c r="B7860" i="18"/>
  <c r="G7860" i="18" s="1"/>
  <c r="H7860" i="18" s="1"/>
  <c r="B7859" i="18"/>
  <c r="G7859" i="18" s="1"/>
  <c r="H7859" i="18" s="1"/>
  <c r="B7858" i="18"/>
  <c r="G7858" i="18" s="1"/>
  <c r="H7858" i="18" s="1"/>
  <c r="B7857" i="18"/>
  <c r="G7857" i="18" s="1"/>
  <c r="H7857" i="18" s="1"/>
  <c r="B7856" i="18"/>
  <c r="G7856" i="18" s="1"/>
  <c r="H7856" i="18" s="1"/>
  <c r="B7855" i="18"/>
  <c r="G7855" i="18" s="1"/>
  <c r="H7855" i="18" s="1"/>
  <c r="B7854" i="18"/>
  <c r="G7854" i="18" s="1"/>
  <c r="H7854" i="18" s="1"/>
  <c r="B7853" i="18"/>
  <c r="G7853" i="18" s="1"/>
  <c r="H7853" i="18" s="1"/>
  <c r="B7851" i="18"/>
  <c r="G7851" i="18" s="1"/>
  <c r="H7851" i="18" s="1"/>
  <c r="B7849" i="18"/>
  <c r="G7849" i="18" s="1"/>
  <c r="H7849" i="18" s="1"/>
  <c r="B7848" i="18"/>
  <c r="G7848" i="18" s="1"/>
  <c r="H7848" i="18" s="1"/>
  <c r="B7847" i="18"/>
  <c r="G7847" i="18" s="1"/>
  <c r="H7847" i="18" s="1"/>
  <c r="B7846" i="18"/>
  <c r="G7846" i="18" s="1"/>
  <c r="H7846" i="18" s="1"/>
  <c r="B7845" i="18"/>
  <c r="G7845" i="18" s="1"/>
  <c r="H7845" i="18" s="1"/>
  <c r="B7844" i="18"/>
  <c r="G7844" i="18" s="1"/>
  <c r="H7844" i="18" s="1"/>
  <c r="B7843" i="18"/>
  <c r="G7843" i="18" s="1"/>
  <c r="H7843" i="18" s="1"/>
  <c r="B7841" i="18"/>
  <c r="G7841" i="18" s="1"/>
  <c r="H7841" i="18" s="1"/>
  <c r="B7840" i="18"/>
  <c r="G7840" i="18" s="1"/>
  <c r="H7840" i="18" s="1"/>
  <c r="B7839" i="18"/>
  <c r="G7839" i="18" s="1"/>
  <c r="H7839" i="18" s="1"/>
  <c r="B7837" i="18"/>
  <c r="G7837" i="18" s="1"/>
  <c r="H7837" i="18" s="1"/>
  <c r="B7836" i="18"/>
  <c r="G7836" i="18" s="1"/>
  <c r="H7836" i="18" s="1"/>
  <c r="B7835" i="18"/>
  <c r="G7835" i="18" s="1"/>
  <c r="H7835" i="18" s="1"/>
  <c r="B7834" i="18"/>
  <c r="G7834" i="18" s="1"/>
  <c r="H7834" i="18" s="1"/>
  <c r="B7833" i="18"/>
  <c r="G7833" i="18" s="1"/>
  <c r="H7833" i="18" s="1"/>
  <c r="B7832" i="18"/>
  <c r="G7832" i="18" s="1"/>
  <c r="H7832" i="18" s="1"/>
  <c r="B7831" i="18"/>
  <c r="G7831" i="18" s="1"/>
  <c r="H7831" i="18" s="1"/>
  <c r="B7830" i="18"/>
  <c r="G7830" i="18" s="1"/>
  <c r="H7830" i="18" s="1"/>
  <c r="B7829" i="18"/>
  <c r="G7829" i="18" s="1"/>
  <c r="H7829" i="18" s="1"/>
  <c r="B7828" i="18"/>
  <c r="G7828" i="18" s="1"/>
  <c r="H7828" i="18" s="1"/>
  <c r="B7826" i="18"/>
  <c r="G7826" i="18" s="1"/>
  <c r="H7826" i="18" s="1"/>
  <c r="B7824" i="18"/>
  <c r="G7824" i="18" s="1"/>
  <c r="H7824" i="18" s="1"/>
  <c r="B7823" i="18"/>
  <c r="G7823" i="18" s="1"/>
  <c r="H7823" i="18" s="1"/>
  <c r="B7822" i="18"/>
  <c r="G7822" i="18" s="1"/>
  <c r="H7822" i="18" s="1"/>
  <c r="B7821" i="18"/>
  <c r="G7821" i="18" s="1"/>
  <c r="H7821" i="18" s="1"/>
  <c r="B7820" i="18"/>
  <c r="G7820" i="18" s="1"/>
  <c r="H7820" i="18" s="1"/>
  <c r="B7819" i="18"/>
  <c r="G7819" i="18" s="1"/>
  <c r="H7819" i="18" s="1"/>
  <c r="B7818" i="18"/>
  <c r="G7818" i="18" s="1"/>
  <c r="H7818" i="18" s="1"/>
  <c r="B7816" i="18"/>
  <c r="G7816" i="18" s="1"/>
  <c r="H7816" i="18" s="1"/>
  <c r="B7815" i="18"/>
  <c r="G7815" i="18" s="1"/>
  <c r="H7815" i="18" s="1"/>
  <c r="B7814" i="18"/>
  <c r="G7814" i="18" s="1"/>
  <c r="H7814" i="18" s="1"/>
  <c r="B7813" i="18"/>
  <c r="G7813" i="18" s="1"/>
  <c r="H7813" i="18" s="1"/>
  <c r="B7811" i="18"/>
  <c r="G7811" i="18" s="1"/>
  <c r="H7811" i="18" s="1"/>
  <c r="B7810" i="18"/>
  <c r="G7810" i="18" s="1"/>
  <c r="H7810" i="18" s="1"/>
  <c r="B7809" i="18"/>
  <c r="G7809" i="18" s="1"/>
  <c r="H7809" i="18" s="1"/>
  <c r="B7808" i="18"/>
  <c r="G7808" i="18" s="1"/>
  <c r="H7808" i="18" s="1"/>
  <c r="B7807" i="18"/>
  <c r="G7807" i="18" s="1"/>
  <c r="H7807" i="18" s="1"/>
  <c r="B7806" i="18"/>
  <c r="G7806" i="18" s="1"/>
  <c r="H7806" i="18" s="1"/>
  <c r="B7805" i="18"/>
  <c r="G7805" i="18" s="1"/>
  <c r="H7805" i="18" s="1"/>
  <c r="B7804" i="18"/>
  <c r="G7804" i="18" s="1"/>
  <c r="H7804" i="18" s="1"/>
  <c r="B7803" i="18"/>
  <c r="G7803" i="18" s="1"/>
  <c r="H7803" i="18" s="1"/>
  <c r="B7802" i="18"/>
  <c r="G7802" i="18" s="1"/>
  <c r="H7802" i="18" s="1"/>
  <c r="B7800" i="18"/>
  <c r="G7800" i="18" s="1"/>
  <c r="H7800" i="18" s="1"/>
  <c r="B7798" i="18"/>
  <c r="G7798" i="18" s="1"/>
  <c r="H7798" i="18" s="1"/>
  <c r="B7797" i="18"/>
  <c r="G7797" i="18" s="1"/>
  <c r="H7797" i="18" s="1"/>
  <c r="B7795" i="18"/>
  <c r="G7795" i="18" s="1"/>
  <c r="H7795" i="18" s="1"/>
  <c r="B7794" i="18"/>
  <c r="G7794" i="18" s="1"/>
  <c r="H7794" i="18" s="1"/>
  <c r="B7792" i="18"/>
  <c r="G7792" i="18" s="1"/>
  <c r="H7792" i="18" s="1"/>
  <c r="B7791" i="18"/>
  <c r="G7791" i="18" s="1"/>
  <c r="H7791" i="18" s="1"/>
  <c r="B7790" i="18"/>
  <c r="G7790" i="18" s="1"/>
  <c r="H7790" i="18" s="1"/>
  <c r="B7789" i="18"/>
  <c r="G7789" i="18" s="1"/>
  <c r="H7789" i="18" s="1"/>
  <c r="B7788" i="18"/>
  <c r="G7788" i="18" s="1"/>
  <c r="H7788" i="18" s="1"/>
  <c r="B7787" i="18"/>
  <c r="G7787" i="18" s="1"/>
  <c r="H7787" i="18" s="1"/>
  <c r="B7786" i="18"/>
  <c r="G7786" i="18" s="1"/>
  <c r="H7786" i="18" s="1"/>
  <c r="B7784" i="18"/>
  <c r="G7784" i="18" s="1"/>
  <c r="H7784" i="18" s="1"/>
  <c r="B7783" i="18"/>
  <c r="G7783" i="18" s="1"/>
  <c r="H7783" i="18" s="1"/>
  <c r="B7782" i="18"/>
  <c r="G7782" i="18" s="1"/>
  <c r="H7782" i="18" s="1"/>
  <c r="B7781" i="18"/>
  <c r="G7781" i="18" s="1"/>
  <c r="H7781" i="18" s="1"/>
  <c r="B7779" i="18"/>
  <c r="G7779" i="18" s="1"/>
  <c r="H7779" i="18" s="1"/>
  <c r="B7778" i="18"/>
  <c r="G7778" i="18" s="1"/>
  <c r="H7778" i="18" s="1"/>
  <c r="B7777" i="18"/>
  <c r="G7777" i="18" s="1"/>
  <c r="H7777" i="18" s="1"/>
  <c r="B7776" i="18"/>
  <c r="G7776" i="18" s="1"/>
  <c r="H7776" i="18" s="1"/>
  <c r="B7775" i="18"/>
  <c r="G7775" i="18" s="1"/>
  <c r="H7775" i="18" s="1"/>
  <c r="B7774" i="18"/>
  <c r="G7774" i="18" s="1"/>
  <c r="H7774" i="18" s="1"/>
  <c r="B7773" i="18"/>
  <c r="G7773" i="18" s="1"/>
  <c r="H7773" i="18" s="1"/>
  <c r="B7772" i="18"/>
  <c r="G7772" i="18" s="1"/>
  <c r="H7772" i="18" s="1"/>
  <c r="B7771" i="18"/>
  <c r="G7771" i="18" s="1"/>
  <c r="H7771" i="18" s="1"/>
  <c r="B7770" i="18"/>
  <c r="G7770" i="18" s="1"/>
  <c r="H7770" i="18" s="1"/>
  <c r="B7768" i="18"/>
  <c r="G7768" i="18" s="1"/>
  <c r="H7768" i="18" s="1"/>
  <c r="B7766" i="18"/>
  <c r="G7766" i="18" s="1"/>
  <c r="H7766" i="18" s="1"/>
  <c r="B7765" i="18"/>
  <c r="G7765" i="18" s="1"/>
  <c r="H7765" i="18" s="1"/>
  <c r="B7764" i="18"/>
  <c r="G7764" i="18" s="1"/>
  <c r="H7764" i="18" s="1"/>
  <c r="B7763" i="18"/>
  <c r="G7763" i="18" s="1"/>
  <c r="H7763" i="18" s="1"/>
  <c r="B7762" i="18"/>
  <c r="G7762" i="18" s="1"/>
  <c r="H7762" i="18" s="1"/>
  <c r="B7761" i="18"/>
  <c r="G7761" i="18" s="1"/>
  <c r="H7761" i="18" s="1"/>
  <c r="B7760" i="18"/>
  <c r="G7760" i="18" s="1"/>
  <c r="H7760" i="18" s="1"/>
  <c r="B7758" i="18"/>
  <c r="G7758" i="18" s="1"/>
  <c r="H7758" i="18" s="1"/>
  <c r="B7757" i="18"/>
  <c r="G7757" i="18" s="1"/>
  <c r="H7757" i="18" s="1"/>
  <c r="B7756" i="18"/>
  <c r="G7756" i="18" s="1"/>
  <c r="H7756" i="18" s="1"/>
  <c r="B7755" i="18"/>
  <c r="G7755" i="18" s="1"/>
  <c r="H7755" i="18" s="1"/>
  <c r="B7753" i="18"/>
  <c r="G7753" i="18" s="1"/>
  <c r="H7753" i="18" s="1"/>
  <c r="B7752" i="18"/>
  <c r="G7752" i="18" s="1"/>
  <c r="H7752" i="18" s="1"/>
  <c r="B7751" i="18"/>
  <c r="G7751" i="18" s="1"/>
  <c r="H7751" i="18" s="1"/>
  <c r="B7750" i="18"/>
  <c r="G7750" i="18" s="1"/>
  <c r="H7750" i="18" s="1"/>
  <c r="B7749" i="18"/>
  <c r="G7749" i="18" s="1"/>
  <c r="H7749" i="18" s="1"/>
  <c r="B7748" i="18"/>
  <c r="G7748" i="18" s="1"/>
  <c r="H7748" i="18" s="1"/>
  <c r="B7747" i="18"/>
  <c r="G7747" i="18" s="1"/>
  <c r="H7747" i="18" s="1"/>
  <c r="B7746" i="18"/>
  <c r="G7746" i="18" s="1"/>
  <c r="H7746" i="18" s="1"/>
  <c r="B7745" i="18"/>
  <c r="G7745" i="18" s="1"/>
  <c r="H7745" i="18" s="1"/>
  <c r="B7744" i="18"/>
  <c r="G7744" i="18" s="1"/>
  <c r="H7744" i="18" s="1"/>
  <c r="B7742" i="18"/>
  <c r="G7742" i="18" s="1"/>
  <c r="H7742" i="18" s="1"/>
  <c r="B7739" i="18"/>
  <c r="G7739" i="18" s="1"/>
  <c r="H7739" i="18" s="1"/>
  <c r="B7738" i="18"/>
  <c r="G7738" i="18" s="1"/>
  <c r="H7738" i="18" s="1"/>
  <c r="B7737" i="18"/>
  <c r="G7737" i="18" s="1"/>
  <c r="H7737" i="18" s="1"/>
  <c r="B7736" i="18"/>
  <c r="G7736" i="18" s="1"/>
  <c r="H7736" i="18" s="1"/>
  <c r="B7735" i="18"/>
  <c r="G7735" i="18" s="1"/>
  <c r="H7735" i="18" s="1"/>
  <c r="B7734" i="18"/>
  <c r="G7734" i="18" s="1"/>
  <c r="H7734" i="18" s="1"/>
  <c r="B7733" i="18"/>
  <c r="G7733" i="18" s="1"/>
  <c r="H7733" i="18" s="1"/>
  <c r="B7731" i="18"/>
  <c r="G7731" i="18" s="1"/>
  <c r="H7731" i="18" s="1"/>
  <c r="B7730" i="18"/>
  <c r="G7730" i="18" s="1"/>
  <c r="H7730" i="18" s="1"/>
  <c r="B7729" i="18"/>
  <c r="G7729" i="18" s="1"/>
  <c r="H7729" i="18" s="1"/>
  <c r="B7728" i="18"/>
  <c r="G7728" i="18" s="1"/>
  <c r="H7728" i="18" s="1"/>
  <c r="B7726" i="18"/>
  <c r="G7726" i="18" s="1"/>
  <c r="H7726" i="18" s="1"/>
  <c r="B7725" i="18"/>
  <c r="G7725" i="18" s="1"/>
  <c r="H7725" i="18" s="1"/>
  <c r="B7724" i="18"/>
  <c r="G7724" i="18" s="1"/>
  <c r="H7724" i="18" s="1"/>
  <c r="B7723" i="18"/>
  <c r="G7723" i="18" s="1"/>
  <c r="H7723" i="18" s="1"/>
  <c r="B7722" i="18"/>
  <c r="G7722" i="18" s="1"/>
  <c r="H7722" i="18" s="1"/>
  <c r="B7721" i="18"/>
  <c r="G7721" i="18" s="1"/>
  <c r="H7721" i="18" s="1"/>
  <c r="B7720" i="18"/>
  <c r="G7720" i="18" s="1"/>
  <c r="H7720" i="18" s="1"/>
  <c r="B7719" i="18"/>
  <c r="G7719" i="18" s="1"/>
  <c r="H7719" i="18" s="1"/>
  <c r="B7718" i="18"/>
  <c r="G7718" i="18" s="1"/>
  <c r="H7718" i="18" s="1"/>
  <c r="B7717" i="18"/>
  <c r="G7717" i="18" s="1"/>
  <c r="H7717" i="18" s="1"/>
  <c r="B7715" i="18"/>
  <c r="G7715" i="18" s="1"/>
  <c r="H7715" i="18" s="1"/>
  <c r="B7713" i="18"/>
  <c r="G7713" i="18" s="1"/>
  <c r="H7713" i="18" s="1"/>
  <c r="B7712" i="18"/>
  <c r="G7712" i="18" s="1"/>
  <c r="H7712" i="18" s="1"/>
  <c r="B7710" i="18"/>
  <c r="G7710" i="18" s="1"/>
  <c r="H7710" i="18" s="1"/>
  <c r="B7709" i="18"/>
  <c r="G7709" i="18" s="1"/>
  <c r="H7709" i="18" s="1"/>
  <c r="B7707" i="18"/>
  <c r="G7707" i="18" s="1"/>
  <c r="H7707" i="18" s="1"/>
  <c r="B7706" i="18"/>
  <c r="G7706" i="18" s="1"/>
  <c r="H7706" i="18" s="1"/>
  <c r="B7705" i="18"/>
  <c r="G7705" i="18" s="1"/>
  <c r="H7705" i="18" s="1"/>
  <c r="B7704" i="18"/>
  <c r="G7704" i="18" s="1"/>
  <c r="H7704" i="18" s="1"/>
  <c r="B7703" i="18"/>
  <c r="G7703" i="18" s="1"/>
  <c r="H7703" i="18" s="1"/>
  <c r="B7702" i="18"/>
  <c r="G7702" i="18" s="1"/>
  <c r="H7702" i="18" s="1"/>
  <c r="B7701" i="18"/>
  <c r="G7701" i="18" s="1"/>
  <c r="H7701" i="18" s="1"/>
  <c r="B7699" i="18"/>
  <c r="G7699" i="18" s="1"/>
  <c r="H7699" i="18" s="1"/>
  <c r="B7698" i="18"/>
  <c r="G7698" i="18" s="1"/>
  <c r="H7698" i="18" s="1"/>
  <c r="B7697" i="18"/>
  <c r="G7697" i="18" s="1"/>
  <c r="H7697" i="18" s="1"/>
  <c r="B7696" i="18"/>
  <c r="G7696" i="18" s="1"/>
  <c r="H7696" i="18" s="1"/>
  <c r="B7694" i="18"/>
  <c r="G7694" i="18" s="1"/>
  <c r="H7694" i="18" s="1"/>
  <c r="B7693" i="18"/>
  <c r="G7693" i="18" s="1"/>
  <c r="H7693" i="18" s="1"/>
  <c r="B7692" i="18"/>
  <c r="G7692" i="18" s="1"/>
  <c r="H7692" i="18" s="1"/>
  <c r="B7691" i="18"/>
  <c r="G7691" i="18" s="1"/>
  <c r="H7691" i="18" s="1"/>
  <c r="B7690" i="18"/>
  <c r="G7690" i="18" s="1"/>
  <c r="H7690" i="18" s="1"/>
  <c r="B7689" i="18"/>
  <c r="G7689" i="18" s="1"/>
  <c r="H7689" i="18" s="1"/>
  <c r="B7688" i="18"/>
  <c r="G7688" i="18" s="1"/>
  <c r="H7688" i="18" s="1"/>
  <c r="B7687" i="18"/>
  <c r="G7687" i="18" s="1"/>
  <c r="H7687" i="18" s="1"/>
  <c r="B7686" i="18"/>
  <c r="G7686" i="18" s="1"/>
  <c r="H7686" i="18" s="1"/>
  <c r="B7685" i="18"/>
  <c r="G7685" i="18" s="1"/>
  <c r="H7685" i="18" s="1"/>
  <c r="B7683" i="18"/>
  <c r="G7683" i="18" s="1"/>
  <c r="H7683" i="18" s="1"/>
  <c r="B7681" i="18"/>
  <c r="G7681" i="18" s="1"/>
  <c r="H7681" i="18" s="1"/>
  <c r="B7680" i="18"/>
  <c r="G7680" i="18" s="1"/>
  <c r="H7680" i="18" s="1"/>
  <c r="B7679" i="18"/>
  <c r="G7679" i="18" s="1"/>
  <c r="H7679" i="18" s="1"/>
  <c r="B7678" i="18"/>
  <c r="G7678" i="18" s="1"/>
  <c r="H7678" i="18" s="1"/>
  <c r="B7677" i="18"/>
  <c r="G7677" i="18" s="1"/>
  <c r="H7677" i="18" s="1"/>
  <c r="B7676" i="18"/>
  <c r="G7676" i="18" s="1"/>
  <c r="H7676" i="18" s="1"/>
  <c r="B7675" i="18"/>
  <c r="G7675" i="18" s="1"/>
  <c r="H7675" i="18" s="1"/>
  <c r="B7673" i="18"/>
  <c r="G7673" i="18" s="1"/>
  <c r="H7673" i="18" s="1"/>
  <c r="B7672" i="18"/>
  <c r="G7672" i="18" s="1"/>
  <c r="H7672" i="18" s="1"/>
  <c r="B7671" i="18"/>
  <c r="G7671" i="18" s="1"/>
  <c r="H7671" i="18" s="1"/>
  <c r="B7670" i="18"/>
  <c r="G7670" i="18" s="1"/>
  <c r="H7670" i="18" s="1"/>
  <c r="B7668" i="18"/>
  <c r="G7668" i="18" s="1"/>
  <c r="H7668" i="18" s="1"/>
  <c r="B7667" i="18"/>
  <c r="G7667" i="18" s="1"/>
  <c r="H7667" i="18" s="1"/>
  <c r="B7666" i="18"/>
  <c r="G7666" i="18" s="1"/>
  <c r="H7666" i="18" s="1"/>
  <c r="B7665" i="18"/>
  <c r="G7665" i="18" s="1"/>
  <c r="H7665" i="18" s="1"/>
  <c r="B7664" i="18"/>
  <c r="G7664" i="18" s="1"/>
  <c r="H7664" i="18" s="1"/>
  <c r="B7663" i="18"/>
  <c r="G7663" i="18" s="1"/>
  <c r="H7663" i="18" s="1"/>
  <c r="B7662" i="18"/>
  <c r="G7662" i="18" s="1"/>
  <c r="H7662" i="18" s="1"/>
  <c r="B7661" i="18"/>
  <c r="G7661" i="18" s="1"/>
  <c r="H7661" i="18" s="1"/>
  <c r="B7660" i="18"/>
  <c r="G7660" i="18" s="1"/>
  <c r="H7660" i="18" s="1"/>
  <c r="B7659" i="18"/>
  <c r="G7659" i="18" s="1"/>
  <c r="H7659" i="18" s="1"/>
  <c r="B7657" i="18"/>
  <c r="G7657" i="18" s="1"/>
  <c r="H7657" i="18" s="1"/>
  <c r="B7654" i="18"/>
  <c r="G7654" i="18" s="1"/>
  <c r="H7654" i="18" s="1"/>
  <c r="B7653" i="18"/>
  <c r="G7653" i="18" s="1"/>
  <c r="H7653" i="18" s="1"/>
  <c r="B7652" i="18"/>
  <c r="G7652" i="18" s="1"/>
  <c r="H7652" i="18" s="1"/>
  <c r="B7651" i="18"/>
  <c r="G7651" i="18" s="1"/>
  <c r="H7651" i="18" s="1"/>
  <c r="B7650" i="18"/>
  <c r="G7650" i="18" s="1"/>
  <c r="H7650" i="18" s="1"/>
  <c r="B7649" i="18"/>
  <c r="G7649" i="18" s="1"/>
  <c r="H7649" i="18" s="1"/>
  <c r="B7648" i="18"/>
  <c r="G7648" i="18" s="1"/>
  <c r="H7648" i="18" s="1"/>
  <c r="B7646" i="18"/>
  <c r="G7646" i="18" s="1"/>
  <c r="H7646" i="18" s="1"/>
  <c r="B7645" i="18"/>
  <c r="G7645" i="18" s="1"/>
  <c r="H7645" i="18" s="1"/>
  <c r="B7644" i="18"/>
  <c r="G7644" i="18" s="1"/>
  <c r="H7644" i="18" s="1"/>
  <c r="B7643" i="18"/>
  <c r="G7643" i="18" s="1"/>
  <c r="H7643" i="18" s="1"/>
  <c r="B7641" i="18"/>
  <c r="G7641" i="18" s="1"/>
  <c r="H7641" i="18" s="1"/>
  <c r="B7640" i="18"/>
  <c r="G7640" i="18" s="1"/>
  <c r="H7640" i="18" s="1"/>
  <c r="B7639" i="18"/>
  <c r="G7639" i="18" s="1"/>
  <c r="H7639" i="18" s="1"/>
  <c r="B7638" i="18"/>
  <c r="G7638" i="18" s="1"/>
  <c r="H7638" i="18" s="1"/>
  <c r="B7637" i="18"/>
  <c r="G7637" i="18" s="1"/>
  <c r="H7637" i="18" s="1"/>
  <c r="B7636" i="18"/>
  <c r="G7636" i="18" s="1"/>
  <c r="H7636" i="18" s="1"/>
  <c r="B7635" i="18"/>
  <c r="G7635" i="18" s="1"/>
  <c r="H7635" i="18" s="1"/>
  <c r="B7634" i="18"/>
  <c r="G7634" i="18" s="1"/>
  <c r="H7634" i="18" s="1"/>
  <c r="B7633" i="18"/>
  <c r="G7633" i="18" s="1"/>
  <c r="H7633" i="18" s="1"/>
  <c r="B7632" i="18"/>
  <c r="G7632" i="18" s="1"/>
  <c r="H7632" i="18" s="1"/>
  <c r="B7630" i="18"/>
  <c r="G7630" i="18" s="1"/>
  <c r="H7630" i="18" s="1"/>
  <c r="B7628" i="18"/>
  <c r="G7628" i="18" s="1"/>
  <c r="H7628" i="18" s="1"/>
  <c r="B7627" i="18"/>
  <c r="G7627" i="18" s="1"/>
  <c r="H7627" i="18" s="1"/>
  <c r="B7625" i="18"/>
  <c r="G7625" i="18" s="1"/>
  <c r="H7625" i="18" s="1"/>
  <c r="B7624" i="18"/>
  <c r="G7624" i="18" s="1"/>
  <c r="H7624" i="18" s="1"/>
  <c r="B7622" i="18"/>
  <c r="G7622" i="18" s="1"/>
  <c r="H7622" i="18" s="1"/>
  <c r="B7621" i="18"/>
  <c r="G7621" i="18" s="1"/>
  <c r="H7621" i="18" s="1"/>
  <c r="B7620" i="18"/>
  <c r="G7620" i="18" s="1"/>
  <c r="H7620" i="18" s="1"/>
  <c r="B7619" i="18"/>
  <c r="G7619" i="18" s="1"/>
  <c r="H7619" i="18" s="1"/>
  <c r="B7618" i="18"/>
  <c r="G7618" i="18" s="1"/>
  <c r="H7618" i="18" s="1"/>
  <c r="B7617" i="18"/>
  <c r="G7617" i="18" s="1"/>
  <c r="H7617" i="18" s="1"/>
  <c r="B7616" i="18"/>
  <c r="G7616" i="18" s="1"/>
  <c r="H7616" i="18" s="1"/>
  <c r="B7614" i="18"/>
  <c r="G7614" i="18" s="1"/>
  <c r="H7614" i="18" s="1"/>
  <c r="B7613" i="18"/>
  <c r="G7613" i="18" s="1"/>
  <c r="H7613" i="18" s="1"/>
  <c r="B7612" i="18"/>
  <c r="G7612" i="18" s="1"/>
  <c r="H7612" i="18" s="1"/>
  <c r="B7611" i="18"/>
  <c r="G7611" i="18" s="1"/>
  <c r="H7611" i="18" s="1"/>
  <c r="B7609" i="18"/>
  <c r="G7609" i="18" s="1"/>
  <c r="H7609" i="18" s="1"/>
  <c r="B7608" i="18"/>
  <c r="G7608" i="18" s="1"/>
  <c r="H7608" i="18" s="1"/>
  <c r="B7607" i="18"/>
  <c r="G7607" i="18" s="1"/>
  <c r="H7607" i="18" s="1"/>
  <c r="B7606" i="18"/>
  <c r="G7606" i="18" s="1"/>
  <c r="H7606" i="18" s="1"/>
  <c r="B7605" i="18"/>
  <c r="G7605" i="18" s="1"/>
  <c r="H7605" i="18" s="1"/>
  <c r="B7604" i="18"/>
  <c r="G7604" i="18" s="1"/>
  <c r="H7604" i="18" s="1"/>
  <c r="B7603" i="18"/>
  <c r="G7603" i="18" s="1"/>
  <c r="H7603" i="18" s="1"/>
  <c r="B7602" i="18"/>
  <c r="G7602" i="18" s="1"/>
  <c r="H7602" i="18" s="1"/>
  <c r="B7601" i="18"/>
  <c r="G7601" i="18" s="1"/>
  <c r="H7601" i="18" s="1"/>
  <c r="B7600" i="18"/>
  <c r="G7600" i="18" s="1"/>
  <c r="H7600" i="18" s="1"/>
  <c r="B7598" i="18"/>
  <c r="G7598" i="18" s="1"/>
  <c r="H7598" i="18" s="1"/>
  <c r="B7596" i="18"/>
  <c r="G7596" i="18" s="1"/>
  <c r="H7596" i="18" s="1"/>
  <c r="B7595" i="18"/>
  <c r="G7595" i="18" s="1"/>
  <c r="H7595" i="18" s="1"/>
  <c r="B7594" i="18"/>
  <c r="G7594" i="18" s="1"/>
  <c r="H7594" i="18" s="1"/>
  <c r="B7593" i="18"/>
  <c r="G7593" i="18" s="1"/>
  <c r="H7593" i="18" s="1"/>
  <c r="B7592" i="18"/>
  <c r="G7592" i="18" s="1"/>
  <c r="H7592" i="18" s="1"/>
  <c r="B7591" i="18"/>
  <c r="G7591" i="18" s="1"/>
  <c r="H7591" i="18" s="1"/>
  <c r="B7590" i="18"/>
  <c r="G7590" i="18" s="1"/>
  <c r="H7590" i="18" s="1"/>
  <c r="B7588" i="18"/>
  <c r="G7588" i="18" s="1"/>
  <c r="H7588" i="18" s="1"/>
  <c r="B7587" i="18"/>
  <c r="G7587" i="18" s="1"/>
  <c r="H7587" i="18" s="1"/>
  <c r="B7586" i="18"/>
  <c r="G7586" i="18" s="1"/>
  <c r="H7586" i="18" s="1"/>
  <c r="B7585" i="18"/>
  <c r="G7585" i="18" s="1"/>
  <c r="H7585" i="18" s="1"/>
  <c r="B7583" i="18"/>
  <c r="G7583" i="18" s="1"/>
  <c r="H7583" i="18" s="1"/>
  <c r="B7582" i="18"/>
  <c r="G7582" i="18" s="1"/>
  <c r="H7582" i="18" s="1"/>
  <c r="B7581" i="18"/>
  <c r="G7581" i="18" s="1"/>
  <c r="H7581" i="18" s="1"/>
  <c r="B7580" i="18"/>
  <c r="G7580" i="18" s="1"/>
  <c r="H7580" i="18" s="1"/>
  <c r="B7579" i="18"/>
  <c r="G7579" i="18" s="1"/>
  <c r="H7579" i="18" s="1"/>
  <c r="B7578" i="18"/>
  <c r="G7578" i="18" s="1"/>
  <c r="H7578" i="18" s="1"/>
  <c r="B7577" i="18"/>
  <c r="G7577" i="18" s="1"/>
  <c r="H7577" i="18" s="1"/>
  <c r="B7576" i="18"/>
  <c r="G7576" i="18" s="1"/>
  <c r="H7576" i="18" s="1"/>
  <c r="B7575" i="18"/>
  <c r="G7575" i="18" s="1"/>
  <c r="H7575" i="18" s="1"/>
  <c r="B7574" i="18"/>
  <c r="G7574" i="18" s="1"/>
  <c r="H7574" i="18" s="1"/>
  <c r="B7572" i="18"/>
  <c r="G7572" i="18" s="1"/>
  <c r="H7572" i="18" s="1"/>
  <c r="B7569" i="18"/>
  <c r="G7569" i="18" s="1"/>
  <c r="H7569" i="18" s="1"/>
  <c r="B7568" i="18"/>
  <c r="G7568" i="18" s="1"/>
  <c r="H7568" i="18" s="1"/>
  <c r="B7567" i="18"/>
  <c r="G7567" i="18" s="1"/>
  <c r="H7567" i="18" s="1"/>
  <c r="B7566" i="18"/>
  <c r="G7566" i="18" s="1"/>
  <c r="H7566" i="18" s="1"/>
  <c r="B7565" i="18"/>
  <c r="G7565" i="18" s="1"/>
  <c r="H7565" i="18" s="1"/>
  <c r="B7564" i="18"/>
  <c r="G7564" i="18" s="1"/>
  <c r="H7564" i="18" s="1"/>
  <c r="B7563" i="18"/>
  <c r="G7563" i="18" s="1"/>
  <c r="H7563" i="18" s="1"/>
  <c r="B7561" i="18"/>
  <c r="G7561" i="18" s="1"/>
  <c r="H7561" i="18" s="1"/>
  <c r="B7560" i="18"/>
  <c r="G7560" i="18" s="1"/>
  <c r="H7560" i="18" s="1"/>
  <c r="B7559" i="18"/>
  <c r="G7559" i="18" s="1"/>
  <c r="H7559" i="18" s="1"/>
  <c r="B7558" i="18"/>
  <c r="G7558" i="18" s="1"/>
  <c r="H7558" i="18" s="1"/>
  <c r="B7556" i="18"/>
  <c r="G7556" i="18" s="1"/>
  <c r="H7556" i="18" s="1"/>
  <c r="B7555" i="18"/>
  <c r="G7555" i="18" s="1"/>
  <c r="H7555" i="18" s="1"/>
  <c r="B7554" i="18"/>
  <c r="G7554" i="18" s="1"/>
  <c r="H7554" i="18" s="1"/>
  <c r="B7553" i="18"/>
  <c r="G7553" i="18" s="1"/>
  <c r="H7553" i="18" s="1"/>
  <c r="B7552" i="18"/>
  <c r="G7552" i="18" s="1"/>
  <c r="H7552" i="18" s="1"/>
  <c r="B7551" i="18"/>
  <c r="G7551" i="18" s="1"/>
  <c r="H7551" i="18" s="1"/>
  <c r="B7550" i="18"/>
  <c r="G7550" i="18" s="1"/>
  <c r="H7550" i="18" s="1"/>
  <c r="B7549" i="18"/>
  <c r="G7549" i="18" s="1"/>
  <c r="H7549" i="18" s="1"/>
  <c r="B7548" i="18"/>
  <c r="G7548" i="18" s="1"/>
  <c r="H7548" i="18" s="1"/>
  <c r="B7547" i="18"/>
  <c r="G7547" i="18" s="1"/>
  <c r="H7547" i="18" s="1"/>
  <c r="B7545" i="18"/>
  <c r="G7545" i="18" s="1"/>
  <c r="H7545" i="18" s="1"/>
  <c r="B7543" i="18"/>
  <c r="G7543" i="18" s="1"/>
  <c r="H7543" i="18" s="1"/>
  <c r="B7542" i="18"/>
  <c r="G7542" i="18" s="1"/>
  <c r="H7542" i="18" s="1"/>
  <c r="B7540" i="18"/>
  <c r="G7540" i="18" s="1"/>
  <c r="H7540" i="18" s="1"/>
  <c r="B7539" i="18"/>
  <c r="G7539" i="18" s="1"/>
  <c r="H7539" i="18" s="1"/>
  <c r="B7537" i="18"/>
  <c r="G7537" i="18" s="1"/>
  <c r="H7537" i="18" s="1"/>
  <c r="B7536" i="18"/>
  <c r="G7536" i="18" s="1"/>
  <c r="H7536" i="18" s="1"/>
  <c r="B7535" i="18"/>
  <c r="G7535" i="18" s="1"/>
  <c r="H7535" i="18" s="1"/>
  <c r="B7534" i="18"/>
  <c r="G7534" i="18" s="1"/>
  <c r="H7534" i="18" s="1"/>
  <c r="B7533" i="18"/>
  <c r="G7533" i="18" s="1"/>
  <c r="H7533" i="18" s="1"/>
  <c r="B7532" i="18"/>
  <c r="G7532" i="18" s="1"/>
  <c r="H7532" i="18" s="1"/>
  <c r="B7531" i="18"/>
  <c r="G7531" i="18" s="1"/>
  <c r="H7531" i="18" s="1"/>
  <c r="B7529" i="18"/>
  <c r="G7529" i="18" s="1"/>
  <c r="H7529" i="18" s="1"/>
  <c r="B7528" i="18"/>
  <c r="G7528" i="18" s="1"/>
  <c r="H7528" i="18" s="1"/>
  <c r="B7527" i="18"/>
  <c r="G7527" i="18" s="1"/>
  <c r="H7527" i="18" s="1"/>
  <c r="B7526" i="18"/>
  <c r="G7526" i="18" s="1"/>
  <c r="H7526" i="18" s="1"/>
  <c r="B7524" i="18"/>
  <c r="G7524" i="18" s="1"/>
  <c r="H7524" i="18" s="1"/>
  <c r="B7523" i="18"/>
  <c r="G7523" i="18" s="1"/>
  <c r="H7523" i="18" s="1"/>
  <c r="B7522" i="18"/>
  <c r="G7522" i="18" s="1"/>
  <c r="H7522" i="18" s="1"/>
  <c r="B7521" i="18"/>
  <c r="G7521" i="18" s="1"/>
  <c r="H7521" i="18" s="1"/>
  <c r="B7520" i="18"/>
  <c r="G7520" i="18" s="1"/>
  <c r="H7520" i="18" s="1"/>
  <c r="B7519" i="18"/>
  <c r="G7519" i="18" s="1"/>
  <c r="H7519" i="18" s="1"/>
  <c r="B7518" i="18"/>
  <c r="G7518" i="18" s="1"/>
  <c r="H7518" i="18" s="1"/>
  <c r="B7517" i="18"/>
  <c r="G7517" i="18" s="1"/>
  <c r="H7517" i="18" s="1"/>
  <c r="B7516" i="18"/>
  <c r="G7516" i="18" s="1"/>
  <c r="H7516" i="18" s="1"/>
  <c r="B7515" i="18"/>
  <c r="G7515" i="18" s="1"/>
  <c r="H7515" i="18" s="1"/>
  <c r="B7513" i="18"/>
  <c r="G7513" i="18" s="1"/>
  <c r="H7513" i="18" s="1"/>
  <c r="B7511" i="18"/>
  <c r="G7511" i="18" s="1"/>
  <c r="H7511" i="18" s="1"/>
  <c r="B7510" i="18"/>
  <c r="G7510" i="18" s="1"/>
  <c r="H7510" i="18" s="1"/>
  <c r="B7509" i="18"/>
  <c r="G7509" i="18" s="1"/>
  <c r="H7509" i="18" s="1"/>
  <c r="B7508" i="18"/>
  <c r="G7508" i="18" s="1"/>
  <c r="H7508" i="18" s="1"/>
  <c r="B7507" i="18"/>
  <c r="G7507" i="18" s="1"/>
  <c r="H7507" i="18" s="1"/>
  <c r="B7506" i="18"/>
  <c r="G7506" i="18" s="1"/>
  <c r="H7506" i="18" s="1"/>
  <c r="B7505" i="18"/>
  <c r="G7505" i="18" s="1"/>
  <c r="H7505" i="18" s="1"/>
  <c r="B7503" i="18"/>
  <c r="G7503" i="18" s="1"/>
  <c r="H7503" i="18" s="1"/>
  <c r="B7502" i="18"/>
  <c r="G7502" i="18" s="1"/>
  <c r="H7502" i="18" s="1"/>
  <c r="B7501" i="18"/>
  <c r="G7501" i="18" s="1"/>
  <c r="H7501" i="18" s="1"/>
  <c r="B7500" i="18"/>
  <c r="G7500" i="18" s="1"/>
  <c r="H7500" i="18" s="1"/>
  <c r="B7498" i="18"/>
  <c r="G7498" i="18" s="1"/>
  <c r="H7498" i="18" s="1"/>
  <c r="B7497" i="18"/>
  <c r="G7497" i="18" s="1"/>
  <c r="H7497" i="18" s="1"/>
  <c r="B7496" i="18"/>
  <c r="G7496" i="18" s="1"/>
  <c r="H7496" i="18" s="1"/>
  <c r="B7495" i="18"/>
  <c r="G7495" i="18" s="1"/>
  <c r="H7495" i="18" s="1"/>
  <c r="B7494" i="18"/>
  <c r="G7494" i="18" s="1"/>
  <c r="H7494" i="18" s="1"/>
  <c r="B7493" i="18"/>
  <c r="G7493" i="18" s="1"/>
  <c r="H7493" i="18" s="1"/>
  <c r="B7492" i="18"/>
  <c r="G7492" i="18" s="1"/>
  <c r="H7492" i="18" s="1"/>
  <c r="B7491" i="18"/>
  <c r="G7491" i="18" s="1"/>
  <c r="H7491" i="18" s="1"/>
  <c r="B7490" i="18"/>
  <c r="G7490" i="18" s="1"/>
  <c r="H7490" i="18" s="1"/>
  <c r="B7489" i="18"/>
  <c r="G7489" i="18" s="1"/>
  <c r="H7489" i="18" s="1"/>
  <c r="B7487" i="18"/>
  <c r="G7487" i="18" s="1"/>
  <c r="H7487" i="18" s="1"/>
  <c r="B7484" i="18"/>
  <c r="G7484" i="18" s="1"/>
  <c r="H7484" i="18" s="1"/>
  <c r="B7483" i="18"/>
  <c r="G7483" i="18" s="1"/>
  <c r="H7483" i="18" s="1"/>
  <c r="B7482" i="18"/>
  <c r="G7482" i="18" s="1"/>
  <c r="H7482" i="18" s="1"/>
  <c r="B7481" i="18"/>
  <c r="G7481" i="18" s="1"/>
  <c r="H7481" i="18" s="1"/>
  <c r="B7480" i="18"/>
  <c r="G7480" i="18" s="1"/>
  <c r="H7480" i="18" s="1"/>
  <c r="B7479" i="18"/>
  <c r="G7479" i="18" s="1"/>
  <c r="H7479" i="18" s="1"/>
  <c r="B7478" i="18"/>
  <c r="G7478" i="18" s="1"/>
  <c r="H7478" i="18" s="1"/>
  <c r="B7476" i="18"/>
  <c r="G7476" i="18" s="1"/>
  <c r="H7476" i="18" s="1"/>
  <c r="B7475" i="18"/>
  <c r="G7475" i="18" s="1"/>
  <c r="H7475" i="18" s="1"/>
  <c r="B7474" i="18"/>
  <c r="G7474" i="18" s="1"/>
  <c r="H7474" i="18" s="1"/>
  <c r="B7473" i="18"/>
  <c r="G7473" i="18" s="1"/>
  <c r="H7473" i="18" s="1"/>
  <c r="B7471" i="18"/>
  <c r="G7471" i="18" s="1"/>
  <c r="H7471" i="18" s="1"/>
  <c r="B7470" i="18"/>
  <c r="G7470" i="18" s="1"/>
  <c r="H7470" i="18" s="1"/>
  <c r="B7469" i="18"/>
  <c r="G7469" i="18" s="1"/>
  <c r="H7469" i="18" s="1"/>
  <c r="B7468" i="18"/>
  <c r="G7468" i="18" s="1"/>
  <c r="H7468" i="18" s="1"/>
  <c r="B7467" i="18"/>
  <c r="G7467" i="18" s="1"/>
  <c r="H7467" i="18" s="1"/>
  <c r="B7466" i="18"/>
  <c r="G7466" i="18" s="1"/>
  <c r="H7466" i="18" s="1"/>
  <c r="B7465" i="18"/>
  <c r="G7465" i="18" s="1"/>
  <c r="H7465" i="18" s="1"/>
  <c r="B7464" i="18"/>
  <c r="G7464" i="18" s="1"/>
  <c r="H7464" i="18" s="1"/>
  <c r="B7463" i="18"/>
  <c r="G7463" i="18" s="1"/>
  <c r="H7463" i="18" s="1"/>
  <c r="B7462" i="18"/>
  <c r="G7462" i="18" s="1"/>
  <c r="H7462" i="18" s="1"/>
  <c r="B7460" i="18"/>
  <c r="G7460" i="18" s="1"/>
  <c r="H7460" i="18" s="1"/>
  <c r="B7458" i="18"/>
  <c r="G7458" i="18" s="1"/>
  <c r="H7458" i="18" s="1"/>
  <c r="B7457" i="18"/>
  <c r="G7457" i="18" s="1"/>
  <c r="H7457" i="18" s="1"/>
  <c r="B7455" i="18"/>
  <c r="G7455" i="18" s="1"/>
  <c r="H7455" i="18" s="1"/>
  <c r="B7454" i="18"/>
  <c r="G7454" i="18" s="1"/>
  <c r="H7454" i="18" s="1"/>
  <c r="B7452" i="18"/>
  <c r="G7452" i="18" s="1"/>
  <c r="H7452" i="18" s="1"/>
  <c r="B7451" i="18"/>
  <c r="G7451" i="18" s="1"/>
  <c r="H7451" i="18" s="1"/>
  <c r="B7450" i="18"/>
  <c r="G7450" i="18" s="1"/>
  <c r="H7450" i="18" s="1"/>
  <c r="B7449" i="18"/>
  <c r="G7449" i="18" s="1"/>
  <c r="H7449" i="18" s="1"/>
  <c r="B7448" i="18"/>
  <c r="G7448" i="18" s="1"/>
  <c r="H7448" i="18" s="1"/>
  <c r="B7447" i="18"/>
  <c r="G7447" i="18" s="1"/>
  <c r="H7447" i="18" s="1"/>
  <c r="B7446" i="18"/>
  <c r="G7446" i="18" s="1"/>
  <c r="H7446" i="18" s="1"/>
  <c r="B7444" i="18"/>
  <c r="G7444" i="18" s="1"/>
  <c r="H7444" i="18" s="1"/>
  <c r="B7443" i="18"/>
  <c r="G7443" i="18" s="1"/>
  <c r="H7443" i="18" s="1"/>
  <c r="B7442" i="18"/>
  <c r="G7442" i="18" s="1"/>
  <c r="H7442" i="18" s="1"/>
  <c r="B7441" i="18"/>
  <c r="G7441" i="18" s="1"/>
  <c r="H7441" i="18" s="1"/>
  <c r="B7439" i="18"/>
  <c r="G7439" i="18" s="1"/>
  <c r="H7439" i="18" s="1"/>
  <c r="B7438" i="18"/>
  <c r="G7438" i="18" s="1"/>
  <c r="H7438" i="18" s="1"/>
  <c r="B7437" i="18"/>
  <c r="G7437" i="18" s="1"/>
  <c r="H7437" i="18" s="1"/>
  <c r="B7436" i="18"/>
  <c r="G7436" i="18" s="1"/>
  <c r="H7436" i="18" s="1"/>
  <c r="B7435" i="18"/>
  <c r="G7435" i="18" s="1"/>
  <c r="H7435" i="18" s="1"/>
  <c r="B7434" i="18"/>
  <c r="G7434" i="18" s="1"/>
  <c r="H7434" i="18" s="1"/>
  <c r="B7433" i="18"/>
  <c r="G7433" i="18" s="1"/>
  <c r="H7433" i="18" s="1"/>
  <c r="B7432" i="18"/>
  <c r="G7432" i="18" s="1"/>
  <c r="H7432" i="18" s="1"/>
  <c r="B7431" i="18"/>
  <c r="G7431" i="18" s="1"/>
  <c r="H7431" i="18" s="1"/>
  <c r="B7430" i="18"/>
  <c r="G7430" i="18" s="1"/>
  <c r="H7430" i="18" s="1"/>
  <c r="B7428" i="18"/>
  <c r="G7428" i="18" s="1"/>
  <c r="H7428" i="18" s="1"/>
  <c r="B7426" i="18"/>
  <c r="G7426" i="18" s="1"/>
  <c r="H7426" i="18" s="1"/>
  <c r="B7425" i="18"/>
  <c r="G7425" i="18" s="1"/>
  <c r="H7425" i="18" s="1"/>
  <c r="B7424" i="18"/>
  <c r="G7424" i="18" s="1"/>
  <c r="H7424" i="18" s="1"/>
  <c r="B7423" i="18"/>
  <c r="G7423" i="18" s="1"/>
  <c r="H7423" i="18" s="1"/>
  <c r="B7422" i="18"/>
  <c r="G7422" i="18" s="1"/>
  <c r="H7422" i="18" s="1"/>
  <c r="B7421" i="18"/>
  <c r="G7421" i="18" s="1"/>
  <c r="H7421" i="18" s="1"/>
  <c r="B7420" i="18"/>
  <c r="G7420" i="18" s="1"/>
  <c r="H7420" i="18" s="1"/>
  <c r="B7418" i="18"/>
  <c r="G7418" i="18" s="1"/>
  <c r="H7418" i="18" s="1"/>
  <c r="B7417" i="18"/>
  <c r="G7417" i="18" s="1"/>
  <c r="H7417" i="18" s="1"/>
  <c r="B7416" i="18"/>
  <c r="G7416" i="18" s="1"/>
  <c r="H7416" i="18" s="1"/>
  <c r="B7415" i="18"/>
  <c r="G7415" i="18" s="1"/>
  <c r="H7415" i="18" s="1"/>
  <c r="B7413" i="18"/>
  <c r="G7413" i="18" s="1"/>
  <c r="H7413" i="18" s="1"/>
  <c r="B7412" i="18"/>
  <c r="G7412" i="18" s="1"/>
  <c r="H7412" i="18" s="1"/>
  <c r="B7411" i="18"/>
  <c r="G7411" i="18" s="1"/>
  <c r="H7411" i="18" s="1"/>
  <c r="B7410" i="18"/>
  <c r="G7410" i="18" s="1"/>
  <c r="H7410" i="18" s="1"/>
  <c r="B7409" i="18"/>
  <c r="G7409" i="18" s="1"/>
  <c r="H7409" i="18" s="1"/>
  <c r="B7408" i="18"/>
  <c r="G7408" i="18" s="1"/>
  <c r="H7408" i="18" s="1"/>
  <c r="B7407" i="18"/>
  <c r="G7407" i="18" s="1"/>
  <c r="H7407" i="18" s="1"/>
  <c r="B7406" i="18"/>
  <c r="G7406" i="18" s="1"/>
  <c r="H7406" i="18" s="1"/>
  <c r="B7405" i="18"/>
  <c r="G7405" i="18" s="1"/>
  <c r="H7405" i="18" s="1"/>
  <c r="B7404" i="18"/>
  <c r="G7404" i="18" s="1"/>
  <c r="H7404" i="18" s="1"/>
  <c r="B7402" i="18"/>
  <c r="G7402" i="18" s="1"/>
  <c r="H7402" i="18" s="1"/>
  <c r="B7399" i="18"/>
  <c r="G7399" i="18" s="1"/>
  <c r="H7399" i="18" s="1"/>
  <c r="B7398" i="18"/>
  <c r="G7398" i="18" s="1"/>
  <c r="H7398" i="18" s="1"/>
  <c r="B7397" i="18"/>
  <c r="G7397" i="18" s="1"/>
  <c r="H7397" i="18" s="1"/>
  <c r="B7396" i="18"/>
  <c r="G7396" i="18" s="1"/>
  <c r="H7396" i="18" s="1"/>
  <c r="B7395" i="18"/>
  <c r="G7395" i="18" s="1"/>
  <c r="H7395" i="18" s="1"/>
  <c r="B7394" i="18"/>
  <c r="G7394" i="18" s="1"/>
  <c r="H7394" i="18" s="1"/>
  <c r="B7393" i="18"/>
  <c r="G7393" i="18" s="1"/>
  <c r="H7393" i="18" s="1"/>
  <c r="B7391" i="18"/>
  <c r="G7391" i="18" s="1"/>
  <c r="H7391" i="18" s="1"/>
  <c r="B7390" i="18"/>
  <c r="G7390" i="18" s="1"/>
  <c r="H7390" i="18" s="1"/>
  <c r="B7389" i="18"/>
  <c r="G7389" i="18" s="1"/>
  <c r="H7389" i="18" s="1"/>
  <c r="B7388" i="18"/>
  <c r="G7388" i="18" s="1"/>
  <c r="H7388" i="18" s="1"/>
  <c r="B7386" i="18"/>
  <c r="G7386" i="18" s="1"/>
  <c r="H7386" i="18" s="1"/>
  <c r="B7385" i="18"/>
  <c r="G7385" i="18" s="1"/>
  <c r="H7385" i="18" s="1"/>
  <c r="B7384" i="18"/>
  <c r="G7384" i="18" s="1"/>
  <c r="H7384" i="18" s="1"/>
  <c r="B7383" i="18"/>
  <c r="G7383" i="18" s="1"/>
  <c r="H7383" i="18" s="1"/>
  <c r="B7382" i="18"/>
  <c r="G7382" i="18" s="1"/>
  <c r="H7382" i="18" s="1"/>
  <c r="B7381" i="18"/>
  <c r="G7381" i="18" s="1"/>
  <c r="H7381" i="18" s="1"/>
  <c r="B7380" i="18"/>
  <c r="G7380" i="18" s="1"/>
  <c r="H7380" i="18" s="1"/>
  <c r="B7379" i="18"/>
  <c r="G7379" i="18" s="1"/>
  <c r="H7379" i="18" s="1"/>
  <c r="B7378" i="18"/>
  <c r="G7378" i="18" s="1"/>
  <c r="H7378" i="18" s="1"/>
  <c r="B7377" i="18"/>
  <c r="G7377" i="18" s="1"/>
  <c r="H7377" i="18" s="1"/>
  <c r="B7375" i="18"/>
  <c r="G7375" i="18" s="1"/>
  <c r="H7375" i="18" s="1"/>
  <c r="B7373" i="18"/>
  <c r="G7373" i="18" s="1"/>
  <c r="H7373" i="18" s="1"/>
  <c r="B7372" i="18"/>
  <c r="G7372" i="18" s="1"/>
  <c r="H7372" i="18" s="1"/>
  <c r="B7370" i="18"/>
  <c r="G7370" i="18" s="1"/>
  <c r="H7370" i="18" s="1"/>
  <c r="B7369" i="18"/>
  <c r="G7369" i="18" s="1"/>
  <c r="H7369" i="18" s="1"/>
  <c r="B7367" i="18"/>
  <c r="G7367" i="18" s="1"/>
  <c r="H7367" i="18" s="1"/>
  <c r="B7366" i="18"/>
  <c r="G7366" i="18" s="1"/>
  <c r="H7366" i="18" s="1"/>
  <c r="B7365" i="18"/>
  <c r="G7365" i="18" s="1"/>
  <c r="H7365" i="18" s="1"/>
  <c r="B7364" i="18"/>
  <c r="G7364" i="18" s="1"/>
  <c r="H7364" i="18" s="1"/>
  <c r="B7363" i="18"/>
  <c r="G7363" i="18" s="1"/>
  <c r="H7363" i="18" s="1"/>
  <c r="B7362" i="18"/>
  <c r="G7362" i="18" s="1"/>
  <c r="H7362" i="18" s="1"/>
  <c r="B7361" i="18"/>
  <c r="G7361" i="18" s="1"/>
  <c r="H7361" i="18" s="1"/>
  <c r="B7359" i="18"/>
  <c r="G7359" i="18" s="1"/>
  <c r="H7359" i="18" s="1"/>
  <c r="B7358" i="18"/>
  <c r="G7358" i="18" s="1"/>
  <c r="H7358" i="18" s="1"/>
  <c r="B7357" i="18"/>
  <c r="G7357" i="18" s="1"/>
  <c r="H7357" i="18" s="1"/>
  <c r="B7356" i="18"/>
  <c r="G7356" i="18" s="1"/>
  <c r="H7356" i="18" s="1"/>
  <c r="B7354" i="18"/>
  <c r="G7354" i="18" s="1"/>
  <c r="H7354" i="18" s="1"/>
  <c r="B7353" i="18"/>
  <c r="G7353" i="18" s="1"/>
  <c r="H7353" i="18" s="1"/>
  <c r="B7352" i="18"/>
  <c r="G7352" i="18" s="1"/>
  <c r="H7352" i="18" s="1"/>
  <c r="B7351" i="18"/>
  <c r="G7351" i="18" s="1"/>
  <c r="H7351" i="18" s="1"/>
  <c r="B7350" i="18"/>
  <c r="G7350" i="18" s="1"/>
  <c r="H7350" i="18" s="1"/>
  <c r="B7349" i="18"/>
  <c r="G7349" i="18" s="1"/>
  <c r="H7349" i="18" s="1"/>
  <c r="B7348" i="18"/>
  <c r="G7348" i="18" s="1"/>
  <c r="H7348" i="18" s="1"/>
  <c r="B7347" i="18"/>
  <c r="G7347" i="18" s="1"/>
  <c r="H7347" i="18" s="1"/>
  <c r="B7346" i="18"/>
  <c r="G7346" i="18" s="1"/>
  <c r="H7346" i="18" s="1"/>
  <c r="B7345" i="18"/>
  <c r="G7345" i="18" s="1"/>
  <c r="H7345" i="18" s="1"/>
  <c r="B7343" i="18"/>
  <c r="G7343" i="18" s="1"/>
  <c r="H7343" i="18" s="1"/>
  <c r="B7341" i="18"/>
  <c r="G7341" i="18" s="1"/>
  <c r="H7341" i="18" s="1"/>
  <c r="B7340" i="18"/>
  <c r="G7340" i="18" s="1"/>
  <c r="H7340" i="18" s="1"/>
  <c r="B7339" i="18"/>
  <c r="G7339" i="18" s="1"/>
  <c r="H7339" i="18" s="1"/>
  <c r="B7338" i="18"/>
  <c r="G7338" i="18" s="1"/>
  <c r="H7338" i="18" s="1"/>
  <c r="B7337" i="18"/>
  <c r="G7337" i="18" s="1"/>
  <c r="H7337" i="18" s="1"/>
  <c r="B7336" i="18"/>
  <c r="G7336" i="18" s="1"/>
  <c r="H7336" i="18" s="1"/>
  <c r="B7335" i="18"/>
  <c r="G7335" i="18" s="1"/>
  <c r="H7335" i="18" s="1"/>
  <c r="B7333" i="18"/>
  <c r="G7333" i="18" s="1"/>
  <c r="H7333" i="18" s="1"/>
  <c r="B7332" i="18"/>
  <c r="G7332" i="18" s="1"/>
  <c r="H7332" i="18" s="1"/>
  <c r="B7331" i="18"/>
  <c r="G7331" i="18" s="1"/>
  <c r="H7331" i="18" s="1"/>
  <c r="B7330" i="18"/>
  <c r="G7330" i="18" s="1"/>
  <c r="H7330" i="18" s="1"/>
  <c r="B7328" i="18"/>
  <c r="G7328" i="18" s="1"/>
  <c r="H7328" i="18" s="1"/>
  <c r="B7327" i="18"/>
  <c r="G7327" i="18" s="1"/>
  <c r="H7327" i="18" s="1"/>
  <c r="B7326" i="18"/>
  <c r="G7326" i="18" s="1"/>
  <c r="H7326" i="18" s="1"/>
  <c r="B7325" i="18"/>
  <c r="G7325" i="18" s="1"/>
  <c r="H7325" i="18" s="1"/>
  <c r="B7324" i="18"/>
  <c r="G7324" i="18" s="1"/>
  <c r="H7324" i="18" s="1"/>
  <c r="B7323" i="18"/>
  <c r="G7323" i="18" s="1"/>
  <c r="H7323" i="18" s="1"/>
  <c r="B7322" i="18"/>
  <c r="G7322" i="18" s="1"/>
  <c r="H7322" i="18" s="1"/>
  <c r="B7321" i="18"/>
  <c r="G7321" i="18" s="1"/>
  <c r="H7321" i="18" s="1"/>
  <c r="B7320" i="18"/>
  <c r="G7320" i="18" s="1"/>
  <c r="H7320" i="18" s="1"/>
  <c r="B7319" i="18"/>
  <c r="G7319" i="18" s="1"/>
  <c r="H7319" i="18" s="1"/>
  <c r="B7317" i="18"/>
  <c r="G7317" i="18" s="1"/>
  <c r="H7317" i="18" s="1"/>
  <c r="B7314" i="18"/>
  <c r="G7314" i="18" s="1"/>
  <c r="H7314" i="18" s="1"/>
  <c r="B7313" i="18"/>
  <c r="G7313" i="18" s="1"/>
  <c r="H7313" i="18" s="1"/>
  <c r="B7312" i="18"/>
  <c r="G7312" i="18" s="1"/>
  <c r="H7312" i="18" s="1"/>
  <c r="B7311" i="18"/>
  <c r="G7311" i="18" s="1"/>
  <c r="H7311" i="18" s="1"/>
  <c r="B7310" i="18"/>
  <c r="G7310" i="18" s="1"/>
  <c r="H7310" i="18" s="1"/>
  <c r="B7309" i="18"/>
  <c r="G7309" i="18" s="1"/>
  <c r="H7309" i="18" s="1"/>
  <c r="B7308" i="18"/>
  <c r="G7308" i="18" s="1"/>
  <c r="H7308" i="18" s="1"/>
  <c r="B7306" i="18"/>
  <c r="G7306" i="18" s="1"/>
  <c r="H7306" i="18" s="1"/>
  <c r="B7305" i="18"/>
  <c r="G7305" i="18" s="1"/>
  <c r="H7305" i="18" s="1"/>
  <c r="B7304" i="18"/>
  <c r="G7304" i="18" s="1"/>
  <c r="H7304" i="18" s="1"/>
  <c r="B7303" i="18"/>
  <c r="G7303" i="18" s="1"/>
  <c r="H7303" i="18" s="1"/>
  <c r="B7301" i="18"/>
  <c r="G7301" i="18" s="1"/>
  <c r="H7301" i="18" s="1"/>
  <c r="B7300" i="18"/>
  <c r="G7300" i="18" s="1"/>
  <c r="H7300" i="18" s="1"/>
  <c r="B7299" i="18"/>
  <c r="G7299" i="18" s="1"/>
  <c r="H7299" i="18" s="1"/>
  <c r="B7298" i="18"/>
  <c r="G7298" i="18" s="1"/>
  <c r="H7298" i="18" s="1"/>
  <c r="B7297" i="18"/>
  <c r="G7297" i="18" s="1"/>
  <c r="H7297" i="18" s="1"/>
  <c r="B7296" i="18"/>
  <c r="G7296" i="18" s="1"/>
  <c r="H7296" i="18" s="1"/>
  <c r="B7295" i="18"/>
  <c r="G7295" i="18" s="1"/>
  <c r="H7295" i="18" s="1"/>
  <c r="B7294" i="18"/>
  <c r="G7294" i="18" s="1"/>
  <c r="H7294" i="18" s="1"/>
  <c r="B7293" i="18"/>
  <c r="G7293" i="18" s="1"/>
  <c r="H7293" i="18" s="1"/>
  <c r="B7292" i="18"/>
  <c r="G7292" i="18" s="1"/>
  <c r="H7292" i="18" s="1"/>
  <c r="B7290" i="18"/>
  <c r="G7290" i="18" s="1"/>
  <c r="H7290" i="18" s="1"/>
  <c r="B7288" i="18"/>
  <c r="G7288" i="18" s="1"/>
  <c r="H7288" i="18" s="1"/>
  <c r="B7287" i="18"/>
  <c r="G7287" i="18" s="1"/>
  <c r="H7287" i="18" s="1"/>
  <c r="B7285" i="18"/>
  <c r="G7285" i="18" s="1"/>
  <c r="H7285" i="18" s="1"/>
  <c r="B7284" i="18"/>
  <c r="G7284" i="18" s="1"/>
  <c r="H7284" i="18" s="1"/>
  <c r="B7282" i="18"/>
  <c r="G7282" i="18" s="1"/>
  <c r="H7282" i="18" s="1"/>
  <c r="B7281" i="18"/>
  <c r="G7281" i="18" s="1"/>
  <c r="H7281" i="18" s="1"/>
  <c r="B7280" i="18"/>
  <c r="G7280" i="18" s="1"/>
  <c r="H7280" i="18" s="1"/>
  <c r="B7279" i="18"/>
  <c r="G7279" i="18" s="1"/>
  <c r="H7279" i="18" s="1"/>
  <c r="B7278" i="18"/>
  <c r="G7278" i="18" s="1"/>
  <c r="H7278" i="18" s="1"/>
  <c r="B7277" i="18"/>
  <c r="G7277" i="18" s="1"/>
  <c r="H7277" i="18" s="1"/>
  <c r="B7276" i="18"/>
  <c r="G7276" i="18" s="1"/>
  <c r="H7276" i="18" s="1"/>
  <c r="B7274" i="18"/>
  <c r="G7274" i="18" s="1"/>
  <c r="H7274" i="18" s="1"/>
  <c r="B7273" i="18"/>
  <c r="G7273" i="18" s="1"/>
  <c r="H7273" i="18" s="1"/>
  <c r="B7272" i="18"/>
  <c r="G7272" i="18" s="1"/>
  <c r="H7272" i="18" s="1"/>
  <c r="B7271" i="18"/>
  <c r="G7271" i="18" s="1"/>
  <c r="H7271" i="18" s="1"/>
  <c r="B7269" i="18"/>
  <c r="G7269" i="18" s="1"/>
  <c r="H7269" i="18" s="1"/>
  <c r="B7268" i="18"/>
  <c r="G7268" i="18" s="1"/>
  <c r="H7268" i="18" s="1"/>
  <c r="B7267" i="18"/>
  <c r="G7267" i="18" s="1"/>
  <c r="H7267" i="18" s="1"/>
  <c r="B7266" i="18"/>
  <c r="G7266" i="18" s="1"/>
  <c r="H7266" i="18" s="1"/>
  <c r="B7265" i="18"/>
  <c r="G7265" i="18" s="1"/>
  <c r="H7265" i="18" s="1"/>
  <c r="B7264" i="18"/>
  <c r="G7264" i="18" s="1"/>
  <c r="H7264" i="18" s="1"/>
  <c r="B7263" i="18"/>
  <c r="G7263" i="18" s="1"/>
  <c r="H7263" i="18" s="1"/>
  <c r="B7262" i="18"/>
  <c r="G7262" i="18" s="1"/>
  <c r="H7262" i="18" s="1"/>
  <c r="B7261" i="18"/>
  <c r="G7261" i="18" s="1"/>
  <c r="H7261" i="18" s="1"/>
  <c r="B7260" i="18"/>
  <c r="G7260" i="18" s="1"/>
  <c r="H7260" i="18" s="1"/>
  <c r="B7258" i="18"/>
  <c r="G7258" i="18" s="1"/>
  <c r="H7258" i="18" s="1"/>
  <c r="B7256" i="18"/>
  <c r="G7256" i="18" s="1"/>
  <c r="H7256" i="18" s="1"/>
  <c r="B7255" i="18"/>
  <c r="G7255" i="18" s="1"/>
  <c r="H7255" i="18" s="1"/>
  <c r="B7254" i="18"/>
  <c r="G7254" i="18" s="1"/>
  <c r="H7254" i="18" s="1"/>
  <c r="B7253" i="18"/>
  <c r="G7253" i="18" s="1"/>
  <c r="H7253" i="18" s="1"/>
  <c r="B7252" i="18"/>
  <c r="G7252" i="18" s="1"/>
  <c r="H7252" i="18" s="1"/>
  <c r="B7251" i="18"/>
  <c r="G7251" i="18" s="1"/>
  <c r="H7251" i="18" s="1"/>
  <c r="B7250" i="18"/>
  <c r="G7250" i="18" s="1"/>
  <c r="H7250" i="18" s="1"/>
  <c r="B7248" i="18"/>
  <c r="G7248" i="18" s="1"/>
  <c r="H7248" i="18" s="1"/>
  <c r="B7247" i="18"/>
  <c r="G7247" i="18" s="1"/>
  <c r="H7247" i="18" s="1"/>
  <c r="B7246" i="18"/>
  <c r="G7246" i="18" s="1"/>
  <c r="H7246" i="18" s="1"/>
  <c r="B7245" i="18"/>
  <c r="G7245" i="18" s="1"/>
  <c r="H7245" i="18" s="1"/>
  <c r="B7243" i="18"/>
  <c r="G7243" i="18" s="1"/>
  <c r="H7243" i="18" s="1"/>
  <c r="B7242" i="18"/>
  <c r="G7242" i="18" s="1"/>
  <c r="H7242" i="18" s="1"/>
  <c r="B7241" i="18"/>
  <c r="G7241" i="18" s="1"/>
  <c r="H7241" i="18" s="1"/>
  <c r="B7240" i="18"/>
  <c r="G7240" i="18" s="1"/>
  <c r="H7240" i="18" s="1"/>
  <c r="B7239" i="18"/>
  <c r="G7239" i="18" s="1"/>
  <c r="H7239" i="18" s="1"/>
  <c r="B7238" i="18"/>
  <c r="G7238" i="18" s="1"/>
  <c r="H7238" i="18" s="1"/>
  <c r="B7237" i="18"/>
  <c r="G7237" i="18" s="1"/>
  <c r="H7237" i="18" s="1"/>
  <c r="B7236" i="18"/>
  <c r="G7236" i="18" s="1"/>
  <c r="H7236" i="18" s="1"/>
  <c r="B7235" i="18"/>
  <c r="G7235" i="18" s="1"/>
  <c r="H7235" i="18" s="1"/>
  <c r="B7234" i="18"/>
  <c r="G7234" i="18" s="1"/>
  <c r="H7234" i="18" s="1"/>
  <c r="B7232" i="18"/>
  <c r="G7232" i="18" s="1"/>
  <c r="H7232" i="18" s="1"/>
  <c r="B7229" i="18"/>
  <c r="G7229" i="18" s="1"/>
  <c r="H7229" i="18" s="1"/>
  <c r="B7228" i="18"/>
  <c r="G7228" i="18" s="1"/>
  <c r="H7228" i="18" s="1"/>
  <c r="B7227" i="18"/>
  <c r="G7227" i="18" s="1"/>
  <c r="H7227" i="18" s="1"/>
  <c r="B7226" i="18"/>
  <c r="G7226" i="18" s="1"/>
  <c r="H7226" i="18" s="1"/>
  <c r="B7225" i="18"/>
  <c r="G7225" i="18" s="1"/>
  <c r="H7225" i="18" s="1"/>
  <c r="B7224" i="18"/>
  <c r="G7224" i="18" s="1"/>
  <c r="H7224" i="18" s="1"/>
  <c r="B7223" i="18"/>
  <c r="G7223" i="18" s="1"/>
  <c r="H7223" i="18" s="1"/>
  <c r="B7221" i="18"/>
  <c r="G7221" i="18" s="1"/>
  <c r="H7221" i="18" s="1"/>
  <c r="B7220" i="18"/>
  <c r="G7220" i="18" s="1"/>
  <c r="H7220" i="18" s="1"/>
  <c r="B7219" i="18"/>
  <c r="G7219" i="18" s="1"/>
  <c r="H7219" i="18" s="1"/>
  <c r="B7218" i="18"/>
  <c r="G7218" i="18" s="1"/>
  <c r="H7218" i="18" s="1"/>
  <c r="B7216" i="18"/>
  <c r="G7216" i="18" s="1"/>
  <c r="H7216" i="18" s="1"/>
  <c r="B7215" i="18"/>
  <c r="G7215" i="18" s="1"/>
  <c r="H7215" i="18" s="1"/>
  <c r="B7214" i="18"/>
  <c r="G7214" i="18" s="1"/>
  <c r="H7214" i="18" s="1"/>
  <c r="B7213" i="18"/>
  <c r="G7213" i="18" s="1"/>
  <c r="H7213" i="18" s="1"/>
  <c r="B7212" i="18"/>
  <c r="G7212" i="18" s="1"/>
  <c r="H7212" i="18" s="1"/>
  <c r="B7211" i="18"/>
  <c r="G7211" i="18" s="1"/>
  <c r="H7211" i="18" s="1"/>
  <c r="B7210" i="18"/>
  <c r="G7210" i="18" s="1"/>
  <c r="H7210" i="18" s="1"/>
  <c r="B7209" i="18"/>
  <c r="G7209" i="18" s="1"/>
  <c r="H7209" i="18" s="1"/>
  <c r="B7208" i="18"/>
  <c r="G7208" i="18" s="1"/>
  <c r="H7208" i="18" s="1"/>
  <c r="B7207" i="18"/>
  <c r="G7207" i="18" s="1"/>
  <c r="H7207" i="18" s="1"/>
  <c r="B7205" i="18"/>
  <c r="G7205" i="18" s="1"/>
  <c r="H7205" i="18" s="1"/>
  <c r="B7203" i="18"/>
  <c r="G7203" i="18" s="1"/>
  <c r="H7203" i="18" s="1"/>
  <c r="B7202" i="18"/>
  <c r="G7202" i="18" s="1"/>
  <c r="H7202" i="18" s="1"/>
  <c r="B7200" i="18"/>
  <c r="G7200" i="18" s="1"/>
  <c r="H7200" i="18" s="1"/>
  <c r="B7199" i="18"/>
  <c r="G7199" i="18" s="1"/>
  <c r="H7199" i="18" s="1"/>
  <c r="B7197" i="18"/>
  <c r="G7197" i="18" s="1"/>
  <c r="H7197" i="18" s="1"/>
  <c r="B7196" i="18"/>
  <c r="G7196" i="18" s="1"/>
  <c r="H7196" i="18" s="1"/>
  <c r="B7195" i="18"/>
  <c r="G7195" i="18" s="1"/>
  <c r="H7195" i="18" s="1"/>
  <c r="B7194" i="18"/>
  <c r="G7194" i="18" s="1"/>
  <c r="H7194" i="18" s="1"/>
  <c r="B7193" i="18"/>
  <c r="G7193" i="18" s="1"/>
  <c r="H7193" i="18" s="1"/>
  <c r="B7192" i="18"/>
  <c r="G7192" i="18" s="1"/>
  <c r="H7192" i="18" s="1"/>
  <c r="B7191" i="18"/>
  <c r="G7191" i="18" s="1"/>
  <c r="H7191" i="18" s="1"/>
  <c r="B7189" i="18"/>
  <c r="G7189" i="18" s="1"/>
  <c r="H7189" i="18" s="1"/>
  <c r="B7188" i="18"/>
  <c r="G7188" i="18" s="1"/>
  <c r="H7188" i="18" s="1"/>
  <c r="B7187" i="18"/>
  <c r="G7187" i="18" s="1"/>
  <c r="H7187" i="18" s="1"/>
  <c r="B7186" i="18"/>
  <c r="G7186" i="18" s="1"/>
  <c r="H7186" i="18" s="1"/>
  <c r="B7184" i="18"/>
  <c r="G7184" i="18" s="1"/>
  <c r="H7184" i="18" s="1"/>
  <c r="B7183" i="18"/>
  <c r="G7183" i="18" s="1"/>
  <c r="H7183" i="18" s="1"/>
  <c r="B7182" i="18"/>
  <c r="G7182" i="18" s="1"/>
  <c r="H7182" i="18" s="1"/>
  <c r="B7181" i="18"/>
  <c r="G7181" i="18" s="1"/>
  <c r="H7181" i="18" s="1"/>
  <c r="B7180" i="18"/>
  <c r="G7180" i="18" s="1"/>
  <c r="H7180" i="18" s="1"/>
  <c r="B7179" i="18"/>
  <c r="G7179" i="18" s="1"/>
  <c r="H7179" i="18" s="1"/>
  <c r="B7178" i="18"/>
  <c r="G7178" i="18" s="1"/>
  <c r="H7178" i="18" s="1"/>
  <c r="B7177" i="18"/>
  <c r="G7177" i="18" s="1"/>
  <c r="H7177" i="18" s="1"/>
  <c r="B7176" i="18"/>
  <c r="G7176" i="18" s="1"/>
  <c r="H7176" i="18" s="1"/>
  <c r="B7175" i="18"/>
  <c r="G7175" i="18" s="1"/>
  <c r="H7175" i="18" s="1"/>
  <c r="B7173" i="18"/>
  <c r="G7173" i="18" s="1"/>
  <c r="H7173" i="18" s="1"/>
  <c r="B7171" i="18"/>
  <c r="G7171" i="18" s="1"/>
  <c r="H7171" i="18" s="1"/>
  <c r="B7170" i="18"/>
  <c r="G7170" i="18" s="1"/>
  <c r="H7170" i="18" s="1"/>
  <c r="B7169" i="18"/>
  <c r="G7169" i="18" s="1"/>
  <c r="H7169" i="18" s="1"/>
  <c r="B7168" i="18"/>
  <c r="G7168" i="18" s="1"/>
  <c r="H7168" i="18" s="1"/>
  <c r="B7167" i="18"/>
  <c r="G7167" i="18" s="1"/>
  <c r="H7167" i="18" s="1"/>
  <c r="B7166" i="18"/>
  <c r="G7166" i="18" s="1"/>
  <c r="H7166" i="18" s="1"/>
  <c r="B7165" i="18"/>
  <c r="G7165" i="18" s="1"/>
  <c r="H7165" i="18" s="1"/>
  <c r="B7163" i="18"/>
  <c r="G7163" i="18" s="1"/>
  <c r="H7163" i="18" s="1"/>
  <c r="B7162" i="18"/>
  <c r="G7162" i="18" s="1"/>
  <c r="H7162" i="18" s="1"/>
  <c r="B7161" i="18"/>
  <c r="G7161" i="18" s="1"/>
  <c r="H7161" i="18" s="1"/>
  <c r="B7160" i="18"/>
  <c r="G7160" i="18" s="1"/>
  <c r="H7160" i="18" s="1"/>
  <c r="B7158" i="18"/>
  <c r="G7158" i="18" s="1"/>
  <c r="H7158" i="18" s="1"/>
  <c r="B7157" i="18"/>
  <c r="G7157" i="18" s="1"/>
  <c r="H7157" i="18" s="1"/>
  <c r="B7156" i="18"/>
  <c r="G7156" i="18" s="1"/>
  <c r="H7156" i="18" s="1"/>
  <c r="B7155" i="18"/>
  <c r="G7155" i="18" s="1"/>
  <c r="H7155" i="18" s="1"/>
  <c r="B7154" i="18"/>
  <c r="G7154" i="18" s="1"/>
  <c r="H7154" i="18" s="1"/>
  <c r="B7153" i="18"/>
  <c r="G7153" i="18" s="1"/>
  <c r="H7153" i="18" s="1"/>
  <c r="B7152" i="18"/>
  <c r="G7152" i="18" s="1"/>
  <c r="H7152" i="18" s="1"/>
  <c r="B7151" i="18"/>
  <c r="G7151" i="18" s="1"/>
  <c r="H7151" i="18" s="1"/>
  <c r="B7150" i="18"/>
  <c r="G7150" i="18" s="1"/>
  <c r="H7150" i="18" s="1"/>
  <c r="B7149" i="18"/>
  <c r="G7149" i="18" s="1"/>
  <c r="H7149" i="18" s="1"/>
  <c r="B7147" i="18"/>
  <c r="G7147" i="18" s="1"/>
  <c r="H7147" i="18" s="1"/>
  <c r="B7144" i="18"/>
  <c r="G7144" i="18" s="1"/>
  <c r="H7144" i="18" s="1"/>
  <c r="B7143" i="18"/>
  <c r="G7143" i="18" s="1"/>
  <c r="H7143" i="18" s="1"/>
  <c r="B7142" i="18"/>
  <c r="G7142" i="18" s="1"/>
  <c r="H7142" i="18" s="1"/>
  <c r="B7141" i="18"/>
  <c r="G7141" i="18" s="1"/>
  <c r="H7141" i="18" s="1"/>
  <c r="B7140" i="18"/>
  <c r="G7140" i="18" s="1"/>
  <c r="H7140" i="18" s="1"/>
  <c r="B7139" i="18"/>
  <c r="G7139" i="18" s="1"/>
  <c r="H7139" i="18" s="1"/>
  <c r="B7138" i="18"/>
  <c r="G7138" i="18" s="1"/>
  <c r="H7138" i="18" s="1"/>
  <c r="B7136" i="18"/>
  <c r="G7136" i="18" s="1"/>
  <c r="H7136" i="18" s="1"/>
  <c r="B7135" i="18"/>
  <c r="G7135" i="18" s="1"/>
  <c r="H7135" i="18" s="1"/>
  <c r="B7134" i="18"/>
  <c r="G7134" i="18" s="1"/>
  <c r="H7134" i="18" s="1"/>
  <c r="B7133" i="18"/>
  <c r="G7133" i="18" s="1"/>
  <c r="H7133" i="18" s="1"/>
  <c r="B7131" i="18"/>
  <c r="G7131" i="18" s="1"/>
  <c r="H7131" i="18" s="1"/>
  <c r="B7130" i="18"/>
  <c r="G7130" i="18" s="1"/>
  <c r="H7130" i="18" s="1"/>
  <c r="B7129" i="18"/>
  <c r="G7129" i="18" s="1"/>
  <c r="H7129" i="18" s="1"/>
  <c r="B7128" i="18"/>
  <c r="G7128" i="18" s="1"/>
  <c r="H7128" i="18" s="1"/>
  <c r="B7127" i="18"/>
  <c r="G7127" i="18" s="1"/>
  <c r="H7127" i="18" s="1"/>
  <c r="B7126" i="18"/>
  <c r="G7126" i="18" s="1"/>
  <c r="H7126" i="18" s="1"/>
  <c r="B7125" i="18"/>
  <c r="G7125" i="18" s="1"/>
  <c r="H7125" i="18" s="1"/>
  <c r="B7124" i="18"/>
  <c r="G7124" i="18" s="1"/>
  <c r="H7124" i="18" s="1"/>
  <c r="B7123" i="18"/>
  <c r="G7123" i="18" s="1"/>
  <c r="H7123" i="18" s="1"/>
  <c r="B7122" i="18"/>
  <c r="G7122" i="18" s="1"/>
  <c r="H7122" i="18" s="1"/>
  <c r="B7120" i="18"/>
  <c r="G7120" i="18" s="1"/>
  <c r="H7120" i="18" s="1"/>
  <c r="B7118" i="18"/>
  <c r="G7118" i="18" s="1"/>
  <c r="H7118" i="18" s="1"/>
  <c r="B7117" i="18"/>
  <c r="G7117" i="18" s="1"/>
  <c r="H7117" i="18" s="1"/>
  <c r="B7115" i="18"/>
  <c r="G7115" i="18" s="1"/>
  <c r="H7115" i="18" s="1"/>
  <c r="B7114" i="18"/>
  <c r="G7114" i="18" s="1"/>
  <c r="H7114" i="18" s="1"/>
  <c r="B7112" i="18"/>
  <c r="G7112" i="18" s="1"/>
  <c r="H7112" i="18" s="1"/>
  <c r="B7111" i="18"/>
  <c r="G7111" i="18" s="1"/>
  <c r="H7111" i="18" s="1"/>
  <c r="B7110" i="18"/>
  <c r="G7110" i="18" s="1"/>
  <c r="H7110" i="18" s="1"/>
  <c r="B7109" i="18"/>
  <c r="G7109" i="18" s="1"/>
  <c r="H7109" i="18" s="1"/>
  <c r="B7108" i="18"/>
  <c r="G7108" i="18" s="1"/>
  <c r="H7108" i="18" s="1"/>
  <c r="B7107" i="18"/>
  <c r="G7107" i="18" s="1"/>
  <c r="H7107" i="18" s="1"/>
  <c r="B7106" i="18"/>
  <c r="G7106" i="18" s="1"/>
  <c r="H7106" i="18" s="1"/>
  <c r="B7104" i="18"/>
  <c r="G7104" i="18" s="1"/>
  <c r="H7104" i="18" s="1"/>
  <c r="B7103" i="18"/>
  <c r="G7103" i="18" s="1"/>
  <c r="H7103" i="18" s="1"/>
  <c r="B7102" i="18"/>
  <c r="G7102" i="18" s="1"/>
  <c r="H7102" i="18" s="1"/>
  <c r="B7101" i="18"/>
  <c r="G7101" i="18" s="1"/>
  <c r="H7101" i="18" s="1"/>
  <c r="B7099" i="18"/>
  <c r="G7099" i="18" s="1"/>
  <c r="H7099" i="18" s="1"/>
  <c r="B7098" i="18"/>
  <c r="G7098" i="18" s="1"/>
  <c r="H7098" i="18" s="1"/>
  <c r="B7097" i="18"/>
  <c r="G7097" i="18" s="1"/>
  <c r="H7097" i="18" s="1"/>
  <c r="B7096" i="18"/>
  <c r="G7096" i="18" s="1"/>
  <c r="H7096" i="18" s="1"/>
  <c r="B7095" i="18"/>
  <c r="G7095" i="18" s="1"/>
  <c r="H7095" i="18" s="1"/>
  <c r="B7094" i="18"/>
  <c r="G7094" i="18" s="1"/>
  <c r="H7094" i="18" s="1"/>
  <c r="B7093" i="18"/>
  <c r="G7093" i="18" s="1"/>
  <c r="H7093" i="18" s="1"/>
  <c r="B7092" i="18"/>
  <c r="G7092" i="18" s="1"/>
  <c r="H7092" i="18" s="1"/>
  <c r="B7091" i="18"/>
  <c r="G7091" i="18" s="1"/>
  <c r="H7091" i="18" s="1"/>
  <c r="B7090" i="18"/>
  <c r="G7090" i="18" s="1"/>
  <c r="H7090" i="18" s="1"/>
  <c r="B7088" i="18"/>
  <c r="G7088" i="18" s="1"/>
  <c r="H7088" i="18" s="1"/>
  <c r="B7086" i="18"/>
  <c r="G7086" i="18" s="1"/>
  <c r="H7086" i="18" s="1"/>
  <c r="B7085" i="18"/>
  <c r="G7085" i="18" s="1"/>
  <c r="H7085" i="18" s="1"/>
  <c r="B7084" i="18"/>
  <c r="G7084" i="18" s="1"/>
  <c r="H7084" i="18" s="1"/>
  <c r="B7083" i="18"/>
  <c r="G7083" i="18" s="1"/>
  <c r="H7083" i="18" s="1"/>
  <c r="B7082" i="18"/>
  <c r="G7082" i="18" s="1"/>
  <c r="H7082" i="18" s="1"/>
  <c r="B7081" i="18"/>
  <c r="G7081" i="18" s="1"/>
  <c r="H7081" i="18" s="1"/>
  <c r="B7080" i="18"/>
  <c r="G7080" i="18" s="1"/>
  <c r="H7080" i="18" s="1"/>
  <c r="B7078" i="18"/>
  <c r="G7078" i="18" s="1"/>
  <c r="H7078" i="18" s="1"/>
  <c r="B7077" i="18"/>
  <c r="G7077" i="18" s="1"/>
  <c r="H7077" i="18" s="1"/>
  <c r="B7076" i="18"/>
  <c r="G7076" i="18" s="1"/>
  <c r="H7076" i="18" s="1"/>
  <c r="B7075" i="18"/>
  <c r="G7075" i="18" s="1"/>
  <c r="H7075" i="18" s="1"/>
  <c r="B7073" i="18"/>
  <c r="G7073" i="18" s="1"/>
  <c r="H7073" i="18" s="1"/>
  <c r="B7072" i="18"/>
  <c r="G7072" i="18" s="1"/>
  <c r="H7072" i="18" s="1"/>
  <c r="B7071" i="18"/>
  <c r="G7071" i="18" s="1"/>
  <c r="H7071" i="18" s="1"/>
  <c r="B7070" i="18"/>
  <c r="G7070" i="18" s="1"/>
  <c r="H7070" i="18" s="1"/>
  <c r="B7069" i="18"/>
  <c r="G7069" i="18" s="1"/>
  <c r="H7069" i="18" s="1"/>
  <c r="B7068" i="18"/>
  <c r="G7068" i="18" s="1"/>
  <c r="H7068" i="18" s="1"/>
  <c r="B7067" i="18"/>
  <c r="G7067" i="18" s="1"/>
  <c r="H7067" i="18" s="1"/>
  <c r="B7066" i="18"/>
  <c r="G7066" i="18" s="1"/>
  <c r="H7066" i="18" s="1"/>
  <c r="B7065" i="18"/>
  <c r="G7065" i="18" s="1"/>
  <c r="H7065" i="18" s="1"/>
  <c r="B7064" i="18"/>
  <c r="G7064" i="18" s="1"/>
  <c r="H7064" i="18" s="1"/>
  <c r="B7062" i="18"/>
  <c r="G7062" i="18" s="1"/>
  <c r="H7062" i="18" s="1"/>
  <c r="B7059" i="18"/>
  <c r="G7059" i="18" s="1"/>
  <c r="H7059" i="18" s="1"/>
  <c r="B7058" i="18"/>
  <c r="G7058" i="18" s="1"/>
  <c r="H7058" i="18" s="1"/>
  <c r="B7057" i="18"/>
  <c r="G7057" i="18" s="1"/>
  <c r="H7057" i="18" s="1"/>
  <c r="B7056" i="18"/>
  <c r="G7056" i="18" s="1"/>
  <c r="H7056" i="18" s="1"/>
  <c r="B7055" i="18"/>
  <c r="G7055" i="18" s="1"/>
  <c r="H7055" i="18" s="1"/>
  <c r="B7054" i="18"/>
  <c r="G7054" i="18" s="1"/>
  <c r="H7054" i="18" s="1"/>
  <c r="B7053" i="18"/>
  <c r="G7053" i="18" s="1"/>
  <c r="H7053" i="18" s="1"/>
  <c r="B7051" i="18"/>
  <c r="G7051" i="18" s="1"/>
  <c r="H7051" i="18" s="1"/>
  <c r="B7050" i="18"/>
  <c r="G7050" i="18" s="1"/>
  <c r="H7050" i="18" s="1"/>
  <c r="B7049" i="18"/>
  <c r="G7049" i="18" s="1"/>
  <c r="H7049" i="18" s="1"/>
  <c r="B7048" i="18"/>
  <c r="G7048" i="18" s="1"/>
  <c r="H7048" i="18" s="1"/>
  <c r="B7046" i="18"/>
  <c r="G7046" i="18" s="1"/>
  <c r="H7046" i="18" s="1"/>
  <c r="B7045" i="18"/>
  <c r="G7045" i="18" s="1"/>
  <c r="H7045" i="18" s="1"/>
  <c r="B7044" i="18"/>
  <c r="G7044" i="18" s="1"/>
  <c r="H7044" i="18" s="1"/>
  <c r="B7043" i="18"/>
  <c r="G7043" i="18" s="1"/>
  <c r="H7043" i="18" s="1"/>
  <c r="B7042" i="18"/>
  <c r="G7042" i="18" s="1"/>
  <c r="H7042" i="18" s="1"/>
  <c r="B7041" i="18"/>
  <c r="G7041" i="18" s="1"/>
  <c r="H7041" i="18" s="1"/>
  <c r="B7040" i="18"/>
  <c r="G7040" i="18" s="1"/>
  <c r="H7040" i="18" s="1"/>
  <c r="B7039" i="18"/>
  <c r="G7039" i="18" s="1"/>
  <c r="H7039" i="18" s="1"/>
  <c r="B7038" i="18"/>
  <c r="G7038" i="18" s="1"/>
  <c r="H7038" i="18" s="1"/>
  <c r="B7037" i="18"/>
  <c r="G7037" i="18" s="1"/>
  <c r="H7037" i="18" s="1"/>
  <c r="B7035" i="18"/>
  <c r="G7035" i="18" s="1"/>
  <c r="H7035" i="18" s="1"/>
  <c r="B7033" i="18"/>
  <c r="G7033" i="18" s="1"/>
  <c r="H7033" i="18" s="1"/>
  <c r="B7032" i="18"/>
  <c r="G7032" i="18" s="1"/>
  <c r="H7032" i="18" s="1"/>
  <c r="B7030" i="18"/>
  <c r="G7030" i="18" s="1"/>
  <c r="H7030" i="18" s="1"/>
  <c r="B7029" i="18"/>
  <c r="G7029" i="18" s="1"/>
  <c r="H7029" i="18" s="1"/>
  <c r="B7027" i="18"/>
  <c r="G7027" i="18" s="1"/>
  <c r="H7027" i="18" s="1"/>
  <c r="B7026" i="18"/>
  <c r="G7026" i="18" s="1"/>
  <c r="H7026" i="18" s="1"/>
  <c r="B7025" i="18"/>
  <c r="G7025" i="18" s="1"/>
  <c r="H7025" i="18" s="1"/>
  <c r="B7024" i="18"/>
  <c r="G7024" i="18" s="1"/>
  <c r="H7024" i="18" s="1"/>
  <c r="B7023" i="18"/>
  <c r="G7023" i="18" s="1"/>
  <c r="H7023" i="18" s="1"/>
  <c r="B7022" i="18"/>
  <c r="G7022" i="18" s="1"/>
  <c r="H7022" i="18" s="1"/>
  <c r="B7021" i="18"/>
  <c r="G7021" i="18" s="1"/>
  <c r="H7021" i="18" s="1"/>
  <c r="B7019" i="18"/>
  <c r="G7019" i="18" s="1"/>
  <c r="H7019" i="18" s="1"/>
  <c r="B7018" i="18"/>
  <c r="G7018" i="18" s="1"/>
  <c r="H7018" i="18" s="1"/>
  <c r="B7017" i="18"/>
  <c r="G7017" i="18" s="1"/>
  <c r="H7017" i="18" s="1"/>
  <c r="B7016" i="18"/>
  <c r="G7016" i="18" s="1"/>
  <c r="H7016" i="18" s="1"/>
  <c r="B7014" i="18"/>
  <c r="G7014" i="18" s="1"/>
  <c r="H7014" i="18" s="1"/>
  <c r="B7013" i="18"/>
  <c r="G7013" i="18" s="1"/>
  <c r="H7013" i="18" s="1"/>
  <c r="B7012" i="18"/>
  <c r="G7012" i="18" s="1"/>
  <c r="H7012" i="18" s="1"/>
  <c r="B7011" i="18"/>
  <c r="G7011" i="18" s="1"/>
  <c r="H7011" i="18" s="1"/>
  <c r="B7010" i="18"/>
  <c r="G7010" i="18" s="1"/>
  <c r="H7010" i="18" s="1"/>
  <c r="B7009" i="18"/>
  <c r="G7009" i="18" s="1"/>
  <c r="H7009" i="18" s="1"/>
  <c r="B7008" i="18"/>
  <c r="G7008" i="18" s="1"/>
  <c r="H7008" i="18" s="1"/>
  <c r="B7007" i="18"/>
  <c r="G7007" i="18" s="1"/>
  <c r="H7007" i="18" s="1"/>
  <c r="B7006" i="18"/>
  <c r="G7006" i="18" s="1"/>
  <c r="H7006" i="18" s="1"/>
  <c r="B7005" i="18"/>
  <c r="G7005" i="18" s="1"/>
  <c r="H7005" i="18" s="1"/>
  <c r="B7003" i="18"/>
  <c r="G7003" i="18" s="1"/>
  <c r="H7003" i="18" s="1"/>
  <c r="B7001" i="18"/>
  <c r="G7001" i="18" s="1"/>
  <c r="H7001" i="18" s="1"/>
  <c r="B7000" i="18"/>
  <c r="G7000" i="18" s="1"/>
  <c r="H7000" i="18" s="1"/>
  <c r="B6999" i="18"/>
  <c r="G6999" i="18" s="1"/>
  <c r="H6999" i="18" s="1"/>
  <c r="B6998" i="18"/>
  <c r="G6998" i="18" s="1"/>
  <c r="H6998" i="18" s="1"/>
  <c r="B6997" i="18"/>
  <c r="G6997" i="18" s="1"/>
  <c r="H6997" i="18" s="1"/>
  <c r="B6996" i="18"/>
  <c r="G6996" i="18" s="1"/>
  <c r="H6996" i="18" s="1"/>
  <c r="B6995" i="18"/>
  <c r="G6995" i="18" s="1"/>
  <c r="H6995" i="18" s="1"/>
  <c r="B6993" i="18"/>
  <c r="G6993" i="18" s="1"/>
  <c r="H6993" i="18" s="1"/>
  <c r="B6992" i="18"/>
  <c r="G6992" i="18" s="1"/>
  <c r="H6992" i="18" s="1"/>
  <c r="B6991" i="18"/>
  <c r="G6991" i="18" s="1"/>
  <c r="H6991" i="18" s="1"/>
  <c r="B6990" i="18"/>
  <c r="G6990" i="18" s="1"/>
  <c r="H6990" i="18" s="1"/>
  <c r="B6988" i="18"/>
  <c r="G6988" i="18" s="1"/>
  <c r="H6988" i="18" s="1"/>
  <c r="B6987" i="18"/>
  <c r="G6987" i="18" s="1"/>
  <c r="H6987" i="18" s="1"/>
  <c r="B6986" i="18"/>
  <c r="G6986" i="18" s="1"/>
  <c r="H6986" i="18" s="1"/>
  <c r="B6985" i="18"/>
  <c r="G6985" i="18" s="1"/>
  <c r="H6985" i="18" s="1"/>
  <c r="B6984" i="18"/>
  <c r="G6984" i="18" s="1"/>
  <c r="H6984" i="18" s="1"/>
  <c r="B6983" i="18"/>
  <c r="G6983" i="18" s="1"/>
  <c r="H6983" i="18" s="1"/>
  <c r="B6982" i="18"/>
  <c r="G6982" i="18" s="1"/>
  <c r="H6982" i="18" s="1"/>
  <c r="B6981" i="18"/>
  <c r="G6981" i="18" s="1"/>
  <c r="H6981" i="18" s="1"/>
  <c r="B6980" i="18"/>
  <c r="G6980" i="18" s="1"/>
  <c r="H6980" i="18" s="1"/>
  <c r="B6979" i="18"/>
  <c r="G6979" i="18" s="1"/>
  <c r="H6979" i="18" s="1"/>
  <c r="B6977" i="18"/>
  <c r="G6977" i="18" s="1"/>
  <c r="H6977" i="18" s="1"/>
  <c r="B6975" i="18"/>
  <c r="G6975" i="18" s="1"/>
  <c r="H6975" i="18" s="1"/>
  <c r="B6974" i="18"/>
  <c r="G6974" i="18" s="1"/>
  <c r="H6974" i="18" s="1"/>
  <c r="B6973" i="18"/>
  <c r="G6973" i="18" s="1"/>
  <c r="H6973" i="18" s="1"/>
  <c r="B6972" i="18"/>
  <c r="G6972" i="18" s="1"/>
  <c r="H6972" i="18" s="1"/>
  <c r="B6971" i="18"/>
  <c r="G6971" i="18" s="1"/>
  <c r="H6971" i="18" s="1"/>
  <c r="B6970" i="18"/>
  <c r="G6970" i="18" s="1"/>
  <c r="H6970" i="18" s="1"/>
  <c r="B6969" i="18"/>
  <c r="G6969" i="18" s="1"/>
  <c r="H6969" i="18" s="1"/>
  <c r="B6967" i="18"/>
  <c r="G6967" i="18" s="1"/>
  <c r="H6967" i="18" s="1"/>
  <c r="B6966" i="18"/>
  <c r="G6966" i="18" s="1"/>
  <c r="H6966" i="18" s="1"/>
  <c r="B6965" i="18"/>
  <c r="G6965" i="18" s="1"/>
  <c r="H6965" i="18" s="1"/>
  <c r="B6964" i="18"/>
  <c r="G6964" i="18" s="1"/>
  <c r="H6964" i="18" s="1"/>
  <c r="B6962" i="18"/>
  <c r="G6962" i="18" s="1"/>
  <c r="H6962" i="18" s="1"/>
  <c r="B6961" i="18"/>
  <c r="G6961" i="18" s="1"/>
  <c r="H6961" i="18" s="1"/>
  <c r="B6960" i="18"/>
  <c r="G6960" i="18" s="1"/>
  <c r="H6960" i="18" s="1"/>
  <c r="B6959" i="18"/>
  <c r="G6959" i="18" s="1"/>
  <c r="H6959" i="18" s="1"/>
  <c r="B6958" i="18"/>
  <c r="G6958" i="18" s="1"/>
  <c r="H6958" i="18" s="1"/>
  <c r="B6957" i="18"/>
  <c r="G6957" i="18" s="1"/>
  <c r="H6957" i="18" s="1"/>
  <c r="B6956" i="18"/>
  <c r="G6956" i="18" s="1"/>
  <c r="H6956" i="18" s="1"/>
  <c r="B6955" i="18"/>
  <c r="G6955" i="18" s="1"/>
  <c r="H6955" i="18" s="1"/>
  <c r="B6954" i="18"/>
  <c r="G6954" i="18" s="1"/>
  <c r="H6954" i="18" s="1"/>
  <c r="B6953" i="18"/>
  <c r="G6953" i="18" s="1"/>
  <c r="H6953" i="18" s="1"/>
  <c r="B6951" i="18"/>
  <c r="G6951" i="18" s="1"/>
  <c r="H6951" i="18" s="1"/>
  <c r="B6948" i="18"/>
  <c r="G6948" i="18" s="1"/>
  <c r="H6948" i="18" s="1"/>
  <c r="B6947" i="18"/>
  <c r="G6947" i="18" s="1"/>
  <c r="H6947" i="18" s="1"/>
  <c r="B6946" i="18"/>
  <c r="G6946" i="18" s="1"/>
  <c r="H6946" i="18" s="1"/>
  <c r="B6945" i="18"/>
  <c r="G6945" i="18" s="1"/>
  <c r="H6945" i="18" s="1"/>
  <c r="B6944" i="18"/>
  <c r="G6944" i="18" s="1"/>
  <c r="H6944" i="18" s="1"/>
  <c r="B6943" i="18"/>
  <c r="G6943" i="18" s="1"/>
  <c r="H6943" i="18" s="1"/>
  <c r="B6942" i="18"/>
  <c r="G6942" i="18" s="1"/>
  <c r="H6942" i="18" s="1"/>
  <c r="B6941" i="18"/>
  <c r="G6941" i="18" s="1"/>
  <c r="H6941" i="18" s="1"/>
  <c r="B6940" i="18"/>
  <c r="G6940" i="18" s="1"/>
  <c r="H6940" i="18" s="1"/>
  <c r="B6939" i="18"/>
  <c r="G6939" i="18" s="1"/>
  <c r="H6939" i="18" s="1"/>
  <c r="B6937" i="18"/>
  <c r="G6937" i="18" s="1"/>
  <c r="H6937" i="18" s="1"/>
  <c r="B6936" i="18"/>
  <c r="G6936" i="18" s="1"/>
  <c r="H6936" i="18" s="1"/>
  <c r="B6935" i="18"/>
  <c r="G6935" i="18" s="1"/>
  <c r="H6935" i="18" s="1"/>
  <c r="B6934" i="18"/>
  <c r="G6934" i="18" s="1"/>
  <c r="H6934" i="18" s="1"/>
  <c r="B6933" i="18"/>
  <c r="G6933" i="18" s="1"/>
  <c r="H6933" i="18" s="1"/>
  <c r="B6932" i="18"/>
  <c r="G6932" i="18" s="1"/>
  <c r="H6932" i="18" s="1"/>
  <c r="B6931" i="18"/>
  <c r="G6931" i="18" s="1"/>
  <c r="H6931" i="18" s="1"/>
  <c r="B6930" i="18"/>
  <c r="G6930" i="18" s="1"/>
  <c r="H6930" i="18" s="1"/>
  <c r="B6929" i="18"/>
  <c r="G6929" i="18" s="1"/>
  <c r="H6929" i="18" s="1"/>
  <c r="B6928" i="18"/>
  <c r="G6928" i="18" s="1"/>
  <c r="H6928" i="18" s="1"/>
  <c r="B6927" i="18"/>
  <c r="G6927" i="18" s="1"/>
  <c r="H6927" i="18" s="1"/>
  <c r="B6925" i="18"/>
  <c r="G6925" i="18" s="1"/>
  <c r="H6925" i="18" s="1"/>
  <c r="B6924" i="18"/>
  <c r="G6924" i="18" s="1"/>
  <c r="H6924" i="18" s="1"/>
  <c r="B6923" i="18"/>
  <c r="G6923" i="18" s="1"/>
  <c r="H6923" i="18" s="1"/>
  <c r="B6922" i="18"/>
  <c r="G6922" i="18" s="1"/>
  <c r="H6922" i="18" s="1"/>
  <c r="B6921" i="18"/>
  <c r="G6921" i="18" s="1"/>
  <c r="H6921" i="18" s="1"/>
  <c r="B6920" i="18"/>
  <c r="G6920" i="18" s="1"/>
  <c r="H6920" i="18" s="1"/>
  <c r="B6919" i="18"/>
  <c r="G6919" i="18" s="1"/>
  <c r="H6919" i="18" s="1"/>
  <c r="B6918" i="18"/>
  <c r="G6918" i="18" s="1"/>
  <c r="H6918" i="18" s="1"/>
  <c r="B6917" i="18"/>
  <c r="G6917" i="18" s="1"/>
  <c r="H6917" i="18" s="1"/>
  <c r="B6916" i="18"/>
  <c r="G6916" i="18" s="1"/>
  <c r="H6916" i="18" s="1"/>
  <c r="B6915" i="18"/>
  <c r="G6915" i="18" s="1"/>
  <c r="H6915" i="18" s="1"/>
  <c r="B6913" i="18"/>
  <c r="G6913" i="18" s="1"/>
  <c r="H6913" i="18" s="1"/>
  <c r="B6912" i="18"/>
  <c r="G6912" i="18" s="1"/>
  <c r="H6912" i="18" s="1"/>
  <c r="B6911" i="18"/>
  <c r="G6911" i="18" s="1"/>
  <c r="H6911" i="18" s="1"/>
  <c r="B6910" i="18"/>
  <c r="G6910" i="18" s="1"/>
  <c r="H6910" i="18" s="1"/>
  <c r="B6909" i="18"/>
  <c r="G6909" i="18" s="1"/>
  <c r="H6909" i="18" s="1"/>
  <c r="B6908" i="18"/>
  <c r="G6908" i="18" s="1"/>
  <c r="H6908" i="18" s="1"/>
  <c r="B6907" i="18"/>
  <c r="G6907" i="18" s="1"/>
  <c r="H6907" i="18" s="1"/>
  <c r="B6906" i="18"/>
  <c r="G6906" i="18" s="1"/>
  <c r="H6906" i="18" s="1"/>
  <c r="B6905" i="18"/>
  <c r="G6905" i="18" s="1"/>
  <c r="H6905" i="18" s="1"/>
  <c r="B6904" i="18"/>
  <c r="G6904" i="18" s="1"/>
  <c r="H6904" i="18" s="1"/>
  <c r="B6903" i="18"/>
  <c r="G6903" i="18" s="1"/>
  <c r="H6903" i="18" s="1"/>
  <c r="B6901" i="18"/>
  <c r="G6901" i="18" s="1"/>
  <c r="H6901" i="18" s="1"/>
  <c r="B6900" i="18"/>
  <c r="G6900" i="18" s="1"/>
  <c r="H6900" i="18" s="1"/>
  <c r="B6899" i="18"/>
  <c r="G6899" i="18" s="1"/>
  <c r="H6899" i="18" s="1"/>
  <c r="B6898" i="18"/>
  <c r="G6898" i="18" s="1"/>
  <c r="H6898" i="18" s="1"/>
  <c r="B6897" i="18"/>
  <c r="G6897" i="18" s="1"/>
  <c r="H6897" i="18" s="1"/>
  <c r="B6896" i="18"/>
  <c r="G6896" i="18" s="1"/>
  <c r="H6896" i="18" s="1"/>
  <c r="B6895" i="18"/>
  <c r="G6895" i="18" s="1"/>
  <c r="H6895" i="18" s="1"/>
  <c r="B6894" i="18"/>
  <c r="G6894" i="18" s="1"/>
  <c r="H6894" i="18" s="1"/>
  <c r="B6893" i="18"/>
  <c r="G6893" i="18" s="1"/>
  <c r="H6893" i="18" s="1"/>
  <c r="B6892" i="18"/>
  <c r="G6892" i="18" s="1"/>
  <c r="H6892" i="18" s="1"/>
  <c r="B6891" i="18"/>
  <c r="G6891" i="18" s="1"/>
  <c r="H6891" i="18" s="1"/>
  <c r="B6889" i="18"/>
  <c r="G6889" i="18" s="1"/>
  <c r="H6889" i="18" s="1"/>
  <c r="B6888" i="18"/>
  <c r="G6888" i="18" s="1"/>
  <c r="H6888" i="18" s="1"/>
  <c r="B6887" i="18"/>
  <c r="G6887" i="18" s="1"/>
  <c r="H6887" i="18" s="1"/>
  <c r="B6886" i="18"/>
  <c r="G6886" i="18" s="1"/>
  <c r="H6886" i="18" s="1"/>
  <c r="B6885" i="18"/>
  <c r="G6885" i="18" s="1"/>
  <c r="H6885" i="18" s="1"/>
  <c r="B6884" i="18"/>
  <c r="G6884" i="18" s="1"/>
  <c r="H6884" i="18" s="1"/>
  <c r="B6883" i="18"/>
  <c r="G6883" i="18" s="1"/>
  <c r="H6883" i="18" s="1"/>
  <c r="B6882" i="18"/>
  <c r="G6882" i="18" s="1"/>
  <c r="H6882" i="18" s="1"/>
  <c r="B6881" i="18"/>
  <c r="G6881" i="18" s="1"/>
  <c r="H6881" i="18" s="1"/>
  <c r="B6880" i="18"/>
  <c r="G6880" i="18" s="1"/>
  <c r="H6880" i="18" s="1"/>
  <c r="B6879" i="18"/>
  <c r="G6879" i="18" s="1"/>
  <c r="H6879" i="18" s="1"/>
  <c r="B6877" i="18"/>
  <c r="G6877" i="18" s="1"/>
  <c r="H6877" i="18" s="1"/>
  <c r="B6876" i="18"/>
  <c r="G6876" i="18" s="1"/>
  <c r="H6876" i="18" s="1"/>
  <c r="B6875" i="18"/>
  <c r="G6875" i="18" s="1"/>
  <c r="H6875" i="18" s="1"/>
  <c r="B6874" i="18"/>
  <c r="G6874" i="18" s="1"/>
  <c r="H6874" i="18" s="1"/>
  <c r="B6873" i="18"/>
  <c r="G6873" i="18" s="1"/>
  <c r="H6873" i="18" s="1"/>
  <c r="B6872" i="18"/>
  <c r="G6872" i="18" s="1"/>
  <c r="H6872" i="18" s="1"/>
  <c r="B6871" i="18"/>
  <c r="G6871" i="18" s="1"/>
  <c r="H6871" i="18" s="1"/>
  <c r="B6870" i="18"/>
  <c r="G6870" i="18" s="1"/>
  <c r="H6870" i="18" s="1"/>
  <c r="B6869" i="18"/>
  <c r="G6869" i="18" s="1"/>
  <c r="H6869" i="18" s="1"/>
  <c r="B6868" i="18"/>
  <c r="G6868" i="18" s="1"/>
  <c r="H6868" i="18" s="1"/>
  <c r="B6867" i="18"/>
  <c r="G6867" i="18" s="1"/>
  <c r="H6867" i="18" s="1"/>
  <c r="B6865" i="18"/>
  <c r="G6865" i="18" s="1"/>
  <c r="H6865" i="18" s="1"/>
  <c r="B6864" i="18"/>
  <c r="G6864" i="18" s="1"/>
  <c r="H6864" i="18" s="1"/>
  <c r="B6863" i="18"/>
  <c r="G6863" i="18" s="1"/>
  <c r="H6863" i="18" s="1"/>
  <c r="B6862" i="18"/>
  <c r="G6862" i="18" s="1"/>
  <c r="H6862" i="18" s="1"/>
  <c r="B6861" i="18"/>
  <c r="G6861" i="18" s="1"/>
  <c r="H6861" i="18" s="1"/>
  <c r="B6860" i="18"/>
  <c r="G6860" i="18" s="1"/>
  <c r="H6860" i="18" s="1"/>
  <c r="B6859" i="18"/>
  <c r="G6859" i="18" s="1"/>
  <c r="H6859" i="18" s="1"/>
  <c r="B6858" i="18"/>
  <c r="G6858" i="18" s="1"/>
  <c r="H6858" i="18" s="1"/>
  <c r="B6857" i="18"/>
  <c r="G6857" i="18" s="1"/>
  <c r="H6857" i="18" s="1"/>
  <c r="B6856" i="18"/>
  <c r="G6856" i="18" s="1"/>
  <c r="H6856" i="18" s="1"/>
  <c r="B6855" i="18"/>
  <c r="G6855" i="18" s="1"/>
  <c r="H6855" i="18" s="1"/>
  <c r="B6853" i="18"/>
  <c r="G6853" i="18" s="1"/>
  <c r="H6853" i="18" s="1"/>
  <c r="B6852" i="18"/>
  <c r="G6852" i="18" s="1"/>
  <c r="H6852" i="18" s="1"/>
  <c r="B6851" i="18"/>
  <c r="G6851" i="18" s="1"/>
  <c r="H6851" i="18" s="1"/>
  <c r="B6850" i="18"/>
  <c r="G6850" i="18" s="1"/>
  <c r="H6850" i="18" s="1"/>
  <c r="B6849" i="18"/>
  <c r="G6849" i="18" s="1"/>
  <c r="H6849" i="18" s="1"/>
  <c r="B6848" i="18"/>
  <c r="G6848" i="18" s="1"/>
  <c r="H6848" i="18" s="1"/>
  <c r="B6847" i="18"/>
  <c r="G6847" i="18" s="1"/>
  <c r="H6847" i="18" s="1"/>
  <c r="B6846" i="18"/>
  <c r="G6846" i="18" s="1"/>
  <c r="H6846" i="18" s="1"/>
  <c r="B6845" i="18"/>
  <c r="G6845" i="18" s="1"/>
  <c r="H6845" i="18" s="1"/>
  <c r="B6844" i="18"/>
  <c r="G6844" i="18" s="1"/>
  <c r="H6844" i="18" s="1"/>
  <c r="B6843" i="18"/>
  <c r="G6843" i="18" s="1"/>
  <c r="H6843" i="18" s="1"/>
  <c r="B6842" i="18"/>
  <c r="G6842" i="18" s="1"/>
  <c r="H6842" i="18" s="1"/>
  <c r="B6841" i="18"/>
  <c r="G6841" i="18" s="1"/>
  <c r="H6841" i="18" s="1"/>
  <c r="B6840" i="18"/>
  <c r="G6840" i="18" s="1"/>
  <c r="H6840" i="18" s="1"/>
  <c r="B6839" i="18"/>
  <c r="G6839" i="18" s="1"/>
  <c r="H6839" i="18" s="1"/>
  <c r="B6838" i="18"/>
  <c r="G6838" i="18" s="1"/>
  <c r="H6838" i="18" s="1"/>
  <c r="B6837" i="18"/>
  <c r="G6837" i="18" s="1"/>
  <c r="H6837" i="18" s="1"/>
  <c r="B6836" i="18"/>
  <c r="G6836" i="18" s="1"/>
  <c r="H6836" i="18" s="1"/>
  <c r="B6835" i="18"/>
  <c r="G6835" i="18" s="1"/>
  <c r="H6835" i="18" s="1"/>
  <c r="B6834" i="18"/>
  <c r="G6834" i="18" s="1"/>
  <c r="H6834" i="18" s="1"/>
  <c r="B6833" i="18"/>
  <c r="G6833" i="18" s="1"/>
  <c r="H6833" i="18" s="1"/>
  <c r="B6832" i="18"/>
  <c r="G6832" i="18" s="1"/>
  <c r="H6832" i="18" s="1"/>
  <c r="B6831" i="18"/>
  <c r="G6831" i="18" s="1"/>
  <c r="H6831" i="18" s="1"/>
  <c r="B6830" i="18"/>
  <c r="G6830" i="18" s="1"/>
  <c r="H6830" i="18" s="1"/>
  <c r="B6829" i="18"/>
  <c r="G6829" i="18" s="1"/>
  <c r="H6829" i="18" s="1"/>
  <c r="B6828" i="18"/>
  <c r="G6828" i="18" s="1"/>
  <c r="H6828" i="18" s="1"/>
  <c r="B6827" i="18"/>
  <c r="G6827" i="18" s="1"/>
  <c r="H6827" i="18" s="1"/>
  <c r="B6826" i="18"/>
  <c r="G6826" i="18" s="1"/>
  <c r="H6826" i="18" s="1"/>
  <c r="B6825" i="18"/>
  <c r="G6825" i="18" s="1"/>
  <c r="H6825" i="18" s="1"/>
  <c r="B6824" i="18"/>
  <c r="G6824" i="18" s="1"/>
  <c r="H6824" i="18" s="1"/>
  <c r="B6823" i="18"/>
  <c r="G6823" i="18" s="1"/>
  <c r="H6823" i="18" s="1"/>
  <c r="B6822" i="18"/>
  <c r="G6822" i="18" s="1"/>
  <c r="H6822" i="18" s="1"/>
  <c r="B6821" i="18"/>
  <c r="G6821" i="18" s="1"/>
  <c r="H6821" i="18" s="1"/>
  <c r="B6820" i="18"/>
  <c r="G6820" i="18" s="1"/>
  <c r="H6820" i="18" s="1"/>
  <c r="B6819" i="18"/>
  <c r="G6819" i="18" s="1"/>
  <c r="H6819" i="18" s="1"/>
  <c r="B6818" i="18"/>
  <c r="G6818" i="18" s="1"/>
  <c r="H6818" i="18" s="1"/>
  <c r="B6817" i="18"/>
  <c r="G6817" i="18" s="1"/>
  <c r="H6817" i="18" s="1"/>
  <c r="B6816" i="18"/>
  <c r="G6816" i="18" s="1"/>
  <c r="H6816" i="18" s="1"/>
  <c r="B6815" i="18"/>
  <c r="G6815" i="18" s="1"/>
  <c r="H6815" i="18" s="1"/>
  <c r="B6814" i="18"/>
  <c r="G6814" i="18" s="1"/>
  <c r="H6814" i="18" s="1"/>
  <c r="B6812" i="18"/>
  <c r="G6812" i="18" s="1"/>
  <c r="H6812" i="18" s="1"/>
  <c r="B6811" i="18"/>
  <c r="G6811" i="18" s="1"/>
  <c r="H6811" i="18" s="1"/>
  <c r="B6810" i="18"/>
  <c r="G6810" i="18" s="1"/>
  <c r="H6810" i="18" s="1"/>
  <c r="B6809" i="18"/>
  <c r="G6809" i="18" s="1"/>
  <c r="H6809" i="18" s="1"/>
  <c r="B6807" i="18"/>
  <c r="G6807" i="18" s="1"/>
  <c r="H6807" i="18" s="1"/>
  <c r="B6806" i="18"/>
  <c r="G6806" i="18" s="1"/>
  <c r="H6806" i="18" s="1"/>
  <c r="B6805" i="18"/>
  <c r="G6805" i="18" s="1"/>
  <c r="H6805" i="18" s="1"/>
  <c r="B6804" i="18"/>
  <c r="G6804" i="18" s="1"/>
  <c r="H6804" i="18" s="1"/>
  <c r="B6803" i="18"/>
  <c r="G6803" i="18" s="1"/>
  <c r="H6803" i="18" s="1"/>
  <c r="B6802" i="18"/>
  <c r="G6802" i="18" s="1"/>
  <c r="H6802" i="18" s="1"/>
  <c r="B6801" i="18"/>
  <c r="G6801" i="18" s="1"/>
  <c r="H6801" i="18" s="1"/>
  <c r="B6800" i="18"/>
  <c r="G6800" i="18" s="1"/>
  <c r="H6800" i="18" s="1"/>
  <c r="B6799" i="18"/>
  <c r="G6799" i="18" s="1"/>
  <c r="H6799" i="18" s="1"/>
  <c r="B6798" i="18"/>
  <c r="G6798" i="18" s="1"/>
  <c r="H6798" i="18" s="1"/>
  <c r="B6796" i="18"/>
  <c r="G6796" i="18" s="1"/>
  <c r="H6796" i="18" s="1"/>
  <c r="B6794" i="18"/>
  <c r="G6794" i="18" s="1"/>
  <c r="H6794" i="18" s="1"/>
  <c r="B6793" i="18"/>
  <c r="G6793" i="18" s="1"/>
  <c r="H6793" i="18" s="1"/>
  <c r="B6792" i="18"/>
  <c r="G6792" i="18" s="1"/>
  <c r="H6792" i="18" s="1"/>
  <c r="B6791" i="18"/>
  <c r="G6791" i="18" s="1"/>
  <c r="H6791" i="18" s="1"/>
  <c r="B6790" i="18"/>
  <c r="G6790" i="18" s="1"/>
  <c r="H6790" i="18" s="1"/>
  <c r="B6789" i="18"/>
  <c r="G6789" i="18" s="1"/>
  <c r="H6789" i="18" s="1"/>
  <c r="B6788" i="18"/>
  <c r="G6788" i="18" s="1"/>
  <c r="H6788" i="18" s="1"/>
  <c r="B6786" i="18"/>
  <c r="G6786" i="18" s="1"/>
  <c r="H6786" i="18" s="1"/>
  <c r="B6785" i="18"/>
  <c r="G6785" i="18" s="1"/>
  <c r="H6785" i="18" s="1"/>
  <c r="B6784" i="18"/>
  <c r="G6784" i="18" s="1"/>
  <c r="H6784" i="18" s="1"/>
  <c r="B6783" i="18"/>
  <c r="G6783" i="18" s="1"/>
  <c r="H6783" i="18" s="1"/>
  <c r="B6781" i="18"/>
  <c r="G6781" i="18" s="1"/>
  <c r="H6781" i="18" s="1"/>
  <c r="B6780" i="18"/>
  <c r="G6780" i="18" s="1"/>
  <c r="H6780" i="18" s="1"/>
  <c r="B6779" i="18"/>
  <c r="G6779" i="18" s="1"/>
  <c r="H6779" i="18" s="1"/>
  <c r="B6778" i="18"/>
  <c r="G6778" i="18" s="1"/>
  <c r="H6778" i="18" s="1"/>
  <c r="B6777" i="18"/>
  <c r="G6777" i="18" s="1"/>
  <c r="H6777" i="18" s="1"/>
  <c r="B6776" i="18"/>
  <c r="G6776" i="18" s="1"/>
  <c r="H6776" i="18" s="1"/>
  <c r="B6775" i="18"/>
  <c r="G6775" i="18" s="1"/>
  <c r="H6775" i="18" s="1"/>
  <c r="B6774" i="18"/>
  <c r="G6774" i="18" s="1"/>
  <c r="H6774" i="18" s="1"/>
  <c r="B6773" i="18"/>
  <c r="G6773" i="18" s="1"/>
  <c r="H6773" i="18" s="1"/>
  <c r="B6772" i="18"/>
  <c r="G6772" i="18" s="1"/>
  <c r="H6772" i="18" s="1"/>
  <c r="B6770" i="18"/>
  <c r="G6770" i="18" s="1"/>
  <c r="H6770" i="18" s="1"/>
  <c r="B6768" i="18"/>
  <c r="G6768" i="18" s="1"/>
  <c r="H6768" i="18" s="1"/>
  <c r="B6767" i="18"/>
  <c r="G6767" i="18" s="1"/>
  <c r="H6767" i="18" s="1"/>
  <c r="B6766" i="18"/>
  <c r="G6766" i="18" s="1"/>
  <c r="H6766" i="18" s="1"/>
  <c r="B6765" i="18"/>
  <c r="G6765" i="18" s="1"/>
  <c r="H6765" i="18" s="1"/>
  <c r="B6764" i="18"/>
  <c r="G6764" i="18" s="1"/>
  <c r="H6764" i="18" s="1"/>
  <c r="B6763" i="18"/>
  <c r="G6763" i="18" s="1"/>
  <c r="H6763" i="18" s="1"/>
  <c r="B6762" i="18"/>
  <c r="G6762" i="18" s="1"/>
  <c r="H6762" i="18" s="1"/>
  <c r="B6760" i="18"/>
  <c r="G6760" i="18" s="1"/>
  <c r="H6760" i="18" s="1"/>
  <c r="B6759" i="18"/>
  <c r="G6759" i="18" s="1"/>
  <c r="H6759" i="18" s="1"/>
  <c r="B6758" i="18"/>
  <c r="G6758" i="18" s="1"/>
  <c r="H6758" i="18" s="1"/>
  <c r="B6757" i="18"/>
  <c r="G6757" i="18" s="1"/>
  <c r="H6757" i="18" s="1"/>
  <c r="B6755" i="18"/>
  <c r="G6755" i="18" s="1"/>
  <c r="H6755" i="18" s="1"/>
  <c r="B6754" i="18"/>
  <c r="G6754" i="18" s="1"/>
  <c r="H6754" i="18" s="1"/>
  <c r="B6753" i="18"/>
  <c r="G6753" i="18" s="1"/>
  <c r="H6753" i="18" s="1"/>
  <c r="B6752" i="18"/>
  <c r="G6752" i="18" s="1"/>
  <c r="H6752" i="18" s="1"/>
  <c r="B6751" i="18"/>
  <c r="G6751" i="18" s="1"/>
  <c r="H6751" i="18" s="1"/>
  <c r="B6750" i="18"/>
  <c r="G6750" i="18" s="1"/>
  <c r="H6750" i="18" s="1"/>
  <c r="B6749" i="18"/>
  <c r="G6749" i="18" s="1"/>
  <c r="H6749" i="18" s="1"/>
  <c r="B6748" i="18"/>
  <c r="G6748" i="18" s="1"/>
  <c r="H6748" i="18" s="1"/>
  <c r="B6747" i="18"/>
  <c r="G6747" i="18" s="1"/>
  <c r="H6747" i="18" s="1"/>
  <c r="B6746" i="18"/>
  <c r="G6746" i="18" s="1"/>
  <c r="H6746" i="18" s="1"/>
  <c r="B6744" i="18"/>
  <c r="G6744" i="18" s="1"/>
  <c r="H6744" i="18" s="1"/>
  <c r="B6741" i="18"/>
  <c r="G6741" i="18" s="1"/>
  <c r="H6741" i="18" s="1"/>
  <c r="B6740" i="18"/>
  <c r="G6740" i="18" s="1"/>
  <c r="H6740" i="18" s="1"/>
  <c r="B6739" i="18"/>
  <c r="G6739" i="18" s="1"/>
  <c r="H6739" i="18" s="1"/>
  <c r="B6738" i="18"/>
  <c r="G6738" i="18" s="1"/>
  <c r="H6738" i="18" s="1"/>
  <c r="B6737" i="18"/>
  <c r="G6737" i="18" s="1"/>
  <c r="H6737" i="18" s="1"/>
  <c r="B6736" i="18"/>
  <c r="G6736" i="18" s="1"/>
  <c r="H6736" i="18" s="1"/>
  <c r="B6735" i="18"/>
  <c r="G6735" i="18" s="1"/>
  <c r="H6735" i="18" s="1"/>
  <c r="B6733" i="18"/>
  <c r="G6733" i="18" s="1"/>
  <c r="H6733" i="18" s="1"/>
  <c r="B6732" i="18"/>
  <c r="G6732" i="18" s="1"/>
  <c r="H6732" i="18" s="1"/>
  <c r="B6731" i="18"/>
  <c r="G6731" i="18" s="1"/>
  <c r="H6731" i="18" s="1"/>
  <c r="B6730" i="18"/>
  <c r="G6730" i="18" s="1"/>
  <c r="H6730" i="18" s="1"/>
  <c r="B6728" i="18"/>
  <c r="G6728" i="18" s="1"/>
  <c r="H6728" i="18" s="1"/>
  <c r="B6727" i="18"/>
  <c r="G6727" i="18" s="1"/>
  <c r="H6727" i="18" s="1"/>
  <c r="B6726" i="18"/>
  <c r="G6726" i="18" s="1"/>
  <c r="H6726" i="18" s="1"/>
  <c r="B6725" i="18"/>
  <c r="G6725" i="18" s="1"/>
  <c r="H6725" i="18" s="1"/>
  <c r="B6724" i="18"/>
  <c r="G6724" i="18" s="1"/>
  <c r="H6724" i="18" s="1"/>
  <c r="B6723" i="18"/>
  <c r="G6723" i="18" s="1"/>
  <c r="H6723" i="18" s="1"/>
  <c r="B6722" i="18"/>
  <c r="G6722" i="18" s="1"/>
  <c r="H6722" i="18" s="1"/>
  <c r="B6721" i="18"/>
  <c r="G6721" i="18" s="1"/>
  <c r="H6721" i="18" s="1"/>
  <c r="B6720" i="18"/>
  <c r="G6720" i="18" s="1"/>
  <c r="H6720" i="18" s="1"/>
  <c r="B6719" i="18"/>
  <c r="G6719" i="18" s="1"/>
  <c r="H6719" i="18" s="1"/>
  <c r="B6717" i="18"/>
  <c r="G6717" i="18" s="1"/>
  <c r="H6717" i="18" s="1"/>
  <c r="B6715" i="18"/>
  <c r="G6715" i="18" s="1"/>
  <c r="H6715" i="18" s="1"/>
  <c r="B6714" i="18"/>
  <c r="G6714" i="18" s="1"/>
  <c r="H6714" i="18" s="1"/>
  <c r="B6713" i="18"/>
  <c r="G6713" i="18" s="1"/>
  <c r="H6713" i="18" s="1"/>
  <c r="B6712" i="18"/>
  <c r="G6712" i="18" s="1"/>
  <c r="H6712" i="18" s="1"/>
  <c r="B6711" i="18"/>
  <c r="G6711" i="18" s="1"/>
  <c r="H6711" i="18" s="1"/>
  <c r="B6710" i="18"/>
  <c r="G6710" i="18" s="1"/>
  <c r="H6710" i="18" s="1"/>
  <c r="B6709" i="18"/>
  <c r="G6709" i="18" s="1"/>
  <c r="H6709" i="18" s="1"/>
  <c r="B6707" i="18"/>
  <c r="G6707" i="18" s="1"/>
  <c r="H6707" i="18" s="1"/>
  <c r="B6706" i="18"/>
  <c r="G6706" i="18" s="1"/>
  <c r="H6706" i="18" s="1"/>
  <c r="B6705" i="18"/>
  <c r="G6705" i="18" s="1"/>
  <c r="H6705" i="18" s="1"/>
  <c r="B6704" i="18"/>
  <c r="G6704" i="18" s="1"/>
  <c r="H6704" i="18" s="1"/>
  <c r="B6702" i="18"/>
  <c r="G6702" i="18" s="1"/>
  <c r="H6702" i="18" s="1"/>
  <c r="B6701" i="18"/>
  <c r="G6701" i="18" s="1"/>
  <c r="H6701" i="18" s="1"/>
  <c r="B6700" i="18"/>
  <c r="G6700" i="18" s="1"/>
  <c r="H6700" i="18" s="1"/>
  <c r="B6699" i="18"/>
  <c r="G6699" i="18" s="1"/>
  <c r="H6699" i="18" s="1"/>
  <c r="B6698" i="18"/>
  <c r="G6698" i="18" s="1"/>
  <c r="H6698" i="18" s="1"/>
  <c r="B6697" i="18"/>
  <c r="G6697" i="18" s="1"/>
  <c r="H6697" i="18" s="1"/>
  <c r="B6696" i="18"/>
  <c r="G6696" i="18" s="1"/>
  <c r="H6696" i="18" s="1"/>
  <c r="B6695" i="18"/>
  <c r="G6695" i="18" s="1"/>
  <c r="H6695" i="18" s="1"/>
  <c r="B6694" i="18"/>
  <c r="G6694" i="18" s="1"/>
  <c r="H6694" i="18" s="1"/>
  <c r="B6693" i="18"/>
  <c r="G6693" i="18" s="1"/>
  <c r="H6693" i="18" s="1"/>
  <c r="B6691" i="18"/>
  <c r="G6691" i="18" s="1"/>
  <c r="H6691" i="18" s="1"/>
  <c r="B6689" i="18"/>
  <c r="G6689" i="18" s="1"/>
  <c r="H6689" i="18" s="1"/>
  <c r="B6688" i="18"/>
  <c r="G6688" i="18" s="1"/>
  <c r="H6688" i="18" s="1"/>
  <c r="B6687" i="18"/>
  <c r="G6687" i="18" s="1"/>
  <c r="H6687" i="18" s="1"/>
  <c r="B6686" i="18"/>
  <c r="G6686" i="18" s="1"/>
  <c r="H6686" i="18" s="1"/>
  <c r="B6685" i="18"/>
  <c r="G6685" i="18" s="1"/>
  <c r="H6685" i="18" s="1"/>
  <c r="B6684" i="18"/>
  <c r="G6684" i="18" s="1"/>
  <c r="H6684" i="18" s="1"/>
  <c r="B6683" i="18"/>
  <c r="G6683" i="18" s="1"/>
  <c r="H6683" i="18" s="1"/>
  <c r="B6681" i="18"/>
  <c r="G6681" i="18" s="1"/>
  <c r="H6681" i="18" s="1"/>
  <c r="B6680" i="18"/>
  <c r="G6680" i="18" s="1"/>
  <c r="H6680" i="18" s="1"/>
  <c r="B6679" i="18"/>
  <c r="G6679" i="18" s="1"/>
  <c r="H6679" i="18" s="1"/>
  <c r="B6678" i="18"/>
  <c r="G6678" i="18" s="1"/>
  <c r="H6678" i="18" s="1"/>
  <c r="B6676" i="18"/>
  <c r="G6676" i="18" s="1"/>
  <c r="H6676" i="18" s="1"/>
  <c r="B6675" i="18"/>
  <c r="G6675" i="18" s="1"/>
  <c r="H6675" i="18" s="1"/>
  <c r="B6674" i="18"/>
  <c r="G6674" i="18" s="1"/>
  <c r="H6674" i="18" s="1"/>
  <c r="B6673" i="18"/>
  <c r="G6673" i="18" s="1"/>
  <c r="H6673" i="18" s="1"/>
  <c r="B6672" i="18"/>
  <c r="G6672" i="18" s="1"/>
  <c r="H6672" i="18" s="1"/>
  <c r="B6671" i="18"/>
  <c r="G6671" i="18" s="1"/>
  <c r="H6671" i="18" s="1"/>
  <c r="B6670" i="18"/>
  <c r="G6670" i="18" s="1"/>
  <c r="H6670" i="18" s="1"/>
  <c r="B6669" i="18"/>
  <c r="G6669" i="18" s="1"/>
  <c r="H6669" i="18" s="1"/>
  <c r="B6668" i="18"/>
  <c r="G6668" i="18" s="1"/>
  <c r="H6668" i="18" s="1"/>
  <c r="B6667" i="18"/>
  <c r="G6667" i="18" s="1"/>
  <c r="H6667" i="18" s="1"/>
  <c r="B6665" i="18"/>
  <c r="G6665" i="18" s="1"/>
  <c r="H6665" i="18" s="1"/>
  <c r="B6662" i="18"/>
  <c r="G6662" i="18" s="1"/>
  <c r="H6662" i="18" s="1"/>
  <c r="B6661" i="18"/>
  <c r="G6661" i="18" s="1"/>
  <c r="H6661" i="18" s="1"/>
  <c r="B6660" i="18"/>
  <c r="G6660" i="18" s="1"/>
  <c r="H6660" i="18" s="1"/>
  <c r="B6659" i="18"/>
  <c r="G6659" i="18" s="1"/>
  <c r="H6659" i="18" s="1"/>
  <c r="B6658" i="18"/>
  <c r="G6658" i="18" s="1"/>
  <c r="H6658" i="18" s="1"/>
  <c r="B6657" i="18"/>
  <c r="G6657" i="18" s="1"/>
  <c r="H6657" i="18" s="1"/>
  <c r="B6656" i="18"/>
  <c r="G6656" i="18" s="1"/>
  <c r="H6656" i="18" s="1"/>
  <c r="B6654" i="18"/>
  <c r="G6654" i="18" s="1"/>
  <c r="H6654" i="18" s="1"/>
  <c r="B6653" i="18"/>
  <c r="G6653" i="18" s="1"/>
  <c r="H6653" i="18" s="1"/>
  <c r="B6652" i="18"/>
  <c r="G6652" i="18" s="1"/>
  <c r="H6652" i="18" s="1"/>
  <c r="B6651" i="18"/>
  <c r="G6651" i="18" s="1"/>
  <c r="H6651" i="18" s="1"/>
  <c r="B6649" i="18"/>
  <c r="G6649" i="18" s="1"/>
  <c r="H6649" i="18" s="1"/>
  <c r="B6648" i="18"/>
  <c r="G6648" i="18" s="1"/>
  <c r="H6648" i="18" s="1"/>
  <c r="B6647" i="18"/>
  <c r="G6647" i="18" s="1"/>
  <c r="H6647" i="18" s="1"/>
  <c r="B6646" i="18"/>
  <c r="G6646" i="18" s="1"/>
  <c r="H6646" i="18" s="1"/>
  <c r="B6645" i="18"/>
  <c r="G6645" i="18" s="1"/>
  <c r="H6645" i="18" s="1"/>
  <c r="B6644" i="18"/>
  <c r="G6644" i="18" s="1"/>
  <c r="H6644" i="18" s="1"/>
  <c r="B6643" i="18"/>
  <c r="G6643" i="18" s="1"/>
  <c r="H6643" i="18" s="1"/>
  <c r="B6642" i="18"/>
  <c r="G6642" i="18" s="1"/>
  <c r="H6642" i="18" s="1"/>
  <c r="B6641" i="18"/>
  <c r="G6641" i="18" s="1"/>
  <c r="H6641" i="18" s="1"/>
  <c r="B6640" i="18"/>
  <c r="G6640" i="18" s="1"/>
  <c r="H6640" i="18" s="1"/>
  <c r="B6638" i="18"/>
  <c r="G6638" i="18" s="1"/>
  <c r="H6638" i="18" s="1"/>
  <c r="B6636" i="18"/>
  <c r="G6636" i="18" s="1"/>
  <c r="H6636" i="18" s="1"/>
  <c r="B6635" i="18"/>
  <c r="G6635" i="18" s="1"/>
  <c r="H6635" i="18" s="1"/>
  <c r="B6634" i="18"/>
  <c r="G6634" i="18" s="1"/>
  <c r="H6634" i="18" s="1"/>
  <c r="B6633" i="18"/>
  <c r="G6633" i="18" s="1"/>
  <c r="H6633" i="18" s="1"/>
  <c r="B6632" i="18"/>
  <c r="G6632" i="18" s="1"/>
  <c r="H6632" i="18" s="1"/>
  <c r="B6631" i="18"/>
  <c r="G6631" i="18" s="1"/>
  <c r="H6631" i="18" s="1"/>
  <c r="B6630" i="18"/>
  <c r="G6630" i="18" s="1"/>
  <c r="H6630" i="18" s="1"/>
  <c r="B6628" i="18"/>
  <c r="G6628" i="18" s="1"/>
  <c r="H6628" i="18" s="1"/>
  <c r="B6627" i="18"/>
  <c r="G6627" i="18" s="1"/>
  <c r="H6627" i="18" s="1"/>
  <c r="B6626" i="18"/>
  <c r="G6626" i="18" s="1"/>
  <c r="H6626" i="18" s="1"/>
  <c r="B6625" i="18"/>
  <c r="G6625" i="18" s="1"/>
  <c r="H6625" i="18" s="1"/>
  <c r="B6623" i="18"/>
  <c r="G6623" i="18" s="1"/>
  <c r="H6623" i="18" s="1"/>
  <c r="B6622" i="18"/>
  <c r="G6622" i="18" s="1"/>
  <c r="H6622" i="18" s="1"/>
  <c r="B6621" i="18"/>
  <c r="G6621" i="18" s="1"/>
  <c r="H6621" i="18" s="1"/>
  <c r="B6620" i="18"/>
  <c r="G6620" i="18" s="1"/>
  <c r="H6620" i="18" s="1"/>
  <c r="B6619" i="18"/>
  <c r="G6619" i="18" s="1"/>
  <c r="H6619" i="18" s="1"/>
  <c r="B6618" i="18"/>
  <c r="G6618" i="18" s="1"/>
  <c r="H6618" i="18" s="1"/>
  <c r="B6617" i="18"/>
  <c r="G6617" i="18" s="1"/>
  <c r="H6617" i="18" s="1"/>
  <c r="B6616" i="18"/>
  <c r="G6616" i="18" s="1"/>
  <c r="H6616" i="18" s="1"/>
  <c r="B6615" i="18"/>
  <c r="G6615" i="18" s="1"/>
  <c r="H6615" i="18" s="1"/>
  <c r="B6614" i="18"/>
  <c r="G6614" i="18" s="1"/>
  <c r="H6614" i="18" s="1"/>
  <c r="B6612" i="18"/>
  <c r="G6612" i="18" s="1"/>
  <c r="H6612" i="18" s="1"/>
  <c r="B6610" i="18"/>
  <c r="G6610" i="18" s="1"/>
  <c r="H6610" i="18" s="1"/>
  <c r="B6609" i="18"/>
  <c r="G6609" i="18" s="1"/>
  <c r="H6609" i="18" s="1"/>
  <c r="B6608" i="18"/>
  <c r="G6608" i="18" s="1"/>
  <c r="H6608" i="18" s="1"/>
  <c r="B6607" i="18"/>
  <c r="G6607" i="18" s="1"/>
  <c r="H6607" i="18" s="1"/>
  <c r="B6606" i="18"/>
  <c r="G6606" i="18" s="1"/>
  <c r="H6606" i="18" s="1"/>
  <c r="B6605" i="18"/>
  <c r="G6605" i="18" s="1"/>
  <c r="H6605" i="18" s="1"/>
  <c r="B6604" i="18"/>
  <c r="G6604" i="18" s="1"/>
  <c r="H6604" i="18" s="1"/>
  <c r="B6602" i="18"/>
  <c r="G6602" i="18" s="1"/>
  <c r="H6602" i="18" s="1"/>
  <c r="B6601" i="18"/>
  <c r="G6601" i="18" s="1"/>
  <c r="H6601" i="18" s="1"/>
  <c r="B6600" i="18"/>
  <c r="G6600" i="18" s="1"/>
  <c r="H6600" i="18" s="1"/>
  <c r="B6599" i="18"/>
  <c r="G6599" i="18" s="1"/>
  <c r="H6599" i="18" s="1"/>
  <c r="B6597" i="18"/>
  <c r="G6597" i="18" s="1"/>
  <c r="H6597" i="18" s="1"/>
  <c r="B6596" i="18"/>
  <c r="G6596" i="18" s="1"/>
  <c r="H6596" i="18" s="1"/>
  <c r="B6595" i="18"/>
  <c r="G6595" i="18" s="1"/>
  <c r="H6595" i="18" s="1"/>
  <c r="B6594" i="18"/>
  <c r="G6594" i="18" s="1"/>
  <c r="H6594" i="18" s="1"/>
  <c r="B6593" i="18"/>
  <c r="G6593" i="18" s="1"/>
  <c r="H6593" i="18" s="1"/>
  <c r="B6592" i="18"/>
  <c r="G6592" i="18" s="1"/>
  <c r="H6592" i="18" s="1"/>
  <c r="B6591" i="18"/>
  <c r="G6591" i="18" s="1"/>
  <c r="H6591" i="18" s="1"/>
  <c r="B6590" i="18"/>
  <c r="G6590" i="18" s="1"/>
  <c r="H6590" i="18" s="1"/>
  <c r="B6589" i="18"/>
  <c r="G6589" i="18" s="1"/>
  <c r="H6589" i="18" s="1"/>
  <c r="B6588" i="18"/>
  <c r="G6588" i="18" s="1"/>
  <c r="H6588" i="18" s="1"/>
  <c r="B6586" i="18"/>
  <c r="G6586" i="18" s="1"/>
  <c r="H6586" i="18" s="1"/>
  <c r="B6583" i="18"/>
  <c r="G6583" i="18" s="1"/>
  <c r="H6583" i="18" s="1"/>
  <c r="B6582" i="18"/>
  <c r="G6582" i="18" s="1"/>
  <c r="H6582" i="18" s="1"/>
  <c r="B6581" i="18"/>
  <c r="G6581" i="18" s="1"/>
  <c r="H6581" i="18" s="1"/>
  <c r="B6580" i="18"/>
  <c r="G6580" i="18" s="1"/>
  <c r="H6580" i="18" s="1"/>
  <c r="B6579" i="18"/>
  <c r="G6579" i="18" s="1"/>
  <c r="H6579" i="18" s="1"/>
  <c r="B6578" i="18"/>
  <c r="G6578" i="18" s="1"/>
  <c r="H6578" i="18" s="1"/>
  <c r="B6577" i="18"/>
  <c r="G6577" i="18" s="1"/>
  <c r="H6577" i="18" s="1"/>
  <c r="B6575" i="18"/>
  <c r="G6575" i="18" s="1"/>
  <c r="H6575" i="18" s="1"/>
  <c r="B6574" i="18"/>
  <c r="G6574" i="18" s="1"/>
  <c r="H6574" i="18" s="1"/>
  <c r="B6573" i="18"/>
  <c r="G6573" i="18" s="1"/>
  <c r="H6573" i="18" s="1"/>
  <c r="B6572" i="18"/>
  <c r="G6572" i="18" s="1"/>
  <c r="H6572" i="18" s="1"/>
  <c r="B6570" i="18"/>
  <c r="G6570" i="18" s="1"/>
  <c r="H6570" i="18" s="1"/>
  <c r="B6569" i="18"/>
  <c r="G6569" i="18" s="1"/>
  <c r="H6569" i="18" s="1"/>
  <c r="B6568" i="18"/>
  <c r="G6568" i="18" s="1"/>
  <c r="H6568" i="18" s="1"/>
  <c r="B6567" i="18"/>
  <c r="G6567" i="18" s="1"/>
  <c r="H6567" i="18" s="1"/>
  <c r="B6566" i="18"/>
  <c r="G6566" i="18" s="1"/>
  <c r="H6566" i="18" s="1"/>
  <c r="B6565" i="18"/>
  <c r="G6565" i="18" s="1"/>
  <c r="H6565" i="18" s="1"/>
  <c r="B6564" i="18"/>
  <c r="G6564" i="18" s="1"/>
  <c r="H6564" i="18" s="1"/>
  <c r="B6563" i="18"/>
  <c r="G6563" i="18" s="1"/>
  <c r="H6563" i="18" s="1"/>
  <c r="B6562" i="18"/>
  <c r="G6562" i="18" s="1"/>
  <c r="H6562" i="18" s="1"/>
  <c r="B6561" i="18"/>
  <c r="G6561" i="18" s="1"/>
  <c r="H6561" i="18" s="1"/>
  <c r="B6559" i="18"/>
  <c r="G6559" i="18" s="1"/>
  <c r="H6559" i="18" s="1"/>
  <c r="B6557" i="18"/>
  <c r="G6557" i="18" s="1"/>
  <c r="H6557" i="18" s="1"/>
  <c r="B6556" i="18"/>
  <c r="G6556" i="18" s="1"/>
  <c r="H6556" i="18" s="1"/>
  <c r="B6555" i="18"/>
  <c r="G6555" i="18" s="1"/>
  <c r="H6555" i="18" s="1"/>
  <c r="B6554" i="18"/>
  <c r="G6554" i="18" s="1"/>
  <c r="H6554" i="18" s="1"/>
  <c r="B6553" i="18"/>
  <c r="G6553" i="18" s="1"/>
  <c r="H6553" i="18" s="1"/>
  <c r="B6552" i="18"/>
  <c r="G6552" i="18" s="1"/>
  <c r="H6552" i="18" s="1"/>
  <c r="B6551" i="18"/>
  <c r="G6551" i="18" s="1"/>
  <c r="H6551" i="18" s="1"/>
  <c r="B6549" i="18"/>
  <c r="G6549" i="18" s="1"/>
  <c r="H6549" i="18" s="1"/>
  <c r="B6548" i="18"/>
  <c r="G6548" i="18" s="1"/>
  <c r="H6548" i="18" s="1"/>
  <c r="B6547" i="18"/>
  <c r="G6547" i="18" s="1"/>
  <c r="H6547" i="18" s="1"/>
  <c r="B6546" i="18"/>
  <c r="G6546" i="18" s="1"/>
  <c r="H6546" i="18" s="1"/>
  <c r="B6544" i="18"/>
  <c r="G6544" i="18" s="1"/>
  <c r="H6544" i="18" s="1"/>
  <c r="B6543" i="18"/>
  <c r="G6543" i="18" s="1"/>
  <c r="H6543" i="18" s="1"/>
  <c r="B6542" i="18"/>
  <c r="G6542" i="18" s="1"/>
  <c r="H6542" i="18" s="1"/>
  <c r="B6541" i="18"/>
  <c r="G6541" i="18" s="1"/>
  <c r="H6541" i="18" s="1"/>
  <c r="B6540" i="18"/>
  <c r="G6540" i="18" s="1"/>
  <c r="H6540" i="18" s="1"/>
  <c r="B6539" i="18"/>
  <c r="G6539" i="18" s="1"/>
  <c r="H6539" i="18" s="1"/>
  <c r="B6538" i="18"/>
  <c r="G6538" i="18" s="1"/>
  <c r="H6538" i="18" s="1"/>
  <c r="B6537" i="18"/>
  <c r="G6537" i="18" s="1"/>
  <c r="H6537" i="18" s="1"/>
  <c r="B6536" i="18"/>
  <c r="G6536" i="18" s="1"/>
  <c r="H6536" i="18" s="1"/>
  <c r="B6535" i="18"/>
  <c r="G6535" i="18" s="1"/>
  <c r="H6535" i="18" s="1"/>
  <c r="B6533" i="18"/>
  <c r="G6533" i="18" s="1"/>
  <c r="H6533" i="18" s="1"/>
  <c r="B6531" i="18"/>
  <c r="G6531" i="18" s="1"/>
  <c r="H6531" i="18" s="1"/>
  <c r="B6530" i="18"/>
  <c r="G6530" i="18" s="1"/>
  <c r="H6530" i="18" s="1"/>
  <c r="B6529" i="18"/>
  <c r="G6529" i="18" s="1"/>
  <c r="H6529" i="18" s="1"/>
  <c r="B6528" i="18"/>
  <c r="G6528" i="18" s="1"/>
  <c r="H6528" i="18" s="1"/>
  <c r="B6527" i="18"/>
  <c r="G6527" i="18" s="1"/>
  <c r="H6527" i="18" s="1"/>
  <c r="B6526" i="18"/>
  <c r="G6526" i="18" s="1"/>
  <c r="H6526" i="18" s="1"/>
  <c r="B6525" i="18"/>
  <c r="G6525" i="18" s="1"/>
  <c r="H6525" i="18" s="1"/>
  <c r="B6523" i="18"/>
  <c r="G6523" i="18" s="1"/>
  <c r="H6523" i="18" s="1"/>
  <c r="B6522" i="18"/>
  <c r="G6522" i="18" s="1"/>
  <c r="H6522" i="18" s="1"/>
  <c r="B6521" i="18"/>
  <c r="G6521" i="18" s="1"/>
  <c r="H6521" i="18" s="1"/>
  <c r="B6520" i="18"/>
  <c r="G6520" i="18" s="1"/>
  <c r="H6520" i="18" s="1"/>
  <c r="B6518" i="18"/>
  <c r="G6518" i="18" s="1"/>
  <c r="H6518" i="18" s="1"/>
  <c r="B6517" i="18"/>
  <c r="G6517" i="18" s="1"/>
  <c r="H6517" i="18" s="1"/>
  <c r="B6516" i="18"/>
  <c r="G6516" i="18" s="1"/>
  <c r="H6516" i="18" s="1"/>
  <c r="B6515" i="18"/>
  <c r="G6515" i="18" s="1"/>
  <c r="H6515" i="18" s="1"/>
  <c r="B6514" i="18"/>
  <c r="G6514" i="18" s="1"/>
  <c r="H6514" i="18" s="1"/>
  <c r="B6513" i="18"/>
  <c r="G6513" i="18" s="1"/>
  <c r="H6513" i="18" s="1"/>
  <c r="B6512" i="18"/>
  <c r="G6512" i="18" s="1"/>
  <c r="H6512" i="18" s="1"/>
  <c r="B6511" i="18"/>
  <c r="G6511" i="18" s="1"/>
  <c r="H6511" i="18" s="1"/>
  <c r="B6510" i="18"/>
  <c r="G6510" i="18" s="1"/>
  <c r="H6510" i="18" s="1"/>
  <c r="B6509" i="18"/>
  <c r="G6509" i="18" s="1"/>
  <c r="H6509" i="18" s="1"/>
  <c r="B6507" i="18"/>
  <c r="G6507" i="18" s="1"/>
  <c r="H6507" i="18" s="1"/>
  <c r="B6504" i="18"/>
  <c r="G6504" i="18" s="1"/>
  <c r="H6504" i="18" s="1"/>
  <c r="B6503" i="18"/>
  <c r="G6503" i="18" s="1"/>
  <c r="H6503" i="18" s="1"/>
  <c r="B6502" i="18"/>
  <c r="G6502" i="18" s="1"/>
  <c r="H6502" i="18" s="1"/>
  <c r="B6501" i="18"/>
  <c r="G6501" i="18" s="1"/>
  <c r="H6501" i="18" s="1"/>
  <c r="B6500" i="18"/>
  <c r="G6500" i="18" s="1"/>
  <c r="H6500" i="18" s="1"/>
  <c r="B6499" i="18"/>
  <c r="G6499" i="18" s="1"/>
  <c r="H6499" i="18" s="1"/>
  <c r="B6498" i="18"/>
  <c r="G6498" i="18" s="1"/>
  <c r="H6498" i="18" s="1"/>
  <c r="B6496" i="18"/>
  <c r="G6496" i="18" s="1"/>
  <c r="H6496" i="18" s="1"/>
  <c r="B6495" i="18"/>
  <c r="G6495" i="18" s="1"/>
  <c r="H6495" i="18" s="1"/>
  <c r="B6494" i="18"/>
  <c r="G6494" i="18" s="1"/>
  <c r="H6494" i="18" s="1"/>
  <c r="B6493" i="18"/>
  <c r="G6493" i="18" s="1"/>
  <c r="H6493" i="18" s="1"/>
  <c r="B6491" i="18"/>
  <c r="G6491" i="18" s="1"/>
  <c r="H6491" i="18" s="1"/>
  <c r="B6490" i="18"/>
  <c r="G6490" i="18" s="1"/>
  <c r="H6490" i="18" s="1"/>
  <c r="B6489" i="18"/>
  <c r="G6489" i="18" s="1"/>
  <c r="H6489" i="18" s="1"/>
  <c r="B6488" i="18"/>
  <c r="G6488" i="18" s="1"/>
  <c r="H6488" i="18" s="1"/>
  <c r="B6487" i="18"/>
  <c r="G6487" i="18" s="1"/>
  <c r="H6487" i="18" s="1"/>
  <c r="B6486" i="18"/>
  <c r="G6486" i="18" s="1"/>
  <c r="H6486" i="18" s="1"/>
  <c r="B6485" i="18"/>
  <c r="G6485" i="18" s="1"/>
  <c r="H6485" i="18" s="1"/>
  <c r="B6484" i="18"/>
  <c r="G6484" i="18" s="1"/>
  <c r="H6484" i="18" s="1"/>
  <c r="B6483" i="18"/>
  <c r="G6483" i="18" s="1"/>
  <c r="H6483" i="18" s="1"/>
  <c r="B6482" i="18"/>
  <c r="G6482" i="18" s="1"/>
  <c r="H6482" i="18" s="1"/>
  <c r="B6480" i="18"/>
  <c r="G6480" i="18" s="1"/>
  <c r="H6480" i="18" s="1"/>
  <c r="B6478" i="18"/>
  <c r="G6478" i="18" s="1"/>
  <c r="H6478" i="18" s="1"/>
  <c r="B6477" i="18"/>
  <c r="G6477" i="18" s="1"/>
  <c r="H6477" i="18" s="1"/>
  <c r="B6476" i="18"/>
  <c r="G6476" i="18" s="1"/>
  <c r="H6476" i="18" s="1"/>
  <c r="B6475" i="18"/>
  <c r="G6475" i="18" s="1"/>
  <c r="H6475" i="18" s="1"/>
  <c r="B6474" i="18"/>
  <c r="G6474" i="18" s="1"/>
  <c r="H6474" i="18" s="1"/>
  <c r="B6473" i="18"/>
  <c r="G6473" i="18" s="1"/>
  <c r="H6473" i="18" s="1"/>
  <c r="B6472" i="18"/>
  <c r="G6472" i="18" s="1"/>
  <c r="H6472" i="18" s="1"/>
  <c r="B6470" i="18"/>
  <c r="G6470" i="18" s="1"/>
  <c r="H6470" i="18" s="1"/>
  <c r="B6469" i="18"/>
  <c r="G6469" i="18" s="1"/>
  <c r="H6469" i="18" s="1"/>
  <c r="B6468" i="18"/>
  <c r="G6468" i="18" s="1"/>
  <c r="H6468" i="18" s="1"/>
  <c r="B6467" i="18"/>
  <c r="G6467" i="18" s="1"/>
  <c r="H6467" i="18" s="1"/>
  <c r="B6465" i="18"/>
  <c r="G6465" i="18" s="1"/>
  <c r="H6465" i="18" s="1"/>
  <c r="B6464" i="18"/>
  <c r="G6464" i="18" s="1"/>
  <c r="H6464" i="18" s="1"/>
  <c r="B6463" i="18"/>
  <c r="G6463" i="18" s="1"/>
  <c r="H6463" i="18" s="1"/>
  <c r="B6462" i="18"/>
  <c r="G6462" i="18" s="1"/>
  <c r="H6462" i="18" s="1"/>
  <c r="B6461" i="18"/>
  <c r="G6461" i="18" s="1"/>
  <c r="H6461" i="18" s="1"/>
  <c r="B6460" i="18"/>
  <c r="G6460" i="18" s="1"/>
  <c r="H6460" i="18" s="1"/>
  <c r="B6459" i="18"/>
  <c r="G6459" i="18" s="1"/>
  <c r="H6459" i="18" s="1"/>
  <c r="B6458" i="18"/>
  <c r="G6458" i="18" s="1"/>
  <c r="H6458" i="18" s="1"/>
  <c r="B6457" i="18"/>
  <c r="G6457" i="18" s="1"/>
  <c r="H6457" i="18" s="1"/>
  <c r="B6456" i="18"/>
  <c r="G6456" i="18" s="1"/>
  <c r="H6456" i="18" s="1"/>
  <c r="B6454" i="18"/>
  <c r="G6454" i="18" s="1"/>
  <c r="H6454" i="18" s="1"/>
  <c r="B6452" i="18"/>
  <c r="G6452" i="18" s="1"/>
  <c r="H6452" i="18" s="1"/>
  <c r="B6451" i="18"/>
  <c r="G6451" i="18" s="1"/>
  <c r="H6451" i="18" s="1"/>
  <c r="B6450" i="18"/>
  <c r="G6450" i="18" s="1"/>
  <c r="H6450" i="18" s="1"/>
  <c r="B6449" i="18"/>
  <c r="G6449" i="18" s="1"/>
  <c r="H6449" i="18" s="1"/>
  <c r="B6448" i="18"/>
  <c r="G6448" i="18" s="1"/>
  <c r="H6448" i="18" s="1"/>
  <c r="B6447" i="18"/>
  <c r="G6447" i="18" s="1"/>
  <c r="H6447" i="18" s="1"/>
  <c r="B6446" i="18"/>
  <c r="G6446" i="18" s="1"/>
  <c r="H6446" i="18" s="1"/>
  <c r="B6444" i="18"/>
  <c r="G6444" i="18" s="1"/>
  <c r="H6444" i="18" s="1"/>
  <c r="B6443" i="18"/>
  <c r="G6443" i="18" s="1"/>
  <c r="H6443" i="18" s="1"/>
  <c r="B6442" i="18"/>
  <c r="G6442" i="18" s="1"/>
  <c r="H6442" i="18" s="1"/>
  <c r="B6441" i="18"/>
  <c r="G6441" i="18" s="1"/>
  <c r="H6441" i="18" s="1"/>
  <c r="B6439" i="18"/>
  <c r="G6439" i="18" s="1"/>
  <c r="H6439" i="18" s="1"/>
  <c r="B6438" i="18"/>
  <c r="G6438" i="18" s="1"/>
  <c r="H6438" i="18" s="1"/>
  <c r="B6437" i="18"/>
  <c r="G6437" i="18" s="1"/>
  <c r="H6437" i="18" s="1"/>
  <c r="B6436" i="18"/>
  <c r="G6436" i="18" s="1"/>
  <c r="H6436" i="18" s="1"/>
  <c r="B6435" i="18"/>
  <c r="G6435" i="18" s="1"/>
  <c r="H6435" i="18" s="1"/>
  <c r="B6434" i="18"/>
  <c r="G6434" i="18" s="1"/>
  <c r="H6434" i="18" s="1"/>
  <c r="B6433" i="18"/>
  <c r="G6433" i="18" s="1"/>
  <c r="H6433" i="18" s="1"/>
  <c r="B6432" i="18"/>
  <c r="G6432" i="18" s="1"/>
  <c r="H6432" i="18" s="1"/>
  <c r="B6431" i="18"/>
  <c r="G6431" i="18" s="1"/>
  <c r="H6431" i="18" s="1"/>
  <c r="B6430" i="18"/>
  <c r="G6430" i="18" s="1"/>
  <c r="H6430" i="18" s="1"/>
  <c r="B6428" i="18"/>
  <c r="G6428" i="18" s="1"/>
  <c r="H6428" i="18" s="1"/>
  <c r="B6425" i="18"/>
  <c r="G6425" i="18" s="1"/>
  <c r="H6425" i="18" s="1"/>
  <c r="B6424" i="18"/>
  <c r="G6424" i="18" s="1"/>
  <c r="H6424" i="18" s="1"/>
  <c r="B6423" i="18"/>
  <c r="G6423" i="18" s="1"/>
  <c r="H6423" i="18" s="1"/>
  <c r="B6422" i="18"/>
  <c r="G6422" i="18" s="1"/>
  <c r="H6422" i="18" s="1"/>
  <c r="B6421" i="18"/>
  <c r="G6421" i="18" s="1"/>
  <c r="H6421" i="18" s="1"/>
  <c r="B6420" i="18"/>
  <c r="G6420" i="18" s="1"/>
  <c r="H6420" i="18" s="1"/>
  <c r="B6419" i="18"/>
  <c r="G6419" i="18" s="1"/>
  <c r="H6419" i="18" s="1"/>
  <c r="B6417" i="18"/>
  <c r="G6417" i="18" s="1"/>
  <c r="H6417" i="18" s="1"/>
  <c r="B6416" i="18"/>
  <c r="G6416" i="18" s="1"/>
  <c r="H6416" i="18" s="1"/>
  <c r="B6415" i="18"/>
  <c r="G6415" i="18" s="1"/>
  <c r="H6415" i="18" s="1"/>
  <c r="B6414" i="18"/>
  <c r="G6414" i="18" s="1"/>
  <c r="H6414" i="18" s="1"/>
  <c r="B6412" i="18"/>
  <c r="G6412" i="18" s="1"/>
  <c r="H6412" i="18" s="1"/>
  <c r="B6411" i="18"/>
  <c r="G6411" i="18" s="1"/>
  <c r="H6411" i="18" s="1"/>
  <c r="B6410" i="18"/>
  <c r="G6410" i="18" s="1"/>
  <c r="H6410" i="18" s="1"/>
  <c r="B6409" i="18"/>
  <c r="G6409" i="18" s="1"/>
  <c r="H6409" i="18" s="1"/>
  <c r="B6408" i="18"/>
  <c r="G6408" i="18" s="1"/>
  <c r="H6408" i="18" s="1"/>
  <c r="B6407" i="18"/>
  <c r="G6407" i="18" s="1"/>
  <c r="H6407" i="18" s="1"/>
  <c r="B6406" i="18"/>
  <c r="G6406" i="18" s="1"/>
  <c r="H6406" i="18" s="1"/>
  <c r="B6405" i="18"/>
  <c r="G6405" i="18" s="1"/>
  <c r="H6405" i="18" s="1"/>
  <c r="B6404" i="18"/>
  <c r="G6404" i="18" s="1"/>
  <c r="H6404" i="18" s="1"/>
  <c r="B6403" i="18"/>
  <c r="G6403" i="18" s="1"/>
  <c r="H6403" i="18" s="1"/>
  <c r="B6401" i="18"/>
  <c r="G6401" i="18" s="1"/>
  <c r="H6401" i="18" s="1"/>
  <c r="B6399" i="18"/>
  <c r="G6399" i="18" s="1"/>
  <c r="H6399" i="18" s="1"/>
  <c r="B6398" i="18"/>
  <c r="G6398" i="18" s="1"/>
  <c r="H6398" i="18" s="1"/>
  <c r="B6397" i="18"/>
  <c r="G6397" i="18" s="1"/>
  <c r="H6397" i="18" s="1"/>
  <c r="B6396" i="18"/>
  <c r="G6396" i="18" s="1"/>
  <c r="H6396" i="18" s="1"/>
  <c r="B6395" i="18"/>
  <c r="G6395" i="18" s="1"/>
  <c r="H6395" i="18" s="1"/>
  <c r="B6394" i="18"/>
  <c r="G6394" i="18" s="1"/>
  <c r="H6394" i="18" s="1"/>
  <c r="B6393" i="18"/>
  <c r="G6393" i="18" s="1"/>
  <c r="H6393" i="18" s="1"/>
  <c r="B6391" i="18"/>
  <c r="G6391" i="18" s="1"/>
  <c r="H6391" i="18" s="1"/>
  <c r="B6390" i="18"/>
  <c r="G6390" i="18" s="1"/>
  <c r="H6390" i="18" s="1"/>
  <c r="B6389" i="18"/>
  <c r="G6389" i="18" s="1"/>
  <c r="H6389" i="18" s="1"/>
  <c r="B6388" i="18"/>
  <c r="G6388" i="18" s="1"/>
  <c r="H6388" i="18" s="1"/>
  <c r="B6386" i="18"/>
  <c r="G6386" i="18" s="1"/>
  <c r="H6386" i="18" s="1"/>
  <c r="B6385" i="18"/>
  <c r="G6385" i="18" s="1"/>
  <c r="H6385" i="18" s="1"/>
  <c r="B6384" i="18"/>
  <c r="G6384" i="18" s="1"/>
  <c r="H6384" i="18" s="1"/>
  <c r="B6383" i="18"/>
  <c r="G6383" i="18" s="1"/>
  <c r="H6383" i="18" s="1"/>
  <c r="B6382" i="18"/>
  <c r="G6382" i="18" s="1"/>
  <c r="H6382" i="18" s="1"/>
  <c r="B6381" i="18"/>
  <c r="G6381" i="18" s="1"/>
  <c r="H6381" i="18" s="1"/>
  <c r="B6380" i="18"/>
  <c r="G6380" i="18" s="1"/>
  <c r="H6380" i="18" s="1"/>
  <c r="B6379" i="18"/>
  <c r="G6379" i="18" s="1"/>
  <c r="H6379" i="18" s="1"/>
  <c r="B6378" i="18"/>
  <c r="G6378" i="18" s="1"/>
  <c r="H6378" i="18" s="1"/>
  <c r="B6377" i="18"/>
  <c r="G6377" i="18" s="1"/>
  <c r="H6377" i="18" s="1"/>
  <c r="B6375" i="18"/>
  <c r="G6375" i="18" s="1"/>
  <c r="H6375" i="18" s="1"/>
  <c r="B6373" i="18"/>
  <c r="G6373" i="18" s="1"/>
  <c r="H6373" i="18" s="1"/>
  <c r="B6372" i="18"/>
  <c r="G6372" i="18" s="1"/>
  <c r="H6372" i="18" s="1"/>
  <c r="B6371" i="18"/>
  <c r="G6371" i="18" s="1"/>
  <c r="H6371" i="18" s="1"/>
  <c r="B6370" i="18"/>
  <c r="G6370" i="18" s="1"/>
  <c r="H6370" i="18" s="1"/>
  <c r="B6369" i="18"/>
  <c r="G6369" i="18" s="1"/>
  <c r="H6369" i="18" s="1"/>
  <c r="B6368" i="18"/>
  <c r="G6368" i="18" s="1"/>
  <c r="H6368" i="18" s="1"/>
  <c r="B6367" i="18"/>
  <c r="G6367" i="18" s="1"/>
  <c r="H6367" i="18" s="1"/>
  <c r="B6365" i="18"/>
  <c r="G6365" i="18" s="1"/>
  <c r="H6365" i="18" s="1"/>
  <c r="B6364" i="18"/>
  <c r="G6364" i="18" s="1"/>
  <c r="H6364" i="18" s="1"/>
  <c r="B6363" i="18"/>
  <c r="G6363" i="18" s="1"/>
  <c r="H6363" i="18" s="1"/>
  <c r="B6362" i="18"/>
  <c r="G6362" i="18" s="1"/>
  <c r="H6362" i="18" s="1"/>
  <c r="B6360" i="18"/>
  <c r="G6360" i="18" s="1"/>
  <c r="H6360" i="18" s="1"/>
  <c r="B6359" i="18"/>
  <c r="G6359" i="18" s="1"/>
  <c r="H6359" i="18" s="1"/>
  <c r="B6358" i="18"/>
  <c r="G6358" i="18" s="1"/>
  <c r="H6358" i="18" s="1"/>
  <c r="B6357" i="18"/>
  <c r="G6357" i="18" s="1"/>
  <c r="H6357" i="18" s="1"/>
  <c r="B6356" i="18"/>
  <c r="G6356" i="18" s="1"/>
  <c r="H6356" i="18" s="1"/>
  <c r="B6355" i="18"/>
  <c r="G6355" i="18" s="1"/>
  <c r="H6355" i="18" s="1"/>
  <c r="B6354" i="18"/>
  <c r="G6354" i="18" s="1"/>
  <c r="H6354" i="18" s="1"/>
  <c r="B6353" i="18"/>
  <c r="G6353" i="18" s="1"/>
  <c r="H6353" i="18" s="1"/>
  <c r="B6352" i="18"/>
  <c r="G6352" i="18" s="1"/>
  <c r="H6352" i="18" s="1"/>
  <c r="B6351" i="18"/>
  <c r="G6351" i="18" s="1"/>
  <c r="H6351" i="18" s="1"/>
  <c r="B6349" i="18"/>
  <c r="G6349" i="18" s="1"/>
  <c r="H6349" i="18" s="1"/>
  <c r="B6346" i="18"/>
  <c r="G6346" i="18" s="1"/>
  <c r="H6346" i="18" s="1"/>
  <c r="B6345" i="18"/>
  <c r="G6345" i="18" s="1"/>
  <c r="H6345" i="18" s="1"/>
  <c r="B6344" i="18"/>
  <c r="G6344" i="18" s="1"/>
  <c r="H6344" i="18" s="1"/>
  <c r="B6343" i="18"/>
  <c r="G6343" i="18" s="1"/>
  <c r="H6343" i="18" s="1"/>
  <c r="B6342" i="18"/>
  <c r="G6342" i="18" s="1"/>
  <c r="H6342" i="18" s="1"/>
  <c r="B6341" i="18"/>
  <c r="G6341" i="18" s="1"/>
  <c r="H6341" i="18" s="1"/>
  <c r="B6340" i="18"/>
  <c r="G6340" i="18" s="1"/>
  <c r="H6340" i="18" s="1"/>
  <c r="B6338" i="18"/>
  <c r="G6338" i="18" s="1"/>
  <c r="H6338" i="18" s="1"/>
  <c r="B6337" i="18"/>
  <c r="G6337" i="18" s="1"/>
  <c r="H6337" i="18" s="1"/>
  <c r="B6336" i="18"/>
  <c r="G6336" i="18" s="1"/>
  <c r="H6336" i="18" s="1"/>
  <c r="B6335" i="18"/>
  <c r="G6335" i="18" s="1"/>
  <c r="H6335" i="18" s="1"/>
  <c r="B6333" i="18"/>
  <c r="G6333" i="18" s="1"/>
  <c r="H6333" i="18" s="1"/>
  <c r="B6332" i="18"/>
  <c r="G6332" i="18" s="1"/>
  <c r="H6332" i="18" s="1"/>
  <c r="B6331" i="18"/>
  <c r="G6331" i="18" s="1"/>
  <c r="H6331" i="18" s="1"/>
  <c r="B6330" i="18"/>
  <c r="G6330" i="18" s="1"/>
  <c r="H6330" i="18" s="1"/>
  <c r="B6329" i="18"/>
  <c r="G6329" i="18" s="1"/>
  <c r="H6329" i="18" s="1"/>
  <c r="B6328" i="18"/>
  <c r="G6328" i="18" s="1"/>
  <c r="H6328" i="18" s="1"/>
  <c r="B6327" i="18"/>
  <c r="G6327" i="18" s="1"/>
  <c r="H6327" i="18" s="1"/>
  <c r="B6326" i="18"/>
  <c r="G6326" i="18" s="1"/>
  <c r="H6326" i="18" s="1"/>
  <c r="B6325" i="18"/>
  <c r="G6325" i="18" s="1"/>
  <c r="H6325" i="18" s="1"/>
  <c r="B6324" i="18"/>
  <c r="G6324" i="18" s="1"/>
  <c r="H6324" i="18" s="1"/>
  <c r="B6322" i="18"/>
  <c r="G6322" i="18" s="1"/>
  <c r="H6322" i="18" s="1"/>
  <c r="B6320" i="18"/>
  <c r="G6320" i="18" s="1"/>
  <c r="H6320" i="18" s="1"/>
  <c r="B6319" i="18"/>
  <c r="G6319" i="18" s="1"/>
  <c r="H6319" i="18" s="1"/>
  <c r="B6318" i="18"/>
  <c r="G6318" i="18" s="1"/>
  <c r="H6318" i="18" s="1"/>
  <c r="B6317" i="18"/>
  <c r="G6317" i="18" s="1"/>
  <c r="H6317" i="18" s="1"/>
  <c r="B6316" i="18"/>
  <c r="G6316" i="18" s="1"/>
  <c r="H6316" i="18" s="1"/>
  <c r="B6315" i="18"/>
  <c r="G6315" i="18" s="1"/>
  <c r="H6315" i="18" s="1"/>
  <c r="B6314" i="18"/>
  <c r="G6314" i="18" s="1"/>
  <c r="H6314" i="18" s="1"/>
  <c r="B6312" i="18"/>
  <c r="G6312" i="18" s="1"/>
  <c r="H6312" i="18" s="1"/>
  <c r="B6311" i="18"/>
  <c r="G6311" i="18" s="1"/>
  <c r="H6311" i="18" s="1"/>
  <c r="B6310" i="18"/>
  <c r="G6310" i="18" s="1"/>
  <c r="H6310" i="18" s="1"/>
  <c r="B6309" i="18"/>
  <c r="G6309" i="18" s="1"/>
  <c r="H6309" i="18" s="1"/>
  <c r="B6307" i="18"/>
  <c r="G6307" i="18" s="1"/>
  <c r="H6307" i="18" s="1"/>
  <c r="B6306" i="18"/>
  <c r="G6306" i="18" s="1"/>
  <c r="H6306" i="18" s="1"/>
  <c r="B6305" i="18"/>
  <c r="G6305" i="18" s="1"/>
  <c r="H6305" i="18" s="1"/>
  <c r="B6304" i="18"/>
  <c r="G6304" i="18" s="1"/>
  <c r="H6304" i="18" s="1"/>
  <c r="B6303" i="18"/>
  <c r="G6303" i="18" s="1"/>
  <c r="H6303" i="18" s="1"/>
  <c r="B6302" i="18"/>
  <c r="G6302" i="18" s="1"/>
  <c r="H6302" i="18" s="1"/>
  <c r="B6301" i="18"/>
  <c r="G6301" i="18" s="1"/>
  <c r="H6301" i="18" s="1"/>
  <c r="B6300" i="18"/>
  <c r="G6300" i="18" s="1"/>
  <c r="H6300" i="18" s="1"/>
  <c r="B6299" i="18"/>
  <c r="G6299" i="18" s="1"/>
  <c r="H6299" i="18" s="1"/>
  <c r="B6298" i="18"/>
  <c r="G6298" i="18" s="1"/>
  <c r="H6298" i="18" s="1"/>
  <c r="B6296" i="18"/>
  <c r="G6296" i="18" s="1"/>
  <c r="H6296" i="18" s="1"/>
  <c r="B6294" i="18"/>
  <c r="G6294" i="18" s="1"/>
  <c r="H6294" i="18" s="1"/>
  <c r="B6293" i="18"/>
  <c r="G6293" i="18" s="1"/>
  <c r="H6293" i="18" s="1"/>
  <c r="B6292" i="18"/>
  <c r="G6292" i="18" s="1"/>
  <c r="H6292" i="18" s="1"/>
  <c r="B6291" i="18"/>
  <c r="G6291" i="18" s="1"/>
  <c r="H6291" i="18" s="1"/>
  <c r="B6290" i="18"/>
  <c r="G6290" i="18" s="1"/>
  <c r="H6290" i="18" s="1"/>
  <c r="B6289" i="18"/>
  <c r="G6289" i="18" s="1"/>
  <c r="H6289" i="18" s="1"/>
  <c r="B6288" i="18"/>
  <c r="G6288" i="18" s="1"/>
  <c r="H6288" i="18" s="1"/>
  <c r="B6286" i="18"/>
  <c r="G6286" i="18" s="1"/>
  <c r="H6286" i="18" s="1"/>
  <c r="B6285" i="18"/>
  <c r="G6285" i="18" s="1"/>
  <c r="H6285" i="18" s="1"/>
  <c r="B6284" i="18"/>
  <c r="G6284" i="18" s="1"/>
  <c r="H6284" i="18" s="1"/>
  <c r="B6283" i="18"/>
  <c r="G6283" i="18" s="1"/>
  <c r="H6283" i="18" s="1"/>
  <c r="B6281" i="18"/>
  <c r="G6281" i="18" s="1"/>
  <c r="H6281" i="18" s="1"/>
  <c r="B6280" i="18"/>
  <c r="G6280" i="18" s="1"/>
  <c r="H6280" i="18" s="1"/>
  <c r="B6279" i="18"/>
  <c r="G6279" i="18" s="1"/>
  <c r="H6279" i="18" s="1"/>
  <c r="B6278" i="18"/>
  <c r="G6278" i="18" s="1"/>
  <c r="H6278" i="18" s="1"/>
  <c r="B6277" i="18"/>
  <c r="G6277" i="18" s="1"/>
  <c r="H6277" i="18" s="1"/>
  <c r="B6276" i="18"/>
  <c r="G6276" i="18" s="1"/>
  <c r="H6276" i="18" s="1"/>
  <c r="B6275" i="18"/>
  <c r="G6275" i="18" s="1"/>
  <c r="H6275" i="18" s="1"/>
  <c r="B6274" i="18"/>
  <c r="G6274" i="18" s="1"/>
  <c r="H6274" i="18" s="1"/>
  <c r="B6273" i="18"/>
  <c r="G6273" i="18" s="1"/>
  <c r="H6273" i="18" s="1"/>
  <c r="B6272" i="18"/>
  <c r="G6272" i="18" s="1"/>
  <c r="H6272" i="18" s="1"/>
  <c r="B6270" i="18"/>
  <c r="G6270" i="18" s="1"/>
  <c r="H6270" i="18" s="1"/>
  <c r="B6267" i="18"/>
  <c r="G6267" i="18" s="1"/>
  <c r="H6267" i="18" s="1"/>
  <c r="B6266" i="18"/>
  <c r="G6266" i="18" s="1"/>
  <c r="H6266" i="18" s="1"/>
  <c r="B6265" i="18"/>
  <c r="G6265" i="18" s="1"/>
  <c r="H6265" i="18" s="1"/>
  <c r="B6264" i="18"/>
  <c r="G6264" i="18" s="1"/>
  <c r="H6264" i="18" s="1"/>
  <c r="B6263" i="18"/>
  <c r="G6263" i="18" s="1"/>
  <c r="H6263" i="18" s="1"/>
  <c r="B6262" i="18"/>
  <c r="G6262" i="18" s="1"/>
  <c r="H6262" i="18" s="1"/>
  <c r="B6261" i="18"/>
  <c r="G6261" i="18" s="1"/>
  <c r="H6261" i="18" s="1"/>
  <c r="B6259" i="18"/>
  <c r="G6259" i="18" s="1"/>
  <c r="H6259" i="18" s="1"/>
  <c r="B6258" i="18"/>
  <c r="G6258" i="18" s="1"/>
  <c r="H6258" i="18" s="1"/>
  <c r="B6257" i="18"/>
  <c r="G6257" i="18" s="1"/>
  <c r="H6257" i="18" s="1"/>
  <c r="B6256" i="18"/>
  <c r="G6256" i="18" s="1"/>
  <c r="H6256" i="18" s="1"/>
  <c r="B6254" i="18"/>
  <c r="G6254" i="18" s="1"/>
  <c r="H6254" i="18" s="1"/>
  <c r="B6253" i="18"/>
  <c r="G6253" i="18" s="1"/>
  <c r="H6253" i="18" s="1"/>
  <c r="B6252" i="18"/>
  <c r="G6252" i="18" s="1"/>
  <c r="H6252" i="18" s="1"/>
  <c r="B6251" i="18"/>
  <c r="G6251" i="18" s="1"/>
  <c r="H6251" i="18" s="1"/>
  <c r="B6250" i="18"/>
  <c r="G6250" i="18" s="1"/>
  <c r="H6250" i="18" s="1"/>
  <c r="B6249" i="18"/>
  <c r="G6249" i="18" s="1"/>
  <c r="H6249" i="18" s="1"/>
  <c r="B6248" i="18"/>
  <c r="G6248" i="18" s="1"/>
  <c r="H6248" i="18" s="1"/>
  <c r="B6247" i="18"/>
  <c r="G6247" i="18" s="1"/>
  <c r="H6247" i="18" s="1"/>
  <c r="B6246" i="18"/>
  <c r="G6246" i="18" s="1"/>
  <c r="H6246" i="18" s="1"/>
  <c r="B6245" i="18"/>
  <c r="G6245" i="18" s="1"/>
  <c r="H6245" i="18" s="1"/>
  <c r="B6243" i="18"/>
  <c r="G6243" i="18" s="1"/>
  <c r="H6243" i="18" s="1"/>
  <c r="B6241" i="18"/>
  <c r="G6241" i="18" s="1"/>
  <c r="H6241" i="18" s="1"/>
  <c r="B6240" i="18"/>
  <c r="G6240" i="18" s="1"/>
  <c r="H6240" i="18" s="1"/>
  <c r="B6239" i="18"/>
  <c r="G6239" i="18" s="1"/>
  <c r="H6239" i="18" s="1"/>
  <c r="B6238" i="18"/>
  <c r="G6238" i="18" s="1"/>
  <c r="H6238" i="18" s="1"/>
  <c r="B6237" i="18"/>
  <c r="G6237" i="18" s="1"/>
  <c r="H6237" i="18" s="1"/>
  <c r="B6236" i="18"/>
  <c r="G6236" i="18" s="1"/>
  <c r="H6236" i="18" s="1"/>
  <c r="B6235" i="18"/>
  <c r="G6235" i="18" s="1"/>
  <c r="H6235" i="18" s="1"/>
  <c r="B6233" i="18"/>
  <c r="G6233" i="18" s="1"/>
  <c r="H6233" i="18" s="1"/>
  <c r="B6232" i="18"/>
  <c r="G6232" i="18" s="1"/>
  <c r="H6232" i="18" s="1"/>
  <c r="B6231" i="18"/>
  <c r="G6231" i="18" s="1"/>
  <c r="H6231" i="18" s="1"/>
  <c r="B6230" i="18"/>
  <c r="G6230" i="18" s="1"/>
  <c r="H6230" i="18" s="1"/>
  <c r="B6228" i="18"/>
  <c r="G6228" i="18" s="1"/>
  <c r="H6228" i="18" s="1"/>
  <c r="B6227" i="18"/>
  <c r="G6227" i="18" s="1"/>
  <c r="H6227" i="18" s="1"/>
  <c r="B6226" i="18"/>
  <c r="G6226" i="18" s="1"/>
  <c r="H6226" i="18" s="1"/>
  <c r="B6225" i="18"/>
  <c r="G6225" i="18" s="1"/>
  <c r="H6225" i="18" s="1"/>
  <c r="B6224" i="18"/>
  <c r="G6224" i="18" s="1"/>
  <c r="H6224" i="18" s="1"/>
  <c r="B6223" i="18"/>
  <c r="G6223" i="18" s="1"/>
  <c r="H6223" i="18" s="1"/>
  <c r="B6222" i="18"/>
  <c r="G6222" i="18" s="1"/>
  <c r="H6222" i="18" s="1"/>
  <c r="B6221" i="18"/>
  <c r="G6221" i="18" s="1"/>
  <c r="H6221" i="18" s="1"/>
  <c r="B6220" i="18"/>
  <c r="G6220" i="18" s="1"/>
  <c r="H6220" i="18" s="1"/>
  <c r="B6219" i="18"/>
  <c r="G6219" i="18" s="1"/>
  <c r="H6219" i="18" s="1"/>
  <c r="B6217" i="18"/>
  <c r="G6217" i="18" s="1"/>
  <c r="H6217" i="18" s="1"/>
  <c r="B6215" i="18"/>
  <c r="G6215" i="18" s="1"/>
  <c r="H6215" i="18" s="1"/>
  <c r="B6214" i="18"/>
  <c r="G6214" i="18" s="1"/>
  <c r="H6214" i="18" s="1"/>
  <c r="B6213" i="18"/>
  <c r="G6213" i="18" s="1"/>
  <c r="H6213" i="18" s="1"/>
  <c r="B6212" i="18"/>
  <c r="G6212" i="18" s="1"/>
  <c r="H6212" i="18" s="1"/>
  <c r="B6211" i="18"/>
  <c r="G6211" i="18" s="1"/>
  <c r="H6211" i="18" s="1"/>
  <c r="B6210" i="18"/>
  <c r="G6210" i="18" s="1"/>
  <c r="H6210" i="18" s="1"/>
  <c r="B6209" i="18"/>
  <c r="G6209" i="18" s="1"/>
  <c r="H6209" i="18" s="1"/>
  <c r="B6207" i="18"/>
  <c r="G6207" i="18" s="1"/>
  <c r="H6207" i="18" s="1"/>
  <c r="B6206" i="18"/>
  <c r="G6206" i="18" s="1"/>
  <c r="H6206" i="18" s="1"/>
  <c r="B6205" i="18"/>
  <c r="G6205" i="18" s="1"/>
  <c r="H6205" i="18" s="1"/>
  <c r="B6204" i="18"/>
  <c r="G6204" i="18" s="1"/>
  <c r="H6204" i="18" s="1"/>
  <c r="B6202" i="18"/>
  <c r="G6202" i="18" s="1"/>
  <c r="H6202" i="18" s="1"/>
  <c r="B6201" i="18"/>
  <c r="G6201" i="18" s="1"/>
  <c r="H6201" i="18" s="1"/>
  <c r="B6200" i="18"/>
  <c r="G6200" i="18" s="1"/>
  <c r="H6200" i="18" s="1"/>
  <c r="B6199" i="18"/>
  <c r="G6199" i="18" s="1"/>
  <c r="H6199" i="18" s="1"/>
  <c r="B6198" i="18"/>
  <c r="G6198" i="18" s="1"/>
  <c r="H6198" i="18" s="1"/>
  <c r="B6197" i="18"/>
  <c r="G6197" i="18" s="1"/>
  <c r="H6197" i="18" s="1"/>
  <c r="B6196" i="18"/>
  <c r="G6196" i="18" s="1"/>
  <c r="H6196" i="18" s="1"/>
  <c r="B6195" i="18"/>
  <c r="G6195" i="18" s="1"/>
  <c r="H6195" i="18" s="1"/>
  <c r="B6194" i="18"/>
  <c r="G6194" i="18" s="1"/>
  <c r="H6194" i="18" s="1"/>
  <c r="B6193" i="18"/>
  <c r="G6193" i="18" s="1"/>
  <c r="H6193" i="18" s="1"/>
  <c r="B6191" i="18"/>
  <c r="G6191" i="18" s="1"/>
  <c r="H6191" i="18" s="1"/>
  <c r="B6188" i="18"/>
  <c r="G6188" i="18" s="1"/>
  <c r="H6188" i="18" s="1"/>
  <c r="B6187" i="18"/>
  <c r="G6187" i="18" s="1"/>
  <c r="H6187" i="18" s="1"/>
  <c r="B6186" i="18"/>
  <c r="G6186" i="18" s="1"/>
  <c r="H6186" i="18" s="1"/>
  <c r="B6185" i="18"/>
  <c r="G6185" i="18" s="1"/>
  <c r="H6185" i="18" s="1"/>
  <c r="B6184" i="18"/>
  <c r="G6184" i="18" s="1"/>
  <c r="H6184" i="18" s="1"/>
  <c r="B6183" i="18"/>
  <c r="G6183" i="18" s="1"/>
  <c r="H6183" i="18" s="1"/>
  <c r="B6182" i="18"/>
  <c r="G6182" i="18" s="1"/>
  <c r="H6182" i="18" s="1"/>
  <c r="B6180" i="18"/>
  <c r="G6180" i="18" s="1"/>
  <c r="H6180" i="18" s="1"/>
  <c r="B6179" i="18"/>
  <c r="G6179" i="18" s="1"/>
  <c r="H6179" i="18" s="1"/>
  <c r="B6178" i="18"/>
  <c r="G6178" i="18" s="1"/>
  <c r="H6178" i="18" s="1"/>
  <c r="B6177" i="18"/>
  <c r="G6177" i="18" s="1"/>
  <c r="H6177" i="18" s="1"/>
  <c r="B6175" i="18"/>
  <c r="G6175" i="18" s="1"/>
  <c r="H6175" i="18" s="1"/>
  <c r="B6174" i="18"/>
  <c r="G6174" i="18" s="1"/>
  <c r="H6174" i="18" s="1"/>
  <c r="B6173" i="18"/>
  <c r="G6173" i="18" s="1"/>
  <c r="H6173" i="18" s="1"/>
  <c r="B6172" i="18"/>
  <c r="G6172" i="18" s="1"/>
  <c r="H6172" i="18" s="1"/>
  <c r="B6171" i="18"/>
  <c r="G6171" i="18" s="1"/>
  <c r="H6171" i="18" s="1"/>
  <c r="B6170" i="18"/>
  <c r="G6170" i="18" s="1"/>
  <c r="H6170" i="18" s="1"/>
  <c r="B6169" i="18"/>
  <c r="G6169" i="18" s="1"/>
  <c r="H6169" i="18" s="1"/>
  <c r="B6168" i="18"/>
  <c r="G6168" i="18" s="1"/>
  <c r="H6168" i="18" s="1"/>
  <c r="B6167" i="18"/>
  <c r="G6167" i="18" s="1"/>
  <c r="H6167" i="18" s="1"/>
  <c r="B6166" i="18"/>
  <c r="G6166" i="18" s="1"/>
  <c r="H6166" i="18" s="1"/>
  <c r="B6164" i="18"/>
  <c r="G6164" i="18" s="1"/>
  <c r="H6164" i="18" s="1"/>
  <c r="B6162" i="18"/>
  <c r="G6162" i="18" s="1"/>
  <c r="H6162" i="18" s="1"/>
  <c r="B6161" i="18"/>
  <c r="G6161" i="18" s="1"/>
  <c r="H6161" i="18" s="1"/>
  <c r="B6160" i="18"/>
  <c r="G6160" i="18" s="1"/>
  <c r="H6160" i="18" s="1"/>
  <c r="B6159" i="18"/>
  <c r="G6159" i="18" s="1"/>
  <c r="H6159" i="18" s="1"/>
  <c r="B6158" i="18"/>
  <c r="G6158" i="18" s="1"/>
  <c r="H6158" i="18" s="1"/>
  <c r="B6157" i="18"/>
  <c r="G6157" i="18" s="1"/>
  <c r="H6157" i="18" s="1"/>
  <c r="B6156" i="18"/>
  <c r="G6156" i="18" s="1"/>
  <c r="H6156" i="18" s="1"/>
  <c r="B6154" i="18"/>
  <c r="G6154" i="18" s="1"/>
  <c r="H6154" i="18" s="1"/>
  <c r="B6153" i="18"/>
  <c r="G6153" i="18" s="1"/>
  <c r="H6153" i="18" s="1"/>
  <c r="B6152" i="18"/>
  <c r="G6152" i="18" s="1"/>
  <c r="H6152" i="18" s="1"/>
  <c r="B6151" i="18"/>
  <c r="G6151" i="18" s="1"/>
  <c r="H6151" i="18" s="1"/>
  <c r="B6149" i="18"/>
  <c r="G6149" i="18" s="1"/>
  <c r="H6149" i="18" s="1"/>
  <c r="B6148" i="18"/>
  <c r="G6148" i="18" s="1"/>
  <c r="H6148" i="18" s="1"/>
  <c r="B6147" i="18"/>
  <c r="G6147" i="18" s="1"/>
  <c r="H6147" i="18" s="1"/>
  <c r="B6146" i="18"/>
  <c r="G6146" i="18" s="1"/>
  <c r="H6146" i="18" s="1"/>
  <c r="B6145" i="18"/>
  <c r="G6145" i="18" s="1"/>
  <c r="H6145" i="18" s="1"/>
  <c r="B6144" i="18"/>
  <c r="G6144" i="18" s="1"/>
  <c r="H6144" i="18" s="1"/>
  <c r="B6143" i="18"/>
  <c r="G6143" i="18" s="1"/>
  <c r="H6143" i="18" s="1"/>
  <c r="B6142" i="18"/>
  <c r="G6142" i="18" s="1"/>
  <c r="H6142" i="18" s="1"/>
  <c r="B6141" i="18"/>
  <c r="G6141" i="18" s="1"/>
  <c r="H6141" i="18" s="1"/>
  <c r="B6140" i="18"/>
  <c r="G6140" i="18" s="1"/>
  <c r="H6140" i="18" s="1"/>
  <c r="B6138" i="18"/>
  <c r="G6138" i="18" s="1"/>
  <c r="H6138" i="18" s="1"/>
  <c r="B6136" i="18"/>
  <c r="G6136" i="18" s="1"/>
  <c r="H6136" i="18" s="1"/>
  <c r="B6135" i="18"/>
  <c r="G6135" i="18" s="1"/>
  <c r="H6135" i="18" s="1"/>
  <c r="B6134" i="18"/>
  <c r="G6134" i="18" s="1"/>
  <c r="H6134" i="18" s="1"/>
  <c r="B6133" i="18"/>
  <c r="G6133" i="18" s="1"/>
  <c r="H6133" i="18" s="1"/>
  <c r="B6132" i="18"/>
  <c r="G6132" i="18" s="1"/>
  <c r="H6132" i="18" s="1"/>
  <c r="B6131" i="18"/>
  <c r="G6131" i="18" s="1"/>
  <c r="H6131" i="18" s="1"/>
  <c r="B6130" i="18"/>
  <c r="G6130" i="18" s="1"/>
  <c r="H6130" i="18" s="1"/>
  <c r="B6128" i="18"/>
  <c r="G6128" i="18" s="1"/>
  <c r="H6128" i="18" s="1"/>
  <c r="B6127" i="18"/>
  <c r="G6127" i="18" s="1"/>
  <c r="H6127" i="18" s="1"/>
  <c r="B6126" i="18"/>
  <c r="G6126" i="18" s="1"/>
  <c r="H6126" i="18" s="1"/>
  <c r="B6125" i="18"/>
  <c r="G6125" i="18" s="1"/>
  <c r="H6125" i="18" s="1"/>
  <c r="B6123" i="18"/>
  <c r="G6123" i="18" s="1"/>
  <c r="H6123" i="18" s="1"/>
  <c r="B6122" i="18"/>
  <c r="G6122" i="18" s="1"/>
  <c r="H6122" i="18" s="1"/>
  <c r="B6121" i="18"/>
  <c r="G6121" i="18" s="1"/>
  <c r="H6121" i="18" s="1"/>
  <c r="B6120" i="18"/>
  <c r="G6120" i="18" s="1"/>
  <c r="H6120" i="18" s="1"/>
  <c r="B6119" i="18"/>
  <c r="G6119" i="18" s="1"/>
  <c r="H6119" i="18" s="1"/>
  <c r="B6118" i="18"/>
  <c r="G6118" i="18" s="1"/>
  <c r="H6118" i="18" s="1"/>
  <c r="B6117" i="18"/>
  <c r="G6117" i="18" s="1"/>
  <c r="H6117" i="18" s="1"/>
  <c r="B6116" i="18"/>
  <c r="G6116" i="18" s="1"/>
  <c r="H6116" i="18" s="1"/>
  <c r="B6115" i="18"/>
  <c r="G6115" i="18" s="1"/>
  <c r="H6115" i="18" s="1"/>
  <c r="B6114" i="18"/>
  <c r="G6114" i="18" s="1"/>
  <c r="H6114" i="18" s="1"/>
  <c r="B6112" i="18"/>
  <c r="G6112" i="18" s="1"/>
  <c r="H6112" i="18" s="1"/>
  <c r="B6109" i="18"/>
  <c r="G6109" i="18" s="1"/>
  <c r="H6109" i="18" s="1"/>
  <c r="B6108" i="18"/>
  <c r="G6108" i="18" s="1"/>
  <c r="H6108" i="18" s="1"/>
  <c r="B6107" i="18"/>
  <c r="G6107" i="18" s="1"/>
  <c r="H6107" i="18" s="1"/>
  <c r="B6106" i="18"/>
  <c r="G6106" i="18" s="1"/>
  <c r="H6106" i="18" s="1"/>
  <c r="B6105" i="18"/>
  <c r="G6105" i="18" s="1"/>
  <c r="H6105" i="18" s="1"/>
  <c r="B6104" i="18"/>
  <c r="G6104" i="18" s="1"/>
  <c r="H6104" i="18" s="1"/>
  <c r="B6103" i="18"/>
  <c r="G6103" i="18" s="1"/>
  <c r="H6103" i="18" s="1"/>
  <c r="B6101" i="18"/>
  <c r="G6101" i="18" s="1"/>
  <c r="H6101" i="18" s="1"/>
  <c r="B6100" i="18"/>
  <c r="G6100" i="18" s="1"/>
  <c r="H6100" i="18" s="1"/>
  <c r="B6099" i="18"/>
  <c r="G6099" i="18" s="1"/>
  <c r="H6099" i="18" s="1"/>
  <c r="B6098" i="18"/>
  <c r="G6098" i="18" s="1"/>
  <c r="H6098" i="18" s="1"/>
  <c r="B6096" i="18"/>
  <c r="G6096" i="18" s="1"/>
  <c r="H6096" i="18" s="1"/>
  <c r="B6095" i="18"/>
  <c r="G6095" i="18" s="1"/>
  <c r="H6095" i="18" s="1"/>
  <c r="B6094" i="18"/>
  <c r="G6094" i="18" s="1"/>
  <c r="H6094" i="18" s="1"/>
  <c r="B6093" i="18"/>
  <c r="G6093" i="18" s="1"/>
  <c r="H6093" i="18" s="1"/>
  <c r="B6092" i="18"/>
  <c r="G6092" i="18" s="1"/>
  <c r="H6092" i="18" s="1"/>
  <c r="B6091" i="18"/>
  <c r="G6091" i="18" s="1"/>
  <c r="H6091" i="18" s="1"/>
  <c r="B6090" i="18"/>
  <c r="G6090" i="18" s="1"/>
  <c r="H6090" i="18" s="1"/>
  <c r="B6089" i="18"/>
  <c r="G6089" i="18" s="1"/>
  <c r="H6089" i="18" s="1"/>
  <c r="B6088" i="18"/>
  <c r="G6088" i="18" s="1"/>
  <c r="H6088" i="18" s="1"/>
  <c r="B6087" i="18"/>
  <c r="G6087" i="18" s="1"/>
  <c r="H6087" i="18" s="1"/>
  <c r="B6085" i="18"/>
  <c r="G6085" i="18" s="1"/>
  <c r="H6085" i="18" s="1"/>
  <c r="B6083" i="18"/>
  <c r="G6083" i="18" s="1"/>
  <c r="H6083" i="18" s="1"/>
  <c r="B6082" i="18"/>
  <c r="G6082" i="18" s="1"/>
  <c r="H6082" i="18" s="1"/>
  <c r="B6081" i="18"/>
  <c r="G6081" i="18" s="1"/>
  <c r="H6081" i="18" s="1"/>
  <c r="B6080" i="18"/>
  <c r="G6080" i="18" s="1"/>
  <c r="H6080" i="18" s="1"/>
  <c r="B6079" i="18"/>
  <c r="G6079" i="18" s="1"/>
  <c r="H6079" i="18" s="1"/>
  <c r="B6078" i="18"/>
  <c r="G6078" i="18" s="1"/>
  <c r="H6078" i="18" s="1"/>
  <c r="B6077" i="18"/>
  <c r="G6077" i="18" s="1"/>
  <c r="H6077" i="18" s="1"/>
  <c r="B6075" i="18"/>
  <c r="G6075" i="18" s="1"/>
  <c r="H6075" i="18" s="1"/>
  <c r="B6074" i="18"/>
  <c r="G6074" i="18" s="1"/>
  <c r="H6074" i="18" s="1"/>
  <c r="B6073" i="18"/>
  <c r="G6073" i="18" s="1"/>
  <c r="H6073" i="18" s="1"/>
  <c r="B6072" i="18"/>
  <c r="G6072" i="18" s="1"/>
  <c r="H6072" i="18" s="1"/>
  <c r="B6070" i="18"/>
  <c r="G6070" i="18" s="1"/>
  <c r="H6070" i="18" s="1"/>
  <c r="B6069" i="18"/>
  <c r="G6069" i="18" s="1"/>
  <c r="H6069" i="18" s="1"/>
  <c r="B6068" i="18"/>
  <c r="G6068" i="18" s="1"/>
  <c r="H6068" i="18" s="1"/>
  <c r="B6067" i="18"/>
  <c r="G6067" i="18" s="1"/>
  <c r="H6067" i="18" s="1"/>
  <c r="B6066" i="18"/>
  <c r="G6066" i="18" s="1"/>
  <c r="H6066" i="18" s="1"/>
  <c r="B6065" i="18"/>
  <c r="G6065" i="18" s="1"/>
  <c r="H6065" i="18" s="1"/>
  <c r="B6064" i="18"/>
  <c r="G6064" i="18" s="1"/>
  <c r="H6064" i="18" s="1"/>
  <c r="B6063" i="18"/>
  <c r="G6063" i="18" s="1"/>
  <c r="H6063" i="18" s="1"/>
  <c r="B6062" i="18"/>
  <c r="G6062" i="18" s="1"/>
  <c r="H6062" i="18" s="1"/>
  <c r="B6061" i="18"/>
  <c r="G6061" i="18" s="1"/>
  <c r="H6061" i="18" s="1"/>
  <c r="B6059" i="18"/>
  <c r="G6059" i="18" s="1"/>
  <c r="H6059" i="18" s="1"/>
  <c r="B6057" i="18"/>
  <c r="G6057" i="18" s="1"/>
  <c r="H6057" i="18" s="1"/>
  <c r="B6056" i="18"/>
  <c r="G6056" i="18" s="1"/>
  <c r="H6056" i="18" s="1"/>
  <c r="B6055" i="18"/>
  <c r="G6055" i="18" s="1"/>
  <c r="H6055" i="18" s="1"/>
  <c r="B6054" i="18"/>
  <c r="G6054" i="18" s="1"/>
  <c r="H6054" i="18" s="1"/>
  <c r="B6053" i="18"/>
  <c r="G6053" i="18" s="1"/>
  <c r="H6053" i="18" s="1"/>
  <c r="B6052" i="18"/>
  <c r="G6052" i="18" s="1"/>
  <c r="H6052" i="18" s="1"/>
  <c r="B6051" i="18"/>
  <c r="G6051" i="18" s="1"/>
  <c r="H6051" i="18" s="1"/>
  <c r="B6049" i="18"/>
  <c r="G6049" i="18" s="1"/>
  <c r="H6049" i="18" s="1"/>
  <c r="B6048" i="18"/>
  <c r="G6048" i="18" s="1"/>
  <c r="H6048" i="18" s="1"/>
  <c r="B6047" i="18"/>
  <c r="G6047" i="18" s="1"/>
  <c r="H6047" i="18" s="1"/>
  <c r="B6046" i="18"/>
  <c r="G6046" i="18" s="1"/>
  <c r="H6046" i="18" s="1"/>
  <c r="B6044" i="18"/>
  <c r="G6044" i="18" s="1"/>
  <c r="H6044" i="18" s="1"/>
  <c r="B6043" i="18"/>
  <c r="G6043" i="18" s="1"/>
  <c r="H6043" i="18" s="1"/>
  <c r="B6042" i="18"/>
  <c r="G6042" i="18" s="1"/>
  <c r="H6042" i="18" s="1"/>
  <c r="B6041" i="18"/>
  <c r="G6041" i="18" s="1"/>
  <c r="H6041" i="18" s="1"/>
  <c r="B6040" i="18"/>
  <c r="G6040" i="18" s="1"/>
  <c r="H6040" i="18" s="1"/>
  <c r="B6039" i="18"/>
  <c r="G6039" i="18" s="1"/>
  <c r="H6039" i="18" s="1"/>
  <c r="B6038" i="18"/>
  <c r="G6038" i="18" s="1"/>
  <c r="H6038" i="18" s="1"/>
  <c r="B6037" i="18"/>
  <c r="G6037" i="18" s="1"/>
  <c r="H6037" i="18" s="1"/>
  <c r="B6036" i="18"/>
  <c r="G6036" i="18" s="1"/>
  <c r="H6036" i="18" s="1"/>
  <c r="B6035" i="18"/>
  <c r="G6035" i="18" s="1"/>
  <c r="H6035" i="18" s="1"/>
  <c r="B6033" i="18"/>
  <c r="G6033" i="18" s="1"/>
  <c r="H6033" i="18" s="1"/>
  <c r="B6030" i="18"/>
  <c r="G6030" i="18" s="1"/>
  <c r="H6030" i="18" s="1"/>
  <c r="B6029" i="18"/>
  <c r="G6029" i="18" s="1"/>
  <c r="H6029" i="18" s="1"/>
  <c r="B6028" i="18"/>
  <c r="G6028" i="18" s="1"/>
  <c r="H6028" i="18" s="1"/>
  <c r="B6027" i="18"/>
  <c r="G6027" i="18" s="1"/>
  <c r="H6027" i="18" s="1"/>
  <c r="B6026" i="18"/>
  <c r="G6026" i="18" s="1"/>
  <c r="H6026" i="18" s="1"/>
  <c r="B6025" i="18"/>
  <c r="G6025" i="18" s="1"/>
  <c r="H6025" i="18" s="1"/>
  <c r="B6024" i="18"/>
  <c r="G6024" i="18" s="1"/>
  <c r="H6024" i="18" s="1"/>
  <c r="B6023" i="18"/>
  <c r="G6023" i="18" s="1"/>
  <c r="H6023" i="18" s="1"/>
  <c r="B6022" i="18"/>
  <c r="G6022" i="18" s="1"/>
  <c r="H6022" i="18" s="1"/>
  <c r="B6021" i="18"/>
  <c r="G6021" i="18" s="1"/>
  <c r="H6021" i="18" s="1"/>
  <c r="B6019" i="18"/>
  <c r="G6019" i="18" s="1"/>
  <c r="H6019" i="18" s="1"/>
  <c r="B6018" i="18"/>
  <c r="G6018" i="18" s="1"/>
  <c r="H6018" i="18" s="1"/>
  <c r="B6017" i="18"/>
  <c r="G6017" i="18" s="1"/>
  <c r="H6017" i="18" s="1"/>
  <c r="B6016" i="18"/>
  <c r="G6016" i="18" s="1"/>
  <c r="H6016" i="18" s="1"/>
  <c r="B6015" i="18"/>
  <c r="G6015" i="18" s="1"/>
  <c r="H6015" i="18" s="1"/>
  <c r="B6014" i="18"/>
  <c r="G6014" i="18" s="1"/>
  <c r="H6014" i="18" s="1"/>
  <c r="B6013" i="18"/>
  <c r="G6013" i="18" s="1"/>
  <c r="H6013" i="18" s="1"/>
  <c r="B6012" i="18"/>
  <c r="G6012" i="18" s="1"/>
  <c r="H6012" i="18" s="1"/>
  <c r="B6011" i="18"/>
  <c r="G6011" i="18" s="1"/>
  <c r="H6011" i="18" s="1"/>
  <c r="B6010" i="18"/>
  <c r="G6010" i="18" s="1"/>
  <c r="H6010" i="18" s="1"/>
  <c r="B6009" i="18"/>
  <c r="G6009" i="18" s="1"/>
  <c r="H6009" i="18" s="1"/>
  <c r="B6007" i="18"/>
  <c r="G6007" i="18" s="1"/>
  <c r="H6007" i="18" s="1"/>
  <c r="B6006" i="18"/>
  <c r="G6006" i="18" s="1"/>
  <c r="H6006" i="18" s="1"/>
  <c r="B6005" i="18"/>
  <c r="G6005" i="18" s="1"/>
  <c r="H6005" i="18" s="1"/>
  <c r="B6004" i="18"/>
  <c r="G6004" i="18" s="1"/>
  <c r="H6004" i="18" s="1"/>
  <c r="B6003" i="18"/>
  <c r="G6003" i="18" s="1"/>
  <c r="H6003" i="18" s="1"/>
  <c r="B6002" i="18"/>
  <c r="G6002" i="18" s="1"/>
  <c r="H6002" i="18" s="1"/>
  <c r="B6001" i="18"/>
  <c r="G6001" i="18" s="1"/>
  <c r="H6001" i="18" s="1"/>
  <c r="B6000" i="18"/>
  <c r="G6000" i="18" s="1"/>
  <c r="H6000" i="18" s="1"/>
  <c r="B5999" i="18"/>
  <c r="G5999" i="18" s="1"/>
  <c r="H5999" i="18" s="1"/>
  <c r="B5998" i="18"/>
  <c r="G5998" i="18" s="1"/>
  <c r="H5998" i="18" s="1"/>
  <c r="B5997" i="18"/>
  <c r="G5997" i="18" s="1"/>
  <c r="H5997" i="18" s="1"/>
  <c r="B5995" i="18"/>
  <c r="G5995" i="18" s="1"/>
  <c r="H5995" i="18" s="1"/>
  <c r="B5994" i="18"/>
  <c r="G5994" i="18" s="1"/>
  <c r="H5994" i="18" s="1"/>
  <c r="B5993" i="18"/>
  <c r="G5993" i="18" s="1"/>
  <c r="H5993" i="18" s="1"/>
  <c r="B5992" i="18"/>
  <c r="G5992" i="18" s="1"/>
  <c r="H5992" i="18" s="1"/>
  <c r="B5991" i="18"/>
  <c r="G5991" i="18" s="1"/>
  <c r="H5991" i="18" s="1"/>
  <c r="B5990" i="18"/>
  <c r="G5990" i="18" s="1"/>
  <c r="H5990" i="18" s="1"/>
  <c r="B5989" i="18"/>
  <c r="G5989" i="18" s="1"/>
  <c r="H5989" i="18" s="1"/>
  <c r="B5988" i="18"/>
  <c r="G5988" i="18" s="1"/>
  <c r="H5988" i="18" s="1"/>
  <c r="B5987" i="18"/>
  <c r="G5987" i="18" s="1"/>
  <c r="H5987" i="18" s="1"/>
  <c r="B5986" i="18"/>
  <c r="G5986" i="18" s="1"/>
  <c r="H5986" i="18" s="1"/>
  <c r="B5985" i="18"/>
  <c r="G5985" i="18" s="1"/>
  <c r="H5985" i="18" s="1"/>
  <c r="B5983" i="18"/>
  <c r="G5983" i="18" s="1"/>
  <c r="H5983" i="18" s="1"/>
  <c r="B5982" i="18"/>
  <c r="G5982" i="18" s="1"/>
  <c r="H5982" i="18" s="1"/>
  <c r="B5981" i="18"/>
  <c r="G5981" i="18" s="1"/>
  <c r="H5981" i="18" s="1"/>
  <c r="B5980" i="18"/>
  <c r="G5980" i="18" s="1"/>
  <c r="H5980" i="18" s="1"/>
  <c r="B5979" i="18"/>
  <c r="G5979" i="18" s="1"/>
  <c r="H5979" i="18" s="1"/>
  <c r="B5978" i="18"/>
  <c r="G5978" i="18" s="1"/>
  <c r="H5978" i="18" s="1"/>
  <c r="B5977" i="18"/>
  <c r="G5977" i="18" s="1"/>
  <c r="H5977" i="18" s="1"/>
  <c r="B5976" i="18"/>
  <c r="G5976" i="18" s="1"/>
  <c r="H5976" i="18" s="1"/>
  <c r="B5975" i="18"/>
  <c r="G5975" i="18" s="1"/>
  <c r="H5975" i="18" s="1"/>
  <c r="B5974" i="18"/>
  <c r="G5974" i="18" s="1"/>
  <c r="H5974" i="18" s="1"/>
  <c r="B5973" i="18"/>
  <c r="G5973" i="18" s="1"/>
  <c r="H5973" i="18" s="1"/>
  <c r="B5971" i="18"/>
  <c r="G5971" i="18" s="1"/>
  <c r="H5971" i="18" s="1"/>
  <c r="B5970" i="18"/>
  <c r="G5970" i="18" s="1"/>
  <c r="H5970" i="18" s="1"/>
  <c r="B5969" i="18"/>
  <c r="G5969" i="18" s="1"/>
  <c r="H5969" i="18" s="1"/>
  <c r="B5968" i="18"/>
  <c r="G5968" i="18" s="1"/>
  <c r="H5968" i="18" s="1"/>
  <c r="B5967" i="18"/>
  <c r="G5967" i="18" s="1"/>
  <c r="H5967" i="18" s="1"/>
  <c r="B5966" i="18"/>
  <c r="G5966" i="18" s="1"/>
  <c r="H5966" i="18" s="1"/>
  <c r="B5965" i="18"/>
  <c r="G5965" i="18" s="1"/>
  <c r="H5965" i="18" s="1"/>
  <c r="B5964" i="18"/>
  <c r="G5964" i="18" s="1"/>
  <c r="H5964" i="18" s="1"/>
  <c r="B5963" i="18"/>
  <c r="G5963" i="18" s="1"/>
  <c r="H5963" i="18" s="1"/>
  <c r="B5962" i="18"/>
  <c r="G5962" i="18" s="1"/>
  <c r="H5962" i="18" s="1"/>
  <c r="B5961" i="18"/>
  <c r="G5961" i="18" s="1"/>
  <c r="H5961" i="18" s="1"/>
  <c r="B5959" i="18"/>
  <c r="G5959" i="18" s="1"/>
  <c r="H5959" i="18" s="1"/>
  <c r="B5958" i="18"/>
  <c r="G5958" i="18" s="1"/>
  <c r="H5958" i="18" s="1"/>
  <c r="B5957" i="18"/>
  <c r="G5957" i="18" s="1"/>
  <c r="H5957" i="18" s="1"/>
  <c r="B5956" i="18"/>
  <c r="G5956" i="18" s="1"/>
  <c r="H5956" i="18" s="1"/>
  <c r="B5955" i="18"/>
  <c r="G5955" i="18" s="1"/>
  <c r="H5955" i="18" s="1"/>
  <c r="B5954" i="18"/>
  <c r="G5954" i="18" s="1"/>
  <c r="H5954" i="18" s="1"/>
  <c r="B5953" i="18"/>
  <c r="G5953" i="18" s="1"/>
  <c r="H5953" i="18" s="1"/>
  <c r="B5952" i="18"/>
  <c r="G5952" i="18" s="1"/>
  <c r="H5952" i="18" s="1"/>
  <c r="B5948" i="18"/>
  <c r="G5948" i="18" s="1"/>
  <c r="H5948" i="18" s="1"/>
  <c r="B5947" i="18"/>
  <c r="G5947" i="18" s="1"/>
  <c r="H5947" i="18" s="1"/>
  <c r="B5945" i="18"/>
  <c r="G5945" i="18" s="1"/>
  <c r="H5945" i="18" s="1"/>
  <c r="B5944" i="18"/>
  <c r="G5944" i="18" s="1"/>
  <c r="H5944" i="18" s="1"/>
  <c r="B5943" i="18"/>
  <c r="G5943" i="18" s="1"/>
  <c r="H5943" i="18" s="1"/>
  <c r="B5942" i="18"/>
  <c r="G5942" i="18" s="1"/>
  <c r="H5942" i="18" s="1"/>
  <c r="B5941" i="18"/>
  <c r="G5941" i="18" s="1"/>
  <c r="H5941" i="18" s="1"/>
  <c r="B5940" i="18"/>
  <c r="G5940" i="18" s="1"/>
  <c r="H5940" i="18" s="1"/>
  <c r="B5939" i="18"/>
  <c r="G5939" i="18" s="1"/>
  <c r="H5939" i="18" s="1"/>
  <c r="B5938" i="18"/>
  <c r="G5938" i="18" s="1"/>
  <c r="H5938" i="18" s="1"/>
  <c r="B5937" i="18"/>
  <c r="G5937" i="18" s="1"/>
  <c r="H5937" i="18" s="1"/>
  <c r="B5936" i="18"/>
  <c r="G5936" i="18" s="1"/>
  <c r="H5936" i="18" s="1"/>
  <c r="B5934" i="18"/>
  <c r="G5934" i="18" s="1"/>
  <c r="H5934" i="18" s="1"/>
  <c r="B5932" i="18"/>
  <c r="G5932" i="18" s="1"/>
  <c r="H5932" i="18" s="1"/>
  <c r="B5931" i="18"/>
  <c r="G5931" i="18" s="1"/>
  <c r="H5931" i="18" s="1"/>
  <c r="B5930" i="18"/>
  <c r="G5930" i="18" s="1"/>
  <c r="H5930" i="18" s="1"/>
  <c r="B5929" i="18"/>
  <c r="G5929" i="18" s="1"/>
  <c r="H5929" i="18" s="1"/>
  <c r="B5928" i="18"/>
  <c r="G5928" i="18" s="1"/>
  <c r="H5928" i="18" s="1"/>
  <c r="B5927" i="18"/>
  <c r="G5927" i="18" s="1"/>
  <c r="H5927" i="18" s="1"/>
  <c r="B5926" i="18"/>
  <c r="G5926" i="18" s="1"/>
  <c r="H5926" i="18" s="1"/>
  <c r="B5924" i="18"/>
  <c r="G5924" i="18" s="1"/>
  <c r="H5924" i="18" s="1"/>
  <c r="B5923" i="18"/>
  <c r="G5923" i="18" s="1"/>
  <c r="H5923" i="18" s="1"/>
  <c r="B5922" i="18"/>
  <c r="G5922" i="18" s="1"/>
  <c r="H5922" i="18" s="1"/>
  <c r="B5921" i="18"/>
  <c r="G5921" i="18" s="1"/>
  <c r="H5921" i="18" s="1"/>
  <c r="B5919" i="18"/>
  <c r="G5919" i="18" s="1"/>
  <c r="H5919" i="18" s="1"/>
  <c r="B5918" i="18"/>
  <c r="G5918" i="18" s="1"/>
  <c r="H5918" i="18" s="1"/>
  <c r="B5917" i="18"/>
  <c r="G5917" i="18" s="1"/>
  <c r="H5917" i="18" s="1"/>
  <c r="B5916" i="18"/>
  <c r="G5916" i="18" s="1"/>
  <c r="H5916" i="18" s="1"/>
  <c r="B5915" i="18"/>
  <c r="G5915" i="18" s="1"/>
  <c r="H5915" i="18" s="1"/>
  <c r="B5914" i="18"/>
  <c r="G5914" i="18" s="1"/>
  <c r="H5914" i="18" s="1"/>
  <c r="B5913" i="18"/>
  <c r="G5913" i="18" s="1"/>
  <c r="H5913" i="18" s="1"/>
  <c r="B5912" i="18"/>
  <c r="G5912" i="18" s="1"/>
  <c r="H5912" i="18" s="1"/>
  <c r="B5911" i="18"/>
  <c r="G5911" i="18" s="1"/>
  <c r="H5911" i="18" s="1"/>
  <c r="B5910" i="18"/>
  <c r="G5910" i="18" s="1"/>
  <c r="H5910" i="18" s="1"/>
  <c r="B5908" i="18"/>
  <c r="G5908" i="18" s="1"/>
  <c r="H5908" i="18" s="1"/>
  <c r="B5906" i="18"/>
  <c r="G5906" i="18" s="1"/>
  <c r="H5906" i="18" s="1"/>
  <c r="B5905" i="18"/>
  <c r="G5905" i="18" s="1"/>
  <c r="H5905" i="18" s="1"/>
  <c r="B5904" i="18"/>
  <c r="G5904" i="18" s="1"/>
  <c r="H5904" i="18" s="1"/>
  <c r="B5903" i="18"/>
  <c r="G5903" i="18" s="1"/>
  <c r="H5903" i="18" s="1"/>
  <c r="B5902" i="18"/>
  <c r="G5902" i="18" s="1"/>
  <c r="H5902" i="18" s="1"/>
  <c r="B5901" i="18"/>
  <c r="G5901" i="18" s="1"/>
  <c r="H5901" i="18" s="1"/>
  <c r="B5900" i="18"/>
  <c r="G5900" i="18" s="1"/>
  <c r="H5900" i="18" s="1"/>
  <c r="B5898" i="18"/>
  <c r="G5898" i="18" s="1"/>
  <c r="H5898" i="18" s="1"/>
  <c r="B5897" i="18"/>
  <c r="G5897" i="18" s="1"/>
  <c r="H5897" i="18" s="1"/>
  <c r="B5896" i="18"/>
  <c r="G5896" i="18" s="1"/>
  <c r="H5896" i="18" s="1"/>
  <c r="B5895" i="18"/>
  <c r="G5895" i="18" s="1"/>
  <c r="H5895" i="18" s="1"/>
  <c r="B5893" i="18"/>
  <c r="G5893" i="18" s="1"/>
  <c r="H5893" i="18" s="1"/>
  <c r="B5892" i="18"/>
  <c r="G5892" i="18" s="1"/>
  <c r="H5892" i="18" s="1"/>
  <c r="B5891" i="18"/>
  <c r="G5891" i="18" s="1"/>
  <c r="H5891" i="18" s="1"/>
  <c r="B5890" i="18"/>
  <c r="G5890" i="18" s="1"/>
  <c r="H5890" i="18" s="1"/>
  <c r="B5889" i="18"/>
  <c r="G5889" i="18" s="1"/>
  <c r="H5889" i="18" s="1"/>
  <c r="B5888" i="18"/>
  <c r="G5888" i="18" s="1"/>
  <c r="H5888" i="18" s="1"/>
  <c r="B5887" i="18"/>
  <c r="G5887" i="18" s="1"/>
  <c r="H5887" i="18" s="1"/>
  <c r="B5886" i="18"/>
  <c r="G5886" i="18" s="1"/>
  <c r="H5886" i="18" s="1"/>
  <c r="B5885" i="18"/>
  <c r="G5885" i="18" s="1"/>
  <c r="H5885" i="18" s="1"/>
  <c r="B5884" i="18"/>
  <c r="G5884" i="18" s="1"/>
  <c r="H5884" i="18" s="1"/>
  <c r="B5882" i="18"/>
  <c r="G5882" i="18" s="1"/>
  <c r="H5882" i="18" s="1"/>
  <c r="B5879" i="18"/>
  <c r="G5879" i="18" s="1"/>
  <c r="H5879" i="18" s="1"/>
  <c r="B5878" i="18"/>
  <c r="G5878" i="18" s="1"/>
  <c r="H5878" i="18" s="1"/>
  <c r="B5877" i="18"/>
  <c r="G5877" i="18" s="1"/>
  <c r="H5877" i="18" s="1"/>
  <c r="B5875" i="18"/>
  <c r="G5875" i="18" s="1"/>
  <c r="H5875" i="18" s="1"/>
  <c r="B5873" i="18"/>
  <c r="G5873" i="18" s="1"/>
  <c r="H5873" i="18" s="1"/>
  <c r="B5872" i="18"/>
  <c r="G5872" i="18" s="1"/>
  <c r="H5872" i="18" s="1"/>
  <c r="B5871" i="18"/>
  <c r="G5871" i="18" s="1"/>
  <c r="H5871" i="18" s="1"/>
  <c r="B5869" i="18"/>
  <c r="G5869" i="18" s="1"/>
  <c r="H5869" i="18" s="1"/>
  <c r="B5868" i="18"/>
  <c r="G5868" i="18" s="1"/>
  <c r="H5868" i="18" s="1"/>
  <c r="B5867" i="18"/>
  <c r="G5867" i="18" s="1"/>
  <c r="H5867" i="18" s="1"/>
  <c r="B5865" i="18"/>
  <c r="G5865" i="18" s="1"/>
  <c r="H5865" i="18" s="1"/>
  <c r="B5864" i="18"/>
  <c r="G5864" i="18" s="1"/>
  <c r="H5864" i="18" s="1"/>
  <c r="B5863" i="18"/>
  <c r="G5863" i="18" s="1"/>
  <c r="H5863" i="18" s="1"/>
  <c r="B5860" i="18"/>
  <c r="G5860" i="18" s="1"/>
  <c r="H5860" i="18" s="1"/>
  <c r="B5859" i="18"/>
  <c r="G5859" i="18" s="1"/>
  <c r="H5859" i="18" s="1"/>
  <c r="B5858" i="18"/>
  <c r="G5858" i="18" s="1"/>
  <c r="H5858" i="18" s="1"/>
  <c r="B5857" i="18"/>
  <c r="G5857" i="18" s="1"/>
  <c r="H5857" i="18" s="1"/>
  <c r="B5855" i="18"/>
  <c r="G5855" i="18" s="1"/>
  <c r="H5855" i="18" s="1"/>
  <c r="B5854" i="18"/>
  <c r="G5854" i="18" s="1"/>
  <c r="H5854" i="18" s="1"/>
  <c r="B5853" i="18"/>
  <c r="G5853" i="18" s="1"/>
  <c r="H5853" i="18" s="1"/>
  <c r="B5852" i="18"/>
  <c r="G5852" i="18" s="1"/>
  <c r="H5852" i="18" s="1"/>
  <c r="B5851" i="18"/>
  <c r="G5851" i="18" s="1"/>
  <c r="H5851" i="18" s="1"/>
  <c r="B5850" i="18"/>
  <c r="G5850" i="18" s="1"/>
  <c r="H5850" i="18" s="1"/>
  <c r="B5849" i="18"/>
  <c r="G5849" i="18" s="1"/>
  <c r="H5849" i="18" s="1"/>
  <c r="B5848" i="18"/>
  <c r="G5848" i="18" s="1"/>
  <c r="H5848" i="18" s="1"/>
  <c r="B5847" i="18"/>
  <c r="G5847" i="18" s="1"/>
  <c r="H5847" i="18" s="1"/>
  <c r="B5846" i="18"/>
  <c r="G5846" i="18" s="1"/>
  <c r="H5846" i="18" s="1"/>
  <c r="B5844" i="18"/>
  <c r="G5844" i="18" s="1"/>
  <c r="H5844" i="18" s="1"/>
  <c r="B5843" i="18"/>
  <c r="G5843" i="18" s="1"/>
  <c r="H5843" i="18" s="1"/>
  <c r="B5842" i="18"/>
  <c r="G5842" i="18" s="1"/>
  <c r="H5842" i="18" s="1"/>
  <c r="B5841" i="18"/>
  <c r="G5841" i="18" s="1"/>
  <c r="H5841" i="18" s="1"/>
  <c r="B5840" i="18"/>
  <c r="G5840" i="18" s="1"/>
  <c r="H5840" i="18" s="1"/>
  <c r="B5839" i="18"/>
  <c r="G5839" i="18" s="1"/>
  <c r="H5839" i="18" s="1"/>
  <c r="B5838" i="18"/>
  <c r="G5838" i="18" s="1"/>
  <c r="H5838" i="18" s="1"/>
  <c r="B5837" i="18"/>
  <c r="G5837" i="18" s="1"/>
  <c r="H5837" i="18" s="1"/>
  <c r="B5836" i="18"/>
  <c r="G5836" i="18" s="1"/>
  <c r="H5836" i="18" s="1"/>
  <c r="B5835" i="18"/>
  <c r="G5835" i="18" s="1"/>
  <c r="H5835" i="18" s="1"/>
  <c r="B5834" i="18"/>
  <c r="G5834" i="18" s="1"/>
  <c r="H5834" i="18" s="1"/>
  <c r="B5833" i="18"/>
  <c r="G5833" i="18" s="1"/>
  <c r="H5833" i="18" s="1"/>
  <c r="B5832" i="18"/>
  <c r="G5832" i="18" s="1"/>
  <c r="H5832" i="18" s="1"/>
  <c r="B5828" i="18"/>
  <c r="G5828" i="18" s="1"/>
  <c r="H5828" i="18" s="1"/>
  <c r="B5826" i="18"/>
  <c r="G5826" i="18" s="1"/>
  <c r="H5826" i="18" s="1"/>
  <c r="B5824" i="18"/>
  <c r="G5824" i="18" s="1"/>
  <c r="H5824" i="18" s="1"/>
  <c r="B5822" i="18"/>
  <c r="G5822" i="18" s="1"/>
  <c r="H5822" i="18" s="1"/>
  <c r="B5821" i="18"/>
  <c r="G5821" i="18" s="1"/>
  <c r="H5821" i="18" s="1"/>
  <c r="B5820" i="18"/>
  <c r="G5820" i="18" s="1"/>
  <c r="H5820" i="18" s="1"/>
  <c r="B5818" i="18"/>
  <c r="G5818" i="18" s="1"/>
  <c r="H5818" i="18" s="1"/>
  <c r="B5817" i="18"/>
  <c r="G5817" i="18" s="1"/>
  <c r="H5817" i="18" s="1"/>
  <c r="B5816" i="18"/>
  <c r="G5816" i="18" s="1"/>
  <c r="H5816" i="18" s="1"/>
  <c r="B5814" i="18"/>
  <c r="G5814" i="18" s="1"/>
  <c r="H5814" i="18" s="1"/>
  <c r="B5813" i="18"/>
  <c r="G5813" i="18" s="1"/>
  <c r="H5813" i="18" s="1"/>
  <c r="B5812" i="18"/>
  <c r="G5812" i="18" s="1"/>
  <c r="H5812" i="18" s="1"/>
  <c r="B5809" i="18"/>
  <c r="G5809" i="18" s="1"/>
  <c r="H5809" i="18" s="1"/>
  <c r="B5808" i="18"/>
  <c r="G5808" i="18" s="1"/>
  <c r="H5808" i="18" s="1"/>
  <c r="B5807" i="18"/>
  <c r="G5807" i="18" s="1"/>
  <c r="H5807" i="18" s="1"/>
  <c r="B5806" i="18"/>
  <c r="G5806" i="18" s="1"/>
  <c r="H5806" i="18" s="1"/>
  <c r="B5805" i="18"/>
  <c r="G5805" i="18" s="1"/>
  <c r="H5805" i="18" s="1"/>
  <c r="B5804" i="18"/>
  <c r="G5804" i="18" s="1"/>
  <c r="H5804" i="18" s="1"/>
  <c r="B5803" i="18"/>
  <c r="G5803" i="18" s="1"/>
  <c r="H5803" i="18" s="1"/>
  <c r="B5802" i="18"/>
  <c r="G5802" i="18" s="1"/>
  <c r="H5802" i="18" s="1"/>
  <c r="B5801" i="18"/>
  <c r="G5801" i="18" s="1"/>
  <c r="H5801" i="18" s="1"/>
  <c r="B5800" i="18"/>
  <c r="G5800" i="18" s="1"/>
  <c r="H5800" i="18" s="1"/>
  <c r="B5799" i="18"/>
  <c r="G5799" i="18" s="1"/>
  <c r="H5799" i="18" s="1"/>
  <c r="B5798" i="18"/>
  <c r="G5798" i="18" s="1"/>
  <c r="H5798" i="18" s="1"/>
  <c r="B5797" i="18"/>
  <c r="G5797" i="18" s="1"/>
  <c r="H5797" i="18" s="1"/>
  <c r="B5796" i="18"/>
  <c r="G5796" i="18" s="1"/>
  <c r="H5796" i="18" s="1"/>
  <c r="B5795" i="18"/>
  <c r="G5795" i="18" s="1"/>
  <c r="H5795" i="18" s="1"/>
  <c r="B5793" i="18"/>
  <c r="G5793" i="18" s="1"/>
  <c r="H5793" i="18" s="1"/>
  <c r="B5791" i="18"/>
  <c r="G5791" i="18" s="1"/>
  <c r="H5791" i="18" s="1"/>
  <c r="B5790" i="18"/>
  <c r="G5790" i="18" s="1"/>
  <c r="H5790" i="18" s="1"/>
  <c r="B5789" i="18"/>
  <c r="G5789" i="18" s="1"/>
  <c r="H5789" i="18" s="1"/>
  <c r="B5788" i="18"/>
  <c r="G5788" i="18" s="1"/>
  <c r="H5788" i="18" s="1"/>
  <c r="B5787" i="18"/>
  <c r="G5787" i="18" s="1"/>
  <c r="H5787" i="18" s="1"/>
  <c r="B5785" i="18"/>
  <c r="G5785" i="18" s="1"/>
  <c r="H5785" i="18" s="1"/>
  <c r="B5784" i="18"/>
  <c r="G5784" i="18" s="1"/>
  <c r="H5784" i="18" s="1"/>
  <c r="B5783" i="18"/>
  <c r="G5783" i="18" s="1"/>
  <c r="H5783" i="18" s="1"/>
  <c r="B5782" i="18"/>
  <c r="G5782" i="18" s="1"/>
  <c r="H5782" i="18" s="1"/>
  <c r="B5781" i="18"/>
  <c r="G5781" i="18" s="1"/>
  <c r="H5781" i="18" s="1"/>
  <c r="B5780" i="18"/>
  <c r="G5780" i="18" s="1"/>
  <c r="H5780" i="18" s="1"/>
  <c r="B5779" i="18"/>
  <c r="G5779" i="18" s="1"/>
  <c r="H5779" i="18" s="1"/>
  <c r="B5778" i="18"/>
  <c r="G5778" i="18" s="1"/>
  <c r="H5778" i="18" s="1"/>
  <c r="B5777" i="18"/>
  <c r="G5777" i="18" s="1"/>
  <c r="H5777" i="18" s="1"/>
  <c r="B5776" i="18"/>
  <c r="G5776" i="18" s="1"/>
  <c r="H5776" i="18" s="1"/>
  <c r="B5774" i="18"/>
  <c r="G5774" i="18" s="1"/>
  <c r="H5774" i="18" s="1"/>
  <c r="B5772" i="18"/>
  <c r="G5772" i="18" s="1"/>
  <c r="H5772" i="18" s="1"/>
  <c r="B5771" i="18"/>
  <c r="G5771" i="18" s="1"/>
  <c r="H5771" i="18" s="1"/>
  <c r="B5770" i="18"/>
  <c r="G5770" i="18" s="1"/>
  <c r="H5770" i="18" s="1"/>
  <c r="B5769" i="18"/>
  <c r="G5769" i="18" s="1"/>
  <c r="H5769" i="18" s="1"/>
  <c r="B5767" i="18"/>
  <c r="G5767" i="18" s="1"/>
  <c r="H5767" i="18" s="1"/>
  <c r="B5766" i="18"/>
  <c r="G5766" i="18" s="1"/>
  <c r="H5766" i="18" s="1"/>
  <c r="B5765" i="18"/>
  <c r="G5765" i="18" s="1"/>
  <c r="H5765" i="18" s="1"/>
  <c r="B5764" i="18"/>
  <c r="G5764" i="18" s="1"/>
  <c r="H5764" i="18" s="1"/>
  <c r="B5763" i="18"/>
  <c r="G5763" i="18" s="1"/>
  <c r="H5763" i="18" s="1"/>
  <c r="B5762" i="18"/>
  <c r="G5762" i="18" s="1"/>
  <c r="H5762" i="18" s="1"/>
  <c r="B5761" i="18"/>
  <c r="G5761" i="18" s="1"/>
  <c r="H5761" i="18" s="1"/>
  <c r="B5760" i="18"/>
  <c r="G5760" i="18" s="1"/>
  <c r="H5760" i="18" s="1"/>
  <c r="B5759" i="18"/>
  <c r="G5759" i="18" s="1"/>
  <c r="H5759" i="18" s="1"/>
  <c r="B5758" i="18"/>
  <c r="G5758" i="18" s="1"/>
  <c r="H5758" i="18" s="1"/>
  <c r="B5756" i="18"/>
  <c r="G5756" i="18" s="1"/>
  <c r="H5756" i="18" s="1"/>
  <c r="B5754" i="18"/>
  <c r="G5754" i="18" s="1"/>
  <c r="H5754" i="18" s="1"/>
  <c r="B5753" i="18"/>
  <c r="G5753" i="18" s="1"/>
  <c r="H5753" i="18" s="1"/>
  <c r="B5752" i="18"/>
  <c r="G5752" i="18" s="1"/>
  <c r="H5752" i="18" s="1"/>
  <c r="B5751" i="18"/>
  <c r="G5751" i="18" s="1"/>
  <c r="H5751" i="18" s="1"/>
  <c r="B5749" i="18"/>
  <c r="G5749" i="18" s="1"/>
  <c r="H5749" i="18" s="1"/>
  <c r="B5748" i="18"/>
  <c r="G5748" i="18" s="1"/>
  <c r="H5748" i="18" s="1"/>
  <c r="B5747" i="18"/>
  <c r="G5747" i="18" s="1"/>
  <c r="H5747" i="18" s="1"/>
  <c r="B5746" i="18"/>
  <c r="G5746" i="18" s="1"/>
  <c r="H5746" i="18" s="1"/>
  <c r="B5745" i="18"/>
  <c r="G5745" i="18" s="1"/>
  <c r="H5745" i="18" s="1"/>
  <c r="B5744" i="18"/>
  <c r="G5744" i="18" s="1"/>
  <c r="H5744" i="18" s="1"/>
  <c r="B5743" i="18"/>
  <c r="G5743" i="18" s="1"/>
  <c r="H5743" i="18" s="1"/>
  <c r="B5742" i="18"/>
  <c r="G5742" i="18" s="1"/>
  <c r="H5742" i="18" s="1"/>
  <c r="B5741" i="18"/>
  <c r="G5741" i="18" s="1"/>
  <c r="H5741" i="18" s="1"/>
  <c r="B5740" i="18"/>
  <c r="G5740" i="18" s="1"/>
  <c r="H5740" i="18" s="1"/>
  <c r="B5738" i="18"/>
  <c r="G5738" i="18" s="1"/>
  <c r="H5738" i="18" s="1"/>
  <c r="B5736" i="18"/>
  <c r="G5736" i="18" s="1"/>
  <c r="H5736" i="18" s="1"/>
  <c r="B5735" i="18"/>
  <c r="G5735" i="18" s="1"/>
  <c r="H5735" i="18" s="1"/>
  <c r="B5734" i="18"/>
  <c r="G5734" i="18" s="1"/>
  <c r="H5734" i="18" s="1"/>
  <c r="B5733" i="18"/>
  <c r="G5733" i="18" s="1"/>
  <c r="H5733" i="18" s="1"/>
  <c r="B5731" i="18"/>
  <c r="G5731" i="18" s="1"/>
  <c r="H5731" i="18" s="1"/>
  <c r="B5730" i="18"/>
  <c r="G5730" i="18" s="1"/>
  <c r="H5730" i="18" s="1"/>
  <c r="B5729" i="18"/>
  <c r="G5729" i="18" s="1"/>
  <c r="H5729" i="18" s="1"/>
  <c r="B5728" i="18"/>
  <c r="G5728" i="18" s="1"/>
  <c r="H5728" i="18" s="1"/>
  <c r="B5727" i="18"/>
  <c r="G5727" i="18" s="1"/>
  <c r="H5727" i="18" s="1"/>
  <c r="B5726" i="18"/>
  <c r="G5726" i="18" s="1"/>
  <c r="H5726" i="18" s="1"/>
  <c r="B5725" i="18"/>
  <c r="G5725" i="18" s="1"/>
  <c r="H5725" i="18" s="1"/>
  <c r="B5724" i="18"/>
  <c r="G5724" i="18" s="1"/>
  <c r="H5724" i="18" s="1"/>
  <c r="B5723" i="18"/>
  <c r="G5723" i="18" s="1"/>
  <c r="H5723" i="18" s="1"/>
  <c r="B5722" i="18"/>
  <c r="G5722" i="18" s="1"/>
  <c r="H5722" i="18" s="1"/>
  <c r="B5720" i="18"/>
  <c r="G5720" i="18" s="1"/>
  <c r="H5720" i="18" s="1"/>
  <c r="B5717" i="18"/>
  <c r="G5717" i="18" s="1"/>
  <c r="H5717" i="18" s="1"/>
  <c r="B5716" i="18"/>
  <c r="G5716" i="18" s="1"/>
  <c r="H5716" i="18" s="1"/>
  <c r="B5715" i="18"/>
  <c r="G5715" i="18" s="1"/>
  <c r="H5715" i="18" s="1"/>
  <c r="B5712" i="18"/>
  <c r="G5712" i="18" s="1"/>
  <c r="H5712" i="18" s="1"/>
  <c r="B5711" i="18"/>
  <c r="G5711" i="18" s="1"/>
  <c r="H5711" i="18" s="1"/>
  <c r="B5710" i="18"/>
  <c r="G5710" i="18" s="1"/>
  <c r="H5710" i="18" s="1"/>
  <c r="B5708" i="18"/>
  <c r="G5708" i="18" s="1"/>
  <c r="H5708" i="18" s="1"/>
  <c r="B5706" i="18"/>
  <c r="G5706" i="18" s="1"/>
  <c r="H5706" i="18" s="1"/>
  <c r="B5705" i="18"/>
  <c r="G5705" i="18" s="1"/>
  <c r="H5705" i="18" s="1"/>
  <c r="B5704" i="18"/>
  <c r="G5704" i="18" s="1"/>
  <c r="H5704" i="18" s="1"/>
  <c r="B5702" i="18"/>
  <c r="G5702" i="18" s="1"/>
  <c r="H5702" i="18" s="1"/>
  <c r="B5701" i="18"/>
  <c r="G5701" i="18" s="1"/>
  <c r="H5701" i="18" s="1"/>
  <c r="B5700" i="18"/>
  <c r="G5700" i="18" s="1"/>
  <c r="H5700" i="18" s="1"/>
  <c r="B5698" i="18"/>
  <c r="G5698" i="18" s="1"/>
  <c r="H5698" i="18" s="1"/>
  <c r="B5697" i="18"/>
  <c r="G5697" i="18" s="1"/>
  <c r="H5697" i="18" s="1"/>
  <c r="B5696" i="18"/>
  <c r="G5696" i="18" s="1"/>
  <c r="H5696" i="18" s="1"/>
  <c r="B5693" i="18"/>
  <c r="G5693" i="18" s="1"/>
  <c r="H5693" i="18" s="1"/>
  <c r="B5692" i="18"/>
  <c r="G5692" i="18" s="1"/>
  <c r="H5692" i="18" s="1"/>
  <c r="B5691" i="18"/>
  <c r="G5691" i="18" s="1"/>
  <c r="H5691" i="18" s="1"/>
  <c r="B5690" i="18"/>
  <c r="G5690" i="18" s="1"/>
  <c r="H5690" i="18" s="1"/>
  <c r="B5688" i="18"/>
  <c r="G5688" i="18" s="1"/>
  <c r="H5688" i="18" s="1"/>
  <c r="B5687" i="18"/>
  <c r="G5687" i="18" s="1"/>
  <c r="H5687" i="18" s="1"/>
  <c r="B5686" i="18"/>
  <c r="G5686" i="18" s="1"/>
  <c r="H5686" i="18" s="1"/>
  <c r="B5685" i="18"/>
  <c r="G5685" i="18" s="1"/>
  <c r="H5685" i="18" s="1"/>
  <c r="B5684" i="18"/>
  <c r="G5684" i="18" s="1"/>
  <c r="H5684" i="18" s="1"/>
  <c r="B5683" i="18"/>
  <c r="G5683" i="18" s="1"/>
  <c r="H5683" i="18" s="1"/>
  <c r="B5682" i="18"/>
  <c r="G5682" i="18" s="1"/>
  <c r="H5682" i="18" s="1"/>
  <c r="B5681" i="18"/>
  <c r="G5681" i="18" s="1"/>
  <c r="H5681" i="18" s="1"/>
  <c r="B5680" i="18"/>
  <c r="G5680" i="18" s="1"/>
  <c r="H5680" i="18" s="1"/>
  <c r="B5679" i="18"/>
  <c r="G5679" i="18" s="1"/>
  <c r="H5679" i="18" s="1"/>
  <c r="B5677" i="18"/>
  <c r="G5677" i="18" s="1"/>
  <c r="H5677" i="18" s="1"/>
  <c r="B5676" i="18"/>
  <c r="G5676" i="18" s="1"/>
  <c r="H5676" i="18" s="1"/>
  <c r="B5675" i="18"/>
  <c r="G5675" i="18" s="1"/>
  <c r="H5675" i="18" s="1"/>
  <c r="B5674" i="18"/>
  <c r="G5674" i="18" s="1"/>
  <c r="H5674" i="18" s="1"/>
  <c r="B5673" i="18"/>
  <c r="G5673" i="18" s="1"/>
  <c r="H5673" i="18" s="1"/>
  <c r="B5672" i="18"/>
  <c r="G5672" i="18" s="1"/>
  <c r="H5672" i="18" s="1"/>
  <c r="B5671" i="18"/>
  <c r="G5671" i="18" s="1"/>
  <c r="H5671" i="18" s="1"/>
  <c r="B5670" i="18"/>
  <c r="G5670" i="18" s="1"/>
  <c r="H5670" i="18" s="1"/>
  <c r="B5669" i="18"/>
  <c r="G5669" i="18" s="1"/>
  <c r="H5669" i="18" s="1"/>
  <c r="B5668" i="18"/>
  <c r="G5668" i="18" s="1"/>
  <c r="H5668" i="18" s="1"/>
  <c r="B5667" i="18"/>
  <c r="G5667" i="18" s="1"/>
  <c r="H5667" i="18" s="1"/>
  <c r="B5666" i="18"/>
  <c r="G5666" i="18" s="1"/>
  <c r="H5666" i="18" s="1"/>
  <c r="B5665" i="18"/>
  <c r="G5665" i="18" s="1"/>
  <c r="H5665" i="18" s="1"/>
  <c r="B5661" i="18"/>
  <c r="G5661" i="18" s="1"/>
  <c r="H5661" i="18" s="1"/>
  <c r="B5659" i="18"/>
  <c r="G5659" i="18" s="1"/>
  <c r="H5659" i="18" s="1"/>
  <c r="B5657" i="18"/>
  <c r="G5657" i="18" s="1"/>
  <c r="H5657" i="18" s="1"/>
  <c r="B5655" i="18"/>
  <c r="G5655" i="18" s="1"/>
  <c r="H5655" i="18" s="1"/>
  <c r="B5654" i="18"/>
  <c r="G5654" i="18" s="1"/>
  <c r="H5654" i="18" s="1"/>
  <c r="B5653" i="18"/>
  <c r="G5653" i="18" s="1"/>
  <c r="H5653" i="18" s="1"/>
  <c r="B5651" i="18"/>
  <c r="G5651" i="18" s="1"/>
  <c r="H5651" i="18" s="1"/>
  <c r="B5650" i="18"/>
  <c r="G5650" i="18" s="1"/>
  <c r="H5650" i="18" s="1"/>
  <c r="B5649" i="18"/>
  <c r="G5649" i="18" s="1"/>
  <c r="H5649" i="18" s="1"/>
  <c r="B5647" i="18"/>
  <c r="G5647" i="18" s="1"/>
  <c r="H5647" i="18" s="1"/>
  <c r="B5646" i="18"/>
  <c r="G5646" i="18" s="1"/>
  <c r="H5646" i="18" s="1"/>
  <c r="B5645" i="18"/>
  <c r="G5645" i="18" s="1"/>
  <c r="H5645" i="18" s="1"/>
  <c r="B5642" i="18"/>
  <c r="G5642" i="18" s="1"/>
  <c r="H5642" i="18" s="1"/>
  <c r="B5641" i="18"/>
  <c r="G5641" i="18" s="1"/>
  <c r="H5641" i="18" s="1"/>
  <c r="B5640" i="18"/>
  <c r="G5640" i="18" s="1"/>
  <c r="H5640" i="18" s="1"/>
  <c r="B5639" i="18"/>
  <c r="G5639" i="18" s="1"/>
  <c r="H5639" i="18" s="1"/>
  <c r="B5638" i="18"/>
  <c r="G5638" i="18" s="1"/>
  <c r="H5638" i="18" s="1"/>
  <c r="B5637" i="18"/>
  <c r="G5637" i="18" s="1"/>
  <c r="H5637" i="18" s="1"/>
  <c r="B5636" i="18"/>
  <c r="G5636" i="18" s="1"/>
  <c r="H5636" i="18" s="1"/>
  <c r="B5635" i="18"/>
  <c r="G5635" i="18" s="1"/>
  <c r="H5635" i="18" s="1"/>
  <c r="B5634" i="18"/>
  <c r="G5634" i="18" s="1"/>
  <c r="H5634" i="18" s="1"/>
  <c r="B5633" i="18"/>
  <c r="G5633" i="18" s="1"/>
  <c r="H5633" i="18" s="1"/>
  <c r="B5632" i="18"/>
  <c r="G5632" i="18" s="1"/>
  <c r="H5632" i="18" s="1"/>
  <c r="B5631" i="18"/>
  <c r="G5631" i="18" s="1"/>
  <c r="H5631" i="18" s="1"/>
  <c r="B5630" i="18"/>
  <c r="G5630" i="18" s="1"/>
  <c r="H5630" i="18" s="1"/>
  <c r="B5629" i="18"/>
  <c r="G5629" i="18" s="1"/>
  <c r="H5629" i="18" s="1"/>
  <c r="B5628" i="18"/>
  <c r="G5628" i="18" s="1"/>
  <c r="H5628" i="18" s="1"/>
  <c r="B5626" i="18"/>
  <c r="G5626" i="18" s="1"/>
  <c r="H5626" i="18" s="1"/>
  <c r="B5624" i="18"/>
  <c r="G5624" i="18" s="1"/>
  <c r="H5624" i="18" s="1"/>
  <c r="B5623" i="18"/>
  <c r="G5623" i="18" s="1"/>
  <c r="H5623" i="18" s="1"/>
  <c r="B5622" i="18"/>
  <c r="G5622" i="18" s="1"/>
  <c r="H5622" i="18" s="1"/>
  <c r="B5621" i="18"/>
  <c r="G5621" i="18" s="1"/>
  <c r="H5621" i="18" s="1"/>
  <c r="B5620" i="18"/>
  <c r="G5620" i="18" s="1"/>
  <c r="H5620" i="18" s="1"/>
  <c r="B5618" i="18"/>
  <c r="G5618" i="18" s="1"/>
  <c r="H5618" i="18" s="1"/>
  <c r="B5617" i="18"/>
  <c r="G5617" i="18" s="1"/>
  <c r="H5617" i="18" s="1"/>
  <c r="B5616" i="18"/>
  <c r="G5616" i="18" s="1"/>
  <c r="H5616" i="18" s="1"/>
  <c r="B5615" i="18"/>
  <c r="G5615" i="18" s="1"/>
  <c r="H5615" i="18" s="1"/>
  <c r="B5614" i="18"/>
  <c r="G5614" i="18" s="1"/>
  <c r="H5614" i="18" s="1"/>
  <c r="B5613" i="18"/>
  <c r="G5613" i="18" s="1"/>
  <c r="H5613" i="18" s="1"/>
  <c r="B5612" i="18"/>
  <c r="G5612" i="18" s="1"/>
  <c r="H5612" i="18" s="1"/>
  <c r="B5611" i="18"/>
  <c r="G5611" i="18" s="1"/>
  <c r="H5611" i="18" s="1"/>
  <c r="B5610" i="18"/>
  <c r="G5610" i="18" s="1"/>
  <c r="H5610" i="18" s="1"/>
  <c r="B5609" i="18"/>
  <c r="G5609" i="18" s="1"/>
  <c r="H5609" i="18" s="1"/>
  <c r="B5607" i="18"/>
  <c r="G5607" i="18" s="1"/>
  <c r="H5607" i="18" s="1"/>
  <c r="B5605" i="18"/>
  <c r="G5605" i="18" s="1"/>
  <c r="H5605" i="18" s="1"/>
  <c r="B5604" i="18"/>
  <c r="G5604" i="18" s="1"/>
  <c r="H5604" i="18" s="1"/>
  <c r="B5603" i="18"/>
  <c r="G5603" i="18" s="1"/>
  <c r="H5603" i="18" s="1"/>
  <c r="B5602" i="18"/>
  <c r="G5602" i="18" s="1"/>
  <c r="H5602" i="18" s="1"/>
  <c r="B5600" i="18"/>
  <c r="G5600" i="18" s="1"/>
  <c r="H5600" i="18" s="1"/>
  <c r="B5599" i="18"/>
  <c r="G5599" i="18" s="1"/>
  <c r="H5599" i="18" s="1"/>
  <c r="B5598" i="18"/>
  <c r="G5598" i="18" s="1"/>
  <c r="H5598" i="18" s="1"/>
  <c r="B5597" i="18"/>
  <c r="G5597" i="18" s="1"/>
  <c r="H5597" i="18" s="1"/>
  <c r="B5596" i="18"/>
  <c r="G5596" i="18" s="1"/>
  <c r="H5596" i="18" s="1"/>
  <c r="B5595" i="18"/>
  <c r="G5595" i="18" s="1"/>
  <c r="H5595" i="18" s="1"/>
  <c r="B5594" i="18"/>
  <c r="G5594" i="18" s="1"/>
  <c r="H5594" i="18" s="1"/>
  <c r="B5593" i="18"/>
  <c r="G5593" i="18" s="1"/>
  <c r="H5593" i="18" s="1"/>
  <c r="B5592" i="18"/>
  <c r="G5592" i="18" s="1"/>
  <c r="H5592" i="18" s="1"/>
  <c r="B5591" i="18"/>
  <c r="G5591" i="18" s="1"/>
  <c r="H5591" i="18" s="1"/>
  <c r="B5589" i="18"/>
  <c r="G5589" i="18" s="1"/>
  <c r="H5589" i="18" s="1"/>
  <c r="B5587" i="18"/>
  <c r="G5587" i="18" s="1"/>
  <c r="H5587" i="18" s="1"/>
  <c r="B5586" i="18"/>
  <c r="G5586" i="18" s="1"/>
  <c r="H5586" i="18" s="1"/>
  <c r="B5585" i="18"/>
  <c r="G5585" i="18" s="1"/>
  <c r="H5585" i="18" s="1"/>
  <c r="B5584" i="18"/>
  <c r="G5584" i="18" s="1"/>
  <c r="H5584" i="18" s="1"/>
  <c r="B5582" i="18"/>
  <c r="G5582" i="18" s="1"/>
  <c r="H5582" i="18" s="1"/>
  <c r="B5581" i="18"/>
  <c r="G5581" i="18" s="1"/>
  <c r="H5581" i="18" s="1"/>
  <c r="B5580" i="18"/>
  <c r="G5580" i="18" s="1"/>
  <c r="H5580" i="18" s="1"/>
  <c r="B5579" i="18"/>
  <c r="G5579" i="18" s="1"/>
  <c r="H5579" i="18" s="1"/>
  <c r="B5578" i="18"/>
  <c r="G5578" i="18" s="1"/>
  <c r="H5578" i="18" s="1"/>
  <c r="B5577" i="18"/>
  <c r="G5577" i="18" s="1"/>
  <c r="H5577" i="18" s="1"/>
  <c r="B5576" i="18"/>
  <c r="G5576" i="18" s="1"/>
  <c r="H5576" i="18" s="1"/>
  <c r="B5575" i="18"/>
  <c r="G5575" i="18" s="1"/>
  <c r="H5575" i="18" s="1"/>
  <c r="B5574" i="18"/>
  <c r="G5574" i="18" s="1"/>
  <c r="H5574" i="18" s="1"/>
  <c r="B5573" i="18"/>
  <c r="G5573" i="18" s="1"/>
  <c r="H5573" i="18" s="1"/>
  <c r="B5571" i="18"/>
  <c r="G5571" i="18" s="1"/>
  <c r="H5571" i="18" s="1"/>
  <c r="B5569" i="18"/>
  <c r="G5569" i="18" s="1"/>
  <c r="H5569" i="18" s="1"/>
  <c r="B5568" i="18"/>
  <c r="G5568" i="18" s="1"/>
  <c r="H5568" i="18" s="1"/>
  <c r="B5567" i="18"/>
  <c r="G5567" i="18" s="1"/>
  <c r="H5567" i="18" s="1"/>
  <c r="B5566" i="18"/>
  <c r="G5566" i="18" s="1"/>
  <c r="H5566" i="18" s="1"/>
  <c r="B5564" i="18"/>
  <c r="G5564" i="18" s="1"/>
  <c r="H5564" i="18" s="1"/>
  <c r="B5563" i="18"/>
  <c r="G5563" i="18" s="1"/>
  <c r="H5563" i="18" s="1"/>
  <c r="B5562" i="18"/>
  <c r="G5562" i="18" s="1"/>
  <c r="H5562" i="18" s="1"/>
  <c r="B5561" i="18"/>
  <c r="G5561" i="18" s="1"/>
  <c r="H5561" i="18" s="1"/>
  <c r="B5560" i="18"/>
  <c r="G5560" i="18" s="1"/>
  <c r="H5560" i="18" s="1"/>
  <c r="B5559" i="18"/>
  <c r="G5559" i="18" s="1"/>
  <c r="H5559" i="18" s="1"/>
  <c r="B5558" i="18"/>
  <c r="G5558" i="18" s="1"/>
  <c r="H5558" i="18" s="1"/>
  <c r="B5557" i="18"/>
  <c r="G5557" i="18" s="1"/>
  <c r="H5557" i="18" s="1"/>
  <c r="B5556" i="18"/>
  <c r="G5556" i="18" s="1"/>
  <c r="H5556" i="18" s="1"/>
  <c r="B5555" i="18"/>
  <c r="G5555" i="18" s="1"/>
  <c r="H5555" i="18" s="1"/>
  <c r="B5553" i="18"/>
  <c r="G5553" i="18" s="1"/>
  <c r="H5553" i="18" s="1"/>
  <c r="B5550" i="18"/>
  <c r="G5550" i="18" s="1"/>
  <c r="H5550" i="18" s="1"/>
  <c r="B5549" i="18"/>
  <c r="G5549" i="18" s="1"/>
  <c r="H5549" i="18" s="1"/>
  <c r="B5548" i="18"/>
  <c r="G5548" i="18" s="1"/>
  <c r="H5548" i="18" s="1"/>
  <c r="B5545" i="18"/>
  <c r="G5545" i="18" s="1"/>
  <c r="H5545" i="18" s="1"/>
  <c r="B5544" i="18"/>
  <c r="G5544" i="18" s="1"/>
  <c r="H5544" i="18" s="1"/>
  <c r="B5543" i="18"/>
  <c r="G5543" i="18" s="1"/>
  <c r="H5543" i="18" s="1"/>
  <c r="B5541" i="18"/>
  <c r="G5541" i="18" s="1"/>
  <c r="H5541" i="18" s="1"/>
  <c r="B5539" i="18"/>
  <c r="G5539" i="18" s="1"/>
  <c r="H5539" i="18" s="1"/>
  <c r="B5538" i="18"/>
  <c r="G5538" i="18" s="1"/>
  <c r="H5538" i="18" s="1"/>
  <c r="B5537" i="18"/>
  <c r="G5537" i="18" s="1"/>
  <c r="H5537" i="18" s="1"/>
  <c r="B5535" i="18"/>
  <c r="G5535" i="18" s="1"/>
  <c r="H5535" i="18" s="1"/>
  <c r="B5534" i="18"/>
  <c r="G5534" i="18" s="1"/>
  <c r="H5534" i="18" s="1"/>
  <c r="B5533" i="18"/>
  <c r="G5533" i="18" s="1"/>
  <c r="H5533" i="18" s="1"/>
  <c r="B5531" i="18"/>
  <c r="G5531" i="18" s="1"/>
  <c r="H5531" i="18" s="1"/>
  <c r="B5530" i="18"/>
  <c r="G5530" i="18" s="1"/>
  <c r="H5530" i="18" s="1"/>
  <c r="B5529" i="18"/>
  <c r="G5529" i="18" s="1"/>
  <c r="H5529" i="18" s="1"/>
  <c r="B5526" i="18"/>
  <c r="G5526" i="18" s="1"/>
  <c r="H5526" i="18" s="1"/>
  <c r="B5525" i="18"/>
  <c r="G5525" i="18" s="1"/>
  <c r="H5525" i="18" s="1"/>
  <c r="B5524" i="18"/>
  <c r="G5524" i="18" s="1"/>
  <c r="H5524" i="18" s="1"/>
  <c r="B5523" i="18"/>
  <c r="G5523" i="18" s="1"/>
  <c r="H5523" i="18" s="1"/>
  <c r="B5521" i="18"/>
  <c r="G5521" i="18" s="1"/>
  <c r="H5521" i="18" s="1"/>
  <c r="B5520" i="18"/>
  <c r="G5520" i="18" s="1"/>
  <c r="H5520" i="18" s="1"/>
  <c r="B5519" i="18"/>
  <c r="G5519" i="18" s="1"/>
  <c r="H5519" i="18" s="1"/>
  <c r="B5518" i="18"/>
  <c r="G5518" i="18" s="1"/>
  <c r="H5518" i="18" s="1"/>
  <c r="B5517" i="18"/>
  <c r="G5517" i="18" s="1"/>
  <c r="H5517" i="18" s="1"/>
  <c r="B5516" i="18"/>
  <c r="G5516" i="18" s="1"/>
  <c r="H5516" i="18" s="1"/>
  <c r="B5515" i="18"/>
  <c r="G5515" i="18" s="1"/>
  <c r="H5515" i="18" s="1"/>
  <c r="B5514" i="18"/>
  <c r="G5514" i="18" s="1"/>
  <c r="H5514" i="18" s="1"/>
  <c r="B5513" i="18"/>
  <c r="G5513" i="18" s="1"/>
  <c r="H5513" i="18" s="1"/>
  <c r="B5512" i="18"/>
  <c r="G5512" i="18" s="1"/>
  <c r="H5512" i="18" s="1"/>
  <c r="B5510" i="18"/>
  <c r="G5510" i="18" s="1"/>
  <c r="H5510" i="18" s="1"/>
  <c r="B5509" i="18"/>
  <c r="G5509" i="18" s="1"/>
  <c r="H5509" i="18" s="1"/>
  <c r="B5508" i="18"/>
  <c r="G5508" i="18" s="1"/>
  <c r="H5508" i="18" s="1"/>
  <c r="B5507" i="18"/>
  <c r="G5507" i="18" s="1"/>
  <c r="H5507" i="18" s="1"/>
  <c r="B5506" i="18"/>
  <c r="G5506" i="18" s="1"/>
  <c r="H5506" i="18" s="1"/>
  <c r="B5505" i="18"/>
  <c r="G5505" i="18" s="1"/>
  <c r="H5505" i="18" s="1"/>
  <c r="B5504" i="18"/>
  <c r="G5504" i="18" s="1"/>
  <c r="H5504" i="18" s="1"/>
  <c r="B5503" i="18"/>
  <c r="G5503" i="18" s="1"/>
  <c r="H5503" i="18" s="1"/>
  <c r="B5502" i="18"/>
  <c r="G5502" i="18" s="1"/>
  <c r="H5502" i="18" s="1"/>
  <c r="B5501" i="18"/>
  <c r="G5501" i="18" s="1"/>
  <c r="H5501" i="18" s="1"/>
  <c r="B5500" i="18"/>
  <c r="G5500" i="18" s="1"/>
  <c r="H5500" i="18" s="1"/>
  <c r="B5499" i="18"/>
  <c r="G5499" i="18" s="1"/>
  <c r="H5499" i="18" s="1"/>
  <c r="B5498" i="18"/>
  <c r="G5498" i="18" s="1"/>
  <c r="H5498" i="18" s="1"/>
  <c r="B5494" i="18"/>
  <c r="G5494" i="18" s="1"/>
  <c r="H5494" i="18" s="1"/>
  <c r="B5492" i="18"/>
  <c r="G5492" i="18" s="1"/>
  <c r="H5492" i="18" s="1"/>
  <c r="B5490" i="18"/>
  <c r="G5490" i="18" s="1"/>
  <c r="H5490" i="18" s="1"/>
  <c r="B5488" i="18"/>
  <c r="G5488" i="18" s="1"/>
  <c r="H5488" i="18" s="1"/>
  <c r="B5487" i="18"/>
  <c r="G5487" i="18" s="1"/>
  <c r="H5487" i="18" s="1"/>
  <c r="B5486" i="18"/>
  <c r="G5486" i="18" s="1"/>
  <c r="H5486" i="18" s="1"/>
  <c r="B5484" i="18"/>
  <c r="G5484" i="18" s="1"/>
  <c r="H5484" i="18" s="1"/>
  <c r="B5483" i="18"/>
  <c r="G5483" i="18" s="1"/>
  <c r="H5483" i="18" s="1"/>
  <c r="B5482" i="18"/>
  <c r="G5482" i="18" s="1"/>
  <c r="H5482" i="18" s="1"/>
  <c r="B5480" i="18"/>
  <c r="G5480" i="18" s="1"/>
  <c r="H5480" i="18" s="1"/>
  <c r="B5479" i="18"/>
  <c r="G5479" i="18" s="1"/>
  <c r="H5479" i="18" s="1"/>
  <c r="B5478" i="18"/>
  <c r="G5478" i="18" s="1"/>
  <c r="H5478" i="18" s="1"/>
  <c r="B5475" i="18"/>
  <c r="G5475" i="18" s="1"/>
  <c r="H5475" i="18" s="1"/>
  <c r="B5474" i="18"/>
  <c r="G5474" i="18" s="1"/>
  <c r="H5474" i="18" s="1"/>
  <c r="B5473" i="18"/>
  <c r="G5473" i="18" s="1"/>
  <c r="H5473" i="18" s="1"/>
  <c r="B5472" i="18"/>
  <c r="G5472" i="18" s="1"/>
  <c r="H5472" i="18" s="1"/>
  <c r="B5471" i="18"/>
  <c r="G5471" i="18" s="1"/>
  <c r="H5471" i="18" s="1"/>
  <c r="B5470" i="18"/>
  <c r="G5470" i="18" s="1"/>
  <c r="H5470" i="18" s="1"/>
  <c r="B5469" i="18"/>
  <c r="G5469" i="18" s="1"/>
  <c r="H5469" i="18" s="1"/>
  <c r="B5468" i="18"/>
  <c r="G5468" i="18" s="1"/>
  <c r="H5468" i="18" s="1"/>
  <c r="B5467" i="18"/>
  <c r="G5467" i="18" s="1"/>
  <c r="H5467" i="18" s="1"/>
  <c r="B5466" i="18"/>
  <c r="G5466" i="18" s="1"/>
  <c r="H5466" i="18" s="1"/>
  <c r="B5465" i="18"/>
  <c r="G5465" i="18" s="1"/>
  <c r="H5465" i="18" s="1"/>
  <c r="B5464" i="18"/>
  <c r="G5464" i="18" s="1"/>
  <c r="H5464" i="18" s="1"/>
  <c r="B5463" i="18"/>
  <c r="G5463" i="18" s="1"/>
  <c r="H5463" i="18" s="1"/>
  <c r="B5462" i="18"/>
  <c r="G5462" i="18" s="1"/>
  <c r="H5462" i="18" s="1"/>
  <c r="B5461" i="18"/>
  <c r="G5461" i="18" s="1"/>
  <c r="H5461" i="18" s="1"/>
  <c r="B5459" i="18"/>
  <c r="G5459" i="18" s="1"/>
  <c r="H5459" i="18" s="1"/>
  <c r="B5457" i="18"/>
  <c r="G5457" i="18" s="1"/>
  <c r="H5457" i="18" s="1"/>
  <c r="B5456" i="18"/>
  <c r="G5456" i="18" s="1"/>
  <c r="H5456" i="18" s="1"/>
  <c r="B5455" i="18"/>
  <c r="G5455" i="18" s="1"/>
  <c r="H5455" i="18" s="1"/>
  <c r="B5454" i="18"/>
  <c r="G5454" i="18" s="1"/>
  <c r="H5454" i="18" s="1"/>
  <c r="B5453" i="18"/>
  <c r="G5453" i="18" s="1"/>
  <c r="H5453" i="18" s="1"/>
  <c r="B5451" i="18"/>
  <c r="G5451" i="18" s="1"/>
  <c r="H5451" i="18" s="1"/>
  <c r="B5450" i="18"/>
  <c r="G5450" i="18" s="1"/>
  <c r="H5450" i="18" s="1"/>
  <c r="B5449" i="18"/>
  <c r="G5449" i="18" s="1"/>
  <c r="H5449" i="18" s="1"/>
  <c r="B5448" i="18"/>
  <c r="G5448" i="18" s="1"/>
  <c r="H5448" i="18" s="1"/>
  <c r="B5447" i="18"/>
  <c r="G5447" i="18" s="1"/>
  <c r="H5447" i="18" s="1"/>
  <c r="B5446" i="18"/>
  <c r="G5446" i="18" s="1"/>
  <c r="H5446" i="18" s="1"/>
  <c r="B5445" i="18"/>
  <c r="G5445" i="18" s="1"/>
  <c r="H5445" i="18" s="1"/>
  <c r="B5444" i="18"/>
  <c r="G5444" i="18" s="1"/>
  <c r="H5444" i="18" s="1"/>
  <c r="B5443" i="18"/>
  <c r="G5443" i="18" s="1"/>
  <c r="H5443" i="18" s="1"/>
  <c r="B5442" i="18"/>
  <c r="G5442" i="18" s="1"/>
  <c r="H5442" i="18" s="1"/>
  <c r="B5440" i="18"/>
  <c r="G5440" i="18" s="1"/>
  <c r="H5440" i="18" s="1"/>
  <c r="B5438" i="18"/>
  <c r="G5438" i="18" s="1"/>
  <c r="H5438" i="18" s="1"/>
  <c r="B5437" i="18"/>
  <c r="G5437" i="18" s="1"/>
  <c r="H5437" i="18" s="1"/>
  <c r="B5436" i="18"/>
  <c r="G5436" i="18" s="1"/>
  <c r="H5436" i="18" s="1"/>
  <c r="B5435" i="18"/>
  <c r="G5435" i="18" s="1"/>
  <c r="H5435" i="18" s="1"/>
  <c r="B5433" i="18"/>
  <c r="G5433" i="18" s="1"/>
  <c r="H5433" i="18" s="1"/>
  <c r="B5432" i="18"/>
  <c r="G5432" i="18" s="1"/>
  <c r="H5432" i="18" s="1"/>
  <c r="B5431" i="18"/>
  <c r="G5431" i="18" s="1"/>
  <c r="H5431" i="18" s="1"/>
  <c r="B5430" i="18"/>
  <c r="G5430" i="18" s="1"/>
  <c r="H5430" i="18" s="1"/>
  <c r="B5429" i="18"/>
  <c r="G5429" i="18" s="1"/>
  <c r="H5429" i="18" s="1"/>
  <c r="B5428" i="18"/>
  <c r="G5428" i="18" s="1"/>
  <c r="H5428" i="18" s="1"/>
  <c r="B5427" i="18"/>
  <c r="G5427" i="18" s="1"/>
  <c r="H5427" i="18" s="1"/>
  <c r="B5426" i="18"/>
  <c r="G5426" i="18" s="1"/>
  <c r="H5426" i="18" s="1"/>
  <c r="B5425" i="18"/>
  <c r="G5425" i="18" s="1"/>
  <c r="H5425" i="18" s="1"/>
  <c r="B5424" i="18"/>
  <c r="G5424" i="18" s="1"/>
  <c r="H5424" i="18" s="1"/>
  <c r="B5422" i="18"/>
  <c r="G5422" i="18" s="1"/>
  <c r="H5422" i="18" s="1"/>
  <c r="B5420" i="18"/>
  <c r="G5420" i="18" s="1"/>
  <c r="H5420" i="18" s="1"/>
  <c r="B5419" i="18"/>
  <c r="G5419" i="18" s="1"/>
  <c r="H5419" i="18" s="1"/>
  <c r="B5418" i="18"/>
  <c r="G5418" i="18" s="1"/>
  <c r="H5418" i="18" s="1"/>
  <c r="B5417" i="18"/>
  <c r="G5417" i="18" s="1"/>
  <c r="H5417" i="18" s="1"/>
  <c r="B5415" i="18"/>
  <c r="G5415" i="18" s="1"/>
  <c r="H5415" i="18" s="1"/>
  <c r="B5414" i="18"/>
  <c r="G5414" i="18" s="1"/>
  <c r="H5414" i="18" s="1"/>
  <c r="B5413" i="18"/>
  <c r="G5413" i="18" s="1"/>
  <c r="H5413" i="18" s="1"/>
  <c r="B5412" i="18"/>
  <c r="G5412" i="18" s="1"/>
  <c r="H5412" i="18" s="1"/>
  <c r="B5411" i="18"/>
  <c r="G5411" i="18" s="1"/>
  <c r="H5411" i="18" s="1"/>
  <c r="B5410" i="18"/>
  <c r="G5410" i="18" s="1"/>
  <c r="H5410" i="18" s="1"/>
  <c r="B5409" i="18"/>
  <c r="G5409" i="18" s="1"/>
  <c r="H5409" i="18" s="1"/>
  <c r="B5408" i="18"/>
  <c r="G5408" i="18" s="1"/>
  <c r="H5408" i="18" s="1"/>
  <c r="B5407" i="18"/>
  <c r="G5407" i="18" s="1"/>
  <c r="H5407" i="18" s="1"/>
  <c r="B5406" i="18"/>
  <c r="G5406" i="18" s="1"/>
  <c r="H5406" i="18" s="1"/>
  <c r="B5404" i="18"/>
  <c r="G5404" i="18" s="1"/>
  <c r="H5404" i="18" s="1"/>
  <c r="B5402" i="18"/>
  <c r="G5402" i="18" s="1"/>
  <c r="H5402" i="18" s="1"/>
  <c r="B5401" i="18"/>
  <c r="G5401" i="18" s="1"/>
  <c r="H5401" i="18" s="1"/>
  <c r="B5400" i="18"/>
  <c r="G5400" i="18" s="1"/>
  <c r="H5400" i="18" s="1"/>
  <c r="B5399" i="18"/>
  <c r="G5399" i="18" s="1"/>
  <c r="H5399" i="18" s="1"/>
  <c r="B5397" i="18"/>
  <c r="G5397" i="18" s="1"/>
  <c r="H5397" i="18" s="1"/>
  <c r="B5396" i="18"/>
  <c r="G5396" i="18" s="1"/>
  <c r="H5396" i="18" s="1"/>
  <c r="B5395" i="18"/>
  <c r="G5395" i="18" s="1"/>
  <c r="H5395" i="18" s="1"/>
  <c r="B5394" i="18"/>
  <c r="G5394" i="18" s="1"/>
  <c r="H5394" i="18" s="1"/>
  <c r="B5393" i="18"/>
  <c r="G5393" i="18" s="1"/>
  <c r="H5393" i="18" s="1"/>
  <c r="B5392" i="18"/>
  <c r="G5392" i="18" s="1"/>
  <c r="H5392" i="18" s="1"/>
  <c r="B5391" i="18"/>
  <c r="G5391" i="18" s="1"/>
  <c r="H5391" i="18" s="1"/>
  <c r="B5390" i="18"/>
  <c r="G5390" i="18" s="1"/>
  <c r="H5390" i="18" s="1"/>
  <c r="B5389" i="18"/>
  <c r="G5389" i="18" s="1"/>
  <c r="H5389" i="18" s="1"/>
  <c r="B5388" i="18"/>
  <c r="G5388" i="18" s="1"/>
  <c r="H5388" i="18" s="1"/>
  <c r="B5386" i="18"/>
  <c r="G5386" i="18" s="1"/>
  <c r="H5386" i="18" s="1"/>
  <c r="B5383" i="18"/>
  <c r="G5383" i="18" s="1"/>
  <c r="H5383" i="18" s="1"/>
  <c r="B5382" i="18"/>
  <c r="G5382" i="18" s="1"/>
  <c r="H5382" i="18" s="1"/>
  <c r="B5381" i="18"/>
  <c r="G5381" i="18" s="1"/>
  <c r="H5381" i="18" s="1"/>
  <c r="B5378" i="18"/>
  <c r="G5378" i="18" s="1"/>
  <c r="H5378" i="18" s="1"/>
  <c r="B5377" i="18"/>
  <c r="G5377" i="18" s="1"/>
  <c r="H5377" i="18" s="1"/>
  <c r="B5376" i="18"/>
  <c r="G5376" i="18" s="1"/>
  <c r="H5376" i="18" s="1"/>
  <c r="B5374" i="18"/>
  <c r="G5374" i="18" s="1"/>
  <c r="H5374" i="18" s="1"/>
  <c r="B5372" i="18"/>
  <c r="G5372" i="18" s="1"/>
  <c r="H5372" i="18" s="1"/>
  <c r="B5371" i="18"/>
  <c r="G5371" i="18" s="1"/>
  <c r="H5371" i="18" s="1"/>
  <c r="B5370" i="18"/>
  <c r="G5370" i="18" s="1"/>
  <c r="H5370" i="18" s="1"/>
  <c r="B5368" i="18"/>
  <c r="G5368" i="18" s="1"/>
  <c r="H5368" i="18" s="1"/>
  <c r="B5367" i="18"/>
  <c r="G5367" i="18" s="1"/>
  <c r="H5367" i="18" s="1"/>
  <c r="B5366" i="18"/>
  <c r="G5366" i="18" s="1"/>
  <c r="H5366" i="18" s="1"/>
  <c r="B5364" i="18"/>
  <c r="G5364" i="18" s="1"/>
  <c r="H5364" i="18" s="1"/>
  <c r="B5363" i="18"/>
  <c r="G5363" i="18" s="1"/>
  <c r="H5363" i="18" s="1"/>
  <c r="B5362" i="18"/>
  <c r="G5362" i="18" s="1"/>
  <c r="H5362" i="18" s="1"/>
  <c r="B5359" i="18"/>
  <c r="G5359" i="18" s="1"/>
  <c r="H5359" i="18" s="1"/>
  <c r="B5358" i="18"/>
  <c r="G5358" i="18" s="1"/>
  <c r="H5358" i="18" s="1"/>
  <c r="B5357" i="18"/>
  <c r="G5357" i="18" s="1"/>
  <c r="H5357" i="18" s="1"/>
  <c r="B5356" i="18"/>
  <c r="G5356" i="18" s="1"/>
  <c r="H5356" i="18" s="1"/>
  <c r="B5354" i="18"/>
  <c r="G5354" i="18" s="1"/>
  <c r="H5354" i="18" s="1"/>
  <c r="B5353" i="18"/>
  <c r="G5353" i="18" s="1"/>
  <c r="H5353" i="18" s="1"/>
  <c r="B5352" i="18"/>
  <c r="G5352" i="18" s="1"/>
  <c r="H5352" i="18" s="1"/>
  <c r="B5351" i="18"/>
  <c r="G5351" i="18" s="1"/>
  <c r="H5351" i="18" s="1"/>
  <c r="B5350" i="18"/>
  <c r="G5350" i="18" s="1"/>
  <c r="H5350" i="18" s="1"/>
  <c r="B5349" i="18"/>
  <c r="G5349" i="18" s="1"/>
  <c r="H5349" i="18" s="1"/>
  <c r="B5348" i="18"/>
  <c r="G5348" i="18" s="1"/>
  <c r="H5348" i="18" s="1"/>
  <c r="B5347" i="18"/>
  <c r="G5347" i="18" s="1"/>
  <c r="H5347" i="18" s="1"/>
  <c r="B5346" i="18"/>
  <c r="G5346" i="18" s="1"/>
  <c r="H5346" i="18" s="1"/>
  <c r="B5345" i="18"/>
  <c r="G5345" i="18" s="1"/>
  <c r="H5345" i="18" s="1"/>
  <c r="B5343" i="18"/>
  <c r="G5343" i="18" s="1"/>
  <c r="H5343" i="18" s="1"/>
  <c r="B5342" i="18"/>
  <c r="G5342" i="18" s="1"/>
  <c r="H5342" i="18" s="1"/>
  <c r="B5341" i="18"/>
  <c r="G5341" i="18" s="1"/>
  <c r="H5341" i="18" s="1"/>
  <c r="B5340" i="18"/>
  <c r="G5340" i="18" s="1"/>
  <c r="H5340" i="18" s="1"/>
  <c r="B5339" i="18"/>
  <c r="G5339" i="18" s="1"/>
  <c r="H5339" i="18" s="1"/>
  <c r="B5338" i="18"/>
  <c r="G5338" i="18" s="1"/>
  <c r="H5338" i="18" s="1"/>
  <c r="B5337" i="18"/>
  <c r="G5337" i="18" s="1"/>
  <c r="H5337" i="18" s="1"/>
  <c r="B5336" i="18"/>
  <c r="G5336" i="18" s="1"/>
  <c r="H5336" i="18" s="1"/>
  <c r="B5335" i="18"/>
  <c r="G5335" i="18" s="1"/>
  <c r="H5335" i="18" s="1"/>
  <c r="B5334" i="18"/>
  <c r="G5334" i="18" s="1"/>
  <c r="H5334" i="18" s="1"/>
  <c r="B5333" i="18"/>
  <c r="G5333" i="18" s="1"/>
  <c r="H5333" i="18" s="1"/>
  <c r="B5332" i="18"/>
  <c r="G5332" i="18" s="1"/>
  <c r="H5332" i="18" s="1"/>
  <c r="B5331" i="18"/>
  <c r="G5331" i="18" s="1"/>
  <c r="H5331" i="18" s="1"/>
  <c r="B5327" i="18"/>
  <c r="G5327" i="18" s="1"/>
  <c r="H5327" i="18" s="1"/>
  <c r="B5325" i="18"/>
  <c r="G5325" i="18" s="1"/>
  <c r="H5325" i="18" s="1"/>
  <c r="B5323" i="18"/>
  <c r="G5323" i="18" s="1"/>
  <c r="H5323" i="18" s="1"/>
  <c r="B5321" i="18"/>
  <c r="G5321" i="18" s="1"/>
  <c r="H5321" i="18" s="1"/>
  <c r="B5320" i="18"/>
  <c r="G5320" i="18" s="1"/>
  <c r="H5320" i="18" s="1"/>
  <c r="B5319" i="18"/>
  <c r="G5319" i="18" s="1"/>
  <c r="H5319" i="18" s="1"/>
  <c r="B5317" i="18"/>
  <c r="G5317" i="18" s="1"/>
  <c r="H5317" i="18" s="1"/>
  <c r="B5316" i="18"/>
  <c r="G5316" i="18" s="1"/>
  <c r="H5316" i="18" s="1"/>
  <c r="B5315" i="18"/>
  <c r="G5315" i="18" s="1"/>
  <c r="H5315" i="18" s="1"/>
  <c r="B5313" i="18"/>
  <c r="G5313" i="18" s="1"/>
  <c r="H5313" i="18" s="1"/>
  <c r="B5312" i="18"/>
  <c r="G5312" i="18" s="1"/>
  <c r="H5312" i="18" s="1"/>
  <c r="B5311" i="18"/>
  <c r="G5311" i="18" s="1"/>
  <c r="H5311" i="18" s="1"/>
  <c r="B5308" i="18"/>
  <c r="G5308" i="18" s="1"/>
  <c r="H5308" i="18" s="1"/>
  <c r="B5307" i="18"/>
  <c r="G5307" i="18" s="1"/>
  <c r="H5307" i="18" s="1"/>
  <c r="B5306" i="18"/>
  <c r="G5306" i="18" s="1"/>
  <c r="H5306" i="18" s="1"/>
  <c r="B5305" i="18"/>
  <c r="G5305" i="18" s="1"/>
  <c r="H5305" i="18" s="1"/>
  <c r="B5304" i="18"/>
  <c r="G5304" i="18" s="1"/>
  <c r="H5304" i="18" s="1"/>
  <c r="B5303" i="18"/>
  <c r="G5303" i="18" s="1"/>
  <c r="H5303" i="18" s="1"/>
  <c r="B5302" i="18"/>
  <c r="G5302" i="18" s="1"/>
  <c r="H5302" i="18" s="1"/>
  <c r="B5301" i="18"/>
  <c r="G5301" i="18" s="1"/>
  <c r="H5301" i="18" s="1"/>
  <c r="B5300" i="18"/>
  <c r="G5300" i="18" s="1"/>
  <c r="H5300" i="18" s="1"/>
  <c r="B5299" i="18"/>
  <c r="G5299" i="18" s="1"/>
  <c r="H5299" i="18" s="1"/>
  <c r="B5298" i="18"/>
  <c r="G5298" i="18" s="1"/>
  <c r="H5298" i="18" s="1"/>
  <c r="B5297" i="18"/>
  <c r="G5297" i="18" s="1"/>
  <c r="H5297" i="18" s="1"/>
  <c r="B5296" i="18"/>
  <c r="G5296" i="18" s="1"/>
  <c r="H5296" i="18" s="1"/>
  <c r="B5295" i="18"/>
  <c r="G5295" i="18" s="1"/>
  <c r="H5295" i="18" s="1"/>
  <c r="B5294" i="18"/>
  <c r="G5294" i="18" s="1"/>
  <c r="H5294" i="18" s="1"/>
  <c r="B5292" i="18"/>
  <c r="G5292" i="18" s="1"/>
  <c r="H5292" i="18" s="1"/>
  <c r="B5290" i="18"/>
  <c r="G5290" i="18" s="1"/>
  <c r="H5290" i="18" s="1"/>
  <c r="B5289" i="18"/>
  <c r="G5289" i="18" s="1"/>
  <c r="H5289" i="18" s="1"/>
  <c r="B5288" i="18"/>
  <c r="G5288" i="18" s="1"/>
  <c r="H5288" i="18" s="1"/>
  <c r="B5287" i="18"/>
  <c r="G5287" i="18" s="1"/>
  <c r="H5287" i="18" s="1"/>
  <c r="B5286" i="18"/>
  <c r="G5286" i="18" s="1"/>
  <c r="H5286" i="18" s="1"/>
  <c r="B5284" i="18"/>
  <c r="G5284" i="18" s="1"/>
  <c r="H5284" i="18" s="1"/>
  <c r="B5283" i="18"/>
  <c r="G5283" i="18" s="1"/>
  <c r="H5283" i="18" s="1"/>
  <c r="B5282" i="18"/>
  <c r="G5282" i="18" s="1"/>
  <c r="H5282" i="18" s="1"/>
  <c r="B5281" i="18"/>
  <c r="G5281" i="18" s="1"/>
  <c r="H5281" i="18" s="1"/>
  <c r="B5280" i="18"/>
  <c r="G5280" i="18" s="1"/>
  <c r="H5280" i="18" s="1"/>
  <c r="B5279" i="18"/>
  <c r="G5279" i="18" s="1"/>
  <c r="H5279" i="18" s="1"/>
  <c r="B5278" i="18"/>
  <c r="G5278" i="18" s="1"/>
  <c r="H5278" i="18" s="1"/>
  <c r="B5277" i="18"/>
  <c r="G5277" i="18" s="1"/>
  <c r="H5277" i="18" s="1"/>
  <c r="B5276" i="18"/>
  <c r="G5276" i="18" s="1"/>
  <c r="H5276" i="18" s="1"/>
  <c r="B5275" i="18"/>
  <c r="G5275" i="18" s="1"/>
  <c r="H5275" i="18" s="1"/>
  <c r="B5273" i="18"/>
  <c r="G5273" i="18" s="1"/>
  <c r="H5273" i="18" s="1"/>
  <c r="B5271" i="18"/>
  <c r="G5271" i="18" s="1"/>
  <c r="H5271" i="18" s="1"/>
  <c r="B5270" i="18"/>
  <c r="G5270" i="18" s="1"/>
  <c r="H5270" i="18" s="1"/>
  <c r="B5269" i="18"/>
  <c r="G5269" i="18" s="1"/>
  <c r="H5269" i="18" s="1"/>
  <c r="B5268" i="18"/>
  <c r="G5268" i="18" s="1"/>
  <c r="H5268" i="18" s="1"/>
  <c r="B5266" i="18"/>
  <c r="G5266" i="18" s="1"/>
  <c r="H5266" i="18" s="1"/>
  <c r="B5265" i="18"/>
  <c r="G5265" i="18" s="1"/>
  <c r="H5265" i="18" s="1"/>
  <c r="B5264" i="18"/>
  <c r="G5264" i="18" s="1"/>
  <c r="H5264" i="18" s="1"/>
  <c r="B5263" i="18"/>
  <c r="G5263" i="18" s="1"/>
  <c r="H5263" i="18" s="1"/>
  <c r="B5262" i="18"/>
  <c r="G5262" i="18" s="1"/>
  <c r="H5262" i="18" s="1"/>
  <c r="B5261" i="18"/>
  <c r="G5261" i="18" s="1"/>
  <c r="H5261" i="18" s="1"/>
  <c r="B5260" i="18"/>
  <c r="G5260" i="18" s="1"/>
  <c r="H5260" i="18" s="1"/>
  <c r="B5259" i="18"/>
  <c r="G5259" i="18" s="1"/>
  <c r="H5259" i="18" s="1"/>
  <c r="B5258" i="18"/>
  <c r="G5258" i="18" s="1"/>
  <c r="H5258" i="18" s="1"/>
  <c r="B5257" i="18"/>
  <c r="G5257" i="18" s="1"/>
  <c r="H5257" i="18" s="1"/>
  <c r="B5255" i="18"/>
  <c r="G5255" i="18" s="1"/>
  <c r="H5255" i="18" s="1"/>
  <c r="B5253" i="18"/>
  <c r="G5253" i="18" s="1"/>
  <c r="H5253" i="18" s="1"/>
  <c r="B5252" i="18"/>
  <c r="G5252" i="18" s="1"/>
  <c r="H5252" i="18" s="1"/>
  <c r="B5251" i="18"/>
  <c r="G5251" i="18" s="1"/>
  <c r="H5251" i="18" s="1"/>
  <c r="B5250" i="18"/>
  <c r="G5250" i="18" s="1"/>
  <c r="H5250" i="18" s="1"/>
  <c r="B5248" i="18"/>
  <c r="G5248" i="18" s="1"/>
  <c r="H5248" i="18" s="1"/>
  <c r="B5247" i="18"/>
  <c r="G5247" i="18" s="1"/>
  <c r="H5247" i="18" s="1"/>
  <c r="B5246" i="18"/>
  <c r="G5246" i="18" s="1"/>
  <c r="H5246" i="18" s="1"/>
  <c r="B5245" i="18"/>
  <c r="G5245" i="18" s="1"/>
  <c r="H5245" i="18" s="1"/>
  <c r="B5244" i="18"/>
  <c r="G5244" i="18" s="1"/>
  <c r="H5244" i="18" s="1"/>
  <c r="B5243" i="18"/>
  <c r="G5243" i="18" s="1"/>
  <c r="H5243" i="18" s="1"/>
  <c r="B5242" i="18"/>
  <c r="G5242" i="18" s="1"/>
  <c r="H5242" i="18" s="1"/>
  <c r="B5241" i="18"/>
  <c r="G5241" i="18" s="1"/>
  <c r="H5241" i="18" s="1"/>
  <c r="B5240" i="18"/>
  <c r="G5240" i="18" s="1"/>
  <c r="H5240" i="18" s="1"/>
  <c r="B5239" i="18"/>
  <c r="G5239" i="18" s="1"/>
  <c r="H5239" i="18" s="1"/>
  <c r="B5237" i="18"/>
  <c r="G5237" i="18" s="1"/>
  <c r="H5237" i="18" s="1"/>
  <c r="B5235" i="18"/>
  <c r="G5235" i="18" s="1"/>
  <c r="H5235" i="18" s="1"/>
  <c r="B5234" i="18"/>
  <c r="G5234" i="18" s="1"/>
  <c r="H5234" i="18" s="1"/>
  <c r="B5233" i="18"/>
  <c r="G5233" i="18" s="1"/>
  <c r="H5233" i="18" s="1"/>
  <c r="B5232" i="18"/>
  <c r="G5232" i="18" s="1"/>
  <c r="H5232" i="18" s="1"/>
  <c r="B5230" i="18"/>
  <c r="G5230" i="18" s="1"/>
  <c r="H5230" i="18" s="1"/>
  <c r="B5229" i="18"/>
  <c r="G5229" i="18" s="1"/>
  <c r="H5229" i="18" s="1"/>
  <c r="B5228" i="18"/>
  <c r="G5228" i="18" s="1"/>
  <c r="H5228" i="18" s="1"/>
  <c r="B5227" i="18"/>
  <c r="G5227" i="18" s="1"/>
  <c r="H5227" i="18" s="1"/>
  <c r="B5226" i="18"/>
  <c r="G5226" i="18" s="1"/>
  <c r="H5226" i="18" s="1"/>
  <c r="B5225" i="18"/>
  <c r="G5225" i="18" s="1"/>
  <c r="H5225" i="18" s="1"/>
  <c r="B5224" i="18"/>
  <c r="G5224" i="18" s="1"/>
  <c r="H5224" i="18" s="1"/>
  <c r="B5223" i="18"/>
  <c r="G5223" i="18" s="1"/>
  <c r="H5223" i="18" s="1"/>
  <c r="B5222" i="18"/>
  <c r="G5222" i="18" s="1"/>
  <c r="H5222" i="18" s="1"/>
  <c r="B5221" i="18"/>
  <c r="G5221" i="18" s="1"/>
  <c r="H5221" i="18" s="1"/>
  <c r="B5219" i="18"/>
  <c r="G5219" i="18" s="1"/>
  <c r="H5219" i="18" s="1"/>
  <c r="B5216" i="18"/>
  <c r="G5216" i="18" s="1"/>
  <c r="H5216" i="18" s="1"/>
  <c r="B5215" i="18"/>
  <c r="G5215" i="18" s="1"/>
  <c r="H5215" i="18" s="1"/>
  <c r="B5214" i="18"/>
  <c r="G5214" i="18" s="1"/>
  <c r="H5214" i="18" s="1"/>
  <c r="B5211" i="18"/>
  <c r="G5211" i="18" s="1"/>
  <c r="H5211" i="18" s="1"/>
  <c r="B5210" i="18"/>
  <c r="G5210" i="18" s="1"/>
  <c r="H5210" i="18" s="1"/>
  <c r="B5209" i="18"/>
  <c r="G5209" i="18" s="1"/>
  <c r="H5209" i="18" s="1"/>
  <c r="B5207" i="18"/>
  <c r="G5207" i="18" s="1"/>
  <c r="H5207" i="18" s="1"/>
  <c r="B5205" i="18"/>
  <c r="G5205" i="18" s="1"/>
  <c r="H5205" i="18" s="1"/>
  <c r="B5204" i="18"/>
  <c r="G5204" i="18" s="1"/>
  <c r="H5204" i="18" s="1"/>
  <c r="B5203" i="18"/>
  <c r="G5203" i="18" s="1"/>
  <c r="H5203" i="18" s="1"/>
  <c r="B5201" i="18"/>
  <c r="G5201" i="18" s="1"/>
  <c r="H5201" i="18" s="1"/>
  <c r="B5200" i="18"/>
  <c r="G5200" i="18" s="1"/>
  <c r="H5200" i="18" s="1"/>
  <c r="B5199" i="18"/>
  <c r="G5199" i="18" s="1"/>
  <c r="H5199" i="18" s="1"/>
  <c r="B5197" i="18"/>
  <c r="G5197" i="18" s="1"/>
  <c r="H5197" i="18" s="1"/>
  <c r="B5196" i="18"/>
  <c r="G5196" i="18" s="1"/>
  <c r="H5196" i="18" s="1"/>
  <c r="B5195" i="18"/>
  <c r="G5195" i="18" s="1"/>
  <c r="H5195" i="18" s="1"/>
  <c r="B5192" i="18"/>
  <c r="G5192" i="18" s="1"/>
  <c r="H5192" i="18" s="1"/>
  <c r="B5191" i="18"/>
  <c r="G5191" i="18" s="1"/>
  <c r="H5191" i="18" s="1"/>
  <c r="B5190" i="18"/>
  <c r="G5190" i="18" s="1"/>
  <c r="H5190" i="18" s="1"/>
  <c r="B5189" i="18"/>
  <c r="G5189" i="18" s="1"/>
  <c r="H5189" i="18" s="1"/>
  <c r="B5187" i="18"/>
  <c r="G5187" i="18" s="1"/>
  <c r="H5187" i="18" s="1"/>
  <c r="B5186" i="18"/>
  <c r="G5186" i="18" s="1"/>
  <c r="H5186" i="18" s="1"/>
  <c r="B5185" i="18"/>
  <c r="G5185" i="18" s="1"/>
  <c r="H5185" i="18" s="1"/>
  <c r="B5184" i="18"/>
  <c r="G5184" i="18" s="1"/>
  <c r="H5184" i="18" s="1"/>
  <c r="B5183" i="18"/>
  <c r="G5183" i="18" s="1"/>
  <c r="H5183" i="18" s="1"/>
  <c r="B5182" i="18"/>
  <c r="G5182" i="18" s="1"/>
  <c r="H5182" i="18" s="1"/>
  <c r="B5181" i="18"/>
  <c r="G5181" i="18" s="1"/>
  <c r="H5181" i="18" s="1"/>
  <c r="B5180" i="18"/>
  <c r="G5180" i="18" s="1"/>
  <c r="H5180" i="18" s="1"/>
  <c r="B5179" i="18"/>
  <c r="G5179" i="18" s="1"/>
  <c r="H5179" i="18" s="1"/>
  <c r="B5178" i="18"/>
  <c r="G5178" i="18" s="1"/>
  <c r="H5178" i="18" s="1"/>
  <c r="B5176" i="18"/>
  <c r="G5176" i="18" s="1"/>
  <c r="H5176" i="18" s="1"/>
  <c r="B5175" i="18"/>
  <c r="G5175" i="18" s="1"/>
  <c r="H5175" i="18" s="1"/>
  <c r="B5174" i="18"/>
  <c r="G5174" i="18" s="1"/>
  <c r="H5174" i="18" s="1"/>
  <c r="B5173" i="18"/>
  <c r="G5173" i="18" s="1"/>
  <c r="H5173" i="18" s="1"/>
  <c r="B5172" i="18"/>
  <c r="G5172" i="18" s="1"/>
  <c r="H5172" i="18" s="1"/>
  <c r="B5171" i="18"/>
  <c r="G5171" i="18" s="1"/>
  <c r="H5171" i="18" s="1"/>
  <c r="B5170" i="18"/>
  <c r="G5170" i="18" s="1"/>
  <c r="H5170" i="18" s="1"/>
  <c r="B5169" i="18"/>
  <c r="G5169" i="18" s="1"/>
  <c r="H5169" i="18" s="1"/>
  <c r="B5168" i="18"/>
  <c r="G5168" i="18" s="1"/>
  <c r="H5168" i="18" s="1"/>
  <c r="B5167" i="18"/>
  <c r="G5167" i="18" s="1"/>
  <c r="H5167" i="18" s="1"/>
  <c r="B5166" i="18"/>
  <c r="G5166" i="18" s="1"/>
  <c r="H5166" i="18" s="1"/>
  <c r="B5165" i="18"/>
  <c r="G5165" i="18" s="1"/>
  <c r="H5165" i="18" s="1"/>
  <c r="B5164" i="18"/>
  <c r="G5164" i="18" s="1"/>
  <c r="H5164" i="18" s="1"/>
  <c r="B5160" i="18"/>
  <c r="G5160" i="18" s="1"/>
  <c r="H5160" i="18" s="1"/>
  <c r="B5158" i="18"/>
  <c r="G5158" i="18" s="1"/>
  <c r="H5158" i="18" s="1"/>
  <c r="B5156" i="18"/>
  <c r="G5156" i="18" s="1"/>
  <c r="H5156" i="18" s="1"/>
  <c r="B5154" i="18"/>
  <c r="G5154" i="18" s="1"/>
  <c r="H5154" i="18" s="1"/>
  <c r="B5153" i="18"/>
  <c r="G5153" i="18" s="1"/>
  <c r="H5153" i="18" s="1"/>
  <c r="B5152" i="18"/>
  <c r="G5152" i="18" s="1"/>
  <c r="H5152" i="18" s="1"/>
  <c r="B5150" i="18"/>
  <c r="G5150" i="18" s="1"/>
  <c r="H5150" i="18" s="1"/>
  <c r="B5149" i="18"/>
  <c r="G5149" i="18" s="1"/>
  <c r="H5149" i="18" s="1"/>
  <c r="B5148" i="18"/>
  <c r="G5148" i="18" s="1"/>
  <c r="H5148" i="18" s="1"/>
  <c r="B5146" i="18"/>
  <c r="G5146" i="18" s="1"/>
  <c r="H5146" i="18" s="1"/>
  <c r="B5145" i="18"/>
  <c r="G5145" i="18" s="1"/>
  <c r="H5145" i="18" s="1"/>
  <c r="B5144" i="18"/>
  <c r="G5144" i="18" s="1"/>
  <c r="H5144" i="18" s="1"/>
  <c r="B5141" i="18"/>
  <c r="G5141" i="18" s="1"/>
  <c r="H5141" i="18" s="1"/>
  <c r="B5140" i="18"/>
  <c r="G5140" i="18" s="1"/>
  <c r="H5140" i="18" s="1"/>
  <c r="B5139" i="18"/>
  <c r="G5139" i="18" s="1"/>
  <c r="H5139" i="18" s="1"/>
  <c r="B5138" i="18"/>
  <c r="G5138" i="18" s="1"/>
  <c r="H5138" i="18" s="1"/>
  <c r="B5137" i="18"/>
  <c r="G5137" i="18" s="1"/>
  <c r="H5137" i="18" s="1"/>
  <c r="B5136" i="18"/>
  <c r="G5136" i="18" s="1"/>
  <c r="H5136" i="18" s="1"/>
  <c r="B5135" i="18"/>
  <c r="G5135" i="18" s="1"/>
  <c r="H5135" i="18" s="1"/>
  <c r="B5134" i="18"/>
  <c r="G5134" i="18" s="1"/>
  <c r="H5134" i="18" s="1"/>
  <c r="B5133" i="18"/>
  <c r="G5133" i="18" s="1"/>
  <c r="H5133" i="18" s="1"/>
  <c r="B5132" i="18"/>
  <c r="G5132" i="18" s="1"/>
  <c r="H5132" i="18" s="1"/>
  <c r="B5131" i="18"/>
  <c r="G5131" i="18" s="1"/>
  <c r="H5131" i="18" s="1"/>
  <c r="B5130" i="18"/>
  <c r="G5130" i="18" s="1"/>
  <c r="H5130" i="18" s="1"/>
  <c r="B5129" i="18"/>
  <c r="G5129" i="18" s="1"/>
  <c r="H5129" i="18" s="1"/>
  <c r="B5128" i="18"/>
  <c r="G5128" i="18" s="1"/>
  <c r="H5128" i="18" s="1"/>
  <c r="B5127" i="18"/>
  <c r="G5127" i="18" s="1"/>
  <c r="H5127" i="18" s="1"/>
  <c r="B5125" i="18"/>
  <c r="G5125" i="18" s="1"/>
  <c r="H5125" i="18" s="1"/>
  <c r="B5123" i="18"/>
  <c r="G5123" i="18" s="1"/>
  <c r="H5123" i="18" s="1"/>
  <c r="B5122" i="18"/>
  <c r="G5122" i="18" s="1"/>
  <c r="H5122" i="18" s="1"/>
  <c r="B5121" i="18"/>
  <c r="G5121" i="18" s="1"/>
  <c r="H5121" i="18" s="1"/>
  <c r="B5120" i="18"/>
  <c r="G5120" i="18" s="1"/>
  <c r="H5120" i="18" s="1"/>
  <c r="B5119" i="18"/>
  <c r="G5119" i="18" s="1"/>
  <c r="H5119" i="18" s="1"/>
  <c r="B5117" i="18"/>
  <c r="G5117" i="18" s="1"/>
  <c r="H5117" i="18" s="1"/>
  <c r="B5116" i="18"/>
  <c r="G5116" i="18" s="1"/>
  <c r="H5116" i="18" s="1"/>
  <c r="B5115" i="18"/>
  <c r="G5115" i="18" s="1"/>
  <c r="H5115" i="18" s="1"/>
  <c r="B5114" i="18"/>
  <c r="G5114" i="18" s="1"/>
  <c r="H5114" i="18" s="1"/>
  <c r="B5113" i="18"/>
  <c r="G5113" i="18" s="1"/>
  <c r="H5113" i="18" s="1"/>
  <c r="B5112" i="18"/>
  <c r="G5112" i="18" s="1"/>
  <c r="H5112" i="18" s="1"/>
  <c r="B5111" i="18"/>
  <c r="G5111" i="18" s="1"/>
  <c r="H5111" i="18" s="1"/>
  <c r="B5110" i="18"/>
  <c r="G5110" i="18" s="1"/>
  <c r="H5110" i="18" s="1"/>
  <c r="B5109" i="18"/>
  <c r="G5109" i="18" s="1"/>
  <c r="H5109" i="18" s="1"/>
  <c r="B5108" i="18"/>
  <c r="G5108" i="18" s="1"/>
  <c r="H5108" i="18" s="1"/>
  <c r="B5106" i="18"/>
  <c r="G5106" i="18" s="1"/>
  <c r="H5106" i="18" s="1"/>
  <c r="B5104" i="18"/>
  <c r="G5104" i="18" s="1"/>
  <c r="H5104" i="18" s="1"/>
  <c r="B5103" i="18"/>
  <c r="G5103" i="18" s="1"/>
  <c r="H5103" i="18" s="1"/>
  <c r="B5102" i="18"/>
  <c r="G5102" i="18" s="1"/>
  <c r="H5102" i="18" s="1"/>
  <c r="B5101" i="18"/>
  <c r="G5101" i="18" s="1"/>
  <c r="H5101" i="18" s="1"/>
  <c r="B5099" i="18"/>
  <c r="G5099" i="18" s="1"/>
  <c r="H5099" i="18" s="1"/>
  <c r="B5098" i="18"/>
  <c r="G5098" i="18" s="1"/>
  <c r="H5098" i="18" s="1"/>
  <c r="B5097" i="18"/>
  <c r="G5097" i="18" s="1"/>
  <c r="H5097" i="18" s="1"/>
  <c r="B5096" i="18"/>
  <c r="G5096" i="18" s="1"/>
  <c r="H5096" i="18" s="1"/>
  <c r="B5095" i="18"/>
  <c r="G5095" i="18" s="1"/>
  <c r="H5095" i="18" s="1"/>
  <c r="B5094" i="18"/>
  <c r="G5094" i="18" s="1"/>
  <c r="H5094" i="18" s="1"/>
  <c r="B5093" i="18"/>
  <c r="G5093" i="18" s="1"/>
  <c r="H5093" i="18" s="1"/>
  <c r="B5092" i="18"/>
  <c r="G5092" i="18" s="1"/>
  <c r="H5092" i="18" s="1"/>
  <c r="B5091" i="18"/>
  <c r="G5091" i="18" s="1"/>
  <c r="H5091" i="18" s="1"/>
  <c r="B5090" i="18"/>
  <c r="G5090" i="18" s="1"/>
  <c r="H5090" i="18" s="1"/>
  <c r="B5088" i="18"/>
  <c r="G5088" i="18" s="1"/>
  <c r="H5088" i="18" s="1"/>
  <c r="B5086" i="18"/>
  <c r="G5086" i="18" s="1"/>
  <c r="H5086" i="18" s="1"/>
  <c r="B5085" i="18"/>
  <c r="G5085" i="18" s="1"/>
  <c r="H5085" i="18" s="1"/>
  <c r="B5084" i="18"/>
  <c r="G5084" i="18" s="1"/>
  <c r="H5084" i="18" s="1"/>
  <c r="B5083" i="18"/>
  <c r="G5083" i="18" s="1"/>
  <c r="H5083" i="18" s="1"/>
  <c r="B5081" i="18"/>
  <c r="G5081" i="18" s="1"/>
  <c r="H5081" i="18" s="1"/>
  <c r="B5080" i="18"/>
  <c r="G5080" i="18" s="1"/>
  <c r="H5080" i="18" s="1"/>
  <c r="B5079" i="18"/>
  <c r="G5079" i="18" s="1"/>
  <c r="H5079" i="18" s="1"/>
  <c r="B5078" i="18"/>
  <c r="G5078" i="18" s="1"/>
  <c r="H5078" i="18" s="1"/>
  <c r="B5077" i="18"/>
  <c r="G5077" i="18" s="1"/>
  <c r="H5077" i="18" s="1"/>
  <c r="B5076" i="18"/>
  <c r="G5076" i="18" s="1"/>
  <c r="H5076" i="18" s="1"/>
  <c r="B5075" i="18"/>
  <c r="G5075" i="18" s="1"/>
  <c r="H5075" i="18" s="1"/>
  <c r="B5074" i="18"/>
  <c r="G5074" i="18" s="1"/>
  <c r="H5074" i="18" s="1"/>
  <c r="B5073" i="18"/>
  <c r="G5073" i="18" s="1"/>
  <c r="H5073" i="18" s="1"/>
  <c r="B5072" i="18"/>
  <c r="G5072" i="18" s="1"/>
  <c r="H5072" i="18" s="1"/>
  <c r="B5070" i="18"/>
  <c r="G5070" i="18" s="1"/>
  <c r="H5070" i="18" s="1"/>
  <c r="B5068" i="18"/>
  <c r="G5068" i="18" s="1"/>
  <c r="H5068" i="18" s="1"/>
  <c r="B5067" i="18"/>
  <c r="G5067" i="18" s="1"/>
  <c r="H5067" i="18" s="1"/>
  <c r="B5066" i="18"/>
  <c r="G5066" i="18" s="1"/>
  <c r="H5066" i="18" s="1"/>
  <c r="B5065" i="18"/>
  <c r="G5065" i="18" s="1"/>
  <c r="H5065" i="18" s="1"/>
  <c r="B5063" i="18"/>
  <c r="G5063" i="18" s="1"/>
  <c r="H5063" i="18" s="1"/>
  <c r="B5062" i="18"/>
  <c r="G5062" i="18" s="1"/>
  <c r="H5062" i="18" s="1"/>
  <c r="B5061" i="18"/>
  <c r="G5061" i="18" s="1"/>
  <c r="H5061" i="18" s="1"/>
  <c r="B5060" i="18"/>
  <c r="G5060" i="18" s="1"/>
  <c r="H5060" i="18" s="1"/>
  <c r="B5059" i="18"/>
  <c r="G5059" i="18" s="1"/>
  <c r="H5059" i="18" s="1"/>
  <c r="B5058" i="18"/>
  <c r="G5058" i="18" s="1"/>
  <c r="H5058" i="18" s="1"/>
  <c r="B5057" i="18"/>
  <c r="G5057" i="18" s="1"/>
  <c r="H5057" i="18" s="1"/>
  <c r="B5056" i="18"/>
  <c r="G5056" i="18" s="1"/>
  <c r="H5056" i="18" s="1"/>
  <c r="B5055" i="18"/>
  <c r="G5055" i="18" s="1"/>
  <c r="H5055" i="18" s="1"/>
  <c r="B5054" i="18"/>
  <c r="G5054" i="18" s="1"/>
  <c r="H5054" i="18" s="1"/>
  <c r="B5052" i="18"/>
  <c r="G5052" i="18" s="1"/>
  <c r="H5052" i="18" s="1"/>
  <c r="B5049" i="18"/>
  <c r="G5049" i="18" s="1"/>
  <c r="H5049" i="18" s="1"/>
  <c r="B5048" i="18"/>
  <c r="G5048" i="18" s="1"/>
  <c r="H5048" i="18" s="1"/>
  <c r="B5047" i="18"/>
  <c r="G5047" i="18" s="1"/>
  <c r="H5047" i="18" s="1"/>
  <c r="B5044" i="18"/>
  <c r="G5044" i="18" s="1"/>
  <c r="H5044" i="18" s="1"/>
  <c r="B5043" i="18"/>
  <c r="G5043" i="18" s="1"/>
  <c r="H5043" i="18" s="1"/>
  <c r="B5042" i="18"/>
  <c r="G5042" i="18" s="1"/>
  <c r="H5042" i="18" s="1"/>
  <c r="B5040" i="18"/>
  <c r="G5040" i="18" s="1"/>
  <c r="H5040" i="18" s="1"/>
  <c r="B5038" i="18"/>
  <c r="G5038" i="18" s="1"/>
  <c r="H5038" i="18" s="1"/>
  <c r="B5037" i="18"/>
  <c r="G5037" i="18" s="1"/>
  <c r="H5037" i="18" s="1"/>
  <c r="B5036" i="18"/>
  <c r="G5036" i="18" s="1"/>
  <c r="H5036" i="18" s="1"/>
  <c r="B5034" i="18"/>
  <c r="G5034" i="18" s="1"/>
  <c r="H5034" i="18" s="1"/>
  <c r="B5033" i="18"/>
  <c r="G5033" i="18" s="1"/>
  <c r="H5033" i="18" s="1"/>
  <c r="B5032" i="18"/>
  <c r="G5032" i="18" s="1"/>
  <c r="H5032" i="18" s="1"/>
  <c r="B5030" i="18"/>
  <c r="G5030" i="18" s="1"/>
  <c r="H5030" i="18" s="1"/>
  <c r="B5029" i="18"/>
  <c r="G5029" i="18" s="1"/>
  <c r="H5029" i="18" s="1"/>
  <c r="B5028" i="18"/>
  <c r="G5028" i="18" s="1"/>
  <c r="H5028" i="18" s="1"/>
  <c r="B5025" i="18"/>
  <c r="G5025" i="18" s="1"/>
  <c r="H5025" i="18" s="1"/>
  <c r="B5024" i="18"/>
  <c r="G5024" i="18" s="1"/>
  <c r="H5024" i="18" s="1"/>
  <c r="B5023" i="18"/>
  <c r="G5023" i="18" s="1"/>
  <c r="H5023" i="18" s="1"/>
  <c r="B5022" i="18"/>
  <c r="G5022" i="18" s="1"/>
  <c r="H5022" i="18" s="1"/>
  <c r="B5020" i="18"/>
  <c r="G5020" i="18" s="1"/>
  <c r="H5020" i="18" s="1"/>
  <c r="B5019" i="18"/>
  <c r="G5019" i="18" s="1"/>
  <c r="H5019" i="18" s="1"/>
  <c r="B5018" i="18"/>
  <c r="G5018" i="18" s="1"/>
  <c r="H5018" i="18" s="1"/>
  <c r="B5017" i="18"/>
  <c r="G5017" i="18" s="1"/>
  <c r="H5017" i="18" s="1"/>
  <c r="B5016" i="18"/>
  <c r="G5016" i="18" s="1"/>
  <c r="H5016" i="18" s="1"/>
  <c r="B5015" i="18"/>
  <c r="G5015" i="18" s="1"/>
  <c r="H5015" i="18" s="1"/>
  <c r="B5014" i="18"/>
  <c r="G5014" i="18" s="1"/>
  <c r="H5014" i="18" s="1"/>
  <c r="B5013" i="18"/>
  <c r="G5013" i="18" s="1"/>
  <c r="H5013" i="18" s="1"/>
  <c r="B5012" i="18"/>
  <c r="G5012" i="18" s="1"/>
  <c r="H5012" i="18" s="1"/>
  <c r="B5011" i="18"/>
  <c r="G5011" i="18" s="1"/>
  <c r="H5011" i="18" s="1"/>
  <c r="B5009" i="18"/>
  <c r="G5009" i="18" s="1"/>
  <c r="H5009" i="18" s="1"/>
  <c r="B5008" i="18"/>
  <c r="G5008" i="18" s="1"/>
  <c r="H5008" i="18" s="1"/>
  <c r="B5007" i="18"/>
  <c r="G5007" i="18" s="1"/>
  <c r="H5007" i="18" s="1"/>
  <c r="B5006" i="18"/>
  <c r="G5006" i="18" s="1"/>
  <c r="H5006" i="18" s="1"/>
  <c r="B5005" i="18"/>
  <c r="G5005" i="18" s="1"/>
  <c r="H5005" i="18" s="1"/>
  <c r="B5004" i="18"/>
  <c r="G5004" i="18" s="1"/>
  <c r="H5004" i="18" s="1"/>
  <c r="B5003" i="18"/>
  <c r="G5003" i="18" s="1"/>
  <c r="H5003" i="18" s="1"/>
  <c r="B5002" i="18"/>
  <c r="G5002" i="18" s="1"/>
  <c r="H5002" i="18" s="1"/>
  <c r="B5001" i="18"/>
  <c r="G5001" i="18" s="1"/>
  <c r="H5001" i="18" s="1"/>
  <c r="B5000" i="18"/>
  <c r="G5000" i="18" s="1"/>
  <c r="H5000" i="18" s="1"/>
  <c r="B4999" i="18"/>
  <c r="G4999" i="18" s="1"/>
  <c r="H4999" i="18" s="1"/>
  <c r="B4998" i="18"/>
  <c r="G4998" i="18" s="1"/>
  <c r="H4998" i="18" s="1"/>
  <c r="B4997" i="18"/>
  <c r="G4997" i="18" s="1"/>
  <c r="H4997" i="18" s="1"/>
  <c r="B4993" i="18"/>
  <c r="G4993" i="18" s="1"/>
  <c r="H4993" i="18" s="1"/>
  <c r="B4991" i="18"/>
  <c r="G4991" i="18" s="1"/>
  <c r="H4991" i="18" s="1"/>
  <c r="B4989" i="18"/>
  <c r="G4989" i="18" s="1"/>
  <c r="H4989" i="18" s="1"/>
  <c r="B4987" i="18"/>
  <c r="G4987" i="18" s="1"/>
  <c r="H4987" i="18" s="1"/>
  <c r="B4986" i="18"/>
  <c r="G4986" i="18" s="1"/>
  <c r="H4986" i="18" s="1"/>
  <c r="B4985" i="18"/>
  <c r="G4985" i="18" s="1"/>
  <c r="H4985" i="18" s="1"/>
  <c r="B4983" i="18"/>
  <c r="G4983" i="18" s="1"/>
  <c r="H4983" i="18" s="1"/>
  <c r="B4982" i="18"/>
  <c r="G4982" i="18" s="1"/>
  <c r="H4982" i="18" s="1"/>
  <c r="B4981" i="18"/>
  <c r="G4981" i="18" s="1"/>
  <c r="H4981" i="18" s="1"/>
  <c r="B4979" i="18"/>
  <c r="G4979" i="18" s="1"/>
  <c r="H4979" i="18" s="1"/>
  <c r="B4978" i="18"/>
  <c r="G4978" i="18" s="1"/>
  <c r="H4978" i="18" s="1"/>
  <c r="B4977" i="18"/>
  <c r="G4977" i="18" s="1"/>
  <c r="H4977" i="18" s="1"/>
  <c r="B4974" i="18"/>
  <c r="G4974" i="18" s="1"/>
  <c r="H4974" i="18" s="1"/>
  <c r="B4973" i="18"/>
  <c r="G4973" i="18" s="1"/>
  <c r="H4973" i="18" s="1"/>
  <c r="B4972" i="18"/>
  <c r="G4972" i="18" s="1"/>
  <c r="H4972" i="18" s="1"/>
  <c r="B4971" i="18"/>
  <c r="G4971" i="18" s="1"/>
  <c r="H4971" i="18" s="1"/>
  <c r="B4970" i="18"/>
  <c r="G4970" i="18" s="1"/>
  <c r="H4970" i="18" s="1"/>
  <c r="B4969" i="18"/>
  <c r="G4969" i="18" s="1"/>
  <c r="H4969" i="18" s="1"/>
  <c r="B4968" i="18"/>
  <c r="G4968" i="18" s="1"/>
  <c r="H4968" i="18" s="1"/>
  <c r="B4967" i="18"/>
  <c r="G4967" i="18" s="1"/>
  <c r="H4967" i="18" s="1"/>
  <c r="B4966" i="18"/>
  <c r="G4966" i="18" s="1"/>
  <c r="H4966" i="18" s="1"/>
  <c r="B4965" i="18"/>
  <c r="G4965" i="18" s="1"/>
  <c r="H4965" i="18" s="1"/>
  <c r="B4964" i="18"/>
  <c r="G4964" i="18" s="1"/>
  <c r="H4964" i="18" s="1"/>
  <c r="B4963" i="18"/>
  <c r="G4963" i="18" s="1"/>
  <c r="H4963" i="18" s="1"/>
  <c r="B4962" i="18"/>
  <c r="G4962" i="18" s="1"/>
  <c r="H4962" i="18" s="1"/>
  <c r="B4961" i="18"/>
  <c r="G4961" i="18" s="1"/>
  <c r="H4961" i="18" s="1"/>
  <c r="B4960" i="18"/>
  <c r="G4960" i="18" s="1"/>
  <c r="H4960" i="18" s="1"/>
  <c r="B4958" i="18"/>
  <c r="G4958" i="18" s="1"/>
  <c r="H4958" i="18" s="1"/>
  <c r="B4956" i="18"/>
  <c r="G4956" i="18" s="1"/>
  <c r="H4956" i="18" s="1"/>
  <c r="B4955" i="18"/>
  <c r="G4955" i="18" s="1"/>
  <c r="H4955" i="18" s="1"/>
  <c r="B4954" i="18"/>
  <c r="G4954" i="18" s="1"/>
  <c r="H4954" i="18" s="1"/>
  <c r="B4953" i="18"/>
  <c r="G4953" i="18" s="1"/>
  <c r="H4953" i="18" s="1"/>
  <c r="B4952" i="18"/>
  <c r="G4952" i="18" s="1"/>
  <c r="H4952" i="18" s="1"/>
  <c r="B4950" i="18"/>
  <c r="G4950" i="18" s="1"/>
  <c r="H4950" i="18" s="1"/>
  <c r="B4949" i="18"/>
  <c r="G4949" i="18" s="1"/>
  <c r="H4949" i="18" s="1"/>
  <c r="B4948" i="18"/>
  <c r="G4948" i="18" s="1"/>
  <c r="H4948" i="18" s="1"/>
  <c r="B4947" i="18"/>
  <c r="G4947" i="18" s="1"/>
  <c r="H4947" i="18" s="1"/>
  <c r="B4946" i="18"/>
  <c r="G4946" i="18" s="1"/>
  <c r="H4946" i="18" s="1"/>
  <c r="B4945" i="18"/>
  <c r="G4945" i="18" s="1"/>
  <c r="H4945" i="18" s="1"/>
  <c r="B4944" i="18"/>
  <c r="G4944" i="18" s="1"/>
  <c r="H4944" i="18" s="1"/>
  <c r="B4943" i="18"/>
  <c r="G4943" i="18" s="1"/>
  <c r="H4943" i="18" s="1"/>
  <c r="B4942" i="18"/>
  <c r="G4942" i="18" s="1"/>
  <c r="H4942" i="18" s="1"/>
  <c r="B4941" i="18"/>
  <c r="G4941" i="18" s="1"/>
  <c r="H4941" i="18" s="1"/>
  <c r="B4939" i="18"/>
  <c r="G4939" i="18" s="1"/>
  <c r="H4939" i="18" s="1"/>
  <c r="B4937" i="18"/>
  <c r="G4937" i="18" s="1"/>
  <c r="H4937" i="18" s="1"/>
  <c r="B4936" i="18"/>
  <c r="G4936" i="18" s="1"/>
  <c r="H4936" i="18" s="1"/>
  <c r="B4935" i="18"/>
  <c r="G4935" i="18" s="1"/>
  <c r="H4935" i="18" s="1"/>
  <c r="B4934" i="18"/>
  <c r="G4934" i="18" s="1"/>
  <c r="H4934" i="18" s="1"/>
  <c r="B4932" i="18"/>
  <c r="G4932" i="18" s="1"/>
  <c r="H4932" i="18" s="1"/>
  <c r="B4931" i="18"/>
  <c r="G4931" i="18" s="1"/>
  <c r="H4931" i="18" s="1"/>
  <c r="B4930" i="18"/>
  <c r="G4930" i="18" s="1"/>
  <c r="H4930" i="18" s="1"/>
  <c r="B4929" i="18"/>
  <c r="G4929" i="18" s="1"/>
  <c r="H4929" i="18" s="1"/>
  <c r="B4928" i="18"/>
  <c r="G4928" i="18" s="1"/>
  <c r="H4928" i="18" s="1"/>
  <c r="B4927" i="18"/>
  <c r="G4927" i="18" s="1"/>
  <c r="H4927" i="18" s="1"/>
  <c r="B4926" i="18"/>
  <c r="G4926" i="18" s="1"/>
  <c r="H4926" i="18" s="1"/>
  <c r="B4925" i="18"/>
  <c r="G4925" i="18" s="1"/>
  <c r="H4925" i="18" s="1"/>
  <c r="B4924" i="18"/>
  <c r="G4924" i="18" s="1"/>
  <c r="H4924" i="18" s="1"/>
  <c r="B4923" i="18"/>
  <c r="G4923" i="18" s="1"/>
  <c r="H4923" i="18" s="1"/>
  <c r="B4921" i="18"/>
  <c r="G4921" i="18" s="1"/>
  <c r="H4921" i="18" s="1"/>
  <c r="B4919" i="18"/>
  <c r="G4919" i="18" s="1"/>
  <c r="H4919" i="18" s="1"/>
  <c r="B4918" i="18"/>
  <c r="G4918" i="18" s="1"/>
  <c r="H4918" i="18" s="1"/>
  <c r="B4917" i="18"/>
  <c r="G4917" i="18" s="1"/>
  <c r="H4917" i="18" s="1"/>
  <c r="B4916" i="18"/>
  <c r="G4916" i="18" s="1"/>
  <c r="H4916" i="18" s="1"/>
  <c r="B4914" i="18"/>
  <c r="G4914" i="18" s="1"/>
  <c r="H4914" i="18" s="1"/>
  <c r="B4913" i="18"/>
  <c r="G4913" i="18" s="1"/>
  <c r="H4913" i="18" s="1"/>
  <c r="B4912" i="18"/>
  <c r="G4912" i="18" s="1"/>
  <c r="H4912" i="18" s="1"/>
  <c r="B4911" i="18"/>
  <c r="G4911" i="18" s="1"/>
  <c r="H4911" i="18" s="1"/>
  <c r="B4910" i="18"/>
  <c r="G4910" i="18" s="1"/>
  <c r="H4910" i="18" s="1"/>
  <c r="B4909" i="18"/>
  <c r="G4909" i="18" s="1"/>
  <c r="H4909" i="18" s="1"/>
  <c r="B4908" i="18"/>
  <c r="G4908" i="18" s="1"/>
  <c r="H4908" i="18" s="1"/>
  <c r="B4907" i="18"/>
  <c r="G4907" i="18" s="1"/>
  <c r="H4907" i="18" s="1"/>
  <c r="B4906" i="18"/>
  <c r="G4906" i="18" s="1"/>
  <c r="H4906" i="18" s="1"/>
  <c r="B4905" i="18"/>
  <c r="G4905" i="18" s="1"/>
  <c r="H4905" i="18" s="1"/>
  <c r="B4903" i="18"/>
  <c r="G4903" i="18" s="1"/>
  <c r="H4903" i="18" s="1"/>
  <c r="B4901" i="18"/>
  <c r="G4901" i="18" s="1"/>
  <c r="H4901" i="18" s="1"/>
  <c r="B4900" i="18"/>
  <c r="G4900" i="18" s="1"/>
  <c r="H4900" i="18" s="1"/>
  <c r="B4899" i="18"/>
  <c r="G4899" i="18" s="1"/>
  <c r="H4899" i="18" s="1"/>
  <c r="B4898" i="18"/>
  <c r="G4898" i="18" s="1"/>
  <c r="H4898" i="18" s="1"/>
  <c r="B4896" i="18"/>
  <c r="G4896" i="18" s="1"/>
  <c r="H4896" i="18" s="1"/>
  <c r="B4895" i="18"/>
  <c r="G4895" i="18" s="1"/>
  <c r="H4895" i="18" s="1"/>
  <c r="B4894" i="18"/>
  <c r="G4894" i="18" s="1"/>
  <c r="H4894" i="18" s="1"/>
  <c r="B4893" i="18"/>
  <c r="G4893" i="18" s="1"/>
  <c r="H4893" i="18" s="1"/>
  <c r="B4892" i="18"/>
  <c r="G4892" i="18" s="1"/>
  <c r="H4892" i="18" s="1"/>
  <c r="B4891" i="18"/>
  <c r="G4891" i="18" s="1"/>
  <c r="H4891" i="18" s="1"/>
  <c r="B4890" i="18"/>
  <c r="G4890" i="18" s="1"/>
  <c r="H4890" i="18" s="1"/>
  <c r="B4889" i="18"/>
  <c r="G4889" i="18" s="1"/>
  <c r="H4889" i="18" s="1"/>
  <c r="B4888" i="18"/>
  <c r="G4888" i="18" s="1"/>
  <c r="H4888" i="18" s="1"/>
  <c r="B4887" i="18"/>
  <c r="G4887" i="18" s="1"/>
  <c r="H4887" i="18" s="1"/>
  <c r="B4885" i="18"/>
  <c r="G4885" i="18" s="1"/>
  <c r="H4885" i="18" s="1"/>
  <c r="B4882" i="18"/>
  <c r="G4882" i="18" s="1"/>
  <c r="H4882" i="18" s="1"/>
  <c r="B4881" i="18"/>
  <c r="G4881" i="18" s="1"/>
  <c r="H4881" i="18" s="1"/>
  <c r="B4880" i="18"/>
  <c r="G4880" i="18" s="1"/>
  <c r="H4880" i="18" s="1"/>
  <c r="B4877" i="18"/>
  <c r="G4877" i="18" s="1"/>
  <c r="H4877" i="18" s="1"/>
  <c r="B4876" i="18"/>
  <c r="G4876" i="18" s="1"/>
  <c r="H4876" i="18" s="1"/>
  <c r="B4875" i="18"/>
  <c r="G4875" i="18" s="1"/>
  <c r="H4875" i="18" s="1"/>
  <c r="B4873" i="18"/>
  <c r="G4873" i="18" s="1"/>
  <c r="H4873" i="18" s="1"/>
  <c r="B4871" i="18"/>
  <c r="G4871" i="18" s="1"/>
  <c r="H4871" i="18" s="1"/>
  <c r="B4870" i="18"/>
  <c r="G4870" i="18" s="1"/>
  <c r="H4870" i="18" s="1"/>
  <c r="B4869" i="18"/>
  <c r="G4869" i="18" s="1"/>
  <c r="H4869" i="18" s="1"/>
  <c r="B4867" i="18"/>
  <c r="G4867" i="18" s="1"/>
  <c r="H4867" i="18" s="1"/>
  <c r="B4866" i="18"/>
  <c r="G4866" i="18" s="1"/>
  <c r="H4866" i="18" s="1"/>
  <c r="B4865" i="18"/>
  <c r="G4865" i="18" s="1"/>
  <c r="H4865" i="18" s="1"/>
  <c r="B4863" i="18"/>
  <c r="G4863" i="18" s="1"/>
  <c r="H4863" i="18" s="1"/>
  <c r="B4862" i="18"/>
  <c r="G4862" i="18" s="1"/>
  <c r="H4862" i="18" s="1"/>
  <c r="B4861" i="18"/>
  <c r="G4861" i="18" s="1"/>
  <c r="H4861" i="18" s="1"/>
  <c r="B4858" i="18"/>
  <c r="G4858" i="18" s="1"/>
  <c r="H4858" i="18" s="1"/>
  <c r="B4857" i="18"/>
  <c r="G4857" i="18" s="1"/>
  <c r="H4857" i="18" s="1"/>
  <c r="B4856" i="18"/>
  <c r="G4856" i="18" s="1"/>
  <c r="H4856" i="18" s="1"/>
  <c r="B4855" i="18"/>
  <c r="G4855" i="18" s="1"/>
  <c r="H4855" i="18" s="1"/>
  <c r="B4853" i="18"/>
  <c r="G4853" i="18" s="1"/>
  <c r="H4853" i="18" s="1"/>
  <c r="B4852" i="18"/>
  <c r="G4852" i="18" s="1"/>
  <c r="H4852" i="18" s="1"/>
  <c r="B4851" i="18"/>
  <c r="G4851" i="18" s="1"/>
  <c r="H4851" i="18" s="1"/>
  <c r="B4850" i="18"/>
  <c r="G4850" i="18" s="1"/>
  <c r="H4850" i="18" s="1"/>
  <c r="B4849" i="18"/>
  <c r="G4849" i="18" s="1"/>
  <c r="H4849" i="18" s="1"/>
  <c r="B4848" i="18"/>
  <c r="G4848" i="18" s="1"/>
  <c r="H4848" i="18" s="1"/>
  <c r="B4847" i="18"/>
  <c r="G4847" i="18" s="1"/>
  <c r="H4847" i="18" s="1"/>
  <c r="B4846" i="18"/>
  <c r="G4846" i="18" s="1"/>
  <c r="H4846" i="18" s="1"/>
  <c r="B4845" i="18"/>
  <c r="G4845" i="18" s="1"/>
  <c r="H4845" i="18" s="1"/>
  <c r="B4844" i="18"/>
  <c r="G4844" i="18" s="1"/>
  <c r="H4844" i="18" s="1"/>
  <c r="B4842" i="18"/>
  <c r="G4842" i="18" s="1"/>
  <c r="H4842" i="18" s="1"/>
  <c r="B4841" i="18"/>
  <c r="G4841" i="18" s="1"/>
  <c r="H4841" i="18" s="1"/>
  <c r="B4840" i="18"/>
  <c r="G4840" i="18" s="1"/>
  <c r="H4840" i="18" s="1"/>
  <c r="B4839" i="18"/>
  <c r="G4839" i="18" s="1"/>
  <c r="H4839" i="18" s="1"/>
  <c r="B4838" i="18"/>
  <c r="G4838" i="18" s="1"/>
  <c r="H4838" i="18" s="1"/>
  <c r="B4837" i="18"/>
  <c r="G4837" i="18" s="1"/>
  <c r="H4837" i="18" s="1"/>
  <c r="B4836" i="18"/>
  <c r="G4836" i="18" s="1"/>
  <c r="H4836" i="18" s="1"/>
  <c r="B4835" i="18"/>
  <c r="G4835" i="18" s="1"/>
  <c r="H4835" i="18" s="1"/>
  <c r="B4834" i="18"/>
  <c r="G4834" i="18" s="1"/>
  <c r="H4834" i="18" s="1"/>
  <c r="B4833" i="18"/>
  <c r="G4833" i="18" s="1"/>
  <c r="H4833" i="18" s="1"/>
  <c r="B4832" i="18"/>
  <c r="G4832" i="18" s="1"/>
  <c r="H4832" i="18" s="1"/>
  <c r="B4831" i="18"/>
  <c r="G4831" i="18" s="1"/>
  <c r="H4831" i="18" s="1"/>
  <c r="B4830" i="18"/>
  <c r="G4830" i="18" s="1"/>
  <c r="H4830" i="18" s="1"/>
  <c r="B4824" i="18"/>
  <c r="G4824" i="18" s="1"/>
  <c r="H4824" i="18" s="1"/>
  <c r="B4822" i="18"/>
  <c r="G4822" i="18" s="1"/>
  <c r="H4822" i="18" s="1"/>
  <c r="B4820" i="18"/>
  <c r="G4820" i="18" s="1"/>
  <c r="H4820" i="18" s="1"/>
  <c r="B4819" i="18"/>
  <c r="G4819" i="18" s="1"/>
  <c r="H4819" i="18" s="1"/>
  <c r="B4818" i="18"/>
  <c r="G4818" i="18" s="1"/>
  <c r="H4818" i="18" s="1"/>
  <c r="B4816" i="18"/>
  <c r="G4816" i="18" s="1"/>
  <c r="H4816" i="18" s="1"/>
  <c r="B4815" i="18"/>
  <c r="G4815" i="18" s="1"/>
  <c r="H4815" i="18" s="1"/>
  <c r="B4814" i="18"/>
  <c r="G4814" i="18" s="1"/>
  <c r="H4814" i="18" s="1"/>
  <c r="B4812" i="18"/>
  <c r="G4812" i="18" s="1"/>
  <c r="H4812" i="18" s="1"/>
  <c r="B4811" i="18"/>
  <c r="G4811" i="18" s="1"/>
  <c r="H4811" i="18" s="1"/>
  <c r="B4810" i="18"/>
  <c r="G4810" i="18" s="1"/>
  <c r="H4810" i="18" s="1"/>
  <c r="B4807" i="18"/>
  <c r="G4807" i="18" s="1"/>
  <c r="H4807" i="18" s="1"/>
  <c r="B4806" i="18"/>
  <c r="G4806" i="18" s="1"/>
  <c r="H4806" i="18" s="1"/>
  <c r="B4805" i="18"/>
  <c r="G4805" i="18" s="1"/>
  <c r="H4805" i="18" s="1"/>
  <c r="B4804" i="18"/>
  <c r="G4804" i="18" s="1"/>
  <c r="H4804" i="18" s="1"/>
  <c r="B4803" i="18"/>
  <c r="G4803" i="18" s="1"/>
  <c r="H4803" i="18" s="1"/>
  <c r="B4802" i="18"/>
  <c r="G4802" i="18" s="1"/>
  <c r="H4802" i="18" s="1"/>
  <c r="B4801" i="18"/>
  <c r="G4801" i="18" s="1"/>
  <c r="H4801" i="18" s="1"/>
  <c r="B4800" i="18"/>
  <c r="G4800" i="18" s="1"/>
  <c r="H4800" i="18" s="1"/>
  <c r="B4799" i="18"/>
  <c r="G4799" i="18" s="1"/>
  <c r="H4799" i="18" s="1"/>
  <c r="B4798" i="18"/>
  <c r="G4798" i="18" s="1"/>
  <c r="H4798" i="18" s="1"/>
  <c r="B4797" i="18"/>
  <c r="G4797" i="18" s="1"/>
  <c r="H4797" i="18" s="1"/>
  <c r="B4796" i="18"/>
  <c r="G4796" i="18" s="1"/>
  <c r="H4796" i="18" s="1"/>
  <c r="B4795" i="18"/>
  <c r="G4795" i="18" s="1"/>
  <c r="H4795" i="18" s="1"/>
  <c r="B4794" i="18"/>
  <c r="G4794" i="18" s="1"/>
  <c r="H4794" i="18" s="1"/>
  <c r="B4793" i="18"/>
  <c r="G4793" i="18" s="1"/>
  <c r="H4793" i="18" s="1"/>
  <c r="B4791" i="18"/>
  <c r="G4791" i="18" s="1"/>
  <c r="H4791" i="18" s="1"/>
  <c r="B4789" i="18"/>
  <c r="G4789" i="18" s="1"/>
  <c r="H4789" i="18" s="1"/>
  <c r="B4788" i="18"/>
  <c r="G4788" i="18" s="1"/>
  <c r="H4788" i="18" s="1"/>
  <c r="B4787" i="18"/>
  <c r="G4787" i="18" s="1"/>
  <c r="H4787" i="18" s="1"/>
  <c r="B4786" i="18"/>
  <c r="G4786" i="18" s="1"/>
  <c r="H4786" i="18" s="1"/>
  <c r="B4785" i="18"/>
  <c r="G4785" i="18" s="1"/>
  <c r="H4785" i="18" s="1"/>
  <c r="B4783" i="18"/>
  <c r="G4783" i="18" s="1"/>
  <c r="H4783" i="18" s="1"/>
  <c r="B4782" i="18"/>
  <c r="G4782" i="18" s="1"/>
  <c r="H4782" i="18" s="1"/>
  <c r="B4781" i="18"/>
  <c r="G4781" i="18" s="1"/>
  <c r="H4781" i="18" s="1"/>
  <c r="B4780" i="18"/>
  <c r="G4780" i="18" s="1"/>
  <c r="H4780" i="18" s="1"/>
  <c r="B4779" i="18"/>
  <c r="G4779" i="18" s="1"/>
  <c r="H4779" i="18" s="1"/>
  <c r="B4778" i="18"/>
  <c r="G4778" i="18" s="1"/>
  <c r="H4778" i="18" s="1"/>
  <c r="B4777" i="18"/>
  <c r="G4777" i="18" s="1"/>
  <c r="H4777" i="18" s="1"/>
  <c r="B4776" i="18"/>
  <c r="G4776" i="18" s="1"/>
  <c r="H4776" i="18" s="1"/>
  <c r="B4775" i="18"/>
  <c r="G4775" i="18" s="1"/>
  <c r="H4775" i="18" s="1"/>
  <c r="B4774" i="18"/>
  <c r="G4774" i="18" s="1"/>
  <c r="H4774" i="18" s="1"/>
  <c r="B4772" i="18"/>
  <c r="G4772" i="18" s="1"/>
  <c r="H4772" i="18" s="1"/>
  <c r="B4770" i="18"/>
  <c r="G4770" i="18" s="1"/>
  <c r="H4770" i="18" s="1"/>
  <c r="B4769" i="18"/>
  <c r="G4769" i="18" s="1"/>
  <c r="H4769" i="18" s="1"/>
  <c r="B4768" i="18"/>
  <c r="G4768" i="18" s="1"/>
  <c r="H4768" i="18" s="1"/>
  <c r="B4767" i="18"/>
  <c r="G4767" i="18" s="1"/>
  <c r="H4767" i="18" s="1"/>
  <c r="B4765" i="18"/>
  <c r="G4765" i="18" s="1"/>
  <c r="H4765" i="18" s="1"/>
  <c r="B4764" i="18"/>
  <c r="G4764" i="18" s="1"/>
  <c r="H4764" i="18" s="1"/>
  <c r="B4763" i="18"/>
  <c r="G4763" i="18" s="1"/>
  <c r="H4763" i="18" s="1"/>
  <c r="B4762" i="18"/>
  <c r="G4762" i="18" s="1"/>
  <c r="H4762" i="18" s="1"/>
  <c r="B4761" i="18"/>
  <c r="G4761" i="18" s="1"/>
  <c r="H4761" i="18" s="1"/>
  <c r="B4760" i="18"/>
  <c r="G4760" i="18" s="1"/>
  <c r="H4760" i="18" s="1"/>
  <c r="B4759" i="18"/>
  <c r="G4759" i="18" s="1"/>
  <c r="H4759" i="18" s="1"/>
  <c r="B4758" i="18"/>
  <c r="G4758" i="18" s="1"/>
  <c r="H4758" i="18" s="1"/>
  <c r="B4757" i="18"/>
  <c r="G4757" i="18" s="1"/>
  <c r="H4757" i="18" s="1"/>
  <c r="B4756" i="18"/>
  <c r="G4756" i="18" s="1"/>
  <c r="H4756" i="18" s="1"/>
  <c r="B4754" i="18"/>
  <c r="G4754" i="18" s="1"/>
  <c r="H4754" i="18" s="1"/>
  <c r="B4752" i="18"/>
  <c r="G4752" i="18" s="1"/>
  <c r="H4752" i="18" s="1"/>
  <c r="B4751" i="18"/>
  <c r="G4751" i="18" s="1"/>
  <c r="H4751" i="18" s="1"/>
  <c r="B4750" i="18"/>
  <c r="G4750" i="18" s="1"/>
  <c r="H4750" i="18" s="1"/>
  <c r="B4749" i="18"/>
  <c r="G4749" i="18" s="1"/>
  <c r="H4749" i="18" s="1"/>
  <c r="B4747" i="18"/>
  <c r="G4747" i="18" s="1"/>
  <c r="H4747" i="18" s="1"/>
  <c r="B4746" i="18"/>
  <c r="G4746" i="18" s="1"/>
  <c r="H4746" i="18" s="1"/>
  <c r="B4745" i="18"/>
  <c r="G4745" i="18" s="1"/>
  <c r="H4745" i="18" s="1"/>
  <c r="B4744" i="18"/>
  <c r="G4744" i="18" s="1"/>
  <c r="H4744" i="18" s="1"/>
  <c r="B4743" i="18"/>
  <c r="G4743" i="18" s="1"/>
  <c r="H4743" i="18" s="1"/>
  <c r="B4742" i="18"/>
  <c r="G4742" i="18" s="1"/>
  <c r="H4742" i="18" s="1"/>
  <c r="B4741" i="18"/>
  <c r="G4741" i="18" s="1"/>
  <c r="H4741" i="18" s="1"/>
  <c r="B4740" i="18"/>
  <c r="G4740" i="18" s="1"/>
  <c r="H4740" i="18" s="1"/>
  <c r="B4739" i="18"/>
  <c r="G4739" i="18" s="1"/>
  <c r="H4739" i="18" s="1"/>
  <c r="B4738" i="18"/>
  <c r="G4738" i="18" s="1"/>
  <c r="H4738" i="18" s="1"/>
  <c r="B4736" i="18"/>
  <c r="G4736" i="18" s="1"/>
  <c r="H4736" i="18" s="1"/>
  <c r="B4734" i="18"/>
  <c r="G4734" i="18" s="1"/>
  <c r="H4734" i="18" s="1"/>
  <c r="B4733" i="18"/>
  <c r="G4733" i="18" s="1"/>
  <c r="H4733" i="18" s="1"/>
  <c r="B4732" i="18"/>
  <c r="G4732" i="18" s="1"/>
  <c r="H4732" i="18" s="1"/>
  <c r="B4731" i="18"/>
  <c r="G4731" i="18" s="1"/>
  <c r="H4731" i="18" s="1"/>
  <c r="B4729" i="18"/>
  <c r="G4729" i="18" s="1"/>
  <c r="H4729" i="18" s="1"/>
  <c r="B4728" i="18"/>
  <c r="G4728" i="18" s="1"/>
  <c r="H4728" i="18" s="1"/>
  <c r="B4727" i="18"/>
  <c r="G4727" i="18" s="1"/>
  <c r="H4727" i="18" s="1"/>
  <c r="B4726" i="18"/>
  <c r="G4726" i="18" s="1"/>
  <c r="H4726" i="18" s="1"/>
  <c r="B4725" i="18"/>
  <c r="G4725" i="18" s="1"/>
  <c r="H4725" i="18" s="1"/>
  <c r="B4724" i="18"/>
  <c r="G4724" i="18" s="1"/>
  <c r="H4724" i="18" s="1"/>
  <c r="B4723" i="18"/>
  <c r="G4723" i="18" s="1"/>
  <c r="H4723" i="18" s="1"/>
  <c r="B4722" i="18"/>
  <c r="G4722" i="18" s="1"/>
  <c r="H4722" i="18" s="1"/>
  <c r="B4721" i="18"/>
  <c r="G4721" i="18" s="1"/>
  <c r="H4721" i="18" s="1"/>
  <c r="B4720" i="18"/>
  <c r="G4720" i="18" s="1"/>
  <c r="H4720" i="18" s="1"/>
  <c r="B4718" i="18"/>
  <c r="G4718" i="18" s="1"/>
  <c r="H4718" i="18" s="1"/>
  <c r="B4715" i="18"/>
  <c r="G4715" i="18" s="1"/>
  <c r="H4715" i="18" s="1"/>
  <c r="B4714" i="18"/>
  <c r="G4714" i="18" s="1"/>
  <c r="H4714" i="18" s="1"/>
  <c r="B4713" i="18"/>
  <c r="G4713" i="18" s="1"/>
  <c r="H4713" i="18" s="1"/>
  <c r="B4710" i="18"/>
  <c r="G4710" i="18" s="1"/>
  <c r="H4710" i="18" s="1"/>
  <c r="B4709" i="18"/>
  <c r="G4709" i="18" s="1"/>
  <c r="H4709" i="18" s="1"/>
  <c r="B4708" i="18"/>
  <c r="G4708" i="18" s="1"/>
  <c r="H4708" i="18" s="1"/>
  <c r="B4706" i="18"/>
  <c r="G4706" i="18" s="1"/>
  <c r="H4706" i="18" s="1"/>
  <c r="B4704" i="18"/>
  <c r="G4704" i="18" s="1"/>
  <c r="H4704" i="18" s="1"/>
  <c r="B4703" i="18"/>
  <c r="G4703" i="18" s="1"/>
  <c r="H4703" i="18" s="1"/>
  <c r="B4702" i="18"/>
  <c r="G4702" i="18" s="1"/>
  <c r="H4702" i="18" s="1"/>
  <c r="B4700" i="18"/>
  <c r="G4700" i="18" s="1"/>
  <c r="H4700" i="18" s="1"/>
  <c r="B4699" i="18"/>
  <c r="G4699" i="18" s="1"/>
  <c r="H4699" i="18" s="1"/>
  <c r="B4698" i="18"/>
  <c r="G4698" i="18" s="1"/>
  <c r="H4698" i="18" s="1"/>
  <c r="B4696" i="18"/>
  <c r="G4696" i="18" s="1"/>
  <c r="H4696" i="18" s="1"/>
  <c r="B4695" i="18"/>
  <c r="G4695" i="18" s="1"/>
  <c r="H4695" i="18" s="1"/>
  <c r="B4694" i="18"/>
  <c r="G4694" i="18" s="1"/>
  <c r="H4694" i="18" s="1"/>
  <c r="B4691" i="18"/>
  <c r="G4691" i="18" s="1"/>
  <c r="H4691" i="18" s="1"/>
  <c r="B4690" i="18"/>
  <c r="G4690" i="18" s="1"/>
  <c r="H4690" i="18" s="1"/>
  <c r="B4689" i="18"/>
  <c r="G4689" i="18" s="1"/>
  <c r="H4689" i="18" s="1"/>
  <c r="B4688" i="18"/>
  <c r="G4688" i="18" s="1"/>
  <c r="H4688" i="18" s="1"/>
  <c r="B4686" i="18"/>
  <c r="G4686" i="18" s="1"/>
  <c r="H4686" i="18" s="1"/>
  <c r="B4685" i="18"/>
  <c r="G4685" i="18" s="1"/>
  <c r="H4685" i="18" s="1"/>
  <c r="B4684" i="18"/>
  <c r="G4684" i="18" s="1"/>
  <c r="H4684" i="18" s="1"/>
  <c r="B4683" i="18"/>
  <c r="G4683" i="18" s="1"/>
  <c r="H4683" i="18" s="1"/>
  <c r="B4682" i="18"/>
  <c r="G4682" i="18" s="1"/>
  <c r="H4682" i="18" s="1"/>
  <c r="B4681" i="18"/>
  <c r="G4681" i="18" s="1"/>
  <c r="H4681" i="18" s="1"/>
  <c r="B4680" i="18"/>
  <c r="G4680" i="18" s="1"/>
  <c r="H4680" i="18" s="1"/>
  <c r="B4679" i="18"/>
  <c r="G4679" i="18" s="1"/>
  <c r="H4679" i="18" s="1"/>
  <c r="B4678" i="18"/>
  <c r="G4678" i="18" s="1"/>
  <c r="H4678" i="18" s="1"/>
  <c r="B4677" i="18"/>
  <c r="G4677" i="18" s="1"/>
  <c r="H4677" i="18" s="1"/>
  <c r="B4675" i="18"/>
  <c r="G4675" i="18" s="1"/>
  <c r="H4675" i="18" s="1"/>
  <c r="B4674" i="18"/>
  <c r="G4674" i="18" s="1"/>
  <c r="H4674" i="18" s="1"/>
  <c r="B4673" i="18"/>
  <c r="G4673" i="18" s="1"/>
  <c r="H4673" i="18" s="1"/>
  <c r="B4672" i="18"/>
  <c r="G4672" i="18" s="1"/>
  <c r="H4672" i="18" s="1"/>
  <c r="B4671" i="18"/>
  <c r="G4671" i="18" s="1"/>
  <c r="H4671" i="18" s="1"/>
  <c r="B4670" i="18"/>
  <c r="G4670" i="18" s="1"/>
  <c r="H4670" i="18" s="1"/>
  <c r="B4669" i="18"/>
  <c r="G4669" i="18" s="1"/>
  <c r="H4669" i="18" s="1"/>
  <c r="B4668" i="18"/>
  <c r="G4668" i="18" s="1"/>
  <c r="H4668" i="18" s="1"/>
  <c r="B4667" i="18"/>
  <c r="G4667" i="18" s="1"/>
  <c r="H4667" i="18" s="1"/>
  <c r="B4666" i="18"/>
  <c r="G4666" i="18" s="1"/>
  <c r="H4666" i="18" s="1"/>
  <c r="B4665" i="18"/>
  <c r="G4665" i="18" s="1"/>
  <c r="H4665" i="18" s="1"/>
  <c r="B4664" i="18"/>
  <c r="G4664" i="18" s="1"/>
  <c r="H4664" i="18" s="1"/>
  <c r="B4663" i="18"/>
  <c r="G4663" i="18" s="1"/>
  <c r="H4663" i="18" s="1"/>
  <c r="B4659" i="18"/>
  <c r="G4659" i="18" s="1"/>
  <c r="H4659" i="18" s="1"/>
  <c r="B4657" i="18"/>
  <c r="G4657" i="18" s="1"/>
  <c r="H4657" i="18" s="1"/>
  <c r="B4655" i="18"/>
  <c r="G4655" i="18" s="1"/>
  <c r="H4655" i="18" s="1"/>
  <c r="B4653" i="18"/>
  <c r="G4653" i="18" s="1"/>
  <c r="H4653" i="18" s="1"/>
  <c r="B4652" i="18"/>
  <c r="G4652" i="18" s="1"/>
  <c r="H4652" i="18" s="1"/>
  <c r="B4651" i="18"/>
  <c r="G4651" i="18" s="1"/>
  <c r="H4651" i="18" s="1"/>
  <c r="B4649" i="18"/>
  <c r="G4649" i="18" s="1"/>
  <c r="H4649" i="18" s="1"/>
  <c r="B4648" i="18"/>
  <c r="G4648" i="18" s="1"/>
  <c r="H4648" i="18" s="1"/>
  <c r="B4647" i="18"/>
  <c r="G4647" i="18" s="1"/>
  <c r="H4647" i="18" s="1"/>
  <c r="B4645" i="18"/>
  <c r="G4645" i="18" s="1"/>
  <c r="H4645" i="18" s="1"/>
  <c r="B4644" i="18"/>
  <c r="G4644" i="18" s="1"/>
  <c r="H4644" i="18" s="1"/>
  <c r="B4643" i="18"/>
  <c r="G4643" i="18" s="1"/>
  <c r="H4643" i="18" s="1"/>
  <c r="B4640" i="18"/>
  <c r="G4640" i="18" s="1"/>
  <c r="H4640" i="18" s="1"/>
  <c r="B4639" i="18"/>
  <c r="G4639" i="18" s="1"/>
  <c r="H4639" i="18" s="1"/>
  <c r="B4638" i="18"/>
  <c r="G4638" i="18" s="1"/>
  <c r="H4638" i="18" s="1"/>
  <c r="B4637" i="18"/>
  <c r="G4637" i="18" s="1"/>
  <c r="H4637" i="18" s="1"/>
  <c r="B4636" i="18"/>
  <c r="G4636" i="18" s="1"/>
  <c r="H4636" i="18" s="1"/>
  <c r="B4635" i="18"/>
  <c r="G4635" i="18" s="1"/>
  <c r="H4635" i="18" s="1"/>
  <c r="B4634" i="18"/>
  <c r="G4634" i="18" s="1"/>
  <c r="H4634" i="18" s="1"/>
  <c r="B4633" i="18"/>
  <c r="G4633" i="18" s="1"/>
  <c r="H4633" i="18" s="1"/>
  <c r="B4632" i="18"/>
  <c r="G4632" i="18" s="1"/>
  <c r="H4632" i="18" s="1"/>
  <c r="B4631" i="18"/>
  <c r="G4631" i="18" s="1"/>
  <c r="H4631" i="18" s="1"/>
  <c r="B4630" i="18"/>
  <c r="G4630" i="18" s="1"/>
  <c r="H4630" i="18" s="1"/>
  <c r="B4629" i="18"/>
  <c r="G4629" i="18" s="1"/>
  <c r="H4629" i="18" s="1"/>
  <c r="B4628" i="18"/>
  <c r="G4628" i="18" s="1"/>
  <c r="H4628" i="18" s="1"/>
  <c r="B4627" i="18"/>
  <c r="G4627" i="18" s="1"/>
  <c r="H4627" i="18" s="1"/>
  <c r="B4626" i="18"/>
  <c r="G4626" i="18" s="1"/>
  <c r="H4626" i="18" s="1"/>
  <c r="B4624" i="18"/>
  <c r="G4624" i="18" s="1"/>
  <c r="H4624" i="18" s="1"/>
  <c r="B4622" i="18"/>
  <c r="G4622" i="18" s="1"/>
  <c r="H4622" i="18" s="1"/>
  <c r="B4621" i="18"/>
  <c r="G4621" i="18" s="1"/>
  <c r="H4621" i="18" s="1"/>
  <c r="B4620" i="18"/>
  <c r="G4620" i="18" s="1"/>
  <c r="H4620" i="18" s="1"/>
  <c r="B4619" i="18"/>
  <c r="G4619" i="18" s="1"/>
  <c r="H4619" i="18" s="1"/>
  <c r="B4618" i="18"/>
  <c r="G4618" i="18" s="1"/>
  <c r="H4618" i="18" s="1"/>
  <c r="B4616" i="18"/>
  <c r="G4616" i="18" s="1"/>
  <c r="H4616" i="18" s="1"/>
  <c r="B4615" i="18"/>
  <c r="G4615" i="18" s="1"/>
  <c r="H4615" i="18" s="1"/>
  <c r="B4614" i="18"/>
  <c r="G4614" i="18" s="1"/>
  <c r="H4614" i="18" s="1"/>
  <c r="B4613" i="18"/>
  <c r="G4613" i="18" s="1"/>
  <c r="H4613" i="18" s="1"/>
  <c r="B4612" i="18"/>
  <c r="G4612" i="18" s="1"/>
  <c r="H4612" i="18" s="1"/>
  <c r="B4611" i="18"/>
  <c r="G4611" i="18" s="1"/>
  <c r="H4611" i="18" s="1"/>
  <c r="B4610" i="18"/>
  <c r="G4610" i="18" s="1"/>
  <c r="H4610" i="18" s="1"/>
  <c r="B4609" i="18"/>
  <c r="G4609" i="18" s="1"/>
  <c r="H4609" i="18" s="1"/>
  <c r="B4608" i="18"/>
  <c r="G4608" i="18" s="1"/>
  <c r="H4608" i="18" s="1"/>
  <c r="B4607" i="18"/>
  <c r="G4607" i="18" s="1"/>
  <c r="H4607" i="18" s="1"/>
  <c r="B4605" i="18"/>
  <c r="G4605" i="18" s="1"/>
  <c r="H4605" i="18" s="1"/>
  <c r="B4603" i="18"/>
  <c r="G4603" i="18" s="1"/>
  <c r="H4603" i="18" s="1"/>
  <c r="B4602" i="18"/>
  <c r="G4602" i="18" s="1"/>
  <c r="H4602" i="18" s="1"/>
  <c r="B4601" i="18"/>
  <c r="G4601" i="18" s="1"/>
  <c r="H4601" i="18" s="1"/>
  <c r="B4600" i="18"/>
  <c r="G4600" i="18" s="1"/>
  <c r="H4600" i="18" s="1"/>
  <c r="B4598" i="18"/>
  <c r="G4598" i="18" s="1"/>
  <c r="H4598" i="18" s="1"/>
  <c r="B4597" i="18"/>
  <c r="G4597" i="18" s="1"/>
  <c r="H4597" i="18" s="1"/>
  <c r="B4596" i="18"/>
  <c r="G4596" i="18" s="1"/>
  <c r="H4596" i="18" s="1"/>
  <c r="B4595" i="18"/>
  <c r="G4595" i="18" s="1"/>
  <c r="H4595" i="18" s="1"/>
  <c r="B4594" i="18"/>
  <c r="G4594" i="18" s="1"/>
  <c r="H4594" i="18" s="1"/>
  <c r="B4593" i="18"/>
  <c r="G4593" i="18" s="1"/>
  <c r="H4593" i="18" s="1"/>
  <c r="B4592" i="18"/>
  <c r="G4592" i="18" s="1"/>
  <c r="H4592" i="18" s="1"/>
  <c r="B4591" i="18"/>
  <c r="G4591" i="18" s="1"/>
  <c r="H4591" i="18" s="1"/>
  <c r="B4590" i="18"/>
  <c r="G4590" i="18" s="1"/>
  <c r="H4590" i="18" s="1"/>
  <c r="B4589" i="18"/>
  <c r="G4589" i="18" s="1"/>
  <c r="H4589" i="18" s="1"/>
  <c r="B4587" i="18"/>
  <c r="G4587" i="18" s="1"/>
  <c r="H4587" i="18" s="1"/>
  <c r="B4585" i="18"/>
  <c r="G4585" i="18" s="1"/>
  <c r="H4585" i="18" s="1"/>
  <c r="B4584" i="18"/>
  <c r="G4584" i="18" s="1"/>
  <c r="H4584" i="18" s="1"/>
  <c r="B4583" i="18"/>
  <c r="G4583" i="18" s="1"/>
  <c r="H4583" i="18" s="1"/>
  <c r="B4582" i="18"/>
  <c r="G4582" i="18" s="1"/>
  <c r="H4582" i="18" s="1"/>
  <c r="B4580" i="18"/>
  <c r="G4580" i="18" s="1"/>
  <c r="H4580" i="18" s="1"/>
  <c r="B4579" i="18"/>
  <c r="G4579" i="18" s="1"/>
  <c r="H4579" i="18" s="1"/>
  <c r="B4578" i="18"/>
  <c r="G4578" i="18" s="1"/>
  <c r="H4578" i="18" s="1"/>
  <c r="B4577" i="18"/>
  <c r="G4577" i="18" s="1"/>
  <c r="H4577" i="18" s="1"/>
  <c r="B4576" i="18"/>
  <c r="G4576" i="18" s="1"/>
  <c r="H4576" i="18" s="1"/>
  <c r="B4575" i="18"/>
  <c r="G4575" i="18" s="1"/>
  <c r="H4575" i="18" s="1"/>
  <c r="B4574" i="18"/>
  <c r="G4574" i="18" s="1"/>
  <c r="H4574" i="18" s="1"/>
  <c r="B4573" i="18"/>
  <c r="G4573" i="18" s="1"/>
  <c r="H4573" i="18" s="1"/>
  <c r="B4572" i="18"/>
  <c r="G4572" i="18" s="1"/>
  <c r="H4572" i="18" s="1"/>
  <c r="B4571" i="18"/>
  <c r="G4571" i="18" s="1"/>
  <c r="H4571" i="18" s="1"/>
  <c r="B4569" i="18"/>
  <c r="G4569" i="18" s="1"/>
  <c r="H4569" i="18" s="1"/>
  <c r="B4567" i="18"/>
  <c r="G4567" i="18" s="1"/>
  <c r="H4567" i="18" s="1"/>
  <c r="B4566" i="18"/>
  <c r="G4566" i="18" s="1"/>
  <c r="H4566" i="18" s="1"/>
  <c r="B4565" i="18"/>
  <c r="G4565" i="18" s="1"/>
  <c r="H4565" i="18" s="1"/>
  <c r="B4564" i="18"/>
  <c r="G4564" i="18" s="1"/>
  <c r="H4564" i="18" s="1"/>
  <c r="B4562" i="18"/>
  <c r="G4562" i="18" s="1"/>
  <c r="H4562" i="18" s="1"/>
  <c r="B4561" i="18"/>
  <c r="G4561" i="18" s="1"/>
  <c r="H4561" i="18" s="1"/>
  <c r="B4560" i="18"/>
  <c r="G4560" i="18" s="1"/>
  <c r="H4560" i="18" s="1"/>
  <c r="B4559" i="18"/>
  <c r="G4559" i="18" s="1"/>
  <c r="H4559" i="18" s="1"/>
  <c r="B4558" i="18"/>
  <c r="G4558" i="18" s="1"/>
  <c r="H4558" i="18" s="1"/>
  <c r="B4557" i="18"/>
  <c r="G4557" i="18" s="1"/>
  <c r="H4557" i="18" s="1"/>
  <c r="B4556" i="18"/>
  <c r="G4556" i="18" s="1"/>
  <c r="H4556" i="18" s="1"/>
  <c r="B4555" i="18"/>
  <c r="G4555" i="18" s="1"/>
  <c r="H4555" i="18" s="1"/>
  <c r="B4554" i="18"/>
  <c r="G4554" i="18" s="1"/>
  <c r="H4554" i="18" s="1"/>
  <c r="B4553" i="18"/>
  <c r="G4553" i="18" s="1"/>
  <c r="H4553" i="18" s="1"/>
  <c r="B4551" i="18"/>
  <c r="G4551" i="18" s="1"/>
  <c r="H4551" i="18" s="1"/>
  <c r="B4548" i="18"/>
  <c r="G4548" i="18" s="1"/>
  <c r="H4548" i="18" s="1"/>
  <c r="B4547" i="18"/>
  <c r="G4547" i="18" s="1"/>
  <c r="H4547" i="18" s="1"/>
  <c r="B4546" i="18"/>
  <c r="G4546" i="18" s="1"/>
  <c r="H4546" i="18" s="1"/>
  <c r="B4543" i="18"/>
  <c r="G4543" i="18" s="1"/>
  <c r="H4543" i="18" s="1"/>
  <c r="B4542" i="18"/>
  <c r="G4542" i="18" s="1"/>
  <c r="H4542" i="18" s="1"/>
  <c r="B4541" i="18"/>
  <c r="G4541" i="18" s="1"/>
  <c r="H4541" i="18" s="1"/>
  <c r="B4539" i="18"/>
  <c r="G4539" i="18" s="1"/>
  <c r="H4539" i="18" s="1"/>
  <c r="B4537" i="18"/>
  <c r="G4537" i="18" s="1"/>
  <c r="H4537" i="18" s="1"/>
  <c r="B4536" i="18"/>
  <c r="G4536" i="18" s="1"/>
  <c r="H4536" i="18" s="1"/>
  <c r="B4535" i="18"/>
  <c r="G4535" i="18" s="1"/>
  <c r="H4535" i="18" s="1"/>
  <c r="B4533" i="18"/>
  <c r="G4533" i="18" s="1"/>
  <c r="H4533" i="18" s="1"/>
  <c r="B4532" i="18"/>
  <c r="G4532" i="18" s="1"/>
  <c r="H4532" i="18" s="1"/>
  <c r="B4531" i="18"/>
  <c r="G4531" i="18" s="1"/>
  <c r="H4531" i="18" s="1"/>
  <c r="B4529" i="18"/>
  <c r="G4529" i="18" s="1"/>
  <c r="H4529" i="18" s="1"/>
  <c r="B4528" i="18"/>
  <c r="G4528" i="18" s="1"/>
  <c r="H4528" i="18" s="1"/>
  <c r="B4527" i="18"/>
  <c r="G4527" i="18" s="1"/>
  <c r="H4527" i="18" s="1"/>
  <c r="B4524" i="18"/>
  <c r="G4524" i="18" s="1"/>
  <c r="H4524" i="18" s="1"/>
  <c r="B4523" i="18"/>
  <c r="G4523" i="18" s="1"/>
  <c r="H4523" i="18" s="1"/>
  <c r="B4522" i="18"/>
  <c r="G4522" i="18" s="1"/>
  <c r="H4522" i="18" s="1"/>
  <c r="B4521" i="18"/>
  <c r="G4521" i="18" s="1"/>
  <c r="H4521" i="18" s="1"/>
  <c r="B4519" i="18"/>
  <c r="G4519" i="18" s="1"/>
  <c r="H4519" i="18" s="1"/>
  <c r="B4518" i="18"/>
  <c r="G4518" i="18" s="1"/>
  <c r="H4518" i="18" s="1"/>
  <c r="B4517" i="18"/>
  <c r="G4517" i="18" s="1"/>
  <c r="H4517" i="18" s="1"/>
  <c r="B4516" i="18"/>
  <c r="G4516" i="18" s="1"/>
  <c r="H4516" i="18" s="1"/>
  <c r="B4515" i="18"/>
  <c r="G4515" i="18" s="1"/>
  <c r="H4515" i="18" s="1"/>
  <c r="B4514" i="18"/>
  <c r="G4514" i="18" s="1"/>
  <c r="H4514" i="18" s="1"/>
  <c r="B4513" i="18"/>
  <c r="G4513" i="18" s="1"/>
  <c r="H4513" i="18" s="1"/>
  <c r="B4512" i="18"/>
  <c r="G4512" i="18" s="1"/>
  <c r="H4512" i="18" s="1"/>
  <c r="B4511" i="18"/>
  <c r="G4511" i="18" s="1"/>
  <c r="H4511" i="18" s="1"/>
  <c r="B4510" i="18"/>
  <c r="G4510" i="18" s="1"/>
  <c r="H4510" i="18" s="1"/>
  <c r="B4508" i="18"/>
  <c r="G4508" i="18" s="1"/>
  <c r="H4508" i="18" s="1"/>
  <c r="B4507" i="18"/>
  <c r="G4507" i="18" s="1"/>
  <c r="H4507" i="18" s="1"/>
  <c r="B4506" i="18"/>
  <c r="G4506" i="18" s="1"/>
  <c r="H4506" i="18" s="1"/>
  <c r="B4505" i="18"/>
  <c r="G4505" i="18" s="1"/>
  <c r="H4505" i="18" s="1"/>
  <c r="B4504" i="18"/>
  <c r="G4504" i="18" s="1"/>
  <c r="H4504" i="18" s="1"/>
  <c r="B4503" i="18"/>
  <c r="G4503" i="18" s="1"/>
  <c r="H4503" i="18" s="1"/>
  <c r="B4502" i="18"/>
  <c r="G4502" i="18" s="1"/>
  <c r="H4502" i="18" s="1"/>
  <c r="B4501" i="18"/>
  <c r="G4501" i="18" s="1"/>
  <c r="H4501" i="18" s="1"/>
  <c r="B4500" i="18"/>
  <c r="G4500" i="18" s="1"/>
  <c r="H4500" i="18" s="1"/>
  <c r="B4499" i="18"/>
  <c r="G4499" i="18" s="1"/>
  <c r="H4499" i="18" s="1"/>
  <c r="B4498" i="18"/>
  <c r="G4498" i="18" s="1"/>
  <c r="H4498" i="18" s="1"/>
  <c r="B4497" i="18"/>
  <c r="G4497" i="18" s="1"/>
  <c r="H4497" i="18" s="1"/>
  <c r="B4496" i="18"/>
  <c r="G4496" i="18" s="1"/>
  <c r="H4496" i="18" s="1"/>
  <c r="B4492" i="18"/>
  <c r="G4492" i="18" s="1"/>
  <c r="H4492" i="18" s="1"/>
  <c r="B4490" i="18"/>
  <c r="G4490" i="18" s="1"/>
  <c r="H4490" i="18" s="1"/>
  <c r="B4488" i="18"/>
  <c r="G4488" i="18" s="1"/>
  <c r="H4488" i="18" s="1"/>
  <c r="B4486" i="18"/>
  <c r="G4486" i="18" s="1"/>
  <c r="H4486" i="18" s="1"/>
  <c r="B4485" i="18"/>
  <c r="G4485" i="18" s="1"/>
  <c r="H4485" i="18" s="1"/>
  <c r="B4484" i="18"/>
  <c r="G4484" i="18" s="1"/>
  <c r="H4484" i="18" s="1"/>
  <c r="B4482" i="18"/>
  <c r="G4482" i="18" s="1"/>
  <c r="H4482" i="18" s="1"/>
  <c r="B4481" i="18"/>
  <c r="G4481" i="18" s="1"/>
  <c r="H4481" i="18" s="1"/>
  <c r="B4480" i="18"/>
  <c r="G4480" i="18" s="1"/>
  <c r="H4480" i="18" s="1"/>
  <c r="B4478" i="18"/>
  <c r="G4478" i="18" s="1"/>
  <c r="H4478" i="18" s="1"/>
  <c r="B4477" i="18"/>
  <c r="G4477" i="18" s="1"/>
  <c r="H4477" i="18" s="1"/>
  <c r="B4476" i="18"/>
  <c r="G4476" i="18" s="1"/>
  <c r="H4476" i="18" s="1"/>
  <c r="B4473" i="18"/>
  <c r="G4473" i="18" s="1"/>
  <c r="H4473" i="18" s="1"/>
  <c r="B4472" i="18"/>
  <c r="G4472" i="18" s="1"/>
  <c r="H4472" i="18" s="1"/>
  <c r="B4471" i="18"/>
  <c r="G4471" i="18" s="1"/>
  <c r="H4471" i="18" s="1"/>
  <c r="B4470" i="18"/>
  <c r="G4470" i="18" s="1"/>
  <c r="H4470" i="18" s="1"/>
  <c r="B4469" i="18"/>
  <c r="G4469" i="18" s="1"/>
  <c r="H4469" i="18" s="1"/>
  <c r="B4468" i="18"/>
  <c r="G4468" i="18" s="1"/>
  <c r="H4468" i="18" s="1"/>
  <c r="B4467" i="18"/>
  <c r="G4467" i="18" s="1"/>
  <c r="H4467" i="18" s="1"/>
  <c r="B4466" i="18"/>
  <c r="G4466" i="18" s="1"/>
  <c r="H4466" i="18" s="1"/>
  <c r="B4465" i="18"/>
  <c r="G4465" i="18" s="1"/>
  <c r="H4465" i="18" s="1"/>
  <c r="B4464" i="18"/>
  <c r="G4464" i="18" s="1"/>
  <c r="H4464" i="18" s="1"/>
  <c r="B4463" i="18"/>
  <c r="G4463" i="18" s="1"/>
  <c r="H4463" i="18" s="1"/>
  <c r="B4462" i="18"/>
  <c r="G4462" i="18" s="1"/>
  <c r="H4462" i="18" s="1"/>
  <c r="B4461" i="18"/>
  <c r="G4461" i="18" s="1"/>
  <c r="H4461" i="18" s="1"/>
  <c r="B4460" i="18"/>
  <c r="G4460" i="18" s="1"/>
  <c r="H4460" i="18" s="1"/>
  <c r="B4459" i="18"/>
  <c r="G4459" i="18" s="1"/>
  <c r="H4459" i="18" s="1"/>
  <c r="B4457" i="18"/>
  <c r="G4457" i="18" s="1"/>
  <c r="H4457" i="18" s="1"/>
  <c r="B4455" i="18"/>
  <c r="G4455" i="18" s="1"/>
  <c r="H4455" i="18" s="1"/>
  <c r="B4454" i="18"/>
  <c r="G4454" i="18" s="1"/>
  <c r="H4454" i="18" s="1"/>
  <c r="B4453" i="18"/>
  <c r="G4453" i="18" s="1"/>
  <c r="H4453" i="18" s="1"/>
  <c r="B4452" i="18"/>
  <c r="G4452" i="18" s="1"/>
  <c r="H4452" i="18" s="1"/>
  <c r="B4451" i="18"/>
  <c r="G4451" i="18" s="1"/>
  <c r="H4451" i="18" s="1"/>
  <c r="B4449" i="18"/>
  <c r="G4449" i="18" s="1"/>
  <c r="H4449" i="18" s="1"/>
  <c r="B4448" i="18"/>
  <c r="G4448" i="18" s="1"/>
  <c r="H4448" i="18" s="1"/>
  <c r="B4447" i="18"/>
  <c r="G4447" i="18" s="1"/>
  <c r="H4447" i="18" s="1"/>
  <c r="B4446" i="18"/>
  <c r="G4446" i="18" s="1"/>
  <c r="H4446" i="18" s="1"/>
  <c r="B4445" i="18"/>
  <c r="G4445" i="18" s="1"/>
  <c r="H4445" i="18" s="1"/>
  <c r="B4444" i="18"/>
  <c r="G4444" i="18" s="1"/>
  <c r="H4444" i="18" s="1"/>
  <c r="B4443" i="18"/>
  <c r="G4443" i="18" s="1"/>
  <c r="H4443" i="18" s="1"/>
  <c r="B4442" i="18"/>
  <c r="G4442" i="18" s="1"/>
  <c r="H4442" i="18" s="1"/>
  <c r="B4441" i="18"/>
  <c r="G4441" i="18" s="1"/>
  <c r="H4441" i="18" s="1"/>
  <c r="B4440" i="18"/>
  <c r="G4440" i="18" s="1"/>
  <c r="H4440" i="18" s="1"/>
  <c r="B4438" i="18"/>
  <c r="G4438" i="18" s="1"/>
  <c r="H4438" i="18" s="1"/>
  <c r="B4436" i="18"/>
  <c r="G4436" i="18" s="1"/>
  <c r="H4436" i="18" s="1"/>
  <c r="B4435" i="18"/>
  <c r="G4435" i="18" s="1"/>
  <c r="H4435" i="18" s="1"/>
  <c r="B4434" i="18"/>
  <c r="G4434" i="18" s="1"/>
  <c r="H4434" i="18" s="1"/>
  <c r="B4433" i="18"/>
  <c r="G4433" i="18" s="1"/>
  <c r="H4433" i="18" s="1"/>
  <c r="B4431" i="18"/>
  <c r="G4431" i="18" s="1"/>
  <c r="H4431" i="18" s="1"/>
  <c r="B4430" i="18"/>
  <c r="G4430" i="18" s="1"/>
  <c r="H4430" i="18" s="1"/>
  <c r="B4429" i="18"/>
  <c r="G4429" i="18" s="1"/>
  <c r="H4429" i="18" s="1"/>
  <c r="B4428" i="18"/>
  <c r="G4428" i="18" s="1"/>
  <c r="H4428" i="18" s="1"/>
  <c r="B4427" i="18"/>
  <c r="G4427" i="18" s="1"/>
  <c r="H4427" i="18" s="1"/>
  <c r="B4426" i="18"/>
  <c r="G4426" i="18" s="1"/>
  <c r="H4426" i="18" s="1"/>
  <c r="B4425" i="18"/>
  <c r="G4425" i="18" s="1"/>
  <c r="H4425" i="18" s="1"/>
  <c r="B4424" i="18"/>
  <c r="G4424" i="18" s="1"/>
  <c r="H4424" i="18" s="1"/>
  <c r="B4423" i="18"/>
  <c r="G4423" i="18" s="1"/>
  <c r="H4423" i="18" s="1"/>
  <c r="B4422" i="18"/>
  <c r="G4422" i="18" s="1"/>
  <c r="H4422" i="18" s="1"/>
  <c r="B4420" i="18"/>
  <c r="G4420" i="18" s="1"/>
  <c r="H4420" i="18" s="1"/>
  <c r="B4418" i="18"/>
  <c r="G4418" i="18" s="1"/>
  <c r="H4418" i="18" s="1"/>
  <c r="B4417" i="18"/>
  <c r="G4417" i="18" s="1"/>
  <c r="H4417" i="18" s="1"/>
  <c r="B4416" i="18"/>
  <c r="G4416" i="18" s="1"/>
  <c r="H4416" i="18" s="1"/>
  <c r="B4415" i="18"/>
  <c r="G4415" i="18" s="1"/>
  <c r="H4415" i="18" s="1"/>
  <c r="B4413" i="18"/>
  <c r="G4413" i="18" s="1"/>
  <c r="H4413" i="18" s="1"/>
  <c r="B4412" i="18"/>
  <c r="G4412" i="18" s="1"/>
  <c r="H4412" i="18" s="1"/>
  <c r="B4411" i="18"/>
  <c r="G4411" i="18" s="1"/>
  <c r="H4411" i="18" s="1"/>
  <c r="B4410" i="18"/>
  <c r="G4410" i="18" s="1"/>
  <c r="H4410" i="18" s="1"/>
  <c r="B4409" i="18"/>
  <c r="G4409" i="18" s="1"/>
  <c r="H4409" i="18" s="1"/>
  <c r="B4408" i="18"/>
  <c r="G4408" i="18" s="1"/>
  <c r="H4408" i="18" s="1"/>
  <c r="B4407" i="18"/>
  <c r="G4407" i="18" s="1"/>
  <c r="H4407" i="18" s="1"/>
  <c r="B4406" i="18"/>
  <c r="G4406" i="18" s="1"/>
  <c r="H4406" i="18" s="1"/>
  <c r="B4405" i="18"/>
  <c r="G4405" i="18" s="1"/>
  <c r="H4405" i="18" s="1"/>
  <c r="B4404" i="18"/>
  <c r="G4404" i="18" s="1"/>
  <c r="H4404" i="18" s="1"/>
  <c r="B4402" i="18"/>
  <c r="G4402" i="18" s="1"/>
  <c r="H4402" i="18" s="1"/>
  <c r="B4400" i="18"/>
  <c r="G4400" i="18" s="1"/>
  <c r="H4400" i="18" s="1"/>
  <c r="B4399" i="18"/>
  <c r="G4399" i="18" s="1"/>
  <c r="H4399" i="18" s="1"/>
  <c r="B4398" i="18"/>
  <c r="G4398" i="18" s="1"/>
  <c r="H4398" i="18" s="1"/>
  <c r="B4397" i="18"/>
  <c r="G4397" i="18" s="1"/>
  <c r="H4397" i="18" s="1"/>
  <c r="B4395" i="18"/>
  <c r="G4395" i="18" s="1"/>
  <c r="H4395" i="18" s="1"/>
  <c r="B4394" i="18"/>
  <c r="G4394" i="18" s="1"/>
  <c r="H4394" i="18" s="1"/>
  <c r="B4393" i="18"/>
  <c r="G4393" i="18" s="1"/>
  <c r="H4393" i="18" s="1"/>
  <c r="B4392" i="18"/>
  <c r="G4392" i="18" s="1"/>
  <c r="H4392" i="18" s="1"/>
  <c r="B4391" i="18"/>
  <c r="G4391" i="18" s="1"/>
  <c r="H4391" i="18" s="1"/>
  <c r="B4390" i="18"/>
  <c r="G4390" i="18" s="1"/>
  <c r="H4390" i="18" s="1"/>
  <c r="B4389" i="18"/>
  <c r="G4389" i="18" s="1"/>
  <c r="H4389" i="18" s="1"/>
  <c r="B4388" i="18"/>
  <c r="G4388" i="18" s="1"/>
  <c r="H4388" i="18" s="1"/>
  <c r="B4387" i="18"/>
  <c r="G4387" i="18" s="1"/>
  <c r="H4387" i="18" s="1"/>
  <c r="B4386" i="18"/>
  <c r="G4386" i="18" s="1"/>
  <c r="H4386" i="18" s="1"/>
  <c r="B4384" i="18"/>
  <c r="G4384" i="18" s="1"/>
  <c r="H4384" i="18" s="1"/>
  <c r="B4381" i="18"/>
  <c r="G4381" i="18" s="1"/>
  <c r="H4381" i="18" s="1"/>
  <c r="B4380" i="18"/>
  <c r="G4380" i="18" s="1"/>
  <c r="H4380" i="18" s="1"/>
  <c r="B4379" i="18"/>
  <c r="G4379" i="18" s="1"/>
  <c r="H4379" i="18" s="1"/>
  <c r="B4376" i="18"/>
  <c r="G4376" i="18" s="1"/>
  <c r="H4376" i="18" s="1"/>
  <c r="B4375" i="18"/>
  <c r="G4375" i="18" s="1"/>
  <c r="H4375" i="18" s="1"/>
  <c r="B4374" i="18"/>
  <c r="G4374" i="18" s="1"/>
  <c r="H4374" i="18" s="1"/>
  <c r="B4372" i="18"/>
  <c r="G4372" i="18" s="1"/>
  <c r="H4372" i="18" s="1"/>
  <c r="B4370" i="18"/>
  <c r="G4370" i="18" s="1"/>
  <c r="H4370" i="18" s="1"/>
  <c r="B4369" i="18"/>
  <c r="G4369" i="18" s="1"/>
  <c r="H4369" i="18" s="1"/>
  <c r="B4368" i="18"/>
  <c r="G4368" i="18" s="1"/>
  <c r="H4368" i="18" s="1"/>
  <c r="B4366" i="18"/>
  <c r="G4366" i="18" s="1"/>
  <c r="H4366" i="18" s="1"/>
  <c r="B4365" i="18"/>
  <c r="G4365" i="18" s="1"/>
  <c r="H4365" i="18" s="1"/>
  <c r="B4364" i="18"/>
  <c r="G4364" i="18" s="1"/>
  <c r="H4364" i="18" s="1"/>
  <c r="B4362" i="18"/>
  <c r="G4362" i="18" s="1"/>
  <c r="H4362" i="18" s="1"/>
  <c r="B4361" i="18"/>
  <c r="G4361" i="18" s="1"/>
  <c r="H4361" i="18" s="1"/>
  <c r="B4360" i="18"/>
  <c r="G4360" i="18" s="1"/>
  <c r="H4360" i="18" s="1"/>
  <c r="B4357" i="18"/>
  <c r="G4357" i="18" s="1"/>
  <c r="H4357" i="18" s="1"/>
  <c r="B4356" i="18"/>
  <c r="G4356" i="18" s="1"/>
  <c r="H4356" i="18" s="1"/>
  <c r="B4355" i="18"/>
  <c r="G4355" i="18" s="1"/>
  <c r="H4355" i="18" s="1"/>
  <c r="B4354" i="18"/>
  <c r="G4354" i="18" s="1"/>
  <c r="H4354" i="18" s="1"/>
  <c r="B4352" i="18"/>
  <c r="G4352" i="18" s="1"/>
  <c r="H4352" i="18" s="1"/>
  <c r="B4351" i="18"/>
  <c r="G4351" i="18" s="1"/>
  <c r="H4351" i="18" s="1"/>
  <c r="B4350" i="18"/>
  <c r="G4350" i="18" s="1"/>
  <c r="H4350" i="18" s="1"/>
  <c r="B4349" i="18"/>
  <c r="G4349" i="18" s="1"/>
  <c r="H4349" i="18" s="1"/>
  <c r="B4348" i="18"/>
  <c r="G4348" i="18" s="1"/>
  <c r="H4348" i="18" s="1"/>
  <c r="B4347" i="18"/>
  <c r="G4347" i="18" s="1"/>
  <c r="H4347" i="18" s="1"/>
  <c r="B4346" i="18"/>
  <c r="G4346" i="18" s="1"/>
  <c r="H4346" i="18" s="1"/>
  <c r="B4345" i="18"/>
  <c r="G4345" i="18" s="1"/>
  <c r="H4345" i="18" s="1"/>
  <c r="B4344" i="18"/>
  <c r="G4344" i="18" s="1"/>
  <c r="H4344" i="18" s="1"/>
  <c r="B4343" i="18"/>
  <c r="G4343" i="18" s="1"/>
  <c r="H4343" i="18" s="1"/>
  <c r="B4341" i="18"/>
  <c r="G4341" i="18" s="1"/>
  <c r="H4341" i="18" s="1"/>
  <c r="B4340" i="18"/>
  <c r="G4340" i="18" s="1"/>
  <c r="H4340" i="18" s="1"/>
  <c r="B4339" i="18"/>
  <c r="G4339" i="18" s="1"/>
  <c r="H4339" i="18" s="1"/>
  <c r="B4338" i="18"/>
  <c r="G4338" i="18" s="1"/>
  <c r="H4338" i="18" s="1"/>
  <c r="B4337" i="18"/>
  <c r="G4337" i="18" s="1"/>
  <c r="H4337" i="18" s="1"/>
  <c r="B4336" i="18"/>
  <c r="G4336" i="18" s="1"/>
  <c r="H4336" i="18" s="1"/>
  <c r="B4335" i="18"/>
  <c r="G4335" i="18" s="1"/>
  <c r="H4335" i="18" s="1"/>
  <c r="B4334" i="18"/>
  <c r="G4334" i="18" s="1"/>
  <c r="H4334" i="18" s="1"/>
  <c r="B4333" i="18"/>
  <c r="G4333" i="18" s="1"/>
  <c r="H4333" i="18" s="1"/>
  <c r="B4332" i="18"/>
  <c r="G4332" i="18" s="1"/>
  <c r="H4332" i="18" s="1"/>
  <c r="B4331" i="18"/>
  <c r="G4331" i="18" s="1"/>
  <c r="H4331" i="18" s="1"/>
  <c r="B4330" i="18"/>
  <c r="G4330" i="18" s="1"/>
  <c r="H4330" i="18" s="1"/>
  <c r="B4329" i="18"/>
  <c r="G4329" i="18" s="1"/>
  <c r="H4329" i="18" s="1"/>
  <c r="B4325" i="18"/>
  <c r="G4325" i="18" s="1"/>
  <c r="H4325" i="18" s="1"/>
  <c r="B4323" i="18"/>
  <c r="G4323" i="18" s="1"/>
  <c r="H4323" i="18" s="1"/>
  <c r="B4321" i="18"/>
  <c r="G4321" i="18" s="1"/>
  <c r="H4321" i="18" s="1"/>
  <c r="B4319" i="18"/>
  <c r="G4319" i="18" s="1"/>
  <c r="H4319" i="18" s="1"/>
  <c r="B4318" i="18"/>
  <c r="G4318" i="18" s="1"/>
  <c r="H4318" i="18" s="1"/>
  <c r="B4317" i="18"/>
  <c r="G4317" i="18" s="1"/>
  <c r="H4317" i="18" s="1"/>
  <c r="B4315" i="18"/>
  <c r="G4315" i="18" s="1"/>
  <c r="H4315" i="18" s="1"/>
  <c r="B4314" i="18"/>
  <c r="G4314" i="18" s="1"/>
  <c r="H4314" i="18" s="1"/>
  <c r="B4313" i="18"/>
  <c r="G4313" i="18" s="1"/>
  <c r="H4313" i="18" s="1"/>
  <c r="B4311" i="18"/>
  <c r="G4311" i="18" s="1"/>
  <c r="H4311" i="18" s="1"/>
  <c r="B4310" i="18"/>
  <c r="G4310" i="18" s="1"/>
  <c r="H4310" i="18" s="1"/>
  <c r="B4309" i="18"/>
  <c r="G4309" i="18" s="1"/>
  <c r="H4309" i="18" s="1"/>
  <c r="B4306" i="18"/>
  <c r="G4306" i="18" s="1"/>
  <c r="H4306" i="18" s="1"/>
  <c r="B4305" i="18"/>
  <c r="G4305" i="18" s="1"/>
  <c r="H4305" i="18" s="1"/>
  <c r="B4304" i="18"/>
  <c r="G4304" i="18" s="1"/>
  <c r="H4304" i="18" s="1"/>
  <c r="B4303" i="18"/>
  <c r="G4303" i="18" s="1"/>
  <c r="H4303" i="18" s="1"/>
  <c r="B4302" i="18"/>
  <c r="G4302" i="18" s="1"/>
  <c r="H4302" i="18" s="1"/>
  <c r="B4301" i="18"/>
  <c r="G4301" i="18" s="1"/>
  <c r="H4301" i="18" s="1"/>
  <c r="B4300" i="18"/>
  <c r="G4300" i="18" s="1"/>
  <c r="H4300" i="18" s="1"/>
  <c r="B4299" i="18"/>
  <c r="G4299" i="18" s="1"/>
  <c r="H4299" i="18" s="1"/>
  <c r="B4298" i="18"/>
  <c r="G4298" i="18" s="1"/>
  <c r="H4298" i="18" s="1"/>
  <c r="B4297" i="18"/>
  <c r="G4297" i="18" s="1"/>
  <c r="H4297" i="18" s="1"/>
  <c r="B4296" i="18"/>
  <c r="G4296" i="18" s="1"/>
  <c r="H4296" i="18" s="1"/>
  <c r="B4295" i="18"/>
  <c r="G4295" i="18" s="1"/>
  <c r="H4295" i="18" s="1"/>
  <c r="B4294" i="18"/>
  <c r="G4294" i="18" s="1"/>
  <c r="H4294" i="18" s="1"/>
  <c r="B4293" i="18"/>
  <c r="G4293" i="18" s="1"/>
  <c r="H4293" i="18" s="1"/>
  <c r="B4292" i="18"/>
  <c r="G4292" i="18" s="1"/>
  <c r="H4292" i="18" s="1"/>
  <c r="B4290" i="18"/>
  <c r="G4290" i="18" s="1"/>
  <c r="H4290" i="18" s="1"/>
  <c r="B4288" i="18"/>
  <c r="G4288" i="18" s="1"/>
  <c r="H4288" i="18" s="1"/>
  <c r="B4287" i="18"/>
  <c r="G4287" i="18" s="1"/>
  <c r="H4287" i="18" s="1"/>
  <c r="B4286" i="18"/>
  <c r="G4286" i="18" s="1"/>
  <c r="H4286" i="18" s="1"/>
  <c r="B4285" i="18"/>
  <c r="G4285" i="18" s="1"/>
  <c r="H4285" i="18" s="1"/>
  <c r="B4284" i="18"/>
  <c r="G4284" i="18" s="1"/>
  <c r="H4284" i="18" s="1"/>
  <c r="B4282" i="18"/>
  <c r="G4282" i="18" s="1"/>
  <c r="H4282" i="18" s="1"/>
  <c r="B4281" i="18"/>
  <c r="G4281" i="18" s="1"/>
  <c r="H4281" i="18" s="1"/>
  <c r="B4280" i="18"/>
  <c r="G4280" i="18" s="1"/>
  <c r="H4280" i="18" s="1"/>
  <c r="B4279" i="18"/>
  <c r="G4279" i="18" s="1"/>
  <c r="H4279" i="18" s="1"/>
  <c r="B4278" i="18"/>
  <c r="G4278" i="18" s="1"/>
  <c r="H4278" i="18" s="1"/>
  <c r="B4277" i="18"/>
  <c r="G4277" i="18" s="1"/>
  <c r="H4277" i="18" s="1"/>
  <c r="B4276" i="18"/>
  <c r="G4276" i="18" s="1"/>
  <c r="H4276" i="18" s="1"/>
  <c r="B4275" i="18"/>
  <c r="G4275" i="18" s="1"/>
  <c r="H4275" i="18" s="1"/>
  <c r="B4274" i="18"/>
  <c r="G4274" i="18" s="1"/>
  <c r="H4274" i="18" s="1"/>
  <c r="B4273" i="18"/>
  <c r="G4273" i="18" s="1"/>
  <c r="H4273" i="18" s="1"/>
  <c r="B4271" i="18"/>
  <c r="G4271" i="18" s="1"/>
  <c r="H4271" i="18" s="1"/>
  <c r="B4269" i="18"/>
  <c r="G4269" i="18" s="1"/>
  <c r="H4269" i="18" s="1"/>
  <c r="B4268" i="18"/>
  <c r="G4268" i="18" s="1"/>
  <c r="H4268" i="18" s="1"/>
  <c r="B4267" i="18"/>
  <c r="G4267" i="18" s="1"/>
  <c r="H4267" i="18" s="1"/>
  <c r="B4266" i="18"/>
  <c r="G4266" i="18" s="1"/>
  <c r="H4266" i="18" s="1"/>
  <c r="B4265" i="18"/>
  <c r="G4265" i="18" s="1"/>
  <c r="H4265" i="18" s="1"/>
  <c r="B4263" i="18"/>
  <c r="G4263" i="18" s="1"/>
  <c r="H4263" i="18" s="1"/>
  <c r="B4262" i="18"/>
  <c r="G4262" i="18" s="1"/>
  <c r="H4262" i="18" s="1"/>
  <c r="B4261" i="18"/>
  <c r="G4261" i="18" s="1"/>
  <c r="H4261" i="18" s="1"/>
  <c r="B4260" i="18"/>
  <c r="G4260" i="18" s="1"/>
  <c r="H4260" i="18" s="1"/>
  <c r="B4259" i="18"/>
  <c r="G4259" i="18" s="1"/>
  <c r="H4259" i="18" s="1"/>
  <c r="B4258" i="18"/>
  <c r="G4258" i="18" s="1"/>
  <c r="H4258" i="18" s="1"/>
  <c r="B4257" i="18"/>
  <c r="G4257" i="18" s="1"/>
  <c r="H4257" i="18" s="1"/>
  <c r="B4256" i="18"/>
  <c r="G4256" i="18" s="1"/>
  <c r="H4256" i="18" s="1"/>
  <c r="B4255" i="18"/>
  <c r="G4255" i="18" s="1"/>
  <c r="H4255" i="18" s="1"/>
  <c r="B4254" i="18"/>
  <c r="G4254" i="18" s="1"/>
  <c r="H4254" i="18" s="1"/>
  <c r="B4252" i="18"/>
  <c r="G4252" i="18" s="1"/>
  <c r="H4252" i="18" s="1"/>
  <c r="B4250" i="18"/>
  <c r="G4250" i="18" s="1"/>
  <c r="H4250" i="18" s="1"/>
  <c r="B4249" i="18"/>
  <c r="G4249" i="18" s="1"/>
  <c r="H4249" i="18" s="1"/>
  <c r="B4248" i="18"/>
  <c r="G4248" i="18" s="1"/>
  <c r="H4248" i="18" s="1"/>
  <c r="B4247" i="18"/>
  <c r="G4247" i="18" s="1"/>
  <c r="H4247" i="18" s="1"/>
  <c r="B4245" i="18"/>
  <c r="G4245" i="18" s="1"/>
  <c r="H4245" i="18" s="1"/>
  <c r="B4244" i="18"/>
  <c r="G4244" i="18" s="1"/>
  <c r="H4244" i="18" s="1"/>
  <c r="B4243" i="18"/>
  <c r="G4243" i="18" s="1"/>
  <c r="H4243" i="18" s="1"/>
  <c r="B4242" i="18"/>
  <c r="G4242" i="18" s="1"/>
  <c r="H4242" i="18" s="1"/>
  <c r="B4241" i="18"/>
  <c r="G4241" i="18" s="1"/>
  <c r="H4241" i="18" s="1"/>
  <c r="B4240" i="18"/>
  <c r="G4240" i="18" s="1"/>
  <c r="H4240" i="18" s="1"/>
  <c r="B4239" i="18"/>
  <c r="G4239" i="18" s="1"/>
  <c r="H4239" i="18" s="1"/>
  <c r="B4238" i="18"/>
  <c r="G4238" i="18" s="1"/>
  <c r="H4238" i="18" s="1"/>
  <c r="B4237" i="18"/>
  <c r="G4237" i="18" s="1"/>
  <c r="H4237" i="18" s="1"/>
  <c r="B4236" i="18"/>
  <c r="G4236" i="18" s="1"/>
  <c r="H4236" i="18" s="1"/>
  <c r="B4234" i="18"/>
  <c r="G4234" i="18" s="1"/>
  <c r="H4234" i="18" s="1"/>
  <c r="B4232" i="18"/>
  <c r="G4232" i="18" s="1"/>
  <c r="H4232" i="18" s="1"/>
  <c r="B4231" i="18"/>
  <c r="G4231" i="18" s="1"/>
  <c r="H4231" i="18" s="1"/>
  <c r="B4230" i="18"/>
  <c r="G4230" i="18" s="1"/>
  <c r="H4230" i="18" s="1"/>
  <c r="B4229" i="18"/>
  <c r="G4229" i="18" s="1"/>
  <c r="H4229" i="18" s="1"/>
  <c r="B4227" i="18"/>
  <c r="G4227" i="18" s="1"/>
  <c r="H4227" i="18" s="1"/>
  <c r="B4226" i="18"/>
  <c r="G4226" i="18" s="1"/>
  <c r="H4226" i="18" s="1"/>
  <c r="B4225" i="18"/>
  <c r="G4225" i="18" s="1"/>
  <c r="H4225" i="18" s="1"/>
  <c r="B4224" i="18"/>
  <c r="G4224" i="18" s="1"/>
  <c r="H4224" i="18" s="1"/>
  <c r="B4223" i="18"/>
  <c r="G4223" i="18" s="1"/>
  <c r="H4223" i="18" s="1"/>
  <c r="B4222" i="18"/>
  <c r="G4222" i="18" s="1"/>
  <c r="H4222" i="18" s="1"/>
  <c r="B4221" i="18"/>
  <c r="G4221" i="18" s="1"/>
  <c r="H4221" i="18" s="1"/>
  <c r="B4220" i="18"/>
  <c r="G4220" i="18" s="1"/>
  <c r="H4220" i="18" s="1"/>
  <c r="B4219" i="18"/>
  <c r="G4219" i="18" s="1"/>
  <c r="H4219" i="18" s="1"/>
  <c r="B4218" i="18"/>
  <c r="G4218" i="18" s="1"/>
  <c r="H4218" i="18" s="1"/>
  <c r="B4216" i="18"/>
  <c r="G4216" i="18" s="1"/>
  <c r="H4216" i="18" s="1"/>
  <c r="B4214" i="18"/>
  <c r="G4214" i="18" s="1"/>
  <c r="H4214" i="18" s="1"/>
  <c r="B4213" i="18"/>
  <c r="G4213" i="18" s="1"/>
  <c r="H4213" i="18" s="1"/>
  <c r="B4212" i="18"/>
  <c r="G4212" i="18" s="1"/>
  <c r="H4212" i="18" s="1"/>
  <c r="B4211" i="18"/>
  <c r="G4211" i="18" s="1"/>
  <c r="H4211" i="18" s="1"/>
  <c r="B4209" i="18"/>
  <c r="G4209" i="18" s="1"/>
  <c r="H4209" i="18" s="1"/>
  <c r="B4208" i="18"/>
  <c r="G4208" i="18" s="1"/>
  <c r="H4208" i="18" s="1"/>
  <c r="B4207" i="18"/>
  <c r="G4207" i="18" s="1"/>
  <c r="H4207" i="18" s="1"/>
  <c r="B4206" i="18"/>
  <c r="G4206" i="18" s="1"/>
  <c r="H4206" i="18" s="1"/>
  <c r="B4205" i="18"/>
  <c r="G4205" i="18" s="1"/>
  <c r="H4205" i="18" s="1"/>
  <c r="B4204" i="18"/>
  <c r="G4204" i="18" s="1"/>
  <c r="H4204" i="18" s="1"/>
  <c r="B4203" i="18"/>
  <c r="G4203" i="18" s="1"/>
  <c r="H4203" i="18" s="1"/>
  <c r="B4202" i="18"/>
  <c r="G4202" i="18" s="1"/>
  <c r="H4202" i="18" s="1"/>
  <c r="B4201" i="18"/>
  <c r="G4201" i="18" s="1"/>
  <c r="H4201" i="18" s="1"/>
  <c r="B4200" i="18"/>
  <c r="G4200" i="18" s="1"/>
  <c r="H4200" i="18" s="1"/>
  <c r="B4198" i="18"/>
  <c r="G4198" i="18" s="1"/>
  <c r="H4198" i="18" s="1"/>
  <c r="B4195" i="18"/>
  <c r="G4195" i="18" s="1"/>
  <c r="H4195" i="18" s="1"/>
  <c r="B4194" i="18"/>
  <c r="G4194" i="18" s="1"/>
  <c r="H4194" i="18" s="1"/>
  <c r="B4193" i="18"/>
  <c r="G4193" i="18" s="1"/>
  <c r="H4193" i="18" s="1"/>
  <c r="B4190" i="18"/>
  <c r="G4190" i="18" s="1"/>
  <c r="H4190" i="18" s="1"/>
  <c r="B4189" i="18"/>
  <c r="G4189" i="18" s="1"/>
  <c r="H4189" i="18" s="1"/>
  <c r="B4188" i="18"/>
  <c r="G4188" i="18" s="1"/>
  <c r="H4188" i="18" s="1"/>
  <c r="B4187" i="18"/>
  <c r="G4187" i="18" s="1"/>
  <c r="H4187" i="18" s="1"/>
  <c r="B4186" i="18"/>
  <c r="G4186" i="18" s="1"/>
  <c r="H4186" i="18" s="1"/>
  <c r="B4185" i="18"/>
  <c r="G4185" i="18" s="1"/>
  <c r="H4185" i="18" s="1"/>
  <c r="B4184" i="18"/>
  <c r="G4184" i="18" s="1"/>
  <c r="H4184" i="18" s="1"/>
  <c r="B4183" i="18"/>
  <c r="G4183" i="18" s="1"/>
  <c r="H4183" i="18" s="1"/>
  <c r="B4182" i="18"/>
  <c r="G4182" i="18" s="1"/>
  <c r="H4182" i="18" s="1"/>
  <c r="B4181" i="18"/>
  <c r="G4181" i="18" s="1"/>
  <c r="H4181" i="18" s="1"/>
  <c r="B4179" i="18"/>
  <c r="G4179" i="18" s="1"/>
  <c r="H4179" i="18" s="1"/>
  <c r="B4178" i="18"/>
  <c r="G4178" i="18" s="1"/>
  <c r="H4178" i="18" s="1"/>
  <c r="B4177" i="18"/>
  <c r="G4177" i="18" s="1"/>
  <c r="H4177" i="18" s="1"/>
  <c r="B4176" i="18"/>
  <c r="G4176" i="18" s="1"/>
  <c r="H4176" i="18" s="1"/>
  <c r="B4175" i="18"/>
  <c r="G4175" i="18" s="1"/>
  <c r="H4175" i="18" s="1"/>
  <c r="B4174" i="18"/>
  <c r="G4174" i="18" s="1"/>
  <c r="H4174" i="18" s="1"/>
  <c r="B4173" i="18"/>
  <c r="G4173" i="18" s="1"/>
  <c r="H4173" i="18" s="1"/>
  <c r="B4172" i="18"/>
  <c r="G4172" i="18" s="1"/>
  <c r="H4172" i="18" s="1"/>
  <c r="B4171" i="18"/>
  <c r="G4171" i="18" s="1"/>
  <c r="H4171" i="18" s="1"/>
  <c r="B4170" i="18"/>
  <c r="G4170" i="18" s="1"/>
  <c r="H4170" i="18" s="1"/>
  <c r="B4169" i="18"/>
  <c r="G4169" i="18" s="1"/>
  <c r="H4169" i="18" s="1"/>
  <c r="B4168" i="18"/>
  <c r="G4168" i="18" s="1"/>
  <c r="H4168" i="18" s="1"/>
  <c r="B4167" i="18"/>
  <c r="G4167" i="18" s="1"/>
  <c r="H4167" i="18" s="1"/>
  <c r="B4165" i="18"/>
  <c r="G4165" i="18" s="1"/>
  <c r="H4165" i="18" s="1"/>
  <c r="B4164" i="18"/>
  <c r="G4164" i="18" s="1"/>
  <c r="H4164" i="18" s="1"/>
  <c r="B4163" i="18"/>
  <c r="G4163" i="18" s="1"/>
  <c r="H4163" i="18" s="1"/>
  <c r="B4162" i="18"/>
  <c r="G4162" i="18" s="1"/>
  <c r="H4162" i="18" s="1"/>
  <c r="B4161" i="18"/>
  <c r="G4161" i="18" s="1"/>
  <c r="H4161" i="18" s="1"/>
  <c r="B4160" i="18"/>
  <c r="G4160" i="18" s="1"/>
  <c r="H4160" i="18" s="1"/>
  <c r="B4159" i="18"/>
  <c r="G4159" i="18" s="1"/>
  <c r="H4159" i="18" s="1"/>
  <c r="B4158" i="18"/>
  <c r="G4158" i="18" s="1"/>
  <c r="H4158" i="18" s="1"/>
  <c r="B4157" i="18"/>
  <c r="G4157" i="18" s="1"/>
  <c r="H4157" i="18" s="1"/>
  <c r="B4156" i="18"/>
  <c r="G4156" i="18" s="1"/>
  <c r="H4156" i="18" s="1"/>
  <c r="B4154" i="18"/>
  <c r="G4154" i="18" s="1"/>
  <c r="H4154" i="18" s="1"/>
  <c r="B4153" i="18"/>
  <c r="G4153" i="18" s="1"/>
  <c r="H4153" i="18" s="1"/>
  <c r="B4152" i="18"/>
  <c r="G4152" i="18" s="1"/>
  <c r="H4152" i="18" s="1"/>
  <c r="B4151" i="18"/>
  <c r="G4151" i="18" s="1"/>
  <c r="H4151" i="18" s="1"/>
  <c r="B4150" i="18"/>
  <c r="G4150" i="18" s="1"/>
  <c r="H4150" i="18" s="1"/>
  <c r="B4149" i="18"/>
  <c r="G4149" i="18" s="1"/>
  <c r="H4149" i="18" s="1"/>
  <c r="B4148" i="18"/>
  <c r="G4148" i="18" s="1"/>
  <c r="H4148" i="18" s="1"/>
  <c r="B4147" i="18"/>
  <c r="G4147" i="18" s="1"/>
  <c r="H4147" i="18" s="1"/>
  <c r="B4146" i="18"/>
  <c r="G4146" i="18" s="1"/>
  <c r="H4146" i="18" s="1"/>
  <c r="B4145" i="18"/>
  <c r="G4145" i="18" s="1"/>
  <c r="H4145" i="18" s="1"/>
  <c r="B4144" i="18"/>
  <c r="G4144" i="18" s="1"/>
  <c r="H4144" i="18" s="1"/>
  <c r="B4142" i="18"/>
  <c r="G4142" i="18" s="1"/>
  <c r="H4142" i="18" s="1"/>
  <c r="B4141" i="18"/>
  <c r="G4141" i="18" s="1"/>
  <c r="H4141" i="18" s="1"/>
  <c r="B4140" i="18"/>
  <c r="G4140" i="18" s="1"/>
  <c r="H4140" i="18" s="1"/>
  <c r="B4139" i="18"/>
  <c r="G4139" i="18" s="1"/>
  <c r="H4139" i="18" s="1"/>
  <c r="B4138" i="18"/>
  <c r="G4138" i="18" s="1"/>
  <c r="H4138" i="18" s="1"/>
  <c r="B4137" i="18"/>
  <c r="G4137" i="18" s="1"/>
  <c r="H4137" i="18" s="1"/>
  <c r="B4136" i="18"/>
  <c r="G4136" i="18" s="1"/>
  <c r="H4136" i="18" s="1"/>
  <c r="B4135" i="18"/>
  <c r="G4135" i="18" s="1"/>
  <c r="H4135" i="18" s="1"/>
  <c r="B4134" i="18"/>
  <c r="G4134" i="18" s="1"/>
  <c r="H4134" i="18" s="1"/>
  <c r="B4133" i="18"/>
  <c r="G4133" i="18" s="1"/>
  <c r="H4133" i="18" s="1"/>
  <c r="B4132" i="18"/>
  <c r="G4132" i="18" s="1"/>
  <c r="H4132" i="18" s="1"/>
  <c r="B4130" i="18"/>
  <c r="G4130" i="18" s="1"/>
  <c r="H4130" i="18" s="1"/>
  <c r="B4129" i="18"/>
  <c r="G4129" i="18" s="1"/>
  <c r="H4129" i="18" s="1"/>
  <c r="B4128" i="18"/>
  <c r="G4128" i="18" s="1"/>
  <c r="H4128" i="18" s="1"/>
  <c r="B4127" i="18"/>
  <c r="G4127" i="18" s="1"/>
  <c r="H4127" i="18" s="1"/>
  <c r="B4126" i="18"/>
  <c r="G4126" i="18" s="1"/>
  <c r="H4126" i="18" s="1"/>
  <c r="B4125" i="18"/>
  <c r="G4125" i="18" s="1"/>
  <c r="H4125" i="18" s="1"/>
  <c r="B4124" i="18"/>
  <c r="G4124" i="18" s="1"/>
  <c r="H4124" i="18" s="1"/>
  <c r="B4123" i="18"/>
  <c r="G4123" i="18" s="1"/>
  <c r="H4123" i="18" s="1"/>
  <c r="B4122" i="18"/>
  <c r="G4122" i="18" s="1"/>
  <c r="H4122" i="18" s="1"/>
  <c r="B4121" i="18"/>
  <c r="G4121" i="18" s="1"/>
  <c r="H4121" i="18" s="1"/>
  <c r="B4120" i="18"/>
  <c r="G4120" i="18" s="1"/>
  <c r="H4120" i="18" s="1"/>
  <c r="B4118" i="18"/>
  <c r="G4118" i="18" s="1"/>
  <c r="H4118" i="18" s="1"/>
  <c r="B4117" i="18"/>
  <c r="G4117" i="18" s="1"/>
  <c r="H4117" i="18" s="1"/>
  <c r="B4116" i="18"/>
  <c r="G4116" i="18" s="1"/>
  <c r="H4116" i="18" s="1"/>
  <c r="B4115" i="18"/>
  <c r="G4115" i="18" s="1"/>
  <c r="H4115" i="18" s="1"/>
  <c r="B4114" i="18"/>
  <c r="G4114" i="18" s="1"/>
  <c r="H4114" i="18" s="1"/>
  <c r="B4113" i="18"/>
  <c r="G4113" i="18" s="1"/>
  <c r="H4113" i="18" s="1"/>
  <c r="B4112" i="18"/>
  <c r="G4112" i="18" s="1"/>
  <c r="H4112" i="18" s="1"/>
  <c r="B4111" i="18"/>
  <c r="G4111" i="18" s="1"/>
  <c r="H4111" i="18" s="1"/>
  <c r="B4110" i="18"/>
  <c r="G4110" i="18" s="1"/>
  <c r="H4110" i="18" s="1"/>
  <c r="B4109" i="18"/>
  <c r="G4109" i="18" s="1"/>
  <c r="H4109" i="18" s="1"/>
  <c r="B4108" i="18"/>
  <c r="G4108" i="18" s="1"/>
  <c r="H4108" i="18" s="1"/>
  <c r="B4106" i="18"/>
  <c r="G4106" i="18" s="1"/>
  <c r="H4106" i="18" s="1"/>
  <c r="B4105" i="18"/>
  <c r="G4105" i="18" s="1"/>
  <c r="H4105" i="18" s="1"/>
  <c r="B4104" i="18"/>
  <c r="G4104" i="18" s="1"/>
  <c r="H4104" i="18" s="1"/>
  <c r="B4103" i="18"/>
  <c r="G4103" i="18" s="1"/>
  <c r="H4103" i="18" s="1"/>
  <c r="B4102" i="18"/>
  <c r="G4102" i="18" s="1"/>
  <c r="H4102" i="18" s="1"/>
  <c r="B4101" i="18"/>
  <c r="G4101" i="18" s="1"/>
  <c r="H4101" i="18" s="1"/>
  <c r="B4100" i="18"/>
  <c r="G4100" i="18" s="1"/>
  <c r="H4100" i="18" s="1"/>
  <c r="B4099" i="18"/>
  <c r="G4099" i="18" s="1"/>
  <c r="H4099" i="18" s="1"/>
  <c r="B4098" i="18"/>
  <c r="G4098" i="18" s="1"/>
  <c r="H4098" i="18" s="1"/>
  <c r="B4097" i="18"/>
  <c r="G4097" i="18" s="1"/>
  <c r="H4097" i="18" s="1"/>
  <c r="B4096" i="18"/>
  <c r="G4096" i="18" s="1"/>
  <c r="H4096" i="18" s="1"/>
  <c r="B4094" i="18"/>
  <c r="G4094" i="18" s="1"/>
  <c r="H4094" i="18" s="1"/>
  <c r="B4093" i="18"/>
  <c r="G4093" i="18" s="1"/>
  <c r="H4093" i="18" s="1"/>
  <c r="B4092" i="18"/>
  <c r="G4092" i="18" s="1"/>
  <c r="H4092" i="18" s="1"/>
  <c r="B4091" i="18"/>
  <c r="G4091" i="18" s="1"/>
  <c r="H4091" i="18" s="1"/>
  <c r="B4090" i="18"/>
  <c r="G4090" i="18" s="1"/>
  <c r="H4090" i="18" s="1"/>
  <c r="B4089" i="18"/>
  <c r="G4089" i="18" s="1"/>
  <c r="H4089" i="18" s="1"/>
  <c r="B4088" i="18"/>
  <c r="G4088" i="18" s="1"/>
  <c r="H4088" i="18" s="1"/>
  <c r="B4087" i="18"/>
  <c r="G4087" i="18" s="1"/>
  <c r="H4087" i="18" s="1"/>
  <c r="B4086" i="18"/>
  <c r="G4086" i="18" s="1"/>
  <c r="H4086" i="18" s="1"/>
  <c r="B4085" i="18"/>
  <c r="G4085" i="18" s="1"/>
  <c r="H4085" i="18" s="1"/>
  <c r="B4084" i="18"/>
  <c r="G4084" i="18" s="1"/>
  <c r="H4084" i="18" s="1"/>
  <c r="B4083" i="18"/>
  <c r="G4083" i="18" s="1"/>
  <c r="H4083" i="18" s="1"/>
  <c r="B4082" i="18"/>
  <c r="G4082" i="18" s="1"/>
  <c r="H4082" i="18" s="1"/>
  <c r="B4080" i="18"/>
  <c r="G4080" i="18" s="1"/>
  <c r="H4080" i="18" s="1"/>
  <c r="B4079" i="18"/>
  <c r="G4079" i="18" s="1"/>
  <c r="H4079" i="18" s="1"/>
  <c r="B4078" i="18"/>
  <c r="G4078" i="18" s="1"/>
  <c r="H4078" i="18" s="1"/>
  <c r="B4077" i="18"/>
  <c r="G4077" i="18" s="1"/>
  <c r="H4077" i="18" s="1"/>
  <c r="B4076" i="18"/>
  <c r="G4076" i="18" s="1"/>
  <c r="H4076" i="18" s="1"/>
  <c r="B4075" i="18"/>
  <c r="G4075" i="18" s="1"/>
  <c r="H4075" i="18" s="1"/>
  <c r="B4074" i="18"/>
  <c r="G4074" i="18" s="1"/>
  <c r="H4074" i="18" s="1"/>
  <c r="B4073" i="18"/>
  <c r="G4073" i="18" s="1"/>
  <c r="H4073" i="18" s="1"/>
  <c r="B4072" i="18"/>
  <c r="G4072" i="18" s="1"/>
  <c r="H4072" i="18" s="1"/>
  <c r="B4071" i="18"/>
  <c r="G4071" i="18" s="1"/>
  <c r="H4071" i="18" s="1"/>
  <c r="B4070" i="18"/>
  <c r="G4070" i="18" s="1"/>
  <c r="H4070" i="18" s="1"/>
  <c r="B4069" i="18"/>
  <c r="G4069" i="18" s="1"/>
  <c r="H4069" i="18" s="1"/>
  <c r="B4068" i="18"/>
  <c r="G4068" i="18" s="1"/>
  <c r="H4068" i="18" s="1"/>
  <c r="B4066" i="18"/>
  <c r="G4066" i="18" s="1"/>
  <c r="H4066" i="18" s="1"/>
  <c r="B4065" i="18"/>
  <c r="G4065" i="18" s="1"/>
  <c r="H4065" i="18" s="1"/>
  <c r="B4064" i="18"/>
  <c r="G4064" i="18" s="1"/>
  <c r="H4064" i="18" s="1"/>
  <c r="B4063" i="18"/>
  <c r="G4063" i="18" s="1"/>
  <c r="H4063" i="18" s="1"/>
  <c r="B4062" i="18"/>
  <c r="G4062" i="18" s="1"/>
  <c r="H4062" i="18" s="1"/>
  <c r="B4061" i="18"/>
  <c r="G4061" i="18" s="1"/>
  <c r="H4061" i="18" s="1"/>
  <c r="B4060" i="18"/>
  <c r="G4060" i="18" s="1"/>
  <c r="H4060" i="18" s="1"/>
  <c r="B4059" i="18"/>
  <c r="G4059" i="18" s="1"/>
  <c r="H4059" i="18" s="1"/>
  <c r="B4058" i="18"/>
  <c r="G4058" i="18" s="1"/>
  <c r="H4058" i="18" s="1"/>
  <c r="B4057" i="18"/>
  <c r="G4057" i="18" s="1"/>
  <c r="H4057" i="18" s="1"/>
  <c r="B4055" i="18"/>
  <c r="G4055" i="18" s="1"/>
  <c r="H4055" i="18" s="1"/>
  <c r="B4054" i="18"/>
  <c r="G4054" i="18" s="1"/>
  <c r="H4054" i="18" s="1"/>
  <c r="B4053" i="18"/>
  <c r="G4053" i="18" s="1"/>
  <c r="H4053" i="18" s="1"/>
  <c r="B4052" i="18"/>
  <c r="G4052" i="18" s="1"/>
  <c r="H4052" i="18" s="1"/>
  <c r="B4051" i="18"/>
  <c r="G4051" i="18" s="1"/>
  <c r="H4051" i="18" s="1"/>
  <c r="B4050" i="18"/>
  <c r="G4050" i="18" s="1"/>
  <c r="H4050" i="18" s="1"/>
  <c r="B4049" i="18"/>
  <c r="G4049" i="18" s="1"/>
  <c r="H4049" i="18" s="1"/>
  <c r="B4048" i="18"/>
  <c r="G4048" i="18" s="1"/>
  <c r="H4048" i="18" s="1"/>
  <c r="B4047" i="18"/>
  <c r="G4047" i="18" s="1"/>
  <c r="H4047" i="18" s="1"/>
  <c r="B4046" i="18"/>
  <c r="G4046" i="18" s="1"/>
  <c r="H4046" i="18" s="1"/>
  <c r="B4045" i="18"/>
  <c r="G4045" i="18" s="1"/>
  <c r="H4045" i="18" s="1"/>
  <c r="B4043" i="18"/>
  <c r="G4043" i="18" s="1"/>
  <c r="H4043" i="18" s="1"/>
  <c r="B4042" i="18"/>
  <c r="G4042" i="18" s="1"/>
  <c r="H4042" i="18" s="1"/>
  <c r="B4041" i="18"/>
  <c r="G4041" i="18" s="1"/>
  <c r="H4041" i="18" s="1"/>
  <c r="B4040" i="18"/>
  <c r="G4040" i="18" s="1"/>
  <c r="H4040" i="18" s="1"/>
  <c r="B4039" i="18"/>
  <c r="G4039" i="18" s="1"/>
  <c r="H4039" i="18" s="1"/>
  <c r="B4038" i="18"/>
  <c r="G4038" i="18" s="1"/>
  <c r="H4038" i="18" s="1"/>
  <c r="B4037" i="18"/>
  <c r="G4037" i="18" s="1"/>
  <c r="H4037" i="18" s="1"/>
  <c r="B4036" i="18"/>
  <c r="G4036" i="18" s="1"/>
  <c r="H4036" i="18" s="1"/>
  <c r="B4035" i="18"/>
  <c r="G4035" i="18" s="1"/>
  <c r="H4035" i="18" s="1"/>
  <c r="B4034" i="18"/>
  <c r="G4034" i="18" s="1"/>
  <c r="H4034" i="18" s="1"/>
  <c r="B4033" i="18"/>
  <c r="G4033" i="18" s="1"/>
  <c r="H4033" i="18" s="1"/>
  <c r="B4031" i="18"/>
  <c r="G4031" i="18" s="1"/>
  <c r="H4031" i="18" s="1"/>
  <c r="B4030" i="18"/>
  <c r="G4030" i="18" s="1"/>
  <c r="H4030" i="18" s="1"/>
  <c r="B4029" i="18"/>
  <c r="G4029" i="18" s="1"/>
  <c r="H4029" i="18" s="1"/>
  <c r="B4028" i="18"/>
  <c r="G4028" i="18" s="1"/>
  <c r="H4028" i="18" s="1"/>
  <c r="B4027" i="18"/>
  <c r="G4027" i="18" s="1"/>
  <c r="H4027" i="18" s="1"/>
  <c r="B4026" i="18"/>
  <c r="G4026" i="18" s="1"/>
  <c r="H4026" i="18" s="1"/>
  <c r="B4025" i="18"/>
  <c r="G4025" i="18" s="1"/>
  <c r="H4025" i="18" s="1"/>
  <c r="B4024" i="18"/>
  <c r="G4024" i="18" s="1"/>
  <c r="H4024" i="18" s="1"/>
  <c r="B4023" i="18"/>
  <c r="G4023" i="18" s="1"/>
  <c r="H4023" i="18" s="1"/>
  <c r="B4022" i="18"/>
  <c r="G4022" i="18" s="1"/>
  <c r="H4022" i="18" s="1"/>
  <c r="B4021" i="18"/>
  <c r="G4021" i="18" s="1"/>
  <c r="H4021" i="18" s="1"/>
  <c r="B4019" i="18"/>
  <c r="G4019" i="18" s="1"/>
  <c r="H4019" i="18" s="1"/>
  <c r="B4018" i="18"/>
  <c r="G4018" i="18" s="1"/>
  <c r="H4018" i="18" s="1"/>
  <c r="B4017" i="18"/>
  <c r="G4017" i="18" s="1"/>
  <c r="H4017" i="18" s="1"/>
  <c r="B4016" i="18"/>
  <c r="G4016" i="18" s="1"/>
  <c r="H4016" i="18" s="1"/>
  <c r="B4015" i="18"/>
  <c r="G4015" i="18" s="1"/>
  <c r="H4015" i="18" s="1"/>
  <c r="B4014" i="18"/>
  <c r="G4014" i="18" s="1"/>
  <c r="H4014" i="18" s="1"/>
  <c r="B4013" i="18"/>
  <c r="G4013" i="18" s="1"/>
  <c r="H4013" i="18" s="1"/>
  <c r="B4012" i="18"/>
  <c r="G4012" i="18" s="1"/>
  <c r="H4012" i="18" s="1"/>
  <c r="B4011" i="18"/>
  <c r="G4011" i="18" s="1"/>
  <c r="H4011" i="18" s="1"/>
  <c r="B4010" i="18"/>
  <c r="G4010" i="18" s="1"/>
  <c r="H4010" i="18" s="1"/>
  <c r="B4009" i="18"/>
  <c r="G4009" i="18" s="1"/>
  <c r="H4009" i="18" s="1"/>
  <c r="B4007" i="18"/>
  <c r="G4007" i="18" s="1"/>
  <c r="H4007" i="18" s="1"/>
  <c r="B4006" i="18"/>
  <c r="G4006" i="18" s="1"/>
  <c r="H4006" i="18" s="1"/>
  <c r="B4005" i="18"/>
  <c r="G4005" i="18" s="1"/>
  <c r="H4005" i="18" s="1"/>
  <c r="B4004" i="18"/>
  <c r="G4004" i="18" s="1"/>
  <c r="H4004" i="18" s="1"/>
  <c r="B4003" i="18"/>
  <c r="G4003" i="18" s="1"/>
  <c r="H4003" i="18" s="1"/>
  <c r="B4002" i="18"/>
  <c r="G4002" i="18" s="1"/>
  <c r="H4002" i="18" s="1"/>
  <c r="B4001" i="18"/>
  <c r="G4001" i="18" s="1"/>
  <c r="H4001" i="18" s="1"/>
  <c r="B4000" i="18"/>
  <c r="G4000" i="18" s="1"/>
  <c r="H4000" i="18" s="1"/>
  <c r="B3999" i="18"/>
  <c r="G3999" i="18" s="1"/>
  <c r="H3999" i="18" s="1"/>
  <c r="B3998" i="18"/>
  <c r="G3998" i="18" s="1"/>
  <c r="H3998" i="18" s="1"/>
  <c r="B3997" i="18"/>
  <c r="G3997" i="18" s="1"/>
  <c r="H3997" i="18" s="1"/>
  <c r="B3995" i="18"/>
  <c r="G3995" i="18" s="1"/>
  <c r="H3995" i="18" s="1"/>
  <c r="B3994" i="18"/>
  <c r="G3994" i="18" s="1"/>
  <c r="H3994" i="18" s="1"/>
  <c r="B3993" i="18"/>
  <c r="G3993" i="18" s="1"/>
  <c r="H3993" i="18" s="1"/>
  <c r="B3992" i="18"/>
  <c r="G3992" i="18" s="1"/>
  <c r="H3992" i="18" s="1"/>
  <c r="B3991" i="18"/>
  <c r="G3991" i="18" s="1"/>
  <c r="H3991" i="18" s="1"/>
  <c r="B3990" i="18"/>
  <c r="G3990" i="18" s="1"/>
  <c r="H3990" i="18" s="1"/>
  <c r="B3988" i="18"/>
  <c r="G3988" i="18" s="1"/>
  <c r="H3988" i="18" s="1"/>
  <c r="B3986" i="18"/>
  <c r="G3986" i="18" s="1"/>
  <c r="H3986" i="18" s="1"/>
  <c r="B3985" i="18"/>
  <c r="G3985" i="18" s="1"/>
  <c r="H3985" i="18" s="1"/>
  <c r="B3984" i="18"/>
  <c r="G3984" i="18" s="1"/>
  <c r="H3984" i="18" s="1"/>
  <c r="B3982" i="18"/>
  <c r="G3982" i="18" s="1"/>
  <c r="H3982" i="18" s="1"/>
  <c r="B3981" i="18"/>
  <c r="G3981" i="18" s="1"/>
  <c r="H3981" i="18" s="1"/>
  <c r="B3980" i="18"/>
  <c r="G3980" i="18" s="1"/>
  <c r="H3980" i="18" s="1"/>
  <c r="B3978" i="18"/>
  <c r="G3978" i="18" s="1"/>
  <c r="H3978" i="18" s="1"/>
  <c r="B3977" i="18"/>
  <c r="G3977" i="18" s="1"/>
  <c r="H3977" i="18" s="1"/>
  <c r="B3976" i="18"/>
  <c r="G3976" i="18" s="1"/>
  <c r="H3976" i="18" s="1"/>
  <c r="B3974" i="18"/>
  <c r="G3974" i="18" s="1"/>
  <c r="H3974" i="18" s="1"/>
  <c r="B3973" i="18"/>
  <c r="G3973" i="18" s="1"/>
  <c r="H3973" i="18" s="1"/>
  <c r="B3972" i="18"/>
  <c r="G3972" i="18" s="1"/>
  <c r="H3972" i="18" s="1"/>
  <c r="B3971" i="18"/>
  <c r="G3971" i="18" s="1"/>
  <c r="H3971" i="18" s="1"/>
  <c r="B3969" i="18"/>
  <c r="G3969" i="18" s="1"/>
  <c r="H3969" i="18" s="1"/>
  <c r="B3968" i="18"/>
  <c r="G3968" i="18" s="1"/>
  <c r="H3968" i="18" s="1"/>
  <c r="B3967" i="18"/>
  <c r="G3967" i="18" s="1"/>
  <c r="H3967" i="18" s="1"/>
  <c r="B3966" i="18"/>
  <c r="G3966" i="18" s="1"/>
  <c r="H3966" i="18" s="1"/>
  <c r="B3965" i="18"/>
  <c r="G3965" i="18" s="1"/>
  <c r="H3965" i="18" s="1"/>
  <c r="B3964" i="18"/>
  <c r="G3964" i="18" s="1"/>
  <c r="H3964" i="18" s="1"/>
  <c r="B3963" i="18"/>
  <c r="G3963" i="18" s="1"/>
  <c r="H3963" i="18" s="1"/>
  <c r="B3962" i="18"/>
  <c r="G3962" i="18" s="1"/>
  <c r="H3962" i="18" s="1"/>
  <c r="B3961" i="18"/>
  <c r="G3961" i="18" s="1"/>
  <c r="H3961" i="18" s="1"/>
  <c r="B3960" i="18"/>
  <c r="G3960" i="18" s="1"/>
  <c r="H3960" i="18" s="1"/>
  <c r="B3958" i="18"/>
  <c r="G3958" i="18" s="1"/>
  <c r="H3958" i="18" s="1"/>
  <c r="B3957" i="18"/>
  <c r="G3957" i="18" s="1"/>
  <c r="H3957" i="18" s="1"/>
  <c r="B3956" i="18"/>
  <c r="G3956" i="18" s="1"/>
  <c r="H3956" i="18" s="1"/>
  <c r="B3955" i="18"/>
  <c r="G3955" i="18" s="1"/>
  <c r="H3955" i="18" s="1"/>
  <c r="B3954" i="18"/>
  <c r="G3954" i="18" s="1"/>
  <c r="H3954" i="18" s="1"/>
  <c r="B3953" i="18"/>
  <c r="G3953" i="18" s="1"/>
  <c r="H3953" i="18" s="1"/>
  <c r="B3952" i="18"/>
  <c r="G3952" i="18" s="1"/>
  <c r="H3952" i="18" s="1"/>
  <c r="B3951" i="18"/>
  <c r="G3951" i="18" s="1"/>
  <c r="H3951" i="18" s="1"/>
  <c r="B3950" i="18"/>
  <c r="G3950" i="18" s="1"/>
  <c r="H3950" i="18" s="1"/>
  <c r="B3949" i="18"/>
  <c r="G3949" i="18" s="1"/>
  <c r="H3949" i="18" s="1"/>
  <c r="B3948" i="18"/>
  <c r="G3948" i="18" s="1"/>
  <c r="H3948" i="18" s="1"/>
  <c r="B3947" i="18"/>
  <c r="G3947" i="18" s="1"/>
  <c r="H3947" i="18" s="1"/>
  <c r="B3946" i="18"/>
  <c r="G3946" i="18" s="1"/>
  <c r="H3946" i="18" s="1"/>
  <c r="B3944" i="18"/>
  <c r="G3944" i="18" s="1"/>
  <c r="H3944" i="18" s="1"/>
  <c r="B3942" i="18"/>
  <c r="G3942" i="18" s="1"/>
  <c r="H3942" i="18" s="1"/>
  <c r="B3940" i="18"/>
  <c r="G3940" i="18" s="1"/>
  <c r="H3940" i="18" s="1"/>
  <c r="B3938" i="18"/>
  <c r="G3938" i="18" s="1"/>
  <c r="H3938" i="18" s="1"/>
  <c r="B3937" i="18"/>
  <c r="G3937" i="18" s="1"/>
  <c r="H3937" i="18" s="1"/>
  <c r="B3936" i="18"/>
  <c r="G3936" i="18" s="1"/>
  <c r="H3936" i="18" s="1"/>
  <c r="B3934" i="18"/>
  <c r="G3934" i="18" s="1"/>
  <c r="H3934" i="18" s="1"/>
  <c r="B3933" i="18"/>
  <c r="G3933" i="18" s="1"/>
  <c r="H3933" i="18" s="1"/>
  <c r="B3932" i="18"/>
  <c r="G3932" i="18" s="1"/>
  <c r="H3932" i="18" s="1"/>
  <c r="B3930" i="18"/>
  <c r="G3930" i="18" s="1"/>
  <c r="H3930" i="18" s="1"/>
  <c r="B3929" i="18"/>
  <c r="G3929" i="18" s="1"/>
  <c r="H3929" i="18" s="1"/>
  <c r="B3928" i="18"/>
  <c r="G3928" i="18" s="1"/>
  <c r="H3928" i="18" s="1"/>
  <c r="B3924" i="18"/>
  <c r="G3924" i="18" s="1"/>
  <c r="H3924" i="18" s="1"/>
  <c r="B3923" i="18"/>
  <c r="G3923" i="18" s="1"/>
  <c r="H3923" i="18" s="1"/>
  <c r="B3921" i="18"/>
  <c r="G3921" i="18" s="1"/>
  <c r="H3921" i="18" s="1"/>
  <c r="B3920" i="18"/>
  <c r="G3920" i="18" s="1"/>
  <c r="H3920" i="18" s="1"/>
  <c r="B3179" i="18"/>
  <c r="G3179" i="18" s="1"/>
  <c r="H3179" i="18" s="1"/>
  <c r="B3178" i="18"/>
  <c r="G3178" i="18" s="1"/>
  <c r="H3178" i="18" s="1"/>
  <c r="B3177" i="18"/>
  <c r="G3177" i="18" s="1"/>
  <c r="H3177" i="18" s="1"/>
  <c r="B3175" i="18"/>
  <c r="G3175" i="18" s="1"/>
  <c r="H3175" i="18" s="1"/>
  <c r="B3174" i="18"/>
  <c r="G3174" i="18" s="1"/>
  <c r="H3174" i="18" s="1"/>
  <c r="B3173" i="18"/>
  <c r="G3173" i="18" s="1"/>
  <c r="H3173" i="18" s="1"/>
  <c r="B3172" i="18"/>
  <c r="G3172" i="18" s="1"/>
  <c r="H3172" i="18" s="1"/>
  <c r="B3171" i="18"/>
  <c r="G3171" i="18" s="1"/>
  <c r="H3171" i="18" s="1"/>
  <c r="B3170" i="18"/>
  <c r="G3170" i="18" s="1"/>
  <c r="H3170" i="18" s="1"/>
  <c r="B3169" i="18"/>
  <c r="G3169" i="18" s="1"/>
  <c r="H3169" i="18" s="1"/>
  <c r="B3168" i="18"/>
  <c r="G3168" i="18" s="1"/>
  <c r="H3168" i="18" s="1"/>
  <c r="B3167" i="18"/>
  <c r="G3167" i="18" s="1"/>
  <c r="H3167" i="18" s="1"/>
  <c r="B3166" i="18"/>
  <c r="G3166" i="18" s="1"/>
  <c r="H3166" i="18" s="1"/>
  <c r="B3165" i="18"/>
  <c r="G3165" i="18" s="1"/>
  <c r="H3165" i="18" s="1"/>
  <c r="B3163" i="18"/>
  <c r="G3163" i="18" s="1"/>
  <c r="H3163" i="18" s="1"/>
  <c r="B3161" i="18"/>
  <c r="G3161" i="18" s="1"/>
  <c r="H3161" i="18" s="1"/>
  <c r="B3160" i="18"/>
  <c r="G3160" i="18" s="1"/>
  <c r="H3160" i="18" s="1"/>
  <c r="B3159" i="18"/>
  <c r="G3159" i="18" s="1"/>
  <c r="H3159" i="18" s="1"/>
  <c r="B3157" i="18"/>
  <c r="G3157" i="18" s="1"/>
  <c r="H3157" i="18" s="1"/>
  <c r="B3156" i="18"/>
  <c r="G3156" i="18" s="1"/>
  <c r="H3156" i="18" s="1"/>
  <c r="B3155" i="18"/>
  <c r="G3155" i="18" s="1"/>
  <c r="H3155" i="18" s="1"/>
  <c r="B3154" i="18"/>
  <c r="G3154" i="18" s="1"/>
  <c r="H3154" i="18" s="1"/>
  <c r="B3153" i="18"/>
  <c r="G3153" i="18" s="1"/>
  <c r="H3153" i="18" s="1"/>
  <c r="B3152" i="18"/>
  <c r="G3152" i="18" s="1"/>
  <c r="H3152" i="18" s="1"/>
  <c r="B3151" i="18"/>
  <c r="G3151" i="18" s="1"/>
  <c r="H3151" i="18" s="1"/>
  <c r="B3150" i="18"/>
  <c r="G3150" i="18" s="1"/>
  <c r="H3150" i="18" s="1"/>
  <c r="B3149" i="18"/>
  <c r="G3149" i="18" s="1"/>
  <c r="H3149" i="18" s="1"/>
  <c r="B3148" i="18"/>
  <c r="G3148" i="18" s="1"/>
  <c r="H3148" i="18" s="1"/>
  <c r="B3147" i="18"/>
  <c r="G3147" i="18" s="1"/>
  <c r="H3147" i="18" s="1"/>
  <c r="B3145" i="18"/>
  <c r="G3145" i="18" s="1"/>
  <c r="H3145" i="18" s="1"/>
  <c r="B3142" i="18"/>
  <c r="G3142" i="18" s="1"/>
  <c r="H3142" i="18" s="1"/>
  <c r="B3141" i="18"/>
  <c r="G3141" i="18" s="1"/>
  <c r="H3141" i="18" s="1"/>
  <c r="B3140" i="18"/>
  <c r="G3140" i="18" s="1"/>
  <c r="H3140" i="18" s="1"/>
  <c r="B3139" i="18"/>
  <c r="G3139" i="18" s="1"/>
  <c r="H3139" i="18" s="1"/>
  <c r="B3138" i="18"/>
  <c r="G3138" i="18" s="1"/>
  <c r="H3138" i="18" s="1"/>
  <c r="B3136" i="18"/>
  <c r="G3136" i="18" s="1"/>
  <c r="H3136" i="18" s="1"/>
  <c r="B3135" i="18"/>
  <c r="G3135" i="18" s="1"/>
  <c r="H3135" i="18" s="1"/>
  <c r="B3134" i="18"/>
  <c r="G3134" i="18" s="1"/>
  <c r="H3134" i="18" s="1"/>
  <c r="B3133" i="18"/>
  <c r="G3133" i="18" s="1"/>
  <c r="H3133" i="18" s="1"/>
  <c r="B3132" i="18"/>
  <c r="G3132" i="18" s="1"/>
  <c r="H3132" i="18" s="1"/>
  <c r="B3131" i="18"/>
  <c r="G3131" i="18" s="1"/>
  <c r="H3131" i="18" s="1"/>
  <c r="B3130" i="18"/>
  <c r="G3130" i="18" s="1"/>
  <c r="H3130" i="18" s="1"/>
  <c r="B3129" i="18"/>
  <c r="G3129" i="18" s="1"/>
  <c r="H3129" i="18" s="1"/>
  <c r="B3128" i="18"/>
  <c r="G3128" i="18" s="1"/>
  <c r="H3128" i="18" s="1"/>
  <c r="B3127" i="18"/>
  <c r="G3127" i="18" s="1"/>
  <c r="H3127" i="18" s="1"/>
  <c r="B3126" i="18"/>
  <c r="G3126" i="18" s="1"/>
  <c r="H3126" i="18" s="1"/>
  <c r="B3124" i="18"/>
  <c r="G3124" i="18" s="1"/>
  <c r="H3124" i="18" s="1"/>
  <c r="B3121" i="18"/>
  <c r="G3121" i="18" s="1"/>
  <c r="H3121" i="18" s="1"/>
  <c r="B3120" i="18"/>
  <c r="G3120" i="18" s="1"/>
  <c r="H3120" i="18" s="1"/>
  <c r="B3119" i="18"/>
  <c r="G3119" i="18" s="1"/>
  <c r="H3119" i="18" s="1"/>
  <c r="B3117" i="18"/>
  <c r="G3117" i="18" s="1"/>
  <c r="H3117" i="18" s="1"/>
  <c r="B3116" i="18"/>
  <c r="G3116" i="18" s="1"/>
  <c r="H3116" i="18" s="1"/>
  <c r="B3115" i="18"/>
  <c r="G3115" i="18" s="1"/>
  <c r="H3115" i="18" s="1"/>
  <c r="B3114" i="18"/>
  <c r="G3114" i="18" s="1"/>
  <c r="H3114" i="18" s="1"/>
  <c r="B3113" i="18"/>
  <c r="G3113" i="18" s="1"/>
  <c r="H3113" i="18" s="1"/>
  <c r="B3112" i="18"/>
  <c r="G3112" i="18" s="1"/>
  <c r="H3112" i="18" s="1"/>
  <c r="B3111" i="18"/>
  <c r="G3111" i="18" s="1"/>
  <c r="H3111" i="18" s="1"/>
  <c r="B3110" i="18"/>
  <c r="G3110" i="18" s="1"/>
  <c r="H3110" i="18" s="1"/>
  <c r="B3109" i="18"/>
  <c r="G3109" i="18" s="1"/>
  <c r="H3109" i="18" s="1"/>
  <c r="B3108" i="18"/>
  <c r="G3108" i="18" s="1"/>
  <c r="H3108" i="18" s="1"/>
  <c r="B3107" i="18"/>
  <c r="G3107" i="18" s="1"/>
  <c r="H3107" i="18" s="1"/>
  <c r="B3105" i="18"/>
  <c r="G3105" i="18" s="1"/>
  <c r="H3105" i="18" s="1"/>
  <c r="B3103" i="18"/>
  <c r="G3103" i="18" s="1"/>
  <c r="H3103" i="18" s="1"/>
  <c r="B3102" i="18"/>
  <c r="G3102" i="18" s="1"/>
  <c r="H3102" i="18" s="1"/>
  <c r="B3101" i="18"/>
  <c r="G3101" i="18" s="1"/>
  <c r="H3101" i="18" s="1"/>
  <c r="B3099" i="18"/>
  <c r="G3099" i="18" s="1"/>
  <c r="H3099" i="18" s="1"/>
  <c r="B3098" i="18"/>
  <c r="G3098" i="18" s="1"/>
  <c r="H3098" i="18" s="1"/>
  <c r="B3097" i="18"/>
  <c r="G3097" i="18" s="1"/>
  <c r="H3097" i="18" s="1"/>
  <c r="B3096" i="18"/>
  <c r="G3096" i="18" s="1"/>
  <c r="H3096" i="18" s="1"/>
  <c r="B3095" i="18"/>
  <c r="G3095" i="18" s="1"/>
  <c r="H3095" i="18" s="1"/>
  <c r="B3094" i="18"/>
  <c r="G3094" i="18" s="1"/>
  <c r="H3094" i="18" s="1"/>
  <c r="B3093" i="18"/>
  <c r="G3093" i="18" s="1"/>
  <c r="H3093" i="18" s="1"/>
  <c r="B3092" i="18"/>
  <c r="G3092" i="18" s="1"/>
  <c r="H3092" i="18" s="1"/>
  <c r="B3091" i="18"/>
  <c r="G3091" i="18" s="1"/>
  <c r="H3091" i="18" s="1"/>
  <c r="B3090" i="18"/>
  <c r="G3090" i="18" s="1"/>
  <c r="H3090" i="18" s="1"/>
  <c r="B3089" i="18"/>
  <c r="G3089" i="18" s="1"/>
  <c r="H3089" i="18" s="1"/>
  <c r="B3087" i="18"/>
  <c r="G3087" i="18" s="1"/>
  <c r="H3087" i="18" s="1"/>
  <c r="B3084" i="18"/>
  <c r="G3084" i="18" s="1"/>
  <c r="H3084" i="18" s="1"/>
  <c r="B3083" i="18"/>
  <c r="G3083" i="18" s="1"/>
  <c r="H3083" i="18" s="1"/>
  <c r="B3082" i="18"/>
  <c r="G3082" i="18" s="1"/>
  <c r="H3082" i="18" s="1"/>
  <c r="B3081" i="18"/>
  <c r="G3081" i="18" s="1"/>
  <c r="H3081" i="18" s="1"/>
  <c r="B3080" i="18"/>
  <c r="G3080" i="18" s="1"/>
  <c r="H3080" i="18" s="1"/>
  <c r="B3078" i="18"/>
  <c r="G3078" i="18" s="1"/>
  <c r="H3078" i="18" s="1"/>
  <c r="B3077" i="18"/>
  <c r="G3077" i="18" s="1"/>
  <c r="H3077" i="18" s="1"/>
  <c r="B3076" i="18"/>
  <c r="G3076" i="18" s="1"/>
  <c r="H3076" i="18" s="1"/>
  <c r="B3075" i="18"/>
  <c r="G3075" i="18" s="1"/>
  <c r="H3075" i="18" s="1"/>
  <c r="B3074" i="18"/>
  <c r="G3074" i="18" s="1"/>
  <c r="H3074" i="18" s="1"/>
  <c r="B3073" i="18"/>
  <c r="G3073" i="18" s="1"/>
  <c r="H3073" i="18" s="1"/>
  <c r="B3072" i="18"/>
  <c r="G3072" i="18" s="1"/>
  <c r="H3072" i="18" s="1"/>
  <c r="B3071" i="18"/>
  <c r="G3071" i="18" s="1"/>
  <c r="H3071" i="18" s="1"/>
  <c r="B3070" i="18"/>
  <c r="G3070" i="18" s="1"/>
  <c r="H3070" i="18" s="1"/>
  <c r="B3069" i="18"/>
  <c r="G3069" i="18" s="1"/>
  <c r="H3069" i="18" s="1"/>
  <c r="B3068" i="18"/>
  <c r="G3068" i="18" s="1"/>
  <c r="H3068" i="18" s="1"/>
  <c r="B3066" i="18"/>
  <c r="G3066" i="18" s="1"/>
  <c r="H3066" i="18" s="1"/>
  <c r="B3063" i="18"/>
  <c r="G3063" i="18" s="1"/>
  <c r="H3063" i="18" s="1"/>
  <c r="B3062" i="18"/>
  <c r="G3062" i="18" s="1"/>
  <c r="H3062" i="18" s="1"/>
  <c r="B3061" i="18"/>
  <c r="G3061" i="18" s="1"/>
  <c r="H3061" i="18" s="1"/>
  <c r="B3059" i="18"/>
  <c r="G3059" i="18" s="1"/>
  <c r="H3059" i="18" s="1"/>
  <c r="B3058" i="18"/>
  <c r="G3058" i="18" s="1"/>
  <c r="H3058" i="18" s="1"/>
  <c r="B3057" i="18"/>
  <c r="G3057" i="18" s="1"/>
  <c r="H3057" i="18" s="1"/>
  <c r="B3056" i="18"/>
  <c r="G3056" i="18" s="1"/>
  <c r="H3056" i="18" s="1"/>
  <c r="B3055" i="18"/>
  <c r="G3055" i="18" s="1"/>
  <c r="H3055" i="18" s="1"/>
  <c r="B3054" i="18"/>
  <c r="G3054" i="18" s="1"/>
  <c r="H3054" i="18" s="1"/>
  <c r="B3053" i="18"/>
  <c r="G3053" i="18" s="1"/>
  <c r="H3053" i="18" s="1"/>
  <c r="B3052" i="18"/>
  <c r="G3052" i="18" s="1"/>
  <c r="H3052" i="18" s="1"/>
  <c r="B3051" i="18"/>
  <c r="G3051" i="18" s="1"/>
  <c r="H3051" i="18" s="1"/>
  <c r="B3050" i="18"/>
  <c r="G3050" i="18" s="1"/>
  <c r="H3050" i="18" s="1"/>
  <c r="B3049" i="18"/>
  <c r="G3049" i="18" s="1"/>
  <c r="H3049" i="18" s="1"/>
  <c r="B3047" i="18"/>
  <c r="G3047" i="18" s="1"/>
  <c r="H3047" i="18" s="1"/>
  <c r="B3045" i="18"/>
  <c r="G3045" i="18" s="1"/>
  <c r="H3045" i="18" s="1"/>
  <c r="B3044" i="18"/>
  <c r="G3044" i="18" s="1"/>
  <c r="H3044" i="18" s="1"/>
  <c r="B3043" i="18"/>
  <c r="G3043" i="18" s="1"/>
  <c r="H3043" i="18" s="1"/>
  <c r="B3041" i="18"/>
  <c r="G3041" i="18" s="1"/>
  <c r="H3041" i="18" s="1"/>
  <c r="B3040" i="18"/>
  <c r="G3040" i="18" s="1"/>
  <c r="H3040" i="18" s="1"/>
  <c r="B3039" i="18"/>
  <c r="G3039" i="18" s="1"/>
  <c r="H3039" i="18" s="1"/>
  <c r="B3038" i="18"/>
  <c r="G3038" i="18" s="1"/>
  <c r="H3038" i="18" s="1"/>
  <c r="B3037" i="18"/>
  <c r="G3037" i="18" s="1"/>
  <c r="H3037" i="18" s="1"/>
  <c r="B3036" i="18"/>
  <c r="G3036" i="18" s="1"/>
  <c r="H3036" i="18" s="1"/>
  <c r="B3035" i="18"/>
  <c r="G3035" i="18" s="1"/>
  <c r="H3035" i="18" s="1"/>
  <c r="B3034" i="18"/>
  <c r="G3034" i="18" s="1"/>
  <c r="H3034" i="18" s="1"/>
  <c r="B3033" i="18"/>
  <c r="G3033" i="18" s="1"/>
  <c r="H3033" i="18" s="1"/>
  <c r="B3032" i="18"/>
  <c r="G3032" i="18" s="1"/>
  <c r="H3032" i="18" s="1"/>
  <c r="B3031" i="18"/>
  <c r="G3031" i="18" s="1"/>
  <c r="H3031" i="18" s="1"/>
  <c r="B3029" i="18"/>
  <c r="G3029" i="18" s="1"/>
  <c r="H3029" i="18" s="1"/>
  <c r="B3026" i="18"/>
  <c r="G3026" i="18" s="1"/>
  <c r="H3026" i="18" s="1"/>
  <c r="B3025" i="18"/>
  <c r="G3025" i="18" s="1"/>
  <c r="H3025" i="18" s="1"/>
  <c r="B3024" i="18"/>
  <c r="G3024" i="18" s="1"/>
  <c r="H3024" i="18" s="1"/>
  <c r="B3023" i="18"/>
  <c r="G3023" i="18" s="1"/>
  <c r="H3023" i="18" s="1"/>
  <c r="B3022" i="18"/>
  <c r="G3022" i="18" s="1"/>
  <c r="H3022" i="18" s="1"/>
  <c r="B3020" i="18"/>
  <c r="G3020" i="18" s="1"/>
  <c r="H3020" i="18" s="1"/>
  <c r="B3019" i="18"/>
  <c r="G3019" i="18" s="1"/>
  <c r="H3019" i="18" s="1"/>
  <c r="B3018" i="18"/>
  <c r="G3018" i="18" s="1"/>
  <c r="H3018" i="18" s="1"/>
  <c r="B3017" i="18"/>
  <c r="G3017" i="18" s="1"/>
  <c r="H3017" i="18" s="1"/>
  <c r="B3016" i="18"/>
  <c r="G3016" i="18" s="1"/>
  <c r="H3016" i="18" s="1"/>
  <c r="B3015" i="18"/>
  <c r="G3015" i="18" s="1"/>
  <c r="H3015" i="18" s="1"/>
  <c r="B3014" i="18"/>
  <c r="G3014" i="18" s="1"/>
  <c r="H3014" i="18" s="1"/>
  <c r="B3013" i="18"/>
  <c r="G3013" i="18" s="1"/>
  <c r="H3013" i="18" s="1"/>
  <c r="B3012" i="18"/>
  <c r="G3012" i="18" s="1"/>
  <c r="H3012" i="18" s="1"/>
  <c r="B3011" i="18"/>
  <c r="G3011" i="18" s="1"/>
  <c r="H3011" i="18" s="1"/>
  <c r="B3010" i="18"/>
  <c r="G3010" i="18" s="1"/>
  <c r="H3010" i="18" s="1"/>
  <c r="B3008" i="18"/>
  <c r="G3008" i="18" s="1"/>
  <c r="H3008" i="18" s="1"/>
  <c r="B3005" i="18"/>
  <c r="G3005" i="18" s="1"/>
  <c r="H3005" i="18" s="1"/>
  <c r="B3004" i="18"/>
  <c r="G3004" i="18" s="1"/>
  <c r="H3004" i="18" s="1"/>
  <c r="B3003" i="18"/>
  <c r="G3003" i="18" s="1"/>
  <c r="H3003" i="18" s="1"/>
  <c r="B3001" i="18"/>
  <c r="G3001" i="18" s="1"/>
  <c r="H3001" i="18" s="1"/>
  <c r="B3000" i="18"/>
  <c r="G3000" i="18" s="1"/>
  <c r="H3000" i="18" s="1"/>
  <c r="B2999" i="18"/>
  <c r="G2999" i="18" s="1"/>
  <c r="H2999" i="18" s="1"/>
  <c r="B2998" i="18"/>
  <c r="G2998" i="18" s="1"/>
  <c r="H2998" i="18" s="1"/>
  <c r="B2997" i="18"/>
  <c r="G2997" i="18" s="1"/>
  <c r="H2997" i="18" s="1"/>
  <c r="B2996" i="18"/>
  <c r="G2996" i="18" s="1"/>
  <c r="H2996" i="18" s="1"/>
  <c r="B2995" i="18"/>
  <c r="G2995" i="18" s="1"/>
  <c r="H2995" i="18" s="1"/>
  <c r="B2994" i="18"/>
  <c r="G2994" i="18" s="1"/>
  <c r="H2994" i="18" s="1"/>
  <c r="B2993" i="18"/>
  <c r="G2993" i="18" s="1"/>
  <c r="H2993" i="18" s="1"/>
  <c r="B2992" i="18"/>
  <c r="G2992" i="18" s="1"/>
  <c r="H2992" i="18" s="1"/>
  <c r="B2991" i="18"/>
  <c r="G2991" i="18" s="1"/>
  <c r="H2991" i="18" s="1"/>
  <c r="B2989" i="18"/>
  <c r="G2989" i="18" s="1"/>
  <c r="H2989" i="18" s="1"/>
  <c r="B2987" i="18"/>
  <c r="G2987" i="18" s="1"/>
  <c r="H2987" i="18" s="1"/>
  <c r="B2986" i="18"/>
  <c r="G2986" i="18" s="1"/>
  <c r="H2986" i="18" s="1"/>
  <c r="B2985" i="18"/>
  <c r="G2985" i="18" s="1"/>
  <c r="H2985" i="18" s="1"/>
  <c r="B2983" i="18"/>
  <c r="G2983" i="18" s="1"/>
  <c r="H2983" i="18" s="1"/>
  <c r="B2982" i="18"/>
  <c r="G2982" i="18" s="1"/>
  <c r="H2982" i="18" s="1"/>
  <c r="B2981" i="18"/>
  <c r="G2981" i="18" s="1"/>
  <c r="H2981" i="18" s="1"/>
  <c r="B2980" i="18"/>
  <c r="G2980" i="18" s="1"/>
  <c r="H2980" i="18" s="1"/>
  <c r="B2979" i="18"/>
  <c r="G2979" i="18" s="1"/>
  <c r="H2979" i="18" s="1"/>
  <c r="B2978" i="18"/>
  <c r="G2978" i="18" s="1"/>
  <c r="H2978" i="18" s="1"/>
  <c r="B2977" i="18"/>
  <c r="G2977" i="18" s="1"/>
  <c r="H2977" i="18" s="1"/>
  <c r="B2976" i="18"/>
  <c r="G2976" i="18" s="1"/>
  <c r="H2976" i="18" s="1"/>
  <c r="B2975" i="18"/>
  <c r="G2975" i="18" s="1"/>
  <c r="H2975" i="18" s="1"/>
  <c r="B2974" i="18"/>
  <c r="G2974" i="18" s="1"/>
  <c r="H2974" i="18" s="1"/>
  <c r="B2973" i="18"/>
  <c r="G2973" i="18" s="1"/>
  <c r="H2973" i="18" s="1"/>
  <c r="B2971" i="18"/>
  <c r="G2971" i="18" s="1"/>
  <c r="H2971" i="18" s="1"/>
  <c r="B2968" i="18"/>
  <c r="G2968" i="18" s="1"/>
  <c r="H2968" i="18" s="1"/>
  <c r="B2967" i="18"/>
  <c r="G2967" i="18" s="1"/>
  <c r="H2967" i="18" s="1"/>
  <c r="B2966" i="18"/>
  <c r="G2966" i="18" s="1"/>
  <c r="H2966" i="18" s="1"/>
  <c r="B2965" i="18"/>
  <c r="G2965" i="18" s="1"/>
  <c r="H2965" i="18" s="1"/>
  <c r="B2964" i="18"/>
  <c r="G2964" i="18" s="1"/>
  <c r="H2964" i="18" s="1"/>
  <c r="B2962" i="18"/>
  <c r="G2962" i="18" s="1"/>
  <c r="H2962" i="18" s="1"/>
  <c r="B2961" i="18"/>
  <c r="G2961" i="18" s="1"/>
  <c r="H2961" i="18" s="1"/>
  <c r="B2960" i="18"/>
  <c r="G2960" i="18" s="1"/>
  <c r="H2960" i="18" s="1"/>
  <c r="B2959" i="18"/>
  <c r="G2959" i="18" s="1"/>
  <c r="H2959" i="18" s="1"/>
  <c r="B2958" i="18"/>
  <c r="G2958" i="18" s="1"/>
  <c r="H2958" i="18" s="1"/>
  <c r="B2957" i="18"/>
  <c r="G2957" i="18" s="1"/>
  <c r="H2957" i="18" s="1"/>
  <c r="B2956" i="18"/>
  <c r="G2956" i="18" s="1"/>
  <c r="H2956" i="18" s="1"/>
  <c r="B2955" i="18"/>
  <c r="G2955" i="18" s="1"/>
  <c r="H2955" i="18" s="1"/>
  <c r="B2954" i="18"/>
  <c r="G2954" i="18" s="1"/>
  <c r="H2954" i="18" s="1"/>
  <c r="B2953" i="18"/>
  <c r="G2953" i="18" s="1"/>
  <c r="H2953" i="18" s="1"/>
  <c r="B2952" i="18"/>
  <c r="G2952" i="18" s="1"/>
  <c r="H2952" i="18" s="1"/>
  <c r="B2950" i="18"/>
  <c r="G2950" i="18" s="1"/>
  <c r="H2950" i="18" s="1"/>
  <c r="B2947" i="18"/>
  <c r="G2947" i="18" s="1"/>
  <c r="H2947" i="18" s="1"/>
  <c r="B2946" i="18"/>
  <c r="G2946" i="18" s="1"/>
  <c r="H2946" i="18" s="1"/>
  <c r="B2945" i="18"/>
  <c r="G2945" i="18" s="1"/>
  <c r="H2945" i="18" s="1"/>
  <c r="B2943" i="18"/>
  <c r="G2943" i="18" s="1"/>
  <c r="H2943" i="18" s="1"/>
  <c r="B2942" i="18"/>
  <c r="G2942" i="18" s="1"/>
  <c r="H2942" i="18" s="1"/>
  <c r="B2941" i="18"/>
  <c r="G2941" i="18" s="1"/>
  <c r="H2941" i="18" s="1"/>
  <c r="B2940" i="18"/>
  <c r="G2940" i="18" s="1"/>
  <c r="H2940" i="18" s="1"/>
  <c r="B2939" i="18"/>
  <c r="G2939" i="18" s="1"/>
  <c r="H2939" i="18" s="1"/>
  <c r="B2938" i="18"/>
  <c r="G2938" i="18" s="1"/>
  <c r="H2938" i="18" s="1"/>
  <c r="B2937" i="18"/>
  <c r="G2937" i="18" s="1"/>
  <c r="H2937" i="18" s="1"/>
  <c r="B2936" i="18"/>
  <c r="G2936" i="18" s="1"/>
  <c r="H2936" i="18" s="1"/>
  <c r="B2935" i="18"/>
  <c r="G2935" i="18" s="1"/>
  <c r="H2935" i="18" s="1"/>
  <c r="B2934" i="18"/>
  <c r="G2934" i="18" s="1"/>
  <c r="H2934" i="18" s="1"/>
  <c r="B2933" i="18"/>
  <c r="G2933" i="18" s="1"/>
  <c r="H2933" i="18" s="1"/>
  <c r="B2931" i="18"/>
  <c r="G2931" i="18" s="1"/>
  <c r="H2931" i="18" s="1"/>
  <c r="B2929" i="18"/>
  <c r="G2929" i="18" s="1"/>
  <c r="H2929" i="18" s="1"/>
  <c r="B2928" i="18"/>
  <c r="G2928" i="18" s="1"/>
  <c r="H2928" i="18" s="1"/>
  <c r="B2927" i="18"/>
  <c r="G2927" i="18" s="1"/>
  <c r="H2927" i="18" s="1"/>
  <c r="B2925" i="18"/>
  <c r="G2925" i="18" s="1"/>
  <c r="H2925" i="18" s="1"/>
  <c r="B2924" i="18"/>
  <c r="G2924" i="18" s="1"/>
  <c r="H2924" i="18" s="1"/>
  <c r="B2923" i="18"/>
  <c r="G2923" i="18" s="1"/>
  <c r="H2923" i="18" s="1"/>
  <c r="B2922" i="18"/>
  <c r="G2922" i="18" s="1"/>
  <c r="H2922" i="18" s="1"/>
  <c r="B2921" i="18"/>
  <c r="G2921" i="18" s="1"/>
  <c r="H2921" i="18" s="1"/>
  <c r="B2920" i="18"/>
  <c r="G2920" i="18" s="1"/>
  <c r="H2920" i="18" s="1"/>
  <c r="B2919" i="18"/>
  <c r="G2919" i="18" s="1"/>
  <c r="H2919" i="18" s="1"/>
  <c r="B2918" i="18"/>
  <c r="G2918" i="18" s="1"/>
  <c r="H2918" i="18" s="1"/>
  <c r="B2917" i="18"/>
  <c r="G2917" i="18" s="1"/>
  <c r="H2917" i="18" s="1"/>
  <c r="B2916" i="18"/>
  <c r="G2916" i="18" s="1"/>
  <c r="H2916" i="18" s="1"/>
  <c r="B2915" i="18"/>
  <c r="G2915" i="18" s="1"/>
  <c r="H2915" i="18" s="1"/>
  <c r="B2913" i="18"/>
  <c r="G2913" i="18" s="1"/>
  <c r="H2913" i="18" s="1"/>
  <c r="B2910" i="18"/>
  <c r="G2910" i="18" s="1"/>
  <c r="H2910" i="18" s="1"/>
  <c r="B2909" i="18"/>
  <c r="G2909" i="18" s="1"/>
  <c r="H2909" i="18" s="1"/>
  <c r="B2908" i="18"/>
  <c r="G2908" i="18" s="1"/>
  <c r="H2908" i="18" s="1"/>
  <c r="B2907" i="18"/>
  <c r="G2907" i="18" s="1"/>
  <c r="H2907" i="18" s="1"/>
  <c r="B2906" i="18"/>
  <c r="G2906" i="18" s="1"/>
  <c r="H2906" i="18" s="1"/>
  <c r="B2904" i="18"/>
  <c r="G2904" i="18" s="1"/>
  <c r="H2904" i="18" s="1"/>
  <c r="B2903" i="18"/>
  <c r="G2903" i="18" s="1"/>
  <c r="H2903" i="18" s="1"/>
  <c r="B2902" i="18"/>
  <c r="G2902" i="18" s="1"/>
  <c r="H2902" i="18" s="1"/>
  <c r="B2901" i="18"/>
  <c r="G2901" i="18" s="1"/>
  <c r="H2901" i="18" s="1"/>
  <c r="B2900" i="18"/>
  <c r="G2900" i="18" s="1"/>
  <c r="H2900" i="18" s="1"/>
  <c r="B2899" i="18"/>
  <c r="G2899" i="18" s="1"/>
  <c r="H2899" i="18" s="1"/>
  <c r="B2898" i="18"/>
  <c r="G2898" i="18" s="1"/>
  <c r="H2898" i="18" s="1"/>
  <c r="B2897" i="18"/>
  <c r="G2897" i="18" s="1"/>
  <c r="H2897" i="18" s="1"/>
  <c r="B2896" i="18"/>
  <c r="G2896" i="18" s="1"/>
  <c r="H2896" i="18" s="1"/>
  <c r="B2895" i="18"/>
  <c r="G2895" i="18" s="1"/>
  <c r="H2895" i="18" s="1"/>
  <c r="B2894" i="18"/>
  <c r="G2894" i="18" s="1"/>
  <c r="H2894" i="18" s="1"/>
  <c r="B2892" i="18"/>
  <c r="G2892" i="18" s="1"/>
  <c r="H2892" i="18" s="1"/>
  <c r="B2889" i="18"/>
  <c r="G2889" i="18" s="1"/>
  <c r="H2889" i="18" s="1"/>
  <c r="B2888" i="18"/>
  <c r="G2888" i="18" s="1"/>
  <c r="H2888" i="18" s="1"/>
  <c r="B2887" i="18"/>
  <c r="G2887" i="18" s="1"/>
  <c r="H2887" i="18" s="1"/>
  <c r="B2885" i="18"/>
  <c r="G2885" i="18" s="1"/>
  <c r="H2885" i="18" s="1"/>
  <c r="B2884" i="18"/>
  <c r="G2884" i="18" s="1"/>
  <c r="H2884" i="18" s="1"/>
  <c r="B2883" i="18"/>
  <c r="G2883" i="18" s="1"/>
  <c r="H2883" i="18" s="1"/>
  <c r="B2882" i="18"/>
  <c r="G2882" i="18" s="1"/>
  <c r="H2882" i="18" s="1"/>
  <c r="B2881" i="18"/>
  <c r="G2881" i="18" s="1"/>
  <c r="H2881" i="18" s="1"/>
  <c r="B2880" i="18"/>
  <c r="G2880" i="18" s="1"/>
  <c r="H2880" i="18" s="1"/>
  <c r="B2879" i="18"/>
  <c r="G2879" i="18" s="1"/>
  <c r="H2879" i="18" s="1"/>
  <c r="B2878" i="18"/>
  <c r="G2878" i="18" s="1"/>
  <c r="H2878" i="18" s="1"/>
  <c r="B2877" i="18"/>
  <c r="G2877" i="18" s="1"/>
  <c r="H2877" i="18" s="1"/>
  <c r="B2876" i="18"/>
  <c r="G2876" i="18" s="1"/>
  <c r="H2876" i="18" s="1"/>
  <c r="B2875" i="18"/>
  <c r="G2875" i="18" s="1"/>
  <c r="H2875" i="18" s="1"/>
  <c r="B2873" i="18"/>
  <c r="G2873" i="18" s="1"/>
  <c r="H2873" i="18" s="1"/>
  <c r="B2871" i="18"/>
  <c r="G2871" i="18" s="1"/>
  <c r="H2871" i="18" s="1"/>
  <c r="B2870" i="18"/>
  <c r="G2870" i="18" s="1"/>
  <c r="H2870" i="18" s="1"/>
  <c r="B2869" i="18"/>
  <c r="G2869" i="18" s="1"/>
  <c r="H2869" i="18" s="1"/>
  <c r="B2867" i="18"/>
  <c r="G2867" i="18" s="1"/>
  <c r="H2867" i="18" s="1"/>
  <c r="B2866" i="18"/>
  <c r="G2866" i="18" s="1"/>
  <c r="H2866" i="18" s="1"/>
  <c r="B2865" i="18"/>
  <c r="G2865" i="18" s="1"/>
  <c r="H2865" i="18" s="1"/>
  <c r="B2864" i="18"/>
  <c r="G2864" i="18" s="1"/>
  <c r="H2864" i="18" s="1"/>
  <c r="B2863" i="18"/>
  <c r="G2863" i="18" s="1"/>
  <c r="H2863" i="18" s="1"/>
  <c r="B2862" i="18"/>
  <c r="G2862" i="18" s="1"/>
  <c r="H2862" i="18" s="1"/>
  <c r="B2861" i="18"/>
  <c r="G2861" i="18" s="1"/>
  <c r="H2861" i="18" s="1"/>
  <c r="B2860" i="18"/>
  <c r="G2860" i="18" s="1"/>
  <c r="H2860" i="18" s="1"/>
  <c r="B2859" i="18"/>
  <c r="G2859" i="18" s="1"/>
  <c r="H2859" i="18" s="1"/>
  <c r="B2858" i="18"/>
  <c r="G2858" i="18" s="1"/>
  <c r="H2858" i="18" s="1"/>
  <c r="B2857" i="18"/>
  <c r="G2857" i="18" s="1"/>
  <c r="H2857" i="18" s="1"/>
  <c r="B2855" i="18"/>
  <c r="G2855" i="18" s="1"/>
  <c r="H2855" i="18" s="1"/>
  <c r="B2852" i="18"/>
  <c r="G2852" i="18" s="1"/>
  <c r="H2852" i="18" s="1"/>
  <c r="B2851" i="18"/>
  <c r="G2851" i="18" s="1"/>
  <c r="H2851" i="18" s="1"/>
  <c r="B2850" i="18"/>
  <c r="G2850" i="18" s="1"/>
  <c r="H2850" i="18" s="1"/>
  <c r="B2849" i="18"/>
  <c r="G2849" i="18" s="1"/>
  <c r="H2849" i="18" s="1"/>
  <c r="B2848" i="18"/>
  <c r="G2848" i="18" s="1"/>
  <c r="H2848" i="18" s="1"/>
  <c r="B2846" i="18"/>
  <c r="G2846" i="18" s="1"/>
  <c r="H2846" i="18" s="1"/>
  <c r="B2845" i="18"/>
  <c r="G2845" i="18" s="1"/>
  <c r="H2845" i="18" s="1"/>
  <c r="B2844" i="18"/>
  <c r="G2844" i="18" s="1"/>
  <c r="H2844" i="18" s="1"/>
  <c r="B2843" i="18"/>
  <c r="G2843" i="18" s="1"/>
  <c r="H2843" i="18" s="1"/>
  <c r="B2842" i="18"/>
  <c r="G2842" i="18" s="1"/>
  <c r="H2842" i="18" s="1"/>
  <c r="B2841" i="18"/>
  <c r="G2841" i="18" s="1"/>
  <c r="H2841" i="18" s="1"/>
  <c r="B2840" i="18"/>
  <c r="G2840" i="18" s="1"/>
  <c r="H2840" i="18" s="1"/>
  <c r="B2839" i="18"/>
  <c r="G2839" i="18" s="1"/>
  <c r="H2839" i="18" s="1"/>
  <c r="B2838" i="18"/>
  <c r="G2838" i="18" s="1"/>
  <c r="H2838" i="18" s="1"/>
  <c r="B2837" i="18"/>
  <c r="G2837" i="18" s="1"/>
  <c r="H2837" i="18" s="1"/>
  <c r="B2836" i="18"/>
  <c r="G2836" i="18" s="1"/>
  <c r="H2836" i="18" s="1"/>
  <c r="B2834" i="18"/>
  <c r="G2834" i="18" s="1"/>
  <c r="H2834" i="18" s="1"/>
  <c r="B2831" i="18"/>
  <c r="G2831" i="18" s="1"/>
  <c r="H2831" i="18" s="1"/>
  <c r="B2830" i="18"/>
  <c r="G2830" i="18" s="1"/>
  <c r="H2830" i="18" s="1"/>
  <c r="B2829" i="18"/>
  <c r="G2829" i="18" s="1"/>
  <c r="H2829" i="18" s="1"/>
  <c r="B2827" i="18"/>
  <c r="G2827" i="18" s="1"/>
  <c r="H2827" i="18" s="1"/>
  <c r="B2826" i="18"/>
  <c r="G2826" i="18" s="1"/>
  <c r="H2826" i="18" s="1"/>
  <c r="B2825" i="18"/>
  <c r="G2825" i="18" s="1"/>
  <c r="H2825" i="18" s="1"/>
  <c r="B2824" i="18"/>
  <c r="G2824" i="18" s="1"/>
  <c r="H2824" i="18" s="1"/>
  <c r="B2823" i="18"/>
  <c r="G2823" i="18" s="1"/>
  <c r="H2823" i="18" s="1"/>
  <c r="B2822" i="18"/>
  <c r="G2822" i="18" s="1"/>
  <c r="H2822" i="18" s="1"/>
  <c r="B2821" i="18"/>
  <c r="G2821" i="18" s="1"/>
  <c r="H2821" i="18" s="1"/>
  <c r="B2820" i="18"/>
  <c r="G2820" i="18" s="1"/>
  <c r="H2820" i="18" s="1"/>
  <c r="B2819" i="18"/>
  <c r="G2819" i="18" s="1"/>
  <c r="H2819" i="18" s="1"/>
  <c r="B2818" i="18"/>
  <c r="G2818" i="18" s="1"/>
  <c r="H2818" i="18" s="1"/>
  <c r="B2817" i="18"/>
  <c r="G2817" i="18" s="1"/>
  <c r="H2817" i="18" s="1"/>
  <c r="B2815" i="18"/>
  <c r="G2815" i="18" s="1"/>
  <c r="H2815" i="18" s="1"/>
  <c r="B2813" i="18"/>
  <c r="G2813" i="18" s="1"/>
  <c r="H2813" i="18" s="1"/>
  <c r="B2812" i="18"/>
  <c r="G2812" i="18" s="1"/>
  <c r="H2812" i="18" s="1"/>
  <c r="B2811" i="18"/>
  <c r="G2811" i="18" s="1"/>
  <c r="H2811" i="18" s="1"/>
  <c r="B2809" i="18"/>
  <c r="G2809" i="18" s="1"/>
  <c r="H2809" i="18" s="1"/>
  <c r="B2808" i="18"/>
  <c r="G2808" i="18" s="1"/>
  <c r="H2808" i="18" s="1"/>
  <c r="B2807" i="18"/>
  <c r="G2807" i="18" s="1"/>
  <c r="H2807" i="18" s="1"/>
  <c r="B2806" i="18"/>
  <c r="G2806" i="18" s="1"/>
  <c r="H2806" i="18" s="1"/>
  <c r="B2805" i="18"/>
  <c r="G2805" i="18" s="1"/>
  <c r="H2805" i="18" s="1"/>
  <c r="B2804" i="18"/>
  <c r="G2804" i="18" s="1"/>
  <c r="H2804" i="18" s="1"/>
  <c r="B2803" i="18"/>
  <c r="G2803" i="18" s="1"/>
  <c r="H2803" i="18" s="1"/>
  <c r="B2802" i="18"/>
  <c r="G2802" i="18" s="1"/>
  <c r="H2802" i="18" s="1"/>
  <c r="B2801" i="18"/>
  <c r="G2801" i="18" s="1"/>
  <c r="H2801" i="18" s="1"/>
  <c r="B2800" i="18"/>
  <c r="G2800" i="18" s="1"/>
  <c r="H2800" i="18" s="1"/>
  <c r="B2799" i="18"/>
  <c r="G2799" i="18" s="1"/>
  <c r="H2799" i="18" s="1"/>
  <c r="B2797" i="18"/>
  <c r="G2797" i="18" s="1"/>
  <c r="H2797" i="18" s="1"/>
  <c r="B2794" i="18"/>
  <c r="G2794" i="18" s="1"/>
  <c r="H2794" i="18" s="1"/>
  <c r="B2793" i="18"/>
  <c r="G2793" i="18" s="1"/>
  <c r="H2793" i="18" s="1"/>
  <c r="B2792" i="18"/>
  <c r="G2792" i="18" s="1"/>
  <c r="H2792" i="18" s="1"/>
  <c r="B2791" i="18"/>
  <c r="G2791" i="18" s="1"/>
  <c r="H2791" i="18" s="1"/>
  <c r="B2790" i="18"/>
  <c r="G2790" i="18" s="1"/>
  <c r="H2790" i="18" s="1"/>
  <c r="B2788" i="18"/>
  <c r="G2788" i="18" s="1"/>
  <c r="H2788" i="18" s="1"/>
  <c r="B2787" i="18"/>
  <c r="G2787" i="18" s="1"/>
  <c r="H2787" i="18" s="1"/>
  <c r="B2786" i="18"/>
  <c r="G2786" i="18" s="1"/>
  <c r="H2786" i="18" s="1"/>
  <c r="B2785" i="18"/>
  <c r="G2785" i="18" s="1"/>
  <c r="H2785" i="18" s="1"/>
  <c r="B2784" i="18"/>
  <c r="G2784" i="18" s="1"/>
  <c r="H2784" i="18" s="1"/>
  <c r="B2783" i="18"/>
  <c r="G2783" i="18" s="1"/>
  <c r="H2783" i="18" s="1"/>
  <c r="B2782" i="18"/>
  <c r="G2782" i="18" s="1"/>
  <c r="H2782" i="18" s="1"/>
  <c r="B2781" i="18"/>
  <c r="G2781" i="18" s="1"/>
  <c r="H2781" i="18" s="1"/>
  <c r="B2780" i="18"/>
  <c r="G2780" i="18" s="1"/>
  <c r="H2780" i="18" s="1"/>
  <c r="B2779" i="18"/>
  <c r="G2779" i="18" s="1"/>
  <c r="H2779" i="18" s="1"/>
  <c r="B2778" i="18"/>
  <c r="G2778" i="18" s="1"/>
  <c r="H2778" i="18" s="1"/>
  <c r="B2776" i="18"/>
  <c r="G2776" i="18" s="1"/>
  <c r="H2776" i="18" s="1"/>
  <c r="B2773" i="18"/>
  <c r="G2773" i="18" s="1"/>
  <c r="H2773" i="18" s="1"/>
  <c r="B2772" i="18"/>
  <c r="G2772" i="18" s="1"/>
  <c r="H2772" i="18" s="1"/>
  <c r="B2771" i="18"/>
  <c r="G2771" i="18" s="1"/>
  <c r="H2771" i="18" s="1"/>
  <c r="B2769" i="18"/>
  <c r="G2769" i="18" s="1"/>
  <c r="H2769" i="18" s="1"/>
  <c r="B2768" i="18"/>
  <c r="G2768" i="18" s="1"/>
  <c r="H2768" i="18" s="1"/>
  <c r="B2767" i="18"/>
  <c r="G2767" i="18" s="1"/>
  <c r="H2767" i="18" s="1"/>
  <c r="B2766" i="18"/>
  <c r="G2766" i="18" s="1"/>
  <c r="H2766" i="18" s="1"/>
  <c r="B2765" i="18"/>
  <c r="G2765" i="18" s="1"/>
  <c r="H2765" i="18" s="1"/>
  <c r="B2764" i="18"/>
  <c r="G2764" i="18" s="1"/>
  <c r="H2764" i="18" s="1"/>
  <c r="B2763" i="18"/>
  <c r="G2763" i="18" s="1"/>
  <c r="H2763" i="18" s="1"/>
  <c r="B2762" i="18"/>
  <c r="G2762" i="18" s="1"/>
  <c r="H2762" i="18" s="1"/>
  <c r="B2761" i="18"/>
  <c r="G2761" i="18" s="1"/>
  <c r="H2761" i="18" s="1"/>
  <c r="B2760" i="18"/>
  <c r="G2760" i="18" s="1"/>
  <c r="H2760" i="18" s="1"/>
  <c r="B2759" i="18"/>
  <c r="G2759" i="18" s="1"/>
  <c r="H2759" i="18" s="1"/>
  <c r="B2757" i="18"/>
  <c r="G2757" i="18" s="1"/>
  <c r="H2757" i="18" s="1"/>
  <c r="B2755" i="18"/>
  <c r="G2755" i="18" s="1"/>
  <c r="H2755" i="18" s="1"/>
  <c r="B2754" i="18"/>
  <c r="G2754" i="18" s="1"/>
  <c r="H2754" i="18" s="1"/>
  <c r="B2753" i="18"/>
  <c r="G2753" i="18" s="1"/>
  <c r="H2753" i="18" s="1"/>
  <c r="B2751" i="18"/>
  <c r="G2751" i="18" s="1"/>
  <c r="H2751" i="18" s="1"/>
  <c r="B2750" i="18"/>
  <c r="G2750" i="18" s="1"/>
  <c r="H2750" i="18" s="1"/>
  <c r="B2749" i="18"/>
  <c r="G2749" i="18" s="1"/>
  <c r="H2749" i="18" s="1"/>
  <c r="B2748" i="18"/>
  <c r="G2748" i="18" s="1"/>
  <c r="H2748" i="18" s="1"/>
  <c r="B2747" i="18"/>
  <c r="G2747" i="18" s="1"/>
  <c r="H2747" i="18" s="1"/>
  <c r="B2746" i="18"/>
  <c r="G2746" i="18" s="1"/>
  <c r="H2746" i="18" s="1"/>
  <c r="B2745" i="18"/>
  <c r="G2745" i="18" s="1"/>
  <c r="H2745" i="18" s="1"/>
  <c r="B2744" i="18"/>
  <c r="G2744" i="18" s="1"/>
  <c r="H2744" i="18" s="1"/>
  <c r="B2743" i="18"/>
  <c r="G2743" i="18" s="1"/>
  <c r="H2743" i="18" s="1"/>
  <c r="B2742" i="18"/>
  <c r="G2742" i="18" s="1"/>
  <c r="H2742" i="18" s="1"/>
  <c r="B2741" i="18"/>
  <c r="G2741" i="18" s="1"/>
  <c r="H2741" i="18" s="1"/>
  <c r="B2739" i="18"/>
  <c r="G2739" i="18" s="1"/>
  <c r="H2739" i="18" s="1"/>
  <c r="B2736" i="18"/>
  <c r="G2736" i="18" s="1"/>
  <c r="H2736" i="18" s="1"/>
  <c r="B2735" i="18"/>
  <c r="G2735" i="18" s="1"/>
  <c r="H2735" i="18" s="1"/>
  <c r="B2734" i="18"/>
  <c r="G2734" i="18" s="1"/>
  <c r="H2734" i="18" s="1"/>
  <c r="B2733" i="18"/>
  <c r="G2733" i="18" s="1"/>
  <c r="H2733" i="18" s="1"/>
  <c r="B2732" i="18"/>
  <c r="G2732" i="18" s="1"/>
  <c r="H2732" i="18" s="1"/>
  <c r="B2730" i="18"/>
  <c r="G2730" i="18" s="1"/>
  <c r="H2730" i="18" s="1"/>
  <c r="B2729" i="18"/>
  <c r="G2729" i="18" s="1"/>
  <c r="H2729" i="18" s="1"/>
  <c r="B2728" i="18"/>
  <c r="G2728" i="18" s="1"/>
  <c r="H2728" i="18" s="1"/>
  <c r="B2727" i="18"/>
  <c r="G2727" i="18" s="1"/>
  <c r="H2727" i="18" s="1"/>
  <c r="B2726" i="18"/>
  <c r="G2726" i="18" s="1"/>
  <c r="H2726" i="18" s="1"/>
  <c r="B2725" i="18"/>
  <c r="G2725" i="18" s="1"/>
  <c r="H2725" i="18" s="1"/>
  <c r="B2724" i="18"/>
  <c r="G2724" i="18" s="1"/>
  <c r="H2724" i="18" s="1"/>
  <c r="B2723" i="18"/>
  <c r="G2723" i="18" s="1"/>
  <c r="H2723" i="18" s="1"/>
  <c r="B2722" i="18"/>
  <c r="G2722" i="18" s="1"/>
  <c r="H2722" i="18" s="1"/>
  <c r="B2721" i="18"/>
  <c r="G2721" i="18" s="1"/>
  <c r="H2721" i="18" s="1"/>
  <c r="B2720" i="18"/>
  <c r="G2720" i="18" s="1"/>
  <c r="H2720" i="18" s="1"/>
  <c r="B2718" i="18"/>
  <c r="G2718" i="18" s="1"/>
  <c r="H2718" i="18" s="1"/>
  <c r="B2715" i="18"/>
  <c r="G2715" i="18" s="1"/>
  <c r="H2715" i="18" s="1"/>
  <c r="B2714" i="18"/>
  <c r="G2714" i="18" s="1"/>
  <c r="H2714" i="18" s="1"/>
  <c r="B2713" i="18"/>
  <c r="G2713" i="18" s="1"/>
  <c r="H2713" i="18" s="1"/>
  <c r="B2711" i="18"/>
  <c r="G2711" i="18" s="1"/>
  <c r="H2711" i="18" s="1"/>
  <c r="B2710" i="18"/>
  <c r="G2710" i="18" s="1"/>
  <c r="H2710" i="18" s="1"/>
  <c r="B2709" i="18"/>
  <c r="G2709" i="18" s="1"/>
  <c r="H2709" i="18" s="1"/>
  <c r="B2708" i="18"/>
  <c r="G2708" i="18" s="1"/>
  <c r="H2708" i="18" s="1"/>
  <c r="B2707" i="18"/>
  <c r="G2707" i="18" s="1"/>
  <c r="H2707" i="18" s="1"/>
  <c r="B2706" i="18"/>
  <c r="G2706" i="18" s="1"/>
  <c r="H2706" i="18" s="1"/>
  <c r="B2705" i="18"/>
  <c r="G2705" i="18" s="1"/>
  <c r="H2705" i="18" s="1"/>
  <c r="B2704" i="18"/>
  <c r="G2704" i="18" s="1"/>
  <c r="H2704" i="18" s="1"/>
  <c r="B2703" i="18"/>
  <c r="G2703" i="18" s="1"/>
  <c r="H2703" i="18" s="1"/>
  <c r="B2702" i="18"/>
  <c r="G2702" i="18" s="1"/>
  <c r="H2702" i="18" s="1"/>
  <c r="B2701" i="18"/>
  <c r="G2701" i="18" s="1"/>
  <c r="H2701" i="18" s="1"/>
  <c r="B2699" i="18"/>
  <c r="G2699" i="18" s="1"/>
  <c r="H2699" i="18" s="1"/>
  <c r="B2697" i="18"/>
  <c r="G2697" i="18" s="1"/>
  <c r="H2697" i="18" s="1"/>
  <c r="B2696" i="18"/>
  <c r="G2696" i="18" s="1"/>
  <c r="H2696" i="18" s="1"/>
  <c r="B2695" i="18"/>
  <c r="G2695" i="18" s="1"/>
  <c r="H2695" i="18" s="1"/>
  <c r="B2693" i="18"/>
  <c r="G2693" i="18" s="1"/>
  <c r="H2693" i="18" s="1"/>
  <c r="B2692" i="18"/>
  <c r="G2692" i="18" s="1"/>
  <c r="H2692" i="18" s="1"/>
  <c r="B2691" i="18"/>
  <c r="G2691" i="18" s="1"/>
  <c r="H2691" i="18" s="1"/>
  <c r="B2690" i="18"/>
  <c r="G2690" i="18" s="1"/>
  <c r="H2690" i="18" s="1"/>
  <c r="B2689" i="18"/>
  <c r="G2689" i="18" s="1"/>
  <c r="H2689" i="18" s="1"/>
  <c r="B2688" i="18"/>
  <c r="G2688" i="18" s="1"/>
  <c r="H2688" i="18" s="1"/>
  <c r="B2687" i="18"/>
  <c r="G2687" i="18" s="1"/>
  <c r="H2687" i="18" s="1"/>
  <c r="B2686" i="18"/>
  <c r="G2686" i="18" s="1"/>
  <c r="H2686" i="18" s="1"/>
  <c r="B2685" i="18"/>
  <c r="G2685" i="18" s="1"/>
  <c r="H2685" i="18" s="1"/>
  <c r="B2684" i="18"/>
  <c r="G2684" i="18" s="1"/>
  <c r="H2684" i="18" s="1"/>
  <c r="B2683" i="18"/>
  <c r="G2683" i="18" s="1"/>
  <c r="H2683" i="18" s="1"/>
  <c r="B2681" i="18"/>
  <c r="G2681" i="18" s="1"/>
  <c r="H2681" i="18" s="1"/>
  <c r="B2678" i="18"/>
  <c r="G2678" i="18" s="1"/>
  <c r="H2678" i="18" s="1"/>
  <c r="B2677" i="18"/>
  <c r="G2677" i="18" s="1"/>
  <c r="H2677" i="18" s="1"/>
  <c r="B2676" i="18"/>
  <c r="G2676" i="18" s="1"/>
  <c r="H2676" i="18" s="1"/>
  <c r="B2675" i="18"/>
  <c r="G2675" i="18" s="1"/>
  <c r="H2675" i="18" s="1"/>
  <c r="B2674" i="18"/>
  <c r="G2674" i="18" s="1"/>
  <c r="H2674" i="18" s="1"/>
  <c r="B2672" i="18"/>
  <c r="G2672" i="18" s="1"/>
  <c r="H2672" i="18" s="1"/>
  <c r="B2671" i="18"/>
  <c r="G2671" i="18" s="1"/>
  <c r="H2671" i="18" s="1"/>
  <c r="B2670" i="18"/>
  <c r="G2670" i="18" s="1"/>
  <c r="H2670" i="18" s="1"/>
  <c r="B2669" i="18"/>
  <c r="G2669" i="18" s="1"/>
  <c r="H2669" i="18" s="1"/>
  <c r="B2668" i="18"/>
  <c r="G2668" i="18" s="1"/>
  <c r="H2668" i="18" s="1"/>
  <c r="B2667" i="18"/>
  <c r="G2667" i="18" s="1"/>
  <c r="H2667" i="18" s="1"/>
  <c r="B2666" i="18"/>
  <c r="G2666" i="18" s="1"/>
  <c r="H2666" i="18" s="1"/>
  <c r="B2665" i="18"/>
  <c r="G2665" i="18" s="1"/>
  <c r="H2665" i="18" s="1"/>
  <c r="B2664" i="18"/>
  <c r="G2664" i="18" s="1"/>
  <c r="H2664" i="18" s="1"/>
  <c r="B2663" i="18"/>
  <c r="G2663" i="18" s="1"/>
  <c r="H2663" i="18" s="1"/>
  <c r="B2662" i="18"/>
  <c r="G2662" i="18" s="1"/>
  <c r="H2662" i="18" s="1"/>
  <c r="B2660" i="18"/>
  <c r="G2660" i="18" s="1"/>
  <c r="H2660" i="18" s="1"/>
  <c r="B2657" i="18"/>
  <c r="G2657" i="18" s="1"/>
  <c r="H2657" i="18" s="1"/>
  <c r="B2656" i="18"/>
  <c r="G2656" i="18" s="1"/>
  <c r="H2656" i="18" s="1"/>
  <c r="B2655" i="18"/>
  <c r="G2655" i="18" s="1"/>
  <c r="H2655" i="18" s="1"/>
  <c r="B2653" i="18"/>
  <c r="G2653" i="18" s="1"/>
  <c r="H2653" i="18" s="1"/>
  <c r="B2652" i="18"/>
  <c r="G2652" i="18" s="1"/>
  <c r="H2652" i="18" s="1"/>
  <c r="B2651" i="18"/>
  <c r="G2651" i="18" s="1"/>
  <c r="H2651" i="18" s="1"/>
  <c r="B2650" i="18"/>
  <c r="G2650" i="18" s="1"/>
  <c r="H2650" i="18" s="1"/>
  <c r="B2649" i="18"/>
  <c r="G2649" i="18" s="1"/>
  <c r="H2649" i="18" s="1"/>
  <c r="B2648" i="18"/>
  <c r="G2648" i="18" s="1"/>
  <c r="H2648" i="18" s="1"/>
  <c r="B2647" i="18"/>
  <c r="G2647" i="18" s="1"/>
  <c r="H2647" i="18" s="1"/>
  <c r="B2646" i="18"/>
  <c r="G2646" i="18" s="1"/>
  <c r="H2646" i="18" s="1"/>
  <c r="B2645" i="18"/>
  <c r="G2645" i="18" s="1"/>
  <c r="H2645" i="18" s="1"/>
  <c r="B2644" i="18"/>
  <c r="G2644" i="18" s="1"/>
  <c r="H2644" i="18" s="1"/>
  <c r="B2643" i="18"/>
  <c r="G2643" i="18" s="1"/>
  <c r="H2643" i="18" s="1"/>
  <c r="B2641" i="18"/>
  <c r="G2641" i="18" s="1"/>
  <c r="H2641" i="18" s="1"/>
  <c r="B2639" i="18"/>
  <c r="G2639" i="18" s="1"/>
  <c r="H2639" i="18" s="1"/>
  <c r="B2638" i="18"/>
  <c r="G2638" i="18" s="1"/>
  <c r="H2638" i="18" s="1"/>
  <c r="B2637" i="18"/>
  <c r="G2637" i="18" s="1"/>
  <c r="H2637" i="18" s="1"/>
  <c r="B2635" i="18"/>
  <c r="G2635" i="18" s="1"/>
  <c r="H2635" i="18" s="1"/>
  <c r="B2634" i="18"/>
  <c r="G2634" i="18" s="1"/>
  <c r="H2634" i="18" s="1"/>
  <c r="B2633" i="18"/>
  <c r="G2633" i="18" s="1"/>
  <c r="H2633" i="18" s="1"/>
  <c r="B2632" i="18"/>
  <c r="G2632" i="18" s="1"/>
  <c r="H2632" i="18" s="1"/>
  <c r="B2631" i="18"/>
  <c r="G2631" i="18" s="1"/>
  <c r="H2631" i="18" s="1"/>
  <c r="B2630" i="18"/>
  <c r="G2630" i="18" s="1"/>
  <c r="H2630" i="18" s="1"/>
  <c r="B2629" i="18"/>
  <c r="G2629" i="18" s="1"/>
  <c r="H2629" i="18" s="1"/>
  <c r="B2628" i="18"/>
  <c r="G2628" i="18" s="1"/>
  <c r="H2628" i="18" s="1"/>
  <c r="B2627" i="18"/>
  <c r="G2627" i="18" s="1"/>
  <c r="H2627" i="18" s="1"/>
  <c r="B2626" i="18"/>
  <c r="G2626" i="18" s="1"/>
  <c r="H2626" i="18" s="1"/>
  <c r="B2625" i="18"/>
  <c r="G2625" i="18" s="1"/>
  <c r="H2625" i="18" s="1"/>
  <c r="B2623" i="18"/>
  <c r="G2623" i="18" s="1"/>
  <c r="H2623" i="18" s="1"/>
  <c r="B2620" i="18"/>
  <c r="G2620" i="18" s="1"/>
  <c r="H2620" i="18" s="1"/>
  <c r="B2619" i="18"/>
  <c r="G2619" i="18" s="1"/>
  <c r="H2619" i="18" s="1"/>
  <c r="B2618" i="18"/>
  <c r="G2618" i="18" s="1"/>
  <c r="H2618" i="18" s="1"/>
  <c r="B2617" i="18"/>
  <c r="G2617" i="18" s="1"/>
  <c r="H2617" i="18" s="1"/>
  <c r="B2616" i="18"/>
  <c r="G2616" i="18" s="1"/>
  <c r="H2616" i="18" s="1"/>
  <c r="B2614" i="18"/>
  <c r="G2614" i="18" s="1"/>
  <c r="H2614" i="18" s="1"/>
  <c r="B2613" i="18"/>
  <c r="G2613" i="18" s="1"/>
  <c r="H2613" i="18" s="1"/>
  <c r="B2612" i="18"/>
  <c r="G2612" i="18" s="1"/>
  <c r="H2612" i="18" s="1"/>
  <c r="B2611" i="18"/>
  <c r="G2611" i="18" s="1"/>
  <c r="H2611" i="18" s="1"/>
  <c r="B2610" i="18"/>
  <c r="G2610" i="18" s="1"/>
  <c r="H2610" i="18" s="1"/>
  <c r="B2609" i="18"/>
  <c r="G2609" i="18" s="1"/>
  <c r="H2609" i="18" s="1"/>
  <c r="B2608" i="18"/>
  <c r="G2608" i="18" s="1"/>
  <c r="H2608" i="18" s="1"/>
  <c r="B2607" i="18"/>
  <c r="G2607" i="18" s="1"/>
  <c r="H2607" i="18" s="1"/>
  <c r="B2606" i="18"/>
  <c r="G2606" i="18" s="1"/>
  <c r="H2606" i="18" s="1"/>
  <c r="B2605" i="18"/>
  <c r="G2605" i="18" s="1"/>
  <c r="H2605" i="18" s="1"/>
  <c r="B2604" i="18"/>
  <c r="G2604" i="18" s="1"/>
  <c r="H2604" i="18" s="1"/>
  <c r="B2602" i="18"/>
  <c r="G2602" i="18" s="1"/>
  <c r="H2602" i="18" s="1"/>
  <c r="B2599" i="18"/>
  <c r="G2599" i="18" s="1"/>
  <c r="H2599" i="18" s="1"/>
  <c r="B2598" i="18"/>
  <c r="G2598" i="18" s="1"/>
  <c r="H2598" i="18" s="1"/>
  <c r="B2597" i="18"/>
  <c r="G2597" i="18" s="1"/>
  <c r="H2597" i="18" s="1"/>
  <c r="B2596" i="18"/>
  <c r="G2596" i="18" s="1"/>
  <c r="H2596" i="18" s="1"/>
  <c r="B2595" i="18"/>
  <c r="G2595" i="18" s="1"/>
  <c r="H2595" i="18" s="1"/>
  <c r="B2594" i="18"/>
  <c r="G2594" i="18" s="1"/>
  <c r="H2594" i="18" s="1"/>
  <c r="B2593" i="18"/>
  <c r="G2593" i="18" s="1"/>
  <c r="H2593" i="18" s="1"/>
  <c r="B2592" i="18"/>
  <c r="G2592" i="18" s="1"/>
  <c r="H2592" i="18" s="1"/>
  <c r="B2591" i="18"/>
  <c r="G2591" i="18" s="1"/>
  <c r="H2591" i="18" s="1"/>
  <c r="B2590" i="18"/>
  <c r="G2590" i="18" s="1"/>
  <c r="H2590" i="18" s="1"/>
  <c r="B2588" i="18"/>
  <c r="G2588" i="18" s="1"/>
  <c r="H2588" i="18" s="1"/>
  <c r="B2587" i="18"/>
  <c r="G2587" i="18" s="1"/>
  <c r="H2587" i="18" s="1"/>
  <c r="B2586" i="18"/>
  <c r="G2586" i="18" s="1"/>
  <c r="H2586" i="18" s="1"/>
  <c r="B2585" i="18"/>
  <c r="G2585" i="18" s="1"/>
  <c r="H2585" i="18" s="1"/>
  <c r="B2584" i="18"/>
  <c r="G2584" i="18" s="1"/>
  <c r="H2584" i="18" s="1"/>
  <c r="B2583" i="18"/>
  <c r="G2583" i="18" s="1"/>
  <c r="H2583" i="18" s="1"/>
  <c r="B2582" i="18"/>
  <c r="G2582" i="18" s="1"/>
  <c r="H2582" i="18" s="1"/>
  <c r="B2581" i="18"/>
  <c r="G2581" i="18" s="1"/>
  <c r="H2581" i="18" s="1"/>
  <c r="B2580" i="18"/>
  <c r="G2580" i="18" s="1"/>
  <c r="H2580" i="18" s="1"/>
  <c r="B2579" i="18"/>
  <c r="G2579" i="18" s="1"/>
  <c r="H2579" i="18" s="1"/>
  <c r="B2578" i="18"/>
  <c r="G2578" i="18" s="1"/>
  <c r="H2578" i="18" s="1"/>
  <c r="B2576" i="18"/>
  <c r="G2576" i="18" s="1"/>
  <c r="H2576" i="18" s="1"/>
  <c r="B2575" i="18"/>
  <c r="G2575" i="18" s="1"/>
  <c r="H2575" i="18" s="1"/>
  <c r="B2574" i="18"/>
  <c r="G2574" i="18" s="1"/>
  <c r="H2574" i="18" s="1"/>
  <c r="B2573" i="18"/>
  <c r="G2573" i="18" s="1"/>
  <c r="H2573" i="18" s="1"/>
  <c r="B2572" i="18"/>
  <c r="G2572" i="18" s="1"/>
  <c r="H2572" i="18" s="1"/>
  <c r="B2571" i="18"/>
  <c r="G2571" i="18" s="1"/>
  <c r="H2571" i="18" s="1"/>
  <c r="B2570" i="18"/>
  <c r="G2570" i="18" s="1"/>
  <c r="H2570" i="18" s="1"/>
  <c r="B2569" i="18"/>
  <c r="G2569" i="18" s="1"/>
  <c r="H2569" i="18" s="1"/>
  <c r="B2568" i="18"/>
  <c r="G2568" i="18" s="1"/>
  <c r="H2568" i="18" s="1"/>
  <c r="B2567" i="18"/>
  <c r="G2567" i="18" s="1"/>
  <c r="H2567" i="18" s="1"/>
  <c r="B2566" i="18"/>
  <c r="G2566" i="18" s="1"/>
  <c r="H2566" i="18" s="1"/>
  <c r="B2564" i="18"/>
  <c r="G2564" i="18" s="1"/>
  <c r="H2564" i="18" s="1"/>
  <c r="B2563" i="18"/>
  <c r="G2563" i="18" s="1"/>
  <c r="H2563" i="18" s="1"/>
  <c r="B2562" i="18"/>
  <c r="G2562" i="18" s="1"/>
  <c r="H2562" i="18" s="1"/>
  <c r="B2561" i="18"/>
  <c r="G2561" i="18" s="1"/>
  <c r="H2561" i="18" s="1"/>
  <c r="B2560" i="18"/>
  <c r="G2560" i="18" s="1"/>
  <c r="H2560" i="18" s="1"/>
  <c r="B2559" i="18"/>
  <c r="G2559" i="18" s="1"/>
  <c r="H2559" i="18" s="1"/>
  <c r="B2558" i="18"/>
  <c r="G2558" i="18" s="1"/>
  <c r="H2558" i="18" s="1"/>
  <c r="B2557" i="18"/>
  <c r="G2557" i="18" s="1"/>
  <c r="H2557" i="18" s="1"/>
  <c r="B2556" i="18"/>
  <c r="G2556" i="18" s="1"/>
  <c r="H2556" i="18" s="1"/>
  <c r="B2555" i="18"/>
  <c r="G2555" i="18" s="1"/>
  <c r="H2555" i="18" s="1"/>
  <c r="B2554" i="18"/>
  <c r="G2554" i="18" s="1"/>
  <c r="H2554" i="18" s="1"/>
  <c r="B2552" i="18"/>
  <c r="G2552" i="18" s="1"/>
  <c r="H2552" i="18" s="1"/>
  <c r="B2551" i="18"/>
  <c r="G2551" i="18" s="1"/>
  <c r="H2551" i="18" s="1"/>
  <c r="B2550" i="18"/>
  <c r="G2550" i="18" s="1"/>
  <c r="H2550" i="18" s="1"/>
  <c r="B2549" i="18"/>
  <c r="G2549" i="18" s="1"/>
  <c r="H2549" i="18" s="1"/>
  <c r="B2548" i="18"/>
  <c r="G2548" i="18" s="1"/>
  <c r="H2548" i="18" s="1"/>
  <c r="B2547" i="18"/>
  <c r="G2547" i="18" s="1"/>
  <c r="H2547" i="18" s="1"/>
  <c r="B2546" i="18"/>
  <c r="G2546" i="18" s="1"/>
  <c r="H2546" i="18" s="1"/>
  <c r="B2545" i="18"/>
  <c r="G2545" i="18" s="1"/>
  <c r="H2545" i="18" s="1"/>
  <c r="B2544" i="18"/>
  <c r="G2544" i="18" s="1"/>
  <c r="H2544" i="18" s="1"/>
  <c r="B2543" i="18"/>
  <c r="G2543" i="18" s="1"/>
  <c r="H2543" i="18" s="1"/>
  <c r="B2542" i="18"/>
  <c r="G2542" i="18" s="1"/>
  <c r="H2542" i="18" s="1"/>
  <c r="B2540" i="18"/>
  <c r="G2540" i="18" s="1"/>
  <c r="H2540" i="18" s="1"/>
  <c r="B2539" i="18"/>
  <c r="G2539" i="18" s="1"/>
  <c r="H2539" i="18" s="1"/>
  <c r="B2538" i="18"/>
  <c r="G2538" i="18" s="1"/>
  <c r="H2538" i="18" s="1"/>
  <c r="B2537" i="18"/>
  <c r="G2537" i="18" s="1"/>
  <c r="H2537" i="18" s="1"/>
  <c r="B2536" i="18"/>
  <c r="G2536" i="18" s="1"/>
  <c r="H2536" i="18" s="1"/>
  <c r="B2535" i="18"/>
  <c r="G2535" i="18" s="1"/>
  <c r="H2535" i="18" s="1"/>
  <c r="B2534" i="18"/>
  <c r="G2534" i="18" s="1"/>
  <c r="H2534" i="18" s="1"/>
  <c r="B2533" i="18"/>
  <c r="G2533" i="18" s="1"/>
  <c r="H2533" i="18" s="1"/>
  <c r="B2532" i="18"/>
  <c r="G2532" i="18" s="1"/>
  <c r="H2532" i="18" s="1"/>
  <c r="B2531" i="18"/>
  <c r="G2531" i="18" s="1"/>
  <c r="H2531" i="18" s="1"/>
  <c r="B2530" i="18"/>
  <c r="G2530" i="18" s="1"/>
  <c r="H2530" i="18" s="1"/>
  <c r="B2528" i="18"/>
  <c r="G2528" i="18" s="1"/>
  <c r="H2528" i="18" s="1"/>
  <c r="B2527" i="18"/>
  <c r="G2527" i="18" s="1"/>
  <c r="H2527" i="18" s="1"/>
  <c r="B2526" i="18"/>
  <c r="G2526" i="18" s="1"/>
  <c r="H2526" i="18" s="1"/>
  <c r="B2525" i="18"/>
  <c r="G2525" i="18" s="1"/>
  <c r="H2525" i="18" s="1"/>
  <c r="B2523" i="18"/>
  <c r="G2523" i="18" s="1"/>
  <c r="H2523" i="18" s="1"/>
  <c r="B2522" i="18"/>
  <c r="G2522" i="18" s="1"/>
  <c r="H2522" i="18" s="1"/>
  <c r="B2521" i="18"/>
  <c r="G2521" i="18" s="1"/>
  <c r="H2521" i="18" s="1"/>
  <c r="B2520" i="18"/>
  <c r="G2520" i="18" s="1"/>
  <c r="H2520" i="18" s="1"/>
  <c r="B2519" i="18"/>
  <c r="G2519" i="18" s="1"/>
  <c r="H2519" i="18" s="1"/>
  <c r="B2518" i="18"/>
  <c r="G2518" i="18" s="1"/>
  <c r="H2518" i="18" s="1"/>
  <c r="B2517" i="18"/>
  <c r="G2517" i="18" s="1"/>
  <c r="H2517" i="18" s="1"/>
  <c r="B2516" i="18"/>
  <c r="G2516" i="18" s="1"/>
  <c r="H2516" i="18" s="1"/>
  <c r="B2515" i="18"/>
  <c r="G2515" i="18" s="1"/>
  <c r="H2515" i="18" s="1"/>
  <c r="B2514" i="18"/>
  <c r="G2514" i="18" s="1"/>
  <c r="H2514" i="18" s="1"/>
  <c r="B2513" i="18"/>
  <c r="G2513" i="18" s="1"/>
  <c r="H2513" i="18" s="1"/>
  <c r="B2511" i="18"/>
  <c r="G2511" i="18" s="1"/>
  <c r="H2511" i="18" s="1"/>
  <c r="B2509" i="18"/>
  <c r="G2509" i="18" s="1"/>
  <c r="H2509" i="18" s="1"/>
  <c r="B2508" i="18"/>
  <c r="G2508" i="18" s="1"/>
  <c r="H2508" i="18" s="1"/>
  <c r="B2507" i="18"/>
  <c r="G2507" i="18" s="1"/>
  <c r="H2507" i="18" s="1"/>
  <c r="B2505" i="18"/>
  <c r="G2505" i="18" s="1"/>
  <c r="H2505" i="18" s="1"/>
  <c r="B2504" i="18"/>
  <c r="G2504" i="18" s="1"/>
  <c r="H2504" i="18" s="1"/>
  <c r="B2503" i="18"/>
  <c r="G2503" i="18" s="1"/>
  <c r="H2503" i="18" s="1"/>
  <c r="B2502" i="18"/>
  <c r="G2502" i="18" s="1"/>
  <c r="H2502" i="18" s="1"/>
  <c r="B2501" i="18"/>
  <c r="G2501" i="18" s="1"/>
  <c r="H2501" i="18" s="1"/>
  <c r="B2500" i="18"/>
  <c r="G2500" i="18" s="1"/>
  <c r="H2500" i="18" s="1"/>
  <c r="B2499" i="18"/>
  <c r="G2499" i="18" s="1"/>
  <c r="H2499" i="18" s="1"/>
  <c r="B2498" i="18"/>
  <c r="G2498" i="18" s="1"/>
  <c r="H2498" i="18" s="1"/>
  <c r="B2497" i="18"/>
  <c r="G2497" i="18" s="1"/>
  <c r="H2497" i="18" s="1"/>
  <c r="B2496" i="18"/>
  <c r="G2496" i="18" s="1"/>
  <c r="H2496" i="18" s="1"/>
  <c r="B2495" i="18"/>
  <c r="G2495" i="18" s="1"/>
  <c r="H2495" i="18" s="1"/>
  <c r="B2493" i="18"/>
  <c r="G2493" i="18" s="1"/>
  <c r="H2493" i="18" s="1"/>
  <c r="B2490" i="18"/>
  <c r="G2490" i="18" s="1"/>
  <c r="H2490" i="18" s="1"/>
  <c r="B2489" i="18"/>
  <c r="G2489" i="18" s="1"/>
  <c r="H2489" i="18" s="1"/>
  <c r="B2488" i="18"/>
  <c r="G2488" i="18" s="1"/>
  <c r="H2488" i="18" s="1"/>
  <c r="B2487" i="18"/>
  <c r="G2487" i="18" s="1"/>
  <c r="H2487" i="18" s="1"/>
  <c r="B2486" i="18"/>
  <c r="G2486" i="18" s="1"/>
  <c r="H2486" i="18" s="1"/>
  <c r="B2484" i="18"/>
  <c r="G2484" i="18" s="1"/>
  <c r="H2484" i="18" s="1"/>
  <c r="B2483" i="18"/>
  <c r="G2483" i="18" s="1"/>
  <c r="H2483" i="18" s="1"/>
  <c r="B2482" i="18"/>
  <c r="G2482" i="18" s="1"/>
  <c r="H2482" i="18" s="1"/>
  <c r="B2481" i="18"/>
  <c r="G2481" i="18" s="1"/>
  <c r="H2481" i="18" s="1"/>
  <c r="B2480" i="18"/>
  <c r="G2480" i="18" s="1"/>
  <c r="H2480" i="18" s="1"/>
  <c r="B2479" i="18"/>
  <c r="G2479" i="18" s="1"/>
  <c r="H2479" i="18" s="1"/>
  <c r="B2478" i="18"/>
  <c r="G2478" i="18" s="1"/>
  <c r="H2478" i="18" s="1"/>
  <c r="B2477" i="18"/>
  <c r="G2477" i="18" s="1"/>
  <c r="H2477" i="18" s="1"/>
  <c r="B2476" i="18"/>
  <c r="G2476" i="18" s="1"/>
  <c r="H2476" i="18" s="1"/>
  <c r="B2475" i="18"/>
  <c r="G2475" i="18" s="1"/>
  <c r="H2475" i="18" s="1"/>
  <c r="B2474" i="18"/>
  <c r="G2474" i="18" s="1"/>
  <c r="H2474" i="18" s="1"/>
  <c r="B2472" i="18"/>
  <c r="G2472" i="18" s="1"/>
  <c r="H2472" i="18" s="1"/>
  <c r="B2469" i="18"/>
  <c r="G2469" i="18" s="1"/>
  <c r="H2469" i="18" s="1"/>
  <c r="B2468" i="18"/>
  <c r="G2468" i="18" s="1"/>
  <c r="H2468" i="18" s="1"/>
  <c r="B2467" i="18"/>
  <c r="G2467" i="18" s="1"/>
  <c r="H2467" i="18" s="1"/>
  <c r="B2465" i="18"/>
  <c r="G2465" i="18" s="1"/>
  <c r="H2465" i="18" s="1"/>
  <c r="B2464" i="18"/>
  <c r="G2464" i="18" s="1"/>
  <c r="H2464" i="18" s="1"/>
  <c r="B2463" i="18"/>
  <c r="G2463" i="18" s="1"/>
  <c r="H2463" i="18" s="1"/>
  <c r="B2462" i="18"/>
  <c r="G2462" i="18" s="1"/>
  <c r="H2462" i="18" s="1"/>
  <c r="B2461" i="18"/>
  <c r="G2461" i="18" s="1"/>
  <c r="H2461" i="18" s="1"/>
  <c r="B2460" i="18"/>
  <c r="G2460" i="18" s="1"/>
  <c r="H2460" i="18" s="1"/>
  <c r="B2459" i="18"/>
  <c r="G2459" i="18" s="1"/>
  <c r="H2459" i="18" s="1"/>
  <c r="B2458" i="18"/>
  <c r="G2458" i="18" s="1"/>
  <c r="H2458" i="18" s="1"/>
  <c r="B2457" i="18"/>
  <c r="G2457" i="18" s="1"/>
  <c r="H2457" i="18" s="1"/>
  <c r="B2456" i="18"/>
  <c r="G2456" i="18" s="1"/>
  <c r="H2456" i="18" s="1"/>
  <c r="B2455" i="18"/>
  <c r="G2455" i="18" s="1"/>
  <c r="H2455" i="18" s="1"/>
  <c r="B2453" i="18"/>
  <c r="G2453" i="18" s="1"/>
  <c r="H2453" i="18" s="1"/>
  <c r="B2451" i="18"/>
  <c r="G2451" i="18" s="1"/>
  <c r="H2451" i="18" s="1"/>
  <c r="B2450" i="18"/>
  <c r="G2450" i="18" s="1"/>
  <c r="H2450" i="18" s="1"/>
  <c r="B2449" i="18"/>
  <c r="G2449" i="18" s="1"/>
  <c r="H2449" i="18" s="1"/>
  <c r="B2447" i="18"/>
  <c r="G2447" i="18" s="1"/>
  <c r="H2447" i="18" s="1"/>
  <c r="B2446" i="18"/>
  <c r="G2446" i="18" s="1"/>
  <c r="H2446" i="18" s="1"/>
  <c r="B2445" i="18"/>
  <c r="G2445" i="18" s="1"/>
  <c r="H2445" i="18" s="1"/>
  <c r="B2444" i="18"/>
  <c r="G2444" i="18" s="1"/>
  <c r="H2444" i="18" s="1"/>
  <c r="B2443" i="18"/>
  <c r="G2443" i="18" s="1"/>
  <c r="H2443" i="18" s="1"/>
  <c r="B2442" i="18"/>
  <c r="G2442" i="18" s="1"/>
  <c r="H2442" i="18" s="1"/>
  <c r="B2441" i="18"/>
  <c r="G2441" i="18" s="1"/>
  <c r="H2441" i="18" s="1"/>
  <c r="B2440" i="18"/>
  <c r="G2440" i="18" s="1"/>
  <c r="H2440" i="18" s="1"/>
  <c r="B2439" i="18"/>
  <c r="G2439" i="18" s="1"/>
  <c r="H2439" i="18" s="1"/>
  <c r="B2438" i="18"/>
  <c r="G2438" i="18" s="1"/>
  <c r="H2438" i="18" s="1"/>
  <c r="B2437" i="18"/>
  <c r="G2437" i="18" s="1"/>
  <c r="H2437" i="18" s="1"/>
  <c r="B2435" i="18"/>
  <c r="G2435" i="18" s="1"/>
  <c r="H2435" i="18" s="1"/>
  <c r="B2432" i="18"/>
  <c r="G2432" i="18" s="1"/>
  <c r="H2432" i="18" s="1"/>
  <c r="B2431" i="18"/>
  <c r="G2431" i="18" s="1"/>
  <c r="H2431" i="18" s="1"/>
  <c r="B2430" i="18"/>
  <c r="G2430" i="18" s="1"/>
  <c r="H2430" i="18" s="1"/>
  <c r="B2429" i="18"/>
  <c r="G2429" i="18" s="1"/>
  <c r="H2429" i="18" s="1"/>
  <c r="B2428" i="18"/>
  <c r="G2428" i="18" s="1"/>
  <c r="H2428" i="18" s="1"/>
  <c r="B2426" i="18"/>
  <c r="G2426" i="18" s="1"/>
  <c r="H2426" i="18" s="1"/>
  <c r="B2425" i="18"/>
  <c r="G2425" i="18" s="1"/>
  <c r="H2425" i="18" s="1"/>
  <c r="B2424" i="18"/>
  <c r="G2424" i="18" s="1"/>
  <c r="H2424" i="18" s="1"/>
  <c r="B2423" i="18"/>
  <c r="G2423" i="18" s="1"/>
  <c r="H2423" i="18" s="1"/>
  <c r="B2422" i="18"/>
  <c r="G2422" i="18" s="1"/>
  <c r="H2422" i="18" s="1"/>
  <c r="B2421" i="18"/>
  <c r="G2421" i="18" s="1"/>
  <c r="H2421" i="18" s="1"/>
  <c r="B2420" i="18"/>
  <c r="G2420" i="18" s="1"/>
  <c r="H2420" i="18" s="1"/>
  <c r="B2419" i="18"/>
  <c r="G2419" i="18" s="1"/>
  <c r="H2419" i="18" s="1"/>
  <c r="B2418" i="18"/>
  <c r="G2418" i="18" s="1"/>
  <c r="H2418" i="18" s="1"/>
  <c r="B2417" i="18"/>
  <c r="G2417" i="18" s="1"/>
  <c r="H2417" i="18" s="1"/>
  <c r="B2416" i="18"/>
  <c r="G2416" i="18" s="1"/>
  <c r="H2416" i="18" s="1"/>
  <c r="B2414" i="18"/>
  <c r="G2414" i="18" s="1"/>
  <c r="H2414" i="18" s="1"/>
  <c r="B2411" i="18"/>
  <c r="G2411" i="18" s="1"/>
  <c r="H2411" i="18" s="1"/>
  <c r="B2410" i="18"/>
  <c r="G2410" i="18" s="1"/>
  <c r="H2410" i="18" s="1"/>
  <c r="B2408" i="18"/>
  <c r="G2408" i="18" s="1"/>
  <c r="H2408" i="18" s="1"/>
  <c r="B2406" i="18"/>
  <c r="G2406" i="18" s="1"/>
  <c r="H2406" i="18" s="1"/>
  <c r="B2405" i="18"/>
  <c r="G2405" i="18" s="1"/>
  <c r="H2405" i="18" s="1"/>
  <c r="B2404" i="18"/>
  <c r="G2404" i="18" s="1"/>
  <c r="H2404" i="18" s="1"/>
  <c r="B2403" i="18"/>
  <c r="G2403" i="18" s="1"/>
  <c r="H2403" i="18" s="1"/>
  <c r="B2402" i="18"/>
  <c r="G2402" i="18" s="1"/>
  <c r="H2402" i="18" s="1"/>
  <c r="B2401" i="18"/>
  <c r="G2401" i="18" s="1"/>
  <c r="H2401" i="18" s="1"/>
  <c r="B2400" i="18"/>
  <c r="G2400" i="18" s="1"/>
  <c r="H2400" i="18" s="1"/>
  <c r="B2399" i="18"/>
  <c r="G2399" i="18" s="1"/>
  <c r="H2399" i="18" s="1"/>
  <c r="B2398" i="18"/>
  <c r="G2398" i="18" s="1"/>
  <c r="H2398" i="18" s="1"/>
  <c r="B2397" i="18"/>
  <c r="G2397" i="18" s="1"/>
  <c r="H2397" i="18" s="1"/>
  <c r="B2395" i="18"/>
  <c r="G2395" i="18" s="1"/>
  <c r="H2395" i="18" s="1"/>
  <c r="B2394" i="18"/>
  <c r="G2394" i="18" s="1"/>
  <c r="H2394" i="18" s="1"/>
  <c r="B2393" i="18"/>
  <c r="G2393" i="18" s="1"/>
  <c r="H2393" i="18" s="1"/>
  <c r="B2392" i="18"/>
  <c r="G2392" i="18" s="1"/>
  <c r="H2392" i="18" s="1"/>
  <c r="B2391" i="18"/>
  <c r="G2391" i="18" s="1"/>
  <c r="H2391" i="18" s="1"/>
  <c r="B2389" i="18"/>
  <c r="G2389" i="18" s="1"/>
  <c r="H2389" i="18" s="1"/>
  <c r="B2388" i="18"/>
  <c r="G2388" i="18" s="1"/>
  <c r="H2388" i="18" s="1"/>
  <c r="B2380" i="18"/>
  <c r="G2380" i="18" s="1"/>
  <c r="H2380" i="18" s="1"/>
  <c r="B2378" i="18"/>
  <c r="G2378" i="18" s="1"/>
  <c r="H2378" i="18" s="1"/>
  <c r="B2376" i="18"/>
  <c r="G2376" i="18" s="1"/>
  <c r="H2376" i="18" s="1"/>
  <c r="B2375" i="18"/>
  <c r="G2375" i="18" s="1"/>
  <c r="H2375" i="18" s="1"/>
  <c r="B2374" i="18"/>
  <c r="G2374" i="18" s="1"/>
  <c r="H2374" i="18" s="1"/>
  <c r="B2373" i="18"/>
  <c r="G2373" i="18" s="1"/>
  <c r="H2373" i="18" s="1"/>
  <c r="B2372" i="18"/>
  <c r="G2372" i="18" s="1"/>
  <c r="H2372" i="18" s="1"/>
  <c r="B2279" i="18"/>
  <c r="G2279" i="18" s="1"/>
  <c r="H2279" i="18" s="1"/>
  <c r="B2229" i="18"/>
  <c r="G2229" i="18" s="1"/>
  <c r="H2229" i="18" s="1"/>
  <c r="B2204" i="18"/>
  <c r="G2204" i="18" s="1"/>
  <c r="H2204" i="18" s="1"/>
  <c r="B2203" i="18"/>
  <c r="G2203" i="18" s="1"/>
  <c r="H2203" i="18" s="1"/>
  <c r="B2202" i="18"/>
  <c r="G2202" i="18" s="1"/>
  <c r="H2202" i="18" s="1"/>
  <c r="B2201" i="18"/>
  <c r="G2201" i="18" s="1"/>
  <c r="H2201" i="18" s="1"/>
  <c r="B2200" i="18"/>
  <c r="G2200" i="18" s="1"/>
  <c r="H2200" i="18" s="1"/>
  <c r="B2199" i="18"/>
  <c r="G2199" i="18" s="1"/>
  <c r="H2199" i="18" s="1"/>
  <c r="B2198" i="18"/>
  <c r="G2198" i="18" s="1"/>
  <c r="H2198" i="18" s="1"/>
  <c r="B2197" i="18"/>
  <c r="G2197" i="18" s="1"/>
  <c r="H2197" i="18" s="1"/>
  <c r="B2196" i="18"/>
  <c r="G2196" i="18" s="1"/>
  <c r="H2196" i="18" s="1"/>
  <c r="B2195" i="18"/>
  <c r="G2195" i="18" s="1"/>
  <c r="H2195" i="18" s="1"/>
  <c r="B2194" i="18"/>
  <c r="G2194" i="18" s="1"/>
  <c r="H2194" i="18" s="1"/>
  <c r="B2193" i="18"/>
  <c r="G2193" i="18" s="1"/>
  <c r="H2193" i="18" s="1"/>
  <c r="B2192" i="18"/>
  <c r="G2192" i="18" s="1"/>
  <c r="H2192" i="18" s="1"/>
  <c r="B2191" i="18"/>
  <c r="G2191" i="18" s="1"/>
  <c r="H2191" i="18" s="1"/>
  <c r="B2190" i="18"/>
  <c r="G2190" i="18" s="1"/>
  <c r="H2190" i="18" s="1"/>
  <c r="B2189" i="18"/>
  <c r="G2189" i="18" s="1"/>
  <c r="H2189" i="18" s="1"/>
  <c r="B2188" i="18"/>
  <c r="G2188" i="18" s="1"/>
  <c r="H2188" i="18" s="1"/>
  <c r="B2187" i="18"/>
  <c r="G2187" i="18" s="1"/>
  <c r="H2187" i="18" s="1"/>
  <c r="B2186" i="18"/>
  <c r="G2186" i="18" s="1"/>
  <c r="H2186" i="18" s="1"/>
  <c r="B2185" i="18"/>
  <c r="G2185" i="18" s="1"/>
  <c r="H2185" i="18" s="1"/>
  <c r="B2184" i="18"/>
  <c r="G2184" i="18" s="1"/>
  <c r="H2184" i="18" s="1"/>
  <c r="B2183" i="18"/>
  <c r="G2183" i="18" s="1"/>
  <c r="H2183" i="18" s="1"/>
  <c r="B2182" i="18"/>
  <c r="G2182" i="18" s="1"/>
  <c r="H2182" i="18" s="1"/>
  <c r="B2181" i="18"/>
  <c r="G2181" i="18" s="1"/>
  <c r="H2181" i="18" s="1"/>
  <c r="B2180" i="18"/>
  <c r="G2180" i="18" s="1"/>
  <c r="H2180" i="18" s="1"/>
  <c r="B2179" i="18"/>
  <c r="G2179" i="18" s="1"/>
  <c r="H2179" i="18" s="1"/>
  <c r="B2178" i="18"/>
  <c r="G2178" i="18" s="1"/>
  <c r="H2178" i="18" s="1"/>
  <c r="B2177" i="18"/>
  <c r="G2177" i="18" s="1"/>
  <c r="H2177" i="18" s="1"/>
  <c r="B2176" i="18"/>
  <c r="G2176" i="18" s="1"/>
  <c r="H2176" i="18" s="1"/>
  <c r="B2175" i="18"/>
  <c r="G2175" i="18" s="1"/>
  <c r="H2175" i="18" s="1"/>
  <c r="B2174" i="18"/>
  <c r="G2174" i="18" s="1"/>
  <c r="H2174" i="18" s="1"/>
  <c r="B2173" i="18"/>
  <c r="G2173" i="18" s="1"/>
  <c r="H2173" i="18" s="1"/>
  <c r="B2172" i="18"/>
  <c r="G2172" i="18" s="1"/>
  <c r="H2172" i="18" s="1"/>
  <c r="B2171" i="18"/>
  <c r="G2171" i="18" s="1"/>
  <c r="H2171" i="18" s="1"/>
  <c r="B2170" i="18"/>
  <c r="G2170" i="18" s="1"/>
  <c r="H2170" i="18" s="1"/>
  <c r="B2169" i="18"/>
  <c r="G2169" i="18" s="1"/>
  <c r="H2169" i="18" s="1"/>
  <c r="B2168" i="18"/>
  <c r="G2168" i="18" s="1"/>
  <c r="H2168" i="18" s="1"/>
  <c r="B2167" i="18"/>
  <c r="G2167" i="18" s="1"/>
  <c r="H2167" i="18" s="1"/>
  <c r="B2166" i="18"/>
  <c r="G2166" i="18" s="1"/>
  <c r="H2166" i="18" s="1"/>
  <c r="B2165" i="18"/>
  <c r="G2165" i="18" s="1"/>
  <c r="H2165" i="18" s="1"/>
  <c r="B2164" i="18"/>
  <c r="G2164" i="18" s="1"/>
  <c r="H2164" i="18" s="1"/>
  <c r="B2163" i="18"/>
  <c r="G2163" i="18" s="1"/>
  <c r="H2163" i="18" s="1"/>
  <c r="B2162" i="18"/>
  <c r="G2162" i="18" s="1"/>
  <c r="H2162" i="18" s="1"/>
  <c r="B2161" i="18"/>
  <c r="G2161" i="18" s="1"/>
  <c r="H2161" i="18" s="1"/>
  <c r="B2160" i="18"/>
  <c r="G2160" i="18" s="1"/>
  <c r="H2160" i="18" s="1"/>
  <c r="B2159" i="18"/>
  <c r="G2159" i="18" s="1"/>
  <c r="H2159" i="18" s="1"/>
  <c r="B2158" i="18"/>
  <c r="G2158" i="18" s="1"/>
  <c r="H2158" i="18" s="1"/>
  <c r="B2157" i="18"/>
  <c r="G2157" i="18" s="1"/>
  <c r="H2157" i="18" s="1"/>
  <c r="B2156" i="18"/>
  <c r="G2156" i="18" s="1"/>
  <c r="H2156" i="18" s="1"/>
  <c r="B2155" i="18"/>
  <c r="G2155" i="18" s="1"/>
  <c r="H2155" i="18" s="1"/>
  <c r="B2154" i="18"/>
  <c r="G2154" i="18" s="1"/>
  <c r="H2154" i="18" s="1"/>
  <c r="B2153" i="18"/>
  <c r="G2153" i="18" s="1"/>
  <c r="H2153" i="18" s="1"/>
  <c r="B2152" i="18"/>
  <c r="G2152" i="18" s="1"/>
  <c r="H2152" i="18" s="1"/>
  <c r="B2151" i="18"/>
  <c r="G2151" i="18" s="1"/>
  <c r="H2151" i="18" s="1"/>
  <c r="B2150" i="18"/>
  <c r="G2150" i="18" s="1"/>
  <c r="H2150" i="18" s="1"/>
  <c r="B2149" i="18"/>
  <c r="G2149" i="18" s="1"/>
  <c r="H2149" i="18" s="1"/>
  <c r="B2148" i="18"/>
  <c r="G2148" i="18" s="1"/>
  <c r="H2148" i="18" s="1"/>
  <c r="B2147" i="18"/>
  <c r="G2147" i="18" s="1"/>
  <c r="H2147" i="18" s="1"/>
  <c r="B2146" i="18"/>
  <c r="G2146" i="18" s="1"/>
  <c r="H2146" i="18" s="1"/>
  <c r="B2145" i="18"/>
  <c r="G2145" i="18" s="1"/>
  <c r="H2145" i="18" s="1"/>
  <c r="B2144" i="18"/>
  <c r="G2144" i="18" s="1"/>
  <c r="H2144" i="18" s="1"/>
  <c r="B2143" i="18"/>
  <c r="G2143" i="18" s="1"/>
  <c r="H2143" i="18" s="1"/>
  <c r="B2142" i="18"/>
  <c r="G2142" i="18" s="1"/>
  <c r="H2142" i="18" s="1"/>
  <c r="B2141" i="18"/>
  <c r="G2141" i="18" s="1"/>
  <c r="H2141" i="18" s="1"/>
  <c r="B2140" i="18"/>
  <c r="G2140" i="18" s="1"/>
  <c r="H2140" i="18" s="1"/>
  <c r="B2139" i="18"/>
  <c r="G2139" i="18" s="1"/>
  <c r="H2139" i="18" s="1"/>
  <c r="B2138" i="18"/>
  <c r="G2138" i="18" s="1"/>
  <c r="H2138" i="18" s="1"/>
  <c r="B2137" i="18"/>
  <c r="G2137" i="18" s="1"/>
  <c r="H2137" i="18" s="1"/>
  <c r="B2136" i="18"/>
  <c r="G2136" i="18" s="1"/>
  <c r="H2136" i="18" s="1"/>
  <c r="B2135" i="18"/>
  <c r="G2135" i="18" s="1"/>
  <c r="H2135" i="18" s="1"/>
  <c r="B2134" i="18"/>
  <c r="G2134" i="18" s="1"/>
  <c r="H2134" i="18" s="1"/>
  <c r="B2133" i="18"/>
  <c r="G2133" i="18" s="1"/>
  <c r="H2133" i="18" s="1"/>
  <c r="B2132" i="18"/>
  <c r="G2132" i="18" s="1"/>
  <c r="H2132" i="18" s="1"/>
  <c r="B2131" i="18"/>
  <c r="G2131" i="18" s="1"/>
  <c r="H2131" i="18" s="1"/>
  <c r="B2130" i="18"/>
  <c r="G2130" i="18" s="1"/>
  <c r="H2130" i="18" s="1"/>
  <c r="B2129" i="18"/>
  <c r="G2129" i="18" s="1"/>
  <c r="H2129" i="18" s="1"/>
  <c r="B2128" i="18"/>
  <c r="G2128" i="18" s="1"/>
  <c r="H2128" i="18" s="1"/>
  <c r="B2127" i="18"/>
  <c r="G2127" i="18" s="1"/>
  <c r="H2127" i="18" s="1"/>
  <c r="B2126" i="18"/>
  <c r="G2126" i="18" s="1"/>
  <c r="H2126" i="18" s="1"/>
  <c r="B2125" i="18"/>
  <c r="G2125" i="18" s="1"/>
  <c r="H2125" i="18" s="1"/>
  <c r="B2124" i="18"/>
  <c r="G2124" i="18" s="1"/>
  <c r="H2124" i="18" s="1"/>
  <c r="B2123" i="18"/>
  <c r="G2123" i="18" s="1"/>
  <c r="H2123" i="18" s="1"/>
  <c r="B2122" i="18"/>
  <c r="G2122" i="18" s="1"/>
  <c r="H2122" i="18" s="1"/>
  <c r="B2121" i="18"/>
  <c r="G2121" i="18" s="1"/>
  <c r="H2121" i="18" s="1"/>
  <c r="B2120" i="18"/>
  <c r="G2120" i="18" s="1"/>
  <c r="H2120" i="18" s="1"/>
  <c r="B2119" i="18"/>
  <c r="G2119" i="18" s="1"/>
  <c r="H2119" i="18" s="1"/>
  <c r="B2118" i="18"/>
  <c r="G2118" i="18" s="1"/>
  <c r="H2118" i="18" s="1"/>
  <c r="B2117" i="18"/>
  <c r="G2117" i="18" s="1"/>
  <c r="H2117" i="18" s="1"/>
  <c r="B2116" i="18"/>
  <c r="G2116" i="18" s="1"/>
  <c r="H2116" i="18" s="1"/>
  <c r="B2115" i="18"/>
  <c r="G2115" i="18" s="1"/>
  <c r="H2115" i="18" s="1"/>
  <c r="B2114" i="18"/>
  <c r="G2114" i="18" s="1"/>
  <c r="H2114" i="18" s="1"/>
  <c r="B2113" i="18"/>
  <c r="G2113" i="18" s="1"/>
  <c r="H2113" i="18" s="1"/>
  <c r="B2112" i="18"/>
  <c r="G2112" i="18" s="1"/>
  <c r="H2112" i="18" s="1"/>
  <c r="B2111" i="18"/>
  <c r="G2111" i="18" s="1"/>
  <c r="H2111" i="18" s="1"/>
  <c r="B2110" i="18"/>
  <c r="G2110" i="18" s="1"/>
  <c r="H2110" i="18" s="1"/>
  <c r="B2109" i="18"/>
  <c r="G2109" i="18" s="1"/>
  <c r="H2109" i="18" s="1"/>
  <c r="B2108" i="18"/>
  <c r="G2108" i="18" s="1"/>
  <c r="H2108" i="18" s="1"/>
  <c r="B2107" i="18"/>
  <c r="G2107" i="18" s="1"/>
  <c r="H2107" i="18" s="1"/>
  <c r="B2106" i="18"/>
  <c r="G2106" i="18" s="1"/>
  <c r="H2106" i="18" s="1"/>
  <c r="B2105" i="18"/>
  <c r="G2105" i="18" s="1"/>
  <c r="H2105" i="18" s="1"/>
  <c r="B2104" i="18"/>
  <c r="G2104" i="18" s="1"/>
  <c r="H2104" i="18" s="1"/>
  <c r="B2103" i="18"/>
  <c r="G2103" i="18" s="1"/>
  <c r="H2103" i="18" s="1"/>
  <c r="B2102" i="18"/>
  <c r="G2102" i="18" s="1"/>
  <c r="H2102" i="18" s="1"/>
  <c r="B2101" i="18"/>
  <c r="G2101" i="18" s="1"/>
  <c r="H2101" i="18" s="1"/>
  <c r="B2100" i="18"/>
  <c r="G2100" i="18" s="1"/>
  <c r="H2100" i="18" s="1"/>
  <c r="B2099" i="18"/>
  <c r="G2099" i="18" s="1"/>
  <c r="H2099" i="18" s="1"/>
  <c r="B2098" i="18"/>
  <c r="G2098" i="18" s="1"/>
  <c r="H2098" i="18" s="1"/>
  <c r="B2097" i="18"/>
  <c r="G2097" i="18" s="1"/>
  <c r="H2097" i="18" s="1"/>
  <c r="B2096" i="18"/>
  <c r="G2096" i="18" s="1"/>
  <c r="H2096" i="18" s="1"/>
  <c r="B2095" i="18"/>
  <c r="G2095" i="18" s="1"/>
  <c r="H2095" i="18" s="1"/>
  <c r="B2094" i="18"/>
  <c r="G2094" i="18" s="1"/>
  <c r="H2094" i="18" s="1"/>
  <c r="B2093" i="18"/>
  <c r="G2093" i="18" s="1"/>
  <c r="H2093" i="18" s="1"/>
  <c r="B2092" i="18"/>
  <c r="G2092" i="18" s="1"/>
  <c r="H2092" i="18" s="1"/>
  <c r="B2091" i="18"/>
  <c r="G2091" i="18" s="1"/>
  <c r="H2091" i="18" s="1"/>
  <c r="B2090" i="18"/>
  <c r="G2090" i="18" s="1"/>
  <c r="H2090" i="18" s="1"/>
  <c r="B2089" i="18"/>
  <c r="G2089" i="18" s="1"/>
  <c r="H2089" i="18" s="1"/>
  <c r="B2088" i="18"/>
  <c r="G2088" i="18" s="1"/>
  <c r="H2088" i="18" s="1"/>
  <c r="B2087" i="18"/>
  <c r="G2087" i="18" s="1"/>
  <c r="H2087" i="18" s="1"/>
  <c r="B2086" i="18"/>
  <c r="G2086" i="18" s="1"/>
  <c r="H2086" i="18" s="1"/>
  <c r="B2085" i="18"/>
  <c r="G2085" i="18" s="1"/>
  <c r="H2085" i="18" s="1"/>
  <c r="B2084" i="18"/>
  <c r="G2084" i="18" s="1"/>
  <c r="H2084" i="18" s="1"/>
  <c r="B2083" i="18"/>
  <c r="G2083" i="18" s="1"/>
  <c r="H2083" i="18" s="1"/>
  <c r="B2082" i="18"/>
  <c r="G2082" i="18" s="1"/>
  <c r="H2082" i="18" s="1"/>
  <c r="B2081" i="18"/>
  <c r="G2081" i="18" s="1"/>
  <c r="H2081" i="18" s="1"/>
  <c r="B2080" i="18"/>
  <c r="G2080" i="18" s="1"/>
  <c r="H2080" i="18" s="1"/>
  <c r="B2079" i="18"/>
  <c r="G2079" i="18" s="1"/>
  <c r="H2079" i="18" s="1"/>
  <c r="B2078" i="18"/>
  <c r="G2078" i="18" s="1"/>
  <c r="H2078" i="18" s="1"/>
  <c r="B2077" i="18"/>
  <c r="G2077" i="18" s="1"/>
  <c r="H2077" i="18" s="1"/>
  <c r="B2076" i="18"/>
  <c r="G2076" i="18" s="1"/>
  <c r="H2076" i="18" s="1"/>
  <c r="B2075" i="18"/>
  <c r="G2075" i="18" s="1"/>
  <c r="H2075" i="18" s="1"/>
  <c r="B2074" i="18"/>
  <c r="G2074" i="18" s="1"/>
  <c r="H2074" i="18" s="1"/>
  <c r="B2073" i="18"/>
  <c r="G2073" i="18" s="1"/>
  <c r="H2073" i="18" s="1"/>
  <c r="B2072" i="18"/>
  <c r="G2072" i="18" s="1"/>
  <c r="H2072" i="18" s="1"/>
  <c r="B2071" i="18"/>
  <c r="G2071" i="18" s="1"/>
  <c r="H2071" i="18" s="1"/>
  <c r="B2070" i="18"/>
  <c r="G2070" i="18" s="1"/>
  <c r="H2070" i="18" s="1"/>
  <c r="B2069" i="18"/>
  <c r="G2069" i="18" s="1"/>
  <c r="H2069" i="18" s="1"/>
  <c r="B2068" i="18"/>
  <c r="G2068" i="18" s="1"/>
  <c r="H2068" i="18" s="1"/>
  <c r="B2067" i="18"/>
  <c r="G2067" i="18" s="1"/>
  <c r="H2067" i="18" s="1"/>
  <c r="B2066" i="18"/>
  <c r="G2066" i="18" s="1"/>
  <c r="H2066" i="18" s="1"/>
  <c r="B2065" i="18"/>
  <c r="G2065" i="18" s="1"/>
  <c r="H2065" i="18" s="1"/>
  <c r="B2064" i="18"/>
  <c r="G2064" i="18" s="1"/>
  <c r="H2064" i="18" s="1"/>
  <c r="B2063" i="18"/>
  <c r="G2063" i="18" s="1"/>
  <c r="H2063" i="18" s="1"/>
  <c r="B2062" i="18"/>
  <c r="G2062" i="18" s="1"/>
  <c r="H2062" i="18" s="1"/>
  <c r="B2061" i="18"/>
  <c r="G2061" i="18" s="1"/>
  <c r="H2061" i="18" s="1"/>
  <c r="B2060" i="18"/>
  <c r="G2060" i="18" s="1"/>
  <c r="H2060" i="18" s="1"/>
  <c r="B2059" i="18"/>
  <c r="G2059" i="18" s="1"/>
  <c r="H2059" i="18" s="1"/>
  <c r="B2058" i="18"/>
  <c r="G2058" i="18" s="1"/>
  <c r="H2058" i="18" s="1"/>
  <c r="B2057" i="18"/>
  <c r="G2057" i="18" s="1"/>
  <c r="H2057" i="18" s="1"/>
  <c r="B2056" i="18"/>
  <c r="G2056" i="18" s="1"/>
  <c r="H2056" i="18" s="1"/>
  <c r="B2055" i="18"/>
  <c r="G2055" i="18" s="1"/>
  <c r="H2055" i="18" s="1"/>
  <c r="B2054" i="18"/>
  <c r="G2054" i="18" s="1"/>
  <c r="H2054" i="18" s="1"/>
  <c r="B2053" i="18"/>
  <c r="G2053" i="18" s="1"/>
  <c r="H2053" i="18" s="1"/>
  <c r="B2052" i="18"/>
  <c r="G2052" i="18" s="1"/>
  <c r="H2052" i="18" s="1"/>
  <c r="B2051" i="18"/>
  <c r="G2051" i="18" s="1"/>
  <c r="H2051" i="18" s="1"/>
  <c r="B2050" i="18"/>
  <c r="G2050" i="18" s="1"/>
  <c r="H2050" i="18" s="1"/>
  <c r="B2049" i="18"/>
  <c r="G2049" i="18" s="1"/>
  <c r="H2049" i="18" s="1"/>
  <c r="B2048" i="18"/>
  <c r="G2048" i="18" s="1"/>
  <c r="H2048" i="18" s="1"/>
  <c r="B2047" i="18"/>
  <c r="G2047" i="18" s="1"/>
  <c r="H2047" i="18" s="1"/>
  <c r="B2046" i="18"/>
  <c r="G2046" i="18" s="1"/>
  <c r="H2046" i="18" s="1"/>
  <c r="B2045" i="18"/>
  <c r="G2045" i="18" s="1"/>
  <c r="H2045" i="18" s="1"/>
  <c r="B2044" i="18"/>
  <c r="G2044" i="18" s="1"/>
  <c r="H2044" i="18" s="1"/>
  <c r="B2043" i="18"/>
  <c r="G2043" i="18" s="1"/>
  <c r="H2043" i="18" s="1"/>
  <c r="B2042" i="18"/>
  <c r="G2042" i="18" s="1"/>
  <c r="H2042" i="18" s="1"/>
  <c r="B2041" i="18"/>
  <c r="G2041" i="18" s="1"/>
  <c r="H2041" i="18" s="1"/>
  <c r="B2040" i="18"/>
  <c r="G2040" i="18" s="1"/>
  <c r="H2040" i="18" s="1"/>
  <c r="B2039" i="18"/>
  <c r="G2039" i="18" s="1"/>
  <c r="H2039" i="18" s="1"/>
  <c r="B2038" i="18"/>
  <c r="G2038" i="18" s="1"/>
  <c r="H2038" i="18" s="1"/>
  <c r="B2037" i="18"/>
  <c r="G2037" i="18" s="1"/>
  <c r="H2037" i="18" s="1"/>
  <c r="B2036" i="18"/>
  <c r="G2036" i="18" s="1"/>
  <c r="H2036" i="18" s="1"/>
  <c r="B2035" i="18"/>
  <c r="G2035" i="18" s="1"/>
  <c r="H2035" i="18" s="1"/>
  <c r="B2034" i="18"/>
  <c r="G2034" i="18" s="1"/>
  <c r="H2034" i="18" s="1"/>
  <c r="B2033" i="18"/>
  <c r="G2033" i="18" s="1"/>
  <c r="H2033" i="18" s="1"/>
  <c r="B2032" i="18"/>
  <c r="G2032" i="18" s="1"/>
  <c r="H2032" i="18" s="1"/>
  <c r="B2031" i="18"/>
  <c r="G2031" i="18" s="1"/>
  <c r="H2031" i="18" s="1"/>
  <c r="B2030" i="18"/>
  <c r="G2030" i="18" s="1"/>
  <c r="H2030" i="18" s="1"/>
  <c r="B2029" i="18"/>
  <c r="G2029" i="18" s="1"/>
  <c r="H2029" i="18" s="1"/>
  <c r="B2028" i="18"/>
  <c r="G2028" i="18" s="1"/>
  <c r="H2028" i="18" s="1"/>
  <c r="B2027" i="18"/>
  <c r="G2027" i="18" s="1"/>
  <c r="H2027" i="18" s="1"/>
  <c r="B2026" i="18"/>
  <c r="G2026" i="18" s="1"/>
  <c r="H2026" i="18" s="1"/>
  <c r="B2025" i="18"/>
  <c r="G2025" i="18" s="1"/>
  <c r="H2025" i="18" s="1"/>
  <c r="B2024" i="18"/>
  <c r="G2024" i="18" s="1"/>
  <c r="H2024" i="18" s="1"/>
  <c r="B2023" i="18"/>
  <c r="G2023" i="18" s="1"/>
  <c r="H2023" i="18" s="1"/>
  <c r="B2022" i="18"/>
  <c r="G2022" i="18" s="1"/>
  <c r="H2022" i="18" s="1"/>
  <c r="B2021" i="18"/>
  <c r="G2021" i="18" s="1"/>
  <c r="H2021" i="18" s="1"/>
  <c r="B2020" i="18"/>
  <c r="G2020" i="18" s="1"/>
  <c r="H2020" i="18" s="1"/>
  <c r="B2019" i="18"/>
  <c r="G2019" i="18" s="1"/>
  <c r="H2019" i="18" s="1"/>
  <c r="B2018" i="18"/>
  <c r="G2018" i="18" s="1"/>
  <c r="H2018" i="18" s="1"/>
  <c r="B2017" i="18"/>
  <c r="G2017" i="18" s="1"/>
  <c r="H2017" i="18" s="1"/>
  <c r="B2016" i="18"/>
  <c r="G2016" i="18" s="1"/>
  <c r="H2016" i="18" s="1"/>
  <c r="B2015" i="18"/>
  <c r="G2015" i="18" s="1"/>
  <c r="H2015" i="18" s="1"/>
  <c r="B2014" i="18"/>
  <c r="G2014" i="18" s="1"/>
  <c r="H2014" i="18" s="1"/>
  <c r="B2013" i="18"/>
  <c r="G2013" i="18" s="1"/>
  <c r="H2013" i="18" s="1"/>
  <c r="B2012" i="18"/>
  <c r="G2012" i="18" s="1"/>
  <c r="H2012" i="18" s="1"/>
  <c r="B2011" i="18"/>
  <c r="G2011" i="18" s="1"/>
  <c r="H2011" i="18" s="1"/>
  <c r="B2010" i="18"/>
  <c r="G2010" i="18" s="1"/>
  <c r="H2010" i="18" s="1"/>
  <c r="B2009" i="18"/>
  <c r="G2009" i="18" s="1"/>
  <c r="H2009" i="18" s="1"/>
  <c r="B2008" i="18"/>
  <c r="G2008" i="18" s="1"/>
  <c r="H2008" i="18" s="1"/>
  <c r="B2007" i="18"/>
  <c r="G2007" i="18" s="1"/>
  <c r="H2007" i="18" s="1"/>
  <c r="B2006" i="18"/>
  <c r="G2006" i="18" s="1"/>
  <c r="H2006" i="18" s="1"/>
  <c r="B2005" i="18"/>
  <c r="G2005" i="18" s="1"/>
  <c r="H2005" i="18" s="1"/>
  <c r="B2004" i="18"/>
  <c r="G2004" i="18" s="1"/>
  <c r="H2004" i="18" s="1"/>
  <c r="B2003" i="18"/>
  <c r="G2003" i="18" s="1"/>
  <c r="H2003" i="18" s="1"/>
  <c r="B2002" i="18"/>
  <c r="G2002" i="18" s="1"/>
  <c r="H2002" i="18" s="1"/>
  <c r="B2001" i="18"/>
  <c r="G2001" i="18" s="1"/>
  <c r="H2001" i="18" s="1"/>
  <c r="B2000" i="18"/>
  <c r="G2000" i="18" s="1"/>
  <c r="H2000" i="18" s="1"/>
  <c r="B1999" i="18"/>
  <c r="G1999" i="18" s="1"/>
  <c r="H1999" i="18" s="1"/>
  <c r="B1998" i="18"/>
  <c r="G1998" i="18" s="1"/>
  <c r="H1998" i="18" s="1"/>
  <c r="B1997" i="18"/>
  <c r="G1997" i="18" s="1"/>
  <c r="H1997" i="18" s="1"/>
  <c r="B1996" i="18"/>
  <c r="G1996" i="18" s="1"/>
  <c r="H1996" i="18" s="1"/>
  <c r="B1995" i="18"/>
  <c r="G1995" i="18" s="1"/>
  <c r="H1995" i="18" s="1"/>
  <c r="B1994" i="18"/>
  <c r="G1994" i="18" s="1"/>
  <c r="H1994" i="18" s="1"/>
  <c r="B1993" i="18"/>
  <c r="G1993" i="18" s="1"/>
  <c r="H1993" i="18" s="1"/>
  <c r="B1992" i="18"/>
  <c r="G1992" i="18" s="1"/>
  <c r="H1992" i="18" s="1"/>
  <c r="B1991" i="18"/>
  <c r="G1991" i="18" s="1"/>
  <c r="H1991" i="18" s="1"/>
  <c r="B1990" i="18"/>
  <c r="G1990" i="18" s="1"/>
  <c r="H1990" i="18" s="1"/>
  <c r="B1989" i="18"/>
  <c r="G1989" i="18" s="1"/>
  <c r="H1989" i="18" s="1"/>
  <c r="B1988" i="18"/>
  <c r="G1988" i="18" s="1"/>
  <c r="H1988" i="18" s="1"/>
  <c r="B1987" i="18"/>
  <c r="G1987" i="18" s="1"/>
  <c r="H1987" i="18" s="1"/>
  <c r="B1986" i="18"/>
  <c r="G1986" i="18" s="1"/>
  <c r="H1986" i="18" s="1"/>
  <c r="B1985" i="18"/>
  <c r="G1985" i="18" s="1"/>
  <c r="H1985" i="18" s="1"/>
  <c r="B1984" i="18"/>
  <c r="G1984" i="18" s="1"/>
  <c r="H1984" i="18" s="1"/>
  <c r="B1983" i="18"/>
  <c r="G1983" i="18" s="1"/>
  <c r="H1983" i="18" s="1"/>
  <c r="B1982" i="18"/>
  <c r="G1982" i="18" s="1"/>
  <c r="H1982" i="18" s="1"/>
  <c r="B1981" i="18"/>
  <c r="G1981" i="18" s="1"/>
  <c r="H1981" i="18" s="1"/>
  <c r="B1980" i="18"/>
  <c r="G1980" i="18" s="1"/>
  <c r="H1980" i="18" s="1"/>
  <c r="B1979" i="18"/>
  <c r="G1979" i="18" s="1"/>
  <c r="H1979" i="18" s="1"/>
  <c r="B1978" i="18"/>
  <c r="G1978" i="18" s="1"/>
  <c r="H1978" i="18" s="1"/>
  <c r="B1977" i="18"/>
  <c r="G1977" i="18" s="1"/>
  <c r="H1977" i="18" s="1"/>
  <c r="B1976" i="18"/>
  <c r="G1976" i="18" s="1"/>
  <c r="H1976" i="18" s="1"/>
  <c r="B1975" i="18"/>
  <c r="G1975" i="18" s="1"/>
  <c r="H1975" i="18" s="1"/>
  <c r="B1974" i="18"/>
  <c r="G1974" i="18" s="1"/>
  <c r="H1974" i="18" s="1"/>
  <c r="B1973" i="18"/>
  <c r="G1973" i="18" s="1"/>
  <c r="H1973" i="18" s="1"/>
  <c r="B1972" i="18"/>
  <c r="G1972" i="18" s="1"/>
  <c r="H1972" i="18" s="1"/>
  <c r="B1971" i="18"/>
  <c r="G1971" i="18" s="1"/>
  <c r="H1971" i="18" s="1"/>
  <c r="B1970" i="18"/>
  <c r="G1970" i="18" s="1"/>
  <c r="H1970" i="18" s="1"/>
  <c r="B1969" i="18"/>
  <c r="G1969" i="18" s="1"/>
  <c r="H1969" i="18" s="1"/>
  <c r="B1968" i="18"/>
  <c r="G1968" i="18" s="1"/>
  <c r="H1968" i="18" s="1"/>
  <c r="B1967" i="18"/>
  <c r="G1967" i="18" s="1"/>
  <c r="H1967" i="18" s="1"/>
  <c r="B1966" i="18"/>
  <c r="G1966" i="18" s="1"/>
  <c r="H1966" i="18" s="1"/>
  <c r="B1965" i="18"/>
  <c r="G1965" i="18" s="1"/>
  <c r="H1965" i="18" s="1"/>
  <c r="B1964" i="18"/>
  <c r="G1964" i="18" s="1"/>
  <c r="H1964" i="18" s="1"/>
  <c r="B1963" i="18"/>
  <c r="G1963" i="18" s="1"/>
  <c r="H1963" i="18" s="1"/>
  <c r="B1962" i="18"/>
  <c r="G1962" i="18" s="1"/>
  <c r="H1962" i="18" s="1"/>
  <c r="B1961" i="18"/>
  <c r="G1961" i="18" s="1"/>
  <c r="H1961" i="18" s="1"/>
  <c r="B1960" i="18"/>
  <c r="G1960" i="18" s="1"/>
  <c r="H1960" i="18" s="1"/>
  <c r="B1959" i="18"/>
  <c r="G1959" i="18" s="1"/>
  <c r="H1959" i="18" s="1"/>
  <c r="B1958" i="18"/>
  <c r="G1958" i="18" s="1"/>
  <c r="H1958" i="18" s="1"/>
  <c r="B1957" i="18"/>
  <c r="G1957" i="18" s="1"/>
  <c r="H1957" i="18" s="1"/>
  <c r="B1956" i="18"/>
  <c r="G1956" i="18" s="1"/>
  <c r="H1956" i="18" s="1"/>
  <c r="B1955" i="18"/>
  <c r="G1955" i="18" s="1"/>
  <c r="H1955" i="18" s="1"/>
  <c r="B1954" i="18"/>
  <c r="G1954" i="18" s="1"/>
  <c r="H1954" i="18" s="1"/>
  <c r="B1953" i="18"/>
  <c r="G1953" i="18" s="1"/>
  <c r="H1953" i="18" s="1"/>
  <c r="B1952" i="18"/>
  <c r="G1952" i="18" s="1"/>
  <c r="H1952" i="18" s="1"/>
  <c r="B1951" i="18"/>
  <c r="G1951" i="18" s="1"/>
  <c r="H1951" i="18" s="1"/>
  <c r="B1950" i="18"/>
  <c r="G1950" i="18" s="1"/>
  <c r="H1950" i="18" s="1"/>
  <c r="B1949" i="18"/>
  <c r="G1949" i="18" s="1"/>
  <c r="H1949" i="18" s="1"/>
  <c r="B1948" i="18"/>
  <c r="G1948" i="18" s="1"/>
  <c r="H1948" i="18" s="1"/>
  <c r="B1947" i="18"/>
  <c r="G1947" i="18" s="1"/>
  <c r="H1947" i="18" s="1"/>
  <c r="B1946" i="18"/>
  <c r="G1946" i="18" s="1"/>
  <c r="H1946" i="18" s="1"/>
  <c r="B1945" i="18"/>
  <c r="G1945" i="18" s="1"/>
  <c r="H1945" i="18" s="1"/>
  <c r="B1944" i="18"/>
  <c r="G1944" i="18" s="1"/>
  <c r="H1944" i="18" s="1"/>
  <c r="B1943" i="18"/>
  <c r="G1943" i="18" s="1"/>
  <c r="H1943" i="18" s="1"/>
  <c r="B1942" i="18"/>
  <c r="G1942" i="18" s="1"/>
  <c r="H1942" i="18" s="1"/>
  <c r="B1941" i="18"/>
  <c r="G1941" i="18" s="1"/>
  <c r="H1941" i="18" s="1"/>
  <c r="B1940" i="18"/>
  <c r="G1940" i="18" s="1"/>
  <c r="H1940" i="18" s="1"/>
  <c r="B1939" i="18"/>
  <c r="G1939" i="18" s="1"/>
  <c r="H1939" i="18" s="1"/>
  <c r="B1938" i="18"/>
  <c r="G1938" i="18" s="1"/>
  <c r="H1938" i="18" s="1"/>
  <c r="B1937" i="18"/>
  <c r="G1937" i="18" s="1"/>
  <c r="H1937" i="18" s="1"/>
  <c r="B1936" i="18"/>
  <c r="G1936" i="18" s="1"/>
  <c r="H1936" i="18" s="1"/>
  <c r="B1935" i="18"/>
  <c r="G1935" i="18" s="1"/>
  <c r="H1935" i="18" s="1"/>
  <c r="B1934" i="18"/>
  <c r="G1934" i="18" s="1"/>
  <c r="H1934" i="18" s="1"/>
  <c r="B1933" i="18"/>
  <c r="G1933" i="18" s="1"/>
  <c r="H1933" i="18" s="1"/>
  <c r="B1932" i="18"/>
  <c r="G1932" i="18" s="1"/>
  <c r="H1932" i="18" s="1"/>
  <c r="B1931" i="18"/>
  <c r="G1931" i="18" s="1"/>
  <c r="H1931" i="18" s="1"/>
  <c r="B1930" i="18"/>
  <c r="G1930" i="18" s="1"/>
  <c r="H1930" i="18" s="1"/>
  <c r="B1929" i="18"/>
  <c r="G1929" i="18" s="1"/>
  <c r="H1929" i="18" s="1"/>
  <c r="B1928" i="18"/>
  <c r="G1928" i="18" s="1"/>
  <c r="H1928" i="18" s="1"/>
  <c r="B1927" i="18"/>
  <c r="G1927" i="18" s="1"/>
  <c r="H1927" i="18" s="1"/>
  <c r="B1926" i="18"/>
  <c r="G1926" i="18" s="1"/>
  <c r="H1926" i="18" s="1"/>
  <c r="B1925" i="18"/>
  <c r="G1925" i="18" s="1"/>
  <c r="H1925" i="18" s="1"/>
  <c r="B1924" i="18"/>
  <c r="G1924" i="18" s="1"/>
  <c r="H1924" i="18" s="1"/>
  <c r="B1923" i="18"/>
  <c r="G1923" i="18" s="1"/>
  <c r="H1923" i="18" s="1"/>
  <c r="B1922" i="18"/>
  <c r="G1922" i="18" s="1"/>
  <c r="H1922" i="18" s="1"/>
  <c r="B1921" i="18"/>
  <c r="G1921" i="18" s="1"/>
  <c r="H1921" i="18" s="1"/>
  <c r="B1920" i="18"/>
  <c r="G1920" i="18" s="1"/>
  <c r="H1920" i="18" s="1"/>
  <c r="B1919" i="18"/>
  <c r="G1919" i="18" s="1"/>
  <c r="H1919" i="18" s="1"/>
  <c r="B1918" i="18"/>
  <c r="G1918" i="18" s="1"/>
  <c r="H1918" i="18" s="1"/>
  <c r="B1917" i="18"/>
  <c r="G1917" i="18" s="1"/>
  <c r="H1917" i="18" s="1"/>
  <c r="B1916" i="18"/>
  <c r="G1916" i="18" s="1"/>
  <c r="H1916" i="18" s="1"/>
  <c r="B1915" i="18"/>
  <c r="G1915" i="18" s="1"/>
  <c r="H1915" i="18" s="1"/>
  <c r="B1914" i="18"/>
  <c r="G1914" i="18" s="1"/>
  <c r="H1914" i="18" s="1"/>
  <c r="B1913" i="18"/>
  <c r="G1913" i="18" s="1"/>
  <c r="H1913" i="18" s="1"/>
  <c r="B1912" i="18"/>
  <c r="G1912" i="18" s="1"/>
  <c r="H1912" i="18" s="1"/>
  <c r="B1911" i="18"/>
  <c r="G1911" i="18" s="1"/>
  <c r="H1911" i="18" s="1"/>
  <c r="B1909" i="18"/>
  <c r="G1909" i="18" s="1"/>
  <c r="H1909" i="18" s="1"/>
  <c r="B1908" i="18"/>
  <c r="G1908" i="18" s="1"/>
  <c r="H1908" i="18" s="1"/>
  <c r="B1907" i="18"/>
  <c r="G1907" i="18" s="1"/>
  <c r="H1907" i="18" s="1"/>
  <c r="B1906" i="18"/>
  <c r="G1906" i="18" s="1"/>
  <c r="H1906" i="18" s="1"/>
  <c r="B1905" i="18"/>
  <c r="G1905" i="18" s="1"/>
  <c r="H1905" i="18" s="1"/>
  <c r="B1904" i="18"/>
  <c r="G1904" i="18" s="1"/>
  <c r="H1904" i="18" s="1"/>
  <c r="B1903" i="18"/>
  <c r="G1903" i="18" s="1"/>
  <c r="H1903" i="18" s="1"/>
  <c r="B1902" i="18"/>
  <c r="G1902" i="18" s="1"/>
  <c r="H1902" i="18" s="1"/>
  <c r="B1901" i="18"/>
  <c r="G1901" i="18" s="1"/>
  <c r="H1901" i="18" s="1"/>
  <c r="B1900" i="18"/>
  <c r="G1900" i="18" s="1"/>
  <c r="H1900" i="18" s="1"/>
  <c r="B1899" i="18"/>
  <c r="G1899" i="18" s="1"/>
  <c r="H1899" i="18" s="1"/>
  <c r="B1898" i="18"/>
  <c r="G1898" i="18" s="1"/>
  <c r="H1898" i="18" s="1"/>
  <c r="B1897" i="18"/>
  <c r="G1897" i="18" s="1"/>
  <c r="H1897" i="18" s="1"/>
  <c r="B1896" i="18"/>
  <c r="G1896" i="18" s="1"/>
  <c r="H1896" i="18" s="1"/>
  <c r="B1895" i="18"/>
  <c r="G1895" i="18" s="1"/>
  <c r="H1895" i="18" s="1"/>
  <c r="B1894" i="18"/>
  <c r="G1894" i="18" s="1"/>
  <c r="H1894" i="18" s="1"/>
  <c r="B1893" i="18"/>
  <c r="G1893" i="18" s="1"/>
  <c r="H1893" i="18" s="1"/>
  <c r="B1892" i="18"/>
  <c r="G1892" i="18" s="1"/>
  <c r="H1892" i="18" s="1"/>
  <c r="B1891" i="18"/>
  <c r="G1891" i="18" s="1"/>
  <c r="H1891" i="18" s="1"/>
  <c r="B1890" i="18"/>
  <c r="G1890" i="18" s="1"/>
  <c r="H1890" i="18" s="1"/>
  <c r="B1889" i="18"/>
  <c r="G1889" i="18" s="1"/>
  <c r="H1889" i="18" s="1"/>
  <c r="B1888" i="18"/>
  <c r="G1888" i="18" s="1"/>
  <c r="H1888" i="18" s="1"/>
  <c r="B1887" i="18"/>
  <c r="G1887" i="18" s="1"/>
  <c r="H1887" i="18" s="1"/>
  <c r="B1886" i="18"/>
  <c r="G1886" i="18" s="1"/>
  <c r="H1886" i="18" s="1"/>
  <c r="B1885" i="18"/>
  <c r="G1885" i="18" s="1"/>
  <c r="H1885" i="18" s="1"/>
  <c r="B1884" i="18"/>
  <c r="G1884" i="18" s="1"/>
  <c r="H1884" i="18" s="1"/>
  <c r="B1883" i="18"/>
  <c r="G1883" i="18" s="1"/>
  <c r="H1883" i="18" s="1"/>
  <c r="B1882" i="18"/>
  <c r="G1882" i="18" s="1"/>
  <c r="H1882" i="18" s="1"/>
  <c r="B1881" i="18"/>
  <c r="G1881" i="18" s="1"/>
  <c r="H1881" i="18" s="1"/>
  <c r="B1880" i="18"/>
  <c r="G1880" i="18" s="1"/>
  <c r="H1880" i="18" s="1"/>
  <c r="B1879" i="18"/>
  <c r="G1879" i="18" s="1"/>
  <c r="H1879" i="18" s="1"/>
  <c r="B1878" i="18"/>
  <c r="G1878" i="18" s="1"/>
  <c r="H1878" i="18" s="1"/>
  <c r="B1877" i="18"/>
  <c r="G1877" i="18" s="1"/>
  <c r="H1877" i="18" s="1"/>
  <c r="B1876" i="18"/>
  <c r="G1876" i="18" s="1"/>
  <c r="H1876" i="18" s="1"/>
  <c r="B1875" i="18"/>
  <c r="G1875" i="18" s="1"/>
  <c r="H1875" i="18" s="1"/>
  <c r="B1874" i="18"/>
  <c r="G1874" i="18" s="1"/>
  <c r="H1874" i="18" s="1"/>
  <c r="B1873" i="18"/>
  <c r="G1873" i="18" s="1"/>
  <c r="H1873" i="18" s="1"/>
  <c r="B1872" i="18"/>
  <c r="G1872" i="18" s="1"/>
  <c r="H1872" i="18" s="1"/>
  <c r="B1871" i="18"/>
  <c r="G1871" i="18" s="1"/>
  <c r="H1871" i="18" s="1"/>
  <c r="B1870" i="18"/>
  <c r="G1870" i="18" s="1"/>
  <c r="H1870" i="18" s="1"/>
  <c r="B1869" i="18"/>
  <c r="G1869" i="18" s="1"/>
  <c r="H1869" i="18" s="1"/>
  <c r="B1868" i="18"/>
  <c r="G1868" i="18" s="1"/>
  <c r="H1868" i="18" s="1"/>
  <c r="B1867" i="18"/>
  <c r="G1867" i="18" s="1"/>
  <c r="H1867" i="18" s="1"/>
  <c r="B1866" i="18"/>
  <c r="G1866" i="18" s="1"/>
  <c r="H1866" i="18" s="1"/>
  <c r="B1865" i="18"/>
  <c r="G1865" i="18" s="1"/>
  <c r="H1865" i="18" s="1"/>
  <c r="B1864" i="18"/>
  <c r="G1864" i="18" s="1"/>
  <c r="H1864" i="18" s="1"/>
  <c r="B1863" i="18"/>
  <c r="G1863" i="18" s="1"/>
  <c r="H1863" i="18" s="1"/>
  <c r="B1862" i="18"/>
  <c r="G1862" i="18" s="1"/>
  <c r="H1862" i="18" s="1"/>
  <c r="B1861" i="18"/>
  <c r="G1861" i="18" s="1"/>
  <c r="H1861" i="18" s="1"/>
  <c r="B1859" i="18"/>
  <c r="G1859" i="18" s="1"/>
  <c r="H1859" i="18" s="1"/>
  <c r="B1858" i="18"/>
  <c r="G1858" i="18" s="1"/>
  <c r="H1858" i="18" s="1"/>
  <c r="B1857" i="18"/>
  <c r="G1857" i="18" s="1"/>
  <c r="H1857" i="18" s="1"/>
  <c r="B1856" i="18"/>
  <c r="G1856" i="18" s="1"/>
  <c r="H1856" i="18" s="1"/>
  <c r="B1855" i="18"/>
  <c r="G1855" i="18" s="1"/>
  <c r="H1855" i="18" s="1"/>
  <c r="B1854" i="18"/>
  <c r="G1854" i="18" s="1"/>
  <c r="H1854" i="18" s="1"/>
  <c r="B1853" i="18"/>
  <c r="G1853" i="18" s="1"/>
  <c r="H1853" i="18" s="1"/>
  <c r="B1852" i="18"/>
  <c r="G1852" i="18" s="1"/>
  <c r="H1852" i="18" s="1"/>
  <c r="B1851" i="18"/>
  <c r="G1851" i="18" s="1"/>
  <c r="H1851" i="18" s="1"/>
  <c r="B1850" i="18"/>
  <c r="G1850" i="18" s="1"/>
  <c r="H1850" i="18" s="1"/>
  <c r="B1849" i="18"/>
  <c r="G1849" i="18" s="1"/>
  <c r="H1849" i="18" s="1"/>
  <c r="B1848" i="18"/>
  <c r="G1848" i="18" s="1"/>
  <c r="H1848" i="18" s="1"/>
  <c r="B1847" i="18"/>
  <c r="G1847" i="18" s="1"/>
  <c r="H1847" i="18" s="1"/>
  <c r="B1846" i="18"/>
  <c r="G1846" i="18" s="1"/>
  <c r="H1846" i="18" s="1"/>
  <c r="B1845" i="18"/>
  <c r="G1845" i="18" s="1"/>
  <c r="H1845" i="18" s="1"/>
  <c r="B1844" i="18"/>
  <c r="G1844" i="18" s="1"/>
  <c r="H1844" i="18" s="1"/>
  <c r="B1843" i="18"/>
  <c r="G1843" i="18" s="1"/>
  <c r="H1843" i="18" s="1"/>
  <c r="B1842" i="18"/>
  <c r="G1842" i="18" s="1"/>
  <c r="H1842" i="18" s="1"/>
  <c r="B1841" i="18"/>
  <c r="G1841" i="18" s="1"/>
  <c r="H1841" i="18" s="1"/>
  <c r="B1840" i="18"/>
  <c r="G1840" i="18" s="1"/>
  <c r="H1840" i="18" s="1"/>
  <c r="B1839" i="18"/>
  <c r="G1839" i="18" s="1"/>
  <c r="H1839" i="18" s="1"/>
  <c r="B1838" i="18"/>
  <c r="G1838" i="18" s="1"/>
  <c r="H1838" i="18" s="1"/>
  <c r="B1837" i="18"/>
  <c r="G1837" i="18" s="1"/>
  <c r="H1837" i="18" s="1"/>
  <c r="B1836" i="18"/>
  <c r="G1836" i="18" s="1"/>
  <c r="H1836" i="18" s="1"/>
  <c r="B1835" i="18"/>
  <c r="G1835" i="18" s="1"/>
  <c r="H1835" i="18" s="1"/>
  <c r="B1834" i="18"/>
  <c r="G1834" i="18" s="1"/>
  <c r="H1834" i="18" s="1"/>
  <c r="B1833" i="18"/>
  <c r="G1833" i="18" s="1"/>
  <c r="H1833" i="18" s="1"/>
  <c r="B1832" i="18"/>
  <c r="G1832" i="18" s="1"/>
  <c r="H1832" i="18" s="1"/>
  <c r="B1831" i="18"/>
  <c r="G1831" i="18" s="1"/>
  <c r="H1831" i="18" s="1"/>
  <c r="B1830" i="18"/>
  <c r="G1830" i="18" s="1"/>
  <c r="H1830" i="18" s="1"/>
  <c r="B1829" i="18"/>
  <c r="G1829" i="18" s="1"/>
  <c r="H1829" i="18" s="1"/>
  <c r="B1828" i="18"/>
  <c r="G1828" i="18" s="1"/>
  <c r="H1828" i="18" s="1"/>
  <c r="B1827" i="18"/>
  <c r="G1827" i="18" s="1"/>
  <c r="H1827" i="18" s="1"/>
  <c r="B1826" i="18"/>
  <c r="G1826" i="18" s="1"/>
  <c r="H1826" i="18" s="1"/>
  <c r="B1825" i="18"/>
  <c r="G1825" i="18" s="1"/>
  <c r="H1825" i="18" s="1"/>
  <c r="B1824" i="18"/>
  <c r="G1824" i="18" s="1"/>
  <c r="H1824" i="18" s="1"/>
  <c r="B1823" i="18"/>
  <c r="G1823" i="18" s="1"/>
  <c r="H1823" i="18" s="1"/>
  <c r="B1822" i="18"/>
  <c r="G1822" i="18" s="1"/>
  <c r="H1822" i="18" s="1"/>
  <c r="B1821" i="18"/>
  <c r="G1821" i="18" s="1"/>
  <c r="H1821" i="18" s="1"/>
  <c r="B1820" i="18"/>
  <c r="G1820" i="18" s="1"/>
  <c r="H1820" i="18" s="1"/>
  <c r="B1819" i="18"/>
  <c r="G1819" i="18" s="1"/>
  <c r="H1819" i="18" s="1"/>
  <c r="B1818" i="18"/>
  <c r="G1818" i="18" s="1"/>
  <c r="H1818" i="18" s="1"/>
  <c r="B1817" i="18"/>
  <c r="G1817" i="18" s="1"/>
  <c r="H1817" i="18" s="1"/>
  <c r="B1816" i="18"/>
  <c r="G1816" i="18" s="1"/>
  <c r="H1816" i="18" s="1"/>
  <c r="B1815" i="18"/>
  <c r="G1815" i="18" s="1"/>
  <c r="H1815" i="18" s="1"/>
  <c r="B1814" i="18"/>
  <c r="G1814" i="18" s="1"/>
  <c r="H1814" i="18" s="1"/>
  <c r="B1813" i="18"/>
  <c r="G1813" i="18" s="1"/>
  <c r="H1813" i="18" s="1"/>
  <c r="B1812" i="18"/>
  <c r="G1812" i="18" s="1"/>
  <c r="H1812" i="18" s="1"/>
  <c r="B1811" i="18"/>
  <c r="G1811" i="18" s="1"/>
  <c r="H1811" i="18" s="1"/>
  <c r="B1810" i="18"/>
  <c r="G1810" i="18" s="1"/>
  <c r="H1810" i="18" s="1"/>
  <c r="B1809" i="18"/>
  <c r="G1809" i="18" s="1"/>
  <c r="H1809" i="18" s="1"/>
  <c r="B1808" i="18"/>
  <c r="G1808" i="18" s="1"/>
  <c r="H1808" i="18" s="1"/>
  <c r="B1807" i="18"/>
  <c r="G1807" i="18" s="1"/>
  <c r="H1807" i="18" s="1"/>
  <c r="B1806" i="18"/>
  <c r="G1806" i="18" s="1"/>
  <c r="H1806" i="18" s="1"/>
  <c r="B1805" i="18"/>
  <c r="G1805" i="18" s="1"/>
  <c r="H1805" i="18" s="1"/>
  <c r="B1804" i="18"/>
  <c r="G1804" i="18" s="1"/>
  <c r="H1804" i="18" s="1"/>
  <c r="B1803" i="18"/>
  <c r="G1803" i="18" s="1"/>
  <c r="H1803" i="18" s="1"/>
  <c r="B1802" i="18"/>
  <c r="G1802" i="18" s="1"/>
  <c r="H1802" i="18" s="1"/>
  <c r="B1801" i="18"/>
  <c r="G1801" i="18" s="1"/>
  <c r="H1801" i="18" s="1"/>
  <c r="B1800" i="18"/>
  <c r="G1800" i="18" s="1"/>
  <c r="H1800" i="18" s="1"/>
  <c r="B1799" i="18"/>
  <c r="G1799" i="18" s="1"/>
  <c r="H1799" i="18" s="1"/>
  <c r="B1798" i="18"/>
  <c r="G1798" i="18" s="1"/>
  <c r="H1798" i="18" s="1"/>
  <c r="B1797" i="18"/>
  <c r="G1797" i="18" s="1"/>
  <c r="H1797" i="18" s="1"/>
  <c r="B1796" i="18"/>
  <c r="G1796" i="18" s="1"/>
  <c r="H1796" i="18" s="1"/>
  <c r="B1795" i="18"/>
  <c r="G1795" i="18" s="1"/>
  <c r="H1795" i="18" s="1"/>
  <c r="B1794" i="18"/>
  <c r="G1794" i="18" s="1"/>
  <c r="H1794" i="18" s="1"/>
  <c r="B1793" i="18"/>
  <c r="G1793" i="18" s="1"/>
  <c r="H1793" i="18" s="1"/>
  <c r="B1792" i="18"/>
  <c r="G1792" i="18" s="1"/>
  <c r="H1792" i="18" s="1"/>
  <c r="B1791" i="18"/>
  <c r="G1791" i="18" s="1"/>
  <c r="H1791" i="18" s="1"/>
  <c r="B1790" i="18"/>
  <c r="G1790" i="18" s="1"/>
  <c r="H1790" i="18" s="1"/>
  <c r="B1789" i="18"/>
  <c r="G1789" i="18" s="1"/>
  <c r="H1789" i="18" s="1"/>
  <c r="B1788" i="18"/>
  <c r="G1788" i="18" s="1"/>
  <c r="H1788" i="18" s="1"/>
  <c r="B1787" i="18"/>
  <c r="G1787" i="18" s="1"/>
  <c r="H1787" i="18" s="1"/>
  <c r="B1786" i="18"/>
  <c r="G1786" i="18" s="1"/>
  <c r="H1786" i="18" s="1"/>
  <c r="B1785" i="18"/>
  <c r="G1785" i="18" s="1"/>
  <c r="H1785" i="18" s="1"/>
  <c r="B1784" i="18"/>
  <c r="G1784" i="18" s="1"/>
  <c r="H1784" i="18" s="1"/>
  <c r="B1783" i="18"/>
  <c r="G1783" i="18" s="1"/>
  <c r="H1783" i="18" s="1"/>
  <c r="B1782" i="18"/>
  <c r="G1782" i="18" s="1"/>
  <c r="H1782" i="18" s="1"/>
  <c r="B1781" i="18"/>
  <c r="G1781" i="18" s="1"/>
  <c r="H1781" i="18" s="1"/>
  <c r="B1780" i="18"/>
  <c r="G1780" i="18" s="1"/>
  <c r="H1780" i="18" s="1"/>
  <c r="B1779" i="18"/>
  <c r="G1779" i="18" s="1"/>
  <c r="H1779" i="18" s="1"/>
  <c r="B1778" i="18"/>
  <c r="G1778" i="18" s="1"/>
  <c r="H1778" i="18" s="1"/>
  <c r="B1777" i="18"/>
  <c r="G1777" i="18" s="1"/>
  <c r="H1777" i="18" s="1"/>
  <c r="B1776" i="18"/>
  <c r="G1776" i="18" s="1"/>
  <c r="H1776" i="18" s="1"/>
  <c r="B1775" i="18"/>
  <c r="G1775" i="18" s="1"/>
  <c r="H1775" i="18" s="1"/>
  <c r="B1774" i="18"/>
  <c r="G1774" i="18" s="1"/>
  <c r="H1774" i="18" s="1"/>
  <c r="B1773" i="18"/>
  <c r="G1773" i="18" s="1"/>
  <c r="H1773" i="18" s="1"/>
  <c r="B1772" i="18"/>
  <c r="G1772" i="18" s="1"/>
  <c r="H1772" i="18" s="1"/>
  <c r="B1771" i="18"/>
  <c r="G1771" i="18" s="1"/>
  <c r="H1771" i="18" s="1"/>
  <c r="B1770" i="18"/>
  <c r="G1770" i="18" s="1"/>
  <c r="H1770" i="18" s="1"/>
  <c r="B1769" i="18"/>
  <c r="G1769" i="18" s="1"/>
  <c r="H1769" i="18" s="1"/>
  <c r="B1768" i="18"/>
  <c r="G1768" i="18" s="1"/>
  <c r="H1768" i="18" s="1"/>
  <c r="B1767" i="18"/>
  <c r="G1767" i="18" s="1"/>
  <c r="H1767" i="18" s="1"/>
  <c r="B1766" i="18"/>
  <c r="G1766" i="18" s="1"/>
  <c r="H1766" i="18" s="1"/>
  <c r="B1765" i="18"/>
  <c r="G1765" i="18" s="1"/>
  <c r="H1765" i="18" s="1"/>
  <c r="B1764" i="18"/>
  <c r="G1764" i="18" s="1"/>
  <c r="H1764" i="18" s="1"/>
  <c r="B1763" i="18"/>
  <c r="G1763" i="18" s="1"/>
  <c r="H1763" i="18" s="1"/>
  <c r="B1762" i="18"/>
  <c r="G1762" i="18" s="1"/>
  <c r="H1762" i="18" s="1"/>
  <c r="B1711" i="18"/>
  <c r="G1711" i="18" s="1"/>
  <c r="H1711" i="18" s="1"/>
  <c r="B1710" i="18"/>
  <c r="G1710" i="18" s="1"/>
  <c r="H1710" i="18" s="1"/>
  <c r="B1709" i="18"/>
  <c r="G1709" i="18" s="1"/>
  <c r="H1709" i="18" s="1"/>
  <c r="B1708" i="18"/>
  <c r="G1708" i="18" s="1"/>
  <c r="H1708" i="18" s="1"/>
  <c r="B1707" i="18"/>
  <c r="G1707" i="18" s="1"/>
  <c r="H1707" i="18" s="1"/>
  <c r="B1706" i="18"/>
  <c r="G1706" i="18" s="1"/>
  <c r="H1706" i="18" s="1"/>
  <c r="B1705" i="18"/>
  <c r="G1705" i="18" s="1"/>
  <c r="H1705" i="18" s="1"/>
  <c r="B1704" i="18"/>
  <c r="G1704" i="18" s="1"/>
  <c r="H1704" i="18" s="1"/>
  <c r="B1703" i="18"/>
  <c r="G1703" i="18" s="1"/>
  <c r="H1703" i="18" s="1"/>
  <c r="B1702" i="18"/>
  <c r="G1702" i="18" s="1"/>
  <c r="H1702" i="18" s="1"/>
  <c r="B1701" i="18"/>
  <c r="G1701" i="18" s="1"/>
  <c r="H1701" i="18" s="1"/>
  <c r="B1700" i="18"/>
  <c r="G1700" i="18" s="1"/>
  <c r="H1700" i="18" s="1"/>
  <c r="B1699" i="18"/>
  <c r="G1699" i="18" s="1"/>
  <c r="H1699" i="18" s="1"/>
  <c r="B1698" i="18"/>
  <c r="G1698" i="18" s="1"/>
  <c r="H1698" i="18" s="1"/>
  <c r="B1697" i="18"/>
  <c r="G1697" i="18" s="1"/>
  <c r="H1697" i="18" s="1"/>
  <c r="B1696" i="18"/>
  <c r="G1696" i="18" s="1"/>
  <c r="H1696" i="18" s="1"/>
  <c r="B1695" i="18"/>
  <c r="G1695" i="18" s="1"/>
  <c r="H1695" i="18" s="1"/>
  <c r="B1694" i="18"/>
  <c r="G1694" i="18" s="1"/>
  <c r="H1694" i="18" s="1"/>
  <c r="B1693" i="18"/>
  <c r="G1693" i="18" s="1"/>
  <c r="H1693" i="18" s="1"/>
  <c r="B1692" i="18"/>
  <c r="G1692" i="18" s="1"/>
  <c r="H1692" i="18" s="1"/>
  <c r="B1691" i="18"/>
  <c r="G1691" i="18" s="1"/>
  <c r="H1691" i="18" s="1"/>
  <c r="B1690" i="18"/>
  <c r="G1690" i="18" s="1"/>
  <c r="H1690" i="18" s="1"/>
  <c r="B1689" i="18"/>
  <c r="G1689" i="18" s="1"/>
  <c r="H1689" i="18" s="1"/>
  <c r="B1688" i="18"/>
  <c r="G1688" i="18" s="1"/>
  <c r="H1688" i="18" s="1"/>
  <c r="B1687" i="18"/>
  <c r="G1687" i="18" s="1"/>
  <c r="H1687" i="18" s="1"/>
  <c r="B1686" i="18"/>
  <c r="G1686" i="18" s="1"/>
  <c r="H1686" i="18" s="1"/>
  <c r="B1685" i="18"/>
  <c r="G1685" i="18" s="1"/>
  <c r="H1685" i="18" s="1"/>
  <c r="B1684" i="18"/>
  <c r="G1684" i="18" s="1"/>
  <c r="H1684" i="18" s="1"/>
  <c r="B1683" i="18"/>
  <c r="G1683" i="18" s="1"/>
  <c r="H1683" i="18" s="1"/>
  <c r="B1682" i="18"/>
  <c r="G1682" i="18" s="1"/>
  <c r="H1682" i="18" s="1"/>
  <c r="B1681" i="18"/>
  <c r="G1681" i="18" s="1"/>
  <c r="H1681" i="18" s="1"/>
  <c r="B1680" i="18"/>
  <c r="G1680" i="18" s="1"/>
  <c r="H1680" i="18" s="1"/>
  <c r="B1679" i="18"/>
  <c r="G1679" i="18" s="1"/>
  <c r="H1679" i="18" s="1"/>
  <c r="B1678" i="18"/>
  <c r="G1678" i="18" s="1"/>
  <c r="H1678" i="18" s="1"/>
  <c r="B1677" i="18"/>
  <c r="G1677" i="18" s="1"/>
  <c r="H1677" i="18" s="1"/>
  <c r="B1676" i="18"/>
  <c r="G1676" i="18" s="1"/>
  <c r="H1676" i="18" s="1"/>
  <c r="B1675" i="18"/>
  <c r="G1675" i="18" s="1"/>
  <c r="H1675" i="18" s="1"/>
  <c r="B1674" i="18"/>
  <c r="G1674" i="18" s="1"/>
  <c r="H1674" i="18" s="1"/>
  <c r="B1673" i="18"/>
  <c r="G1673" i="18" s="1"/>
  <c r="H1673" i="18" s="1"/>
  <c r="B1672" i="18"/>
  <c r="G1672" i="18" s="1"/>
  <c r="H1672" i="18" s="1"/>
  <c r="B1671" i="18"/>
  <c r="G1671" i="18" s="1"/>
  <c r="H1671" i="18" s="1"/>
  <c r="B1670" i="18"/>
  <c r="G1670" i="18" s="1"/>
  <c r="H1670" i="18" s="1"/>
  <c r="B1669" i="18"/>
  <c r="G1669" i="18" s="1"/>
  <c r="H1669" i="18" s="1"/>
  <c r="B1668" i="18"/>
  <c r="G1668" i="18" s="1"/>
  <c r="H1668" i="18" s="1"/>
  <c r="B1667" i="18"/>
  <c r="G1667" i="18" s="1"/>
  <c r="H1667" i="18" s="1"/>
  <c r="B1666" i="18"/>
  <c r="G1666" i="18" s="1"/>
  <c r="H1666" i="18" s="1"/>
  <c r="B1665" i="18"/>
  <c r="G1665" i="18" s="1"/>
  <c r="H1665" i="18" s="1"/>
  <c r="B1664" i="18"/>
  <c r="G1664" i="18" s="1"/>
  <c r="H1664" i="18" s="1"/>
  <c r="G1663" i="18"/>
  <c r="H1663" i="18" s="1"/>
  <c r="B1637" i="18"/>
  <c r="G1637" i="18" s="1"/>
  <c r="H1637" i="18" s="1"/>
  <c r="B1612" i="18"/>
  <c r="G1612" i="18" s="1"/>
  <c r="H1612" i="18" s="1"/>
  <c r="B1611" i="18"/>
  <c r="G1611" i="18" s="1"/>
  <c r="H1611" i="18" s="1"/>
  <c r="B1610" i="18"/>
  <c r="G1610" i="18" s="1"/>
  <c r="H1610" i="18" s="1"/>
  <c r="B1609" i="18"/>
  <c r="G1609" i="18" s="1"/>
  <c r="H1609" i="18" s="1"/>
  <c r="B1608" i="18"/>
  <c r="G1608" i="18" s="1"/>
  <c r="H1608" i="18" s="1"/>
  <c r="B1607" i="18"/>
  <c r="G1607" i="18" s="1"/>
  <c r="H1607" i="18" s="1"/>
  <c r="B1606" i="18"/>
  <c r="G1606" i="18" s="1"/>
  <c r="H1606" i="18" s="1"/>
  <c r="B1605" i="18"/>
  <c r="G1605" i="18" s="1"/>
  <c r="H1605" i="18" s="1"/>
  <c r="B1604" i="18"/>
  <c r="G1604" i="18" s="1"/>
  <c r="H1604" i="18" s="1"/>
  <c r="B1603" i="18"/>
  <c r="G1603" i="18" s="1"/>
  <c r="H1603" i="18" s="1"/>
  <c r="B1602" i="18"/>
  <c r="G1602" i="18" s="1"/>
  <c r="H1602" i="18" s="1"/>
  <c r="B1601" i="18"/>
  <c r="G1601" i="18" s="1"/>
  <c r="H1601" i="18" s="1"/>
  <c r="B1600" i="18"/>
  <c r="G1600" i="18" s="1"/>
  <c r="H1600" i="18" s="1"/>
  <c r="B1599" i="18"/>
  <c r="G1599" i="18" s="1"/>
  <c r="H1599" i="18" s="1"/>
  <c r="B1598" i="18"/>
  <c r="G1598" i="18" s="1"/>
  <c r="H1598" i="18" s="1"/>
  <c r="B1597" i="18"/>
  <c r="G1597" i="18" s="1"/>
  <c r="H1597" i="18" s="1"/>
  <c r="B1596" i="18"/>
  <c r="G1596" i="18" s="1"/>
  <c r="H1596" i="18" s="1"/>
  <c r="B1595" i="18"/>
  <c r="G1595" i="18" s="1"/>
  <c r="H1595" i="18" s="1"/>
  <c r="B1594" i="18"/>
  <c r="G1594" i="18" s="1"/>
  <c r="H1594" i="18" s="1"/>
  <c r="B1593" i="18"/>
  <c r="G1593" i="18" s="1"/>
  <c r="H1593" i="18" s="1"/>
  <c r="B1592" i="18"/>
  <c r="G1592" i="18" s="1"/>
  <c r="H1592" i="18" s="1"/>
  <c r="B1591" i="18"/>
  <c r="G1591" i="18" s="1"/>
  <c r="H1591" i="18" s="1"/>
  <c r="B1590" i="18"/>
  <c r="G1590" i="18" s="1"/>
  <c r="H1590" i="18" s="1"/>
  <c r="B1589" i="18"/>
  <c r="G1589" i="18" s="1"/>
  <c r="H1589" i="18" s="1"/>
  <c r="B1588" i="18"/>
  <c r="G1588" i="18" s="1"/>
  <c r="H1588" i="18" s="1"/>
  <c r="B1587" i="18"/>
  <c r="G1587" i="18" s="1"/>
  <c r="H1587" i="18" s="1"/>
  <c r="B1586" i="18"/>
  <c r="G1586" i="18" s="1"/>
  <c r="H1586" i="18" s="1"/>
  <c r="B1585" i="18"/>
  <c r="G1585" i="18" s="1"/>
  <c r="H1585" i="18" s="1"/>
  <c r="B1584" i="18"/>
  <c r="G1584" i="18" s="1"/>
  <c r="H1584" i="18" s="1"/>
  <c r="B1583" i="18"/>
  <c r="G1583" i="18" s="1"/>
  <c r="H1583" i="18" s="1"/>
  <c r="B1582" i="18"/>
  <c r="G1582" i="18" s="1"/>
  <c r="H1582" i="18" s="1"/>
  <c r="B1581" i="18"/>
  <c r="G1581" i="18" s="1"/>
  <c r="H1581" i="18" s="1"/>
  <c r="B1580" i="18"/>
  <c r="G1580" i="18" s="1"/>
  <c r="H1580" i="18" s="1"/>
  <c r="B1579" i="18"/>
  <c r="G1579" i="18" s="1"/>
  <c r="H1579" i="18" s="1"/>
  <c r="B1578" i="18"/>
  <c r="G1578" i="18" s="1"/>
  <c r="H1578" i="18" s="1"/>
  <c r="B1577" i="18"/>
  <c r="G1577" i="18" s="1"/>
  <c r="H1577" i="18" s="1"/>
  <c r="B1576" i="18"/>
  <c r="G1576" i="18" s="1"/>
  <c r="H1576" i="18" s="1"/>
  <c r="B1575" i="18"/>
  <c r="G1575" i="18" s="1"/>
  <c r="H1575" i="18" s="1"/>
  <c r="B1574" i="18"/>
  <c r="G1574" i="18" s="1"/>
  <c r="H1574" i="18" s="1"/>
  <c r="B1573" i="18"/>
  <c r="G1573" i="18" s="1"/>
  <c r="H1573" i="18" s="1"/>
  <c r="B1572" i="18"/>
  <c r="G1572" i="18" s="1"/>
  <c r="H1572" i="18" s="1"/>
  <c r="B1571" i="18"/>
  <c r="G1571" i="18" s="1"/>
  <c r="H1571" i="18" s="1"/>
  <c r="B1570" i="18"/>
  <c r="G1570" i="18" s="1"/>
  <c r="H1570" i="18" s="1"/>
  <c r="B1569" i="18"/>
  <c r="G1569" i="18" s="1"/>
  <c r="H1569" i="18" s="1"/>
  <c r="B1568" i="18"/>
  <c r="G1568" i="18" s="1"/>
  <c r="H1568" i="18" s="1"/>
  <c r="B1567" i="18"/>
  <c r="G1567" i="18" s="1"/>
  <c r="H1567" i="18" s="1"/>
  <c r="B1566" i="18"/>
  <c r="G1566" i="18" s="1"/>
  <c r="H1566" i="18" s="1"/>
  <c r="B1565" i="18"/>
  <c r="G1565" i="18" s="1"/>
  <c r="H1565" i="18" s="1"/>
  <c r="B1564" i="18"/>
  <c r="G1564" i="18" s="1"/>
  <c r="H1564" i="18" s="1"/>
  <c r="B1563" i="18"/>
  <c r="G1563" i="18" s="1"/>
  <c r="H1563" i="18" s="1"/>
  <c r="B1562" i="18"/>
  <c r="G1562" i="18" s="1"/>
  <c r="H1562" i="18" s="1"/>
  <c r="B1561" i="18"/>
  <c r="G1561" i="18" s="1"/>
  <c r="H1561" i="18" s="1"/>
  <c r="B1560" i="18"/>
  <c r="G1560" i="18" s="1"/>
  <c r="H1560" i="18" s="1"/>
  <c r="B1559" i="18"/>
  <c r="G1559" i="18" s="1"/>
  <c r="H1559" i="18" s="1"/>
  <c r="B1558" i="18"/>
  <c r="G1558" i="18" s="1"/>
  <c r="H1558" i="18" s="1"/>
  <c r="B1557" i="18"/>
  <c r="G1557" i="18" s="1"/>
  <c r="H1557" i="18" s="1"/>
  <c r="B1556" i="18"/>
  <c r="G1556" i="18" s="1"/>
  <c r="H1556" i="18" s="1"/>
  <c r="B1555" i="18"/>
  <c r="G1555" i="18" s="1"/>
  <c r="H1555" i="18" s="1"/>
  <c r="B1554" i="18"/>
  <c r="G1554" i="18" s="1"/>
  <c r="H1554" i="18" s="1"/>
  <c r="B1553" i="18"/>
  <c r="G1553" i="18" s="1"/>
  <c r="H1553" i="18" s="1"/>
  <c r="B1552" i="18"/>
  <c r="G1552" i="18" s="1"/>
  <c r="H1552" i="18" s="1"/>
  <c r="B1551" i="18"/>
  <c r="G1551" i="18" s="1"/>
  <c r="H1551" i="18" s="1"/>
  <c r="B1550" i="18"/>
  <c r="G1550" i="18" s="1"/>
  <c r="H1550" i="18" s="1"/>
  <c r="B1549" i="18"/>
  <c r="G1549" i="18" s="1"/>
  <c r="H1549" i="18" s="1"/>
  <c r="B1548" i="18"/>
  <c r="G1548" i="18" s="1"/>
  <c r="H1548" i="18" s="1"/>
  <c r="B1547" i="18"/>
  <c r="G1547" i="18" s="1"/>
  <c r="H1547" i="18" s="1"/>
  <c r="B1546" i="18"/>
  <c r="G1546" i="18" s="1"/>
  <c r="H1546" i="18" s="1"/>
  <c r="B1545" i="18"/>
  <c r="G1545" i="18" s="1"/>
  <c r="H1545" i="18" s="1"/>
  <c r="B1544" i="18"/>
  <c r="G1544" i="18" s="1"/>
  <c r="H1544" i="18" s="1"/>
  <c r="B1543" i="18"/>
  <c r="G1543" i="18" s="1"/>
  <c r="H1543" i="18" s="1"/>
  <c r="B1542" i="18"/>
  <c r="G1542" i="18" s="1"/>
  <c r="H1542" i="18" s="1"/>
  <c r="B1541" i="18"/>
  <c r="G1541" i="18" s="1"/>
  <c r="H1541" i="18" s="1"/>
  <c r="B1540" i="18"/>
  <c r="G1540" i="18" s="1"/>
  <c r="H1540" i="18" s="1"/>
  <c r="B1539" i="18"/>
  <c r="G1539" i="18" s="1"/>
  <c r="H1539" i="18" s="1"/>
  <c r="B1538" i="18"/>
  <c r="G1538" i="18" s="1"/>
  <c r="H1538" i="18" s="1"/>
  <c r="B1537" i="18"/>
  <c r="G1537" i="18" s="1"/>
  <c r="H1537" i="18" s="1"/>
  <c r="B1536" i="18"/>
  <c r="G1536" i="18" s="1"/>
  <c r="H1536" i="18" s="1"/>
  <c r="B1535" i="18"/>
  <c r="G1535" i="18" s="1"/>
  <c r="H1535" i="18" s="1"/>
  <c r="B1534" i="18"/>
  <c r="G1534" i="18" s="1"/>
  <c r="H1534" i="18" s="1"/>
  <c r="B1533" i="18"/>
  <c r="G1533" i="18" s="1"/>
  <c r="H1533" i="18" s="1"/>
  <c r="B1532" i="18"/>
  <c r="G1532" i="18" s="1"/>
  <c r="H1532" i="18" s="1"/>
  <c r="B1531" i="18"/>
  <c r="G1531" i="18" s="1"/>
  <c r="H1531" i="18" s="1"/>
  <c r="B1530" i="18"/>
  <c r="G1530" i="18" s="1"/>
  <c r="H1530" i="18" s="1"/>
  <c r="B1529" i="18"/>
  <c r="G1529" i="18" s="1"/>
  <c r="H1529" i="18" s="1"/>
  <c r="B1528" i="18"/>
  <c r="G1528" i="18" s="1"/>
  <c r="H1528" i="18" s="1"/>
  <c r="B1527" i="18"/>
  <c r="G1527" i="18" s="1"/>
  <c r="H1527" i="18" s="1"/>
  <c r="B1526" i="18"/>
  <c r="G1526" i="18" s="1"/>
  <c r="H1526" i="18" s="1"/>
  <c r="B1525" i="18"/>
  <c r="G1525" i="18" s="1"/>
  <c r="H1525" i="18" s="1"/>
  <c r="B1524" i="18"/>
  <c r="G1524" i="18" s="1"/>
  <c r="H1524" i="18" s="1"/>
  <c r="B1523" i="18"/>
  <c r="G1523" i="18" s="1"/>
  <c r="H1523" i="18" s="1"/>
  <c r="B1522" i="18"/>
  <c r="G1522" i="18" s="1"/>
  <c r="H1522" i="18" s="1"/>
  <c r="B1521" i="18"/>
  <c r="G1521" i="18" s="1"/>
  <c r="H1521" i="18" s="1"/>
  <c r="B1520" i="18"/>
  <c r="G1520" i="18" s="1"/>
  <c r="H1520" i="18" s="1"/>
  <c r="B1519" i="18"/>
  <c r="G1519" i="18" s="1"/>
  <c r="H1519" i="18" s="1"/>
  <c r="B1518" i="18"/>
  <c r="G1518" i="18" s="1"/>
  <c r="H1518" i="18" s="1"/>
  <c r="B1517" i="18"/>
  <c r="G1517" i="18" s="1"/>
  <c r="H1517" i="18" s="1"/>
  <c r="B1516" i="18"/>
  <c r="G1516" i="18" s="1"/>
  <c r="H1516" i="18" s="1"/>
  <c r="B1515" i="18"/>
  <c r="G1515" i="18" s="1"/>
  <c r="H1515" i="18" s="1"/>
  <c r="B1513" i="18"/>
  <c r="G1513" i="18" s="1"/>
  <c r="H1513" i="18" s="1"/>
  <c r="B1512" i="18"/>
  <c r="G1512" i="18" s="1"/>
  <c r="H1512" i="18" s="1"/>
  <c r="B1511" i="18"/>
  <c r="G1511" i="18" s="1"/>
  <c r="H1511" i="18" s="1"/>
  <c r="B1510" i="18"/>
  <c r="G1510" i="18" s="1"/>
  <c r="H1510" i="18" s="1"/>
  <c r="B1509" i="18"/>
  <c r="G1509" i="18" s="1"/>
  <c r="H1509" i="18" s="1"/>
  <c r="B1508" i="18"/>
  <c r="G1508" i="18" s="1"/>
  <c r="H1508" i="18" s="1"/>
  <c r="B1507" i="18"/>
  <c r="G1507" i="18" s="1"/>
  <c r="H1507" i="18" s="1"/>
  <c r="B1506" i="18"/>
  <c r="G1506" i="18" s="1"/>
  <c r="H1506" i="18" s="1"/>
  <c r="B1505" i="18"/>
  <c r="G1505" i="18" s="1"/>
  <c r="H1505" i="18" s="1"/>
  <c r="B1504" i="18"/>
  <c r="G1504" i="18" s="1"/>
  <c r="H1504" i="18" s="1"/>
  <c r="B1503" i="18"/>
  <c r="G1503" i="18" s="1"/>
  <c r="H1503" i="18" s="1"/>
  <c r="B1502" i="18"/>
  <c r="G1502" i="18" s="1"/>
  <c r="H1502" i="18" s="1"/>
  <c r="B1501" i="18"/>
  <c r="G1501" i="18" s="1"/>
  <c r="H1501" i="18" s="1"/>
  <c r="B1500" i="18"/>
  <c r="G1500" i="18" s="1"/>
  <c r="H1500" i="18" s="1"/>
  <c r="B1499" i="18"/>
  <c r="G1499" i="18" s="1"/>
  <c r="H1499" i="18" s="1"/>
  <c r="B1498" i="18"/>
  <c r="G1498" i="18" s="1"/>
  <c r="H1498" i="18" s="1"/>
  <c r="B1497" i="18"/>
  <c r="G1497" i="18" s="1"/>
  <c r="H1497" i="18" s="1"/>
  <c r="B1496" i="18"/>
  <c r="G1496" i="18" s="1"/>
  <c r="H1496" i="18" s="1"/>
  <c r="B1495" i="18"/>
  <c r="G1495" i="18" s="1"/>
  <c r="H1495" i="18" s="1"/>
  <c r="B1494" i="18"/>
  <c r="G1494" i="18" s="1"/>
  <c r="H1494" i="18" s="1"/>
  <c r="B1493" i="18"/>
  <c r="G1493" i="18" s="1"/>
  <c r="H1493" i="18" s="1"/>
  <c r="B1492" i="18"/>
  <c r="G1492" i="18" s="1"/>
  <c r="H1492" i="18" s="1"/>
  <c r="B1491" i="18"/>
  <c r="G1491" i="18" s="1"/>
  <c r="H1491" i="18" s="1"/>
  <c r="B1490" i="18"/>
  <c r="G1490" i="18" s="1"/>
  <c r="H1490" i="18" s="1"/>
  <c r="B1489" i="18"/>
  <c r="G1489" i="18" s="1"/>
  <c r="H1489" i="18" s="1"/>
  <c r="B1488" i="18"/>
  <c r="G1488" i="18" s="1"/>
  <c r="H1488" i="18" s="1"/>
  <c r="B1487" i="18"/>
  <c r="G1487" i="18" s="1"/>
  <c r="H1487" i="18" s="1"/>
  <c r="B1486" i="18"/>
  <c r="G1486" i="18" s="1"/>
  <c r="H1486" i="18" s="1"/>
  <c r="B1485" i="18"/>
  <c r="G1485" i="18" s="1"/>
  <c r="H1485" i="18" s="1"/>
  <c r="B1484" i="18"/>
  <c r="G1484" i="18" s="1"/>
  <c r="H1484" i="18" s="1"/>
  <c r="B1483" i="18"/>
  <c r="G1483" i="18" s="1"/>
  <c r="H1483" i="18" s="1"/>
  <c r="B1482" i="18"/>
  <c r="G1482" i="18" s="1"/>
  <c r="H1482" i="18" s="1"/>
  <c r="B1481" i="18"/>
  <c r="G1481" i="18" s="1"/>
  <c r="H1481" i="18" s="1"/>
  <c r="B1480" i="18"/>
  <c r="G1480" i="18" s="1"/>
  <c r="H1480" i="18" s="1"/>
  <c r="B1479" i="18"/>
  <c r="G1479" i="18" s="1"/>
  <c r="H1479" i="18" s="1"/>
  <c r="B1478" i="18"/>
  <c r="G1478" i="18" s="1"/>
  <c r="H1478" i="18" s="1"/>
  <c r="B1477" i="18"/>
  <c r="G1477" i="18" s="1"/>
  <c r="H1477" i="18" s="1"/>
  <c r="B1476" i="18"/>
  <c r="G1476" i="18" s="1"/>
  <c r="H1476" i="18" s="1"/>
  <c r="B1475" i="18"/>
  <c r="G1475" i="18" s="1"/>
  <c r="H1475" i="18" s="1"/>
  <c r="B1474" i="18"/>
  <c r="G1474" i="18" s="1"/>
  <c r="H1474" i="18" s="1"/>
  <c r="B1473" i="18"/>
  <c r="G1473" i="18" s="1"/>
  <c r="H1473" i="18" s="1"/>
  <c r="B1472" i="18"/>
  <c r="G1472" i="18" s="1"/>
  <c r="H1472" i="18" s="1"/>
  <c r="B1471" i="18"/>
  <c r="G1471" i="18" s="1"/>
  <c r="H1471" i="18" s="1"/>
  <c r="B1470" i="18"/>
  <c r="G1470" i="18" s="1"/>
  <c r="H1470" i="18" s="1"/>
  <c r="B1469" i="18"/>
  <c r="G1469" i="18" s="1"/>
  <c r="H1469" i="18" s="1"/>
  <c r="B1468" i="18"/>
  <c r="G1468" i="18" s="1"/>
  <c r="H1468" i="18" s="1"/>
  <c r="B1467" i="18"/>
  <c r="G1467" i="18" s="1"/>
  <c r="H1467" i="18" s="1"/>
  <c r="B1466" i="18"/>
  <c r="G1466" i="18" s="1"/>
  <c r="H1466" i="18" s="1"/>
  <c r="B1465" i="18"/>
  <c r="G1465" i="18" s="1"/>
  <c r="H1465" i="18" s="1"/>
  <c r="B1464" i="18"/>
  <c r="G1464" i="18" s="1"/>
  <c r="H1464" i="18" s="1"/>
  <c r="B1463" i="18"/>
  <c r="G1463" i="18" s="1"/>
  <c r="H1463" i="18" s="1"/>
  <c r="B1462" i="18"/>
  <c r="G1462" i="18" s="1"/>
  <c r="H1462" i="18" s="1"/>
  <c r="B1461" i="18"/>
  <c r="G1461" i="18" s="1"/>
  <c r="H1461" i="18" s="1"/>
  <c r="B1460" i="18"/>
  <c r="G1460" i="18" s="1"/>
  <c r="H1460" i="18" s="1"/>
  <c r="B1459" i="18"/>
  <c r="G1459" i="18" s="1"/>
  <c r="H1459" i="18" s="1"/>
  <c r="B1458" i="18"/>
  <c r="G1458" i="18" s="1"/>
  <c r="H1458" i="18" s="1"/>
  <c r="B1457" i="18"/>
  <c r="G1457" i="18" s="1"/>
  <c r="H1457" i="18" s="1"/>
  <c r="B1456" i="18"/>
  <c r="G1456" i="18" s="1"/>
  <c r="H1456" i="18" s="1"/>
  <c r="B1455" i="18"/>
  <c r="G1455" i="18" s="1"/>
  <c r="H1455" i="18" s="1"/>
  <c r="B1454" i="18"/>
  <c r="G1454" i="18" s="1"/>
  <c r="H1454" i="18" s="1"/>
  <c r="B1453" i="18"/>
  <c r="G1453" i="18" s="1"/>
  <c r="H1453" i="18" s="1"/>
  <c r="B1452" i="18"/>
  <c r="G1452" i="18" s="1"/>
  <c r="H1452" i="18" s="1"/>
  <c r="B1451" i="18"/>
  <c r="G1451" i="18" s="1"/>
  <c r="H1451" i="18" s="1"/>
  <c r="B1450" i="18"/>
  <c r="G1450" i="18" s="1"/>
  <c r="H1450" i="18" s="1"/>
  <c r="B1449" i="18"/>
  <c r="G1449" i="18" s="1"/>
  <c r="H1449" i="18" s="1"/>
  <c r="B1448" i="18"/>
  <c r="G1448" i="18" s="1"/>
  <c r="H1448" i="18" s="1"/>
  <c r="B1447" i="18"/>
  <c r="G1447" i="18" s="1"/>
  <c r="H1447" i="18" s="1"/>
  <c r="B1446" i="18"/>
  <c r="G1446" i="18" s="1"/>
  <c r="H1446" i="18" s="1"/>
  <c r="B1445" i="18"/>
  <c r="G1445" i="18" s="1"/>
  <c r="H1445" i="18" s="1"/>
  <c r="B1444" i="18"/>
  <c r="G1444" i="18" s="1"/>
  <c r="H1444" i="18" s="1"/>
  <c r="B1443" i="18"/>
  <c r="G1443" i="18" s="1"/>
  <c r="H1443" i="18" s="1"/>
  <c r="B1442" i="18"/>
  <c r="G1442" i="18" s="1"/>
  <c r="H1442" i="18" s="1"/>
  <c r="B1441" i="18"/>
  <c r="G1441" i="18" s="1"/>
  <c r="H1441" i="18" s="1"/>
  <c r="B1440" i="18"/>
  <c r="G1440" i="18" s="1"/>
  <c r="H1440" i="18" s="1"/>
  <c r="B1439" i="18"/>
  <c r="G1439" i="18" s="1"/>
  <c r="H1439" i="18" s="1"/>
  <c r="B1438" i="18"/>
  <c r="G1438" i="18" s="1"/>
  <c r="H1438" i="18" s="1"/>
  <c r="B1437" i="18"/>
  <c r="G1437" i="18" s="1"/>
  <c r="H1437" i="18" s="1"/>
  <c r="B1436" i="18"/>
  <c r="G1436" i="18" s="1"/>
  <c r="H1436" i="18" s="1"/>
  <c r="B1435" i="18"/>
  <c r="G1435" i="18" s="1"/>
  <c r="H1435" i="18" s="1"/>
  <c r="B1434" i="18"/>
  <c r="G1434" i="18" s="1"/>
  <c r="H1434" i="18" s="1"/>
  <c r="B1433" i="18"/>
  <c r="G1433" i="18" s="1"/>
  <c r="H1433" i="18" s="1"/>
  <c r="B1432" i="18"/>
  <c r="G1432" i="18" s="1"/>
  <c r="H1432" i="18" s="1"/>
  <c r="B1431" i="18"/>
  <c r="G1431" i="18" s="1"/>
  <c r="H1431" i="18" s="1"/>
  <c r="B1430" i="18"/>
  <c r="G1430" i="18" s="1"/>
  <c r="H1430" i="18" s="1"/>
  <c r="B1429" i="18"/>
  <c r="G1429" i="18" s="1"/>
  <c r="H1429" i="18" s="1"/>
  <c r="B1428" i="18"/>
  <c r="G1428" i="18" s="1"/>
  <c r="H1428" i="18" s="1"/>
  <c r="B1427" i="18"/>
  <c r="G1427" i="18" s="1"/>
  <c r="H1427" i="18" s="1"/>
  <c r="B1426" i="18"/>
  <c r="G1426" i="18" s="1"/>
  <c r="H1426" i="18" s="1"/>
  <c r="B1425" i="18"/>
  <c r="G1425" i="18" s="1"/>
  <c r="H1425" i="18" s="1"/>
  <c r="B1424" i="18"/>
  <c r="G1424" i="18" s="1"/>
  <c r="H1424" i="18" s="1"/>
  <c r="B1423" i="18"/>
  <c r="G1423" i="18" s="1"/>
  <c r="H1423" i="18" s="1"/>
  <c r="B1422" i="18"/>
  <c r="G1422" i="18" s="1"/>
  <c r="H1422" i="18" s="1"/>
  <c r="B1421" i="18"/>
  <c r="G1421" i="18" s="1"/>
  <c r="H1421" i="18" s="1"/>
  <c r="B1420" i="18"/>
  <c r="G1420" i="18" s="1"/>
  <c r="H1420" i="18" s="1"/>
  <c r="B1419" i="18"/>
  <c r="G1419" i="18" s="1"/>
  <c r="H1419" i="18" s="1"/>
  <c r="B1418" i="18"/>
  <c r="G1418" i="18" s="1"/>
  <c r="H1418" i="18" s="1"/>
  <c r="B1417" i="18"/>
  <c r="G1417" i="18" s="1"/>
  <c r="H1417" i="18" s="1"/>
  <c r="B1416" i="18"/>
  <c r="G1416" i="18" s="1"/>
  <c r="H1416" i="18" s="1"/>
  <c r="B1415" i="18"/>
  <c r="G1415" i="18" s="1"/>
  <c r="H1415" i="18" s="1"/>
  <c r="B1414" i="18"/>
  <c r="G1414" i="18" s="1"/>
  <c r="H1414" i="18" s="1"/>
  <c r="B1413" i="18"/>
  <c r="G1413" i="18" s="1"/>
  <c r="H1413" i="18" s="1"/>
  <c r="B1412" i="18"/>
  <c r="G1412" i="18" s="1"/>
  <c r="H1412" i="18" s="1"/>
  <c r="B1411" i="18"/>
  <c r="G1411" i="18" s="1"/>
  <c r="H1411" i="18" s="1"/>
  <c r="B1410" i="18"/>
  <c r="G1410" i="18" s="1"/>
  <c r="H1410" i="18" s="1"/>
  <c r="B1409" i="18"/>
  <c r="G1409" i="18" s="1"/>
  <c r="H1409" i="18" s="1"/>
  <c r="B1408" i="18"/>
  <c r="G1408" i="18" s="1"/>
  <c r="H1408" i="18" s="1"/>
  <c r="B1407" i="18"/>
  <c r="G1407" i="18" s="1"/>
  <c r="H1407" i="18" s="1"/>
  <c r="B1406" i="18"/>
  <c r="G1406" i="18" s="1"/>
  <c r="H1406" i="18" s="1"/>
  <c r="B1405" i="18"/>
  <c r="G1405" i="18" s="1"/>
  <c r="H1405" i="18" s="1"/>
  <c r="B1404" i="18"/>
  <c r="G1404" i="18" s="1"/>
  <c r="H1404" i="18" s="1"/>
  <c r="B1403" i="18"/>
  <c r="G1403" i="18" s="1"/>
  <c r="H1403" i="18" s="1"/>
  <c r="B1402" i="18"/>
  <c r="G1402" i="18" s="1"/>
  <c r="H1402" i="18" s="1"/>
  <c r="B1401" i="18"/>
  <c r="G1401" i="18" s="1"/>
  <c r="H1401" i="18" s="1"/>
  <c r="B1400" i="18"/>
  <c r="G1400" i="18" s="1"/>
  <c r="H1400" i="18" s="1"/>
  <c r="B1399" i="18"/>
  <c r="G1399" i="18" s="1"/>
  <c r="H1399" i="18" s="1"/>
  <c r="B1398" i="18"/>
  <c r="G1398" i="18" s="1"/>
  <c r="H1398" i="18" s="1"/>
  <c r="B1397" i="18"/>
  <c r="G1397" i="18" s="1"/>
  <c r="H1397" i="18" s="1"/>
  <c r="B1396" i="18"/>
  <c r="G1396" i="18" s="1"/>
  <c r="H1396" i="18" s="1"/>
  <c r="B1395" i="18"/>
  <c r="G1395" i="18" s="1"/>
  <c r="H1395" i="18" s="1"/>
  <c r="B1394" i="18"/>
  <c r="G1394" i="18" s="1"/>
  <c r="H1394" i="18" s="1"/>
  <c r="B1393" i="18"/>
  <c r="G1393" i="18" s="1"/>
  <c r="H1393" i="18" s="1"/>
  <c r="B1392" i="18"/>
  <c r="G1392" i="18" s="1"/>
  <c r="H1392" i="18" s="1"/>
  <c r="B1391" i="18"/>
  <c r="G1391" i="18" s="1"/>
  <c r="H1391" i="18" s="1"/>
  <c r="B1390" i="18"/>
  <c r="G1390" i="18" s="1"/>
  <c r="H1390" i="18" s="1"/>
  <c r="B1389" i="18"/>
  <c r="G1389" i="18" s="1"/>
  <c r="H1389" i="18" s="1"/>
  <c r="B1388" i="18"/>
  <c r="G1388" i="18" s="1"/>
  <c r="H1388" i="18" s="1"/>
  <c r="B1387" i="18"/>
  <c r="G1387" i="18" s="1"/>
  <c r="H1387" i="18" s="1"/>
  <c r="B1386" i="18"/>
  <c r="G1386" i="18" s="1"/>
  <c r="H1386" i="18" s="1"/>
  <c r="B1385" i="18"/>
  <c r="G1385" i="18" s="1"/>
  <c r="H1385" i="18" s="1"/>
  <c r="B1384" i="18"/>
  <c r="G1384" i="18" s="1"/>
  <c r="H1384" i="18" s="1"/>
  <c r="B1383" i="18"/>
  <c r="G1383" i="18" s="1"/>
  <c r="H1383" i="18" s="1"/>
  <c r="B1382" i="18"/>
  <c r="G1382" i="18" s="1"/>
  <c r="H1382" i="18" s="1"/>
  <c r="B1381" i="18"/>
  <c r="G1381" i="18" s="1"/>
  <c r="H1381" i="18" s="1"/>
  <c r="B1380" i="18"/>
  <c r="G1380" i="18" s="1"/>
  <c r="H1380" i="18" s="1"/>
  <c r="B1379" i="18"/>
  <c r="G1379" i="18" s="1"/>
  <c r="H1379" i="18" s="1"/>
  <c r="B1378" i="18"/>
  <c r="G1378" i="18" s="1"/>
  <c r="H1378" i="18" s="1"/>
  <c r="B1377" i="18"/>
  <c r="G1377" i="18" s="1"/>
  <c r="H1377" i="18" s="1"/>
  <c r="B1376" i="18"/>
  <c r="G1376" i="18" s="1"/>
  <c r="H1376" i="18" s="1"/>
  <c r="B1375" i="18"/>
  <c r="G1375" i="18" s="1"/>
  <c r="H1375" i="18" s="1"/>
  <c r="B1374" i="18"/>
  <c r="G1374" i="18" s="1"/>
  <c r="H1374" i="18" s="1"/>
  <c r="B1373" i="18"/>
  <c r="G1373" i="18" s="1"/>
  <c r="H1373" i="18" s="1"/>
  <c r="B1372" i="18"/>
  <c r="G1372" i="18" s="1"/>
  <c r="H1372" i="18" s="1"/>
  <c r="B1371" i="18"/>
  <c r="G1371" i="18" s="1"/>
  <c r="H1371" i="18" s="1"/>
  <c r="B1370" i="18"/>
  <c r="G1370" i="18" s="1"/>
  <c r="H1370" i="18" s="1"/>
  <c r="B1369" i="18"/>
  <c r="G1369" i="18" s="1"/>
  <c r="H1369" i="18" s="1"/>
  <c r="B1368" i="18"/>
  <c r="G1368" i="18" s="1"/>
  <c r="H1368" i="18" s="1"/>
  <c r="B1366" i="18"/>
  <c r="G1366" i="18" s="1"/>
  <c r="H1366" i="18" s="1"/>
  <c r="B1365" i="18"/>
  <c r="G1365" i="18" s="1"/>
  <c r="H1365" i="18" s="1"/>
  <c r="B1364" i="18"/>
  <c r="G1364" i="18" s="1"/>
  <c r="H1364" i="18" s="1"/>
  <c r="B1363" i="18"/>
  <c r="G1363" i="18" s="1"/>
  <c r="H1363" i="18" s="1"/>
  <c r="B1362" i="18"/>
  <c r="G1362" i="18" s="1"/>
  <c r="H1362" i="18" s="1"/>
  <c r="B1361" i="18"/>
  <c r="G1361" i="18" s="1"/>
  <c r="H1361" i="18" s="1"/>
  <c r="B1360" i="18"/>
  <c r="G1360" i="18" s="1"/>
  <c r="H1360" i="18" s="1"/>
  <c r="B1359" i="18"/>
  <c r="G1359" i="18" s="1"/>
  <c r="H1359" i="18" s="1"/>
  <c r="B1358" i="18"/>
  <c r="G1358" i="18" s="1"/>
  <c r="H1358" i="18" s="1"/>
  <c r="B1357" i="18"/>
  <c r="G1357" i="18" s="1"/>
  <c r="H1357" i="18" s="1"/>
  <c r="B1356" i="18"/>
  <c r="G1356" i="18" s="1"/>
  <c r="H1356" i="18" s="1"/>
  <c r="B1355" i="18"/>
  <c r="G1355" i="18" s="1"/>
  <c r="H1355" i="18" s="1"/>
  <c r="B1354" i="18"/>
  <c r="G1354" i="18" s="1"/>
  <c r="H1354" i="18" s="1"/>
  <c r="B1353" i="18"/>
  <c r="G1353" i="18" s="1"/>
  <c r="H1353" i="18" s="1"/>
  <c r="B1352" i="18"/>
  <c r="G1352" i="18" s="1"/>
  <c r="H1352" i="18" s="1"/>
  <c r="B1351" i="18"/>
  <c r="G1351" i="18" s="1"/>
  <c r="H1351" i="18" s="1"/>
  <c r="B1350" i="18"/>
  <c r="G1350" i="18" s="1"/>
  <c r="H1350" i="18" s="1"/>
  <c r="B1349" i="18"/>
  <c r="G1349" i="18" s="1"/>
  <c r="H1349" i="18" s="1"/>
  <c r="B1348" i="18"/>
  <c r="G1348" i="18" s="1"/>
  <c r="H1348" i="18" s="1"/>
  <c r="B1347" i="18"/>
  <c r="G1347" i="18" s="1"/>
  <c r="H1347" i="18" s="1"/>
  <c r="B1346" i="18"/>
  <c r="G1346" i="18" s="1"/>
  <c r="H1346" i="18" s="1"/>
  <c r="B1345" i="18"/>
  <c r="G1345" i="18" s="1"/>
  <c r="H1345" i="18" s="1"/>
  <c r="B1344" i="18"/>
  <c r="G1344" i="18" s="1"/>
  <c r="H1344" i="18" s="1"/>
  <c r="B1343" i="18"/>
  <c r="G1343" i="18" s="1"/>
  <c r="H1343" i="18" s="1"/>
  <c r="B1342" i="18"/>
  <c r="G1342" i="18" s="1"/>
  <c r="H1342" i="18" s="1"/>
  <c r="B1341" i="18"/>
  <c r="G1341" i="18" s="1"/>
  <c r="H1341" i="18" s="1"/>
  <c r="B1340" i="18"/>
  <c r="G1340" i="18" s="1"/>
  <c r="H1340" i="18" s="1"/>
  <c r="B1339" i="18"/>
  <c r="G1339" i="18" s="1"/>
  <c r="H1339" i="18" s="1"/>
  <c r="B1338" i="18"/>
  <c r="G1338" i="18" s="1"/>
  <c r="H1338" i="18" s="1"/>
  <c r="B1337" i="18"/>
  <c r="G1337" i="18" s="1"/>
  <c r="H1337" i="18" s="1"/>
  <c r="B1336" i="18"/>
  <c r="G1336" i="18" s="1"/>
  <c r="H1336" i="18" s="1"/>
  <c r="B1335" i="18"/>
  <c r="G1335" i="18" s="1"/>
  <c r="H1335" i="18" s="1"/>
  <c r="B1334" i="18"/>
  <c r="G1334" i="18" s="1"/>
  <c r="H1334" i="18" s="1"/>
  <c r="B1333" i="18"/>
  <c r="G1333" i="18" s="1"/>
  <c r="H1333" i="18" s="1"/>
  <c r="B1332" i="18"/>
  <c r="G1332" i="18" s="1"/>
  <c r="H1332" i="18" s="1"/>
  <c r="B1331" i="18"/>
  <c r="G1331" i="18" s="1"/>
  <c r="H1331" i="18" s="1"/>
  <c r="B1330" i="18"/>
  <c r="G1330" i="18" s="1"/>
  <c r="H1330" i="18" s="1"/>
  <c r="B1329" i="18"/>
  <c r="G1329" i="18" s="1"/>
  <c r="H1329" i="18" s="1"/>
  <c r="B1328" i="18"/>
  <c r="G1328" i="18" s="1"/>
  <c r="H1328" i="18" s="1"/>
  <c r="B1327" i="18"/>
  <c r="G1327" i="18" s="1"/>
  <c r="H1327" i="18" s="1"/>
  <c r="B1326" i="18"/>
  <c r="G1326" i="18" s="1"/>
  <c r="H1326" i="18" s="1"/>
  <c r="B1325" i="18"/>
  <c r="G1325" i="18" s="1"/>
  <c r="H1325" i="18" s="1"/>
  <c r="B1324" i="18"/>
  <c r="G1324" i="18" s="1"/>
  <c r="H1324" i="18" s="1"/>
  <c r="B1323" i="18"/>
  <c r="G1323" i="18" s="1"/>
  <c r="H1323" i="18" s="1"/>
  <c r="B1322" i="18"/>
  <c r="G1322" i="18" s="1"/>
  <c r="H1322" i="18" s="1"/>
  <c r="B1321" i="18"/>
  <c r="G1321" i="18" s="1"/>
  <c r="H1321" i="18" s="1"/>
  <c r="B1320" i="18"/>
  <c r="G1320" i="18" s="1"/>
  <c r="H1320" i="18" s="1"/>
  <c r="B1319" i="18"/>
  <c r="G1319" i="18" s="1"/>
  <c r="H1319" i="18" s="1"/>
  <c r="B1318" i="18"/>
  <c r="G1318" i="18" s="1"/>
  <c r="H1318" i="18" s="1"/>
  <c r="B1317" i="18"/>
  <c r="G1317" i="18" s="1"/>
  <c r="H1317" i="18" s="1"/>
  <c r="B1316" i="18"/>
  <c r="G1316" i="18" s="1"/>
  <c r="H1316" i="18" s="1"/>
  <c r="B1315" i="18"/>
  <c r="G1315" i="18" s="1"/>
  <c r="H1315" i="18" s="1"/>
  <c r="B1314" i="18"/>
  <c r="G1314" i="18" s="1"/>
  <c r="H1314" i="18" s="1"/>
  <c r="B1313" i="18"/>
  <c r="G1313" i="18" s="1"/>
  <c r="H1313" i="18" s="1"/>
  <c r="B1312" i="18"/>
  <c r="G1312" i="18" s="1"/>
  <c r="H1312" i="18" s="1"/>
  <c r="B1311" i="18"/>
  <c r="G1311" i="18" s="1"/>
  <c r="H1311" i="18" s="1"/>
  <c r="B1310" i="18"/>
  <c r="G1310" i="18" s="1"/>
  <c r="H1310" i="18" s="1"/>
  <c r="B1309" i="18"/>
  <c r="G1309" i="18" s="1"/>
  <c r="H1309" i="18" s="1"/>
  <c r="B1308" i="18"/>
  <c r="G1308" i="18" s="1"/>
  <c r="H1308" i="18" s="1"/>
  <c r="B1307" i="18"/>
  <c r="G1307" i="18" s="1"/>
  <c r="H1307" i="18" s="1"/>
  <c r="B1306" i="18"/>
  <c r="G1306" i="18" s="1"/>
  <c r="H1306" i="18" s="1"/>
  <c r="B1305" i="18"/>
  <c r="G1305" i="18" s="1"/>
  <c r="H1305" i="18" s="1"/>
  <c r="B1304" i="18"/>
  <c r="G1304" i="18" s="1"/>
  <c r="H1304" i="18" s="1"/>
  <c r="B1303" i="18"/>
  <c r="G1303" i="18" s="1"/>
  <c r="H1303" i="18" s="1"/>
  <c r="B1302" i="18"/>
  <c r="G1302" i="18" s="1"/>
  <c r="H1302" i="18" s="1"/>
  <c r="B1301" i="18"/>
  <c r="G1301" i="18" s="1"/>
  <c r="H1301" i="18" s="1"/>
  <c r="B1300" i="18"/>
  <c r="G1300" i="18" s="1"/>
  <c r="H1300" i="18" s="1"/>
  <c r="B1299" i="18"/>
  <c r="G1299" i="18" s="1"/>
  <c r="H1299" i="18" s="1"/>
  <c r="B1298" i="18"/>
  <c r="G1298" i="18" s="1"/>
  <c r="H1298" i="18" s="1"/>
  <c r="B1297" i="18"/>
  <c r="G1297" i="18" s="1"/>
  <c r="H1297" i="18" s="1"/>
  <c r="B1296" i="18"/>
  <c r="G1296" i="18" s="1"/>
  <c r="H1296" i="18" s="1"/>
  <c r="B1295" i="18"/>
  <c r="G1295" i="18" s="1"/>
  <c r="H1295" i="18" s="1"/>
  <c r="B1294" i="18"/>
  <c r="G1294" i="18" s="1"/>
  <c r="H1294" i="18" s="1"/>
  <c r="B1293" i="18"/>
  <c r="G1293" i="18" s="1"/>
  <c r="H1293" i="18" s="1"/>
  <c r="B1292" i="18"/>
  <c r="G1292" i="18" s="1"/>
  <c r="H1292" i="18" s="1"/>
  <c r="B1291" i="18"/>
  <c r="G1291" i="18" s="1"/>
  <c r="H1291" i="18" s="1"/>
  <c r="B1290" i="18"/>
  <c r="G1290" i="18" s="1"/>
  <c r="H1290" i="18" s="1"/>
  <c r="B1289" i="18"/>
  <c r="G1289" i="18" s="1"/>
  <c r="H1289" i="18" s="1"/>
  <c r="B1288" i="18"/>
  <c r="G1288" i="18" s="1"/>
  <c r="H1288" i="18" s="1"/>
  <c r="B1287" i="18"/>
  <c r="G1287" i="18" s="1"/>
  <c r="H1287" i="18" s="1"/>
  <c r="B1286" i="18"/>
  <c r="G1286" i="18" s="1"/>
  <c r="H1286" i="18" s="1"/>
  <c r="B1285" i="18"/>
  <c r="G1285" i="18" s="1"/>
  <c r="H1285" i="18" s="1"/>
  <c r="B1284" i="18"/>
  <c r="G1284" i="18" s="1"/>
  <c r="H1284" i="18" s="1"/>
  <c r="B1283" i="18"/>
  <c r="G1283" i="18" s="1"/>
  <c r="H1283" i="18" s="1"/>
  <c r="B1282" i="18"/>
  <c r="G1282" i="18" s="1"/>
  <c r="H1282" i="18" s="1"/>
  <c r="B1281" i="18"/>
  <c r="G1281" i="18" s="1"/>
  <c r="H1281" i="18" s="1"/>
  <c r="B1280" i="18"/>
  <c r="G1280" i="18" s="1"/>
  <c r="H1280" i="18" s="1"/>
  <c r="B1279" i="18"/>
  <c r="G1279" i="18" s="1"/>
  <c r="H1279" i="18" s="1"/>
  <c r="B1278" i="18"/>
  <c r="G1278" i="18" s="1"/>
  <c r="H1278" i="18" s="1"/>
  <c r="B1277" i="18"/>
  <c r="G1277" i="18" s="1"/>
  <c r="H1277" i="18" s="1"/>
  <c r="B1276" i="18"/>
  <c r="G1276" i="18" s="1"/>
  <c r="H1276" i="18" s="1"/>
  <c r="B1275" i="18"/>
  <c r="G1275" i="18" s="1"/>
  <c r="H1275" i="18" s="1"/>
  <c r="B1274" i="18"/>
  <c r="G1274" i="18" s="1"/>
  <c r="H1274" i="18" s="1"/>
  <c r="B1273" i="18"/>
  <c r="G1273" i="18" s="1"/>
  <c r="H1273" i="18" s="1"/>
  <c r="B1272" i="18"/>
  <c r="G1272" i="18" s="1"/>
  <c r="H1272" i="18" s="1"/>
  <c r="B1271" i="18"/>
  <c r="G1271" i="18" s="1"/>
  <c r="H1271" i="18" s="1"/>
  <c r="B1270" i="18"/>
  <c r="G1270" i="18" s="1"/>
  <c r="H1270" i="18" s="1"/>
  <c r="B1269" i="18"/>
  <c r="G1269" i="18" s="1"/>
  <c r="H1269" i="18" s="1"/>
  <c r="B1268" i="18"/>
  <c r="G1268" i="18" s="1"/>
  <c r="H1268" i="18" s="1"/>
  <c r="B1267" i="18"/>
  <c r="G1267" i="18" s="1"/>
  <c r="H1267" i="18" s="1"/>
  <c r="B1266" i="18"/>
  <c r="G1266" i="18" s="1"/>
  <c r="H1266" i="18" s="1"/>
  <c r="B1265" i="18"/>
  <c r="G1265" i="18" s="1"/>
  <c r="H1265" i="18" s="1"/>
  <c r="B1264" i="18"/>
  <c r="G1264" i="18" s="1"/>
  <c r="H1264" i="18" s="1"/>
  <c r="B1263" i="18"/>
  <c r="G1263" i="18" s="1"/>
  <c r="H1263" i="18" s="1"/>
  <c r="B1262" i="18"/>
  <c r="G1262" i="18" s="1"/>
  <c r="H1262" i="18" s="1"/>
  <c r="B1261" i="18"/>
  <c r="G1261" i="18" s="1"/>
  <c r="H1261" i="18" s="1"/>
  <c r="B1260" i="18"/>
  <c r="G1260" i="18" s="1"/>
  <c r="H1260" i="18" s="1"/>
  <c r="B1259" i="18"/>
  <c r="G1259" i="18" s="1"/>
  <c r="H1259" i="18" s="1"/>
  <c r="B1258" i="18"/>
  <c r="G1258" i="18" s="1"/>
  <c r="H1258" i="18" s="1"/>
  <c r="B1257" i="18"/>
  <c r="G1257" i="18" s="1"/>
  <c r="H1257" i="18" s="1"/>
  <c r="B1256" i="18"/>
  <c r="G1256" i="18" s="1"/>
  <c r="H1256" i="18" s="1"/>
  <c r="B1255" i="18"/>
  <c r="G1255" i="18" s="1"/>
  <c r="H1255" i="18" s="1"/>
  <c r="B1254" i="18"/>
  <c r="G1254" i="18" s="1"/>
  <c r="H1254" i="18" s="1"/>
  <c r="B1253" i="18"/>
  <c r="G1253" i="18" s="1"/>
  <c r="H1253" i="18" s="1"/>
  <c r="B1252" i="18"/>
  <c r="G1252" i="18" s="1"/>
  <c r="H1252" i="18" s="1"/>
  <c r="B1251" i="18"/>
  <c r="G1251" i="18" s="1"/>
  <c r="H1251" i="18" s="1"/>
  <c r="B1250" i="18"/>
  <c r="G1250" i="18" s="1"/>
  <c r="H1250" i="18" s="1"/>
  <c r="B1249" i="18"/>
  <c r="G1249" i="18" s="1"/>
  <c r="H1249" i="18" s="1"/>
  <c r="B1248" i="18"/>
  <c r="G1248" i="18" s="1"/>
  <c r="H1248" i="18" s="1"/>
  <c r="B1247" i="18"/>
  <c r="G1247" i="18" s="1"/>
  <c r="H1247" i="18" s="1"/>
  <c r="B1246" i="18"/>
  <c r="G1246" i="18" s="1"/>
  <c r="H1246" i="18" s="1"/>
  <c r="B1245" i="18"/>
  <c r="G1245" i="18" s="1"/>
  <c r="H1245" i="18" s="1"/>
  <c r="B1244" i="18"/>
  <c r="G1244" i="18" s="1"/>
  <c r="H1244" i="18" s="1"/>
  <c r="B1243" i="18"/>
  <c r="G1243" i="18" s="1"/>
  <c r="H1243" i="18" s="1"/>
  <c r="B1242" i="18"/>
  <c r="G1242" i="18" s="1"/>
  <c r="H1242" i="18" s="1"/>
  <c r="B1241" i="18"/>
  <c r="G1241" i="18" s="1"/>
  <c r="H1241" i="18" s="1"/>
  <c r="B1240" i="18"/>
  <c r="G1240" i="18" s="1"/>
  <c r="H1240" i="18" s="1"/>
  <c r="B1239" i="18"/>
  <c r="G1239" i="18" s="1"/>
  <c r="H1239" i="18" s="1"/>
  <c r="B1238" i="18"/>
  <c r="G1238" i="18" s="1"/>
  <c r="H1238" i="18" s="1"/>
  <c r="B1237" i="18"/>
  <c r="G1237" i="18" s="1"/>
  <c r="H1237" i="18" s="1"/>
  <c r="B1236" i="18"/>
  <c r="G1236" i="18" s="1"/>
  <c r="H1236" i="18" s="1"/>
  <c r="B1235" i="18"/>
  <c r="G1235" i="18" s="1"/>
  <c r="H1235" i="18" s="1"/>
  <c r="B1234" i="18"/>
  <c r="G1234" i="18" s="1"/>
  <c r="H1234" i="18" s="1"/>
  <c r="B1233" i="18"/>
  <c r="G1233" i="18" s="1"/>
  <c r="H1233" i="18" s="1"/>
  <c r="B1232" i="18"/>
  <c r="G1232" i="18" s="1"/>
  <c r="H1232" i="18" s="1"/>
  <c r="B1231" i="18"/>
  <c r="G1231" i="18" s="1"/>
  <c r="H1231" i="18" s="1"/>
  <c r="B1230" i="18"/>
  <c r="G1230" i="18" s="1"/>
  <c r="H1230" i="18" s="1"/>
  <c r="B1229" i="18"/>
  <c r="G1229" i="18" s="1"/>
  <c r="H1229" i="18" s="1"/>
  <c r="B1228" i="18"/>
  <c r="G1228" i="18" s="1"/>
  <c r="H1228" i="18" s="1"/>
  <c r="B1227" i="18"/>
  <c r="G1227" i="18" s="1"/>
  <c r="H1227" i="18" s="1"/>
  <c r="B1226" i="18"/>
  <c r="G1226" i="18" s="1"/>
  <c r="H1226" i="18" s="1"/>
  <c r="B1225" i="18"/>
  <c r="G1225" i="18" s="1"/>
  <c r="H1225" i="18" s="1"/>
  <c r="B1224" i="18"/>
  <c r="G1224" i="18" s="1"/>
  <c r="H1224" i="18" s="1"/>
  <c r="B1223" i="18"/>
  <c r="G1223" i="18" s="1"/>
  <c r="H1223" i="18" s="1"/>
  <c r="B1222" i="18"/>
  <c r="G1222" i="18" s="1"/>
  <c r="H1222" i="18" s="1"/>
  <c r="B1221" i="18"/>
  <c r="G1221" i="18" s="1"/>
  <c r="H1221" i="18" s="1"/>
  <c r="B1220" i="18"/>
  <c r="G1220" i="18" s="1"/>
  <c r="H1220" i="18" s="1"/>
  <c r="B1218" i="18"/>
  <c r="G1218" i="18" s="1"/>
  <c r="H1218" i="18" s="1"/>
  <c r="B1217" i="18"/>
  <c r="G1217" i="18" s="1"/>
  <c r="H1217" i="18" s="1"/>
  <c r="B1216" i="18"/>
  <c r="G1216" i="18" s="1"/>
  <c r="H1216" i="18" s="1"/>
  <c r="B1215" i="18"/>
  <c r="G1215" i="18" s="1"/>
  <c r="H1215" i="18" s="1"/>
  <c r="B1214" i="18"/>
  <c r="G1214" i="18" s="1"/>
  <c r="H1214" i="18" s="1"/>
  <c r="B1213" i="18"/>
  <c r="G1213" i="18" s="1"/>
  <c r="H1213" i="18" s="1"/>
  <c r="B1212" i="18"/>
  <c r="G1212" i="18" s="1"/>
  <c r="H1212" i="18" s="1"/>
  <c r="B1211" i="18"/>
  <c r="G1211" i="18" s="1"/>
  <c r="H1211" i="18" s="1"/>
  <c r="B1210" i="18"/>
  <c r="G1210" i="18" s="1"/>
  <c r="H1210" i="18" s="1"/>
  <c r="B1209" i="18"/>
  <c r="G1209" i="18" s="1"/>
  <c r="H1209" i="18" s="1"/>
  <c r="B1208" i="18"/>
  <c r="G1208" i="18" s="1"/>
  <c r="H1208" i="18" s="1"/>
  <c r="B1207" i="18"/>
  <c r="G1207" i="18" s="1"/>
  <c r="H1207" i="18" s="1"/>
  <c r="B1206" i="18"/>
  <c r="G1206" i="18" s="1"/>
  <c r="H1206" i="18" s="1"/>
  <c r="B1205" i="18"/>
  <c r="G1205" i="18" s="1"/>
  <c r="H1205" i="18" s="1"/>
  <c r="B1204" i="18"/>
  <c r="G1204" i="18" s="1"/>
  <c r="H1204" i="18" s="1"/>
  <c r="B1203" i="18"/>
  <c r="G1203" i="18" s="1"/>
  <c r="H1203" i="18" s="1"/>
  <c r="B1202" i="18"/>
  <c r="G1202" i="18" s="1"/>
  <c r="H1202" i="18" s="1"/>
  <c r="B1201" i="18"/>
  <c r="G1201" i="18" s="1"/>
  <c r="H1201" i="18" s="1"/>
  <c r="B1200" i="18"/>
  <c r="G1200" i="18" s="1"/>
  <c r="H1200" i="18" s="1"/>
  <c r="B1199" i="18"/>
  <c r="G1199" i="18" s="1"/>
  <c r="H1199" i="18" s="1"/>
  <c r="B1198" i="18"/>
  <c r="G1198" i="18" s="1"/>
  <c r="H1198" i="18" s="1"/>
  <c r="B1197" i="18"/>
  <c r="G1197" i="18" s="1"/>
  <c r="H1197" i="18" s="1"/>
  <c r="B1196" i="18"/>
  <c r="G1196" i="18" s="1"/>
  <c r="H1196" i="18" s="1"/>
  <c r="B1195" i="18"/>
  <c r="G1195" i="18" s="1"/>
  <c r="H1195" i="18" s="1"/>
  <c r="B1194" i="18"/>
  <c r="G1194" i="18" s="1"/>
  <c r="H1194" i="18" s="1"/>
  <c r="B1193" i="18"/>
  <c r="G1193" i="18" s="1"/>
  <c r="H1193" i="18" s="1"/>
  <c r="B1192" i="18"/>
  <c r="G1192" i="18" s="1"/>
  <c r="H1192" i="18" s="1"/>
  <c r="B1191" i="18"/>
  <c r="G1191" i="18" s="1"/>
  <c r="H1191" i="18" s="1"/>
  <c r="B1190" i="18"/>
  <c r="G1190" i="18" s="1"/>
  <c r="H1190" i="18" s="1"/>
  <c r="B1189" i="18"/>
  <c r="G1189" i="18" s="1"/>
  <c r="H1189" i="18" s="1"/>
  <c r="B1188" i="18"/>
  <c r="G1188" i="18" s="1"/>
  <c r="H1188" i="18" s="1"/>
  <c r="B1187" i="18"/>
  <c r="G1187" i="18" s="1"/>
  <c r="H1187" i="18" s="1"/>
  <c r="B1186" i="18"/>
  <c r="G1186" i="18" s="1"/>
  <c r="H1186" i="18" s="1"/>
  <c r="B1185" i="18"/>
  <c r="G1185" i="18" s="1"/>
  <c r="H1185" i="18" s="1"/>
  <c r="B1184" i="18"/>
  <c r="G1184" i="18" s="1"/>
  <c r="H1184" i="18" s="1"/>
  <c r="B1183" i="18"/>
  <c r="G1183" i="18" s="1"/>
  <c r="H1183" i="18" s="1"/>
  <c r="B1182" i="18"/>
  <c r="G1182" i="18" s="1"/>
  <c r="H1182" i="18" s="1"/>
  <c r="B1181" i="18"/>
  <c r="G1181" i="18" s="1"/>
  <c r="H1181" i="18" s="1"/>
  <c r="B1180" i="18"/>
  <c r="G1180" i="18" s="1"/>
  <c r="H1180" i="18" s="1"/>
  <c r="B1179" i="18"/>
  <c r="G1179" i="18" s="1"/>
  <c r="H1179" i="18" s="1"/>
  <c r="B1178" i="18"/>
  <c r="G1178" i="18" s="1"/>
  <c r="H1178" i="18" s="1"/>
  <c r="B1177" i="18"/>
  <c r="G1177" i="18" s="1"/>
  <c r="H1177" i="18" s="1"/>
  <c r="B1176" i="18"/>
  <c r="G1176" i="18" s="1"/>
  <c r="H1176" i="18" s="1"/>
  <c r="B1175" i="18"/>
  <c r="G1175" i="18" s="1"/>
  <c r="H1175" i="18" s="1"/>
  <c r="B1174" i="18"/>
  <c r="G1174" i="18" s="1"/>
  <c r="H1174" i="18" s="1"/>
  <c r="B1173" i="18"/>
  <c r="G1173" i="18" s="1"/>
  <c r="H1173" i="18" s="1"/>
  <c r="B1172" i="18"/>
  <c r="G1172" i="18" s="1"/>
  <c r="H1172" i="18" s="1"/>
  <c r="B1171" i="18"/>
  <c r="G1171" i="18" s="1"/>
  <c r="H1171" i="18" s="1"/>
  <c r="B1170" i="18"/>
  <c r="G1170" i="18" s="1"/>
  <c r="H1170" i="18" s="1"/>
  <c r="B1168" i="18"/>
  <c r="G1168" i="18" s="1"/>
  <c r="H1168" i="18" s="1"/>
  <c r="B1167" i="18"/>
  <c r="G1167" i="18" s="1"/>
  <c r="H1167" i="18" s="1"/>
  <c r="B1166" i="18"/>
  <c r="G1166" i="18" s="1"/>
  <c r="H1166" i="18" s="1"/>
  <c r="B1165" i="18"/>
  <c r="G1165" i="18" s="1"/>
  <c r="H1165" i="18" s="1"/>
  <c r="B1164" i="18"/>
  <c r="G1164" i="18" s="1"/>
  <c r="H1164" i="18" s="1"/>
  <c r="B1163" i="18"/>
  <c r="G1163" i="18" s="1"/>
  <c r="H1163" i="18" s="1"/>
  <c r="B1162" i="18"/>
  <c r="G1162" i="18" s="1"/>
  <c r="H1162" i="18" s="1"/>
  <c r="B1161" i="18"/>
  <c r="G1161" i="18" s="1"/>
  <c r="H1161" i="18" s="1"/>
  <c r="B1160" i="18"/>
  <c r="G1160" i="18" s="1"/>
  <c r="H1160" i="18" s="1"/>
  <c r="B1159" i="18"/>
  <c r="G1159" i="18" s="1"/>
  <c r="H1159" i="18" s="1"/>
  <c r="B1158" i="18"/>
  <c r="G1158" i="18" s="1"/>
  <c r="H1158" i="18" s="1"/>
  <c r="B1157" i="18"/>
  <c r="G1157" i="18" s="1"/>
  <c r="H1157" i="18" s="1"/>
  <c r="B1156" i="18"/>
  <c r="G1156" i="18" s="1"/>
  <c r="H1156" i="18" s="1"/>
  <c r="B1155" i="18"/>
  <c r="G1155" i="18" s="1"/>
  <c r="H1155" i="18" s="1"/>
  <c r="B1154" i="18"/>
  <c r="G1154" i="18" s="1"/>
  <c r="H1154" i="18" s="1"/>
  <c r="B1153" i="18"/>
  <c r="G1153" i="18" s="1"/>
  <c r="H1153" i="18" s="1"/>
  <c r="B1152" i="18"/>
  <c r="G1152" i="18" s="1"/>
  <c r="H1152" i="18" s="1"/>
  <c r="B1151" i="18"/>
  <c r="G1151" i="18" s="1"/>
  <c r="H1151" i="18" s="1"/>
  <c r="B1150" i="18"/>
  <c r="G1150" i="18" s="1"/>
  <c r="H1150" i="18" s="1"/>
  <c r="B1149" i="18"/>
  <c r="G1149" i="18" s="1"/>
  <c r="H1149" i="18" s="1"/>
  <c r="B1148" i="18"/>
  <c r="G1148" i="18" s="1"/>
  <c r="H1148" i="18" s="1"/>
  <c r="B1147" i="18"/>
  <c r="G1147" i="18" s="1"/>
  <c r="H1147" i="18" s="1"/>
  <c r="B1146" i="18"/>
  <c r="G1146" i="18" s="1"/>
  <c r="H1146" i="18" s="1"/>
  <c r="B1145" i="18"/>
  <c r="G1145" i="18" s="1"/>
  <c r="H1145" i="18" s="1"/>
  <c r="B1144" i="18"/>
  <c r="G1144" i="18" s="1"/>
  <c r="H1144" i="18" s="1"/>
  <c r="B1143" i="18"/>
  <c r="G1143" i="18" s="1"/>
  <c r="H1143" i="18" s="1"/>
  <c r="B1142" i="18"/>
  <c r="G1142" i="18" s="1"/>
  <c r="H1142" i="18" s="1"/>
  <c r="B1141" i="18"/>
  <c r="G1141" i="18" s="1"/>
  <c r="H1141" i="18" s="1"/>
  <c r="B1140" i="18"/>
  <c r="G1140" i="18" s="1"/>
  <c r="H1140" i="18" s="1"/>
  <c r="B1139" i="18"/>
  <c r="G1139" i="18" s="1"/>
  <c r="H1139" i="18" s="1"/>
  <c r="B1138" i="18"/>
  <c r="G1138" i="18" s="1"/>
  <c r="H1138" i="18" s="1"/>
  <c r="B1137" i="18"/>
  <c r="G1137" i="18" s="1"/>
  <c r="H1137" i="18" s="1"/>
  <c r="B1136" i="18"/>
  <c r="G1136" i="18" s="1"/>
  <c r="H1136" i="18" s="1"/>
  <c r="B1135" i="18"/>
  <c r="G1135" i="18" s="1"/>
  <c r="H1135" i="18" s="1"/>
  <c r="B1134" i="18"/>
  <c r="G1134" i="18" s="1"/>
  <c r="H1134" i="18" s="1"/>
  <c r="B1133" i="18"/>
  <c r="G1133" i="18" s="1"/>
  <c r="H1133" i="18" s="1"/>
  <c r="B1132" i="18"/>
  <c r="G1132" i="18" s="1"/>
  <c r="H1132" i="18" s="1"/>
  <c r="B1131" i="18"/>
  <c r="G1131" i="18" s="1"/>
  <c r="H1131" i="18" s="1"/>
  <c r="B1130" i="18"/>
  <c r="G1130" i="18" s="1"/>
  <c r="H1130" i="18" s="1"/>
  <c r="B1129" i="18"/>
  <c r="G1129" i="18" s="1"/>
  <c r="H1129" i="18" s="1"/>
  <c r="B1128" i="18"/>
  <c r="G1128" i="18" s="1"/>
  <c r="H1128" i="18" s="1"/>
  <c r="B1127" i="18"/>
  <c r="G1127" i="18" s="1"/>
  <c r="H1127" i="18" s="1"/>
  <c r="B1126" i="18"/>
  <c r="G1126" i="18" s="1"/>
  <c r="H1126" i="18" s="1"/>
  <c r="B1125" i="18"/>
  <c r="G1125" i="18" s="1"/>
  <c r="H1125" i="18" s="1"/>
  <c r="B1124" i="18"/>
  <c r="G1124" i="18" s="1"/>
  <c r="H1124" i="18" s="1"/>
  <c r="B1123" i="18"/>
  <c r="G1123" i="18" s="1"/>
  <c r="H1123" i="18" s="1"/>
  <c r="B1122" i="18"/>
  <c r="G1122" i="18" s="1"/>
  <c r="H1122" i="18" s="1"/>
  <c r="B1121" i="18"/>
  <c r="G1121" i="18" s="1"/>
  <c r="H1121" i="18" s="1"/>
  <c r="B1120" i="18"/>
  <c r="G1120" i="18" s="1"/>
  <c r="H1120" i="18" s="1"/>
  <c r="B1118" i="18"/>
  <c r="G1118" i="18" s="1"/>
  <c r="H1118" i="18" s="1"/>
  <c r="B1117" i="18"/>
  <c r="G1117" i="18" s="1"/>
  <c r="H1117" i="18" s="1"/>
  <c r="B1116" i="18"/>
  <c r="G1116" i="18" s="1"/>
  <c r="H1116" i="18" s="1"/>
  <c r="B1115" i="18"/>
  <c r="G1115" i="18" s="1"/>
  <c r="H1115" i="18" s="1"/>
  <c r="B1114" i="18"/>
  <c r="G1114" i="18" s="1"/>
  <c r="H1114" i="18" s="1"/>
  <c r="B1113" i="18"/>
  <c r="G1113" i="18" s="1"/>
  <c r="H1113" i="18" s="1"/>
  <c r="B1112" i="18"/>
  <c r="G1112" i="18" s="1"/>
  <c r="H1112" i="18" s="1"/>
  <c r="B1111" i="18"/>
  <c r="G1111" i="18" s="1"/>
  <c r="H1111" i="18" s="1"/>
  <c r="B1110" i="18"/>
  <c r="G1110" i="18" s="1"/>
  <c r="H1110" i="18" s="1"/>
  <c r="B1109" i="18"/>
  <c r="G1109" i="18" s="1"/>
  <c r="H1109" i="18" s="1"/>
  <c r="B1108" i="18"/>
  <c r="G1108" i="18" s="1"/>
  <c r="H1108" i="18" s="1"/>
  <c r="B1107" i="18"/>
  <c r="G1107" i="18" s="1"/>
  <c r="H1107" i="18" s="1"/>
  <c r="B1106" i="18"/>
  <c r="G1106" i="18" s="1"/>
  <c r="H1106" i="18" s="1"/>
  <c r="B1105" i="18"/>
  <c r="G1105" i="18" s="1"/>
  <c r="H1105" i="18" s="1"/>
  <c r="B1104" i="18"/>
  <c r="G1104" i="18" s="1"/>
  <c r="H1104" i="18" s="1"/>
  <c r="B1103" i="18"/>
  <c r="G1103" i="18" s="1"/>
  <c r="H1103" i="18" s="1"/>
  <c r="B1102" i="18"/>
  <c r="G1102" i="18" s="1"/>
  <c r="H1102" i="18" s="1"/>
  <c r="B1101" i="18"/>
  <c r="G1101" i="18" s="1"/>
  <c r="H1101" i="18" s="1"/>
  <c r="B1100" i="18"/>
  <c r="G1100" i="18" s="1"/>
  <c r="H1100" i="18" s="1"/>
  <c r="B1099" i="18"/>
  <c r="G1099" i="18" s="1"/>
  <c r="H1099" i="18" s="1"/>
  <c r="B1098" i="18"/>
  <c r="G1098" i="18" s="1"/>
  <c r="H1098" i="18" s="1"/>
  <c r="B1097" i="18"/>
  <c r="G1097" i="18" s="1"/>
  <c r="H1097" i="18" s="1"/>
  <c r="B1096" i="18"/>
  <c r="G1096" i="18" s="1"/>
  <c r="H1096" i="18" s="1"/>
  <c r="B1095" i="18"/>
  <c r="G1095" i="18" s="1"/>
  <c r="H1095" i="18" s="1"/>
  <c r="B1094" i="18"/>
  <c r="G1094" i="18" s="1"/>
  <c r="H1094" i="18" s="1"/>
  <c r="B1093" i="18"/>
  <c r="G1093" i="18" s="1"/>
  <c r="H1093" i="18" s="1"/>
  <c r="B1092" i="18"/>
  <c r="G1092" i="18" s="1"/>
  <c r="H1092" i="18" s="1"/>
  <c r="B1091" i="18"/>
  <c r="G1091" i="18" s="1"/>
  <c r="H1091" i="18" s="1"/>
  <c r="B1090" i="18"/>
  <c r="G1090" i="18" s="1"/>
  <c r="H1090" i="18" s="1"/>
  <c r="B1089" i="18"/>
  <c r="G1089" i="18" s="1"/>
  <c r="H1089" i="18" s="1"/>
  <c r="B1088" i="18"/>
  <c r="G1088" i="18" s="1"/>
  <c r="H1088" i="18" s="1"/>
  <c r="B1087" i="18"/>
  <c r="G1087" i="18" s="1"/>
  <c r="H1087" i="18" s="1"/>
  <c r="B1086" i="18"/>
  <c r="G1086" i="18" s="1"/>
  <c r="H1086" i="18" s="1"/>
  <c r="B1085" i="18"/>
  <c r="G1085" i="18" s="1"/>
  <c r="H1085" i="18" s="1"/>
  <c r="B1084" i="18"/>
  <c r="G1084" i="18" s="1"/>
  <c r="H1084" i="18" s="1"/>
  <c r="B1083" i="18"/>
  <c r="G1083" i="18" s="1"/>
  <c r="H1083" i="18" s="1"/>
  <c r="B1082" i="18"/>
  <c r="G1082" i="18" s="1"/>
  <c r="H1082" i="18" s="1"/>
  <c r="B1081" i="18"/>
  <c r="G1081" i="18" s="1"/>
  <c r="H1081" i="18" s="1"/>
  <c r="B1080" i="18"/>
  <c r="G1080" i="18" s="1"/>
  <c r="H1080" i="18" s="1"/>
  <c r="B1079" i="18"/>
  <c r="G1079" i="18" s="1"/>
  <c r="H1079" i="18" s="1"/>
  <c r="B1078" i="18"/>
  <c r="G1078" i="18" s="1"/>
  <c r="H1078" i="18" s="1"/>
  <c r="B1077" i="18"/>
  <c r="G1077" i="18" s="1"/>
  <c r="H1077" i="18" s="1"/>
  <c r="B1076" i="18"/>
  <c r="G1076" i="18" s="1"/>
  <c r="H1076" i="18" s="1"/>
  <c r="B1075" i="18"/>
  <c r="G1075" i="18" s="1"/>
  <c r="H1075" i="18" s="1"/>
  <c r="B1074" i="18"/>
  <c r="G1074" i="18" s="1"/>
  <c r="H1074" i="18" s="1"/>
  <c r="B1073" i="18"/>
  <c r="G1073" i="18" s="1"/>
  <c r="H1073" i="18" s="1"/>
  <c r="B1072" i="18"/>
  <c r="G1072" i="18" s="1"/>
  <c r="H1072" i="18" s="1"/>
  <c r="B1071" i="18"/>
  <c r="G1071" i="18" s="1"/>
  <c r="H1071" i="18" s="1"/>
  <c r="B1070" i="18"/>
  <c r="G1070" i="18" s="1"/>
  <c r="H1070" i="18" s="1"/>
  <c r="B1069" i="18"/>
  <c r="G1069" i="18" s="1"/>
  <c r="H1069" i="18" s="1"/>
  <c r="B1068" i="18"/>
  <c r="G1068" i="18" s="1"/>
  <c r="H1068" i="18" s="1"/>
  <c r="B1067" i="18"/>
  <c r="G1067" i="18" s="1"/>
  <c r="H1067" i="18" s="1"/>
  <c r="B1066" i="18"/>
  <c r="G1066" i="18" s="1"/>
  <c r="H1066" i="18" s="1"/>
  <c r="B1065" i="18"/>
  <c r="G1065" i="18" s="1"/>
  <c r="H1065" i="18" s="1"/>
  <c r="B1064" i="18"/>
  <c r="G1064" i="18" s="1"/>
  <c r="H1064" i="18" s="1"/>
  <c r="B1063" i="18"/>
  <c r="G1063" i="18" s="1"/>
  <c r="H1063" i="18" s="1"/>
  <c r="B1062" i="18"/>
  <c r="G1062" i="18" s="1"/>
  <c r="H1062" i="18" s="1"/>
  <c r="B1061" i="18"/>
  <c r="G1061" i="18" s="1"/>
  <c r="H1061" i="18" s="1"/>
  <c r="B1060" i="18"/>
  <c r="G1060" i="18" s="1"/>
  <c r="H1060" i="18" s="1"/>
  <c r="B1059" i="18"/>
  <c r="G1059" i="18" s="1"/>
  <c r="H1059" i="18" s="1"/>
  <c r="B1058" i="18"/>
  <c r="G1058" i="18" s="1"/>
  <c r="H1058" i="18" s="1"/>
  <c r="B1057" i="18"/>
  <c r="G1057" i="18" s="1"/>
  <c r="H1057" i="18" s="1"/>
  <c r="B1056" i="18"/>
  <c r="G1056" i="18" s="1"/>
  <c r="H1056" i="18" s="1"/>
  <c r="B1055" i="18"/>
  <c r="G1055" i="18" s="1"/>
  <c r="H1055" i="18" s="1"/>
  <c r="B1054" i="18"/>
  <c r="G1054" i="18" s="1"/>
  <c r="H1054" i="18" s="1"/>
  <c r="B1053" i="18"/>
  <c r="G1053" i="18" s="1"/>
  <c r="H1053" i="18" s="1"/>
  <c r="B1052" i="18"/>
  <c r="G1052" i="18" s="1"/>
  <c r="H1052" i="18" s="1"/>
  <c r="B1051" i="18"/>
  <c r="G1051" i="18" s="1"/>
  <c r="H1051" i="18" s="1"/>
  <c r="B1050" i="18"/>
  <c r="G1050" i="18" s="1"/>
  <c r="H1050" i="18" s="1"/>
  <c r="B1049" i="18"/>
  <c r="G1049" i="18" s="1"/>
  <c r="H1049" i="18" s="1"/>
  <c r="B1048" i="18"/>
  <c r="G1048" i="18" s="1"/>
  <c r="H1048" i="18" s="1"/>
  <c r="B1047" i="18"/>
  <c r="G1047" i="18" s="1"/>
  <c r="H1047" i="18" s="1"/>
  <c r="B1046" i="18"/>
  <c r="G1046" i="18" s="1"/>
  <c r="H1046" i="18" s="1"/>
  <c r="B1045" i="18"/>
  <c r="G1045" i="18" s="1"/>
  <c r="H1045" i="18" s="1"/>
  <c r="B1044" i="18"/>
  <c r="G1044" i="18" s="1"/>
  <c r="H1044" i="18" s="1"/>
  <c r="B1043" i="18"/>
  <c r="G1043" i="18" s="1"/>
  <c r="H1043" i="18" s="1"/>
  <c r="B1042" i="18"/>
  <c r="G1042" i="18" s="1"/>
  <c r="H1042" i="18" s="1"/>
  <c r="B1041" i="18"/>
  <c r="G1041" i="18" s="1"/>
  <c r="H1041" i="18" s="1"/>
  <c r="B1040" i="18"/>
  <c r="G1040" i="18" s="1"/>
  <c r="H1040" i="18" s="1"/>
  <c r="B1039" i="18"/>
  <c r="G1039" i="18" s="1"/>
  <c r="H1039" i="18" s="1"/>
  <c r="B1038" i="18"/>
  <c r="G1038" i="18" s="1"/>
  <c r="H1038" i="18" s="1"/>
  <c r="B1037" i="18"/>
  <c r="G1037" i="18" s="1"/>
  <c r="H1037" i="18" s="1"/>
  <c r="B1036" i="18"/>
  <c r="G1036" i="18" s="1"/>
  <c r="H1036" i="18" s="1"/>
  <c r="B1035" i="18"/>
  <c r="G1035" i="18" s="1"/>
  <c r="H1035" i="18" s="1"/>
  <c r="B1034" i="18"/>
  <c r="G1034" i="18" s="1"/>
  <c r="H1034" i="18" s="1"/>
  <c r="B1033" i="18"/>
  <c r="G1033" i="18" s="1"/>
  <c r="H1033" i="18" s="1"/>
  <c r="B1032" i="18"/>
  <c r="G1032" i="18" s="1"/>
  <c r="H1032" i="18" s="1"/>
  <c r="B1031" i="18"/>
  <c r="G1031" i="18" s="1"/>
  <c r="H1031" i="18" s="1"/>
  <c r="B1030" i="18"/>
  <c r="G1030" i="18" s="1"/>
  <c r="H1030" i="18" s="1"/>
  <c r="B1029" i="18"/>
  <c r="G1029" i="18" s="1"/>
  <c r="H1029" i="18" s="1"/>
  <c r="B1028" i="18"/>
  <c r="G1028" i="18" s="1"/>
  <c r="H1028" i="18" s="1"/>
  <c r="B1027" i="18"/>
  <c r="G1027" i="18" s="1"/>
  <c r="H1027" i="18" s="1"/>
  <c r="B1026" i="18"/>
  <c r="G1026" i="18" s="1"/>
  <c r="H1026" i="18" s="1"/>
  <c r="B1025" i="18"/>
  <c r="G1025" i="18" s="1"/>
  <c r="H1025" i="18" s="1"/>
  <c r="B1024" i="18"/>
  <c r="G1024" i="18" s="1"/>
  <c r="H1024" i="18" s="1"/>
  <c r="B1023" i="18"/>
  <c r="G1023" i="18" s="1"/>
  <c r="H1023" i="18" s="1"/>
  <c r="B1022" i="18"/>
  <c r="G1022" i="18" s="1"/>
  <c r="H1022" i="18" s="1"/>
  <c r="B1021" i="18"/>
  <c r="G1021" i="18" s="1"/>
  <c r="H1021" i="18" s="1"/>
  <c r="B1019" i="18"/>
  <c r="G1019" i="18" s="1"/>
  <c r="H1019" i="18" s="1"/>
  <c r="B1018" i="18"/>
  <c r="G1018" i="18" s="1"/>
  <c r="H1018" i="18" s="1"/>
  <c r="B1017" i="18"/>
  <c r="G1017" i="18" s="1"/>
  <c r="H1017" i="18" s="1"/>
  <c r="B1016" i="18"/>
  <c r="G1016" i="18" s="1"/>
  <c r="H1016" i="18" s="1"/>
  <c r="B1015" i="18"/>
  <c r="G1015" i="18" s="1"/>
  <c r="H1015" i="18" s="1"/>
  <c r="B1014" i="18"/>
  <c r="G1014" i="18" s="1"/>
  <c r="H1014" i="18" s="1"/>
  <c r="B1013" i="18"/>
  <c r="G1013" i="18" s="1"/>
  <c r="H1013" i="18" s="1"/>
  <c r="B1012" i="18"/>
  <c r="G1012" i="18" s="1"/>
  <c r="H1012" i="18" s="1"/>
  <c r="B1011" i="18"/>
  <c r="G1011" i="18" s="1"/>
  <c r="H1011" i="18" s="1"/>
  <c r="B1010" i="18"/>
  <c r="G1010" i="18" s="1"/>
  <c r="H1010" i="18" s="1"/>
  <c r="B1009" i="18"/>
  <c r="G1009" i="18" s="1"/>
  <c r="H1009" i="18" s="1"/>
  <c r="B1008" i="18"/>
  <c r="G1008" i="18" s="1"/>
  <c r="H1008" i="18" s="1"/>
  <c r="B1007" i="18"/>
  <c r="G1007" i="18" s="1"/>
  <c r="H1007" i="18" s="1"/>
  <c r="B1006" i="18"/>
  <c r="G1006" i="18" s="1"/>
  <c r="H1006" i="18" s="1"/>
  <c r="B1005" i="18"/>
  <c r="G1005" i="18" s="1"/>
  <c r="H1005" i="18" s="1"/>
  <c r="B1004" i="18"/>
  <c r="G1004" i="18" s="1"/>
  <c r="H1004" i="18" s="1"/>
  <c r="B1003" i="18"/>
  <c r="G1003" i="18" s="1"/>
  <c r="H1003" i="18" s="1"/>
  <c r="B1002" i="18"/>
  <c r="G1002" i="18" s="1"/>
  <c r="H1002" i="18" s="1"/>
  <c r="B1001" i="18"/>
  <c r="G1001" i="18" s="1"/>
  <c r="H1001" i="18" s="1"/>
  <c r="B1000" i="18"/>
  <c r="G1000" i="18" s="1"/>
  <c r="H1000" i="18" s="1"/>
  <c r="B999" i="18"/>
  <c r="G999" i="18" s="1"/>
  <c r="H999" i="18" s="1"/>
  <c r="B998" i="18"/>
  <c r="G998" i="18" s="1"/>
  <c r="H998" i="18" s="1"/>
  <c r="B997" i="18"/>
  <c r="G997" i="18" s="1"/>
  <c r="H997" i="18" s="1"/>
  <c r="B996" i="18"/>
  <c r="G996" i="18" s="1"/>
  <c r="H996" i="18" s="1"/>
  <c r="B995" i="18"/>
  <c r="G995" i="18" s="1"/>
  <c r="H995" i="18" s="1"/>
  <c r="B994" i="18"/>
  <c r="G994" i="18" s="1"/>
  <c r="H994" i="18" s="1"/>
  <c r="B993" i="18"/>
  <c r="G993" i="18" s="1"/>
  <c r="H993" i="18" s="1"/>
  <c r="B992" i="18"/>
  <c r="G992" i="18" s="1"/>
  <c r="H992" i="18" s="1"/>
  <c r="B991" i="18"/>
  <c r="G991" i="18" s="1"/>
  <c r="H991" i="18" s="1"/>
  <c r="B990" i="18"/>
  <c r="G990" i="18" s="1"/>
  <c r="H990" i="18" s="1"/>
  <c r="B989" i="18"/>
  <c r="G989" i="18" s="1"/>
  <c r="H989" i="18" s="1"/>
  <c r="B988" i="18"/>
  <c r="G988" i="18" s="1"/>
  <c r="H988" i="18" s="1"/>
  <c r="B987" i="18"/>
  <c r="G987" i="18" s="1"/>
  <c r="H987" i="18" s="1"/>
  <c r="B986" i="18"/>
  <c r="G986" i="18" s="1"/>
  <c r="H986" i="18" s="1"/>
  <c r="B984" i="18"/>
  <c r="G984" i="18" s="1"/>
  <c r="H984" i="18" s="1"/>
  <c r="B983" i="18"/>
  <c r="G983" i="18" s="1"/>
  <c r="H983" i="18" s="1"/>
  <c r="B982" i="18"/>
  <c r="G982" i="18" s="1"/>
  <c r="H982" i="18" s="1"/>
  <c r="B981" i="18"/>
  <c r="G981" i="18" s="1"/>
  <c r="H981" i="18" s="1"/>
  <c r="B980" i="18"/>
  <c r="G980" i="18" s="1"/>
  <c r="H980" i="18" s="1"/>
  <c r="B979" i="18"/>
  <c r="G979" i="18" s="1"/>
  <c r="H979" i="18" s="1"/>
  <c r="B978" i="18"/>
  <c r="G978" i="18" s="1"/>
  <c r="H978" i="18" s="1"/>
  <c r="B977" i="18"/>
  <c r="G977" i="18" s="1"/>
  <c r="H977" i="18" s="1"/>
  <c r="B976" i="18"/>
  <c r="G976" i="18" s="1"/>
  <c r="H976" i="18" s="1"/>
  <c r="B975" i="18"/>
  <c r="G975" i="18" s="1"/>
  <c r="H975" i="18" s="1"/>
  <c r="B974" i="18"/>
  <c r="G974" i="18" s="1"/>
  <c r="H974" i="18" s="1"/>
  <c r="B973" i="18"/>
  <c r="G973" i="18" s="1"/>
  <c r="H973" i="18" s="1"/>
  <c r="B971" i="18"/>
  <c r="G971" i="18" s="1"/>
  <c r="H971" i="18" s="1"/>
  <c r="B970" i="18"/>
  <c r="G970" i="18" s="1"/>
  <c r="H970" i="18" s="1"/>
  <c r="B969" i="18"/>
  <c r="G969" i="18" s="1"/>
  <c r="H969" i="18" s="1"/>
  <c r="B967" i="18"/>
  <c r="G967" i="18" s="1"/>
  <c r="H967" i="18" s="1"/>
  <c r="B966" i="18"/>
  <c r="G966" i="18" s="1"/>
  <c r="H966" i="18" s="1"/>
  <c r="B965" i="18"/>
  <c r="G965" i="18" s="1"/>
  <c r="H965" i="18" s="1"/>
  <c r="B963" i="18"/>
  <c r="G963" i="18" s="1"/>
  <c r="H963" i="18" s="1"/>
  <c r="B962" i="18"/>
  <c r="G962" i="18" s="1"/>
  <c r="H962" i="18" s="1"/>
  <c r="B961" i="18"/>
  <c r="G961" i="18" s="1"/>
  <c r="H961" i="18" s="1"/>
  <c r="B960" i="18"/>
  <c r="G960" i="18" s="1"/>
  <c r="H960" i="18" s="1"/>
  <c r="B959" i="18"/>
  <c r="G959" i="18" s="1"/>
  <c r="H959" i="18" s="1"/>
  <c r="B958" i="18"/>
  <c r="G958" i="18" s="1"/>
  <c r="H958" i="18" s="1"/>
  <c r="B957" i="18"/>
  <c r="G957" i="18" s="1"/>
  <c r="H957" i="18" s="1"/>
  <c r="B955" i="18"/>
  <c r="G955" i="18" s="1"/>
  <c r="H955" i="18" s="1"/>
  <c r="B954" i="18"/>
  <c r="G954" i="18" s="1"/>
  <c r="H954" i="18" s="1"/>
  <c r="B953" i="18"/>
  <c r="G953" i="18" s="1"/>
  <c r="H953" i="18" s="1"/>
  <c r="B952" i="18"/>
  <c r="G952" i="18" s="1"/>
  <c r="H952" i="18" s="1"/>
  <c r="B951" i="18"/>
  <c r="G951" i="18" s="1"/>
  <c r="H951" i="18" s="1"/>
  <c r="B950" i="18"/>
  <c r="G950" i="18" s="1"/>
  <c r="H950" i="18" s="1"/>
  <c r="B949" i="18"/>
  <c r="G949" i="18" s="1"/>
  <c r="H949" i="18" s="1"/>
  <c r="B947" i="18"/>
  <c r="G947" i="18" s="1"/>
  <c r="H947" i="18" s="1"/>
  <c r="B946" i="18"/>
  <c r="G946" i="18" s="1"/>
  <c r="H946" i="18" s="1"/>
  <c r="B944" i="18"/>
  <c r="G944" i="18" s="1"/>
  <c r="H944" i="18" s="1"/>
  <c r="B943" i="18"/>
  <c r="G943" i="18" s="1"/>
  <c r="H943" i="18" s="1"/>
  <c r="B942" i="18"/>
  <c r="G942" i="18" s="1"/>
  <c r="H942" i="18" s="1"/>
  <c r="B941" i="18"/>
  <c r="G941" i="18" s="1"/>
  <c r="H941" i="18" s="1"/>
  <c r="B938" i="18"/>
  <c r="G938" i="18" s="1"/>
  <c r="H938" i="18" s="1"/>
  <c r="B937" i="18"/>
  <c r="G937" i="18" s="1"/>
  <c r="H937" i="18" s="1"/>
  <c r="B935" i="18"/>
  <c r="G935" i="18" s="1"/>
  <c r="H935" i="18" s="1"/>
  <c r="B934" i="18"/>
  <c r="G934" i="18" s="1"/>
  <c r="H934" i="18" s="1"/>
  <c r="B933" i="18"/>
  <c r="G933" i="18" s="1"/>
  <c r="H933" i="18" s="1"/>
  <c r="B932" i="18"/>
  <c r="G932" i="18" s="1"/>
  <c r="H932" i="18" s="1"/>
  <c r="B930" i="18"/>
  <c r="G930" i="18" s="1"/>
  <c r="H930" i="18" s="1"/>
  <c r="B929" i="18"/>
  <c r="G929" i="18" s="1"/>
  <c r="H929" i="18" s="1"/>
  <c r="B927" i="18"/>
  <c r="G927" i="18" s="1"/>
  <c r="H927" i="18" s="1"/>
  <c r="B926" i="18"/>
  <c r="G926" i="18" s="1"/>
  <c r="H926" i="18" s="1"/>
  <c r="B925" i="18"/>
  <c r="G925" i="18" s="1"/>
  <c r="H925" i="18" s="1"/>
  <c r="B922" i="18"/>
  <c r="G922" i="18" s="1"/>
  <c r="H922" i="18" s="1"/>
  <c r="B921" i="18"/>
  <c r="G921" i="18" s="1"/>
  <c r="H921" i="18" s="1"/>
  <c r="B920" i="18"/>
  <c r="G920" i="18" s="1"/>
  <c r="H920" i="18" s="1"/>
  <c r="B919" i="18"/>
  <c r="G919" i="18" s="1"/>
  <c r="H919" i="18" s="1"/>
  <c r="B918" i="18"/>
  <c r="G918" i="18" s="1"/>
  <c r="H918" i="18" s="1"/>
  <c r="B916" i="18"/>
  <c r="G916" i="18" s="1"/>
  <c r="H916" i="18" s="1"/>
  <c r="B915" i="18"/>
  <c r="G915" i="18" s="1"/>
  <c r="H915" i="18" s="1"/>
  <c r="B914" i="18"/>
  <c r="G914" i="18" s="1"/>
  <c r="H914" i="18" s="1"/>
  <c r="B913" i="18"/>
  <c r="G913" i="18" s="1"/>
  <c r="H913" i="18" s="1"/>
  <c r="B911" i="18"/>
  <c r="G911" i="18" s="1"/>
  <c r="H911" i="18" s="1"/>
  <c r="B910" i="18"/>
  <c r="G910" i="18" s="1"/>
  <c r="H910" i="18" s="1"/>
  <c r="B909" i="18"/>
  <c r="G909" i="18" s="1"/>
  <c r="H909" i="18" s="1"/>
  <c r="B908" i="18"/>
  <c r="G908" i="18" s="1"/>
  <c r="H908" i="18" s="1"/>
  <c r="B903" i="18"/>
  <c r="G903" i="18" s="1"/>
  <c r="H903" i="18" s="1"/>
  <c r="B902" i="18"/>
  <c r="G902" i="18" s="1"/>
  <c r="H902" i="18" s="1"/>
  <c r="B900" i="18"/>
  <c r="G900" i="18" s="1"/>
  <c r="H900" i="18" s="1"/>
  <c r="B899" i="18"/>
  <c r="G899" i="18" s="1"/>
  <c r="H899" i="18" s="1"/>
  <c r="B898" i="18"/>
  <c r="G898" i="18" s="1"/>
  <c r="H898" i="18" s="1"/>
  <c r="B897" i="18"/>
  <c r="G897" i="18" s="1"/>
  <c r="H897" i="18" s="1"/>
  <c r="B896" i="18"/>
  <c r="G896" i="18" s="1"/>
  <c r="H896" i="18" s="1"/>
  <c r="B894" i="18"/>
  <c r="G894" i="18" s="1"/>
  <c r="H894" i="18" s="1"/>
  <c r="B893" i="18"/>
  <c r="G893" i="18" s="1"/>
  <c r="H893" i="18" s="1"/>
  <c r="B892" i="18"/>
  <c r="G892" i="18" s="1"/>
  <c r="H892" i="18" s="1"/>
  <c r="B891" i="18"/>
  <c r="G891" i="18" s="1"/>
  <c r="H891" i="18" s="1"/>
  <c r="B890" i="18"/>
  <c r="G890" i="18" s="1"/>
  <c r="H890" i="18" s="1"/>
  <c r="B889" i="18"/>
  <c r="G889" i="18" s="1"/>
  <c r="H889" i="18" s="1"/>
  <c r="B888" i="18"/>
  <c r="G888" i="18" s="1"/>
  <c r="H888" i="18" s="1"/>
  <c r="B887" i="18"/>
  <c r="G887" i="18" s="1"/>
  <c r="H887" i="18" s="1"/>
  <c r="B886" i="18"/>
  <c r="G886" i="18" s="1"/>
  <c r="H886" i="18" s="1"/>
  <c r="B885" i="18"/>
  <c r="G885" i="18" s="1"/>
  <c r="H885" i="18" s="1"/>
  <c r="B883" i="18"/>
  <c r="G883" i="18" s="1"/>
  <c r="H883" i="18" s="1"/>
  <c r="B882" i="18"/>
  <c r="G882" i="18" s="1"/>
  <c r="H882" i="18" s="1"/>
  <c r="B881" i="18"/>
  <c r="G881" i="18" s="1"/>
  <c r="H881" i="18" s="1"/>
  <c r="B880" i="18"/>
  <c r="G880" i="18" s="1"/>
  <c r="H880" i="18" s="1"/>
  <c r="B879" i="18"/>
  <c r="G879" i="18" s="1"/>
  <c r="H879" i="18" s="1"/>
  <c r="B878" i="18"/>
  <c r="G878" i="18" s="1"/>
  <c r="H878" i="18" s="1"/>
  <c r="B877" i="18"/>
  <c r="G877" i="18" s="1"/>
  <c r="H877" i="18" s="1"/>
  <c r="B876" i="18"/>
  <c r="G876" i="18" s="1"/>
  <c r="H876" i="18" s="1"/>
  <c r="B875" i="18"/>
  <c r="G875" i="18" s="1"/>
  <c r="H875" i="18" s="1"/>
  <c r="B874" i="18"/>
  <c r="G874" i="18" s="1"/>
  <c r="H874" i="18" s="1"/>
  <c r="B873" i="18"/>
  <c r="G873" i="18" s="1"/>
  <c r="H873" i="18" s="1"/>
  <c r="B872" i="18"/>
  <c r="G872" i="18" s="1"/>
  <c r="H872" i="18" s="1"/>
  <c r="B871" i="18"/>
  <c r="G871" i="18" s="1"/>
  <c r="H871" i="18" s="1"/>
  <c r="B868" i="18"/>
  <c r="G868" i="18" s="1"/>
  <c r="H868" i="18" s="1"/>
  <c r="B867" i="18"/>
  <c r="G867" i="18" s="1"/>
  <c r="H867" i="18" s="1"/>
  <c r="B866" i="18"/>
  <c r="G866" i="18" s="1"/>
  <c r="H866" i="18" s="1"/>
  <c r="B865" i="18"/>
  <c r="G865" i="18" s="1"/>
  <c r="H865" i="18" s="1"/>
  <c r="B864" i="18"/>
  <c r="G864" i="18" s="1"/>
  <c r="H864" i="18" s="1"/>
  <c r="B863" i="18"/>
  <c r="G863" i="18" s="1"/>
  <c r="H863" i="18" s="1"/>
  <c r="B862" i="18"/>
  <c r="G862" i="18" s="1"/>
  <c r="H862" i="18" s="1"/>
  <c r="B860" i="18"/>
  <c r="G860" i="18" s="1"/>
  <c r="H860" i="18" s="1"/>
  <c r="B859" i="18"/>
  <c r="G859" i="18" s="1"/>
  <c r="H859" i="18" s="1"/>
  <c r="B858" i="18"/>
  <c r="G858" i="18" s="1"/>
  <c r="H858" i="18" s="1"/>
  <c r="B857" i="18"/>
  <c r="G857" i="18" s="1"/>
  <c r="H857" i="18" s="1"/>
  <c r="B856" i="18"/>
  <c r="G856" i="18" s="1"/>
  <c r="H856" i="18" s="1"/>
  <c r="B855" i="18"/>
  <c r="G855" i="18" s="1"/>
  <c r="H855" i="18" s="1"/>
  <c r="B854" i="18"/>
  <c r="G854" i="18" s="1"/>
  <c r="H854" i="18" s="1"/>
  <c r="B853" i="18"/>
  <c r="G853" i="18" s="1"/>
  <c r="H853" i="18" s="1"/>
  <c r="B852" i="18"/>
  <c r="G852" i="18" s="1"/>
  <c r="H852" i="18" s="1"/>
  <c r="B851" i="18"/>
  <c r="G851" i="18" s="1"/>
  <c r="H851" i="18" s="1"/>
  <c r="B849" i="18"/>
  <c r="G849" i="18" s="1"/>
  <c r="H849" i="18" s="1"/>
  <c r="B848" i="18"/>
  <c r="G848" i="18" s="1"/>
  <c r="H848" i="18" s="1"/>
  <c r="B847" i="18"/>
  <c r="G847" i="18" s="1"/>
  <c r="H847" i="18" s="1"/>
  <c r="B846" i="18"/>
  <c r="G846" i="18" s="1"/>
  <c r="H846" i="18" s="1"/>
  <c r="B845" i="18"/>
  <c r="G845" i="18" s="1"/>
  <c r="H845" i="18" s="1"/>
  <c r="B844" i="18"/>
  <c r="G844" i="18" s="1"/>
  <c r="H844" i="18" s="1"/>
  <c r="B843" i="18"/>
  <c r="G843" i="18" s="1"/>
  <c r="H843" i="18" s="1"/>
  <c r="B842" i="18"/>
  <c r="G842" i="18" s="1"/>
  <c r="H842" i="18" s="1"/>
  <c r="B841" i="18"/>
  <c r="G841" i="18" s="1"/>
  <c r="H841" i="18" s="1"/>
  <c r="B840" i="18"/>
  <c r="G840" i="18" s="1"/>
  <c r="H840" i="18" s="1"/>
  <c r="B839" i="18"/>
  <c r="G839" i="18" s="1"/>
  <c r="H839" i="18" s="1"/>
  <c r="B838" i="18"/>
  <c r="G838" i="18" s="1"/>
  <c r="H838" i="18" s="1"/>
  <c r="B837" i="18"/>
  <c r="G837" i="18" s="1"/>
  <c r="H837" i="18" s="1"/>
  <c r="B834" i="18"/>
  <c r="G834" i="18" s="1"/>
  <c r="H834" i="18" s="1"/>
  <c r="B833" i="18"/>
  <c r="G833" i="18" s="1"/>
  <c r="H833" i="18" s="1"/>
  <c r="B832" i="18"/>
  <c r="G832" i="18" s="1"/>
  <c r="H832" i="18" s="1"/>
  <c r="B831" i="18"/>
  <c r="G831" i="18" s="1"/>
  <c r="H831" i="18" s="1"/>
  <c r="B830" i="18"/>
  <c r="G830" i="18" s="1"/>
  <c r="H830" i="18" s="1"/>
  <c r="B828" i="18"/>
  <c r="G828" i="18" s="1"/>
  <c r="H828" i="18" s="1"/>
  <c r="B827" i="18"/>
  <c r="G827" i="18" s="1"/>
  <c r="H827" i="18" s="1"/>
  <c r="B826" i="18"/>
  <c r="G826" i="18" s="1"/>
  <c r="H826" i="18" s="1"/>
  <c r="B825" i="18"/>
  <c r="G825" i="18" s="1"/>
  <c r="H825" i="18" s="1"/>
  <c r="B824" i="18"/>
  <c r="G824" i="18" s="1"/>
  <c r="H824" i="18" s="1"/>
  <c r="B823" i="18"/>
  <c r="G823" i="18" s="1"/>
  <c r="H823" i="18" s="1"/>
  <c r="B822" i="18"/>
  <c r="G822" i="18" s="1"/>
  <c r="H822" i="18" s="1"/>
  <c r="B821" i="18"/>
  <c r="G821" i="18" s="1"/>
  <c r="H821" i="18" s="1"/>
  <c r="B820" i="18"/>
  <c r="G820" i="18" s="1"/>
  <c r="H820" i="18" s="1"/>
  <c r="B819" i="18"/>
  <c r="G819" i="18" s="1"/>
  <c r="H819" i="18" s="1"/>
  <c r="B817" i="18"/>
  <c r="G817" i="18" s="1"/>
  <c r="H817" i="18" s="1"/>
  <c r="B816" i="18"/>
  <c r="G816" i="18" s="1"/>
  <c r="H816" i="18" s="1"/>
  <c r="B815" i="18"/>
  <c r="G815" i="18" s="1"/>
  <c r="H815" i="18" s="1"/>
  <c r="B814" i="18"/>
  <c r="G814" i="18" s="1"/>
  <c r="H814" i="18" s="1"/>
  <c r="B813" i="18"/>
  <c r="G813" i="18" s="1"/>
  <c r="H813" i="18" s="1"/>
  <c r="B812" i="18"/>
  <c r="G812" i="18" s="1"/>
  <c r="H812" i="18" s="1"/>
  <c r="B811" i="18"/>
  <c r="G811" i="18" s="1"/>
  <c r="H811" i="18" s="1"/>
  <c r="B810" i="18"/>
  <c r="G810" i="18" s="1"/>
  <c r="H810" i="18" s="1"/>
  <c r="B809" i="18"/>
  <c r="G809" i="18" s="1"/>
  <c r="H809" i="18" s="1"/>
  <c r="B808" i="18"/>
  <c r="G808" i="18" s="1"/>
  <c r="H808" i="18" s="1"/>
  <c r="B807" i="18"/>
  <c r="G807" i="18" s="1"/>
  <c r="H807" i="18" s="1"/>
  <c r="B806" i="18"/>
  <c r="G806" i="18" s="1"/>
  <c r="H806" i="18" s="1"/>
  <c r="B805" i="18"/>
  <c r="G805" i="18" s="1"/>
  <c r="H805" i="18" s="1"/>
  <c r="B802" i="18"/>
  <c r="G802" i="18" s="1"/>
  <c r="H802" i="18" s="1"/>
  <c r="B801" i="18"/>
  <c r="G801" i="18" s="1"/>
  <c r="H801" i="18" s="1"/>
  <c r="B800" i="18"/>
  <c r="G800" i="18" s="1"/>
  <c r="H800" i="18" s="1"/>
  <c r="B799" i="18"/>
  <c r="G799" i="18" s="1"/>
  <c r="H799" i="18" s="1"/>
  <c r="B798" i="18"/>
  <c r="G798" i="18" s="1"/>
  <c r="H798" i="18" s="1"/>
  <c r="B796" i="18"/>
  <c r="G796" i="18" s="1"/>
  <c r="H796" i="18" s="1"/>
  <c r="B795" i="18"/>
  <c r="G795" i="18" s="1"/>
  <c r="H795" i="18" s="1"/>
  <c r="B794" i="18"/>
  <c r="G794" i="18" s="1"/>
  <c r="H794" i="18" s="1"/>
  <c r="B793" i="18"/>
  <c r="G793" i="18" s="1"/>
  <c r="H793" i="18" s="1"/>
  <c r="B792" i="18"/>
  <c r="G792" i="18" s="1"/>
  <c r="H792" i="18" s="1"/>
  <c r="B791" i="18"/>
  <c r="G791" i="18" s="1"/>
  <c r="H791" i="18" s="1"/>
  <c r="B790" i="18"/>
  <c r="G790" i="18" s="1"/>
  <c r="H790" i="18" s="1"/>
  <c r="B789" i="18"/>
  <c r="G789" i="18" s="1"/>
  <c r="H789" i="18" s="1"/>
  <c r="B788" i="18"/>
  <c r="G788" i="18" s="1"/>
  <c r="H788" i="18" s="1"/>
  <c r="B787" i="18"/>
  <c r="G787" i="18" s="1"/>
  <c r="H787" i="18" s="1"/>
  <c r="B785" i="18"/>
  <c r="G785" i="18" s="1"/>
  <c r="H785" i="18" s="1"/>
  <c r="B784" i="18"/>
  <c r="G784" i="18" s="1"/>
  <c r="H784" i="18" s="1"/>
  <c r="B783" i="18"/>
  <c r="G783" i="18" s="1"/>
  <c r="H783" i="18" s="1"/>
  <c r="B782" i="18"/>
  <c r="G782" i="18" s="1"/>
  <c r="H782" i="18" s="1"/>
  <c r="B781" i="18"/>
  <c r="G781" i="18" s="1"/>
  <c r="H781" i="18" s="1"/>
  <c r="B780" i="18"/>
  <c r="G780" i="18" s="1"/>
  <c r="H780" i="18" s="1"/>
  <c r="B779" i="18"/>
  <c r="G779" i="18" s="1"/>
  <c r="H779" i="18" s="1"/>
  <c r="B778" i="18"/>
  <c r="G778" i="18" s="1"/>
  <c r="H778" i="18" s="1"/>
  <c r="B777" i="18"/>
  <c r="G777" i="18" s="1"/>
  <c r="H777" i="18" s="1"/>
  <c r="B776" i="18"/>
  <c r="G776" i="18" s="1"/>
  <c r="H776" i="18" s="1"/>
  <c r="B775" i="18"/>
  <c r="G775" i="18" s="1"/>
  <c r="H775" i="18" s="1"/>
  <c r="B774" i="18"/>
  <c r="G774" i="18" s="1"/>
  <c r="H774" i="18" s="1"/>
  <c r="B773" i="18"/>
  <c r="G773" i="18" s="1"/>
  <c r="H773" i="18" s="1"/>
  <c r="B768" i="18"/>
  <c r="G768" i="18" s="1"/>
  <c r="H768" i="18" s="1"/>
  <c r="B767" i="18"/>
  <c r="G767" i="18" s="1"/>
  <c r="H767" i="18" s="1"/>
  <c r="B766" i="18"/>
  <c r="G766" i="18" s="1"/>
  <c r="H766" i="18" s="1"/>
  <c r="B764" i="18"/>
  <c r="G764" i="18" s="1"/>
  <c r="H764" i="18" s="1"/>
  <c r="B763" i="18"/>
  <c r="G763" i="18" s="1"/>
  <c r="H763" i="18" s="1"/>
  <c r="B762" i="18"/>
  <c r="G762" i="18" s="1"/>
  <c r="H762" i="18" s="1"/>
  <c r="B761" i="18"/>
  <c r="G761" i="18" s="1"/>
  <c r="H761" i="18" s="1"/>
  <c r="B756" i="18"/>
  <c r="G756" i="18" s="1"/>
  <c r="B755" i="18"/>
  <c r="G755" i="18" s="1"/>
  <c r="H755" i="18" s="1"/>
  <c r="B752" i="18"/>
  <c r="G752" i="18" s="1"/>
  <c r="H752" i="18" s="1"/>
  <c r="B751" i="18"/>
  <c r="G751" i="18" s="1"/>
  <c r="H751" i="18" s="1"/>
  <c r="B750" i="18"/>
  <c r="G750" i="18" s="1"/>
  <c r="H750" i="18" s="1"/>
  <c r="B749" i="18"/>
  <c r="G749" i="18" s="1"/>
  <c r="H749" i="18" s="1"/>
  <c r="B747" i="18"/>
  <c r="G747" i="18" s="1"/>
  <c r="H747" i="18" s="1"/>
  <c r="B745" i="18"/>
  <c r="G745" i="18" s="1"/>
  <c r="H745" i="18" s="1"/>
  <c r="B744" i="18"/>
  <c r="G744" i="18" s="1"/>
  <c r="H744" i="18" s="1"/>
  <c r="B743" i="18"/>
  <c r="G743" i="18" s="1"/>
  <c r="H743" i="18" s="1"/>
  <c r="B742" i="18"/>
  <c r="G742" i="18" s="1"/>
  <c r="H742" i="18" s="1"/>
  <c r="B740" i="18"/>
  <c r="G740" i="18" s="1"/>
  <c r="H740" i="18" s="1"/>
  <c r="B739" i="18"/>
  <c r="G739" i="18" s="1"/>
  <c r="H739" i="18" s="1"/>
  <c r="B738" i="18"/>
  <c r="G738" i="18" s="1"/>
  <c r="H738" i="18" s="1"/>
  <c r="B737" i="18"/>
  <c r="G737" i="18" s="1"/>
  <c r="H737" i="18" s="1"/>
  <c r="B736" i="18"/>
  <c r="G736" i="18" s="1"/>
  <c r="H736" i="18" s="1"/>
  <c r="B735" i="18"/>
  <c r="G735" i="18" s="1"/>
  <c r="H735" i="18" s="1"/>
  <c r="B734" i="18"/>
  <c r="G734" i="18" s="1"/>
  <c r="H734" i="18" s="1"/>
  <c r="B733" i="18"/>
  <c r="G733" i="18" s="1"/>
  <c r="H733" i="18" s="1"/>
  <c r="B731" i="18"/>
  <c r="G731" i="18" s="1"/>
  <c r="H731" i="18" s="1"/>
  <c r="B730" i="18"/>
  <c r="G730" i="18" s="1"/>
  <c r="H730" i="18" s="1"/>
  <c r="B729" i="18"/>
  <c r="G729" i="18" s="1"/>
  <c r="H729" i="18" s="1"/>
  <c r="B728" i="18"/>
  <c r="G728" i="18" s="1"/>
  <c r="H728" i="18" s="1"/>
  <c r="B727" i="18"/>
  <c r="G727" i="18" s="1"/>
  <c r="H727" i="18" s="1"/>
  <c r="B726" i="18"/>
  <c r="G726" i="18" s="1"/>
  <c r="H726" i="18" s="1"/>
  <c r="B725" i="18"/>
  <c r="G725" i="18" s="1"/>
  <c r="H725" i="18" s="1"/>
  <c r="B724" i="18"/>
  <c r="G724" i="18" s="1"/>
  <c r="H724" i="18" s="1"/>
  <c r="B721" i="18"/>
  <c r="G721" i="18" s="1"/>
  <c r="H721" i="18" s="1"/>
  <c r="B720" i="18"/>
  <c r="G720" i="18" s="1"/>
  <c r="H720" i="18" s="1"/>
  <c r="B718" i="18"/>
  <c r="G718" i="18" s="1"/>
  <c r="H718" i="18" s="1"/>
  <c r="B717" i="18"/>
  <c r="G717" i="18" s="1"/>
  <c r="H717" i="18" s="1"/>
  <c r="B716" i="18"/>
  <c r="G716" i="18" s="1"/>
  <c r="H716" i="18" s="1"/>
  <c r="B714" i="18"/>
  <c r="G714" i="18" s="1"/>
  <c r="H714" i="18" s="1"/>
  <c r="B713" i="18"/>
  <c r="G713" i="18" s="1"/>
  <c r="H713" i="18" s="1"/>
  <c r="B712" i="18"/>
  <c r="G712" i="18" s="1"/>
  <c r="H712" i="18" s="1"/>
  <c r="B710" i="18"/>
  <c r="G710" i="18" s="1"/>
  <c r="H710" i="18" s="1"/>
  <c r="B709" i="18"/>
  <c r="G709" i="18" s="1"/>
  <c r="H709" i="18" s="1"/>
  <c r="B707" i="18"/>
  <c r="G707" i="18" s="1"/>
  <c r="H707" i="18" s="1"/>
  <c r="B706" i="18"/>
  <c r="G706" i="18" s="1"/>
  <c r="H706" i="18" s="1"/>
  <c r="B703" i="18"/>
  <c r="G703" i="18" s="1"/>
  <c r="H703" i="18" s="1"/>
  <c r="B702" i="18"/>
  <c r="G702" i="18" s="1"/>
  <c r="H702" i="18" s="1"/>
  <c r="B701" i="18"/>
  <c r="G701" i="18" s="1"/>
  <c r="H701" i="18" s="1"/>
  <c r="B700" i="18"/>
  <c r="G700" i="18" s="1"/>
  <c r="H700" i="18" s="1"/>
  <c r="B698" i="18"/>
  <c r="G698" i="18" s="1"/>
  <c r="H698" i="18" s="1"/>
  <c r="B697" i="18"/>
  <c r="G697" i="18" s="1"/>
  <c r="H697" i="18" s="1"/>
  <c r="B696" i="18"/>
  <c r="G696" i="18" s="1"/>
  <c r="H696" i="18" s="1"/>
  <c r="B695" i="18"/>
  <c r="G695" i="18" s="1"/>
  <c r="H695" i="18" s="1"/>
  <c r="B694" i="18"/>
  <c r="G694" i="18" s="1"/>
  <c r="H694" i="18" s="1"/>
  <c r="B692" i="18"/>
  <c r="G692" i="18" s="1"/>
  <c r="H692" i="18" s="1"/>
  <c r="B691" i="18"/>
  <c r="G691" i="18" s="1"/>
  <c r="H691" i="18" s="1"/>
  <c r="B690" i="18"/>
  <c r="G690" i="18" s="1"/>
  <c r="H690" i="18" s="1"/>
  <c r="B689" i="18"/>
  <c r="G689" i="18" s="1"/>
  <c r="H689" i="18" s="1"/>
  <c r="B687" i="18"/>
  <c r="G687" i="18" s="1"/>
  <c r="H687" i="18" s="1"/>
  <c r="B686" i="18"/>
  <c r="G686" i="18" s="1"/>
  <c r="H686" i="18" s="1"/>
  <c r="B685" i="18"/>
  <c r="G685" i="18" s="1"/>
  <c r="H685" i="18" s="1"/>
  <c r="B684" i="18"/>
  <c r="G684" i="18" s="1"/>
  <c r="H684" i="18" s="1"/>
  <c r="B683" i="18"/>
  <c r="G683" i="18" s="1"/>
  <c r="H683" i="18" s="1"/>
  <c r="B682" i="18"/>
  <c r="G682" i="18" s="1"/>
  <c r="H682" i="18" s="1"/>
  <c r="B681" i="18"/>
  <c r="G681" i="18" s="1"/>
  <c r="H681" i="18" s="1"/>
  <c r="B680" i="18"/>
  <c r="G680" i="18" s="1"/>
  <c r="H680" i="18" s="1"/>
  <c r="B679" i="18"/>
  <c r="G679" i="18" s="1"/>
  <c r="H679" i="18" s="1"/>
  <c r="B678" i="18"/>
  <c r="G678" i="18" s="1"/>
  <c r="H678" i="18" s="1"/>
  <c r="B676" i="18"/>
  <c r="G676" i="18" s="1"/>
  <c r="H676" i="18" s="1"/>
  <c r="B675" i="18"/>
  <c r="G675" i="18" s="1"/>
  <c r="H675" i="18" s="1"/>
  <c r="B674" i="18"/>
  <c r="G674" i="18" s="1"/>
  <c r="H674" i="18" s="1"/>
  <c r="B673" i="18"/>
  <c r="G673" i="18" s="1"/>
  <c r="H673" i="18" s="1"/>
  <c r="B672" i="18"/>
  <c r="G672" i="18" s="1"/>
  <c r="H672" i="18" s="1"/>
  <c r="B671" i="18"/>
  <c r="G671" i="18" s="1"/>
  <c r="H671" i="18" s="1"/>
  <c r="B670" i="18"/>
  <c r="G670" i="18" s="1"/>
  <c r="H670" i="18" s="1"/>
  <c r="B669" i="18"/>
  <c r="G669" i="18" s="1"/>
  <c r="H669" i="18" s="1"/>
  <c r="B668" i="18"/>
  <c r="G668" i="18" s="1"/>
  <c r="H668" i="18" s="1"/>
  <c r="B667" i="18"/>
  <c r="G667" i="18" s="1"/>
  <c r="H667" i="18" s="1"/>
  <c r="B666" i="18"/>
  <c r="G666" i="18" s="1"/>
  <c r="H666" i="18" s="1"/>
  <c r="B665" i="18"/>
  <c r="G665" i="18" s="1"/>
  <c r="H665" i="18" s="1"/>
  <c r="B664" i="18"/>
  <c r="G664" i="18" s="1"/>
  <c r="H664" i="18" s="1"/>
  <c r="B661" i="18"/>
  <c r="G661" i="18" s="1"/>
  <c r="H661" i="18" s="1"/>
  <c r="B660" i="18"/>
  <c r="G660" i="18" s="1"/>
  <c r="H660" i="18" s="1"/>
  <c r="B659" i="18"/>
  <c r="G659" i="18" s="1"/>
  <c r="H659" i="18" s="1"/>
  <c r="B658" i="18"/>
  <c r="G658" i="18" s="1"/>
  <c r="H658" i="18" s="1"/>
  <c r="B656" i="18"/>
  <c r="G656" i="18" s="1"/>
  <c r="H656" i="18" s="1"/>
  <c r="B655" i="18"/>
  <c r="G655" i="18" s="1"/>
  <c r="H655" i="18" s="1"/>
  <c r="B654" i="18"/>
  <c r="G654" i="18" s="1"/>
  <c r="H654" i="18" s="1"/>
  <c r="B653" i="18"/>
  <c r="G653" i="18" s="1"/>
  <c r="H653" i="18" s="1"/>
  <c r="B652" i="18"/>
  <c r="G652" i="18" s="1"/>
  <c r="H652" i="18" s="1"/>
  <c r="B651" i="18"/>
  <c r="G651" i="18" s="1"/>
  <c r="H651" i="18" s="1"/>
  <c r="B650" i="18"/>
  <c r="G650" i="18" s="1"/>
  <c r="H650" i="18" s="1"/>
  <c r="B649" i="18"/>
  <c r="G649" i="18" s="1"/>
  <c r="H649" i="18" s="1"/>
  <c r="B648" i="18"/>
  <c r="G648" i="18" s="1"/>
  <c r="H648" i="18" s="1"/>
  <c r="B647" i="18"/>
  <c r="G647" i="18" s="1"/>
  <c r="H647" i="18" s="1"/>
  <c r="B645" i="18"/>
  <c r="G645" i="18" s="1"/>
  <c r="H645" i="18" s="1"/>
  <c r="B644" i="18"/>
  <c r="G644" i="18" s="1"/>
  <c r="H644" i="18" s="1"/>
  <c r="B643" i="18"/>
  <c r="G643" i="18" s="1"/>
  <c r="H643" i="18" s="1"/>
  <c r="B642" i="18"/>
  <c r="G642" i="18" s="1"/>
  <c r="H642" i="18" s="1"/>
  <c r="B641" i="18"/>
  <c r="G641" i="18" s="1"/>
  <c r="H641" i="18" s="1"/>
  <c r="B640" i="18"/>
  <c r="G640" i="18" s="1"/>
  <c r="H640" i="18" s="1"/>
  <c r="B639" i="18"/>
  <c r="G639" i="18" s="1"/>
  <c r="H639" i="18" s="1"/>
  <c r="B638" i="18"/>
  <c r="G638" i="18" s="1"/>
  <c r="H638" i="18" s="1"/>
  <c r="B637" i="18"/>
  <c r="G637" i="18" s="1"/>
  <c r="H637" i="18" s="1"/>
  <c r="B636" i="18"/>
  <c r="G636" i="18" s="1"/>
  <c r="H636" i="18" s="1"/>
  <c r="B635" i="18"/>
  <c r="G635" i="18" s="1"/>
  <c r="H635" i="18" s="1"/>
  <c r="B634" i="18"/>
  <c r="G634" i="18" s="1"/>
  <c r="H634" i="18" s="1"/>
  <c r="B633" i="18"/>
  <c r="G633" i="18" s="1"/>
  <c r="H633" i="18" s="1"/>
  <c r="B630" i="18"/>
  <c r="G630" i="18" s="1"/>
  <c r="H630" i="18" s="1"/>
  <c r="B629" i="18"/>
  <c r="G629" i="18" s="1"/>
  <c r="H629" i="18" s="1"/>
  <c r="B628" i="18"/>
  <c r="G628" i="18" s="1"/>
  <c r="H628" i="18" s="1"/>
  <c r="B627" i="18"/>
  <c r="G627" i="18" s="1"/>
  <c r="H627" i="18" s="1"/>
  <c r="B625" i="18"/>
  <c r="G625" i="18" s="1"/>
  <c r="H625" i="18" s="1"/>
  <c r="B624" i="18"/>
  <c r="G624" i="18" s="1"/>
  <c r="H624" i="18" s="1"/>
  <c r="B623" i="18"/>
  <c r="G623" i="18" s="1"/>
  <c r="H623" i="18" s="1"/>
  <c r="B622" i="18"/>
  <c r="G622" i="18" s="1"/>
  <c r="H622" i="18" s="1"/>
  <c r="B621" i="18"/>
  <c r="G621" i="18" s="1"/>
  <c r="H621" i="18" s="1"/>
  <c r="B620" i="18"/>
  <c r="G620" i="18" s="1"/>
  <c r="H620" i="18" s="1"/>
  <c r="B619" i="18"/>
  <c r="G619" i="18" s="1"/>
  <c r="H619" i="18" s="1"/>
  <c r="B618" i="18"/>
  <c r="G618" i="18" s="1"/>
  <c r="H618" i="18" s="1"/>
  <c r="B617" i="18"/>
  <c r="G617" i="18" s="1"/>
  <c r="H617" i="18" s="1"/>
  <c r="B616" i="18"/>
  <c r="G616" i="18" s="1"/>
  <c r="H616" i="18" s="1"/>
  <c r="B614" i="18"/>
  <c r="G614" i="18" s="1"/>
  <c r="H614" i="18" s="1"/>
  <c r="B613" i="18"/>
  <c r="G613" i="18" s="1"/>
  <c r="H613" i="18" s="1"/>
  <c r="B612" i="18"/>
  <c r="G612" i="18" s="1"/>
  <c r="H612" i="18" s="1"/>
  <c r="B611" i="18"/>
  <c r="G611" i="18" s="1"/>
  <c r="H611" i="18" s="1"/>
  <c r="B610" i="18"/>
  <c r="G610" i="18" s="1"/>
  <c r="H610" i="18" s="1"/>
  <c r="B609" i="18"/>
  <c r="G609" i="18" s="1"/>
  <c r="H609" i="18" s="1"/>
  <c r="B608" i="18"/>
  <c r="G608" i="18" s="1"/>
  <c r="H608" i="18" s="1"/>
  <c r="B607" i="18"/>
  <c r="G607" i="18" s="1"/>
  <c r="H607" i="18" s="1"/>
  <c r="B606" i="18"/>
  <c r="G606" i="18" s="1"/>
  <c r="H606" i="18" s="1"/>
  <c r="B605" i="18"/>
  <c r="G605" i="18" s="1"/>
  <c r="H605" i="18" s="1"/>
  <c r="B604" i="18"/>
  <c r="G604" i="18" s="1"/>
  <c r="H604" i="18" s="1"/>
  <c r="B603" i="18"/>
  <c r="G603" i="18" s="1"/>
  <c r="H603" i="18" s="1"/>
  <c r="B602" i="18"/>
  <c r="G602" i="18" s="1"/>
  <c r="H602" i="18" s="1"/>
  <c r="B597" i="18"/>
  <c r="G597" i="18" s="1"/>
  <c r="H597" i="18" s="1"/>
  <c r="B596" i="18"/>
  <c r="G596" i="18" s="1"/>
  <c r="H596" i="18" s="1"/>
  <c r="B594" i="18"/>
  <c r="G594" i="18" s="1"/>
  <c r="H594" i="18" s="1"/>
  <c r="B593" i="18"/>
  <c r="G593" i="18" s="1"/>
  <c r="H593" i="18" s="1"/>
  <c r="B592" i="18"/>
  <c r="G592" i="18" s="1"/>
  <c r="H592" i="18" s="1"/>
  <c r="B591" i="18"/>
  <c r="G591" i="18" s="1"/>
  <c r="H591" i="18" s="1"/>
  <c r="B590" i="18"/>
  <c r="G590" i="18" s="1"/>
  <c r="H590" i="18" s="1"/>
  <c r="B588" i="18"/>
  <c r="G588" i="18" s="1"/>
  <c r="H588" i="18" s="1"/>
  <c r="B587" i="18"/>
  <c r="G587" i="18" s="1"/>
  <c r="H587" i="18" s="1"/>
  <c r="B586" i="18"/>
  <c r="G586" i="18" s="1"/>
  <c r="H586" i="18" s="1"/>
  <c r="B585" i="18"/>
  <c r="G585" i="18" s="1"/>
  <c r="H585" i="18" s="1"/>
  <c r="B584" i="18"/>
  <c r="G584" i="18" s="1"/>
  <c r="H584" i="18" s="1"/>
  <c r="B583" i="18"/>
  <c r="G583" i="18" s="1"/>
  <c r="H583" i="18" s="1"/>
  <c r="B582" i="18"/>
  <c r="G582" i="18" s="1"/>
  <c r="H582" i="18" s="1"/>
  <c r="B581" i="18"/>
  <c r="G581" i="18" s="1"/>
  <c r="H581" i="18" s="1"/>
  <c r="B580" i="18"/>
  <c r="G580" i="18" s="1"/>
  <c r="H580" i="18" s="1"/>
  <c r="B579" i="18"/>
  <c r="G579" i="18" s="1"/>
  <c r="H579" i="18" s="1"/>
  <c r="B577" i="18"/>
  <c r="G577" i="18" s="1"/>
  <c r="H577" i="18" s="1"/>
  <c r="B576" i="18"/>
  <c r="G576" i="18" s="1"/>
  <c r="H576" i="18" s="1"/>
  <c r="B575" i="18"/>
  <c r="G575" i="18" s="1"/>
  <c r="H575" i="18" s="1"/>
  <c r="B574" i="18"/>
  <c r="G574" i="18" s="1"/>
  <c r="H574" i="18" s="1"/>
  <c r="B573" i="18"/>
  <c r="G573" i="18" s="1"/>
  <c r="H573" i="18" s="1"/>
  <c r="B572" i="18"/>
  <c r="G572" i="18" s="1"/>
  <c r="H572" i="18" s="1"/>
  <c r="B571" i="18"/>
  <c r="G571" i="18" s="1"/>
  <c r="H571" i="18" s="1"/>
  <c r="B570" i="18"/>
  <c r="G570" i="18" s="1"/>
  <c r="H570" i="18" s="1"/>
  <c r="B569" i="18"/>
  <c r="G569" i="18" s="1"/>
  <c r="H569" i="18" s="1"/>
  <c r="B568" i="18"/>
  <c r="G568" i="18" s="1"/>
  <c r="H568" i="18" s="1"/>
  <c r="B567" i="18"/>
  <c r="G567" i="18" s="1"/>
  <c r="H567" i="18" s="1"/>
  <c r="B566" i="18"/>
  <c r="G566" i="18" s="1"/>
  <c r="H566" i="18" s="1"/>
  <c r="B565" i="18"/>
  <c r="G565" i="18" s="1"/>
  <c r="H565" i="18" s="1"/>
  <c r="B562" i="18"/>
  <c r="G562" i="18" s="1"/>
  <c r="H562" i="18" s="1"/>
  <c r="B561" i="18"/>
  <c r="G561" i="18" s="1"/>
  <c r="H561" i="18" s="1"/>
  <c r="B560" i="18"/>
  <c r="G560" i="18" s="1"/>
  <c r="H560" i="18" s="1"/>
  <c r="B559" i="18"/>
  <c r="G559" i="18" s="1"/>
  <c r="H559" i="18" s="1"/>
  <c r="B558" i="18"/>
  <c r="G558" i="18" s="1"/>
  <c r="H558" i="18" s="1"/>
  <c r="B556" i="18"/>
  <c r="G556" i="18" s="1"/>
  <c r="H556" i="18" s="1"/>
  <c r="B555" i="18"/>
  <c r="G555" i="18" s="1"/>
  <c r="H555" i="18" s="1"/>
  <c r="B554" i="18"/>
  <c r="G554" i="18" s="1"/>
  <c r="H554" i="18" s="1"/>
  <c r="B553" i="18"/>
  <c r="G553" i="18" s="1"/>
  <c r="H553" i="18" s="1"/>
  <c r="B552" i="18"/>
  <c r="G552" i="18" s="1"/>
  <c r="H552" i="18" s="1"/>
  <c r="B551" i="18"/>
  <c r="G551" i="18" s="1"/>
  <c r="H551" i="18" s="1"/>
  <c r="B550" i="18"/>
  <c r="G550" i="18" s="1"/>
  <c r="H550" i="18" s="1"/>
  <c r="B549" i="18"/>
  <c r="G549" i="18" s="1"/>
  <c r="H549" i="18" s="1"/>
  <c r="B548" i="18"/>
  <c r="G548" i="18" s="1"/>
  <c r="H548" i="18" s="1"/>
  <c r="B547" i="18"/>
  <c r="G547" i="18" s="1"/>
  <c r="H547" i="18" s="1"/>
  <c r="B545" i="18"/>
  <c r="G545" i="18" s="1"/>
  <c r="H545" i="18" s="1"/>
  <c r="B544" i="18"/>
  <c r="G544" i="18" s="1"/>
  <c r="H544" i="18" s="1"/>
  <c r="B543" i="18"/>
  <c r="G543" i="18" s="1"/>
  <c r="H543" i="18" s="1"/>
  <c r="B542" i="18"/>
  <c r="G542" i="18" s="1"/>
  <c r="H542" i="18" s="1"/>
  <c r="B541" i="18"/>
  <c r="G541" i="18" s="1"/>
  <c r="H541" i="18" s="1"/>
  <c r="B540" i="18"/>
  <c r="G540" i="18" s="1"/>
  <c r="H540" i="18" s="1"/>
  <c r="B539" i="18"/>
  <c r="G539" i="18" s="1"/>
  <c r="H539" i="18" s="1"/>
  <c r="B538" i="18"/>
  <c r="G538" i="18" s="1"/>
  <c r="H538" i="18" s="1"/>
  <c r="B537" i="18"/>
  <c r="G537" i="18" s="1"/>
  <c r="H537" i="18" s="1"/>
  <c r="B536" i="18"/>
  <c r="G536" i="18" s="1"/>
  <c r="H536" i="18" s="1"/>
  <c r="B535" i="18"/>
  <c r="G535" i="18" s="1"/>
  <c r="H535" i="18" s="1"/>
  <c r="B534" i="18"/>
  <c r="G534" i="18" s="1"/>
  <c r="H534" i="18" s="1"/>
  <c r="B533" i="18"/>
  <c r="G533" i="18" s="1"/>
  <c r="H533" i="18" s="1"/>
  <c r="B530" i="18"/>
  <c r="G530" i="18" s="1"/>
  <c r="H530" i="18" s="1"/>
  <c r="B529" i="18"/>
  <c r="G529" i="18" s="1"/>
  <c r="H529" i="18" s="1"/>
  <c r="B528" i="18"/>
  <c r="G528" i="18" s="1"/>
  <c r="H528" i="18" s="1"/>
  <c r="B527" i="18"/>
  <c r="G527" i="18" s="1"/>
  <c r="H527" i="18" s="1"/>
  <c r="B526" i="18"/>
  <c r="G526" i="18" s="1"/>
  <c r="H526" i="18" s="1"/>
  <c r="B524" i="18"/>
  <c r="G524" i="18" s="1"/>
  <c r="H524" i="18" s="1"/>
  <c r="B523" i="18"/>
  <c r="G523" i="18" s="1"/>
  <c r="H523" i="18" s="1"/>
  <c r="B522" i="18"/>
  <c r="G522" i="18" s="1"/>
  <c r="H522" i="18" s="1"/>
  <c r="B521" i="18"/>
  <c r="G521" i="18" s="1"/>
  <c r="H521" i="18" s="1"/>
  <c r="B520" i="18"/>
  <c r="G520" i="18" s="1"/>
  <c r="H520" i="18" s="1"/>
  <c r="B519" i="18"/>
  <c r="G519" i="18" s="1"/>
  <c r="H519" i="18" s="1"/>
  <c r="B518" i="18"/>
  <c r="G518" i="18" s="1"/>
  <c r="H518" i="18" s="1"/>
  <c r="B517" i="18"/>
  <c r="G517" i="18" s="1"/>
  <c r="H517" i="18" s="1"/>
  <c r="B516" i="18"/>
  <c r="G516" i="18" s="1"/>
  <c r="H516" i="18" s="1"/>
  <c r="B515" i="18"/>
  <c r="G515" i="18" s="1"/>
  <c r="H515" i="18" s="1"/>
  <c r="B513" i="18"/>
  <c r="G513" i="18" s="1"/>
  <c r="H513" i="18" s="1"/>
  <c r="B512" i="18"/>
  <c r="G512" i="18" s="1"/>
  <c r="H512" i="18" s="1"/>
  <c r="B511" i="18"/>
  <c r="G511" i="18" s="1"/>
  <c r="H511" i="18" s="1"/>
  <c r="B510" i="18"/>
  <c r="G510" i="18" s="1"/>
  <c r="H510" i="18" s="1"/>
  <c r="B509" i="18"/>
  <c r="G509" i="18" s="1"/>
  <c r="H509" i="18" s="1"/>
  <c r="B508" i="18"/>
  <c r="G508" i="18" s="1"/>
  <c r="H508" i="18" s="1"/>
  <c r="B507" i="18"/>
  <c r="G507" i="18" s="1"/>
  <c r="H507" i="18" s="1"/>
  <c r="B506" i="18"/>
  <c r="G506" i="18" s="1"/>
  <c r="H506" i="18" s="1"/>
  <c r="B505" i="18"/>
  <c r="G505" i="18" s="1"/>
  <c r="H505" i="18" s="1"/>
  <c r="B504" i="18"/>
  <c r="G504" i="18" s="1"/>
  <c r="H504" i="18" s="1"/>
  <c r="B503" i="18"/>
  <c r="G503" i="18" s="1"/>
  <c r="H503" i="18" s="1"/>
  <c r="B502" i="18"/>
  <c r="G502" i="18" s="1"/>
  <c r="H502" i="18" s="1"/>
  <c r="B501" i="18"/>
  <c r="G501" i="18" s="1"/>
  <c r="H501" i="18" s="1"/>
  <c r="B498" i="18"/>
  <c r="G498" i="18" s="1"/>
  <c r="H498" i="18" s="1"/>
  <c r="B497" i="18"/>
  <c r="G497" i="18" s="1"/>
  <c r="H497" i="18" s="1"/>
  <c r="B496" i="18"/>
  <c r="G496" i="18" s="1"/>
  <c r="H496" i="18" s="1"/>
  <c r="B495" i="18"/>
  <c r="G495" i="18" s="1"/>
  <c r="H495" i="18" s="1"/>
  <c r="B494" i="18"/>
  <c r="G494" i="18" s="1"/>
  <c r="H494" i="18" s="1"/>
  <c r="B492" i="18"/>
  <c r="G492" i="18" s="1"/>
  <c r="H492" i="18" s="1"/>
  <c r="B491" i="18"/>
  <c r="G491" i="18" s="1"/>
  <c r="H491" i="18" s="1"/>
  <c r="B490" i="18"/>
  <c r="G490" i="18" s="1"/>
  <c r="H490" i="18" s="1"/>
  <c r="B489" i="18"/>
  <c r="G489" i="18" s="1"/>
  <c r="H489" i="18" s="1"/>
  <c r="B488" i="18"/>
  <c r="G488" i="18" s="1"/>
  <c r="H488" i="18" s="1"/>
  <c r="B487" i="18"/>
  <c r="G487" i="18" s="1"/>
  <c r="H487" i="18" s="1"/>
  <c r="B486" i="18"/>
  <c r="G486" i="18" s="1"/>
  <c r="H486" i="18" s="1"/>
  <c r="B485" i="18"/>
  <c r="G485" i="18" s="1"/>
  <c r="H485" i="18" s="1"/>
  <c r="B484" i="18"/>
  <c r="G484" i="18" s="1"/>
  <c r="H484" i="18" s="1"/>
  <c r="B483" i="18"/>
  <c r="G483" i="18" s="1"/>
  <c r="H483" i="18" s="1"/>
  <c r="B481" i="18"/>
  <c r="G481" i="18" s="1"/>
  <c r="H481" i="18" s="1"/>
  <c r="B480" i="18"/>
  <c r="G480" i="18" s="1"/>
  <c r="H480" i="18" s="1"/>
  <c r="B479" i="18"/>
  <c r="G479" i="18" s="1"/>
  <c r="H479" i="18" s="1"/>
  <c r="B478" i="18"/>
  <c r="G478" i="18" s="1"/>
  <c r="H478" i="18" s="1"/>
  <c r="B477" i="18"/>
  <c r="G477" i="18" s="1"/>
  <c r="H477" i="18" s="1"/>
  <c r="B476" i="18"/>
  <c r="G476" i="18" s="1"/>
  <c r="H476" i="18" s="1"/>
  <c r="B475" i="18"/>
  <c r="G475" i="18" s="1"/>
  <c r="H475" i="18" s="1"/>
  <c r="B474" i="18"/>
  <c r="G474" i="18" s="1"/>
  <c r="H474" i="18" s="1"/>
  <c r="B473" i="18"/>
  <c r="G473" i="18" s="1"/>
  <c r="H473" i="18" s="1"/>
  <c r="B472" i="18"/>
  <c r="G472" i="18" s="1"/>
  <c r="H472" i="18" s="1"/>
  <c r="B471" i="18"/>
  <c r="G471" i="18" s="1"/>
  <c r="H471" i="18" s="1"/>
  <c r="B470" i="18"/>
  <c r="G470" i="18" s="1"/>
  <c r="H470" i="18" s="1"/>
  <c r="B469" i="18"/>
  <c r="G469" i="18" s="1"/>
  <c r="H469" i="18" s="1"/>
  <c r="B466" i="18"/>
  <c r="G466" i="18" s="1"/>
  <c r="H466" i="18" s="1"/>
  <c r="B465" i="18"/>
  <c r="G465" i="18" s="1"/>
  <c r="H465" i="18" s="1"/>
  <c r="B464" i="18"/>
  <c r="G464" i="18" s="1"/>
  <c r="H464" i="18" s="1"/>
  <c r="B463" i="18"/>
  <c r="G463" i="18" s="1"/>
  <c r="H463" i="18" s="1"/>
  <c r="B462" i="18"/>
  <c r="G462" i="18" s="1"/>
  <c r="H462" i="18" s="1"/>
  <c r="B460" i="18"/>
  <c r="G460" i="18" s="1"/>
  <c r="H460" i="18" s="1"/>
  <c r="B459" i="18"/>
  <c r="G459" i="18" s="1"/>
  <c r="H459" i="18" s="1"/>
  <c r="B458" i="18"/>
  <c r="G458" i="18" s="1"/>
  <c r="H458" i="18" s="1"/>
  <c r="B457" i="18"/>
  <c r="G457" i="18" s="1"/>
  <c r="H457" i="18" s="1"/>
  <c r="B456" i="18"/>
  <c r="G456" i="18" s="1"/>
  <c r="H456" i="18" s="1"/>
  <c r="B455" i="18"/>
  <c r="G455" i="18" s="1"/>
  <c r="H455" i="18" s="1"/>
  <c r="B454" i="18"/>
  <c r="G454" i="18" s="1"/>
  <c r="H454" i="18" s="1"/>
  <c r="B453" i="18"/>
  <c r="G453" i="18" s="1"/>
  <c r="H453" i="18" s="1"/>
  <c r="B452" i="18"/>
  <c r="G452" i="18" s="1"/>
  <c r="H452" i="18" s="1"/>
  <c r="B451" i="18"/>
  <c r="G451" i="18" s="1"/>
  <c r="H451" i="18" s="1"/>
  <c r="B449" i="18"/>
  <c r="G449" i="18" s="1"/>
  <c r="H449" i="18" s="1"/>
  <c r="B448" i="18"/>
  <c r="G448" i="18" s="1"/>
  <c r="H448" i="18" s="1"/>
  <c r="B447" i="18"/>
  <c r="G447" i="18" s="1"/>
  <c r="H447" i="18" s="1"/>
  <c r="B446" i="18"/>
  <c r="G446" i="18" s="1"/>
  <c r="H446" i="18" s="1"/>
  <c r="B445" i="18"/>
  <c r="G445" i="18" s="1"/>
  <c r="H445" i="18" s="1"/>
  <c r="B444" i="18"/>
  <c r="G444" i="18" s="1"/>
  <c r="H444" i="18" s="1"/>
  <c r="B443" i="18"/>
  <c r="G443" i="18" s="1"/>
  <c r="H443" i="18" s="1"/>
  <c r="B442" i="18"/>
  <c r="G442" i="18" s="1"/>
  <c r="H442" i="18" s="1"/>
  <c r="B441" i="18"/>
  <c r="G441" i="18" s="1"/>
  <c r="H441" i="18" s="1"/>
  <c r="B440" i="18"/>
  <c r="G440" i="18" s="1"/>
  <c r="H440" i="18" s="1"/>
  <c r="B439" i="18"/>
  <c r="G439" i="18" s="1"/>
  <c r="H439" i="18" s="1"/>
  <c r="B438" i="18"/>
  <c r="G438" i="18" s="1"/>
  <c r="H438" i="18" s="1"/>
  <c r="B437" i="18"/>
  <c r="G437" i="18" s="1"/>
  <c r="H437" i="18" s="1"/>
  <c r="B434" i="18"/>
  <c r="G434" i="18" s="1"/>
  <c r="H434" i="18" s="1"/>
  <c r="B433" i="18"/>
  <c r="G433" i="18" s="1"/>
  <c r="H433" i="18" s="1"/>
  <c r="B432" i="18"/>
  <c r="G432" i="18" s="1"/>
  <c r="H432" i="18" s="1"/>
  <c r="B431" i="18"/>
  <c r="G431" i="18" s="1"/>
  <c r="H431" i="18" s="1"/>
  <c r="B430" i="18"/>
  <c r="G430" i="18" s="1"/>
  <c r="H430" i="18" s="1"/>
  <c r="B428" i="18"/>
  <c r="G428" i="18" s="1"/>
  <c r="H428" i="18" s="1"/>
  <c r="B427" i="18"/>
  <c r="G427" i="18" s="1"/>
  <c r="H427" i="18" s="1"/>
  <c r="B426" i="18"/>
  <c r="G426" i="18" s="1"/>
  <c r="H426" i="18" s="1"/>
  <c r="B425" i="18"/>
  <c r="G425" i="18" s="1"/>
  <c r="H425" i="18" s="1"/>
  <c r="B424" i="18"/>
  <c r="G424" i="18" s="1"/>
  <c r="H424" i="18" s="1"/>
  <c r="B423" i="18"/>
  <c r="G423" i="18" s="1"/>
  <c r="H423" i="18" s="1"/>
  <c r="B422" i="18"/>
  <c r="G422" i="18" s="1"/>
  <c r="H422" i="18" s="1"/>
  <c r="B421" i="18"/>
  <c r="G421" i="18" s="1"/>
  <c r="H421" i="18" s="1"/>
  <c r="B420" i="18"/>
  <c r="G420" i="18" s="1"/>
  <c r="H420" i="18" s="1"/>
  <c r="B419" i="18"/>
  <c r="G419" i="18" s="1"/>
  <c r="H419" i="18" s="1"/>
  <c r="B417" i="18"/>
  <c r="G417" i="18" s="1"/>
  <c r="H417" i="18" s="1"/>
  <c r="B416" i="18"/>
  <c r="G416" i="18" s="1"/>
  <c r="H416" i="18" s="1"/>
  <c r="B415" i="18"/>
  <c r="G415" i="18" s="1"/>
  <c r="H415" i="18" s="1"/>
  <c r="B414" i="18"/>
  <c r="G414" i="18" s="1"/>
  <c r="H414" i="18" s="1"/>
  <c r="B413" i="18"/>
  <c r="G413" i="18" s="1"/>
  <c r="H413" i="18" s="1"/>
  <c r="B412" i="18"/>
  <c r="G412" i="18" s="1"/>
  <c r="H412" i="18" s="1"/>
  <c r="B411" i="18"/>
  <c r="G411" i="18" s="1"/>
  <c r="H411" i="18" s="1"/>
  <c r="B410" i="18"/>
  <c r="G410" i="18" s="1"/>
  <c r="H410" i="18" s="1"/>
  <c r="B409" i="18"/>
  <c r="G409" i="18" s="1"/>
  <c r="H409" i="18" s="1"/>
  <c r="B408" i="18"/>
  <c r="G408" i="18" s="1"/>
  <c r="H408" i="18" s="1"/>
  <c r="B407" i="18"/>
  <c r="G407" i="18" s="1"/>
  <c r="H407" i="18" s="1"/>
  <c r="B406" i="18"/>
  <c r="G406" i="18" s="1"/>
  <c r="H406" i="18" s="1"/>
  <c r="B405" i="18"/>
  <c r="G405" i="18" s="1"/>
  <c r="H405" i="18" s="1"/>
  <c r="B401" i="18"/>
  <c r="G401" i="18" s="1"/>
  <c r="H401" i="18" s="1"/>
  <c r="B400" i="18"/>
  <c r="G400" i="18" s="1"/>
  <c r="H400" i="18" s="1"/>
  <c r="B399" i="18"/>
  <c r="G399" i="18" s="1"/>
  <c r="H399" i="18" s="1"/>
  <c r="B396" i="18"/>
  <c r="G396" i="18" s="1"/>
  <c r="H396" i="18" s="1"/>
  <c r="B395" i="18"/>
  <c r="G395" i="18" s="1"/>
  <c r="H395" i="18" s="1"/>
  <c r="B394" i="18"/>
  <c r="G394" i="18" s="1"/>
  <c r="H394" i="18" s="1"/>
  <c r="B393" i="18"/>
  <c r="G393" i="18" s="1"/>
  <c r="H393" i="18" s="1"/>
  <c r="B391" i="18"/>
  <c r="G391" i="18" s="1"/>
  <c r="H391" i="18" s="1"/>
  <c r="B390" i="18"/>
  <c r="G390" i="18" s="1"/>
  <c r="H390" i="18" s="1"/>
  <c r="B389" i="18"/>
  <c r="G389" i="18" s="1"/>
  <c r="H389" i="18" s="1"/>
  <c r="B388" i="18"/>
  <c r="G388" i="18" s="1"/>
  <c r="H388" i="18" s="1"/>
  <c r="B387" i="18"/>
  <c r="G387" i="18" s="1"/>
  <c r="H387" i="18" s="1"/>
  <c r="B386" i="18"/>
  <c r="G386" i="18" s="1"/>
  <c r="H386" i="18" s="1"/>
  <c r="B385" i="18"/>
  <c r="G385" i="18" s="1"/>
  <c r="H385" i="18" s="1"/>
  <c r="B384" i="18"/>
  <c r="G384" i="18" s="1"/>
  <c r="H384" i="18" s="1"/>
  <c r="B383" i="18"/>
  <c r="G383" i="18" s="1"/>
  <c r="H383" i="18" s="1"/>
  <c r="B382" i="18"/>
  <c r="G382" i="18" s="1"/>
  <c r="H382" i="18" s="1"/>
  <c r="B380" i="18"/>
  <c r="G380" i="18" s="1"/>
  <c r="H380" i="18" s="1"/>
  <c r="B379" i="18"/>
  <c r="G379" i="18" s="1"/>
  <c r="H379" i="18" s="1"/>
  <c r="B378" i="18"/>
  <c r="G378" i="18" s="1"/>
  <c r="H378" i="18" s="1"/>
  <c r="B377" i="18"/>
  <c r="G377" i="18" s="1"/>
  <c r="H377" i="18" s="1"/>
  <c r="B376" i="18"/>
  <c r="G376" i="18" s="1"/>
  <c r="H376" i="18" s="1"/>
  <c r="B375" i="18"/>
  <c r="G375" i="18" s="1"/>
  <c r="H375" i="18" s="1"/>
  <c r="B374" i="18"/>
  <c r="G374" i="18" s="1"/>
  <c r="H374" i="18" s="1"/>
  <c r="B373" i="18"/>
  <c r="G373" i="18" s="1"/>
  <c r="H373" i="18" s="1"/>
  <c r="B372" i="18"/>
  <c r="G372" i="18" s="1"/>
  <c r="H372" i="18" s="1"/>
  <c r="B371" i="18"/>
  <c r="G371" i="18" s="1"/>
  <c r="H371" i="18" s="1"/>
  <c r="B370" i="18"/>
  <c r="G370" i="18" s="1"/>
  <c r="H370" i="18" s="1"/>
  <c r="B369" i="18"/>
  <c r="G369" i="18" s="1"/>
  <c r="H369" i="18" s="1"/>
  <c r="B368" i="18"/>
  <c r="G368" i="18" s="1"/>
  <c r="H368" i="18" s="1"/>
  <c r="B365" i="18"/>
  <c r="G365" i="18" s="1"/>
  <c r="H365" i="18" s="1"/>
  <c r="B364" i="18"/>
  <c r="G364" i="18" s="1"/>
  <c r="H364" i="18" s="1"/>
  <c r="B363" i="18"/>
  <c r="G363" i="18" s="1"/>
  <c r="H363" i="18" s="1"/>
  <c r="B362" i="18"/>
  <c r="G362" i="18" s="1"/>
  <c r="H362" i="18" s="1"/>
  <c r="B360" i="18"/>
  <c r="G360" i="18" s="1"/>
  <c r="H360" i="18" s="1"/>
  <c r="B359" i="18"/>
  <c r="G359" i="18" s="1"/>
  <c r="H359" i="18" s="1"/>
  <c r="B358" i="18"/>
  <c r="G358" i="18" s="1"/>
  <c r="H358" i="18" s="1"/>
  <c r="B357" i="18"/>
  <c r="G357" i="18" s="1"/>
  <c r="H357" i="18" s="1"/>
  <c r="B356" i="18"/>
  <c r="G356" i="18" s="1"/>
  <c r="H356" i="18" s="1"/>
  <c r="B355" i="18"/>
  <c r="G355" i="18" s="1"/>
  <c r="H355" i="18" s="1"/>
  <c r="B354" i="18"/>
  <c r="G354" i="18" s="1"/>
  <c r="H354" i="18" s="1"/>
  <c r="B353" i="18"/>
  <c r="G353" i="18" s="1"/>
  <c r="H353" i="18" s="1"/>
  <c r="B352" i="18"/>
  <c r="G352" i="18" s="1"/>
  <c r="H352" i="18" s="1"/>
  <c r="B351" i="18"/>
  <c r="G351" i="18" s="1"/>
  <c r="H351" i="18" s="1"/>
  <c r="B349" i="18"/>
  <c r="G349" i="18" s="1"/>
  <c r="H349" i="18" s="1"/>
  <c r="B348" i="18"/>
  <c r="G348" i="18" s="1"/>
  <c r="H348" i="18" s="1"/>
  <c r="B347" i="18"/>
  <c r="G347" i="18" s="1"/>
  <c r="H347" i="18" s="1"/>
  <c r="B346" i="18"/>
  <c r="G346" i="18" s="1"/>
  <c r="H346" i="18" s="1"/>
  <c r="B345" i="18"/>
  <c r="G345" i="18" s="1"/>
  <c r="H345" i="18" s="1"/>
  <c r="B344" i="18"/>
  <c r="G344" i="18" s="1"/>
  <c r="H344" i="18" s="1"/>
  <c r="B343" i="18"/>
  <c r="G343" i="18" s="1"/>
  <c r="H343" i="18" s="1"/>
  <c r="B342" i="18"/>
  <c r="G342" i="18" s="1"/>
  <c r="H342" i="18" s="1"/>
  <c r="B341" i="18"/>
  <c r="G341" i="18" s="1"/>
  <c r="H341" i="18" s="1"/>
  <c r="B340" i="18"/>
  <c r="G340" i="18" s="1"/>
  <c r="H340" i="18" s="1"/>
  <c r="B339" i="18"/>
  <c r="G339" i="18" s="1"/>
  <c r="H339" i="18" s="1"/>
  <c r="B338" i="18"/>
  <c r="G338" i="18" s="1"/>
  <c r="H338" i="18" s="1"/>
  <c r="B337" i="18"/>
  <c r="G337" i="18" s="1"/>
  <c r="H337" i="18" s="1"/>
  <c r="B334" i="18"/>
  <c r="G334" i="18" s="1"/>
  <c r="H334" i="18" s="1"/>
  <c r="B333" i="18"/>
  <c r="G333" i="18" s="1"/>
  <c r="H333" i="18" s="1"/>
  <c r="B332" i="18"/>
  <c r="G332" i="18" s="1"/>
  <c r="H332" i="18" s="1"/>
  <c r="B331" i="18"/>
  <c r="G331" i="18" s="1"/>
  <c r="H331" i="18" s="1"/>
  <c r="B329" i="18"/>
  <c r="G329" i="18" s="1"/>
  <c r="H329" i="18" s="1"/>
  <c r="B328" i="18"/>
  <c r="G328" i="18" s="1"/>
  <c r="H328" i="18" s="1"/>
  <c r="B327" i="18"/>
  <c r="G327" i="18" s="1"/>
  <c r="H327" i="18" s="1"/>
  <c r="B326" i="18"/>
  <c r="G326" i="18" s="1"/>
  <c r="H326" i="18" s="1"/>
  <c r="B325" i="18"/>
  <c r="G325" i="18" s="1"/>
  <c r="H325" i="18" s="1"/>
  <c r="B324" i="18"/>
  <c r="G324" i="18" s="1"/>
  <c r="H324" i="18" s="1"/>
  <c r="B323" i="18"/>
  <c r="G323" i="18" s="1"/>
  <c r="H323" i="18" s="1"/>
  <c r="B322" i="18"/>
  <c r="G322" i="18" s="1"/>
  <c r="H322" i="18" s="1"/>
  <c r="B321" i="18"/>
  <c r="G321" i="18" s="1"/>
  <c r="H321" i="18" s="1"/>
  <c r="B320" i="18"/>
  <c r="G320" i="18" s="1"/>
  <c r="H320" i="18" s="1"/>
  <c r="B318" i="18"/>
  <c r="G318" i="18" s="1"/>
  <c r="H318" i="18" s="1"/>
  <c r="B317" i="18"/>
  <c r="G317" i="18" s="1"/>
  <c r="H317" i="18" s="1"/>
  <c r="B316" i="18"/>
  <c r="G316" i="18" s="1"/>
  <c r="H316" i="18" s="1"/>
  <c r="B315" i="18"/>
  <c r="G315" i="18" s="1"/>
  <c r="H315" i="18" s="1"/>
  <c r="B314" i="18"/>
  <c r="G314" i="18" s="1"/>
  <c r="H314" i="18" s="1"/>
  <c r="B313" i="18"/>
  <c r="G313" i="18" s="1"/>
  <c r="H313" i="18" s="1"/>
  <c r="B312" i="18"/>
  <c r="G312" i="18" s="1"/>
  <c r="H312" i="18" s="1"/>
  <c r="B311" i="18"/>
  <c r="G311" i="18" s="1"/>
  <c r="H311" i="18" s="1"/>
  <c r="B310" i="18"/>
  <c r="G310" i="18" s="1"/>
  <c r="H310" i="18" s="1"/>
  <c r="B309" i="18"/>
  <c r="G309" i="18" s="1"/>
  <c r="H309" i="18" s="1"/>
  <c r="B308" i="18"/>
  <c r="G308" i="18" s="1"/>
  <c r="H308" i="18" s="1"/>
  <c r="B307" i="18"/>
  <c r="G307" i="18" s="1"/>
  <c r="H307" i="18" s="1"/>
  <c r="B306" i="18"/>
  <c r="G306" i="18" s="1"/>
  <c r="H306" i="18" s="1"/>
  <c r="B302" i="18"/>
  <c r="G302" i="18" s="1"/>
  <c r="H302" i="18" s="1"/>
  <c r="B301" i="18"/>
  <c r="G301" i="18" s="1"/>
  <c r="H301" i="18" s="1"/>
  <c r="B300" i="18"/>
  <c r="G300" i="18" s="1"/>
  <c r="H300" i="18" s="1"/>
  <c r="B299" i="18"/>
  <c r="G299" i="18" s="1"/>
  <c r="H299" i="18" s="1"/>
  <c r="B298" i="18"/>
  <c r="G298" i="18" s="1"/>
  <c r="H298" i="18" s="1"/>
  <c r="B297" i="18"/>
  <c r="G297" i="18" s="1"/>
  <c r="H297" i="18" s="1"/>
  <c r="B296" i="18"/>
  <c r="G296" i="18" s="1"/>
  <c r="H296" i="18" s="1"/>
  <c r="B295" i="18"/>
  <c r="G295" i="18" s="1"/>
  <c r="H295" i="18" s="1"/>
  <c r="B294" i="18"/>
  <c r="G294" i="18" s="1"/>
  <c r="H294" i="18" s="1"/>
  <c r="B293" i="18"/>
  <c r="G293" i="18" s="1"/>
  <c r="H293" i="18" s="1"/>
  <c r="B292" i="18"/>
  <c r="G292" i="18" s="1"/>
  <c r="H292" i="18" s="1"/>
  <c r="B291" i="18"/>
  <c r="G291" i="18" s="1"/>
  <c r="H291" i="18" s="1"/>
  <c r="B289" i="18"/>
  <c r="G289" i="18" s="1"/>
  <c r="H289" i="18" s="1"/>
  <c r="B288" i="18"/>
  <c r="G288" i="18" s="1"/>
  <c r="H288" i="18" s="1"/>
  <c r="B287" i="18"/>
  <c r="G287" i="18" s="1"/>
  <c r="H287" i="18" s="1"/>
  <c r="B286" i="18"/>
  <c r="G286" i="18" s="1"/>
  <c r="H286" i="18" s="1"/>
  <c r="B285" i="18"/>
  <c r="G285" i="18" s="1"/>
  <c r="H285" i="18" s="1"/>
  <c r="B284" i="18"/>
  <c r="G284" i="18" s="1"/>
  <c r="H284" i="18" s="1"/>
  <c r="B283" i="18"/>
  <c r="G283" i="18" s="1"/>
  <c r="H283" i="18" s="1"/>
  <c r="B282" i="18"/>
  <c r="G282" i="18" s="1"/>
  <c r="H282" i="18" s="1"/>
  <c r="B281" i="18"/>
  <c r="G281" i="18" s="1"/>
  <c r="H281" i="18" s="1"/>
  <c r="B280" i="18"/>
  <c r="G280" i="18" s="1"/>
  <c r="H280" i="18" s="1"/>
  <c r="B279" i="18"/>
  <c r="G279" i="18" s="1"/>
  <c r="H279" i="18" s="1"/>
  <c r="B278" i="18"/>
  <c r="G278" i="18" s="1"/>
  <c r="H278" i="18" s="1"/>
  <c r="B277" i="18"/>
  <c r="G277" i="18" s="1"/>
  <c r="H277" i="18" s="1"/>
  <c r="B273" i="18"/>
  <c r="G273" i="18" s="1"/>
  <c r="H273" i="18" s="1"/>
  <c r="B272" i="18"/>
  <c r="G272" i="18" s="1"/>
  <c r="H272" i="18" s="1"/>
  <c r="B271" i="18"/>
  <c r="G271" i="18" s="1"/>
  <c r="H271" i="18" s="1"/>
  <c r="B270" i="18"/>
  <c r="G270" i="18" s="1"/>
  <c r="H270" i="18" s="1"/>
  <c r="B268" i="18"/>
  <c r="G268" i="18" s="1"/>
  <c r="H268" i="18" s="1"/>
  <c r="B267" i="18"/>
  <c r="G267" i="18" s="1"/>
  <c r="H267" i="18" s="1"/>
  <c r="B266" i="18"/>
  <c r="G266" i="18" s="1"/>
  <c r="H266" i="18" s="1"/>
  <c r="B265" i="18"/>
  <c r="G265" i="18" s="1"/>
  <c r="H265" i="18" s="1"/>
  <c r="B264" i="18"/>
  <c r="G264" i="18" s="1"/>
  <c r="H264" i="18" s="1"/>
  <c r="B263" i="18"/>
  <c r="G263" i="18" s="1"/>
  <c r="H263" i="18" s="1"/>
  <c r="B262" i="18"/>
  <c r="G262" i="18" s="1"/>
  <c r="H262" i="18" s="1"/>
  <c r="B261" i="18"/>
  <c r="G261" i="18" s="1"/>
  <c r="H261" i="18" s="1"/>
  <c r="B260" i="18"/>
  <c r="G260" i="18" s="1"/>
  <c r="H260" i="18" s="1"/>
  <c r="B259" i="18"/>
  <c r="G259" i="18" s="1"/>
  <c r="H259" i="18" s="1"/>
  <c r="B257" i="18"/>
  <c r="G257" i="18" s="1"/>
  <c r="H257" i="18" s="1"/>
  <c r="B256" i="18"/>
  <c r="G256" i="18" s="1"/>
  <c r="H256" i="18" s="1"/>
  <c r="B255" i="18"/>
  <c r="G255" i="18" s="1"/>
  <c r="H255" i="18" s="1"/>
  <c r="B254" i="18"/>
  <c r="G254" i="18" s="1"/>
  <c r="H254" i="18" s="1"/>
  <c r="B253" i="18"/>
  <c r="G253" i="18" s="1"/>
  <c r="H253" i="18" s="1"/>
  <c r="B252" i="18"/>
  <c r="G252" i="18" s="1"/>
  <c r="H252" i="18" s="1"/>
  <c r="B251" i="18"/>
  <c r="G251" i="18" s="1"/>
  <c r="H251" i="18" s="1"/>
  <c r="B250" i="18"/>
  <c r="G250" i="18" s="1"/>
  <c r="H250" i="18" s="1"/>
  <c r="B249" i="18"/>
  <c r="G249" i="18" s="1"/>
  <c r="H249" i="18" s="1"/>
  <c r="B248" i="18"/>
  <c r="G248" i="18" s="1"/>
  <c r="H248" i="18" s="1"/>
  <c r="B247" i="18"/>
  <c r="G247" i="18" s="1"/>
  <c r="H247" i="18" s="1"/>
  <c r="B246" i="18"/>
  <c r="G246" i="18" s="1"/>
  <c r="H246" i="18" s="1"/>
  <c r="B245" i="18"/>
  <c r="G245" i="18" s="1"/>
  <c r="H245" i="18" s="1"/>
  <c r="B242" i="18"/>
  <c r="G242" i="18" s="1"/>
  <c r="H242" i="18" s="1"/>
  <c r="B241" i="18"/>
  <c r="G241" i="18" s="1"/>
  <c r="H241" i="18" s="1"/>
  <c r="B240" i="18"/>
  <c r="G240" i="18" s="1"/>
  <c r="H240" i="18" s="1"/>
  <c r="B239" i="18"/>
  <c r="G239" i="18" s="1"/>
  <c r="H239" i="18" s="1"/>
  <c r="B237" i="18"/>
  <c r="G237" i="18" s="1"/>
  <c r="H237" i="18" s="1"/>
  <c r="B236" i="18"/>
  <c r="G236" i="18" s="1"/>
  <c r="H236" i="18" s="1"/>
  <c r="B235" i="18"/>
  <c r="G235" i="18" s="1"/>
  <c r="H235" i="18" s="1"/>
  <c r="B234" i="18"/>
  <c r="G234" i="18" s="1"/>
  <c r="H234" i="18" s="1"/>
  <c r="B233" i="18"/>
  <c r="G233" i="18" s="1"/>
  <c r="H233" i="18" s="1"/>
  <c r="B232" i="18"/>
  <c r="G232" i="18" s="1"/>
  <c r="H232" i="18" s="1"/>
  <c r="B231" i="18"/>
  <c r="G231" i="18" s="1"/>
  <c r="H231" i="18" s="1"/>
  <c r="B230" i="18"/>
  <c r="G230" i="18" s="1"/>
  <c r="H230" i="18" s="1"/>
  <c r="B229" i="18"/>
  <c r="G229" i="18" s="1"/>
  <c r="H229" i="18" s="1"/>
  <c r="B228" i="18"/>
  <c r="G228" i="18" s="1"/>
  <c r="H228" i="18" s="1"/>
  <c r="B226" i="18"/>
  <c r="G226" i="18" s="1"/>
  <c r="H226" i="18" s="1"/>
  <c r="B225" i="18"/>
  <c r="G225" i="18" s="1"/>
  <c r="H225" i="18" s="1"/>
  <c r="B224" i="18"/>
  <c r="G224" i="18" s="1"/>
  <c r="H224" i="18" s="1"/>
  <c r="B223" i="18"/>
  <c r="G223" i="18" s="1"/>
  <c r="H223" i="18" s="1"/>
  <c r="B222" i="18"/>
  <c r="G222" i="18" s="1"/>
  <c r="H222" i="18" s="1"/>
  <c r="B221" i="18"/>
  <c r="G221" i="18" s="1"/>
  <c r="H221" i="18" s="1"/>
  <c r="B220" i="18"/>
  <c r="G220" i="18" s="1"/>
  <c r="H220" i="18" s="1"/>
  <c r="B219" i="18"/>
  <c r="G219" i="18" s="1"/>
  <c r="H219" i="18" s="1"/>
  <c r="B218" i="18"/>
  <c r="G218" i="18" s="1"/>
  <c r="H218" i="18" s="1"/>
  <c r="B217" i="18"/>
  <c r="G217" i="18" s="1"/>
  <c r="H217" i="18" s="1"/>
  <c r="B216" i="18"/>
  <c r="G216" i="18" s="1"/>
  <c r="H216" i="18" s="1"/>
  <c r="B215" i="18"/>
  <c r="G215" i="18" s="1"/>
  <c r="H215" i="18" s="1"/>
  <c r="B214" i="18"/>
  <c r="G214" i="18" s="1"/>
  <c r="H214" i="18" s="1"/>
  <c r="B211" i="18"/>
  <c r="G211" i="18" s="1"/>
  <c r="H211" i="18" s="1"/>
  <c r="B210" i="18"/>
  <c r="G210" i="18" s="1"/>
  <c r="H210" i="18" s="1"/>
  <c r="B209" i="18"/>
  <c r="G209" i="18" s="1"/>
  <c r="H209" i="18" s="1"/>
  <c r="B208" i="18"/>
  <c r="G208" i="18" s="1"/>
  <c r="H208" i="18" s="1"/>
  <c r="B206" i="18"/>
  <c r="G206" i="18" s="1"/>
  <c r="H206" i="18" s="1"/>
  <c r="B205" i="18"/>
  <c r="G205" i="18" s="1"/>
  <c r="H205" i="18" s="1"/>
  <c r="B204" i="18"/>
  <c r="G204" i="18" s="1"/>
  <c r="H204" i="18" s="1"/>
  <c r="B203" i="18"/>
  <c r="G203" i="18" s="1"/>
  <c r="H203" i="18" s="1"/>
  <c r="B202" i="18"/>
  <c r="G202" i="18" s="1"/>
  <c r="H202" i="18" s="1"/>
  <c r="B201" i="18"/>
  <c r="G201" i="18" s="1"/>
  <c r="H201" i="18" s="1"/>
  <c r="B200" i="18"/>
  <c r="G200" i="18" s="1"/>
  <c r="H200" i="18" s="1"/>
  <c r="B199" i="18"/>
  <c r="G199" i="18" s="1"/>
  <c r="H199" i="18" s="1"/>
  <c r="B198" i="18"/>
  <c r="G198" i="18" s="1"/>
  <c r="H198" i="18" s="1"/>
  <c r="B197" i="18"/>
  <c r="G197" i="18" s="1"/>
  <c r="H197" i="18" s="1"/>
  <c r="B195" i="18"/>
  <c r="G195" i="18" s="1"/>
  <c r="H195" i="18" s="1"/>
  <c r="B194" i="18"/>
  <c r="G194" i="18" s="1"/>
  <c r="H194" i="18" s="1"/>
  <c r="B193" i="18"/>
  <c r="G193" i="18" s="1"/>
  <c r="H193" i="18" s="1"/>
  <c r="B192" i="18"/>
  <c r="G192" i="18" s="1"/>
  <c r="H192" i="18" s="1"/>
  <c r="B191" i="18"/>
  <c r="G191" i="18" s="1"/>
  <c r="H191" i="18" s="1"/>
  <c r="B190" i="18"/>
  <c r="G190" i="18" s="1"/>
  <c r="H190" i="18" s="1"/>
  <c r="B189" i="18"/>
  <c r="G189" i="18" s="1"/>
  <c r="H189" i="18" s="1"/>
  <c r="B188" i="18"/>
  <c r="G188" i="18" s="1"/>
  <c r="H188" i="18" s="1"/>
  <c r="B187" i="18"/>
  <c r="G187" i="18" s="1"/>
  <c r="H187" i="18" s="1"/>
  <c r="B186" i="18"/>
  <c r="G186" i="18" s="1"/>
  <c r="H186" i="18" s="1"/>
  <c r="B185" i="18"/>
  <c r="G185" i="18" s="1"/>
  <c r="H185" i="18" s="1"/>
  <c r="B184" i="18"/>
  <c r="G184" i="18" s="1"/>
  <c r="H184" i="18" s="1"/>
  <c r="B183" i="18"/>
  <c r="G183" i="18" s="1"/>
  <c r="H183" i="18" s="1"/>
  <c r="B179" i="18"/>
  <c r="G179" i="18" s="1"/>
  <c r="H179" i="18" s="1"/>
  <c r="B178" i="18"/>
  <c r="G178" i="18" s="1"/>
  <c r="H178" i="18" s="1"/>
  <c r="B177" i="18"/>
  <c r="G177" i="18" s="1"/>
  <c r="H177" i="18" s="1"/>
  <c r="B176" i="18"/>
  <c r="G176" i="18" s="1"/>
  <c r="H176" i="18" s="1"/>
  <c r="B175" i="18"/>
  <c r="G175" i="18" s="1"/>
  <c r="H175" i="18" s="1"/>
  <c r="B174" i="18"/>
  <c r="G174" i="18" s="1"/>
  <c r="H174" i="18" s="1"/>
  <c r="B173" i="18"/>
  <c r="G173" i="18" s="1"/>
  <c r="H173" i="18" s="1"/>
  <c r="B172" i="18"/>
  <c r="G172" i="18" s="1"/>
  <c r="H172" i="18" s="1"/>
  <c r="B171" i="18"/>
  <c r="G171" i="18" s="1"/>
  <c r="H171" i="18" s="1"/>
  <c r="B170" i="18"/>
  <c r="G170" i="18" s="1"/>
  <c r="H170" i="18" s="1"/>
  <c r="B169" i="18"/>
  <c r="G169" i="18" s="1"/>
  <c r="H169" i="18" s="1"/>
  <c r="B168" i="18"/>
  <c r="G168" i="18" s="1"/>
  <c r="H168" i="18" s="1"/>
  <c r="B166" i="18"/>
  <c r="G166" i="18" s="1"/>
  <c r="H166" i="18" s="1"/>
  <c r="B165" i="18"/>
  <c r="G165" i="18" s="1"/>
  <c r="H165" i="18" s="1"/>
  <c r="B164" i="18"/>
  <c r="G164" i="18" s="1"/>
  <c r="H164" i="18" s="1"/>
  <c r="B163" i="18"/>
  <c r="G163" i="18" s="1"/>
  <c r="H163" i="18" s="1"/>
  <c r="B162" i="18"/>
  <c r="G162" i="18" s="1"/>
  <c r="H162" i="18" s="1"/>
  <c r="B161" i="18"/>
  <c r="G161" i="18" s="1"/>
  <c r="H161" i="18" s="1"/>
  <c r="B160" i="18"/>
  <c r="G160" i="18" s="1"/>
  <c r="H160" i="18" s="1"/>
  <c r="B159" i="18"/>
  <c r="G159" i="18" s="1"/>
  <c r="H159" i="18" s="1"/>
  <c r="B158" i="18"/>
  <c r="G158" i="18" s="1"/>
  <c r="H158" i="18" s="1"/>
  <c r="B157" i="18"/>
  <c r="G157" i="18" s="1"/>
  <c r="H157" i="18" s="1"/>
  <c r="B156" i="18"/>
  <c r="G156" i="18" s="1"/>
  <c r="H156" i="18" s="1"/>
  <c r="B155" i="18"/>
  <c r="G155" i="18" s="1"/>
  <c r="H155" i="18" s="1"/>
  <c r="B154" i="18"/>
  <c r="G154" i="18" s="1"/>
  <c r="H154" i="18" s="1"/>
  <c r="B150" i="18"/>
  <c r="G150" i="18" s="1"/>
  <c r="H150" i="18" s="1"/>
  <c r="B149" i="18"/>
  <c r="G149" i="18" s="1"/>
  <c r="H149" i="18" s="1"/>
  <c r="B148" i="18"/>
  <c r="G148" i="18" s="1"/>
  <c r="H148" i="18" s="1"/>
  <c r="B147" i="18"/>
  <c r="G147" i="18" s="1"/>
  <c r="H147" i="18" s="1"/>
  <c r="B145" i="18"/>
  <c r="G145" i="18" s="1"/>
  <c r="H145" i="18" s="1"/>
  <c r="B144" i="18"/>
  <c r="G144" i="18" s="1"/>
  <c r="H144" i="18" s="1"/>
  <c r="B143" i="18"/>
  <c r="G143" i="18" s="1"/>
  <c r="H143" i="18" s="1"/>
  <c r="B142" i="18"/>
  <c r="G142" i="18" s="1"/>
  <c r="H142" i="18" s="1"/>
  <c r="B141" i="18"/>
  <c r="G141" i="18" s="1"/>
  <c r="H141" i="18" s="1"/>
  <c r="B140" i="18"/>
  <c r="G140" i="18" s="1"/>
  <c r="H140" i="18" s="1"/>
  <c r="B139" i="18"/>
  <c r="G139" i="18" s="1"/>
  <c r="H139" i="18" s="1"/>
  <c r="B138" i="18"/>
  <c r="G138" i="18" s="1"/>
  <c r="H138" i="18" s="1"/>
  <c r="B137" i="18"/>
  <c r="G137" i="18" s="1"/>
  <c r="H137" i="18" s="1"/>
  <c r="B136" i="18"/>
  <c r="G136" i="18" s="1"/>
  <c r="H136" i="18" s="1"/>
  <c r="B134" i="18"/>
  <c r="G134" i="18" s="1"/>
  <c r="H134" i="18" s="1"/>
  <c r="B133" i="18"/>
  <c r="G133" i="18" s="1"/>
  <c r="H133" i="18" s="1"/>
  <c r="B132" i="18"/>
  <c r="G132" i="18" s="1"/>
  <c r="H132" i="18" s="1"/>
  <c r="B131" i="18"/>
  <c r="G131" i="18" s="1"/>
  <c r="H131" i="18" s="1"/>
  <c r="B130" i="18"/>
  <c r="G130" i="18" s="1"/>
  <c r="H130" i="18" s="1"/>
  <c r="B129" i="18"/>
  <c r="G129" i="18" s="1"/>
  <c r="H129" i="18" s="1"/>
  <c r="B128" i="18"/>
  <c r="G128" i="18" s="1"/>
  <c r="H128" i="18" s="1"/>
  <c r="B127" i="18"/>
  <c r="G127" i="18" s="1"/>
  <c r="H127" i="18" s="1"/>
  <c r="B126" i="18"/>
  <c r="G126" i="18" s="1"/>
  <c r="H126" i="18" s="1"/>
  <c r="B125" i="18"/>
  <c r="G125" i="18" s="1"/>
  <c r="H125" i="18" s="1"/>
  <c r="B124" i="18"/>
  <c r="G124" i="18" s="1"/>
  <c r="H124" i="18" s="1"/>
  <c r="B123" i="18"/>
  <c r="G123" i="18" s="1"/>
  <c r="H123" i="18" s="1"/>
  <c r="B122" i="18"/>
  <c r="G122" i="18" s="1"/>
  <c r="H122" i="18" s="1"/>
  <c r="B119" i="18"/>
  <c r="G119" i="18" s="1"/>
  <c r="H119" i="18" s="1"/>
  <c r="B118" i="18"/>
  <c r="G118" i="18" s="1"/>
  <c r="H118" i="18" s="1"/>
  <c r="B117" i="18"/>
  <c r="G117" i="18" s="1"/>
  <c r="H117" i="18" s="1"/>
  <c r="B116" i="18"/>
  <c r="G116" i="18" s="1"/>
  <c r="H116" i="18" s="1"/>
  <c r="B114" i="18"/>
  <c r="G114" i="18" s="1"/>
  <c r="H114" i="18" s="1"/>
  <c r="B113" i="18"/>
  <c r="G113" i="18" s="1"/>
  <c r="H113" i="18" s="1"/>
  <c r="B112" i="18"/>
  <c r="G112" i="18" s="1"/>
  <c r="H112" i="18" s="1"/>
  <c r="B111" i="18"/>
  <c r="G111" i="18" s="1"/>
  <c r="H111" i="18" s="1"/>
  <c r="B110" i="18"/>
  <c r="G110" i="18" s="1"/>
  <c r="H110" i="18" s="1"/>
  <c r="B109" i="18"/>
  <c r="G109" i="18" s="1"/>
  <c r="H109" i="18" s="1"/>
  <c r="B108" i="18"/>
  <c r="G108" i="18" s="1"/>
  <c r="H108" i="18" s="1"/>
  <c r="B107" i="18"/>
  <c r="G107" i="18" s="1"/>
  <c r="H107" i="18" s="1"/>
  <c r="B106" i="18"/>
  <c r="G106" i="18" s="1"/>
  <c r="H106" i="18" s="1"/>
  <c r="B105" i="18"/>
  <c r="G105" i="18" s="1"/>
  <c r="H105" i="18" s="1"/>
  <c r="B103" i="18"/>
  <c r="G103" i="18" s="1"/>
  <c r="H103" i="18" s="1"/>
  <c r="B102" i="18"/>
  <c r="G102" i="18" s="1"/>
  <c r="H102" i="18" s="1"/>
  <c r="B101" i="18"/>
  <c r="G101" i="18" s="1"/>
  <c r="H101" i="18" s="1"/>
  <c r="B100" i="18"/>
  <c r="G100" i="18" s="1"/>
  <c r="H100" i="18" s="1"/>
  <c r="B99" i="18"/>
  <c r="G99" i="18" s="1"/>
  <c r="H99" i="18" s="1"/>
  <c r="B98" i="18"/>
  <c r="G98" i="18" s="1"/>
  <c r="H98" i="18" s="1"/>
  <c r="B97" i="18"/>
  <c r="G97" i="18" s="1"/>
  <c r="H97" i="18" s="1"/>
  <c r="B96" i="18"/>
  <c r="G96" i="18" s="1"/>
  <c r="H96" i="18" s="1"/>
  <c r="B95" i="18"/>
  <c r="G95" i="18" s="1"/>
  <c r="H95" i="18" s="1"/>
  <c r="B94" i="18"/>
  <c r="G94" i="18" s="1"/>
  <c r="H94" i="18" s="1"/>
  <c r="B93" i="18"/>
  <c r="G93" i="18" s="1"/>
  <c r="H93" i="18" s="1"/>
  <c r="B92" i="18"/>
  <c r="G92" i="18" s="1"/>
  <c r="H92" i="18" s="1"/>
  <c r="B91" i="18"/>
  <c r="G91" i="18" s="1"/>
  <c r="H91" i="18" s="1"/>
  <c r="B88" i="18"/>
  <c r="G88" i="18" s="1"/>
  <c r="H88" i="18" s="1"/>
  <c r="B87" i="18"/>
  <c r="G87" i="18" s="1"/>
  <c r="H87" i="18" s="1"/>
  <c r="B86" i="18"/>
  <c r="G86" i="18" s="1"/>
  <c r="H86" i="18" s="1"/>
  <c r="B85" i="18"/>
  <c r="G85" i="18" s="1"/>
  <c r="H85" i="18" s="1"/>
  <c r="B84" i="18"/>
  <c r="G84" i="18" s="1"/>
  <c r="H84" i="18" s="1"/>
  <c r="B83" i="18"/>
  <c r="G83" i="18" s="1"/>
  <c r="H83" i="18" s="1"/>
  <c r="B82" i="18"/>
  <c r="G82" i="18" s="1"/>
  <c r="H82" i="18" s="1"/>
  <c r="B81" i="18"/>
  <c r="G81" i="18" s="1"/>
  <c r="H81" i="18" s="1"/>
  <c r="B80" i="18"/>
  <c r="G80" i="18" s="1"/>
  <c r="H80" i="18" s="1"/>
  <c r="B79" i="18"/>
  <c r="G79" i="18" s="1"/>
  <c r="H79" i="18" s="1"/>
  <c r="B78" i="18"/>
  <c r="G78" i="18" s="1"/>
  <c r="H78" i="18" s="1"/>
  <c r="B77" i="18"/>
  <c r="G77" i="18" s="1"/>
  <c r="H77" i="18" s="1"/>
  <c r="B76" i="18"/>
  <c r="G76" i="18" s="1"/>
  <c r="H76" i="18" s="1"/>
  <c r="B75" i="18"/>
  <c r="G75" i="18" s="1"/>
  <c r="H75" i="18" s="1"/>
  <c r="B74" i="18"/>
  <c r="G74" i="18" s="1"/>
  <c r="H74" i="18" s="1"/>
  <c r="B72" i="18"/>
  <c r="G72" i="18" s="1"/>
  <c r="H72" i="18" s="1"/>
  <c r="B71" i="18"/>
  <c r="G71" i="18" s="1"/>
  <c r="H71" i="18" s="1"/>
  <c r="B70" i="18"/>
  <c r="G70" i="18" s="1"/>
  <c r="H70" i="18" s="1"/>
  <c r="B69" i="18"/>
  <c r="G69" i="18" s="1"/>
  <c r="H69" i="18" s="1"/>
  <c r="B68" i="18"/>
  <c r="G68" i="18" s="1"/>
  <c r="H68" i="18" s="1"/>
  <c r="B67" i="18"/>
  <c r="G67" i="18" s="1"/>
  <c r="H67" i="18" s="1"/>
  <c r="B66" i="18"/>
  <c r="G66" i="18" s="1"/>
  <c r="H66" i="18" s="1"/>
  <c r="B65" i="18"/>
  <c r="G65" i="18" s="1"/>
  <c r="H65" i="18" s="1"/>
  <c r="B64" i="18"/>
  <c r="G64" i="18" s="1"/>
  <c r="H64" i="18" s="1"/>
  <c r="B63" i="18"/>
  <c r="G63" i="18" s="1"/>
  <c r="H63" i="18" s="1"/>
  <c r="B62" i="18"/>
  <c r="G62" i="18" s="1"/>
  <c r="H62" i="18" s="1"/>
  <c r="B61" i="18"/>
  <c r="G61" i="18" s="1"/>
  <c r="H61" i="18" s="1"/>
  <c r="B60" i="18"/>
  <c r="G60" i="18" s="1"/>
  <c r="H60" i="18" s="1"/>
  <c r="B56" i="18"/>
  <c r="G56" i="18" s="1"/>
  <c r="H56" i="18" s="1"/>
  <c r="B55" i="18"/>
  <c r="G55" i="18" s="1"/>
  <c r="H55" i="18" s="1"/>
  <c r="B54" i="18"/>
  <c r="G54" i="18" s="1"/>
  <c r="H54" i="18" s="1"/>
  <c r="B53" i="18"/>
  <c r="G53" i="18" s="1"/>
  <c r="H53" i="18" s="1"/>
  <c r="B52" i="18"/>
  <c r="G52" i="18" s="1"/>
  <c r="H52" i="18" s="1"/>
  <c r="B51" i="18"/>
  <c r="G51" i="18" s="1"/>
  <c r="H51" i="18" s="1"/>
  <c r="B50" i="18"/>
  <c r="G50" i="18" s="1"/>
  <c r="H50" i="18" s="1"/>
  <c r="B49" i="18"/>
  <c r="G49" i="18" s="1"/>
  <c r="H49" i="18" s="1"/>
  <c r="B48" i="18"/>
  <c r="G48" i="18" s="1"/>
  <c r="H48" i="18" s="1"/>
  <c r="B47" i="18"/>
  <c r="G47" i="18" s="1"/>
  <c r="H47" i="18" s="1"/>
  <c r="B46" i="18"/>
  <c r="G46" i="18" s="1"/>
  <c r="H46" i="18" s="1"/>
  <c r="B45" i="18"/>
  <c r="G45" i="18" s="1"/>
  <c r="H45" i="18" s="1"/>
  <c r="B43" i="18"/>
  <c r="G43" i="18" s="1"/>
  <c r="H43" i="18" s="1"/>
  <c r="B42" i="18"/>
  <c r="G42" i="18" s="1"/>
  <c r="H42" i="18" s="1"/>
  <c r="B41" i="18"/>
  <c r="G41" i="18" s="1"/>
  <c r="H41" i="18" s="1"/>
  <c r="B40" i="18"/>
  <c r="G40" i="18" s="1"/>
  <c r="H40" i="18" s="1"/>
  <c r="B39" i="18"/>
  <c r="G39" i="18" s="1"/>
  <c r="H39" i="18" s="1"/>
  <c r="B38" i="18"/>
  <c r="G38" i="18" s="1"/>
  <c r="H38" i="18" s="1"/>
  <c r="B37" i="18"/>
  <c r="G37" i="18" s="1"/>
  <c r="H37" i="18" s="1"/>
  <c r="B36" i="18"/>
  <c r="G36" i="18" s="1"/>
  <c r="H36" i="18" s="1"/>
  <c r="B35" i="18"/>
  <c r="G35" i="18" s="1"/>
  <c r="H35" i="18" s="1"/>
  <c r="B34" i="18"/>
  <c r="G34" i="18" s="1"/>
  <c r="H34" i="18" s="1"/>
  <c r="B33" i="18"/>
  <c r="G33" i="18" s="1"/>
  <c r="H33" i="18" s="1"/>
  <c r="B32" i="18"/>
  <c r="G32" i="18" s="1"/>
  <c r="H32" i="18" s="1"/>
  <c r="B31" i="18"/>
  <c r="G31" i="18" s="1"/>
  <c r="H31" i="18" s="1"/>
  <c r="B28" i="18"/>
  <c r="G28" i="18" s="1"/>
  <c r="H28" i="18" s="1"/>
  <c r="B26" i="18"/>
  <c r="G26" i="18" s="1"/>
  <c r="H26" i="18" s="1"/>
  <c r="B25" i="18"/>
  <c r="G25" i="18" s="1"/>
  <c r="H25" i="18" s="1"/>
  <c r="B24" i="18"/>
  <c r="G24" i="18" s="1"/>
  <c r="H24" i="18" s="1"/>
  <c r="B23" i="18"/>
  <c r="G23" i="18" s="1"/>
  <c r="H23" i="18" s="1"/>
  <c r="B22" i="18"/>
  <c r="G22" i="18" s="1"/>
  <c r="H22" i="18" s="1"/>
  <c r="B21" i="18"/>
  <c r="G21" i="18" s="1"/>
  <c r="H21" i="18" s="1"/>
  <c r="B20" i="18"/>
  <c r="G20" i="18" s="1"/>
  <c r="H20" i="18" s="1"/>
  <c r="B19" i="18"/>
  <c r="G19" i="18" s="1"/>
  <c r="H19" i="18" s="1"/>
  <c r="B18" i="18"/>
  <c r="G18" i="18" s="1"/>
  <c r="H18" i="18" s="1"/>
  <c r="B17" i="18"/>
  <c r="G17" i="18" s="1"/>
  <c r="H17" i="18" s="1"/>
  <c r="B16" i="18"/>
  <c r="G16" i="18" s="1"/>
  <c r="H16" i="18" s="1"/>
  <c r="B15" i="18"/>
  <c r="G15" i="18" s="1"/>
  <c r="H15" i="18" s="1"/>
  <c r="B14" i="18"/>
  <c r="G14" i="18" s="1"/>
  <c r="H14" i="18" s="1"/>
  <c r="B13" i="18"/>
  <c r="G13" i="18" s="1"/>
  <c r="H13" i="18" s="1"/>
  <c r="B11" i="18"/>
  <c r="G11" i="18" s="1"/>
  <c r="H756" i="18" l="1"/>
  <c r="H11" i="18"/>
  <c r="A14" i="18"/>
  <c r="A22" i="18"/>
  <c r="A30" i="18"/>
  <c r="A38" i="18"/>
  <c r="A46" i="18"/>
  <c r="A54" i="18"/>
  <c r="A61" i="18"/>
  <c r="A15" i="18"/>
  <c r="A23" i="18"/>
  <c r="A16" i="18"/>
  <c r="A24" i="18"/>
  <c r="A32" i="18"/>
  <c r="A40" i="18"/>
  <c r="A48" i="18"/>
  <c r="A55" i="18"/>
  <c r="A63" i="18"/>
  <c r="A71" i="18"/>
  <c r="A79" i="18"/>
  <c r="A87" i="18"/>
  <c r="A95" i="18"/>
  <c r="A103" i="18"/>
  <c r="A111" i="18"/>
  <c r="A119" i="18"/>
  <c r="A127" i="18"/>
  <c r="A135" i="18"/>
  <c r="A143" i="18"/>
  <c r="A151" i="18"/>
  <c r="A159" i="18"/>
  <c r="A167" i="18"/>
  <c r="A175" i="18"/>
  <c r="A182" i="18"/>
  <c r="A190" i="18"/>
  <c r="A198" i="18"/>
  <c r="A206" i="18"/>
  <c r="A214" i="18"/>
  <c r="A222" i="18"/>
  <c r="A230" i="18"/>
  <c r="A238" i="18"/>
  <c r="A246" i="18"/>
  <c r="A254" i="18"/>
  <c r="A262" i="18"/>
  <c r="A270" i="18"/>
  <c r="A278" i="18"/>
  <c r="A286" i="18"/>
  <c r="A294" i="18"/>
  <c r="A301" i="18"/>
  <c r="A309" i="18"/>
  <c r="A317" i="18"/>
  <c r="A325" i="18"/>
  <c r="A333" i="18"/>
  <c r="A341" i="18"/>
  <c r="A349" i="18"/>
  <c r="A357" i="18"/>
  <c r="A365" i="18"/>
  <c r="A373" i="18"/>
  <c r="A381" i="18"/>
  <c r="A389" i="18"/>
  <c r="A397" i="18"/>
  <c r="A405" i="18"/>
  <c r="A413" i="18"/>
  <c r="A421" i="18"/>
  <c r="A429" i="18"/>
  <c r="A437" i="18"/>
  <c r="A445" i="18"/>
  <c r="A453" i="18"/>
  <c r="A461" i="18"/>
  <c r="A469" i="18"/>
  <c r="A477" i="18"/>
  <c r="A485" i="18"/>
  <c r="A493" i="18"/>
  <c r="A501" i="18"/>
  <c r="A509" i="18"/>
  <c r="A517" i="18"/>
  <c r="A525" i="18"/>
  <c r="A533" i="18"/>
  <c r="A541" i="18"/>
  <c r="A549" i="18"/>
  <c r="A557" i="18"/>
  <c r="A565" i="18"/>
  <c r="A573" i="18"/>
  <c r="A581" i="18"/>
  <c r="A589" i="18"/>
  <c r="A596" i="18"/>
  <c r="A604" i="18"/>
  <c r="A612" i="18"/>
  <c r="A620" i="18"/>
  <c r="A628" i="18"/>
  <c r="A636" i="18"/>
  <c r="A644" i="18"/>
  <c r="A652" i="18"/>
  <c r="A660" i="18"/>
  <c r="A668" i="18"/>
  <c r="A676" i="18"/>
  <c r="A684" i="18"/>
  <c r="A12" i="18"/>
  <c r="A20" i="18"/>
  <c r="A28" i="18"/>
  <c r="A36" i="18"/>
  <c r="A21" i="18"/>
  <c r="A35" i="18"/>
  <c r="A47" i="18"/>
  <c r="A57" i="18"/>
  <c r="A67" i="18"/>
  <c r="A76" i="18"/>
  <c r="A85" i="18"/>
  <c r="A94" i="18"/>
  <c r="A104" i="18"/>
  <c r="A113" i="18"/>
  <c r="A122" i="18"/>
  <c r="A131" i="18"/>
  <c r="A140" i="18"/>
  <c r="A149" i="18"/>
  <c r="A158" i="18"/>
  <c r="A168" i="18"/>
  <c r="A177" i="18"/>
  <c r="A185" i="18"/>
  <c r="A194" i="18"/>
  <c r="A203" i="18"/>
  <c r="A212" i="18"/>
  <c r="A221" i="18"/>
  <c r="A231" i="18"/>
  <c r="A240" i="18"/>
  <c r="A249" i="18"/>
  <c r="A258" i="18"/>
  <c r="A267" i="18"/>
  <c r="A276" i="18"/>
  <c r="A285" i="18"/>
  <c r="A295" i="18"/>
  <c r="A303" i="18"/>
  <c r="A312" i="18"/>
  <c r="A321" i="18"/>
  <c r="A330" i="18"/>
  <c r="A339" i="18"/>
  <c r="A348" i="18"/>
  <c r="A358" i="18"/>
  <c r="A367" i="18"/>
  <c r="A376" i="18"/>
  <c r="A385" i="18"/>
  <c r="A394" i="18"/>
  <c r="A403" i="18"/>
  <c r="A412" i="18"/>
  <c r="A422" i="18"/>
  <c r="A431" i="18"/>
  <c r="A440" i="18"/>
  <c r="A449" i="18"/>
  <c r="A458" i="18"/>
  <c r="A467" i="18"/>
  <c r="A476" i="18"/>
  <c r="A486" i="18"/>
  <c r="A495" i="18"/>
  <c r="A504" i="18"/>
  <c r="A513" i="18"/>
  <c r="A522" i="18"/>
  <c r="A531" i="18"/>
  <c r="A540" i="18"/>
  <c r="A550" i="18"/>
  <c r="A559" i="18"/>
  <c r="A568" i="18"/>
  <c r="A577" i="18"/>
  <c r="A586" i="18"/>
  <c r="A595" i="18"/>
  <c r="A603" i="18"/>
  <c r="A613" i="18"/>
  <c r="A622" i="18"/>
  <c r="A631" i="18"/>
  <c r="A640" i="18"/>
  <c r="A649" i="18"/>
  <c r="A658" i="18"/>
  <c r="A667" i="18"/>
  <c r="A677" i="18"/>
  <c r="A686" i="18"/>
  <c r="A694" i="18"/>
  <c r="A702" i="18"/>
  <c r="A710" i="18"/>
  <c r="A718" i="18"/>
  <c r="A726" i="18"/>
  <c r="A734" i="18"/>
  <c r="A742" i="18"/>
  <c r="A750" i="18"/>
  <c r="A761" i="18"/>
  <c r="A769" i="18"/>
  <c r="A777" i="18"/>
  <c r="A785" i="18"/>
  <c r="A793" i="18"/>
  <c r="A801" i="18"/>
  <c r="A809" i="18"/>
  <c r="A817" i="18"/>
  <c r="A825" i="18"/>
  <c r="A833" i="18"/>
  <c r="A841" i="18"/>
  <c r="A849" i="18"/>
  <c r="A857" i="18"/>
  <c r="A865" i="18"/>
  <c r="A873" i="18"/>
  <c r="A881" i="18"/>
  <c r="A889" i="18"/>
  <c r="A897" i="18"/>
  <c r="A908" i="18"/>
  <c r="A916" i="18"/>
  <c r="A13" i="18"/>
  <c r="A29" i="18"/>
  <c r="A42" i="18"/>
  <c r="A52" i="18"/>
  <c r="A62" i="18"/>
  <c r="A72" i="18"/>
  <c r="A81" i="18"/>
  <c r="A90" i="18"/>
  <c r="A99" i="18"/>
  <c r="A108" i="18"/>
  <c r="A117" i="18"/>
  <c r="A126" i="18"/>
  <c r="A136" i="18"/>
  <c r="A145" i="18"/>
  <c r="A154" i="18"/>
  <c r="A163" i="18"/>
  <c r="A172" i="18"/>
  <c r="A180" i="18"/>
  <c r="A189" i="18"/>
  <c r="A199" i="18"/>
  <c r="A208" i="18"/>
  <c r="A217" i="18"/>
  <c r="A226" i="18"/>
  <c r="A235" i="18"/>
  <c r="A244" i="18"/>
  <c r="A253" i="18"/>
  <c r="A263" i="18"/>
  <c r="A272" i="18"/>
  <c r="A281" i="18"/>
  <c r="A290" i="18"/>
  <c r="A299" i="18"/>
  <c r="A307" i="18"/>
  <c r="A316" i="18"/>
  <c r="A326" i="18"/>
  <c r="A335" i="18"/>
  <c r="A344" i="18"/>
  <c r="A353" i="18"/>
  <c r="A362" i="18"/>
  <c r="A371" i="18"/>
  <c r="A380" i="18"/>
  <c r="A390" i="18"/>
  <c r="A399" i="18"/>
  <c r="A408" i="18"/>
  <c r="A417" i="18"/>
  <c r="A426" i="18"/>
  <c r="A435" i="18"/>
  <c r="A444" i="18"/>
  <c r="A454" i="18"/>
  <c r="A463" i="18"/>
  <c r="A472" i="18"/>
  <c r="A481" i="18"/>
  <c r="A490" i="18"/>
  <c r="A499" i="18"/>
  <c r="A508" i="18"/>
  <c r="A518" i="18"/>
  <c r="A527" i="18"/>
  <c r="A536" i="18"/>
  <c r="A545" i="18"/>
  <c r="A554" i="18"/>
  <c r="A563" i="18"/>
  <c r="A572" i="18"/>
  <c r="A582" i="18"/>
  <c r="A591" i="18"/>
  <c r="A599" i="18"/>
  <c r="A608" i="18"/>
  <c r="A617" i="18"/>
  <c r="A626" i="18"/>
  <c r="A635" i="18"/>
  <c r="A645" i="18"/>
  <c r="A654" i="18"/>
  <c r="A663" i="18"/>
  <c r="A672" i="18"/>
  <c r="A681" i="18"/>
  <c r="A690" i="18"/>
  <c r="A698" i="18"/>
  <c r="A706" i="18"/>
  <c r="A714" i="18"/>
  <c r="A722" i="18"/>
  <c r="A730" i="18"/>
  <c r="A738" i="18"/>
  <c r="A746" i="18"/>
  <c r="A754" i="18"/>
  <c r="A765" i="18"/>
  <c r="A773" i="18"/>
  <c r="A781" i="18"/>
  <c r="A19" i="18"/>
  <c r="A39" i="18"/>
  <c r="A53" i="18"/>
  <c r="A66" i="18"/>
  <c r="A78" i="18"/>
  <c r="A91" i="18"/>
  <c r="A102" i="18"/>
  <c r="A115" i="18"/>
  <c r="A128" i="18"/>
  <c r="A139" i="18"/>
  <c r="A152" i="18"/>
  <c r="A164" i="18"/>
  <c r="A176" i="18"/>
  <c r="A187" i="18"/>
  <c r="A200" i="18"/>
  <c r="A211" i="18"/>
  <c r="A224" i="18"/>
  <c r="A236" i="18"/>
  <c r="A25" i="18"/>
  <c r="A41" i="18"/>
  <c r="A68" i="18"/>
  <c r="A80" i="18"/>
  <c r="A92" i="18"/>
  <c r="A105" i="18"/>
  <c r="A116" i="18"/>
  <c r="A129" i="18"/>
  <c r="A141" i="18"/>
  <c r="A153" i="18"/>
  <c r="A165" i="18"/>
  <c r="A26" i="18"/>
  <c r="A43" i="18"/>
  <c r="A56" i="18"/>
  <c r="A69" i="18"/>
  <c r="A82" i="18"/>
  <c r="A93" i="18"/>
  <c r="A106" i="18"/>
  <c r="A118" i="18"/>
  <c r="A130" i="18"/>
  <c r="A142" i="18"/>
  <c r="A155" i="18"/>
  <c r="A166" i="18"/>
  <c r="A178" i="18"/>
  <c r="A191" i="18"/>
  <c r="A202" i="18"/>
  <c r="A215" i="18"/>
  <c r="A227" i="18"/>
  <c r="A239" i="18"/>
  <c r="A251" i="18"/>
  <c r="A264" i="18"/>
  <c r="A275" i="18"/>
  <c r="A288" i="18"/>
  <c r="A300" i="18"/>
  <c r="A311" i="18"/>
  <c r="A323" i="18"/>
  <c r="A336" i="18"/>
  <c r="A347" i="18"/>
  <c r="A360" i="18"/>
  <c r="A372" i="18"/>
  <c r="A384" i="18"/>
  <c r="A396" i="18"/>
  <c r="A409" i="18"/>
  <c r="A420" i="18"/>
  <c r="A433" i="18"/>
  <c r="A446" i="18"/>
  <c r="A457" i="18"/>
  <c r="A470" i="18"/>
  <c r="A482" i="18"/>
  <c r="A494" i="18"/>
  <c r="A506" i="18"/>
  <c r="A519" i="18"/>
  <c r="A530" i="18"/>
  <c r="A543" i="18"/>
  <c r="A555" i="18"/>
  <c r="A567" i="18"/>
  <c r="A579" i="18"/>
  <c r="A592" i="18"/>
  <c r="A602" i="18"/>
  <c r="A615" i="18"/>
  <c r="A627" i="18"/>
  <c r="A639" i="18"/>
  <c r="A651" i="18"/>
  <c r="A664" i="18"/>
  <c r="A675" i="18"/>
  <c r="A688" i="18"/>
  <c r="A699" i="18"/>
  <c r="A709" i="18"/>
  <c r="A720" i="18"/>
  <c r="A731" i="18"/>
  <c r="A741" i="18"/>
  <c r="A752" i="18"/>
  <c r="A766" i="18"/>
  <c r="A776" i="18"/>
  <c r="A787" i="18"/>
  <c r="A796" i="18"/>
  <c r="A805" i="18"/>
  <c r="A814" i="18"/>
  <c r="A823" i="18"/>
  <c r="A832" i="18"/>
  <c r="A842" i="18"/>
  <c r="A851" i="18"/>
  <c r="A860" i="18"/>
  <c r="A869" i="18"/>
  <c r="A878" i="18"/>
  <c r="A887" i="18"/>
  <c r="A896" i="18"/>
  <c r="A909" i="18"/>
  <c r="A918" i="18"/>
  <c r="A926" i="18"/>
  <c r="A934" i="18"/>
  <c r="A942" i="18"/>
  <c r="A950" i="18"/>
  <c r="A958" i="18"/>
  <c r="A966" i="18"/>
  <c r="A974" i="18"/>
  <c r="A982" i="18"/>
  <c r="A990" i="18"/>
  <c r="A998" i="18"/>
  <c r="A1006" i="18"/>
  <c r="A1014" i="18"/>
  <c r="A1022" i="18"/>
  <c r="A1030" i="18"/>
  <c r="A1038" i="18"/>
  <c r="A1046" i="18"/>
  <c r="A1054" i="18"/>
  <c r="A1062" i="18"/>
  <c r="A1066" i="18"/>
  <c r="A1074" i="18"/>
  <c r="A1082" i="18"/>
  <c r="A1090" i="18"/>
  <c r="A1098" i="18"/>
  <c r="A1106" i="18"/>
  <c r="A1118" i="18"/>
  <c r="A1126" i="18"/>
  <c r="A1134" i="18"/>
  <c r="A1142" i="18"/>
  <c r="A1150" i="18"/>
  <c r="A1158" i="18"/>
  <c r="A1162" i="18"/>
  <c r="A1170" i="18"/>
  <c r="A1178" i="18"/>
  <c r="A1186" i="18"/>
  <c r="A1194" i="18"/>
  <c r="A1202" i="18"/>
  <c r="A1210" i="18"/>
  <c r="A1214" i="18"/>
  <c r="A1222" i="18"/>
  <c r="A1230" i="18"/>
  <c r="A1238" i="18"/>
  <c r="A1246" i="18"/>
  <c r="A1254" i="18"/>
  <c r="A1266" i="18"/>
  <c r="A1274" i="18"/>
  <c r="A1282" i="18"/>
  <c r="A1290" i="18"/>
  <c r="A1298" i="18"/>
  <c r="A1306" i="18"/>
  <c r="A1318" i="18"/>
  <c r="A1326" i="18"/>
  <c r="A1334" i="18"/>
  <c r="A1342" i="18"/>
  <c r="A1350" i="18"/>
  <c r="A1358" i="18"/>
  <c r="A1362" i="18"/>
  <c r="A1370" i="18"/>
  <c r="A1378" i="18"/>
  <c r="A1386" i="18"/>
  <c r="A1394" i="18"/>
  <c r="A1402" i="18"/>
  <c r="A1414" i="18"/>
  <c r="A1422" i="18"/>
  <c r="A1430" i="18"/>
  <c r="A1438" i="18"/>
  <c r="A1446" i="18"/>
  <c r="A1454" i="18"/>
  <c r="A1466" i="18"/>
  <c r="A1474" i="18"/>
  <c r="A1482" i="18"/>
  <c r="A1490" i="18"/>
  <c r="A1498" i="18"/>
  <c r="A1506" i="18"/>
  <c r="A1510" i="18"/>
  <c r="A1518" i="18"/>
  <c r="A1526" i="18"/>
  <c r="A1534" i="18"/>
  <c r="A17" i="18"/>
  <c r="A34" i="18"/>
  <c r="A50" i="18"/>
  <c r="A64" i="18"/>
  <c r="A75" i="18"/>
  <c r="A88" i="18"/>
  <c r="A100" i="18"/>
  <c r="A112" i="18"/>
  <c r="A124" i="18"/>
  <c r="A137" i="18"/>
  <c r="A148" i="18"/>
  <c r="A161" i="18"/>
  <c r="A173" i="18"/>
  <c r="A184" i="18"/>
  <c r="A196" i="18"/>
  <c r="A209" i="18"/>
  <c r="A220" i="18"/>
  <c r="A233" i="18"/>
  <c r="A245" i="18"/>
  <c r="A257" i="18"/>
  <c r="A269" i="18"/>
  <c r="A282" i="18"/>
  <c r="A293" i="18"/>
  <c r="A305" i="18"/>
  <c r="A318" i="18"/>
  <c r="A329" i="18"/>
  <c r="A342" i="18"/>
  <c r="A354" i="18"/>
  <c r="A366" i="18"/>
  <c r="A378" i="18"/>
  <c r="A391" i="18"/>
  <c r="A402" i="18"/>
  <c r="A415" i="18"/>
  <c r="A427" i="18"/>
  <c r="A439" i="18"/>
  <c r="A451" i="18"/>
  <c r="A464" i="18"/>
  <c r="A475" i="18"/>
  <c r="A488" i="18"/>
  <c r="A500" i="18"/>
  <c r="A512" i="18"/>
  <c r="A524" i="18"/>
  <c r="A537" i="18"/>
  <c r="A548" i="18"/>
  <c r="A561" i="18"/>
  <c r="A574" i="18"/>
  <c r="A585" i="18"/>
  <c r="A597" i="18"/>
  <c r="A609" i="18"/>
  <c r="A621" i="18"/>
  <c r="A633" i="18"/>
  <c r="A646" i="18"/>
  <c r="A657" i="18"/>
  <c r="A670" i="18"/>
  <c r="A682" i="18"/>
  <c r="A693" i="18"/>
  <c r="A704" i="18"/>
  <c r="A715" i="18"/>
  <c r="A725" i="18"/>
  <c r="A736" i="18"/>
  <c r="A747" i="18"/>
  <c r="A760" i="18"/>
  <c r="A771" i="18"/>
  <c r="A782" i="18"/>
  <c r="A791" i="18"/>
  <c r="A800" i="18"/>
  <c r="A810" i="18"/>
  <c r="A819" i="18"/>
  <c r="A828" i="18"/>
  <c r="A837" i="18"/>
  <c r="A846" i="18"/>
  <c r="A855" i="18"/>
  <c r="A864" i="18"/>
  <c r="A874" i="18"/>
  <c r="A883" i="18"/>
  <c r="A892" i="18"/>
  <c r="A901" i="18"/>
  <c r="A913" i="18"/>
  <c r="A922" i="18"/>
  <c r="A930" i="18"/>
  <c r="A938" i="18"/>
  <c r="A946" i="18"/>
  <c r="A954" i="18"/>
  <c r="A962" i="18"/>
  <c r="A970" i="18"/>
  <c r="A978" i="18"/>
  <c r="A986" i="18"/>
  <c r="A994" i="18"/>
  <c r="A1002" i="18"/>
  <c r="A1010" i="18"/>
  <c r="A1018" i="18"/>
  <c r="A1026" i="18"/>
  <c r="A1034" i="18"/>
  <c r="A1042" i="18"/>
  <c r="A1050" i="18"/>
  <c r="A1058" i="18"/>
  <c r="A1070" i="18"/>
  <c r="A1078" i="18"/>
  <c r="A1086" i="18"/>
  <c r="A1094" i="18"/>
  <c r="A1102" i="18"/>
  <c r="A1110" i="18"/>
  <c r="A1114" i="18"/>
  <c r="A1122" i="18"/>
  <c r="A1130" i="18"/>
  <c r="A1138" i="18"/>
  <c r="A1146" i="18"/>
  <c r="A1154" i="18"/>
  <c r="A1166" i="18"/>
  <c r="A1174" i="18"/>
  <c r="A1182" i="18"/>
  <c r="A1190" i="18"/>
  <c r="A1198" i="18"/>
  <c r="A1206" i="18"/>
  <c r="A1218" i="18"/>
  <c r="A1226" i="18"/>
  <c r="A1234" i="18"/>
  <c r="A1242" i="18"/>
  <c r="A1250" i="18"/>
  <c r="A1258" i="18"/>
  <c r="A1262" i="18"/>
  <c r="A1270" i="18"/>
  <c r="A1278" i="18"/>
  <c r="A1286" i="18"/>
  <c r="A1294" i="18"/>
  <c r="A1302" i="18"/>
  <c r="A1310" i="18"/>
  <c r="A1314" i="18"/>
  <c r="A1322" i="18"/>
  <c r="A1330" i="18"/>
  <c r="A1338" i="18"/>
  <c r="A1346" i="18"/>
  <c r="A1354" i="18"/>
  <c r="A1366" i="18"/>
  <c r="A1374" i="18"/>
  <c r="A1382" i="18"/>
  <c r="A1390" i="18"/>
  <c r="A1398" i="18"/>
  <c r="A1406" i="18"/>
  <c r="A1410" i="18"/>
  <c r="A1418" i="18"/>
  <c r="A1426" i="18"/>
  <c r="A1434" i="18"/>
  <c r="A31" i="18"/>
  <c r="A59" i="18"/>
  <c r="A84" i="18"/>
  <c r="A109" i="18"/>
  <c r="A133" i="18"/>
  <c r="A33" i="18"/>
  <c r="A60" i="18"/>
  <c r="A86" i="18"/>
  <c r="A110" i="18"/>
  <c r="A134" i="18"/>
  <c r="A37" i="18"/>
  <c r="A65" i="18"/>
  <c r="A89" i="18"/>
  <c r="A114" i="18"/>
  <c r="A138" i="18"/>
  <c r="A18" i="18"/>
  <c r="A51" i="18"/>
  <c r="A77" i="18"/>
  <c r="A101" i="18"/>
  <c r="A125" i="18"/>
  <c r="A150" i="18"/>
  <c r="A174" i="18"/>
  <c r="A193" i="18"/>
  <c r="A213" i="18"/>
  <c r="A232" i="18"/>
  <c r="A250" i="18"/>
  <c r="A266" i="18"/>
  <c r="A283" i="18"/>
  <c r="A298" i="18"/>
  <c r="A314" i="18"/>
  <c r="A331" i="18"/>
  <c r="A346" i="18"/>
  <c r="A363" i="18"/>
  <c r="A379" i="18"/>
  <c r="A395" i="18"/>
  <c r="A411" i="18"/>
  <c r="A428" i="18"/>
  <c r="A443" i="18"/>
  <c r="A460" i="18"/>
  <c r="A478" i="18"/>
  <c r="A492" i="18"/>
  <c r="A510" i="18"/>
  <c r="A526" i="18"/>
  <c r="A542" i="18"/>
  <c r="A558" i="18"/>
  <c r="A575" i="18"/>
  <c r="A590" i="18"/>
  <c r="A606" i="18"/>
  <c r="A623" i="18"/>
  <c r="A638" i="18"/>
  <c r="A655" i="18"/>
  <c r="A671" i="18"/>
  <c r="A687" i="18"/>
  <c r="A701" i="18"/>
  <c r="A716" i="18"/>
  <c r="A729" i="18"/>
  <c r="A744" i="18"/>
  <c r="A762" i="18"/>
  <c r="A775" i="18"/>
  <c r="A789" i="18"/>
  <c r="A802" i="18"/>
  <c r="A813" i="18"/>
  <c r="A826" i="18"/>
  <c r="A838" i="18"/>
  <c r="A850" i="18"/>
  <c r="A862" i="18"/>
  <c r="A875" i="18"/>
  <c r="A886" i="18"/>
  <c r="A899" i="18"/>
  <c r="A914" i="18"/>
  <c r="A925" i="18"/>
  <c r="A936" i="18"/>
  <c r="A947" i="18"/>
  <c r="A957" i="18"/>
  <c r="A968" i="18"/>
  <c r="A979" i="18"/>
  <c r="A989" i="18"/>
  <c r="A1000" i="18"/>
  <c r="A1011" i="18"/>
  <c r="A1021" i="18"/>
  <c r="A1032" i="18"/>
  <c r="A1043" i="18"/>
  <c r="A1053" i="18"/>
  <c r="A1063" i="18"/>
  <c r="A1073" i="18"/>
  <c r="A1084" i="18"/>
  <c r="A1095" i="18"/>
  <c r="A1105" i="18"/>
  <c r="A1115" i="18"/>
  <c r="A1125" i="18"/>
  <c r="A1136" i="18"/>
  <c r="A1147" i="18"/>
  <c r="A1157" i="18"/>
  <c r="A1167" i="18"/>
  <c r="A1177" i="18"/>
  <c r="A1188" i="18"/>
  <c r="A1199" i="18"/>
  <c r="A1209" i="18"/>
  <c r="A1219" i="18"/>
  <c r="A1229" i="18"/>
  <c r="A1240" i="18"/>
  <c r="A1251" i="18"/>
  <c r="A1261" i="18"/>
  <c r="A1271" i="18"/>
  <c r="A1281" i="18"/>
  <c r="A1292" i="18"/>
  <c r="A1303" i="18"/>
  <c r="A1312" i="18"/>
  <c r="A1323" i="18"/>
  <c r="A1333" i="18"/>
  <c r="A1344" i="18"/>
  <c r="A1355" i="18"/>
  <c r="A1364" i="18"/>
  <c r="A1375" i="18"/>
  <c r="A1385" i="18"/>
  <c r="A1396" i="18"/>
  <c r="A1407" i="18"/>
  <c r="A1416" i="18"/>
  <c r="A1427" i="18"/>
  <c r="A1437" i="18"/>
  <c r="A1447" i="18"/>
  <c r="A1456" i="18"/>
  <c r="A1462" i="18"/>
  <c r="A1471" i="18"/>
  <c r="A1480" i="18"/>
  <c r="A1489" i="18"/>
  <c r="A1499" i="18"/>
  <c r="A1514" i="18"/>
  <c r="A1523" i="18"/>
  <c r="A1532" i="18"/>
  <c r="A1541" i="18"/>
  <c r="A1549" i="18"/>
  <c r="A1561" i="18"/>
  <c r="A1569" i="18"/>
  <c r="A1577" i="18"/>
  <c r="A1585" i="18"/>
  <c r="A1593" i="18"/>
  <c r="A1601" i="18"/>
  <c r="A1613" i="18"/>
  <c r="A1621" i="18"/>
  <c r="A1629" i="18"/>
  <c r="A1637" i="18"/>
  <c r="A1645" i="18"/>
  <c r="A1653" i="18"/>
  <c r="A1657" i="18"/>
  <c r="A1665" i="18"/>
  <c r="A1673" i="18"/>
  <c r="A1681" i="18"/>
  <c r="A1689" i="18"/>
  <c r="A1697" i="18"/>
  <c r="A1709" i="18"/>
  <c r="A1766" i="18"/>
  <c r="A1774" i="18"/>
  <c r="A1782" i="18"/>
  <c r="A1790" i="18"/>
  <c r="A1798" i="18"/>
  <c r="A1810" i="18"/>
  <c r="A1818" i="18"/>
  <c r="A1826" i="18"/>
  <c r="A1834" i="18"/>
  <c r="A1842" i="18"/>
  <c r="A1850" i="18"/>
  <c r="A1854" i="18"/>
  <c r="A1862" i="18"/>
  <c r="A45" i="18"/>
  <c r="A97" i="18"/>
  <c r="A146" i="18"/>
  <c r="A171" i="18"/>
  <c r="A195" i="18"/>
  <c r="A218" i="18"/>
  <c r="A241" i="18"/>
  <c r="A259" i="18"/>
  <c r="A277" i="18"/>
  <c r="A296" i="18"/>
  <c r="A313" i="18"/>
  <c r="A332" i="18"/>
  <c r="A351" i="18"/>
  <c r="A369" i="18"/>
  <c r="A387" i="18"/>
  <c r="A406" i="18"/>
  <c r="A424" i="18"/>
  <c r="A442" i="18"/>
  <c r="A462" i="18"/>
  <c r="A480" i="18"/>
  <c r="A498" i="18"/>
  <c r="A516" i="18"/>
  <c r="A535" i="18"/>
  <c r="A553" i="18"/>
  <c r="A571" i="18"/>
  <c r="A593" i="18"/>
  <c r="A610" i="18"/>
  <c r="A629" i="18"/>
  <c r="A647" i="18"/>
  <c r="A665" i="18"/>
  <c r="A683" i="18"/>
  <c r="A700" i="18"/>
  <c r="A717" i="18"/>
  <c r="A733" i="18"/>
  <c r="A749" i="18"/>
  <c r="A768" i="18"/>
  <c r="A784" i="18"/>
  <c r="A798" i="18"/>
  <c r="A812" i="18"/>
  <c r="A827" i="18"/>
  <c r="A840" i="18"/>
  <c r="A854" i="18"/>
  <c r="A868" i="18"/>
  <c r="A882" i="18"/>
  <c r="A895" i="18"/>
  <c r="A912" i="18"/>
  <c r="A927" i="18"/>
  <c r="A939" i="18"/>
  <c r="A951" i="18"/>
  <c r="A963" i="18"/>
  <c r="A975" i="18"/>
  <c r="A987" i="18"/>
  <c r="A999" i="18"/>
  <c r="A1012" i="18"/>
  <c r="A1024" i="18"/>
  <c r="A1036" i="18"/>
  <c r="A1048" i="18"/>
  <c r="A1060" i="18"/>
  <c r="A1072" i="18"/>
  <c r="A1085" i="18"/>
  <c r="A1097" i="18"/>
  <c r="A1109" i="18"/>
  <c r="A1121" i="18"/>
  <c r="A1133" i="18"/>
  <c r="A1145" i="18"/>
  <c r="A1159" i="18"/>
  <c r="A1171" i="18"/>
  <c r="A1183" i="18"/>
  <c r="A1195" i="18"/>
  <c r="A1207" i="18"/>
  <c r="A1220" i="18"/>
  <c r="A1232" i="18"/>
  <c r="A1244" i="18"/>
  <c r="A1256" i="18"/>
  <c r="A1268" i="18"/>
  <c r="A1280" i="18"/>
  <c r="A1293" i="18"/>
  <c r="A1305" i="18"/>
  <c r="A49" i="18"/>
  <c r="A98" i="18"/>
  <c r="A147" i="18"/>
  <c r="A197" i="18"/>
  <c r="A219" i="18"/>
  <c r="A242" i="18"/>
  <c r="A260" i="18"/>
  <c r="A279" i="18"/>
  <c r="A297" i="18"/>
  <c r="A315" i="18"/>
  <c r="A334" i="18"/>
  <c r="A352" i="18"/>
  <c r="A370" i="18"/>
  <c r="A388" i="18"/>
  <c r="A407" i="18"/>
  <c r="A425" i="18"/>
  <c r="A447" i="18"/>
  <c r="A465" i="18"/>
  <c r="A483" i="18"/>
  <c r="A502" i="18"/>
  <c r="A520" i="18"/>
  <c r="A538" i="18"/>
  <c r="A556" i="18"/>
  <c r="A576" i="18"/>
  <c r="A594" i="18"/>
  <c r="A611" i="18"/>
  <c r="A630" i="18"/>
  <c r="A648" i="18"/>
  <c r="A666" i="18"/>
  <c r="A685" i="18"/>
  <c r="A703" i="18"/>
  <c r="A719" i="18"/>
  <c r="A735" i="18"/>
  <c r="A751" i="18"/>
  <c r="A770" i="18"/>
  <c r="A786" i="18"/>
  <c r="A799" i="18"/>
  <c r="A815" i="18"/>
  <c r="A829" i="18"/>
  <c r="A843" i="18"/>
  <c r="A856" i="18"/>
  <c r="A870" i="18"/>
  <c r="A884" i="18"/>
  <c r="A898" i="18"/>
  <c r="A915" i="18"/>
  <c r="A928" i="18"/>
  <c r="A940" i="18"/>
  <c r="A952" i="18"/>
  <c r="A964" i="18"/>
  <c r="A976" i="18"/>
  <c r="A988" i="18"/>
  <c r="A1001" i="18"/>
  <c r="A1013" i="18"/>
  <c r="A1025" i="18"/>
  <c r="A1037" i="18"/>
  <c r="A1049" i="18"/>
  <c r="A1061" i="18"/>
  <c r="A1075" i="18"/>
  <c r="A1087" i="18"/>
  <c r="A1099" i="18"/>
  <c r="A1111" i="18"/>
  <c r="A1123" i="18"/>
  <c r="A1135" i="18"/>
  <c r="A1148" i="18"/>
  <c r="A1160" i="18"/>
  <c r="A1172" i="18"/>
  <c r="A1184" i="18"/>
  <c r="A1196" i="18"/>
  <c r="A1208" i="18"/>
  <c r="A1221" i="18"/>
  <c r="A1233" i="18"/>
  <c r="A1245" i="18"/>
  <c r="A1257" i="18"/>
  <c r="A1269" i="18"/>
  <c r="A1283" i="18"/>
  <c r="A1295" i="18"/>
  <c r="A1307" i="18"/>
  <c r="A1319" i="18"/>
  <c r="A58" i="18"/>
  <c r="A107" i="18"/>
  <c r="A156" i="18"/>
  <c r="A179" i="18"/>
  <c r="A201" i="18"/>
  <c r="A223" i="18"/>
  <c r="A243" i="18"/>
  <c r="A261" i="18"/>
  <c r="A280" i="18"/>
  <c r="A319" i="18"/>
  <c r="A337" i="18"/>
  <c r="A355" i="18"/>
  <c r="A374" i="18"/>
  <c r="A392" i="18"/>
  <c r="A410" i="18"/>
  <c r="A430" i="18"/>
  <c r="A448" i="18"/>
  <c r="A466" i="18"/>
  <c r="A484" i="18"/>
  <c r="A503" i="18"/>
  <c r="A521" i="18"/>
  <c r="A539" i="18"/>
  <c r="A560" i="18"/>
  <c r="A578" i="18"/>
  <c r="A614" i="18"/>
  <c r="A632" i="18"/>
  <c r="A650" i="18"/>
  <c r="A669" i="18"/>
  <c r="A689" i="18"/>
  <c r="A705" i="18"/>
  <c r="A721" i="18"/>
  <c r="A737" i="18"/>
  <c r="A753" i="18"/>
  <c r="A772" i="18"/>
  <c r="A788" i="18"/>
  <c r="A803" i="18"/>
  <c r="A816" i="18"/>
  <c r="A830" i="18"/>
  <c r="A844" i="18"/>
  <c r="A858" i="18"/>
  <c r="A871" i="18"/>
  <c r="A885" i="18"/>
  <c r="A900" i="18"/>
  <c r="A917" i="18"/>
  <c r="A929" i="18"/>
  <c r="A941" i="18"/>
  <c r="A953" i="18"/>
  <c r="A965" i="18"/>
  <c r="A977" i="18"/>
  <c r="A991" i="18"/>
  <c r="A1003" i="18"/>
  <c r="A1015" i="18"/>
  <c r="A1027" i="18"/>
  <c r="A1039" i="18"/>
  <c r="A1051" i="18"/>
  <c r="A1064" i="18"/>
  <c r="A1076" i="18"/>
  <c r="A1088" i="18"/>
  <c r="A1100" i="18"/>
  <c r="A1112" i="18"/>
  <c r="A1124" i="18"/>
  <c r="A1137" i="18"/>
  <c r="A1149" i="18"/>
  <c r="A1161" i="18"/>
  <c r="A1173" i="18"/>
  <c r="A1185" i="18"/>
  <c r="A1197" i="18"/>
  <c r="A1211" i="18"/>
  <c r="A1223" i="18"/>
  <c r="A1235" i="18"/>
  <c r="A1247" i="18"/>
  <c r="A1259" i="18"/>
  <c r="A1272" i="18"/>
  <c r="A1284" i="18"/>
  <c r="A1296" i="18"/>
  <c r="A1308" i="18"/>
  <c r="A1320" i="18"/>
  <c r="A1332" i="18"/>
  <c r="A1345" i="18"/>
  <c r="A1357" i="18"/>
  <c r="A27" i="18"/>
  <c r="A83" i="18"/>
  <c r="A132" i="18"/>
  <c r="A169" i="18"/>
  <c r="A188" i="18"/>
  <c r="A210" i="18"/>
  <c r="A234" i="18"/>
  <c r="A255" i="18"/>
  <c r="A273" i="18"/>
  <c r="A291" i="18"/>
  <c r="A308" i="18"/>
  <c r="A327" i="18"/>
  <c r="A345" i="18"/>
  <c r="A364" i="18"/>
  <c r="A383" i="18"/>
  <c r="A401" i="18"/>
  <c r="A419" i="18"/>
  <c r="A438" i="18"/>
  <c r="A456" i="18"/>
  <c r="A474" i="18"/>
  <c r="A496" i="18"/>
  <c r="A514" i="18"/>
  <c r="A532" i="18"/>
  <c r="A551" i="18"/>
  <c r="A569" i="18"/>
  <c r="A587" i="18"/>
  <c r="A605" i="18"/>
  <c r="A624" i="18"/>
  <c r="A642" i="18"/>
  <c r="A661" i="18"/>
  <c r="A679" i="18"/>
  <c r="A696" i="18"/>
  <c r="A712" i="18"/>
  <c r="A728" i="18"/>
  <c r="A745" i="18"/>
  <c r="A764" i="18"/>
  <c r="A780" i="18"/>
  <c r="A795" i="18"/>
  <c r="A808" i="18"/>
  <c r="A822" i="18"/>
  <c r="A836" i="18"/>
  <c r="A852" i="18"/>
  <c r="A866" i="18"/>
  <c r="A879" i="18"/>
  <c r="A893" i="18"/>
  <c r="A910" i="18"/>
  <c r="A923" i="18"/>
  <c r="A935" i="18"/>
  <c r="A948" i="18"/>
  <c r="A960" i="18"/>
  <c r="A972" i="18"/>
  <c r="A984" i="18"/>
  <c r="A996" i="18"/>
  <c r="A1008" i="18"/>
  <c r="A1020" i="18"/>
  <c r="A1033" i="18"/>
  <c r="A1045" i="18"/>
  <c r="A1057" i="18"/>
  <c r="A1069" i="18"/>
  <c r="A1081" i="18"/>
  <c r="A1093" i="18"/>
  <c r="A1107" i="18"/>
  <c r="A1119" i="18"/>
  <c r="A1131" i="18"/>
  <c r="A1143" i="18"/>
  <c r="A1155" i="18"/>
  <c r="A1168" i="18"/>
  <c r="A1180" i="18"/>
  <c r="A1192" i="18"/>
  <c r="A1204" i="18"/>
  <c r="A1216" i="18"/>
  <c r="A1228" i="18"/>
  <c r="A1241" i="18"/>
  <c r="A1253" i="18"/>
  <c r="A1265" i="18"/>
  <c r="A1277" i="18"/>
  <c r="A1289" i="18"/>
  <c r="A1301" i="18"/>
  <c r="A1315" i="18"/>
  <c r="A1327" i="18"/>
  <c r="A1339" i="18"/>
  <c r="A1351" i="18"/>
  <c r="A1363" i="18"/>
  <c r="A1376" i="18"/>
  <c r="A1388" i="18"/>
  <c r="A1400" i="18"/>
  <c r="A1412" i="18"/>
  <c r="A1424" i="18"/>
  <c r="A1436" i="18"/>
  <c r="A1448" i="18"/>
  <c r="A1458" i="18"/>
  <c r="A1467" i="18"/>
  <c r="A1477" i="18"/>
  <c r="A1487" i="18"/>
  <c r="A1497" i="18"/>
  <c r="A1517" i="18"/>
  <c r="A1528" i="18"/>
  <c r="A1538" i="18"/>
  <c r="A1547" i="18"/>
  <c r="A1556" i="18"/>
  <c r="A1563" i="18"/>
  <c r="A1572" i="18"/>
  <c r="A1581" i="18"/>
  <c r="A1590" i="18"/>
  <c r="A1599" i="18"/>
  <c r="A1606" i="18"/>
  <c r="A1615" i="18"/>
  <c r="A1624" i="18"/>
  <c r="A1633" i="18"/>
  <c r="A1642" i="18"/>
  <c r="A1651" i="18"/>
  <c r="A1658" i="18"/>
  <c r="A1667" i="18"/>
  <c r="A1676" i="18"/>
  <c r="A1685" i="18"/>
  <c r="A1694" i="18"/>
  <c r="A1703" i="18"/>
  <c r="A1710" i="18"/>
  <c r="A1768" i="18"/>
  <c r="A1777" i="18"/>
  <c r="A1786" i="18"/>
  <c r="A1795" i="18"/>
  <c r="A1811" i="18"/>
  <c r="A1820" i="18"/>
  <c r="A1829" i="18"/>
  <c r="A1838" i="18"/>
  <c r="A1847" i="18"/>
  <c r="A1853" i="18"/>
  <c r="A1863" i="18"/>
  <c r="A1871" i="18"/>
  <c r="A1879" i="18"/>
  <c r="A1887" i="18"/>
  <c r="A1895" i="18"/>
  <c r="A1907" i="18"/>
  <c r="A1915" i="18"/>
  <c r="A1923" i="18"/>
  <c r="A1931" i="18"/>
  <c r="A1939" i="18"/>
  <c r="A1947" i="18"/>
  <c r="A1959" i="18"/>
  <c r="A1967" i="18"/>
  <c r="A1975" i="18"/>
  <c r="A1983" i="18"/>
  <c r="A1991" i="18"/>
  <c r="A1999" i="18"/>
  <c r="A2003" i="18"/>
  <c r="A2011" i="18"/>
  <c r="A2019" i="18"/>
  <c r="A2027" i="18"/>
  <c r="A2035" i="18"/>
  <c r="A2043" i="18"/>
  <c r="A2055" i="18"/>
  <c r="A2063" i="18"/>
  <c r="A2071" i="18"/>
  <c r="A2079" i="18"/>
  <c r="A2087" i="18"/>
  <c r="A2095" i="18"/>
  <c r="A2107" i="18"/>
  <c r="A2115" i="18"/>
  <c r="A2123" i="18"/>
  <c r="A2131" i="18"/>
  <c r="A2139" i="18"/>
  <c r="A2147" i="18"/>
  <c r="A2151" i="18"/>
  <c r="A2159" i="18"/>
  <c r="A2167" i="18"/>
  <c r="A2175" i="18"/>
  <c r="A2183" i="18"/>
  <c r="A2191" i="18"/>
  <c r="A2203" i="18"/>
  <c r="A2211" i="18"/>
  <c r="A2219" i="18"/>
  <c r="A2227" i="18"/>
  <c r="A2235" i="18"/>
  <c r="A2243" i="18"/>
  <c r="A2255" i="18"/>
  <c r="A2263" i="18"/>
  <c r="A2271" i="18"/>
  <c r="A2279" i="18"/>
  <c r="A2287" i="18"/>
  <c r="A2295" i="18"/>
  <c r="A2299" i="18"/>
  <c r="A2307" i="18"/>
  <c r="A2315" i="18"/>
  <c r="A2323" i="18"/>
  <c r="A2331" i="18"/>
  <c r="A2339" i="18"/>
  <c r="A2347" i="18"/>
  <c r="A2351" i="18"/>
  <c r="A2359" i="18"/>
  <c r="A2367" i="18"/>
  <c r="A2375" i="18"/>
  <c r="A2383" i="18"/>
  <c r="A2391" i="18"/>
  <c r="A2399" i="18"/>
  <c r="A2407" i="18"/>
  <c r="A2415" i="18"/>
  <c r="A2423" i="18"/>
  <c r="A2431" i="18"/>
  <c r="A2439" i="18"/>
  <c r="A2447" i="18"/>
  <c r="A2455" i="18"/>
  <c r="A2463" i="18"/>
  <c r="A2471" i="18"/>
  <c r="A2479" i="18"/>
  <c r="A2487" i="18"/>
  <c r="A2495" i="18"/>
  <c r="A2503" i="18"/>
  <c r="A2511" i="18"/>
  <c r="A2519" i="18"/>
  <c r="A2527" i="18"/>
  <c r="A2535" i="18"/>
  <c r="A2543" i="18"/>
  <c r="A2551" i="18"/>
  <c r="A2559" i="18"/>
  <c r="A2567" i="18"/>
  <c r="A2575" i="18"/>
  <c r="A2583" i="18"/>
  <c r="A2591" i="18"/>
  <c r="A2599" i="18"/>
  <c r="A73" i="18"/>
  <c r="A160" i="18"/>
  <c r="A205" i="18"/>
  <c r="A248" i="18"/>
  <c r="A287" i="18"/>
  <c r="A322" i="18"/>
  <c r="A359" i="18"/>
  <c r="A398" i="18"/>
  <c r="A434" i="18"/>
  <c r="A471" i="18"/>
  <c r="A507" i="18"/>
  <c r="A546" i="18"/>
  <c r="A583" i="18"/>
  <c r="A618" i="18"/>
  <c r="A656" i="18"/>
  <c r="A692" i="18"/>
  <c r="A724" i="18"/>
  <c r="A756" i="18"/>
  <c r="A792" i="18"/>
  <c r="A820" i="18"/>
  <c r="A847" i="18"/>
  <c r="A876" i="18"/>
  <c r="A903" i="18"/>
  <c r="A932" i="18"/>
  <c r="A956" i="18"/>
  <c r="A981" i="18"/>
  <c r="A1005" i="18"/>
  <c r="A1029" i="18"/>
  <c r="A1055" i="18"/>
  <c r="A1067" i="18"/>
  <c r="A1091" i="18"/>
  <c r="A1128" i="18"/>
  <c r="A1152" i="18"/>
  <c r="A1164" i="18"/>
  <c r="A1189" i="18"/>
  <c r="A1225" i="18"/>
  <c r="A1249" i="18"/>
  <c r="A1263" i="18"/>
  <c r="A1287" i="18"/>
  <c r="A1317" i="18"/>
  <c r="A1336" i="18"/>
  <c r="A1352" i="18"/>
  <c r="A1371" i="18"/>
  <c r="A1384" i="18"/>
  <c r="A1399" i="18"/>
  <c r="A1415" i="18"/>
  <c r="A1429" i="18"/>
  <c r="A1442" i="18"/>
  <c r="A1453" i="18"/>
  <c r="A1465" i="18"/>
  <c r="A1478" i="18"/>
  <c r="A1491" i="18"/>
  <c r="A1502" i="18"/>
  <c r="A1513" i="18"/>
  <c r="A1525" i="18"/>
  <c r="A1537" i="18"/>
  <c r="A1548" i="18"/>
  <c r="A1557" i="18"/>
  <c r="A1567" i="18"/>
  <c r="A1578" i="18"/>
  <c r="A1588" i="18"/>
  <c r="A1598" i="18"/>
  <c r="A1608" i="18"/>
  <c r="A1618" i="18"/>
  <c r="A1628" i="18"/>
  <c r="A1639" i="18"/>
  <c r="A1649" i="18"/>
  <c r="A1659" i="18"/>
  <c r="A1669" i="18"/>
  <c r="A1679" i="18"/>
  <c r="A1690" i="18"/>
  <c r="A1700" i="18"/>
  <c r="A1708" i="18"/>
  <c r="A1769" i="18"/>
  <c r="A74" i="18"/>
  <c r="A162" i="18"/>
  <c r="A207" i="18"/>
  <c r="A252" i="18"/>
  <c r="A289" i="18"/>
  <c r="A324" i="18"/>
  <c r="A361" i="18"/>
  <c r="A400" i="18"/>
  <c r="A436" i="18"/>
  <c r="A473" i="18"/>
  <c r="A511" i="18"/>
  <c r="A547" i="18"/>
  <c r="A584" i="18"/>
  <c r="A619" i="18"/>
  <c r="A659" i="18"/>
  <c r="A695" i="18"/>
  <c r="A727" i="18"/>
  <c r="A763" i="18"/>
  <c r="A794" i="18"/>
  <c r="A821" i="18"/>
  <c r="A848" i="18"/>
  <c r="A877" i="18"/>
  <c r="A907" i="18"/>
  <c r="A933" i="18"/>
  <c r="A959" i="18"/>
  <c r="A983" i="18"/>
  <c r="A1007" i="18"/>
  <c r="A1031" i="18"/>
  <c r="A1056" i="18"/>
  <c r="A1068" i="18"/>
  <c r="A1092" i="18"/>
  <c r="A1129" i="18"/>
  <c r="A1153" i="18"/>
  <c r="A1165" i="18"/>
  <c r="A1191" i="18"/>
  <c r="A1227" i="18"/>
  <c r="A1252" i="18"/>
  <c r="A1264" i="18"/>
  <c r="A1288" i="18"/>
  <c r="A1321" i="18"/>
  <c r="A1337" i="18"/>
  <c r="A1353" i="18"/>
  <c r="A1372" i="18"/>
  <c r="A1387" i="18"/>
  <c r="A1401" i="18"/>
  <c r="A1417" i="18"/>
  <c r="A1431" i="18"/>
  <c r="A1443" i="18"/>
  <c r="A1455" i="18"/>
  <c r="A1468" i="18"/>
  <c r="A1479" i="18"/>
  <c r="A1492" i="18"/>
  <c r="A1503" i="18"/>
  <c r="A1515" i="18"/>
  <c r="A1527" i="18"/>
  <c r="A1539" i="18"/>
  <c r="A1550" i="18"/>
  <c r="A1558" i="18"/>
  <c r="A1568" i="18"/>
  <c r="A1579" i="18"/>
  <c r="A1589" i="18"/>
  <c r="A1600" i="18"/>
  <c r="A1609" i="18"/>
  <c r="A1619" i="18"/>
  <c r="A1630" i="18"/>
  <c r="A1640" i="18"/>
  <c r="A1650" i="18"/>
  <c r="A1660" i="18"/>
  <c r="A1670" i="18"/>
  <c r="A1680" i="18"/>
  <c r="A1691" i="18"/>
  <c r="A1701" i="18"/>
  <c r="A1770" i="18"/>
  <c r="A1780" i="18"/>
  <c r="A1791" i="18"/>
  <c r="A96" i="18"/>
  <c r="A170" i="18"/>
  <c r="A216" i="18"/>
  <c r="A256" i="18"/>
  <c r="A292" i="18"/>
  <c r="A328" i="18"/>
  <c r="A368" i="18"/>
  <c r="A404" i="18"/>
  <c r="A441" i="18"/>
  <c r="A479" i="18"/>
  <c r="A515" i="18"/>
  <c r="A552" i="18"/>
  <c r="A588" i="18"/>
  <c r="A625" i="18"/>
  <c r="A662" i="18"/>
  <c r="A697" i="18"/>
  <c r="A732" i="18"/>
  <c r="A767" i="18"/>
  <c r="A797" i="18"/>
  <c r="A824" i="18"/>
  <c r="A853" i="18"/>
  <c r="A880" i="18"/>
  <c r="A911" i="18"/>
  <c r="A937" i="18"/>
  <c r="A961" i="18"/>
  <c r="A985" i="18"/>
  <c r="A1009" i="18"/>
  <c r="A1035" i="18"/>
  <c r="A1059" i="18"/>
  <c r="A1071" i="18"/>
  <c r="A1096" i="18"/>
  <c r="A1132" i="18"/>
  <c r="A1156" i="18"/>
  <c r="A1169" i="18"/>
  <c r="A1193" i="18"/>
  <c r="A1231" i="18"/>
  <c r="A1255" i="18"/>
  <c r="A1267" i="18"/>
  <c r="A1291" i="18"/>
  <c r="A1324" i="18"/>
  <c r="A1340" i="18"/>
  <c r="A1356" i="18"/>
  <c r="A1360" i="18"/>
  <c r="A1373" i="18"/>
  <c r="A1389" i="18"/>
  <c r="A1403" i="18"/>
  <c r="A1419" i="18"/>
  <c r="A1432" i="18"/>
  <c r="A1444" i="18"/>
  <c r="A1457" i="18"/>
  <c r="A1469" i="18"/>
  <c r="A1481" i="18"/>
  <c r="A1493" i="18"/>
  <c r="A1504" i="18"/>
  <c r="A1516" i="18"/>
  <c r="A1529" i="18"/>
  <c r="A1540" i="18"/>
  <c r="A1551" i="18"/>
  <c r="A1559" i="18"/>
  <c r="A1570" i="18"/>
  <c r="A1580" i="18"/>
  <c r="A1591" i="18"/>
  <c r="A1602" i="18"/>
  <c r="A1610" i="18"/>
  <c r="A1620" i="18"/>
  <c r="A1631" i="18"/>
  <c r="A1641" i="18"/>
  <c r="A1652" i="18"/>
  <c r="A1661" i="18"/>
  <c r="A1671" i="18"/>
  <c r="A1682" i="18"/>
  <c r="A1692" i="18"/>
  <c r="A1702" i="18"/>
  <c r="A1761" i="18"/>
  <c r="A1771" i="18"/>
  <c r="A1781" i="18"/>
  <c r="A1792" i="18"/>
  <c r="A1802" i="18"/>
  <c r="A44" i="18"/>
  <c r="A144" i="18"/>
  <c r="A192" i="18"/>
  <c r="A237" i="18"/>
  <c r="A274" i="18"/>
  <c r="A310" i="18"/>
  <c r="A350" i="18"/>
  <c r="A386" i="18"/>
  <c r="A423" i="18"/>
  <c r="A459" i="18"/>
  <c r="A497" i="18"/>
  <c r="A534" i="18"/>
  <c r="A570" i="18"/>
  <c r="A607" i="18"/>
  <c r="A643" i="18"/>
  <c r="A680" i="18"/>
  <c r="A713" i="18"/>
  <c r="A748" i="18"/>
  <c r="A783" i="18"/>
  <c r="A811" i="18"/>
  <c r="A839" i="18"/>
  <c r="A867" i="18"/>
  <c r="A894" i="18"/>
  <c r="A924" i="18"/>
  <c r="A949" i="18"/>
  <c r="A973" i="18"/>
  <c r="A997" i="18"/>
  <c r="A1023" i="18"/>
  <c r="A1047" i="18"/>
  <c r="A1083" i="18"/>
  <c r="A1108" i="18"/>
  <c r="A1120" i="18"/>
  <c r="A1144" i="18"/>
  <c r="A1181" i="18"/>
  <c r="A1205" i="18"/>
  <c r="A1217" i="18"/>
  <c r="A1243" i="18"/>
  <c r="A1279" i="18"/>
  <c r="A1304" i="18"/>
  <c r="A1313" i="18"/>
  <c r="A1331" i="18"/>
  <c r="A1348" i="18"/>
  <c r="A1368" i="18"/>
  <c r="A1381" i="18"/>
  <c r="A1395" i="18"/>
  <c r="A1409" i="18"/>
  <c r="A1411" i="18"/>
  <c r="A1425" i="18"/>
  <c r="A1440" i="18"/>
  <c r="A1451" i="18"/>
  <c r="A1463" i="18"/>
  <c r="A1475" i="18"/>
  <c r="A1486" i="18"/>
  <c r="A1500" i="18"/>
  <c r="A1511" i="18"/>
  <c r="A1522" i="18"/>
  <c r="A1535" i="18"/>
  <c r="A1545" i="18"/>
  <c r="A1555" i="18"/>
  <c r="A1565" i="18"/>
  <c r="A1575" i="18"/>
  <c r="A1586" i="18"/>
  <c r="A1596" i="18"/>
  <c r="A1616" i="18"/>
  <c r="A1626" i="18"/>
  <c r="A1636" i="18"/>
  <c r="A1647" i="18"/>
  <c r="A1666" i="18"/>
  <c r="A1677" i="18"/>
  <c r="A1687" i="18"/>
  <c r="A1698" i="18"/>
  <c r="A1706" i="18"/>
  <c r="A1765" i="18"/>
  <c r="A1776" i="18"/>
  <c r="A1787" i="18"/>
  <c r="A1797" i="18"/>
  <c r="A1806" i="18"/>
  <c r="A1816" i="18"/>
  <c r="A1827" i="18"/>
  <c r="A1837" i="18"/>
  <c r="A1848" i="18"/>
  <c r="A1857" i="18"/>
  <c r="A1867" i="18"/>
  <c r="A1876" i="18"/>
  <c r="A1885" i="18"/>
  <c r="A1894" i="18"/>
  <c r="A1910" i="18"/>
  <c r="A1919" i="18"/>
  <c r="A1928" i="18"/>
  <c r="A1937" i="18"/>
  <c r="A1946" i="18"/>
  <c r="A1953" i="18"/>
  <c r="A1962" i="18"/>
  <c r="A1971" i="18"/>
  <c r="A1980" i="18"/>
  <c r="A1989" i="18"/>
  <c r="A1998" i="18"/>
  <c r="A2005" i="18"/>
  <c r="A2014" i="18"/>
  <c r="A2023" i="18"/>
  <c r="A2032" i="18"/>
  <c r="A2041" i="18"/>
  <c r="A2050" i="18"/>
  <c r="A2057" i="18"/>
  <c r="A2066" i="18"/>
  <c r="A2075" i="18"/>
  <c r="A2084" i="18"/>
  <c r="A2093" i="18"/>
  <c r="A2100" i="18"/>
  <c r="A2109" i="18"/>
  <c r="A2118" i="18"/>
  <c r="A2127" i="18"/>
  <c r="A2136" i="18"/>
  <c r="A2145" i="18"/>
  <c r="A2152" i="18"/>
  <c r="A2161" i="18"/>
  <c r="A2170" i="18"/>
  <c r="A2179" i="18"/>
  <c r="A2188" i="18"/>
  <c r="A2197" i="18"/>
  <c r="A2204" i="18"/>
  <c r="A2213" i="18"/>
  <c r="A2222" i="18"/>
  <c r="A2231" i="18"/>
  <c r="A2240" i="18"/>
  <c r="A2256" i="18"/>
  <c r="A2265" i="18"/>
  <c r="A2274" i="18"/>
  <c r="A2283" i="18"/>
  <c r="A2292" i="18"/>
  <c r="A2298" i="18"/>
  <c r="A2308" i="18"/>
  <c r="A2317" i="18"/>
  <c r="A2326" i="18"/>
  <c r="A2335" i="18"/>
  <c r="A2344" i="18"/>
  <c r="A2350" i="18"/>
  <c r="A2360" i="18"/>
  <c r="A2369" i="18"/>
  <c r="A2378" i="18"/>
  <c r="A2387" i="18"/>
  <c r="A2396" i="18"/>
  <c r="A2405" i="18"/>
  <c r="A2414" i="18"/>
  <c r="A2424" i="18"/>
  <c r="A2433" i="18"/>
  <c r="A2442" i="18"/>
  <c r="A2451" i="18"/>
  <c r="A2460" i="18"/>
  <c r="A2469" i="18"/>
  <c r="A2478" i="18"/>
  <c r="A2488" i="18"/>
  <c r="A2497" i="18"/>
  <c r="A2506" i="18"/>
  <c r="A2515" i="18"/>
  <c r="A2524" i="18"/>
  <c r="A2533" i="18"/>
  <c r="A2542" i="18"/>
  <c r="A2552" i="18"/>
  <c r="A2561" i="18"/>
  <c r="A2570" i="18"/>
  <c r="A2579" i="18"/>
  <c r="A2588" i="18"/>
  <c r="A2597" i="18"/>
  <c r="A2606" i="18"/>
  <c r="A2614" i="18"/>
  <c r="A2622" i="18"/>
  <c r="A2630" i="18"/>
  <c r="A2638" i="18"/>
  <c r="A2646" i="18"/>
  <c r="A2654" i="18"/>
  <c r="A2662" i="18"/>
  <c r="A2670" i="18"/>
  <c r="A2678" i="18"/>
  <c r="A2686" i="18"/>
  <c r="A2694" i="18"/>
  <c r="A2702" i="18"/>
  <c r="A2710" i="18"/>
  <c r="A2718" i="18"/>
  <c r="A2726" i="18"/>
  <c r="A2734" i="18"/>
  <c r="A2742" i="18"/>
  <c r="A2750" i="18"/>
  <c r="A2758" i="18"/>
  <c r="A2766" i="18"/>
  <c r="A2774" i="18"/>
  <c r="A2782" i="18"/>
  <c r="A2790" i="18"/>
  <c r="A2798" i="18"/>
  <c r="A2806" i="18"/>
  <c r="A2814" i="18"/>
  <c r="A2822" i="18"/>
  <c r="A2830" i="18"/>
  <c r="A2838" i="18"/>
  <c r="A2846" i="18"/>
  <c r="A2854" i="18"/>
  <c r="A2862" i="18"/>
  <c r="A2870" i="18"/>
  <c r="A2878" i="18"/>
  <c r="A2886" i="18"/>
  <c r="A2894" i="18"/>
  <c r="A2902" i="18"/>
  <c r="A2910" i="18"/>
  <c r="A2918" i="18"/>
  <c r="A2926" i="18"/>
  <c r="A2934" i="18"/>
  <c r="A2942" i="18"/>
  <c r="A2950" i="18"/>
  <c r="A2958" i="18"/>
  <c r="A2966" i="18"/>
  <c r="A2974" i="18"/>
  <c r="A2982" i="18"/>
  <c r="A2990" i="18"/>
  <c r="A2998" i="18"/>
  <c r="A3006" i="18"/>
  <c r="A3014" i="18"/>
  <c r="A3022" i="18"/>
  <c r="A3030" i="18"/>
  <c r="A3038" i="18"/>
  <c r="A3046" i="18"/>
  <c r="A3054" i="18"/>
  <c r="A3062" i="18"/>
  <c r="A3070" i="18"/>
  <c r="A3078" i="18"/>
  <c r="A3086" i="18"/>
  <c r="A3094" i="18"/>
  <c r="A3102" i="18"/>
  <c r="A3110" i="18"/>
  <c r="A3118" i="18"/>
  <c r="A3126" i="18"/>
  <c r="A3134" i="18"/>
  <c r="A3142" i="18"/>
  <c r="A3150" i="18"/>
  <c r="A121" i="18"/>
  <c r="A228" i="18"/>
  <c r="A304" i="18"/>
  <c r="A377" i="18"/>
  <c r="A452" i="18"/>
  <c r="A528" i="18"/>
  <c r="A600" i="18"/>
  <c r="A674" i="18"/>
  <c r="A740" i="18"/>
  <c r="A806" i="18"/>
  <c r="A861" i="18"/>
  <c r="A920" i="18"/>
  <c r="A969" i="18"/>
  <c r="A1017" i="18"/>
  <c r="A1103" i="18"/>
  <c r="A1140" i="18"/>
  <c r="A1176" i="18"/>
  <c r="A1213" i="18"/>
  <c r="A1299" i="18"/>
  <c r="A1328" i="18"/>
  <c r="A1379" i="18"/>
  <c r="A1405" i="18"/>
  <c r="A1421" i="18"/>
  <c r="A1449" i="18"/>
  <c r="A1460" i="18"/>
  <c r="A1484" i="18"/>
  <c r="A1507" i="18"/>
  <c r="A1520" i="18"/>
  <c r="A1543" i="18"/>
  <c r="A1573" i="18"/>
  <c r="A1594" i="18"/>
  <c r="A1623" i="18"/>
  <c r="A1644" i="18"/>
  <c r="A1674" i="18"/>
  <c r="A1695" i="18"/>
  <c r="A1773" i="18"/>
  <c r="A1789" i="18"/>
  <c r="A1805" i="18"/>
  <c r="A1817" i="18"/>
  <c r="A1830" i="18"/>
  <c r="A1841" i="18"/>
  <c r="A1865" i="18"/>
  <c r="A1875" i="18"/>
  <c r="A1886" i="18"/>
  <c r="A1897" i="18"/>
  <c r="A1905" i="18"/>
  <c r="A1916" i="18"/>
  <c r="A1926" i="18"/>
  <c r="A1936" i="18"/>
  <c r="A1948" i="18"/>
  <c r="A1956" i="18"/>
  <c r="A1966" i="18"/>
  <c r="A1977" i="18"/>
  <c r="A1987" i="18"/>
  <c r="A1997" i="18"/>
  <c r="A2007" i="18"/>
  <c r="A2017" i="18"/>
  <c r="A2028" i="18"/>
  <c r="A2038" i="18"/>
  <c r="A2048" i="18"/>
  <c r="A2058" i="18"/>
  <c r="A2068" i="18"/>
  <c r="A2078" i="18"/>
  <c r="A2089" i="18"/>
  <c r="A2099" i="18"/>
  <c r="A2108" i="18"/>
  <c r="A2119" i="18"/>
  <c r="A2129" i="18"/>
  <c r="A2140" i="18"/>
  <c r="A2158" i="18"/>
  <c r="A2169" i="18"/>
  <c r="A2180" i="18"/>
  <c r="A2190" i="18"/>
  <c r="A2199" i="18"/>
  <c r="A2209" i="18"/>
  <c r="A2220" i="18"/>
  <c r="A2230" i="18"/>
  <c r="A2241" i="18"/>
  <c r="A2250" i="18"/>
  <c r="A2260" i="18"/>
  <c r="A2270" i="18"/>
  <c r="A2281" i="18"/>
  <c r="A2291" i="18"/>
  <c r="A2301" i="18"/>
  <c r="A2311" i="18"/>
  <c r="A2321" i="18"/>
  <c r="A2332" i="18"/>
  <c r="A2342" i="18"/>
  <c r="A2352" i="18"/>
  <c r="A2362" i="18"/>
  <c r="A2372" i="18"/>
  <c r="A2382" i="18"/>
  <c r="A2393" i="18"/>
  <c r="A2403" i="18"/>
  <c r="A2413" i="18"/>
  <c r="A2425" i="18"/>
  <c r="A2435" i="18"/>
  <c r="A2445" i="18"/>
  <c r="A2456" i="18"/>
  <c r="A2466" i="18"/>
  <c r="A2476" i="18"/>
  <c r="A2486" i="18"/>
  <c r="A2498" i="18"/>
  <c r="A2508" i="18"/>
  <c r="A2518" i="18"/>
  <c r="A2529" i="18"/>
  <c r="A2539" i="18"/>
  <c r="A2549" i="18"/>
  <c r="A2560" i="18"/>
  <c r="A2571" i="18"/>
  <c r="A2581" i="18"/>
  <c r="A2592" i="18"/>
  <c r="A2602" i="18"/>
  <c r="A2611" i="18"/>
  <c r="A2620" i="18"/>
  <c r="A2629" i="18"/>
  <c r="A2639" i="18"/>
  <c r="A2648" i="18"/>
  <c r="A2657" i="18"/>
  <c r="A2666" i="18"/>
  <c r="A2675" i="18"/>
  <c r="A2684" i="18"/>
  <c r="A2693" i="18"/>
  <c r="A2703" i="18"/>
  <c r="A2712" i="18"/>
  <c r="A2721" i="18"/>
  <c r="A2730" i="18"/>
  <c r="A2739" i="18"/>
  <c r="A2748" i="18"/>
  <c r="A2757" i="18"/>
  <c r="A2767" i="18"/>
  <c r="A2776" i="18"/>
  <c r="A2785" i="18"/>
  <c r="A2794" i="18"/>
  <c r="A2803" i="18"/>
  <c r="A2812" i="18"/>
  <c r="A2821" i="18"/>
  <c r="A2831" i="18"/>
  <c r="A2840" i="18"/>
  <c r="A2849" i="18"/>
  <c r="A123" i="18"/>
  <c r="A229" i="18"/>
  <c r="A306" i="18"/>
  <c r="A382" i="18"/>
  <c r="A455" i="18"/>
  <c r="A529" i="18"/>
  <c r="A601" i="18"/>
  <c r="A678" i="18"/>
  <c r="A743" i="18"/>
  <c r="A807" i="18"/>
  <c r="A863" i="18"/>
  <c r="A921" i="18"/>
  <c r="A971" i="18"/>
  <c r="A1019" i="18"/>
  <c r="A1104" i="18"/>
  <c r="A1141" i="18"/>
  <c r="A1179" i="18"/>
  <c r="A1215" i="18"/>
  <c r="A1300" i="18"/>
  <c r="A1329" i="18"/>
  <c r="A1380" i="18"/>
  <c r="A1408" i="18"/>
  <c r="A1423" i="18"/>
  <c r="A1450" i="18"/>
  <c r="A1461" i="18"/>
  <c r="A1485" i="18"/>
  <c r="A1521" i="18"/>
  <c r="A1544" i="18"/>
  <c r="A1574" i="18"/>
  <c r="A1595" i="18"/>
  <c r="A1625" i="18"/>
  <c r="A1646" i="18"/>
  <c r="A1675" i="18"/>
  <c r="A1696" i="18"/>
  <c r="A1705" i="18"/>
  <c r="A1775" i="18"/>
  <c r="A1793" i="18"/>
  <c r="A1807" i="18"/>
  <c r="A1819" i="18"/>
  <c r="A1831" i="18"/>
  <c r="A1843" i="18"/>
  <c r="A1855" i="18"/>
  <c r="A1866" i="18"/>
  <c r="A1877" i="18"/>
  <c r="A1888" i="18"/>
  <c r="A1898" i="18"/>
  <c r="A1906" i="18"/>
  <c r="A1917" i="18"/>
  <c r="A1927" i="18"/>
  <c r="A1938" i="18"/>
  <c r="A1949" i="18"/>
  <c r="A1957" i="18"/>
  <c r="A1968" i="18"/>
  <c r="A1978" i="18"/>
  <c r="A1988" i="18"/>
  <c r="A2000" i="18"/>
  <c r="A2008" i="18"/>
  <c r="A2018" i="18"/>
  <c r="A2029" i="18"/>
  <c r="A2039" i="18"/>
  <c r="A2049" i="18"/>
  <c r="A2059" i="18"/>
  <c r="A2069" i="18"/>
  <c r="A2080" i="18"/>
  <c r="A2090" i="18"/>
  <c r="A2110" i="18"/>
  <c r="A2120" i="18"/>
  <c r="A2130" i="18"/>
  <c r="A2141" i="18"/>
  <c r="A2149" i="18"/>
  <c r="A2160" i="18"/>
  <c r="A2171" i="18"/>
  <c r="A2181" i="18"/>
  <c r="A2192" i="18"/>
  <c r="A2200" i="18"/>
  <c r="A2210" i="18"/>
  <c r="A2221" i="18"/>
  <c r="A2232" i="18"/>
  <c r="A2242" i="18"/>
  <c r="A2251" i="18"/>
  <c r="A2261" i="18"/>
  <c r="A2272" i="18"/>
  <c r="A2282" i="18"/>
  <c r="A2293" i="18"/>
  <c r="A2302" i="18"/>
  <c r="A2312" i="18"/>
  <c r="A2322" i="18"/>
  <c r="A2333" i="18"/>
  <c r="A2343" i="18"/>
  <c r="A2353" i="18"/>
  <c r="A2363" i="18"/>
  <c r="A2373" i="18"/>
  <c r="A2384" i="18"/>
  <c r="A2394" i="18"/>
  <c r="A2404" i="18"/>
  <c r="A2416" i="18"/>
  <c r="A2426" i="18"/>
  <c r="A2436" i="18"/>
  <c r="A2446" i="18"/>
  <c r="A2457" i="18"/>
  <c r="A2467" i="18"/>
  <c r="A2477" i="18"/>
  <c r="A2489" i="18"/>
  <c r="A2499" i="18"/>
  <c r="A2509" i="18"/>
  <c r="A2520" i="18"/>
  <c r="A2530" i="18"/>
  <c r="A2540" i="18"/>
  <c r="A2550" i="18"/>
  <c r="A2562" i="18"/>
  <c r="A2572" i="18"/>
  <c r="A2582" i="18"/>
  <c r="A2593" i="18"/>
  <c r="A2603" i="18"/>
  <c r="A2612" i="18"/>
  <c r="A2621" i="18"/>
  <c r="A2631" i="18"/>
  <c r="A2640" i="18"/>
  <c r="A2649" i="18"/>
  <c r="A2658" i="18"/>
  <c r="A2667" i="18"/>
  <c r="A2676" i="18"/>
  <c r="A2685" i="18"/>
  <c r="A2695" i="18"/>
  <c r="A2704" i="18"/>
  <c r="A2713" i="18"/>
  <c r="A2722" i="18"/>
  <c r="A2731" i="18"/>
  <c r="A2740" i="18"/>
  <c r="A2749" i="18"/>
  <c r="A2759" i="18"/>
  <c r="A2768" i="18"/>
  <c r="A2777" i="18"/>
  <c r="A2786" i="18"/>
  <c r="A2795" i="18"/>
  <c r="A2804" i="18"/>
  <c r="A2813" i="18"/>
  <c r="A2823" i="18"/>
  <c r="A2832" i="18"/>
  <c r="A2841" i="18"/>
  <c r="A2850" i="18"/>
  <c r="A2859" i="18"/>
  <c r="A2868" i="18"/>
  <c r="A2877" i="18"/>
  <c r="A2887" i="18"/>
  <c r="A2896" i="18"/>
  <c r="A2905" i="18"/>
  <c r="A2914" i="18"/>
  <c r="A157" i="18"/>
  <c r="A247" i="18"/>
  <c r="A320" i="18"/>
  <c r="A393" i="18"/>
  <c r="A468" i="18"/>
  <c r="A544" i="18"/>
  <c r="A616" i="18"/>
  <c r="A691" i="18"/>
  <c r="A755" i="18"/>
  <c r="A818" i="18"/>
  <c r="A872" i="18"/>
  <c r="A931" i="18"/>
  <c r="A980" i="18"/>
  <c r="A1028" i="18"/>
  <c r="A1065" i="18"/>
  <c r="A1151" i="18"/>
  <c r="A1187" i="18"/>
  <c r="A1224" i="18"/>
  <c r="A1309" i="18"/>
  <c r="A1335" i="18"/>
  <c r="A1383" i="18"/>
  <c r="A1428" i="18"/>
  <c r="A1452" i="18"/>
  <c r="A1464" i="18"/>
  <c r="A1488" i="18"/>
  <c r="A1524" i="18"/>
  <c r="A1546" i="18"/>
  <c r="A1576" i="18"/>
  <c r="A1597" i="18"/>
  <c r="A1607" i="18"/>
  <c r="A1627" i="18"/>
  <c r="A1648" i="18"/>
  <c r="A1656" i="18"/>
  <c r="A1678" i="18"/>
  <c r="A1699" i="18"/>
  <c r="A1707" i="18"/>
  <c r="A1778" i="18"/>
  <c r="A1794" i="18"/>
  <c r="A1808" i="18"/>
  <c r="A1821" i="18"/>
  <c r="A1832" i="18"/>
  <c r="A1844" i="18"/>
  <c r="A1856" i="18"/>
  <c r="A1868" i="18"/>
  <c r="A1878" i="18"/>
  <c r="A1889" i="18"/>
  <c r="A1899" i="18"/>
  <c r="A1908" i="18"/>
  <c r="A1918" i="18"/>
  <c r="A1929" i="18"/>
  <c r="A1940" i="18"/>
  <c r="A1950" i="18"/>
  <c r="A1958" i="18"/>
  <c r="A1969" i="18"/>
  <c r="A1979" i="18"/>
  <c r="A1990" i="18"/>
  <c r="A2001" i="18"/>
  <c r="A2009" i="18"/>
  <c r="A2020" i="18"/>
  <c r="A2030" i="18"/>
  <c r="A2040" i="18"/>
  <c r="A2060" i="18"/>
  <c r="A2070" i="18"/>
  <c r="A2081" i="18"/>
  <c r="A2091" i="18"/>
  <c r="A2101" i="18"/>
  <c r="A2111" i="18"/>
  <c r="A2121" i="18"/>
  <c r="A2132" i="18"/>
  <c r="A2142" i="18"/>
  <c r="A2150" i="18"/>
  <c r="A2162" i="18"/>
  <c r="A2172" i="18"/>
  <c r="A2182" i="18"/>
  <c r="A2193" i="18"/>
  <c r="A2201" i="18"/>
  <c r="A2212" i="18"/>
  <c r="A2223" i="18"/>
  <c r="A2233" i="18"/>
  <c r="A2244" i="18"/>
  <c r="A2252" i="18"/>
  <c r="A2262" i="18"/>
  <c r="A2273" i="18"/>
  <c r="A2284" i="18"/>
  <c r="A2294" i="18"/>
  <c r="A2303" i="18"/>
  <c r="A2313" i="18"/>
  <c r="A2324" i="18"/>
  <c r="A2334" i="18"/>
  <c r="A2345" i="18"/>
  <c r="A2354" i="18"/>
  <c r="A2364" i="18"/>
  <c r="A2374" i="18"/>
  <c r="A2385" i="18"/>
  <c r="A2395" i="18"/>
  <c r="A2406" i="18"/>
  <c r="A2417" i="18"/>
  <c r="A2427" i="18"/>
  <c r="A2437" i="18"/>
  <c r="A2448" i="18"/>
  <c r="A2458" i="18"/>
  <c r="A2468" i="18"/>
  <c r="A2480" i="18"/>
  <c r="A2490" i="18"/>
  <c r="A2500" i="18"/>
  <c r="A2510" i="18"/>
  <c r="A2521" i="18"/>
  <c r="A2531" i="18"/>
  <c r="A2541" i="18"/>
  <c r="A2553" i="18"/>
  <c r="A2563" i="18"/>
  <c r="A2573" i="18"/>
  <c r="A2584" i="18"/>
  <c r="A2594" i="18"/>
  <c r="A2604" i="18"/>
  <c r="A2613" i="18"/>
  <c r="A2623" i="18"/>
  <c r="A2632" i="18"/>
  <c r="A2641" i="18"/>
  <c r="A2650" i="18"/>
  <c r="A2659" i="18"/>
  <c r="A2668" i="18"/>
  <c r="A2677" i="18"/>
  <c r="A2687" i="18"/>
  <c r="A2696" i="18"/>
  <c r="A2705" i="18"/>
  <c r="A2714" i="18"/>
  <c r="A2723" i="18"/>
  <c r="A2732" i="18"/>
  <c r="A2741" i="18"/>
  <c r="A2751" i="18"/>
  <c r="A2760" i="18"/>
  <c r="A2769" i="18"/>
  <c r="A2778" i="18"/>
  <c r="A2787" i="18"/>
  <c r="A2796" i="18"/>
  <c r="A2805" i="18"/>
  <c r="A2815" i="18"/>
  <c r="A2824" i="18"/>
  <c r="A2833" i="18"/>
  <c r="A2842" i="18"/>
  <c r="A2851" i="18"/>
  <c r="A2860" i="18"/>
  <c r="A2869" i="18"/>
  <c r="A2879" i="18"/>
  <c r="A2888" i="18"/>
  <c r="A2897" i="18"/>
  <c r="A2906" i="18"/>
  <c r="A2915" i="18"/>
  <c r="A2924" i="18"/>
  <c r="A2933" i="18"/>
  <c r="A2943" i="18"/>
  <c r="A2952" i="18"/>
  <c r="A70" i="18"/>
  <c r="A204" i="18"/>
  <c r="A284" i="18"/>
  <c r="A356" i="18"/>
  <c r="A432" i="18"/>
  <c r="A505" i="18"/>
  <c r="A580" i="18"/>
  <c r="A653" i="18"/>
  <c r="A723" i="18"/>
  <c r="A790" i="18"/>
  <c r="A845" i="18"/>
  <c r="A902" i="18"/>
  <c r="A955" i="18"/>
  <c r="A1004" i="18"/>
  <c r="A1052" i="18"/>
  <c r="A1089" i="18"/>
  <c r="A1127" i="18"/>
  <c r="A1163" i="18"/>
  <c r="A1248" i="18"/>
  <c r="A1285" i="18"/>
  <c r="A1316" i="18"/>
  <c r="A1349" i="18"/>
  <c r="A1369" i="18"/>
  <c r="A1397" i="18"/>
  <c r="A1413" i="18"/>
  <c r="A1441" i="18"/>
  <c r="A1476" i="18"/>
  <c r="A1501" i="18"/>
  <c r="A1512" i="18"/>
  <c r="A1536" i="18"/>
  <c r="A1566" i="18"/>
  <c r="A1587" i="18"/>
  <c r="A1617" i="18"/>
  <c r="A1638" i="18"/>
  <c r="A1668" i="18"/>
  <c r="A1688" i="18"/>
  <c r="A1767" i="18"/>
  <c r="A1785" i="18"/>
  <c r="A1801" i="18"/>
  <c r="A1814" i="18"/>
  <c r="A1825" i="18"/>
  <c r="A1839" i="18"/>
  <c r="A1851" i="18"/>
  <c r="A1861" i="18"/>
  <c r="A1873" i="18"/>
  <c r="A1883" i="18"/>
  <c r="A1893" i="18"/>
  <c r="A1903" i="18"/>
  <c r="A1913" i="18"/>
  <c r="A1924" i="18"/>
  <c r="A1934" i="18"/>
  <c r="A1944" i="18"/>
  <c r="A1954" i="18"/>
  <c r="A1964" i="18"/>
  <c r="A1974" i="18"/>
  <c r="A1985" i="18"/>
  <c r="A1995" i="18"/>
  <c r="A2004" i="18"/>
  <c r="A2015" i="18"/>
  <c r="A2025" i="18"/>
  <c r="A2036" i="18"/>
  <c r="A2046" i="18"/>
  <c r="A2054" i="18"/>
  <c r="A2065" i="18"/>
  <c r="A2076" i="18"/>
  <c r="A2086" i="18"/>
  <c r="A2097" i="18"/>
  <c r="A2105" i="18"/>
  <c r="A2116" i="18"/>
  <c r="A2126" i="18"/>
  <c r="A2137" i="18"/>
  <c r="A2148" i="18"/>
  <c r="A2156" i="18"/>
  <c r="A2166" i="18"/>
  <c r="A2177" i="18"/>
  <c r="A2187" i="18"/>
  <c r="A2207" i="18"/>
  <c r="A2217" i="18"/>
  <c r="A2228" i="18"/>
  <c r="A2238" i="18"/>
  <c r="A2248" i="18"/>
  <c r="A2258" i="18"/>
  <c r="A2268" i="18"/>
  <c r="A2278" i="18"/>
  <c r="A2289" i="18"/>
  <c r="A2309" i="18"/>
  <c r="A2319" i="18"/>
  <c r="A2329" i="18"/>
  <c r="A2340" i="18"/>
  <c r="A2348" i="18"/>
  <c r="A2358" i="18"/>
  <c r="A2370" i="18"/>
  <c r="A2380" i="18"/>
  <c r="A2390" i="18"/>
  <c r="A2401" i="18"/>
  <c r="A2411" i="18"/>
  <c r="A2421" i="18"/>
  <c r="A2432" i="18"/>
  <c r="A2443" i="18"/>
  <c r="A2453" i="18"/>
  <c r="A2464" i="18"/>
  <c r="A2474" i="18"/>
  <c r="A2484" i="18"/>
  <c r="A2494" i="18"/>
  <c r="A2505" i="18"/>
  <c r="A2516" i="18"/>
  <c r="A2526" i="18"/>
  <c r="A2537" i="18"/>
  <c r="A2547" i="18"/>
  <c r="A2557" i="18"/>
  <c r="A2568" i="18"/>
  <c r="A2578" i="18"/>
  <c r="A2589" i="18"/>
  <c r="A2600" i="18"/>
  <c r="A2609" i="18"/>
  <c r="A2618" i="18"/>
  <c r="A2627" i="18"/>
  <c r="A2636" i="18"/>
  <c r="A2645" i="18"/>
  <c r="A2655" i="18"/>
  <c r="A2664" i="18"/>
  <c r="A2673" i="18"/>
  <c r="A2682" i="18"/>
  <c r="A2691" i="18"/>
  <c r="A2700" i="18"/>
  <c r="A2709" i="18"/>
  <c r="A2719" i="18"/>
  <c r="A2728" i="18"/>
  <c r="A2737" i="18"/>
  <c r="A2746" i="18"/>
  <c r="A2755" i="18"/>
  <c r="A2764" i="18"/>
  <c r="A2773" i="18"/>
  <c r="A2783" i="18"/>
  <c r="A2792" i="18"/>
  <c r="A2801" i="18"/>
  <c r="A2810" i="18"/>
  <c r="A2819" i="18"/>
  <c r="A2828" i="18"/>
  <c r="A2837" i="18"/>
  <c r="A2847" i="18"/>
  <c r="A2856" i="18"/>
  <c r="A2865" i="18"/>
  <c r="A2874" i="18"/>
  <c r="A2883" i="18"/>
  <c r="A2892" i="18"/>
  <c r="A2901" i="18"/>
  <c r="A2911" i="18"/>
  <c r="A2920" i="18"/>
  <c r="A2929" i="18"/>
  <c r="A2938" i="18"/>
  <c r="A2947" i="18"/>
  <c r="A2956" i="18"/>
  <c r="A2965" i="18"/>
  <c r="A2975" i="18"/>
  <c r="A2984" i="18"/>
  <c r="A2993" i="18"/>
  <c r="A3002" i="18"/>
  <c r="A3011" i="18"/>
  <c r="A3020" i="18"/>
  <c r="A3029" i="18"/>
  <c r="A3039" i="18"/>
  <c r="A3048" i="18"/>
  <c r="A3057" i="18"/>
  <c r="A3066" i="18"/>
  <c r="A3075" i="18"/>
  <c r="A3084" i="18"/>
  <c r="A3093" i="18"/>
  <c r="A3103" i="18"/>
  <c r="A3112" i="18"/>
  <c r="A3121" i="18"/>
  <c r="A3130" i="18"/>
  <c r="A3139" i="18"/>
  <c r="A3148" i="18"/>
  <c r="A3157" i="18"/>
  <c r="A3165" i="18"/>
  <c r="A3173" i="18"/>
  <c r="A3181" i="18"/>
  <c r="A3189" i="18"/>
  <c r="A3197" i="18"/>
  <c r="A3205" i="18"/>
  <c r="A3213" i="18"/>
  <c r="A3221" i="18"/>
  <c r="A3229" i="18"/>
  <c r="A3237" i="18"/>
  <c r="A3245" i="18"/>
  <c r="A3253" i="18"/>
  <c r="A3261" i="18"/>
  <c r="A3269" i="18"/>
  <c r="A3277" i="18"/>
  <c r="A3285" i="18"/>
  <c r="A3293" i="18"/>
  <c r="A3301" i="18"/>
  <c r="A3309" i="18"/>
  <c r="A3317" i="18"/>
  <c r="A3325" i="18"/>
  <c r="A3333" i="18"/>
  <c r="A3341" i="18"/>
  <c r="A3349" i="18"/>
  <c r="A3357" i="18"/>
  <c r="A3365" i="18"/>
  <c r="A3373" i="18"/>
  <c r="A3381" i="18"/>
  <c r="A3389" i="18"/>
  <c r="A3397" i="18"/>
  <c r="A3405" i="18"/>
  <c r="A3413" i="18"/>
  <c r="A3421" i="18"/>
  <c r="A3429" i="18"/>
  <c r="A3437" i="18"/>
  <c r="A3445" i="18"/>
  <c r="A3453" i="18"/>
  <c r="A3461" i="18"/>
  <c r="A3469" i="18"/>
  <c r="A3477" i="18"/>
  <c r="A3485" i="18"/>
  <c r="A3493" i="18"/>
  <c r="A3501" i="18"/>
  <c r="A3509" i="18"/>
  <c r="A3517" i="18"/>
  <c r="A3525" i="18"/>
  <c r="A3533" i="18"/>
  <c r="A3541" i="18"/>
  <c r="A3549" i="18"/>
  <c r="A3557" i="18"/>
  <c r="A3565" i="18"/>
  <c r="A3573" i="18"/>
  <c r="A3581" i="18"/>
  <c r="A3589" i="18"/>
  <c r="A3597" i="18"/>
  <c r="A3605" i="18"/>
  <c r="A3613" i="18"/>
  <c r="A3621" i="18"/>
  <c r="A3629" i="18"/>
  <c r="A3637" i="18"/>
  <c r="A3645" i="18"/>
  <c r="A3653" i="18"/>
  <c r="A3661" i="18"/>
  <c r="A3669" i="18"/>
  <c r="A3677" i="18"/>
  <c r="A3685" i="18"/>
  <c r="A3693" i="18"/>
  <c r="A3701" i="18"/>
  <c r="A3709" i="18"/>
  <c r="A3717" i="18"/>
  <c r="A3725" i="18"/>
  <c r="A3733" i="18"/>
  <c r="A3741" i="18"/>
  <c r="A3749" i="18"/>
  <c r="A3757" i="18"/>
  <c r="A3765" i="18"/>
  <c r="A3773" i="18"/>
  <c r="A3781" i="18"/>
  <c r="A3789" i="18"/>
  <c r="A3797" i="18"/>
  <c r="A3805" i="18"/>
  <c r="A3813" i="18"/>
  <c r="A3821" i="18"/>
  <c r="A3829" i="18"/>
  <c r="A3837" i="18"/>
  <c r="A3845" i="18"/>
  <c r="A3853" i="18"/>
  <c r="A3861" i="18"/>
  <c r="A3869" i="18"/>
  <c r="A3877" i="18"/>
  <c r="A3885" i="18"/>
  <c r="A3893" i="18"/>
  <c r="A3901" i="18"/>
  <c r="A3909" i="18"/>
  <c r="A3917" i="18"/>
  <c r="A3925" i="18"/>
  <c r="A3933" i="18"/>
  <c r="A3942" i="18"/>
  <c r="A3951" i="18"/>
  <c r="A3959" i="18"/>
  <c r="A3967" i="18"/>
  <c r="A3975" i="18"/>
  <c r="A3983" i="18"/>
  <c r="A3992" i="18"/>
  <c r="A4000" i="18"/>
  <c r="A4008" i="18"/>
  <c r="A4016" i="18"/>
  <c r="A4024" i="18"/>
  <c r="A4032" i="18"/>
  <c r="A4040" i="18"/>
  <c r="A4048" i="18"/>
  <c r="A4056" i="18"/>
  <c r="A4064" i="18"/>
  <c r="A4072" i="18"/>
  <c r="A4080" i="18"/>
  <c r="A4088" i="18"/>
  <c r="A4096" i="18"/>
  <c r="A4104" i="18"/>
  <c r="A4112" i="18"/>
  <c r="A4120" i="18"/>
  <c r="A4128" i="18"/>
  <c r="A4136" i="18"/>
  <c r="A4144" i="18"/>
  <c r="A4152" i="18"/>
  <c r="A4160" i="18"/>
  <c r="A4168" i="18"/>
  <c r="A4176" i="18"/>
  <c r="A4184" i="18"/>
  <c r="A4192" i="18"/>
  <c r="A4200" i="18"/>
  <c r="A4208" i="18"/>
  <c r="A4216" i="18"/>
  <c r="A4224" i="18"/>
  <c r="A4232" i="18"/>
  <c r="A4240" i="18"/>
  <c r="A4248" i="18"/>
  <c r="A4256" i="18"/>
  <c r="A4264" i="18"/>
  <c r="A4272" i="18"/>
  <c r="A4280" i="18"/>
  <c r="A4288" i="18"/>
  <c r="A4296" i="18"/>
  <c r="A4304" i="18"/>
  <c r="A4312" i="18"/>
  <c r="A4320" i="18"/>
  <c r="A4329" i="18"/>
  <c r="A183" i="18"/>
  <c r="A340" i="18"/>
  <c r="A489" i="18"/>
  <c r="A637" i="18"/>
  <c r="A778" i="18"/>
  <c r="A890" i="18"/>
  <c r="A993" i="18"/>
  <c r="A1079" i="18"/>
  <c r="A1237" i="18"/>
  <c r="A1365" i="18"/>
  <c r="A1495" i="18"/>
  <c r="A1531" i="18"/>
  <c r="A1562" i="18"/>
  <c r="A1604" i="18"/>
  <c r="A1634" i="18"/>
  <c r="A1663" i="18"/>
  <c r="A1783" i="18"/>
  <c r="A1823" i="18"/>
  <c r="A1846" i="18"/>
  <c r="A1859" i="18"/>
  <c r="A1881" i="18"/>
  <c r="A1901" i="18"/>
  <c r="A1911" i="18"/>
  <c r="A1932" i="18"/>
  <c r="A1952" i="18"/>
  <c r="A1961" i="18"/>
  <c r="A1982" i="18"/>
  <c r="A2012" i="18"/>
  <c r="A2033" i="18"/>
  <c r="A2062" i="18"/>
  <c r="A2083" i="18"/>
  <c r="A2113" i="18"/>
  <c r="A2134" i="18"/>
  <c r="A2164" i="18"/>
  <c r="A2185" i="18"/>
  <c r="A2215" i="18"/>
  <c r="A2236" i="18"/>
  <c r="A2266" i="18"/>
  <c r="A2286" i="18"/>
  <c r="A2316" i="18"/>
  <c r="A2337" i="18"/>
  <c r="A2366" i="18"/>
  <c r="A2388" i="18"/>
  <c r="A2409" i="18"/>
  <c r="A2429" i="18"/>
  <c r="A2450" i="18"/>
  <c r="A2472" i="18"/>
  <c r="A2492" i="18"/>
  <c r="A2513" i="18"/>
  <c r="A2534" i="18"/>
  <c r="A2555" i="18"/>
  <c r="A2576" i="18"/>
  <c r="A2596" i="18"/>
  <c r="A2616" i="18"/>
  <c r="A2634" i="18"/>
  <c r="A2652" i="18"/>
  <c r="A2671" i="18"/>
  <c r="A2689" i="18"/>
  <c r="A2707" i="18"/>
  <c r="A2725" i="18"/>
  <c r="A2744" i="18"/>
  <c r="A2762" i="18"/>
  <c r="A2780" i="18"/>
  <c r="A2799" i="18"/>
  <c r="A2817" i="18"/>
  <c r="A2835" i="18"/>
  <c r="A2853" i="18"/>
  <c r="A2867" i="18"/>
  <c r="A2882" i="18"/>
  <c r="A2898" i="18"/>
  <c r="A2912" i="18"/>
  <c r="A2925" i="18"/>
  <c r="A2937" i="18"/>
  <c r="A2949" i="18"/>
  <c r="A2961" i="18"/>
  <c r="A2971" i="18"/>
  <c r="A2981" i="18"/>
  <c r="A2992" i="18"/>
  <c r="A3003" i="18"/>
  <c r="A3013" i="18"/>
  <c r="A3024" i="18"/>
  <c r="A3034" i="18"/>
  <c r="A3044" i="18"/>
  <c r="A3055" i="18"/>
  <c r="A3065" i="18"/>
  <c r="A3076" i="18"/>
  <c r="A3087" i="18"/>
  <c r="A3097" i="18"/>
  <c r="A3107" i="18"/>
  <c r="A3117" i="18"/>
  <c r="A3128" i="18"/>
  <c r="A3138" i="18"/>
  <c r="A3149" i="18"/>
  <c r="A3159" i="18"/>
  <c r="A3168" i="18"/>
  <c r="A3177" i="18"/>
  <c r="A3186" i="18"/>
  <c r="A3195" i="18"/>
  <c r="A3204" i="18"/>
  <c r="A3214" i="18"/>
  <c r="A3223" i="18"/>
  <c r="A3232" i="18"/>
  <c r="A3241" i="18"/>
  <c r="A3250" i="18"/>
  <c r="A3259" i="18"/>
  <c r="A3268" i="18"/>
  <c r="A3278" i="18"/>
  <c r="A3287" i="18"/>
  <c r="A3296" i="18"/>
  <c r="A3305" i="18"/>
  <c r="A3314" i="18"/>
  <c r="A3323" i="18"/>
  <c r="A3332" i="18"/>
  <c r="A3342" i="18"/>
  <c r="A3351" i="18"/>
  <c r="A3360" i="18"/>
  <c r="A3369" i="18"/>
  <c r="A3378" i="18"/>
  <c r="A3387" i="18"/>
  <c r="A3396" i="18"/>
  <c r="A3406" i="18"/>
  <c r="A3415" i="18"/>
  <c r="A3424" i="18"/>
  <c r="A3433" i="18"/>
  <c r="A3442" i="18"/>
  <c r="A3451" i="18"/>
  <c r="A3460" i="18"/>
  <c r="A3470" i="18"/>
  <c r="A3479" i="18"/>
  <c r="A3488" i="18"/>
  <c r="A3497" i="18"/>
  <c r="A3506" i="18"/>
  <c r="A3515" i="18"/>
  <c r="A3524" i="18"/>
  <c r="A3534" i="18"/>
  <c r="A3543" i="18"/>
  <c r="A3552" i="18"/>
  <c r="A3561" i="18"/>
  <c r="A3570" i="18"/>
  <c r="A3579" i="18"/>
  <c r="A3588" i="18"/>
  <c r="A3598" i="18"/>
  <c r="A3607" i="18"/>
  <c r="A3616" i="18"/>
  <c r="A3625" i="18"/>
  <c r="A3634" i="18"/>
  <c r="A3643" i="18"/>
  <c r="A3652" i="18"/>
  <c r="A3662" i="18"/>
  <c r="A3671" i="18"/>
  <c r="A3680" i="18"/>
  <c r="A3689" i="18"/>
  <c r="A3698" i="18"/>
  <c r="A3707" i="18"/>
  <c r="A3716" i="18"/>
  <c r="A186" i="18"/>
  <c r="A343" i="18"/>
  <c r="A491" i="18"/>
  <c r="A641" i="18"/>
  <c r="A779" i="18"/>
  <c r="A891" i="18"/>
  <c r="A995" i="18"/>
  <c r="A1080" i="18"/>
  <c r="A1239" i="18"/>
  <c r="A1311" i="18"/>
  <c r="A1367" i="18"/>
  <c r="A1496" i="18"/>
  <c r="A1533" i="18"/>
  <c r="A1564" i="18"/>
  <c r="A1605" i="18"/>
  <c r="A1635" i="18"/>
  <c r="A1664" i="18"/>
  <c r="A1784" i="18"/>
  <c r="A1824" i="18"/>
  <c r="A1849" i="18"/>
  <c r="A1860" i="18"/>
  <c r="A1882" i="18"/>
  <c r="A1902" i="18"/>
  <c r="A1912" i="18"/>
  <c r="A1933" i="18"/>
  <c r="A1963" i="18"/>
  <c r="A1984" i="18"/>
  <c r="A2013" i="18"/>
  <c r="A2034" i="18"/>
  <c r="A2064" i="18"/>
  <c r="A2085" i="18"/>
  <c r="A2114" i="18"/>
  <c r="A2135" i="18"/>
  <c r="A2165" i="18"/>
  <c r="A2186" i="18"/>
  <c r="A2216" i="18"/>
  <c r="A2237" i="18"/>
  <c r="A2267" i="18"/>
  <c r="A2288" i="18"/>
  <c r="A2318" i="18"/>
  <c r="A2338" i="18"/>
  <c r="A2368" i="18"/>
  <c r="A2389" i="18"/>
  <c r="A2410" i="18"/>
  <c r="A2430" i="18"/>
  <c r="A2452" i="18"/>
  <c r="A2473" i="18"/>
  <c r="A2493" i="18"/>
  <c r="A2514" i="18"/>
  <c r="A2536" i="18"/>
  <c r="A2556" i="18"/>
  <c r="A2577" i="18"/>
  <c r="A2598" i="18"/>
  <c r="A2617" i="18"/>
  <c r="A2635" i="18"/>
  <c r="A2653" i="18"/>
  <c r="A2672" i="18"/>
  <c r="A2690" i="18"/>
  <c r="A2708" i="18"/>
  <c r="A2727" i="18"/>
  <c r="A2745" i="18"/>
  <c r="A2763" i="18"/>
  <c r="A2781" i="18"/>
  <c r="A2800" i="18"/>
  <c r="A2818" i="18"/>
  <c r="A2836" i="18"/>
  <c r="A2855" i="18"/>
  <c r="A2871" i="18"/>
  <c r="A2884" i="18"/>
  <c r="A2899" i="18"/>
  <c r="A2913" i="18"/>
  <c r="A2927" i="18"/>
  <c r="A2939" i="18"/>
  <c r="A2951" i="18"/>
  <c r="A2962" i="18"/>
  <c r="A2972" i="18"/>
  <c r="A2983" i="18"/>
  <c r="A2994" i="18"/>
  <c r="A3004" i="18"/>
  <c r="A3015" i="18"/>
  <c r="A3025" i="18"/>
  <c r="A3035" i="18"/>
  <c r="A3045" i="18"/>
  <c r="A3056" i="18"/>
  <c r="A3067" i="18"/>
  <c r="A3077" i="18"/>
  <c r="A3088" i="18"/>
  <c r="A3098" i="18"/>
  <c r="A3108" i="18"/>
  <c r="A3119" i="18"/>
  <c r="A3129" i="18"/>
  <c r="A3140" i="18"/>
  <c r="A3151" i="18"/>
  <c r="A3160" i="18"/>
  <c r="A3169" i="18"/>
  <c r="A3178" i="18"/>
  <c r="A3187" i="18"/>
  <c r="A3196" i="18"/>
  <c r="A3206" i="18"/>
  <c r="A3215" i="18"/>
  <c r="A3224" i="18"/>
  <c r="A3233" i="18"/>
  <c r="A3242" i="18"/>
  <c r="A3251" i="18"/>
  <c r="A3260" i="18"/>
  <c r="A3270" i="18"/>
  <c r="A3279" i="18"/>
  <c r="A3288" i="18"/>
  <c r="A3297" i="18"/>
  <c r="A3306" i="18"/>
  <c r="A3315" i="18"/>
  <c r="A3324" i="18"/>
  <c r="A3334" i="18"/>
  <c r="A3343" i="18"/>
  <c r="A3352" i="18"/>
  <c r="A3361" i="18"/>
  <c r="A3370" i="18"/>
  <c r="A3379" i="18"/>
  <c r="A3388" i="18"/>
  <c r="A3398" i="18"/>
  <c r="A3407" i="18"/>
  <c r="A3416" i="18"/>
  <c r="A3425" i="18"/>
  <c r="A3434" i="18"/>
  <c r="A3443" i="18"/>
  <c r="A3452" i="18"/>
  <c r="A3462" i="18"/>
  <c r="A3471" i="18"/>
  <c r="A3480" i="18"/>
  <c r="A3489" i="18"/>
  <c r="A3498" i="18"/>
  <c r="A3507" i="18"/>
  <c r="A3516" i="18"/>
  <c r="A3526" i="18"/>
  <c r="A3535" i="18"/>
  <c r="A3544" i="18"/>
  <c r="A3553" i="18"/>
  <c r="A3562" i="18"/>
  <c r="A3571" i="18"/>
  <c r="A3580" i="18"/>
  <c r="A3590" i="18"/>
  <c r="A3599" i="18"/>
  <c r="A3608" i="18"/>
  <c r="A3617" i="18"/>
  <c r="A3626" i="18"/>
  <c r="A3635" i="18"/>
  <c r="A3644" i="18"/>
  <c r="A3654" i="18"/>
  <c r="A3663" i="18"/>
  <c r="A3672" i="18"/>
  <c r="A3681" i="18"/>
  <c r="A3690" i="18"/>
  <c r="A3699" i="18"/>
  <c r="A3708" i="18"/>
  <c r="A3718" i="18"/>
  <c r="A3727" i="18"/>
  <c r="A225" i="18"/>
  <c r="A375" i="18"/>
  <c r="A523" i="18"/>
  <c r="A673" i="18"/>
  <c r="A804" i="18"/>
  <c r="A919" i="18"/>
  <c r="A1016" i="18"/>
  <c r="A1101" i="18"/>
  <c r="A1175" i="18"/>
  <c r="A1260" i="18"/>
  <c r="A1325" i="18"/>
  <c r="A1377" i="18"/>
  <c r="A1420" i="18"/>
  <c r="A1459" i="18"/>
  <c r="A1505" i="18"/>
  <c r="A1542" i="18"/>
  <c r="A1571" i="18"/>
  <c r="A1643" i="18"/>
  <c r="A1672" i="18"/>
  <c r="A1788" i="18"/>
  <c r="A1804" i="18"/>
  <c r="A1828" i="18"/>
  <c r="A1852" i="18"/>
  <c r="A1864" i="18"/>
  <c r="A1884" i="18"/>
  <c r="A1914" i="18"/>
  <c r="A1935" i="18"/>
  <c r="A1965" i="18"/>
  <c r="A1986" i="18"/>
  <c r="A2016" i="18"/>
  <c r="A2037" i="18"/>
  <c r="A2067" i="18"/>
  <c r="A2088" i="18"/>
  <c r="A2117" i="18"/>
  <c r="A2138" i="18"/>
  <c r="A2168" i="18"/>
  <c r="A2189" i="18"/>
  <c r="A2198" i="18"/>
  <c r="A2218" i="18"/>
  <c r="A2239" i="18"/>
  <c r="A2249" i="18"/>
  <c r="A2269" i="18"/>
  <c r="A2290" i="18"/>
  <c r="A2300" i="18"/>
  <c r="A2320" i="18"/>
  <c r="A2341" i="18"/>
  <c r="A2349" i="18"/>
  <c r="A2371" i="18"/>
  <c r="A2392" i="18"/>
  <c r="A2412" i="18"/>
  <c r="A2434" i="18"/>
  <c r="A2454" i="18"/>
  <c r="A2475" i="18"/>
  <c r="A2496" i="18"/>
  <c r="A2517" i="18"/>
  <c r="A2538" i="18"/>
  <c r="A2558" i="18"/>
  <c r="A2580" i="18"/>
  <c r="A2601" i="18"/>
  <c r="A2619" i="18"/>
  <c r="A2637" i="18"/>
  <c r="A2656" i="18"/>
  <c r="A2674" i="18"/>
  <c r="A2692" i="18"/>
  <c r="A2711" i="18"/>
  <c r="A2729" i="18"/>
  <c r="A2747" i="18"/>
  <c r="A2765" i="18"/>
  <c r="A2784" i="18"/>
  <c r="A2802" i="18"/>
  <c r="A2820" i="18"/>
  <c r="A2839" i="18"/>
  <c r="A2857" i="18"/>
  <c r="A2872" i="18"/>
  <c r="A2885" i="18"/>
  <c r="A2900" i="18"/>
  <c r="A2916" i="18"/>
  <c r="A2928" i="18"/>
  <c r="A2940" i="18"/>
  <c r="A2953" i="18"/>
  <c r="A2963" i="18"/>
  <c r="A2973" i="18"/>
  <c r="A2985" i="18"/>
  <c r="A2995" i="18"/>
  <c r="A3005" i="18"/>
  <c r="A3016" i="18"/>
  <c r="A3026" i="18"/>
  <c r="A3036" i="18"/>
  <c r="A3047" i="18"/>
  <c r="A3058" i="18"/>
  <c r="A3068" i="18"/>
  <c r="A3079" i="18"/>
  <c r="A3089" i="18"/>
  <c r="A3099" i="18"/>
  <c r="A3109" i="18"/>
  <c r="A3120" i="18"/>
  <c r="A3131" i="18"/>
  <c r="A3141" i="18"/>
  <c r="A3152" i="18"/>
  <c r="A3161" i="18"/>
  <c r="A3170" i="18"/>
  <c r="A3179" i="18"/>
  <c r="A3188" i="18"/>
  <c r="A3198" i="18"/>
  <c r="A3207" i="18"/>
  <c r="A3216" i="18"/>
  <c r="A3225" i="18"/>
  <c r="A3234" i="18"/>
  <c r="A3243" i="18"/>
  <c r="A3252" i="18"/>
  <c r="A3262" i="18"/>
  <c r="A3271" i="18"/>
  <c r="A3280" i="18"/>
  <c r="A3289" i="18"/>
  <c r="A3298" i="18"/>
  <c r="A3307" i="18"/>
  <c r="A3316" i="18"/>
  <c r="A3326" i="18"/>
  <c r="A3335" i="18"/>
  <c r="A3344" i="18"/>
  <c r="A3353" i="18"/>
  <c r="A3362" i="18"/>
  <c r="A3371" i="18"/>
  <c r="A3380" i="18"/>
  <c r="A3390" i="18"/>
  <c r="A3399" i="18"/>
  <c r="A3408" i="18"/>
  <c r="A3417" i="18"/>
  <c r="A3426" i="18"/>
  <c r="A3435" i="18"/>
  <c r="A3444" i="18"/>
  <c r="A3454" i="18"/>
  <c r="A3463" i="18"/>
  <c r="A3472" i="18"/>
  <c r="A3481" i="18"/>
  <c r="A3490" i="18"/>
  <c r="A3499" i="18"/>
  <c r="A3508" i="18"/>
  <c r="A3518" i="18"/>
  <c r="A3527" i="18"/>
  <c r="A3536" i="18"/>
  <c r="A3545" i="18"/>
  <c r="A3554" i="18"/>
  <c r="A3563" i="18"/>
  <c r="A3572" i="18"/>
  <c r="A3582" i="18"/>
  <c r="A3591" i="18"/>
  <c r="A3600" i="18"/>
  <c r="A3609" i="18"/>
  <c r="A3618" i="18"/>
  <c r="A3627" i="18"/>
  <c r="A3636" i="18"/>
  <c r="A3646" i="18"/>
  <c r="A3655" i="18"/>
  <c r="A120" i="18"/>
  <c r="A302" i="18"/>
  <c r="A450" i="18"/>
  <c r="A598" i="18"/>
  <c r="A739" i="18"/>
  <c r="A859" i="18"/>
  <c r="A967" i="18"/>
  <c r="A1139" i="18"/>
  <c r="A1212" i="18"/>
  <c r="A1297" i="18"/>
  <c r="A1359" i="18"/>
  <c r="A1404" i="18"/>
  <c r="A1445" i="18"/>
  <c r="A1483" i="18"/>
  <c r="A1519" i="18"/>
  <c r="A1592" i="18"/>
  <c r="A1622" i="18"/>
  <c r="A1693" i="18"/>
  <c r="A1772" i="18"/>
  <c r="A1803" i="18"/>
  <c r="A1815" i="18"/>
  <c r="A1840" i="18"/>
  <c r="A1874" i="18"/>
  <c r="A1896" i="18"/>
  <c r="A1904" i="18"/>
  <c r="A1925" i="18"/>
  <c r="A1945" i="18"/>
  <c r="A1955" i="18"/>
  <c r="A1976" i="18"/>
  <c r="A1996" i="18"/>
  <c r="A2006" i="18"/>
  <c r="A2026" i="18"/>
  <c r="A2047" i="18"/>
  <c r="A2056" i="18"/>
  <c r="A2077" i="18"/>
  <c r="A2098" i="18"/>
  <c r="A2106" i="18"/>
  <c r="A2128" i="18"/>
  <c r="A2157" i="18"/>
  <c r="A2178" i="18"/>
  <c r="A2208" i="18"/>
  <c r="A2229" i="18"/>
  <c r="A2259" i="18"/>
  <c r="A2280" i="18"/>
  <c r="A2310" i="18"/>
  <c r="A2330" i="18"/>
  <c r="A2361" i="18"/>
  <c r="A2381" i="18"/>
  <c r="A2402" i="18"/>
  <c r="A2422" i="18"/>
  <c r="A2444" i="18"/>
  <c r="A2465" i="18"/>
  <c r="A2485" i="18"/>
  <c r="A2507" i="18"/>
  <c r="A2528" i="18"/>
  <c r="A2548" i="18"/>
  <c r="A2569" i="18"/>
  <c r="A2590" i="18"/>
  <c r="A2610" i="18"/>
  <c r="A2628" i="18"/>
  <c r="A2647" i="18"/>
  <c r="A2665" i="18"/>
  <c r="A2683" i="18"/>
  <c r="A2701" i="18"/>
  <c r="A2720" i="18"/>
  <c r="A2738" i="18"/>
  <c r="A2756" i="18"/>
  <c r="A2775" i="18"/>
  <c r="A2793" i="18"/>
  <c r="A2811" i="18"/>
  <c r="A2829" i="18"/>
  <c r="A2848" i="18"/>
  <c r="A2864" i="18"/>
  <c r="A2880" i="18"/>
  <c r="A2893" i="18"/>
  <c r="A2908" i="18"/>
  <c r="A2922" i="18"/>
  <c r="A2935" i="18"/>
  <c r="A2946" i="18"/>
  <c r="A2959" i="18"/>
  <c r="A2969" i="18"/>
  <c r="A2979" i="18"/>
  <c r="A2989" i="18"/>
  <c r="A3000" i="18"/>
  <c r="A3010" i="18"/>
  <c r="A3021" i="18"/>
  <c r="A3032" i="18"/>
  <c r="A3042" i="18"/>
  <c r="A3052" i="18"/>
  <c r="A3063" i="18"/>
  <c r="A3073" i="18"/>
  <c r="A3083" i="18"/>
  <c r="A3095" i="18"/>
  <c r="A3105" i="18"/>
  <c r="A3115" i="18"/>
  <c r="A3125" i="18"/>
  <c r="A3136" i="18"/>
  <c r="A3146" i="18"/>
  <c r="A3156" i="18"/>
  <c r="A3166" i="18"/>
  <c r="A3175" i="18"/>
  <c r="A3184" i="18"/>
  <c r="A3193" i="18"/>
  <c r="A3202" i="18"/>
  <c r="A3211" i="18"/>
  <c r="A3220" i="18"/>
  <c r="A3230" i="18"/>
  <c r="A3239" i="18"/>
  <c r="A3248" i="18"/>
  <c r="A3257" i="18"/>
  <c r="A3266" i="18"/>
  <c r="A3275" i="18"/>
  <c r="A3284" i="18"/>
  <c r="A3294" i="18"/>
  <c r="A3303" i="18"/>
  <c r="A3312" i="18"/>
  <c r="A3321" i="18"/>
  <c r="A3330" i="18"/>
  <c r="A3339" i="18"/>
  <c r="A3348" i="18"/>
  <c r="A3358" i="18"/>
  <c r="A3367" i="18"/>
  <c r="A3376" i="18"/>
  <c r="A3385" i="18"/>
  <c r="A3394" i="18"/>
  <c r="A3403" i="18"/>
  <c r="A3412" i="18"/>
  <c r="A3422" i="18"/>
  <c r="A3431" i="18"/>
  <c r="A3440" i="18"/>
  <c r="A3449" i="18"/>
  <c r="A3458" i="18"/>
  <c r="A3467" i="18"/>
  <c r="A3476" i="18"/>
  <c r="A3486" i="18"/>
  <c r="A3495" i="18"/>
  <c r="A3504" i="18"/>
  <c r="A3513" i="18"/>
  <c r="A3522" i="18"/>
  <c r="A3531" i="18"/>
  <c r="A3540" i="18"/>
  <c r="A3550" i="18"/>
  <c r="A3559" i="18"/>
  <c r="A3568" i="18"/>
  <c r="A3577" i="18"/>
  <c r="A3586" i="18"/>
  <c r="A3595" i="18"/>
  <c r="A3604" i="18"/>
  <c r="A3614" i="18"/>
  <c r="A3623" i="18"/>
  <c r="A3632" i="18"/>
  <c r="A3641" i="18"/>
  <c r="A3650" i="18"/>
  <c r="A3659" i="18"/>
  <c r="A3668" i="18"/>
  <c r="A3678" i="18"/>
  <c r="A3687" i="18"/>
  <c r="A3696" i="18"/>
  <c r="A3705" i="18"/>
  <c r="A3714" i="18"/>
  <c r="A3723" i="18"/>
  <c r="A3732" i="18"/>
  <c r="A3742" i="18"/>
  <c r="A3751" i="18"/>
  <c r="A3760" i="18"/>
  <c r="A3769" i="18"/>
  <c r="A3778" i="18"/>
  <c r="A3787" i="18"/>
  <c r="A3796" i="18"/>
  <c r="A3806" i="18"/>
  <c r="A3815" i="18"/>
  <c r="A3824" i="18"/>
  <c r="A3833" i="18"/>
  <c r="A3842" i="18"/>
  <c r="A3851" i="18"/>
  <c r="A3860" i="18"/>
  <c r="A3870" i="18"/>
  <c r="A3879" i="18"/>
  <c r="A3888" i="18"/>
  <c r="A3897" i="18"/>
  <c r="A3906" i="18"/>
  <c r="A3915" i="18"/>
  <c r="A3924" i="18"/>
  <c r="A3934" i="18"/>
  <c r="A3945" i="18"/>
  <c r="A3954" i="18"/>
  <c r="A3963" i="18"/>
  <c r="A3972" i="18"/>
  <c r="A3981" i="18"/>
  <c r="A3991" i="18"/>
  <c r="A4001" i="18"/>
  <c r="A4010" i="18"/>
  <c r="A4019" i="18"/>
  <c r="A4028" i="18"/>
  <c r="A4037" i="18"/>
  <c r="A4046" i="18"/>
  <c r="A4055" i="18"/>
  <c r="A4065" i="18"/>
  <c r="A4074" i="18"/>
  <c r="A4083" i="18"/>
  <c r="A4092" i="18"/>
  <c r="A4101" i="18"/>
  <c r="A4110" i="18"/>
  <c r="A4119" i="18"/>
  <c r="A4129" i="18"/>
  <c r="A4138" i="18"/>
  <c r="A4147" i="18"/>
  <c r="A4156" i="18"/>
  <c r="A4165" i="18"/>
  <c r="A4174" i="18"/>
  <c r="A4183" i="18"/>
  <c r="A4193" i="18"/>
  <c r="A4202" i="18"/>
  <c r="A4211" i="18"/>
  <c r="A4220" i="18"/>
  <c r="A4229" i="18"/>
  <c r="A4238" i="18"/>
  <c r="A4247" i="18"/>
  <c r="A4257" i="18"/>
  <c r="A4266" i="18"/>
  <c r="A4275" i="18"/>
  <c r="A4284" i="18"/>
  <c r="A4293" i="18"/>
  <c r="A4302" i="18"/>
  <c r="A4311" i="18"/>
  <c r="A4321" i="18"/>
  <c r="A4331" i="18"/>
  <c r="A4339" i="18"/>
  <c r="A4347" i="18"/>
  <c r="A4355" i="18"/>
  <c r="A4363" i="18"/>
  <c r="A4371" i="18"/>
  <c r="A4380" i="18"/>
  <c r="A4388" i="18"/>
  <c r="A4396" i="18"/>
  <c r="A4404" i="18"/>
  <c r="A4412" i="18"/>
  <c r="A4420" i="18"/>
  <c r="A4428" i="18"/>
  <c r="A4436" i="18"/>
  <c r="A4444" i="18"/>
  <c r="A4452" i="18"/>
  <c r="A4460" i="18"/>
  <c r="A4468" i="18"/>
  <c r="A4476" i="18"/>
  <c r="A4484" i="18"/>
  <c r="A4501" i="18"/>
  <c r="A4509" i="18"/>
  <c r="A4517" i="18"/>
  <c r="A4525" i="18"/>
  <c r="A4533" i="18"/>
  <c r="A4542" i="18"/>
  <c r="A4550" i="18"/>
  <c r="A4558" i="18"/>
  <c r="A4566" i="18"/>
  <c r="A4574" i="18"/>
  <c r="A4582" i="18"/>
  <c r="A4590" i="18"/>
  <c r="A4598" i="18"/>
  <c r="A4606" i="18"/>
  <c r="A4614" i="18"/>
  <c r="A4622" i="18"/>
  <c r="A4630" i="18"/>
  <c r="A4638" i="18"/>
  <c r="A4646" i="18"/>
  <c r="A4654" i="18"/>
  <c r="A4663" i="18"/>
  <c r="A4671" i="18"/>
  <c r="A4679" i="18"/>
  <c r="A4687" i="18"/>
  <c r="A4695" i="18"/>
  <c r="A4703" i="18"/>
  <c r="A4712" i="18"/>
  <c r="A4720" i="18"/>
  <c r="A4728" i="18"/>
  <c r="A4736" i="18"/>
  <c r="A4744" i="18"/>
  <c r="A4752" i="18"/>
  <c r="A4760" i="18"/>
  <c r="A4768" i="18"/>
  <c r="A4776" i="18"/>
  <c r="A4784" i="18"/>
  <c r="A4792" i="18"/>
  <c r="A4800" i="18"/>
  <c r="A4808" i="18"/>
  <c r="A4816" i="18"/>
  <c r="A4833" i="18"/>
  <c r="A4841" i="18"/>
  <c r="A4849" i="18"/>
  <c r="A268" i="18"/>
  <c r="A271" i="18"/>
  <c r="A338" i="18"/>
  <c r="A11" i="18"/>
  <c r="A418" i="18"/>
  <c r="A711" i="18"/>
  <c r="A945" i="18"/>
  <c r="A1117" i="18"/>
  <c r="A1276" i="18"/>
  <c r="A1393" i="18"/>
  <c r="A1473" i="18"/>
  <c r="A1554" i="18"/>
  <c r="A1614" i="18"/>
  <c r="A1686" i="18"/>
  <c r="A1800" i="18"/>
  <c r="A1836" i="18"/>
  <c r="A1872" i="18"/>
  <c r="A1943" i="18"/>
  <c r="A1973" i="18"/>
  <c r="A2002" i="18"/>
  <c r="A2045" i="18"/>
  <c r="A2074" i="18"/>
  <c r="A2104" i="18"/>
  <c r="A2146" i="18"/>
  <c r="A2176" i="18"/>
  <c r="A2206" i="18"/>
  <c r="A2247" i="18"/>
  <c r="A2277" i="18"/>
  <c r="A2306" i="18"/>
  <c r="A2379" i="18"/>
  <c r="A2420" i="18"/>
  <c r="A2462" i="18"/>
  <c r="A2504" i="18"/>
  <c r="A2546" i="18"/>
  <c r="A2587" i="18"/>
  <c r="A2626" i="18"/>
  <c r="A2663" i="18"/>
  <c r="A2699" i="18"/>
  <c r="A2736" i="18"/>
  <c r="A2772" i="18"/>
  <c r="A2809" i="18"/>
  <c r="A2845" i="18"/>
  <c r="A2876" i="18"/>
  <c r="A2907" i="18"/>
  <c r="A2932" i="18"/>
  <c r="A2957" i="18"/>
  <c r="A2978" i="18"/>
  <c r="A2999" i="18"/>
  <c r="A3019" i="18"/>
  <c r="A3041" i="18"/>
  <c r="A3061" i="18"/>
  <c r="A3082" i="18"/>
  <c r="A3104" i="18"/>
  <c r="A3124" i="18"/>
  <c r="A3145" i="18"/>
  <c r="A3164" i="18"/>
  <c r="A3183" i="18"/>
  <c r="A3201" i="18"/>
  <c r="A3219" i="18"/>
  <c r="A3238" i="18"/>
  <c r="A3256" i="18"/>
  <c r="A3274" i="18"/>
  <c r="A3292" i="18"/>
  <c r="A3311" i="18"/>
  <c r="A3329" i="18"/>
  <c r="A3347" i="18"/>
  <c r="A3366" i="18"/>
  <c r="A3384" i="18"/>
  <c r="A3402" i="18"/>
  <c r="A3420" i="18"/>
  <c r="A3439" i="18"/>
  <c r="A3457" i="18"/>
  <c r="A3475" i="18"/>
  <c r="A3494" i="18"/>
  <c r="A3512" i="18"/>
  <c r="A3530" i="18"/>
  <c r="A3548" i="18"/>
  <c r="A3567" i="18"/>
  <c r="A3585" i="18"/>
  <c r="A3603" i="18"/>
  <c r="A3622" i="18"/>
  <c r="A3640" i="18"/>
  <c r="A3658" i="18"/>
  <c r="A3674" i="18"/>
  <c r="A3688" i="18"/>
  <c r="A3703" i="18"/>
  <c r="A416" i="18"/>
  <c r="A774" i="18"/>
  <c r="A1040" i="18"/>
  <c r="A1201" i="18"/>
  <c r="A1347" i="18"/>
  <c r="A1552" i="18"/>
  <c r="A1612" i="18"/>
  <c r="A1704" i="18"/>
  <c r="A1809" i="18"/>
  <c r="A1892" i="18"/>
  <c r="A1930" i="18"/>
  <c r="A1970" i="18"/>
  <c r="A2092" i="18"/>
  <c r="A2124" i="18"/>
  <c r="A2155" i="18"/>
  <c r="A2245" i="18"/>
  <c r="A2276" i="18"/>
  <c r="A2314" i="18"/>
  <c r="A2355" i="18"/>
  <c r="A2398" i="18"/>
  <c r="A2441" i="18"/>
  <c r="A2491" i="18"/>
  <c r="A2544" i="18"/>
  <c r="A2586" i="18"/>
  <c r="A2633" i="18"/>
  <c r="A2679" i="18"/>
  <c r="A2716" i="18"/>
  <c r="A2754" i="18"/>
  <c r="A2797" i="18"/>
  <c r="A2843" i="18"/>
  <c r="A2875" i="18"/>
  <c r="A2909" i="18"/>
  <c r="A2941" i="18"/>
  <c r="A2967" i="18"/>
  <c r="A2988" i="18"/>
  <c r="A3012" i="18"/>
  <c r="A3037" i="18"/>
  <c r="A3060" i="18"/>
  <c r="A3085" i="18"/>
  <c r="A3111" i="18"/>
  <c r="A3133" i="18"/>
  <c r="A3155" i="18"/>
  <c r="A3176" i="18"/>
  <c r="A3199" i="18"/>
  <c r="A3218" i="18"/>
  <c r="A3240" i="18"/>
  <c r="A487" i="18"/>
  <c r="A831" i="18"/>
  <c r="A1041" i="18"/>
  <c r="A1203" i="18"/>
  <c r="A1361" i="18"/>
  <c r="A1470" i="18"/>
  <c r="A1553" i="18"/>
  <c r="A1632" i="18"/>
  <c r="A1762" i="18"/>
  <c r="A1812" i="18"/>
  <c r="A1900" i="18"/>
  <c r="A1941" i="18"/>
  <c r="A1972" i="18"/>
  <c r="A2010" i="18"/>
  <c r="A2051" i="18"/>
  <c r="A2094" i="18"/>
  <c r="A2125" i="18"/>
  <c r="A2163" i="18"/>
  <c r="A2202" i="18"/>
  <c r="A2246" i="18"/>
  <c r="A2285" i="18"/>
  <c r="A2325" i="18"/>
  <c r="A2356" i="18"/>
  <c r="A2400" i="18"/>
  <c r="A2449" i="18"/>
  <c r="A2501" i="18"/>
  <c r="A2545" i="18"/>
  <c r="A2595" i="18"/>
  <c r="A2642" i="18"/>
  <c r="A2680" i="18"/>
  <c r="A2717" i="18"/>
  <c r="A2761" i="18"/>
  <c r="A2807" i="18"/>
  <c r="A2844" i="18"/>
  <c r="A2881" i="18"/>
  <c r="A2917" i="18"/>
  <c r="A2944" i="18"/>
  <c r="A2968" i="18"/>
  <c r="A2991" i="18"/>
  <c r="A3017" i="18"/>
  <c r="A3040" i="18"/>
  <c r="A3064" i="18"/>
  <c r="A3090" i="18"/>
  <c r="A3113" i="18"/>
  <c r="A3135" i="18"/>
  <c r="A3158" i="18"/>
  <c r="A3180" i="18"/>
  <c r="A3200" i="18"/>
  <c r="A3222" i="18"/>
  <c r="A3244" i="18"/>
  <c r="A562" i="18"/>
  <c r="A834" i="18"/>
  <c r="A1044" i="18"/>
  <c r="A1236" i="18"/>
  <c r="A1391" i="18"/>
  <c r="A1472" i="18"/>
  <c r="A1560" i="18"/>
  <c r="A1654" i="18"/>
  <c r="A1763" i="18"/>
  <c r="A1813" i="18"/>
  <c r="A1858" i="18"/>
  <c r="A1942" i="18"/>
  <c r="A1981" i="18"/>
  <c r="A2021" i="18"/>
  <c r="A2052" i="18"/>
  <c r="A2096" i="18"/>
  <c r="A2133" i="18"/>
  <c r="A2173" i="18"/>
  <c r="A2205" i="18"/>
  <c r="A2296" i="18"/>
  <c r="A2327" i="18"/>
  <c r="A2357" i="18"/>
  <c r="A2408" i="18"/>
  <c r="A2459" i="18"/>
  <c r="A2502" i="18"/>
  <c r="A2554" i="18"/>
  <c r="A2605" i="18"/>
  <c r="A2643" i="18"/>
  <c r="A2681" i="18"/>
  <c r="A2724" i="18"/>
  <c r="A2770" i="18"/>
  <c r="A2808" i="18"/>
  <c r="A2852" i="18"/>
  <c r="A2889" i="18"/>
  <c r="A2919" i="18"/>
  <c r="A2945" i="18"/>
  <c r="A2970" i="18"/>
  <c r="A2996" i="18"/>
  <c r="A3018" i="18"/>
  <c r="A3043" i="18"/>
  <c r="A3069" i="18"/>
  <c r="A3091" i="18"/>
  <c r="A3114" i="18"/>
  <c r="A3137" i="18"/>
  <c r="A3162" i="18"/>
  <c r="A3182" i="18"/>
  <c r="A3203" i="18"/>
  <c r="A3226" i="18"/>
  <c r="A3246" i="18"/>
  <c r="A181" i="18"/>
  <c r="A634" i="18"/>
  <c r="A943" i="18"/>
  <c r="A1116" i="18"/>
  <c r="A1433" i="18"/>
  <c r="A1508" i="18"/>
  <c r="A1584" i="18"/>
  <c r="A1662" i="18"/>
  <c r="A1796" i="18"/>
  <c r="A1835" i="18"/>
  <c r="A1880" i="18"/>
  <c r="A1920" i="18"/>
  <c r="A1994" i="18"/>
  <c r="A2031" i="18"/>
  <c r="A2072" i="18"/>
  <c r="A2103" i="18"/>
  <c r="A2194" i="18"/>
  <c r="A2225" i="18"/>
  <c r="A2257" i="18"/>
  <c r="A2346" i="18"/>
  <c r="A2377" i="18"/>
  <c r="A2428" i="18"/>
  <c r="A2481" i="18"/>
  <c r="A2523" i="18"/>
  <c r="A2566" i="18"/>
  <c r="A2615" i="18"/>
  <c r="A2660" i="18"/>
  <c r="A2698" i="18"/>
  <c r="A2743" i="18"/>
  <c r="A2788" i="18"/>
  <c r="A2826" i="18"/>
  <c r="A2863" i="18"/>
  <c r="A2895" i="18"/>
  <c r="A2930" i="18"/>
  <c r="A2955" i="18"/>
  <c r="A2980" i="18"/>
  <c r="A3007" i="18"/>
  <c r="A3028" i="18"/>
  <c r="A3051" i="18"/>
  <c r="A3074" i="18"/>
  <c r="A3100" i="18"/>
  <c r="A3123" i="18"/>
  <c r="A3147" i="18"/>
  <c r="A3171" i="18"/>
  <c r="A3191" i="18"/>
  <c r="A3210" i="18"/>
  <c r="A3231" i="18"/>
  <c r="A3254" i="18"/>
  <c r="A3273" i="18"/>
  <c r="A3295" i="18"/>
  <c r="A3318" i="18"/>
  <c r="A3337" i="18"/>
  <c r="A3356" i="18"/>
  <c r="A3377" i="18"/>
  <c r="A3400" i="18"/>
  <c r="A3419" i="18"/>
  <c r="A3441" i="18"/>
  <c r="A3464" i="18"/>
  <c r="A3483" i="18"/>
  <c r="A3503" i="18"/>
  <c r="A3523" i="18"/>
  <c r="A3546" i="18"/>
  <c r="A3566" i="18"/>
  <c r="A3587" i="18"/>
  <c r="A3610" i="18"/>
  <c r="A3630" i="18"/>
  <c r="A3649" i="18"/>
  <c r="A3667" i="18"/>
  <c r="A3684" i="18"/>
  <c r="A3702" i="18"/>
  <c r="A3719" i="18"/>
  <c r="A3730" i="18"/>
  <c r="A3740" i="18"/>
  <c r="A3752" i="18"/>
  <c r="A3762" i="18"/>
  <c r="A3772" i="18"/>
  <c r="A3783" i="18"/>
  <c r="A3793" i="18"/>
  <c r="A3803" i="18"/>
  <c r="A3814" i="18"/>
  <c r="A3825" i="18"/>
  <c r="A3835" i="18"/>
  <c r="A3846" i="18"/>
  <c r="A3856" i="18"/>
  <c r="A3866" i="18"/>
  <c r="A3876" i="18"/>
  <c r="A3887" i="18"/>
  <c r="A3898" i="18"/>
  <c r="A3908" i="18"/>
  <c r="A3919" i="18"/>
  <c r="A3929" i="18"/>
  <c r="A3939" i="18"/>
  <c r="A3952" i="18"/>
  <c r="A3962" i="18"/>
  <c r="A3973" i="18"/>
  <c r="A3984" i="18"/>
  <c r="A3995" i="18"/>
  <c r="A4005" i="18"/>
  <c r="A4015" i="18"/>
  <c r="A4026" i="18"/>
  <c r="A4036" i="18"/>
  <c r="A4047" i="18"/>
  <c r="A4058" i="18"/>
  <c r="A4068" i="18"/>
  <c r="A4078" i="18"/>
  <c r="A4089" i="18"/>
  <c r="A4099" i="18"/>
  <c r="A4109" i="18"/>
  <c r="A4121" i="18"/>
  <c r="A4131" i="18"/>
  <c r="A4141" i="18"/>
  <c r="A4151" i="18"/>
  <c r="A4162" i="18"/>
  <c r="A4172" i="18"/>
  <c r="A4182" i="18"/>
  <c r="A4194" i="18"/>
  <c r="A4204" i="18"/>
  <c r="A4214" i="18"/>
  <c r="A4225" i="18"/>
  <c r="A4235" i="18"/>
  <c r="A4245" i="18"/>
  <c r="A4255" i="18"/>
  <c r="A4267" i="18"/>
  <c r="A4277" i="18"/>
  <c r="A4287" i="18"/>
  <c r="A4298" i="18"/>
  <c r="A4308" i="18"/>
  <c r="A4318" i="18"/>
  <c r="A4330" i="18"/>
  <c r="A4340" i="18"/>
  <c r="A4349" i="18"/>
  <c r="A4358" i="18"/>
  <c r="A4367" i="18"/>
  <c r="A4377" i="18"/>
  <c r="A4386" i="18"/>
  <c r="A4395" i="18"/>
  <c r="A4405" i="18"/>
  <c r="A4414" i="18"/>
  <c r="A4423" i="18"/>
  <c r="A4432" i="18"/>
  <c r="A4441" i="18"/>
  <c r="A4450" i="18"/>
  <c r="A4459" i="18"/>
  <c r="A4469" i="18"/>
  <c r="A4478" i="18"/>
  <c r="A4487" i="18"/>
  <c r="A4497" i="18"/>
  <c r="A4506" i="18"/>
  <c r="A4515" i="18"/>
  <c r="A4524" i="18"/>
  <c r="A4534" i="18"/>
  <c r="A4544" i="18"/>
  <c r="A4553" i="18"/>
  <c r="A4562" i="18"/>
  <c r="A4571" i="18"/>
  <c r="A4580" i="18"/>
  <c r="A4589" i="18"/>
  <c r="A4599" i="18"/>
  <c r="A4608" i="18"/>
  <c r="A4617" i="18"/>
  <c r="A4626" i="18"/>
  <c r="A4635" i="18"/>
  <c r="A4644" i="18"/>
  <c r="A4653" i="18"/>
  <c r="A4664" i="18"/>
  <c r="A4673" i="18"/>
  <c r="A566" i="18"/>
  <c r="A1113" i="18"/>
  <c r="A1583" i="18"/>
  <c r="A1779" i="18"/>
  <c r="A1870" i="18"/>
  <c r="A2024" i="18"/>
  <c r="A2102" i="18"/>
  <c r="A2184" i="18"/>
  <c r="A2254" i="18"/>
  <c r="A2336" i="18"/>
  <c r="A2419" i="18"/>
  <c r="A2522" i="18"/>
  <c r="A2608" i="18"/>
  <c r="A2697" i="18"/>
  <c r="A2779" i="18"/>
  <c r="A2861" i="18"/>
  <c r="A2923" i="18"/>
  <c r="A2977" i="18"/>
  <c r="A3027" i="18"/>
  <c r="A3072" i="18"/>
  <c r="A3122" i="18"/>
  <c r="A3167" i="18"/>
  <c r="A3209" i="18"/>
  <c r="A3249" i="18"/>
  <c r="A3276" i="18"/>
  <c r="A3300" i="18"/>
  <c r="A3322" i="18"/>
  <c r="A3346" i="18"/>
  <c r="A3372" i="18"/>
  <c r="A3393" i="18"/>
  <c r="A3418" i="18"/>
  <c r="A3446" i="18"/>
  <c r="A3466" i="18"/>
  <c r="A3491" i="18"/>
  <c r="A3514" i="18"/>
  <c r="A3538" i="18"/>
  <c r="A3560" i="18"/>
  <c r="A3584" i="18"/>
  <c r="A3611" i="18"/>
  <c r="A3633" i="18"/>
  <c r="A3657" i="18"/>
  <c r="A3676" i="18"/>
  <c r="A3695" i="18"/>
  <c r="A3713" i="18"/>
  <c r="A3729" i="18"/>
  <c r="A3743" i="18"/>
  <c r="A3754" i="18"/>
  <c r="A3766" i="18"/>
  <c r="A3777" i="18"/>
  <c r="A3790" i="18"/>
  <c r="A3801" i="18"/>
  <c r="A3812" i="18"/>
  <c r="A3826" i="18"/>
  <c r="A3838" i="18"/>
  <c r="A3849" i="18"/>
  <c r="A3862" i="18"/>
  <c r="A3873" i="18"/>
  <c r="A3884" i="18"/>
  <c r="A3896" i="18"/>
  <c r="A3910" i="18"/>
  <c r="A3921" i="18"/>
  <c r="A3932" i="18"/>
  <c r="A3947" i="18"/>
  <c r="A3958" i="18"/>
  <c r="A3970" i="18"/>
  <c r="A3982" i="18"/>
  <c r="A3996" i="18"/>
  <c r="A4007" i="18"/>
  <c r="A4020" i="18"/>
  <c r="A4031" i="18"/>
  <c r="A4043" i="18"/>
  <c r="A4054" i="18"/>
  <c r="A4067" i="18"/>
  <c r="A4079" i="18"/>
  <c r="A4091" i="18"/>
  <c r="A4103" i="18"/>
  <c r="A4115" i="18"/>
  <c r="A4126" i="18"/>
  <c r="A4139" i="18"/>
  <c r="A4150" i="18"/>
  <c r="A4163" i="18"/>
  <c r="A4175" i="18"/>
  <c r="A4187" i="18"/>
  <c r="A4198" i="18"/>
  <c r="A4210" i="18"/>
  <c r="A4222" i="18"/>
  <c r="A4234" i="18"/>
  <c r="A4246" i="18"/>
  <c r="A4259" i="18"/>
  <c r="A4270" i="18"/>
  <c r="A4282" i="18"/>
  <c r="A4294" i="18"/>
  <c r="A4306" i="18"/>
  <c r="A4317" i="18"/>
  <c r="A4332" i="18"/>
  <c r="A4342" i="18"/>
  <c r="A4352" i="18"/>
  <c r="A4362" i="18"/>
  <c r="A4374" i="18"/>
  <c r="A4384" i="18"/>
  <c r="A4394" i="18"/>
  <c r="A4406" i="18"/>
  <c r="A4416" i="18"/>
  <c r="A4426" i="18"/>
  <c r="A4437" i="18"/>
  <c r="A4447" i="18"/>
  <c r="A4457" i="18"/>
  <c r="A4467" i="18"/>
  <c r="A4479" i="18"/>
  <c r="A4490" i="18"/>
  <c r="A4500" i="18"/>
  <c r="A4511" i="18"/>
  <c r="A4521" i="18"/>
  <c r="A4531" i="18"/>
  <c r="A4543" i="18"/>
  <c r="A4554" i="18"/>
  <c r="A4564" i="18"/>
  <c r="A4575" i="18"/>
  <c r="A4585" i="18"/>
  <c r="A4595" i="18"/>
  <c r="A4605" i="18"/>
  <c r="A4616" i="18"/>
  <c r="A4627" i="18"/>
  <c r="A4637" i="18"/>
  <c r="A4648" i="18"/>
  <c r="A4660" i="18"/>
  <c r="A4669" i="18"/>
  <c r="A4680" i="18"/>
  <c r="A4689" i="18"/>
  <c r="A4698" i="18"/>
  <c r="A4708" i="18"/>
  <c r="A4717" i="18"/>
  <c r="A4726" i="18"/>
  <c r="A4735" i="18"/>
  <c r="A4745" i="18"/>
  <c r="A4754" i="18"/>
  <c r="A4763" i="18"/>
  <c r="A4772" i="18"/>
  <c r="A4781" i="18"/>
  <c r="A4790" i="18"/>
  <c r="A4799" i="18"/>
  <c r="A4809" i="18"/>
  <c r="A4818" i="18"/>
  <c r="A4828" i="18"/>
  <c r="A4837" i="18"/>
  <c r="A4846" i="18"/>
  <c r="A4855" i="18"/>
  <c r="A4863" i="18"/>
  <c r="A4871" i="18"/>
  <c r="A4880" i="18"/>
  <c r="A4888" i="18"/>
  <c r="A4896" i="18"/>
  <c r="A4904" i="18"/>
  <c r="A4912" i="18"/>
  <c r="A4920" i="18"/>
  <c r="A4928" i="18"/>
  <c r="A4936" i="18"/>
  <c r="A4944" i="18"/>
  <c r="A4952" i="18"/>
  <c r="A4960" i="18"/>
  <c r="A4968" i="18"/>
  <c r="A4976" i="18"/>
  <c r="A4984" i="18"/>
  <c r="A4994" i="18"/>
  <c r="A5001" i="18"/>
  <c r="A5009" i="18"/>
  <c r="A5017" i="18"/>
  <c r="A5025" i="18"/>
  <c r="A707" i="18"/>
  <c r="A1435" i="18"/>
  <c r="A1603" i="18"/>
  <c r="A1799" i="18"/>
  <c r="A1890" i="18"/>
  <c r="A2042" i="18"/>
  <c r="A2112" i="18"/>
  <c r="A2195" i="18"/>
  <c r="A2264" i="18"/>
  <c r="A2438" i="18"/>
  <c r="A2525" i="18"/>
  <c r="A2624" i="18"/>
  <c r="A2706" i="18"/>
  <c r="A2789" i="18"/>
  <c r="A2866" i="18"/>
  <c r="A2931" i="18"/>
  <c r="A2986" i="18"/>
  <c r="A3031" i="18"/>
  <c r="A3080" i="18"/>
  <c r="A3127" i="18"/>
  <c r="A3172" i="18"/>
  <c r="A3212" i="18"/>
  <c r="A3255" i="18"/>
  <c r="A3281" i="18"/>
  <c r="A3302" i="18"/>
  <c r="A3327" i="18"/>
  <c r="A3350" i="18"/>
  <c r="A3374" i="18"/>
  <c r="A3395" i="18"/>
  <c r="A3423" i="18"/>
  <c r="A3447" i="18"/>
  <c r="A3468" i="18"/>
  <c r="A3492" i="18"/>
  <c r="A3519" i="18"/>
  <c r="A3539" i="18"/>
  <c r="A3564" i="18"/>
  <c r="A3592" i="18"/>
  <c r="A3612" i="18"/>
  <c r="A3638" i="18"/>
  <c r="A3660" i="18"/>
  <c r="A3679" i="18"/>
  <c r="A3697" i="18"/>
  <c r="A3715" i="18"/>
  <c r="A3731" i="18"/>
  <c r="A3744" i="18"/>
  <c r="A3755" i="18"/>
  <c r="A3767" i="18"/>
  <c r="A3779" i="18"/>
  <c r="A3791" i="18"/>
  <c r="A3802" i="18"/>
  <c r="A3816" i="18"/>
  <c r="A3827" i="18"/>
  <c r="A3839" i="18"/>
  <c r="A3850" i="18"/>
  <c r="A3863" i="18"/>
  <c r="A3874" i="18"/>
  <c r="A3886" i="18"/>
  <c r="A3899" i="18"/>
  <c r="A3911" i="18"/>
  <c r="A3922" i="18"/>
  <c r="A3935" i="18"/>
  <c r="A3948" i="18"/>
  <c r="A3960" i="18"/>
  <c r="A3971" i="18"/>
  <c r="A3985" i="18"/>
  <c r="A3997" i="18"/>
  <c r="A4009" i="18"/>
  <c r="A4021" i="18"/>
  <c r="A4033" i="18"/>
  <c r="A4044" i="18"/>
  <c r="A4057" i="18"/>
  <c r="A4069" i="18"/>
  <c r="A4081" i="18"/>
  <c r="A4093" i="18"/>
  <c r="A4105" i="18"/>
  <c r="A4116" i="18"/>
  <c r="A4127" i="18"/>
  <c r="A4140" i="18"/>
  <c r="A4153" i="18"/>
  <c r="A4164" i="18"/>
  <c r="A4177" i="18"/>
  <c r="A4188" i="18"/>
  <c r="A4199" i="18"/>
  <c r="A4212" i="18"/>
  <c r="A4223" i="18"/>
  <c r="A4236" i="18"/>
  <c r="A4249" i="18"/>
  <c r="A4260" i="18"/>
  <c r="A4271" i="18"/>
  <c r="A4283" i="18"/>
  <c r="A4295" i="18"/>
  <c r="A4307" i="18"/>
  <c r="A4319" i="18"/>
  <c r="A4333" i="18"/>
  <c r="A4343" i="18"/>
  <c r="A4353" i="18"/>
  <c r="A4364" i="18"/>
  <c r="A4375" i="18"/>
  <c r="A4385" i="18"/>
  <c r="A4397" i="18"/>
  <c r="A4407" i="18"/>
  <c r="A4417" i="18"/>
  <c r="A4427" i="18"/>
  <c r="A4438" i="18"/>
  <c r="A4448" i="18"/>
  <c r="A4458" i="18"/>
  <c r="A4470" i="18"/>
  <c r="A4480" i="18"/>
  <c r="A4492" i="18"/>
  <c r="A4502" i="18"/>
  <c r="A4512" i="18"/>
  <c r="A4522" i="18"/>
  <c r="A4532" i="18"/>
  <c r="A4545" i="18"/>
  <c r="A4555" i="18"/>
  <c r="A4565" i="18"/>
  <c r="A4576" i="18"/>
  <c r="A4586" i="18"/>
  <c r="A4596" i="18"/>
  <c r="A4607" i="18"/>
  <c r="A4618" i="18"/>
  <c r="A4628" i="18"/>
  <c r="A4639" i="18"/>
  <c r="A4649" i="18"/>
  <c r="A4670" i="18"/>
  <c r="A4681" i="18"/>
  <c r="A4690" i="18"/>
  <c r="A4699" i="18"/>
  <c r="A4709" i="18"/>
  <c r="A4718" i="18"/>
  <c r="A4727" i="18"/>
  <c r="A4737" i="18"/>
  <c r="A4746" i="18"/>
  <c r="A4755" i="18"/>
  <c r="A4764" i="18"/>
  <c r="A4773" i="18"/>
  <c r="A4782" i="18"/>
  <c r="A4791" i="18"/>
  <c r="A4801" i="18"/>
  <c r="A4810" i="18"/>
  <c r="A4819" i="18"/>
  <c r="A4829" i="18"/>
  <c r="A4838" i="18"/>
  <c r="A4847" i="18"/>
  <c r="A4856" i="18"/>
  <c r="A4864" i="18"/>
  <c r="A4872" i="18"/>
  <c r="A4881" i="18"/>
  <c r="A4889" i="18"/>
  <c r="A4897" i="18"/>
  <c r="A4905" i="18"/>
  <c r="A4913" i="18"/>
  <c r="A4921" i="18"/>
  <c r="A4929" i="18"/>
  <c r="A4937" i="18"/>
  <c r="A4945" i="18"/>
  <c r="A4953" i="18"/>
  <c r="A4961" i="18"/>
  <c r="A4969" i="18"/>
  <c r="A4977" i="18"/>
  <c r="A4985" i="18"/>
  <c r="A5002" i="18"/>
  <c r="A5010" i="18"/>
  <c r="A5018" i="18"/>
  <c r="A5026" i="18"/>
  <c r="A5034" i="18"/>
  <c r="A5043" i="18"/>
  <c r="A5051" i="18"/>
  <c r="A5059" i="18"/>
  <c r="A5067" i="18"/>
  <c r="A708" i="18"/>
  <c r="A1200" i="18"/>
  <c r="A1439" i="18"/>
  <c r="A1611" i="18"/>
  <c r="A1891" i="18"/>
  <c r="A1960" i="18"/>
  <c r="A2044" i="18"/>
  <c r="A2122" i="18"/>
  <c r="A2196" i="18"/>
  <c r="A2275" i="18"/>
  <c r="A2440" i="18"/>
  <c r="A2532" i="18"/>
  <c r="A2625" i="18"/>
  <c r="A2715" i="18"/>
  <c r="A2791" i="18"/>
  <c r="A2873" i="18"/>
  <c r="A2936" i="18"/>
  <c r="A2987" i="18"/>
  <c r="A3033" i="18"/>
  <c r="A3081" i="18"/>
  <c r="A3132" i="18"/>
  <c r="A3174" i="18"/>
  <c r="A3217" i="18"/>
  <c r="A3258" i="18"/>
  <c r="A3282" i="18"/>
  <c r="A3304" i="18"/>
  <c r="A3328" i="18"/>
  <c r="A3354" i="18"/>
  <c r="A3375" i="18"/>
  <c r="A3401" i="18"/>
  <c r="A3427" i="18"/>
  <c r="A3448" i="18"/>
  <c r="A3473" i="18"/>
  <c r="A3496" i="18"/>
  <c r="A3520" i="18"/>
  <c r="A3542" i="18"/>
  <c r="A3569" i="18"/>
  <c r="A3593" i="18"/>
  <c r="A3615" i="18"/>
  <c r="A3639" i="18"/>
  <c r="A3664" i="18"/>
  <c r="A3682" i="18"/>
  <c r="A3700" i="18"/>
  <c r="A3720" i="18"/>
  <c r="A3734" i="18"/>
  <c r="A3745" i="18"/>
  <c r="A3756" i="18"/>
  <c r="A3768" i="18"/>
  <c r="A3780" i="18"/>
  <c r="A3792" i="18"/>
  <c r="A3804" i="18"/>
  <c r="A3817" i="18"/>
  <c r="A3828" i="18"/>
  <c r="A3840" i="18"/>
  <c r="A3852" i="18"/>
  <c r="A3864" i="18"/>
  <c r="A3875" i="18"/>
  <c r="A3889" i="18"/>
  <c r="A3900" i="18"/>
  <c r="A3912" i="18"/>
  <c r="A3923" i="18"/>
  <c r="A3936" i="18"/>
  <c r="A3949" i="18"/>
  <c r="A3961" i="18"/>
  <c r="A3974" i="18"/>
  <c r="A3986" i="18"/>
  <c r="A3998" i="18"/>
  <c r="A4011" i="18"/>
  <c r="A4022" i="18"/>
  <c r="A4034" i="18"/>
  <c r="A4045" i="18"/>
  <c r="A4059" i="18"/>
  <c r="A4070" i="18"/>
  <c r="A4082" i="18"/>
  <c r="A4094" i="18"/>
  <c r="A4106" i="18"/>
  <c r="A4117" i="18"/>
  <c r="A4130" i="18"/>
  <c r="A4142" i="18"/>
  <c r="A4154" i="18"/>
  <c r="A4166" i="18"/>
  <c r="A4178" i="18"/>
  <c r="A4189" i="18"/>
  <c r="A4201" i="18"/>
  <c r="A4213" i="18"/>
  <c r="A4226" i="18"/>
  <c r="A4237" i="18"/>
  <c r="A4250" i="18"/>
  <c r="A4261" i="18"/>
  <c r="A4273" i="18"/>
  <c r="A4285" i="18"/>
  <c r="A4297" i="18"/>
  <c r="A4309" i="18"/>
  <c r="A4323" i="18"/>
  <c r="A4334" i="18"/>
  <c r="A4344" i="18"/>
  <c r="A4354" i="18"/>
  <c r="A4365" i="18"/>
  <c r="A4376" i="18"/>
  <c r="A4387" i="18"/>
  <c r="A4398" i="18"/>
  <c r="A4408" i="18"/>
  <c r="A4418" i="18"/>
  <c r="A4429" i="18"/>
  <c r="A4439" i="18"/>
  <c r="A4449" i="18"/>
  <c r="A4461" i="18"/>
  <c r="A4471" i="18"/>
  <c r="A4481" i="18"/>
  <c r="A4493" i="18"/>
  <c r="A4503" i="18"/>
  <c r="A4513" i="18"/>
  <c r="A4523" i="18"/>
  <c r="A4535" i="18"/>
  <c r="A4546" i="18"/>
  <c r="A4556" i="18"/>
  <c r="A4567" i="18"/>
  <c r="A4577" i="18"/>
  <c r="A4587" i="18"/>
  <c r="A4597" i="18"/>
  <c r="A4609" i="18"/>
  <c r="A4619" i="18"/>
  <c r="A4629" i="18"/>
  <c r="A4640" i="18"/>
  <c r="A4650" i="18"/>
  <c r="A4661" i="18"/>
  <c r="A4672" i="18"/>
  <c r="A4682" i="18"/>
  <c r="A4691" i="18"/>
  <c r="A4700" i="18"/>
  <c r="A4710" i="18"/>
  <c r="A4719" i="18"/>
  <c r="A4729" i="18"/>
  <c r="A4738" i="18"/>
  <c r="A4747" i="18"/>
  <c r="A4756" i="18"/>
  <c r="A4765" i="18"/>
  <c r="A4774" i="18"/>
  <c r="A4783" i="18"/>
  <c r="A4793" i="18"/>
  <c r="A4802" i="18"/>
  <c r="A4811" i="18"/>
  <c r="A4820" i="18"/>
  <c r="A4830" i="18"/>
  <c r="A4839" i="18"/>
  <c r="A4848" i="18"/>
  <c r="A4857" i="18"/>
  <c r="A4865" i="18"/>
  <c r="A4873" i="18"/>
  <c r="A4882" i="18"/>
  <c r="A4890" i="18"/>
  <c r="A4898" i="18"/>
  <c r="A4906" i="18"/>
  <c r="A4914" i="18"/>
  <c r="A4922" i="18"/>
  <c r="A4930" i="18"/>
  <c r="A4938" i="18"/>
  <c r="A4946" i="18"/>
  <c r="A4954" i="18"/>
  <c r="A4962" i="18"/>
  <c r="A4970" i="18"/>
  <c r="A4978" i="18"/>
  <c r="A4986" i="18"/>
  <c r="A4995" i="18"/>
  <c r="A5003" i="18"/>
  <c r="A5011" i="18"/>
  <c r="A5019" i="18"/>
  <c r="A5027" i="18"/>
  <c r="A5035" i="18"/>
  <c r="A5044" i="18"/>
  <c r="A5052" i="18"/>
  <c r="A5060" i="18"/>
  <c r="A5068" i="18"/>
  <c r="A5076" i="18"/>
  <c r="A5084" i="18"/>
  <c r="A5092" i="18"/>
  <c r="A5100" i="18"/>
  <c r="A5108" i="18"/>
  <c r="A5116" i="18"/>
  <c r="A5124" i="18"/>
  <c r="A5132" i="18"/>
  <c r="A5140" i="18"/>
  <c r="A5148" i="18"/>
  <c r="A265" i="18"/>
  <c r="A944" i="18"/>
  <c r="A1341" i="18"/>
  <c r="A1509" i="18"/>
  <c r="A1683" i="18"/>
  <c r="A1845" i="18"/>
  <c r="A1921" i="18"/>
  <c r="A2073" i="18"/>
  <c r="A2153" i="18"/>
  <c r="A2226" i="18"/>
  <c r="A2304" i="18"/>
  <c r="A2386" i="18"/>
  <c r="A2482" i="18"/>
  <c r="A2574" i="18"/>
  <c r="A2661" i="18"/>
  <c r="A2752" i="18"/>
  <c r="A2827" i="18"/>
  <c r="A2903" i="18"/>
  <c r="A2960" i="18"/>
  <c r="A3008" i="18"/>
  <c r="A3053" i="18"/>
  <c r="A3101" i="18"/>
  <c r="A3153" i="18"/>
  <c r="A3192" i="18"/>
  <c r="A3235" i="18"/>
  <c r="A3265" i="18"/>
  <c r="A3290" i="18"/>
  <c r="A3313" i="18"/>
  <c r="A3338" i="18"/>
  <c r="A3363" i="18"/>
  <c r="A3386" i="18"/>
  <c r="A3410" i="18"/>
  <c r="A3432" i="18"/>
  <c r="A3456" i="18"/>
  <c r="A3482" i="18"/>
  <c r="A3505" i="18"/>
  <c r="A3529" i="18"/>
  <c r="A3555" i="18"/>
  <c r="A3576" i="18"/>
  <c r="A3601" i="18"/>
  <c r="A3624" i="18"/>
  <c r="A3648" i="18"/>
  <c r="A3670" i="18"/>
  <c r="A3691" i="18"/>
  <c r="A3710" i="18"/>
  <c r="A3724" i="18"/>
  <c r="A3737" i="18"/>
  <c r="A3748" i="18"/>
  <c r="A3761" i="18"/>
  <c r="A3774" i="18"/>
  <c r="A3785" i="18"/>
  <c r="A3798" i="18"/>
  <c r="A3809" i="18"/>
  <c r="A3820" i="18"/>
  <c r="A3832" i="18"/>
  <c r="A3844" i="18"/>
  <c r="A3857" i="18"/>
  <c r="A3868" i="18"/>
  <c r="A3881" i="18"/>
  <c r="A3892" i="18"/>
  <c r="A3904" i="18"/>
  <c r="A3916" i="18"/>
  <c r="A3928" i="18"/>
  <c r="A3940" i="18"/>
  <c r="A3955" i="18"/>
  <c r="A3966" i="18"/>
  <c r="A3978" i="18"/>
  <c r="A3990" i="18"/>
  <c r="A4003" i="18"/>
  <c r="A4014" i="18"/>
  <c r="A4027" i="18"/>
  <c r="A4039" i="18"/>
  <c r="A4051" i="18"/>
  <c r="A4062" i="18"/>
  <c r="A4075" i="18"/>
  <c r="A4086" i="18"/>
  <c r="A4098" i="18"/>
  <c r="A4111" i="18"/>
  <c r="A4123" i="18"/>
  <c r="A4134" i="18"/>
  <c r="A4146" i="18"/>
  <c r="A4158" i="18"/>
  <c r="A4170" i="18"/>
  <c r="A4181" i="18"/>
  <c r="A4195" i="18"/>
  <c r="A4206" i="18"/>
  <c r="A4218" i="18"/>
  <c r="A4230" i="18"/>
  <c r="A4242" i="18"/>
  <c r="A4253" i="18"/>
  <c r="A4265" i="18"/>
  <c r="A4278" i="18"/>
  <c r="A4290" i="18"/>
  <c r="A4301" i="18"/>
  <c r="A4314" i="18"/>
  <c r="A4337" i="18"/>
  <c r="A4348" i="18"/>
  <c r="A4359" i="18"/>
  <c r="A4369" i="18"/>
  <c r="A4381" i="18"/>
  <c r="A4391" i="18"/>
  <c r="A4401" i="18"/>
  <c r="A4411" i="18"/>
  <c r="A4422" i="18"/>
  <c r="A4433" i="18"/>
  <c r="A4443" i="18"/>
  <c r="A4454" i="18"/>
  <c r="A4464" i="18"/>
  <c r="A4474" i="18"/>
  <c r="A4485" i="18"/>
  <c r="A4496" i="18"/>
  <c r="A4507" i="18"/>
  <c r="A4518" i="18"/>
  <c r="A4528" i="18"/>
  <c r="A4538" i="18"/>
  <c r="A4549" i="18"/>
  <c r="A4560" i="18"/>
  <c r="A4570" i="18"/>
  <c r="A4581" i="18"/>
  <c r="A4592" i="18"/>
  <c r="A4602" i="18"/>
  <c r="A4612" i="18"/>
  <c r="A4623" i="18"/>
  <c r="A4633" i="18"/>
  <c r="A4643" i="18"/>
  <c r="A4655" i="18"/>
  <c r="A4666" i="18"/>
  <c r="A4676" i="18"/>
  <c r="A4685" i="18"/>
  <c r="A4694" i="18"/>
  <c r="A4704" i="18"/>
  <c r="A4714" i="18"/>
  <c r="A4723" i="18"/>
  <c r="A4732" i="18"/>
  <c r="A4741" i="18"/>
  <c r="A4750" i="18"/>
  <c r="A4759" i="18"/>
  <c r="A4769" i="18"/>
  <c r="A4778" i="18"/>
  <c r="A4787" i="18"/>
  <c r="A4796" i="18"/>
  <c r="A4805" i="18"/>
  <c r="A4814" i="18"/>
  <c r="A4824" i="18"/>
  <c r="A4834" i="18"/>
  <c r="A4843" i="18"/>
  <c r="A4852" i="18"/>
  <c r="A4860" i="18"/>
  <c r="A4868" i="18"/>
  <c r="A4877" i="18"/>
  <c r="A4885" i="18"/>
  <c r="A4893" i="18"/>
  <c r="A4901" i="18"/>
  <c r="A4909" i="18"/>
  <c r="A4917" i="18"/>
  <c r="A4925" i="18"/>
  <c r="A4933" i="18"/>
  <c r="A4941" i="18"/>
  <c r="A4949" i="18"/>
  <c r="A4957" i="18"/>
  <c r="A4965" i="18"/>
  <c r="A4973" i="18"/>
  <c r="A4981" i="18"/>
  <c r="A4989" i="18"/>
  <c r="A4998" i="18"/>
  <c r="A5006" i="18"/>
  <c r="A5014" i="18"/>
  <c r="A5022" i="18"/>
  <c r="A5030" i="18"/>
  <c r="A5038" i="18"/>
  <c r="A5047" i="18"/>
  <c r="A5055" i="18"/>
  <c r="A5063" i="18"/>
  <c r="A5071" i="18"/>
  <c r="A5079" i="18"/>
  <c r="A5087" i="18"/>
  <c r="A5095" i="18"/>
  <c r="A5103" i="18"/>
  <c r="A5111" i="18"/>
  <c r="A5119" i="18"/>
  <c r="A5127" i="18"/>
  <c r="A5135" i="18"/>
  <c r="A5143" i="18"/>
  <c r="A5151" i="18"/>
  <c r="A5161" i="18"/>
  <c r="A5168" i="18"/>
  <c r="A5176" i="18"/>
  <c r="A5184" i="18"/>
  <c r="A5192" i="18"/>
  <c r="A5200" i="18"/>
  <c r="A5209" i="18"/>
  <c r="A5217" i="18"/>
  <c r="A5225" i="18"/>
  <c r="A5233" i="18"/>
  <c r="A5241" i="18"/>
  <c r="A5249" i="18"/>
  <c r="A5257" i="18"/>
  <c r="A5265" i="18"/>
  <c r="A5273" i="18"/>
  <c r="A5281" i="18"/>
  <c r="A5289" i="18"/>
  <c r="A5297" i="18"/>
  <c r="A5305" i="18"/>
  <c r="A5313" i="18"/>
  <c r="A5321" i="18"/>
  <c r="A5330" i="18"/>
  <c r="A5338" i="18"/>
  <c r="A5346" i="18"/>
  <c r="A5354" i="18"/>
  <c r="A5362" i="18"/>
  <c r="A5370" i="18"/>
  <c r="A5379" i="18"/>
  <c r="A5387" i="18"/>
  <c r="A5395" i="18"/>
  <c r="A5403" i="18"/>
  <c r="A5411" i="18"/>
  <c r="A5419" i="18"/>
  <c r="A5427" i="18"/>
  <c r="A5435" i="18"/>
  <c r="A5443" i="18"/>
  <c r="A5451" i="18"/>
  <c r="A5459" i="18"/>
  <c r="A5467" i="18"/>
  <c r="A5475" i="18"/>
  <c r="A5483" i="18"/>
  <c r="A5492" i="18"/>
  <c r="A5500" i="18"/>
  <c r="A5508" i="18"/>
  <c r="A5516" i="18"/>
  <c r="A5524" i="18"/>
  <c r="A5532" i="18"/>
  <c r="A5540" i="18"/>
  <c r="A5549" i="18"/>
  <c r="A5557" i="18"/>
  <c r="A5565" i="18"/>
  <c r="A5573" i="18"/>
  <c r="A5581" i="18"/>
  <c r="A5589" i="18"/>
  <c r="A5597" i="18"/>
  <c r="A5605" i="18"/>
  <c r="A5613" i="18"/>
  <c r="A5621" i="18"/>
  <c r="A5629" i="18"/>
  <c r="A5637" i="18"/>
  <c r="A5645" i="18"/>
  <c r="A5653" i="18"/>
  <c r="A5670" i="18"/>
  <c r="A5678" i="18"/>
  <c r="A5686" i="18"/>
  <c r="A5694" i="18"/>
  <c r="A5702" i="18"/>
  <c r="A5711" i="18"/>
  <c r="A5719" i="18"/>
  <c r="A5727" i="18"/>
  <c r="A5735" i="18"/>
  <c r="A5743" i="18"/>
  <c r="A5751" i="18"/>
  <c r="A5759" i="18"/>
  <c r="A5767" i="18"/>
  <c r="A5775" i="18"/>
  <c r="A5783" i="18"/>
  <c r="A5791" i="18"/>
  <c r="A5799" i="18"/>
  <c r="A5807" i="18"/>
  <c r="A5815" i="18"/>
  <c r="A5823" i="18"/>
  <c r="A5832" i="18"/>
  <c r="A5840" i="18"/>
  <c r="A5848" i="18"/>
  <c r="A5856" i="18"/>
  <c r="A5864" i="18"/>
  <c r="A5872" i="18"/>
  <c r="A5881" i="18"/>
  <c r="A5889" i="18"/>
  <c r="A5897" i="18"/>
  <c r="A5905" i="18"/>
  <c r="A5913" i="18"/>
  <c r="A5921" i="18"/>
  <c r="A5929" i="18"/>
  <c r="A5937" i="18"/>
  <c r="A5945" i="18"/>
  <c r="A5953" i="18"/>
  <c r="A5961" i="18"/>
  <c r="A5969" i="18"/>
  <c r="A5977" i="18"/>
  <c r="A5985" i="18"/>
  <c r="A5993" i="18"/>
  <c r="A6001" i="18"/>
  <c r="A6009" i="18"/>
  <c r="A6017" i="18"/>
  <c r="A6025" i="18"/>
  <c r="A6033" i="18"/>
  <c r="A6041" i="18"/>
  <c r="A6049" i="18"/>
  <c r="A6057" i="18"/>
  <c r="A6065" i="18"/>
  <c r="A6073" i="18"/>
  <c r="A6081" i="18"/>
  <c r="A6089" i="18"/>
  <c r="A6097" i="18"/>
  <c r="A6105" i="18"/>
  <c r="A6113" i="18"/>
  <c r="A6121" i="18"/>
  <c r="A6129" i="18"/>
  <c r="A888" i="18"/>
  <c r="A1833" i="18"/>
  <c r="A1993" i="18"/>
  <c r="A2144" i="18"/>
  <c r="A2470" i="18"/>
  <c r="A2651" i="18"/>
  <c r="A2825" i="18"/>
  <c r="A2954" i="18"/>
  <c r="A3050" i="18"/>
  <c r="A3144" i="18"/>
  <c r="A3228" i="18"/>
  <c r="A3286" i="18"/>
  <c r="A3336" i="18"/>
  <c r="A3383" i="18"/>
  <c r="A3430" i="18"/>
  <c r="A3478" i="18"/>
  <c r="A3528" i="18"/>
  <c r="A3575" i="18"/>
  <c r="A3620" i="18"/>
  <c r="A3666" i="18"/>
  <c r="A3706" i="18"/>
  <c r="A3736" i="18"/>
  <c r="A3759" i="18"/>
  <c r="A3784" i="18"/>
  <c r="A3808" i="18"/>
  <c r="A3831" i="18"/>
  <c r="A3855" i="18"/>
  <c r="A3880" i="18"/>
  <c r="A3903" i="18"/>
  <c r="A3927" i="18"/>
  <c r="A3953" i="18"/>
  <c r="A3977" i="18"/>
  <c r="A4002" i="18"/>
  <c r="A4025" i="18"/>
  <c r="A4050" i="18"/>
  <c r="A4073" i="18"/>
  <c r="A4097" i="18"/>
  <c r="A4122" i="18"/>
  <c r="A4145" i="18"/>
  <c r="A4169" i="18"/>
  <c r="A4191" i="18"/>
  <c r="A4217" i="18"/>
  <c r="A4241" i="18"/>
  <c r="A4263" i="18"/>
  <c r="A4289" i="18"/>
  <c r="A4313" i="18"/>
  <c r="A4336" i="18"/>
  <c r="A4357" i="18"/>
  <c r="A4379" i="18"/>
  <c r="A4400" i="18"/>
  <c r="A4421" i="18"/>
  <c r="A4442" i="18"/>
  <c r="A4463" i="18"/>
  <c r="A4483" i="18"/>
  <c r="A4505" i="18"/>
  <c r="A4527" i="18"/>
  <c r="A4548" i="18"/>
  <c r="A4569" i="18"/>
  <c r="A4591" i="18"/>
  <c r="A4611" i="18"/>
  <c r="A4632" i="18"/>
  <c r="A4652" i="18"/>
  <c r="A4675" i="18"/>
  <c r="A4693" i="18"/>
  <c r="A4713" i="18"/>
  <c r="A4731" i="18"/>
  <c r="A4749" i="18"/>
  <c r="A4767" i="18"/>
  <c r="A4786" i="18"/>
  <c r="A4804" i="18"/>
  <c r="A4822" i="18"/>
  <c r="A4842" i="18"/>
  <c r="A4859" i="18"/>
  <c r="A4876" i="18"/>
  <c r="A4892" i="18"/>
  <c r="A4908" i="18"/>
  <c r="A4924" i="18"/>
  <c r="A4940" i="18"/>
  <c r="A4956" i="18"/>
  <c r="A4972" i="18"/>
  <c r="A4988" i="18"/>
  <c r="A5005" i="18"/>
  <c r="A5021" i="18"/>
  <c r="A5036" i="18"/>
  <c r="A5049" i="18"/>
  <c r="A5062" i="18"/>
  <c r="A5074" i="18"/>
  <c r="A5085" i="18"/>
  <c r="A5096" i="18"/>
  <c r="A5106" i="18"/>
  <c r="A5117" i="18"/>
  <c r="A5128" i="18"/>
  <c r="A5138" i="18"/>
  <c r="A5149" i="18"/>
  <c r="A5160" i="18"/>
  <c r="A5169" i="18"/>
  <c r="A5178" i="18"/>
  <c r="A5187" i="18"/>
  <c r="A5196" i="18"/>
  <c r="A5205" i="18"/>
  <c r="A5215" i="18"/>
  <c r="A5224" i="18"/>
  <c r="A5234" i="18"/>
  <c r="A5243" i="18"/>
  <c r="A5252" i="18"/>
  <c r="A5261" i="18"/>
  <c r="A5270" i="18"/>
  <c r="A5279" i="18"/>
  <c r="A5288" i="18"/>
  <c r="A5298" i="18"/>
  <c r="A5307" i="18"/>
  <c r="A5316" i="18"/>
  <c r="A5327" i="18"/>
  <c r="A5335" i="18"/>
  <c r="A5344" i="18"/>
  <c r="A5353" i="18"/>
  <c r="A5363" i="18"/>
  <c r="A5372" i="18"/>
  <c r="A5382" i="18"/>
  <c r="A5391" i="18"/>
  <c r="A5400" i="18"/>
  <c r="A5409" i="18"/>
  <c r="A5418" i="18"/>
  <c r="A5428" i="18"/>
  <c r="A5437" i="18"/>
  <c r="A5446" i="18"/>
  <c r="A5455" i="18"/>
  <c r="A5464" i="18"/>
  <c r="A5473" i="18"/>
  <c r="A5482" i="18"/>
  <c r="A5494" i="18"/>
  <c r="A5502" i="18"/>
  <c r="A5511" i="18"/>
  <c r="A5520" i="18"/>
  <c r="A5529" i="18"/>
  <c r="A5538" i="18"/>
  <c r="A5548" i="18"/>
  <c r="A5558" i="18"/>
  <c r="A5567" i="18"/>
  <c r="A5576" i="18"/>
  <c r="A5585" i="18"/>
  <c r="A5594" i="18"/>
  <c r="A5603" i="18"/>
  <c r="A5612" i="18"/>
  <c r="A5622" i="18"/>
  <c r="A5631" i="18"/>
  <c r="A5640" i="18"/>
  <c r="A5649" i="18"/>
  <c r="A5659" i="18"/>
  <c r="A5668" i="18"/>
  <c r="A5677" i="18"/>
  <c r="A5687" i="18"/>
  <c r="A5696" i="18"/>
  <c r="A5705" i="18"/>
  <c r="A5715" i="18"/>
  <c r="A5724" i="18"/>
  <c r="A5733" i="18"/>
  <c r="A5742" i="18"/>
  <c r="A5752" i="18"/>
  <c r="A5761" i="18"/>
  <c r="A5770" i="18"/>
  <c r="A5779" i="18"/>
  <c r="A5788" i="18"/>
  <c r="A5797" i="18"/>
  <c r="A5806" i="18"/>
  <c r="A5816" i="18"/>
  <c r="A5826" i="18"/>
  <c r="A5835" i="18"/>
  <c r="A5844" i="18"/>
  <c r="A5853" i="18"/>
  <c r="A5862" i="18"/>
  <c r="A5871" i="18"/>
  <c r="A5882" i="18"/>
  <c r="A5891" i="18"/>
  <c r="A5900" i="18"/>
  <c r="A5909" i="18"/>
  <c r="A5918" i="18"/>
  <c r="A5927" i="18"/>
  <c r="A5936" i="18"/>
  <c r="A5946" i="18"/>
  <c r="A5955" i="18"/>
  <c r="A5964" i="18"/>
  <c r="A5973" i="18"/>
  <c r="A5982" i="18"/>
  <c r="A5991" i="18"/>
  <c r="A6000" i="18"/>
  <c r="A6010" i="18"/>
  <c r="A6019" i="18"/>
  <c r="A6028" i="18"/>
  <c r="A6037" i="18"/>
  <c r="A6046" i="18"/>
  <c r="A6055" i="18"/>
  <c r="A6064" i="18"/>
  <c r="A6074" i="18"/>
  <c r="A6083" i="18"/>
  <c r="A6092" i="18"/>
  <c r="A6101" i="18"/>
  <c r="A6110" i="18"/>
  <c r="A6119" i="18"/>
  <c r="A6128" i="18"/>
  <c r="A6137" i="18"/>
  <c r="A6145" i="18"/>
  <c r="A6153" i="18"/>
  <c r="A6161" i="18"/>
  <c r="A6169" i="18"/>
  <c r="A992" i="18"/>
  <c r="A1530" i="18"/>
  <c r="A2154" i="18"/>
  <c r="A2305" i="18"/>
  <c r="A2483" i="18"/>
  <c r="A2669" i="18"/>
  <c r="A2834" i="18"/>
  <c r="A2964" i="18"/>
  <c r="A3059" i="18"/>
  <c r="A3154" i="18"/>
  <c r="A3236" i="18"/>
  <c r="A3291" i="18"/>
  <c r="A3340" i="18"/>
  <c r="A3391" i="18"/>
  <c r="A3436" i="18"/>
  <c r="A3484" i="18"/>
  <c r="A3532" i="18"/>
  <c r="A3578" i="18"/>
  <c r="A3628" i="18"/>
  <c r="A3673" i="18"/>
  <c r="A3711" i="18"/>
  <c r="A3738" i="18"/>
  <c r="A3763" i="18"/>
  <c r="A3786" i="18"/>
  <c r="A3810" i="18"/>
  <c r="A3834" i="18"/>
  <c r="A3858" i="18"/>
  <c r="A3882" i="18"/>
  <c r="A3905" i="18"/>
  <c r="A3930" i="18"/>
  <c r="A3956" i="18"/>
  <c r="A3979" i="18"/>
  <c r="A4004" i="18"/>
  <c r="A4029" i="18"/>
  <c r="A4052" i="18"/>
  <c r="A4076" i="18"/>
  <c r="A4100" i="18"/>
  <c r="A4124" i="18"/>
  <c r="A4148" i="18"/>
  <c r="A4171" i="18"/>
  <c r="A4196" i="18"/>
  <c r="A4219" i="18"/>
  <c r="A4243" i="18"/>
  <c r="A4268" i="18"/>
  <c r="A4291" i="18"/>
  <c r="A4315" i="18"/>
  <c r="A4338" i="18"/>
  <c r="A4360" i="18"/>
  <c r="A4382" i="18"/>
  <c r="A4402" i="18"/>
  <c r="A4424" i="18"/>
  <c r="A4445" i="18"/>
  <c r="A4465" i="18"/>
  <c r="A4486" i="18"/>
  <c r="A4508" i="18"/>
  <c r="A4529" i="18"/>
  <c r="A4551" i="18"/>
  <c r="A4572" i="18"/>
  <c r="A4593" i="18"/>
  <c r="A4613" i="18"/>
  <c r="A4634" i="18"/>
  <c r="A4657" i="18"/>
  <c r="A4677" i="18"/>
  <c r="A4696" i="18"/>
  <c r="A4715" i="18"/>
  <c r="A4733" i="18"/>
  <c r="A4751" i="18"/>
  <c r="A4770" i="18"/>
  <c r="A4788" i="18"/>
  <c r="A4806" i="18"/>
  <c r="A4827" i="18"/>
  <c r="A4844" i="18"/>
  <c r="A4861" i="18"/>
  <c r="A4878" i="18"/>
  <c r="A4894" i="18"/>
  <c r="A4910" i="18"/>
  <c r="A4926" i="18"/>
  <c r="A4942" i="18"/>
  <c r="A4958" i="18"/>
  <c r="A4974" i="18"/>
  <c r="A4991" i="18"/>
  <c r="A5007" i="18"/>
  <c r="A5023" i="18"/>
  <c r="A5037" i="18"/>
  <c r="A5050" i="18"/>
  <c r="A5064" i="18"/>
  <c r="A5075" i="18"/>
  <c r="A5086" i="18"/>
  <c r="A5097" i="18"/>
  <c r="A5107" i="18"/>
  <c r="A5118" i="18"/>
  <c r="A5129" i="18"/>
  <c r="A5139" i="18"/>
  <c r="A5150" i="18"/>
  <c r="A5170" i="18"/>
  <c r="A5179" i="18"/>
  <c r="A5188" i="18"/>
  <c r="A5197" i="18"/>
  <c r="A5206" i="18"/>
  <c r="A5216" i="18"/>
  <c r="A5226" i="18"/>
  <c r="A5235" i="18"/>
  <c r="A5244" i="18"/>
  <c r="A5253" i="18"/>
  <c r="A5262" i="18"/>
  <c r="A5271" i="18"/>
  <c r="A5280" i="18"/>
  <c r="A5290" i="18"/>
  <c r="A5299" i="18"/>
  <c r="A5308" i="18"/>
  <c r="A5317" i="18"/>
  <c r="A5328" i="18"/>
  <c r="A5336" i="18"/>
  <c r="A5345" i="18"/>
  <c r="A5355" i="18"/>
  <c r="A5364" i="18"/>
  <c r="A5373" i="18"/>
  <c r="A5383" i="18"/>
  <c r="A5392" i="18"/>
  <c r="A5401" i="18"/>
  <c r="A5410" i="18"/>
  <c r="A5420" i="18"/>
  <c r="A5429" i="18"/>
  <c r="A5438" i="18"/>
  <c r="A5447" i="18"/>
  <c r="A5456" i="18"/>
  <c r="A5465" i="18"/>
  <c r="A5474" i="18"/>
  <c r="A5484" i="18"/>
  <c r="A5495" i="18"/>
  <c r="A5503" i="18"/>
  <c r="A5512" i="18"/>
  <c r="A5521" i="18"/>
  <c r="A5530" i="18"/>
  <c r="A5539" i="18"/>
  <c r="A5550" i="18"/>
  <c r="A5559" i="18"/>
  <c r="A5568" i="18"/>
  <c r="A5577" i="18"/>
  <c r="A5586" i="18"/>
  <c r="A5595" i="18"/>
  <c r="A5604" i="18"/>
  <c r="A5614" i="18"/>
  <c r="A5623" i="18"/>
  <c r="A5632" i="18"/>
  <c r="A5641" i="18"/>
  <c r="A5650" i="18"/>
  <c r="A5661" i="18"/>
  <c r="A5669" i="18"/>
  <c r="A5679" i="18"/>
  <c r="A5688" i="18"/>
  <c r="A5697" i="18"/>
  <c r="A5706" i="18"/>
  <c r="A5716" i="18"/>
  <c r="A5725" i="18"/>
  <c r="A5734" i="18"/>
  <c r="A5744" i="18"/>
  <c r="A5753" i="18"/>
  <c r="A5762" i="18"/>
  <c r="A5771" i="18"/>
  <c r="A5780" i="18"/>
  <c r="A5789" i="18"/>
  <c r="A5798" i="18"/>
  <c r="A5808" i="18"/>
  <c r="A5817" i="18"/>
  <c r="A5828" i="18"/>
  <c r="A5836" i="18"/>
  <c r="A5845" i="18"/>
  <c r="A5854" i="18"/>
  <c r="A5863" i="18"/>
  <c r="A5873" i="18"/>
  <c r="A5883" i="18"/>
  <c r="A5892" i="18"/>
  <c r="A5901" i="18"/>
  <c r="A5910" i="18"/>
  <c r="A5919" i="18"/>
  <c r="A5928" i="18"/>
  <c r="A5938" i="18"/>
  <c r="A5947" i="18"/>
  <c r="A5956" i="18"/>
  <c r="A5965" i="18"/>
  <c r="A5974" i="18"/>
  <c r="A5983" i="18"/>
  <c r="A5992" i="18"/>
  <c r="A6002" i="18"/>
  <c r="A6011" i="18"/>
  <c r="A6020" i="18"/>
  <c r="A6029" i="18"/>
  <c r="A6038" i="18"/>
  <c r="A6047" i="18"/>
  <c r="A6056" i="18"/>
  <c r="A6066" i="18"/>
  <c r="A6075" i="18"/>
  <c r="A6084" i="18"/>
  <c r="A6093" i="18"/>
  <c r="A6102" i="18"/>
  <c r="A6111" i="18"/>
  <c r="A6120" i="18"/>
  <c r="A6130" i="18"/>
  <c r="A6138" i="18"/>
  <c r="A6146" i="18"/>
  <c r="A6154" i="18"/>
  <c r="A6162" i="18"/>
  <c r="A6170" i="18"/>
  <c r="A6178" i="18"/>
  <c r="A6186" i="18"/>
  <c r="A6194" i="18"/>
  <c r="A6202" i="18"/>
  <c r="A6210" i="18"/>
  <c r="A6218" i="18"/>
  <c r="A1077" i="18"/>
  <c r="A1582" i="18"/>
  <c r="A1869" i="18"/>
  <c r="A2022" i="18"/>
  <c r="A2174" i="18"/>
  <c r="A2328" i="18"/>
  <c r="A2512" i="18"/>
  <c r="A2688" i="18"/>
  <c r="A2858" i="18"/>
  <c r="A2976" i="18"/>
  <c r="A3071" i="18"/>
  <c r="A3163" i="18"/>
  <c r="A3247" i="18"/>
  <c r="A3299" i="18"/>
  <c r="A3345" i="18"/>
  <c r="A3392" i="18"/>
  <c r="A3438" i="18"/>
  <c r="A3487" i="18"/>
  <c r="A3537" i="18"/>
  <c r="A3583" i="18"/>
  <c r="A3631" i="18"/>
  <c r="A3675" i="18"/>
  <c r="A3712" i="18"/>
  <c r="A3739" i="18"/>
  <c r="A3764" i="18"/>
  <c r="A3788" i="18"/>
  <c r="A3811" i="18"/>
  <c r="A3836" i="18"/>
  <c r="A3859" i="18"/>
  <c r="A3883" i="18"/>
  <c r="A3907" i="18"/>
  <c r="A3931" i="18"/>
  <c r="A3957" i="18"/>
  <c r="A3980" i="18"/>
  <c r="A4006" i="18"/>
  <c r="A4030" i="18"/>
  <c r="A4053" i="18"/>
  <c r="A4077" i="18"/>
  <c r="A4102" i="18"/>
  <c r="A4125" i="18"/>
  <c r="A4149" i="18"/>
  <c r="A4173" i="18"/>
  <c r="A4197" i="18"/>
  <c r="A4221" i="18"/>
  <c r="A4244" i="18"/>
  <c r="A4269" i="18"/>
  <c r="A4292" i="18"/>
  <c r="A4316" i="18"/>
  <c r="A4341" i="18"/>
  <c r="A4361" i="18"/>
  <c r="A4383" i="18"/>
  <c r="A4403" i="18"/>
  <c r="A4425" i="18"/>
  <c r="A4446" i="18"/>
  <c r="A4466" i="18"/>
  <c r="A4488" i="18"/>
  <c r="A4510" i="18"/>
  <c r="A4530" i="18"/>
  <c r="A4552" i="18"/>
  <c r="A4573" i="18"/>
  <c r="A4594" i="18"/>
  <c r="A4615" i="18"/>
  <c r="A4636" i="18"/>
  <c r="A4659" i="18"/>
  <c r="A4678" i="18"/>
  <c r="A4697" i="18"/>
  <c r="A4716" i="18"/>
  <c r="A4734" i="18"/>
  <c r="A4753" i="18"/>
  <c r="A4771" i="18"/>
  <c r="A4789" i="18"/>
  <c r="A4807" i="18"/>
  <c r="A4845" i="18"/>
  <c r="A4862" i="18"/>
  <c r="A4879" i="18"/>
  <c r="A4895" i="18"/>
  <c r="A4911" i="18"/>
  <c r="A4927" i="18"/>
  <c r="A4943" i="18"/>
  <c r="A4959" i="18"/>
  <c r="A4975" i="18"/>
  <c r="A4993" i="18"/>
  <c r="A5008" i="18"/>
  <c r="A5024" i="18"/>
  <c r="A5039" i="18"/>
  <c r="A5053" i="18"/>
  <c r="A5065" i="18"/>
  <c r="A5077" i="18"/>
  <c r="A5088" i="18"/>
  <c r="A5098" i="18"/>
  <c r="A5109" i="18"/>
  <c r="A5120" i="18"/>
  <c r="A5130" i="18"/>
  <c r="A5141" i="18"/>
  <c r="A5152" i="18"/>
  <c r="A5162" i="18"/>
  <c r="A5171" i="18"/>
  <c r="A5180" i="18"/>
  <c r="A5189" i="18"/>
  <c r="A5198" i="18"/>
  <c r="A5207" i="18"/>
  <c r="A5218" i="18"/>
  <c r="A5227" i="18"/>
  <c r="A5236" i="18"/>
  <c r="A5245" i="18"/>
  <c r="A5254" i="18"/>
  <c r="A5263" i="18"/>
  <c r="A5272" i="18"/>
  <c r="A5282" i="18"/>
  <c r="A5291" i="18"/>
  <c r="A5300" i="18"/>
  <c r="A5309" i="18"/>
  <c r="A5318" i="18"/>
  <c r="A5337" i="18"/>
  <c r="A5347" i="18"/>
  <c r="A5356" i="18"/>
  <c r="A5365" i="18"/>
  <c r="A5374" i="18"/>
  <c r="A5384" i="18"/>
  <c r="A5393" i="18"/>
  <c r="A5402" i="18"/>
  <c r="A5412" i="18"/>
  <c r="A5421" i="18"/>
  <c r="A5430" i="18"/>
  <c r="A5439" i="18"/>
  <c r="A5448" i="18"/>
  <c r="A5457" i="18"/>
  <c r="A5466" i="18"/>
  <c r="A5476" i="18"/>
  <c r="A5485" i="18"/>
  <c r="A5504" i="18"/>
  <c r="A5513" i="18"/>
  <c r="A5522" i="18"/>
  <c r="A5531" i="18"/>
  <c r="A5541" i="18"/>
  <c r="A5551" i="18"/>
  <c r="A5560" i="18"/>
  <c r="A5569" i="18"/>
  <c r="A5578" i="18"/>
  <c r="A5587" i="18"/>
  <c r="A5596" i="18"/>
  <c r="A5606" i="18"/>
  <c r="A5615" i="18"/>
  <c r="A5624" i="18"/>
  <c r="A5633" i="18"/>
  <c r="A5642" i="18"/>
  <c r="A5651" i="18"/>
  <c r="A5662" i="18"/>
  <c r="A5671" i="18"/>
  <c r="A5680" i="18"/>
  <c r="A5689" i="18"/>
  <c r="A5698" i="18"/>
  <c r="A5707" i="18"/>
  <c r="A5717" i="18"/>
  <c r="A5726" i="18"/>
  <c r="A5736" i="18"/>
  <c r="A5745" i="18"/>
  <c r="A5754" i="18"/>
  <c r="A5763" i="18"/>
  <c r="A5772" i="18"/>
  <c r="A5781" i="18"/>
  <c r="A5790" i="18"/>
  <c r="A5800" i="18"/>
  <c r="A5809" i="18"/>
  <c r="A5818" i="18"/>
  <c r="A5829" i="18"/>
  <c r="A5837" i="18"/>
  <c r="A5846" i="18"/>
  <c r="A5855" i="18"/>
  <c r="A5865" i="18"/>
  <c r="A5874" i="18"/>
  <c r="A5884" i="18"/>
  <c r="A5893" i="18"/>
  <c r="A5902" i="18"/>
  <c r="A5911" i="18"/>
  <c r="A5920" i="18"/>
  <c r="A5930" i="18"/>
  <c r="A5939" i="18"/>
  <c r="A5948" i="18"/>
  <c r="A5957" i="18"/>
  <c r="A5966" i="18"/>
  <c r="A5975" i="18"/>
  <c r="A5984" i="18"/>
  <c r="A5994" i="18"/>
  <c r="A6003" i="18"/>
  <c r="A6012" i="18"/>
  <c r="A6021" i="18"/>
  <c r="A6030" i="18"/>
  <c r="A6039" i="18"/>
  <c r="A6048" i="18"/>
  <c r="A6058" i="18"/>
  <c r="A6067" i="18"/>
  <c r="A6076" i="18"/>
  <c r="A6085" i="18"/>
  <c r="A6094" i="18"/>
  <c r="A6103" i="18"/>
  <c r="A6112" i="18"/>
  <c r="A6122" i="18"/>
  <c r="A6131" i="18"/>
  <c r="A6139" i="18"/>
  <c r="A6147" i="18"/>
  <c r="A6155" i="18"/>
  <c r="A6163" i="18"/>
  <c r="A6171" i="18"/>
  <c r="A6179" i="18"/>
  <c r="A6187" i="18"/>
  <c r="A6195" i="18"/>
  <c r="A6203" i="18"/>
  <c r="A6211" i="18"/>
  <c r="A6219" i="18"/>
  <c r="A6227" i="18"/>
  <c r="A6235" i="18"/>
  <c r="A6243" i="18"/>
  <c r="A6251" i="18"/>
  <c r="A6259" i="18"/>
  <c r="A6267" i="18"/>
  <c r="A6275" i="18"/>
  <c r="A6283" i="18"/>
  <c r="A6291" i="18"/>
  <c r="A6299" i="18"/>
  <c r="A6307" i="18"/>
  <c r="A414" i="18"/>
  <c r="A1343" i="18"/>
  <c r="A1684" i="18"/>
  <c r="A1922" i="18"/>
  <c r="A2082" i="18"/>
  <c r="A2234" i="18"/>
  <c r="A2397" i="18"/>
  <c r="A2585" i="18"/>
  <c r="A2753" i="18"/>
  <c r="A2904" i="18"/>
  <c r="A3009" i="18"/>
  <c r="A3106" i="18"/>
  <c r="A3194" i="18"/>
  <c r="A3267" i="18"/>
  <c r="A3319" i="18"/>
  <c r="A3364" i="18"/>
  <c r="A3411" i="18"/>
  <c r="A3459" i="18"/>
  <c r="A3510" i="18"/>
  <c r="A3556" i="18"/>
  <c r="A3602" i="18"/>
  <c r="A3651" i="18"/>
  <c r="A3692" i="18"/>
  <c r="A3726" i="18"/>
  <c r="A3750" i="18"/>
  <c r="A3775" i="18"/>
  <c r="A3799" i="18"/>
  <c r="A3822" i="18"/>
  <c r="A3847" i="18"/>
  <c r="A3871" i="18"/>
  <c r="A3894" i="18"/>
  <c r="A3918" i="18"/>
  <c r="A3944" i="18"/>
  <c r="A3968" i="18"/>
  <c r="A3993" i="18"/>
  <c r="A4017" i="18"/>
  <c r="A4041" i="18"/>
  <c r="A4063" i="18"/>
  <c r="A4087" i="18"/>
  <c r="A4113" i="18"/>
  <c r="A4135" i="18"/>
  <c r="A4159" i="18"/>
  <c r="A4185" i="18"/>
  <c r="A4207" i="18"/>
  <c r="A4231" i="18"/>
  <c r="A4254" i="18"/>
  <c r="A4279" i="18"/>
  <c r="A4303" i="18"/>
  <c r="A4327" i="18"/>
  <c r="A4350" i="18"/>
  <c r="A4370" i="18"/>
  <c r="A4392" i="18"/>
  <c r="A4413" i="18"/>
  <c r="A4434" i="18"/>
  <c r="A4455" i="18"/>
  <c r="A4475" i="18"/>
  <c r="A4498" i="18"/>
  <c r="A4519" i="18"/>
  <c r="A4539" i="18"/>
  <c r="A4561" i="18"/>
  <c r="A4583" i="18"/>
  <c r="A4603" i="18"/>
  <c r="A4624" i="18"/>
  <c r="A4645" i="18"/>
  <c r="A4667" i="18"/>
  <c r="A4686" i="18"/>
  <c r="A4705" i="18"/>
  <c r="A4724" i="18"/>
  <c r="A4742" i="18"/>
  <c r="A4761" i="18"/>
  <c r="A4779" i="18"/>
  <c r="A4797" i="18"/>
  <c r="A4815" i="18"/>
  <c r="A4835" i="18"/>
  <c r="A4853" i="18"/>
  <c r="A4869" i="18"/>
  <c r="A4886" i="18"/>
  <c r="A4902" i="18"/>
  <c r="A4918" i="18"/>
  <c r="A4934" i="18"/>
  <c r="A4950" i="18"/>
  <c r="A4966" i="18"/>
  <c r="A4982" i="18"/>
  <c r="A4999" i="18"/>
  <c r="A5015" i="18"/>
  <c r="A5031" i="18"/>
  <c r="A5045" i="18"/>
  <c r="A5057" i="18"/>
  <c r="A5070" i="18"/>
  <c r="A5081" i="18"/>
  <c r="A5091" i="18"/>
  <c r="A5102" i="18"/>
  <c r="A5113" i="18"/>
  <c r="A5123" i="18"/>
  <c r="A5134" i="18"/>
  <c r="A5145" i="18"/>
  <c r="A5155" i="18"/>
  <c r="A5165" i="18"/>
  <c r="A5174" i="18"/>
  <c r="A5183" i="18"/>
  <c r="A5193" i="18"/>
  <c r="A5202" i="18"/>
  <c r="A5212" i="18"/>
  <c r="A5221" i="18"/>
  <c r="A5230" i="18"/>
  <c r="A5239" i="18"/>
  <c r="A5248" i="18"/>
  <c r="A5258" i="18"/>
  <c r="A5267" i="18"/>
  <c r="A5276" i="18"/>
  <c r="A5285" i="18"/>
  <c r="A5294" i="18"/>
  <c r="A5303" i="18"/>
  <c r="A5312" i="18"/>
  <c r="A5322" i="18"/>
  <c r="A5332" i="18"/>
  <c r="A5341" i="18"/>
  <c r="A5350" i="18"/>
  <c r="A5359" i="18"/>
  <c r="A5368" i="18"/>
  <c r="A5378" i="18"/>
  <c r="A5388" i="18"/>
  <c r="A5397" i="18"/>
  <c r="A5406" i="18"/>
  <c r="A5415" i="18"/>
  <c r="A5424" i="18"/>
  <c r="A5433" i="18"/>
  <c r="A5442" i="18"/>
  <c r="A5452" i="18"/>
  <c r="A5461" i="18"/>
  <c r="A5470" i="18"/>
  <c r="A5479" i="18"/>
  <c r="A5488" i="18"/>
  <c r="A5498" i="18"/>
  <c r="A5507" i="18"/>
  <c r="A5517" i="18"/>
  <c r="A5526" i="18"/>
  <c r="A5535" i="18"/>
  <c r="A5545" i="18"/>
  <c r="A5554" i="18"/>
  <c r="A5563" i="18"/>
  <c r="A5572" i="18"/>
  <c r="A5582" i="18"/>
  <c r="A5591" i="18"/>
  <c r="A5600" i="18"/>
  <c r="A5609" i="18"/>
  <c r="A5618" i="18"/>
  <c r="A5627" i="18"/>
  <c r="A5636" i="18"/>
  <c r="A5646" i="18"/>
  <c r="A5655" i="18"/>
  <c r="A5665" i="18"/>
  <c r="A5674" i="18"/>
  <c r="A5683" i="18"/>
  <c r="A5692" i="18"/>
  <c r="A5701" i="18"/>
  <c r="A5712" i="18"/>
  <c r="A5721" i="18"/>
  <c r="A5730" i="18"/>
  <c r="A5739" i="18"/>
  <c r="A5748" i="18"/>
  <c r="A5757" i="18"/>
  <c r="A5766" i="18"/>
  <c r="A5776" i="18"/>
  <c r="A5785" i="18"/>
  <c r="A5794" i="18"/>
  <c r="A5803" i="18"/>
  <c r="A5812" i="18"/>
  <c r="A5821" i="18"/>
  <c r="A5831" i="18"/>
  <c r="A5841" i="18"/>
  <c r="A5850" i="18"/>
  <c r="A5859" i="18"/>
  <c r="A5868" i="18"/>
  <c r="A5878" i="18"/>
  <c r="A5887" i="18"/>
  <c r="A5896" i="18"/>
  <c r="A5906" i="18"/>
  <c r="A5915" i="18"/>
  <c r="A5924" i="18"/>
  <c r="A5933" i="18"/>
  <c r="A5942" i="18"/>
  <c r="A5951" i="18"/>
  <c r="A5960" i="18"/>
  <c r="A5970" i="18"/>
  <c r="A5979" i="18"/>
  <c r="A5988" i="18"/>
  <c r="A5997" i="18"/>
  <c r="A6006" i="18"/>
  <c r="A6015" i="18"/>
  <c r="A6024" i="18"/>
  <c r="A6034" i="18"/>
  <c r="A6043" i="18"/>
  <c r="A6052" i="18"/>
  <c r="A6061" i="18"/>
  <c r="A6070" i="18"/>
  <c r="A6079" i="18"/>
  <c r="A6088" i="18"/>
  <c r="A6098" i="18"/>
  <c r="A6107" i="18"/>
  <c r="A6116" i="18"/>
  <c r="A6125" i="18"/>
  <c r="A6134" i="18"/>
  <c r="A6142" i="18"/>
  <c r="A6150" i="18"/>
  <c r="A6158" i="18"/>
  <c r="A6166" i="18"/>
  <c r="A6174" i="18"/>
  <c r="A6182" i="18"/>
  <c r="A6190" i="18"/>
  <c r="A6198" i="18"/>
  <c r="A6206" i="18"/>
  <c r="A6214" i="18"/>
  <c r="A6222" i="18"/>
  <c r="A6230" i="18"/>
  <c r="A6238" i="18"/>
  <c r="A6246" i="18"/>
  <c r="A6254" i="18"/>
  <c r="A6262" i="18"/>
  <c r="A6270" i="18"/>
  <c r="A6278" i="18"/>
  <c r="A6286" i="18"/>
  <c r="A6294" i="18"/>
  <c r="A6302" i="18"/>
  <c r="A6310" i="18"/>
  <c r="A6318" i="18"/>
  <c r="A6326" i="18"/>
  <c r="A6334" i="18"/>
  <c r="A6342" i="18"/>
  <c r="A6350" i="18"/>
  <c r="A6358" i="18"/>
  <c r="A6366" i="18"/>
  <c r="A6374" i="18"/>
  <c r="A6382" i="18"/>
  <c r="A6390" i="18"/>
  <c r="A6398" i="18"/>
  <c r="A6406" i="18"/>
  <c r="A6414" i="18"/>
  <c r="A6422" i="18"/>
  <c r="A6430" i="18"/>
  <c r="A6438" i="18"/>
  <c r="A6446" i="18"/>
  <c r="A6454" i="18"/>
  <c r="A6462" i="18"/>
  <c r="A6470" i="18"/>
  <c r="A6478" i="18"/>
  <c r="A6486" i="18"/>
  <c r="A6494" i="18"/>
  <c r="A6502" i="18"/>
  <c r="A6510" i="18"/>
  <c r="A6518" i="18"/>
  <c r="A6526" i="18"/>
  <c r="A6534" i="18"/>
  <c r="A6542" i="18"/>
  <c r="A6550" i="18"/>
  <c r="A6558" i="18"/>
  <c r="A6566" i="18"/>
  <c r="A6574" i="18"/>
  <c r="A6582" i="18"/>
  <c r="A6590" i="18"/>
  <c r="A6598" i="18"/>
  <c r="A6606" i="18"/>
  <c r="A6614" i="18"/>
  <c r="A6622" i="18"/>
  <c r="A6630" i="18"/>
  <c r="A6638" i="18"/>
  <c r="A6646" i="18"/>
  <c r="A6654" i="18"/>
  <c r="A6662" i="18"/>
  <c r="A6670" i="18"/>
  <c r="A6678" i="18"/>
  <c r="A6686" i="18"/>
  <c r="A6694" i="18"/>
  <c r="A6702" i="18"/>
  <c r="A6710" i="18"/>
  <c r="A6718" i="18"/>
  <c r="A6726" i="18"/>
  <c r="A6734" i="18"/>
  <c r="A6742" i="18"/>
  <c r="A6750" i="18"/>
  <c r="A6758" i="18"/>
  <c r="A6766" i="18"/>
  <c r="A6774" i="18"/>
  <c r="A6782" i="18"/>
  <c r="A6790" i="18"/>
  <c r="A6798" i="18"/>
  <c r="A6806" i="18"/>
  <c r="A6814" i="18"/>
  <c r="A6822" i="18"/>
  <c r="A6830" i="18"/>
  <c r="A6838" i="18"/>
  <c r="A6846" i="18"/>
  <c r="A6854" i="18"/>
  <c r="A6862" i="18"/>
  <c r="A6870" i="18"/>
  <c r="A6878" i="18"/>
  <c r="A6886" i="18"/>
  <c r="A6894" i="18"/>
  <c r="A6902" i="18"/>
  <c r="A6910" i="18"/>
  <c r="A6918" i="18"/>
  <c r="A6926" i="18"/>
  <c r="A6934" i="18"/>
  <c r="A6942" i="18"/>
  <c r="A6950" i="18"/>
  <c r="A6958" i="18"/>
  <c r="A6966" i="18"/>
  <c r="A6974" i="18"/>
  <c r="A6982" i="18"/>
  <c r="A6990" i="18"/>
  <c r="A6998" i="18"/>
  <c r="A7006" i="18"/>
  <c r="A7014" i="18"/>
  <c r="A7022" i="18"/>
  <c r="A7030" i="18"/>
  <c r="A7038" i="18"/>
  <c r="A7046" i="18"/>
  <c r="A7054" i="18"/>
  <c r="A7062" i="18"/>
  <c r="A7070" i="18"/>
  <c r="A7078" i="18"/>
  <c r="A7086" i="18"/>
  <c r="A7094" i="18"/>
  <c r="A7102" i="18"/>
  <c r="A7110" i="18"/>
  <c r="A7118" i="18"/>
  <c r="A7126" i="18"/>
  <c r="A7134" i="18"/>
  <c r="A7142" i="18"/>
  <c r="A7150" i="18"/>
  <c r="A7158" i="18"/>
  <c r="A7166" i="18"/>
  <c r="A7174" i="18"/>
  <c r="A7182" i="18"/>
  <c r="A7190" i="18"/>
  <c r="A7198" i="18"/>
  <c r="A7206" i="18"/>
  <c r="A7214" i="18"/>
  <c r="A7222" i="18"/>
  <c r="A7230" i="18"/>
  <c r="A7238" i="18"/>
  <c r="A1275" i="18"/>
  <c r="A1909" i="18"/>
  <c r="A2224" i="18"/>
  <c r="A2565" i="18"/>
  <c r="A2891" i="18"/>
  <c r="A3096" i="18"/>
  <c r="A3264" i="18"/>
  <c r="A3359" i="18"/>
  <c r="A3455" i="18"/>
  <c r="A3551" i="18"/>
  <c r="A3647" i="18"/>
  <c r="A3722" i="18"/>
  <c r="A3771" i="18"/>
  <c r="A3819" i="18"/>
  <c r="A3867" i="18"/>
  <c r="A3914" i="18"/>
  <c r="A3965" i="18"/>
  <c r="A4013" i="18"/>
  <c r="A4061" i="18"/>
  <c r="A4108" i="18"/>
  <c r="A4157" i="18"/>
  <c r="A4205" i="18"/>
  <c r="A4252" i="18"/>
  <c r="A4300" i="18"/>
  <c r="A4346" i="18"/>
  <c r="A4390" i="18"/>
  <c r="A4431" i="18"/>
  <c r="A4473" i="18"/>
  <c r="A4516" i="18"/>
  <c r="A4559" i="18"/>
  <c r="A4601" i="18"/>
  <c r="A4642" i="18"/>
  <c r="A4684" i="18"/>
  <c r="A4722" i="18"/>
  <c r="A4758" i="18"/>
  <c r="A4795" i="18"/>
  <c r="A4832" i="18"/>
  <c r="A4867" i="18"/>
  <c r="A4900" i="18"/>
  <c r="A4932" i="18"/>
  <c r="A4964" i="18"/>
  <c r="A4997" i="18"/>
  <c r="A5029" i="18"/>
  <c r="A5056" i="18"/>
  <c r="A5080" i="18"/>
  <c r="A5101" i="18"/>
  <c r="A5122" i="18"/>
  <c r="A5144" i="18"/>
  <c r="A5164" i="18"/>
  <c r="A5182" i="18"/>
  <c r="A5201" i="18"/>
  <c r="A5220" i="18"/>
  <c r="A5238" i="18"/>
  <c r="A5256" i="18"/>
  <c r="A5275" i="18"/>
  <c r="A5293" i="18"/>
  <c r="A5311" i="18"/>
  <c r="A5331" i="18"/>
  <c r="A5349" i="18"/>
  <c r="A5367" i="18"/>
  <c r="A5386" i="18"/>
  <c r="A5405" i="18"/>
  <c r="A5423" i="18"/>
  <c r="A5441" i="18"/>
  <c r="A5460" i="18"/>
  <c r="A5478" i="18"/>
  <c r="A5497" i="18"/>
  <c r="A5515" i="18"/>
  <c r="A5534" i="18"/>
  <c r="A5553" i="18"/>
  <c r="A5571" i="18"/>
  <c r="A5590" i="18"/>
  <c r="A5608" i="18"/>
  <c r="A5626" i="18"/>
  <c r="A5644" i="18"/>
  <c r="A5664" i="18"/>
  <c r="A5682" i="18"/>
  <c r="A5700" i="18"/>
  <c r="A5720" i="18"/>
  <c r="A5738" i="18"/>
  <c r="A5756" i="18"/>
  <c r="A5774" i="18"/>
  <c r="A5793" i="18"/>
  <c r="A5811" i="18"/>
  <c r="A5830" i="18"/>
  <c r="A5849" i="18"/>
  <c r="A5867" i="18"/>
  <c r="A5886" i="18"/>
  <c r="A5904" i="18"/>
  <c r="A5923" i="18"/>
  <c r="A5941" i="18"/>
  <c r="A5959" i="18"/>
  <c r="A5978" i="18"/>
  <c r="A5996" i="18"/>
  <c r="A6014" i="18"/>
  <c r="A6032" i="18"/>
  <c r="A6051" i="18"/>
  <c r="A6069" i="18"/>
  <c r="A6087" i="18"/>
  <c r="A6106" i="18"/>
  <c r="A6124" i="18"/>
  <c r="A6141" i="18"/>
  <c r="A6157" i="18"/>
  <c r="A6173" i="18"/>
  <c r="A6185" i="18"/>
  <c r="A6199" i="18"/>
  <c r="A6212" i="18"/>
  <c r="A6224" i="18"/>
  <c r="A6234" i="18"/>
  <c r="A6245" i="18"/>
  <c r="A6256" i="18"/>
  <c r="A6266" i="18"/>
  <c r="A6277" i="18"/>
  <c r="A6288" i="18"/>
  <c r="A6298" i="18"/>
  <c r="A6309" i="18"/>
  <c r="A6319" i="18"/>
  <c r="A6328" i="18"/>
  <c r="A6337" i="18"/>
  <c r="A6346" i="18"/>
  <c r="A6355" i="18"/>
  <c r="A6364" i="18"/>
  <c r="A6373" i="18"/>
  <c r="A6383" i="18"/>
  <c r="A6392" i="18"/>
  <c r="A6401" i="18"/>
  <c r="A6410" i="18"/>
  <c r="A6419" i="18"/>
  <c r="A6428" i="18"/>
  <c r="A6437" i="18"/>
  <c r="A6447" i="18"/>
  <c r="A6456" i="18"/>
  <c r="A6465" i="18"/>
  <c r="A6474" i="18"/>
  <c r="A6483" i="18"/>
  <c r="A6492" i="18"/>
  <c r="A6501" i="18"/>
  <c r="A6511" i="18"/>
  <c r="A6520" i="18"/>
  <c r="A6529" i="18"/>
  <c r="A6538" i="18"/>
  <c r="A6547" i="18"/>
  <c r="A6556" i="18"/>
  <c r="A6565" i="18"/>
  <c r="A6575" i="18"/>
  <c r="A6584" i="18"/>
  <c r="A6593" i="18"/>
  <c r="A6602" i="18"/>
  <c r="A6611" i="18"/>
  <c r="A6620" i="18"/>
  <c r="A6629" i="18"/>
  <c r="A6639" i="18"/>
  <c r="A6648" i="18"/>
  <c r="A6657" i="18"/>
  <c r="A6666" i="18"/>
  <c r="A6675" i="18"/>
  <c r="A6684" i="18"/>
  <c r="A6693" i="18"/>
  <c r="A6703" i="18"/>
  <c r="A6712" i="18"/>
  <c r="A6721" i="18"/>
  <c r="A6730" i="18"/>
  <c r="A6739" i="18"/>
  <c r="A6748" i="18"/>
  <c r="A6757" i="18"/>
  <c r="A6767" i="18"/>
  <c r="A6776" i="18"/>
  <c r="A6785" i="18"/>
  <c r="A6794" i="18"/>
  <c r="A6803" i="18"/>
  <c r="A6812" i="18"/>
  <c r="A6821" i="18"/>
  <c r="A6831" i="18"/>
  <c r="A6840" i="18"/>
  <c r="A6849" i="18"/>
  <c r="A6858" i="18"/>
  <c r="A6867" i="18"/>
  <c r="A6876" i="18"/>
  <c r="A6885" i="18"/>
  <c r="A6895" i="18"/>
  <c r="A6904" i="18"/>
  <c r="A6913" i="18"/>
  <c r="A6922" i="18"/>
  <c r="A6931" i="18"/>
  <c r="A6940" i="18"/>
  <c r="A6949" i="18"/>
  <c r="A6959" i="18"/>
  <c r="A6968" i="18"/>
  <c r="A6977" i="18"/>
  <c r="A6986" i="18"/>
  <c r="A6995" i="18"/>
  <c r="A7004" i="18"/>
  <c r="A7013" i="18"/>
  <c r="A7023" i="18"/>
  <c r="A7032" i="18"/>
  <c r="A7041" i="18"/>
  <c r="A7050" i="18"/>
  <c r="A7059" i="18"/>
  <c r="A7068" i="18"/>
  <c r="A7077" i="18"/>
  <c r="A7087" i="18"/>
  <c r="A7096" i="18"/>
  <c r="A7105" i="18"/>
  <c r="A7114" i="18"/>
  <c r="A7123" i="18"/>
  <c r="A7132" i="18"/>
  <c r="A7141" i="18"/>
  <c r="A7151" i="18"/>
  <c r="A7160" i="18"/>
  <c r="A7169" i="18"/>
  <c r="A7178" i="18"/>
  <c r="A7187" i="18"/>
  <c r="A7196" i="18"/>
  <c r="A7205" i="18"/>
  <c r="A7215" i="18"/>
  <c r="A7224" i="18"/>
  <c r="A7233" i="18"/>
  <c r="A7242" i="18"/>
  <c r="A7250" i="18"/>
  <c r="A7258" i="18"/>
  <c r="A7266" i="18"/>
  <c r="A7274" i="18"/>
  <c r="A7282" i="18"/>
  <c r="A7290" i="18"/>
  <c r="A7298" i="18"/>
  <c r="A7306" i="18"/>
  <c r="A7314" i="18"/>
  <c r="A7322" i="18"/>
  <c r="A7330" i="18"/>
  <c r="A7338" i="18"/>
  <c r="A7346" i="18"/>
  <c r="A7354" i="18"/>
  <c r="A7362" i="18"/>
  <c r="A7370" i="18"/>
  <c r="A7378" i="18"/>
  <c r="A7386" i="18"/>
  <c r="A7394" i="18"/>
  <c r="A7402" i="18"/>
  <c r="A7410" i="18"/>
  <c r="A7418" i="18"/>
  <c r="A7426" i="18"/>
  <c r="A7434" i="18"/>
  <c r="A7442" i="18"/>
  <c r="A7450" i="18"/>
  <c r="A7458" i="18"/>
  <c r="A7466" i="18"/>
  <c r="A7474" i="18"/>
  <c r="A7482" i="18"/>
  <c r="A7490" i="18"/>
  <c r="A7498" i="18"/>
  <c r="A7506" i="18"/>
  <c r="A7514" i="18"/>
  <c r="A7522" i="18"/>
  <c r="A7530" i="18"/>
  <c r="A7538" i="18"/>
  <c r="A7546" i="18"/>
  <c r="A7554" i="18"/>
  <c r="A7562" i="18"/>
  <c r="A7570" i="18"/>
  <c r="A7578" i="18"/>
  <c r="A7586" i="18"/>
  <c r="A7594" i="18"/>
  <c r="A7602" i="18"/>
  <c r="A7610" i="18"/>
  <c r="A7618" i="18"/>
  <c r="A7626" i="18"/>
  <c r="A7634" i="18"/>
  <c r="A7642" i="18"/>
  <c r="A7650" i="18"/>
  <c r="A7658" i="18"/>
  <c r="A7666" i="18"/>
  <c r="A7674" i="18"/>
  <c r="A7682" i="18"/>
  <c r="A7690" i="18"/>
  <c r="A7698" i="18"/>
  <c r="A7706" i="18"/>
  <c r="A7714" i="18"/>
  <c r="A7722" i="18"/>
  <c r="A7730" i="18"/>
  <c r="A7738" i="18"/>
  <c r="A7746" i="18"/>
  <c r="A7754" i="18"/>
  <c r="A7762" i="18"/>
  <c r="A7770" i="18"/>
  <c r="A7778" i="18"/>
  <c r="A7786" i="18"/>
  <c r="A7794" i="18"/>
  <c r="A7802" i="18"/>
  <c r="A7810" i="18"/>
  <c r="A7818" i="18"/>
  <c r="A7826" i="18"/>
  <c r="A7834" i="18"/>
  <c r="A7842" i="18"/>
  <c r="A7850" i="18"/>
  <c r="A7858" i="18"/>
  <c r="A7866" i="18"/>
  <c r="A7874" i="18"/>
  <c r="A7882" i="18"/>
  <c r="A7890" i="18"/>
  <c r="A7898" i="18"/>
  <c r="A7906" i="18"/>
  <c r="A7914" i="18"/>
  <c r="A7922" i="18"/>
  <c r="A7930" i="18"/>
  <c r="A7938" i="18"/>
  <c r="A7946" i="18"/>
  <c r="A7954" i="18"/>
  <c r="A7962" i="18"/>
  <c r="A7970" i="18"/>
  <c r="A7978" i="18"/>
  <c r="A7986" i="18"/>
  <c r="A7994" i="18"/>
  <c r="A8002" i="18"/>
  <c r="A1392" i="18"/>
  <c r="A1951" i="18"/>
  <c r="A2253" i="18"/>
  <c r="A2607" i="18"/>
  <c r="A2921" i="18"/>
  <c r="A3116" i="18"/>
  <c r="A3272" i="18"/>
  <c r="A3368" i="18"/>
  <c r="A3465" i="18"/>
  <c r="A3558" i="18"/>
  <c r="A3656" i="18"/>
  <c r="A3728" i="18"/>
  <c r="A3776" i="18"/>
  <c r="A3823" i="18"/>
  <c r="A3872" i="18"/>
  <c r="A3920" i="18"/>
  <c r="A3969" i="18"/>
  <c r="A4018" i="18"/>
  <c r="A4066" i="18"/>
  <c r="A4114" i="18"/>
  <c r="A4161" i="18"/>
  <c r="A4209" i="18"/>
  <c r="A4258" i="18"/>
  <c r="A4305" i="18"/>
  <c r="A4351" i="18"/>
  <c r="A4393" i="18"/>
  <c r="A4435" i="18"/>
  <c r="A4477" i="18"/>
  <c r="A4520" i="18"/>
  <c r="A4563" i="18"/>
  <c r="A4604" i="18"/>
  <c r="A4647" i="18"/>
  <c r="A4688" i="18"/>
  <c r="A4725" i="18"/>
  <c r="A4762" i="18"/>
  <c r="A4798" i="18"/>
  <c r="A4836" i="18"/>
  <c r="A4870" i="18"/>
  <c r="A4903" i="18"/>
  <c r="A4935" i="18"/>
  <c r="A4967" i="18"/>
  <c r="A5000" i="18"/>
  <c r="A5032" i="18"/>
  <c r="A5058" i="18"/>
  <c r="A5082" i="18"/>
  <c r="A5104" i="18"/>
  <c r="A5125" i="18"/>
  <c r="A5146" i="18"/>
  <c r="A5166" i="18"/>
  <c r="A5185" i="18"/>
  <c r="A5203" i="18"/>
  <c r="A5222" i="18"/>
  <c r="A5240" i="18"/>
  <c r="A5259" i="18"/>
  <c r="A5277" i="18"/>
  <c r="A5295" i="18"/>
  <c r="A5314" i="18"/>
  <c r="A5333" i="18"/>
  <c r="A5351" i="18"/>
  <c r="A5369" i="18"/>
  <c r="A5389" i="18"/>
  <c r="A5407" i="18"/>
  <c r="A5425" i="18"/>
  <c r="A5444" i="18"/>
  <c r="A5462" i="18"/>
  <c r="A5480" i="18"/>
  <c r="A5499" i="18"/>
  <c r="A5518" i="18"/>
  <c r="A5536" i="18"/>
  <c r="A5555" i="18"/>
  <c r="A5574" i="18"/>
  <c r="A5592" i="18"/>
  <c r="A5610" i="18"/>
  <c r="A5628" i="18"/>
  <c r="A5647" i="18"/>
  <c r="A5666" i="18"/>
  <c r="A5684" i="18"/>
  <c r="A5703" i="18"/>
  <c r="A5722" i="18"/>
  <c r="A5740" i="18"/>
  <c r="A5758" i="18"/>
  <c r="A5777" i="18"/>
  <c r="A5795" i="18"/>
  <c r="A5813" i="18"/>
  <c r="A5833" i="18"/>
  <c r="A5851" i="18"/>
  <c r="A5869" i="18"/>
  <c r="A5888" i="18"/>
  <c r="A5907" i="18"/>
  <c r="A5925" i="18"/>
  <c r="A5943" i="18"/>
  <c r="A5962" i="18"/>
  <c r="A5980" i="18"/>
  <c r="A5998" i="18"/>
  <c r="A6016" i="18"/>
  <c r="A6035" i="18"/>
  <c r="A6053" i="18"/>
  <c r="A6071" i="18"/>
  <c r="A6090" i="18"/>
  <c r="A6108" i="18"/>
  <c r="A6126" i="18"/>
  <c r="A6143" i="18"/>
  <c r="A6159" i="18"/>
  <c r="A6175" i="18"/>
  <c r="A6188" i="18"/>
  <c r="A6200" i="18"/>
  <c r="A6213" i="18"/>
  <c r="A6225" i="18"/>
  <c r="A6236" i="18"/>
  <c r="A6247" i="18"/>
  <c r="A6257" i="18"/>
  <c r="A6268" i="18"/>
  <c r="A6279" i="18"/>
  <c r="A6289" i="18"/>
  <c r="A6300" i="18"/>
  <c r="A6311" i="18"/>
  <c r="A6320" i="18"/>
  <c r="A6329" i="18"/>
  <c r="A6338" i="18"/>
  <c r="A6347" i="18"/>
  <c r="A6356" i="18"/>
  <c r="A6365" i="18"/>
  <c r="A6375" i="18"/>
  <c r="A6384" i="18"/>
  <c r="A6393" i="18"/>
  <c r="A6402" i="18"/>
  <c r="A6411" i="18"/>
  <c r="A6420" i="18"/>
  <c r="A6429" i="18"/>
  <c r="A6439" i="18"/>
  <c r="A6448" i="18"/>
  <c r="A6457" i="18"/>
  <c r="A6466" i="18"/>
  <c r="A6475" i="18"/>
  <c r="A6484" i="18"/>
  <c r="A6493" i="18"/>
  <c r="A6503" i="18"/>
  <c r="A6512" i="18"/>
  <c r="A6521" i="18"/>
  <c r="A6530" i="18"/>
  <c r="A6539" i="18"/>
  <c r="A6548" i="18"/>
  <c r="A6557" i="18"/>
  <c r="A6567" i="18"/>
  <c r="A6576" i="18"/>
  <c r="A6585" i="18"/>
  <c r="A6594" i="18"/>
  <c r="A6603" i="18"/>
  <c r="A6612" i="18"/>
  <c r="A6621" i="18"/>
  <c r="A6631" i="18"/>
  <c r="A6640" i="18"/>
  <c r="A6649" i="18"/>
  <c r="A6658" i="18"/>
  <c r="A6667" i="18"/>
  <c r="A6676" i="18"/>
  <c r="A6685" i="18"/>
  <c r="A6695" i="18"/>
  <c r="A6704" i="18"/>
  <c r="A6713" i="18"/>
  <c r="A6722" i="18"/>
  <c r="A6731" i="18"/>
  <c r="A6740" i="18"/>
  <c r="A6749" i="18"/>
  <c r="A6759" i="18"/>
  <c r="A6768" i="18"/>
  <c r="A6777" i="18"/>
  <c r="A6786" i="18"/>
  <c r="A6795" i="18"/>
  <c r="A6804" i="18"/>
  <c r="A6813" i="18"/>
  <c r="A6823" i="18"/>
  <c r="A6832" i="18"/>
  <c r="A6841" i="18"/>
  <c r="A6850" i="18"/>
  <c r="A6859" i="18"/>
  <c r="A6868" i="18"/>
  <c r="A6877" i="18"/>
  <c r="A6887" i="18"/>
  <c r="A6896" i="18"/>
  <c r="A6905" i="18"/>
  <c r="A6914" i="18"/>
  <c r="A6923" i="18"/>
  <c r="A6932" i="18"/>
  <c r="A6941" i="18"/>
  <c r="A6951" i="18"/>
  <c r="A6960" i="18"/>
  <c r="A6969" i="18"/>
  <c r="A6978" i="18"/>
  <c r="A6987" i="18"/>
  <c r="A6996" i="18"/>
  <c r="A7005" i="18"/>
  <c r="A7015" i="18"/>
  <c r="A7024" i="18"/>
  <c r="A7033" i="18"/>
  <c r="A7042" i="18"/>
  <c r="A7051" i="18"/>
  <c r="A7060" i="18"/>
  <c r="A7069" i="18"/>
  <c r="A7079" i="18"/>
  <c r="A7088" i="18"/>
  <c r="A7097" i="18"/>
  <c r="A7106" i="18"/>
  <c r="A7115" i="18"/>
  <c r="A7124" i="18"/>
  <c r="A7133" i="18"/>
  <c r="A7143" i="18"/>
  <c r="A7152" i="18"/>
  <c r="A7161" i="18"/>
  <c r="A7170" i="18"/>
  <c r="A7179" i="18"/>
  <c r="A7188" i="18"/>
  <c r="A7197" i="18"/>
  <c r="A7207" i="18"/>
  <c r="A7216" i="18"/>
  <c r="A7225" i="18"/>
  <c r="A7234" i="18"/>
  <c r="A7243" i="18"/>
  <c r="A7251" i="18"/>
  <c r="A7259" i="18"/>
  <c r="A7267" i="18"/>
  <c r="A7275" i="18"/>
  <c r="A7283" i="18"/>
  <c r="A7291" i="18"/>
  <c r="A7299" i="18"/>
  <c r="A7307" i="18"/>
  <c r="A7315" i="18"/>
  <c r="A7323" i="18"/>
  <c r="A7331" i="18"/>
  <c r="A7339" i="18"/>
  <c r="A7347" i="18"/>
  <c r="A7355" i="18"/>
  <c r="A7363" i="18"/>
  <c r="A7371" i="18"/>
  <c r="A7379" i="18"/>
  <c r="A7387" i="18"/>
  <c r="A7395" i="18"/>
  <c r="A7403" i="18"/>
  <c r="A7411" i="18"/>
  <c r="A7419" i="18"/>
  <c r="A7427" i="18"/>
  <c r="A7435" i="18"/>
  <c r="A7443" i="18"/>
  <c r="A7451" i="18"/>
  <c r="A7459" i="18"/>
  <c r="A7467" i="18"/>
  <c r="A7475" i="18"/>
  <c r="A7483" i="18"/>
  <c r="A7491" i="18"/>
  <c r="A7499" i="18"/>
  <c r="A7507" i="18"/>
  <c r="A7515" i="18"/>
  <c r="A7523" i="18"/>
  <c r="A7531" i="18"/>
  <c r="A7539" i="18"/>
  <c r="A7547" i="18"/>
  <c r="A7555" i="18"/>
  <c r="A7563" i="18"/>
  <c r="A7571" i="18"/>
  <c r="A7579" i="18"/>
  <c r="A7587" i="18"/>
  <c r="A7595" i="18"/>
  <c r="A7603" i="18"/>
  <c r="A7611" i="18"/>
  <c r="A7619" i="18"/>
  <c r="A7627" i="18"/>
  <c r="A7635" i="18"/>
  <c r="A7643" i="18"/>
  <c r="A7651" i="18"/>
  <c r="A7659" i="18"/>
  <c r="A7667" i="18"/>
  <c r="A7675" i="18"/>
  <c r="A7683" i="18"/>
  <c r="A7691" i="18"/>
  <c r="A7699" i="18"/>
  <c r="A7707" i="18"/>
  <c r="A7715" i="18"/>
  <c r="A7723" i="18"/>
  <c r="A7731" i="18"/>
  <c r="A7739" i="18"/>
  <c r="A7747" i="18"/>
  <c r="A7755" i="18"/>
  <c r="A7763" i="18"/>
  <c r="A7771" i="18"/>
  <c r="A7779" i="18"/>
  <c r="A7787" i="18"/>
  <c r="A7795" i="18"/>
  <c r="A7803" i="18"/>
  <c r="A7811" i="18"/>
  <c r="A7819" i="18"/>
  <c r="A7827" i="18"/>
  <c r="A7835" i="18"/>
  <c r="A7843" i="18"/>
  <c r="A7851" i="18"/>
  <c r="A7859" i="18"/>
  <c r="A7867" i="18"/>
  <c r="A7875" i="18"/>
  <c r="A7883" i="18"/>
  <c r="A7891" i="18"/>
  <c r="A7899" i="18"/>
  <c r="A7907" i="18"/>
  <c r="A7915" i="18"/>
  <c r="A7923" i="18"/>
  <c r="A7931" i="18"/>
  <c r="A7939" i="18"/>
  <c r="A7947" i="18"/>
  <c r="A7955" i="18"/>
  <c r="A7963" i="18"/>
  <c r="A7971" i="18"/>
  <c r="A7979" i="18"/>
  <c r="A7987" i="18"/>
  <c r="A7995" i="18"/>
  <c r="A8003" i="18"/>
  <c r="A8011" i="18"/>
  <c r="A8019" i="18"/>
  <c r="A8027" i="18"/>
  <c r="A8035" i="18"/>
  <c r="A8043" i="18"/>
  <c r="A8051" i="18"/>
  <c r="A8059" i="18"/>
  <c r="A8067" i="18"/>
  <c r="A1494" i="18"/>
  <c r="A1992" i="18"/>
  <c r="A2297" i="18"/>
  <c r="A2644" i="18"/>
  <c r="A2948" i="18"/>
  <c r="A3143" i="18"/>
  <c r="A3283" i="18"/>
  <c r="A3382" i="18"/>
  <c r="A3474" i="18"/>
  <c r="A3574" i="18"/>
  <c r="A3665" i="18"/>
  <c r="A3735" i="18"/>
  <c r="A3782" i="18"/>
  <c r="A3830" i="18"/>
  <c r="A3878" i="18"/>
  <c r="A3926" i="18"/>
  <c r="A3976" i="18"/>
  <c r="A4023" i="18"/>
  <c r="A4071" i="18"/>
  <c r="A4118" i="18"/>
  <c r="A4167" i="18"/>
  <c r="A4215" i="18"/>
  <c r="A4262" i="18"/>
  <c r="A4310" i="18"/>
  <c r="A4356" i="18"/>
  <c r="A4399" i="18"/>
  <c r="A4440" i="18"/>
  <c r="A4482" i="18"/>
  <c r="A4526" i="18"/>
  <c r="A4568" i="18"/>
  <c r="A4610" i="18"/>
  <c r="A4651" i="18"/>
  <c r="A4692" i="18"/>
  <c r="A4730" i="18"/>
  <c r="A4766" i="18"/>
  <c r="A4803" i="18"/>
  <c r="A4840" i="18"/>
  <c r="A4875" i="18"/>
  <c r="A4907" i="18"/>
  <c r="A4939" i="18"/>
  <c r="A4971" i="18"/>
  <c r="A5004" i="18"/>
  <c r="A5033" i="18"/>
  <c r="A5061" i="18"/>
  <c r="A5083" i="18"/>
  <c r="A5105" i="18"/>
  <c r="A5126" i="18"/>
  <c r="A5147" i="18"/>
  <c r="A5167" i="18"/>
  <c r="A5186" i="18"/>
  <c r="A5204" i="18"/>
  <c r="A5223" i="18"/>
  <c r="A5242" i="18"/>
  <c r="A5260" i="18"/>
  <c r="A5278" i="18"/>
  <c r="A5296" i="18"/>
  <c r="A5315" i="18"/>
  <c r="A5334" i="18"/>
  <c r="A5352" i="18"/>
  <c r="A5371" i="18"/>
  <c r="A5390" i="18"/>
  <c r="A5408" i="18"/>
  <c r="A5426" i="18"/>
  <c r="A5445" i="18"/>
  <c r="A5463" i="18"/>
  <c r="A5481" i="18"/>
  <c r="A5501" i="18"/>
  <c r="A5519" i="18"/>
  <c r="A5537" i="18"/>
  <c r="A5556" i="18"/>
  <c r="A5575" i="18"/>
  <c r="A5593" i="18"/>
  <c r="A5611" i="18"/>
  <c r="A5630" i="18"/>
  <c r="A5648" i="18"/>
  <c r="A5667" i="18"/>
  <c r="A5685" i="18"/>
  <c r="A5704" i="18"/>
  <c r="A5723" i="18"/>
  <c r="A5741" i="18"/>
  <c r="A5760" i="18"/>
  <c r="A5778" i="18"/>
  <c r="A5796" i="18"/>
  <c r="A5814" i="18"/>
  <c r="A5834" i="18"/>
  <c r="A5852" i="18"/>
  <c r="A5870" i="18"/>
  <c r="A5890" i="18"/>
  <c r="A5908" i="18"/>
  <c r="A5926" i="18"/>
  <c r="A5944" i="18"/>
  <c r="A5963" i="18"/>
  <c r="A5981" i="18"/>
  <c r="A5999" i="18"/>
  <c r="A6018" i="18"/>
  <c r="A6036" i="18"/>
  <c r="A6054" i="18"/>
  <c r="A6072" i="18"/>
  <c r="A6091" i="18"/>
  <c r="A6109" i="18"/>
  <c r="A6127" i="18"/>
  <c r="A6144" i="18"/>
  <c r="A6160" i="18"/>
  <c r="A6176" i="18"/>
  <c r="A6189" i="18"/>
  <c r="A6201" i="18"/>
  <c r="A6215" i="18"/>
  <c r="A6226" i="18"/>
  <c r="A6237" i="18"/>
  <c r="A6248" i="18"/>
  <c r="A6258" i="18"/>
  <c r="A6269" i="18"/>
  <c r="A6280" i="18"/>
  <c r="A6290" i="18"/>
  <c r="A6301" i="18"/>
  <c r="A6312" i="18"/>
  <c r="A6321" i="18"/>
  <c r="A6330" i="18"/>
  <c r="A6339" i="18"/>
  <c r="A6348" i="18"/>
  <c r="A6357" i="18"/>
  <c r="A6367" i="18"/>
  <c r="A6376" i="18"/>
  <c r="A6385" i="18"/>
  <c r="A6394" i="18"/>
  <c r="A6403" i="18"/>
  <c r="A6412" i="18"/>
  <c r="A6421" i="18"/>
  <c r="A6431" i="18"/>
  <c r="A6440" i="18"/>
  <c r="A6449" i="18"/>
  <c r="A6458" i="18"/>
  <c r="A6467" i="18"/>
  <c r="A6476" i="18"/>
  <c r="A6485" i="18"/>
  <c r="A6495" i="18"/>
  <c r="A6504" i="18"/>
  <c r="A6513" i="18"/>
  <c r="A6522" i="18"/>
  <c r="A6531" i="18"/>
  <c r="A6540" i="18"/>
  <c r="A6549" i="18"/>
  <c r="A6559" i="18"/>
  <c r="A6568" i="18"/>
  <c r="A6577" i="18"/>
  <c r="A6586" i="18"/>
  <c r="A6595" i="18"/>
  <c r="A6604" i="18"/>
  <c r="A6613" i="18"/>
  <c r="A6623" i="18"/>
  <c r="A6632" i="18"/>
  <c r="A6641" i="18"/>
  <c r="A6650" i="18"/>
  <c r="A6659" i="18"/>
  <c r="A6668" i="18"/>
  <c r="A6677" i="18"/>
  <c r="A6687" i="18"/>
  <c r="A6696" i="18"/>
  <c r="A6705" i="18"/>
  <c r="A6714" i="18"/>
  <c r="A6723" i="18"/>
  <c r="A6732" i="18"/>
  <c r="A6741" i="18"/>
  <c r="A6751" i="18"/>
  <c r="A6760" i="18"/>
  <c r="A6769" i="18"/>
  <c r="A6778" i="18"/>
  <c r="A6787" i="18"/>
  <c r="A6796" i="18"/>
  <c r="A6805" i="18"/>
  <c r="A6815" i="18"/>
  <c r="A6824" i="18"/>
  <c r="A6833" i="18"/>
  <c r="A6842" i="18"/>
  <c r="A6851" i="18"/>
  <c r="A6860" i="18"/>
  <c r="A6869" i="18"/>
  <c r="A6879" i="18"/>
  <c r="A6888" i="18"/>
  <c r="A6897" i="18"/>
  <c r="A6906" i="18"/>
  <c r="A6915" i="18"/>
  <c r="A6924" i="18"/>
  <c r="A6933" i="18"/>
  <c r="A6943" i="18"/>
  <c r="A6952" i="18"/>
  <c r="A6961" i="18"/>
  <c r="A6970" i="18"/>
  <c r="A6979" i="18"/>
  <c r="A6988" i="18"/>
  <c r="A6997" i="18"/>
  <c r="A7007" i="18"/>
  <c r="A7016" i="18"/>
  <c r="A7025" i="18"/>
  <c r="A7034" i="18"/>
  <c r="A7043" i="18"/>
  <c r="A7052" i="18"/>
  <c r="A7061" i="18"/>
  <c r="A7071" i="18"/>
  <c r="A7080" i="18"/>
  <c r="A7089" i="18"/>
  <c r="A7098" i="18"/>
  <c r="A7107" i="18"/>
  <c r="A7116" i="18"/>
  <c r="A7125" i="18"/>
  <c r="A7135" i="18"/>
  <c r="A7144" i="18"/>
  <c r="A7153" i="18"/>
  <c r="A7162" i="18"/>
  <c r="A7171" i="18"/>
  <c r="A7180" i="18"/>
  <c r="A7189" i="18"/>
  <c r="A7199" i="18"/>
  <c r="A7208" i="18"/>
  <c r="A7217" i="18"/>
  <c r="A7226" i="18"/>
  <c r="A7235" i="18"/>
  <c r="A7244" i="18"/>
  <c r="A7252" i="18"/>
  <c r="A7260" i="18"/>
  <c r="A7268" i="18"/>
  <c r="A7276" i="18"/>
  <c r="A7284" i="18"/>
  <c r="A7292" i="18"/>
  <c r="A7300" i="18"/>
  <c r="A7308" i="18"/>
  <c r="A7316" i="18"/>
  <c r="A7324" i="18"/>
  <c r="A7332" i="18"/>
  <c r="A7340" i="18"/>
  <c r="A7348" i="18"/>
  <c r="A7356" i="18"/>
  <c r="A7364" i="18"/>
  <c r="A7372" i="18"/>
  <c r="A7380" i="18"/>
  <c r="A7388" i="18"/>
  <c r="A7396" i="18"/>
  <c r="A7404" i="18"/>
  <c r="A7412" i="18"/>
  <c r="A7420" i="18"/>
  <c r="A7428" i="18"/>
  <c r="A7436" i="18"/>
  <c r="A7444" i="18"/>
  <c r="A7452" i="18"/>
  <c r="A7460" i="18"/>
  <c r="A7468" i="18"/>
  <c r="A7476" i="18"/>
  <c r="A7484" i="18"/>
  <c r="A7492" i="18"/>
  <c r="A7500" i="18"/>
  <c r="A7508" i="18"/>
  <c r="A7516" i="18"/>
  <c r="A7524" i="18"/>
  <c r="A7532" i="18"/>
  <c r="A7540" i="18"/>
  <c r="A7548" i="18"/>
  <c r="A7556" i="18"/>
  <c r="A7564" i="18"/>
  <c r="A7572" i="18"/>
  <c r="A7580" i="18"/>
  <c r="A7588" i="18"/>
  <c r="A7596" i="18"/>
  <c r="A7604" i="18"/>
  <c r="A7612" i="18"/>
  <c r="A7620" i="18"/>
  <c r="A7628" i="18"/>
  <c r="A7636" i="18"/>
  <c r="A7644" i="18"/>
  <c r="A7652" i="18"/>
  <c r="A7660" i="18"/>
  <c r="A7668" i="18"/>
  <c r="A7676" i="18"/>
  <c r="A7684" i="18"/>
  <c r="A7692" i="18"/>
  <c r="A7700" i="18"/>
  <c r="A7708" i="18"/>
  <c r="A7716" i="18"/>
  <c r="A7724" i="18"/>
  <c r="A7732" i="18"/>
  <c r="A7740" i="18"/>
  <c r="A7748" i="18"/>
  <c r="A7756" i="18"/>
  <c r="A7764" i="18"/>
  <c r="A7772" i="18"/>
  <c r="A7780" i="18"/>
  <c r="A7788" i="18"/>
  <c r="A7796" i="18"/>
  <c r="A7804" i="18"/>
  <c r="A7812" i="18"/>
  <c r="A7820" i="18"/>
  <c r="A7828" i="18"/>
  <c r="A7836" i="18"/>
  <c r="A7844" i="18"/>
  <c r="A7852" i="18"/>
  <c r="A7860" i="18"/>
  <c r="A7868" i="18"/>
  <c r="A7876" i="18"/>
  <c r="A7884" i="18"/>
  <c r="A7892" i="18"/>
  <c r="A7900" i="18"/>
  <c r="A7908" i="18"/>
  <c r="A7916" i="18"/>
  <c r="A7924" i="18"/>
  <c r="A7932" i="18"/>
  <c r="A7940" i="18"/>
  <c r="A7948" i="18"/>
  <c r="A7956" i="18"/>
  <c r="A7964" i="18"/>
  <c r="A7972" i="18"/>
  <c r="A7980" i="18"/>
  <c r="A7988" i="18"/>
  <c r="A7996" i="18"/>
  <c r="A8004" i="18"/>
  <c r="A8012" i="18"/>
  <c r="A8020" i="18"/>
  <c r="A8028" i="18"/>
  <c r="A8036" i="18"/>
  <c r="A8044" i="18"/>
  <c r="A8052" i="18"/>
  <c r="A8060" i="18"/>
  <c r="A8068" i="18"/>
  <c r="A8076" i="18"/>
  <c r="A8084" i="18"/>
  <c r="A8092" i="18"/>
  <c r="A8100" i="18"/>
  <c r="A8108" i="18"/>
  <c r="A8116" i="18"/>
  <c r="A8124" i="18"/>
  <c r="A8132" i="18"/>
  <c r="A8140" i="18"/>
  <c r="A8148" i="18"/>
  <c r="A8156" i="18"/>
  <c r="A8164" i="18"/>
  <c r="A8172" i="18"/>
  <c r="A8180" i="18"/>
  <c r="A8188" i="18"/>
  <c r="A8196" i="18"/>
  <c r="A8204" i="18"/>
  <c r="A8212" i="18"/>
  <c r="A8220" i="18"/>
  <c r="A8228" i="18"/>
  <c r="A564" i="18"/>
  <c r="A1764" i="18"/>
  <c r="A2418" i="18"/>
  <c r="A2771" i="18"/>
  <c r="A3023" i="18"/>
  <c r="A3208" i="18"/>
  <c r="A3320" i="18"/>
  <c r="A3414" i="18"/>
  <c r="A3511" i="18"/>
  <c r="A3606" i="18"/>
  <c r="A3694" i="18"/>
  <c r="A3753" i="18"/>
  <c r="A3800" i="18"/>
  <c r="A3848" i="18"/>
  <c r="A3895" i="18"/>
  <c r="A3946" i="18"/>
  <c r="A3994" i="18"/>
  <c r="A4042" i="18"/>
  <c r="A4090" i="18"/>
  <c r="A4137" i="18"/>
  <c r="A4186" i="18"/>
  <c r="A4233" i="18"/>
  <c r="A4281" i="18"/>
  <c r="A4328" i="18"/>
  <c r="A4372" i="18"/>
  <c r="A4415" i="18"/>
  <c r="A4456" i="18"/>
  <c r="A4499" i="18"/>
  <c r="A4541" i="18"/>
  <c r="A4584" i="18"/>
  <c r="A4625" i="18"/>
  <c r="A4668" i="18"/>
  <c r="A4706" i="18"/>
  <c r="A4743" i="18"/>
  <c r="A4780" i="18"/>
  <c r="A4817" i="18"/>
  <c r="A4854" i="18"/>
  <c r="A4887" i="18"/>
  <c r="A4919" i="18"/>
  <c r="A4951" i="18"/>
  <c r="A4983" i="18"/>
  <c r="A5016" i="18"/>
  <c r="A5046" i="18"/>
  <c r="A5072" i="18"/>
  <c r="A5093" i="18"/>
  <c r="A5114" i="18"/>
  <c r="A5136" i="18"/>
  <c r="A5156" i="18"/>
  <c r="A5175" i="18"/>
  <c r="A5194" i="18"/>
  <c r="A5213" i="18"/>
  <c r="A5231" i="18"/>
  <c r="A5250" i="18"/>
  <c r="A5268" i="18"/>
  <c r="A5286" i="18"/>
  <c r="A5304" i="18"/>
  <c r="A5323" i="18"/>
  <c r="A5342" i="18"/>
  <c r="A5360" i="18"/>
  <c r="A5380" i="18"/>
  <c r="A5398" i="18"/>
  <c r="A5416" i="18"/>
  <c r="A5434" i="18"/>
  <c r="A5453" i="18"/>
  <c r="A5471" i="18"/>
  <c r="A5489" i="18"/>
  <c r="A5509" i="18"/>
  <c r="A5527" i="18"/>
  <c r="A5546" i="18"/>
  <c r="A5564" i="18"/>
  <c r="A5583" i="18"/>
  <c r="A5601" i="18"/>
  <c r="A5619" i="18"/>
  <c r="A5638" i="18"/>
  <c r="A5656" i="18"/>
  <c r="A5675" i="18"/>
  <c r="A5693" i="18"/>
  <c r="A5713" i="18"/>
  <c r="A5731" i="18"/>
  <c r="A5749" i="18"/>
  <c r="A5768" i="18"/>
  <c r="A5786" i="18"/>
  <c r="A5804" i="18"/>
  <c r="A5822" i="18"/>
  <c r="A5842" i="18"/>
  <c r="A5860" i="18"/>
  <c r="A5879" i="18"/>
  <c r="A5898" i="18"/>
  <c r="A5916" i="18"/>
  <c r="A5934" i="18"/>
  <c r="A5952" i="18"/>
  <c r="A5971" i="18"/>
  <c r="A5989" i="18"/>
  <c r="A6007" i="18"/>
  <c r="A6026" i="18"/>
  <c r="A6044" i="18"/>
  <c r="A6062" i="18"/>
  <c r="A6080" i="18"/>
  <c r="A6099" i="18"/>
  <c r="A6117" i="18"/>
  <c r="A6135" i="18"/>
  <c r="A6151" i="18"/>
  <c r="A6167" i="18"/>
  <c r="A6181" i="18"/>
  <c r="A6193" i="18"/>
  <c r="A6207" i="18"/>
  <c r="A6220" i="18"/>
  <c r="A6231" i="18"/>
  <c r="A6241" i="18"/>
  <c r="A6252" i="18"/>
  <c r="A6263" i="18"/>
  <c r="A6273" i="18"/>
  <c r="A6284" i="18"/>
  <c r="A6295" i="18"/>
  <c r="A6305" i="18"/>
  <c r="A6315" i="18"/>
  <c r="A6324" i="18"/>
  <c r="A6333" i="18"/>
  <c r="A6343" i="18"/>
  <c r="A6352" i="18"/>
  <c r="A6361" i="18"/>
  <c r="A6370" i="18"/>
  <c r="A6379" i="18"/>
  <c r="A6388" i="18"/>
  <c r="A6397" i="18"/>
  <c r="A6407" i="18"/>
  <c r="A6416" i="18"/>
  <c r="A6425" i="18"/>
  <c r="A6434" i="18"/>
  <c r="A6443" i="18"/>
  <c r="A6452" i="18"/>
  <c r="A6461" i="18"/>
  <c r="A6471" i="18"/>
  <c r="A6480" i="18"/>
  <c r="A6489" i="18"/>
  <c r="A6498" i="18"/>
  <c r="A6507" i="18"/>
  <c r="A6516" i="18"/>
  <c r="A6525" i="18"/>
  <c r="A6535" i="18"/>
  <c r="A6544" i="18"/>
  <c r="A6553" i="18"/>
  <c r="A6562" i="18"/>
  <c r="A6571" i="18"/>
  <c r="A6580" i="18"/>
  <c r="A6589" i="18"/>
  <c r="A6599" i="18"/>
  <c r="A6608" i="18"/>
  <c r="A6617" i="18"/>
  <c r="A6626" i="18"/>
  <c r="A6635" i="18"/>
  <c r="A6644" i="18"/>
  <c r="A6653" i="18"/>
  <c r="A6663" i="18"/>
  <c r="A6672" i="18"/>
  <c r="A6681" i="18"/>
  <c r="A6690" i="18"/>
  <c r="A6699" i="18"/>
  <c r="A6708" i="18"/>
  <c r="A6717" i="18"/>
  <c r="A6727" i="18"/>
  <c r="A6736" i="18"/>
  <c r="A6745" i="18"/>
  <c r="A6754" i="18"/>
  <c r="A6763" i="18"/>
  <c r="A6772" i="18"/>
  <c r="A6781" i="18"/>
  <c r="A6791" i="18"/>
  <c r="A6800" i="18"/>
  <c r="A6809" i="18"/>
  <c r="A6818" i="18"/>
  <c r="A6827" i="18"/>
  <c r="A6836" i="18"/>
  <c r="A6845" i="18"/>
  <c r="A6855" i="18"/>
  <c r="A6864" i="18"/>
  <c r="A6873" i="18"/>
  <c r="A6882" i="18"/>
  <c r="A6891" i="18"/>
  <c r="A6900" i="18"/>
  <c r="A6909" i="18"/>
  <c r="A6919" i="18"/>
  <c r="A6928" i="18"/>
  <c r="A6937" i="18"/>
  <c r="A6946" i="18"/>
  <c r="A6955" i="18"/>
  <c r="A6964" i="18"/>
  <c r="A6973" i="18"/>
  <c r="A6983" i="18"/>
  <c r="A6992" i="18"/>
  <c r="A7001" i="18"/>
  <c r="A7010" i="18"/>
  <c r="A7019" i="18"/>
  <c r="A7028" i="18"/>
  <c r="A7037" i="18"/>
  <c r="A7047" i="18"/>
  <c r="A7056" i="18"/>
  <c r="A7065" i="18"/>
  <c r="A7074" i="18"/>
  <c r="A7083" i="18"/>
  <c r="A7092" i="18"/>
  <c r="A7101" i="18"/>
  <c r="A7111" i="18"/>
  <c r="A7120" i="18"/>
  <c r="A7129" i="18"/>
  <c r="A7138" i="18"/>
  <c r="A7147" i="18"/>
  <c r="A7156" i="18"/>
  <c r="A7165" i="18"/>
  <c r="A7175" i="18"/>
  <c r="A7184" i="18"/>
  <c r="A7193" i="18"/>
  <c r="A7202" i="18"/>
  <c r="A7211" i="18"/>
  <c r="A7220" i="18"/>
  <c r="A7229" i="18"/>
  <c r="A7239" i="18"/>
  <c r="A7247" i="18"/>
  <c r="A7255" i="18"/>
  <c r="A7263" i="18"/>
  <c r="A7271" i="18"/>
  <c r="A7279" i="18"/>
  <c r="A7287" i="18"/>
  <c r="A7295" i="18"/>
  <c r="A7303" i="18"/>
  <c r="A7311" i="18"/>
  <c r="A7319" i="18"/>
  <c r="A7327" i="18"/>
  <c r="A7335" i="18"/>
  <c r="A7343" i="18"/>
  <c r="A7351" i="18"/>
  <c r="A7359" i="18"/>
  <c r="A7367" i="18"/>
  <c r="A7375" i="18"/>
  <c r="A7383" i="18"/>
  <c r="A7391" i="18"/>
  <c r="A7399" i="18"/>
  <c r="A7407" i="18"/>
  <c r="A7415" i="18"/>
  <c r="A7423" i="18"/>
  <c r="A7431" i="18"/>
  <c r="A7439" i="18"/>
  <c r="A7447" i="18"/>
  <c r="A7455" i="18"/>
  <c r="A7463" i="18"/>
  <c r="A7471" i="18"/>
  <c r="A7479" i="18"/>
  <c r="A7487" i="18"/>
  <c r="A7495" i="18"/>
  <c r="A7503" i="18"/>
  <c r="A7511" i="18"/>
  <c r="A7519" i="18"/>
  <c r="A7527" i="18"/>
  <c r="A7535" i="18"/>
  <c r="A7543" i="18"/>
  <c r="A7551" i="18"/>
  <c r="A7559" i="18"/>
  <c r="A7567" i="18"/>
  <c r="A7575" i="18"/>
  <c r="A7583" i="18"/>
  <c r="A7591" i="18"/>
  <c r="A7599" i="18"/>
  <c r="A7607" i="18"/>
  <c r="A7615" i="18"/>
  <c r="A7623" i="18"/>
  <c r="A7631" i="18"/>
  <c r="A7639" i="18"/>
  <c r="A7647" i="18"/>
  <c r="A7655" i="18"/>
  <c r="A7663" i="18"/>
  <c r="A7671" i="18"/>
  <c r="A7679" i="18"/>
  <c r="A7687" i="18"/>
  <c r="A7695" i="18"/>
  <c r="A7703" i="18"/>
  <c r="A7711" i="18"/>
  <c r="A7719" i="18"/>
  <c r="A7727" i="18"/>
  <c r="A7735" i="18"/>
  <c r="A7743" i="18"/>
  <c r="A7751" i="18"/>
  <c r="A7759" i="18"/>
  <c r="A7767" i="18"/>
  <c r="A7775" i="18"/>
  <c r="A7783" i="18"/>
  <c r="A7791" i="18"/>
  <c r="A7799" i="18"/>
  <c r="A7807" i="18"/>
  <c r="A7815" i="18"/>
  <c r="A7823" i="18"/>
  <c r="A7831" i="18"/>
  <c r="A7839" i="18"/>
  <c r="A7847" i="18"/>
  <c r="A7855" i="18"/>
  <c r="A7863" i="18"/>
  <c r="A7871" i="18"/>
  <c r="A7879" i="18"/>
  <c r="A7887" i="18"/>
  <c r="A7895" i="18"/>
  <c r="A7903" i="18"/>
  <c r="A7911" i="18"/>
  <c r="A7919" i="18"/>
  <c r="A7927" i="18"/>
  <c r="A7935" i="18"/>
  <c r="A7943" i="18"/>
  <c r="A7951" i="18"/>
  <c r="A7959" i="18"/>
  <c r="A7967" i="18"/>
  <c r="A7975" i="18"/>
  <c r="A7983" i="18"/>
  <c r="A7991" i="18"/>
  <c r="A7999" i="18"/>
  <c r="A8007" i="18"/>
  <c r="A8015" i="18"/>
  <c r="A8023" i="18"/>
  <c r="A8031" i="18"/>
  <c r="A8039" i="18"/>
  <c r="A8047" i="18"/>
  <c r="A8055" i="18"/>
  <c r="A8063" i="18"/>
  <c r="A8071" i="18"/>
  <c r="A8079" i="18"/>
  <c r="A8087" i="18"/>
  <c r="A8095" i="18"/>
  <c r="A8103" i="18"/>
  <c r="A8111" i="18"/>
  <c r="A8119" i="18"/>
  <c r="A8127" i="18"/>
  <c r="A8135" i="18"/>
  <c r="A8143" i="18"/>
  <c r="A8151" i="18"/>
  <c r="A8159" i="18"/>
  <c r="A8167" i="18"/>
  <c r="A8175" i="18"/>
  <c r="A8183" i="18"/>
  <c r="A8191" i="18"/>
  <c r="A8199" i="18"/>
  <c r="A8207" i="18"/>
  <c r="A8215" i="18"/>
  <c r="A8223" i="18"/>
  <c r="A8231" i="18"/>
  <c r="A8239" i="18"/>
  <c r="A8247" i="18"/>
  <c r="A8255" i="18"/>
  <c r="A8263" i="18"/>
  <c r="A8271" i="18"/>
  <c r="A8279" i="18"/>
  <c r="A8287" i="18"/>
  <c r="A8295" i="18"/>
  <c r="A8303" i="18"/>
  <c r="A8311" i="18"/>
  <c r="A8319" i="18"/>
  <c r="A8327" i="18"/>
  <c r="A8335" i="18"/>
  <c r="A8343" i="18"/>
  <c r="A8351" i="18"/>
  <c r="A8359" i="18"/>
  <c r="A8367" i="18"/>
  <c r="A8375" i="18"/>
  <c r="A8383" i="18"/>
  <c r="A8391" i="18"/>
  <c r="A8399" i="18"/>
  <c r="A8407" i="18"/>
  <c r="A8415" i="18"/>
  <c r="A8423" i="18"/>
  <c r="A8431" i="18"/>
  <c r="A8439" i="18"/>
  <c r="A8447" i="18"/>
  <c r="A8455" i="18"/>
  <c r="A8463" i="18"/>
  <c r="A8471" i="18"/>
  <c r="A8479" i="18"/>
  <c r="A8487" i="18"/>
  <c r="A8495" i="18"/>
  <c r="A8503" i="18"/>
  <c r="A8511" i="18"/>
  <c r="A8519" i="18"/>
  <c r="A8527" i="18"/>
  <c r="A8535" i="18"/>
  <c r="A8543" i="18"/>
  <c r="A8551" i="18"/>
  <c r="A8559" i="18"/>
  <c r="A8567" i="18"/>
  <c r="A8575" i="18"/>
  <c r="A8583" i="18"/>
  <c r="A8591" i="18"/>
  <c r="A8599" i="18"/>
  <c r="A8607" i="18"/>
  <c r="A8615" i="18"/>
  <c r="A8623" i="18"/>
  <c r="A8735" i="18"/>
  <c r="A8743" i="18"/>
  <c r="A8751" i="18"/>
  <c r="A8759" i="18"/>
  <c r="A8767" i="18"/>
  <c r="A8775" i="18"/>
  <c r="A8783" i="18"/>
  <c r="A8791" i="18"/>
  <c r="A8799" i="18"/>
  <c r="A8807" i="18"/>
  <c r="A8815" i="18"/>
  <c r="A8823" i="18"/>
  <c r="A8831" i="18"/>
  <c r="A8839" i="18"/>
  <c r="A8847" i="18"/>
  <c r="A8855" i="18"/>
  <c r="A8863" i="18"/>
  <c r="A8871" i="18"/>
  <c r="A8879" i="18"/>
  <c r="A8887" i="18"/>
  <c r="A8895" i="18"/>
  <c r="A8903" i="18"/>
  <c r="A8911" i="18"/>
  <c r="A8919" i="18"/>
  <c r="A8927" i="18"/>
  <c r="A8935" i="18"/>
  <c r="A8943" i="18"/>
  <c r="A8951" i="18"/>
  <c r="A8959" i="18"/>
  <c r="A8967" i="18"/>
  <c r="A8975" i="18"/>
  <c r="A8983" i="18"/>
  <c r="A8991" i="18"/>
  <c r="A8999" i="18"/>
  <c r="A9007" i="18"/>
  <c r="A9015" i="18"/>
  <c r="A9023" i="18"/>
  <c r="A9031" i="18"/>
  <c r="A9039" i="18"/>
  <c r="A9047" i="18"/>
  <c r="A9055" i="18"/>
  <c r="A9063" i="18"/>
  <c r="A9071" i="18"/>
  <c r="A9079" i="18"/>
  <c r="A9087" i="18"/>
  <c r="A9095" i="18"/>
  <c r="A9103" i="18"/>
  <c r="A9111" i="18"/>
  <c r="A9119" i="18"/>
  <c r="A9127" i="18"/>
  <c r="A9135" i="18"/>
  <c r="A9143" i="18"/>
  <c r="A9151" i="18"/>
  <c r="A9159" i="18"/>
  <c r="A2376" i="18"/>
  <c r="A3001" i="18"/>
  <c r="A3310" i="18"/>
  <c r="A3502" i="18"/>
  <c r="A3686" i="18"/>
  <c r="A3795" i="18"/>
  <c r="A3891" i="18"/>
  <c r="A3988" i="18"/>
  <c r="A4085" i="18"/>
  <c r="A4180" i="18"/>
  <c r="A4276" i="18"/>
  <c r="A4368" i="18"/>
  <c r="A4453" i="18"/>
  <c r="A4537" i="18"/>
  <c r="A4621" i="18"/>
  <c r="A4702" i="18"/>
  <c r="A4777" i="18"/>
  <c r="A4851" i="18"/>
  <c r="A4916" i="18"/>
  <c r="A4980" i="18"/>
  <c r="A5042" i="18"/>
  <c r="A5090" i="18"/>
  <c r="A5133" i="18"/>
  <c r="A5173" i="18"/>
  <c r="A5211" i="18"/>
  <c r="A5247" i="18"/>
  <c r="A5284" i="18"/>
  <c r="A5320" i="18"/>
  <c r="A5358" i="18"/>
  <c r="A5396" i="18"/>
  <c r="A5432" i="18"/>
  <c r="A5469" i="18"/>
  <c r="A5506" i="18"/>
  <c r="A5544" i="18"/>
  <c r="A5580" i="18"/>
  <c r="A5617" i="18"/>
  <c r="A5654" i="18"/>
  <c r="A5691" i="18"/>
  <c r="A5729" i="18"/>
  <c r="A5765" i="18"/>
  <c r="A5802" i="18"/>
  <c r="A5839" i="18"/>
  <c r="A5877" i="18"/>
  <c r="A5914" i="18"/>
  <c r="A5950" i="18"/>
  <c r="A5987" i="18"/>
  <c r="A6023" i="18"/>
  <c r="A6060" i="18"/>
  <c r="A6096" i="18"/>
  <c r="A6133" i="18"/>
  <c r="A6165" i="18"/>
  <c r="A6192" i="18"/>
  <c r="A6217" i="18"/>
  <c r="A6240" i="18"/>
  <c r="A6261" i="18"/>
  <c r="A6282" i="18"/>
  <c r="A6304" i="18"/>
  <c r="A6323" i="18"/>
  <c r="A6341" i="18"/>
  <c r="A6360" i="18"/>
  <c r="A6378" i="18"/>
  <c r="A6396" i="18"/>
  <c r="A6415" i="18"/>
  <c r="A6433" i="18"/>
  <c r="A6451" i="18"/>
  <c r="A6469" i="18"/>
  <c r="A6488" i="18"/>
  <c r="A6506" i="18"/>
  <c r="A6524" i="18"/>
  <c r="A6543" i="18"/>
  <c r="A6561" i="18"/>
  <c r="A6579" i="18"/>
  <c r="A6597" i="18"/>
  <c r="A6616" i="18"/>
  <c r="A6634" i="18"/>
  <c r="A6652" i="18"/>
  <c r="A6671" i="18"/>
  <c r="A6689" i="18"/>
  <c r="A6707" i="18"/>
  <c r="A6725" i="18"/>
  <c r="A6744" i="18"/>
  <c r="A6762" i="18"/>
  <c r="A6780" i="18"/>
  <c r="A6799" i="18"/>
  <c r="A6817" i="18"/>
  <c r="A6835" i="18"/>
  <c r="A6853" i="18"/>
  <c r="A6872" i="18"/>
  <c r="A6890" i="18"/>
  <c r="A6908" i="18"/>
  <c r="A6927" i="18"/>
  <c r="A6945" i="18"/>
  <c r="A6963" i="18"/>
  <c r="A6981" i="18"/>
  <c r="A7000" i="18"/>
  <c r="A7018" i="18"/>
  <c r="A7036" i="18"/>
  <c r="A7055" i="18"/>
  <c r="A7073" i="18"/>
  <c r="A7091" i="18"/>
  <c r="A7109" i="18"/>
  <c r="A7128" i="18"/>
  <c r="A7146" i="18"/>
  <c r="A7164" i="18"/>
  <c r="A7183" i="18"/>
  <c r="A7201" i="18"/>
  <c r="A7219" i="18"/>
  <c r="A7237" i="18"/>
  <c r="A7254" i="18"/>
  <c r="A7270" i="18"/>
  <c r="A7286" i="18"/>
  <c r="A7302" i="18"/>
  <c r="A7318" i="18"/>
  <c r="A7334" i="18"/>
  <c r="A7350" i="18"/>
  <c r="A7366" i="18"/>
  <c r="A7382" i="18"/>
  <c r="A7398" i="18"/>
  <c r="A7414" i="18"/>
  <c r="A7430" i="18"/>
  <c r="A7446" i="18"/>
  <c r="A7462" i="18"/>
  <c r="A7478" i="18"/>
  <c r="A7494" i="18"/>
  <c r="A7510" i="18"/>
  <c r="A7526" i="18"/>
  <c r="A7542" i="18"/>
  <c r="A7558" i="18"/>
  <c r="A7574" i="18"/>
  <c r="A7590" i="18"/>
  <c r="A7606" i="18"/>
  <c r="A7622" i="18"/>
  <c r="A7638" i="18"/>
  <c r="A7654" i="18"/>
  <c r="A7670" i="18"/>
  <c r="A7686" i="18"/>
  <c r="A7702" i="18"/>
  <c r="A7718" i="18"/>
  <c r="A7734" i="18"/>
  <c r="A7750" i="18"/>
  <c r="A7766" i="18"/>
  <c r="A7782" i="18"/>
  <c r="A7798" i="18"/>
  <c r="A7814" i="18"/>
  <c r="A7830" i="18"/>
  <c r="A7846" i="18"/>
  <c r="A7862" i="18"/>
  <c r="A7878" i="18"/>
  <c r="A7894" i="18"/>
  <c r="A7910" i="18"/>
  <c r="A7926" i="18"/>
  <c r="A7942" i="18"/>
  <c r="A7958" i="18"/>
  <c r="A7974" i="18"/>
  <c r="A7990" i="18"/>
  <c r="A8006" i="18"/>
  <c r="A8018" i="18"/>
  <c r="A8032" i="18"/>
  <c r="A8045" i="18"/>
  <c r="A8057" i="18"/>
  <c r="A8070" i="18"/>
  <c r="A8081" i="18"/>
  <c r="A8091" i="18"/>
  <c r="A8102" i="18"/>
  <c r="A8113" i="18"/>
  <c r="A8123" i="18"/>
  <c r="A8134" i="18"/>
  <c r="A8145" i="18"/>
  <c r="A8155" i="18"/>
  <c r="A8166" i="18"/>
  <c r="A8177" i="18"/>
  <c r="A8187" i="18"/>
  <c r="A8198" i="18"/>
  <c r="A8209" i="18"/>
  <c r="A8219" i="18"/>
  <c r="A8230" i="18"/>
  <c r="A8240" i="18"/>
  <c r="A8249" i="18"/>
  <c r="A8258" i="18"/>
  <c r="A8267" i="18"/>
  <c r="A8276" i="18"/>
  <c r="A8285" i="18"/>
  <c r="A8294" i="18"/>
  <c r="A8304" i="18"/>
  <c r="A8313" i="18"/>
  <c r="A8322" i="18"/>
  <c r="A8331" i="18"/>
  <c r="A8340" i="18"/>
  <c r="A8349" i="18"/>
  <c r="A8358" i="18"/>
  <c r="A8368" i="18"/>
  <c r="A8377" i="18"/>
  <c r="A8386" i="18"/>
  <c r="A8395" i="18"/>
  <c r="A8404" i="18"/>
  <c r="A8413" i="18"/>
  <c r="A8422" i="18"/>
  <c r="A8432" i="18"/>
  <c r="A8441" i="18"/>
  <c r="A8450" i="18"/>
  <c r="A8459" i="18"/>
  <c r="A8468" i="18"/>
  <c r="A8477" i="18"/>
  <c r="A8486" i="18"/>
  <c r="A8496" i="18"/>
  <c r="A8505" i="18"/>
  <c r="A8514" i="18"/>
  <c r="A8523" i="18"/>
  <c r="A8532" i="18"/>
  <c r="A8541" i="18"/>
  <c r="A8550" i="18"/>
  <c r="A8560" i="18"/>
  <c r="A8569" i="18"/>
  <c r="A8578" i="18"/>
  <c r="A8587" i="18"/>
  <c r="A8596" i="18"/>
  <c r="A8605" i="18"/>
  <c r="A8614" i="18"/>
  <c r="A8624" i="18"/>
  <c r="A8737" i="18"/>
  <c r="A8746" i="18"/>
  <c r="A8755" i="18"/>
  <c r="A8764" i="18"/>
  <c r="A8773" i="18"/>
  <c r="A8782" i="18"/>
  <c r="A8792" i="18"/>
  <c r="A8801" i="18"/>
  <c r="A8810" i="18"/>
  <c r="A8819" i="18"/>
  <c r="A8828" i="18"/>
  <c r="A8837" i="18"/>
  <c r="A8846" i="18"/>
  <c r="A8856" i="18"/>
  <c r="A8865" i="18"/>
  <c r="A8874" i="18"/>
  <c r="A8883" i="18"/>
  <c r="A8892" i="18"/>
  <c r="A8901" i="18"/>
  <c r="A8910" i="18"/>
  <c r="A8920" i="18"/>
  <c r="A8929" i="18"/>
  <c r="A8938" i="18"/>
  <c r="A8947" i="18"/>
  <c r="A8956" i="18"/>
  <c r="A8965" i="18"/>
  <c r="A8974" i="18"/>
  <c r="A8984" i="18"/>
  <c r="A8993" i="18"/>
  <c r="A9002" i="18"/>
  <c r="A9011" i="18"/>
  <c r="A9020" i="18"/>
  <c r="A9029" i="18"/>
  <c r="A9038" i="18"/>
  <c r="A9048" i="18"/>
  <c r="A9057" i="18"/>
  <c r="A9066" i="18"/>
  <c r="A9075" i="18"/>
  <c r="A9084" i="18"/>
  <c r="A9093" i="18"/>
  <c r="A9102" i="18"/>
  <c r="A9112" i="18"/>
  <c r="A9121" i="18"/>
  <c r="A9130" i="18"/>
  <c r="A9139" i="18"/>
  <c r="A9148" i="18"/>
  <c r="A9157" i="18"/>
  <c r="A9166" i="18"/>
  <c r="A9174" i="18"/>
  <c r="A9182" i="18"/>
  <c r="A9190" i="18"/>
  <c r="A9198" i="18"/>
  <c r="A9206" i="18"/>
  <c r="A9214" i="18"/>
  <c r="A9222" i="18"/>
  <c r="A9230" i="18"/>
  <c r="A9238" i="18"/>
  <c r="A9246" i="18"/>
  <c r="A9254" i="18"/>
  <c r="A9262" i="18"/>
  <c r="A9270" i="18"/>
  <c r="A9278" i="18"/>
  <c r="A9286" i="18"/>
  <c r="A9294" i="18"/>
  <c r="A9302" i="18"/>
  <c r="A9310" i="18"/>
  <c r="A9318" i="18"/>
  <c r="A9326" i="18"/>
  <c r="A9334" i="18"/>
  <c r="A9342" i="18"/>
  <c r="A9350" i="18"/>
  <c r="A9358" i="18"/>
  <c r="A9366" i="18"/>
  <c r="A9374" i="18"/>
  <c r="A9382" i="18"/>
  <c r="A9390" i="18"/>
  <c r="A9398" i="18"/>
  <c r="A9406" i="18"/>
  <c r="A9414" i="18"/>
  <c r="A9422" i="18"/>
  <c r="A9430" i="18"/>
  <c r="A9438" i="18"/>
  <c r="A9446" i="18"/>
  <c r="A9454" i="18"/>
  <c r="A9462" i="18"/>
  <c r="A9470" i="18"/>
  <c r="A9478" i="18"/>
  <c r="A9486" i="18"/>
  <c r="A9494" i="18"/>
  <c r="A9502" i="18"/>
  <c r="A9510" i="18"/>
  <c r="A9518" i="18"/>
  <c r="A9526" i="18"/>
  <c r="A9534" i="18"/>
  <c r="A9542" i="18"/>
  <c r="A9550" i="18"/>
  <c r="A9558" i="18"/>
  <c r="A9566" i="18"/>
  <c r="A9574" i="18"/>
  <c r="A9582" i="18"/>
  <c r="A9590" i="18"/>
  <c r="A9598" i="18"/>
  <c r="A9606" i="18"/>
  <c r="A9614" i="18"/>
  <c r="A9622" i="18"/>
  <c r="A9630" i="18"/>
  <c r="A9638" i="18"/>
  <c r="A9646" i="18"/>
  <c r="A9654" i="18"/>
  <c r="A9662" i="18"/>
  <c r="A9670" i="18"/>
  <c r="A9678" i="18"/>
  <c r="A9686" i="18"/>
  <c r="A1822" i="18"/>
  <c r="A2461" i="18"/>
  <c r="A3049" i="18"/>
  <c r="A3331" i="18"/>
  <c r="A3521" i="18"/>
  <c r="A3704" i="18"/>
  <c r="A3807" i="18"/>
  <c r="A3902" i="18"/>
  <c r="A3999" i="18"/>
  <c r="A4095" i="18"/>
  <c r="A4190" i="18"/>
  <c r="A4286" i="18"/>
  <c r="A4378" i="18"/>
  <c r="A4462" i="18"/>
  <c r="A4547" i="18"/>
  <c r="A4631" i="18"/>
  <c r="A4711" i="18"/>
  <c r="A4785" i="18"/>
  <c r="A4858" i="18"/>
  <c r="A4923" i="18"/>
  <c r="A4987" i="18"/>
  <c r="A5048" i="18"/>
  <c r="A5094" i="18"/>
  <c r="A5137" i="18"/>
  <c r="A5177" i="18"/>
  <c r="A5214" i="18"/>
  <c r="A5251" i="18"/>
  <c r="A5287" i="18"/>
  <c r="A5325" i="18"/>
  <c r="A5361" i="18"/>
  <c r="A5399" i="18"/>
  <c r="A5436" i="18"/>
  <c r="A5472" i="18"/>
  <c r="A5510" i="18"/>
  <c r="A5547" i="18"/>
  <c r="A5584" i="18"/>
  <c r="A5620" i="18"/>
  <c r="A5657" i="18"/>
  <c r="A5695" i="18"/>
  <c r="A5732" i="18"/>
  <c r="A5769" i="18"/>
  <c r="A5805" i="18"/>
  <c r="A5843" i="18"/>
  <c r="A5880" i="18"/>
  <c r="A5917" i="18"/>
  <c r="A5954" i="18"/>
  <c r="A5990" i="18"/>
  <c r="A6027" i="18"/>
  <c r="A6063" i="18"/>
  <c r="A6100" i="18"/>
  <c r="A6136" i="18"/>
  <c r="A6168" i="18"/>
  <c r="A6196" i="18"/>
  <c r="A6221" i="18"/>
  <c r="A6242" i="18"/>
  <c r="A6264" i="18"/>
  <c r="A6285" i="18"/>
  <c r="A6306" i="18"/>
  <c r="A6325" i="18"/>
  <c r="A6344" i="18"/>
  <c r="A6362" i="18"/>
  <c r="A6380" i="18"/>
  <c r="A6399" i="18"/>
  <c r="A6417" i="18"/>
  <c r="A6435" i="18"/>
  <c r="A6453" i="18"/>
  <c r="A6472" i="18"/>
  <c r="A6490" i="18"/>
  <c r="A6508" i="18"/>
  <c r="A6527" i="18"/>
  <c r="A6545" i="18"/>
  <c r="A6563" i="18"/>
  <c r="A6581" i="18"/>
  <c r="A6600" i="18"/>
  <c r="A6618" i="18"/>
  <c r="A6636" i="18"/>
  <c r="A6655" i="18"/>
  <c r="A6673" i="18"/>
  <c r="A6691" i="18"/>
  <c r="A6709" i="18"/>
  <c r="A6728" i="18"/>
  <c r="A6746" i="18"/>
  <c r="A6764" i="18"/>
  <c r="A6783" i="18"/>
  <c r="A6801" i="18"/>
  <c r="A6819" i="18"/>
  <c r="A6837" i="18"/>
  <c r="A6856" i="18"/>
  <c r="A6874" i="18"/>
  <c r="A6892" i="18"/>
  <c r="A6911" i="18"/>
  <c r="A6929" i="18"/>
  <c r="A6947" i="18"/>
  <c r="A6965" i="18"/>
  <c r="A6984" i="18"/>
  <c r="A7002" i="18"/>
  <c r="A7020" i="18"/>
  <c r="A7039" i="18"/>
  <c r="A7057" i="18"/>
  <c r="A7075" i="18"/>
  <c r="A7093" i="18"/>
  <c r="A7112" i="18"/>
  <c r="A7130" i="18"/>
  <c r="A7148" i="18"/>
  <c r="A7167" i="18"/>
  <c r="A7185" i="18"/>
  <c r="A7203" i="18"/>
  <c r="A7221" i="18"/>
  <c r="A7240" i="18"/>
  <c r="A7256" i="18"/>
  <c r="A7272" i="18"/>
  <c r="A7288" i="18"/>
  <c r="A7304" i="18"/>
  <c r="A7320" i="18"/>
  <c r="A7336" i="18"/>
  <c r="A7352" i="18"/>
  <c r="A7368" i="18"/>
  <c r="A7384" i="18"/>
  <c r="A7400" i="18"/>
  <c r="A7416" i="18"/>
  <c r="A7432" i="18"/>
  <c r="A7448" i="18"/>
  <c r="A7464" i="18"/>
  <c r="A7480" i="18"/>
  <c r="A7496" i="18"/>
  <c r="A7512" i="18"/>
  <c r="A7528" i="18"/>
  <c r="A7544" i="18"/>
  <c r="A7560" i="18"/>
  <c r="A7576" i="18"/>
  <c r="A7592" i="18"/>
  <c r="A7608" i="18"/>
  <c r="A7624" i="18"/>
  <c r="A7640" i="18"/>
  <c r="A7656" i="18"/>
  <c r="A7672" i="18"/>
  <c r="A7688" i="18"/>
  <c r="A7704" i="18"/>
  <c r="A7720" i="18"/>
  <c r="A7736" i="18"/>
  <c r="A7752" i="18"/>
  <c r="A7768" i="18"/>
  <c r="A7784" i="18"/>
  <c r="A7800" i="18"/>
  <c r="A7816" i="18"/>
  <c r="A7832" i="18"/>
  <c r="A7848" i="18"/>
  <c r="A7864" i="18"/>
  <c r="A7880" i="18"/>
  <c r="A7896" i="18"/>
  <c r="A7912" i="18"/>
  <c r="A7928" i="18"/>
  <c r="A7944" i="18"/>
  <c r="A7960" i="18"/>
  <c r="A7976" i="18"/>
  <c r="A7992" i="18"/>
  <c r="A8008" i="18"/>
  <c r="A8021" i="18"/>
  <c r="A8033" i="18"/>
  <c r="A8046" i="18"/>
  <c r="A8058" i="18"/>
  <c r="A8072" i="18"/>
  <c r="A8082" i="18"/>
  <c r="A8093" i="18"/>
  <c r="A8104" i="18"/>
  <c r="A8114" i="18"/>
  <c r="A8125" i="18"/>
  <c r="A8136" i="18"/>
  <c r="A8146" i="18"/>
  <c r="A8157" i="18"/>
  <c r="A8168" i="18"/>
  <c r="A8178" i="18"/>
  <c r="A8189" i="18"/>
  <c r="A8200" i="18"/>
  <c r="A8210" i="18"/>
  <c r="A8221" i="18"/>
  <c r="A8232" i="18"/>
  <c r="A8241" i="18"/>
  <c r="A8250" i="18"/>
  <c r="A8259" i="18"/>
  <c r="A8268" i="18"/>
  <c r="A8277" i="18"/>
  <c r="A8286" i="18"/>
  <c r="A8296" i="18"/>
  <c r="A8305" i="18"/>
  <c r="A8314" i="18"/>
  <c r="A8323" i="18"/>
  <c r="A8332" i="18"/>
  <c r="A8341" i="18"/>
  <c r="A8350" i="18"/>
  <c r="A8360" i="18"/>
  <c r="A8369" i="18"/>
  <c r="A8378" i="18"/>
  <c r="A8387" i="18"/>
  <c r="A8396" i="18"/>
  <c r="A8405" i="18"/>
  <c r="A8414" i="18"/>
  <c r="A8424" i="18"/>
  <c r="A8433" i="18"/>
  <c r="A8442" i="18"/>
  <c r="A8451" i="18"/>
  <c r="A8460" i="18"/>
  <c r="A8469" i="18"/>
  <c r="A8478" i="18"/>
  <c r="A8488" i="18"/>
  <c r="A8497" i="18"/>
  <c r="A8506" i="18"/>
  <c r="A8515" i="18"/>
  <c r="A8524" i="18"/>
  <c r="A8533" i="18"/>
  <c r="A8542" i="18"/>
  <c r="A8552" i="18"/>
  <c r="A8561" i="18"/>
  <c r="A8570" i="18"/>
  <c r="A8579" i="18"/>
  <c r="A8588" i="18"/>
  <c r="A8597" i="18"/>
  <c r="A8606" i="18"/>
  <c r="A8616" i="18"/>
  <c r="A8625" i="18"/>
  <c r="A8738" i="18"/>
  <c r="A8747" i="18"/>
  <c r="A8756" i="18"/>
  <c r="A8765" i="18"/>
  <c r="A8774" i="18"/>
  <c r="A8784" i="18"/>
  <c r="A8793" i="18"/>
  <c r="A8802" i="18"/>
  <c r="A8811" i="18"/>
  <c r="A8820" i="18"/>
  <c r="A8829" i="18"/>
  <c r="A8838" i="18"/>
  <c r="A8848" i="18"/>
  <c r="A8857" i="18"/>
  <c r="A8866" i="18"/>
  <c r="A8875" i="18"/>
  <c r="A8884" i="18"/>
  <c r="A8893" i="18"/>
  <c r="A8902" i="18"/>
  <c r="A8912" i="18"/>
  <c r="A8921" i="18"/>
  <c r="A8930" i="18"/>
  <c r="A8939" i="18"/>
  <c r="A8948" i="18"/>
  <c r="A8957" i="18"/>
  <c r="A8966" i="18"/>
  <c r="A8976" i="18"/>
  <c r="A8985" i="18"/>
  <c r="A8994" i="18"/>
  <c r="A9003" i="18"/>
  <c r="A9012" i="18"/>
  <c r="A9021" i="18"/>
  <c r="A9030" i="18"/>
  <c r="A9040" i="18"/>
  <c r="A9049" i="18"/>
  <c r="A9058" i="18"/>
  <c r="A9067" i="18"/>
  <c r="A9076" i="18"/>
  <c r="A9085" i="18"/>
  <c r="A9094" i="18"/>
  <c r="A9104" i="18"/>
  <c r="A9113" i="18"/>
  <c r="A9122" i="18"/>
  <c r="A9131" i="18"/>
  <c r="A9140" i="18"/>
  <c r="A9149" i="18"/>
  <c r="A9158" i="18"/>
  <c r="A9167" i="18"/>
  <c r="A9175" i="18"/>
  <c r="A9183" i="18"/>
  <c r="A9191" i="18"/>
  <c r="A9199" i="18"/>
  <c r="A9207" i="18"/>
  <c r="A9215" i="18"/>
  <c r="A9223" i="18"/>
  <c r="A9231" i="18"/>
  <c r="A9239" i="18"/>
  <c r="A9247" i="18"/>
  <c r="A9255" i="18"/>
  <c r="A9263" i="18"/>
  <c r="A9271" i="18"/>
  <c r="A9279" i="18"/>
  <c r="A9287" i="18"/>
  <c r="A9295" i="18"/>
  <c r="A9303" i="18"/>
  <c r="A9311" i="18"/>
  <c r="A9319" i="18"/>
  <c r="A9327" i="18"/>
  <c r="A9335" i="18"/>
  <c r="A9343" i="18"/>
  <c r="A9351" i="18"/>
  <c r="A9359" i="18"/>
  <c r="A9367" i="18"/>
  <c r="A9375" i="18"/>
  <c r="A9383" i="18"/>
  <c r="A9391" i="18"/>
  <c r="A9399" i="18"/>
  <c r="A9407" i="18"/>
  <c r="A9415" i="18"/>
  <c r="A9423" i="18"/>
  <c r="A9431" i="18"/>
  <c r="A9439" i="18"/>
  <c r="A9447" i="18"/>
  <c r="A9455" i="18"/>
  <c r="A9463" i="18"/>
  <c r="A9471" i="18"/>
  <c r="A9479" i="18"/>
  <c r="A9487" i="18"/>
  <c r="A9495" i="18"/>
  <c r="A9503" i="18"/>
  <c r="A9511" i="18"/>
  <c r="A9519" i="18"/>
  <c r="A9527" i="18"/>
  <c r="A9535" i="18"/>
  <c r="A9543" i="18"/>
  <c r="A9551" i="18"/>
  <c r="A9559" i="18"/>
  <c r="A9567" i="18"/>
  <c r="A9575" i="18"/>
  <c r="A9583" i="18"/>
  <c r="A9591" i="18"/>
  <c r="A9599" i="18"/>
  <c r="A9607" i="18"/>
  <c r="A9615" i="18"/>
  <c r="A9623" i="18"/>
  <c r="A9631" i="18"/>
  <c r="A9639" i="18"/>
  <c r="A9647" i="18"/>
  <c r="A9655" i="18"/>
  <c r="A9663" i="18"/>
  <c r="A9671" i="18"/>
  <c r="A9679" i="18"/>
  <c r="A9687" i="18"/>
  <c r="A9695" i="18"/>
  <c r="A9703" i="18"/>
  <c r="A9711" i="18"/>
  <c r="A9719" i="18"/>
  <c r="A9727" i="18"/>
  <c r="A9735" i="18"/>
  <c r="A9743" i="18"/>
  <c r="A9751" i="18"/>
  <c r="A2564" i="18"/>
  <c r="A3092" i="18"/>
  <c r="A3355" i="18"/>
  <c r="A3547" i="18"/>
  <c r="A3721" i="18"/>
  <c r="A3818" i="18"/>
  <c r="A3913" i="18"/>
  <c r="A4012" i="18"/>
  <c r="A4107" i="18"/>
  <c r="A4203" i="18"/>
  <c r="A4299" i="18"/>
  <c r="A4389" i="18"/>
  <c r="A4472" i="18"/>
  <c r="A4557" i="18"/>
  <c r="A4641" i="18"/>
  <c r="A4721" i="18"/>
  <c r="A4794" i="18"/>
  <c r="A4866" i="18"/>
  <c r="A4931" i="18"/>
  <c r="A4996" i="18"/>
  <c r="A5054" i="18"/>
  <c r="A5099" i="18"/>
  <c r="A5142" i="18"/>
  <c r="A5181" i="18"/>
  <c r="A5219" i="18"/>
  <c r="A5255" i="18"/>
  <c r="A5292" i="18"/>
  <c r="A5329" i="18"/>
  <c r="A5366" i="18"/>
  <c r="A5404" i="18"/>
  <c r="A5440" i="18"/>
  <c r="A5477" i="18"/>
  <c r="A5514" i="18"/>
  <c r="A5552" i="18"/>
  <c r="A5588" i="18"/>
  <c r="A5625" i="18"/>
  <c r="A5663" i="18"/>
  <c r="A5699" i="18"/>
  <c r="A5737" i="18"/>
  <c r="A5773" i="18"/>
  <c r="A5810" i="18"/>
  <c r="A5847" i="18"/>
  <c r="A5885" i="18"/>
  <c r="A5922" i="18"/>
  <c r="A5958" i="18"/>
  <c r="A5995" i="18"/>
  <c r="A6031" i="18"/>
  <c r="A6068" i="18"/>
  <c r="A6104" i="18"/>
  <c r="A6140" i="18"/>
  <c r="A6172" i="18"/>
  <c r="A6197" i="18"/>
  <c r="A6223" i="18"/>
  <c r="A6244" i="18"/>
  <c r="A6265" i="18"/>
  <c r="A6287" i="18"/>
  <c r="A6308" i="18"/>
  <c r="A6327" i="18"/>
  <c r="A6345" i="18"/>
  <c r="A6363" i="18"/>
  <c r="A6381" i="18"/>
  <c r="A6400" i="18"/>
  <c r="A6418" i="18"/>
  <c r="A6436" i="18"/>
  <c r="A6455" i="18"/>
  <c r="A6473" i="18"/>
  <c r="A6491" i="18"/>
  <c r="A6509" i="18"/>
  <c r="A6528" i="18"/>
  <c r="A6546" i="18"/>
  <c r="A6564" i="18"/>
  <c r="A6583" i="18"/>
  <c r="A6601" i="18"/>
  <c r="A6619" i="18"/>
  <c r="A6637" i="18"/>
  <c r="A6656" i="18"/>
  <c r="A6674" i="18"/>
  <c r="A6692" i="18"/>
  <c r="A6711" i="18"/>
  <c r="A6729" i="18"/>
  <c r="A6747" i="18"/>
  <c r="A6765" i="18"/>
  <c r="A6784" i="18"/>
  <c r="A6802" i="18"/>
  <c r="A6820" i="18"/>
  <c r="A6839" i="18"/>
  <c r="A6857" i="18"/>
  <c r="A6875" i="18"/>
  <c r="A6893" i="18"/>
  <c r="A6912" i="18"/>
  <c r="A6930" i="18"/>
  <c r="A6948" i="18"/>
  <c r="A6967" i="18"/>
  <c r="A6985" i="18"/>
  <c r="A7003" i="18"/>
  <c r="A7021" i="18"/>
  <c r="A7040" i="18"/>
  <c r="A7058" i="18"/>
  <c r="A7076" i="18"/>
  <c r="A7095" i="18"/>
  <c r="A7113" i="18"/>
  <c r="A7131" i="18"/>
  <c r="A7149" i="18"/>
  <c r="A7168" i="18"/>
  <c r="A7186" i="18"/>
  <c r="A7204" i="18"/>
  <c r="A7223" i="18"/>
  <c r="A7241" i="18"/>
  <c r="A7257" i="18"/>
  <c r="A7273" i="18"/>
  <c r="A7289" i="18"/>
  <c r="A7305" i="18"/>
  <c r="A7321" i="18"/>
  <c r="A7337" i="18"/>
  <c r="A7353" i="18"/>
  <c r="A7369" i="18"/>
  <c r="A7385" i="18"/>
  <c r="A7401" i="18"/>
  <c r="A7417" i="18"/>
  <c r="A7433" i="18"/>
  <c r="A7449" i="18"/>
  <c r="A7465" i="18"/>
  <c r="A7481" i="18"/>
  <c r="A7497" i="18"/>
  <c r="A7513" i="18"/>
  <c r="A7529" i="18"/>
  <c r="A7545" i="18"/>
  <c r="A7561" i="18"/>
  <c r="A7577" i="18"/>
  <c r="A7593" i="18"/>
  <c r="A7609" i="18"/>
  <c r="A7625" i="18"/>
  <c r="A7641" i="18"/>
  <c r="A7657" i="18"/>
  <c r="A7673" i="18"/>
  <c r="A7689" i="18"/>
  <c r="A7705" i="18"/>
  <c r="A7721" i="18"/>
  <c r="A7737" i="18"/>
  <c r="A7753" i="18"/>
  <c r="A7769" i="18"/>
  <c r="A7785" i="18"/>
  <c r="A7801" i="18"/>
  <c r="A7817" i="18"/>
  <c r="A7833" i="18"/>
  <c r="A7849" i="18"/>
  <c r="A7865" i="18"/>
  <c r="A7881" i="18"/>
  <c r="A7897" i="18"/>
  <c r="A7913" i="18"/>
  <c r="A7929" i="18"/>
  <c r="A7945" i="18"/>
  <c r="A7961" i="18"/>
  <c r="A7977" i="18"/>
  <c r="A7993" i="18"/>
  <c r="A8009" i="18"/>
  <c r="A8022" i="18"/>
  <c r="A8034" i="18"/>
  <c r="A8048" i="18"/>
  <c r="A8061" i="18"/>
  <c r="A8073" i="18"/>
  <c r="A8083" i="18"/>
  <c r="A8094" i="18"/>
  <c r="A8105" i="18"/>
  <c r="A8115" i="18"/>
  <c r="A8126" i="18"/>
  <c r="A8137" i="18"/>
  <c r="A8147" i="18"/>
  <c r="A8158" i="18"/>
  <c r="A8169" i="18"/>
  <c r="A8179" i="18"/>
  <c r="A8190" i="18"/>
  <c r="A8201" i="18"/>
  <c r="A8211" i="18"/>
  <c r="A8222" i="18"/>
  <c r="A8233" i="18"/>
  <c r="A8242" i="18"/>
  <c r="A8251" i="18"/>
  <c r="A8260" i="18"/>
  <c r="A8269" i="18"/>
  <c r="A8278" i="18"/>
  <c r="A8288" i="18"/>
  <c r="A8297" i="18"/>
  <c r="A8306" i="18"/>
  <c r="A8315" i="18"/>
  <c r="A8324" i="18"/>
  <c r="A8333" i="18"/>
  <c r="A8342" i="18"/>
  <c r="A8352" i="18"/>
  <c r="A8361" i="18"/>
  <c r="A8370" i="18"/>
  <c r="A8379" i="18"/>
  <c r="A8388" i="18"/>
  <c r="A8397" i="18"/>
  <c r="A8406" i="18"/>
  <c r="A8416" i="18"/>
  <c r="A8425" i="18"/>
  <c r="A8434" i="18"/>
  <c r="A8443" i="18"/>
  <c r="A8452" i="18"/>
  <c r="A8461" i="18"/>
  <c r="A8470" i="18"/>
  <c r="A8480" i="18"/>
  <c r="A8489" i="18"/>
  <c r="A8498" i="18"/>
  <c r="A8507" i="18"/>
  <c r="A8516" i="18"/>
  <c r="A8525" i="18"/>
  <c r="A8534" i="18"/>
  <c r="A8544" i="18"/>
  <c r="A8553" i="18"/>
  <c r="A8562" i="18"/>
  <c r="A8571" i="18"/>
  <c r="A8580" i="18"/>
  <c r="A8589" i="18"/>
  <c r="A8598" i="18"/>
  <c r="A8608" i="18"/>
  <c r="A8617" i="18"/>
  <c r="A8626" i="18"/>
  <c r="A8739" i="18"/>
  <c r="A8748" i="18"/>
  <c r="A8757" i="18"/>
  <c r="A8766" i="18"/>
  <c r="A8776" i="18"/>
  <c r="A8785" i="18"/>
  <c r="A8794" i="18"/>
  <c r="A8803" i="18"/>
  <c r="A8812" i="18"/>
  <c r="A8821" i="18"/>
  <c r="A8830" i="18"/>
  <c r="A8840" i="18"/>
  <c r="A8849" i="18"/>
  <c r="A8858" i="18"/>
  <c r="A8867" i="18"/>
  <c r="A8876" i="18"/>
  <c r="A8885" i="18"/>
  <c r="A8894" i="18"/>
  <c r="A8904" i="18"/>
  <c r="A8913" i="18"/>
  <c r="A8922" i="18"/>
  <c r="A8931" i="18"/>
  <c r="A8940" i="18"/>
  <c r="A8949" i="18"/>
  <c r="A8958" i="18"/>
  <c r="A8968" i="18"/>
  <c r="A8977" i="18"/>
  <c r="A8986" i="18"/>
  <c r="A8995" i="18"/>
  <c r="A9004" i="18"/>
  <c r="A9013" i="18"/>
  <c r="A9022" i="18"/>
  <c r="A9032" i="18"/>
  <c r="A9041" i="18"/>
  <c r="A9050" i="18"/>
  <c r="A9059" i="18"/>
  <c r="A9068" i="18"/>
  <c r="A9077" i="18"/>
  <c r="A9086" i="18"/>
  <c r="A9096" i="18"/>
  <c r="A9105" i="18"/>
  <c r="A9114" i="18"/>
  <c r="A9123" i="18"/>
  <c r="A9132" i="18"/>
  <c r="A9141" i="18"/>
  <c r="A9150" i="18"/>
  <c r="A9160" i="18"/>
  <c r="A9168" i="18"/>
  <c r="A9176" i="18"/>
  <c r="A9184" i="18"/>
  <c r="A9192" i="18"/>
  <c r="A9200" i="18"/>
  <c r="A9208" i="18"/>
  <c r="A9216" i="18"/>
  <c r="A9224" i="18"/>
  <c r="A9232" i="18"/>
  <c r="A9240" i="18"/>
  <c r="A9248" i="18"/>
  <c r="A9256" i="18"/>
  <c r="A9264" i="18"/>
  <c r="A9272" i="18"/>
  <c r="A9280" i="18"/>
  <c r="A9288" i="18"/>
  <c r="A9296" i="18"/>
  <c r="A9304" i="18"/>
  <c r="A9312" i="18"/>
  <c r="A9320" i="18"/>
  <c r="A9328" i="18"/>
  <c r="A9336" i="18"/>
  <c r="A9344" i="18"/>
  <c r="A9352" i="18"/>
  <c r="A9360" i="18"/>
  <c r="A9368" i="18"/>
  <c r="A9376" i="18"/>
  <c r="A9384" i="18"/>
  <c r="A9392" i="18"/>
  <c r="A9400" i="18"/>
  <c r="A9408" i="18"/>
  <c r="A9416" i="18"/>
  <c r="A9424" i="18"/>
  <c r="A9432" i="18"/>
  <c r="A9440" i="18"/>
  <c r="A9448" i="18"/>
  <c r="A9456" i="18"/>
  <c r="A9464" i="18"/>
  <c r="A9472" i="18"/>
  <c r="A9480" i="18"/>
  <c r="A9488" i="18"/>
  <c r="A9496" i="18"/>
  <c r="A9504" i="18"/>
  <c r="A9512" i="18"/>
  <c r="A9520" i="18"/>
  <c r="A9528" i="18"/>
  <c r="A9536" i="18"/>
  <c r="A9544" i="18"/>
  <c r="A9552" i="18"/>
  <c r="A9560" i="18"/>
  <c r="A9568" i="18"/>
  <c r="A9576" i="18"/>
  <c r="A9584" i="18"/>
  <c r="A9592" i="18"/>
  <c r="A9600" i="18"/>
  <c r="A9608" i="18"/>
  <c r="A9616" i="18"/>
  <c r="A9624" i="18"/>
  <c r="A9632" i="18"/>
  <c r="A9640" i="18"/>
  <c r="A9648" i="18"/>
  <c r="A9656" i="18"/>
  <c r="A9664" i="18"/>
  <c r="A9672" i="18"/>
  <c r="A9680" i="18"/>
  <c r="A9688" i="18"/>
  <c r="A9696" i="18"/>
  <c r="A9704" i="18"/>
  <c r="A9712" i="18"/>
  <c r="A9720" i="18"/>
  <c r="A9728" i="18"/>
  <c r="A9736" i="18"/>
  <c r="A9744" i="18"/>
  <c r="A9752" i="18"/>
  <c r="A9760" i="18"/>
  <c r="A9768" i="18"/>
  <c r="A9776" i="18"/>
  <c r="A9784" i="18"/>
  <c r="A9792" i="18"/>
  <c r="A9800" i="18"/>
  <c r="A9808" i="18"/>
  <c r="A9816" i="18"/>
  <c r="A9824" i="18"/>
  <c r="A9832" i="18"/>
  <c r="A9840" i="18"/>
  <c r="A9848" i="18"/>
  <c r="A9856" i="18"/>
  <c r="A9864" i="18"/>
  <c r="A9872" i="18"/>
  <c r="A9880" i="18"/>
  <c r="A9888" i="18"/>
  <c r="A9896" i="18"/>
  <c r="A9904" i="18"/>
  <c r="A835" i="18"/>
  <c r="A2143" i="18"/>
  <c r="A2816" i="18"/>
  <c r="A3227" i="18"/>
  <c r="A3428" i="18"/>
  <c r="A3619" i="18"/>
  <c r="A3758" i="18"/>
  <c r="A3854" i="18"/>
  <c r="A3950" i="18"/>
  <c r="A4049" i="18"/>
  <c r="A4143" i="18"/>
  <c r="A4239" i="18"/>
  <c r="A4335" i="18"/>
  <c r="A4419" i="18"/>
  <c r="A4504" i="18"/>
  <c r="A4588" i="18"/>
  <c r="A4674" i="18"/>
  <c r="A4748" i="18"/>
  <c r="A4821" i="18"/>
  <c r="A4891" i="18"/>
  <c r="A4955" i="18"/>
  <c r="A5020" i="18"/>
  <c r="A5073" i="18"/>
  <c r="A5115" i="18"/>
  <c r="A5158" i="18"/>
  <c r="A5195" i="18"/>
  <c r="A5232" i="18"/>
  <c r="A5269" i="18"/>
  <c r="A5306" i="18"/>
  <c r="A5343" i="18"/>
  <c r="A5381" i="18"/>
  <c r="A5417" i="18"/>
  <c r="A5454" i="18"/>
  <c r="A5490" i="18"/>
  <c r="A5528" i="18"/>
  <c r="A5566" i="18"/>
  <c r="A5602" i="18"/>
  <c r="A5639" i="18"/>
  <c r="A5676" i="18"/>
  <c r="A5714" i="18"/>
  <c r="A5750" i="18"/>
  <c r="A5787" i="18"/>
  <c r="A5824" i="18"/>
  <c r="A5861" i="18"/>
  <c r="A5899" i="18"/>
  <c r="A5935" i="18"/>
  <c r="A5972" i="18"/>
  <c r="A6008" i="18"/>
  <c r="A6045" i="18"/>
  <c r="A6082" i="18"/>
  <c r="A6118" i="18"/>
  <c r="A6152" i="18"/>
  <c r="A6183" i="18"/>
  <c r="A6208" i="18"/>
  <c r="A6232" i="18"/>
  <c r="A6253" i="18"/>
  <c r="A6274" i="18"/>
  <c r="A6296" i="18"/>
  <c r="A6316" i="18"/>
  <c r="A6335" i="18"/>
  <c r="A6353" i="18"/>
  <c r="A6371" i="18"/>
  <c r="A6389" i="18"/>
  <c r="A6408" i="18"/>
  <c r="A6426" i="18"/>
  <c r="A6444" i="18"/>
  <c r="A6463" i="18"/>
  <c r="A6481" i="18"/>
  <c r="A6499" i="18"/>
  <c r="A6517" i="18"/>
  <c r="A6536" i="18"/>
  <c r="A6554" i="18"/>
  <c r="A6572" i="18"/>
  <c r="A6591" i="18"/>
  <c r="A6609" i="18"/>
  <c r="A6627" i="18"/>
  <c r="A6645" i="18"/>
  <c r="A6664" i="18"/>
  <c r="A6682" i="18"/>
  <c r="A6700" i="18"/>
  <c r="A6719" i="18"/>
  <c r="A6737" i="18"/>
  <c r="A6755" i="18"/>
  <c r="A6773" i="18"/>
  <c r="A6792" i="18"/>
  <c r="A6810" i="18"/>
  <c r="A6828" i="18"/>
  <c r="A6847" i="18"/>
  <c r="A6865" i="18"/>
  <c r="A6883" i="18"/>
  <c r="A6901" i="18"/>
  <c r="A6920" i="18"/>
  <c r="A6938" i="18"/>
  <c r="A6956" i="18"/>
  <c r="A6975" i="18"/>
  <c r="A6993" i="18"/>
  <c r="A7011" i="18"/>
  <c r="A7029" i="18"/>
  <c r="A7048" i="18"/>
  <c r="A7066" i="18"/>
  <c r="A7084" i="18"/>
  <c r="A7103" i="18"/>
  <c r="A7121" i="18"/>
  <c r="A7139" i="18"/>
  <c r="A7157" i="18"/>
  <c r="A7176" i="18"/>
  <c r="A7194" i="18"/>
  <c r="A7212" i="18"/>
  <c r="A7231" i="18"/>
  <c r="A7248" i="18"/>
  <c r="A7264" i="18"/>
  <c r="A7280" i="18"/>
  <c r="A7296" i="18"/>
  <c r="A7312" i="18"/>
  <c r="A7328" i="18"/>
  <c r="A7344" i="18"/>
  <c r="A7360" i="18"/>
  <c r="A7376" i="18"/>
  <c r="A7392" i="18"/>
  <c r="A7408" i="18"/>
  <c r="A7424" i="18"/>
  <c r="A7440" i="18"/>
  <c r="A7456" i="18"/>
  <c r="A7472" i="18"/>
  <c r="A7488" i="18"/>
  <c r="A7504" i="18"/>
  <c r="A7520" i="18"/>
  <c r="A7536" i="18"/>
  <c r="A7552" i="18"/>
  <c r="A7568" i="18"/>
  <c r="A7584" i="18"/>
  <c r="A7600" i="18"/>
  <c r="A7616" i="18"/>
  <c r="A7632" i="18"/>
  <c r="A7648" i="18"/>
  <c r="A7664" i="18"/>
  <c r="A7680" i="18"/>
  <c r="A7696" i="18"/>
  <c r="A7712" i="18"/>
  <c r="A7728" i="18"/>
  <c r="A7744" i="18"/>
  <c r="A7760" i="18"/>
  <c r="A7776" i="18"/>
  <c r="A7792" i="18"/>
  <c r="A7808" i="18"/>
  <c r="A7824" i="18"/>
  <c r="A7840" i="18"/>
  <c r="A7856" i="18"/>
  <c r="A7872" i="18"/>
  <c r="A7888" i="18"/>
  <c r="A7904" i="18"/>
  <c r="A7920" i="18"/>
  <c r="A7936" i="18"/>
  <c r="A7952" i="18"/>
  <c r="A7968" i="18"/>
  <c r="A7984" i="18"/>
  <c r="A8000" i="18"/>
  <c r="A8014" i="18"/>
  <c r="A8026" i="18"/>
  <c r="A8040" i="18"/>
  <c r="A8053" i="18"/>
  <c r="A8065" i="18"/>
  <c r="A8077" i="18"/>
  <c r="A8088" i="18"/>
  <c r="A8098" i="18"/>
  <c r="A8109" i="18"/>
  <c r="A8120" i="18"/>
  <c r="A8130" i="18"/>
  <c r="A8141" i="18"/>
  <c r="A8152" i="18"/>
  <c r="A8162" i="18"/>
  <c r="A8173" i="18"/>
  <c r="A8184" i="18"/>
  <c r="A8194" i="18"/>
  <c r="A8205" i="18"/>
  <c r="A8216" i="18"/>
  <c r="A8226" i="18"/>
  <c r="A8236" i="18"/>
  <c r="A8245" i="18"/>
  <c r="A8254" i="18"/>
  <c r="A8264" i="18"/>
  <c r="A8273" i="18"/>
  <c r="A8282" i="18"/>
  <c r="A8291" i="18"/>
  <c r="A8300" i="18"/>
  <c r="A8309" i="18"/>
  <c r="A8318" i="18"/>
  <c r="A8328" i="18"/>
  <c r="A8337" i="18"/>
  <c r="A8346" i="18"/>
  <c r="A8355" i="18"/>
  <c r="A8364" i="18"/>
  <c r="A8373" i="18"/>
  <c r="A8382" i="18"/>
  <c r="A8392" i="18"/>
  <c r="A8401" i="18"/>
  <c r="A8410" i="18"/>
  <c r="A8419" i="18"/>
  <c r="A8428" i="18"/>
  <c r="A8437" i="18"/>
  <c r="A8446" i="18"/>
  <c r="A8456" i="18"/>
  <c r="A8465" i="18"/>
  <c r="A8474" i="18"/>
  <c r="A8483" i="18"/>
  <c r="A8492" i="18"/>
  <c r="A8501" i="18"/>
  <c r="A8510" i="18"/>
  <c r="A8520" i="18"/>
  <c r="A8529" i="18"/>
  <c r="A8538" i="18"/>
  <c r="A8547" i="18"/>
  <c r="A8556" i="18"/>
  <c r="A8565" i="18"/>
  <c r="A8574" i="18"/>
  <c r="A8584" i="18"/>
  <c r="A8593" i="18"/>
  <c r="A8602" i="18"/>
  <c r="A8611" i="18"/>
  <c r="A8620" i="18"/>
  <c r="A8733" i="18"/>
  <c r="A8742" i="18"/>
  <c r="A8752" i="18"/>
  <c r="A8761" i="18"/>
  <c r="A8770" i="18"/>
  <c r="A8779" i="18"/>
  <c r="A8788" i="18"/>
  <c r="A8797" i="18"/>
  <c r="A8806" i="18"/>
  <c r="A8816" i="18"/>
  <c r="A8825" i="18"/>
  <c r="A8834" i="18"/>
  <c r="A8843" i="18"/>
  <c r="A8852" i="18"/>
  <c r="A8861" i="18"/>
  <c r="A8870" i="18"/>
  <c r="A8880" i="18"/>
  <c r="A8889" i="18"/>
  <c r="A8898" i="18"/>
  <c r="A8907" i="18"/>
  <c r="A8916" i="18"/>
  <c r="A8925" i="18"/>
  <c r="A8934" i="18"/>
  <c r="A8944" i="18"/>
  <c r="A8953" i="18"/>
  <c r="A8962" i="18"/>
  <c r="A8971" i="18"/>
  <c r="A8980" i="18"/>
  <c r="A8989" i="18"/>
  <c r="A8998" i="18"/>
  <c r="A9008" i="18"/>
  <c r="A9017" i="18"/>
  <c r="A9026" i="18"/>
  <c r="A9035" i="18"/>
  <c r="A9044" i="18"/>
  <c r="A9053" i="18"/>
  <c r="A9062" i="18"/>
  <c r="A9072" i="18"/>
  <c r="A9081" i="18"/>
  <c r="A9090" i="18"/>
  <c r="A9099" i="18"/>
  <c r="A9108" i="18"/>
  <c r="A9117" i="18"/>
  <c r="A9126" i="18"/>
  <c r="A9136" i="18"/>
  <c r="A9145" i="18"/>
  <c r="A9154" i="18"/>
  <c r="A9163" i="18"/>
  <c r="A9171" i="18"/>
  <c r="A9179" i="18"/>
  <c r="A9187" i="18"/>
  <c r="A9195" i="18"/>
  <c r="A9203" i="18"/>
  <c r="A9211" i="18"/>
  <c r="A9219" i="18"/>
  <c r="A9227" i="18"/>
  <c r="A9235" i="18"/>
  <c r="A9243" i="18"/>
  <c r="A9251" i="18"/>
  <c r="A9259" i="18"/>
  <c r="A9267" i="18"/>
  <c r="A9275" i="18"/>
  <c r="A9283" i="18"/>
  <c r="A9291" i="18"/>
  <c r="A9299" i="18"/>
  <c r="A9307" i="18"/>
  <c r="A9315" i="18"/>
  <c r="A9323" i="18"/>
  <c r="A9331" i="18"/>
  <c r="A9339" i="18"/>
  <c r="A9347" i="18"/>
  <c r="A9355" i="18"/>
  <c r="A9363" i="18"/>
  <c r="A9371" i="18"/>
  <c r="A9379" i="18"/>
  <c r="A9387" i="18"/>
  <c r="A9395" i="18"/>
  <c r="A9403" i="18"/>
  <c r="A9411" i="18"/>
  <c r="A9419" i="18"/>
  <c r="A9427" i="18"/>
  <c r="A9435" i="18"/>
  <c r="A9443" i="18"/>
  <c r="A9451" i="18"/>
  <c r="A9459" i="18"/>
  <c r="A9467" i="18"/>
  <c r="A9475" i="18"/>
  <c r="A9483" i="18"/>
  <c r="A9491" i="18"/>
  <c r="A9499" i="18"/>
  <c r="A9507" i="18"/>
  <c r="A9515" i="18"/>
  <c r="A9523" i="18"/>
  <c r="A9531" i="18"/>
  <c r="A9539" i="18"/>
  <c r="A9547" i="18"/>
  <c r="A9555" i="18"/>
  <c r="A9563" i="18"/>
  <c r="A9571" i="18"/>
  <c r="A9579" i="18"/>
  <c r="A9587" i="18"/>
  <c r="A9595" i="18"/>
  <c r="A9603" i="18"/>
  <c r="A9611" i="18"/>
  <c r="A9619" i="18"/>
  <c r="A9627" i="18"/>
  <c r="A9635" i="18"/>
  <c r="A9643" i="18"/>
  <c r="A9651" i="18"/>
  <c r="A9659" i="18"/>
  <c r="A9667" i="18"/>
  <c r="A9675" i="18"/>
  <c r="A9683" i="18"/>
  <c r="A9691" i="18"/>
  <c r="A9699" i="18"/>
  <c r="A9707" i="18"/>
  <c r="A9715" i="18"/>
  <c r="A9723" i="18"/>
  <c r="A9731" i="18"/>
  <c r="A9739" i="18"/>
  <c r="A9747" i="18"/>
  <c r="A9755" i="18"/>
  <c r="A9763" i="18"/>
  <c r="A9771" i="18"/>
  <c r="A9779" i="18"/>
  <c r="A9787" i="18"/>
  <c r="A9795" i="18"/>
  <c r="A9803" i="18"/>
  <c r="A9811" i="18"/>
  <c r="A9819" i="18"/>
  <c r="A9827" i="18"/>
  <c r="A9835" i="18"/>
  <c r="A9843" i="18"/>
  <c r="A9851" i="18"/>
  <c r="A9859" i="18"/>
  <c r="A9867" i="18"/>
  <c r="A9875" i="18"/>
  <c r="A9883" i="18"/>
  <c r="A9891" i="18"/>
  <c r="A9899" i="18"/>
  <c r="A9907" i="18"/>
  <c r="A9915" i="18"/>
  <c r="A9923" i="18"/>
  <c r="A9931" i="18"/>
  <c r="A9939" i="18"/>
  <c r="A9947" i="18"/>
  <c r="A9955" i="18"/>
  <c r="A9963" i="18"/>
  <c r="A9971" i="18"/>
  <c r="A9979" i="18"/>
  <c r="A9987" i="18"/>
  <c r="A9995" i="18"/>
  <c r="A10003" i="18"/>
  <c r="A10011" i="18"/>
  <c r="A2061" i="18"/>
  <c r="A3190" i="18"/>
  <c r="A3596" i="18"/>
  <c r="A3843" i="18"/>
  <c r="A4038" i="18"/>
  <c r="A4228" i="18"/>
  <c r="A4410" i="18"/>
  <c r="A4579" i="18"/>
  <c r="A4740" i="18"/>
  <c r="A4884" i="18"/>
  <c r="A5013" i="18"/>
  <c r="A5112" i="18"/>
  <c r="A5191" i="18"/>
  <c r="A5266" i="18"/>
  <c r="A5340" i="18"/>
  <c r="A5414" i="18"/>
  <c r="A5487" i="18"/>
  <c r="A5562" i="18"/>
  <c r="A5635" i="18"/>
  <c r="A5710" i="18"/>
  <c r="A5784" i="18"/>
  <c r="A5858" i="18"/>
  <c r="A5932" i="18"/>
  <c r="A6005" i="18"/>
  <c r="A6078" i="18"/>
  <c r="A6149" i="18"/>
  <c r="A6205" i="18"/>
  <c r="A6250" i="18"/>
  <c r="A6293" i="18"/>
  <c r="A6332" i="18"/>
  <c r="A6369" i="18"/>
  <c r="A6405" i="18"/>
  <c r="A6442" i="18"/>
  <c r="A6479" i="18"/>
  <c r="A6515" i="18"/>
  <c r="A6552" i="18"/>
  <c r="A6588" i="18"/>
  <c r="A6625" i="18"/>
  <c r="A6661" i="18"/>
  <c r="A2214" i="18"/>
  <c r="A3263" i="18"/>
  <c r="A3642" i="18"/>
  <c r="A3865" i="18"/>
  <c r="A4060" i="18"/>
  <c r="A4251" i="18"/>
  <c r="A4430" i="18"/>
  <c r="A4600" i="18"/>
  <c r="A4757" i="18"/>
  <c r="A4899" i="18"/>
  <c r="A5028" i="18"/>
  <c r="A5121" i="18"/>
  <c r="A5199" i="18"/>
  <c r="A2365" i="18"/>
  <c r="A3308" i="18"/>
  <c r="A3683" i="18"/>
  <c r="A3890" i="18"/>
  <c r="A4084" i="18"/>
  <c r="A4274" i="18"/>
  <c r="A4451" i="18"/>
  <c r="A4620" i="18"/>
  <c r="A4775" i="18"/>
  <c r="A4915" i="18"/>
  <c r="A5040" i="18"/>
  <c r="A5131" i="18"/>
  <c r="A5210" i="18"/>
  <c r="A5283" i="18"/>
  <c r="A5357" i="18"/>
  <c r="A5431" i="18"/>
  <c r="A5505" i="18"/>
  <c r="A5579" i="18"/>
  <c r="A5652" i="18"/>
  <c r="A5728" i="18"/>
  <c r="A5801" i="18"/>
  <c r="A5875" i="18"/>
  <c r="A5949" i="18"/>
  <c r="A6022" i="18"/>
  <c r="A6095" i="18"/>
  <c r="A6164" i="18"/>
  <c r="A6216" i="18"/>
  <c r="A6260" i="18"/>
  <c r="A6303" i="18"/>
  <c r="A6340" i="18"/>
  <c r="A6377" i="18"/>
  <c r="A6413" i="18"/>
  <c r="A6450" i="18"/>
  <c r="A6487" i="18"/>
  <c r="A6523" i="18"/>
  <c r="A6560" i="18"/>
  <c r="A6596" i="18"/>
  <c r="A6633" i="18"/>
  <c r="A6669" i="18"/>
  <c r="A2735" i="18"/>
  <c r="A3409" i="18"/>
  <c r="A3747" i="18"/>
  <c r="A3938" i="18"/>
  <c r="A4133" i="18"/>
  <c r="A4326" i="18"/>
  <c r="A4495" i="18"/>
  <c r="A4665" i="18"/>
  <c r="A4813" i="18"/>
  <c r="A4948" i="18"/>
  <c r="A5069" i="18"/>
  <c r="A5154" i="18"/>
  <c r="A5229" i="18"/>
  <c r="A5302" i="18"/>
  <c r="A5377" i="18"/>
  <c r="A5450" i="18"/>
  <c r="A5525" i="18"/>
  <c r="A5599" i="18"/>
  <c r="A5673" i="18"/>
  <c r="A5747" i="18"/>
  <c r="A5820" i="18"/>
  <c r="A5895" i="18"/>
  <c r="A5968" i="18"/>
  <c r="A6042" i="18"/>
  <c r="A6115" i="18"/>
  <c r="A6180" i="18"/>
  <c r="A6229" i="18"/>
  <c r="A6272" i="18"/>
  <c r="A6314" i="18"/>
  <c r="A6351" i="18"/>
  <c r="A6387" i="18"/>
  <c r="A6424" i="18"/>
  <c r="A6460" i="18"/>
  <c r="A6497" i="18"/>
  <c r="A6533" i="18"/>
  <c r="A6570" i="18"/>
  <c r="A6607" i="18"/>
  <c r="A6643" i="18"/>
  <c r="A6680" i="18"/>
  <c r="A6716" i="18"/>
  <c r="A6753" i="18"/>
  <c r="A6789" i="18"/>
  <c r="A6826" i="18"/>
  <c r="A6863" i="18"/>
  <c r="A6899" i="18"/>
  <c r="A6936" i="18"/>
  <c r="A6972" i="18"/>
  <c r="A7009" i="18"/>
  <c r="A7045" i="18"/>
  <c r="A7082" i="18"/>
  <c r="A7119" i="18"/>
  <c r="A7155" i="18"/>
  <c r="A7192" i="18"/>
  <c r="A7228" i="18"/>
  <c r="A7262" i="18"/>
  <c r="A7294" i="18"/>
  <c r="A7326" i="18"/>
  <c r="A7358" i="18"/>
  <c r="A7390" i="18"/>
  <c r="A7422" i="18"/>
  <c r="A7454" i="18"/>
  <c r="A7486" i="18"/>
  <c r="A7518" i="18"/>
  <c r="A7550" i="18"/>
  <c r="A7582" i="18"/>
  <c r="A7614" i="18"/>
  <c r="A7646" i="18"/>
  <c r="A7678" i="18"/>
  <c r="A7710" i="18"/>
  <c r="A7742" i="18"/>
  <c r="A7774" i="18"/>
  <c r="A7806" i="18"/>
  <c r="A7838" i="18"/>
  <c r="A7870" i="18"/>
  <c r="A7902" i="18"/>
  <c r="A7934" i="18"/>
  <c r="A7966" i="18"/>
  <c r="A7998" i="18"/>
  <c r="A8025" i="18"/>
  <c r="A8050" i="18"/>
  <c r="A8075" i="18"/>
  <c r="A8097" i="18"/>
  <c r="A8118" i="18"/>
  <c r="A8139" i="18"/>
  <c r="A8161" i="18"/>
  <c r="A2733" i="18"/>
  <c r="A3746" i="18"/>
  <c r="A4132" i="18"/>
  <c r="A4494" i="18"/>
  <c r="A4812" i="18"/>
  <c r="A5066" i="18"/>
  <c r="A5228" i="18"/>
  <c r="A5339" i="18"/>
  <c r="A5458" i="18"/>
  <c r="A5570" i="18"/>
  <c r="A5690" i="18"/>
  <c r="A5819" i="18"/>
  <c r="A5931" i="18"/>
  <c r="A6050" i="18"/>
  <c r="A6156" i="18"/>
  <c r="A6239" i="18"/>
  <c r="A6313" i="18"/>
  <c r="A6368" i="18"/>
  <c r="A6427" i="18"/>
  <c r="A6482" i="18"/>
  <c r="A6541" i="18"/>
  <c r="A6605" i="18"/>
  <c r="A6660" i="18"/>
  <c r="A6706" i="18"/>
  <c r="A6752" i="18"/>
  <c r="A6793" i="18"/>
  <c r="A6834" i="18"/>
  <c r="A6880" i="18"/>
  <c r="A6917" i="18"/>
  <c r="A6957" i="18"/>
  <c r="A6999" i="18"/>
  <c r="A7044" i="18"/>
  <c r="A7085" i="18"/>
  <c r="A7127" i="18"/>
  <c r="A7172" i="18"/>
  <c r="A7210" i="18"/>
  <c r="A7249" i="18"/>
  <c r="A7285" i="18"/>
  <c r="A7325" i="18"/>
  <c r="A7361" i="18"/>
  <c r="A7397" i="18"/>
  <c r="A7437" i="18"/>
  <c r="A7470" i="18"/>
  <c r="A7505" i="18"/>
  <c r="A7541" i="18"/>
  <c r="A7581" i="18"/>
  <c r="A7617" i="18"/>
  <c r="A7653" i="18"/>
  <c r="A7693" i="18"/>
  <c r="A7726" i="18"/>
  <c r="A7761" i="18"/>
  <c r="A7797" i="18"/>
  <c r="A7837" i="18"/>
  <c r="A7873" i="18"/>
  <c r="A7909" i="18"/>
  <c r="A7949" i="18"/>
  <c r="A7982" i="18"/>
  <c r="A8016" i="18"/>
  <c r="A8042" i="18"/>
  <c r="A8074" i="18"/>
  <c r="A8099" i="18"/>
  <c r="A8122" i="18"/>
  <c r="A8149" i="18"/>
  <c r="A8171" i="18"/>
  <c r="A8193" i="18"/>
  <c r="A8214" i="18"/>
  <c r="A8235" i="18"/>
  <c r="A8253" i="18"/>
  <c r="A8272" i="18"/>
  <c r="A8290" i="18"/>
  <c r="A8308" i="18"/>
  <c r="A8326" i="18"/>
  <c r="A8345" i="18"/>
  <c r="A8363" i="18"/>
  <c r="A8381" i="18"/>
  <c r="A8400" i="18"/>
  <c r="A8418" i="18"/>
  <c r="A8436" i="18"/>
  <c r="A8454" i="18"/>
  <c r="A8473" i="18"/>
  <c r="A8491" i="18"/>
  <c r="A8509" i="18"/>
  <c r="A8528" i="18"/>
  <c r="A8546" i="18"/>
  <c r="A8564" i="18"/>
  <c r="A8582" i="18"/>
  <c r="A8601" i="18"/>
  <c r="A8619" i="18"/>
  <c r="A8741" i="18"/>
  <c r="A8760" i="18"/>
  <c r="A8778" i="18"/>
  <c r="A8796" i="18"/>
  <c r="A8814" i="18"/>
  <c r="A8833" i="18"/>
  <c r="A8851" i="18"/>
  <c r="A8869" i="18"/>
  <c r="A8888" i="18"/>
  <c r="A8906" i="18"/>
  <c r="A8924" i="18"/>
  <c r="A8942" i="18"/>
  <c r="A8961" i="18"/>
  <c r="A8979" i="18"/>
  <c r="A8997" i="18"/>
  <c r="A9016" i="18"/>
  <c r="A9034" i="18"/>
  <c r="A9052" i="18"/>
  <c r="A9070" i="18"/>
  <c r="A9089" i="18"/>
  <c r="A9107" i="18"/>
  <c r="A9125" i="18"/>
  <c r="A9144" i="18"/>
  <c r="A9162" i="18"/>
  <c r="A9178" i="18"/>
  <c r="A9194" i="18"/>
  <c r="A9210" i="18"/>
  <c r="A9226" i="18"/>
  <c r="A9242" i="18"/>
  <c r="A9258" i="18"/>
  <c r="A9274" i="18"/>
  <c r="A9290" i="18"/>
  <c r="A9306" i="18"/>
  <c r="A9322" i="18"/>
  <c r="A9338" i="18"/>
  <c r="A9354" i="18"/>
  <c r="A9370" i="18"/>
  <c r="A9386" i="18"/>
  <c r="A9402" i="18"/>
  <c r="A9418" i="18"/>
  <c r="A9434" i="18"/>
  <c r="A9450" i="18"/>
  <c r="A9466" i="18"/>
  <c r="A9482" i="18"/>
  <c r="A9498" i="18"/>
  <c r="A9514" i="18"/>
  <c r="A9530" i="18"/>
  <c r="A9546" i="18"/>
  <c r="A9562" i="18"/>
  <c r="A9578" i="18"/>
  <c r="A9594" i="18"/>
  <c r="A9610" i="18"/>
  <c r="A9626" i="18"/>
  <c r="A9642" i="18"/>
  <c r="A9658" i="18"/>
  <c r="A9674" i="18"/>
  <c r="A9690" i="18"/>
  <c r="A9702" i="18"/>
  <c r="A9716" i="18"/>
  <c r="A9729" i="18"/>
  <c r="A9741" i="18"/>
  <c r="A9754" i="18"/>
  <c r="A9765" i="18"/>
  <c r="A9775" i="18"/>
  <c r="A9786" i="18"/>
  <c r="A9797" i="18"/>
  <c r="A9807" i="18"/>
  <c r="A9818" i="18"/>
  <c r="A9829" i="18"/>
  <c r="A9839" i="18"/>
  <c r="A9850" i="18"/>
  <c r="A9861" i="18"/>
  <c r="A9871" i="18"/>
  <c r="A9882" i="18"/>
  <c r="A9893" i="18"/>
  <c r="A9903" i="18"/>
  <c r="A9913" i="18"/>
  <c r="A9922" i="18"/>
  <c r="A9932" i="18"/>
  <c r="A9941" i="18"/>
  <c r="A9950" i="18"/>
  <c r="A9959" i="18"/>
  <c r="A9968" i="18"/>
  <c r="A9977" i="18"/>
  <c r="A9986" i="18"/>
  <c r="A9996" i="18"/>
  <c r="A10005" i="18"/>
  <c r="A10014" i="18"/>
  <c r="A3841" i="18"/>
  <c r="A4883" i="18"/>
  <c r="A5385" i="18"/>
  <c r="A5746" i="18"/>
  <c r="A6086" i="18"/>
  <c r="A6331" i="18"/>
  <c r="A6505" i="18"/>
  <c r="A6683" i="18"/>
  <c r="A6808" i="18"/>
  <c r="A6935" i="18"/>
  <c r="A7063" i="18"/>
  <c r="A7181" i="18"/>
  <c r="A7301" i="18"/>
  <c r="A7409" i="18"/>
  <c r="A7485" i="18"/>
  <c r="A7597" i="18"/>
  <c r="A7701" i="18"/>
  <c r="A7813" i="18"/>
  <c r="A7921" i="18"/>
  <c r="A8029" i="18"/>
  <c r="A8107" i="18"/>
  <c r="A8181" i="18"/>
  <c r="A8243" i="18"/>
  <c r="A8298" i="18"/>
  <c r="A8353" i="18"/>
  <c r="A8408" i="18"/>
  <c r="A8462" i="18"/>
  <c r="A8517" i="18"/>
  <c r="A8572" i="18"/>
  <c r="A8731" i="18"/>
  <c r="A8786" i="18"/>
  <c r="A8841" i="18"/>
  <c r="A8896" i="18"/>
  <c r="A8950" i="18"/>
  <c r="A9005" i="18"/>
  <c r="A9060" i="18"/>
  <c r="A9115" i="18"/>
  <c r="A9169" i="18"/>
  <c r="A9217" i="18"/>
  <c r="A9281" i="18"/>
  <c r="A9329" i="18"/>
  <c r="A9377" i="18"/>
  <c r="A9409" i="18"/>
  <c r="A9457" i="18"/>
  <c r="A9505" i="18"/>
  <c r="A9537" i="18"/>
  <c r="A9585" i="18"/>
  <c r="A9633" i="18"/>
  <c r="A9681" i="18"/>
  <c r="A9721" i="18"/>
  <c r="A9758" i="18"/>
  <c r="A9790" i="18"/>
  <c r="A9822" i="18"/>
  <c r="A9854" i="18"/>
  <c r="A9886" i="18"/>
  <c r="A9926" i="18"/>
  <c r="A9953" i="18"/>
  <c r="A9981" i="18"/>
  <c r="A10008" i="18"/>
  <c r="A3404" i="18"/>
  <c r="A4662" i="18"/>
  <c r="A5394" i="18"/>
  <c r="A5866" i="18"/>
  <c r="A6204" i="18"/>
  <c r="A6395" i="18"/>
  <c r="A6573" i="18"/>
  <c r="A6733" i="18"/>
  <c r="A6852" i="18"/>
  <c r="A6980" i="18"/>
  <c r="A7104" i="18"/>
  <c r="A7232" i="18"/>
  <c r="A7342" i="18"/>
  <c r="A7453" i="18"/>
  <c r="A7565" i="18"/>
  <c r="A7669" i="18"/>
  <c r="A7781" i="18"/>
  <c r="A7889" i="18"/>
  <c r="A8001" i="18"/>
  <c r="A8086" i="18"/>
  <c r="A8160" i="18"/>
  <c r="A8225" i="18"/>
  <c r="A8281" i="18"/>
  <c r="A8336" i="18"/>
  <c r="A8390" i="18"/>
  <c r="A8445" i="18"/>
  <c r="A8500" i="18"/>
  <c r="A8555" i="18"/>
  <c r="A8610" i="18"/>
  <c r="A8769" i="18"/>
  <c r="A8824" i="18"/>
  <c r="A8878" i="18"/>
  <c r="A8933" i="18"/>
  <c r="A8988" i="18"/>
  <c r="A9043" i="18"/>
  <c r="A9098" i="18"/>
  <c r="A9153" i="18"/>
  <c r="A9202" i="18"/>
  <c r="A9250" i="18"/>
  <c r="A9298" i="18"/>
  <c r="A9346" i="18"/>
  <c r="A9394" i="18"/>
  <c r="A9442" i="18"/>
  <c r="A9490" i="18"/>
  <c r="A9538" i="18"/>
  <c r="A9586" i="18"/>
  <c r="A9634" i="18"/>
  <c r="A9682" i="18"/>
  <c r="A9722" i="18"/>
  <c r="A9759" i="18"/>
  <c r="A9791" i="18"/>
  <c r="A9823" i="18"/>
  <c r="A9855" i="18"/>
  <c r="A9887" i="18"/>
  <c r="A9918" i="18"/>
  <c r="A9945" i="18"/>
  <c r="A9982" i="18"/>
  <c r="A10009" i="18"/>
  <c r="A9625" i="18"/>
  <c r="A9726" i="18"/>
  <c r="A9785" i="18"/>
  <c r="A9828" i="18"/>
  <c r="A9860" i="18"/>
  <c r="A9902" i="18"/>
  <c r="A9930" i="18"/>
  <c r="A9958" i="18"/>
  <c r="A9994" i="18"/>
  <c r="A2890" i="18"/>
  <c r="A3770" i="18"/>
  <c r="A4155" i="18"/>
  <c r="A4514" i="18"/>
  <c r="A4831" i="18"/>
  <c r="A5078" i="18"/>
  <c r="A5237" i="18"/>
  <c r="A5348" i="18"/>
  <c r="A5468" i="18"/>
  <c r="A5598" i="18"/>
  <c r="A5708" i="18"/>
  <c r="A5940" i="18"/>
  <c r="A6059" i="18"/>
  <c r="A6177" i="18"/>
  <c r="A6249" i="18"/>
  <c r="A6317" i="18"/>
  <c r="A6372" i="18"/>
  <c r="A6432" i="18"/>
  <c r="A6496" i="18"/>
  <c r="A6551" i="18"/>
  <c r="A6610" i="18"/>
  <c r="A6665" i="18"/>
  <c r="A6715" i="18"/>
  <c r="A6756" i="18"/>
  <c r="A6797" i="18"/>
  <c r="A6843" i="18"/>
  <c r="A6881" i="18"/>
  <c r="A6921" i="18"/>
  <c r="A6962" i="18"/>
  <c r="A7008" i="18"/>
  <c r="A7049" i="18"/>
  <c r="A7090" i="18"/>
  <c r="A7136" i="18"/>
  <c r="A7173" i="18"/>
  <c r="A7213" i="18"/>
  <c r="A7253" i="18"/>
  <c r="A7293" i="18"/>
  <c r="A7329" i="18"/>
  <c r="A7365" i="18"/>
  <c r="A7405" i="18"/>
  <c r="A7438" i="18"/>
  <c r="A7473" i="18"/>
  <c r="A7509" i="18"/>
  <c r="A7549" i="18"/>
  <c r="A7585" i="18"/>
  <c r="A7621" i="18"/>
  <c r="A7661" i="18"/>
  <c r="A7694" i="18"/>
  <c r="A7729" i="18"/>
  <c r="A7765" i="18"/>
  <c r="A7805" i="18"/>
  <c r="A7841" i="18"/>
  <c r="A7877" i="18"/>
  <c r="A7917" i="18"/>
  <c r="A7950" i="18"/>
  <c r="A7985" i="18"/>
  <c r="A8017" i="18"/>
  <c r="A8049" i="18"/>
  <c r="A8078" i="18"/>
  <c r="A8101" i="18"/>
  <c r="A8128" i="18"/>
  <c r="A8150" i="18"/>
  <c r="A8174" i="18"/>
  <c r="A8195" i="18"/>
  <c r="A8217" i="18"/>
  <c r="A8237" i="18"/>
  <c r="A8256" i="18"/>
  <c r="A8274" i="18"/>
  <c r="A8292" i="18"/>
  <c r="A8310" i="18"/>
  <c r="A8329" i="18"/>
  <c r="A8347" i="18"/>
  <c r="A8365" i="18"/>
  <c r="A8384" i="18"/>
  <c r="A8402" i="18"/>
  <c r="A8420" i="18"/>
  <c r="A8438" i="18"/>
  <c r="A8457" i="18"/>
  <c r="A8475" i="18"/>
  <c r="A8493" i="18"/>
  <c r="A8512" i="18"/>
  <c r="A8530" i="18"/>
  <c r="A8548" i="18"/>
  <c r="A8566" i="18"/>
  <c r="A8585" i="18"/>
  <c r="A8603" i="18"/>
  <c r="A8621" i="18"/>
  <c r="A8744" i="18"/>
  <c r="A8762" i="18"/>
  <c r="A8780" i="18"/>
  <c r="A8798" i="18"/>
  <c r="A8817" i="18"/>
  <c r="A8835" i="18"/>
  <c r="A8853" i="18"/>
  <c r="A8872" i="18"/>
  <c r="A8890" i="18"/>
  <c r="A8908" i="18"/>
  <c r="A8926" i="18"/>
  <c r="A8945" i="18"/>
  <c r="A8963" i="18"/>
  <c r="A8981" i="18"/>
  <c r="A9000" i="18"/>
  <c r="A9018" i="18"/>
  <c r="A9036" i="18"/>
  <c r="A9054" i="18"/>
  <c r="A9073" i="18"/>
  <c r="A9091" i="18"/>
  <c r="A9109" i="18"/>
  <c r="A9128" i="18"/>
  <c r="A9146" i="18"/>
  <c r="A9164" i="18"/>
  <c r="A9180" i="18"/>
  <c r="A9196" i="18"/>
  <c r="A9212" i="18"/>
  <c r="A9228" i="18"/>
  <c r="A9244" i="18"/>
  <c r="A9260" i="18"/>
  <c r="A9276" i="18"/>
  <c r="A9292" i="18"/>
  <c r="A9308" i="18"/>
  <c r="A9324" i="18"/>
  <c r="A9340" i="18"/>
  <c r="A9356" i="18"/>
  <c r="A9372" i="18"/>
  <c r="A9388" i="18"/>
  <c r="A9404" i="18"/>
  <c r="A9420" i="18"/>
  <c r="A9436" i="18"/>
  <c r="A9452" i="18"/>
  <c r="A9468" i="18"/>
  <c r="A9484" i="18"/>
  <c r="A9500" i="18"/>
  <c r="A9516" i="18"/>
  <c r="A9532" i="18"/>
  <c r="A9548" i="18"/>
  <c r="A9564" i="18"/>
  <c r="A9580" i="18"/>
  <c r="A9596" i="18"/>
  <c r="A9612" i="18"/>
  <c r="A9628" i="18"/>
  <c r="A9644" i="18"/>
  <c r="A9660" i="18"/>
  <c r="A9676" i="18"/>
  <c r="A9692" i="18"/>
  <c r="A9705" i="18"/>
  <c r="A9717" i="18"/>
  <c r="A9730" i="18"/>
  <c r="A9742" i="18"/>
  <c r="A9756" i="18"/>
  <c r="A9766" i="18"/>
  <c r="A9777" i="18"/>
  <c r="A9788" i="18"/>
  <c r="A9798" i="18"/>
  <c r="A9809" i="18"/>
  <c r="A9820" i="18"/>
  <c r="A9830" i="18"/>
  <c r="A9841" i="18"/>
  <c r="A9852" i="18"/>
  <c r="A9862" i="18"/>
  <c r="A9873" i="18"/>
  <c r="A9884" i="18"/>
  <c r="A9894" i="18"/>
  <c r="A9905" i="18"/>
  <c r="A9914" i="18"/>
  <c r="A9924" i="18"/>
  <c r="A9933" i="18"/>
  <c r="A9942" i="18"/>
  <c r="A9951" i="18"/>
  <c r="A9960" i="18"/>
  <c r="A9969" i="18"/>
  <c r="A9978" i="18"/>
  <c r="A9988" i="18"/>
  <c r="A9997" i="18"/>
  <c r="A10006" i="18"/>
  <c r="A10" i="18"/>
  <c r="A4227" i="18"/>
  <c r="A5110" i="18"/>
  <c r="A5496" i="18"/>
  <c r="A5857" i="18"/>
  <c r="A6191" i="18"/>
  <c r="A6391" i="18"/>
  <c r="A6569" i="18"/>
  <c r="A6724" i="18"/>
  <c r="A6848" i="18"/>
  <c r="A6976" i="18"/>
  <c r="A7100" i="18"/>
  <c r="A7227" i="18"/>
  <c r="A7341" i="18"/>
  <c r="A7445" i="18"/>
  <c r="A7557" i="18"/>
  <c r="A7630" i="18"/>
  <c r="A7741" i="18"/>
  <c r="A7853" i="18"/>
  <c r="A7957" i="18"/>
  <c r="A8056" i="18"/>
  <c r="A8131" i="18"/>
  <c r="A8202" i="18"/>
  <c r="A8261" i="18"/>
  <c r="A8316" i="18"/>
  <c r="A8371" i="18"/>
  <c r="A8426" i="18"/>
  <c r="A8481" i="18"/>
  <c r="A8536" i="18"/>
  <c r="A8590" i="18"/>
  <c r="A8749" i="18"/>
  <c r="A8804" i="18"/>
  <c r="A8859" i="18"/>
  <c r="A8914" i="18"/>
  <c r="A8969" i="18"/>
  <c r="A9024" i="18"/>
  <c r="A9078" i="18"/>
  <c r="A9133" i="18"/>
  <c r="A9185" i="18"/>
  <c r="A9233" i="18"/>
  <c r="A9249" i="18"/>
  <c r="A9297" i="18"/>
  <c r="A9345" i="18"/>
  <c r="A9393" i="18"/>
  <c r="A9441" i="18"/>
  <c r="A9473" i="18"/>
  <c r="A9521" i="18"/>
  <c r="A9569" i="18"/>
  <c r="A9601" i="18"/>
  <c r="A9649" i="18"/>
  <c r="A9694" i="18"/>
  <c r="A9733" i="18"/>
  <c r="A9769" i="18"/>
  <c r="A9801" i="18"/>
  <c r="A9833" i="18"/>
  <c r="A9865" i="18"/>
  <c r="A9897" i="18"/>
  <c r="A9917" i="18"/>
  <c r="A9944" i="18"/>
  <c r="A9972" i="18"/>
  <c r="A9999" i="18"/>
  <c r="A4325" i="18"/>
  <c r="A5153" i="18"/>
  <c r="A5523" i="18"/>
  <c r="A5755" i="18"/>
  <c r="A5986" i="18"/>
  <c r="A6276" i="18"/>
  <c r="A6459" i="18"/>
  <c r="A6628" i="18"/>
  <c r="A6771" i="18"/>
  <c r="A6898" i="18"/>
  <c r="A7026" i="18"/>
  <c r="A7145" i="18"/>
  <c r="A7269" i="18"/>
  <c r="A7377" i="18"/>
  <c r="A7489" i="18"/>
  <c r="A7598" i="18"/>
  <c r="A7709" i="18"/>
  <c r="A7821" i="18"/>
  <c r="A7925" i="18"/>
  <c r="A8030" i="18"/>
  <c r="A8110" i="18"/>
  <c r="A8182" i="18"/>
  <c r="A8244" i="18"/>
  <c r="A8299" i="18"/>
  <c r="A8354" i="18"/>
  <c r="A8409" i="18"/>
  <c r="A8464" i="18"/>
  <c r="A8518" i="18"/>
  <c r="A8573" i="18"/>
  <c r="A8732" i="18"/>
  <c r="A8787" i="18"/>
  <c r="A8842" i="18"/>
  <c r="A8897" i="18"/>
  <c r="A8952" i="18"/>
  <c r="A9006" i="18"/>
  <c r="A9061" i="18"/>
  <c r="A9116" i="18"/>
  <c r="A9170" i="18"/>
  <c r="A9218" i="18"/>
  <c r="A9266" i="18"/>
  <c r="A9314" i="18"/>
  <c r="A9362" i="18"/>
  <c r="A9410" i="18"/>
  <c r="A9458" i="18"/>
  <c r="A9506" i="18"/>
  <c r="A9554" i="18"/>
  <c r="A9602" i="18"/>
  <c r="A9650" i="18"/>
  <c r="A9697" i="18"/>
  <c r="A9734" i="18"/>
  <c r="A9770" i="18"/>
  <c r="A9802" i="18"/>
  <c r="A9834" i="18"/>
  <c r="A9866" i="18"/>
  <c r="A9898" i="18"/>
  <c r="A9927" i="18"/>
  <c r="A9954" i="18"/>
  <c r="A9973" i="18"/>
  <c r="A10000" i="18"/>
  <c r="A9609" i="18"/>
  <c r="A9714" i="18"/>
  <c r="A9764" i="18"/>
  <c r="A9796" i="18"/>
  <c r="A9838" i="18"/>
  <c r="A9870" i="18"/>
  <c r="A9912" i="18"/>
  <c r="A9949" i="18"/>
  <c r="A9985" i="18"/>
  <c r="A10013" i="18"/>
  <c r="A2997" i="18"/>
  <c r="A3794" i="18"/>
  <c r="A4179" i="18"/>
  <c r="A4536" i="18"/>
  <c r="A4850" i="18"/>
  <c r="A5089" i="18"/>
  <c r="A5246" i="18"/>
  <c r="A5376" i="18"/>
  <c r="A5486" i="18"/>
  <c r="A5607" i="18"/>
  <c r="A5718" i="18"/>
  <c r="A5838" i="18"/>
  <c r="A5967" i="18"/>
  <c r="A6077" i="18"/>
  <c r="A6184" i="18"/>
  <c r="A6255" i="18"/>
  <c r="A6322" i="18"/>
  <c r="A6386" i="18"/>
  <c r="A6441" i="18"/>
  <c r="A6500" i="18"/>
  <c r="A6555" i="18"/>
  <c r="A6615" i="18"/>
  <c r="A6679" i="18"/>
  <c r="A6720" i="18"/>
  <c r="A6761" i="18"/>
  <c r="A6807" i="18"/>
  <c r="A6844" i="18"/>
  <c r="A6884" i="18"/>
  <c r="A6925" i="18"/>
  <c r="A6971" i="18"/>
  <c r="A7012" i="18"/>
  <c r="A7053" i="18"/>
  <c r="A7099" i="18"/>
  <c r="A7137" i="18"/>
  <c r="A7177" i="18"/>
  <c r="A7218" i="18"/>
  <c r="A7261" i="18"/>
  <c r="A7297" i="18"/>
  <c r="A7333" i="18"/>
  <c r="A7373" i="18"/>
  <c r="A7406" i="18"/>
  <c r="A7441" i="18"/>
  <c r="A7477" i="18"/>
  <c r="A7517" i="18"/>
  <c r="A7553" i="18"/>
  <c r="A7589" i="18"/>
  <c r="A7629" i="18"/>
  <c r="A7662" i="18"/>
  <c r="A7697" i="18"/>
  <c r="A7733" i="18"/>
  <c r="A7773" i="18"/>
  <c r="A7809" i="18"/>
  <c r="A7845" i="18"/>
  <c r="A7885" i="18"/>
  <c r="A7918" i="18"/>
  <c r="A7953" i="18"/>
  <c r="A7989" i="18"/>
  <c r="A8024" i="18"/>
  <c r="A8054" i="18"/>
  <c r="A8080" i="18"/>
  <c r="A8106" i="18"/>
  <c r="A8129" i="18"/>
  <c r="A8153" i="18"/>
  <c r="A8176" i="18"/>
  <c r="A8197" i="18"/>
  <c r="A8218" i="18"/>
  <c r="A8238" i="18"/>
  <c r="A8257" i="18"/>
  <c r="A8275" i="18"/>
  <c r="A8293" i="18"/>
  <c r="A8312" i="18"/>
  <c r="A8330" i="18"/>
  <c r="A8348" i="18"/>
  <c r="A8366" i="18"/>
  <c r="A8385" i="18"/>
  <c r="A8403" i="18"/>
  <c r="A8421" i="18"/>
  <c r="A8440" i="18"/>
  <c r="A8458" i="18"/>
  <c r="A8476" i="18"/>
  <c r="A8494" i="18"/>
  <c r="A8513" i="18"/>
  <c r="A8531" i="18"/>
  <c r="A8549" i="18"/>
  <c r="A8568" i="18"/>
  <c r="A8586" i="18"/>
  <c r="A8604" i="18"/>
  <c r="A8622" i="18"/>
  <c r="A8745" i="18"/>
  <c r="A8763" i="18"/>
  <c r="A8781" i="18"/>
  <c r="A8800" i="18"/>
  <c r="A8818" i="18"/>
  <c r="A8836" i="18"/>
  <c r="A8854" i="18"/>
  <c r="A8873" i="18"/>
  <c r="A8891" i="18"/>
  <c r="A8909" i="18"/>
  <c r="A8928" i="18"/>
  <c r="A8946" i="18"/>
  <c r="A8964" i="18"/>
  <c r="A8982" i="18"/>
  <c r="A9001" i="18"/>
  <c r="A9019" i="18"/>
  <c r="A9037" i="18"/>
  <c r="A9056" i="18"/>
  <c r="A9074" i="18"/>
  <c r="A9092" i="18"/>
  <c r="A9110" i="18"/>
  <c r="A9129" i="18"/>
  <c r="A9147" i="18"/>
  <c r="A9165" i="18"/>
  <c r="A9181" i="18"/>
  <c r="A9197" i="18"/>
  <c r="A9213" i="18"/>
  <c r="A9229" i="18"/>
  <c r="A9245" i="18"/>
  <c r="A9261" i="18"/>
  <c r="A9277" i="18"/>
  <c r="A9293" i="18"/>
  <c r="A9309" i="18"/>
  <c r="A9325" i="18"/>
  <c r="A9341" i="18"/>
  <c r="A9357" i="18"/>
  <c r="A9373" i="18"/>
  <c r="A9389" i="18"/>
  <c r="A9405" i="18"/>
  <c r="A9421" i="18"/>
  <c r="A9437" i="18"/>
  <c r="A9453" i="18"/>
  <c r="A9469" i="18"/>
  <c r="A9485" i="18"/>
  <c r="A9501" i="18"/>
  <c r="A9517" i="18"/>
  <c r="A9533" i="18"/>
  <c r="A9549" i="18"/>
  <c r="A9565" i="18"/>
  <c r="A9581" i="18"/>
  <c r="A9597" i="18"/>
  <c r="A9613" i="18"/>
  <c r="A9629" i="18"/>
  <c r="A9645" i="18"/>
  <c r="A9661" i="18"/>
  <c r="A9677" i="18"/>
  <c r="A9693" i="18"/>
  <c r="A9706" i="18"/>
  <c r="A9718" i="18"/>
  <c r="A9732" i="18"/>
  <c r="A9745" i="18"/>
  <c r="A9757" i="18"/>
  <c r="A9767" i="18"/>
  <c r="A9778" i="18"/>
  <c r="A9789" i="18"/>
  <c r="A9799" i="18"/>
  <c r="A9810" i="18"/>
  <c r="A9821" i="18"/>
  <c r="A9831" i="18"/>
  <c r="A9842" i="18"/>
  <c r="A9853" i="18"/>
  <c r="A9863" i="18"/>
  <c r="A9874" i="18"/>
  <c r="A9885" i="18"/>
  <c r="A9895" i="18"/>
  <c r="A9906" i="18"/>
  <c r="A9916" i="18"/>
  <c r="A9925" i="18"/>
  <c r="A9934" i="18"/>
  <c r="A9943" i="18"/>
  <c r="A9952" i="18"/>
  <c r="A9961" i="18"/>
  <c r="A9970" i="18"/>
  <c r="A9980" i="18"/>
  <c r="A9989" i="18"/>
  <c r="A9998" i="18"/>
  <c r="A10007" i="18"/>
  <c r="A3185" i="18"/>
  <c r="A4578" i="18"/>
  <c r="A5264" i="18"/>
  <c r="A5616" i="18"/>
  <c r="A5976" i="18"/>
  <c r="A6271" i="18"/>
  <c r="A6445" i="18"/>
  <c r="A6624" i="18"/>
  <c r="A6770" i="18"/>
  <c r="A6889" i="18"/>
  <c r="A7017" i="18"/>
  <c r="A7140" i="18"/>
  <c r="A7265" i="18"/>
  <c r="A7374" i="18"/>
  <c r="A7521" i="18"/>
  <c r="A7665" i="18"/>
  <c r="A7777" i="18"/>
  <c r="A7886" i="18"/>
  <c r="A7997" i="18"/>
  <c r="A8085" i="18"/>
  <c r="A8154" i="18"/>
  <c r="A8224" i="18"/>
  <c r="A8280" i="18"/>
  <c r="A8334" i="18"/>
  <c r="A8389" i="18"/>
  <c r="A8444" i="18"/>
  <c r="A8499" i="18"/>
  <c r="A8554" i="18"/>
  <c r="A8609" i="18"/>
  <c r="A8768" i="18"/>
  <c r="A8822" i="18"/>
  <c r="A8877" i="18"/>
  <c r="A8932" i="18"/>
  <c r="A8987" i="18"/>
  <c r="A9042" i="18"/>
  <c r="A9097" i="18"/>
  <c r="A9152" i="18"/>
  <c r="A9201" i="18"/>
  <c r="A9265" i="18"/>
  <c r="A9313" i="18"/>
  <c r="A9361" i="18"/>
  <c r="A9425" i="18"/>
  <c r="A9489" i="18"/>
  <c r="A9553" i="18"/>
  <c r="A9617" i="18"/>
  <c r="A9665" i="18"/>
  <c r="A9708" i="18"/>
  <c r="A9746" i="18"/>
  <c r="A9780" i="18"/>
  <c r="A9812" i="18"/>
  <c r="A9844" i="18"/>
  <c r="A9876" i="18"/>
  <c r="A9908" i="18"/>
  <c r="A9935" i="18"/>
  <c r="A9962" i="18"/>
  <c r="A9990" i="18"/>
  <c r="A3937" i="18"/>
  <c r="A4947" i="18"/>
  <c r="A5274" i="18"/>
  <c r="A5634" i="18"/>
  <c r="A6114" i="18"/>
  <c r="A6336" i="18"/>
  <c r="A6514" i="18"/>
  <c r="A6688" i="18"/>
  <c r="A6811" i="18"/>
  <c r="A6939" i="18"/>
  <c r="A7064" i="18"/>
  <c r="A7191" i="18"/>
  <c r="A7309" i="18"/>
  <c r="A7413" i="18"/>
  <c r="A7525" i="18"/>
  <c r="A7633" i="18"/>
  <c r="A7745" i="18"/>
  <c r="A7854" i="18"/>
  <c r="A7965" i="18"/>
  <c r="A8062" i="18"/>
  <c r="A8133" i="18"/>
  <c r="A8203" i="18"/>
  <c r="A8262" i="18"/>
  <c r="A8317" i="18"/>
  <c r="A8372" i="18"/>
  <c r="A8427" i="18"/>
  <c r="A8482" i="18"/>
  <c r="A8537" i="18"/>
  <c r="A8592" i="18"/>
  <c r="A8750" i="18"/>
  <c r="A8805" i="18"/>
  <c r="A8860" i="18"/>
  <c r="A8915" i="18"/>
  <c r="A8970" i="18"/>
  <c r="A9025" i="18"/>
  <c r="A9080" i="18"/>
  <c r="A9134" i="18"/>
  <c r="A9186" i="18"/>
  <c r="A9234" i="18"/>
  <c r="A9282" i="18"/>
  <c r="A9330" i="18"/>
  <c r="A9378" i="18"/>
  <c r="A9426" i="18"/>
  <c r="A9474" i="18"/>
  <c r="A9522" i="18"/>
  <c r="A9570" i="18"/>
  <c r="A9618" i="18"/>
  <c r="A9666" i="18"/>
  <c r="A9709" i="18"/>
  <c r="A9748" i="18"/>
  <c r="A9781" i="18"/>
  <c r="A9813" i="18"/>
  <c r="A9845" i="18"/>
  <c r="A9877" i="18"/>
  <c r="A9909" i="18"/>
  <c r="A9936" i="18"/>
  <c r="A9964" i="18"/>
  <c r="A9991" i="18"/>
  <c r="A9593" i="18"/>
  <c r="A9689" i="18"/>
  <c r="A9740" i="18"/>
  <c r="A9774" i="18"/>
  <c r="A9806" i="18"/>
  <c r="A9849" i="18"/>
  <c r="A9881" i="18"/>
  <c r="A9921" i="18"/>
  <c r="A9940" i="18"/>
  <c r="A9967" i="18"/>
  <c r="A10004" i="18"/>
  <c r="A1273" i="18"/>
  <c r="A3450" i="18"/>
  <c r="A3964" i="18"/>
  <c r="A4345" i="18"/>
  <c r="A4683" i="18"/>
  <c r="A4963" i="18"/>
  <c r="A5163" i="18"/>
  <c r="A5301" i="18"/>
  <c r="A5413" i="18"/>
  <c r="A5533" i="18"/>
  <c r="A5643" i="18"/>
  <c r="A5764" i="18"/>
  <c r="A5894" i="18"/>
  <c r="A6004" i="18"/>
  <c r="A6123" i="18"/>
  <c r="A6209" i="18"/>
  <c r="A6281" i="18"/>
  <c r="A6349" i="18"/>
  <c r="A6404" i="18"/>
  <c r="A6464" i="18"/>
  <c r="A6519" i="18"/>
  <c r="A6578" i="18"/>
  <c r="A6642" i="18"/>
  <c r="A6697" i="18"/>
  <c r="A6735" i="18"/>
  <c r="A6775" i="18"/>
  <c r="A6816" i="18"/>
  <c r="A6861" i="18"/>
  <c r="A6903" i="18"/>
  <c r="A6944" i="18"/>
  <c r="A6989" i="18"/>
  <c r="A7027" i="18"/>
  <c r="A7067" i="18"/>
  <c r="A7108" i="18"/>
  <c r="A7154" i="18"/>
  <c r="A7195" i="18"/>
  <c r="A7236" i="18"/>
  <c r="A7277" i="18"/>
  <c r="A7310" i="18"/>
  <c r="A7345" i="18"/>
  <c r="A7381" i="18"/>
  <c r="A7421" i="18"/>
  <c r="A7457" i="18"/>
  <c r="A7493" i="18"/>
  <c r="A7533" i="18"/>
  <c r="A7566" i="18"/>
  <c r="A7601" i="18"/>
  <c r="A7637" i="18"/>
  <c r="A7677" i="18"/>
  <c r="A7713" i="18"/>
  <c r="A7749" i="18"/>
  <c r="A7789" i="18"/>
  <c r="A7822" i="18"/>
  <c r="A7857" i="18"/>
  <c r="A7893" i="18"/>
  <c r="A7933" i="18"/>
  <c r="A7969" i="18"/>
  <c r="A8005" i="18"/>
  <c r="A8037" i="18"/>
  <c r="A8064" i="18"/>
  <c r="A8089" i="18"/>
  <c r="A8112" i="18"/>
  <c r="A8138" i="18"/>
  <c r="A8163" i="18"/>
  <c r="A8185" i="18"/>
  <c r="A8206" i="18"/>
  <c r="A8227" i="18"/>
  <c r="A8246" i="18"/>
  <c r="A8265" i="18"/>
  <c r="A8283" i="18"/>
  <c r="A8301" i="18"/>
  <c r="A8320" i="18"/>
  <c r="A8338" i="18"/>
  <c r="A8356" i="18"/>
  <c r="A8374" i="18"/>
  <c r="A8393" i="18"/>
  <c r="A8411" i="18"/>
  <c r="A8429" i="18"/>
  <c r="A8448" i="18"/>
  <c r="A8466" i="18"/>
  <c r="A8484" i="18"/>
  <c r="A8502" i="18"/>
  <c r="A8521" i="18"/>
  <c r="A8539" i="18"/>
  <c r="A8557" i="18"/>
  <c r="A8576" i="18"/>
  <c r="A8594" i="18"/>
  <c r="A8612" i="18"/>
  <c r="A8734" i="18"/>
  <c r="A8753" i="18"/>
  <c r="A8771" i="18"/>
  <c r="A8789" i="18"/>
  <c r="A8808" i="18"/>
  <c r="A8826" i="18"/>
  <c r="A8844" i="18"/>
  <c r="A8862" i="18"/>
  <c r="A8881" i="18"/>
  <c r="A8899" i="18"/>
  <c r="A8917" i="18"/>
  <c r="A8936" i="18"/>
  <c r="A8954" i="18"/>
  <c r="A8972" i="18"/>
  <c r="A8990" i="18"/>
  <c r="A9009" i="18"/>
  <c r="A9027" i="18"/>
  <c r="A9045" i="18"/>
  <c r="A9064" i="18"/>
  <c r="A9082" i="18"/>
  <c r="A9100" i="18"/>
  <c r="A9118" i="18"/>
  <c r="A9137" i="18"/>
  <c r="A9155" i="18"/>
  <c r="A9172" i="18"/>
  <c r="A9188" i="18"/>
  <c r="A9204" i="18"/>
  <c r="A9220" i="18"/>
  <c r="A9236" i="18"/>
  <c r="A9252" i="18"/>
  <c r="A9268" i="18"/>
  <c r="A9284" i="18"/>
  <c r="A9300" i="18"/>
  <c r="A9316" i="18"/>
  <c r="A9332" i="18"/>
  <c r="A9348" i="18"/>
  <c r="A9364" i="18"/>
  <c r="A9380" i="18"/>
  <c r="A9396" i="18"/>
  <c r="A9412" i="18"/>
  <c r="A9428" i="18"/>
  <c r="A9444" i="18"/>
  <c r="A9460" i="18"/>
  <c r="A9476" i="18"/>
  <c r="A9492" i="18"/>
  <c r="A9508" i="18"/>
  <c r="A9524" i="18"/>
  <c r="A9540" i="18"/>
  <c r="A9556" i="18"/>
  <c r="A9572" i="18"/>
  <c r="A9588" i="18"/>
  <c r="A9604" i="18"/>
  <c r="A9620" i="18"/>
  <c r="A9636" i="18"/>
  <c r="A9652" i="18"/>
  <c r="A9668" i="18"/>
  <c r="A9684" i="18"/>
  <c r="A9698" i="18"/>
  <c r="A9710" i="18"/>
  <c r="A9724" i="18"/>
  <c r="A9737" i="18"/>
  <c r="A9749" i="18"/>
  <c r="A9761" i="18"/>
  <c r="A9772" i="18"/>
  <c r="A9782" i="18"/>
  <c r="A9793" i="18"/>
  <c r="A9804" i="18"/>
  <c r="A9814" i="18"/>
  <c r="A9825" i="18"/>
  <c r="A9836" i="18"/>
  <c r="A9846" i="18"/>
  <c r="A9857" i="18"/>
  <c r="A9868" i="18"/>
  <c r="A9878" i="18"/>
  <c r="A9889" i="18"/>
  <c r="A9900" i="18"/>
  <c r="A9910" i="18"/>
  <c r="A9919" i="18"/>
  <c r="A9928" i="18"/>
  <c r="A9937" i="18"/>
  <c r="A9946" i="18"/>
  <c r="A9956" i="18"/>
  <c r="A9965" i="18"/>
  <c r="A9974" i="18"/>
  <c r="A9983" i="18"/>
  <c r="A9992" i="18"/>
  <c r="A10001" i="18"/>
  <c r="A10010" i="18"/>
  <c r="A1655" i="18"/>
  <c r="A3500" i="18"/>
  <c r="A3987" i="18"/>
  <c r="A4366" i="18"/>
  <c r="A4701" i="18"/>
  <c r="A4979" i="18"/>
  <c r="A5172" i="18"/>
  <c r="A5310" i="18"/>
  <c r="A5422" i="18"/>
  <c r="A5543" i="18"/>
  <c r="A5672" i="18"/>
  <c r="A5782" i="18"/>
  <c r="A5903" i="18"/>
  <c r="A6013" i="18"/>
  <c r="A6132" i="18"/>
  <c r="A6228" i="18"/>
  <c r="A6292" i="18"/>
  <c r="A6354" i="18"/>
  <c r="A6409" i="18"/>
  <c r="A6468" i="18"/>
  <c r="A6532" i="18"/>
  <c r="A6587" i="18"/>
  <c r="A6647" i="18"/>
  <c r="A6698" i="18"/>
  <c r="A6738" i="18"/>
  <c r="A6779" i="18"/>
  <c r="A6825" i="18"/>
  <c r="A6866" i="18"/>
  <c r="A6907" i="18"/>
  <c r="A6953" i="18"/>
  <c r="A6991" i="18"/>
  <c r="A7031" i="18"/>
  <c r="A7072" i="18"/>
  <c r="A7117" i="18"/>
  <c r="A7159" i="18"/>
  <c r="A7200" i="18"/>
  <c r="A7245" i="18"/>
  <c r="A7278" i="18"/>
  <c r="A7313" i="18"/>
  <c r="A7349" i="18"/>
  <c r="A7389" i="18"/>
  <c r="A7425" i="18"/>
  <c r="A7461" i="18"/>
  <c r="A7501" i="18"/>
  <c r="A7534" i="18"/>
  <c r="A7569" i="18"/>
  <c r="A7605" i="18"/>
  <c r="A7645" i="18"/>
  <c r="A7681" i="18"/>
  <c r="A7717" i="18"/>
  <c r="A7757" i="18"/>
  <c r="A7790" i="18"/>
  <c r="A7825" i="18"/>
  <c r="A7861" i="18"/>
  <c r="A7901" i="18"/>
  <c r="A7937" i="18"/>
  <c r="A7973" i="18"/>
  <c r="A8010" i="18"/>
  <c r="A8038" i="18"/>
  <c r="A8066" i="18"/>
  <c r="A8090" i="18"/>
  <c r="A8117" i="18"/>
  <c r="A8142" i="18"/>
  <c r="A8165" i="18"/>
  <c r="A8186" i="18"/>
  <c r="A8208" i="18"/>
  <c r="A8229" i="18"/>
  <c r="A8248" i="18"/>
  <c r="A8266" i="18"/>
  <c r="A8284" i="18"/>
  <c r="A8302" i="18"/>
  <c r="A8321" i="18"/>
  <c r="A8339" i="18"/>
  <c r="A8357" i="18"/>
  <c r="A8376" i="18"/>
  <c r="A8394" i="18"/>
  <c r="A8412" i="18"/>
  <c r="A8430" i="18"/>
  <c r="A8449" i="18"/>
  <c r="A8467" i="18"/>
  <c r="A8485" i="18"/>
  <c r="A8504" i="18"/>
  <c r="A8522" i="18"/>
  <c r="A8540" i="18"/>
  <c r="A8558" i="18"/>
  <c r="A8577" i="18"/>
  <c r="A8595" i="18"/>
  <c r="A8613" i="18"/>
  <c r="A8736" i="18"/>
  <c r="A8754" i="18"/>
  <c r="A8772" i="18"/>
  <c r="A8790" i="18"/>
  <c r="A8809" i="18"/>
  <c r="A8827" i="18"/>
  <c r="A8845" i="18"/>
  <c r="A8864" i="18"/>
  <c r="A8882" i="18"/>
  <c r="A8900" i="18"/>
  <c r="A8918" i="18"/>
  <c r="A8937" i="18"/>
  <c r="A8955" i="18"/>
  <c r="A8973" i="18"/>
  <c r="A8992" i="18"/>
  <c r="A9010" i="18"/>
  <c r="A9028" i="18"/>
  <c r="A9046" i="18"/>
  <c r="A9065" i="18"/>
  <c r="A9083" i="18"/>
  <c r="A9101" i="18"/>
  <c r="A9120" i="18"/>
  <c r="A9138" i="18"/>
  <c r="A9156" i="18"/>
  <c r="A9173" i="18"/>
  <c r="A9189" i="18"/>
  <c r="A9205" i="18"/>
  <c r="A9221" i="18"/>
  <c r="A9237" i="18"/>
  <c r="A9253" i="18"/>
  <c r="A9269" i="18"/>
  <c r="A9285" i="18"/>
  <c r="A9301" i="18"/>
  <c r="A9317" i="18"/>
  <c r="A9333" i="18"/>
  <c r="A9349" i="18"/>
  <c r="A9365" i="18"/>
  <c r="A9381" i="18"/>
  <c r="A9397" i="18"/>
  <c r="A9413" i="18"/>
  <c r="A9429" i="18"/>
  <c r="A9445" i="18"/>
  <c r="A9461" i="18"/>
  <c r="A9477" i="18"/>
  <c r="A9493" i="18"/>
  <c r="A9509" i="18"/>
  <c r="A9525" i="18"/>
  <c r="A9541" i="18"/>
  <c r="A9557" i="18"/>
  <c r="A9573" i="18"/>
  <c r="A9589" i="18"/>
  <c r="A9605" i="18"/>
  <c r="A9621" i="18"/>
  <c r="A9637" i="18"/>
  <c r="A9653" i="18"/>
  <c r="A9669" i="18"/>
  <c r="A9685" i="18"/>
  <c r="A9700" i="18"/>
  <c r="A9713" i="18"/>
  <c r="A9725" i="18"/>
  <c r="A9738" i="18"/>
  <c r="A9750" i="18"/>
  <c r="A9762" i="18"/>
  <c r="A9773" i="18"/>
  <c r="A9783" i="18"/>
  <c r="A9794" i="18"/>
  <c r="A9805" i="18"/>
  <c r="A9815" i="18"/>
  <c r="A9826" i="18"/>
  <c r="A9837" i="18"/>
  <c r="A9847" i="18"/>
  <c r="A9858" i="18"/>
  <c r="A9869" i="18"/>
  <c r="A9879" i="18"/>
  <c r="A9890" i="18"/>
  <c r="A9901" i="18"/>
  <c r="A9911" i="18"/>
  <c r="A9920" i="18"/>
  <c r="A9929" i="18"/>
  <c r="A9938" i="18"/>
  <c r="A9948" i="18"/>
  <c r="A9957" i="18"/>
  <c r="A9966" i="18"/>
  <c r="A9975" i="18"/>
  <c r="A9984" i="18"/>
  <c r="A9993" i="18"/>
  <c r="A10002" i="18"/>
  <c r="A10012" i="18"/>
  <c r="A2053" i="18"/>
  <c r="A3594" i="18"/>
  <c r="A4035" i="18"/>
  <c r="A4409" i="18"/>
  <c r="A4739" i="18"/>
  <c r="A5012" i="18"/>
  <c r="A5190" i="18"/>
  <c r="A5319" i="18"/>
  <c r="A5449" i="18"/>
  <c r="A5561" i="18"/>
  <c r="A5681" i="18"/>
  <c r="A5792" i="18"/>
  <c r="A5912" i="18"/>
  <c r="A6040" i="18"/>
  <c r="A6148" i="18"/>
  <c r="A6233" i="18"/>
  <c r="A6297" i="18"/>
  <c r="A6359" i="18"/>
  <c r="A6423" i="18"/>
  <c r="A6477" i="18"/>
  <c r="A6537" i="18"/>
  <c r="A6592" i="18"/>
  <c r="A6651" i="18"/>
  <c r="A6701" i="18"/>
  <c r="A6743" i="18"/>
  <c r="A6788" i="18"/>
  <c r="A6829" i="18"/>
  <c r="A6871" i="18"/>
  <c r="A6916" i="18"/>
  <c r="A6954" i="18"/>
  <c r="A6994" i="18"/>
  <c r="A7035" i="18"/>
  <c r="A7081" i="18"/>
  <c r="A7122" i="18"/>
  <c r="A7163" i="18"/>
  <c r="A7209" i="18"/>
  <c r="A7246" i="18"/>
  <c r="A7281" i="18"/>
  <c r="A7317" i="18"/>
  <c r="A7357" i="18"/>
  <c r="A7393" i="18"/>
  <c r="A7429" i="18"/>
  <c r="A7469" i="18"/>
  <c r="A7502" i="18"/>
  <c r="A7537" i="18"/>
  <c r="A7573" i="18"/>
  <c r="A7613" i="18"/>
  <c r="A7649" i="18"/>
  <c r="A7685" i="18"/>
  <c r="A7725" i="18"/>
  <c r="A7758" i="18"/>
  <c r="A7793" i="18"/>
  <c r="A7829" i="18"/>
  <c r="A7869" i="18"/>
  <c r="A7905" i="18"/>
  <c r="A7941" i="18"/>
  <c r="A7981" i="18"/>
  <c r="A8013" i="18"/>
  <c r="A8041" i="18"/>
  <c r="A8069" i="18"/>
  <c r="A8096" i="18"/>
  <c r="A8121" i="18"/>
  <c r="A8144" i="18"/>
  <c r="A8170" i="18"/>
  <c r="A8192" i="18"/>
  <c r="A8213" i="18"/>
  <c r="A8234" i="18"/>
  <c r="A8252" i="18"/>
  <c r="A8270" i="18"/>
  <c r="A8289" i="18"/>
  <c r="A8307" i="18"/>
  <c r="A8325" i="18"/>
  <c r="A8344" i="18"/>
  <c r="A8362" i="18"/>
  <c r="A8380" i="18"/>
  <c r="A8398" i="18"/>
  <c r="A8417" i="18"/>
  <c r="A8435" i="18"/>
  <c r="A8453" i="18"/>
  <c r="A8472" i="18"/>
  <c r="A8490" i="18"/>
  <c r="A8508" i="18"/>
  <c r="A8526" i="18"/>
  <c r="A8545" i="18"/>
  <c r="A8563" i="18"/>
  <c r="A8581" i="18"/>
  <c r="A8600" i="18"/>
  <c r="A8618" i="18"/>
  <c r="A8740" i="18"/>
  <c r="A8758" i="18"/>
  <c r="A8777" i="18"/>
  <c r="A8795" i="18"/>
  <c r="A8813" i="18"/>
  <c r="A8832" i="18"/>
  <c r="A8850" i="18"/>
  <c r="A8868" i="18"/>
  <c r="A8886" i="18"/>
  <c r="A8905" i="18"/>
  <c r="A8923" i="18"/>
  <c r="A8941" i="18"/>
  <c r="A8960" i="18"/>
  <c r="A8978" i="18"/>
  <c r="A8996" i="18"/>
  <c r="A9014" i="18"/>
  <c r="A9033" i="18"/>
  <c r="A9051" i="18"/>
  <c r="A9069" i="18"/>
  <c r="A9088" i="18"/>
  <c r="A9106" i="18"/>
  <c r="A9124" i="18"/>
  <c r="A9142" i="18"/>
  <c r="A9161" i="18"/>
  <c r="A9177" i="18"/>
  <c r="A9193" i="18"/>
  <c r="A9209" i="18"/>
  <c r="A9225" i="18"/>
  <c r="A9241" i="18"/>
  <c r="A9257" i="18"/>
  <c r="A9273" i="18"/>
  <c r="A9289" i="18"/>
  <c r="A9305" i="18"/>
  <c r="A9321" i="18"/>
  <c r="A9337" i="18"/>
  <c r="A9353" i="18"/>
  <c r="A9369" i="18"/>
  <c r="A9385" i="18"/>
  <c r="A9401" i="18"/>
  <c r="A9417" i="18"/>
  <c r="A9433" i="18"/>
  <c r="A9449" i="18"/>
  <c r="A9465" i="18"/>
  <c r="A9481" i="18"/>
  <c r="A9497" i="18"/>
  <c r="A9513" i="18"/>
  <c r="A9529" i="18"/>
  <c r="A9545" i="18"/>
  <c r="A9561" i="18"/>
  <c r="A9577" i="18"/>
  <c r="A9641" i="18"/>
  <c r="A9657" i="18"/>
  <c r="A9673" i="18"/>
  <c r="A9701" i="18"/>
  <c r="A9753" i="18"/>
  <c r="A9817" i="18"/>
  <c r="A9892" i="18"/>
  <c r="A9976" i="18"/>
  <c r="T76" i="9"/>
  <c r="S76" i="9"/>
  <c r="S141" i="9" l="1"/>
  <c r="B3884" i="18"/>
  <c r="G3884" i="18" s="1"/>
  <c r="H3884" i="18" s="1"/>
  <c r="T141" i="9"/>
  <c r="B3908" i="18"/>
  <c r="G3908" i="18" s="1"/>
  <c r="H3908" i="18" s="1"/>
  <c r="S136" i="9"/>
  <c r="B3876" i="18"/>
  <c r="G3876" i="18" s="1"/>
  <c r="H3876" i="18" s="1"/>
  <c r="D2" i="6"/>
  <c r="L2" i="1"/>
  <c r="H24" i="8" l="1"/>
  <c r="T24" i="8"/>
  <c r="B3137" i="18" s="1"/>
  <c r="G3137" i="18" s="1"/>
  <c r="H3137" i="18" s="1"/>
  <c r="K24" i="8"/>
  <c r="M24" i="8"/>
  <c r="B2731" i="18" s="1"/>
  <c r="G2731" i="18" s="1"/>
  <c r="H2731" i="18" s="1"/>
  <c r="N24" i="8"/>
  <c r="B2789" i="18" s="1"/>
  <c r="G2789" i="18" s="1"/>
  <c r="H2789" i="18" s="1"/>
  <c r="O24" i="8"/>
  <c r="B2847" i="18" s="1"/>
  <c r="G2847" i="18" s="1"/>
  <c r="H2847" i="18" s="1"/>
  <c r="P24" i="8"/>
  <c r="B2905" i="18" s="1"/>
  <c r="G2905" i="18" s="1"/>
  <c r="H2905" i="18" s="1"/>
  <c r="Q24" i="8"/>
  <c r="B2963" i="18" s="1"/>
  <c r="G2963" i="18" s="1"/>
  <c r="H2963" i="18" s="1"/>
  <c r="R24" i="8"/>
  <c r="B3021" i="18" s="1"/>
  <c r="G3021" i="18" s="1"/>
  <c r="H3021" i="18" s="1"/>
  <c r="S24" i="8"/>
  <c r="B3079" i="18" s="1"/>
  <c r="G3079" i="18" s="1"/>
  <c r="H3079" i="18" s="1"/>
  <c r="L24" i="8"/>
  <c r="B2673" i="18" s="1"/>
  <c r="G2673" i="18" s="1"/>
  <c r="H2673" i="18" s="1"/>
  <c r="G24" i="8"/>
  <c r="B2485" i="18" l="1"/>
  <c r="G2485" i="18" s="1"/>
  <c r="H2485" i="18" s="1"/>
  <c r="H91" i="8"/>
  <c r="B2427" i="18"/>
  <c r="G2427" i="18" s="1"/>
  <c r="H2427" i="18" s="1"/>
  <c r="B2615" i="18"/>
  <c r="G2615" i="18" s="1"/>
  <c r="H2615" i="18" s="1"/>
  <c r="B2" i="5"/>
  <c r="B2" i="4"/>
  <c r="AC48" i="7" l="1"/>
  <c r="B2298" i="18" s="1"/>
  <c r="G2298" i="18" s="1"/>
  <c r="H2298" i="18" s="1"/>
  <c r="N5" i="7" l="1"/>
  <c r="N57" i="7" s="1"/>
  <c r="C5" i="7"/>
  <c r="D5" i="7"/>
  <c r="D57" i="7" s="1"/>
  <c r="Z5" i="7"/>
  <c r="Z57" i="7" s="1"/>
  <c r="AC49" i="7"/>
  <c r="B2299" i="18" s="1"/>
  <c r="G2299" i="18" s="1"/>
  <c r="H2299" i="18" s="1"/>
  <c r="AC44" i="7"/>
  <c r="B2294" i="18" s="1"/>
  <c r="G2294" i="18" s="1"/>
  <c r="H2294" i="18" s="1"/>
  <c r="AC43" i="7"/>
  <c r="B2293" i="18" s="1"/>
  <c r="G2293" i="18" s="1"/>
  <c r="H2293" i="18" s="1"/>
  <c r="AC35" i="7"/>
  <c r="B2285" i="18" s="1"/>
  <c r="G2285" i="18" s="1"/>
  <c r="H2285" i="18" s="1"/>
  <c r="AC25" i="7"/>
  <c r="B2275" i="18" s="1"/>
  <c r="G2275" i="18" s="1"/>
  <c r="H2275" i="18" s="1"/>
  <c r="AC13" i="7"/>
  <c r="B2263" i="18" s="1"/>
  <c r="G2263" i="18" s="1"/>
  <c r="H2263" i="18" s="1"/>
  <c r="AC10" i="7"/>
  <c r="B2260" i="18" s="1"/>
  <c r="G2260" i="18" s="1"/>
  <c r="H2260" i="18" s="1"/>
  <c r="AC7" i="7"/>
  <c r="B2257" i="18" s="1"/>
  <c r="G2257" i="18" s="1"/>
  <c r="H2257" i="18" s="1"/>
  <c r="AF5" i="7" l="1"/>
  <c r="C57" i="7"/>
  <c r="B1020" i="18"/>
  <c r="G1020" i="18" s="1"/>
  <c r="H1020" i="18" s="1"/>
  <c r="B83" i="12"/>
  <c r="J8" i="8"/>
  <c r="B2565" i="18" s="1"/>
  <c r="G2565" i="18" s="1"/>
  <c r="H2565" i="18" s="1"/>
  <c r="B28" i="13"/>
  <c r="E23" i="21" l="1"/>
  <c r="A3" i="7"/>
  <c r="AC6" i="7" l="1"/>
  <c r="B2256" i="18" s="1"/>
  <c r="G2256" i="18" s="1"/>
  <c r="H2256" i="18" s="1"/>
  <c r="AD53" i="7"/>
  <c r="B2353" i="18" s="1"/>
  <c r="G2353" i="18" s="1"/>
  <c r="H2353" i="18" s="1"/>
  <c r="AC53" i="7"/>
  <c r="B2303" i="18" s="1"/>
  <c r="G2303" i="18" s="1"/>
  <c r="H2303" i="18" s="1"/>
  <c r="AD52" i="7"/>
  <c r="B2352" i="18" s="1"/>
  <c r="G2352" i="18" s="1"/>
  <c r="H2352" i="18" s="1"/>
  <c r="AC52" i="7"/>
  <c r="B2302" i="18" s="1"/>
  <c r="G2302" i="18" s="1"/>
  <c r="H2302" i="18" s="1"/>
  <c r="AD51" i="7"/>
  <c r="B2351" i="18" s="1"/>
  <c r="G2351" i="18" s="1"/>
  <c r="H2351" i="18" s="1"/>
  <c r="AC51" i="7"/>
  <c r="B2301" i="18" s="1"/>
  <c r="G2301" i="18" s="1"/>
  <c r="H2301" i="18" s="1"/>
  <c r="AD50" i="7"/>
  <c r="B2350" i="18" s="1"/>
  <c r="G2350" i="18" s="1"/>
  <c r="H2350" i="18" s="1"/>
  <c r="AC50" i="7"/>
  <c r="B2300" i="18" s="1"/>
  <c r="G2300" i="18" s="1"/>
  <c r="H2300" i="18" s="1"/>
  <c r="AD49" i="7"/>
  <c r="B2349" i="18" s="1"/>
  <c r="G2349" i="18" s="1"/>
  <c r="H2349" i="18" s="1"/>
  <c r="AD48" i="7"/>
  <c r="B2348" i="18" s="1"/>
  <c r="G2348" i="18" s="1"/>
  <c r="H2348" i="18" s="1"/>
  <c r="AD47" i="7"/>
  <c r="B2347" i="18" s="1"/>
  <c r="G2347" i="18" s="1"/>
  <c r="H2347" i="18" s="1"/>
  <c r="AC47" i="7"/>
  <c r="B2297" i="18" s="1"/>
  <c r="G2297" i="18" s="1"/>
  <c r="H2297" i="18" s="1"/>
  <c r="AD46" i="7"/>
  <c r="B2346" i="18" s="1"/>
  <c r="G2346" i="18" s="1"/>
  <c r="H2346" i="18" s="1"/>
  <c r="AC46" i="7"/>
  <c r="B2296" i="18" s="1"/>
  <c r="G2296" i="18" s="1"/>
  <c r="H2296" i="18" s="1"/>
  <c r="AD45" i="7"/>
  <c r="B2345" i="18" s="1"/>
  <c r="G2345" i="18" s="1"/>
  <c r="H2345" i="18" s="1"/>
  <c r="AC45" i="7"/>
  <c r="B2295" i="18" s="1"/>
  <c r="G2295" i="18" s="1"/>
  <c r="H2295" i="18" s="1"/>
  <c r="AD44" i="7"/>
  <c r="B2344" i="18" s="1"/>
  <c r="G2344" i="18" s="1"/>
  <c r="H2344" i="18" s="1"/>
  <c r="AD43" i="7"/>
  <c r="B2343" i="18" s="1"/>
  <c r="G2343" i="18" s="1"/>
  <c r="H2343" i="18" s="1"/>
  <c r="AD42" i="7"/>
  <c r="B2342" i="18" s="1"/>
  <c r="G2342" i="18" s="1"/>
  <c r="H2342" i="18" s="1"/>
  <c r="AC42" i="7"/>
  <c r="B2292" i="18" s="1"/>
  <c r="G2292" i="18" s="1"/>
  <c r="H2292" i="18" s="1"/>
  <c r="AD41" i="7"/>
  <c r="B2341" i="18" s="1"/>
  <c r="G2341" i="18" s="1"/>
  <c r="H2341" i="18" s="1"/>
  <c r="AC41" i="7"/>
  <c r="B2291" i="18" s="1"/>
  <c r="G2291" i="18" s="1"/>
  <c r="H2291" i="18" s="1"/>
  <c r="AD40" i="7"/>
  <c r="B2340" i="18" s="1"/>
  <c r="G2340" i="18" s="1"/>
  <c r="H2340" i="18" s="1"/>
  <c r="AC40" i="7"/>
  <c r="B2290" i="18" s="1"/>
  <c r="G2290" i="18" s="1"/>
  <c r="H2290" i="18" s="1"/>
  <c r="AD39" i="7"/>
  <c r="B2339" i="18" s="1"/>
  <c r="G2339" i="18" s="1"/>
  <c r="H2339" i="18" s="1"/>
  <c r="AC39" i="7"/>
  <c r="B2289" i="18" s="1"/>
  <c r="G2289" i="18" s="1"/>
  <c r="H2289" i="18" s="1"/>
  <c r="AD38" i="7"/>
  <c r="B2338" i="18" s="1"/>
  <c r="G2338" i="18" s="1"/>
  <c r="H2338" i="18" s="1"/>
  <c r="AC38" i="7"/>
  <c r="B2288" i="18" s="1"/>
  <c r="G2288" i="18" s="1"/>
  <c r="H2288" i="18" s="1"/>
  <c r="AD37" i="7"/>
  <c r="B2337" i="18" s="1"/>
  <c r="G2337" i="18" s="1"/>
  <c r="H2337" i="18" s="1"/>
  <c r="AC37" i="7"/>
  <c r="B2287" i="18" s="1"/>
  <c r="G2287" i="18" s="1"/>
  <c r="H2287" i="18" s="1"/>
  <c r="AD36" i="7"/>
  <c r="B2336" i="18" s="1"/>
  <c r="G2336" i="18" s="1"/>
  <c r="H2336" i="18" s="1"/>
  <c r="AC36" i="7"/>
  <c r="B2286" i="18" s="1"/>
  <c r="G2286" i="18" s="1"/>
  <c r="H2286" i="18" s="1"/>
  <c r="AD35" i="7"/>
  <c r="B2335" i="18" s="1"/>
  <c r="G2335" i="18" s="1"/>
  <c r="H2335" i="18" s="1"/>
  <c r="AD34" i="7"/>
  <c r="B2334" i="18" s="1"/>
  <c r="G2334" i="18" s="1"/>
  <c r="H2334" i="18" s="1"/>
  <c r="AC34" i="7"/>
  <c r="B2284" i="18" s="1"/>
  <c r="G2284" i="18" s="1"/>
  <c r="H2284" i="18" s="1"/>
  <c r="AD33" i="7"/>
  <c r="B2333" i="18" s="1"/>
  <c r="G2333" i="18" s="1"/>
  <c r="H2333" i="18" s="1"/>
  <c r="AC33" i="7"/>
  <c r="B2283" i="18" s="1"/>
  <c r="G2283" i="18" s="1"/>
  <c r="H2283" i="18" s="1"/>
  <c r="AD32" i="7"/>
  <c r="B2332" i="18" s="1"/>
  <c r="G2332" i="18" s="1"/>
  <c r="H2332" i="18" s="1"/>
  <c r="AC32" i="7"/>
  <c r="B2282" i="18" s="1"/>
  <c r="G2282" i="18" s="1"/>
  <c r="H2282" i="18" s="1"/>
  <c r="AD31" i="7"/>
  <c r="B2331" i="18" s="1"/>
  <c r="G2331" i="18" s="1"/>
  <c r="H2331" i="18" s="1"/>
  <c r="AC31" i="7"/>
  <c r="B2281" i="18" s="1"/>
  <c r="G2281" i="18" s="1"/>
  <c r="H2281" i="18" s="1"/>
  <c r="AD30" i="7"/>
  <c r="B2330" i="18" s="1"/>
  <c r="G2330" i="18" s="1"/>
  <c r="H2330" i="18" s="1"/>
  <c r="AC30" i="7"/>
  <c r="B2280" i="18" s="1"/>
  <c r="G2280" i="18" s="1"/>
  <c r="H2280" i="18" s="1"/>
  <c r="AD29" i="7"/>
  <c r="B2329" i="18" s="1"/>
  <c r="G2329" i="18" s="1"/>
  <c r="H2329" i="18" s="1"/>
  <c r="AD28" i="7"/>
  <c r="B2328" i="18" s="1"/>
  <c r="G2328" i="18" s="1"/>
  <c r="H2328" i="18" s="1"/>
  <c r="AC28" i="7"/>
  <c r="B2278" i="18" s="1"/>
  <c r="G2278" i="18" s="1"/>
  <c r="H2278" i="18" s="1"/>
  <c r="AD27" i="7"/>
  <c r="B2327" i="18" s="1"/>
  <c r="G2327" i="18" s="1"/>
  <c r="H2327" i="18" s="1"/>
  <c r="AC27" i="7"/>
  <c r="B2277" i="18" s="1"/>
  <c r="G2277" i="18" s="1"/>
  <c r="H2277" i="18" s="1"/>
  <c r="AD26" i="7"/>
  <c r="B2326" i="18" s="1"/>
  <c r="G2326" i="18" s="1"/>
  <c r="H2326" i="18" s="1"/>
  <c r="AC26" i="7"/>
  <c r="B2276" i="18" s="1"/>
  <c r="G2276" i="18" s="1"/>
  <c r="H2276" i="18" s="1"/>
  <c r="AD25" i="7"/>
  <c r="B2325" i="18" s="1"/>
  <c r="G2325" i="18" s="1"/>
  <c r="H2325" i="18" s="1"/>
  <c r="AD24" i="7"/>
  <c r="B2324" i="18" s="1"/>
  <c r="G2324" i="18" s="1"/>
  <c r="H2324" i="18" s="1"/>
  <c r="AC24" i="7"/>
  <c r="B2274" i="18" s="1"/>
  <c r="G2274" i="18" s="1"/>
  <c r="H2274" i="18" s="1"/>
  <c r="AD23" i="7"/>
  <c r="B2323" i="18" s="1"/>
  <c r="G2323" i="18" s="1"/>
  <c r="H2323" i="18" s="1"/>
  <c r="AC23" i="7"/>
  <c r="B2273" i="18" s="1"/>
  <c r="G2273" i="18" s="1"/>
  <c r="H2273" i="18" s="1"/>
  <c r="AD22" i="7"/>
  <c r="B2322" i="18" s="1"/>
  <c r="G2322" i="18" s="1"/>
  <c r="H2322" i="18" s="1"/>
  <c r="AC22" i="7"/>
  <c r="B2272" i="18" s="1"/>
  <c r="G2272" i="18" s="1"/>
  <c r="H2272" i="18" s="1"/>
  <c r="AD21" i="7"/>
  <c r="B2321" i="18" s="1"/>
  <c r="G2321" i="18" s="1"/>
  <c r="H2321" i="18" s="1"/>
  <c r="AC21" i="7"/>
  <c r="B2271" i="18" s="1"/>
  <c r="G2271" i="18" s="1"/>
  <c r="H2271" i="18" s="1"/>
  <c r="AD20" i="7"/>
  <c r="B2320" i="18" s="1"/>
  <c r="G2320" i="18" s="1"/>
  <c r="H2320" i="18" s="1"/>
  <c r="AC20" i="7"/>
  <c r="B2270" i="18" s="1"/>
  <c r="G2270" i="18" s="1"/>
  <c r="H2270" i="18" s="1"/>
  <c r="AD19" i="7"/>
  <c r="B2319" i="18" s="1"/>
  <c r="G2319" i="18" s="1"/>
  <c r="H2319" i="18" s="1"/>
  <c r="AC19" i="7"/>
  <c r="B2269" i="18" s="1"/>
  <c r="G2269" i="18" s="1"/>
  <c r="H2269" i="18" s="1"/>
  <c r="AD18" i="7"/>
  <c r="B2318" i="18" s="1"/>
  <c r="G2318" i="18" s="1"/>
  <c r="H2318" i="18" s="1"/>
  <c r="AC18" i="7"/>
  <c r="B2268" i="18" s="1"/>
  <c r="G2268" i="18" s="1"/>
  <c r="H2268" i="18" s="1"/>
  <c r="AD17" i="7"/>
  <c r="B2317" i="18" s="1"/>
  <c r="G2317" i="18" s="1"/>
  <c r="H2317" i="18" s="1"/>
  <c r="AC17" i="7"/>
  <c r="B2267" i="18" s="1"/>
  <c r="G2267" i="18" s="1"/>
  <c r="H2267" i="18" s="1"/>
  <c r="AD16" i="7"/>
  <c r="B2316" i="18" s="1"/>
  <c r="G2316" i="18" s="1"/>
  <c r="H2316" i="18" s="1"/>
  <c r="AC16" i="7"/>
  <c r="B2266" i="18" s="1"/>
  <c r="G2266" i="18" s="1"/>
  <c r="H2266" i="18" s="1"/>
  <c r="AD15" i="7"/>
  <c r="B2315" i="18" s="1"/>
  <c r="G2315" i="18" s="1"/>
  <c r="H2315" i="18" s="1"/>
  <c r="AC15" i="7"/>
  <c r="B2265" i="18" s="1"/>
  <c r="G2265" i="18" s="1"/>
  <c r="H2265" i="18" s="1"/>
  <c r="AD14" i="7"/>
  <c r="B2314" i="18" s="1"/>
  <c r="G2314" i="18" s="1"/>
  <c r="H2314" i="18" s="1"/>
  <c r="AC14" i="7"/>
  <c r="B2264" i="18" s="1"/>
  <c r="G2264" i="18" s="1"/>
  <c r="H2264" i="18" s="1"/>
  <c r="AD13" i="7"/>
  <c r="B2313" i="18" s="1"/>
  <c r="G2313" i="18" s="1"/>
  <c r="H2313" i="18" s="1"/>
  <c r="AD12" i="7"/>
  <c r="B2312" i="18" s="1"/>
  <c r="G2312" i="18" s="1"/>
  <c r="H2312" i="18" s="1"/>
  <c r="AC12" i="7"/>
  <c r="B2262" i="18" s="1"/>
  <c r="G2262" i="18" s="1"/>
  <c r="H2262" i="18" s="1"/>
  <c r="AD11" i="7"/>
  <c r="B2311" i="18" s="1"/>
  <c r="G2311" i="18" s="1"/>
  <c r="H2311" i="18" s="1"/>
  <c r="AC11" i="7"/>
  <c r="B2261" i="18" s="1"/>
  <c r="G2261" i="18" s="1"/>
  <c r="H2261" i="18" s="1"/>
  <c r="AD10" i="7"/>
  <c r="B2310" i="18" s="1"/>
  <c r="G2310" i="18" s="1"/>
  <c r="H2310" i="18" s="1"/>
  <c r="AD9" i="7"/>
  <c r="B2309" i="18" s="1"/>
  <c r="G2309" i="18" s="1"/>
  <c r="H2309" i="18" s="1"/>
  <c r="AC9" i="7"/>
  <c r="B2259" i="18" s="1"/>
  <c r="G2259" i="18" s="1"/>
  <c r="H2259" i="18" s="1"/>
  <c r="AD8" i="7"/>
  <c r="B2308" i="18" s="1"/>
  <c r="G2308" i="18" s="1"/>
  <c r="H2308" i="18" s="1"/>
  <c r="AC8" i="7"/>
  <c r="B2258" i="18" s="1"/>
  <c r="G2258" i="18" s="1"/>
  <c r="H2258" i="18" s="1"/>
  <c r="AD7" i="7"/>
  <c r="B2307" i="18" s="1"/>
  <c r="G2307" i="18" s="1"/>
  <c r="H2307" i="18" s="1"/>
  <c r="B2306" i="18"/>
  <c r="G2306" i="18" s="1"/>
  <c r="H2306" i="18" s="1"/>
  <c r="X5" i="7"/>
  <c r="X57" i="7" s="1"/>
  <c r="W5" i="7"/>
  <c r="W57" i="7" s="1"/>
  <c r="V5" i="7"/>
  <c r="V57" i="7" s="1"/>
  <c r="F5" i="7"/>
  <c r="F57" i="7" l="1"/>
  <c r="B1169" i="18"/>
  <c r="G1169" i="18" s="1"/>
  <c r="H1169" i="18" s="1"/>
  <c r="K5" i="16"/>
  <c r="B11397" i="18" s="1"/>
  <c r="G11397" i="18" s="1"/>
  <c r="H11397" i="18" s="1"/>
  <c r="E57" i="13" l="1"/>
  <c r="B7875" i="18" s="1"/>
  <c r="G7875" i="18" s="1"/>
  <c r="H7875" i="18" s="1"/>
  <c r="A12" i="14"/>
  <c r="A13" i="14"/>
  <c r="A14" i="14"/>
  <c r="A10" i="14"/>
  <c r="F115" i="9" l="1"/>
  <c r="F114" i="9"/>
  <c r="F111" i="9"/>
  <c r="F112" i="9"/>
  <c r="F101" i="9"/>
  <c r="F102" i="9"/>
  <c r="F103" i="9"/>
  <c r="F104" i="9"/>
  <c r="F105" i="9"/>
  <c r="F106" i="9"/>
  <c r="F107" i="9"/>
  <c r="F108" i="9"/>
  <c r="F109" i="9"/>
  <c r="F100" i="9"/>
  <c r="B3247" i="18" l="1"/>
  <c r="G3247" i="18" s="1"/>
  <c r="H3247" i="18" s="1"/>
  <c r="B114" i="9"/>
  <c r="B3242" i="18"/>
  <c r="G3242" i="18" s="1"/>
  <c r="H3242" i="18" s="1"/>
  <c r="B108" i="9"/>
  <c r="B3238" i="18"/>
  <c r="G3238" i="18" s="1"/>
  <c r="H3238" i="18" s="1"/>
  <c r="B104" i="9"/>
  <c r="B3246" i="18"/>
  <c r="G3246" i="18" s="1"/>
  <c r="H3246" i="18" s="1"/>
  <c r="B112" i="9"/>
  <c r="B3234" i="18"/>
  <c r="G3234" i="18" s="1"/>
  <c r="H3234" i="18" s="1"/>
  <c r="B100" i="9"/>
  <c r="B3240" i="18"/>
  <c r="G3240" i="18" s="1"/>
  <c r="H3240" i="18" s="1"/>
  <c r="B106" i="9"/>
  <c r="B3241" i="18"/>
  <c r="G3241" i="18" s="1"/>
  <c r="H3241" i="18" s="1"/>
  <c r="B107" i="9"/>
  <c r="B3237" i="18"/>
  <c r="G3237" i="18" s="1"/>
  <c r="H3237" i="18" s="1"/>
  <c r="B103" i="9"/>
  <c r="B3245" i="18"/>
  <c r="G3245" i="18" s="1"/>
  <c r="H3245" i="18" s="1"/>
  <c r="B111" i="9"/>
  <c r="B3236" i="18"/>
  <c r="G3236" i="18" s="1"/>
  <c r="H3236" i="18" s="1"/>
  <c r="B102" i="9"/>
  <c r="B3243" i="18"/>
  <c r="G3243" i="18" s="1"/>
  <c r="H3243" i="18" s="1"/>
  <c r="B109" i="9"/>
  <c r="A109" i="9"/>
  <c r="B3239" i="18"/>
  <c r="G3239" i="18" s="1"/>
  <c r="H3239" i="18" s="1"/>
  <c r="B105" i="9"/>
  <c r="B3235" i="18"/>
  <c r="G3235" i="18" s="1"/>
  <c r="H3235" i="18" s="1"/>
  <c r="B101" i="9"/>
  <c r="H5" i="7"/>
  <c r="B3248" i="18"/>
  <c r="G3248" i="18" s="1"/>
  <c r="H3248" i="18" s="1"/>
  <c r="C9" i="4" l="1"/>
  <c r="D721" i="2" l="1"/>
  <c r="D689" i="2"/>
  <c r="D657" i="2"/>
  <c r="D422" i="2"/>
  <c r="D390" i="2"/>
  <c r="D358" i="2"/>
  <c r="D260" i="2"/>
  <c r="D292" i="2"/>
  <c r="D228" i="2"/>
  <c r="D162" i="2"/>
  <c r="D130" i="2"/>
  <c r="D98" i="2"/>
  <c r="D65" i="2"/>
  <c r="AC54" i="7"/>
  <c r="B2304" i="18" s="1"/>
  <c r="G2304" i="18" s="1"/>
  <c r="H2304" i="18" s="1"/>
  <c r="AD54" i="7"/>
  <c r="B2354" i="18" s="1"/>
  <c r="G2354" i="18" s="1"/>
  <c r="H2354" i="18" s="1"/>
  <c r="L61" i="8" l="1"/>
  <c r="M61" i="8"/>
  <c r="N61" i="8"/>
  <c r="O61" i="8"/>
  <c r="P61" i="8"/>
  <c r="Q61" i="8"/>
  <c r="R61" i="8"/>
  <c r="S61" i="8"/>
  <c r="T61" i="8"/>
  <c r="K61" i="8"/>
  <c r="J61" i="8"/>
  <c r="B2589" i="18" s="1"/>
  <c r="G2589" i="18" s="1"/>
  <c r="H2589" i="18" s="1"/>
  <c r="I61" i="8"/>
  <c r="B2553" i="18" s="1"/>
  <c r="G2553" i="18" s="1"/>
  <c r="H2553" i="18" s="1"/>
  <c r="H61" i="8"/>
  <c r="G61" i="8"/>
  <c r="F76" i="9"/>
  <c r="I59" i="13"/>
  <c r="B8074" i="18" s="1"/>
  <c r="G8074" i="18" s="1"/>
  <c r="H8074" i="18" s="1"/>
  <c r="J59" i="13"/>
  <c r="B8124" i="18" s="1"/>
  <c r="G8124" i="18" s="1"/>
  <c r="H8124" i="18" s="1"/>
  <c r="K59" i="13"/>
  <c r="B8174" i="18" s="1"/>
  <c r="G8174" i="18" s="1"/>
  <c r="H8174" i="18" s="1"/>
  <c r="L59" i="13"/>
  <c r="B8224" i="18" s="1"/>
  <c r="G8224" i="18" s="1"/>
  <c r="H8224" i="18" s="1"/>
  <c r="M59" i="13"/>
  <c r="B8274" i="18" s="1"/>
  <c r="G8274" i="18" s="1"/>
  <c r="H8274" i="18" s="1"/>
  <c r="N59" i="13"/>
  <c r="B8324" i="18" s="1"/>
  <c r="G8324" i="18" s="1"/>
  <c r="H8324" i="18" s="1"/>
  <c r="O59" i="13"/>
  <c r="B8374" i="18" s="1"/>
  <c r="G8374" i="18" s="1"/>
  <c r="H8374" i="18" s="1"/>
  <c r="P59" i="13"/>
  <c r="B8424" i="18" s="1"/>
  <c r="G8424" i="18" s="1"/>
  <c r="H8424" i="18" s="1"/>
  <c r="Q59" i="13"/>
  <c r="B8474" i="18" s="1"/>
  <c r="G8474" i="18" s="1"/>
  <c r="H8474" i="18" s="1"/>
  <c r="H59" i="13"/>
  <c r="B8024" i="18" s="1"/>
  <c r="G8024" i="18" s="1"/>
  <c r="H8024" i="18" s="1"/>
  <c r="R115" i="9"/>
  <c r="B3868" i="18" s="1"/>
  <c r="G3868" i="18" s="1"/>
  <c r="H3868" i="18" s="1"/>
  <c r="K115" i="9"/>
  <c r="B3511" i="18" s="1"/>
  <c r="G3511" i="18" s="1"/>
  <c r="H3511" i="18" s="1"/>
  <c r="I21" i="12"/>
  <c r="F21" i="12"/>
  <c r="F144" i="12"/>
  <c r="G99" i="12"/>
  <c r="F99" i="12"/>
  <c r="I76" i="12"/>
  <c r="B7105" i="18" s="1"/>
  <c r="G7105" i="18" s="1"/>
  <c r="H7105" i="18" s="1"/>
  <c r="I71" i="12"/>
  <c r="B7100" i="18" s="1"/>
  <c r="G7100" i="18" s="1"/>
  <c r="H7100" i="18" s="1"/>
  <c r="I60" i="12"/>
  <c r="J32" i="12"/>
  <c r="B7159" i="18" s="1"/>
  <c r="G7159" i="18" s="1"/>
  <c r="H7159" i="18" s="1"/>
  <c r="H21" i="12"/>
  <c r="J21" i="12"/>
  <c r="K21" i="12"/>
  <c r="L21" i="12"/>
  <c r="M21" i="12"/>
  <c r="N21" i="12"/>
  <c r="O21" i="12"/>
  <c r="P21" i="12"/>
  <c r="Q21" i="12"/>
  <c r="G21" i="12"/>
  <c r="J60" i="12"/>
  <c r="K60" i="12"/>
  <c r="L60" i="12"/>
  <c r="M60" i="12"/>
  <c r="N60" i="12"/>
  <c r="O60" i="12"/>
  <c r="P60" i="12"/>
  <c r="Q60" i="12"/>
  <c r="H60" i="12"/>
  <c r="G60" i="12"/>
  <c r="F60" i="12"/>
  <c r="I144" i="12"/>
  <c r="J144" i="12"/>
  <c r="K144" i="12"/>
  <c r="L144" i="12"/>
  <c r="M144" i="12"/>
  <c r="N144" i="12"/>
  <c r="O144" i="12"/>
  <c r="P144" i="12"/>
  <c r="Q144" i="12"/>
  <c r="H144" i="12"/>
  <c r="G144" i="12"/>
  <c r="A21" i="13"/>
  <c r="A73" i="13"/>
  <c r="A47" i="13"/>
  <c r="E23" i="13"/>
  <c r="B7842" i="18" s="1"/>
  <c r="G7842" i="18" s="1"/>
  <c r="H7842" i="18" s="1"/>
  <c r="E18" i="13"/>
  <c r="B7838" i="18" s="1"/>
  <c r="G7838" i="18" s="1"/>
  <c r="H7838" i="18" s="1"/>
  <c r="E31" i="13"/>
  <c r="B7850" i="18" s="1"/>
  <c r="G7850" i="18" s="1"/>
  <c r="H7850" i="18" s="1"/>
  <c r="H33" i="13"/>
  <c r="B7999" i="18" s="1"/>
  <c r="G7999" i="18" s="1"/>
  <c r="H7999" i="18" s="1"/>
  <c r="G33" i="13"/>
  <c r="B7949" i="18" s="1"/>
  <c r="G7949" i="18" s="1"/>
  <c r="H7949" i="18" s="1"/>
  <c r="F33" i="13"/>
  <c r="B7913" i="18" s="1"/>
  <c r="G7913" i="18" s="1"/>
  <c r="H7913" i="18" s="1"/>
  <c r="G59" i="13"/>
  <c r="B7961" i="18" s="1"/>
  <c r="G7961" i="18" s="1"/>
  <c r="H7961" i="18" s="1"/>
  <c r="F59" i="13"/>
  <c r="B7925" i="18" s="1"/>
  <c r="G7925" i="18" s="1"/>
  <c r="H7925" i="18" s="1"/>
  <c r="H23" i="13"/>
  <c r="H7" i="13"/>
  <c r="B7974" i="18" s="1"/>
  <c r="G7974" i="18" s="1"/>
  <c r="H7974" i="18" s="1"/>
  <c r="G11" i="14"/>
  <c r="F11" i="14"/>
  <c r="L8" i="8"/>
  <c r="K9" i="16"/>
  <c r="B11401" i="18" s="1"/>
  <c r="G11401" i="18" s="1"/>
  <c r="H11401" i="18" s="1"/>
  <c r="B11405" i="18"/>
  <c r="G11405" i="18" s="1"/>
  <c r="H11405" i="18" s="1"/>
  <c r="L9" i="16"/>
  <c r="B11423" i="18" s="1"/>
  <c r="G11423" i="18" s="1"/>
  <c r="H11423" i="18" s="1"/>
  <c r="M9" i="16"/>
  <c r="B11445" i="18" s="1"/>
  <c r="G11445" i="18" s="1"/>
  <c r="H11445" i="18" s="1"/>
  <c r="N9" i="16"/>
  <c r="B11467" i="18" s="1"/>
  <c r="G11467" i="18" s="1"/>
  <c r="H11467" i="18" s="1"/>
  <c r="O9" i="16"/>
  <c r="B11489" i="18" s="1"/>
  <c r="G11489" i="18" s="1"/>
  <c r="H11489" i="18" s="1"/>
  <c r="P9" i="16"/>
  <c r="B11511" i="18" s="1"/>
  <c r="G11511" i="18" s="1"/>
  <c r="H11511" i="18" s="1"/>
  <c r="Q9" i="16"/>
  <c r="B11533" i="18" s="1"/>
  <c r="G11533" i="18" s="1"/>
  <c r="H11533" i="18" s="1"/>
  <c r="R9" i="16"/>
  <c r="B11555" i="18" s="1"/>
  <c r="G11555" i="18" s="1"/>
  <c r="H11555" i="18" s="1"/>
  <c r="S9" i="16"/>
  <c r="B11577" i="18" s="1"/>
  <c r="G11577" i="18" s="1"/>
  <c r="H11577" i="18" s="1"/>
  <c r="T9" i="16"/>
  <c r="B11599" i="18" s="1"/>
  <c r="G11599" i="18" s="1"/>
  <c r="H11599" i="18" s="1"/>
  <c r="O190" i="12" l="1"/>
  <c r="B7631" i="18"/>
  <c r="G7631" i="18" s="1"/>
  <c r="H7631" i="18" s="1"/>
  <c r="N190" i="12"/>
  <c r="B7546" i="18"/>
  <c r="G7546" i="18" s="1"/>
  <c r="H7546" i="18" s="1"/>
  <c r="H178" i="12"/>
  <c r="B6978" i="18"/>
  <c r="G6978" i="18" s="1"/>
  <c r="H6978" i="18" s="1"/>
  <c r="J178" i="12"/>
  <c r="B7174" i="18"/>
  <c r="G7174" i="18" s="1"/>
  <c r="H7174" i="18" s="1"/>
  <c r="K173" i="12"/>
  <c r="B7233" i="18"/>
  <c r="G7233" i="18" s="1"/>
  <c r="H7233" i="18" s="1"/>
  <c r="G183" i="12"/>
  <c r="B6926" i="18"/>
  <c r="G6926" i="18" s="1"/>
  <c r="H6926" i="18" s="1"/>
  <c r="S59" i="8"/>
  <c r="B3104" i="18" s="1"/>
  <c r="G3104" i="18" s="1"/>
  <c r="H3104" i="18" s="1"/>
  <c r="B3106" i="18"/>
  <c r="G3106" i="18" s="1"/>
  <c r="H3106" i="18" s="1"/>
  <c r="G178" i="12"/>
  <c r="B6914" i="18"/>
  <c r="G6914" i="18" s="1"/>
  <c r="H6914" i="18" s="1"/>
  <c r="M190" i="12"/>
  <c r="B7461" i="18"/>
  <c r="G7461" i="18" s="1"/>
  <c r="H7461" i="18" s="1"/>
  <c r="Q178" i="12"/>
  <c r="B7769" i="18"/>
  <c r="G7769" i="18" s="1"/>
  <c r="H7769" i="18" s="1"/>
  <c r="G173" i="12"/>
  <c r="B6902" i="18"/>
  <c r="G6902" i="18" s="1"/>
  <c r="H6902" i="18" s="1"/>
  <c r="J173" i="12"/>
  <c r="B7148" i="18"/>
  <c r="G7148" i="18" s="1"/>
  <c r="H7148" i="18" s="1"/>
  <c r="H183" i="12"/>
  <c r="B7004" i="18"/>
  <c r="G7004" i="18" s="1"/>
  <c r="H7004" i="18" s="1"/>
  <c r="B3223" i="18"/>
  <c r="G3223" i="18" s="1"/>
  <c r="H3223" i="18" s="1"/>
  <c r="C76" i="9"/>
  <c r="R59" i="8"/>
  <c r="B3046" i="18" s="1"/>
  <c r="G3046" i="18" s="1"/>
  <c r="H3046" i="18" s="1"/>
  <c r="B3048" i="18"/>
  <c r="G3048" i="18" s="1"/>
  <c r="H3048" i="18" s="1"/>
  <c r="H90" i="13"/>
  <c r="B7989" i="18"/>
  <c r="G7989" i="18" s="1"/>
  <c r="H7989" i="18" s="1"/>
  <c r="L6" i="8"/>
  <c r="B2661" i="18"/>
  <c r="G2661" i="18" s="1"/>
  <c r="H2661" i="18" s="1"/>
  <c r="L190" i="12"/>
  <c r="B7376" i="18"/>
  <c r="G7376" i="18" s="1"/>
  <c r="H7376" i="18" s="1"/>
  <c r="P178" i="12"/>
  <c r="B7684" i="18"/>
  <c r="G7684" i="18" s="1"/>
  <c r="H7684" i="18" s="1"/>
  <c r="Q173" i="12"/>
  <c r="B7743" i="18"/>
  <c r="G7743" i="18" s="1"/>
  <c r="H7743" i="18" s="1"/>
  <c r="H173" i="12"/>
  <c r="B6952" i="18"/>
  <c r="G6952" i="18" s="1"/>
  <c r="H6952" i="18" s="1"/>
  <c r="F190" i="12"/>
  <c r="B6890" i="18"/>
  <c r="G6890" i="18" s="1"/>
  <c r="H6890" i="18" s="1"/>
  <c r="G59" i="8"/>
  <c r="G94" i="8" s="1"/>
  <c r="B2454" i="18"/>
  <c r="G2454" i="18" s="1"/>
  <c r="H2454" i="18" s="1"/>
  <c r="Q59" i="8"/>
  <c r="B2988" i="18" s="1"/>
  <c r="G2988" i="18" s="1"/>
  <c r="H2988" i="18" s="1"/>
  <c r="B2990" i="18"/>
  <c r="G2990" i="18" s="1"/>
  <c r="H2990" i="18" s="1"/>
  <c r="G190" i="12"/>
  <c r="B6938" i="18"/>
  <c r="G6938" i="18" s="1"/>
  <c r="H6938" i="18" s="1"/>
  <c r="P173" i="12"/>
  <c r="B7658" i="18"/>
  <c r="G7658" i="18" s="1"/>
  <c r="H7658" i="18" s="1"/>
  <c r="F173" i="12"/>
  <c r="B6854" i="18"/>
  <c r="G6854" i="18" s="1"/>
  <c r="H6854" i="18" s="1"/>
  <c r="H59" i="8"/>
  <c r="B2512" i="18"/>
  <c r="G2512" i="18" s="1"/>
  <c r="H2512" i="18" s="1"/>
  <c r="P59" i="8"/>
  <c r="B2930" i="18" s="1"/>
  <c r="G2930" i="18" s="1"/>
  <c r="H2930" i="18" s="1"/>
  <c r="B2932" i="18"/>
  <c r="G2932" i="18" s="1"/>
  <c r="H2932" i="18" s="1"/>
  <c r="H29" i="14"/>
  <c r="B8533" i="18"/>
  <c r="G8533" i="18" s="1"/>
  <c r="H8533" i="18" s="1"/>
  <c r="O178" i="12"/>
  <c r="B7599" i="18"/>
  <c r="G7599" i="18" s="1"/>
  <c r="H7599" i="18" s="1"/>
  <c r="F29" i="14"/>
  <c r="B8513" i="18"/>
  <c r="G8513" i="18" s="1"/>
  <c r="H8513" i="18" s="1"/>
  <c r="H190" i="12"/>
  <c r="B7036" i="18"/>
  <c r="G7036" i="18" s="1"/>
  <c r="H7036" i="18" s="1"/>
  <c r="J190" i="12"/>
  <c r="B7206" i="18"/>
  <c r="G7206" i="18" s="1"/>
  <c r="H7206" i="18" s="1"/>
  <c r="N178" i="12"/>
  <c r="B7514" i="18"/>
  <c r="G7514" i="18" s="1"/>
  <c r="H7514" i="18" s="1"/>
  <c r="O173" i="12"/>
  <c r="B7573" i="18"/>
  <c r="G7573" i="18" s="1"/>
  <c r="H7573" i="18" s="1"/>
  <c r="I178" i="12"/>
  <c r="B7089" i="18"/>
  <c r="G7089" i="18" s="1"/>
  <c r="H7089" i="18" s="1"/>
  <c r="I173" i="12"/>
  <c r="B7063" i="18"/>
  <c r="G7063" i="18" s="1"/>
  <c r="H7063" i="18" s="1"/>
  <c r="O59" i="8"/>
  <c r="B2872" i="18" s="1"/>
  <c r="G2872" i="18" s="1"/>
  <c r="H2872" i="18" s="1"/>
  <c r="B2874" i="18"/>
  <c r="G2874" i="18" s="1"/>
  <c r="H2874" i="18" s="1"/>
  <c r="G29" i="14"/>
  <c r="B8523" i="18"/>
  <c r="G8523" i="18" s="1"/>
  <c r="H8523" i="18" s="1"/>
  <c r="Q190" i="12"/>
  <c r="B7801" i="18"/>
  <c r="G7801" i="18" s="1"/>
  <c r="H7801" i="18" s="1"/>
  <c r="I190" i="12"/>
  <c r="B7121" i="18"/>
  <c r="G7121" i="18" s="1"/>
  <c r="H7121" i="18" s="1"/>
  <c r="M178" i="12"/>
  <c r="B7429" i="18"/>
  <c r="G7429" i="18" s="1"/>
  <c r="H7429" i="18" s="1"/>
  <c r="N173" i="12"/>
  <c r="B7488" i="18"/>
  <c r="G7488" i="18" s="1"/>
  <c r="H7488" i="18" s="1"/>
  <c r="N59" i="8"/>
  <c r="B2814" i="18" s="1"/>
  <c r="G2814" i="18" s="1"/>
  <c r="H2814" i="18" s="1"/>
  <c r="B2816" i="18"/>
  <c r="G2816" i="18" s="1"/>
  <c r="H2816" i="18" s="1"/>
  <c r="K190" i="12"/>
  <c r="B7291" i="18"/>
  <c r="G7291" i="18" s="1"/>
  <c r="H7291" i="18" s="1"/>
  <c r="P190" i="12"/>
  <c r="B7716" i="18"/>
  <c r="G7716" i="18" s="1"/>
  <c r="H7716" i="18" s="1"/>
  <c r="F178" i="12"/>
  <c r="B6866" i="18"/>
  <c r="G6866" i="18" s="1"/>
  <c r="H6866" i="18" s="1"/>
  <c r="L178" i="12"/>
  <c r="B7344" i="18"/>
  <c r="G7344" i="18" s="1"/>
  <c r="H7344" i="18" s="1"/>
  <c r="M173" i="12"/>
  <c r="B7403" i="18"/>
  <c r="G7403" i="18" s="1"/>
  <c r="H7403" i="18" s="1"/>
  <c r="K59" i="8"/>
  <c r="K94" i="8" s="1"/>
  <c r="B2642" i="18"/>
  <c r="G2642" i="18" s="1"/>
  <c r="H2642" i="18" s="1"/>
  <c r="M59" i="8"/>
  <c r="B2756" i="18" s="1"/>
  <c r="G2756" i="18" s="1"/>
  <c r="H2756" i="18" s="1"/>
  <c r="B2758" i="18"/>
  <c r="G2758" i="18" s="1"/>
  <c r="H2758" i="18" s="1"/>
  <c r="K178" i="12"/>
  <c r="B7259" i="18"/>
  <c r="G7259" i="18" s="1"/>
  <c r="H7259" i="18" s="1"/>
  <c r="L173" i="12"/>
  <c r="B7318" i="18"/>
  <c r="G7318" i="18" s="1"/>
  <c r="H7318" i="18" s="1"/>
  <c r="F183" i="12"/>
  <c r="B6878" i="18"/>
  <c r="G6878" i="18" s="1"/>
  <c r="H6878" i="18" s="1"/>
  <c r="T59" i="8"/>
  <c r="B3162" i="18" s="1"/>
  <c r="G3162" i="18" s="1"/>
  <c r="H3162" i="18" s="1"/>
  <c r="B3164" i="18"/>
  <c r="G3164" i="18" s="1"/>
  <c r="H3164" i="18" s="1"/>
  <c r="L59" i="8"/>
  <c r="B2698" i="18" s="1"/>
  <c r="G2698" i="18" s="1"/>
  <c r="H2698" i="18" s="1"/>
  <c r="B2700" i="18"/>
  <c r="G2700" i="18" s="1"/>
  <c r="H2700" i="18" s="1"/>
  <c r="E90" i="13"/>
  <c r="S5" i="7"/>
  <c r="S57" i="7" s="1"/>
  <c r="F46" i="8"/>
  <c r="D195" i="2"/>
  <c r="D325" i="2"/>
  <c r="B2510" i="18" l="1"/>
  <c r="G2510" i="18" s="1"/>
  <c r="H2510" i="18" s="1"/>
  <c r="H94" i="8"/>
  <c r="B2659" i="18"/>
  <c r="G2659" i="18" s="1"/>
  <c r="H2659" i="18" s="1"/>
  <c r="L89" i="8"/>
  <c r="B2640" i="18"/>
  <c r="G2640" i="18" s="1"/>
  <c r="H2640" i="18" s="1"/>
  <c r="B2452" i="18"/>
  <c r="G2452" i="18" s="1"/>
  <c r="H2452" i="18" s="1"/>
  <c r="B2390" i="18"/>
  <c r="G2390" i="18" s="1"/>
  <c r="H2390" i="18" s="1"/>
  <c r="B2407" i="18"/>
  <c r="G2407" i="18" s="1"/>
  <c r="H2407" i="18" s="1"/>
  <c r="B2369" i="18"/>
  <c r="G2369" i="18" s="1"/>
  <c r="H2369" i="18" s="1"/>
  <c r="D192" i="2"/>
  <c r="D322" i="2"/>
  <c r="C3" i="5"/>
  <c r="C3" i="4"/>
  <c r="C16" i="5" l="1"/>
  <c r="C12" i="5"/>
  <c r="D12" i="5" l="1"/>
  <c r="B964" i="18"/>
  <c r="G964" i="18" s="1"/>
  <c r="H964" i="18" s="1"/>
  <c r="F9" i="16"/>
  <c r="B968" i="18"/>
  <c r="G968" i="18" s="1"/>
  <c r="H968" i="18" s="1"/>
  <c r="D16" i="5"/>
  <c r="K31" i="16"/>
  <c r="K32" i="16"/>
  <c r="L32" i="16"/>
  <c r="M32" i="16"/>
  <c r="N32" i="16"/>
  <c r="O32" i="16"/>
  <c r="P32" i="16"/>
  <c r="Q32" i="16"/>
  <c r="R32" i="16"/>
  <c r="S32" i="16"/>
  <c r="T32" i="16"/>
  <c r="K33" i="16"/>
  <c r="B52" i="13"/>
  <c r="B53" i="13"/>
  <c r="B26" i="13"/>
  <c r="B27" i="13"/>
  <c r="B78" i="13"/>
  <c r="B79" i="13"/>
  <c r="B41" i="12"/>
  <c r="B42" i="12"/>
  <c r="B79" i="12"/>
  <c r="B80" i="12"/>
  <c r="B117" i="12"/>
  <c r="B118" i="12"/>
  <c r="B162" i="12"/>
  <c r="B163" i="12"/>
  <c r="B25" i="11"/>
  <c r="B13" i="11"/>
  <c r="B78" i="11"/>
  <c r="B79" i="11"/>
  <c r="B26" i="11"/>
  <c r="B27" i="11"/>
  <c r="B52" i="11"/>
  <c r="B53" i="11"/>
  <c r="B291" i="10"/>
  <c r="B294" i="10"/>
  <c r="B295" i="10"/>
  <c r="B296" i="10"/>
  <c r="B275" i="10"/>
  <c r="B278" i="10"/>
  <c r="B267" i="10"/>
  <c r="B270" i="10"/>
  <c r="B226" i="10"/>
  <c r="B229" i="10"/>
  <c r="B231" i="10"/>
  <c r="B205" i="10"/>
  <c r="B202" i="10"/>
  <c r="B221" i="10"/>
  <c r="B218" i="10"/>
  <c r="B213" i="10"/>
  <c r="B210" i="10"/>
  <c r="E41" i="10"/>
  <c r="E7" i="10"/>
  <c r="B283" i="10"/>
  <c r="B286" i="10"/>
  <c r="E233" i="10"/>
  <c r="E259" i="10"/>
  <c r="B3970" i="18" s="1"/>
  <c r="G3970" i="18" s="1"/>
  <c r="H3970" i="18" s="1"/>
  <c r="E248" i="10"/>
  <c r="B3959" i="18" s="1"/>
  <c r="G3959" i="18" s="1"/>
  <c r="H3959" i="18" s="1"/>
  <c r="E234" i="10"/>
  <c r="B3945" i="18" s="1"/>
  <c r="G3945" i="18" s="1"/>
  <c r="H3945" i="18" s="1"/>
  <c r="E208" i="10"/>
  <c r="B3931" i="18" s="1"/>
  <c r="G3931" i="18" s="1"/>
  <c r="H3931" i="18" s="1"/>
  <c r="F141" i="9"/>
  <c r="C217" i="4" l="1"/>
  <c r="C212" i="4"/>
  <c r="C35" i="4"/>
  <c r="D17" i="21" l="1"/>
  <c r="B940" i="18"/>
  <c r="G940" i="18" s="1"/>
  <c r="H940" i="18" s="1"/>
  <c r="E17" i="21"/>
  <c r="B945" i="18"/>
  <c r="G945" i="18" s="1"/>
  <c r="H945" i="18" s="1"/>
  <c r="D35" i="4"/>
  <c r="B765" i="18"/>
  <c r="G765" i="18" s="1"/>
  <c r="H765" i="18" s="1"/>
  <c r="F24" i="8"/>
  <c r="B2371" i="18" l="1"/>
  <c r="G2371" i="18" s="1"/>
  <c r="H2371" i="18" s="1"/>
  <c r="F91" i="8"/>
  <c r="C24" i="8"/>
  <c r="A24" i="8"/>
  <c r="E5" i="7"/>
  <c r="O23" i="13"/>
  <c r="H49" i="13"/>
  <c r="B8014" i="18" s="1"/>
  <c r="G8014" i="18" s="1"/>
  <c r="H8014" i="18" s="1"/>
  <c r="H75" i="13"/>
  <c r="B8039" i="18" s="1"/>
  <c r="G8039" i="18" s="1"/>
  <c r="H8039" i="18" s="1"/>
  <c r="H289" i="10"/>
  <c r="B4371" i="18" s="1"/>
  <c r="G4371" i="18" s="1"/>
  <c r="H4371" i="18" s="1"/>
  <c r="H281" i="10"/>
  <c r="B4367" i="18" s="1"/>
  <c r="G4367" i="18" s="1"/>
  <c r="H4367" i="18" s="1"/>
  <c r="H273" i="10"/>
  <c r="B4363" i="18" s="1"/>
  <c r="G4363" i="18" s="1"/>
  <c r="H4363" i="18" s="1"/>
  <c r="H265" i="10"/>
  <c r="B4359" i="18" s="1"/>
  <c r="G4359" i="18" s="1"/>
  <c r="H4359" i="18" s="1"/>
  <c r="E289" i="10"/>
  <c r="B3987" i="18" s="1"/>
  <c r="G3987" i="18" s="1"/>
  <c r="H3987" i="18" s="1"/>
  <c r="G51" i="8"/>
  <c r="F59" i="8"/>
  <c r="C59" i="8" l="1"/>
  <c r="A59" i="8"/>
  <c r="G93" i="8"/>
  <c r="B2448" i="18"/>
  <c r="G2448" i="18" s="1"/>
  <c r="H2448" i="18" s="1"/>
  <c r="O90" i="13"/>
  <c r="B8364" i="18"/>
  <c r="G8364" i="18" s="1"/>
  <c r="H8364" i="18" s="1"/>
  <c r="E57" i="7"/>
  <c r="B1119" i="18"/>
  <c r="G1119" i="18" s="1"/>
  <c r="H1119" i="18" s="1"/>
  <c r="E265" i="10"/>
  <c r="B3975" i="18" s="1"/>
  <c r="G3975" i="18" s="1"/>
  <c r="H3975" i="18" s="1"/>
  <c r="I224" i="10"/>
  <c r="B4487" i="18" s="1"/>
  <c r="G4487" i="18" s="1"/>
  <c r="H4487" i="18" s="1"/>
  <c r="J224" i="10"/>
  <c r="B4654" i="18" s="1"/>
  <c r="G4654" i="18" s="1"/>
  <c r="H4654" i="18" s="1"/>
  <c r="K224" i="10"/>
  <c r="B4821" i="18" s="1"/>
  <c r="G4821" i="18" s="1"/>
  <c r="H4821" i="18" s="1"/>
  <c r="L224" i="10"/>
  <c r="B4988" i="18" s="1"/>
  <c r="G4988" i="18" s="1"/>
  <c r="H4988" i="18" s="1"/>
  <c r="M224" i="10"/>
  <c r="B5155" i="18" s="1"/>
  <c r="G5155" i="18" s="1"/>
  <c r="H5155" i="18" s="1"/>
  <c r="N224" i="10"/>
  <c r="B5322" i="18" s="1"/>
  <c r="G5322" i="18" s="1"/>
  <c r="H5322" i="18" s="1"/>
  <c r="O224" i="10"/>
  <c r="B5489" i="18" s="1"/>
  <c r="G5489" i="18" s="1"/>
  <c r="H5489" i="18" s="1"/>
  <c r="P224" i="10"/>
  <c r="B5656" i="18" s="1"/>
  <c r="G5656" i="18" s="1"/>
  <c r="H5656" i="18" s="1"/>
  <c r="Q224" i="10"/>
  <c r="B5823" i="18" s="1"/>
  <c r="G5823" i="18" s="1"/>
  <c r="H5823" i="18" s="1"/>
  <c r="H224" i="10"/>
  <c r="B4320" i="18" s="1"/>
  <c r="G4320" i="18" s="1"/>
  <c r="H4320" i="18" s="1"/>
  <c r="E224" i="10"/>
  <c r="B3939" i="18" s="1"/>
  <c r="G3939" i="18" s="1"/>
  <c r="H3939" i="18" s="1"/>
  <c r="H216" i="10"/>
  <c r="B4316" i="18" s="1"/>
  <c r="G4316" i="18" s="1"/>
  <c r="H4316" i="18" s="1"/>
  <c r="E216" i="10"/>
  <c r="B3935" i="18" s="1"/>
  <c r="G3935" i="18" s="1"/>
  <c r="H3935" i="18" s="1"/>
  <c r="Q216" i="10"/>
  <c r="B5819" i="18" s="1"/>
  <c r="G5819" i="18" s="1"/>
  <c r="H5819" i="18" s="1"/>
  <c r="P216" i="10"/>
  <c r="B5652" i="18" s="1"/>
  <c r="G5652" i="18" s="1"/>
  <c r="H5652" i="18" s="1"/>
  <c r="O216" i="10"/>
  <c r="B5485" i="18" s="1"/>
  <c r="G5485" i="18" s="1"/>
  <c r="H5485" i="18" s="1"/>
  <c r="N216" i="10"/>
  <c r="B5318" i="18" s="1"/>
  <c r="G5318" i="18" s="1"/>
  <c r="H5318" i="18" s="1"/>
  <c r="M216" i="10"/>
  <c r="B5151" i="18" s="1"/>
  <c r="G5151" i="18" s="1"/>
  <c r="H5151" i="18" s="1"/>
  <c r="L216" i="10"/>
  <c r="B4984" i="18" s="1"/>
  <c r="G4984" i="18" s="1"/>
  <c r="H4984" i="18" s="1"/>
  <c r="K216" i="10"/>
  <c r="B4817" i="18" s="1"/>
  <c r="G4817" i="18" s="1"/>
  <c r="H4817" i="18" s="1"/>
  <c r="J216" i="10"/>
  <c r="B4650" i="18" s="1"/>
  <c r="G4650" i="18" s="1"/>
  <c r="H4650" i="18" s="1"/>
  <c r="I216" i="10"/>
  <c r="B4483" i="18" s="1"/>
  <c r="G4483" i="18" s="1"/>
  <c r="H4483" i="18" s="1"/>
  <c r="Q208" i="10"/>
  <c r="B5815" i="18" s="1"/>
  <c r="G5815" i="18" s="1"/>
  <c r="H5815" i="18" s="1"/>
  <c r="P208" i="10"/>
  <c r="B5648" i="18" s="1"/>
  <c r="G5648" i="18" s="1"/>
  <c r="H5648" i="18" s="1"/>
  <c r="O208" i="10"/>
  <c r="B5481" i="18" s="1"/>
  <c r="G5481" i="18" s="1"/>
  <c r="H5481" i="18" s="1"/>
  <c r="N208" i="10"/>
  <c r="B5314" i="18" s="1"/>
  <c r="G5314" i="18" s="1"/>
  <c r="H5314" i="18" s="1"/>
  <c r="M208" i="10"/>
  <c r="B5147" i="18" s="1"/>
  <c r="G5147" i="18" s="1"/>
  <c r="H5147" i="18" s="1"/>
  <c r="L208" i="10"/>
  <c r="B4980" i="18" s="1"/>
  <c r="G4980" i="18" s="1"/>
  <c r="H4980" i="18" s="1"/>
  <c r="K208" i="10"/>
  <c r="B4813" i="18" s="1"/>
  <c r="G4813" i="18" s="1"/>
  <c r="H4813" i="18" s="1"/>
  <c r="J208" i="10"/>
  <c r="B4646" i="18" s="1"/>
  <c r="G4646" i="18" s="1"/>
  <c r="H4646" i="18" s="1"/>
  <c r="I208" i="10"/>
  <c r="B4479" i="18" s="1"/>
  <c r="G4479" i="18" s="1"/>
  <c r="H4479" i="18" s="1"/>
  <c r="H208" i="10"/>
  <c r="B4312" i="18" s="1"/>
  <c r="G4312" i="18" s="1"/>
  <c r="H4312" i="18" s="1"/>
  <c r="Q200" i="10"/>
  <c r="B5811" i="18" s="1"/>
  <c r="G5811" i="18" s="1"/>
  <c r="H5811" i="18" s="1"/>
  <c r="I200" i="10"/>
  <c r="B4475" i="18" s="1"/>
  <c r="G4475" i="18" s="1"/>
  <c r="H4475" i="18" s="1"/>
  <c r="J200" i="10"/>
  <c r="B4642" i="18" s="1"/>
  <c r="G4642" i="18" s="1"/>
  <c r="H4642" i="18" s="1"/>
  <c r="K200" i="10"/>
  <c r="B4809" i="18" s="1"/>
  <c r="G4809" i="18" s="1"/>
  <c r="H4809" i="18" s="1"/>
  <c r="L200" i="10"/>
  <c r="B4976" i="18" s="1"/>
  <c r="G4976" i="18" s="1"/>
  <c r="H4976" i="18" s="1"/>
  <c r="M200" i="10"/>
  <c r="B5143" i="18" s="1"/>
  <c r="G5143" i="18" s="1"/>
  <c r="H5143" i="18" s="1"/>
  <c r="N200" i="10"/>
  <c r="B5310" i="18" s="1"/>
  <c r="G5310" i="18" s="1"/>
  <c r="H5310" i="18" s="1"/>
  <c r="O200" i="10"/>
  <c r="B5477" i="18" s="1"/>
  <c r="G5477" i="18" s="1"/>
  <c r="H5477" i="18" s="1"/>
  <c r="P200" i="10"/>
  <c r="B5644" i="18" s="1"/>
  <c r="G5644" i="18" s="1"/>
  <c r="H5644" i="18" s="1"/>
  <c r="H200" i="10"/>
  <c r="B4308" i="18" s="1"/>
  <c r="G4308" i="18" s="1"/>
  <c r="H4308" i="18" s="1"/>
  <c r="E200" i="10"/>
  <c r="B3927" i="18" s="1"/>
  <c r="G3927" i="18" s="1"/>
  <c r="H3927" i="18" s="1"/>
  <c r="I289" i="10"/>
  <c r="B4538" i="18" s="1"/>
  <c r="G4538" i="18" s="1"/>
  <c r="H4538" i="18" s="1"/>
  <c r="B4705" i="18"/>
  <c r="G4705" i="18" s="1"/>
  <c r="H4705" i="18" s="1"/>
  <c r="K289" i="10"/>
  <c r="B4872" i="18" s="1"/>
  <c r="G4872" i="18" s="1"/>
  <c r="H4872" i="18" s="1"/>
  <c r="L289" i="10"/>
  <c r="B5039" i="18" s="1"/>
  <c r="G5039" i="18" s="1"/>
  <c r="H5039" i="18" s="1"/>
  <c r="M289" i="10"/>
  <c r="B5206" i="18" s="1"/>
  <c r="G5206" i="18" s="1"/>
  <c r="H5206" i="18" s="1"/>
  <c r="N289" i="10"/>
  <c r="B5373" i="18" s="1"/>
  <c r="G5373" i="18" s="1"/>
  <c r="H5373" i="18" s="1"/>
  <c r="O289" i="10"/>
  <c r="B5540" i="18" s="1"/>
  <c r="G5540" i="18" s="1"/>
  <c r="H5540" i="18" s="1"/>
  <c r="P289" i="10"/>
  <c r="B5707" i="18" s="1"/>
  <c r="G5707" i="18" s="1"/>
  <c r="H5707" i="18" s="1"/>
  <c r="Q289" i="10"/>
  <c r="B5874" i="18" s="1"/>
  <c r="G5874" i="18" s="1"/>
  <c r="H5874" i="18" s="1"/>
  <c r="E281" i="10"/>
  <c r="B3983" i="18" s="1"/>
  <c r="G3983" i="18" s="1"/>
  <c r="H3983" i="18" s="1"/>
  <c r="Q281" i="10"/>
  <c r="B5870" i="18" s="1"/>
  <c r="G5870" i="18" s="1"/>
  <c r="H5870" i="18" s="1"/>
  <c r="P281" i="10"/>
  <c r="B5703" i="18" s="1"/>
  <c r="G5703" i="18" s="1"/>
  <c r="H5703" i="18" s="1"/>
  <c r="O281" i="10"/>
  <c r="B5536" i="18" s="1"/>
  <c r="G5536" i="18" s="1"/>
  <c r="H5536" i="18" s="1"/>
  <c r="N281" i="10"/>
  <c r="B5369" i="18" s="1"/>
  <c r="G5369" i="18" s="1"/>
  <c r="H5369" i="18" s="1"/>
  <c r="M281" i="10"/>
  <c r="B5202" i="18" s="1"/>
  <c r="G5202" i="18" s="1"/>
  <c r="H5202" i="18" s="1"/>
  <c r="L281" i="10"/>
  <c r="B5035" i="18" s="1"/>
  <c r="G5035" i="18" s="1"/>
  <c r="H5035" i="18" s="1"/>
  <c r="K281" i="10"/>
  <c r="B4868" i="18" s="1"/>
  <c r="G4868" i="18" s="1"/>
  <c r="H4868" i="18" s="1"/>
  <c r="J281" i="10"/>
  <c r="B4701" i="18" s="1"/>
  <c r="G4701" i="18" s="1"/>
  <c r="H4701" i="18" s="1"/>
  <c r="I281" i="10"/>
  <c r="B4534" i="18" s="1"/>
  <c r="G4534" i="18" s="1"/>
  <c r="H4534" i="18" s="1"/>
  <c r="E273" i="10"/>
  <c r="B3979" i="18" s="1"/>
  <c r="G3979" i="18" s="1"/>
  <c r="H3979" i="18" s="1"/>
  <c r="Q273" i="10"/>
  <c r="B5866" i="18" s="1"/>
  <c r="G5866" i="18" s="1"/>
  <c r="H5866" i="18" s="1"/>
  <c r="P273" i="10"/>
  <c r="B5699" i="18" s="1"/>
  <c r="G5699" i="18" s="1"/>
  <c r="H5699" i="18" s="1"/>
  <c r="O273" i="10"/>
  <c r="B5532" i="18" s="1"/>
  <c r="G5532" i="18" s="1"/>
  <c r="H5532" i="18" s="1"/>
  <c r="N273" i="10"/>
  <c r="B5365" i="18" s="1"/>
  <c r="G5365" i="18" s="1"/>
  <c r="H5365" i="18" s="1"/>
  <c r="M273" i="10"/>
  <c r="B5198" i="18" s="1"/>
  <c r="G5198" i="18" s="1"/>
  <c r="H5198" i="18" s="1"/>
  <c r="L273" i="10"/>
  <c r="B5031" i="18" s="1"/>
  <c r="G5031" i="18" s="1"/>
  <c r="H5031" i="18" s="1"/>
  <c r="K273" i="10"/>
  <c r="B4864" i="18" s="1"/>
  <c r="G4864" i="18" s="1"/>
  <c r="H4864" i="18" s="1"/>
  <c r="J273" i="10"/>
  <c r="B4697" i="18" s="1"/>
  <c r="G4697" i="18" s="1"/>
  <c r="H4697" i="18" s="1"/>
  <c r="I273" i="10"/>
  <c r="B4530" i="18" s="1"/>
  <c r="G4530" i="18" s="1"/>
  <c r="H4530" i="18" s="1"/>
  <c r="I265" i="10"/>
  <c r="B4526" i="18" s="1"/>
  <c r="G4526" i="18" s="1"/>
  <c r="H4526" i="18" s="1"/>
  <c r="J265" i="10"/>
  <c r="K265" i="10"/>
  <c r="B4860" i="18" s="1"/>
  <c r="G4860" i="18" s="1"/>
  <c r="H4860" i="18" s="1"/>
  <c r="L265" i="10"/>
  <c r="B5027" i="18" s="1"/>
  <c r="G5027" i="18" s="1"/>
  <c r="H5027" i="18" s="1"/>
  <c r="M265" i="10"/>
  <c r="B5194" i="18" s="1"/>
  <c r="G5194" i="18" s="1"/>
  <c r="H5194" i="18" s="1"/>
  <c r="N265" i="10"/>
  <c r="B5361" i="18" s="1"/>
  <c r="G5361" i="18" s="1"/>
  <c r="H5361" i="18" s="1"/>
  <c r="O265" i="10"/>
  <c r="B5528" i="18" s="1"/>
  <c r="G5528" i="18" s="1"/>
  <c r="H5528" i="18" s="1"/>
  <c r="P265" i="10"/>
  <c r="B5695" i="18" s="1"/>
  <c r="G5695" i="18" s="1"/>
  <c r="H5695" i="18" s="1"/>
  <c r="Q265" i="10"/>
  <c r="B5862" i="18" s="1"/>
  <c r="G5862" i="18" s="1"/>
  <c r="H5862" i="18" s="1"/>
  <c r="B4693" i="18" l="1"/>
  <c r="G4693" i="18" s="1"/>
  <c r="H4693" i="18" s="1"/>
  <c r="J264" i="10"/>
  <c r="H199" i="10"/>
  <c r="E102" i="15"/>
  <c r="B8828" i="18" s="1"/>
  <c r="G8828" i="18" s="1"/>
  <c r="H8828" i="18" s="1"/>
  <c r="M77" i="8"/>
  <c r="N77" i="8"/>
  <c r="O77" i="8"/>
  <c r="P77" i="8"/>
  <c r="Q77" i="8"/>
  <c r="R77" i="8"/>
  <c r="S77" i="8"/>
  <c r="T77" i="8"/>
  <c r="K77" i="8"/>
  <c r="K95" i="8" s="1"/>
  <c r="H77" i="8"/>
  <c r="H95" i="8" s="1"/>
  <c r="G77" i="8"/>
  <c r="F77" i="8"/>
  <c r="T51" i="8"/>
  <c r="H51" i="8"/>
  <c r="K51" i="8"/>
  <c r="L51" i="8"/>
  <c r="M51" i="8"/>
  <c r="N51" i="8"/>
  <c r="O51" i="8"/>
  <c r="P51" i="8"/>
  <c r="Q51" i="8"/>
  <c r="R51" i="8"/>
  <c r="S51" i="8"/>
  <c r="F51" i="8"/>
  <c r="F93" i="8" s="1"/>
  <c r="A77" i="8" l="1"/>
  <c r="A51" i="8"/>
  <c r="L5" i="7"/>
  <c r="L57" i="7" s="1"/>
  <c r="C77" i="8"/>
  <c r="C51" i="8"/>
  <c r="T93" i="8"/>
  <c r="B3158" i="18"/>
  <c r="G3158" i="18" s="1"/>
  <c r="H3158" i="18" s="1"/>
  <c r="Q95" i="8"/>
  <c r="B3002" i="18"/>
  <c r="G3002" i="18" s="1"/>
  <c r="H3002" i="18" s="1"/>
  <c r="P95" i="8"/>
  <c r="B2944" i="18"/>
  <c r="G2944" i="18" s="1"/>
  <c r="H2944" i="18" s="1"/>
  <c r="O93" i="8"/>
  <c r="B2868" i="18"/>
  <c r="G2868" i="18" s="1"/>
  <c r="H2868" i="18" s="1"/>
  <c r="G95" i="8"/>
  <c r="B2466" i="18"/>
  <c r="G2466" i="18" s="1"/>
  <c r="H2466" i="18" s="1"/>
  <c r="O95" i="8"/>
  <c r="B2886" i="18"/>
  <c r="G2886" i="18" s="1"/>
  <c r="H2886" i="18" s="1"/>
  <c r="B2524" i="18"/>
  <c r="G2524" i="18" s="1"/>
  <c r="H2524" i="18" s="1"/>
  <c r="N95" i="8"/>
  <c r="B2828" i="18"/>
  <c r="G2828" i="18" s="1"/>
  <c r="H2828" i="18" s="1"/>
  <c r="N93" i="8"/>
  <c r="B2810" i="18"/>
  <c r="G2810" i="18" s="1"/>
  <c r="H2810" i="18" s="1"/>
  <c r="M93" i="8"/>
  <c r="B2752" i="18"/>
  <c r="G2752" i="18" s="1"/>
  <c r="H2752" i="18" s="1"/>
  <c r="B2654" i="18"/>
  <c r="G2654" i="18" s="1"/>
  <c r="H2654" i="18" s="1"/>
  <c r="M95" i="8"/>
  <c r="B2770" i="18"/>
  <c r="G2770" i="18" s="1"/>
  <c r="H2770" i="18" s="1"/>
  <c r="L93" i="8"/>
  <c r="B2694" i="18"/>
  <c r="G2694" i="18" s="1"/>
  <c r="H2694" i="18" s="1"/>
  <c r="T95" i="8"/>
  <c r="B3176" i="18"/>
  <c r="G3176" i="18" s="1"/>
  <c r="H3176" i="18" s="1"/>
  <c r="L95" i="8"/>
  <c r="B2712" i="18"/>
  <c r="G2712" i="18" s="1"/>
  <c r="H2712" i="18" s="1"/>
  <c r="P93" i="8"/>
  <c r="B2926" i="18"/>
  <c r="G2926" i="18" s="1"/>
  <c r="H2926" i="18" s="1"/>
  <c r="S93" i="8"/>
  <c r="B3100" i="18"/>
  <c r="G3100" i="18" s="1"/>
  <c r="H3100" i="18" s="1"/>
  <c r="K93" i="8"/>
  <c r="B2636" i="18"/>
  <c r="G2636" i="18" s="1"/>
  <c r="H2636" i="18" s="1"/>
  <c r="S95" i="8"/>
  <c r="B3118" i="18"/>
  <c r="G3118" i="18" s="1"/>
  <c r="H3118" i="18" s="1"/>
  <c r="Q93" i="8"/>
  <c r="B2984" i="18"/>
  <c r="G2984" i="18" s="1"/>
  <c r="H2984" i="18" s="1"/>
  <c r="R93" i="8"/>
  <c r="B3042" i="18"/>
  <c r="G3042" i="18" s="1"/>
  <c r="H3042" i="18" s="1"/>
  <c r="H93" i="8"/>
  <c r="B2506" i="18"/>
  <c r="G2506" i="18" s="1"/>
  <c r="H2506" i="18" s="1"/>
  <c r="R95" i="8"/>
  <c r="B3060" i="18"/>
  <c r="G3060" i="18" s="1"/>
  <c r="H3060" i="18" s="1"/>
  <c r="H326" i="10"/>
  <c r="B4307" i="18"/>
  <c r="G4307" i="18" s="1"/>
  <c r="H4307" i="18" s="1"/>
  <c r="K5" i="7"/>
  <c r="T91" i="8"/>
  <c r="L91" i="8"/>
  <c r="M91" i="8"/>
  <c r="N91" i="8"/>
  <c r="O91" i="8"/>
  <c r="P91" i="8"/>
  <c r="Q91" i="8"/>
  <c r="R91" i="8"/>
  <c r="S91" i="8"/>
  <c r="K91" i="8"/>
  <c r="G91" i="8"/>
  <c r="K57" i="7" l="1"/>
  <c r="C51" i="2"/>
  <c r="C37" i="2"/>
  <c r="B30" i="18" s="1"/>
  <c r="G30" i="18" s="1"/>
  <c r="H30" i="18" s="1"/>
  <c r="C19" i="2"/>
  <c r="B12" i="18" s="1"/>
  <c r="G12" i="18" s="1"/>
  <c r="H12" i="18" s="1"/>
  <c r="D51" i="2" l="1"/>
  <c r="B44" i="18"/>
  <c r="G44" i="18" s="1"/>
  <c r="H44" i="18" s="1"/>
  <c r="C36" i="2"/>
  <c r="D37" i="2"/>
  <c r="C17" i="2"/>
  <c r="D19" i="2"/>
  <c r="A8" i="14"/>
  <c r="A246" i="10"/>
  <c r="B246" i="10"/>
  <c r="E264" i="10"/>
  <c r="Q264" i="10"/>
  <c r="B281" i="10"/>
  <c r="M264" i="10"/>
  <c r="I264" i="10"/>
  <c r="B273" i="10"/>
  <c r="K264" i="10"/>
  <c r="L264" i="10"/>
  <c r="N264" i="10"/>
  <c r="O264" i="10"/>
  <c r="P264" i="10"/>
  <c r="B272" i="10"/>
  <c r="B280" i="10"/>
  <c r="B288" i="10"/>
  <c r="B289" i="10"/>
  <c r="E232" i="10" l="1"/>
  <c r="J329" i="10"/>
  <c r="B4692" i="18"/>
  <c r="G4692" i="18" s="1"/>
  <c r="H4692" i="18" s="1"/>
  <c r="I329" i="10"/>
  <c r="B4525" i="18"/>
  <c r="G4525" i="18" s="1"/>
  <c r="H4525" i="18" s="1"/>
  <c r="D17" i="2"/>
  <c r="B10" i="18"/>
  <c r="G10" i="18" s="1"/>
  <c r="H10" i="18" s="1"/>
  <c r="M329" i="10"/>
  <c r="B5193" i="18"/>
  <c r="G5193" i="18" s="1"/>
  <c r="H5193" i="18" s="1"/>
  <c r="P329" i="10"/>
  <c r="B5694" i="18"/>
  <c r="G5694" i="18" s="1"/>
  <c r="H5694" i="18" s="1"/>
  <c r="N329" i="10"/>
  <c r="B5360" i="18"/>
  <c r="G5360" i="18" s="1"/>
  <c r="H5360" i="18" s="1"/>
  <c r="O329" i="10"/>
  <c r="B5527" i="18"/>
  <c r="G5527" i="18" s="1"/>
  <c r="H5527" i="18" s="1"/>
  <c r="Q329" i="10"/>
  <c r="B5861" i="18"/>
  <c r="G5861" i="18" s="1"/>
  <c r="H5861" i="18" s="1"/>
  <c r="L329" i="10"/>
  <c r="B5026" i="18"/>
  <c r="G5026" i="18" s="1"/>
  <c r="H5026" i="18" s="1"/>
  <c r="K329" i="10"/>
  <c r="B4859" i="18"/>
  <c r="G4859" i="18" s="1"/>
  <c r="H4859" i="18" s="1"/>
  <c r="D36" i="2"/>
  <c r="B29" i="18"/>
  <c r="G29" i="18" s="1"/>
  <c r="H29" i="18" s="1"/>
  <c r="H264" i="10"/>
  <c r="B595" i="18"/>
  <c r="G595" i="18" s="1"/>
  <c r="H595" i="18" s="1"/>
  <c r="C426" i="2"/>
  <c r="D426" i="2" l="1"/>
  <c r="B398" i="18"/>
  <c r="G398" i="18" s="1"/>
  <c r="H398" i="18" s="1"/>
  <c r="H329" i="10"/>
  <c r="B4358" i="18"/>
  <c r="G4358" i="18" s="1"/>
  <c r="H4358" i="18" s="1"/>
  <c r="E199" i="10"/>
  <c r="B208" i="10"/>
  <c r="K199" i="10"/>
  <c r="N199" i="10"/>
  <c r="O199" i="10"/>
  <c r="J199" i="10"/>
  <c r="I199" i="10"/>
  <c r="B207" i="10"/>
  <c r="B215" i="10"/>
  <c r="B223" i="10"/>
  <c r="O326" i="10" l="1"/>
  <c r="B5476" i="18"/>
  <c r="G5476" i="18" s="1"/>
  <c r="H5476" i="18" s="1"/>
  <c r="N326" i="10"/>
  <c r="B5309" i="18"/>
  <c r="G5309" i="18" s="1"/>
  <c r="H5309" i="18" s="1"/>
  <c r="K326" i="10"/>
  <c r="B4808" i="18"/>
  <c r="G4808" i="18" s="1"/>
  <c r="H4808" i="18" s="1"/>
  <c r="E326" i="10"/>
  <c r="B3926" i="18"/>
  <c r="G3926" i="18" s="1"/>
  <c r="H3926" i="18" s="1"/>
  <c r="I326" i="10"/>
  <c r="B4474" i="18"/>
  <c r="G4474" i="18" s="1"/>
  <c r="H4474" i="18" s="1"/>
  <c r="J326" i="10"/>
  <c r="B4641" i="18"/>
  <c r="G4641" i="18" s="1"/>
  <c r="H4641" i="18" s="1"/>
  <c r="Q199" i="10"/>
  <c r="M199" i="10"/>
  <c r="P199" i="10"/>
  <c r="L199" i="10"/>
  <c r="B216" i="10"/>
  <c r="M326" i="10" l="1"/>
  <c r="B5142" i="18"/>
  <c r="G5142" i="18" s="1"/>
  <c r="H5142" i="18" s="1"/>
  <c r="P326" i="10"/>
  <c r="B5643" i="18"/>
  <c r="G5643" i="18" s="1"/>
  <c r="H5643" i="18" s="1"/>
  <c r="L326" i="10"/>
  <c r="B4975" i="18"/>
  <c r="G4975" i="18" s="1"/>
  <c r="H4975" i="18" s="1"/>
  <c r="Q326" i="10"/>
  <c r="B5810" i="18"/>
  <c r="G5810" i="18" s="1"/>
  <c r="H5810" i="18" s="1"/>
  <c r="O11" i="1"/>
  <c r="F15" i="1"/>
  <c r="F19" i="1"/>
  <c r="AA7" i="7" l="1"/>
  <c r="B2207" i="18" s="1"/>
  <c r="G2207" i="18" s="1"/>
  <c r="H2207" i="18" s="1"/>
  <c r="AA8" i="7"/>
  <c r="B2208" i="18" s="1"/>
  <c r="G2208" i="18" s="1"/>
  <c r="H2208" i="18" s="1"/>
  <c r="AA9" i="7"/>
  <c r="B2209" i="18" s="1"/>
  <c r="G2209" i="18" s="1"/>
  <c r="H2209" i="18" s="1"/>
  <c r="AA10" i="7"/>
  <c r="B2210" i="18" s="1"/>
  <c r="G2210" i="18" s="1"/>
  <c r="H2210" i="18" s="1"/>
  <c r="AA11" i="7"/>
  <c r="B2211" i="18" s="1"/>
  <c r="G2211" i="18" s="1"/>
  <c r="H2211" i="18" s="1"/>
  <c r="AA12" i="7"/>
  <c r="B2212" i="18" s="1"/>
  <c r="G2212" i="18" s="1"/>
  <c r="H2212" i="18" s="1"/>
  <c r="AA13" i="7"/>
  <c r="B2213" i="18" s="1"/>
  <c r="G2213" i="18" s="1"/>
  <c r="H2213" i="18" s="1"/>
  <c r="AA14" i="7"/>
  <c r="B2214" i="18" s="1"/>
  <c r="G2214" i="18" s="1"/>
  <c r="H2214" i="18" s="1"/>
  <c r="AA15" i="7"/>
  <c r="B2215" i="18" s="1"/>
  <c r="G2215" i="18" s="1"/>
  <c r="H2215" i="18" s="1"/>
  <c r="AA16" i="7"/>
  <c r="B2216" i="18" s="1"/>
  <c r="G2216" i="18" s="1"/>
  <c r="H2216" i="18" s="1"/>
  <c r="AA17" i="7"/>
  <c r="B2217" i="18" s="1"/>
  <c r="G2217" i="18" s="1"/>
  <c r="H2217" i="18" s="1"/>
  <c r="AA18" i="7"/>
  <c r="B2218" i="18" s="1"/>
  <c r="G2218" i="18" s="1"/>
  <c r="H2218" i="18" s="1"/>
  <c r="AA19" i="7"/>
  <c r="B2219" i="18" s="1"/>
  <c r="G2219" i="18" s="1"/>
  <c r="H2219" i="18" s="1"/>
  <c r="AA20" i="7"/>
  <c r="B2220" i="18" s="1"/>
  <c r="G2220" i="18" s="1"/>
  <c r="H2220" i="18" s="1"/>
  <c r="AA21" i="7"/>
  <c r="B2221" i="18" s="1"/>
  <c r="G2221" i="18" s="1"/>
  <c r="H2221" i="18" s="1"/>
  <c r="AA22" i="7"/>
  <c r="B2222" i="18" s="1"/>
  <c r="G2222" i="18" s="1"/>
  <c r="H2222" i="18" s="1"/>
  <c r="AA23" i="7"/>
  <c r="B2223" i="18" s="1"/>
  <c r="G2223" i="18" s="1"/>
  <c r="H2223" i="18" s="1"/>
  <c r="AA24" i="7"/>
  <c r="B2224" i="18" s="1"/>
  <c r="G2224" i="18" s="1"/>
  <c r="H2224" i="18" s="1"/>
  <c r="AA25" i="7"/>
  <c r="B2225" i="18" s="1"/>
  <c r="G2225" i="18" s="1"/>
  <c r="H2225" i="18" s="1"/>
  <c r="AA26" i="7"/>
  <c r="B2226" i="18" s="1"/>
  <c r="G2226" i="18" s="1"/>
  <c r="H2226" i="18" s="1"/>
  <c r="AA27" i="7"/>
  <c r="B2227" i="18" s="1"/>
  <c r="G2227" i="18" s="1"/>
  <c r="H2227" i="18" s="1"/>
  <c r="AA28" i="7"/>
  <c r="B2228" i="18" s="1"/>
  <c r="G2228" i="18" s="1"/>
  <c r="H2228" i="18" s="1"/>
  <c r="AA30" i="7"/>
  <c r="B2230" i="18" s="1"/>
  <c r="G2230" i="18" s="1"/>
  <c r="H2230" i="18" s="1"/>
  <c r="AA31" i="7"/>
  <c r="B2231" i="18" s="1"/>
  <c r="G2231" i="18" s="1"/>
  <c r="H2231" i="18" s="1"/>
  <c r="AA32" i="7"/>
  <c r="B2232" i="18" s="1"/>
  <c r="G2232" i="18" s="1"/>
  <c r="H2232" i="18" s="1"/>
  <c r="AA33" i="7"/>
  <c r="B2233" i="18" s="1"/>
  <c r="G2233" i="18" s="1"/>
  <c r="H2233" i="18" s="1"/>
  <c r="AA34" i="7"/>
  <c r="B2234" i="18" s="1"/>
  <c r="G2234" i="18" s="1"/>
  <c r="H2234" i="18" s="1"/>
  <c r="AA35" i="7"/>
  <c r="B2235" i="18" s="1"/>
  <c r="G2235" i="18" s="1"/>
  <c r="H2235" i="18" s="1"/>
  <c r="AA36" i="7"/>
  <c r="B2236" i="18" s="1"/>
  <c r="G2236" i="18" s="1"/>
  <c r="H2236" i="18" s="1"/>
  <c r="AA37" i="7"/>
  <c r="B2237" i="18" s="1"/>
  <c r="G2237" i="18" s="1"/>
  <c r="H2237" i="18" s="1"/>
  <c r="AA38" i="7"/>
  <c r="B2238" i="18" s="1"/>
  <c r="G2238" i="18" s="1"/>
  <c r="H2238" i="18" s="1"/>
  <c r="AA39" i="7"/>
  <c r="B2239" i="18" s="1"/>
  <c r="G2239" i="18" s="1"/>
  <c r="H2239" i="18" s="1"/>
  <c r="AA40" i="7"/>
  <c r="B2240" i="18" s="1"/>
  <c r="G2240" i="18" s="1"/>
  <c r="H2240" i="18" s="1"/>
  <c r="AA41" i="7"/>
  <c r="B2241" i="18" s="1"/>
  <c r="G2241" i="18" s="1"/>
  <c r="H2241" i="18" s="1"/>
  <c r="AA42" i="7"/>
  <c r="B2242" i="18" s="1"/>
  <c r="G2242" i="18" s="1"/>
  <c r="H2242" i="18" s="1"/>
  <c r="AA43" i="7"/>
  <c r="B2243" i="18" s="1"/>
  <c r="G2243" i="18" s="1"/>
  <c r="H2243" i="18" s="1"/>
  <c r="AA44" i="7"/>
  <c r="B2244" i="18" s="1"/>
  <c r="G2244" i="18" s="1"/>
  <c r="H2244" i="18" s="1"/>
  <c r="AA45" i="7"/>
  <c r="B2245" i="18" s="1"/>
  <c r="G2245" i="18" s="1"/>
  <c r="H2245" i="18" s="1"/>
  <c r="AA46" i="7"/>
  <c r="B2246" i="18" s="1"/>
  <c r="G2246" i="18" s="1"/>
  <c r="H2246" i="18" s="1"/>
  <c r="AA47" i="7"/>
  <c r="B2247" i="18" s="1"/>
  <c r="G2247" i="18" s="1"/>
  <c r="H2247" i="18" s="1"/>
  <c r="AA48" i="7"/>
  <c r="B2248" i="18" s="1"/>
  <c r="G2248" i="18" s="1"/>
  <c r="H2248" i="18" s="1"/>
  <c r="AA49" i="7"/>
  <c r="B2249" i="18" s="1"/>
  <c r="G2249" i="18" s="1"/>
  <c r="H2249" i="18" s="1"/>
  <c r="AA50" i="7"/>
  <c r="B2250" i="18" s="1"/>
  <c r="G2250" i="18" s="1"/>
  <c r="H2250" i="18" s="1"/>
  <c r="AA51" i="7"/>
  <c r="B2251" i="18" s="1"/>
  <c r="G2251" i="18" s="1"/>
  <c r="H2251" i="18" s="1"/>
  <c r="AA52" i="7"/>
  <c r="B2252" i="18" s="1"/>
  <c r="G2252" i="18" s="1"/>
  <c r="H2252" i="18" s="1"/>
  <c r="AA53" i="7"/>
  <c r="B2253" i="18" s="1"/>
  <c r="G2253" i="18" s="1"/>
  <c r="H2253" i="18" s="1"/>
  <c r="AA54" i="7"/>
  <c r="B2254" i="18" s="1"/>
  <c r="G2254" i="18" s="1"/>
  <c r="H2254" i="18" s="1"/>
  <c r="AA6" i="7"/>
  <c r="B2206" i="18" s="1"/>
  <c r="G2206" i="18" s="1"/>
  <c r="H2206" i="18" s="1"/>
  <c r="O6" i="7"/>
  <c r="B1614" i="18" s="1"/>
  <c r="G1614" i="18" s="1"/>
  <c r="H1614" i="18" s="1"/>
  <c r="O7" i="7"/>
  <c r="B1615" i="18" s="1"/>
  <c r="G1615" i="18" s="1"/>
  <c r="H1615" i="18" s="1"/>
  <c r="B1616" i="18"/>
  <c r="G1616" i="18" s="1"/>
  <c r="H1616" i="18" s="1"/>
  <c r="O9" i="7"/>
  <c r="B1617" i="18" s="1"/>
  <c r="G1617" i="18" s="1"/>
  <c r="H1617" i="18" s="1"/>
  <c r="O10" i="7"/>
  <c r="B1618" i="18" s="1"/>
  <c r="G1618" i="18" s="1"/>
  <c r="H1618" i="18" s="1"/>
  <c r="O11" i="7"/>
  <c r="B1619" i="18" s="1"/>
  <c r="G1619" i="18" s="1"/>
  <c r="H1619" i="18" s="1"/>
  <c r="O12" i="7"/>
  <c r="B1620" i="18" s="1"/>
  <c r="G1620" i="18" s="1"/>
  <c r="H1620" i="18" s="1"/>
  <c r="O13" i="7"/>
  <c r="B1621" i="18" s="1"/>
  <c r="G1621" i="18" s="1"/>
  <c r="H1621" i="18" s="1"/>
  <c r="O14" i="7"/>
  <c r="B1622" i="18" s="1"/>
  <c r="G1622" i="18" s="1"/>
  <c r="H1622" i="18" s="1"/>
  <c r="O15" i="7"/>
  <c r="B1623" i="18" s="1"/>
  <c r="G1623" i="18" s="1"/>
  <c r="H1623" i="18" s="1"/>
  <c r="O16" i="7"/>
  <c r="B1624" i="18" s="1"/>
  <c r="G1624" i="18" s="1"/>
  <c r="H1624" i="18" s="1"/>
  <c r="O17" i="7"/>
  <c r="B1625" i="18" s="1"/>
  <c r="G1625" i="18" s="1"/>
  <c r="H1625" i="18" s="1"/>
  <c r="O18" i="7"/>
  <c r="B1626" i="18" s="1"/>
  <c r="G1626" i="18" s="1"/>
  <c r="H1626" i="18" s="1"/>
  <c r="O19" i="7"/>
  <c r="B1627" i="18" s="1"/>
  <c r="G1627" i="18" s="1"/>
  <c r="H1627" i="18" s="1"/>
  <c r="O20" i="7"/>
  <c r="B1628" i="18" s="1"/>
  <c r="G1628" i="18" s="1"/>
  <c r="H1628" i="18" s="1"/>
  <c r="O21" i="7"/>
  <c r="B1629" i="18" s="1"/>
  <c r="G1629" i="18" s="1"/>
  <c r="H1629" i="18" s="1"/>
  <c r="O22" i="7"/>
  <c r="B1630" i="18" s="1"/>
  <c r="G1630" i="18" s="1"/>
  <c r="H1630" i="18" s="1"/>
  <c r="O23" i="7"/>
  <c r="B1631" i="18" s="1"/>
  <c r="G1631" i="18" s="1"/>
  <c r="H1631" i="18" s="1"/>
  <c r="O24" i="7"/>
  <c r="B1632" i="18" s="1"/>
  <c r="G1632" i="18" s="1"/>
  <c r="H1632" i="18" s="1"/>
  <c r="O25" i="7"/>
  <c r="B1633" i="18" s="1"/>
  <c r="G1633" i="18" s="1"/>
  <c r="H1633" i="18" s="1"/>
  <c r="O26" i="7"/>
  <c r="B1634" i="18" s="1"/>
  <c r="G1634" i="18" s="1"/>
  <c r="H1634" i="18" s="1"/>
  <c r="O27" i="7"/>
  <c r="B1635" i="18" s="1"/>
  <c r="G1635" i="18" s="1"/>
  <c r="H1635" i="18" s="1"/>
  <c r="O28" i="7"/>
  <c r="B1636" i="18" s="1"/>
  <c r="G1636" i="18" s="1"/>
  <c r="H1636" i="18" s="1"/>
  <c r="O30" i="7"/>
  <c r="B1638" i="18" s="1"/>
  <c r="G1638" i="18" s="1"/>
  <c r="H1638" i="18" s="1"/>
  <c r="O31" i="7"/>
  <c r="B1639" i="18" s="1"/>
  <c r="G1639" i="18" s="1"/>
  <c r="H1639" i="18" s="1"/>
  <c r="O32" i="7"/>
  <c r="B1640" i="18" s="1"/>
  <c r="G1640" i="18" s="1"/>
  <c r="H1640" i="18" s="1"/>
  <c r="O33" i="7"/>
  <c r="B1641" i="18" s="1"/>
  <c r="G1641" i="18" s="1"/>
  <c r="H1641" i="18" s="1"/>
  <c r="O34" i="7"/>
  <c r="B1642" i="18" s="1"/>
  <c r="G1642" i="18" s="1"/>
  <c r="H1642" i="18" s="1"/>
  <c r="O35" i="7"/>
  <c r="B1643" i="18" s="1"/>
  <c r="G1643" i="18" s="1"/>
  <c r="H1643" i="18" s="1"/>
  <c r="O36" i="7"/>
  <c r="B1644" i="18" s="1"/>
  <c r="G1644" i="18" s="1"/>
  <c r="H1644" i="18" s="1"/>
  <c r="O37" i="7"/>
  <c r="B1645" i="18" s="1"/>
  <c r="G1645" i="18" s="1"/>
  <c r="H1645" i="18" s="1"/>
  <c r="O38" i="7"/>
  <c r="B1646" i="18" s="1"/>
  <c r="G1646" i="18" s="1"/>
  <c r="H1646" i="18" s="1"/>
  <c r="O39" i="7"/>
  <c r="B1647" i="18" s="1"/>
  <c r="G1647" i="18" s="1"/>
  <c r="H1647" i="18" s="1"/>
  <c r="O40" i="7"/>
  <c r="B1648" i="18" s="1"/>
  <c r="G1648" i="18" s="1"/>
  <c r="H1648" i="18" s="1"/>
  <c r="O41" i="7"/>
  <c r="B1649" i="18" s="1"/>
  <c r="G1649" i="18" s="1"/>
  <c r="H1649" i="18" s="1"/>
  <c r="O42" i="7"/>
  <c r="B1650" i="18" s="1"/>
  <c r="G1650" i="18" s="1"/>
  <c r="H1650" i="18" s="1"/>
  <c r="O43" i="7"/>
  <c r="B1651" i="18" s="1"/>
  <c r="G1651" i="18" s="1"/>
  <c r="H1651" i="18" s="1"/>
  <c r="O44" i="7"/>
  <c r="B1652" i="18" s="1"/>
  <c r="G1652" i="18" s="1"/>
  <c r="H1652" i="18" s="1"/>
  <c r="O45" i="7"/>
  <c r="B1653" i="18" s="1"/>
  <c r="G1653" i="18" s="1"/>
  <c r="H1653" i="18" s="1"/>
  <c r="O46" i="7"/>
  <c r="B1654" i="18" s="1"/>
  <c r="G1654" i="18" s="1"/>
  <c r="H1654" i="18" s="1"/>
  <c r="O47" i="7"/>
  <c r="B1655" i="18" s="1"/>
  <c r="G1655" i="18" s="1"/>
  <c r="H1655" i="18" s="1"/>
  <c r="O48" i="7"/>
  <c r="B1656" i="18" s="1"/>
  <c r="G1656" i="18" s="1"/>
  <c r="H1656" i="18" s="1"/>
  <c r="O49" i="7"/>
  <c r="B1657" i="18" s="1"/>
  <c r="G1657" i="18" s="1"/>
  <c r="H1657" i="18" s="1"/>
  <c r="O50" i="7"/>
  <c r="B1658" i="18" s="1"/>
  <c r="G1658" i="18" s="1"/>
  <c r="H1658" i="18" s="1"/>
  <c r="O51" i="7"/>
  <c r="B1659" i="18" s="1"/>
  <c r="G1659" i="18" s="1"/>
  <c r="H1659" i="18" s="1"/>
  <c r="O52" i="7"/>
  <c r="B1660" i="18" s="1"/>
  <c r="G1660" i="18" s="1"/>
  <c r="H1660" i="18" s="1"/>
  <c r="O53" i="7"/>
  <c r="B1661" i="18" s="1"/>
  <c r="G1661" i="18" s="1"/>
  <c r="H1661" i="18" s="1"/>
  <c r="O54" i="7"/>
  <c r="B1662" i="18" s="1"/>
  <c r="G1662" i="18" s="1"/>
  <c r="H1662" i="18" s="1"/>
  <c r="C206" i="4"/>
  <c r="C201" i="4"/>
  <c r="C198" i="4"/>
  <c r="C194" i="4"/>
  <c r="B924" i="18" s="1"/>
  <c r="G924" i="18" s="1"/>
  <c r="H924" i="18" s="1"/>
  <c r="C187" i="4"/>
  <c r="C182" i="4"/>
  <c r="C177" i="4"/>
  <c r="C171" i="4"/>
  <c r="C154" i="4"/>
  <c r="C120" i="4"/>
  <c r="C88" i="4"/>
  <c r="C67" i="4"/>
  <c r="C42" i="4"/>
  <c r="C56" i="4"/>
  <c r="F23" i="16"/>
  <c r="F24" i="16"/>
  <c r="F25" i="16"/>
  <c r="F22" i="16"/>
  <c r="F14" i="16"/>
  <c r="C14" i="16" s="1"/>
  <c r="F15" i="16"/>
  <c r="C15" i="16" s="1"/>
  <c r="F16" i="16"/>
  <c r="C16" i="16" s="1"/>
  <c r="F17" i="16"/>
  <c r="C17" i="16" s="1"/>
  <c r="C18" i="16"/>
  <c r="F19" i="16"/>
  <c r="C19" i="16" s="1"/>
  <c r="F20" i="16"/>
  <c r="C20" i="16" s="1"/>
  <c r="F21" i="16"/>
  <c r="C21" i="16" s="1"/>
  <c r="F6" i="16"/>
  <c r="C6" i="16" s="1"/>
  <c r="F7" i="16"/>
  <c r="C7" i="16" s="1"/>
  <c r="F8" i="16"/>
  <c r="F10" i="16"/>
  <c r="C10" i="16" s="1"/>
  <c r="F11" i="16"/>
  <c r="C11" i="16" s="1"/>
  <c r="F12" i="16"/>
  <c r="C12" i="16" s="1"/>
  <c r="F5" i="16"/>
  <c r="N11" i="14"/>
  <c r="G6" i="14"/>
  <c r="H6" i="14"/>
  <c r="I6" i="14"/>
  <c r="J6" i="14"/>
  <c r="K6" i="14"/>
  <c r="L6" i="14"/>
  <c r="M6" i="14"/>
  <c r="N6" i="14"/>
  <c r="O6" i="14"/>
  <c r="P6" i="14"/>
  <c r="Q6" i="14"/>
  <c r="F6" i="14"/>
  <c r="E6" i="14"/>
  <c r="I11" i="14"/>
  <c r="J11" i="14"/>
  <c r="K11" i="14"/>
  <c r="L11" i="14"/>
  <c r="M11" i="14"/>
  <c r="O11" i="14"/>
  <c r="P11" i="14"/>
  <c r="Q11" i="14"/>
  <c r="B13" i="14"/>
  <c r="B14" i="14"/>
  <c r="A14" i="11"/>
  <c r="B14" i="11"/>
  <c r="A10" i="11"/>
  <c r="B10" i="11"/>
  <c r="A66" i="11"/>
  <c r="B66" i="11"/>
  <c r="A62" i="11"/>
  <c r="B62" i="11"/>
  <c r="A36" i="11"/>
  <c r="B36" i="11"/>
  <c r="A37" i="11"/>
  <c r="B37" i="11"/>
  <c r="A38" i="11"/>
  <c r="B38" i="11"/>
  <c r="A39" i="11"/>
  <c r="B39" i="11"/>
  <c r="A40" i="11"/>
  <c r="B40" i="11"/>
  <c r="C750" i="2"/>
  <c r="B165" i="10"/>
  <c r="G234" i="10"/>
  <c r="B4166" i="18" s="1"/>
  <c r="G4166" i="18" s="1"/>
  <c r="H4166" i="18" s="1"/>
  <c r="H234" i="10"/>
  <c r="B4328" i="18" s="1"/>
  <c r="G4328" i="18" s="1"/>
  <c r="H4328" i="18" s="1"/>
  <c r="I234" i="10"/>
  <c r="B4495" i="18" s="1"/>
  <c r="G4495" i="18" s="1"/>
  <c r="H4495" i="18" s="1"/>
  <c r="J234" i="10"/>
  <c r="B4662" i="18" s="1"/>
  <c r="G4662" i="18" s="1"/>
  <c r="H4662" i="18" s="1"/>
  <c r="K234" i="10"/>
  <c r="B4829" i="18" s="1"/>
  <c r="G4829" i="18" s="1"/>
  <c r="H4829" i="18" s="1"/>
  <c r="L234" i="10"/>
  <c r="B4996" i="18" s="1"/>
  <c r="G4996" i="18" s="1"/>
  <c r="H4996" i="18" s="1"/>
  <c r="M234" i="10"/>
  <c r="B5163" i="18" s="1"/>
  <c r="G5163" i="18" s="1"/>
  <c r="H5163" i="18" s="1"/>
  <c r="N234" i="10"/>
  <c r="B5330" i="18" s="1"/>
  <c r="G5330" i="18" s="1"/>
  <c r="H5330" i="18" s="1"/>
  <c r="O234" i="10"/>
  <c r="B5497" i="18" s="1"/>
  <c r="G5497" i="18" s="1"/>
  <c r="H5497" i="18" s="1"/>
  <c r="P234" i="10"/>
  <c r="B5664" i="18" s="1"/>
  <c r="G5664" i="18" s="1"/>
  <c r="H5664" i="18" s="1"/>
  <c r="Q234" i="10"/>
  <c r="B5831" i="18" s="1"/>
  <c r="G5831" i="18" s="1"/>
  <c r="H5831" i="18" s="1"/>
  <c r="F234" i="10"/>
  <c r="B4067" i="18" s="1"/>
  <c r="G4067" i="18" s="1"/>
  <c r="H4067" i="18" s="1"/>
  <c r="F183" i="10"/>
  <c r="Q183" i="10"/>
  <c r="H183" i="10"/>
  <c r="I151" i="10"/>
  <c r="F151" i="10"/>
  <c r="H119" i="10"/>
  <c r="F119" i="10"/>
  <c r="Q88" i="10"/>
  <c r="H88" i="10"/>
  <c r="F88" i="10"/>
  <c r="F57" i="10"/>
  <c r="Q57" i="10"/>
  <c r="H57" i="10"/>
  <c r="H26" i="10"/>
  <c r="F26" i="10"/>
  <c r="E184" i="10"/>
  <c r="G183" i="10"/>
  <c r="I183" i="10"/>
  <c r="J183" i="10"/>
  <c r="K183" i="10"/>
  <c r="L183" i="10"/>
  <c r="M183" i="10"/>
  <c r="N183" i="10"/>
  <c r="O183" i="10"/>
  <c r="P183" i="10"/>
  <c r="Q151" i="10"/>
  <c r="J151" i="10"/>
  <c r="K151" i="10"/>
  <c r="L151" i="10"/>
  <c r="M151" i="10"/>
  <c r="N151" i="10"/>
  <c r="O151" i="10"/>
  <c r="P151" i="10"/>
  <c r="H151" i="10"/>
  <c r="G151" i="10"/>
  <c r="E152" i="10"/>
  <c r="A152" i="10" s="1"/>
  <c r="G119" i="10"/>
  <c r="E321" i="10"/>
  <c r="E316" i="10"/>
  <c r="C11" i="4"/>
  <c r="J319" i="10" l="1"/>
  <c r="B4606" i="18"/>
  <c r="G4606" i="18" s="1"/>
  <c r="H4606" i="18" s="1"/>
  <c r="J324" i="10"/>
  <c r="B4625" i="18"/>
  <c r="G4625" i="18" s="1"/>
  <c r="H4625" i="18" s="1"/>
  <c r="F306" i="10"/>
  <c r="B4008" i="18"/>
  <c r="G4008" i="18" s="1"/>
  <c r="H4008" i="18" s="1"/>
  <c r="H324" i="10"/>
  <c r="B4291" i="18"/>
  <c r="G4291" i="18" s="1"/>
  <c r="H4291" i="18" s="1"/>
  <c r="I29" i="14"/>
  <c r="B8543" i="18"/>
  <c r="G8543" i="18" s="1"/>
  <c r="H8543" i="18" s="1"/>
  <c r="L28" i="14"/>
  <c r="B8568" i="18"/>
  <c r="G8568" i="18" s="1"/>
  <c r="H8568" i="18" s="1"/>
  <c r="D171" i="4"/>
  <c r="B901" i="18"/>
  <c r="G901" i="18" s="1"/>
  <c r="H901" i="18" s="1"/>
  <c r="H319" i="10"/>
  <c r="B4272" i="18"/>
  <c r="G4272" i="18" s="1"/>
  <c r="H4272" i="18" s="1"/>
  <c r="Q319" i="10"/>
  <c r="B5775" i="18"/>
  <c r="G5775" i="18" s="1"/>
  <c r="H5775" i="18" s="1"/>
  <c r="I324" i="10"/>
  <c r="B4458" i="18"/>
  <c r="G4458" i="18" s="1"/>
  <c r="H4458" i="18" s="1"/>
  <c r="F310" i="10"/>
  <c r="B4020" i="18"/>
  <c r="G4020" i="18" s="1"/>
  <c r="H4020" i="18" s="1"/>
  <c r="Q324" i="10"/>
  <c r="B5794" i="18"/>
  <c r="G5794" i="18" s="1"/>
  <c r="H5794" i="18" s="1"/>
  <c r="Q29" i="14"/>
  <c r="B8623" i="18"/>
  <c r="G8623" i="18" s="1"/>
  <c r="H8623" i="18" s="1"/>
  <c r="E28" i="14"/>
  <c r="B8498" i="18"/>
  <c r="G8498" i="18" s="1"/>
  <c r="H8498" i="18" s="1"/>
  <c r="K28" i="14"/>
  <c r="B8558" i="18"/>
  <c r="G8558" i="18" s="1"/>
  <c r="H8558" i="18" s="1"/>
  <c r="D177" i="4"/>
  <c r="B907" i="18"/>
  <c r="G907" i="18" s="1"/>
  <c r="H907" i="18" s="1"/>
  <c r="G319" i="10"/>
  <c r="B4143" i="18"/>
  <c r="G4143" i="18" s="1"/>
  <c r="H4143" i="18" s="1"/>
  <c r="P319" i="10"/>
  <c r="B5608" i="18"/>
  <c r="G5608" i="18" s="1"/>
  <c r="H5608" i="18" s="1"/>
  <c r="P324" i="10"/>
  <c r="B5627" i="18"/>
  <c r="G5627" i="18" s="1"/>
  <c r="H5627" i="18" s="1"/>
  <c r="G324" i="10"/>
  <c r="B4155" i="18"/>
  <c r="G4155" i="18" s="1"/>
  <c r="H4155" i="18" s="1"/>
  <c r="H310" i="10"/>
  <c r="B4235" i="18"/>
  <c r="G4235" i="18" s="1"/>
  <c r="H4235" i="18" s="1"/>
  <c r="F324" i="10"/>
  <c r="B4056" i="18"/>
  <c r="G4056" i="18" s="1"/>
  <c r="H4056" i="18" s="1"/>
  <c r="P29" i="14"/>
  <c r="B8613" i="18"/>
  <c r="G8613" i="18" s="1"/>
  <c r="H8613" i="18" s="1"/>
  <c r="F28" i="14"/>
  <c r="B8508" i="18"/>
  <c r="G8508" i="18" s="1"/>
  <c r="H8508" i="18" s="1"/>
  <c r="J28" i="14"/>
  <c r="B8548" i="18"/>
  <c r="G8548" i="18" s="1"/>
  <c r="H8548" i="18" s="1"/>
  <c r="D56" i="4"/>
  <c r="B786" i="18"/>
  <c r="G786" i="18" s="1"/>
  <c r="H786" i="18" s="1"/>
  <c r="D182" i="4"/>
  <c r="B912" i="18"/>
  <c r="G912" i="18" s="1"/>
  <c r="H912" i="18" s="1"/>
  <c r="D11" i="4"/>
  <c r="B741" i="18"/>
  <c r="G741" i="18" s="1"/>
  <c r="H741" i="18" s="1"/>
  <c r="O319" i="10"/>
  <c r="B5441" i="18"/>
  <c r="G5441" i="18" s="1"/>
  <c r="H5441" i="18" s="1"/>
  <c r="O324" i="10"/>
  <c r="B5460" i="18"/>
  <c r="G5460" i="18" s="1"/>
  <c r="H5460" i="18" s="1"/>
  <c r="Q310" i="10"/>
  <c r="B5757" i="18"/>
  <c r="G5757" i="18" s="1"/>
  <c r="H5757" i="18" s="1"/>
  <c r="O29" i="14"/>
  <c r="B8603" i="18"/>
  <c r="G8603" i="18" s="1"/>
  <c r="H8603" i="18" s="1"/>
  <c r="Q28" i="14"/>
  <c r="B8618" i="18"/>
  <c r="G8618" i="18" s="1"/>
  <c r="H8618" i="18" s="1"/>
  <c r="I28" i="14"/>
  <c r="B8538" i="18"/>
  <c r="G8538" i="18" s="1"/>
  <c r="H8538" i="18" s="1"/>
  <c r="D42" i="4"/>
  <c r="B772" i="18"/>
  <c r="G772" i="18" s="1"/>
  <c r="H772" i="18" s="1"/>
  <c r="D187" i="4"/>
  <c r="B917" i="18"/>
  <c r="G917" i="18" s="1"/>
  <c r="H917" i="18" s="1"/>
  <c r="N319" i="10"/>
  <c r="B5274" i="18"/>
  <c r="G5274" i="18" s="1"/>
  <c r="H5274" i="18" s="1"/>
  <c r="N324" i="10"/>
  <c r="B5293" i="18"/>
  <c r="G5293" i="18" s="1"/>
  <c r="H5293" i="18" s="1"/>
  <c r="F302" i="10"/>
  <c r="B3996" i="18"/>
  <c r="G3996" i="18" s="1"/>
  <c r="H3996" i="18" s="1"/>
  <c r="F314" i="10"/>
  <c r="B4032" i="18"/>
  <c r="G4032" i="18" s="1"/>
  <c r="H4032" i="18" s="1"/>
  <c r="M5" i="7"/>
  <c r="B719" i="18"/>
  <c r="G719" i="18" s="1"/>
  <c r="H719" i="18" s="1"/>
  <c r="M29" i="14"/>
  <c r="B8583" i="18"/>
  <c r="G8583" i="18" s="1"/>
  <c r="H8583" i="18" s="1"/>
  <c r="P28" i="14"/>
  <c r="B8608" i="18"/>
  <c r="G8608" i="18" s="1"/>
  <c r="H8608" i="18" s="1"/>
  <c r="H28" i="14"/>
  <c r="B8528" i="18"/>
  <c r="G8528" i="18" s="1"/>
  <c r="H8528" i="18" s="1"/>
  <c r="D67" i="4"/>
  <c r="B797" i="18"/>
  <c r="G797" i="18" s="1"/>
  <c r="H797" i="18" s="1"/>
  <c r="M319" i="10"/>
  <c r="B5107" i="18"/>
  <c r="G5107" i="18" s="1"/>
  <c r="H5107" i="18" s="1"/>
  <c r="M324" i="10"/>
  <c r="B5126" i="18"/>
  <c r="G5126" i="18" s="1"/>
  <c r="H5126" i="18" s="1"/>
  <c r="H302" i="10"/>
  <c r="B4199" i="18"/>
  <c r="G4199" i="18" s="1"/>
  <c r="H4199" i="18" s="1"/>
  <c r="H314" i="10"/>
  <c r="B4253" i="18"/>
  <c r="G4253" i="18" s="1"/>
  <c r="H4253" i="18" s="1"/>
  <c r="L29" i="14"/>
  <c r="B8573" i="18"/>
  <c r="G8573" i="18" s="1"/>
  <c r="H8573" i="18" s="1"/>
  <c r="O28" i="14"/>
  <c r="B8598" i="18"/>
  <c r="G8598" i="18" s="1"/>
  <c r="H8598" i="18" s="1"/>
  <c r="G28" i="14"/>
  <c r="B8518" i="18"/>
  <c r="G8518" i="18" s="1"/>
  <c r="H8518" i="18" s="1"/>
  <c r="D88" i="4"/>
  <c r="B818" i="18"/>
  <c r="G818" i="18" s="1"/>
  <c r="H818" i="18" s="1"/>
  <c r="D198" i="4"/>
  <c r="B928" i="18"/>
  <c r="G928" i="18" s="1"/>
  <c r="H928" i="18" s="1"/>
  <c r="G314" i="10"/>
  <c r="B4131" i="18"/>
  <c r="G4131" i="18" s="1"/>
  <c r="H4131" i="18" s="1"/>
  <c r="L319" i="10"/>
  <c r="B4940" i="18"/>
  <c r="G4940" i="18" s="1"/>
  <c r="H4940" i="18" s="1"/>
  <c r="L324" i="10"/>
  <c r="B4959" i="18"/>
  <c r="G4959" i="18" s="1"/>
  <c r="H4959" i="18" s="1"/>
  <c r="H306" i="10"/>
  <c r="B4217" i="18"/>
  <c r="G4217" i="18" s="1"/>
  <c r="H4217" i="18" s="1"/>
  <c r="F319" i="10"/>
  <c r="B4044" i="18"/>
  <c r="G4044" i="18" s="1"/>
  <c r="H4044" i="18" s="1"/>
  <c r="K29" i="14"/>
  <c r="B8563" i="18"/>
  <c r="G8563" i="18" s="1"/>
  <c r="H8563" i="18" s="1"/>
  <c r="N28" i="14"/>
  <c r="B8588" i="18"/>
  <c r="G8588" i="18" s="1"/>
  <c r="H8588" i="18" s="1"/>
  <c r="N29" i="14"/>
  <c r="B8593" i="18"/>
  <c r="G8593" i="18" s="1"/>
  <c r="H8593" i="18" s="1"/>
  <c r="D120" i="4"/>
  <c r="B850" i="18"/>
  <c r="G850" i="18" s="1"/>
  <c r="H850" i="18" s="1"/>
  <c r="D201" i="4"/>
  <c r="B931" i="18"/>
  <c r="G931" i="18" s="1"/>
  <c r="H931" i="18" s="1"/>
  <c r="K319" i="10"/>
  <c r="B4773" i="18"/>
  <c r="G4773" i="18" s="1"/>
  <c r="H4773" i="18" s="1"/>
  <c r="K324" i="10"/>
  <c r="B4792" i="18"/>
  <c r="G4792" i="18" s="1"/>
  <c r="H4792" i="18" s="1"/>
  <c r="Q306" i="10"/>
  <c r="B5739" i="18"/>
  <c r="G5739" i="18" s="1"/>
  <c r="H5739" i="18" s="1"/>
  <c r="I319" i="10"/>
  <c r="B4439" i="18"/>
  <c r="G4439" i="18" s="1"/>
  <c r="H4439" i="18" s="1"/>
  <c r="J29" i="14"/>
  <c r="B8553" i="18"/>
  <c r="G8553" i="18" s="1"/>
  <c r="H8553" i="18" s="1"/>
  <c r="M28" i="14"/>
  <c r="B8578" i="18"/>
  <c r="G8578" i="18" s="1"/>
  <c r="H8578" i="18" s="1"/>
  <c r="D154" i="4"/>
  <c r="B884" i="18"/>
  <c r="G884" i="18" s="1"/>
  <c r="H884" i="18" s="1"/>
  <c r="Y5" i="7"/>
  <c r="Y57" i="7" s="1"/>
  <c r="B936" i="18"/>
  <c r="G936" i="18" s="1"/>
  <c r="H936" i="18" s="1"/>
  <c r="D206" i="4"/>
  <c r="D750" i="2"/>
  <c r="F31" i="16"/>
  <c r="A6" i="14"/>
  <c r="F32" i="16"/>
  <c r="C193" i="4"/>
  <c r="D194" i="4"/>
  <c r="B152" i="10"/>
  <c r="A184" i="10"/>
  <c r="B184" i="10"/>
  <c r="M57" i="7" l="1"/>
  <c r="D193" i="4"/>
  <c r="B923" i="18"/>
  <c r="G923" i="18" s="1"/>
  <c r="H923" i="18" s="1"/>
  <c r="O5" i="7"/>
  <c r="AA5" i="7"/>
  <c r="B2205" i="18" s="1"/>
  <c r="G2205" i="18" s="1"/>
  <c r="H2205" i="18" s="1"/>
  <c r="I6" i="10"/>
  <c r="B4378" i="18" s="1"/>
  <c r="G4378" i="18" s="1"/>
  <c r="H4378" i="18" s="1"/>
  <c r="J6" i="10"/>
  <c r="B4545" i="18" s="1"/>
  <c r="G4545" i="18" s="1"/>
  <c r="H4545" i="18" s="1"/>
  <c r="K6" i="10"/>
  <c r="B4712" i="18" s="1"/>
  <c r="G4712" i="18" s="1"/>
  <c r="H4712" i="18" s="1"/>
  <c r="L6" i="10"/>
  <c r="B4879" i="18" s="1"/>
  <c r="G4879" i="18" s="1"/>
  <c r="H4879" i="18" s="1"/>
  <c r="M6" i="10"/>
  <c r="B5046" i="18" s="1"/>
  <c r="G5046" i="18" s="1"/>
  <c r="H5046" i="18" s="1"/>
  <c r="N6" i="10"/>
  <c r="B5213" i="18" s="1"/>
  <c r="G5213" i="18" s="1"/>
  <c r="H5213" i="18" s="1"/>
  <c r="O6" i="10"/>
  <c r="B5380" i="18" s="1"/>
  <c r="G5380" i="18" s="1"/>
  <c r="H5380" i="18" s="1"/>
  <c r="P6" i="10"/>
  <c r="B5547" i="18" s="1"/>
  <c r="G5547" i="18" s="1"/>
  <c r="H5547" i="18" s="1"/>
  <c r="Q6" i="10"/>
  <c r="B5714" i="18" s="1"/>
  <c r="G5714" i="18" s="1"/>
  <c r="H5714" i="18" s="1"/>
  <c r="H6" i="10"/>
  <c r="B4192" i="18" s="1"/>
  <c r="G4192" i="18" s="1"/>
  <c r="H4192" i="18" s="1"/>
  <c r="E8" i="11"/>
  <c r="B5883" i="18" s="1"/>
  <c r="G5883" i="18" s="1"/>
  <c r="H5883" i="18" s="1"/>
  <c r="I35" i="8"/>
  <c r="I33" i="8" s="1"/>
  <c r="G35" i="8"/>
  <c r="L35" i="8"/>
  <c r="K35" i="8"/>
  <c r="F61" i="8"/>
  <c r="F94" i="8" s="1"/>
  <c r="G26" i="10"/>
  <c r="T129" i="9"/>
  <c r="T128" i="9"/>
  <c r="T127" i="9"/>
  <c r="T126" i="9"/>
  <c r="T125" i="9"/>
  <c r="S129" i="9"/>
  <c r="S128" i="9"/>
  <c r="S127" i="9"/>
  <c r="S126" i="9"/>
  <c r="S125" i="9"/>
  <c r="F60" i="11"/>
  <c r="B5984" i="18" s="1"/>
  <c r="G5984" i="18" s="1"/>
  <c r="H5984" i="18" s="1"/>
  <c r="F34" i="11"/>
  <c r="B5972" i="18" s="1"/>
  <c r="G5972" i="18" s="1"/>
  <c r="H5972" i="18" s="1"/>
  <c r="F8" i="11"/>
  <c r="B5960" i="18" s="1"/>
  <c r="G5960" i="18" s="1"/>
  <c r="H5960" i="18" s="1"/>
  <c r="E120" i="10"/>
  <c r="B120" i="10" s="1"/>
  <c r="G88" i="10"/>
  <c r="I88" i="10"/>
  <c r="J88" i="10"/>
  <c r="K88" i="10"/>
  <c r="L88" i="10"/>
  <c r="M88" i="10"/>
  <c r="N88" i="10"/>
  <c r="O88" i="10"/>
  <c r="P88" i="10"/>
  <c r="E89" i="10"/>
  <c r="G57" i="10"/>
  <c r="I57" i="10"/>
  <c r="J57" i="10"/>
  <c r="K57" i="10"/>
  <c r="M57" i="10"/>
  <c r="N57" i="10"/>
  <c r="O57" i="10"/>
  <c r="P57" i="10"/>
  <c r="E58" i="10"/>
  <c r="H37" i="10"/>
  <c r="B4210" i="18" s="1"/>
  <c r="G4210" i="18" s="1"/>
  <c r="H4210" i="18" s="1"/>
  <c r="I26" i="10"/>
  <c r="J26" i="10"/>
  <c r="K26" i="10"/>
  <c r="L26" i="10"/>
  <c r="M26" i="10"/>
  <c r="N26" i="10"/>
  <c r="O26" i="10"/>
  <c r="P26" i="10"/>
  <c r="Q26" i="10"/>
  <c r="E27" i="10"/>
  <c r="AA57" i="7" l="1"/>
  <c r="C61" i="8"/>
  <c r="A61" i="8"/>
  <c r="B61" i="8"/>
  <c r="O302" i="10"/>
  <c r="B5387" i="18"/>
  <c r="G5387" i="18" s="1"/>
  <c r="H5387" i="18" s="1"/>
  <c r="I306" i="10"/>
  <c r="B4403" i="18"/>
  <c r="G4403" i="18" s="1"/>
  <c r="H4403" i="18" s="1"/>
  <c r="K310" i="10"/>
  <c r="B4755" i="18"/>
  <c r="G4755" i="18" s="1"/>
  <c r="H4755" i="18" s="1"/>
  <c r="P306" i="10"/>
  <c r="B5572" i="18"/>
  <c r="G5572" i="18" s="1"/>
  <c r="H5572" i="18" s="1"/>
  <c r="J310" i="10"/>
  <c r="B4588" i="18"/>
  <c r="G4588" i="18" s="1"/>
  <c r="H4588" i="18" s="1"/>
  <c r="G306" i="10"/>
  <c r="B4107" i="18"/>
  <c r="G4107" i="18" s="1"/>
  <c r="H4107" i="18" s="1"/>
  <c r="M302" i="10"/>
  <c r="B5053" i="18"/>
  <c r="G5053" i="18" s="1"/>
  <c r="H5053" i="18" s="1"/>
  <c r="O306" i="10"/>
  <c r="B5405" i="18"/>
  <c r="G5405" i="18" s="1"/>
  <c r="H5405" i="18" s="1"/>
  <c r="I310" i="10"/>
  <c r="B4421" i="18"/>
  <c r="G4421" i="18" s="1"/>
  <c r="H4421" i="18" s="1"/>
  <c r="G302" i="10"/>
  <c r="B4095" i="18"/>
  <c r="G4095" i="18" s="1"/>
  <c r="H4095" i="18" s="1"/>
  <c r="P302" i="10"/>
  <c r="B5554" i="18"/>
  <c r="G5554" i="18" s="1"/>
  <c r="H5554" i="18" s="1"/>
  <c r="P310" i="10"/>
  <c r="B5590" i="18"/>
  <c r="G5590" i="18" s="1"/>
  <c r="H5590" i="18" s="1"/>
  <c r="G310" i="10"/>
  <c r="B4119" i="18"/>
  <c r="G4119" i="18" s="1"/>
  <c r="H4119" i="18" s="1"/>
  <c r="B2396" i="18"/>
  <c r="G2396" i="18" s="1"/>
  <c r="H2396" i="18" s="1"/>
  <c r="N306" i="10"/>
  <c r="B5238" i="18"/>
  <c r="G5238" i="18" s="1"/>
  <c r="H5238" i="18" s="1"/>
  <c r="K302" i="10"/>
  <c r="B4719" i="18"/>
  <c r="G4719" i="18" s="1"/>
  <c r="H4719" i="18" s="1"/>
  <c r="M306" i="10"/>
  <c r="B5071" i="18"/>
  <c r="G5071" i="18" s="1"/>
  <c r="H5071" i="18" s="1"/>
  <c r="O310" i="10"/>
  <c r="B5423" i="18"/>
  <c r="G5423" i="18" s="1"/>
  <c r="H5423" i="18" s="1"/>
  <c r="K33" i="8"/>
  <c r="B2624" i="18"/>
  <c r="G2624" i="18" s="1"/>
  <c r="H2624" i="18" s="1"/>
  <c r="N302" i="10"/>
  <c r="B5220" i="18"/>
  <c r="G5220" i="18" s="1"/>
  <c r="H5220" i="18" s="1"/>
  <c r="J302" i="10"/>
  <c r="B4552" i="18"/>
  <c r="G4552" i="18" s="1"/>
  <c r="H4552" i="18" s="1"/>
  <c r="L306" i="10"/>
  <c r="B4904" i="18"/>
  <c r="G4904" i="18" s="1"/>
  <c r="H4904" i="18" s="1"/>
  <c r="N310" i="10"/>
  <c r="B5256" i="18"/>
  <c r="G5256" i="18" s="1"/>
  <c r="H5256" i="18" s="1"/>
  <c r="L33" i="8"/>
  <c r="B2680" i="18" s="1"/>
  <c r="G2680" i="18" s="1"/>
  <c r="H2680" i="18" s="1"/>
  <c r="B2682" i="18"/>
  <c r="G2682" i="18" s="1"/>
  <c r="H2682" i="18" s="1"/>
  <c r="O57" i="7"/>
  <c r="B1613" i="18"/>
  <c r="G1613" i="18" s="1"/>
  <c r="H1613" i="18" s="1"/>
  <c r="L302" i="10"/>
  <c r="B4886" i="18"/>
  <c r="G4886" i="18" s="1"/>
  <c r="H4886" i="18" s="1"/>
  <c r="Q302" i="10"/>
  <c r="B5721" i="18"/>
  <c r="G5721" i="18" s="1"/>
  <c r="H5721" i="18" s="1"/>
  <c r="I302" i="10"/>
  <c r="B4385" i="18"/>
  <c r="G4385" i="18" s="1"/>
  <c r="H4385" i="18" s="1"/>
  <c r="K306" i="10"/>
  <c r="B4737" i="18"/>
  <c r="G4737" i="18" s="1"/>
  <c r="H4737" i="18" s="1"/>
  <c r="M310" i="10"/>
  <c r="B5089" i="18"/>
  <c r="G5089" i="18" s="1"/>
  <c r="H5089" i="18" s="1"/>
  <c r="G33" i="8"/>
  <c r="B2436" i="18"/>
  <c r="G2436" i="18" s="1"/>
  <c r="H2436" i="18" s="1"/>
  <c r="J306" i="10"/>
  <c r="B4570" i="18"/>
  <c r="G4570" i="18" s="1"/>
  <c r="H4570" i="18" s="1"/>
  <c r="L310" i="10"/>
  <c r="B4922" i="18"/>
  <c r="G4922" i="18" s="1"/>
  <c r="H4922" i="18" s="1"/>
  <c r="B2541" i="18"/>
  <c r="G2541" i="18" s="1"/>
  <c r="H2541" i="18" s="1"/>
  <c r="A58" i="10"/>
  <c r="B58" i="10"/>
  <c r="A120" i="10"/>
  <c r="A27" i="10"/>
  <c r="B27" i="10"/>
  <c r="A89" i="10"/>
  <c r="B89" i="10"/>
  <c r="M8" i="8"/>
  <c r="B2719" i="18" s="1"/>
  <c r="G2719" i="18" s="1"/>
  <c r="H2719" i="18" s="1"/>
  <c r="G8" i="8"/>
  <c r="F9" i="8"/>
  <c r="F10" i="8"/>
  <c r="F11" i="8"/>
  <c r="F12" i="8"/>
  <c r="F13" i="8"/>
  <c r="F14" i="8"/>
  <c r="F15" i="8"/>
  <c r="F16" i="8"/>
  <c r="F17" i="8"/>
  <c r="F18" i="8"/>
  <c r="F33" i="8"/>
  <c r="H8" i="8"/>
  <c r="B2473" i="18" s="1"/>
  <c r="G2473" i="18" s="1"/>
  <c r="H2473" i="18" s="1"/>
  <c r="B2360" i="18" l="1"/>
  <c r="G2360" i="18" s="1"/>
  <c r="H2360" i="18" s="1"/>
  <c r="A10" i="8"/>
  <c r="C10" i="8"/>
  <c r="B2367" i="18"/>
  <c r="G2367" i="18" s="1"/>
  <c r="H2367" i="18" s="1"/>
  <c r="A17" i="8"/>
  <c r="C17" i="8"/>
  <c r="B2363" i="18"/>
  <c r="G2363" i="18" s="1"/>
  <c r="H2363" i="18" s="1"/>
  <c r="C13" i="8"/>
  <c r="A13" i="8"/>
  <c r="B2359" i="18"/>
  <c r="G2359" i="18" s="1"/>
  <c r="H2359" i="18" s="1"/>
  <c r="A9" i="8"/>
  <c r="C9" i="8"/>
  <c r="B2364" i="18"/>
  <c r="G2364" i="18" s="1"/>
  <c r="H2364" i="18" s="1"/>
  <c r="A14" i="8"/>
  <c r="C14" i="8"/>
  <c r="B2366" i="18"/>
  <c r="G2366" i="18" s="1"/>
  <c r="H2366" i="18" s="1"/>
  <c r="A16" i="8"/>
  <c r="C16" i="8"/>
  <c r="B2368" i="18"/>
  <c r="G2368" i="18" s="1"/>
  <c r="H2368" i="18" s="1"/>
  <c r="B18" i="8"/>
  <c r="C18" i="8"/>
  <c r="A18" i="8"/>
  <c r="A23" i="8"/>
  <c r="C23" i="8"/>
  <c r="B2362" i="18"/>
  <c r="G2362" i="18" s="1"/>
  <c r="H2362" i="18" s="1"/>
  <c r="A12" i="8"/>
  <c r="C12" i="8"/>
  <c r="B2365" i="18"/>
  <c r="G2365" i="18" s="1"/>
  <c r="H2365" i="18" s="1"/>
  <c r="C15" i="8"/>
  <c r="A15" i="8"/>
  <c r="B2361" i="18"/>
  <c r="G2361" i="18" s="1"/>
  <c r="H2361" i="18" s="1"/>
  <c r="C11" i="8"/>
  <c r="A11" i="8"/>
  <c r="B2415" i="18"/>
  <c r="G2415" i="18" s="1"/>
  <c r="H2415" i="18" s="1"/>
  <c r="B2622" i="18"/>
  <c r="G2622" i="18" s="1"/>
  <c r="H2622" i="18" s="1"/>
  <c r="B2370" i="18"/>
  <c r="G2370" i="18" s="1"/>
  <c r="H2370" i="18" s="1"/>
  <c r="G32" i="8"/>
  <c r="B2433" i="18" s="1"/>
  <c r="G2433" i="18" s="1"/>
  <c r="H2433" i="18" s="1"/>
  <c r="B2434" i="18"/>
  <c r="G2434" i="18" s="1"/>
  <c r="H2434" i="18" s="1"/>
  <c r="G90" i="8"/>
  <c r="G6" i="8"/>
  <c r="H90" i="8"/>
  <c r="H6" i="8"/>
  <c r="M90" i="8"/>
  <c r="M6" i="8"/>
  <c r="B10" i="8"/>
  <c r="B127" i="9"/>
  <c r="B128" i="9"/>
  <c r="A128" i="9"/>
  <c r="A127" i="9"/>
  <c r="E11" i="14"/>
  <c r="P5" i="7" l="1"/>
  <c r="E5" i="14"/>
  <c r="B3298" i="18"/>
  <c r="G3298" i="18" s="1"/>
  <c r="H3298" i="18" s="1"/>
  <c r="B3297" i="18"/>
  <c r="G3297" i="18" s="1"/>
  <c r="H3297" i="18" s="1"/>
  <c r="B3414" i="18"/>
  <c r="G3414" i="18" s="1"/>
  <c r="H3414" i="18" s="1"/>
  <c r="B3415" i="18"/>
  <c r="G3415" i="18" s="1"/>
  <c r="H3415" i="18" s="1"/>
  <c r="B2717" i="18"/>
  <c r="G2717" i="18" s="1"/>
  <c r="H2717" i="18" s="1"/>
  <c r="M89" i="8"/>
  <c r="G89" i="8"/>
  <c r="B2471" i="18"/>
  <c r="G2471" i="18" s="1"/>
  <c r="H2471" i="18" s="1"/>
  <c r="H89" i="8"/>
  <c r="B2413" i="18"/>
  <c r="G2413" i="18" s="1"/>
  <c r="H2413" i="18" s="1"/>
  <c r="P57" i="7"/>
  <c r="B8503" i="18"/>
  <c r="G8503" i="18" s="1"/>
  <c r="H8503" i="18" s="1"/>
  <c r="E29" i="14"/>
  <c r="A11" i="14"/>
  <c r="F5" i="14"/>
  <c r="C30" i="4"/>
  <c r="T35" i="8"/>
  <c r="S35" i="8"/>
  <c r="R35" i="8"/>
  <c r="Q35" i="8"/>
  <c r="P35" i="8"/>
  <c r="O35" i="8"/>
  <c r="N35" i="8"/>
  <c r="M35" i="8"/>
  <c r="J35" i="8"/>
  <c r="H35" i="8"/>
  <c r="F38" i="8"/>
  <c r="F37" i="8"/>
  <c r="F39" i="8"/>
  <c r="T8" i="8"/>
  <c r="S8" i="8"/>
  <c r="B3067" i="18" s="1"/>
  <c r="G3067" i="18" s="1"/>
  <c r="H3067" i="18" s="1"/>
  <c r="R8" i="8"/>
  <c r="B3009" i="18" s="1"/>
  <c r="G3009" i="18" s="1"/>
  <c r="H3009" i="18" s="1"/>
  <c r="Q8" i="8"/>
  <c r="B2951" i="18" s="1"/>
  <c r="G2951" i="18" s="1"/>
  <c r="H2951" i="18" s="1"/>
  <c r="P8" i="8"/>
  <c r="B2893" i="18" s="1"/>
  <c r="G2893" i="18" s="1"/>
  <c r="H2893" i="18" s="1"/>
  <c r="O8" i="8"/>
  <c r="N8" i="8"/>
  <c r="B2777" i="18" s="1"/>
  <c r="G2777" i="18" s="1"/>
  <c r="H2777" i="18" s="1"/>
  <c r="L90" i="8"/>
  <c r="K8" i="8"/>
  <c r="J90" i="8"/>
  <c r="I8" i="8"/>
  <c r="E145" i="12"/>
  <c r="E100" i="12"/>
  <c r="E61" i="12"/>
  <c r="E22" i="12"/>
  <c r="A22" i="12" s="1"/>
  <c r="B760" i="18" l="1"/>
  <c r="G760" i="18" s="1"/>
  <c r="H760" i="18" s="1"/>
  <c r="C23" i="4"/>
  <c r="B8507" i="18"/>
  <c r="G8507" i="18" s="1"/>
  <c r="H8507" i="18" s="1"/>
  <c r="F27" i="14"/>
  <c r="B2835" i="18"/>
  <c r="G2835" i="18" s="1"/>
  <c r="H2835" i="18" s="1"/>
  <c r="O90" i="8"/>
  <c r="B2603" i="18"/>
  <c r="G2603" i="18" s="1"/>
  <c r="H2603" i="18" s="1"/>
  <c r="B3125" i="18"/>
  <c r="G3125" i="18" s="1"/>
  <c r="H3125" i="18" s="1"/>
  <c r="T90" i="8"/>
  <c r="B2381" i="18"/>
  <c r="G2381" i="18" s="1"/>
  <c r="H2381" i="18" s="1"/>
  <c r="B37" i="8"/>
  <c r="C37" i="8"/>
  <c r="A37" i="8"/>
  <c r="B2382" i="18"/>
  <c r="G2382" i="18" s="1"/>
  <c r="H2382" i="18" s="1"/>
  <c r="C38" i="8"/>
  <c r="A38" i="8"/>
  <c r="B38" i="8"/>
  <c r="B2383" i="18"/>
  <c r="G2383" i="18" s="1"/>
  <c r="H2383" i="18" s="1"/>
  <c r="C39" i="8"/>
  <c r="A39" i="8"/>
  <c r="B39" i="8"/>
  <c r="Q33" i="8"/>
  <c r="B2970" i="18" s="1"/>
  <c r="G2970" i="18" s="1"/>
  <c r="H2970" i="18" s="1"/>
  <c r="B2972" i="18"/>
  <c r="G2972" i="18" s="1"/>
  <c r="H2972" i="18" s="1"/>
  <c r="R33" i="8"/>
  <c r="B3028" i="18" s="1"/>
  <c r="G3028" i="18" s="1"/>
  <c r="H3028" i="18" s="1"/>
  <c r="B3030" i="18"/>
  <c r="G3030" i="18" s="1"/>
  <c r="H3030" i="18" s="1"/>
  <c r="H33" i="8"/>
  <c r="B2494" i="18"/>
  <c r="G2494" i="18" s="1"/>
  <c r="H2494" i="18" s="1"/>
  <c r="S33" i="8"/>
  <c r="B3086" i="18" s="1"/>
  <c r="G3086" i="18" s="1"/>
  <c r="H3086" i="18" s="1"/>
  <c r="B3088" i="18"/>
  <c r="G3088" i="18" s="1"/>
  <c r="H3088" i="18" s="1"/>
  <c r="J33" i="8"/>
  <c r="B33" i="8" s="1"/>
  <c r="B2577" i="18"/>
  <c r="G2577" i="18" s="1"/>
  <c r="H2577" i="18" s="1"/>
  <c r="T33" i="8"/>
  <c r="B3144" i="18" s="1"/>
  <c r="G3144" i="18" s="1"/>
  <c r="H3144" i="18" s="1"/>
  <c r="B3146" i="18"/>
  <c r="G3146" i="18" s="1"/>
  <c r="H3146" i="18" s="1"/>
  <c r="M33" i="8"/>
  <c r="B2740" i="18"/>
  <c r="G2740" i="18" s="1"/>
  <c r="H2740" i="18" s="1"/>
  <c r="N33" i="8"/>
  <c r="B2796" i="18" s="1"/>
  <c r="G2796" i="18" s="1"/>
  <c r="H2796" i="18" s="1"/>
  <c r="B2798" i="18"/>
  <c r="G2798" i="18" s="1"/>
  <c r="H2798" i="18" s="1"/>
  <c r="O33" i="8"/>
  <c r="B2854" i="18" s="1"/>
  <c r="G2854" i="18" s="1"/>
  <c r="H2854" i="18" s="1"/>
  <c r="B2856" i="18"/>
  <c r="G2856" i="18" s="1"/>
  <c r="H2856" i="18" s="1"/>
  <c r="I90" i="8"/>
  <c r="B2529" i="18"/>
  <c r="G2529" i="18" s="1"/>
  <c r="H2529" i="18" s="1"/>
  <c r="P33" i="8"/>
  <c r="B2912" i="18" s="1"/>
  <c r="G2912" i="18" s="1"/>
  <c r="H2912" i="18" s="1"/>
  <c r="B2914" i="18"/>
  <c r="G2914" i="18" s="1"/>
  <c r="H2914" i="18" s="1"/>
  <c r="A145" i="12"/>
  <c r="B145" i="12"/>
  <c r="K90" i="8"/>
  <c r="K6" i="8"/>
  <c r="T6" i="8"/>
  <c r="N90" i="8"/>
  <c r="N6" i="8"/>
  <c r="O6" i="8"/>
  <c r="P90" i="8"/>
  <c r="P6" i="8"/>
  <c r="Q90" i="8"/>
  <c r="Q6" i="8"/>
  <c r="R90" i="8"/>
  <c r="R6" i="8"/>
  <c r="S90" i="8"/>
  <c r="S6" i="8"/>
  <c r="E5" i="13"/>
  <c r="D30" i="4"/>
  <c r="A100" i="12"/>
  <c r="B100" i="12"/>
  <c r="A61" i="12"/>
  <c r="B61" i="12"/>
  <c r="B22" i="12"/>
  <c r="C724" i="2"/>
  <c r="C606" i="2"/>
  <c r="C592" i="2"/>
  <c r="C574" i="2"/>
  <c r="C560" i="2"/>
  <c r="B532" i="18" s="1"/>
  <c r="G532" i="18" s="1"/>
  <c r="H532" i="18" s="1"/>
  <c r="C542" i="2"/>
  <c r="C528" i="2"/>
  <c r="B500" i="18" s="1"/>
  <c r="G500" i="18" s="1"/>
  <c r="H500" i="18" s="1"/>
  <c r="C510" i="2"/>
  <c r="C478" i="2"/>
  <c r="C489" i="2"/>
  <c r="C446" i="2"/>
  <c r="B7825" i="18" l="1"/>
  <c r="G7825" i="18" s="1"/>
  <c r="H7825" i="18" s="1"/>
  <c r="B3065" i="18"/>
  <c r="G3065" i="18" s="1"/>
  <c r="H3065" i="18" s="1"/>
  <c r="S89" i="8"/>
  <c r="B2949" i="18"/>
  <c r="G2949" i="18" s="1"/>
  <c r="H2949" i="18" s="1"/>
  <c r="Q89" i="8"/>
  <c r="B2833" i="18"/>
  <c r="G2833" i="18" s="1"/>
  <c r="H2833" i="18" s="1"/>
  <c r="O89" i="8"/>
  <c r="B2601" i="18"/>
  <c r="G2601" i="18" s="1"/>
  <c r="H2601" i="18" s="1"/>
  <c r="K89" i="8"/>
  <c r="B2775" i="18"/>
  <c r="G2775" i="18" s="1"/>
  <c r="H2775" i="18" s="1"/>
  <c r="N89" i="8"/>
  <c r="B3007" i="18"/>
  <c r="G3007" i="18" s="1"/>
  <c r="H3007" i="18" s="1"/>
  <c r="R89" i="8"/>
  <c r="B2891" i="18"/>
  <c r="G2891" i="18" s="1"/>
  <c r="H2891" i="18" s="1"/>
  <c r="P89" i="8"/>
  <c r="B3123" i="18"/>
  <c r="G3123" i="18" s="1"/>
  <c r="H3123" i="18" s="1"/>
  <c r="T89" i="8"/>
  <c r="B2738" i="18"/>
  <c r="G2738" i="18" s="1"/>
  <c r="H2738" i="18" s="1"/>
  <c r="C33" i="8"/>
  <c r="B2492" i="18"/>
  <c r="G2492" i="18" s="1"/>
  <c r="H2492" i="18" s="1"/>
  <c r="A33" i="8"/>
  <c r="D489" i="2"/>
  <c r="B461" i="18"/>
  <c r="G461" i="18" s="1"/>
  <c r="H461" i="18" s="1"/>
  <c r="D606" i="2"/>
  <c r="B578" i="18"/>
  <c r="G578" i="18" s="1"/>
  <c r="H578" i="18" s="1"/>
  <c r="D724" i="2"/>
  <c r="B693" i="18"/>
  <c r="G693" i="18" s="1"/>
  <c r="H693" i="18" s="1"/>
  <c r="D478" i="2"/>
  <c r="B450" i="18"/>
  <c r="G450" i="18" s="1"/>
  <c r="H450" i="18" s="1"/>
  <c r="D542" i="2"/>
  <c r="B514" i="18"/>
  <c r="G514" i="18" s="1"/>
  <c r="H514" i="18" s="1"/>
  <c r="D510" i="2"/>
  <c r="B482" i="18"/>
  <c r="G482" i="18" s="1"/>
  <c r="H482" i="18" s="1"/>
  <c r="D574" i="2"/>
  <c r="B546" i="18"/>
  <c r="G546" i="18" s="1"/>
  <c r="H546" i="18" s="1"/>
  <c r="D446" i="2"/>
  <c r="B418" i="18"/>
  <c r="G418" i="18" s="1"/>
  <c r="H418" i="18" s="1"/>
  <c r="D592" i="2"/>
  <c r="B564" i="18"/>
  <c r="G564" i="18" s="1"/>
  <c r="H564" i="18" s="1"/>
  <c r="D560" i="2"/>
  <c r="D528" i="2"/>
  <c r="J126" i="9"/>
  <c r="K126" i="9"/>
  <c r="L126" i="9"/>
  <c r="M126" i="9"/>
  <c r="N126" i="9"/>
  <c r="O126" i="9"/>
  <c r="P126" i="9"/>
  <c r="Q126" i="9"/>
  <c r="R126" i="9"/>
  <c r="J127" i="9"/>
  <c r="K127" i="9"/>
  <c r="L127" i="9"/>
  <c r="M127" i="9"/>
  <c r="N127" i="9"/>
  <c r="O127" i="9"/>
  <c r="P127" i="9"/>
  <c r="Q127" i="9"/>
  <c r="R127" i="9"/>
  <c r="J128" i="9"/>
  <c r="K128" i="9"/>
  <c r="L128" i="9"/>
  <c r="M128" i="9"/>
  <c r="N128" i="9"/>
  <c r="O128" i="9"/>
  <c r="P128" i="9"/>
  <c r="Q128" i="9"/>
  <c r="R128" i="9"/>
  <c r="J129" i="9"/>
  <c r="K129" i="9"/>
  <c r="L129" i="9"/>
  <c r="M129" i="9"/>
  <c r="N129" i="9"/>
  <c r="O129" i="9"/>
  <c r="P129" i="9"/>
  <c r="Q129" i="9"/>
  <c r="R129" i="9"/>
  <c r="R125" i="9"/>
  <c r="Q125" i="9"/>
  <c r="P125" i="9"/>
  <c r="O125" i="9"/>
  <c r="N125" i="9"/>
  <c r="M125" i="9"/>
  <c r="L125" i="9"/>
  <c r="K125" i="9"/>
  <c r="J125" i="9"/>
  <c r="G125" i="9"/>
  <c r="H125" i="9"/>
  <c r="F60" i="15" l="1"/>
  <c r="B8864" i="18" s="1"/>
  <c r="G8864" i="18" s="1"/>
  <c r="H8864" i="18" s="1"/>
  <c r="G60" i="15"/>
  <c r="B8912" i="18" s="1"/>
  <c r="G8912" i="18" s="1"/>
  <c r="H8912" i="18" s="1"/>
  <c r="H60" i="15"/>
  <c r="B8990" i="18" s="1"/>
  <c r="G8990" i="18" s="1"/>
  <c r="H8990" i="18" s="1"/>
  <c r="I60" i="15"/>
  <c r="B9098" i="18" s="1"/>
  <c r="G9098" i="18" s="1"/>
  <c r="H9098" i="18" s="1"/>
  <c r="J60" i="15"/>
  <c r="B9206" i="18" s="1"/>
  <c r="G9206" i="18" s="1"/>
  <c r="H9206" i="18" s="1"/>
  <c r="K60" i="15"/>
  <c r="B9314" i="18" s="1"/>
  <c r="G9314" i="18" s="1"/>
  <c r="H9314" i="18" s="1"/>
  <c r="L60" i="15"/>
  <c r="B9422" i="18" s="1"/>
  <c r="G9422" i="18" s="1"/>
  <c r="H9422" i="18" s="1"/>
  <c r="M60" i="15"/>
  <c r="B9530" i="18" s="1"/>
  <c r="G9530" i="18" s="1"/>
  <c r="H9530" i="18" s="1"/>
  <c r="N60" i="15"/>
  <c r="B9638" i="18" s="1"/>
  <c r="G9638" i="18" s="1"/>
  <c r="H9638" i="18" s="1"/>
  <c r="O60" i="15"/>
  <c r="B9746" i="18" s="1"/>
  <c r="G9746" i="18" s="1"/>
  <c r="H9746" i="18" s="1"/>
  <c r="P60" i="15"/>
  <c r="B9854" i="18" s="1"/>
  <c r="G9854" i="18" s="1"/>
  <c r="H9854" i="18" s="1"/>
  <c r="Q60" i="15"/>
  <c r="B9962" i="18" s="1"/>
  <c r="G9962" i="18" s="1"/>
  <c r="H9962" i="18" s="1"/>
  <c r="E60" i="15"/>
  <c r="B8786" i="18" s="1"/>
  <c r="G8786" i="18" s="1"/>
  <c r="H8786" i="18" s="1"/>
  <c r="E34" i="15"/>
  <c r="B8760" i="18" s="1"/>
  <c r="G8760" i="18" s="1"/>
  <c r="H8760" i="18" s="1"/>
  <c r="F34" i="15"/>
  <c r="B8852" i="18" s="1"/>
  <c r="G8852" i="18" s="1"/>
  <c r="H8852" i="18" s="1"/>
  <c r="G34" i="15"/>
  <c r="B8900" i="18" s="1"/>
  <c r="G8900" i="18" s="1"/>
  <c r="H8900" i="18" s="1"/>
  <c r="H34" i="15"/>
  <c r="B8964" i="18" s="1"/>
  <c r="G8964" i="18" s="1"/>
  <c r="H8964" i="18" s="1"/>
  <c r="I34" i="15"/>
  <c r="B9072" i="18" s="1"/>
  <c r="G9072" i="18" s="1"/>
  <c r="H9072" i="18" s="1"/>
  <c r="J34" i="15"/>
  <c r="B9180" i="18" s="1"/>
  <c r="G9180" i="18" s="1"/>
  <c r="H9180" i="18" s="1"/>
  <c r="K34" i="15"/>
  <c r="B9288" i="18" s="1"/>
  <c r="G9288" i="18" s="1"/>
  <c r="H9288" i="18" s="1"/>
  <c r="L34" i="15"/>
  <c r="B9396" i="18" s="1"/>
  <c r="G9396" i="18" s="1"/>
  <c r="H9396" i="18" s="1"/>
  <c r="M34" i="15"/>
  <c r="B9504" i="18" s="1"/>
  <c r="G9504" i="18" s="1"/>
  <c r="H9504" i="18" s="1"/>
  <c r="N34" i="15"/>
  <c r="B9612" i="18" s="1"/>
  <c r="G9612" i="18" s="1"/>
  <c r="H9612" i="18" s="1"/>
  <c r="O34" i="15"/>
  <c r="B9720" i="18" s="1"/>
  <c r="G9720" i="18" s="1"/>
  <c r="H9720" i="18" s="1"/>
  <c r="P34" i="15"/>
  <c r="B9828" i="18" s="1"/>
  <c r="G9828" i="18" s="1"/>
  <c r="H9828" i="18" s="1"/>
  <c r="Q34" i="15"/>
  <c r="B9936" i="18" s="1"/>
  <c r="G9936" i="18" s="1"/>
  <c r="H9936" i="18" s="1"/>
  <c r="E8" i="15"/>
  <c r="B8734" i="18" s="1"/>
  <c r="G8734" i="18" s="1"/>
  <c r="H8734" i="18" s="1"/>
  <c r="F8" i="15"/>
  <c r="B8840" i="18" s="1"/>
  <c r="G8840" i="18" s="1"/>
  <c r="H8840" i="18" s="1"/>
  <c r="G8" i="15"/>
  <c r="B8888" i="18" s="1"/>
  <c r="G8888" i="18" s="1"/>
  <c r="H8888" i="18" s="1"/>
  <c r="H8" i="15"/>
  <c r="B8938" i="18" s="1"/>
  <c r="G8938" i="18" s="1"/>
  <c r="H8938" i="18" s="1"/>
  <c r="I8" i="15"/>
  <c r="B9046" i="18" s="1"/>
  <c r="G9046" i="18" s="1"/>
  <c r="H9046" i="18" s="1"/>
  <c r="J8" i="15"/>
  <c r="B9154" i="18" s="1"/>
  <c r="G9154" i="18" s="1"/>
  <c r="H9154" i="18" s="1"/>
  <c r="K8" i="15"/>
  <c r="B9262" i="18" s="1"/>
  <c r="G9262" i="18" s="1"/>
  <c r="H9262" i="18" s="1"/>
  <c r="L8" i="15"/>
  <c r="B9370" i="18" s="1"/>
  <c r="G9370" i="18" s="1"/>
  <c r="H9370" i="18" s="1"/>
  <c r="M8" i="15"/>
  <c r="B9478" i="18" s="1"/>
  <c r="G9478" i="18" s="1"/>
  <c r="H9478" i="18" s="1"/>
  <c r="N8" i="15"/>
  <c r="B9586" i="18" s="1"/>
  <c r="G9586" i="18" s="1"/>
  <c r="H9586" i="18" s="1"/>
  <c r="O8" i="15"/>
  <c r="B9694" i="18" s="1"/>
  <c r="G9694" i="18" s="1"/>
  <c r="H9694" i="18" s="1"/>
  <c r="P8" i="15"/>
  <c r="B9802" i="18" s="1"/>
  <c r="G9802" i="18" s="1"/>
  <c r="H9802" i="18" s="1"/>
  <c r="Q8" i="15"/>
  <c r="B9910" i="18" s="1"/>
  <c r="G9910" i="18" s="1"/>
  <c r="H9910" i="18" s="1"/>
  <c r="E60" i="11"/>
  <c r="B5935" i="18" s="1"/>
  <c r="G5935" i="18" s="1"/>
  <c r="H5935" i="18" s="1"/>
  <c r="G60" i="11"/>
  <c r="B6020" i="18" s="1"/>
  <c r="G6020" i="18" s="1"/>
  <c r="H6020" i="18" s="1"/>
  <c r="H60" i="11"/>
  <c r="B6086" i="18" s="1"/>
  <c r="G6086" i="18" s="1"/>
  <c r="H6086" i="18" s="1"/>
  <c r="I60" i="11"/>
  <c r="B6165" i="18" s="1"/>
  <c r="G6165" i="18" s="1"/>
  <c r="H6165" i="18" s="1"/>
  <c r="J60" i="11"/>
  <c r="B6244" i="18" s="1"/>
  <c r="G6244" i="18" s="1"/>
  <c r="H6244" i="18" s="1"/>
  <c r="K60" i="11"/>
  <c r="B6323" i="18" s="1"/>
  <c r="G6323" i="18" s="1"/>
  <c r="H6323" i="18" s="1"/>
  <c r="L60" i="11"/>
  <c r="B6402" i="18" s="1"/>
  <c r="G6402" i="18" s="1"/>
  <c r="H6402" i="18" s="1"/>
  <c r="M60" i="11"/>
  <c r="B6481" i="18" s="1"/>
  <c r="G6481" i="18" s="1"/>
  <c r="H6481" i="18" s="1"/>
  <c r="N60" i="11"/>
  <c r="B6560" i="18" s="1"/>
  <c r="G6560" i="18" s="1"/>
  <c r="H6560" i="18" s="1"/>
  <c r="O60" i="11"/>
  <c r="B6639" i="18" s="1"/>
  <c r="G6639" i="18" s="1"/>
  <c r="H6639" i="18" s="1"/>
  <c r="P60" i="11"/>
  <c r="B6718" i="18" s="1"/>
  <c r="G6718" i="18" s="1"/>
  <c r="H6718" i="18" s="1"/>
  <c r="Q60" i="11"/>
  <c r="B6797" i="18" s="1"/>
  <c r="G6797" i="18" s="1"/>
  <c r="H6797" i="18" s="1"/>
  <c r="G34" i="11"/>
  <c r="B6008" i="18" s="1"/>
  <c r="G6008" i="18" s="1"/>
  <c r="H6008" i="18" s="1"/>
  <c r="H34" i="11"/>
  <c r="B6060" i="18" s="1"/>
  <c r="G6060" i="18" s="1"/>
  <c r="H6060" i="18" s="1"/>
  <c r="I34" i="11"/>
  <c r="B6139" i="18" s="1"/>
  <c r="G6139" i="18" s="1"/>
  <c r="H6139" i="18" s="1"/>
  <c r="J34" i="11"/>
  <c r="B6218" i="18" s="1"/>
  <c r="G6218" i="18" s="1"/>
  <c r="H6218" i="18" s="1"/>
  <c r="K34" i="11"/>
  <c r="B6297" i="18" s="1"/>
  <c r="G6297" i="18" s="1"/>
  <c r="H6297" i="18" s="1"/>
  <c r="L34" i="11"/>
  <c r="B6376" i="18" s="1"/>
  <c r="G6376" i="18" s="1"/>
  <c r="H6376" i="18" s="1"/>
  <c r="M34" i="11"/>
  <c r="B6455" i="18" s="1"/>
  <c r="G6455" i="18" s="1"/>
  <c r="H6455" i="18" s="1"/>
  <c r="N34" i="11"/>
  <c r="B6534" i="18" s="1"/>
  <c r="G6534" i="18" s="1"/>
  <c r="H6534" i="18" s="1"/>
  <c r="O34" i="11"/>
  <c r="B6613" i="18" s="1"/>
  <c r="G6613" i="18" s="1"/>
  <c r="H6613" i="18" s="1"/>
  <c r="P34" i="11"/>
  <c r="B6692" i="18" s="1"/>
  <c r="G6692" i="18" s="1"/>
  <c r="H6692" i="18" s="1"/>
  <c r="Q34" i="11"/>
  <c r="B6771" i="18" s="1"/>
  <c r="G6771" i="18" s="1"/>
  <c r="H6771" i="18" s="1"/>
  <c r="E34" i="11"/>
  <c r="B5909" i="18" s="1"/>
  <c r="G5909" i="18" s="1"/>
  <c r="H5909" i="18" s="1"/>
  <c r="G8" i="11"/>
  <c r="B5996" i="18" s="1"/>
  <c r="G5996" i="18" s="1"/>
  <c r="H5996" i="18" s="1"/>
  <c r="H8" i="11"/>
  <c r="B6034" i="18" s="1"/>
  <c r="G6034" i="18" s="1"/>
  <c r="H6034" i="18" s="1"/>
  <c r="I8" i="11"/>
  <c r="B6113" i="18" s="1"/>
  <c r="G6113" i="18" s="1"/>
  <c r="H6113" i="18" s="1"/>
  <c r="J8" i="11"/>
  <c r="B6192" i="18" s="1"/>
  <c r="G6192" i="18" s="1"/>
  <c r="H6192" i="18" s="1"/>
  <c r="K8" i="11"/>
  <c r="B6271" i="18" s="1"/>
  <c r="G6271" i="18" s="1"/>
  <c r="H6271" i="18" s="1"/>
  <c r="L8" i="11"/>
  <c r="B6350" i="18" s="1"/>
  <c r="G6350" i="18" s="1"/>
  <c r="H6350" i="18" s="1"/>
  <c r="M8" i="11"/>
  <c r="B6429" i="18" s="1"/>
  <c r="G6429" i="18" s="1"/>
  <c r="H6429" i="18" s="1"/>
  <c r="N8" i="11"/>
  <c r="B6508" i="18" s="1"/>
  <c r="G6508" i="18" s="1"/>
  <c r="H6508" i="18" s="1"/>
  <c r="O8" i="11"/>
  <c r="B6587" i="18" s="1"/>
  <c r="G6587" i="18" s="1"/>
  <c r="H6587" i="18" s="1"/>
  <c r="P8" i="11"/>
  <c r="B6666" i="18" s="1"/>
  <c r="G6666" i="18" s="1"/>
  <c r="H6666" i="18" s="1"/>
  <c r="Q8" i="11"/>
  <c r="B6745" i="18" s="1"/>
  <c r="G6745" i="18" s="1"/>
  <c r="H6745" i="18" s="1"/>
  <c r="C246" i="2"/>
  <c r="D246" i="2" l="1"/>
  <c r="B227" i="18"/>
  <c r="G227" i="18" s="1"/>
  <c r="H227" i="18" s="1"/>
  <c r="F33" i="9"/>
  <c r="B33" i="9" s="1"/>
  <c r="B3195" i="18" l="1"/>
  <c r="G3195" i="18" s="1"/>
  <c r="H3195" i="18" s="1"/>
  <c r="C99" i="4"/>
  <c r="C165" i="4"/>
  <c r="C140" i="4"/>
  <c r="C131" i="4"/>
  <c r="C106" i="4"/>
  <c r="C74" i="4"/>
  <c r="B804" i="18" s="1"/>
  <c r="G804" i="18" s="1"/>
  <c r="H804" i="18" s="1"/>
  <c r="C730" i="2"/>
  <c r="C718" i="2"/>
  <c r="C707" i="2"/>
  <c r="C693" i="2"/>
  <c r="B663" i="18" s="1"/>
  <c r="G663" i="18" s="1"/>
  <c r="H663" i="18" s="1"/>
  <c r="C686" i="2"/>
  <c r="C675" i="2"/>
  <c r="C661" i="2"/>
  <c r="B632" i="18" s="1"/>
  <c r="G632" i="18" s="1"/>
  <c r="H632" i="18" s="1"/>
  <c r="C654" i="2"/>
  <c r="C643" i="2"/>
  <c r="C629" i="2"/>
  <c r="B601" i="18" s="1"/>
  <c r="G601" i="18" s="1"/>
  <c r="H601" i="18" s="1"/>
  <c r="C617" i="2"/>
  <c r="C585" i="2"/>
  <c r="C553" i="2"/>
  <c r="B525" i="18" s="1"/>
  <c r="G525" i="18" s="1"/>
  <c r="H525" i="18" s="1"/>
  <c r="C521" i="2"/>
  <c r="C496" i="2"/>
  <c r="C464" i="2"/>
  <c r="C457" i="2"/>
  <c r="C432" i="2"/>
  <c r="C419" i="2"/>
  <c r="C408" i="2"/>
  <c r="C394" i="2"/>
  <c r="B367" i="18" s="1"/>
  <c r="G367" i="18" s="1"/>
  <c r="H367" i="18" s="1"/>
  <c r="C387" i="2"/>
  <c r="C376" i="2"/>
  <c r="C362" i="2"/>
  <c r="B336" i="18" s="1"/>
  <c r="G336" i="18" s="1"/>
  <c r="H336" i="18" s="1"/>
  <c r="C355" i="2"/>
  <c r="C344" i="2"/>
  <c r="C330" i="2"/>
  <c r="B305" i="18" s="1"/>
  <c r="G305" i="18" s="1"/>
  <c r="H305" i="18" s="1"/>
  <c r="C311" i="2"/>
  <c r="B276" i="18"/>
  <c r="G276" i="18" s="1"/>
  <c r="H276" i="18" s="1"/>
  <c r="C289" i="2"/>
  <c r="C278" i="2"/>
  <c r="C264" i="2"/>
  <c r="B244" i="18" s="1"/>
  <c r="G244" i="18" s="1"/>
  <c r="H244" i="18" s="1"/>
  <c r="C257" i="2"/>
  <c r="C232" i="2"/>
  <c r="B213" i="18" s="1"/>
  <c r="G213" i="18" s="1"/>
  <c r="H213" i="18" s="1"/>
  <c r="C225" i="2"/>
  <c r="C214" i="2"/>
  <c r="C200" i="2"/>
  <c r="B182" i="18" s="1"/>
  <c r="G182" i="18" s="1"/>
  <c r="H182" i="18" s="1"/>
  <c r="C181" i="2"/>
  <c r="C159" i="2"/>
  <c r="B146" i="18" s="1"/>
  <c r="G146" i="18" s="1"/>
  <c r="H146" i="18" s="1"/>
  <c r="C148" i="2"/>
  <c r="B135" i="18" s="1"/>
  <c r="G135" i="18" s="1"/>
  <c r="H135" i="18" s="1"/>
  <c r="C134" i="2"/>
  <c r="B121" i="18" s="1"/>
  <c r="G121" i="18" s="1"/>
  <c r="H121" i="18" s="1"/>
  <c r="C127" i="2"/>
  <c r="C116" i="2"/>
  <c r="C102" i="2"/>
  <c r="B90" i="18" s="1"/>
  <c r="G90" i="18" s="1"/>
  <c r="H90" i="18" s="1"/>
  <c r="D95" i="2"/>
  <c r="C84" i="2"/>
  <c r="C70" i="2"/>
  <c r="F7" i="9" l="1"/>
  <c r="B436" i="18"/>
  <c r="G436" i="18" s="1"/>
  <c r="H436" i="18" s="1"/>
  <c r="C463" i="2"/>
  <c r="B435" i="18" s="1"/>
  <c r="G435" i="18" s="1"/>
  <c r="H435" i="18" s="1"/>
  <c r="B754" i="18"/>
  <c r="G754" i="18" s="1"/>
  <c r="H754" i="18" s="1"/>
  <c r="B59" i="18"/>
  <c r="G59" i="18" s="1"/>
  <c r="H59" i="18" s="1"/>
  <c r="D257" i="2"/>
  <c r="B238" i="18"/>
  <c r="G238" i="18" s="1"/>
  <c r="H238" i="18" s="1"/>
  <c r="D355" i="2"/>
  <c r="B330" i="18"/>
  <c r="G330" i="18" s="1"/>
  <c r="H330" i="18" s="1"/>
  <c r="D457" i="2"/>
  <c r="B429" i="18"/>
  <c r="G429" i="18" s="1"/>
  <c r="H429" i="18" s="1"/>
  <c r="D643" i="2"/>
  <c r="B615" i="18"/>
  <c r="G615" i="18" s="1"/>
  <c r="H615" i="18" s="1"/>
  <c r="D730" i="2"/>
  <c r="B699" i="18"/>
  <c r="G699" i="18" s="1"/>
  <c r="H699" i="18" s="1"/>
  <c r="D654" i="2"/>
  <c r="B626" i="18"/>
  <c r="G626" i="18" s="1"/>
  <c r="H626" i="18" s="1"/>
  <c r="D278" i="2"/>
  <c r="B258" i="18"/>
  <c r="G258" i="18" s="1"/>
  <c r="H258" i="18" s="1"/>
  <c r="D376" i="2"/>
  <c r="B350" i="18"/>
  <c r="G350" i="18" s="1"/>
  <c r="H350" i="18" s="1"/>
  <c r="D496" i="2"/>
  <c r="B468" i="18"/>
  <c r="G468" i="18" s="1"/>
  <c r="H468" i="18" s="1"/>
  <c r="D84" i="2"/>
  <c r="B73" i="18"/>
  <c r="G73" i="18" s="1"/>
  <c r="H73" i="18" s="1"/>
  <c r="D181" i="2"/>
  <c r="B167" i="18"/>
  <c r="G167" i="18" s="1"/>
  <c r="H167" i="18" s="1"/>
  <c r="D289" i="2"/>
  <c r="B269" i="18"/>
  <c r="G269" i="18" s="1"/>
  <c r="H269" i="18" s="1"/>
  <c r="D387" i="2"/>
  <c r="B361" i="18"/>
  <c r="G361" i="18" s="1"/>
  <c r="H361" i="18" s="1"/>
  <c r="D521" i="2"/>
  <c r="B493" i="18"/>
  <c r="G493" i="18" s="1"/>
  <c r="H493" i="18" s="1"/>
  <c r="D675" i="2"/>
  <c r="B646" i="18"/>
  <c r="G646" i="18" s="1"/>
  <c r="H646" i="18" s="1"/>
  <c r="D106" i="4"/>
  <c r="B836" i="18"/>
  <c r="G836" i="18" s="1"/>
  <c r="H836" i="18" s="1"/>
  <c r="D686" i="2"/>
  <c r="B657" i="18"/>
  <c r="G657" i="18" s="1"/>
  <c r="H657" i="18" s="1"/>
  <c r="D131" i="4"/>
  <c r="B861" i="18"/>
  <c r="G861" i="18" s="1"/>
  <c r="H861" i="18" s="1"/>
  <c r="D214" i="2"/>
  <c r="B196" i="18"/>
  <c r="G196" i="18" s="1"/>
  <c r="H196" i="18" s="1"/>
  <c r="D311" i="2"/>
  <c r="B290" i="18"/>
  <c r="G290" i="18" s="1"/>
  <c r="H290" i="18" s="1"/>
  <c r="D408" i="2"/>
  <c r="B381" i="18"/>
  <c r="G381" i="18" s="1"/>
  <c r="H381" i="18" s="1"/>
  <c r="C559" i="2"/>
  <c r="B531" i="18" s="1"/>
  <c r="G531" i="18" s="1"/>
  <c r="H531" i="18" s="1"/>
  <c r="B557" i="18"/>
  <c r="G557" i="18" s="1"/>
  <c r="H557" i="18" s="1"/>
  <c r="D140" i="4"/>
  <c r="B870" i="18"/>
  <c r="G870" i="18" s="1"/>
  <c r="H870" i="18" s="1"/>
  <c r="D116" i="2"/>
  <c r="B104" i="18"/>
  <c r="G104" i="18" s="1"/>
  <c r="H104" i="18" s="1"/>
  <c r="D225" i="2"/>
  <c r="B207" i="18"/>
  <c r="G207" i="18" s="1"/>
  <c r="H207" i="18" s="1"/>
  <c r="D419" i="2"/>
  <c r="B392" i="18"/>
  <c r="G392" i="18" s="1"/>
  <c r="H392" i="18" s="1"/>
  <c r="D617" i="2"/>
  <c r="B589" i="18"/>
  <c r="G589" i="18" s="1"/>
  <c r="H589" i="18" s="1"/>
  <c r="D707" i="2"/>
  <c r="B677" i="18"/>
  <c r="G677" i="18" s="1"/>
  <c r="H677" i="18" s="1"/>
  <c r="D165" i="4"/>
  <c r="B895" i="18"/>
  <c r="G895" i="18" s="1"/>
  <c r="H895" i="18" s="1"/>
  <c r="D127" i="2"/>
  <c r="B115" i="18"/>
  <c r="G115" i="18" s="1"/>
  <c r="H115" i="18" s="1"/>
  <c r="D344" i="2"/>
  <c r="B319" i="18"/>
  <c r="G319" i="18" s="1"/>
  <c r="H319" i="18" s="1"/>
  <c r="D432" i="2"/>
  <c r="B404" i="18"/>
  <c r="G404" i="18" s="1"/>
  <c r="H404" i="18" s="1"/>
  <c r="D718" i="2"/>
  <c r="B688" i="18"/>
  <c r="G688" i="18" s="1"/>
  <c r="H688" i="18" s="1"/>
  <c r="D99" i="4"/>
  <c r="B829" i="18"/>
  <c r="G829" i="18" s="1"/>
  <c r="H829" i="18" s="1"/>
  <c r="F85" i="9"/>
  <c r="F143" i="9" s="1"/>
  <c r="D148" i="2"/>
  <c r="F99" i="9"/>
  <c r="D159" i="2"/>
  <c r="F110" i="9"/>
  <c r="C660" i="2"/>
  <c r="D661" i="2"/>
  <c r="C199" i="2"/>
  <c r="D200" i="2"/>
  <c r="C296" i="2"/>
  <c r="D297" i="2"/>
  <c r="C393" i="2"/>
  <c r="D394" i="2"/>
  <c r="D553" i="2"/>
  <c r="C527" i="2"/>
  <c r="D585" i="2"/>
  <c r="C329" i="2"/>
  <c r="D330" i="2"/>
  <c r="C591" i="2"/>
  <c r="B563" i="18" s="1"/>
  <c r="G563" i="18" s="1"/>
  <c r="H563" i="18" s="1"/>
  <c r="C692" i="2"/>
  <c r="D693" i="2"/>
  <c r="C231" i="2"/>
  <c r="D232" i="2"/>
  <c r="C101" i="2"/>
  <c r="D102" i="2"/>
  <c r="C133" i="2"/>
  <c r="D134" i="2"/>
  <c r="C628" i="2"/>
  <c r="D629" i="2"/>
  <c r="C263" i="2"/>
  <c r="D264" i="2"/>
  <c r="C361" i="2"/>
  <c r="D362" i="2"/>
  <c r="D464" i="2"/>
  <c r="D70" i="2"/>
  <c r="C69" i="2"/>
  <c r="C73" i="4"/>
  <c r="D74" i="4"/>
  <c r="D24" i="4"/>
  <c r="C495" i="2"/>
  <c r="B467" i="18" s="1"/>
  <c r="G467" i="18" s="1"/>
  <c r="H467" i="18" s="1"/>
  <c r="C431" i="2"/>
  <c r="F8" i="8"/>
  <c r="C105" i="4"/>
  <c r="B7" i="9" l="1"/>
  <c r="F133" i="9"/>
  <c r="A7" i="9"/>
  <c r="B3233" i="18"/>
  <c r="G3233" i="18" s="1"/>
  <c r="H3233" i="18" s="1"/>
  <c r="F90" i="8"/>
  <c r="A8" i="8"/>
  <c r="C8" i="8"/>
  <c r="B3244" i="18"/>
  <c r="G3244" i="18" s="1"/>
  <c r="H3244" i="18" s="1"/>
  <c r="B3232" i="18"/>
  <c r="G3232" i="18" s="1"/>
  <c r="H3232" i="18" s="1"/>
  <c r="B85" i="9"/>
  <c r="A85" i="9"/>
  <c r="D431" i="2"/>
  <c r="B403" i="18"/>
  <c r="G403" i="18" s="1"/>
  <c r="H403" i="18" s="1"/>
  <c r="D628" i="2"/>
  <c r="B600" i="18"/>
  <c r="G600" i="18" s="1"/>
  <c r="H600" i="18" s="1"/>
  <c r="D692" i="2"/>
  <c r="B662" i="18"/>
  <c r="G662" i="18" s="1"/>
  <c r="H662" i="18" s="1"/>
  <c r="D393" i="2"/>
  <c r="B366" i="18"/>
  <c r="G366" i="18" s="1"/>
  <c r="H366" i="18" s="1"/>
  <c r="D133" i="2"/>
  <c r="B120" i="18"/>
  <c r="G120" i="18" s="1"/>
  <c r="H120" i="18" s="1"/>
  <c r="D329" i="2"/>
  <c r="B304" i="18"/>
  <c r="G304" i="18" s="1"/>
  <c r="H304" i="18" s="1"/>
  <c r="D361" i="2"/>
  <c r="B335" i="18"/>
  <c r="G335" i="18" s="1"/>
  <c r="H335" i="18" s="1"/>
  <c r="D101" i="2"/>
  <c r="B89" i="18"/>
  <c r="G89" i="18" s="1"/>
  <c r="H89" i="18" s="1"/>
  <c r="D199" i="2"/>
  <c r="B181" i="18"/>
  <c r="G181" i="18" s="1"/>
  <c r="H181" i="18" s="1"/>
  <c r="D73" i="4"/>
  <c r="B803" i="18"/>
  <c r="G803" i="18" s="1"/>
  <c r="H803" i="18" s="1"/>
  <c r="B753" i="18"/>
  <c r="G753" i="18" s="1"/>
  <c r="H753" i="18" s="1"/>
  <c r="D527" i="2"/>
  <c r="B499" i="18"/>
  <c r="G499" i="18" s="1"/>
  <c r="H499" i="18" s="1"/>
  <c r="D105" i="4"/>
  <c r="B835" i="18"/>
  <c r="G835" i="18" s="1"/>
  <c r="H835" i="18" s="1"/>
  <c r="D263" i="2"/>
  <c r="B243" i="18"/>
  <c r="G243" i="18" s="1"/>
  <c r="H243" i="18" s="1"/>
  <c r="D231" i="2"/>
  <c r="B212" i="18"/>
  <c r="G212" i="18" s="1"/>
  <c r="H212" i="18" s="1"/>
  <c r="D660" i="2"/>
  <c r="B631" i="18"/>
  <c r="G631" i="18" s="1"/>
  <c r="H631" i="18" s="1"/>
  <c r="B2358" i="18"/>
  <c r="G2358" i="18" s="1"/>
  <c r="H2358" i="18" s="1"/>
  <c r="B3182" i="18"/>
  <c r="G3182" i="18" s="1"/>
  <c r="H3182" i="18" s="1"/>
  <c r="D296" i="2"/>
  <c r="B275" i="18"/>
  <c r="G275" i="18" s="1"/>
  <c r="H275" i="18" s="1"/>
  <c r="D69" i="2"/>
  <c r="B58" i="18"/>
  <c r="G58" i="18" s="1"/>
  <c r="H58" i="18" s="1"/>
  <c r="E104" i="10"/>
  <c r="E168" i="10"/>
  <c r="B3925" i="18" s="1"/>
  <c r="G3925" i="18" s="1"/>
  <c r="H3925" i="18" s="1"/>
  <c r="D591" i="2"/>
  <c r="E42" i="10"/>
  <c r="B3917" i="18" s="1"/>
  <c r="G3917" i="18" s="1"/>
  <c r="H3917" i="18" s="1"/>
  <c r="D463" i="2"/>
  <c r="C430" i="2"/>
  <c r="E136" i="10"/>
  <c r="B3922" i="18" s="1"/>
  <c r="G3922" i="18" s="1"/>
  <c r="H3922" i="18" s="1"/>
  <c r="D559" i="2"/>
  <c r="D495" i="2"/>
  <c r="E73" i="10"/>
  <c r="B3918" i="18" s="1"/>
  <c r="G3918" i="18" s="1"/>
  <c r="H3918" i="18" s="1"/>
  <c r="C627" i="2"/>
  <c r="F6" i="9"/>
  <c r="F27" i="1"/>
  <c r="C328" i="2"/>
  <c r="E11" i="10"/>
  <c r="B3916" i="18" s="1"/>
  <c r="G3916" i="18" s="1"/>
  <c r="H3916" i="18" s="1"/>
  <c r="C68" i="2"/>
  <c r="B57" i="18" s="1"/>
  <c r="G57" i="18" s="1"/>
  <c r="H57" i="18" s="1"/>
  <c r="C198" i="2"/>
  <c r="F84" i="9"/>
  <c r="C746" i="2"/>
  <c r="C742" i="2"/>
  <c r="C739" i="2"/>
  <c r="C736" i="2"/>
  <c r="B705" i="18" s="1"/>
  <c r="G705" i="18" s="1"/>
  <c r="H705" i="18" s="1"/>
  <c r="C167" i="2"/>
  <c r="B153" i="18" s="1"/>
  <c r="G153" i="18" s="1"/>
  <c r="H153" i="18" s="1"/>
  <c r="B3919" i="18" l="1"/>
  <c r="G3919" i="18" s="1"/>
  <c r="H3919" i="18" s="1"/>
  <c r="B3181" i="18"/>
  <c r="G3181" i="18" s="1"/>
  <c r="H3181" i="18" s="1"/>
  <c r="D198" i="2"/>
  <c r="B180" i="18"/>
  <c r="G180" i="18" s="1"/>
  <c r="H180" i="18" s="1"/>
  <c r="D328" i="2"/>
  <c r="B303" i="18"/>
  <c r="G303" i="18" s="1"/>
  <c r="H303" i="18" s="1"/>
  <c r="C425" i="2"/>
  <c r="B402" i="18"/>
  <c r="G402" i="18" s="1"/>
  <c r="H402" i="18" s="1"/>
  <c r="D742" i="2"/>
  <c r="B711" i="18"/>
  <c r="G711" i="18" s="1"/>
  <c r="H711" i="18" s="1"/>
  <c r="D746" i="2"/>
  <c r="B715" i="18"/>
  <c r="G715" i="18" s="1"/>
  <c r="H715" i="18" s="1"/>
  <c r="D627" i="2"/>
  <c r="B599" i="18"/>
  <c r="G599" i="18" s="1"/>
  <c r="H599" i="18" s="1"/>
  <c r="D739" i="2"/>
  <c r="B708" i="18"/>
  <c r="G708" i="18" s="1"/>
  <c r="H708" i="18" s="1"/>
  <c r="H57" i="7"/>
  <c r="B3231" i="18"/>
  <c r="G3231" i="18" s="1"/>
  <c r="H3231" i="18" s="1"/>
  <c r="D430" i="2"/>
  <c r="D167" i="2"/>
  <c r="C166" i="2"/>
  <c r="C735" i="2"/>
  <c r="D736" i="2"/>
  <c r="C295" i="2"/>
  <c r="C626" i="2"/>
  <c r="C34" i="2"/>
  <c r="D68" i="2"/>
  <c r="E10" i="10"/>
  <c r="D626" i="2" l="1"/>
  <c r="B598" i="18"/>
  <c r="G598" i="18" s="1"/>
  <c r="H598" i="18" s="1"/>
  <c r="D425" i="2"/>
  <c r="B397" i="18"/>
  <c r="G397" i="18" s="1"/>
  <c r="H397" i="18" s="1"/>
  <c r="D735" i="2"/>
  <c r="B704" i="18"/>
  <c r="G704" i="18" s="1"/>
  <c r="H704" i="18" s="1"/>
  <c r="D295" i="2"/>
  <c r="B274" i="18"/>
  <c r="G274" i="18" s="1"/>
  <c r="H274" i="18" s="1"/>
  <c r="D166" i="2"/>
  <c r="B152" i="18"/>
  <c r="G152" i="18" s="1"/>
  <c r="H152" i="18" s="1"/>
  <c r="D34" i="2"/>
  <c r="B27" i="18"/>
  <c r="G27" i="18" s="1"/>
  <c r="H27" i="18" s="1"/>
  <c r="C165" i="2"/>
  <c r="F23" i="1"/>
  <c r="F6" i="8"/>
  <c r="B2356" i="18" l="1"/>
  <c r="G2356" i="18" s="1"/>
  <c r="H2356" i="18" s="1"/>
  <c r="A6" i="8"/>
  <c r="C6" i="8"/>
  <c r="D165" i="2"/>
  <c r="B151" i="18"/>
  <c r="G151" i="18" s="1"/>
  <c r="H151" i="18" s="1"/>
  <c r="F5" i="8"/>
  <c r="E44" i="13"/>
  <c r="B7863" i="18" s="1"/>
  <c r="G7863" i="18" s="1"/>
  <c r="H7863" i="18" s="1"/>
  <c r="B2355" i="18" l="1"/>
  <c r="G2355" i="18" s="1"/>
  <c r="H2355" i="18" s="1"/>
  <c r="F248" i="10"/>
  <c r="B4081" i="18" s="1"/>
  <c r="G4081" i="18" s="1"/>
  <c r="H4081" i="18" s="1"/>
  <c r="G248" i="10"/>
  <c r="B4180" i="18" s="1"/>
  <c r="G4180" i="18" s="1"/>
  <c r="H4180" i="18" s="1"/>
  <c r="H248" i="10"/>
  <c r="B4342" i="18" s="1"/>
  <c r="G4342" i="18" s="1"/>
  <c r="H4342" i="18" s="1"/>
  <c r="I248" i="10"/>
  <c r="B4509" i="18" s="1"/>
  <c r="G4509" i="18" s="1"/>
  <c r="H4509" i="18" s="1"/>
  <c r="J248" i="10"/>
  <c r="B4676" i="18" s="1"/>
  <c r="G4676" i="18" s="1"/>
  <c r="H4676" i="18" s="1"/>
  <c r="K248" i="10"/>
  <c r="B4843" i="18" s="1"/>
  <c r="G4843" i="18" s="1"/>
  <c r="H4843" i="18" s="1"/>
  <c r="L248" i="10"/>
  <c r="B5010" i="18" s="1"/>
  <c r="G5010" i="18" s="1"/>
  <c r="H5010" i="18" s="1"/>
  <c r="M248" i="10"/>
  <c r="B5177" i="18" s="1"/>
  <c r="G5177" i="18" s="1"/>
  <c r="H5177" i="18" s="1"/>
  <c r="N248" i="10"/>
  <c r="B5344" i="18" s="1"/>
  <c r="G5344" i="18" s="1"/>
  <c r="H5344" i="18" s="1"/>
  <c r="O248" i="10"/>
  <c r="B5511" i="18" s="1"/>
  <c r="G5511" i="18" s="1"/>
  <c r="H5511" i="18" s="1"/>
  <c r="P248" i="10"/>
  <c r="B5678" i="18" s="1"/>
  <c r="G5678" i="18" s="1"/>
  <c r="H5678" i="18" s="1"/>
  <c r="Q248" i="10"/>
  <c r="B5845" i="18" s="1"/>
  <c r="G5845" i="18" s="1"/>
  <c r="H5845" i="18" s="1"/>
  <c r="H68" i="10"/>
  <c r="B4228" i="18" s="1"/>
  <c r="G4228" i="18" s="1"/>
  <c r="H4228" i="18" s="1"/>
  <c r="H325" i="10"/>
  <c r="I325" i="10"/>
  <c r="J325" i="10"/>
  <c r="K325" i="10"/>
  <c r="L325" i="10"/>
  <c r="M325" i="10"/>
  <c r="N325" i="10"/>
  <c r="O325" i="10"/>
  <c r="P325" i="10"/>
  <c r="Q325" i="10"/>
  <c r="E28" i="10"/>
  <c r="A28" i="10" l="1"/>
  <c r="B28" i="10"/>
  <c r="E76" i="11"/>
  <c r="B5951" i="18" s="1"/>
  <c r="G5951" i="18" s="1"/>
  <c r="H5951" i="18" s="1"/>
  <c r="E71" i="11"/>
  <c r="B5946" i="18" s="1"/>
  <c r="G5946" i="18" s="1"/>
  <c r="H5946" i="18" s="1"/>
  <c r="E50" i="11"/>
  <c r="B5925" i="18" s="1"/>
  <c r="G5925" i="18" s="1"/>
  <c r="H5925" i="18" s="1"/>
  <c r="E45" i="11"/>
  <c r="B5920" i="18" s="1"/>
  <c r="G5920" i="18" s="1"/>
  <c r="H5920" i="18" s="1"/>
  <c r="E24" i="11"/>
  <c r="B5899" i="18" s="1"/>
  <c r="G5899" i="18" s="1"/>
  <c r="H5899" i="18" s="1"/>
  <c r="E19" i="11"/>
  <c r="B5894" i="18" s="1"/>
  <c r="G5894" i="18" s="1"/>
  <c r="H5894" i="18" s="1"/>
  <c r="C766" i="2" l="1"/>
  <c r="D14" i="21" s="1"/>
  <c r="J5" i="7"/>
  <c r="E6" i="11"/>
  <c r="B5881" i="18" s="1"/>
  <c r="G5881" i="18" s="1"/>
  <c r="H5881" i="18" s="1"/>
  <c r="E32" i="11"/>
  <c r="G21" i="9"/>
  <c r="B3261" i="18" s="1"/>
  <c r="G3261" i="18" s="1"/>
  <c r="H3261" i="18" s="1"/>
  <c r="I37" i="9"/>
  <c r="I32" i="9"/>
  <c r="E14" i="21" l="1"/>
  <c r="C14" i="21"/>
  <c r="B732" i="18"/>
  <c r="G732" i="18" s="1"/>
  <c r="H732" i="18" s="1"/>
  <c r="D766" i="2"/>
  <c r="I136" i="9"/>
  <c r="B3355" i="18"/>
  <c r="G3355" i="18" s="1"/>
  <c r="H3355" i="18" s="1"/>
  <c r="I135" i="9"/>
  <c r="B3351" i="18"/>
  <c r="G3351" i="18" s="1"/>
  <c r="H3351" i="18" s="1"/>
  <c r="E89" i="11"/>
  <c r="B5907" i="18"/>
  <c r="G5907" i="18" s="1"/>
  <c r="H5907" i="18" s="1"/>
  <c r="J57" i="7"/>
  <c r="B1367" i="18"/>
  <c r="G1367" i="18" s="1"/>
  <c r="H1367" i="18" s="1"/>
  <c r="G134" i="9"/>
  <c r="E88" i="11"/>
  <c r="L13" i="16"/>
  <c r="M13" i="16"/>
  <c r="N13" i="16"/>
  <c r="O13" i="16"/>
  <c r="P13" i="16"/>
  <c r="Q13" i="16"/>
  <c r="R13" i="16"/>
  <c r="S13" i="16"/>
  <c r="T13" i="16"/>
  <c r="S33" i="16" l="1"/>
  <c r="B11581" i="18"/>
  <c r="G11581" i="18" s="1"/>
  <c r="H11581" i="18" s="1"/>
  <c r="R33" i="16"/>
  <c r="B11559" i="18"/>
  <c r="G11559" i="18" s="1"/>
  <c r="H11559" i="18" s="1"/>
  <c r="N33" i="16"/>
  <c r="B11471" i="18"/>
  <c r="G11471" i="18" s="1"/>
  <c r="H11471" i="18" s="1"/>
  <c r="O33" i="16"/>
  <c r="B11493" i="18"/>
  <c r="G11493" i="18" s="1"/>
  <c r="H11493" i="18" s="1"/>
  <c r="Q33" i="16"/>
  <c r="B11537" i="18"/>
  <c r="G11537" i="18" s="1"/>
  <c r="H11537" i="18" s="1"/>
  <c r="M33" i="16"/>
  <c r="B11449" i="18"/>
  <c r="G11449" i="18" s="1"/>
  <c r="H11449" i="18" s="1"/>
  <c r="T33" i="16"/>
  <c r="B11603" i="18"/>
  <c r="G11603" i="18" s="1"/>
  <c r="H11603" i="18" s="1"/>
  <c r="P33" i="16"/>
  <c r="B11515" i="18"/>
  <c r="G11515" i="18" s="1"/>
  <c r="H11515" i="18" s="1"/>
  <c r="L33" i="16"/>
  <c r="B11427" i="18"/>
  <c r="G11427" i="18" s="1"/>
  <c r="H11427" i="18" s="1"/>
  <c r="S115" i="9"/>
  <c r="B3892" i="18" l="1"/>
  <c r="G3892" i="18" s="1"/>
  <c r="H3892" i="18" s="1"/>
  <c r="C115" i="9"/>
  <c r="S146" i="9"/>
  <c r="E75" i="13"/>
  <c r="B7892" i="18" s="1"/>
  <c r="G7892" i="18" s="1"/>
  <c r="H7892" i="18" s="1"/>
  <c r="E70" i="13"/>
  <c r="B7888" i="18" s="1"/>
  <c r="G7888" i="18" s="1"/>
  <c r="H7888" i="18" s="1"/>
  <c r="E97" i="15" l="1"/>
  <c r="B8823" i="18" s="1"/>
  <c r="G8823" i="18" s="1"/>
  <c r="H8823" i="18" s="1"/>
  <c r="E86" i="15"/>
  <c r="B8812" i="18" s="1"/>
  <c r="G8812" i="18" s="1"/>
  <c r="H8812" i="18" s="1"/>
  <c r="E76" i="15"/>
  <c r="B8802" i="18" s="1"/>
  <c r="G8802" i="18" s="1"/>
  <c r="H8802" i="18" s="1"/>
  <c r="E71" i="15"/>
  <c r="B8797" i="18" s="1"/>
  <c r="G8797" i="18" s="1"/>
  <c r="H8797" i="18" s="1"/>
  <c r="E50" i="15"/>
  <c r="B8776" i="18" s="1"/>
  <c r="G8776" i="18" s="1"/>
  <c r="H8776" i="18" s="1"/>
  <c r="E45" i="15"/>
  <c r="B8771" i="18" s="1"/>
  <c r="G8771" i="18" s="1"/>
  <c r="H8771" i="18" s="1"/>
  <c r="E19" i="15"/>
  <c r="B8745" i="18" s="1"/>
  <c r="G8745" i="18" s="1"/>
  <c r="H8745" i="18" s="1"/>
  <c r="E24" i="15"/>
  <c r="B8750" i="18" s="1"/>
  <c r="G8750" i="18" s="1"/>
  <c r="H8750" i="18" s="1"/>
  <c r="H19" i="11"/>
  <c r="B6045" i="18" s="1"/>
  <c r="G6045" i="18" s="1"/>
  <c r="H6045" i="18" s="1"/>
  <c r="E60" i="10"/>
  <c r="E61" i="10"/>
  <c r="E62" i="10"/>
  <c r="E63" i="10"/>
  <c r="E64" i="10"/>
  <c r="E65" i="10"/>
  <c r="E66" i="10"/>
  <c r="E67" i="10"/>
  <c r="E69" i="10"/>
  <c r="E70" i="10"/>
  <c r="E71" i="10"/>
  <c r="E72" i="10"/>
  <c r="E59" i="10"/>
  <c r="B166" i="10"/>
  <c r="B134" i="10"/>
  <c r="I162" i="10"/>
  <c r="B4450" i="18" s="1"/>
  <c r="G4450" i="18" s="1"/>
  <c r="H4450" i="18" s="1"/>
  <c r="J162" i="10"/>
  <c r="B4617" i="18" s="1"/>
  <c r="G4617" i="18" s="1"/>
  <c r="H4617" i="18" s="1"/>
  <c r="K162" i="10"/>
  <c r="B4784" i="18" s="1"/>
  <c r="G4784" i="18" s="1"/>
  <c r="H4784" i="18" s="1"/>
  <c r="L162" i="10"/>
  <c r="B4951" i="18" s="1"/>
  <c r="G4951" i="18" s="1"/>
  <c r="H4951" i="18" s="1"/>
  <c r="M162" i="10"/>
  <c r="B5118" i="18" s="1"/>
  <c r="G5118" i="18" s="1"/>
  <c r="H5118" i="18" s="1"/>
  <c r="N162" i="10"/>
  <c r="B5285" i="18" s="1"/>
  <c r="G5285" i="18" s="1"/>
  <c r="H5285" i="18" s="1"/>
  <c r="O162" i="10"/>
  <c r="B5452" i="18" s="1"/>
  <c r="G5452" i="18" s="1"/>
  <c r="H5452" i="18" s="1"/>
  <c r="P162" i="10"/>
  <c r="B5619" i="18" s="1"/>
  <c r="G5619" i="18" s="1"/>
  <c r="H5619" i="18" s="1"/>
  <c r="Q162" i="10"/>
  <c r="B5786" i="18" s="1"/>
  <c r="G5786" i="18" s="1"/>
  <c r="H5786" i="18" s="1"/>
  <c r="H162" i="10"/>
  <c r="B4283" i="18" s="1"/>
  <c r="G4283" i="18" s="1"/>
  <c r="H4283" i="18" s="1"/>
  <c r="E154" i="10"/>
  <c r="E155" i="10"/>
  <c r="E156" i="10"/>
  <c r="E157" i="10"/>
  <c r="E158" i="10"/>
  <c r="E159" i="10"/>
  <c r="E160" i="10"/>
  <c r="E161" i="10"/>
  <c r="E163" i="10"/>
  <c r="E164" i="10"/>
  <c r="E167" i="10"/>
  <c r="E153" i="10"/>
  <c r="U5" i="7" l="1"/>
  <c r="B157" i="10"/>
  <c r="A157" i="10"/>
  <c r="E58" i="15"/>
  <c r="B8784" i="18" s="1"/>
  <c r="G8784" i="18" s="1"/>
  <c r="H8784" i="18" s="1"/>
  <c r="L320" i="10"/>
  <c r="L136" i="10"/>
  <c r="K320" i="10"/>
  <c r="K136" i="10"/>
  <c r="H320" i="10"/>
  <c r="H136" i="10"/>
  <c r="J320" i="10"/>
  <c r="J136" i="10"/>
  <c r="Q320" i="10"/>
  <c r="Q136" i="10"/>
  <c r="I320" i="10"/>
  <c r="I136" i="10"/>
  <c r="P320" i="10"/>
  <c r="P136" i="10"/>
  <c r="O320" i="10"/>
  <c r="O136" i="10"/>
  <c r="N320" i="10"/>
  <c r="N136" i="10"/>
  <c r="M320" i="10"/>
  <c r="M136" i="10"/>
  <c r="E32" i="15"/>
  <c r="B8758" i="18" s="1"/>
  <c r="G8758" i="18" s="1"/>
  <c r="H8758" i="18" s="1"/>
  <c r="E84" i="15"/>
  <c r="B8810" i="18" s="1"/>
  <c r="G8810" i="18" s="1"/>
  <c r="H8810" i="18" s="1"/>
  <c r="E6" i="15"/>
  <c r="B8732" i="18" l="1"/>
  <c r="G8732" i="18" s="1"/>
  <c r="H8732" i="18" s="1"/>
  <c r="M317" i="10"/>
  <c r="B5105" i="18"/>
  <c r="G5105" i="18" s="1"/>
  <c r="H5105" i="18" s="1"/>
  <c r="K317" i="10"/>
  <c r="B4771" i="18"/>
  <c r="G4771" i="18" s="1"/>
  <c r="H4771" i="18" s="1"/>
  <c r="I317" i="10"/>
  <c r="B4437" i="18"/>
  <c r="G4437" i="18" s="1"/>
  <c r="H4437" i="18" s="1"/>
  <c r="L317" i="10"/>
  <c r="B4938" i="18"/>
  <c r="G4938" i="18" s="1"/>
  <c r="H4938" i="18" s="1"/>
  <c r="N317" i="10"/>
  <c r="B5272" i="18"/>
  <c r="G5272" i="18" s="1"/>
  <c r="H5272" i="18" s="1"/>
  <c r="Q317" i="10"/>
  <c r="B5773" i="18"/>
  <c r="G5773" i="18" s="1"/>
  <c r="H5773" i="18" s="1"/>
  <c r="J317" i="10"/>
  <c r="B4604" i="18"/>
  <c r="G4604" i="18" s="1"/>
  <c r="H4604" i="18" s="1"/>
  <c r="O317" i="10"/>
  <c r="B5439" i="18"/>
  <c r="G5439" i="18" s="1"/>
  <c r="H5439" i="18" s="1"/>
  <c r="H317" i="10"/>
  <c r="B4270" i="18"/>
  <c r="G4270" i="18" s="1"/>
  <c r="H4270" i="18" s="1"/>
  <c r="P317" i="10"/>
  <c r="B5606" i="18"/>
  <c r="G5606" i="18" s="1"/>
  <c r="H5606" i="18" s="1"/>
  <c r="U57" i="7"/>
  <c r="B1910" i="18"/>
  <c r="G1910" i="18" s="1"/>
  <c r="H1910" i="18" s="1"/>
  <c r="H307" i="10"/>
  <c r="F37" i="9"/>
  <c r="F36" i="9"/>
  <c r="C37" i="9" l="1"/>
  <c r="B37" i="9"/>
  <c r="B3197" i="18"/>
  <c r="G3197" i="18" s="1"/>
  <c r="H3197" i="18" s="1"/>
  <c r="B36" i="9"/>
  <c r="G5" i="7"/>
  <c r="B3198" i="18"/>
  <c r="G3198" i="18" s="1"/>
  <c r="H3198" i="18" s="1"/>
  <c r="F136" i="9"/>
  <c r="H42" i="10"/>
  <c r="B4215" i="18" s="1"/>
  <c r="G4215" i="18" s="1"/>
  <c r="H4215" i="18" s="1"/>
  <c r="O8" i="1"/>
  <c r="O38" i="1"/>
  <c r="O39" i="1"/>
  <c r="O40" i="1"/>
  <c r="O41" i="1"/>
  <c r="O37" i="1"/>
  <c r="O34" i="1"/>
  <c r="O18" i="1"/>
  <c r="O17" i="1"/>
  <c r="O10" i="1"/>
  <c r="O12" i="1"/>
  <c r="O9" i="1"/>
  <c r="F47" i="1"/>
  <c r="F46" i="1"/>
  <c r="F40" i="1"/>
  <c r="F41" i="1"/>
  <c r="F42" i="1"/>
  <c r="F43" i="1"/>
  <c r="F39" i="1"/>
  <c r="F18" i="1"/>
  <c r="F14" i="1"/>
  <c r="F13" i="1"/>
  <c r="F12" i="1"/>
  <c r="F11" i="1"/>
  <c r="F9" i="1"/>
  <c r="B1219" i="18" l="1"/>
  <c r="G1219" i="18" s="1"/>
  <c r="H1219" i="18" s="1"/>
  <c r="G57" i="7"/>
  <c r="C18" i="4"/>
  <c r="B748" i="18" s="1"/>
  <c r="G748" i="18" s="1"/>
  <c r="H748" i="18" s="1"/>
  <c r="D18" i="4" l="1"/>
  <c r="E5" i="15"/>
  <c r="O16" i="1"/>
  <c r="B110" i="15"/>
  <c r="B111" i="15"/>
  <c r="C24" i="16"/>
  <c r="C23" i="16"/>
  <c r="E37" i="12"/>
  <c r="E36" i="12"/>
  <c r="E35" i="12"/>
  <c r="E34" i="12"/>
  <c r="E33" i="12"/>
  <c r="B33" i="12" s="1"/>
  <c r="E31" i="12"/>
  <c r="E30" i="12"/>
  <c r="E29" i="12"/>
  <c r="E28" i="12"/>
  <c r="E27" i="12"/>
  <c r="E26" i="12"/>
  <c r="E25" i="12"/>
  <c r="E24" i="12"/>
  <c r="E23" i="12"/>
  <c r="D31" i="21" l="1"/>
  <c r="E116" i="15"/>
  <c r="B8731" i="18"/>
  <c r="G8731" i="18" s="1"/>
  <c r="H8731" i="18" s="1"/>
  <c r="D16" i="4"/>
  <c r="B746" i="18"/>
  <c r="G746" i="18" s="1"/>
  <c r="H746" i="18" s="1"/>
  <c r="E175" i="12"/>
  <c r="B112" i="15"/>
  <c r="K24" i="15"/>
  <c r="B9278" i="18" s="1"/>
  <c r="G9278" i="18" s="1"/>
  <c r="H9278" i="18" s="1"/>
  <c r="O15" i="1"/>
  <c r="B7" i="14"/>
  <c r="B9" i="14"/>
  <c r="B10" i="14"/>
  <c r="B12" i="14"/>
  <c r="A7" i="14"/>
  <c r="A9" i="14"/>
  <c r="E27" i="14" l="1"/>
  <c r="H5" i="14"/>
  <c r="G5" i="14"/>
  <c r="C9" i="16"/>
  <c r="B6" i="14"/>
  <c r="E100" i="10"/>
  <c r="E101" i="10"/>
  <c r="E102" i="10"/>
  <c r="E103" i="10"/>
  <c r="E146" i="12"/>
  <c r="E147" i="12"/>
  <c r="E148" i="12"/>
  <c r="E149" i="12"/>
  <c r="E150" i="12"/>
  <c r="E151" i="12"/>
  <c r="E152" i="12"/>
  <c r="E153" i="12"/>
  <c r="E154" i="12"/>
  <c r="E156" i="12"/>
  <c r="E157" i="12"/>
  <c r="E158" i="12"/>
  <c r="E159" i="12"/>
  <c r="E160" i="12"/>
  <c r="E192" i="12" s="1"/>
  <c r="E101" i="12"/>
  <c r="E102" i="12"/>
  <c r="E103" i="12"/>
  <c r="E104" i="12"/>
  <c r="E105" i="12"/>
  <c r="E106" i="12"/>
  <c r="E107" i="12"/>
  <c r="E108" i="12"/>
  <c r="E109" i="12"/>
  <c r="E111" i="12"/>
  <c r="E112" i="12"/>
  <c r="E113" i="12"/>
  <c r="E114" i="12"/>
  <c r="E115" i="12"/>
  <c r="E185" i="12" s="1"/>
  <c r="E155" i="12"/>
  <c r="E144" i="12"/>
  <c r="E130" i="12"/>
  <c r="E189" i="12" s="1"/>
  <c r="E62" i="12"/>
  <c r="E63" i="12"/>
  <c r="E64" i="12"/>
  <c r="E65" i="12"/>
  <c r="E66" i="12"/>
  <c r="E67" i="12"/>
  <c r="E68" i="12"/>
  <c r="E69" i="12"/>
  <c r="E70" i="12"/>
  <c r="E72" i="12"/>
  <c r="E73" i="12"/>
  <c r="E74" i="12"/>
  <c r="E75" i="12"/>
  <c r="E76" i="12"/>
  <c r="E110" i="12"/>
  <c r="E99" i="12"/>
  <c r="H37" i="12"/>
  <c r="E71" i="12"/>
  <c r="E46" i="12"/>
  <c r="E177" i="12" s="1"/>
  <c r="E32" i="12"/>
  <c r="E174" i="12" s="1"/>
  <c r="E21" i="12"/>
  <c r="E173" i="12" s="1"/>
  <c r="E7" i="12"/>
  <c r="E172" i="12" s="1"/>
  <c r="B8517" i="18" l="1"/>
  <c r="G8517" i="18" s="1"/>
  <c r="H8517" i="18" s="1"/>
  <c r="G27" i="14"/>
  <c r="B8527" i="18"/>
  <c r="G8527" i="18" s="1"/>
  <c r="H8527" i="18" s="1"/>
  <c r="H27" i="14"/>
  <c r="B8497" i="18"/>
  <c r="G8497" i="18" s="1"/>
  <c r="H8497" i="18" s="1"/>
  <c r="H175" i="12"/>
  <c r="B6968" i="18"/>
  <c r="G6968" i="18" s="1"/>
  <c r="H6968" i="18" s="1"/>
  <c r="E190" i="12"/>
  <c r="E179" i="12"/>
  <c r="E180" i="12"/>
  <c r="T5" i="7"/>
  <c r="A5" i="14"/>
  <c r="E183" i="12"/>
  <c r="E184" i="12"/>
  <c r="E191" i="12"/>
  <c r="B21" i="12"/>
  <c r="A21" i="12"/>
  <c r="E60" i="12"/>
  <c r="E178" i="12" s="1"/>
  <c r="C139" i="4"/>
  <c r="E85" i="12"/>
  <c r="E182" i="12" s="1"/>
  <c r="A46" i="12"/>
  <c r="C41" i="4"/>
  <c r="B771" i="18" s="1"/>
  <c r="G771" i="18" s="1"/>
  <c r="H771" i="18" s="1"/>
  <c r="B1860" i="18" l="1"/>
  <c r="G1860" i="18" s="1"/>
  <c r="H1860" i="18" s="1"/>
  <c r="A85" i="12"/>
  <c r="B85" i="12"/>
  <c r="D139" i="4"/>
  <c r="B869" i="18"/>
  <c r="G869" i="18" s="1"/>
  <c r="H869" i="18" s="1"/>
  <c r="T57" i="7"/>
  <c r="C40" i="4"/>
  <c r="C39" i="4" s="1"/>
  <c r="D41" i="4"/>
  <c r="E6" i="12"/>
  <c r="E171" i="12" s="1"/>
  <c r="B46" i="12"/>
  <c r="A7" i="11"/>
  <c r="B7" i="11"/>
  <c r="A9" i="11"/>
  <c r="B9" i="11"/>
  <c r="A12" i="11"/>
  <c r="B12" i="11"/>
  <c r="A13" i="11"/>
  <c r="A15" i="11"/>
  <c r="B15" i="11"/>
  <c r="A16" i="11"/>
  <c r="B16" i="11"/>
  <c r="A17" i="11"/>
  <c r="B17" i="11"/>
  <c r="A18" i="11"/>
  <c r="B18" i="11"/>
  <c r="B20" i="11"/>
  <c r="B22" i="11"/>
  <c r="B23" i="11"/>
  <c r="B28" i="11"/>
  <c r="B29" i="11"/>
  <c r="B30" i="11"/>
  <c r="B31" i="11"/>
  <c r="A33" i="11"/>
  <c r="B33" i="11"/>
  <c r="A34" i="11"/>
  <c r="B34" i="11"/>
  <c r="A35" i="11"/>
  <c r="B35" i="11"/>
  <c r="A41" i="11"/>
  <c r="B41" i="11"/>
  <c r="A42" i="11"/>
  <c r="B42" i="11"/>
  <c r="A43" i="11"/>
  <c r="B43" i="11"/>
  <c r="A44" i="11"/>
  <c r="B44" i="11"/>
  <c r="B46" i="11"/>
  <c r="B47" i="11"/>
  <c r="B48" i="11"/>
  <c r="B49" i="11"/>
  <c r="B51" i="11"/>
  <c r="B54" i="11"/>
  <c r="B55" i="11"/>
  <c r="B56" i="11"/>
  <c r="B57" i="11"/>
  <c r="A59" i="11"/>
  <c r="B59" i="11"/>
  <c r="A60" i="11"/>
  <c r="B60" i="11"/>
  <c r="A61" i="11"/>
  <c r="B61" i="11"/>
  <c r="A63" i="11"/>
  <c r="B63" i="11"/>
  <c r="A64" i="11"/>
  <c r="B64" i="11"/>
  <c r="A65" i="11"/>
  <c r="B65" i="11"/>
  <c r="A67" i="11"/>
  <c r="B67" i="11"/>
  <c r="A68" i="11"/>
  <c r="B68" i="11"/>
  <c r="A69" i="11"/>
  <c r="B69" i="11"/>
  <c r="A70" i="11"/>
  <c r="B70" i="11"/>
  <c r="B72" i="11"/>
  <c r="B73" i="11"/>
  <c r="B77" i="11"/>
  <c r="B80" i="11"/>
  <c r="B81" i="11"/>
  <c r="B82" i="11"/>
  <c r="B83" i="11"/>
  <c r="E9" i="10"/>
  <c r="E8" i="10"/>
  <c r="I5" i="7" s="1"/>
  <c r="AC5" i="7" s="1"/>
  <c r="A20" i="14" l="1"/>
  <c r="E32" i="14"/>
  <c r="B20" i="14"/>
  <c r="B2255" i="18"/>
  <c r="G2255" i="18" s="1"/>
  <c r="H2255" i="18" s="1"/>
  <c r="C777" i="2"/>
  <c r="E5" i="12"/>
  <c r="B770" i="18"/>
  <c r="G770" i="18" s="1"/>
  <c r="H770" i="18" s="1"/>
  <c r="AC57" i="7"/>
  <c r="I57" i="7"/>
  <c r="O28" i="1"/>
  <c r="D40" i="4"/>
  <c r="O29" i="1"/>
  <c r="O32" i="1"/>
  <c r="H304" i="10"/>
  <c r="E30" i="14" l="1"/>
  <c r="A15" i="14"/>
  <c r="B15" i="14"/>
  <c r="D217" i="4"/>
  <c r="B769" i="18"/>
  <c r="G769" i="18" s="1"/>
  <c r="H769" i="18" s="1"/>
  <c r="C22" i="16"/>
  <c r="O24" i="1"/>
  <c r="A250" i="10"/>
  <c r="B250" i="10"/>
  <c r="A254" i="10"/>
  <c r="B254" i="10"/>
  <c r="B19" i="13"/>
  <c r="B48" i="13"/>
  <c r="I23" i="13"/>
  <c r="N18" i="13"/>
  <c r="B8310" i="18" s="1"/>
  <c r="G8310" i="18" s="1"/>
  <c r="H8310" i="18" s="1"/>
  <c r="H18" i="13"/>
  <c r="Q18" i="13"/>
  <c r="B8460" i="18" s="1"/>
  <c r="G8460" i="18" s="1"/>
  <c r="H8460" i="18" s="1"/>
  <c r="P18" i="13"/>
  <c r="B8410" i="18" s="1"/>
  <c r="G8410" i="18" s="1"/>
  <c r="H8410" i="18" s="1"/>
  <c r="O18" i="13"/>
  <c r="B8360" i="18" s="1"/>
  <c r="G8360" i="18" s="1"/>
  <c r="H8360" i="18" s="1"/>
  <c r="M18" i="13"/>
  <c r="B8260" i="18" s="1"/>
  <c r="G8260" i="18" s="1"/>
  <c r="H8260" i="18" s="1"/>
  <c r="L18" i="13"/>
  <c r="B8210" i="18" s="1"/>
  <c r="G8210" i="18" s="1"/>
  <c r="H8210" i="18" s="1"/>
  <c r="K18" i="13"/>
  <c r="B8160" i="18" s="1"/>
  <c r="G8160" i="18" s="1"/>
  <c r="H8160" i="18" s="1"/>
  <c r="J18" i="13"/>
  <c r="B8110" i="18" s="1"/>
  <c r="G8110" i="18" s="1"/>
  <c r="H8110" i="18" s="1"/>
  <c r="I18" i="13"/>
  <c r="B8060" i="18" s="1"/>
  <c r="G8060" i="18" s="1"/>
  <c r="H8060" i="18" s="1"/>
  <c r="I7" i="13"/>
  <c r="B8049" i="18" s="1"/>
  <c r="G8049" i="18" s="1"/>
  <c r="H8049" i="18" s="1"/>
  <c r="G7" i="13"/>
  <c r="B58" i="13"/>
  <c r="A58" i="13"/>
  <c r="B46" i="13"/>
  <c r="B32" i="13"/>
  <c r="A32" i="13"/>
  <c r="B22" i="13"/>
  <c r="B20" i="13"/>
  <c r="B9" i="13"/>
  <c r="A9" i="13"/>
  <c r="B6" i="13"/>
  <c r="A6" i="13"/>
  <c r="E186" i="10"/>
  <c r="E187" i="10"/>
  <c r="E188" i="10"/>
  <c r="E189" i="10"/>
  <c r="E190" i="10"/>
  <c r="E191" i="10"/>
  <c r="E192" i="10"/>
  <c r="E193" i="10"/>
  <c r="E195" i="10"/>
  <c r="E196" i="10"/>
  <c r="E197" i="10"/>
  <c r="E198" i="10"/>
  <c r="E185" i="10"/>
  <c r="E122" i="10"/>
  <c r="E123" i="10"/>
  <c r="E124" i="10"/>
  <c r="E125" i="10"/>
  <c r="E126" i="10"/>
  <c r="E127" i="10"/>
  <c r="E128" i="10"/>
  <c r="E129" i="10"/>
  <c r="E131" i="10"/>
  <c r="E132" i="10"/>
  <c r="E135" i="10"/>
  <c r="E121" i="10"/>
  <c r="E90" i="10"/>
  <c r="E91" i="10"/>
  <c r="E92" i="10"/>
  <c r="E93" i="10"/>
  <c r="E94" i="10"/>
  <c r="E95" i="10"/>
  <c r="E96" i="10"/>
  <c r="E97" i="10"/>
  <c r="E98" i="10"/>
  <c r="E39" i="10"/>
  <c r="B39" i="10" s="1"/>
  <c r="E40" i="10"/>
  <c r="B40" i="10" s="1"/>
  <c r="E38" i="10"/>
  <c r="B38" i="10" s="1"/>
  <c r="E29" i="10"/>
  <c r="E30" i="10"/>
  <c r="E31" i="10"/>
  <c r="E32" i="10"/>
  <c r="E33" i="10"/>
  <c r="E34" i="10"/>
  <c r="E35" i="10"/>
  <c r="E36" i="10"/>
  <c r="E194" i="10"/>
  <c r="E183" i="10"/>
  <c r="E162" i="10"/>
  <c r="E320" i="10" s="1"/>
  <c r="E151" i="10"/>
  <c r="E319" i="10" s="1"/>
  <c r="E130" i="10"/>
  <c r="E119" i="10"/>
  <c r="E105" i="10"/>
  <c r="E99" i="10"/>
  <c r="E311" i="10" s="1"/>
  <c r="E88" i="10"/>
  <c r="E74" i="10"/>
  <c r="E309" i="10" s="1"/>
  <c r="E68" i="10"/>
  <c r="E307" i="10" s="1"/>
  <c r="E57" i="10"/>
  <c r="E306" i="10" s="1"/>
  <c r="E12" i="10"/>
  <c r="E301" i="10" s="1"/>
  <c r="E37" i="10"/>
  <c r="E26" i="10"/>
  <c r="A26" i="10" s="1"/>
  <c r="B7937" i="18" l="1"/>
  <c r="G7937" i="18" s="1"/>
  <c r="H7937" i="18" s="1"/>
  <c r="B105" i="10"/>
  <c r="E313" i="10"/>
  <c r="H5" i="13"/>
  <c r="B7985" i="18"/>
  <c r="G7985" i="18" s="1"/>
  <c r="H7985" i="18" s="1"/>
  <c r="I90" i="13"/>
  <c r="B8064" i="18"/>
  <c r="G8064" i="18" s="1"/>
  <c r="H8064" i="18" s="1"/>
  <c r="E324" i="10"/>
  <c r="E308" i="10"/>
  <c r="E302" i="10"/>
  <c r="E312" i="10"/>
  <c r="E310" i="10"/>
  <c r="E314" i="10"/>
  <c r="I5" i="13"/>
  <c r="A33" i="10"/>
  <c r="B33" i="10"/>
  <c r="A29" i="10"/>
  <c r="B29" i="10"/>
  <c r="A35" i="10"/>
  <c r="B35" i="10"/>
  <c r="A31" i="10"/>
  <c r="B31" i="10"/>
  <c r="B41" i="10"/>
  <c r="A189" i="10"/>
  <c r="B189" i="10"/>
  <c r="A36" i="10"/>
  <c r="B36" i="10"/>
  <c r="A32" i="10"/>
  <c r="B32" i="10"/>
  <c r="A34" i="10"/>
  <c r="B34" i="10"/>
  <c r="A30" i="10"/>
  <c r="B30" i="10"/>
  <c r="E303" i="10"/>
  <c r="E315" i="10"/>
  <c r="E325" i="10"/>
  <c r="B72" i="13"/>
  <c r="A125" i="10"/>
  <c r="B125" i="10"/>
  <c r="B94" i="10"/>
  <c r="A94" i="10"/>
  <c r="A63" i="10"/>
  <c r="B63" i="10"/>
  <c r="B45" i="13"/>
  <c r="E169" i="10"/>
  <c r="E323" i="10" s="1"/>
  <c r="E43" i="10"/>
  <c r="E305" i="10" s="1"/>
  <c r="E137" i="10"/>
  <c r="A8" i="13"/>
  <c r="B8" i="13"/>
  <c r="B71" i="13"/>
  <c r="A74" i="10"/>
  <c r="B74" i="10"/>
  <c r="A102" i="9"/>
  <c r="F72" i="9"/>
  <c r="F73" i="9"/>
  <c r="F75" i="9"/>
  <c r="F61" i="9"/>
  <c r="F62" i="9"/>
  <c r="F63" i="9"/>
  <c r="F64" i="9"/>
  <c r="F65" i="9"/>
  <c r="F66" i="9"/>
  <c r="F67" i="9"/>
  <c r="F68" i="9"/>
  <c r="F69" i="9"/>
  <c r="F70" i="9"/>
  <c r="E317" i="10" l="1"/>
  <c r="E318" i="10"/>
  <c r="B3217" i="18"/>
  <c r="G3217" i="18" s="1"/>
  <c r="H3217" i="18" s="1"/>
  <c r="A69" i="9"/>
  <c r="B69" i="9"/>
  <c r="B3213" i="18"/>
  <c r="G3213" i="18" s="1"/>
  <c r="H3213" i="18" s="1"/>
  <c r="B65" i="9"/>
  <c r="A65" i="9"/>
  <c r="B3215" i="18"/>
  <c r="G3215" i="18" s="1"/>
  <c r="H3215" i="18" s="1"/>
  <c r="B67" i="9"/>
  <c r="A67" i="9"/>
  <c r="B3211" i="18"/>
  <c r="G3211" i="18" s="1"/>
  <c r="H3211" i="18" s="1"/>
  <c r="B63" i="9"/>
  <c r="A63" i="9"/>
  <c r="B3221" i="18"/>
  <c r="G3221" i="18" s="1"/>
  <c r="H3221" i="18" s="1"/>
  <c r="B73" i="9"/>
  <c r="B3218" i="18"/>
  <c r="G3218" i="18" s="1"/>
  <c r="H3218" i="18" s="1"/>
  <c r="A70" i="9"/>
  <c r="B70" i="9"/>
  <c r="B3214" i="18"/>
  <c r="G3214" i="18" s="1"/>
  <c r="H3214" i="18" s="1"/>
  <c r="A66" i="9"/>
  <c r="B66" i="9"/>
  <c r="B3210" i="18"/>
  <c r="G3210" i="18" s="1"/>
  <c r="H3210" i="18" s="1"/>
  <c r="A62" i="9"/>
  <c r="B62" i="9"/>
  <c r="B3220" i="18"/>
  <c r="G3220" i="18" s="1"/>
  <c r="H3220" i="18" s="1"/>
  <c r="B72" i="9"/>
  <c r="B3209" i="18"/>
  <c r="G3209" i="18" s="1"/>
  <c r="H3209" i="18" s="1"/>
  <c r="B61" i="9"/>
  <c r="A61" i="9"/>
  <c r="B3216" i="18"/>
  <c r="G3216" i="18" s="1"/>
  <c r="H3216" i="18" s="1"/>
  <c r="A68" i="9"/>
  <c r="B68" i="9"/>
  <c r="B3212" i="18"/>
  <c r="G3212" i="18" s="1"/>
  <c r="H3212" i="18" s="1"/>
  <c r="A64" i="9"/>
  <c r="B64" i="9"/>
  <c r="B3222" i="18"/>
  <c r="G3222" i="18" s="1"/>
  <c r="H3222" i="18" s="1"/>
  <c r="B75" i="9"/>
  <c r="I88" i="13"/>
  <c r="B8047" i="18"/>
  <c r="G8047" i="18" s="1"/>
  <c r="H8047" i="18" s="1"/>
  <c r="H88" i="13"/>
  <c r="B7972" i="18"/>
  <c r="G7972" i="18" s="1"/>
  <c r="H7972" i="18" s="1"/>
  <c r="F146" i="9"/>
  <c r="A43" i="10"/>
  <c r="B43" i="10"/>
  <c r="F32" i="1"/>
  <c r="B18" i="13"/>
  <c r="F145" i="9"/>
  <c r="F60" i="9"/>
  <c r="F71" i="9"/>
  <c r="F46" i="9"/>
  <c r="F138" i="9" s="1"/>
  <c r="F22" i="9"/>
  <c r="B22" i="9" s="1"/>
  <c r="F23" i="9"/>
  <c r="B23" i="9" s="1"/>
  <c r="F24" i="9"/>
  <c r="B24" i="9" s="1"/>
  <c r="F25" i="9"/>
  <c r="B25" i="9" s="1"/>
  <c r="F26" i="9"/>
  <c r="B26" i="9" s="1"/>
  <c r="F27" i="9"/>
  <c r="B27" i="9" s="1"/>
  <c r="F28" i="9"/>
  <c r="B28" i="9" s="1"/>
  <c r="F29" i="9"/>
  <c r="B29" i="9" s="1"/>
  <c r="F30" i="9"/>
  <c r="B30" i="9" s="1"/>
  <c r="F31" i="9"/>
  <c r="B31" i="9" s="1"/>
  <c r="F34" i="9"/>
  <c r="B34" i="9" s="1"/>
  <c r="B3185" i="18" l="1"/>
  <c r="G3185" i="18" s="1"/>
  <c r="H3185" i="18" s="1"/>
  <c r="A23" i="9"/>
  <c r="B3192" i="18"/>
  <c r="G3192" i="18" s="1"/>
  <c r="H3192" i="18" s="1"/>
  <c r="A30" i="9"/>
  <c r="B3184" i="18"/>
  <c r="G3184" i="18" s="1"/>
  <c r="H3184" i="18" s="1"/>
  <c r="A22" i="9"/>
  <c r="B3190" i="18"/>
  <c r="G3190" i="18" s="1"/>
  <c r="H3190" i="18" s="1"/>
  <c r="A28" i="9"/>
  <c r="B3186" i="18"/>
  <c r="G3186" i="18" s="1"/>
  <c r="H3186" i="18" s="1"/>
  <c r="A24" i="9"/>
  <c r="B3193" i="18"/>
  <c r="G3193" i="18" s="1"/>
  <c r="H3193" i="18" s="1"/>
  <c r="A31" i="9"/>
  <c r="B3189" i="18"/>
  <c r="G3189" i="18" s="1"/>
  <c r="H3189" i="18" s="1"/>
  <c r="A27" i="9"/>
  <c r="B3208" i="18"/>
  <c r="G3208" i="18" s="1"/>
  <c r="H3208" i="18" s="1"/>
  <c r="B3191" i="18"/>
  <c r="G3191" i="18" s="1"/>
  <c r="H3191" i="18" s="1"/>
  <c r="A29" i="9"/>
  <c r="B3187" i="18"/>
  <c r="G3187" i="18" s="1"/>
  <c r="H3187" i="18" s="1"/>
  <c r="A25" i="9"/>
  <c r="B46" i="9"/>
  <c r="A46" i="9"/>
  <c r="B3196" i="18"/>
  <c r="G3196" i="18" s="1"/>
  <c r="H3196" i="18" s="1"/>
  <c r="H26" i="9"/>
  <c r="B3306" i="18" s="1"/>
  <c r="G3306" i="18" s="1"/>
  <c r="H3306" i="18" s="1"/>
  <c r="B3188" i="18"/>
  <c r="G3188" i="18" s="1"/>
  <c r="H3188" i="18" s="1"/>
  <c r="F140" i="9"/>
  <c r="B3219" i="18"/>
  <c r="G3219" i="18" s="1"/>
  <c r="H3219" i="18" s="1"/>
  <c r="B3207" i="18"/>
  <c r="G3207" i="18" s="1"/>
  <c r="H3207" i="18" s="1"/>
  <c r="F142" i="9"/>
  <c r="F139" i="9"/>
  <c r="F144" i="9"/>
  <c r="A26" i="9" l="1"/>
  <c r="F21" i="9"/>
  <c r="F32" i="9"/>
  <c r="B32" i="9" s="1"/>
  <c r="F32" i="8"/>
  <c r="B3183" i="18" l="1"/>
  <c r="G3183" i="18" s="1"/>
  <c r="H3183" i="18" s="1"/>
  <c r="F132" i="9"/>
  <c r="B2377" i="18"/>
  <c r="G2377" i="18" s="1"/>
  <c r="H2377" i="18" s="1"/>
  <c r="F135" i="9"/>
  <c r="B3194" i="18"/>
  <c r="G3194" i="18" s="1"/>
  <c r="H3194" i="18" s="1"/>
  <c r="F134" i="9"/>
  <c r="F125" i="9" l="1"/>
  <c r="F7" i="8"/>
  <c r="A57" i="10"/>
  <c r="B57" i="10"/>
  <c r="A88" i="10"/>
  <c r="B88" i="10"/>
  <c r="B102" i="10"/>
  <c r="B103" i="10"/>
  <c r="B162" i="10"/>
  <c r="B163" i="10"/>
  <c r="B164" i="10"/>
  <c r="B167" i="10"/>
  <c r="B194" i="10"/>
  <c r="F33" i="1"/>
  <c r="E6" i="10"/>
  <c r="B6" i="10" s="1"/>
  <c r="E327" i="10"/>
  <c r="E322" i="10"/>
  <c r="E304" i="10"/>
  <c r="B7" i="8" l="1"/>
  <c r="A7" i="8"/>
  <c r="C7" i="8"/>
  <c r="F89" i="8"/>
  <c r="B2357" i="18"/>
  <c r="G2357" i="18" s="1"/>
  <c r="H2357" i="18" s="1"/>
  <c r="I125" i="9"/>
  <c r="B125" i="9" s="1"/>
  <c r="E5" i="10"/>
  <c r="E300" i="10"/>
  <c r="E299" i="10"/>
  <c r="F31" i="1"/>
  <c r="B26" i="10"/>
  <c r="F30" i="1"/>
  <c r="F20" i="1" l="1"/>
  <c r="F24" i="1"/>
  <c r="F28" i="1"/>
  <c r="F45" i="9"/>
  <c r="F137" i="9" l="1"/>
  <c r="B3206" i="18"/>
  <c r="G3206" i="18" s="1"/>
  <c r="H3206" i="18" s="1"/>
  <c r="F5" i="9"/>
  <c r="F35" i="1"/>
  <c r="F36" i="1"/>
  <c r="B3180" i="18" l="1"/>
  <c r="G3180" i="18" s="1"/>
  <c r="H3180" i="18" s="1"/>
  <c r="B264" i="10"/>
  <c r="B265" i="10"/>
  <c r="O31" i="1" l="1"/>
  <c r="B77" i="12"/>
  <c r="A62" i="12"/>
  <c r="A105" i="12"/>
  <c r="B105" i="12"/>
  <c r="A146" i="12"/>
  <c r="B146" i="12"/>
  <c r="A150" i="12"/>
  <c r="B150" i="12"/>
  <c r="J126" i="12"/>
  <c r="B116" i="12"/>
  <c r="B119" i="12"/>
  <c r="B120" i="12"/>
  <c r="B121" i="12"/>
  <c r="B122" i="12"/>
  <c r="B101" i="12"/>
  <c r="E129" i="12"/>
  <c r="E126" i="12"/>
  <c r="E187" i="12" s="1"/>
  <c r="E123" i="12"/>
  <c r="E186" i="12" s="1"/>
  <c r="E84" i="12"/>
  <c r="E45" i="12"/>
  <c r="E181" i="12" l="1"/>
  <c r="J187" i="12"/>
  <c r="B7201" i="18"/>
  <c r="G7201" i="18" s="1"/>
  <c r="H7201" i="18" s="1"/>
  <c r="E176" i="12"/>
  <c r="E170" i="12"/>
  <c r="O22" i="1"/>
  <c r="O21" i="1"/>
  <c r="C25" i="16"/>
  <c r="O25" i="1"/>
  <c r="B11" i="14"/>
  <c r="B81" i="12"/>
  <c r="A66" i="12"/>
  <c r="B66" i="12"/>
  <c r="B82" i="12"/>
  <c r="A101" i="12"/>
  <c r="B78" i="12"/>
  <c r="B62" i="12"/>
  <c r="Q75" i="13" l="1"/>
  <c r="B8489" i="18" s="1"/>
  <c r="G8489" i="18" s="1"/>
  <c r="H8489" i="18" s="1"/>
  <c r="P75" i="13"/>
  <c r="B8439" i="18" s="1"/>
  <c r="G8439" i="18" s="1"/>
  <c r="H8439" i="18" s="1"/>
  <c r="O75" i="13"/>
  <c r="B8389" i="18" s="1"/>
  <c r="G8389" i="18" s="1"/>
  <c r="H8389" i="18" s="1"/>
  <c r="N75" i="13"/>
  <c r="B8339" i="18" s="1"/>
  <c r="G8339" i="18" s="1"/>
  <c r="H8339" i="18" s="1"/>
  <c r="M75" i="13"/>
  <c r="B8289" i="18" s="1"/>
  <c r="G8289" i="18" s="1"/>
  <c r="H8289" i="18" s="1"/>
  <c r="L75" i="13"/>
  <c r="B8239" i="18" s="1"/>
  <c r="G8239" i="18" s="1"/>
  <c r="H8239" i="18" s="1"/>
  <c r="K75" i="13"/>
  <c r="B8189" i="18" s="1"/>
  <c r="G8189" i="18" s="1"/>
  <c r="H8189" i="18" s="1"/>
  <c r="J75" i="13"/>
  <c r="B8139" i="18" s="1"/>
  <c r="G8139" i="18" s="1"/>
  <c r="H8139" i="18" s="1"/>
  <c r="I75" i="13"/>
  <c r="B8089" i="18" s="1"/>
  <c r="G8089" i="18" s="1"/>
  <c r="H8089" i="18" s="1"/>
  <c r="Q70" i="13"/>
  <c r="B8485" i="18" s="1"/>
  <c r="G8485" i="18" s="1"/>
  <c r="H8485" i="18" s="1"/>
  <c r="P70" i="13"/>
  <c r="B8435" i="18" s="1"/>
  <c r="G8435" i="18" s="1"/>
  <c r="H8435" i="18" s="1"/>
  <c r="O70" i="13"/>
  <c r="B8385" i="18" s="1"/>
  <c r="G8385" i="18" s="1"/>
  <c r="H8385" i="18" s="1"/>
  <c r="N70" i="13"/>
  <c r="B8335" i="18" s="1"/>
  <c r="G8335" i="18" s="1"/>
  <c r="H8335" i="18" s="1"/>
  <c r="M70" i="13"/>
  <c r="B8285" i="18" s="1"/>
  <c r="G8285" i="18" s="1"/>
  <c r="H8285" i="18" s="1"/>
  <c r="L70" i="13"/>
  <c r="B8235" i="18" s="1"/>
  <c r="G8235" i="18" s="1"/>
  <c r="H8235" i="18" s="1"/>
  <c r="K70" i="13"/>
  <c r="B8185" i="18" s="1"/>
  <c r="G8185" i="18" s="1"/>
  <c r="H8185" i="18" s="1"/>
  <c r="J70" i="13"/>
  <c r="B8135" i="18" s="1"/>
  <c r="G8135" i="18" s="1"/>
  <c r="H8135" i="18" s="1"/>
  <c r="I70" i="13"/>
  <c r="B8085" i="18" s="1"/>
  <c r="G8085" i="18" s="1"/>
  <c r="H8085" i="18" s="1"/>
  <c r="H70" i="13"/>
  <c r="B8035" i="18" s="1"/>
  <c r="G8035" i="18" s="1"/>
  <c r="H8035" i="18" s="1"/>
  <c r="B70" i="13" l="1"/>
  <c r="B63" i="13"/>
  <c r="A63" i="13"/>
  <c r="B67" i="13"/>
  <c r="A67" i="13"/>
  <c r="B77" i="13"/>
  <c r="E59" i="13"/>
  <c r="B60" i="13"/>
  <c r="A60" i="13"/>
  <c r="B64" i="13"/>
  <c r="A64" i="13"/>
  <c r="B68" i="13"/>
  <c r="A68" i="13"/>
  <c r="B80" i="13"/>
  <c r="A61" i="13"/>
  <c r="B61" i="13"/>
  <c r="A65" i="13"/>
  <c r="B65" i="13"/>
  <c r="A69" i="13"/>
  <c r="B69" i="13"/>
  <c r="B74" i="13"/>
  <c r="B81" i="13"/>
  <c r="B62" i="13"/>
  <c r="A62" i="13"/>
  <c r="B66" i="13"/>
  <c r="A66" i="13"/>
  <c r="B76" i="13"/>
  <c r="B82" i="13"/>
  <c r="E92" i="13" l="1"/>
  <c r="B7877" i="18"/>
  <c r="G7877" i="18" s="1"/>
  <c r="H7877" i="18" s="1"/>
  <c r="B75" i="13"/>
  <c r="A59" i="13"/>
  <c r="C20" i="5" l="1"/>
  <c r="F45" i="1"/>
  <c r="B972" i="18" l="1"/>
  <c r="G972" i="18" s="1"/>
  <c r="H972" i="18" s="1"/>
  <c r="D20" i="5"/>
  <c r="F13" i="16"/>
  <c r="F33" i="16" s="1"/>
  <c r="C32" i="21" s="1"/>
  <c r="O43" i="1"/>
  <c r="F26" i="1"/>
  <c r="F10" i="1"/>
  <c r="F49" i="1"/>
  <c r="C33" i="5"/>
  <c r="B985" i="18" s="1"/>
  <c r="G985" i="18" s="1"/>
  <c r="H985" i="18" s="1"/>
  <c r="C8" i="16"/>
  <c r="O14" i="1"/>
  <c r="O36" i="1"/>
  <c r="E5" i="11"/>
  <c r="F38" i="1"/>
  <c r="F17" i="1"/>
  <c r="E21" i="21" l="1"/>
  <c r="B5880" i="18"/>
  <c r="G5880" i="18" s="1"/>
  <c r="H5880" i="18" s="1"/>
  <c r="C13" i="16"/>
  <c r="O49" i="1"/>
  <c r="F26" i="16"/>
  <c r="F22" i="1"/>
  <c r="C753" i="2"/>
  <c r="O27" i="1"/>
  <c r="C209" i="4"/>
  <c r="D16" i="21" s="1"/>
  <c r="C33" i="21" l="1"/>
  <c r="D12" i="21"/>
  <c r="E12" i="21"/>
  <c r="E16" i="21"/>
  <c r="B939" i="18"/>
  <c r="G939" i="18" s="1"/>
  <c r="H939" i="18" s="1"/>
  <c r="C756" i="2"/>
  <c r="B722" i="18"/>
  <c r="G722" i="18" s="1"/>
  <c r="H722" i="18" s="1"/>
  <c r="F34" i="16"/>
  <c r="B26" i="16"/>
  <c r="A26" i="16"/>
  <c r="D33" i="5"/>
  <c r="D209" i="4"/>
  <c r="D753" i="2"/>
  <c r="F51" i="1"/>
  <c r="O45" i="1"/>
  <c r="O51" i="1"/>
  <c r="F59" i="1" s="1"/>
  <c r="C15" i="21" l="1"/>
  <c r="D13" i="21"/>
  <c r="D756" i="2"/>
  <c r="E13" i="21"/>
  <c r="C13" i="21"/>
  <c r="B723" i="18"/>
  <c r="G723" i="18" s="1"/>
  <c r="H723" i="18" s="1"/>
  <c r="K26" i="16"/>
  <c r="B11418" i="18" s="1"/>
  <c r="G11418" i="18" s="1"/>
  <c r="H11418" i="18" s="1"/>
  <c r="L5" i="16"/>
  <c r="B11419" i="18" s="1"/>
  <c r="G11419" i="18" s="1"/>
  <c r="H11419" i="18" s="1"/>
  <c r="M5" i="16"/>
  <c r="B11441" i="18" s="1"/>
  <c r="G11441" i="18" s="1"/>
  <c r="H11441" i="18" s="1"/>
  <c r="N5" i="16"/>
  <c r="B11463" i="18" s="1"/>
  <c r="G11463" i="18" s="1"/>
  <c r="H11463" i="18" s="1"/>
  <c r="O5" i="16"/>
  <c r="B11485" i="18" s="1"/>
  <c r="G11485" i="18" s="1"/>
  <c r="H11485" i="18" s="1"/>
  <c r="P5" i="16"/>
  <c r="B11507" i="18" s="1"/>
  <c r="G11507" i="18" s="1"/>
  <c r="H11507" i="18" s="1"/>
  <c r="Q5" i="16"/>
  <c r="B11529" i="18" s="1"/>
  <c r="G11529" i="18" s="1"/>
  <c r="H11529" i="18" s="1"/>
  <c r="R5" i="16"/>
  <c r="B11551" i="18" s="1"/>
  <c r="G11551" i="18" s="1"/>
  <c r="H11551" i="18" s="1"/>
  <c r="S5" i="16"/>
  <c r="B11573" i="18" s="1"/>
  <c r="G11573" i="18" s="1"/>
  <c r="H11573" i="18" s="1"/>
  <c r="T5" i="16"/>
  <c r="B11595" i="18" s="1"/>
  <c r="G11595" i="18" s="1"/>
  <c r="H11595" i="18" s="1"/>
  <c r="Q102" i="15"/>
  <c r="B10004" i="18" s="1"/>
  <c r="G10004" i="18" s="1"/>
  <c r="H10004" i="18" s="1"/>
  <c r="P102" i="15"/>
  <c r="B9896" i="18" s="1"/>
  <c r="G9896" i="18" s="1"/>
  <c r="H9896" i="18" s="1"/>
  <c r="O102" i="15"/>
  <c r="B9788" i="18" s="1"/>
  <c r="G9788" i="18" s="1"/>
  <c r="H9788" i="18" s="1"/>
  <c r="N102" i="15"/>
  <c r="B9680" i="18" s="1"/>
  <c r="G9680" i="18" s="1"/>
  <c r="H9680" i="18" s="1"/>
  <c r="M102" i="15"/>
  <c r="B9572" i="18" s="1"/>
  <c r="G9572" i="18" s="1"/>
  <c r="H9572" i="18" s="1"/>
  <c r="L102" i="15"/>
  <c r="B9464" i="18" s="1"/>
  <c r="G9464" i="18" s="1"/>
  <c r="H9464" i="18" s="1"/>
  <c r="K102" i="15"/>
  <c r="B9356" i="18" s="1"/>
  <c r="G9356" i="18" s="1"/>
  <c r="H9356" i="18" s="1"/>
  <c r="J102" i="15"/>
  <c r="B9248" i="18" s="1"/>
  <c r="G9248" i="18" s="1"/>
  <c r="H9248" i="18" s="1"/>
  <c r="I102" i="15"/>
  <c r="B9140" i="18" s="1"/>
  <c r="G9140" i="18" s="1"/>
  <c r="H9140" i="18" s="1"/>
  <c r="H102" i="15"/>
  <c r="B9032" i="18" s="1"/>
  <c r="G9032" i="18" s="1"/>
  <c r="H9032" i="18" s="1"/>
  <c r="Q97" i="15"/>
  <c r="B9999" i="18" s="1"/>
  <c r="G9999" i="18" s="1"/>
  <c r="H9999" i="18" s="1"/>
  <c r="P97" i="15"/>
  <c r="B9891" i="18" s="1"/>
  <c r="G9891" i="18" s="1"/>
  <c r="H9891" i="18" s="1"/>
  <c r="O97" i="15"/>
  <c r="B9783" i="18" s="1"/>
  <c r="G9783" i="18" s="1"/>
  <c r="H9783" i="18" s="1"/>
  <c r="N97" i="15"/>
  <c r="B9675" i="18" s="1"/>
  <c r="G9675" i="18" s="1"/>
  <c r="H9675" i="18" s="1"/>
  <c r="M97" i="15"/>
  <c r="B9567" i="18" s="1"/>
  <c r="G9567" i="18" s="1"/>
  <c r="H9567" i="18" s="1"/>
  <c r="L97" i="15"/>
  <c r="B9459" i="18" s="1"/>
  <c r="G9459" i="18" s="1"/>
  <c r="H9459" i="18" s="1"/>
  <c r="K97" i="15"/>
  <c r="B9351" i="18" s="1"/>
  <c r="G9351" i="18" s="1"/>
  <c r="H9351" i="18" s="1"/>
  <c r="J97" i="15"/>
  <c r="B9243" i="18" s="1"/>
  <c r="G9243" i="18" s="1"/>
  <c r="H9243" i="18" s="1"/>
  <c r="I97" i="15"/>
  <c r="B9135" i="18" s="1"/>
  <c r="G9135" i="18" s="1"/>
  <c r="H9135" i="18" s="1"/>
  <c r="H97" i="15"/>
  <c r="B9027" i="18" s="1"/>
  <c r="G9027" i="18" s="1"/>
  <c r="H9027" i="18" s="1"/>
  <c r="Q86" i="15"/>
  <c r="B9988" i="18" s="1"/>
  <c r="G9988" i="18" s="1"/>
  <c r="H9988" i="18" s="1"/>
  <c r="P86" i="15"/>
  <c r="B9880" i="18" s="1"/>
  <c r="G9880" i="18" s="1"/>
  <c r="H9880" i="18" s="1"/>
  <c r="O86" i="15"/>
  <c r="B9772" i="18" s="1"/>
  <c r="G9772" i="18" s="1"/>
  <c r="H9772" i="18" s="1"/>
  <c r="N86" i="15"/>
  <c r="B9664" i="18" s="1"/>
  <c r="G9664" i="18" s="1"/>
  <c r="H9664" i="18" s="1"/>
  <c r="M86" i="15"/>
  <c r="B9556" i="18" s="1"/>
  <c r="G9556" i="18" s="1"/>
  <c r="H9556" i="18" s="1"/>
  <c r="L86" i="15"/>
  <c r="B9448" i="18" s="1"/>
  <c r="G9448" i="18" s="1"/>
  <c r="H9448" i="18" s="1"/>
  <c r="K86" i="15"/>
  <c r="B9340" i="18" s="1"/>
  <c r="G9340" i="18" s="1"/>
  <c r="H9340" i="18" s="1"/>
  <c r="J86" i="15"/>
  <c r="B9232" i="18" s="1"/>
  <c r="G9232" i="18" s="1"/>
  <c r="H9232" i="18" s="1"/>
  <c r="I86" i="15"/>
  <c r="H86" i="15"/>
  <c r="B9016" i="18" s="1"/>
  <c r="G9016" i="18" s="1"/>
  <c r="H9016" i="18" s="1"/>
  <c r="G86" i="15"/>
  <c r="B8924" i="18" s="1"/>
  <c r="G8924" i="18" s="1"/>
  <c r="H8924" i="18" s="1"/>
  <c r="F86" i="15"/>
  <c r="B8876" i="18" s="1"/>
  <c r="G8876" i="18" s="1"/>
  <c r="H8876" i="18" s="1"/>
  <c r="Q76" i="15"/>
  <c r="B9978" i="18" s="1"/>
  <c r="G9978" i="18" s="1"/>
  <c r="H9978" i="18" s="1"/>
  <c r="P76" i="15"/>
  <c r="B9870" i="18" s="1"/>
  <c r="G9870" i="18" s="1"/>
  <c r="H9870" i="18" s="1"/>
  <c r="O76" i="15"/>
  <c r="B9762" i="18" s="1"/>
  <c r="G9762" i="18" s="1"/>
  <c r="H9762" i="18" s="1"/>
  <c r="N76" i="15"/>
  <c r="B9654" i="18" s="1"/>
  <c r="G9654" i="18" s="1"/>
  <c r="H9654" i="18" s="1"/>
  <c r="M76" i="15"/>
  <c r="B9546" i="18" s="1"/>
  <c r="G9546" i="18" s="1"/>
  <c r="H9546" i="18" s="1"/>
  <c r="L76" i="15"/>
  <c r="B9438" i="18" s="1"/>
  <c r="G9438" i="18" s="1"/>
  <c r="H9438" i="18" s="1"/>
  <c r="K76" i="15"/>
  <c r="B9330" i="18" s="1"/>
  <c r="G9330" i="18" s="1"/>
  <c r="H9330" i="18" s="1"/>
  <c r="J76" i="15"/>
  <c r="B9222" i="18" s="1"/>
  <c r="G9222" i="18" s="1"/>
  <c r="H9222" i="18" s="1"/>
  <c r="I76" i="15"/>
  <c r="B9114" i="18" s="1"/>
  <c r="G9114" i="18" s="1"/>
  <c r="H9114" i="18" s="1"/>
  <c r="H76" i="15"/>
  <c r="B9006" i="18" s="1"/>
  <c r="G9006" i="18" s="1"/>
  <c r="H9006" i="18" s="1"/>
  <c r="Q71" i="15"/>
  <c r="B9973" i="18" s="1"/>
  <c r="G9973" i="18" s="1"/>
  <c r="H9973" i="18" s="1"/>
  <c r="P71" i="15"/>
  <c r="B9865" i="18" s="1"/>
  <c r="G9865" i="18" s="1"/>
  <c r="H9865" i="18" s="1"/>
  <c r="O71" i="15"/>
  <c r="B9757" i="18" s="1"/>
  <c r="G9757" i="18" s="1"/>
  <c r="H9757" i="18" s="1"/>
  <c r="N71" i="15"/>
  <c r="B9649" i="18" s="1"/>
  <c r="G9649" i="18" s="1"/>
  <c r="H9649" i="18" s="1"/>
  <c r="M71" i="15"/>
  <c r="B9541" i="18" s="1"/>
  <c r="G9541" i="18" s="1"/>
  <c r="H9541" i="18" s="1"/>
  <c r="L71" i="15"/>
  <c r="B9433" i="18" s="1"/>
  <c r="G9433" i="18" s="1"/>
  <c r="H9433" i="18" s="1"/>
  <c r="K71" i="15"/>
  <c r="B9325" i="18" s="1"/>
  <c r="G9325" i="18" s="1"/>
  <c r="H9325" i="18" s="1"/>
  <c r="J71" i="15"/>
  <c r="B9217" i="18" s="1"/>
  <c r="G9217" i="18" s="1"/>
  <c r="H9217" i="18" s="1"/>
  <c r="I71" i="15"/>
  <c r="B9109" i="18" s="1"/>
  <c r="G9109" i="18" s="1"/>
  <c r="H9109" i="18" s="1"/>
  <c r="H71" i="15"/>
  <c r="B9001" i="18" s="1"/>
  <c r="G9001" i="18" s="1"/>
  <c r="H9001" i="18" s="1"/>
  <c r="Q50" i="15"/>
  <c r="B9952" i="18" s="1"/>
  <c r="G9952" i="18" s="1"/>
  <c r="H9952" i="18" s="1"/>
  <c r="P50" i="15"/>
  <c r="B9844" i="18" s="1"/>
  <c r="G9844" i="18" s="1"/>
  <c r="H9844" i="18" s="1"/>
  <c r="O50" i="15"/>
  <c r="B9736" i="18" s="1"/>
  <c r="G9736" i="18" s="1"/>
  <c r="H9736" i="18" s="1"/>
  <c r="N50" i="15"/>
  <c r="B9628" i="18" s="1"/>
  <c r="G9628" i="18" s="1"/>
  <c r="H9628" i="18" s="1"/>
  <c r="M50" i="15"/>
  <c r="B9520" i="18" s="1"/>
  <c r="G9520" i="18" s="1"/>
  <c r="H9520" i="18" s="1"/>
  <c r="L50" i="15"/>
  <c r="B9412" i="18" s="1"/>
  <c r="G9412" i="18" s="1"/>
  <c r="H9412" i="18" s="1"/>
  <c r="K50" i="15"/>
  <c r="B9304" i="18" s="1"/>
  <c r="G9304" i="18" s="1"/>
  <c r="H9304" i="18" s="1"/>
  <c r="J50" i="15"/>
  <c r="B9196" i="18" s="1"/>
  <c r="G9196" i="18" s="1"/>
  <c r="H9196" i="18" s="1"/>
  <c r="I50" i="15"/>
  <c r="B9088" i="18" s="1"/>
  <c r="G9088" i="18" s="1"/>
  <c r="H9088" i="18" s="1"/>
  <c r="H50" i="15"/>
  <c r="B8980" i="18" s="1"/>
  <c r="G8980" i="18" s="1"/>
  <c r="H8980" i="18" s="1"/>
  <c r="Q45" i="15"/>
  <c r="B9947" i="18" s="1"/>
  <c r="G9947" i="18" s="1"/>
  <c r="H9947" i="18" s="1"/>
  <c r="P45" i="15"/>
  <c r="B9839" i="18" s="1"/>
  <c r="G9839" i="18" s="1"/>
  <c r="H9839" i="18" s="1"/>
  <c r="O45" i="15"/>
  <c r="B9731" i="18" s="1"/>
  <c r="G9731" i="18" s="1"/>
  <c r="H9731" i="18" s="1"/>
  <c r="N45" i="15"/>
  <c r="B9623" i="18" s="1"/>
  <c r="G9623" i="18" s="1"/>
  <c r="H9623" i="18" s="1"/>
  <c r="M45" i="15"/>
  <c r="B9515" i="18" s="1"/>
  <c r="G9515" i="18" s="1"/>
  <c r="H9515" i="18" s="1"/>
  <c r="L45" i="15"/>
  <c r="B9407" i="18" s="1"/>
  <c r="G9407" i="18" s="1"/>
  <c r="H9407" i="18" s="1"/>
  <c r="K45" i="15"/>
  <c r="B9299" i="18" s="1"/>
  <c r="G9299" i="18" s="1"/>
  <c r="H9299" i="18" s="1"/>
  <c r="J45" i="15"/>
  <c r="B9191" i="18" s="1"/>
  <c r="G9191" i="18" s="1"/>
  <c r="H9191" i="18" s="1"/>
  <c r="I45" i="15"/>
  <c r="B9083" i="18" s="1"/>
  <c r="G9083" i="18" s="1"/>
  <c r="H9083" i="18" s="1"/>
  <c r="H45" i="15"/>
  <c r="B8975" i="18" s="1"/>
  <c r="G8975" i="18" s="1"/>
  <c r="H8975" i="18" s="1"/>
  <c r="H24" i="15"/>
  <c r="B8954" i="18" s="1"/>
  <c r="G8954" i="18" s="1"/>
  <c r="H8954" i="18" s="1"/>
  <c r="I24" i="15"/>
  <c r="B9062" i="18" s="1"/>
  <c r="G9062" i="18" s="1"/>
  <c r="H9062" i="18" s="1"/>
  <c r="J24" i="15"/>
  <c r="B9170" i="18" s="1"/>
  <c r="G9170" i="18" s="1"/>
  <c r="H9170" i="18" s="1"/>
  <c r="L24" i="15"/>
  <c r="B9386" i="18" s="1"/>
  <c r="G9386" i="18" s="1"/>
  <c r="H9386" i="18" s="1"/>
  <c r="M24" i="15"/>
  <c r="B9494" i="18" s="1"/>
  <c r="G9494" i="18" s="1"/>
  <c r="H9494" i="18" s="1"/>
  <c r="N24" i="15"/>
  <c r="B9602" i="18" s="1"/>
  <c r="G9602" i="18" s="1"/>
  <c r="H9602" i="18" s="1"/>
  <c r="O24" i="15"/>
  <c r="B9710" i="18" s="1"/>
  <c r="G9710" i="18" s="1"/>
  <c r="H9710" i="18" s="1"/>
  <c r="P24" i="15"/>
  <c r="B9818" i="18" s="1"/>
  <c r="G9818" i="18" s="1"/>
  <c r="H9818" i="18" s="1"/>
  <c r="Q24" i="15"/>
  <c r="B9926" i="18" s="1"/>
  <c r="G9926" i="18" s="1"/>
  <c r="H9926" i="18" s="1"/>
  <c r="H19" i="15"/>
  <c r="B8949" i="18" s="1"/>
  <c r="G8949" i="18" s="1"/>
  <c r="H8949" i="18" s="1"/>
  <c r="I19" i="15"/>
  <c r="B9057" i="18" s="1"/>
  <c r="G9057" i="18" s="1"/>
  <c r="H9057" i="18" s="1"/>
  <c r="J19" i="15"/>
  <c r="B9165" i="18" s="1"/>
  <c r="G9165" i="18" s="1"/>
  <c r="H9165" i="18" s="1"/>
  <c r="K19" i="15"/>
  <c r="B9273" i="18" s="1"/>
  <c r="G9273" i="18" s="1"/>
  <c r="H9273" i="18" s="1"/>
  <c r="L19" i="15"/>
  <c r="B9381" i="18" s="1"/>
  <c r="G9381" i="18" s="1"/>
  <c r="H9381" i="18" s="1"/>
  <c r="M19" i="15"/>
  <c r="B9489" i="18" s="1"/>
  <c r="G9489" i="18" s="1"/>
  <c r="H9489" i="18" s="1"/>
  <c r="N19" i="15"/>
  <c r="B9597" i="18" s="1"/>
  <c r="G9597" i="18" s="1"/>
  <c r="H9597" i="18" s="1"/>
  <c r="O19" i="15"/>
  <c r="B9705" i="18" s="1"/>
  <c r="G9705" i="18" s="1"/>
  <c r="H9705" i="18" s="1"/>
  <c r="P19" i="15"/>
  <c r="B9813" i="18" s="1"/>
  <c r="G9813" i="18" s="1"/>
  <c r="H9813" i="18" s="1"/>
  <c r="Q19" i="15"/>
  <c r="B9921" i="18" s="1"/>
  <c r="G9921" i="18" s="1"/>
  <c r="H9921" i="18" s="1"/>
  <c r="B9124" i="18" l="1"/>
  <c r="G9124" i="18" s="1"/>
  <c r="H9124" i="18" s="1"/>
  <c r="I84" i="15"/>
  <c r="R26" i="16"/>
  <c r="R31" i="16"/>
  <c r="Q26" i="16"/>
  <c r="Q31" i="16"/>
  <c r="P26" i="16"/>
  <c r="P31" i="16"/>
  <c r="O26" i="16"/>
  <c r="O31" i="16"/>
  <c r="N26" i="16"/>
  <c r="N31" i="16"/>
  <c r="M26" i="16"/>
  <c r="M31" i="16"/>
  <c r="T26" i="16"/>
  <c r="T31" i="16"/>
  <c r="L26" i="16"/>
  <c r="L31" i="16"/>
  <c r="C5" i="16"/>
  <c r="S26" i="16"/>
  <c r="S31" i="16"/>
  <c r="K34" i="16"/>
  <c r="I32" i="15"/>
  <c r="J32" i="15"/>
  <c r="N32" i="15"/>
  <c r="Q32" i="15"/>
  <c r="A95" i="15"/>
  <c r="B95" i="15"/>
  <c r="B73" i="15"/>
  <c r="A63" i="15"/>
  <c r="B63" i="15"/>
  <c r="B48" i="15"/>
  <c r="B31" i="15"/>
  <c r="A9" i="15"/>
  <c r="B9" i="15"/>
  <c r="A92" i="15"/>
  <c r="B92" i="15"/>
  <c r="A88" i="15"/>
  <c r="B88" i="15"/>
  <c r="B104" i="15"/>
  <c r="B99" i="15"/>
  <c r="A94" i="15"/>
  <c r="B94" i="15"/>
  <c r="B83" i="15"/>
  <c r="B77" i="15"/>
  <c r="B72" i="15"/>
  <c r="A67" i="15"/>
  <c r="B67" i="15"/>
  <c r="A61" i="15"/>
  <c r="B61" i="15"/>
  <c r="B52" i="15"/>
  <c r="B47" i="15"/>
  <c r="A42" i="15"/>
  <c r="B42" i="15"/>
  <c r="A37" i="15"/>
  <c r="B37" i="15"/>
  <c r="B30" i="15"/>
  <c r="B23" i="15"/>
  <c r="A18" i="15"/>
  <c r="B18" i="15"/>
  <c r="A13" i="15"/>
  <c r="B13" i="15"/>
  <c r="A7" i="15"/>
  <c r="B7" i="15"/>
  <c r="A62" i="15"/>
  <c r="B62" i="15"/>
  <c r="A10" i="15"/>
  <c r="B10" i="15"/>
  <c r="A91" i="15"/>
  <c r="B91" i="15"/>
  <c r="A14" i="15"/>
  <c r="B14" i="15"/>
  <c r="B100" i="15"/>
  <c r="A85" i="15"/>
  <c r="B85" i="15"/>
  <c r="A68" i="15"/>
  <c r="B68" i="15"/>
  <c r="B55" i="15"/>
  <c r="A38" i="15"/>
  <c r="B38" i="15"/>
  <c r="B20" i="15"/>
  <c r="B109" i="15"/>
  <c r="B103" i="15"/>
  <c r="B98" i="15"/>
  <c r="A93" i="15"/>
  <c r="B93" i="15"/>
  <c r="B82" i="15"/>
  <c r="B75" i="15"/>
  <c r="A70" i="15"/>
  <c r="B70" i="15"/>
  <c r="A65" i="15"/>
  <c r="B65" i="15"/>
  <c r="A59" i="15"/>
  <c r="B59" i="15"/>
  <c r="B57" i="15"/>
  <c r="B51" i="15"/>
  <c r="B46" i="15"/>
  <c r="A41" i="15"/>
  <c r="B41" i="15"/>
  <c r="A35" i="15"/>
  <c r="B35" i="15"/>
  <c r="B29" i="15"/>
  <c r="B22" i="15"/>
  <c r="A17" i="15"/>
  <c r="B17" i="15"/>
  <c r="A12" i="15"/>
  <c r="B12" i="15"/>
  <c r="H32" i="15"/>
  <c r="L32" i="15"/>
  <c r="P32" i="15"/>
  <c r="M84" i="15"/>
  <c r="Q84" i="15"/>
  <c r="A66" i="15"/>
  <c r="B66" i="15"/>
  <c r="A36" i="15"/>
  <c r="B36" i="15"/>
  <c r="A90" i="15"/>
  <c r="B90" i="15"/>
  <c r="B107" i="15"/>
  <c r="B78" i="15"/>
  <c r="A43" i="15"/>
  <c r="B43" i="15"/>
  <c r="B25" i="15"/>
  <c r="A15" i="15"/>
  <c r="B15" i="15"/>
  <c r="B108" i="15"/>
  <c r="B101" i="15"/>
  <c r="A96" i="15"/>
  <c r="B96" i="15"/>
  <c r="A87" i="15"/>
  <c r="B87" i="15"/>
  <c r="B81" i="15"/>
  <c r="B74" i="15"/>
  <c r="A69" i="15"/>
  <c r="B69" i="15"/>
  <c r="A64" i="15"/>
  <c r="B64" i="15"/>
  <c r="B56" i="15"/>
  <c r="B49" i="15"/>
  <c r="A44" i="15"/>
  <c r="B44" i="15"/>
  <c r="A39" i="15"/>
  <c r="B39" i="15"/>
  <c r="A33" i="15"/>
  <c r="B33" i="15"/>
  <c r="B21" i="15"/>
  <c r="A16" i="15"/>
  <c r="B16" i="15"/>
  <c r="A11" i="15"/>
  <c r="B11" i="15"/>
  <c r="M32" i="15"/>
  <c r="I58" i="15"/>
  <c r="B9096" i="18" s="1"/>
  <c r="G9096" i="18" s="1"/>
  <c r="H9096" i="18" s="1"/>
  <c r="M58" i="15"/>
  <c r="B9528" i="18" s="1"/>
  <c r="G9528" i="18" s="1"/>
  <c r="H9528" i="18" s="1"/>
  <c r="Q58" i="15"/>
  <c r="B9960" i="18" s="1"/>
  <c r="G9960" i="18" s="1"/>
  <c r="H9960" i="18" s="1"/>
  <c r="J84" i="15"/>
  <c r="A40" i="15"/>
  <c r="B40" i="15"/>
  <c r="A89" i="15"/>
  <c r="B89" i="15"/>
  <c r="H58" i="15"/>
  <c r="B8988" i="18" s="1"/>
  <c r="G8988" i="18" s="1"/>
  <c r="H8988" i="18" s="1"/>
  <c r="L58" i="15"/>
  <c r="B9420" i="18" s="1"/>
  <c r="G9420" i="18" s="1"/>
  <c r="H9420" i="18" s="1"/>
  <c r="K58" i="15"/>
  <c r="B9312" i="18" s="1"/>
  <c r="G9312" i="18" s="1"/>
  <c r="H9312" i="18" s="1"/>
  <c r="O58" i="15"/>
  <c r="B9744" i="18" s="1"/>
  <c r="G9744" i="18" s="1"/>
  <c r="H9744" i="18" s="1"/>
  <c r="K84" i="15"/>
  <c r="O84" i="15"/>
  <c r="B9770" i="18" s="1"/>
  <c r="G9770" i="18" s="1"/>
  <c r="H9770" i="18" s="1"/>
  <c r="Q6" i="15"/>
  <c r="B9908" i="18" s="1"/>
  <c r="G9908" i="18" s="1"/>
  <c r="H9908" i="18" s="1"/>
  <c r="K32" i="15"/>
  <c r="O32" i="15"/>
  <c r="P58" i="15"/>
  <c r="B9852" i="18" s="1"/>
  <c r="G9852" i="18" s="1"/>
  <c r="H9852" i="18" s="1"/>
  <c r="H84" i="15"/>
  <c r="L84" i="15"/>
  <c r="P84" i="15"/>
  <c r="N84" i="15"/>
  <c r="I6" i="15"/>
  <c r="B9044" i="18" s="1"/>
  <c r="G9044" i="18" s="1"/>
  <c r="H9044" i="18" s="1"/>
  <c r="M6" i="15"/>
  <c r="B9476" i="18" s="1"/>
  <c r="G9476" i="18" s="1"/>
  <c r="H9476" i="18" s="1"/>
  <c r="N6" i="15"/>
  <c r="B9584" i="18" s="1"/>
  <c r="G9584" i="18" s="1"/>
  <c r="H9584" i="18" s="1"/>
  <c r="J58" i="15"/>
  <c r="B9204" i="18" s="1"/>
  <c r="G9204" i="18" s="1"/>
  <c r="H9204" i="18" s="1"/>
  <c r="N58" i="15"/>
  <c r="B9636" i="18" s="1"/>
  <c r="G9636" i="18" s="1"/>
  <c r="H9636" i="18" s="1"/>
  <c r="J6" i="15"/>
  <c r="B9152" i="18" s="1"/>
  <c r="G9152" i="18" s="1"/>
  <c r="H9152" i="18" s="1"/>
  <c r="P6" i="15"/>
  <c r="B9800" i="18" s="1"/>
  <c r="G9800" i="18" s="1"/>
  <c r="H9800" i="18" s="1"/>
  <c r="L6" i="15"/>
  <c r="B9368" i="18" s="1"/>
  <c r="G9368" i="18" s="1"/>
  <c r="H9368" i="18" s="1"/>
  <c r="O6" i="15"/>
  <c r="B9692" i="18" s="1"/>
  <c r="G9692" i="18" s="1"/>
  <c r="H9692" i="18" s="1"/>
  <c r="K6" i="15"/>
  <c r="B9260" i="18" s="1"/>
  <c r="G9260" i="18" s="1"/>
  <c r="H9260" i="18" s="1"/>
  <c r="H6" i="15"/>
  <c r="B8936" i="18" s="1"/>
  <c r="G8936" i="18" s="1"/>
  <c r="H8936" i="18" s="1"/>
  <c r="H44" i="13"/>
  <c r="J23" i="13"/>
  <c r="K23" i="13"/>
  <c r="L23" i="13"/>
  <c r="M23" i="13"/>
  <c r="N23" i="13"/>
  <c r="P23" i="13"/>
  <c r="Q23" i="13"/>
  <c r="J7" i="13"/>
  <c r="B8099" i="18" s="1"/>
  <c r="G8099" i="18" s="1"/>
  <c r="H8099" i="18" s="1"/>
  <c r="K7" i="13"/>
  <c r="B8149" i="18" s="1"/>
  <c r="G8149" i="18" s="1"/>
  <c r="H8149" i="18" s="1"/>
  <c r="L7" i="13"/>
  <c r="B8199" i="18" s="1"/>
  <c r="G8199" i="18" s="1"/>
  <c r="H8199" i="18" s="1"/>
  <c r="M7" i="13"/>
  <c r="B8249" i="18" s="1"/>
  <c r="G8249" i="18" s="1"/>
  <c r="H8249" i="18" s="1"/>
  <c r="N7" i="13"/>
  <c r="B8299" i="18" s="1"/>
  <c r="G8299" i="18" s="1"/>
  <c r="H8299" i="18" s="1"/>
  <c r="O7" i="13"/>
  <c r="B8349" i="18" s="1"/>
  <c r="G8349" i="18" s="1"/>
  <c r="H8349" i="18" s="1"/>
  <c r="P7" i="13"/>
  <c r="B8399" i="18" s="1"/>
  <c r="G8399" i="18" s="1"/>
  <c r="H8399" i="18" s="1"/>
  <c r="Q7" i="13"/>
  <c r="B8449" i="18" s="1"/>
  <c r="G8449" i="18" s="1"/>
  <c r="H8449" i="18" s="1"/>
  <c r="F7" i="13"/>
  <c r="B7901" i="18" s="1"/>
  <c r="G7901" i="18" s="1"/>
  <c r="H7901" i="18" s="1"/>
  <c r="L34" i="16" l="1"/>
  <c r="B11440" i="18"/>
  <c r="G11440" i="18" s="1"/>
  <c r="H11440" i="18" s="1"/>
  <c r="M34" i="16"/>
  <c r="B11462" i="18"/>
  <c r="G11462" i="18" s="1"/>
  <c r="H11462" i="18" s="1"/>
  <c r="O34" i="16"/>
  <c r="B11506" i="18"/>
  <c r="G11506" i="18" s="1"/>
  <c r="H11506" i="18" s="1"/>
  <c r="Q34" i="16"/>
  <c r="B11550" i="18"/>
  <c r="G11550" i="18" s="1"/>
  <c r="H11550" i="18" s="1"/>
  <c r="S34" i="16"/>
  <c r="B11594" i="18"/>
  <c r="G11594" i="18" s="1"/>
  <c r="H11594" i="18" s="1"/>
  <c r="T34" i="16"/>
  <c r="B11616" i="18"/>
  <c r="G11616" i="18" s="1"/>
  <c r="H11616" i="18" s="1"/>
  <c r="N34" i="16"/>
  <c r="B11484" i="18"/>
  <c r="G11484" i="18" s="1"/>
  <c r="H11484" i="18" s="1"/>
  <c r="P34" i="16"/>
  <c r="B11528" i="18"/>
  <c r="G11528" i="18" s="1"/>
  <c r="H11528" i="18" s="1"/>
  <c r="R34" i="16"/>
  <c r="B11572" i="18"/>
  <c r="G11572" i="18" s="1"/>
  <c r="H11572" i="18" s="1"/>
  <c r="P90" i="13"/>
  <c r="B8414" i="18"/>
  <c r="G8414" i="18" s="1"/>
  <c r="H8414" i="18" s="1"/>
  <c r="K118" i="15"/>
  <c r="B9286" i="18"/>
  <c r="G9286" i="18" s="1"/>
  <c r="H9286" i="18" s="1"/>
  <c r="M118" i="15"/>
  <c r="B9502" i="18"/>
  <c r="G9502" i="18" s="1"/>
  <c r="H9502" i="18" s="1"/>
  <c r="Q119" i="15"/>
  <c r="B9986" i="18"/>
  <c r="G9986" i="18" s="1"/>
  <c r="H9986" i="18" s="1"/>
  <c r="N118" i="15"/>
  <c r="B9610" i="18"/>
  <c r="G9610" i="18" s="1"/>
  <c r="H9610" i="18" s="1"/>
  <c r="Q90" i="13"/>
  <c r="B8464" i="18"/>
  <c r="G8464" i="18" s="1"/>
  <c r="H8464" i="18" s="1"/>
  <c r="M119" i="15"/>
  <c r="B9554" i="18"/>
  <c r="G9554" i="18" s="1"/>
  <c r="H9554" i="18" s="1"/>
  <c r="J118" i="15"/>
  <c r="B9178" i="18"/>
  <c r="G9178" i="18" s="1"/>
  <c r="H9178" i="18" s="1"/>
  <c r="Q118" i="15"/>
  <c r="B9934" i="18"/>
  <c r="G9934" i="18" s="1"/>
  <c r="H9934" i="18" s="1"/>
  <c r="N119" i="15"/>
  <c r="B9662" i="18"/>
  <c r="G9662" i="18" s="1"/>
  <c r="H9662" i="18" s="1"/>
  <c r="I119" i="15"/>
  <c r="B9122" i="18"/>
  <c r="G9122" i="18" s="1"/>
  <c r="H9122" i="18" s="1"/>
  <c r="I118" i="15"/>
  <c r="B9070" i="18"/>
  <c r="G9070" i="18" s="1"/>
  <c r="H9070" i="18" s="1"/>
  <c r="N90" i="13"/>
  <c r="B8314" i="18"/>
  <c r="G8314" i="18" s="1"/>
  <c r="H8314" i="18" s="1"/>
  <c r="M90" i="13"/>
  <c r="B8264" i="18"/>
  <c r="G8264" i="18" s="1"/>
  <c r="H8264" i="18" s="1"/>
  <c r="L90" i="13"/>
  <c r="B8214" i="18"/>
  <c r="G8214" i="18" s="1"/>
  <c r="H8214" i="18" s="1"/>
  <c r="P119" i="15"/>
  <c r="B9878" i="18"/>
  <c r="G9878" i="18" s="1"/>
  <c r="H9878" i="18" s="1"/>
  <c r="K119" i="15"/>
  <c r="B9338" i="18"/>
  <c r="G9338" i="18" s="1"/>
  <c r="H9338" i="18" s="1"/>
  <c r="P118" i="15"/>
  <c r="B9826" i="18"/>
  <c r="G9826" i="18" s="1"/>
  <c r="H9826" i="18" s="1"/>
  <c r="L119" i="15"/>
  <c r="B9446" i="18"/>
  <c r="G9446" i="18" s="1"/>
  <c r="H9446" i="18" s="1"/>
  <c r="J119" i="15"/>
  <c r="B9230" i="18"/>
  <c r="G9230" i="18" s="1"/>
  <c r="H9230" i="18" s="1"/>
  <c r="L118" i="15"/>
  <c r="B9394" i="18"/>
  <c r="G9394" i="18" s="1"/>
  <c r="H9394" i="18" s="1"/>
  <c r="O118" i="15"/>
  <c r="B9718" i="18"/>
  <c r="G9718" i="18" s="1"/>
  <c r="H9718" i="18" s="1"/>
  <c r="K90" i="13"/>
  <c r="B8164" i="18"/>
  <c r="G8164" i="18" s="1"/>
  <c r="H8164" i="18" s="1"/>
  <c r="J90" i="13"/>
  <c r="B8114" i="18"/>
  <c r="G8114" i="18" s="1"/>
  <c r="H8114" i="18" s="1"/>
  <c r="H119" i="15"/>
  <c r="B9014" i="18"/>
  <c r="G9014" i="18" s="1"/>
  <c r="H9014" i="18" s="1"/>
  <c r="H118" i="15"/>
  <c r="B8962" i="18"/>
  <c r="G8962" i="18" s="1"/>
  <c r="H8962" i="18" s="1"/>
  <c r="H91" i="13"/>
  <c r="B8010" i="18"/>
  <c r="G8010" i="18" s="1"/>
  <c r="H8010" i="18" s="1"/>
  <c r="H31" i="13"/>
  <c r="C26" i="16"/>
  <c r="P5" i="13"/>
  <c r="L5" i="13"/>
  <c r="O5" i="13"/>
  <c r="N5" i="13"/>
  <c r="J5" i="13"/>
  <c r="K5" i="13"/>
  <c r="Q5" i="13"/>
  <c r="M5" i="13"/>
  <c r="O117" i="15"/>
  <c r="O5" i="15"/>
  <c r="H117" i="15"/>
  <c r="H5" i="15"/>
  <c r="L117" i="15"/>
  <c r="L5" i="15"/>
  <c r="N117" i="15"/>
  <c r="N5" i="15"/>
  <c r="K117" i="15"/>
  <c r="K5" i="15"/>
  <c r="P117" i="15"/>
  <c r="P5" i="15"/>
  <c r="I117" i="15"/>
  <c r="I5" i="15"/>
  <c r="Q117" i="15"/>
  <c r="Q5" i="15"/>
  <c r="J117" i="15"/>
  <c r="J5" i="15"/>
  <c r="M117" i="15"/>
  <c r="M5" i="15"/>
  <c r="O119" i="15"/>
  <c r="E117" i="15"/>
  <c r="E119" i="15"/>
  <c r="E118" i="15"/>
  <c r="B19" i="15"/>
  <c r="B71" i="15"/>
  <c r="A86" i="15"/>
  <c r="B86" i="15"/>
  <c r="B24" i="15"/>
  <c r="B50" i="15"/>
  <c r="A8" i="15"/>
  <c r="B8" i="15"/>
  <c r="B102" i="15"/>
  <c r="B76" i="15"/>
  <c r="A60" i="15"/>
  <c r="B60" i="15"/>
  <c r="B45" i="15"/>
  <c r="B97" i="15"/>
  <c r="A34" i="15"/>
  <c r="B34" i="15"/>
  <c r="A15" i="13"/>
  <c r="B15" i="13"/>
  <c r="B11" i="13"/>
  <c r="A11" i="13"/>
  <c r="B25" i="13"/>
  <c r="A43" i="13"/>
  <c r="B43" i="13"/>
  <c r="A39" i="13"/>
  <c r="B39" i="13"/>
  <c r="B34" i="13"/>
  <c r="E33" i="13"/>
  <c r="A34" i="13"/>
  <c r="B44" i="13"/>
  <c r="B50" i="13"/>
  <c r="E49" i="13"/>
  <c r="B56" i="13"/>
  <c r="B14" i="13"/>
  <c r="A14" i="13"/>
  <c r="E7" i="13"/>
  <c r="B7827" i="18" s="1"/>
  <c r="G7827" i="18" s="1"/>
  <c r="H7827" i="18" s="1"/>
  <c r="B10" i="13"/>
  <c r="A10" i="13"/>
  <c r="B42" i="13"/>
  <c r="A42" i="13"/>
  <c r="B38" i="13"/>
  <c r="A38" i="13"/>
  <c r="A35" i="13"/>
  <c r="B35" i="13"/>
  <c r="B51" i="13"/>
  <c r="B17" i="13"/>
  <c r="A17" i="13"/>
  <c r="B13" i="13"/>
  <c r="A13" i="13"/>
  <c r="B29" i="13"/>
  <c r="B41" i="13"/>
  <c r="A41" i="13"/>
  <c r="B37" i="13"/>
  <c r="A37" i="13"/>
  <c r="B54" i="13"/>
  <c r="A16" i="13"/>
  <c r="B16" i="13"/>
  <c r="A12" i="13"/>
  <c r="B12" i="13"/>
  <c r="B24" i="13"/>
  <c r="B30" i="13"/>
  <c r="B40" i="13"/>
  <c r="A40" i="13"/>
  <c r="B36" i="13"/>
  <c r="A36" i="13"/>
  <c r="B55" i="13"/>
  <c r="Q76" i="11"/>
  <c r="B6813" i="18" s="1"/>
  <c r="G6813" i="18" s="1"/>
  <c r="H6813" i="18" s="1"/>
  <c r="P76" i="11"/>
  <c r="B6734" i="18" s="1"/>
  <c r="G6734" i="18" s="1"/>
  <c r="H6734" i="18" s="1"/>
  <c r="O76" i="11"/>
  <c r="B6655" i="18" s="1"/>
  <c r="G6655" i="18" s="1"/>
  <c r="H6655" i="18" s="1"/>
  <c r="N76" i="11"/>
  <c r="B6576" i="18" s="1"/>
  <c r="G6576" i="18" s="1"/>
  <c r="H6576" i="18" s="1"/>
  <c r="M76" i="11"/>
  <c r="B6497" i="18" s="1"/>
  <c r="G6497" i="18" s="1"/>
  <c r="H6497" i="18" s="1"/>
  <c r="L76" i="11"/>
  <c r="B6418" i="18" s="1"/>
  <c r="G6418" i="18" s="1"/>
  <c r="H6418" i="18" s="1"/>
  <c r="K76" i="11"/>
  <c r="B6339" i="18" s="1"/>
  <c r="G6339" i="18" s="1"/>
  <c r="H6339" i="18" s="1"/>
  <c r="J76" i="11"/>
  <c r="B6260" i="18" s="1"/>
  <c r="G6260" i="18" s="1"/>
  <c r="H6260" i="18" s="1"/>
  <c r="I76" i="11"/>
  <c r="B6181" i="18" s="1"/>
  <c r="G6181" i="18" s="1"/>
  <c r="H6181" i="18" s="1"/>
  <c r="H76" i="11"/>
  <c r="B6102" i="18" s="1"/>
  <c r="G6102" i="18" s="1"/>
  <c r="H6102" i="18" s="1"/>
  <c r="E75" i="11"/>
  <c r="B5950" i="18" s="1"/>
  <c r="G5950" i="18" s="1"/>
  <c r="H5950" i="18" s="1"/>
  <c r="E74" i="11"/>
  <c r="B5949" i="18" s="1"/>
  <c r="G5949" i="18" s="1"/>
  <c r="H5949" i="18" s="1"/>
  <c r="Q71" i="11"/>
  <c r="B6808" i="18" s="1"/>
  <c r="G6808" i="18" s="1"/>
  <c r="H6808" i="18" s="1"/>
  <c r="P71" i="11"/>
  <c r="B6729" i="18" s="1"/>
  <c r="G6729" i="18" s="1"/>
  <c r="H6729" i="18" s="1"/>
  <c r="O71" i="11"/>
  <c r="B6650" i="18" s="1"/>
  <c r="G6650" i="18" s="1"/>
  <c r="H6650" i="18" s="1"/>
  <c r="N71" i="11"/>
  <c r="B6571" i="18" s="1"/>
  <c r="G6571" i="18" s="1"/>
  <c r="H6571" i="18" s="1"/>
  <c r="M71" i="11"/>
  <c r="B6492" i="18" s="1"/>
  <c r="G6492" i="18" s="1"/>
  <c r="H6492" i="18" s="1"/>
  <c r="L71" i="11"/>
  <c r="B6413" i="18" s="1"/>
  <c r="G6413" i="18" s="1"/>
  <c r="H6413" i="18" s="1"/>
  <c r="K71" i="11"/>
  <c r="J71" i="11"/>
  <c r="B6255" i="18" s="1"/>
  <c r="G6255" i="18" s="1"/>
  <c r="H6255" i="18" s="1"/>
  <c r="I71" i="11"/>
  <c r="B6176" i="18" s="1"/>
  <c r="G6176" i="18" s="1"/>
  <c r="H6176" i="18" s="1"/>
  <c r="H71" i="11"/>
  <c r="B6097" i="18" s="1"/>
  <c r="G6097" i="18" s="1"/>
  <c r="H6097" i="18" s="1"/>
  <c r="Q50" i="11"/>
  <c r="B6787" i="18" s="1"/>
  <c r="G6787" i="18" s="1"/>
  <c r="H6787" i="18" s="1"/>
  <c r="P50" i="11"/>
  <c r="B6708" i="18" s="1"/>
  <c r="G6708" i="18" s="1"/>
  <c r="H6708" i="18" s="1"/>
  <c r="O50" i="11"/>
  <c r="B6629" i="18" s="1"/>
  <c r="G6629" i="18" s="1"/>
  <c r="H6629" i="18" s="1"/>
  <c r="N50" i="11"/>
  <c r="B6550" i="18" s="1"/>
  <c r="G6550" i="18" s="1"/>
  <c r="H6550" i="18" s="1"/>
  <c r="M50" i="11"/>
  <c r="B6471" i="18" s="1"/>
  <c r="G6471" i="18" s="1"/>
  <c r="H6471" i="18" s="1"/>
  <c r="L50" i="11"/>
  <c r="B6392" i="18" s="1"/>
  <c r="G6392" i="18" s="1"/>
  <c r="H6392" i="18" s="1"/>
  <c r="K50" i="11"/>
  <c r="B6313" i="18" s="1"/>
  <c r="G6313" i="18" s="1"/>
  <c r="H6313" i="18" s="1"/>
  <c r="J50" i="11"/>
  <c r="B6234" i="18" s="1"/>
  <c r="G6234" i="18" s="1"/>
  <c r="H6234" i="18" s="1"/>
  <c r="I50" i="11"/>
  <c r="B6155" i="18" s="1"/>
  <c r="G6155" i="18" s="1"/>
  <c r="H6155" i="18" s="1"/>
  <c r="H50" i="11"/>
  <c r="B6076" i="18" s="1"/>
  <c r="G6076" i="18" s="1"/>
  <c r="H6076" i="18" s="1"/>
  <c r="Q45" i="11"/>
  <c r="B6782" i="18" s="1"/>
  <c r="G6782" i="18" s="1"/>
  <c r="H6782" i="18" s="1"/>
  <c r="P45" i="11"/>
  <c r="B6703" i="18" s="1"/>
  <c r="G6703" i="18" s="1"/>
  <c r="H6703" i="18" s="1"/>
  <c r="O45" i="11"/>
  <c r="B6624" i="18" s="1"/>
  <c r="G6624" i="18" s="1"/>
  <c r="H6624" i="18" s="1"/>
  <c r="N45" i="11"/>
  <c r="B6545" i="18" s="1"/>
  <c r="G6545" i="18" s="1"/>
  <c r="H6545" i="18" s="1"/>
  <c r="M45" i="11"/>
  <c r="B6466" i="18" s="1"/>
  <c r="G6466" i="18" s="1"/>
  <c r="H6466" i="18" s="1"/>
  <c r="L45" i="11"/>
  <c r="B6387" i="18" s="1"/>
  <c r="G6387" i="18" s="1"/>
  <c r="H6387" i="18" s="1"/>
  <c r="K45" i="11"/>
  <c r="B6308" i="18" s="1"/>
  <c r="G6308" i="18" s="1"/>
  <c r="H6308" i="18" s="1"/>
  <c r="J45" i="11"/>
  <c r="B6229" i="18" s="1"/>
  <c r="G6229" i="18" s="1"/>
  <c r="H6229" i="18" s="1"/>
  <c r="I45" i="11"/>
  <c r="B6150" i="18" s="1"/>
  <c r="G6150" i="18" s="1"/>
  <c r="H6150" i="18" s="1"/>
  <c r="H45" i="11"/>
  <c r="B6071" i="18" s="1"/>
  <c r="G6071" i="18" s="1"/>
  <c r="H6071" i="18" s="1"/>
  <c r="I19" i="11"/>
  <c r="B6124" i="18" s="1"/>
  <c r="G6124" i="18" s="1"/>
  <c r="H6124" i="18" s="1"/>
  <c r="J19" i="11"/>
  <c r="B6203" i="18" s="1"/>
  <c r="G6203" i="18" s="1"/>
  <c r="H6203" i="18" s="1"/>
  <c r="K19" i="11"/>
  <c r="B6282" i="18" s="1"/>
  <c r="G6282" i="18" s="1"/>
  <c r="H6282" i="18" s="1"/>
  <c r="L19" i="11"/>
  <c r="B6361" i="18" s="1"/>
  <c r="G6361" i="18" s="1"/>
  <c r="H6361" i="18" s="1"/>
  <c r="M19" i="11"/>
  <c r="B6440" i="18" s="1"/>
  <c r="G6440" i="18" s="1"/>
  <c r="H6440" i="18" s="1"/>
  <c r="N19" i="11"/>
  <c r="B6519" i="18" s="1"/>
  <c r="G6519" i="18" s="1"/>
  <c r="H6519" i="18" s="1"/>
  <c r="O19" i="11"/>
  <c r="B6598" i="18" s="1"/>
  <c r="G6598" i="18" s="1"/>
  <c r="H6598" i="18" s="1"/>
  <c r="P19" i="11"/>
  <c r="B6677" i="18" s="1"/>
  <c r="G6677" i="18" s="1"/>
  <c r="H6677" i="18" s="1"/>
  <c r="Q19" i="11"/>
  <c r="B6756" i="18" s="1"/>
  <c r="G6756" i="18" s="1"/>
  <c r="H6756" i="18" s="1"/>
  <c r="H24" i="11"/>
  <c r="I24" i="11"/>
  <c r="B6129" i="18" s="1"/>
  <c r="G6129" i="18" s="1"/>
  <c r="H6129" i="18" s="1"/>
  <c r="J24" i="11"/>
  <c r="B6208" i="18" s="1"/>
  <c r="G6208" i="18" s="1"/>
  <c r="H6208" i="18" s="1"/>
  <c r="K24" i="11"/>
  <c r="B6287" i="18" s="1"/>
  <c r="G6287" i="18" s="1"/>
  <c r="H6287" i="18" s="1"/>
  <c r="L24" i="11"/>
  <c r="B6366" i="18" s="1"/>
  <c r="G6366" i="18" s="1"/>
  <c r="H6366" i="18" s="1"/>
  <c r="M24" i="11"/>
  <c r="B6445" i="18" s="1"/>
  <c r="G6445" i="18" s="1"/>
  <c r="H6445" i="18" s="1"/>
  <c r="N24" i="11"/>
  <c r="B6524" i="18" s="1"/>
  <c r="G6524" i="18" s="1"/>
  <c r="H6524" i="18" s="1"/>
  <c r="O24" i="11"/>
  <c r="B6603" i="18" s="1"/>
  <c r="G6603" i="18" s="1"/>
  <c r="H6603" i="18" s="1"/>
  <c r="P24" i="11"/>
  <c r="B6682" i="18" s="1"/>
  <c r="G6682" i="18" s="1"/>
  <c r="H6682" i="18" s="1"/>
  <c r="Q24" i="11"/>
  <c r="B6761" i="18" s="1"/>
  <c r="G6761" i="18" s="1"/>
  <c r="H6761" i="18" s="1"/>
  <c r="J115" i="9"/>
  <c r="B3460" i="18" s="1"/>
  <c r="G3460" i="18" s="1"/>
  <c r="H3460" i="18" s="1"/>
  <c r="K146" i="9"/>
  <c r="B3562" i="18"/>
  <c r="G3562" i="18" s="1"/>
  <c r="H3562" i="18" s="1"/>
  <c r="M115" i="9"/>
  <c r="B3613" i="18" s="1"/>
  <c r="G3613" i="18" s="1"/>
  <c r="H3613" i="18" s="1"/>
  <c r="N115" i="9"/>
  <c r="B3664" i="18" s="1"/>
  <c r="G3664" i="18" s="1"/>
  <c r="H3664" i="18" s="1"/>
  <c r="O115" i="9"/>
  <c r="B3715" i="18" s="1"/>
  <c r="G3715" i="18" s="1"/>
  <c r="H3715" i="18" s="1"/>
  <c r="P115" i="9"/>
  <c r="B3766" i="18" s="1"/>
  <c r="G3766" i="18" s="1"/>
  <c r="H3766" i="18" s="1"/>
  <c r="Q115" i="9"/>
  <c r="B3817" i="18" s="1"/>
  <c r="G3817" i="18" s="1"/>
  <c r="H3817" i="18" s="1"/>
  <c r="R146" i="9"/>
  <c r="J110" i="9"/>
  <c r="B3456" i="18" s="1"/>
  <c r="G3456" i="18" s="1"/>
  <c r="H3456" i="18" s="1"/>
  <c r="K110" i="9"/>
  <c r="B3507" i="18" s="1"/>
  <c r="G3507" i="18" s="1"/>
  <c r="H3507" i="18" s="1"/>
  <c r="L110" i="9"/>
  <c r="B3558" i="18" s="1"/>
  <c r="G3558" i="18" s="1"/>
  <c r="H3558" i="18" s="1"/>
  <c r="M110" i="9"/>
  <c r="B3609" i="18" s="1"/>
  <c r="G3609" i="18" s="1"/>
  <c r="H3609" i="18" s="1"/>
  <c r="N110" i="9"/>
  <c r="B3660" i="18" s="1"/>
  <c r="G3660" i="18" s="1"/>
  <c r="H3660" i="18" s="1"/>
  <c r="O110" i="9"/>
  <c r="B3711" i="18" s="1"/>
  <c r="G3711" i="18" s="1"/>
  <c r="H3711" i="18" s="1"/>
  <c r="P110" i="9"/>
  <c r="B3762" i="18" s="1"/>
  <c r="G3762" i="18" s="1"/>
  <c r="H3762" i="18" s="1"/>
  <c r="Q110" i="9"/>
  <c r="B3813" i="18" s="1"/>
  <c r="G3813" i="18" s="1"/>
  <c r="H3813" i="18" s="1"/>
  <c r="R110" i="9"/>
  <c r="B3864" i="18" s="1"/>
  <c r="G3864" i="18" s="1"/>
  <c r="H3864" i="18" s="1"/>
  <c r="J99" i="9"/>
  <c r="B3445" i="18" s="1"/>
  <c r="G3445" i="18" s="1"/>
  <c r="H3445" i="18" s="1"/>
  <c r="K99" i="9"/>
  <c r="B3496" i="18" s="1"/>
  <c r="G3496" i="18" s="1"/>
  <c r="H3496" i="18" s="1"/>
  <c r="L99" i="9"/>
  <c r="B3547" i="18" s="1"/>
  <c r="G3547" i="18" s="1"/>
  <c r="H3547" i="18" s="1"/>
  <c r="M99" i="9"/>
  <c r="B3598" i="18" s="1"/>
  <c r="G3598" i="18" s="1"/>
  <c r="H3598" i="18" s="1"/>
  <c r="N99" i="9"/>
  <c r="B3649" i="18" s="1"/>
  <c r="G3649" i="18" s="1"/>
  <c r="H3649" i="18" s="1"/>
  <c r="O99" i="9"/>
  <c r="B3700" i="18" s="1"/>
  <c r="G3700" i="18" s="1"/>
  <c r="H3700" i="18" s="1"/>
  <c r="P99" i="9"/>
  <c r="B3751" i="18" s="1"/>
  <c r="G3751" i="18" s="1"/>
  <c r="H3751" i="18" s="1"/>
  <c r="Q99" i="9"/>
  <c r="B3802" i="18" s="1"/>
  <c r="G3802" i="18" s="1"/>
  <c r="H3802" i="18" s="1"/>
  <c r="R99" i="9"/>
  <c r="B3853" i="18" s="1"/>
  <c r="G3853" i="18" s="1"/>
  <c r="H3853" i="18" s="1"/>
  <c r="J76" i="9"/>
  <c r="B3435" i="18" s="1"/>
  <c r="G3435" i="18" s="1"/>
  <c r="H3435" i="18" s="1"/>
  <c r="K76" i="9"/>
  <c r="B3486" i="18" s="1"/>
  <c r="G3486" i="18" s="1"/>
  <c r="H3486" i="18" s="1"/>
  <c r="L76" i="9"/>
  <c r="B3537" i="18" s="1"/>
  <c r="G3537" i="18" s="1"/>
  <c r="H3537" i="18" s="1"/>
  <c r="M76" i="9"/>
  <c r="B3588" i="18" s="1"/>
  <c r="G3588" i="18" s="1"/>
  <c r="H3588" i="18" s="1"/>
  <c r="N76" i="9"/>
  <c r="B3639" i="18" s="1"/>
  <c r="G3639" i="18" s="1"/>
  <c r="H3639" i="18" s="1"/>
  <c r="O76" i="9"/>
  <c r="B3690" i="18" s="1"/>
  <c r="G3690" i="18" s="1"/>
  <c r="H3690" i="18" s="1"/>
  <c r="P76" i="9"/>
  <c r="B3741" i="18" s="1"/>
  <c r="G3741" i="18" s="1"/>
  <c r="H3741" i="18" s="1"/>
  <c r="Q76" i="9"/>
  <c r="B3792" i="18" s="1"/>
  <c r="G3792" i="18" s="1"/>
  <c r="H3792" i="18" s="1"/>
  <c r="R76" i="9"/>
  <c r="B3843" i="18" s="1"/>
  <c r="G3843" i="18" s="1"/>
  <c r="H3843" i="18" s="1"/>
  <c r="J71" i="9"/>
  <c r="B3431" i="18" s="1"/>
  <c r="G3431" i="18" s="1"/>
  <c r="H3431" i="18" s="1"/>
  <c r="K71" i="9"/>
  <c r="B3482" i="18" s="1"/>
  <c r="G3482" i="18" s="1"/>
  <c r="H3482" i="18" s="1"/>
  <c r="L71" i="9"/>
  <c r="B3533" i="18" s="1"/>
  <c r="G3533" i="18" s="1"/>
  <c r="H3533" i="18" s="1"/>
  <c r="M71" i="9"/>
  <c r="B3584" i="18" s="1"/>
  <c r="G3584" i="18" s="1"/>
  <c r="H3584" i="18" s="1"/>
  <c r="N71" i="9"/>
  <c r="B3635" i="18" s="1"/>
  <c r="G3635" i="18" s="1"/>
  <c r="H3635" i="18" s="1"/>
  <c r="O71" i="9"/>
  <c r="B3686" i="18" s="1"/>
  <c r="G3686" i="18" s="1"/>
  <c r="H3686" i="18" s="1"/>
  <c r="P71" i="9"/>
  <c r="B3737" i="18" s="1"/>
  <c r="G3737" i="18" s="1"/>
  <c r="H3737" i="18" s="1"/>
  <c r="Q71" i="9"/>
  <c r="B3788" i="18" s="1"/>
  <c r="G3788" i="18" s="1"/>
  <c r="H3788" i="18" s="1"/>
  <c r="R71" i="9"/>
  <c r="B3839" i="18" s="1"/>
  <c r="G3839" i="18" s="1"/>
  <c r="H3839" i="18" s="1"/>
  <c r="J60" i="9"/>
  <c r="B3420" i="18" s="1"/>
  <c r="G3420" i="18" s="1"/>
  <c r="H3420" i="18" s="1"/>
  <c r="K60" i="9"/>
  <c r="B3471" i="18" s="1"/>
  <c r="G3471" i="18" s="1"/>
  <c r="H3471" i="18" s="1"/>
  <c r="L60" i="9"/>
  <c r="B3522" i="18" s="1"/>
  <c r="G3522" i="18" s="1"/>
  <c r="H3522" i="18" s="1"/>
  <c r="M60" i="9"/>
  <c r="B3573" i="18" s="1"/>
  <c r="G3573" i="18" s="1"/>
  <c r="H3573" i="18" s="1"/>
  <c r="N60" i="9"/>
  <c r="B3624" i="18" s="1"/>
  <c r="G3624" i="18" s="1"/>
  <c r="H3624" i="18" s="1"/>
  <c r="O60" i="9"/>
  <c r="B3675" i="18" s="1"/>
  <c r="G3675" i="18" s="1"/>
  <c r="H3675" i="18" s="1"/>
  <c r="P60" i="9"/>
  <c r="B3726" i="18" s="1"/>
  <c r="G3726" i="18" s="1"/>
  <c r="H3726" i="18" s="1"/>
  <c r="Q60" i="9"/>
  <c r="B3777" i="18" s="1"/>
  <c r="G3777" i="18" s="1"/>
  <c r="H3777" i="18" s="1"/>
  <c r="R60" i="9"/>
  <c r="B3828" i="18" s="1"/>
  <c r="G3828" i="18" s="1"/>
  <c r="H3828" i="18" s="1"/>
  <c r="I115" i="9"/>
  <c r="I110" i="9"/>
  <c r="A108" i="9"/>
  <c r="A107" i="9"/>
  <c r="A106" i="9"/>
  <c r="A105" i="9"/>
  <c r="A104" i="9"/>
  <c r="A103" i="9"/>
  <c r="A101" i="9"/>
  <c r="A100" i="9"/>
  <c r="I99" i="9"/>
  <c r="H99" i="9"/>
  <c r="B3325" i="18" s="1"/>
  <c r="G3325" i="18" s="1"/>
  <c r="H3325" i="18" s="1"/>
  <c r="G99" i="9"/>
  <c r="I76" i="9"/>
  <c r="I71" i="9"/>
  <c r="I60" i="9"/>
  <c r="H60" i="9"/>
  <c r="B3313" i="18" s="1"/>
  <c r="G3313" i="18" s="1"/>
  <c r="H3313" i="18" s="1"/>
  <c r="G60" i="9"/>
  <c r="F43" i="8"/>
  <c r="F42" i="8"/>
  <c r="F41" i="8"/>
  <c r="F40" i="8"/>
  <c r="L94" i="8"/>
  <c r="M94" i="8"/>
  <c r="N94" i="8"/>
  <c r="O94" i="8"/>
  <c r="P94" i="8"/>
  <c r="Q94" i="8"/>
  <c r="R94" i="8"/>
  <c r="S94" i="8"/>
  <c r="T94" i="8"/>
  <c r="F79" i="8"/>
  <c r="F95" i="8" s="1"/>
  <c r="B7997" i="18" l="1"/>
  <c r="G7997" i="18" s="1"/>
  <c r="H7997" i="18" s="1"/>
  <c r="B76" i="9"/>
  <c r="B110" i="9"/>
  <c r="B3273" i="18"/>
  <c r="G3273" i="18" s="1"/>
  <c r="H3273" i="18" s="1"/>
  <c r="A60" i="9"/>
  <c r="B3365" i="18"/>
  <c r="G3365" i="18" s="1"/>
  <c r="H3365" i="18" s="1"/>
  <c r="B60" i="9"/>
  <c r="B71" i="9"/>
  <c r="B3390" i="18"/>
  <c r="G3390" i="18" s="1"/>
  <c r="H3390" i="18" s="1"/>
  <c r="B99" i="9"/>
  <c r="B3285" i="18"/>
  <c r="G3285" i="18" s="1"/>
  <c r="H3285" i="18" s="1"/>
  <c r="A99" i="9"/>
  <c r="B115" i="9"/>
  <c r="B2409" i="18"/>
  <c r="G2409" i="18" s="1"/>
  <c r="H2409" i="18" s="1"/>
  <c r="C79" i="8"/>
  <c r="A79" i="8"/>
  <c r="B2385" i="18"/>
  <c r="G2385" i="18" s="1"/>
  <c r="H2385" i="18" s="1"/>
  <c r="B41" i="8"/>
  <c r="C41" i="8"/>
  <c r="A41" i="8"/>
  <c r="B2386" i="18"/>
  <c r="G2386" i="18" s="1"/>
  <c r="H2386" i="18" s="1"/>
  <c r="C42" i="8"/>
  <c r="A42" i="8"/>
  <c r="B42" i="8"/>
  <c r="B2387" i="18"/>
  <c r="G2387" i="18" s="1"/>
  <c r="H2387" i="18" s="1"/>
  <c r="C43" i="8"/>
  <c r="A43" i="8"/>
  <c r="B43" i="8"/>
  <c r="B2384" i="18"/>
  <c r="G2384" i="18" s="1"/>
  <c r="H2384" i="18" s="1"/>
  <c r="A40" i="8"/>
  <c r="B40" i="8"/>
  <c r="C40" i="8"/>
  <c r="R5" i="7"/>
  <c r="B7867" i="18"/>
  <c r="G7867" i="18" s="1"/>
  <c r="H7867" i="18" s="1"/>
  <c r="Q88" i="13"/>
  <c r="B8447" i="18"/>
  <c r="G8447" i="18" s="1"/>
  <c r="H8447" i="18" s="1"/>
  <c r="Q116" i="15"/>
  <c r="B9907" i="18"/>
  <c r="G9907" i="18" s="1"/>
  <c r="H9907" i="18" s="1"/>
  <c r="N116" i="15"/>
  <c r="B9583" i="18"/>
  <c r="G9583" i="18" s="1"/>
  <c r="H9583" i="18" s="1"/>
  <c r="M88" i="13"/>
  <c r="B8247" i="18"/>
  <c r="G8247" i="18" s="1"/>
  <c r="H8247" i="18" s="1"/>
  <c r="I145" i="9"/>
  <c r="B3401" i="18"/>
  <c r="G3401" i="18" s="1"/>
  <c r="H3401" i="18" s="1"/>
  <c r="I116" i="15"/>
  <c r="B9043" i="18"/>
  <c r="G9043" i="18" s="1"/>
  <c r="H9043" i="18" s="1"/>
  <c r="L116" i="15"/>
  <c r="B9367" i="18"/>
  <c r="G9367" i="18" s="1"/>
  <c r="H9367" i="18" s="1"/>
  <c r="K88" i="13"/>
  <c r="B8147" i="18"/>
  <c r="G8147" i="18" s="1"/>
  <c r="H8147" i="18" s="1"/>
  <c r="I146" i="9"/>
  <c r="B3405" i="18"/>
  <c r="G3405" i="18" s="1"/>
  <c r="H3405" i="18" s="1"/>
  <c r="H6" i="11"/>
  <c r="B6050" i="18"/>
  <c r="G6050" i="18" s="1"/>
  <c r="H6050" i="18" s="1"/>
  <c r="J88" i="13"/>
  <c r="B8097" i="18"/>
  <c r="G8097" i="18" s="1"/>
  <c r="H8097" i="18" s="1"/>
  <c r="I140" i="9"/>
  <c r="B3376" i="18"/>
  <c r="G3376" i="18" s="1"/>
  <c r="H3376" i="18" s="1"/>
  <c r="K58" i="11"/>
  <c r="B6334" i="18"/>
  <c r="G6334" i="18" s="1"/>
  <c r="H6334" i="18" s="1"/>
  <c r="M116" i="15"/>
  <c r="B9475" i="18"/>
  <c r="G9475" i="18" s="1"/>
  <c r="H9475" i="18" s="1"/>
  <c r="P116" i="15"/>
  <c r="B9799" i="18"/>
  <c r="G9799" i="18" s="1"/>
  <c r="H9799" i="18" s="1"/>
  <c r="H116" i="15"/>
  <c r="B8935" i="18"/>
  <c r="G8935" i="18" s="1"/>
  <c r="H8935" i="18" s="1"/>
  <c r="N88" i="13"/>
  <c r="B8297" i="18"/>
  <c r="G8297" i="18" s="1"/>
  <c r="H8297" i="18" s="1"/>
  <c r="A33" i="13"/>
  <c r="B7852" i="18"/>
  <c r="G7852" i="18" s="1"/>
  <c r="H7852" i="18" s="1"/>
  <c r="O88" i="13"/>
  <c r="B8347" i="18"/>
  <c r="G8347" i="18" s="1"/>
  <c r="H8347" i="18" s="1"/>
  <c r="I141" i="9"/>
  <c r="B3380" i="18"/>
  <c r="G3380" i="18" s="1"/>
  <c r="H3380" i="18" s="1"/>
  <c r="J116" i="15"/>
  <c r="B9151" i="18"/>
  <c r="G9151" i="18" s="1"/>
  <c r="H9151" i="18" s="1"/>
  <c r="K116" i="15"/>
  <c r="B9259" i="18"/>
  <c r="G9259" i="18" s="1"/>
  <c r="H9259" i="18" s="1"/>
  <c r="O116" i="15"/>
  <c r="B9691" i="18"/>
  <c r="G9691" i="18" s="1"/>
  <c r="H9691" i="18" s="1"/>
  <c r="L88" i="13"/>
  <c r="B8197" i="18"/>
  <c r="G8197" i="18" s="1"/>
  <c r="H8197" i="18" s="1"/>
  <c r="P88" i="13"/>
  <c r="B8397" i="18"/>
  <c r="G8397" i="18" s="1"/>
  <c r="H8397" i="18" s="1"/>
  <c r="N141" i="9"/>
  <c r="L140" i="9"/>
  <c r="M141" i="9"/>
  <c r="O145" i="9"/>
  <c r="P146" i="9"/>
  <c r="K140" i="9"/>
  <c r="L141" i="9"/>
  <c r="N145" i="9"/>
  <c r="O146" i="9"/>
  <c r="Q146" i="9"/>
  <c r="R140" i="9"/>
  <c r="J140" i="9"/>
  <c r="M145" i="9"/>
  <c r="Q140" i="9"/>
  <c r="P140" i="9"/>
  <c r="Q141" i="9"/>
  <c r="K145" i="9"/>
  <c r="L146" i="9"/>
  <c r="J141" i="9"/>
  <c r="L145" i="9"/>
  <c r="O140" i="9"/>
  <c r="P141" i="9"/>
  <c r="R145" i="9"/>
  <c r="J145" i="9"/>
  <c r="M140" i="9"/>
  <c r="P145" i="9"/>
  <c r="K141" i="9"/>
  <c r="N146" i="9"/>
  <c r="R141" i="9"/>
  <c r="M146" i="9"/>
  <c r="N140" i="9"/>
  <c r="O141" i="9"/>
  <c r="Q145" i="9"/>
  <c r="J146" i="9"/>
  <c r="E89" i="13"/>
  <c r="E88" i="13"/>
  <c r="N58" i="11"/>
  <c r="O58" i="11"/>
  <c r="L144" i="9"/>
  <c r="L139" i="9"/>
  <c r="G144" i="9"/>
  <c r="G139" i="9"/>
  <c r="O144" i="9"/>
  <c r="O139" i="9"/>
  <c r="K144" i="9"/>
  <c r="K139" i="9"/>
  <c r="P139" i="9"/>
  <c r="P144" i="9"/>
  <c r="H144" i="9"/>
  <c r="H139" i="9"/>
  <c r="R144" i="9"/>
  <c r="R139" i="9"/>
  <c r="N139" i="9"/>
  <c r="N144" i="9"/>
  <c r="J139" i="9"/>
  <c r="J144" i="9"/>
  <c r="I139" i="9"/>
  <c r="I144" i="9"/>
  <c r="Q139" i="9"/>
  <c r="Q144" i="9"/>
  <c r="M139" i="9"/>
  <c r="M144" i="9"/>
  <c r="G5" i="8"/>
  <c r="F35" i="8"/>
  <c r="F92" i="8" s="1"/>
  <c r="C230" i="4"/>
  <c r="D19" i="21" s="1"/>
  <c r="B50" i="11"/>
  <c r="B71" i="11"/>
  <c r="B76" i="11"/>
  <c r="B24" i="11"/>
  <c r="B45" i="11"/>
  <c r="O84" i="9"/>
  <c r="B3698" i="18" s="1"/>
  <c r="G3698" i="18" s="1"/>
  <c r="H3698" i="18" s="1"/>
  <c r="K84" i="9"/>
  <c r="B3494" i="18" s="1"/>
  <c r="G3494" i="18" s="1"/>
  <c r="H3494" i="18" s="1"/>
  <c r="R84" i="9"/>
  <c r="B3851" i="18" s="1"/>
  <c r="G3851" i="18" s="1"/>
  <c r="H3851" i="18" s="1"/>
  <c r="N84" i="9"/>
  <c r="B3647" i="18" s="1"/>
  <c r="G3647" i="18" s="1"/>
  <c r="H3647" i="18" s="1"/>
  <c r="J84" i="9"/>
  <c r="B3443" i="18" s="1"/>
  <c r="G3443" i="18" s="1"/>
  <c r="H3443" i="18" s="1"/>
  <c r="Q84" i="9"/>
  <c r="B3800" i="18" s="1"/>
  <c r="G3800" i="18" s="1"/>
  <c r="H3800" i="18" s="1"/>
  <c r="M84" i="9"/>
  <c r="B3596" i="18" s="1"/>
  <c r="G3596" i="18" s="1"/>
  <c r="H3596" i="18" s="1"/>
  <c r="I84" i="9"/>
  <c r="P84" i="9"/>
  <c r="B3749" i="18" s="1"/>
  <c r="G3749" i="18" s="1"/>
  <c r="H3749" i="18" s="1"/>
  <c r="L84" i="9"/>
  <c r="B3545" i="18" s="1"/>
  <c r="G3545" i="18" s="1"/>
  <c r="H3545" i="18" s="1"/>
  <c r="E58" i="11"/>
  <c r="D27" i="21" s="1"/>
  <c r="B74" i="11"/>
  <c r="B75" i="11"/>
  <c r="B32" i="15"/>
  <c r="B58" i="15"/>
  <c r="B6" i="15"/>
  <c r="B84" i="15"/>
  <c r="B5" i="15"/>
  <c r="B23" i="13"/>
  <c r="B5" i="13"/>
  <c r="E91" i="13"/>
  <c r="B33" i="13"/>
  <c r="B7" i="13"/>
  <c r="A7" i="13"/>
  <c r="B49" i="13"/>
  <c r="B21" i="11"/>
  <c r="A11" i="11"/>
  <c r="B11" i="11"/>
  <c r="K32" i="11"/>
  <c r="O32" i="11"/>
  <c r="I32" i="11"/>
  <c r="M32" i="11"/>
  <c r="Q32" i="11"/>
  <c r="R45" i="9"/>
  <c r="B3826" i="18" s="1"/>
  <c r="G3826" i="18" s="1"/>
  <c r="H3826" i="18" s="1"/>
  <c r="N45" i="9"/>
  <c r="B3622" i="18" s="1"/>
  <c r="G3622" i="18" s="1"/>
  <c r="H3622" i="18" s="1"/>
  <c r="J45" i="9"/>
  <c r="B3418" i="18" s="1"/>
  <c r="G3418" i="18" s="1"/>
  <c r="H3418" i="18" s="1"/>
  <c r="B14" i="8"/>
  <c r="B13" i="8"/>
  <c r="B9" i="8"/>
  <c r="Q6" i="11"/>
  <c r="M6" i="11"/>
  <c r="I6" i="11"/>
  <c r="I45" i="9"/>
  <c r="Q45" i="9"/>
  <c r="B3775" i="18" s="1"/>
  <c r="G3775" i="18" s="1"/>
  <c r="H3775" i="18" s="1"/>
  <c r="P45" i="9"/>
  <c r="B3724" i="18" s="1"/>
  <c r="G3724" i="18" s="1"/>
  <c r="H3724" i="18" s="1"/>
  <c r="L45" i="9"/>
  <c r="B3520" i="18" s="1"/>
  <c r="G3520" i="18" s="1"/>
  <c r="H3520" i="18" s="1"/>
  <c r="M45" i="9"/>
  <c r="B3571" i="18" s="1"/>
  <c r="G3571" i="18" s="1"/>
  <c r="H3571" i="18" s="1"/>
  <c r="O45" i="9"/>
  <c r="B3673" i="18" s="1"/>
  <c r="G3673" i="18" s="1"/>
  <c r="H3673" i="18" s="1"/>
  <c r="K45" i="9"/>
  <c r="B3469" i="18" s="1"/>
  <c r="G3469" i="18" s="1"/>
  <c r="H3469" i="18" s="1"/>
  <c r="K6" i="11"/>
  <c r="B6269" i="18" s="1"/>
  <c r="G6269" i="18" s="1"/>
  <c r="H6269" i="18" s="1"/>
  <c r="N6" i="11"/>
  <c r="I58" i="11"/>
  <c r="M58" i="11"/>
  <c r="Q58" i="11"/>
  <c r="O6" i="11"/>
  <c r="J6" i="11"/>
  <c r="P6" i="11"/>
  <c r="L6" i="11"/>
  <c r="J32" i="11"/>
  <c r="N32" i="11"/>
  <c r="H32" i="11"/>
  <c r="B6058" i="18" s="1"/>
  <c r="G6058" i="18" s="1"/>
  <c r="H6058" i="18" s="1"/>
  <c r="L32" i="11"/>
  <c r="P32" i="11"/>
  <c r="H58" i="11"/>
  <c r="L58" i="11"/>
  <c r="P58" i="11"/>
  <c r="J58" i="11"/>
  <c r="H259" i="10"/>
  <c r="B4353" i="18" s="1"/>
  <c r="G4353" i="18" s="1"/>
  <c r="H4353" i="18" s="1"/>
  <c r="I259" i="10"/>
  <c r="B4520" i="18" s="1"/>
  <c r="G4520" i="18" s="1"/>
  <c r="H4520" i="18" s="1"/>
  <c r="J259" i="10"/>
  <c r="B4687" i="18" s="1"/>
  <c r="G4687" i="18" s="1"/>
  <c r="H4687" i="18" s="1"/>
  <c r="K259" i="10"/>
  <c r="B4854" i="18" s="1"/>
  <c r="G4854" i="18" s="1"/>
  <c r="H4854" i="18" s="1"/>
  <c r="L259" i="10"/>
  <c r="B5021" i="18" s="1"/>
  <c r="G5021" i="18" s="1"/>
  <c r="H5021" i="18" s="1"/>
  <c r="M259" i="10"/>
  <c r="B5188" i="18" s="1"/>
  <c r="G5188" i="18" s="1"/>
  <c r="H5188" i="18" s="1"/>
  <c r="N259" i="10"/>
  <c r="B5355" i="18" s="1"/>
  <c r="G5355" i="18" s="1"/>
  <c r="H5355" i="18" s="1"/>
  <c r="O259" i="10"/>
  <c r="B5522" i="18" s="1"/>
  <c r="G5522" i="18" s="1"/>
  <c r="H5522" i="18" s="1"/>
  <c r="P259" i="10"/>
  <c r="B5689" i="18" s="1"/>
  <c r="G5689" i="18" s="1"/>
  <c r="H5689" i="18" s="1"/>
  <c r="Q259" i="10"/>
  <c r="B5856" i="18" s="1"/>
  <c r="G5856" i="18" s="1"/>
  <c r="H5856" i="18" s="1"/>
  <c r="H99" i="10"/>
  <c r="I99" i="10"/>
  <c r="J99" i="10"/>
  <c r="K99" i="10"/>
  <c r="L99" i="10"/>
  <c r="M99" i="10"/>
  <c r="N99" i="10"/>
  <c r="O99" i="10"/>
  <c r="P99" i="10"/>
  <c r="Q99" i="10"/>
  <c r="I68" i="10"/>
  <c r="J68" i="10"/>
  <c r="K68" i="10"/>
  <c r="L68" i="10"/>
  <c r="M68" i="10"/>
  <c r="N68" i="10"/>
  <c r="O68" i="10"/>
  <c r="P68" i="10"/>
  <c r="Q68" i="10"/>
  <c r="H303" i="10"/>
  <c r="I37" i="10"/>
  <c r="B4396" i="18" s="1"/>
  <c r="G4396" i="18" s="1"/>
  <c r="H4396" i="18" s="1"/>
  <c r="J37" i="10"/>
  <c r="K37" i="10"/>
  <c r="L37" i="10"/>
  <c r="M37" i="10"/>
  <c r="N37" i="10"/>
  <c r="O37" i="10"/>
  <c r="P37" i="10"/>
  <c r="Q37" i="10"/>
  <c r="H130" i="10"/>
  <c r="B4264" i="18" s="1"/>
  <c r="G4264" i="18" s="1"/>
  <c r="H4264" i="18" s="1"/>
  <c r="E19" i="21" l="1"/>
  <c r="C19" i="21"/>
  <c r="R57" i="7"/>
  <c r="C31" i="21"/>
  <c r="B5933" i="18"/>
  <c r="G5933" i="18" s="1"/>
  <c r="H5933" i="18" s="1"/>
  <c r="B84" i="9"/>
  <c r="B45" i="9"/>
  <c r="C35" i="8"/>
  <c r="B35" i="8"/>
  <c r="A35" i="8"/>
  <c r="B2412" i="18"/>
  <c r="G2412" i="18" s="1"/>
  <c r="H2412" i="18" s="1"/>
  <c r="B956" i="18"/>
  <c r="G956" i="18" s="1"/>
  <c r="H956" i="18" s="1"/>
  <c r="D230" i="4"/>
  <c r="N311" i="10"/>
  <c r="B5267" i="18"/>
  <c r="G5267" i="18" s="1"/>
  <c r="H5267" i="18" s="1"/>
  <c r="I137" i="9"/>
  <c r="B3363" i="18"/>
  <c r="G3363" i="18" s="1"/>
  <c r="H3363" i="18" s="1"/>
  <c r="M89" i="11"/>
  <c r="B6453" i="18"/>
  <c r="G6453" i="18" s="1"/>
  <c r="H6453" i="18" s="1"/>
  <c r="J303" i="10"/>
  <c r="B4563" i="18"/>
  <c r="G4563" i="18" s="1"/>
  <c r="H4563" i="18" s="1"/>
  <c r="L307" i="10"/>
  <c r="B4915" i="18"/>
  <c r="G4915" i="18" s="1"/>
  <c r="H4915" i="18" s="1"/>
  <c r="M311" i="10"/>
  <c r="B5100" i="18"/>
  <c r="G5100" i="18" s="1"/>
  <c r="H5100" i="18" s="1"/>
  <c r="L88" i="11"/>
  <c r="B6348" i="18"/>
  <c r="G6348" i="18" s="1"/>
  <c r="H6348" i="18" s="1"/>
  <c r="I88" i="11"/>
  <c r="B6111" i="18"/>
  <c r="G6111" i="18" s="1"/>
  <c r="H6111" i="18" s="1"/>
  <c r="I89" i="11"/>
  <c r="B6137" i="18"/>
  <c r="G6137" i="18" s="1"/>
  <c r="H6137" i="18" s="1"/>
  <c r="L311" i="10"/>
  <c r="B4933" i="18"/>
  <c r="G4933" i="18" s="1"/>
  <c r="H4933" i="18" s="1"/>
  <c r="P88" i="11"/>
  <c r="B6664" i="18"/>
  <c r="G6664" i="18" s="1"/>
  <c r="H6664" i="18" s="1"/>
  <c r="M88" i="11"/>
  <c r="B6427" i="18"/>
  <c r="G6427" i="18" s="1"/>
  <c r="H6427" i="18" s="1"/>
  <c r="O89" i="11"/>
  <c r="B6611" i="18"/>
  <c r="G6611" i="18" s="1"/>
  <c r="H6611" i="18" s="1"/>
  <c r="I142" i="9"/>
  <c r="B3388" i="18"/>
  <c r="G3388" i="18" s="1"/>
  <c r="H3388" i="18" s="1"/>
  <c r="P303" i="10"/>
  <c r="B5565" i="18"/>
  <c r="G5565" i="18" s="1"/>
  <c r="H5565" i="18" s="1"/>
  <c r="K311" i="10"/>
  <c r="B4766" i="18"/>
  <c r="G4766" i="18" s="1"/>
  <c r="H4766" i="18" s="1"/>
  <c r="J90" i="11"/>
  <c r="B6242" i="18"/>
  <c r="G6242" i="18" s="1"/>
  <c r="H6242" i="18" s="1"/>
  <c r="J88" i="11"/>
  <c r="B6190" i="18"/>
  <c r="G6190" i="18" s="1"/>
  <c r="H6190" i="18" s="1"/>
  <c r="Q88" i="11"/>
  <c r="B6743" i="18"/>
  <c r="G6743" i="18" s="1"/>
  <c r="H6743" i="18" s="1"/>
  <c r="K89" i="11"/>
  <c r="B6295" i="18"/>
  <c r="G6295" i="18" s="1"/>
  <c r="H6295" i="18" s="1"/>
  <c r="H88" i="11"/>
  <c r="B6032" i="18"/>
  <c r="G6032" i="18" s="1"/>
  <c r="H6032" i="18" s="1"/>
  <c r="M307" i="10"/>
  <c r="B5082" i="18"/>
  <c r="G5082" i="18" s="1"/>
  <c r="H5082" i="18" s="1"/>
  <c r="N88" i="11"/>
  <c r="B6506" i="18"/>
  <c r="G6506" i="18" s="1"/>
  <c r="H6506" i="18" s="1"/>
  <c r="J307" i="10"/>
  <c r="B4581" i="18"/>
  <c r="G4581" i="18" s="1"/>
  <c r="H4581" i="18" s="1"/>
  <c r="O303" i="10"/>
  <c r="B5398" i="18"/>
  <c r="G5398" i="18" s="1"/>
  <c r="H5398" i="18" s="1"/>
  <c r="Q307" i="10"/>
  <c r="B5750" i="18"/>
  <c r="G5750" i="18" s="1"/>
  <c r="H5750" i="18" s="1"/>
  <c r="I307" i="10"/>
  <c r="B4414" i="18"/>
  <c r="G4414" i="18" s="1"/>
  <c r="H4414" i="18" s="1"/>
  <c r="J311" i="10"/>
  <c r="B4599" i="18"/>
  <c r="G4599" i="18" s="1"/>
  <c r="H4599" i="18" s="1"/>
  <c r="P90" i="11"/>
  <c r="B6716" i="18"/>
  <c r="G6716" i="18" s="1"/>
  <c r="H6716" i="18" s="1"/>
  <c r="O88" i="11"/>
  <c r="B6585" i="18"/>
  <c r="G6585" i="18" s="1"/>
  <c r="H6585" i="18" s="1"/>
  <c r="O90" i="11"/>
  <c r="B6637" i="18"/>
  <c r="G6637" i="18" s="1"/>
  <c r="H6637" i="18" s="1"/>
  <c r="K303" i="10"/>
  <c r="B4730" i="18"/>
  <c r="G4730" i="18" s="1"/>
  <c r="H4730" i="18" s="1"/>
  <c r="J89" i="11"/>
  <c r="B6216" i="18"/>
  <c r="G6216" i="18" s="1"/>
  <c r="H6216" i="18" s="1"/>
  <c r="Q303" i="10"/>
  <c r="B5732" i="18"/>
  <c r="G5732" i="18" s="1"/>
  <c r="H5732" i="18" s="1"/>
  <c r="K307" i="10"/>
  <c r="B4748" i="18"/>
  <c r="G4748" i="18" s="1"/>
  <c r="H4748" i="18" s="1"/>
  <c r="N303" i="10"/>
  <c r="B5231" i="18"/>
  <c r="G5231" i="18" s="1"/>
  <c r="H5231" i="18" s="1"/>
  <c r="P307" i="10"/>
  <c r="B5583" i="18"/>
  <c r="G5583" i="18" s="1"/>
  <c r="H5583" i="18" s="1"/>
  <c r="Q311" i="10"/>
  <c r="B5768" i="18"/>
  <c r="G5768" i="18" s="1"/>
  <c r="H5768" i="18" s="1"/>
  <c r="I311" i="10"/>
  <c r="B4432" i="18"/>
  <c r="G4432" i="18" s="1"/>
  <c r="H4432" i="18" s="1"/>
  <c r="L90" i="11"/>
  <c r="B6400" i="18"/>
  <c r="G6400" i="18" s="1"/>
  <c r="H6400" i="18" s="1"/>
  <c r="Q90" i="11"/>
  <c r="B6795" i="18"/>
  <c r="G6795" i="18" s="1"/>
  <c r="H6795" i="18" s="1"/>
  <c r="N90" i="11"/>
  <c r="B6558" i="18"/>
  <c r="G6558" i="18" s="1"/>
  <c r="H6558" i="18" s="1"/>
  <c r="K90" i="11"/>
  <c r="B6321" i="18"/>
  <c r="G6321" i="18" s="1"/>
  <c r="H6321" i="18" s="1"/>
  <c r="H90" i="11"/>
  <c r="B6084" i="18"/>
  <c r="G6084" i="18" s="1"/>
  <c r="H6084" i="18" s="1"/>
  <c r="M90" i="11"/>
  <c r="B6479" i="18"/>
  <c r="G6479" i="18" s="1"/>
  <c r="H6479" i="18" s="1"/>
  <c r="L89" i="11"/>
  <c r="B6374" i="18"/>
  <c r="G6374" i="18" s="1"/>
  <c r="H6374" i="18" s="1"/>
  <c r="B2379" i="18"/>
  <c r="G2379" i="18" s="1"/>
  <c r="H2379" i="18" s="1"/>
  <c r="M303" i="10"/>
  <c r="B5064" i="18"/>
  <c r="G5064" i="18" s="1"/>
  <c r="H5064" i="18" s="1"/>
  <c r="O307" i="10"/>
  <c r="B5416" i="18"/>
  <c r="G5416" i="18" s="1"/>
  <c r="H5416" i="18" s="1"/>
  <c r="P311" i="10"/>
  <c r="B5601" i="18"/>
  <c r="G5601" i="18" s="1"/>
  <c r="H5601" i="18" s="1"/>
  <c r="H311" i="10"/>
  <c r="B4246" i="18"/>
  <c r="G4246" i="18" s="1"/>
  <c r="H4246" i="18" s="1"/>
  <c r="L303" i="10"/>
  <c r="B4897" i="18"/>
  <c r="G4897" i="18" s="1"/>
  <c r="H4897" i="18" s="1"/>
  <c r="N307" i="10"/>
  <c r="B5249" i="18"/>
  <c r="G5249" i="18" s="1"/>
  <c r="H5249" i="18" s="1"/>
  <c r="O311" i="10"/>
  <c r="B5434" i="18"/>
  <c r="G5434" i="18" s="1"/>
  <c r="H5434" i="18" s="1"/>
  <c r="P89" i="11"/>
  <c r="B6690" i="18"/>
  <c r="G6690" i="18" s="1"/>
  <c r="H6690" i="18" s="1"/>
  <c r="N89" i="11"/>
  <c r="B6532" i="18"/>
  <c r="G6532" i="18" s="1"/>
  <c r="H6532" i="18" s="1"/>
  <c r="I90" i="11"/>
  <c r="B6163" i="18"/>
  <c r="G6163" i="18" s="1"/>
  <c r="H6163" i="18" s="1"/>
  <c r="Q89" i="11"/>
  <c r="B6769" i="18"/>
  <c r="G6769" i="18" s="1"/>
  <c r="H6769" i="18" s="1"/>
  <c r="AD5" i="7"/>
  <c r="B1761" i="18"/>
  <c r="G1761" i="18" s="1"/>
  <c r="H1761" i="18" s="1"/>
  <c r="R137" i="9"/>
  <c r="Q137" i="9"/>
  <c r="P142" i="9"/>
  <c r="R142" i="9"/>
  <c r="K142" i="9"/>
  <c r="L142" i="9"/>
  <c r="K137" i="9"/>
  <c r="O137" i="9"/>
  <c r="M142" i="9"/>
  <c r="P137" i="9"/>
  <c r="N142" i="9"/>
  <c r="M137" i="9"/>
  <c r="J137" i="9"/>
  <c r="Q142" i="9"/>
  <c r="O142" i="9"/>
  <c r="L137" i="9"/>
  <c r="N137" i="9"/>
  <c r="J142" i="9"/>
  <c r="E90" i="11"/>
  <c r="E87" i="11"/>
  <c r="I303" i="10"/>
  <c r="B37" i="10"/>
  <c r="H104" i="10"/>
  <c r="B104" i="10" s="1"/>
  <c r="H315" i="10"/>
  <c r="C221" i="4"/>
  <c r="D18" i="21" s="1"/>
  <c r="H89" i="11"/>
  <c r="B32" i="11"/>
  <c r="K5" i="11"/>
  <c r="K88" i="11"/>
  <c r="N11" i="10"/>
  <c r="J11" i="10"/>
  <c r="O42" i="10"/>
  <c r="K42" i="10"/>
  <c r="O73" i="10"/>
  <c r="K73" i="10"/>
  <c r="P233" i="10"/>
  <c r="Q11" i="10"/>
  <c r="N42" i="10"/>
  <c r="J42" i="10"/>
  <c r="N73" i="10"/>
  <c r="J73" i="10"/>
  <c r="I11" i="10"/>
  <c r="P11" i="10"/>
  <c r="L11" i="10"/>
  <c r="H11" i="10"/>
  <c r="B4197" i="18" s="1"/>
  <c r="G4197" i="18" s="1"/>
  <c r="H4197" i="18" s="1"/>
  <c r="Q42" i="10"/>
  <c r="M42" i="10"/>
  <c r="I42" i="10"/>
  <c r="B4401" i="18" s="1"/>
  <c r="G4401" i="18" s="1"/>
  <c r="H4401" i="18" s="1"/>
  <c r="Q73" i="10"/>
  <c r="M73" i="10"/>
  <c r="I73" i="10"/>
  <c r="M11" i="10"/>
  <c r="O11" i="10"/>
  <c r="K11" i="10"/>
  <c r="P42" i="10"/>
  <c r="L42" i="10"/>
  <c r="P73" i="10"/>
  <c r="L73" i="10"/>
  <c r="H73" i="10"/>
  <c r="H168" i="10"/>
  <c r="B58" i="11"/>
  <c r="N233" i="10"/>
  <c r="J233" i="10"/>
  <c r="Q233" i="10"/>
  <c r="M233" i="10"/>
  <c r="I233" i="10"/>
  <c r="L233" i="10"/>
  <c r="H233" i="10"/>
  <c r="H328" i="10" s="1"/>
  <c r="O233" i="10"/>
  <c r="K233" i="10"/>
  <c r="B19" i="11"/>
  <c r="A8" i="11"/>
  <c r="B8" i="11"/>
  <c r="O5" i="11"/>
  <c r="B251" i="10"/>
  <c r="A251" i="10"/>
  <c r="A253" i="10"/>
  <c r="B253" i="10"/>
  <c r="A252" i="10"/>
  <c r="B252" i="10"/>
  <c r="B31" i="13"/>
  <c r="H5" i="11"/>
  <c r="B6031" i="18" s="1"/>
  <c r="G6031" i="18" s="1"/>
  <c r="H6031" i="18" s="1"/>
  <c r="M5" i="11"/>
  <c r="J5" i="11"/>
  <c r="N5" i="11"/>
  <c r="Q5" i="11"/>
  <c r="L5" i="11"/>
  <c r="P5" i="11"/>
  <c r="I5" i="11"/>
  <c r="J5" i="9"/>
  <c r="B3417" i="18" s="1"/>
  <c r="G3417" i="18" s="1"/>
  <c r="H3417" i="18" s="1"/>
  <c r="R5" i="9"/>
  <c r="B3825" i="18" s="1"/>
  <c r="G3825" i="18" s="1"/>
  <c r="H3825" i="18" s="1"/>
  <c r="O5" i="9"/>
  <c r="B3672" i="18" s="1"/>
  <c r="G3672" i="18" s="1"/>
  <c r="H3672" i="18" s="1"/>
  <c r="N5" i="9"/>
  <c r="B3621" i="18" s="1"/>
  <c r="G3621" i="18" s="1"/>
  <c r="H3621" i="18" s="1"/>
  <c r="B15" i="8"/>
  <c r="B17" i="8"/>
  <c r="B12" i="8"/>
  <c r="B11" i="8"/>
  <c r="B16" i="8"/>
  <c r="Q168" i="10"/>
  <c r="M168" i="10"/>
  <c r="I168" i="10"/>
  <c r="B59" i="10"/>
  <c r="A59" i="10"/>
  <c r="B64" i="10"/>
  <c r="A64" i="10"/>
  <c r="B69" i="10"/>
  <c r="B90" i="10"/>
  <c r="A90" i="10"/>
  <c r="B95" i="10"/>
  <c r="A95" i="10"/>
  <c r="B100" i="10"/>
  <c r="B128" i="10"/>
  <c r="A128" i="10"/>
  <c r="B123" i="10"/>
  <c r="A123" i="10"/>
  <c r="B133" i="10"/>
  <c r="A160" i="10"/>
  <c r="B160" i="10"/>
  <c r="A155" i="10"/>
  <c r="B155" i="10"/>
  <c r="B193" i="10"/>
  <c r="A193" i="10"/>
  <c r="B188" i="10"/>
  <c r="A188" i="10"/>
  <c r="B198" i="10"/>
  <c r="A245" i="10"/>
  <c r="B245" i="10"/>
  <c r="B241" i="10"/>
  <c r="A241" i="10"/>
  <c r="A237" i="10"/>
  <c r="B237" i="10"/>
  <c r="A257" i="10"/>
  <c r="B257" i="10"/>
  <c r="B262" i="10"/>
  <c r="P168" i="10"/>
  <c r="L168" i="10"/>
  <c r="A7" i="10"/>
  <c r="B7" i="10"/>
  <c r="A9" i="10"/>
  <c r="B9" i="10"/>
  <c r="A67" i="10"/>
  <c r="B67" i="10"/>
  <c r="A62" i="10"/>
  <c r="B62" i="10"/>
  <c r="B70" i="10"/>
  <c r="A98" i="10"/>
  <c r="B98" i="10"/>
  <c r="A93" i="10"/>
  <c r="B93" i="10"/>
  <c r="B101" i="10"/>
  <c r="A127" i="10"/>
  <c r="B127" i="10"/>
  <c r="A122" i="10"/>
  <c r="B122" i="10"/>
  <c r="B135" i="10"/>
  <c r="A159" i="10"/>
  <c r="B159" i="10"/>
  <c r="A154" i="10"/>
  <c r="B154" i="10"/>
  <c r="A192" i="10"/>
  <c r="B192" i="10"/>
  <c r="A187" i="10"/>
  <c r="B187" i="10"/>
  <c r="B197" i="10"/>
  <c r="B244" i="10"/>
  <c r="A244" i="10"/>
  <c r="B240" i="10"/>
  <c r="A240" i="10"/>
  <c r="B236" i="10"/>
  <c r="A236" i="10"/>
  <c r="A256" i="10"/>
  <c r="B256" i="10"/>
  <c r="B263" i="10"/>
  <c r="O168" i="10"/>
  <c r="K168" i="10"/>
  <c r="B8" i="10"/>
  <c r="B200" i="10"/>
  <c r="B66" i="10"/>
  <c r="A66" i="10"/>
  <c r="B61" i="10"/>
  <c r="A61" i="10"/>
  <c r="B71" i="10"/>
  <c r="B97" i="10"/>
  <c r="A97" i="10"/>
  <c r="B92" i="10"/>
  <c r="A92" i="10"/>
  <c r="B121" i="10"/>
  <c r="A121" i="10"/>
  <c r="B126" i="10"/>
  <c r="A126" i="10"/>
  <c r="B131" i="10"/>
  <c r="A153" i="10"/>
  <c r="B153" i="10"/>
  <c r="A158" i="10"/>
  <c r="B158" i="10"/>
  <c r="B185" i="10"/>
  <c r="A185" i="10"/>
  <c r="A191" i="10"/>
  <c r="B191" i="10"/>
  <c r="B195" i="10"/>
  <c r="A235" i="10"/>
  <c r="B235" i="10"/>
  <c r="A243" i="10"/>
  <c r="B243" i="10"/>
  <c r="A239" i="10"/>
  <c r="B239" i="10"/>
  <c r="B249" i="10"/>
  <c r="A249" i="10"/>
  <c r="B255" i="10"/>
  <c r="A255" i="10"/>
  <c r="B260" i="10"/>
  <c r="B199" i="10"/>
  <c r="N168" i="10"/>
  <c r="J168" i="10"/>
  <c r="B224" i="10"/>
  <c r="A65" i="10"/>
  <c r="B65" i="10"/>
  <c r="A60" i="10"/>
  <c r="B60" i="10"/>
  <c r="B72" i="10"/>
  <c r="A96" i="10"/>
  <c r="B96" i="10"/>
  <c r="A91" i="10"/>
  <c r="B91" i="10"/>
  <c r="A129" i="10"/>
  <c r="B129" i="10"/>
  <c r="A124" i="10"/>
  <c r="B124" i="10"/>
  <c r="B132" i="10"/>
  <c r="B161" i="10"/>
  <c r="A161" i="10"/>
  <c r="B156" i="10"/>
  <c r="A156" i="10"/>
  <c r="A186" i="10"/>
  <c r="B186" i="10"/>
  <c r="B190" i="10"/>
  <c r="A190" i="10"/>
  <c r="B196" i="10"/>
  <c r="A247" i="10"/>
  <c r="B247" i="10"/>
  <c r="B242" i="10"/>
  <c r="A242" i="10"/>
  <c r="A238" i="10"/>
  <c r="B238" i="10"/>
  <c r="A258" i="10"/>
  <c r="B258" i="10"/>
  <c r="B261" i="10"/>
  <c r="P5" i="9"/>
  <c r="B3723" i="18" s="1"/>
  <c r="G3723" i="18" s="1"/>
  <c r="H3723" i="18" s="1"/>
  <c r="K5" i="9"/>
  <c r="B3468" i="18" s="1"/>
  <c r="G3468" i="18" s="1"/>
  <c r="H3468" i="18" s="1"/>
  <c r="L5" i="9"/>
  <c r="B3519" i="18" s="1"/>
  <c r="G3519" i="18" s="1"/>
  <c r="H3519" i="18" s="1"/>
  <c r="M5" i="9"/>
  <c r="B3570" i="18" s="1"/>
  <c r="G3570" i="18" s="1"/>
  <c r="H3570" i="18" s="1"/>
  <c r="Q5" i="9"/>
  <c r="B3774" i="18" s="1"/>
  <c r="G3774" i="18" s="1"/>
  <c r="H3774" i="18" s="1"/>
  <c r="Q160" i="12"/>
  <c r="P160" i="12"/>
  <c r="O160" i="12"/>
  <c r="N160" i="12"/>
  <c r="M160" i="12"/>
  <c r="L160" i="12"/>
  <c r="K160" i="12"/>
  <c r="J160" i="12"/>
  <c r="I160" i="12"/>
  <c r="H160" i="12"/>
  <c r="H115" i="12"/>
  <c r="Q76" i="12"/>
  <c r="B7785" i="18" s="1"/>
  <c r="G7785" i="18" s="1"/>
  <c r="H7785" i="18" s="1"/>
  <c r="P76" i="12"/>
  <c r="O76" i="12"/>
  <c r="N76" i="12"/>
  <c r="M76" i="12"/>
  <c r="L76" i="12"/>
  <c r="K76" i="12"/>
  <c r="J76" i="12"/>
  <c r="I180" i="12"/>
  <c r="H76" i="12"/>
  <c r="B6994" i="18" s="1"/>
  <c r="G6994" i="18" s="1"/>
  <c r="H6994" i="18" s="1"/>
  <c r="H126" i="12"/>
  <c r="I126" i="12"/>
  <c r="K126" i="12"/>
  <c r="L126" i="12"/>
  <c r="M126" i="12"/>
  <c r="N126" i="12"/>
  <c r="O126" i="12"/>
  <c r="P126" i="12"/>
  <c r="Q126" i="12"/>
  <c r="H123" i="12"/>
  <c r="I123" i="12"/>
  <c r="J123" i="12"/>
  <c r="K123" i="12"/>
  <c r="L123" i="12"/>
  <c r="M123" i="12"/>
  <c r="N123" i="12"/>
  <c r="O123" i="12"/>
  <c r="P123" i="12"/>
  <c r="Q123" i="12"/>
  <c r="Q155" i="12"/>
  <c r="P155" i="12"/>
  <c r="O155" i="12"/>
  <c r="N155" i="12"/>
  <c r="M155" i="12"/>
  <c r="L155" i="12"/>
  <c r="K155" i="12"/>
  <c r="J155" i="12"/>
  <c r="I155" i="12"/>
  <c r="H155" i="12"/>
  <c r="H110" i="12"/>
  <c r="Q71" i="12"/>
  <c r="P71" i="12"/>
  <c r="O71" i="12"/>
  <c r="N71" i="12"/>
  <c r="M71" i="12"/>
  <c r="L71" i="12"/>
  <c r="K71" i="12"/>
  <c r="J71" i="12"/>
  <c r="I179" i="12"/>
  <c r="H71" i="12"/>
  <c r="H32" i="12"/>
  <c r="B6963" i="18" s="1"/>
  <c r="G6963" i="18" s="1"/>
  <c r="H6963" i="18" s="1"/>
  <c r="I37" i="12"/>
  <c r="J37" i="12"/>
  <c r="K37" i="12"/>
  <c r="L37" i="12"/>
  <c r="M37" i="12"/>
  <c r="N37" i="12"/>
  <c r="O37" i="12"/>
  <c r="P37" i="12"/>
  <c r="Q37" i="12"/>
  <c r="I32" i="12"/>
  <c r="J174" i="12"/>
  <c r="K32" i="12"/>
  <c r="L32" i="12"/>
  <c r="M32" i="12"/>
  <c r="N32" i="12"/>
  <c r="O32" i="12"/>
  <c r="P32" i="12"/>
  <c r="Q32" i="12"/>
  <c r="K232" i="10" l="1"/>
  <c r="K328" i="10"/>
  <c r="N232" i="10"/>
  <c r="N328" i="10"/>
  <c r="O232" i="10"/>
  <c r="O328" i="10"/>
  <c r="P232" i="10"/>
  <c r="P328" i="10"/>
  <c r="L232" i="10"/>
  <c r="L328" i="10"/>
  <c r="I232" i="10"/>
  <c r="I328" i="10"/>
  <c r="M232" i="10"/>
  <c r="M328" i="10"/>
  <c r="Q232" i="10"/>
  <c r="Q328" i="10"/>
  <c r="J232" i="10"/>
  <c r="J328" i="10"/>
  <c r="D23" i="21"/>
  <c r="C18" i="21"/>
  <c r="E18" i="21"/>
  <c r="C20" i="21"/>
  <c r="B4327" i="18"/>
  <c r="G4327" i="18" s="1"/>
  <c r="H4327" i="18" s="1"/>
  <c r="H232" i="10"/>
  <c r="D221" i="4"/>
  <c r="P174" i="12"/>
  <c r="B7669" i="18"/>
  <c r="G7669" i="18" s="1"/>
  <c r="H7669" i="18" s="1"/>
  <c r="H186" i="12"/>
  <c r="B7028" i="18"/>
  <c r="G7028" i="18" s="1"/>
  <c r="H7028" i="18" s="1"/>
  <c r="P87" i="11"/>
  <c r="B6663" i="18"/>
  <c r="G6663" i="18" s="1"/>
  <c r="H6663" i="18" s="1"/>
  <c r="P175" i="12"/>
  <c r="B7674" i="18"/>
  <c r="G7674" i="18" s="1"/>
  <c r="H7674" i="18" s="1"/>
  <c r="O179" i="12"/>
  <c r="B7610" i="18"/>
  <c r="G7610" i="18" s="1"/>
  <c r="H7610" i="18" s="1"/>
  <c r="O186" i="12"/>
  <c r="B7623" i="18"/>
  <c r="G7623" i="18" s="1"/>
  <c r="H7623" i="18" s="1"/>
  <c r="H187" i="12"/>
  <c r="B7031" i="18"/>
  <c r="G7031" i="18" s="1"/>
  <c r="H7031" i="18" s="1"/>
  <c r="O180" i="12"/>
  <c r="B7615" i="18"/>
  <c r="G7615" i="18" s="1"/>
  <c r="H7615" i="18" s="1"/>
  <c r="L322" i="10"/>
  <c r="B4957" i="18"/>
  <c r="G4957" i="18" s="1"/>
  <c r="H4957" i="18" s="1"/>
  <c r="L87" i="11"/>
  <c r="B6347" i="18"/>
  <c r="G6347" i="18" s="1"/>
  <c r="H6347" i="18" s="1"/>
  <c r="B4661" i="18"/>
  <c r="G4661" i="18" s="1"/>
  <c r="H4661" i="18" s="1"/>
  <c r="P304" i="10"/>
  <c r="B5570" i="18"/>
  <c r="G5570" i="18" s="1"/>
  <c r="H5570" i="18" s="1"/>
  <c r="M304" i="10"/>
  <c r="B5069" i="18"/>
  <c r="G5069" i="18" s="1"/>
  <c r="H5069" i="18" s="1"/>
  <c r="J304" i="10"/>
  <c r="B4568" i="18"/>
  <c r="G4568" i="18" s="1"/>
  <c r="H4568" i="18" s="1"/>
  <c r="J300" i="10"/>
  <c r="B4550" i="18"/>
  <c r="G4550" i="18" s="1"/>
  <c r="H4550" i="18" s="1"/>
  <c r="H312" i="10"/>
  <c r="B4251" i="18"/>
  <c r="G4251" i="18" s="1"/>
  <c r="H4251" i="18" s="1"/>
  <c r="N179" i="12"/>
  <c r="B7525" i="18"/>
  <c r="G7525" i="18" s="1"/>
  <c r="H7525" i="18" s="1"/>
  <c r="I187" i="12"/>
  <c r="B7116" i="18"/>
  <c r="G7116" i="18" s="1"/>
  <c r="H7116" i="18" s="1"/>
  <c r="L304" i="10"/>
  <c r="B4902" i="18"/>
  <c r="G4902" i="18" s="1"/>
  <c r="H4902" i="18" s="1"/>
  <c r="L191" i="12"/>
  <c r="B7387" i="18"/>
  <c r="G7387" i="18" s="1"/>
  <c r="H7387" i="18" s="1"/>
  <c r="Q187" i="12"/>
  <c r="B7796" i="18"/>
  <c r="G7796" i="18" s="1"/>
  <c r="H7796" i="18" s="1"/>
  <c r="L192" i="12"/>
  <c r="B7392" i="18"/>
  <c r="G7392" i="18" s="1"/>
  <c r="H7392" i="18" s="1"/>
  <c r="N174" i="12"/>
  <c r="B7499" i="18"/>
  <c r="G7499" i="18" s="1"/>
  <c r="H7499" i="18" s="1"/>
  <c r="O175" i="12"/>
  <c r="B7589" i="18"/>
  <c r="G7589" i="18" s="1"/>
  <c r="H7589" i="18" s="1"/>
  <c r="H179" i="12"/>
  <c r="B6989" i="18"/>
  <c r="G6989" i="18" s="1"/>
  <c r="H6989" i="18" s="1"/>
  <c r="P179" i="12"/>
  <c r="B7695" i="18"/>
  <c r="G7695" i="18" s="1"/>
  <c r="H7695" i="18" s="1"/>
  <c r="M191" i="12"/>
  <c r="B7472" i="18"/>
  <c r="G7472" i="18" s="1"/>
  <c r="H7472" i="18" s="1"/>
  <c r="N186" i="12"/>
  <c r="B7538" i="18"/>
  <c r="G7538" i="18" s="1"/>
  <c r="H7538" i="18" s="1"/>
  <c r="P187" i="12"/>
  <c r="B7711" i="18"/>
  <c r="G7711" i="18" s="1"/>
  <c r="H7711" i="18" s="1"/>
  <c r="P180" i="12"/>
  <c r="B7700" i="18"/>
  <c r="G7700" i="18" s="1"/>
  <c r="H7700" i="18" s="1"/>
  <c r="M192" i="12"/>
  <c r="B7477" i="18"/>
  <c r="G7477" i="18" s="1"/>
  <c r="H7477" i="18" s="1"/>
  <c r="K322" i="10"/>
  <c r="B4790" i="18"/>
  <c r="G4790" i="18" s="1"/>
  <c r="H4790" i="18" s="1"/>
  <c r="P322" i="10"/>
  <c r="B5625" i="18"/>
  <c r="G5625" i="18" s="1"/>
  <c r="H5625" i="18" s="1"/>
  <c r="Q87" i="11"/>
  <c r="B6742" i="18"/>
  <c r="G6742" i="18" s="1"/>
  <c r="H6742" i="18" s="1"/>
  <c r="B4828" i="18"/>
  <c r="G4828" i="18" s="1"/>
  <c r="H4828" i="18" s="1"/>
  <c r="B5329" i="18"/>
  <c r="G5329" i="18" s="1"/>
  <c r="H5329" i="18" s="1"/>
  <c r="K300" i="10"/>
  <c r="B4717" i="18"/>
  <c r="G4717" i="18" s="1"/>
  <c r="H4717" i="18" s="1"/>
  <c r="Q304" i="10"/>
  <c r="B5737" i="18"/>
  <c r="G5737" i="18" s="1"/>
  <c r="H5737" i="18" s="1"/>
  <c r="N304" i="10"/>
  <c r="B5236" i="18"/>
  <c r="G5236" i="18" s="1"/>
  <c r="H5236" i="18" s="1"/>
  <c r="N300" i="10"/>
  <c r="B5218" i="18"/>
  <c r="G5218" i="18" s="1"/>
  <c r="H5218" i="18" s="1"/>
  <c r="K191" i="12"/>
  <c r="B7302" i="18"/>
  <c r="G7302" i="18" s="1"/>
  <c r="H7302" i="18" s="1"/>
  <c r="O304" i="10"/>
  <c r="B5403" i="18"/>
  <c r="G5403" i="18" s="1"/>
  <c r="H5403" i="18" s="1"/>
  <c r="O174" i="12"/>
  <c r="B7584" i="18"/>
  <c r="G7584" i="18" s="1"/>
  <c r="H7584" i="18" s="1"/>
  <c r="M174" i="12"/>
  <c r="B7414" i="18"/>
  <c r="G7414" i="18" s="1"/>
  <c r="H7414" i="18" s="1"/>
  <c r="N175" i="12"/>
  <c r="B7504" i="18"/>
  <c r="G7504" i="18" s="1"/>
  <c r="H7504" i="18" s="1"/>
  <c r="Q179" i="12"/>
  <c r="B7780" i="18"/>
  <c r="G7780" i="18" s="1"/>
  <c r="H7780" i="18" s="1"/>
  <c r="N191" i="12"/>
  <c r="B7557" i="18"/>
  <c r="G7557" i="18" s="1"/>
  <c r="H7557" i="18" s="1"/>
  <c r="M186" i="12"/>
  <c r="B7453" i="18"/>
  <c r="G7453" i="18" s="1"/>
  <c r="H7453" i="18" s="1"/>
  <c r="O187" i="12"/>
  <c r="B7626" i="18"/>
  <c r="G7626" i="18" s="1"/>
  <c r="H7626" i="18" s="1"/>
  <c r="N192" i="12"/>
  <c r="B7562" i="18"/>
  <c r="G7562" i="18" s="1"/>
  <c r="H7562" i="18" s="1"/>
  <c r="J322" i="10"/>
  <c r="B4623" i="18"/>
  <c r="G4623" i="18" s="1"/>
  <c r="H4623" i="18" s="1"/>
  <c r="O322" i="10"/>
  <c r="B5458" i="18"/>
  <c r="G5458" i="18" s="1"/>
  <c r="H5458" i="18" s="1"/>
  <c r="N87" i="11"/>
  <c r="B6505" i="18"/>
  <c r="G6505" i="18" s="1"/>
  <c r="H6505" i="18" s="1"/>
  <c r="B5496" i="18"/>
  <c r="G5496" i="18" s="1"/>
  <c r="H5496" i="18" s="1"/>
  <c r="O300" i="10"/>
  <c r="B5385" i="18"/>
  <c r="G5385" i="18" s="1"/>
  <c r="H5385" i="18" s="1"/>
  <c r="Q300" i="10"/>
  <c r="B5719" i="18"/>
  <c r="G5719" i="18" s="1"/>
  <c r="H5719" i="18" s="1"/>
  <c r="B2305" i="18"/>
  <c r="G2305" i="18" s="1"/>
  <c r="H2305" i="18" s="1"/>
  <c r="AD57" i="7"/>
  <c r="C23" i="21" s="1"/>
  <c r="N308" i="10"/>
  <c r="B5254" i="18"/>
  <c r="G5254" i="18" s="1"/>
  <c r="H5254" i="18" s="1"/>
  <c r="L174" i="12"/>
  <c r="B7329" i="18"/>
  <c r="G7329" i="18" s="1"/>
  <c r="H7329" i="18" s="1"/>
  <c r="M175" i="12"/>
  <c r="B7419" i="18"/>
  <c r="G7419" i="18" s="1"/>
  <c r="H7419" i="18" s="1"/>
  <c r="J179" i="12"/>
  <c r="B7185" i="18"/>
  <c r="G7185" i="18" s="1"/>
  <c r="H7185" i="18" s="1"/>
  <c r="H184" i="12"/>
  <c r="B7015" i="18"/>
  <c r="G7015" i="18" s="1"/>
  <c r="H7015" i="18" s="1"/>
  <c r="O191" i="12"/>
  <c r="B7642" i="18"/>
  <c r="G7642" i="18" s="1"/>
  <c r="H7642" i="18" s="1"/>
  <c r="L186" i="12"/>
  <c r="B7368" i="18"/>
  <c r="G7368" i="18" s="1"/>
  <c r="H7368" i="18" s="1"/>
  <c r="N187" i="12"/>
  <c r="B7541" i="18"/>
  <c r="G7541" i="18" s="1"/>
  <c r="H7541" i="18" s="1"/>
  <c r="J180" i="12"/>
  <c r="B7190" i="18"/>
  <c r="G7190" i="18" s="1"/>
  <c r="H7190" i="18" s="1"/>
  <c r="H185" i="12"/>
  <c r="B7020" i="18"/>
  <c r="G7020" i="18" s="1"/>
  <c r="H7020" i="18" s="1"/>
  <c r="O192" i="12"/>
  <c r="B7647" i="18"/>
  <c r="G7647" i="18" s="1"/>
  <c r="H7647" i="18" s="1"/>
  <c r="N322" i="10"/>
  <c r="B5291" i="18"/>
  <c r="G5291" i="18" s="1"/>
  <c r="H5291" i="18" s="1"/>
  <c r="I322" i="10"/>
  <c r="B4456" i="18"/>
  <c r="G4456" i="18" s="1"/>
  <c r="H4456" i="18" s="1"/>
  <c r="J87" i="11"/>
  <c r="B6189" i="18"/>
  <c r="G6189" i="18" s="1"/>
  <c r="H6189" i="18" s="1"/>
  <c r="H322" i="10"/>
  <c r="B4289" i="18"/>
  <c r="G4289" i="18" s="1"/>
  <c r="H4289" i="18" s="1"/>
  <c r="M300" i="10"/>
  <c r="B5051" i="18"/>
  <c r="G5051" i="18" s="1"/>
  <c r="H5051" i="18" s="1"/>
  <c r="L300" i="10"/>
  <c r="B4884" i="18"/>
  <c r="G4884" i="18" s="1"/>
  <c r="H4884" i="18" s="1"/>
  <c r="B5663" i="18"/>
  <c r="G5663" i="18" s="1"/>
  <c r="H5663" i="18" s="1"/>
  <c r="K87" i="11"/>
  <c r="B6268" i="18"/>
  <c r="G6268" i="18" s="1"/>
  <c r="H6268" i="18" s="1"/>
  <c r="P186" i="12"/>
  <c r="B7708" i="18"/>
  <c r="G7708" i="18" s="1"/>
  <c r="H7708" i="18" s="1"/>
  <c r="K179" i="12"/>
  <c r="B7270" i="18"/>
  <c r="G7270" i="18" s="1"/>
  <c r="H7270" i="18" s="1"/>
  <c r="P191" i="12"/>
  <c r="B7727" i="18"/>
  <c r="G7727" i="18" s="1"/>
  <c r="H7727" i="18" s="1"/>
  <c r="K186" i="12"/>
  <c r="B7283" i="18"/>
  <c r="G7283" i="18" s="1"/>
  <c r="H7283" i="18" s="1"/>
  <c r="K180" i="12"/>
  <c r="B7275" i="18"/>
  <c r="G7275" i="18" s="1"/>
  <c r="H7275" i="18" s="1"/>
  <c r="P192" i="12"/>
  <c r="B7732" i="18"/>
  <c r="G7732" i="18" s="1"/>
  <c r="H7732" i="18" s="1"/>
  <c r="M322" i="10"/>
  <c r="B5124" i="18"/>
  <c r="G5124" i="18" s="1"/>
  <c r="H5124" i="18" s="1"/>
  <c r="M87" i="11"/>
  <c r="B6426" i="18"/>
  <c r="G6426" i="18" s="1"/>
  <c r="H6426" i="18" s="1"/>
  <c r="B4995" i="18"/>
  <c r="G4995" i="18" s="1"/>
  <c r="H4995" i="18" s="1"/>
  <c r="H308" i="10"/>
  <c r="B4233" i="18"/>
  <c r="G4233" i="18" s="1"/>
  <c r="H4233" i="18" s="1"/>
  <c r="I308" i="10"/>
  <c r="B4419" i="18"/>
  <c r="G4419" i="18" s="1"/>
  <c r="H4419" i="18" s="1"/>
  <c r="P300" i="10"/>
  <c r="B5552" i="18"/>
  <c r="G5552" i="18" s="1"/>
  <c r="H5552" i="18" s="1"/>
  <c r="K308" i="10"/>
  <c r="B4753" i="18"/>
  <c r="G4753" i="18" s="1"/>
  <c r="H4753" i="18" s="1"/>
  <c r="I175" i="12"/>
  <c r="B7079" i="18"/>
  <c r="G7079" i="18" s="1"/>
  <c r="H7079" i="18" s="1"/>
  <c r="N180" i="12"/>
  <c r="B7530" i="18"/>
  <c r="G7530" i="18" s="1"/>
  <c r="H7530" i="18" s="1"/>
  <c r="B5830" i="18"/>
  <c r="G5830" i="18" s="1"/>
  <c r="H5830" i="18" s="1"/>
  <c r="L175" i="12"/>
  <c r="B7334" i="18"/>
  <c r="G7334" i="18" s="1"/>
  <c r="H7334" i="18" s="1"/>
  <c r="H191" i="12"/>
  <c r="B7047" i="18"/>
  <c r="G7047" i="18" s="1"/>
  <c r="H7047" i="18" s="1"/>
  <c r="M187" i="12"/>
  <c r="B7456" i="18"/>
  <c r="G7456" i="18" s="1"/>
  <c r="H7456" i="18" s="1"/>
  <c r="H192" i="12"/>
  <c r="B7052" i="18"/>
  <c r="G7052" i="18" s="1"/>
  <c r="H7052" i="18" s="1"/>
  <c r="K175" i="12"/>
  <c r="B7249" i="18"/>
  <c r="G7249" i="18" s="1"/>
  <c r="H7249" i="18" s="1"/>
  <c r="L179" i="12"/>
  <c r="B7355" i="18"/>
  <c r="G7355" i="18" s="1"/>
  <c r="H7355" i="18" s="1"/>
  <c r="I191" i="12"/>
  <c r="B7132" i="18"/>
  <c r="G7132" i="18" s="1"/>
  <c r="H7132" i="18" s="1"/>
  <c r="Q191" i="12"/>
  <c r="B7812" i="18"/>
  <c r="G7812" i="18" s="1"/>
  <c r="H7812" i="18" s="1"/>
  <c r="J186" i="12"/>
  <c r="B7198" i="18"/>
  <c r="G7198" i="18" s="1"/>
  <c r="H7198" i="18" s="1"/>
  <c r="L187" i="12"/>
  <c r="B7371" i="18"/>
  <c r="G7371" i="18" s="1"/>
  <c r="H7371" i="18" s="1"/>
  <c r="L180" i="12"/>
  <c r="B7360" i="18"/>
  <c r="G7360" i="18" s="1"/>
  <c r="H7360" i="18" s="1"/>
  <c r="I192" i="12"/>
  <c r="B7137" i="18"/>
  <c r="G7137" i="18" s="1"/>
  <c r="H7137" i="18" s="1"/>
  <c r="Q192" i="12"/>
  <c r="B7817" i="18"/>
  <c r="G7817" i="18" s="1"/>
  <c r="H7817" i="18" s="1"/>
  <c r="Q322" i="10"/>
  <c r="B5792" i="18"/>
  <c r="G5792" i="18" s="1"/>
  <c r="H5792" i="18" s="1"/>
  <c r="O87" i="11"/>
  <c r="B6584" i="18"/>
  <c r="G6584" i="18" s="1"/>
  <c r="H6584" i="18" s="1"/>
  <c r="B4494" i="18"/>
  <c r="G4494" i="18" s="1"/>
  <c r="H4494" i="18" s="1"/>
  <c r="L308" i="10"/>
  <c r="B4920" i="18"/>
  <c r="G4920" i="18" s="1"/>
  <c r="H4920" i="18" s="1"/>
  <c r="M308" i="10"/>
  <c r="B5087" i="18"/>
  <c r="G5087" i="18" s="1"/>
  <c r="H5087" i="18" s="1"/>
  <c r="I300" i="10"/>
  <c r="B4383" i="18"/>
  <c r="G4383" i="18" s="1"/>
  <c r="H4383" i="18" s="1"/>
  <c r="O308" i="10"/>
  <c r="B5421" i="18"/>
  <c r="G5421" i="18" s="1"/>
  <c r="H5421" i="18" s="1"/>
  <c r="C240" i="4"/>
  <c r="Q175" i="12"/>
  <c r="B7759" i="18"/>
  <c r="G7759" i="18" s="1"/>
  <c r="H7759" i="18" s="1"/>
  <c r="K192" i="12"/>
  <c r="B7307" i="18"/>
  <c r="G7307" i="18" s="1"/>
  <c r="H7307" i="18" s="1"/>
  <c r="K174" i="12"/>
  <c r="B7244" i="18"/>
  <c r="G7244" i="18" s="1"/>
  <c r="H7244" i="18" s="1"/>
  <c r="Q174" i="12"/>
  <c r="B7754" i="18"/>
  <c r="G7754" i="18" s="1"/>
  <c r="H7754" i="18" s="1"/>
  <c r="I174" i="12"/>
  <c r="B7074" i="18"/>
  <c r="G7074" i="18" s="1"/>
  <c r="H7074" i="18" s="1"/>
  <c r="J175" i="12"/>
  <c r="B7164" i="18"/>
  <c r="G7164" i="18" s="1"/>
  <c r="H7164" i="18" s="1"/>
  <c r="M179" i="12"/>
  <c r="B7440" i="18"/>
  <c r="G7440" i="18" s="1"/>
  <c r="H7440" i="18" s="1"/>
  <c r="J191" i="12"/>
  <c r="B7217" i="18"/>
  <c r="G7217" i="18" s="1"/>
  <c r="H7217" i="18" s="1"/>
  <c r="Q186" i="12"/>
  <c r="B7793" i="18"/>
  <c r="G7793" i="18" s="1"/>
  <c r="H7793" i="18" s="1"/>
  <c r="I186" i="12"/>
  <c r="B7113" i="18"/>
  <c r="G7113" i="18" s="1"/>
  <c r="H7113" i="18" s="1"/>
  <c r="K187" i="12"/>
  <c r="B7286" i="18"/>
  <c r="G7286" i="18" s="1"/>
  <c r="H7286" i="18" s="1"/>
  <c r="M180" i="12"/>
  <c r="B7445" i="18"/>
  <c r="G7445" i="18" s="1"/>
  <c r="H7445" i="18" s="1"/>
  <c r="J192" i="12"/>
  <c r="B7222" i="18"/>
  <c r="G7222" i="18" s="1"/>
  <c r="H7222" i="18" s="1"/>
  <c r="I87" i="11"/>
  <c r="B6110" i="18"/>
  <c r="G6110" i="18" s="1"/>
  <c r="H6110" i="18" s="1"/>
  <c r="B5162" i="18"/>
  <c r="G5162" i="18" s="1"/>
  <c r="H5162" i="18" s="1"/>
  <c r="P308" i="10"/>
  <c r="B5588" i="18"/>
  <c r="G5588" i="18" s="1"/>
  <c r="H5588" i="18" s="1"/>
  <c r="Q308" i="10"/>
  <c r="B5755" i="18"/>
  <c r="G5755" i="18" s="1"/>
  <c r="H5755" i="18" s="1"/>
  <c r="J308" i="10"/>
  <c r="B4586" i="18"/>
  <c r="G4586" i="18" s="1"/>
  <c r="H4586" i="18" s="1"/>
  <c r="K304" i="10"/>
  <c r="B4735" i="18"/>
  <c r="G4735" i="18" s="1"/>
  <c r="H4735" i="18" s="1"/>
  <c r="B948" i="18"/>
  <c r="G948" i="18" s="1"/>
  <c r="H948" i="18" s="1"/>
  <c r="H180" i="12"/>
  <c r="B76" i="12"/>
  <c r="Q180" i="12"/>
  <c r="Q45" i="12"/>
  <c r="B233" i="10"/>
  <c r="H6" i="12"/>
  <c r="H174" i="12"/>
  <c r="H87" i="11"/>
  <c r="B5" i="11"/>
  <c r="I304" i="10"/>
  <c r="B42" i="10"/>
  <c r="H45" i="12"/>
  <c r="Q10" i="10"/>
  <c r="Q299" i="10" s="1"/>
  <c r="O10" i="10"/>
  <c r="O299" i="10" s="1"/>
  <c r="B136" i="10"/>
  <c r="H10" i="10"/>
  <c r="I10" i="10"/>
  <c r="I299" i="10" s="1"/>
  <c r="K10" i="10"/>
  <c r="K299" i="10" s="1"/>
  <c r="P10" i="10"/>
  <c r="P299" i="10" s="1"/>
  <c r="M10" i="10"/>
  <c r="M299" i="10" s="1"/>
  <c r="J10" i="10"/>
  <c r="J299" i="10" s="1"/>
  <c r="N10" i="10"/>
  <c r="N299" i="10" s="1"/>
  <c r="L10" i="10"/>
  <c r="L299" i="10" s="1"/>
  <c r="O6" i="12"/>
  <c r="K6" i="12"/>
  <c r="N6" i="12"/>
  <c r="J6" i="12"/>
  <c r="Q6" i="12"/>
  <c r="M6" i="12"/>
  <c r="I6" i="12"/>
  <c r="P6" i="12"/>
  <c r="L6" i="12"/>
  <c r="B44" i="12"/>
  <c r="B40" i="12"/>
  <c r="B39" i="12"/>
  <c r="B38" i="12"/>
  <c r="B123" i="12"/>
  <c r="B43" i="12"/>
  <c r="B126" i="12"/>
  <c r="B6" i="11"/>
  <c r="H300" i="10"/>
  <c r="B183" i="10"/>
  <c r="A183" i="10"/>
  <c r="A119" i="10"/>
  <c r="B119" i="10"/>
  <c r="A248" i="10"/>
  <c r="B248" i="10"/>
  <c r="A105" i="10"/>
  <c r="B234" i="10"/>
  <c r="A234" i="10"/>
  <c r="B151" i="10"/>
  <c r="A151" i="10"/>
  <c r="B11" i="10"/>
  <c r="B259" i="10"/>
  <c r="B168" i="10"/>
  <c r="B73" i="10"/>
  <c r="B68" i="10"/>
  <c r="A137" i="10"/>
  <c r="B137" i="10"/>
  <c r="A169" i="10"/>
  <c r="B169" i="10"/>
  <c r="B99" i="10"/>
  <c r="B12" i="10"/>
  <c r="A12" i="10"/>
  <c r="B130" i="10"/>
  <c r="J45" i="12"/>
  <c r="N45" i="12"/>
  <c r="I45" i="12"/>
  <c r="M45" i="12"/>
  <c r="K129" i="12"/>
  <c r="H84" i="12"/>
  <c r="B84" i="12" s="1"/>
  <c r="M129" i="12"/>
  <c r="O129" i="12"/>
  <c r="H129" i="12"/>
  <c r="L129" i="12"/>
  <c r="P129" i="12"/>
  <c r="I129" i="12"/>
  <c r="Q129" i="12"/>
  <c r="J129" i="12"/>
  <c r="N129" i="12"/>
  <c r="K45" i="12"/>
  <c r="O45" i="12"/>
  <c r="L45" i="12"/>
  <c r="P45" i="12"/>
  <c r="C27" i="21" l="1"/>
  <c r="B4196" i="18"/>
  <c r="G4196" i="18" s="1"/>
  <c r="H4196" i="18" s="1"/>
  <c r="H299" i="10"/>
  <c r="K171" i="12"/>
  <c r="B7231" i="18"/>
  <c r="G7231" i="18" s="1"/>
  <c r="H7231" i="18" s="1"/>
  <c r="P176" i="12"/>
  <c r="B7682" i="18"/>
  <c r="G7682" i="18" s="1"/>
  <c r="H7682" i="18" s="1"/>
  <c r="L188" i="12"/>
  <c r="B7374" i="18"/>
  <c r="G7374" i="18" s="1"/>
  <c r="H7374" i="18" s="1"/>
  <c r="O176" i="12"/>
  <c r="B7597" i="18"/>
  <c r="G7597" i="18" s="1"/>
  <c r="H7597" i="18" s="1"/>
  <c r="H188" i="12"/>
  <c r="B7034" i="18"/>
  <c r="G7034" i="18" s="1"/>
  <c r="H7034" i="18" s="1"/>
  <c r="J176" i="12"/>
  <c r="B7172" i="18"/>
  <c r="G7172" i="18" s="1"/>
  <c r="H7172" i="18" s="1"/>
  <c r="M171" i="12"/>
  <c r="B7401" i="18"/>
  <c r="G7401" i="18" s="1"/>
  <c r="H7401" i="18" s="1"/>
  <c r="J5" i="10"/>
  <c r="B4544" i="18" s="1"/>
  <c r="G4544" i="18" s="1"/>
  <c r="H4544" i="18" s="1"/>
  <c r="B4549" i="18"/>
  <c r="G4549" i="18" s="1"/>
  <c r="H4549" i="18" s="1"/>
  <c r="O5" i="10"/>
  <c r="B5379" i="18" s="1"/>
  <c r="G5379" i="18" s="1"/>
  <c r="H5379" i="18" s="1"/>
  <c r="B5384" i="18"/>
  <c r="G5384" i="18" s="1"/>
  <c r="H5384" i="18" s="1"/>
  <c r="H171" i="12"/>
  <c r="B6950" i="18"/>
  <c r="G6950" i="18" s="1"/>
  <c r="H6950" i="18" s="1"/>
  <c r="K176" i="12"/>
  <c r="B7257" i="18"/>
  <c r="G7257" i="18" s="1"/>
  <c r="H7257" i="18" s="1"/>
  <c r="M5" i="10"/>
  <c r="B5045" i="18" s="1"/>
  <c r="G5045" i="18" s="1"/>
  <c r="H5045" i="18" s="1"/>
  <c r="B5050" i="18"/>
  <c r="G5050" i="18" s="1"/>
  <c r="H5050" i="18" s="1"/>
  <c r="Q327" i="10"/>
  <c r="B5829" i="18"/>
  <c r="G5829" i="18" s="1"/>
  <c r="H5829" i="18" s="1"/>
  <c r="N327" i="10"/>
  <c r="B5328" i="18"/>
  <c r="G5328" i="18" s="1"/>
  <c r="H5328" i="18" s="1"/>
  <c r="M188" i="12"/>
  <c r="B7459" i="18"/>
  <c r="G7459" i="18" s="1"/>
  <c r="H7459" i="18" s="1"/>
  <c r="H176" i="12"/>
  <c r="B6976" i="18"/>
  <c r="G6976" i="18" s="1"/>
  <c r="H6976" i="18" s="1"/>
  <c r="Q171" i="12"/>
  <c r="B7741" i="18"/>
  <c r="G7741" i="18" s="1"/>
  <c r="H7741" i="18" s="1"/>
  <c r="N188" i="12"/>
  <c r="B7544" i="18"/>
  <c r="G7544" i="18" s="1"/>
  <c r="H7544" i="18" s="1"/>
  <c r="J171" i="12"/>
  <c r="B7146" i="18"/>
  <c r="G7146" i="18" s="1"/>
  <c r="H7146" i="18" s="1"/>
  <c r="P5" i="10"/>
  <c r="B5546" i="18" s="1"/>
  <c r="G5546" i="18" s="1"/>
  <c r="H5546" i="18" s="1"/>
  <c r="B5551" i="18"/>
  <c r="G5551" i="18" s="1"/>
  <c r="H5551" i="18" s="1"/>
  <c r="H327" i="10"/>
  <c r="B4326" i="18"/>
  <c r="G4326" i="18" s="1"/>
  <c r="H4326" i="18" s="1"/>
  <c r="M327" i="10"/>
  <c r="B5161" i="18"/>
  <c r="G5161" i="18" s="1"/>
  <c r="H5161" i="18" s="1"/>
  <c r="J188" i="12"/>
  <c r="B7204" i="18"/>
  <c r="G7204" i="18" s="1"/>
  <c r="H7204" i="18" s="1"/>
  <c r="H181" i="12"/>
  <c r="B7002" i="18"/>
  <c r="G7002" i="18" s="1"/>
  <c r="H7002" i="18" s="1"/>
  <c r="N171" i="12"/>
  <c r="B7486" i="18"/>
  <c r="G7486" i="18" s="1"/>
  <c r="H7486" i="18" s="1"/>
  <c r="K5" i="10"/>
  <c r="B4711" i="18" s="1"/>
  <c r="G4711" i="18" s="1"/>
  <c r="H4711" i="18" s="1"/>
  <c r="B4716" i="18"/>
  <c r="G4716" i="18" s="1"/>
  <c r="H4716" i="18" s="1"/>
  <c r="Q176" i="12"/>
  <c r="B7767" i="18"/>
  <c r="G7767" i="18" s="1"/>
  <c r="H7767" i="18" s="1"/>
  <c r="P327" i="10"/>
  <c r="B5662" i="18"/>
  <c r="G5662" i="18" s="1"/>
  <c r="H5662" i="18" s="1"/>
  <c r="K327" i="10"/>
  <c r="B4827" i="18"/>
  <c r="G4827" i="18" s="1"/>
  <c r="H4827" i="18" s="1"/>
  <c r="J327" i="10"/>
  <c r="B4660" i="18"/>
  <c r="G4660" i="18" s="1"/>
  <c r="H4660" i="18" s="1"/>
  <c r="K188" i="12"/>
  <c r="B7289" i="18"/>
  <c r="G7289" i="18" s="1"/>
  <c r="H7289" i="18" s="1"/>
  <c r="I188" i="12"/>
  <c r="B7119" i="18"/>
  <c r="G7119" i="18" s="1"/>
  <c r="H7119" i="18" s="1"/>
  <c r="O171" i="12"/>
  <c r="B7571" i="18"/>
  <c r="G7571" i="18" s="1"/>
  <c r="H7571" i="18" s="1"/>
  <c r="O327" i="10"/>
  <c r="B5495" i="18"/>
  <c r="G5495" i="18" s="1"/>
  <c r="H5495" i="18" s="1"/>
  <c r="O188" i="12"/>
  <c r="B7629" i="18"/>
  <c r="G7629" i="18" s="1"/>
  <c r="H7629" i="18" s="1"/>
  <c r="I327" i="10"/>
  <c r="B4493" i="18"/>
  <c r="G4493" i="18" s="1"/>
  <c r="H4493" i="18" s="1"/>
  <c r="Q188" i="12"/>
  <c r="B7799" i="18"/>
  <c r="G7799" i="18" s="1"/>
  <c r="H7799" i="18" s="1"/>
  <c r="M176" i="12"/>
  <c r="B7427" i="18"/>
  <c r="G7427" i="18" s="1"/>
  <c r="H7427" i="18" s="1"/>
  <c r="L171" i="12"/>
  <c r="B7316" i="18"/>
  <c r="G7316" i="18" s="1"/>
  <c r="H7316" i="18" s="1"/>
  <c r="P188" i="12"/>
  <c r="B7714" i="18"/>
  <c r="G7714" i="18" s="1"/>
  <c r="H7714" i="18" s="1"/>
  <c r="I176" i="12"/>
  <c r="B7087" i="18"/>
  <c r="G7087" i="18" s="1"/>
  <c r="H7087" i="18" s="1"/>
  <c r="P171" i="12"/>
  <c r="B7656" i="18"/>
  <c r="G7656" i="18" s="1"/>
  <c r="H7656" i="18" s="1"/>
  <c r="L5" i="10"/>
  <c r="B4878" i="18" s="1"/>
  <c r="G4878" i="18" s="1"/>
  <c r="H4878" i="18" s="1"/>
  <c r="B4883" i="18"/>
  <c r="G4883" i="18" s="1"/>
  <c r="H4883" i="18" s="1"/>
  <c r="Q5" i="10"/>
  <c r="B5713" i="18" s="1"/>
  <c r="G5713" i="18" s="1"/>
  <c r="H5713" i="18" s="1"/>
  <c r="B5718" i="18"/>
  <c r="G5718" i="18" s="1"/>
  <c r="H5718" i="18" s="1"/>
  <c r="I5" i="10"/>
  <c r="B4377" i="18" s="1"/>
  <c r="G4377" i="18" s="1"/>
  <c r="H4377" i="18" s="1"/>
  <c r="B4382" i="18"/>
  <c r="G4382" i="18" s="1"/>
  <c r="H4382" i="18" s="1"/>
  <c r="L176" i="12"/>
  <c r="B7342" i="18"/>
  <c r="G7342" i="18" s="1"/>
  <c r="H7342" i="18" s="1"/>
  <c r="N176" i="12"/>
  <c r="B7512" i="18"/>
  <c r="G7512" i="18" s="1"/>
  <c r="H7512" i="18" s="1"/>
  <c r="I171" i="12"/>
  <c r="B7061" i="18"/>
  <c r="G7061" i="18" s="1"/>
  <c r="H7061" i="18" s="1"/>
  <c r="N5" i="10"/>
  <c r="B5212" i="18" s="1"/>
  <c r="G5212" i="18" s="1"/>
  <c r="H5212" i="18" s="1"/>
  <c r="B5217" i="18"/>
  <c r="G5217" i="18" s="1"/>
  <c r="H5217" i="18" s="1"/>
  <c r="L327" i="10"/>
  <c r="B4994" i="18"/>
  <c r="G4994" i="18" s="1"/>
  <c r="H4994" i="18" s="1"/>
  <c r="H5" i="12"/>
  <c r="H5" i="10"/>
  <c r="N5" i="12"/>
  <c r="M5" i="12"/>
  <c r="L5" i="12"/>
  <c r="Q5" i="12"/>
  <c r="O5" i="12"/>
  <c r="I5" i="12"/>
  <c r="K5" i="12"/>
  <c r="P5" i="12"/>
  <c r="J5" i="12"/>
  <c r="B129" i="12"/>
  <c r="B144" i="12"/>
  <c r="A144" i="12"/>
  <c r="B45" i="12"/>
  <c r="B37" i="12"/>
  <c r="B10" i="10"/>
  <c r="B232" i="10"/>
  <c r="D26" i="21" l="1"/>
  <c r="D28" i="21"/>
  <c r="B6949" i="18"/>
  <c r="G6949" i="18" s="1"/>
  <c r="H6949" i="18" s="1"/>
  <c r="B4191" i="18"/>
  <c r="G4191" i="18" s="1"/>
  <c r="H4191" i="18" s="1"/>
  <c r="K170" i="12"/>
  <c r="B7230" i="18"/>
  <c r="G7230" i="18" s="1"/>
  <c r="H7230" i="18" s="1"/>
  <c r="N170" i="12"/>
  <c r="B7485" i="18"/>
  <c r="G7485" i="18" s="1"/>
  <c r="H7485" i="18" s="1"/>
  <c r="O170" i="12"/>
  <c r="B7570" i="18"/>
  <c r="G7570" i="18" s="1"/>
  <c r="H7570" i="18" s="1"/>
  <c r="Q170" i="12"/>
  <c r="B7740" i="18"/>
  <c r="G7740" i="18" s="1"/>
  <c r="H7740" i="18" s="1"/>
  <c r="L170" i="12"/>
  <c r="B7315" i="18"/>
  <c r="G7315" i="18" s="1"/>
  <c r="H7315" i="18" s="1"/>
  <c r="J170" i="12"/>
  <c r="B7145" i="18"/>
  <c r="G7145" i="18" s="1"/>
  <c r="H7145" i="18" s="1"/>
  <c r="P170" i="12"/>
  <c r="B7655" i="18"/>
  <c r="G7655" i="18" s="1"/>
  <c r="H7655" i="18" s="1"/>
  <c r="I170" i="12"/>
  <c r="B7060" i="18"/>
  <c r="G7060" i="18" s="1"/>
  <c r="H7060" i="18" s="1"/>
  <c r="M170" i="12"/>
  <c r="B7400" i="18"/>
  <c r="G7400" i="18" s="1"/>
  <c r="H7400" i="18" s="1"/>
  <c r="H170" i="12"/>
  <c r="B5" i="12"/>
  <c r="B125" i="12"/>
  <c r="B5" i="10"/>
  <c r="B6" i="12" l="1"/>
  <c r="B7" i="12"/>
  <c r="A7" i="12"/>
  <c r="B167" i="12" l="1"/>
  <c r="B166" i="12"/>
  <c r="B165" i="12"/>
  <c r="B164" i="12"/>
  <c r="B161" i="12"/>
  <c r="B27" i="12" l="1"/>
  <c r="A27" i="12"/>
  <c r="B23" i="12"/>
  <c r="A23" i="12"/>
  <c r="I5" i="14"/>
  <c r="J5" i="14"/>
  <c r="K5" i="14"/>
  <c r="L5" i="14"/>
  <c r="M5" i="14"/>
  <c r="N5" i="14"/>
  <c r="O5" i="14"/>
  <c r="P5" i="14"/>
  <c r="Q5" i="14"/>
  <c r="B8547" i="18" l="1"/>
  <c r="G8547" i="18" s="1"/>
  <c r="H8547" i="18" s="1"/>
  <c r="J27" i="14"/>
  <c r="B8557" i="18"/>
  <c r="G8557" i="18" s="1"/>
  <c r="H8557" i="18" s="1"/>
  <c r="K27" i="14"/>
  <c r="B8567" i="18"/>
  <c r="G8567" i="18" s="1"/>
  <c r="H8567" i="18" s="1"/>
  <c r="L27" i="14"/>
  <c r="B8617" i="18"/>
  <c r="G8617" i="18" s="1"/>
  <c r="H8617" i="18" s="1"/>
  <c r="Q27" i="14"/>
  <c r="B8607" i="18"/>
  <c r="G8607" i="18" s="1"/>
  <c r="H8607" i="18" s="1"/>
  <c r="P27" i="14"/>
  <c r="B8587" i="18"/>
  <c r="G8587" i="18" s="1"/>
  <c r="H8587" i="18" s="1"/>
  <c r="N27" i="14"/>
  <c r="I27" i="14"/>
  <c r="D30" i="21"/>
  <c r="B8597" i="18"/>
  <c r="G8597" i="18" s="1"/>
  <c r="H8597" i="18" s="1"/>
  <c r="O27" i="14"/>
  <c r="B8577" i="18"/>
  <c r="G8577" i="18" s="1"/>
  <c r="H8577" i="18" s="1"/>
  <c r="M27" i="14"/>
  <c r="B8537" i="18"/>
  <c r="G8537" i="18" s="1"/>
  <c r="H8537" i="18" s="1"/>
  <c r="B5" i="14"/>
  <c r="C30" i="21" s="1"/>
  <c r="I21" i="9"/>
  <c r="B3340" i="18" l="1"/>
  <c r="G3340" i="18" s="1"/>
  <c r="H3340" i="18" s="1"/>
  <c r="B21" i="9"/>
  <c r="I134" i="9"/>
  <c r="I6" i="9"/>
  <c r="B6" i="9" s="1"/>
  <c r="L5" i="8"/>
  <c r="B2658" i="18" s="1"/>
  <c r="G2658" i="18" s="1"/>
  <c r="H2658" i="18" s="1"/>
  <c r="B3338" i="18" l="1"/>
  <c r="G3338" i="18" s="1"/>
  <c r="H3338" i="18" s="1"/>
  <c r="I132" i="9"/>
  <c r="O5" i="8"/>
  <c r="B2832" i="18" s="1"/>
  <c r="G2832" i="18" s="1"/>
  <c r="H2832" i="18" s="1"/>
  <c r="M5" i="8"/>
  <c r="B2716" i="18" s="1"/>
  <c r="G2716" i="18" s="1"/>
  <c r="S5" i="8"/>
  <c r="B3064" i="18" s="1"/>
  <c r="G3064" i="18" s="1"/>
  <c r="H3064" i="18" s="1"/>
  <c r="K5" i="8"/>
  <c r="R5" i="8"/>
  <c r="B3006" i="18" s="1"/>
  <c r="G3006" i="18" s="1"/>
  <c r="H3006" i="18" s="1"/>
  <c r="N5" i="8"/>
  <c r="B2774" i="18" s="1"/>
  <c r="G2774" i="18" s="1"/>
  <c r="H2774" i="18" s="1"/>
  <c r="Q5" i="8"/>
  <c r="B2948" i="18" s="1"/>
  <c r="G2948" i="18" s="1"/>
  <c r="H2948" i="18" s="1"/>
  <c r="T5" i="8"/>
  <c r="B3122" i="18" s="1"/>
  <c r="G3122" i="18" s="1"/>
  <c r="H3122" i="18" s="1"/>
  <c r="P5" i="8"/>
  <c r="B2890" i="18" s="1"/>
  <c r="G2890" i="18" s="1"/>
  <c r="H2890" i="18" s="1"/>
  <c r="K32" i="8"/>
  <c r="R32" i="8"/>
  <c r="B3027" i="18" s="1"/>
  <c r="G3027" i="18" s="1"/>
  <c r="H3027" i="18" s="1"/>
  <c r="N32" i="8"/>
  <c r="B2795" i="18" s="1"/>
  <c r="G2795" i="18" s="1"/>
  <c r="H2795" i="18" s="1"/>
  <c r="L32" i="8"/>
  <c r="B2679" i="18" s="1"/>
  <c r="G2679" i="18" s="1"/>
  <c r="H2679" i="18" s="1"/>
  <c r="M32" i="8"/>
  <c r="B2737" i="18" s="1"/>
  <c r="G2737" i="18" s="1"/>
  <c r="H2737" i="18" s="1"/>
  <c r="P32" i="8"/>
  <c r="B2911" i="18" s="1"/>
  <c r="G2911" i="18" s="1"/>
  <c r="H2911" i="18" s="1"/>
  <c r="Q32" i="8"/>
  <c r="B2969" i="18" s="1"/>
  <c r="G2969" i="18" s="1"/>
  <c r="H2969" i="18" s="1"/>
  <c r="T32" i="8"/>
  <c r="B3143" i="18" s="1"/>
  <c r="G3143" i="18" s="1"/>
  <c r="H3143" i="18" s="1"/>
  <c r="S32" i="8"/>
  <c r="B3085" i="18" s="1"/>
  <c r="G3085" i="18" s="1"/>
  <c r="H3085" i="18" s="1"/>
  <c r="O32" i="8"/>
  <c r="B2853" i="18" s="1"/>
  <c r="G2853" i="18" s="1"/>
  <c r="H2853" i="18" s="1"/>
  <c r="I5" i="9"/>
  <c r="B5" i="9" l="1"/>
  <c r="H2716" i="18"/>
  <c r="B2621" i="18"/>
  <c r="G2621" i="18" s="1"/>
  <c r="H2621" i="18" s="1"/>
  <c r="C32" i="8"/>
  <c r="B2600" i="18"/>
  <c r="G2600" i="18" s="1"/>
  <c r="H2600" i="18" s="1"/>
  <c r="C5" i="8"/>
  <c r="B3337" i="18"/>
  <c r="G3337" i="18" s="1"/>
  <c r="H3337" i="18" s="1"/>
  <c r="H32" i="8"/>
  <c r="A32" i="8" s="1"/>
  <c r="B2491" i="18" l="1"/>
  <c r="G2491" i="18" s="1"/>
  <c r="H2491" i="18" s="1"/>
  <c r="B34" i="12" l="1"/>
  <c r="A30" i="12"/>
  <c r="B30" i="12"/>
  <c r="B25" i="12"/>
  <c r="A25" i="12"/>
  <c r="B158" i="12"/>
  <c r="B154" i="12"/>
  <c r="A154" i="12"/>
  <c r="A149" i="12"/>
  <c r="B149" i="12"/>
  <c r="A130" i="12"/>
  <c r="B130" i="12"/>
  <c r="B115" i="12"/>
  <c r="B111" i="12"/>
  <c r="A107" i="12"/>
  <c r="B107" i="12"/>
  <c r="B102" i="12"/>
  <c r="A102" i="12"/>
  <c r="B72" i="12"/>
  <c r="A68" i="12"/>
  <c r="B68" i="12"/>
  <c r="B63" i="12"/>
  <c r="A63" i="12"/>
  <c r="B29" i="12"/>
  <c r="A29" i="12"/>
  <c r="A24" i="12"/>
  <c r="B24" i="12"/>
  <c r="B157" i="12"/>
  <c r="A153" i="12"/>
  <c r="B153" i="12"/>
  <c r="B148" i="12"/>
  <c r="A148" i="12"/>
  <c r="B128" i="12"/>
  <c r="B114" i="12"/>
  <c r="B110" i="12"/>
  <c r="B106" i="12"/>
  <c r="A106" i="12"/>
  <c r="B75" i="12"/>
  <c r="B71" i="12"/>
  <c r="B67" i="12"/>
  <c r="A67" i="12"/>
  <c r="B36" i="12"/>
  <c r="B32" i="12"/>
  <c r="A28" i="12"/>
  <c r="B28" i="12"/>
  <c r="B160" i="12"/>
  <c r="B156" i="12"/>
  <c r="A152" i="12"/>
  <c r="B152" i="12"/>
  <c r="A147" i="12"/>
  <c r="B147" i="12"/>
  <c r="B127" i="12"/>
  <c r="B113" i="12"/>
  <c r="A109" i="12"/>
  <c r="B109" i="12"/>
  <c r="B104" i="12"/>
  <c r="A104" i="12"/>
  <c r="B99" i="12"/>
  <c r="A99" i="12"/>
  <c r="B74" i="12"/>
  <c r="A70" i="12"/>
  <c r="B70" i="12"/>
  <c r="B65" i="12"/>
  <c r="A65" i="12"/>
  <c r="B60" i="12"/>
  <c r="A60" i="12"/>
  <c r="B35" i="12"/>
  <c r="B31" i="12"/>
  <c r="A31" i="12"/>
  <c r="A26" i="12"/>
  <c r="B26" i="12"/>
  <c r="B159" i="12"/>
  <c r="B155" i="12"/>
  <c r="A151" i="12"/>
  <c r="B151" i="12"/>
  <c r="B124" i="12"/>
  <c r="B112" i="12"/>
  <c r="B108" i="12"/>
  <c r="A108" i="12"/>
  <c r="A103" i="12"/>
  <c r="B103" i="12"/>
  <c r="B73" i="12"/>
  <c r="B69" i="12"/>
  <c r="A69" i="12"/>
  <c r="A64" i="12"/>
  <c r="B64" i="12"/>
  <c r="E188" i="12"/>
  <c r="H21" i="9"/>
  <c r="C28" i="21" l="1"/>
  <c r="B3301" i="18"/>
  <c r="G3301" i="18" s="1"/>
  <c r="H3301" i="18" s="1"/>
  <c r="A21" i="9"/>
  <c r="H134" i="9"/>
  <c r="C4" i="6"/>
  <c r="E3" i="1"/>
  <c r="H5" i="8" l="1"/>
  <c r="D24" i="21" s="1"/>
  <c r="B8" i="8"/>
  <c r="F8" i="1"/>
  <c r="F58" i="1" s="1"/>
  <c r="A5" i="8" l="1"/>
  <c r="C24" i="21" s="1"/>
  <c r="B2470" i="18"/>
  <c r="G2470" i="18" s="1"/>
  <c r="H2470" i="18" l="1"/>
  <c r="F57" i="1"/>
  <c r="N57" i="13"/>
  <c r="B8322" i="18" s="1"/>
  <c r="G8322" i="18" s="1"/>
  <c r="H8322" i="18" s="1"/>
  <c r="H57" i="13"/>
  <c r="Q57" i="13"/>
  <c r="O57" i="13"/>
  <c r="B8372" i="18" s="1"/>
  <c r="G8372" i="18" s="1"/>
  <c r="H8372" i="18" s="1"/>
  <c r="P57" i="13"/>
  <c r="B8422" i="18" s="1"/>
  <c r="G8422" i="18" s="1"/>
  <c r="H8422" i="18" s="1"/>
  <c r="K57" i="13"/>
  <c r="B8172" i="18" s="1"/>
  <c r="G8172" i="18" s="1"/>
  <c r="H8172" i="18" s="1"/>
  <c r="L57" i="13"/>
  <c r="B8222" i="18" s="1"/>
  <c r="G8222" i="18" s="1"/>
  <c r="H8222" i="18" s="1"/>
  <c r="B59" i="13"/>
  <c r="I57" i="13"/>
  <c r="B8072" i="18" s="1"/>
  <c r="G8072" i="18" s="1"/>
  <c r="H8072" i="18" s="1"/>
  <c r="M57" i="13"/>
  <c r="B8272" i="18" s="1"/>
  <c r="G8272" i="18" s="1"/>
  <c r="H8272" i="18" s="1"/>
  <c r="J57" i="13"/>
  <c r="B8122" i="18" s="1"/>
  <c r="G8122" i="18" s="1"/>
  <c r="H8122" i="18" s="1"/>
  <c r="B8472" i="18" l="1"/>
  <c r="G8472" i="18" s="1"/>
  <c r="H8472" i="18" s="1"/>
  <c r="D29" i="21"/>
  <c r="B8022" i="18"/>
  <c r="G8022" i="18" s="1"/>
  <c r="H8022" i="18" s="1"/>
  <c r="B57" i="13"/>
  <c r="C29" i="21" l="1"/>
  <c r="B3256" i="18"/>
  <c r="G3256" i="18" s="1"/>
  <c r="B3296" i="18"/>
  <c r="G3296" i="18" s="1"/>
  <c r="H3296" i="18" s="1"/>
  <c r="I126" i="9"/>
  <c r="B126" i="9" s="1"/>
  <c r="A126" i="9"/>
  <c r="F129" i="9"/>
  <c r="D25" i="21" s="1"/>
  <c r="H3256" i="18" l="1"/>
  <c r="G6" i="18"/>
  <c r="G7" i="18"/>
  <c r="A129" i="9"/>
  <c r="B3413" i="18"/>
  <c r="G3413" i="18" s="1"/>
  <c r="H3413" i="18" s="1"/>
  <c r="B3259" i="18"/>
  <c r="G3259" i="18" s="1"/>
  <c r="H3259" i="18" s="1"/>
  <c r="B129" i="9"/>
  <c r="C25" i="21" l="1"/>
</calcChain>
</file>

<file path=xl/comments1.xml><?xml version="1.0" encoding="utf-8"?>
<comments xmlns="http://schemas.openxmlformats.org/spreadsheetml/2006/main">
  <authors>
    <author>SÍ Orri Freyr Oddsson</author>
  </authors>
  <commentList>
    <comment ref="E23" authorId="0" shapeId="0">
      <text>
        <r>
          <rPr>
            <sz val="9"/>
            <color indexed="81"/>
            <rFont val="Tahoma"/>
            <family val="2"/>
          </rPr>
          <t>Ef ekki 0 þá eru:
Útlán til erlendra aðila &lt; Niðurfærslur útlána til erlendra aðila.</t>
        </r>
      </text>
    </comment>
  </commentList>
</comments>
</file>

<file path=xl/comments2.xml><?xml version="1.0" encoding="utf-8"?>
<comments xmlns="http://schemas.openxmlformats.org/spreadsheetml/2006/main">
  <authors>
    <author>SÍ Hrönn Helgadóttir</author>
  </authors>
  <commentList>
    <comment ref="B35" authorId="0" shapeId="0">
      <text>
        <r>
          <rPr>
            <b/>
            <sz val="9"/>
            <color indexed="81"/>
            <rFont val="Tahoma"/>
            <family val="2"/>
          </rPr>
          <t>SÍ Hrönn Helgadóttir:</t>
        </r>
        <r>
          <rPr>
            <sz val="9"/>
            <color indexed="81"/>
            <rFont val="Tahoma"/>
            <family val="2"/>
          </rPr>
          <t xml:space="preserve">
Afleiðusamningar við Seðlabanka eru í lið 1.7</t>
        </r>
      </text>
    </comment>
  </commentList>
</comments>
</file>

<file path=xl/comments3.xml><?xml version="1.0" encoding="utf-8"?>
<comments xmlns="http://schemas.openxmlformats.org/spreadsheetml/2006/main">
  <authors>
    <author>SÍ Hrönn Helgadóttir</author>
  </authors>
  <commentList>
    <comment ref="B17" authorId="0" shapeId="0">
      <text>
        <r>
          <rPr>
            <b/>
            <sz val="9"/>
            <color indexed="81"/>
            <rFont val="Tahoma"/>
            <family val="2"/>
          </rPr>
          <t>SÍ Hrönn Helgadóttir:</t>
        </r>
        <r>
          <rPr>
            <sz val="9"/>
            <color indexed="81"/>
            <rFont val="Tahoma"/>
            <family val="2"/>
          </rPr>
          <t xml:space="preserve">
Afleiðusamningar við Seðlabankann eru í 100.3</t>
        </r>
      </text>
    </comment>
  </commentList>
</comments>
</file>

<file path=xl/comments4.xml><?xml version="1.0" encoding="utf-8"?>
<comments xmlns="http://schemas.openxmlformats.org/spreadsheetml/2006/main">
  <authors>
    <author>SÍ Hrönn Helgadóttir</author>
  </authors>
  <commentList>
    <comment ref="D7" authorId="0" shapeId="0">
      <text>
        <r>
          <rPr>
            <b/>
            <sz val="9"/>
            <color indexed="81"/>
            <rFont val="Tahoma"/>
            <family val="2"/>
          </rPr>
          <t>SÍ Hrönn Helgadóttir:</t>
        </r>
        <r>
          <rPr>
            <sz val="9"/>
            <color indexed="81"/>
            <rFont val="Tahoma"/>
            <family val="2"/>
          </rPr>
          <t xml:space="preserve">
Bæði heildsölu- og smásöluinnlán</t>
        </r>
      </text>
    </comment>
    <comment ref="D8" authorId="0" shapeId="0">
      <text>
        <r>
          <rPr>
            <b/>
            <sz val="9"/>
            <color indexed="81"/>
            <rFont val="Tahoma"/>
            <family val="2"/>
          </rPr>
          <t>SÍ Hrönn Helgadóttir:</t>
        </r>
        <r>
          <rPr>
            <sz val="9"/>
            <color indexed="81"/>
            <rFont val="Tahoma"/>
            <family val="2"/>
          </rPr>
          <t xml:space="preserve">
Bæði heildsölu- og smásöluinnlán</t>
        </r>
      </text>
    </comment>
    <comment ref="D136" authorId="0" shapeId="0">
      <text>
        <r>
          <rPr>
            <b/>
            <sz val="9"/>
            <color indexed="81"/>
            <rFont val="Tahoma"/>
            <family val="2"/>
          </rPr>
          <t>SÍ Hrönn Helgadóttir:</t>
        </r>
        <r>
          <rPr>
            <sz val="9"/>
            <color indexed="81"/>
            <rFont val="Tahoma"/>
            <family val="2"/>
          </rPr>
          <t xml:space="preserve">
Kröfur á önnur fjármálafyriræki sett með öðrum útlánum í stað þess að vera sérstakur liður eins og áður</t>
        </r>
        <r>
          <rPr>
            <sz val="9"/>
            <color indexed="81"/>
            <rFont val="Tahoma"/>
            <family val="2"/>
          </rPr>
          <t xml:space="preserve">
</t>
        </r>
      </text>
    </comment>
  </commentList>
</comments>
</file>

<file path=xl/sharedStrings.xml><?xml version="1.0" encoding="utf-8"?>
<sst xmlns="http://schemas.openxmlformats.org/spreadsheetml/2006/main" count="22103" uniqueCount="13924">
  <si>
    <t>Gjaldmiðill</t>
  </si>
  <si>
    <t>Other equity</t>
  </si>
  <si>
    <t>Lífeyrissjóðir</t>
  </si>
  <si>
    <t>Önnur fjármálafyrirtæki</t>
  </si>
  <si>
    <t>Heimili</t>
  </si>
  <si>
    <t>Landbúnaður</t>
  </si>
  <si>
    <t>Fiskveiðar</t>
  </si>
  <si>
    <t>Veitur (orku- og vatnsveitur)</t>
  </si>
  <si>
    <t>Byggingastarfsemi og mannvirkjagerð</t>
  </si>
  <si>
    <t>Samgöngur og flutningar</t>
  </si>
  <si>
    <t>Financial assets designated at fair value through profit or loss</t>
  </si>
  <si>
    <t>2.2.1</t>
  </si>
  <si>
    <t>Skráð</t>
  </si>
  <si>
    <t xml:space="preserve">Óskráð </t>
  </si>
  <si>
    <t>Annað</t>
  </si>
  <si>
    <t>Innlánsstofnanir</t>
  </si>
  <si>
    <t>Vátryggingarfélög</t>
  </si>
  <si>
    <t>ISK</t>
  </si>
  <si>
    <t>Myntskipting</t>
  </si>
  <si>
    <t>Atvinnufyrirtæki</t>
  </si>
  <si>
    <t>S.122</t>
  </si>
  <si>
    <t>S.123</t>
  </si>
  <si>
    <t>S.124</t>
  </si>
  <si>
    <t>S.125</t>
  </si>
  <si>
    <t>S.126</t>
  </si>
  <si>
    <t>S.127</t>
  </si>
  <si>
    <t>S.128</t>
  </si>
  <si>
    <t>S.129</t>
  </si>
  <si>
    <t>Óflokkað</t>
  </si>
  <si>
    <t>S.13</t>
  </si>
  <si>
    <t>Hið opinbera</t>
  </si>
  <si>
    <t>S.1311</t>
  </si>
  <si>
    <t>Ríkissjóður</t>
  </si>
  <si>
    <t>S.1313</t>
  </si>
  <si>
    <t>Sveitarfélög</t>
  </si>
  <si>
    <t>S.14</t>
  </si>
  <si>
    <t>S.12</t>
  </si>
  <si>
    <t>S.11</t>
  </si>
  <si>
    <t>S.15</t>
  </si>
  <si>
    <t>Samtals</t>
  </si>
  <si>
    <t>Veltufjáreignir</t>
  </si>
  <si>
    <t>EUR</t>
  </si>
  <si>
    <t>USD</t>
  </si>
  <si>
    <t>GBP</t>
  </si>
  <si>
    <t>JPY</t>
  </si>
  <si>
    <t>DKK</t>
  </si>
  <si>
    <t>NOK</t>
  </si>
  <si>
    <t>SEK</t>
  </si>
  <si>
    <t>CHF</t>
  </si>
  <si>
    <t>Hlutabréf &lt; 10% eignahlutur og hlutdeildarskírteini</t>
  </si>
  <si>
    <t>Skráð eða óskráð</t>
  </si>
  <si>
    <t>Fjármálageiri</t>
  </si>
  <si>
    <t>SEÐLABANKI ÍSLANDS</t>
  </si>
  <si>
    <t>Dagsetning</t>
  </si>
  <si>
    <t>Heiti stofnunar:</t>
  </si>
  <si>
    <t>Efnahagsyfirlit</t>
  </si>
  <si>
    <t>Eignir</t>
  </si>
  <si>
    <t>staða í þús. kr.</t>
  </si>
  <si>
    <t>Skuldir</t>
  </si>
  <si>
    <t>Sjóður og innistæður í Seðlabanka</t>
  </si>
  <si>
    <t>Skuldir við Seðlabanka</t>
  </si>
  <si>
    <t>Seðlar og mynt</t>
  </si>
  <si>
    <t>Lántökur gegn veði</t>
  </si>
  <si>
    <t>Erlendir seðlar og mynt</t>
  </si>
  <si>
    <t>Daglán</t>
  </si>
  <si>
    <t>Viðskiptareikningur í Seðlabanka</t>
  </si>
  <si>
    <t>Gjaldeyrisreikningur í Seðlabanka</t>
  </si>
  <si>
    <t>Innstæðubréf</t>
  </si>
  <si>
    <t>Veltufjárskuldir</t>
  </si>
  <si>
    <t>Skortstöður</t>
  </si>
  <si>
    <t>Skuldaviðurkenningar</t>
  </si>
  <si>
    <t>Skuldabréf og víxlar</t>
  </si>
  <si>
    <t>Verðbréfaútgáfa</t>
  </si>
  <si>
    <t>Víkjandi lán</t>
  </si>
  <si>
    <t>Beinar lántökur</t>
  </si>
  <si>
    <t>Fjárskuldbindingar á uppr. verði</t>
  </si>
  <si>
    <t>Útlán og kröfur</t>
  </si>
  <si>
    <t>Fjárskuldb. tengdar tilfærslu fjáreigna</t>
  </si>
  <si>
    <t>Afleiðusamningar vegna áhættuvarna</t>
  </si>
  <si>
    <t>Gangvirðisvarnir</t>
  </si>
  <si>
    <t>Sjóðflæðisvarnir</t>
  </si>
  <si>
    <t>Gengisáhættuvarnir</t>
  </si>
  <si>
    <t>Vaxtastigsvarnir</t>
  </si>
  <si>
    <t>Vaxtastigsvarnir v/sjóðstreymis</t>
  </si>
  <si>
    <t>Aðrar skuldir</t>
  </si>
  <si>
    <t>Hlutir í hlutdeild.fél., dótturfél. og samrekstrarfél. Eignahl.≥ 10%</t>
  </si>
  <si>
    <t>Skuldir samtals</t>
  </si>
  <si>
    <t>Hlutdeildarfyrirtæki</t>
  </si>
  <si>
    <t>Hlutir í tengdum fyrirtækjum</t>
  </si>
  <si>
    <t>Aðrar eignir</t>
  </si>
  <si>
    <t>Eigið fé og hlutdeild minnihluta</t>
  </si>
  <si>
    <t>Eignir samtals</t>
  </si>
  <si>
    <t>Skuldir og eigið fé samtals</t>
  </si>
  <si>
    <t>Efnahagsyfirlit innlánsstofnana til Seðlabanka Íslands</t>
  </si>
  <si>
    <t>Útg.númer</t>
  </si>
  <si>
    <t>bankakerfi@sedlabanki.is</t>
  </si>
  <si>
    <t>Lýsigögn</t>
  </si>
  <si>
    <t>Leiðbeiningar</t>
  </si>
  <si>
    <t xml:space="preserve">                                   Nafn starfsmanns:</t>
  </si>
  <si>
    <t xml:space="preserve">                                   Sími:</t>
  </si>
  <si>
    <t>Efnahagsreikningur móðurfélags</t>
  </si>
  <si>
    <t>Villupróf og athugasemdir</t>
  </si>
  <si>
    <t>Fjárhæð í þús.kr</t>
  </si>
  <si>
    <t>1</t>
  </si>
  <si>
    <t>Sjóður og innstæður í Seðlabanka</t>
  </si>
  <si>
    <t>Cash and cash balances with central banks</t>
  </si>
  <si>
    <t>1.1</t>
  </si>
  <si>
    <t>1.2</t>
  </si>
  <si>
    <t>1.3</t>
  </si>
  <si>
    <t>1.4</t>
  </si>
  <si>
    <t>1.5</t>
  </si>
  <si>
    <t>1.6</t>
  </si>
  <si>
    <t>2.3</t>
  </si>
  <si>
    <t>2.3.1</t>
  </si>
  <si>
    <t>2.3.3</t>
  </si>
  <si>
    <t>5</t>
  </si>
  <si>
    <t>5.1</t>
  </si>
  <si>
    <t>5.1.1</t>
  </si>
  <si>
    <t xml:space="preserve">                Deposits in domestic banks </t>
  </si>
  <si>
    <t>5.1.2</t>
  </si>
  <si>
    <t xml:space="preserve">                Deposits in foreign banks </t>
  </si>
  <si>
    <t>5.2</t>
  </si>
  <si>
    <t>5.2.1</t>
  </si>
  <si>
    <t>5.2.2</t>
  </si>
  <si>
    <t>5.2.3</t>
  </si>
  <si>
    <t>5.2.4</t>
  </si>
  <si>
    <t>5.2.5</t>
  </si>
  <si>
    <t>5.3</t>
  </si>
  <si>
    <t>Niðurfærslur færast sem + tala</t>
  </si>
  <si>
    <t>Provisions</t>
  </si>
  <si>
    <t>5.3.1</t>
  </si>
  <si>
    <t>5.3.2</t>
  </si>
  <si>
    <t>Specific provisions           (Residents)</t>
  </si>
  <si>
    <t>7</t>
  </si>
  <si>
    <t>7.1</t>
  </si>
  <si>
    <t>7.2</t>
  </si>
  <si>
    <t>Cash flow hedges</t>
  </si>
  <si>
    <t>7.3</t>
  </si>
  <si>
    <t>Hedges of a net investment in a foreign operation</t>
  </si>
  <si>
    <t xml:space="preserve">7.4 </t>
  </si>
  <si>
    <t>Fair value hedge of interest rate risk</t>
  </si>
  <si>
    <t>7.5</t>
  </si>
  <si>
    <t>Cash flow hedge interest rate risk</t>
  </si>
  <si>
    <t>8</t>
  </si>
  <si>
    <t>Hlutir í hlutdeildarfélögum, dótturfélögum og samrekstrarfélögum. Eignahlutur ≥ 10%</t>
  </si>
  <si>
    <t>Investments in associates, subsidiaries and joint ventures (accounted for using the equity method – including goodwill) Share ≥ 10%</t>
  </si>
  <si>
    <t>8.1</t>
  </si>
  <si>
    <t>8.3</t>
  </si>
  <si>
    <t>9</t>
  </si>
  <si>
    <t>9.1</t>
  </si>
  <si>
    <t>Tax assets</t>
  </si>
  <si>
    <t>9.1.1</t>
  </si>
  <si>
    <t>9.1.2</t>
  </si>
  <si>
    <t>9.2</t>
  </si>
  <si>
    <t>Tangible assets</t>
  </si>
  <si>
    <t>9.2.1</t>
  </si>
  <si>
    <t>9.2.2</t>
  </si>
  <si>
    <t>9.3</t>
  </si>
  <si>
    <t>Intangible assets</t>
  </si>
  <si>
    <t>9.3.1</t>
  </si>
  <si>
    <t>9.3.2</t>
  </si>
  <si>
    <t>9.4</t>
  </si>
  <si>
    <t>Non-current assets and disposal groups classified as held for sale</t>
  </si>
  <si>
    <t>9.5</t>
  </si>
  <si>
    <t>Other assets</t>
  </si>
  <si>
    <t>9.5.1</t>
  </si>
  <si>
    <t>9.5.9</t>
  </si>
  <si>
    <t>9.9</t>
  </si>
  <si>
    <t>Total assets</t>
  </si>
  <si>
    <t>99</t>
  </si>
  <si>
    <t>99.1</t>
  </si>
  <si>
    <r>
      <t xml:space="preserve">                         </t>
    </r>
    <r>
      <rPr>
        <sz val="8"/>
        <color indexed="8"/>
        <rFont val="Arial"/>
        <family val="2"/>
      </rPr>
      <t>Claims due</t>
    </r>
  </si>
  <si>
    <t>99.2</t>
  </si>
  <si>
    <r>
      <t xml:space="preserve">                         </t>
    </r>
    <r>
      <rPr>
        <sz val="8"/>
        <color indexed="8"/>
        <rFont val="Arial"/>
        <family val="2"/>
      </rPr>
      <t>Up to 3 months</t>
    </r>
  </si>
  <si>
    <t>99.3</t>
  </si>
  <si>
    <r>
      <t xml:space="preserve">                         </t>
    </r>
    <r>
      <rPr>
        <sz val="8"/>
        <color indexed="8"/>
        <rFont val="Arial"/>
        <family val="2"/>
      </rPr>
      <t>More than 3 months but less than 1 year</t>
    </r>
  </si>
  <si>
    <t>99.4</t>
  </si>
  <si>
    <r>
      <t xml:space="preserve">                         </t>
    </r>
    <r>
      <rPr>
        <sz val="8"/>
        <color indexed="8"/>
        <rFont val="Arial"/>
        <family val="2"/>
      </rPr>
      <t>More than 1 year but less than 2 years</t>
    </r>
  </si>
  <si>
    <t>99.5</t>
  </si>
  <si>
    <r>
      <t xml:space="preserve">                         </t>
    </r>
    <r>
      <rPr>
        <sz val="8"/>
        <color indexed="8"/>
        <rFont val="Arial"/>
        <family val="2"/>
      </rPr>
      <t>More than 2 years but less than 3 years</t>
    </r>
  </si>
  <si>
    <t>99.6</t>
  </si>
  <si>
    <r>
      <t xml:space="preserve">                         </t>
    </r>
    <r>
      <rPr>
        <sz val="8"/>
        <color indexed="8"/>
        <rFont val="Arial"/>
        <family val="2"/>
      </rPr>
      <t>More than 3 years but less than 5 years</t>
    </r>
  </si>
  <si>
    <t>99.7</t>
  </si>
  <si>
    <r>
      <t xml:space="preserve">                         </t>
    </r>
    <r>
      <rPr>
        <sz val="8"/>
        <color indexed="8"/>
        <rFont val="Arial"/>
        <family val="2"/>
      </rPr>
      <t>Over 5 years</t>
    </r>
  </si>
  <si>
    <t xml:space="preserve">                                   Sendist til: </t>
  </si>
  <si>
    <t xml:space="preserve">Balance sheet </t>
  </si>
  <si>
    <t>Liabilities</t>
  </si>
  <si>
    <t>Central Bank facilities</t>
  </si>
  <si>
    <t>100.1</t>
  </si>
  <si>
    <t>Lántökur hjá Seðlabanka gegn veði</t>
  </si>
  <si>
    <t>Central collateral loans</t>
  </si>
  <si>
    <t>100.2</t>
  </si>
  <si>
    <t>Daglán hjá Seðlabanka</t>
  </si>
  <si>
    <t>Overnight loans</t>
  </si>
  <si>
    <t>101.1</t>
  </si>
  <si>
    <t>101.2</t>
  </si>
  <si>
    <t>101.3</t>
  </si>
  <si>
    <t>102.1</t>
  </si>
  <si>
    <t>102.1.1</t>
  </si>
  <si>
    <t>102.1.2</t>
  </si>
  <si>
    <t>102.2</t>
  </si>
  <si>
    <t>102.3</t>
  </si>
  <si>
    <t>Fjárhagslegar skuldbindingar tengdar yfirfærðum fjárhagslegum eignum</t>
  </si>
  <si>
    <t>Financial liabilities associated with transferred financial assets</t>
  </si>
  <si>
    <t>105.1</t>
  </si>
  <si>
    <t>105.2</t>
  </si>
  <si>
    <t>105.3</t>
  </si>
  <si>
    <t xml:space="preserve">105.4 </t>
  </si>
  <si>
    <t>105.5</t>
  </si>
  <si>
    <t>106</t>
  </si>
  <si>
    <t>106.1</t>
  </si>
  <si>
    <t>106.1.1</t>
  </si>
  <si>
    <t>106.1.2</t>
  </si>
  <si>
    <t>106.1.3</t>
  </si>
  <si>
    <t>106.2</t>
  </si>
  <si>
    <t xml:space="preserve">    Tax liabilities </t>
  </si>
  <si>
    <t>106.2.1</t>
  </si>
  <si>
    <t>106.2.2</t>
  </si>
  <si>
    <t>106.3</t>
  </si>
  <si>
    <t xml:space="preserve">    Other</t>
  </si>
  <si>
    <t>106.3.1</t>
  </si>
  <si>
    <t>106.3.2</t>
  </si>
  <si>
    <t>106.3.3</t>
  </si>
  <si>
    <t>106.9</t>
  </si>
  <si>
    <t xml:space="preserve">     Other foreign debt</t>
  </si>
  <si>
    <t>Total liabilities</t>
  </si>
  <si>
    <t>199</t>
  </si>
  <si>
    <t>199.1</t>
  </si>
  <si>
    <t>199.2</t>
  </si>
  <si>
    <r>
      <t xml:space="preserve">                       </t>
    </r>
    <r>
      <rPr>
        <sz val="8"/>
        <color indexed="8"/>
        <rFont val="Arial"/>
        <family val="2"/>
      </rPr>
      <t>Allt að 3 mánuðir</t>
    </r>
  </si>
  <si>
    <t>199.3</t>
  </si>
  <si>
    <t xml:space="preserve">                       Yfir 3 mánuðir og allt að ári</t>
  </si>
  <si>
    <t>199.4</t>
  </si>
  <si>
    <t xml:space="preserve">                       Yfir 1 ár og allt að 2 árum</t>
  </si>
  <si>
    <t>199.5</t>
  </si>
  <si>
    <t xml:space="preserve">                       Yfir 2 ár og allt að 3 árum</t>
  </si>
  <si>
    <t>199.6</t>
  </si>
  <si>
    <t xml:space="preserve">                       Yfir 3 ár og allt að 5 árum</t>
  </si>
  <si>
    <t>199.7</t>
  </si>
  <si>
    <t>                       Yfir 5 ár</t>
  </si>
  <si>
    <t>Balance sheet</t>
  </si>
  <si>
    <t>Equity and minority interest</t>
  </si>
  <si>
    <t>Útgefið hlutafé</t>
  </si>
  <si>
    <t>Issued capital</t>
  </si>
  <si>
    <t>200.1</t>
  </si>
  <si>
    <t xml:space="preserve">    Innborgað hlutafé</t>
  </si>
  <si>
    <t xml:space="preserve">     Paid in capital</t>
  </si>
  <si>
    <t>200.2</t>
  </si>
  <si>
    <t xml:space="preserve">   Ógreitt innkallað hlutafé</t>
  </si>
  <si>
    <t xml:space="preserve">     Unpaid capital which has been called up</t>
  </si>
  <si>
    <t>Yfirverð hlutafjár</t>
  </si>
  <si>
    <t>Share premium</t>
  </si>
  <si>
    <t>Annað eigið fé</t>
  </si>
  <si>
    <t>202.1</t>
  </si>
  <si>
    <t xml:space="preserve">    Gengisbreytingar áhættuvarna</t>
  </si>
  <si>
    <t xml:space="preserve">     Equity component of financial instrument</t>
  </si>
  <si>
    <t>202.2</t>
  </si>
  <si>
    <t xml:space="preserve">    Aðrir eiginfjárliðir</t>
  </si>
  <si>
    <t xml:space="preserve">     Other equity instrument</t>
  </si>
  <si>
    <t xml:space="preserve">Endurmatsbreytingar á </t>
  </si>
  <si>
    <t xml:space="preserve">    Varanlegum eignum</t>
  </si>
  <si>
    <t xml:space="preserve">    Óefnislegum eignum</t>
  </si>
  <si>
    <t xml:space="preserve">    Gengis(áhættu)vörnum  (virkum hluta)</t>
  </si>
  <si>
    <t xml:space="preserve">    Umreikningsmismun</t>
  </si>
  <si>
    <t xml:space="preserve">    Sjóðstreymisvörnum  (virkum hluta)</t>
  </si>
  <si>
    <t xml:space="preserve">    Söluhæfum eignum</t>
  </si>
  <si>
    <t xml:space="preserve">    Fullnustueignum</t>
  </si>
  <si>
    <t xml:space="preserve">    Öðrum óvaranlegum eignum</t>
  </si>
  <si>
    <t>Óráðstafað eigið fé</t>
  </si>
  <si>
    <t xml:space="preserve">Reserves </t>
  </si>
  <si>
    <t>Eigin hlutabréf</t>
  </si>
  <si>
    <t>Treasury shares</t>
  </si>
  <si>
    <t>Hagnaður/-tap ársins</t>
  </si>
  <si>
    <t>Income from current year</t>
  </si>
  <si>
    <t>Arður innan árs</t>
  </si>
  <si>
    <t>Interim dividents</t>
  </si>
  <si>
    <t>Eigið fé samtals</t>
  </si>
  <si>
    <t>Total equity</t>
  </si>
  <si>
    <t>Gengi gjaldmiðla</t>
  </si>
  <si>
    <t>Gengi í lok síðasta viðskiptadags mánaðar:</t>
  </si>
  <si>
    <t>MIÐGENGI</t>
  </si>
  <si>
    <t>Bandaríkjadalur</t>
  </si>
  <si>
    <t>Sterlingspund</t>
  </si>
  <si>
    <t>Kanadadalur</t>
  </si>
  <si>
    <t>CAD</t>
  </si>
  <si>
    <t>Dönsk króna</t>
  </si>
  <si>
    <t>Norsk króna</t>
  </si>
  <si>
    <t>Sænsk króna</t>
  </si>
  <si>
    <t>Svissneskur franki</t>
  </si>
  <si>
    <t>Japanskt jen</t>
  </si>
  <si>
    <t>Evra</t>
  </si>
  <si>
    <t>Kínverskt júan</t>
  </si>
  <si>
    <t>CNY</t>
  </si>
  <si>
    <t>Ný-Sjálenskur dalur</t>
  </si>
  <si>
    <t>NZD</t>
  </si>
  <si>
    <t>Ástralíudalur</t>
  </si>
  <si>
    <t>AUD</t>
  </si>
  <si>
    <t>Hong Kong dalur</t>
  </si>
  <si>
    <t>HKD</t>
  </si>
  <si>
    <t>Suður-Afrískt rand</t>
  </si>
  <si>
    <t>ZAR</t>
  </si>
  <si>
    <t>Tékknesk króna</t>
  </si>
  <si>
    <t>CZK</t>
  </si>
  <si>
    <t>Ungversk forinta</t>
  </si>
  <si>
    <t>HUF</t>
  </si>
  <si>
    <t>Tyrknesk líra</t>
  </si>
  <si>
    <t>TRY</t>
  </si>
  <si>
    <t>Króatísk kúna</t>
  </si>
  <si>
    <t>HRK</t>
  </si>
  <si>
    <t>Pólskt slot</t>
  </si>
  <si>
    <t>PLN</t>
  </si>
  <si>
    <t>Rússnesk rúbla</t>
  </si>
  <si>
    <t>RUB</t>
  </si>
  <si>
    <t>Eistnesk króna</t>
  </si>
  <si>
    <t>EEK</t>
  </si>
  <si>
    <t>Lettneskt lat</t>
  </si>
  <si>
    <t>LVL</t>
  </si>
  <si>
    <t>Litháenskt litas</t>
  </si>
  <si>
    <t>LTL</t>
  </si>
  <si>
    <t>Nígersk næra</t>
  </si>
  <si>
    <t>NGN</t>
  </si>
  <si>
    <t>Tævanskur dalur</t>
  </si>
  <si>
    <t>TWD</t>
  </si>
  <si>
    <t>Suðurkóreskt vonn</t>
  </si>
  <si>
    <t>KRW</t>
  </si>
  <si>
    <t>Súrinamskur dalur</t>
  </si>
  <si>
    <t>SRD</t>
  </si>
  <si>
    <t>Ísraelskur sikill</t>
  </si>
  <si>
    <t>ILS</t>
  </si>
  <si>
    <t>Singapúrskur dalur</t>
  </si>
  <si>
    <t>SGD</t>
  </si>
  <si>
    <t>Mexíkóskur pesi</t>
  </si>
  <si>
    <t>MXN</t>
  </si>
  <si>
    <t>Maltnesk líra</t>
  </si>
  <si>
    <t>MTL</t>
  </si>
  <si>
    <t>Indversk rúpía</t>
  </si>
  <si>
    <t>INR</t>
  </si>
  <si>
    <t>Búlgarskt lef</t>
  </si>
  <si>
    <t>BGN</t>
  </si>
  <si>
    <t>Brasilískt ríal</t>
  </si>
  <si>
    <t>BRL</t>
  </si>
  <si>
    <t>Nr.</t>
  </si>
  <si>
    <t>Stofn</t>
  </si>
  <si>
    <t>Heiti</t>
  </si>
  <si>
    <t>0100</t>
  </si>
  <si>
    <t>0300</t>
  </si>
  <si>
    <t xml:space="preserve">Arion banki hf. </t>
  </si>
  <si>
    <t>0500</t>
  </si>
  <si>
    <t>Íslandsbanki hf.</t>
  </si>
  <si>
    <t>1106</t>
  </si>
  <si>
    <t>1110</t>
  </si>
  <si>
    <t>Sparisjóður S-Þingeyinga</t>
  </si>
  <si>
    <t>1161</t>
  </si>
  <si>
    <t>Sparisjóður Strandamanna</t>
  </si>
  <si>
    <t>1187</t>
  </si>
  <si>
    <t>Sparisjóður Höfðhverfinga</t>
  </si>
  <si>
    <t>0700</t>
  </si>
  <si>
    <t>Útlán</t>
  </si>
  <si>
    <t>Innlán hjá erlendum bönkum</t>
  </si>
  <si>
    <t>Innleystir tékkar</t>
  </si>
  <si>
    <t>Niðurfærslur útlána</t>
  </si>
  <si>
    <t>Innlán</t>
  </si>
  <si>
    <t>Aðrir gjaldmiðlar</t>
  </si>
  <si>
    <t>S.2</t>
  </si>
  <si>
    <t>Önnur erlend lán</t>
  </si>
  <si>
    <t>Veltiinnlán</t>
  </si>
  <si>
    <t>Verðtryggð innlán</t>
  </si>
  <si>
    <t>Innlán v/viðbótarlífeyrissparnaðar</t>
  </si>
  <si>
    <t>–</t>
  </si>
  <si>
    <t>Erlendir aðilar</t>
  </si>
  <si>
    <t>Peningamarkaðssjóðir</t>
  </si>
  <si>
    <t>Fjármálaleg hliðarstarfsemi</t>
  </si>
  <si>
    <t xml:space="preserve"> Verðbréfaútgáfa</t>
  </si>
  <si>
    <t>S1.</t>
  </si>
  <si>
    <t xml:space="preserve">        Shares in domestic associates</t>
  </si>
  <si>
    <t>Hlutabréf og hlutdeildarskírteini</t>
  </si>
  <si>
    <t>Gengisbundin veltiinnlán flokkast sem veltiinnlán eftir mynt</t>
  </si>
  <si>
    <t>Innlendir gjaldeyrisreikningar flokkast undir bundin eða óbundin innlán eftir mynt</t>
  </si>
  <si>
    <t>Erlend verðbréfaútgáfa</t>
  </si>
  <si>
    <t>Verðtryggð markaðsskuldabréf</t>
  </si>
  <si>
    <t>Innlend hlutabréf og hlutdeildarskirteini</t>
  </si>
  <si>
    <t>Víxlar</t>
  </si>
  <si>
    <t>Greiddar óinnleystar ábyrgðir</t>
  </si>
  <si>
    <t>Eignarleigusamningar</t>
  </si>
  <si>
    <t>Yfirdráttarlán</t>
  </si>
  <si>
    <t>Valréttir</t>
  </si>
  <si>
    <t>Fjármálalgeiri</t>
  </si>
  <si>
    <t>Ríkisjóður</t>
  </si>
  <si>
    <t>Framvirkir samningar</t>
  </si>
  <si>
    <t xml:space="preserve">   Framvirkir samningar</t>
  </si>
  <si>
    <t xml:space="preserve">      Skiptasamningar</t>
  </si>
  <si>
    <t>Lántaka</t>
  </si>
  <si>
    <r>
      <t>Afleiðusamningar vegna áhættuvarna</t>
    </r>
    <r>
      <rPr>
        <sz val="8"/>
        <rFont val="Arial"/>
        <family val="2"/>
      </rPr>
      <t xml:space="preserve"> </t>
    </r>
  </si>
  <si>
    <r>
      <t>Aðrar skuldir</t>
    </r>
    <r>
      <rPr>
        <sz val="8"/>
        <rFont val="Arial"/>
        <family val="2"/>
      </rPr>
      <t/>
    </r>
  </si>
  <si>
    <t>Seðlabankar</t>
  </si>
  <si>
    <t>Óbundin innlán</t>
  </si>
  <si>
    <t>Innlánsstofnanir í slitameðferð</t>
  </si>
  <si>
    <t>Önnur fjármálafyrirtæki í slitameðferð</t>
  </si>
  <si>
    <t xml:space="preserve">Innlán hjá innlendum bönkum </t>
  </si>
  <si>
    <t xml:space="preserve">Aðrir verðbréfa- og fjárfestingarsjóðir </t>
  </si>
  <si>
    <t>Aðrir verðbréfa- og fjárfestingarsjóðir</t>
  </si>
  <si>
    <t xml:space="preserve">Afleiður </t>
  </si>
  <si>
    <t>Afleiður (eignir)</t>
  </si>
  <si>
    <t>Afleiður (skuldir)</t>
  </si>
  <si>
    <t>Belgía</t>
  </si>
  <si>
    <t>Búlgaría</t>
  </si>
  <si>
    <t>Tékkaland</t>
  </si>
  <si>
    <t>Danmörk</t>
  </si>
  <si>
    <t>Þýskaland</t>
  </si>
  <si>
    <t>Eistland</t>
  </si>
  <si>
    <t>Grikkland</t>
  </si>
  <si>
    <t>Spánn</t>
  </si>
  <si>
    <t>Frakkland</t>
  </si>
  <si>
    <t>Króatía</t>
  </si>
  <si>
    <t>Ítalía</t>
  </si>
  <si>
    <t>Kýpur</t>
  </si>
  <si>
    <t>Lettland</t>
  </si>
  <si>
    <t>Litháen</t>
  </si>
  <si>
    <t>Lúxemborg</t>
  </si>
  <si>
    <t>Ungverjaland</t>
  </si>
  <si>
    <t>Malta</t>
  </si>
  <si>
    <t>Holland</t>
  </si>
  <si>
    <t>Austurríki</t>
  </si>
  <si>
    <t>Pólland</t>
  </si>
  <si>
    <t>Portúgal</t>
  </si>
  <si>
    <t>Rúmenía</t>
  </si>
  <si>
    <t>Slóvenía</t>
  </si>
  <si>
    <t>Slóvakía</t>
  </si>
  <si>
    <t>Finnland</t>
  </si>
  <si>
    <t>Svíþjóð</t>
  </si>
  <si>
    <t>Bretland</t>
  </si>
  <si>
    <t>Sviss</t>
  </si>
  <si>
    <t>Rússland</t>
  </si>
  <si>
    <t>Bandaríkin</t>
  </si>
  <si>
    <t>Kanada</t>
  </si>
  <si>
    <t>Brasílía</t>
  </si>
  <si>
    <t>Kína</t>
  </si>
  <si>
    <t>Hong Kong</t>
  </si>
  <si>
    <t>Indland</t>
  </si>
  <si>
    <t>Japan</t>
  </si>
  <si>
    <t>Markaðsskuldabréf og víxlar</t>
  </si>
  <si>
    <t xml:space="preserve">Víkjandi lán </t>
  </si>
  <si>
    <t xml:space="preserve">Eigið fé  </t>
  </si>
  <si>
    <t>Víxlaútgáfa</t>
  </si>
  <si>
    <t>Aðrar skuldir við Seðlabanka</t>
  </si>
  <si>
    <t>1.2.1</t>
  </si>
  <si>
    <t>1.2.2</t>
  </si>
  <si>
    <t>1.2.3</t>
  </si>
  <si>
    <t>1.2.4</t>
  </si>
  <si>
    <t>1.2.5</t>
  </si>
  <si>
    <t>1.2.6</t>
  </si>
  <si>
    <t>1.2.7</t>
  </si>
  <si>
    <t>1.2.8</t>
  </si>
  <si>
    <t>1.2.9</t>
  </si>
  <si>
    <t>2</t>
  </si>
  <si>
    <t>2.1</t>
  </si>
  <si>
    <t>3</t>
  </si>
  <si>
    <t>3.1</t>
  </si>
  <si>
    <t>3.1.1</t>
  </si>
  <si>
    <t>3.2</t>
  </si>
  <si>
    <t>3.2.1</t>
  </si>
  <si>
    <t>3.2.3</t>
  </si>
  <si>
    <t>4</t>
  </si>
  <si>
    <t>4.1</t>
  </si>
  <si>
    <t>4.1.1</t>
  </si>
  <si>
    <t>4.2</t>
  </si>
  <si>
    <t>4.2.1</t>
  </si>
  <si>
    <t>4.2.3</t>
  </si>
  <si>
    <t>5.1.3</t>
  </si>
  <si>
    <t xml:space="preserve">                Cashed cheques</t>
  </si>
  <si>
    <t>6</t>
  </si>
  <si>
    <t>6.1</t>
  </si>
  <si>
    <t>6.1.1</t>
  </si>
  <si>
    <t>6.1.3</t>
  </si>
  <si>
    <t>8.2</t>
  </si>
  <si>
    <t xml:space="preserve">        Shares in foreign associates</t>
  </si>
  <si>
    <t>8.4</t>
  </si>
  <si>
    <r>
      <t>Veltufjárskuldir</t>
    </r>
    <r>
      <rPr>
        <b/>
        <sz val="8"/>
        <rFont val="Arial"/>
        <family val="2"/>
      </rPr>
      <t xml:space="preserve"> </t>
    </r>
  </si>
  <si>
    <t>101.9</t>
  </si>
  <si>
    <r>
      <t>Fjárskuldbindingar á gangvirði færðar í rekstrarreikning</t>
    </r>
    <r>
      <rPr>
        <b/>
        <sz val="8"/>
        <rFont val="Arial"/>
        <family val="2"/>
      </rPr>
      <t xml:space="preserve"> </t>
    </r>
  </si>
  <si>
    <r>
      <t>Fjárskuldbindingar á uppreiknuðu verði</t>
    </r>
    <r>
      <rPr>
        <b/>
        <sz val="8"/>
        <rFont val="Arial"/>
        <family val="2"/>
      </rPr>
      <t xml:space="preserve"> </t>
    </r>
  </si>
  <si>
    <t>103.1</t>
  </si>
  <si>
    <t>103.1.1</t>
  </si>
  <si>
    <t>103.1.3</t>
  </si>
  <si>
    <t>103.2</t>
  </si>
  <si>
    <t>103.2.1</t>
  </si>
  <si>
    <t>103.3</t>
  </si>
  <si>
    <t>103.3.1</t>
  </si>
  <si>
    <t>103.3.2</t>
  </si>
  <si>
    <t>103.4</t>
  </si>
  <si>
    <t>Other financial liabilities measured at amortised cost</t>
  </si>
  <si>
    <t>Grunnur til útreiknings bindiskyldu</t>
  </si>
  <si>
    <t>170.1</t>
  </si>
  <si>
    <t>170.1.1</t>
  </si>
  <si>
    <t>170.1.2</t>
  </si>
  <si>
    <t>170.1.3</t>
  </si>
  <si>
    <r>
      <t xml:space="preserve">                       Other securities issues </t>
    </r>
    <r>
      <rPr>
        <sz val="8"/>
        <rFont val="Arial"/>
        <family val="2"/>
      </rPr>
      <t>&gt; 2 years (0% base)</t>
    </r>
  </si>
  <si>
    <t>170.1.4</t>
  </si>
  <si>
    <t xml:space="preserve">                       Securities issue not included in base for calculation of reserve requirement</t>
  </si>
  <si>
    <t>170.2</t>
  </si>
  <si>
    <t>170.2.1</t>
  </si>
  <si>
    <t>170.2.2</t>
  </si>
  <si>
    <t>                       Innlán &gt; 2 ár (0% grunnur)</t>
  </si>
  <si>
    <t>                       Deposits &gt; 2 years (0% base)</t>
  </si>
  <si>
    <t>Valuation differences</t>
  </si>
  <si>
    <t>203.1</t>
  </si>
  <si>
    <t xml:space="preserve">     Tangible assets</t>
  </si>
  <si>
    <t>203.2</t>
  </si>
  <si>
    <t xml:space="preserve">      Intangible assets</t>
  </si>
  <si>
    <t>203.3</t>
  </si>
  <si>
    <t xml:space="preserve">      Hedge of net insvestments in foreign operations (effective portion)</t>
  </si>
  <si>
    <t>203.4</t>
  </si>
  <si>
    <t xml:space="preserve">      Foreign currrency translation</t>
  </si>
  <si>
    <t>203.5</t>
  </si>
  <si>
    <t xml:space="preserve">      Cash flow hedges</t>
  </si>
  <si>
    <t>203.6</t>
  </si>
  <si>
    <t xml:space="preserve">      Available for sale financial assets</t>
  </si>
  <si>
    <t>203.7</t>
  </si>
  <si>
    <t xml:space="preserve">      Non-current assets or disposal groups held for sale</t>
  </si>
  <si>
    <t>203.8</t>
  </si>
  <si>
    <t xml:space="preserve">      Other items</t>
  </si>
  <si>
    <t>Erlendar bankainnstæður</t>
  </si>
  <si>
    <t>Erlendir afleiðusamningar</t>
  </si>
  <si>
    <t>Hlutir í erlendum hlutdeildarfyrirtækjum</t>
  </si>
  <si>
    <t>Hlutir í tengdum erlendum fyrirtækjum</t>
  </si>
  <si>
    <t>Aðrar erlendar eignir</t>
  </si>
  <si>
    <r>
      <t>Útlán til erlendra aðila</t>
    </r>
    <r>
      <rPr>
        <sz val="10"/>
        <rFont val="Arial"/>
        <family val="2"/>
      </rPr>
      <t/>
    </r>
  </si>
  <si>
    <t>Niðurfærslur útlána til erlendra aðila</t>
  </si>
  <si>
    <t>Erlend hlutabréf</t>
  </si>
  <si>
    <t>Sundurliðun innlendra eigna skv. rauneftirstöðvatíma</t>
  </si>
  <si>
    <t>98</t>
  </si>
  <si>
    <t>98.1</t>
  </si>
  <si>
    <t>98.2</t>
  </si>
  <si>
    <t>98.3</t>
  </si>
  <si>
    <t>98.4</t>
  </si>
  <si>
    <t>98.5</t>
  </si>
  <si>
    <t>98.6</t>
  </si>
  <si>
    <t>98.7</t>
  </si>
  <si>
    <t>100.3</t>
  </si>
  <si>
    <t xml:space="preserve">Innlend verðbréfaútgáfa </t>
  </si>
  <si>
    <t>Beinar lántökur, Verðtryggð lán</t>
  </si>
  <si>
    <r>
      <rPr>
        <b/>
        <sz val="8"/>
        <rFont val="Arial"/>
        <family val="2"/>
      </rPr>
      <t>Skuldaviðurkenningar</t>
    </r>
    <r>
      <rPr>
        <sz val="8"/>
        <rFont val="Arial"/>
        <family val="2"/>
      </rPr>
      <t xml:space="preserve"> (þ.á m. skuldabréf sem eru andlag í lánum gegn veði)</t>
    </r>
  </si>
  <si>
    <t>Aðrar veltufjárskuldbindingar</t>
  </si>
  <si>
    <r>
      <t>Víkjandi lán</t>
    </r>
    <r>
      <rPr>
        <b/>
        <sz val="8"/>
        <color indexed="10"/>
        <rFont val="Arial"/>
        <family val="2"/>
      </rPr>
      <t xml:space="preserve"> </t>
    </r>
  </si>
  <si>
    <t xml:space="preserve">Beinar lántökur  </t>
  </si>
  <si>
    <t>Önnur bundin innlán</t>
  </si>
  <si>
    <t>Lífeyrisskuldbindingar</t>
  </si>
  <si>
    <t>Skuldaviðurkenningar og ábyrgðir</t>
  </si>
  <si>
    <t xml:space="preserve">Aðrar reiknaðar skuldbindingar </t>
  </si>
  <si>
    <t>Skatta skuldir þessa árs</t>
  </si>
  <si>
    <t>Frestaðar skattskuldir</t>
  </si>
  <si>
    <t>Uppgjörsliðir</t>
  </si>
  <si>
    <t>Endurkræft hlutafé (t.d. hlutir í samvinnufélögum)</t>
  </si>
  <si>
    <t>Aðrar innlendar skuldir ót.a.</t>
  </si>
  <si>
    <t>106.3.4</t>
  </si>
  <si>
    <t>Beinar erlendar lántökur</t>
  </si>
  <si>
    <t>Víkjandi erlend lán</t>
  </si>
  <si>
    <t>Innstæður erlendra aðila</t>
  </si>
  <si>
    <t>Aðrar erlendar skuldir</t>
  </si>
  <si>
    <t>Viðskiptaskuldir við innlenda aðila</t>
  </si>
  <si>
    <t>106.9.1</t>
  </si>
  <si>
    <t>Landaflokkun erlendra liða</t>
  </si>
  <si>
    <t>Foreign securities issue</t>
  </si>
  <si>
    <t>Direct foreign borrowing</t>
  </si>
  <si>
    <t>Subordinated loans</t>
  </si>
  <si>
    <t>Foreign sector deposits</t>
  </si>
  <si>
    <t xml:space="preserve">Foreign derivatives </t>
  </si>
  <si>
    <t>Other foreign debt</t>
  </si>
  <si>
    <t>Lending to foreign parties</t>
  </si>
  <si>
    <t>Foreign equity</t>
  </si>
  <si>
    <t>Deposits in foreign banks</t>
  </si>
  <si>
    <t>Foreign derivatives</t>
  </si>
  <si>
    <t>Shares in foreign affiliated undertakings</t>
  </si>
  <si>
    <t xml:space="preserve"> Shares in foreign associates</t>
  </si>
  <si>
    <t>Other foreign assets</t>
  </si>
  <si>
    <t>Provisions on loans to non residents</t>
  </si>
  <si>
    <t>Erlendar eignir</t>
  </si>
  <si>
    <t>Erlendar skuldir</t>
  </si>
  <si>
    <t>Foreign bond issues</t>
  </si>
  <si>
    <t>Verðtryggð skuldabréfaútgáfa</t>
  </si>
  <si>
    <t>Villupróf: Veltiinnlán</t>
  </si>
  <si>
    <t>Villupróf: Verðtryggð innlán</t>
  </si>
  <si>
    <t>Villupróf: orlofsreikningar</t>
  </si>
  <si>
    <t>Villupróf: Viðbótarlífeyrissparnaður</t>
  </si>
  <si>
    <t>Villupróf: Önnur bundin innlán</t>
  </si>
  <si>
    <t>Orlofsreikningar</t>
  </si>
  <si>
    <t>Lóðrétt villupróf</t>
  </si>
  <si>
    <t>Beinar lántökur, Önnur lán</t>
  </si>
  <si>
    <t>Skráð/óskráð</t>
  </si>
  <si>
    <t>198</t>
  </si>
  <si>
    <t>198.1</t>
  </si>
  <si>
    <t>198.2</t>
  </si>
  <si>
    <t>198.3</t>
  </si>
  <si>
    <t>198.4</t>
  </si>
  <si>
    <t>198.5</t>
  </si>
  <si>
    <t>198.6</t>
  </si>
  <si>
    <t>198.7</t>
  </si>
  <si>
    <r>
      <t xml:space="preserve">Breakdown of foreign debt by time to maturity (debt to non-residents) </t>
    </r>
    <r>
      <rPr>
        <b/>
        <sz val="8"/>
        <color indexed="8"/>
        <rFont val="Arial"/>
        <family val="2"/>
      </rPr>
      <t xml:space="preserve"> </t>
    </r>
  </si>
  <si>
    <t>Innlán hjá innlendum bönkum</t>
  </si>
  <si>
    <t xml:space="preserve">Innlán hjá erlendum bönkum </t>
  </si>
  <si>
    <t>Villupróf: Hlutafé og hlutdeildarskírteini. Erlend.</t>
  </si>
  <si>
    <t>Villupróf: Hlutafé og hlutdeildarskírteini. Innlend.</t>
  </si>
  <si>
    <t>Viðskiptareikningar í Seðlabanka</t>
  </si>
  <si>
    <t>Gjaldeyrisreikningar í Seðlabanka</t>
  </si>
  <si>
    <t xml:space="preserve">Innstæðubréf </t>
  </si>
  <si>
    <t>Bundin innlán í Seðlabanka</t>
  </si>
  <si>
    <t>Sjóðstreymisvarnir</t>
  </si>
  <si>
    <t>Gengis(áhættu)varnir</t>
  </si>
  <si>
    <t>Vaxtastigsvarnir vegna sjóðstreymis</t>
  </si>
  <si>
    <t>Hlutir í innlendum hlutdeildarfyrirtækjum (10%-50%)</t>
  </si>
  <si>
    <t>Hlutir erlendum  í hlutdeildarfyrirtækjum (10%-50%)</t>
  </si>
  <si>
    <t>Hlutir í innlendum tengdum fyrirtækjum &gt; 50%</t>
  </si>
  <si>
    <t>Hlutir í erlendum tengdum fyrirtækjum &gt; 50%</t>
  </si>
  <si>
    <t>Skatteign</t>
  </si>
  <si>
    <t>Veltuskattseignir</t>
  </si>
  <si>
    <t>Frestaðar skatteignir</t>
  </si>
  <si>
    <t>Rekstrarfjármunir</t>
  </si>
  <si>
    <t>Fastafjármunir</t>
  </si>
  <si>
    <t>Fjárfestingareignir</t>
  </si>
  <si>
    <t>Óefnislegar eignir</t>
  </si>
  <si>
    <t>Viðskiptavild</t>
  </si>
  <si>
    <t>Aðrar óefnislegar eignir</t>
  </si>
  <si>
    <t>Fastafjármunir til sölu og fullnustueignir</t>
  </si>
  <si>
    <t>Aðrar eignir ót.a.</t>
  </si>
  <si>
    <t xml:space="preserve">Uppgjörsliðir </t>
  </si>
  <si>
    <t xml:space="preserve">Ýmsir eignaliðir </t>
  </si>
  <si>
    <t>Aðrar erlendar eignir ót.a.</t>
  </si>
  <si>
    <t>9.5.2</t>
  </si>
  <si>
    <t>Viðskiptakröfur á innlenda aðila</t>
  </si>
  <si>
    <t>Sundurliðun erlendra eigna skv. rauneftirstöðvatíma</t>
  </si>
  <si>
    <t>102.2.1</t>
  </si>
  <si>
    <t>102.2.2</t>
  </si>
  <si>
    <t>103.4.1</t>
  </si>
  <si>
    <t>103.4.2</t>
  </si>
  <si>
    <r>
      <t>Verðbréfaútgáfa</t>
    </r>
    <r>
      <rPr>
        <sz val="8"/>
        <rFont val="Arial"/>
        <family val="2"/>
      </rPr>
      <t xml:space="preserve"> </t>
    </r>
  </si>
  <si>
    <r>
      <rPr>
        <b/>
        <sz val="8"/>
        <rFont val="Arial"/>
        <family val="2"/>
      </rPr>
      <t>Víkjandi lán</t>
    </r>
    <r>
      <rPr>
        <sz val="8"/>
        <color indexed="10"/>
        <rFont val="Arial"/>
        <family val="2"/>
      </rPr>
      <t xml:space="preserve"> </t>
    </r>
  </si>
  <si>
    <t>Önnur verðbréfaútgáfa &gt; 2 ár (0% grunnur)</t>
  </si>
  <si>
    <t>Verðbréfaútgáfa utan bindigrunns</t>
  </si>
  <si>
    <r>
      <t>Verðbréfaútgáfa</t>
    </r>
    <r>
      <rPr>
        <sz val="8"/>
        <rFont val="Arial"/>
        <family val="2"/>
      </rPr>
      <t/>
    </r>
  </si>
  <si>
    <t>Lán til erlendra hludeildarfyrirtækja (10%-50%)</t>
  </si>
  <si>
    <t>Lán til erlendra dótturfyrirtækja (&gt; 50%)</t>
  </si>
  <si>
    <t>Lárétt villupróf</t>
  </si>
  <si>
    <t>Villupróf: Verðtryggð skuldabréf</t>
  </si>
  <si>
    <t>Niðurfærslur útlána og krafna</t>
  </si>
  <si>
    <t xml:space="preserve">        Shares in domestic subsidiaries</t>
  </si>
  <si>
    <t xml:space="preserve">        Shares in foreign subsidiaries</t>
  </si>
  <si>
    <t>Rekstrarform</t>
  </si>
  <si>
    <t>Villupróf: Greiddar óinnleystar ábyrgðir</t>
  </si>
  <si>
    <t>Villupróf: Yfirdráttarlán</t>
  </si>
  <si>
    <t>Villupróf: Víxlar</t>
  </si>
  <si>
    <t>Villupróf: Eignaleigusamningar</t>
  </si>
  <si>
    <t>Villupróf: Útlán til erlendra aðila</t>
  </si>
  <si>
    <t>Villupróf: Valréttir</t>
  </si>
  <si>
    <t>Villupróf: Framvirkir samningar</t>
  </si>
  <si>
    <t>Villupróf: Skiptasamningar</t>
  </si>
  <si>
    <t>Hlutir í erlendum hlutdeildarfyrirtækjum (10%-50%)</t>
  </si>
  <si>
    <t>Verðtryggð lán</t>
  </si>
  <si>
    <t>Innlánsstofnair í slitameðferð</t>
  </si>
  <si>
    <t>2.2.1.1</t>
  </si>
  <si>
    <t>2.2.1.2</t>
  </si>
  <si>
    <t>Verðtryggð útlán</t>
  </si>
  <si>
    <r>
      <t>Beinar lántökur á uppreiknuðu verði</t>
    </r>
    <r>
      <rPr>
        <sz val="8"/>
        <rFont val="Arial"/>
        <family val="2"/>
      </rPr>
      <t/>
    </r>
  </si>
  <si>
    <t>Non-financial companies</t>
  </si>
  <si>
    <t>Skiptasamningar</t>
  </si>
  <si>
    <t>2.3.1.2</t>
  </si>
  <si>
    <t>2.3.1.1</t>
  </si>
  <si>
    <t>2.3.1.3</t>
  </si>
  <si>
    <t>2.3.1.4</t>
  </si>
  <si>
    <t>2.3.1.5</t>
  </si>
  <si>
    <t>2.3.1.1.1</t>
  </si>
  <si>
    <t>2.3.1.1.2</t>
  </si>
  <si>
    <t>2.3.1.1.3a</t>
  </si>
  <si>
    <t>2.3.1.1.3b</t>
  </si>
  <si>
    <t>2.3.1.1.4</t>
  </si>
  <si>
    <t>2.3.1.1.5</t>
  </si>
  <si>
    <t>2.3.1.1.6</t>
  </si>
  <si>
    <t>2.3.1.1.7</t>
  </si>
  <si>
    <t>2.3.1.1.8a</t>
  </si>
  <si>
    <t>2.3.1.1.8b</t>
  </si>
  <si>
    <t>2.3.1.1.9</t>
  </si>
  <si>
    <t>2.3.1.2.1</t>
  </si>
  <si>
    <t>2.3.1.2.2</t>
  </si>
  <si>
    <t>2.3.1.2.3</t>
  </si>
  <si>
    <t>2.3.1.2.4</t>
  </si>
  <si>
    <t>2.3.1.2.5</t>
  </si>
  <si>
    <t>2.3.1.2.6</t>
  </si>
  <si>
    <t>2.3.1.2.7</t>
  </si>
  <si>
    <t>2.3.1.2.8</t>
  </si>
  <si>
    <t>2.3.1.2.9</t>
  </si>
  <si>
    <t>2.3.1.2.10</t>
  </si>
  <si>
    <t>2.3.1.3.1</t>
  </si>
  <si>
    <t>2.3.1.3.2</t>
  </si>
  <si>
    <t>2.3.3.1</t>
  </si>
  <si>
    <t>2.3.3.2</t>
  </si>
  <si>
    <t>2.3.3.3</t>
  </si>
  <si>
    <t>2.3.3.4</t>
  </si>
  <si>
    <t>2.3.3.5</t>
  </si>
  <si>
    <t>2.3.3.3.1</t>
  </si>
  <si>
    <t>2.3.3.3.2</t>
  </si>
  <si>
    <t>2.3.3.1.1</t>
  </si>
  <si>
    <t>2.3.3.1.2</t>
  </si>
  <si>
    <t>2.3.3.1.3a</t>
  </si>
  <si>
    <t>2.3.3.1.3b</t>
  </si>
  <si>
    <t>2.3.3.1.4</t>
  </si>
  <si>
    <t>2.3.3.1.5</t>
  </si>
  <si>
    <t>2.3.3.1.6</t>
  </si>
  <si>
    <t>2.3.3.1.7</t>
  </si>
  <si>
    <t>2.3.3.1.8a</t>
  </si>
  <si>
    <t>2.3.3.1.8b</t>
  </si>
  <si>
    <t>2.3.3.2.1</t>
  </si>
  <si>
    <t>2.3.3.2.2</t>
  </si>
  <si>
    <t>2.3.3.2.3</t>
  </si>
  <si>
    <t>2.3.3.2.4</t>
  </si>
  <si>
    <t>2.3.3.2.5</t>
  </si>
  <si>
    <t>2.3.3.2.6</t>
  </si>
  <si>
    <t>2.3.3.2.7</t>
  </si>
  <si>
    <t>2.3.3.2.8</t>
  </si>
  <si>
    <t>2.3.3.2.9</t>
  </si>
  <si>
    <t>2.3.3.2.10</t>
  </si>
  <si>
    <t>3.1.1.1</t>
  </si>
  <si>
    <t>3.1.1.2</t>
  </si>
  <si>
    <t>3.2.1.1</t>
  </si>
  <si>
    <t>3.2.1.2</t>
  </si>
  <si>
    <t>3.2.1.3</t>
  </si>
  <si>
    <t>3.2.1.4</t>
  </si>
  <si>
    <t>3.2.1.5</t>
  </si>
  <si>
    <t>3.2.1.3.1</t>
  </si>
  <si>
    <t>3.2.1.3.2</t>
  </si>
  <si>
    <t>3.2.1.1.1</t>
  </si>
  <si>
    <t>3.2.1.1.2</t>
  </si>
  <si>
    <t>3.2.1.1.3a</t>
  </si>
  <si>
    <t>3.2.1.1.3b</t>
  </si>
  <si>
    <t>3.2.1.1.4</t>
  </si>
  <si>
    <t>3.2.1.1.5</t>
  </si>
  <si>
    <t>3.2.1.1.6</t>
  </si>
  <si>
    <t>3.2.1.1.7</t>
  </si>
  <si>
    <t>3.2.1.1.8a</t>
  </si>
  <si>
    <t>3.2.1.1.8b</t>
  </si>
  <si>
    <t>3.2.1.1.9</t>
  </si>
  <si>
    <t>3.2.1.2.1</t>
  </si>
  <si>
    <t>3.2.1.2.2</t>
  </si>
  <si>
    <t>3.2.1.2.3</t>
  </si>
  <si>
    <t>3.2.1.2.4</t>
  </si>
  <si>
    <t>3.2.1.2.5</t>
  </si>
  <si>
    <t>3.2.1.2.6</t>
  </si>
  <si>
    <t>3.2.1.2.7</t>
  </si>
  <si>
    <t>3.2.1.2.8</t>
  </si>
  <si>
    <t>3.2.1.2.9</t>
  </si>
  <si>
    <t>3.2.1.2.10</t>
  </si>
  <si>
    <t>3.2.3.1</t>
  </si>
  <si>
    <t>3.2.3.2</t>
  </si>
  <si>
    <t>3.2.3.3</t>
  </si>
  <si>
    <t>3.2.3.4</t>
  </si>
  <si>
    <t>3.2.3.5</t>
  </si>
  <si>
    <t>3.2.3.1.1</t>
  </si>
  <si>
    <t>3.2.3.1.2</t>
  </si>
  <si>
    <t>3.2.3.1.3a</t>
  </si>
  <si>
    <t>3.2.3.1.3b</t>
  </si>
  <si>
    <t>3.2.3.1.4</t>
  </si>
  <si>
    <t>3.2.3.1.5</t>
  </si>
  <si>
    <t>3.2.3.1.6</t>
  </si>
  <si>
    <t>3.2.3.1.7</t>
  </si>
  <si>
    <t>3.2.3.1.8a</t>
  </si>
  <si>
    <t>3.2.3.1.8b</t>
  </si>
  <si>
    <t>3.2.3.1.9</t>
  </si>
  <si>
    <t>3.2.3.2.1</t>
  </si>
  <si>
    <t>3.2.3.2.2</t>
  </si>
  <si>
    <t>3.2.3.2.3</t>
  </si>
  <si>
    <t>3.2.3.2.4</t>
  </si>
  <si>
    <t>3.2.3.2.5</t>
  </si>
  <si>
    <t>3.2.3.2.6</t>
  </si>
  <si>
    <t>3.2.3.2.7</t>
  </si>
  <si>
    <t>3.2.3.2.8</t>
  </si>
  <si>
    <t>3.2.3.2.9</t>
  </si>
  <si>
    <t>3.2.3.2.10</t>
  </si>
  <si>
    <t>3.2.3.3.1</t>
  </si>
  <si>
    <t>3.2.3.3.2</t>
  </si>
  <si>
    <t>4.1.1.1</t>
  </si>
  <si>
    <t>4.1.1.2</t>
  </si>
  <si>
    <t>4.2.1.1</t>
  </si>
  <si>
    <t>4.2.1.2</t>
  </si>
  <si>
    <t>4.2.1.3</t>
  </si>
  <si>
    <t>4.2.1.5</t>
  </si>
  <si>
    <t>4.2.1.4</t>
  </si>
  <si>
    <t>4.2.1.3.1</t>
  </si>
  <si>
    <t>4.2.1.3.2</t>
  </si>
  <si>
    <t>4.2.1.2.1</t>
  </si>
  <si>
    <t>4.2.1.2.2</t>
  </si>
  <si>
    <t>4.2.1.2.3</t>
  </si>
  <si>
    <t>4.2.1.2.4</t>
  </si>
  <si>
    <t>4.2.1.2.5</t>
  </si>
  <si>
    <t>4.2.1.2.6</t>
  </si>
  <si>
    <t>4.2.1.2.7</t>
  </si>
  <si>
    <t>4.2.1.2.8</t>
  </si>
  <si>
    <t>4.2.1.2.9</t>
  </si>
  <si>
    <t>4.2.1.2.10</t>
  </si>
  <si>
    <t>4.2.1.1.1</t>
  </si>
  <si>
    <t>4.2.1.1.2</t>
  </si>
  <si>
    <t>4.2.1.1.3a</t>
  </si>
  <si>
    <t>4.2.1.1.3b</t>
  </si>
  <si>
    <t>4.2.1.1.4</t>
  </si>
  <si>
    <t>4.2.1.1.5</t>
  </si>
  <si>
    <t>4.2.1.1.6</t>
  </si>
  <si>
    <t>4.2.1.1.7</t>
  </si>
  <si>
    <t>4.2.1.1.8a</t>
  </si>
  <si>
    <t>4.2.1.1.8b</t>
  </si>
  <si>
    <t>4.2.1.1.9</t>
  </si>
  <si>
    <t>4.2.3.1</t>
  </si>
  <si>
    <t>4.2.3.2</t>
  </si>
  <si>
    <t>4.2.3.3</t>
  </si>
  <si>
    <t>4.2.3.4</t>
  </si>
  <si>
    <t>4.2.3.5</t>
  </si>
  <si>
    <t>4.2.3.3.1</t>
  </si>
  <si>
    <t>4.2.3.3.2</t>
  </si>
  <si>
    <t>4.2.3.2.1</t>
  </si>
  <si>
    <t>4.2.3.2.2</t>
  </si>
  <si>
    <t>4.2.3.2.3</t>
  </si>
  <si>
    <t>4.2.3.2.4</t>
  </si>
  <si>
    <t>4.2.3.2.5</t>
  </si>
  <si>
    <t>4.2.3.2.6</t>
  </si>
  <si>
    <t>4.2.3.2.7</t>
  </si>
  <si>
    <t>4.2.3.2.8</t>
  </si>
  <si>
    <t>4.2.3.2.9</t>
  </si>
  <si>
    <t>4.2.3.2.10</t>
  </si>
  <si>
    <t>4.2.3.1.1</t>
  </si>
  <si>
    <t>4.2.3.1.2</t>
  </si>
  <si>
    <t>4.2.3.1.3a</t>
  </si>
  <si>
    <t>4.2.3.1.3b</t>
  </si>
  <si>
    <t>4.2.3.1.4</t>
  </si>
  <si>
    <t>4.2.3.1.5</t>
  </si>
  <si>
    <t>4.2.3.1.6</t>
  </si>
  <si>
    <t>4.2.3.1.7</t>
  </si>
  <si>
    <t>4.2.3.1.9</t>
  </si>
  <si>
    <t>5.2.1.1</t>
  </si>
  <si>
    <t>5.2.1.2</t>
  </si>
  <si>
    <t>5.2.1.3</t>
  </si>
  <si>
    <t>5.2.1.4</t>
  </si>
  <si>
    <t>5.2.1.5</t>
  </si>
  <si>
    <t>5.2.1.1.1</t>
  </si>
  <si>
    <t>5.2.1.1.2</t>
  </si>
  <si>
    <t>5.2.1.1.3a</t>
  </si>
  <si>
    <t>5.2.1.1.3b</t>
  </si>
  <si>
    <t>5.2.1.1.4</t>
  </si>
  <si>
    <t>5.2.1.1.5</t>
  </si>
  <si>
    <t>5.2.1.1.6</t>
  </si>
  <si>
    <t>5.2.1.1.7</t>
  </si>
  <si>
    <t>5.2.1.1.9</t>
  </si>
  <si>
    <t>5.2.1.2.1</t>
  </si>
  <si>
    <t>5.2.1.2.2</t>
  </si>
  <si>
    <t>5.2.1.2.3</t>
  </si>
  <si>
    <t>5.2.1.2.4</t>
  </si>
  <si>
    <t>5.2.1.2.5</t>
  </si>
  <si>
    <t>5.2.1.2.6</t>
  </si>
  <si>
    <t>5.2.1.2.7</t>
  </si>
  <si>
    <t>5.2.1.2.8</t>
  </si>
  <si>
    <t>5.2.1.2.9</t>
  </si>
  <si>
    <t>5.2.1.3.1</t>
  </si>
  <si>
    <t>5.2.1.3.2</t>
  </si>
  <si>
    <t>5.2.2.1</t>
  </si>
  <si>
    <t>5.2.2.2</t>
  </si>
  <si>
    <t>5.2.2.3</t>
  </si>
  <si>
    <t>5.2.2.4</t>
  </si>
  <si>
    <t>5.2.2.5</t>
  </si>
  <si>
    <t>5.2.2.1.1</t>
  </si>
  <si>
    <t>5.2.2.1.2</t>
  </si>
  <si>
    <t>5.2.2.1.3a</t>
  </si>
  <si>
    <t>5.2.2.1.3b</t>
  </si>
  <si>
    <t>5.2.2.1.4</t>
  </si>
  <si>
    <t>5.2.2.1.5</t>
  </si>
  <si>
    <t>5.2.2.1.6</t>
  </si>
  <si>
    <t>5.2.2.1.7</t>
  </si>
  <si>
    <t>5.2.2.1.8a</t>
  </si>
  <si>
    <t>5.2.2.1.8b</t>
  </si>
  <si>
    <t>5.2.2.1.9</t>
  </si>
  <si>
    <t>5.2.2.2.1</t>
  </si>
  <si>
    <t>5.2.2.2.2</t>
  </si>
  <si>
    <t>5.2.2.2.3</t>
  </si>
  <si>
    <t>5.2.2.2.4</t>
  </si>
  <si>
    <t>5.2.2.2.5</t>
  </si>
  <si>
    <t>5.2.2.2.6</t>
  </si>
  <si>
    <t>5.2.2.2.7</t>
  </si>
  <si>
    <t>5.2.2.2.8</t>
  </si>
  <si>
    <t>5.2.2.2.9</t>
  </si>
  <si>
    <t>5.2.2.3.1</t>
  </si>
  <si>
    <t>5.2.2.3.2</t>
  </si>
  <si>
    <t>5.2.3.1</t>
  </si>
  <si>
    <t>5.2.3.2</t>
  </si>
  <si>
    <t>5.2.3.3</t>
  </si>
  <si>
    <t>5.2.3.4</t>
  </si>
  <si>
    <t>5.2.3.5</t>
  </si>
  <si>
    <t>5.2.3.3.1</t>
  </si>
  <si>
    <t>5.2.3.3.2</t>
  </si>
  <si>
    <t>5.2.3.2.1</t>
  </si>
  <si>
    <t>5.2.3.2.2</t>
  </si>
  <si>
    <t>5.2.3.2.3</t>
  </si>
  <si>
    <t>5.2.3.2.4</t>
  </si>
  <si>
    <t>5.2.3.2.5</t>
  </si>
  <si>
    <t>5.2.3.2.6</t>
  </si>
  <si>
    <t>5.2.3.2.7</t>
  </si>
  <si>
    <t>5.2.3.2.8</t>
  </si>
  <si>
    <t>5.2.3.2.9</t>
  </si>
  <si>
    <t>5.2.3.1.1</t>
  </si>
  <si>
    <t>5.2.3.1.2</t>
  </si>
  <si>
    <t>5.2.3.1.3a</t>
  </si>
  <si>
    <t>5.2.3.1.3b</t>
  </si>
  <si>
    <t>5.2.3.1.4</t>
  </si>
  <si>
    <t>5.2.3.1.5</t>
  </si>
  <si>
    <t>5.2.3.1.6</t>
  </si>
  <si>
    <t>5.2.3.1.7</t>
  </si>
  <si>
    <t>5.2.3.1.9</t>
  </si>
  <si>
    <t>5.2.4.1</t>
  </si>
  <si>
    <t>5.2.4.2</t>
  </si>
  <si>
    <t>5.2.4.3</t>
  </si>
  <si>
    <t>5.2.4.4.</t>
  </si>
  <si>
    <t>5.2.4.5</t>
  </si>
  <si>
    <t>5.2.4.3.1</t>
  </si>
  <si>
    <t>5.2.4.3.2</t>
  </si>
  <si>
    <t>5.2.4.2.1</t>
  </si>
  <si>
    <t>5.2.4.2.2</t>
  </si>
  <si>
    <t>5.2.4.2.3</t>
  </si>
  <si>
    <t>5.2.4.2.4</t>
  </si>
  <si>
    <t>5.2.4.2.5</t>
  </si>
  <si>
    <t>5.2.4.2.6</t>
  </si>
  <si>
    <t>5.2.4.2.7</t>
  </si>
  <si>
    <t>5.2.4.2.8</t>
  </si>
  <si>
    <t>5.2.4.2.9</t>
  </si>
  <si>
    <t>5.2.4.1.1</t>
  </si>
  <si>
    <t>5.2.4.1.2</t>
  </si>
  <si>
    <t>5.2.4.1.3a</t>
  </si>
  <si>
    <t>5.2.4.1.3b</t>
  </si>
  <si>
    <t>5.2.4.1.4</t>
  </si>
  <si>
    <t>5.2.4.1.5</t>
  </si>
  <si>
    <t>5.2.4.1.6</t>
  </si>
  <si>
    <t>5.2.4.1.7</t>
  </si>
  <si>
    <t>5.2.4.1.8a</t>
  </si>
  <si>
    <t>5.2.4.1.9</t>
  </si>
  <si>
    <t>5.2.5.1</t>
  </si>
  <si>
    <t>5.2.5.1.1</t>
  </si>
  <si>
    <t>5.2.5.1.2</t>
  </si>
  <si>
    <t>5.2.5.1.3a</t>
  </si>
  <si>
    <t>5.2.5.1.3b</t>
  </si>
  <si>
    <t>5.2.5.1.4</t>
  </si>
  <si>
    <t>5.2.5.1.5</t>
  </si>
  <si>
    <t>5.2.5.1.6</t>
  </si>
  <si>
    <t>5.2.5.1.7</t>
  </si>
  <si>
    <t>5.2.5.1.9</t>
  </si>
  <si>
    <t>5.2.5.2</t>
  </si>
  <si>
    <t>5.2.5.3</t>
  </si>
  <si>
    <t>5.2.5.4</t>
  </si>
  <si>
    <t>5.2.5.5</t>
  </si>
  <si>
    <t>5.2.5.2.1</t>
  </si>
  <si>
    <t>5.2.5.2.2</t>
  </si>
  <si>
    <t>5.2.5.2.3</t>
  </si>
  <si>
    <t>5.2.5.2.4</t>
  </si>
  <si>
    <t>5.2.5.2.5</t>
  </si>
  <si>
    <t>5.2.5.2.6</t>
  </si>
  <si>
    <t>5.2.5.2.7</t>
  </si>
  <si>
    <t>5.2.5.2.8</t>
  </si>
  <si>
    <t>5.2.5.2.9</t>
  </si>
  <si>
    <t>5.2.5.3.2</t>
  </si>
  <si>
    <t>5.2.5.3.1</t>
  </si>
  <si>
    <t>6.1.1.1</t>
  </si>
  <si>
    <t>6.1.1.2</t>
  </si>
  <si>
    <t>6.1.1.3</t>
  </si>
  <si>
    <t>6.1.1.4</t>
  </si>
  <si>
    <t>6.1.1.5</t>
  </si>
  <si>
    <t>6.1.1.1.1</t>
  </si>
  <si>
    <t>6.1.1.1.2</t>
  </si>
  <si>
    <t>6.1.1.1.3a</t>
  </si>
  <si>
    <t>6.1.1.1.3b</t>
  </si>
  <si>
    <t>6.1.1.1.4</t>
  </si>
  <si>
    <t>6.1.1.1.5</t>
  </si>
  <si>
    <t>6.1.1.1.6</t>
  </si>
  <si>
    <t>6.1.1.1.7</t>
  </si>
  <si>
    <t>6.1.1.1.8a</t>
  </si>
  <si>
    <t>6.1.1.1.8b</t>
  </si>
  <si>
    <t>6.1.1.1.9</t>
  </si>
  <si>
    <t>6.1.1.2.1</t>
  </si>
  <si>
    <t>6.1.1.2.2</t>
  </si>
  <si>
    <t>6.1.1.2.3</t>
  </si>
  <si>
    <t>6.1.1.2.4</t>
  </si>
  <si>
    <t>6.1.1.2.5</t>
  </si>
  <si>
    <t>6.1.1.2.6</t>
  </si>
  <si>
    <t>6.1.1.2.7</t>
  </si>
  <si>
    <t>6.1.1.2.8</t>
  </si>
  <si>
    <t>6.1.1.2.9</t>
  </si>
  <si>
    <t>6.1.1.2.10</t>
  </si>
  <si>
    <t>6.1.1.3.1</t>
  </si>
  <si>
    <t>6.1.1.3.2</t>
  </si>
  <si>
    <t>6.1.3.1</t>
  </si>
  <si>
    <t>6.1.3.2</t>
  </si>
  <si>
    <t>6.1.3.3</t>
  </si>
  <si>
    <t>6.1.3.4</t>
  </si>
  <si>
    <t>6.1.3.1.1</t>
  </si>
  <si>
    <t>6.1.3.1.2</t>
  </si>
  <si>
    <t>6.1.3.1.3a</t>
  </si>
  <si>
    <t>6.1.3.1.3b</t>
  </si>
  <si>
    <t>6.1.3.1.4</t>
  </si>
  <si>
    <t>6.1.3.1.5</t>
  </si>
  <si>
    <t>6.1.3.1.6</t>
  </si>
  <si>
    <t>6.1.3.1.7</t>
  </si>
  <si>
    <t>6.1.3.1.8a</t>
  </si>
  <si>
    <t>6.1.3.1.8b</t>
  </si>
  <si>
    <t>6.1.3.1.9</t>
  </si>
  <si>
    <t>6.1.3.2.1</t>
  </si>
  <si>
    <t>6.1.3.2.2</t>
  </si>
  <si>
    <t>6.1.3.2.3</t>
  </si>
  <si>
    <t>6.1.3.2.4</t>
  </si>
  <si>
    <t>6.1.3.2.5</t>
  </si>
  <si>
    <t>6.1.3.2.6</t>
  </si>
  <si>
    <t>6.1.3.2.7</t>
  </si>
  <si>
    <t>6.1.3.2.8</t>
  </si>
  <si>
    <t>6.1.3.2.9</t>
  </si>
  <si>
    <t>6.1.3.2.10</t>
  </si>
  <si>
    <t>6.1.3.3.1</t>
  </si>
  <si>
    <t>6.1.3.3.2</t>
  </si>
  <si>
    <t>Rauneftirstöðvatími</t>
  </si>
  <si>
    <t>að einu ári</t>
  </si>
  <si>
    <t>yfir eitt ár</t>
  </si>
  <si>
    <t>Skortstöður í hlutabréfum</t>
  </si>
  <si>
    <t>101.2.1</t>
  </si>
  <si>
    <t>Skorstöður í skuldabréfum</t>
  </si>
  <si>
    <t>101.2.2</t>
  </si>
  <si>
    <t>Erlendir aðilar- skortstöður með hlutabréf</t>
  </si>
  <si>
    <t>Erlendir aðilar- skortstöður með skammtíma skuldaskjöl ≤ 1 ár</t>
  </si>
  <si>
    <t>Erlendir aðilar- skortstöður með langtíma skuldaskjöl &gt; 1 ár</t>
  </si>
  <si>
    <t>Erlendir aðilar (skortstöður með hlutabréf og skuldabréf samtals)</t>
  </si>
  <si>
    <t>Skorstöður við erlenda aðila, hlutabréf</t>
  </si>
  <si>
    <t>Skorstöður við erlenda aðila, langtímaskuldaskjöl</t>
  </si>
  <si>
    <t>Foreign short positiosn, equities</t>
  </si>
  <si>
    <t>Foreign short positiosn, debt instruments ≤ 1 year</t>
  </si>
  <si>
    <t>Foreign short positiosn, debt instruments &gt; 1 year</t>
  </si>
  <si>
    <t>Skorstöður við erlenda aðila, skammtímaskuldaskjöl</t>
  </si>
  <si>
    <t>Foreign marketable bonds &gt; 1 year</t>
  </si>
  <si>
    <t>Foreign marketable bonds and bills ≤ 1 year</t>
  </si>
  <si>
    <t xml:space="preserve">Eigið fé </t>
  </si>
  <si>
    <r>
      <t xml:space="preserve"> </t>
    </r>
    <r>
      <rPr>
        <b/>
        <sz val="8"/>
        <rFont val="Arial"/>
        <family val="2"/>
      </rPr>
      <t xml:space="preserve">   Innlán innanlands</t>
    </r>
    <r>
      <rPr>
        <sz val="8"/>
        <rFont val="Arial"/>
        <family val="2"/>
      </rPr>
      <t xml:space="preserve"> </t>
    </r>
  </si>
  <si>
    <t>Villupróf</t>
  </si>
  <si>
    <t>5.2.6</t>
  </si>
  <si>
    <t>5.2.6.1</t>
  </si>
  <si>
    <t>5.2.6.1.1</t>
  </si>
  <si>
    <t>5.2.6.1.2</t>
  </si>
  <si>
    <t>5.2.6.1.3a</t>
  </si>
  <si>
    <t>5.2.6.1.3b</t>
  </si>
  <si>
    <t>5.2.6.1.4</t>
  </si>
  <si>
    <t>5.2.6.1.5</t>
  </si>
  <si>
    <t>5.2.6.1.6</t>
  </si>
  <si>
    <t>5.2.6.1.7</t>
  </si>
  <si>
    <t>5.2.6.1.8a</t>
  </si>
  <si>
    <t>5.2.6.1.8b</t>
  </si>
  <si>
    <t>5.2.6.1.9</t>
  </si>
  <si>
    <t>5.2.6.2</t>
  </si>
  <si>
    <t>5.2.6.2.1</t>
  </si>
  <si>
    <t>5.2.6.2.2</t>
  </si>
  <si>
    <t>5.2.6.2.3</t>
  </si>
  <si>
    <t>5.2.6.2.4</t>
  </si>
  <si>
    <t>5.2.6.2.5</t>
  </si>
  <si>
    <t>5.2.6.2.6</t>
  </si>
  <si>
    <t>5.2.6.2.7</t>
  </si>
  <si>
    <t>5.2.6.2.8</t>
  </si>
  <si>
    <t>5.2.6.2.9</t>
  </si>
  <si>
    <t>5.2.6.3</t>
  </si>
  <si>
    <t>5.2.6.3.1</t>
  </si>
  <si>
    <t>5.2.6.3.2</t>
  </si>
  <si>
    <t>5.2.6.4</t>
  </si>
  <si>
    <t>5.2.6.5</t>
  </si>
  <si>
    <t>Money market funds (MMF)</t>
  </si>
  <si>
    <t>Insurance companies</t>
  </si>
  <si>
    <t>Agriculture</t>
  </si>
  <si>
    <t>Fisheries</t>
  </si>
  <si>
    <t>Electricity, gas and water</t>
  </si>
  <si>
    <t>Construction</t>
  </si>
  <si>
    <t>Trade, etc.</t>
  </si>
  <si>
    <t>Transport and communications</t>
  </si>
  <si>
    <t>Other</t>
  </si>
  <si>
    <t>Financial companies</t>
  </si>
  <si>
    <t>Other mutual and investment funds (other than MMF)</t>
  </si>
  <si>
    <t>Other financial intermediaries</t>
  </si>
  <si>
    <t>Other financial intermediaries in winding-up proceedings or composition of creditors negotiations</t>
  </si>
  <si>
    <t>Afleiðusamningar í viðskiptum</t>
  </si>
  <si>
    <t>Erlend markaðsskuldabréf &gt; 1 ár</t>
  </si>
  <si>
    <t>Erlend markaðsskuldabréf ≤ 1 year</t>
  </si>
  <si>
    <t>Önnur markaðsskuldabréf &gt; 1 ár</t>
  </si>
  <si>
    <t>Önnur markaðsskuldabréf og víxlar &gt; 1 ár</t>
  </si>
  <si>
    <t>Önnur markaðsskuldabréf og víxlar ≤ 1 ár</t>
  </si>
  <si>
    <t>Önnur markaðsskuldabréf og víxlar &gt;1 ár</t>
  </si>
  <si>
    <t>Noregur</t>
  </si>
  <si>
    <t>Guernsey</t>
  </si>
  <si>
    <t>Cayman eyjar</t>
  </si>
  <si>
    <t>Færeyjar</t>
  </si>
  <si>
    <t>Villupróf: Hlutir í innlendum hlutdeildarfyrirtækjum (10-50%)</t>
  </si>
  <si>
    <t>Villupróf: Hlutir í erlendum hlutdeildarfyrirtækjum (10-50%)</t>
  </si>
  <si>
    <t>Villupróf: Hlutir í innlendum hlutdeildarfyrirtækjum &gt; 50%</t>
  </si>
  <si>
    <t>Villupróf: Hlutir í erlendum hlutdeildarfyrirtækjum &gt; 50%</t>
  </si>
  <si>
    <t>Villupróf: Verðtryggð skuldabréf. Hið opinbera</t>
  </si>
  <si>
    <t>Villupróf: Önnur útlán</t>
  </si>
  <si>
    <t>Villupróf: Niðurfærslur útlána (erlendir aðilar)</t>
  </si>
  <si>
    <t>Villupróf: Afleiður</t>
  </si>
  <si>
    <t>Villupróf: Útlán</t>
  </si>
  <si>
    <t>Villupróf: Greiddar óinnleystar ábyrgðir. Fjármálafyrirtæki</t>
  </si>
  <si>
    <t>Villupróf: Greiddar óinnleystar ábyrgðir. Hið opinbera</t>
  </si>
  <si>
    <t>Villupróf: Yfirdráttarlán. Hið opinbera</t>
  </si>
  <si>
    <t>Villupróf: Víxlar. Hið opinbera</t>
  </si>
  <si>
    <t>Villupróf: Önnur útlán. Hið opinbera</t>
  </si>
  <si>
    <t>Villupróf: Eignaleigusamningar. Hið opinbera</t>
  </si>
  <si>
    <t>Villupróf: Veltiinnlán. Fjármálafyrirtæki</t>
  </si>
  <si>
    <t>Villupróf: Veltiinnlán. Hið opinbera</t>
  </si>
  <si>
    <t>Villupróf: Veltiinnlán. Erlendir aðilar</t>
  </si>
  <si>
    <t>Villupróf: Verðtryggð innlán. Fjármálafyrirtæki</t>
  </si>
  <si>
    <t>Villupróf: Verðtryggð innlán. Hið opinbera</t>
  </si>
  <si>
    <t>Villupróf: Verðtryggð innlán. Erlendir aðilar</t>
  </si>
  <si>
    <t>Villupróf: Óbundin innlán</t>
  </si>
  <si>
    <t>Villupróf: Óbundin innlán. Fjármálafyrirtæki</t>
  </si>
  <si>
    <t>Villupróf: Óbundin innlán. Hið opinbera</t>
  </si>
  <si>
    <t>Villupróf: Óbundin innlán. Erlendir aðilar</t>
  </si>
  <si>
    <t>Villupróf: Önnur bundin innlán. Fjármálafyrirtæki</t>
  </si>
  <si>
    <t>Villupróf: Önnur bundin innlán. Hið opinbera</t>
  </si>
  <si>
    <t>Villupróf: Önnur bundin innlán. Erlendir aðilar</t>
  </si>
  <si>
    <t>Villupróf: Víkjandi lán</t>
  </si>
  <si>
    <t>Villupróf: Verðtryggð lán</t>
  </si>
  <si>
    <t>Villupróf: Önnur lán</t>
  </si>
  <si>
    <t xml:space="preserve">Derivatives held for trading </t>
  </si>
  <si>
    <t>Notes and coins</t>
  </si>
  <si>
    <t>Foreign notes and coins</t>
  </si>
  <si>
    <t>Current account in central bank</t>
  </si>
  <si>
    <t>FX account in central bank</t>
  </si>
  <si>
    <t>Certificates of deposit</t>
  </si>
  <si>
    <t>General government</t>
  </si>
  <si>
    <t>Non-profit institutions serving households</t>
  </si>
  <si>
    <t>Non-residents</t>
  </si>
  <si>
    <t>Indexed marketable bonds</t>
  </si>
  <si>
    <t>Foreign equity and investment fund shares</t>
  </si>
  <si>
    <t>Other marketable bonds  ≤ 1 year</t>
  </si>
  <si>
    <t>Other marketable bonds &gt; 1 year</t>
  </si>
  <si>
    <t>Other marketable bonds  &gt; 1 year</t>
  </si>
  <si>
    <r>
      <t xml:space="preserve">Veltufjáreignir </t>
    </r>
    <r>
      <rPr>
        <b/>
        <sz val="10"/>
        <color rgb="FFFF0000"/>
        <rFont val="Arial"/>
        <family val="2"/>
      </rPr>
      <t>(= 2.1 + 2.2 + 2.3)</t>
    </r>
  </si>
  <si>
    <t>2.3.2</t>
  </si>
  <si>
    <t>2.3.2.1</t>
  </si>
  <si>
    <t>2.3.2.1.1</t>
  </si>
  <si>
    <t>2.3.2.1.2</t>
  </si>
  <si>
    <t>2.3.2.1.3a</t>
  </si>
  <si>
    <t>2.3.2.1.3b</t>
  </si>
  <si>
    <t>2.3.2.1.4</t>
  </si>
  <si>
    <t>2.3.2.1.5</t>
  </si>
  <si>
    <t>2.3.2.1.6</t>
  </si>
  <si>
    <t>2.3.2.1.7</t>
  </si>
  <si>
    <t>2.3.2.1.8a</t>
  </si>
  <si>
    <t>2.3.2.1.8b</t>
  </si>
  <si>
    <t>2.3.2.1.9</t>
  </si>
  <si>
    <t>2.3.2.2</t>
  </si>
  <si>
    <t>2.3.2.2.1</t>
  </si>
  <si>
    <t>2.3.2.2.2</t>
  </si>
  <si>
    <t>2.3.2.2.3</t>
  </si>
  <si>
    <t>2.3.2.2.4</t>
  </si>
  <si>
    <t>2.3.2.2.5</t>
  </si>
  <si>
    <t>2.3.2.2.6</t>
  </si>
  <si>
    <t>2.3.2.2.7</t>
  </si>
  <si>
    <t>2.3.2.2.8</t>
  </si>
  <si>
    <t>2.3.2.2.9</t>
  </si>
  <si>
    <t>2.3.2.2.10</t>
  </si>
  <si>
    <t>2.3.2.3</t>
  </si>
  <si>
    <t>2.3.2.3.1</t>
  </si>
  <si>
    <t>2.3.2.3.2</t>
  </si>
  <si>
    <t>2.3.2.4</t>
  </si>
  <si>
    <t>2.3.2.5</t>
  </si>
  <si>
    <r>
      <t xml:space="preserve">Skuldabréf og víxlar </t>
    </r>
    <r>
      <rPr>
        <b/>
        <sz val="8"/>
        <color rgb="FFFF0000"/>
        <rFont val="Arial"/>
        <family val="2"/>
      </rPr>
      <t>(2.3.1 + 2.3.2 + 2.3.3)</t>
    </r>
  </si>
  <si>
    <t>3.2.2</t>
  </si>
  <si>
    <t>3.2.2.1</t>
  </si>
  <si>
    <t>3.2.2.1.1</t>
  </si>
  <si>
    <t>3.2.2.1.2</t>
  </si>
  <si>
    <t>3.2.2.1.3a</t>
  </si>
  <si>
    <t>3.2.2.1.3b</t>
  </si>
  <si>
    <t>3.2.2.1.4</t>
  </si>
  <si>
    <t>3.2.2.1.5</t>
  </si>
  <si>
    <t>3.2.2.1.6</t>
  </si>
  <si>
    <t>3.2.2.1.7</t>
  </si>
  <si>
    <t>3.2.2.1.8a</t>
  </si>
  <si>
    <t>3.2.2.1.8b</t>
  </si>
  <si>
    <t>3.2.2.1.9</t>
  </si>
  <si>
    <t>3.2.2.2</t>
  </si>
  <si>
    <t>3.2.2.2.1</t>
  </si>
  <si>
    <t>3.2.2.2.2</t>
  </si>
  <si>
    <t>3.2.2.2.3</t>
  </si>
  <si>
    <t>3.2.2.2.4</t>
  </si>
  <si>
    <t>3.2.2.2.5</t>
  </si>
  <si>
    <t>3.2.2.2.6</t>
  </si>
  <si>
    <t>3.2.2.2.7</t>
  </si>
  <si>
    <t>3.2.2.2.8</t>
  </si>
  <si>
    <t>3.2.2.2.9</t>
  </si>
  <si>
    <t>3.2.2.2.10</t>
  </si>
  <si>
    <t>3.2.2.3</t>
  </si>
  <si>
    <t>3.2.2.3.1</t>
  </si>
  <si>
    <t>3.2.2.3.2</t>
  </si>
  <si>
    <t>3.2.2.4</t>
  </si>
  <si>
    <t>3.2.2.5</t>
  </si>
  <si>
    <r>
      <t xml:space="preserve">Skuldabréf og víxlar </t>
    </r>
    <r>
      <rPr>
        <b/>
        <sz val="8"/>
        <color rgb="FFFF0000"/>
        <rFont val="Arial"/>
        <family val="2"/>
      </rPr>
      <t>(3.2.1 + 3.2.2 +.3.2.3)</t>
    </r>
  </si>
  <si>
    <t>4.2.2</t>
  </si>
  <si>
    <t>4.2.2.1</t>
  </si>
  <si>
    <t>4.2.2.1.1</t>
  </si>
  <si>
    <t>4.2.2.1.2</t>
  </si>
  <si>
    <t>4.2.2.1.3a</t>
  </si>
  <si>
    <t>4.2.2.1.3b</t>
  </si>
  <si>
    <t>4.2.2.1.4</t>
  </si>
  <si>
    <t>4.2.2.1.5</t>
  </si>
  <si>
    <t>4.2.2.1.6</t>
  </si>
  <si>
    <t>4.2.2.1.7</t>
  </si>
  <si>
    <t>4.2.2.1.8a</t>
  </si>
  <si>
    <t>4.2.2.1.8b</t>
  </si>
  <si>
    <t>4.2.2.1.9</t>
  </si>
  <si>
    <t>4.2.2.2</t>
  </si>
  <si>
    <t>4.2.2.2.1</t>
  </si>
  <si>
    <t>4.2.2.2.2</t>
  </si>
  <si>
    <t>4.2.2.2.3</t>
  </si>
  <si>
    <t>4.2.2.2.4</t>
  </si>
  <si>
    <t>4.2.2.2.5</t>
  </si>
  <si>
    <t>4.2.2.2.6</t>
  </si>
  <si>
    <t>4.2.2.2.7</t>
  </si>
  <si>
    <t>4.2.2.2.8</t>
  </si>
  <si>
    <t>4.2.2.2.9</t>
  </si>
  <si>
    <t>4.2.2.2.10</t>
  </si>
  <si>
    <t>4.2.2.3</t>
  </si>
  <si>
    <t>4.2.2.3.1</t>
  </si>
  <si>
    <t>4.2.2.3.2</t>
  </si>
  <si>
    <t>4.2.2.4</t>
  </si>
  <si>
    <t>4.2.2.5</t>
  </si>
  <si>
    <t>Households</t>
  </si>
  <si>
    <t>Treasury and govt. institutions</t>
  </si>
  <si>
    <t>Municipalities</t>
  </si>
  <si>
    <t>Fair value hedges</t>
  </si>
  <si>
    <t>Domestic trade credits</t>
  </si>
  <si>
    <t>Current tax assets</t>
  </si>
  <si>
    <t>Deferred tax assets</t>
  </si>
  <si>
    <t>Property, plant and equipment</t>
  </si>
  <si>
    <t>Investment property</t>
  </si>
  <si>
    <t>Goodwill</t>
  </si>
  <si>
    <t>Other intangible assets</t>
  </si>
  <si>
    <t>Balancing items</t>
  </si>
  <si>
    <t xml:space="preserve">Miscellaneous assets </t>
  </si>
  <si>
    <t>9.9.1</t>
  </si>
  <si>
    <r>
      <t xml:space="preserve">Skuldabréf og víxlar </t>
    </r>
    <r>
      <rPr>
        <b/>
        <sz val="8"/>
        <color rgb="FFFF0000"/>
        <rFont val="Arial"/>
        <family val="2"/>
      </rPr>
      <t>(= 4.2.1 + 4.2.2 + 4.2.3 )</t>
    </r>
  </si>
  <si>
    <t>6.1.2</t>
  </si>
  <si>
    <t>6.1.2.1</t>
  </si>
  <si>
    <t>6.1.2.1.1</t>
  </si>
  <si>
    <t>6.1.2.1.2</t>
  </si>
  <si>
    <t>6.1.2.1.3a</t>
  </si>
  <si>
    <t>6.1.2.1.3b</t>
  </si>
  <si>
    <t>6.1.2.1.4</t>
  </si>
  <si>
    <t>6.1.2.1.5</t>
  </si>
  <si>
    <t>6.1.2.1.6</t>
  </si>
  <si>
    <t>6.1.2.1.7</t>
  </si>
  <si>
    <t>6.1.2.1.8a</t>
  </si>
  <si>
    <t>6.1.2.1.8b</t>
  </si>
  <si>
    <t>6.1.2.1.9</t>
  </si>
  <si>
    <t>6.1.2.2</t>
  </si>
  <si>
    <t>6.1.2.2.1</t>
  </si>
  <si>
    <t>6.1.2.2.2</t>
  </si>
  <si>
    <t>6.1.2.2.3</t>
  </si>
  <si>
    <t>6.1.2.2.4</t>
  </si>
  <si>
    <t>6.1.2.2.5</t>
  </si>
  <si>
    <t>6.1.2.2.6</t>
  </si>
  <si>
    <t>6.1.2.2.7</t>
  </si>
  <si>
    <t>6.1.2.2.8</t>
  </si>
  <si>
    <t>6.1.2.2.9</t>
  </si>
  <si>
    <t>6.1.2.2.10</t>
  </si>
  <si>
    <t>6.1.2.3</t>
  </si>
  <si>
    <t>6.1.2.3.1</t>
  </si>
  <si>
    <t>6.1.2.3.2</t>
  </si>
  <si>
    <t>6.1.2.4</t>
  </si>
  <si>
    <t>6.1.2.5</t>
  </si>
  <si>
    <t>6.1.3.5</t>
  </si>
  <si>
    <r>
      <t>Skuldabréf og víxla</t>
    </r>
    <r>
      <rPr>
        <sz val="8"/>
        <rFont val="Arial"/>
        <family val="2"/>
      </rPr>
      <t xml:space="preserve">r </t>
    </r>
    <r>
      <rPr>
        <sz val="8"/>
        <color rgb="FFFF0000"/>
        <rFont val="Arial"/>
        <family val="2"/>
      </rPr>
      <t xml:space="preserve"> </t>
    </r>
    <r>
      <rPr>
        <b/>
        <sz val="8"/>
        <color rgb="FFFF0000"/>
        <rFont val="Arial"/>
        <family val="2"/>
      </rPr>
      <t xml:space="preserve">(= 6.1.1 + 6.1.2 + 6.1.3 ) </t>
    </r>
  </si>
  <si>
    <t>Current accounts in ISK</t>
  </si>
  <si>
    <t xml:space="preserve">Short positions </t>
  </si>
  <si>
    <t>Debt certificates (including bonds intended for repurchase in short term)</t>
  </si>
  <si>
    <t>Other financial liabilities held for trading</t>
  </si>
  <si>
    <t>Sight deposits</t>
  </si>
  <si>
    <t>Indexed holiday pay accounts</t>
  </si>
  <si>
    <t>Supplementary pension deposits</t>
  </si>
  <si>
    <t>Other time deposits</t>
  </si>
  <si>
    <t>Debt short positions</t>
  </si>
  <si>
    <t>Equity short positions</t>
  </si>
  <si>
    <t>Domestic bond issues</t>
  </si>
  <si>
    <t xml:space="preserve">Domestic bond issues </t>
  </si>
  <si>
    <t>Indexed loans</t>
  </si>
  <si>
    <t xml:space="preserve">Sjóðflæðisvarnir </t>
  </si>
  <si>
    <t xml:space="preserve">Vaxtastigsvarnir </t>
  </si>
  <si>
    <r>
      <t>Vaxtastigsvarnir vegna sjóðstreymis</t>
    </r>
    <r>
      <rPr>
        <b/>
        <sz val="8"/>
        <color indexed="10"/>
        <rFont val="Arial"/>
        <family val="2"/>
      </rPr>
      <t xml:space="preserve"> </t>
    </r>
  </si>
  <si>
    <t>Pensions and other post-retirement benefit obligations</t>
  </si>
  <si>
    <t>Promissory notes and guarantees</t>
  </si>
  <si>
    <t>Other calculated commitments</t>
  </si>
  <si>
    <t>Current tax liabilities</t>
  </si>
  <si>
    <t>Deferred tax liabilities</t>
  </si>
  <si>
    <t>Share capital repayable on demand (e.g. cooperative shares)</t>
  </si>
  <si>
    <t>Reiknaðar skuldbindingar</t>
  </si>
  <si>
    <t>Skattskuldir</t>
  </si>
  <si>
    <t>Aðrar erlendar skuldir ót.a.</t>
  </si>
  <si>
    <r>
      <t xml:space="preserve">                       </t>
    </r>
    <r>
      <rPr>
        <sz val="8"/>
        <color indexed="8"/>
        <rFont val="Arial"/>
        <family val="2"/>
      </rPr>
      <t>Gjaldkræfar skuldir</t>
    </r>
  </si>
  <si>
    <r>
      <t xml:space="preserve">                       </t>
    </r>
    <r>
      <rPr>
        <sz val="8"/>
        <color indexed="8"/>
        <rFont val="Arial"/>
        <family val="2"/>
      </rPr>
      <t>Gjaldkræfar skuldir og skuldir</t>
    </r>
  </si>
  <si>
    <t>Eignir án eftirstöðvatíma</t>
  </si>
  <si>
    <t>Gjaldkræfar kröfur</t>
  </si>
  <si>
    <t>Allt að 3 mánuðir</t>
  </si>
  <si>
    <t>Yfir 3 mánuðir og allt að ári</t>
  </si>
  <si>
    <t>Yfir 1 ár og allt að 2 árum</t>
  </si>
  <si>
    <t>Yfir 2 ár og allt að 3 árum</t>
  </si>
  <si>
    <t>Yfir 3 ár og allt að 5 árum</t>
  </si>
  <si>
    <t>Yfir 5 ár</t>
  </si>
  <si>
    <t>98.8</t>
  </si>
  <si>
    <t>Up to 3 months</t>
  </si>
  <si>
    <t>More than 3 months but less than 1 year</t>
  </si>
  <si>
    <t>More than 1 year but less than 2 years</t>
  </si>
  <si>
    <t>More than 2 years but less than 3 years</t>
  </si>
  <si>
    <t>More than 3 years but less than 5 years</t>
  </si>
  <si>
    <t>Over 5 years</t>
  </si>
  <si>
    <t>Breakdown of foreign assets by time to maturity (claims on foreign parties)</t>
  </si>
  <si>
    <t>Breakdown of domestic assets by time to maturity (claims on domestic parties)</t>
  </si>
  <si>
    <t>Assets without maturity</t>
  </si>
  <si>
    <t>Claims due</t>
  </si>
  <si>
    <t>Eignarhald</t>
  </si>
  <si>
    <t>Opinbert fyrirtæki</t>
  </si>
  <si>
    <t>Einka- fyrirtæki</t>
  </si>
  <si>
    <t>202.3</t>
  </si>
  <si>
    <t xml:space="preserve">     Employee stock options</t>
  </si>
  <si>
    <t xml:space="preserve">    Kaupréttir starfsmanna</t>
  </si>
  <si>
    <t xml:space="preserve">Other debt </t>
  </si>
  <si>
    <r>
      <t>Aðrar eignir</t>
    </r>
    <r>
      <rPr>
        <sz val="10"/>
        <rFont val="Arial"/>
        <family val="2"/>
      </rPr>
      <t xml:space="preserve"> </t>
    </r>
    <r>
      <rPr>
        <b/>
        <sz val="10"/>
        <color rgb="FFFF0000"/>
        <rFont val="Arial"/>
        <family val="2"/>
      </rPr>
      <t>(=9.1 + 9.2 + 9.3 + 9.4 + 9.5 + 9.9)</t>
    </r>
  </si>
  <si>
    <r>
      <t>Afleiðusamningar vegna áhættuvarna</t>
    </r>
    <r>
      <rPr>
        <sz val="10"/>
        <rFont val="Arial"/>
        <family val="2"/>
      </rPr>
      <t xml:space="preserve"> </t>
    </r>
    <r>
      <rPr>
        <b/>
        <sz val="10"/>
        <color rgb="FFFF0000"/>
        <rFont val="Arial"/>
        <family val="2"/>
      </rPr>
      <t>(= 7.1 + 7.2 + 7.3 + 7.4 + 7.5)</t>
    </r>
  </si>
  <si>
    <t>Skuldabréfaútgáfa ≤ 1 ár</t>
  </si>
  <si>
    <t xml:space="preserve">Verslun </t>
  </si>
  <si>
    <t>Verslun</t>
  </si>
  <si>
    <t>Iðnaður, vinnsla landbúnaðarafurða</t>
  </si>
  <si>
    <t>Iðnaður, annað</t>
  </si>
  <si>
    <t>Þjónusta, fasteignafélög</t>
  </si>
  <si>
    <t>Þjónusta, starfsemi höfuðstöðva</t>
  </si>
  <si>
    <t>Þjónusta, annað</t>
  </si>
  <si>
    <t>Iðnaður, vinnsla sjávarafurða</t>
  </si>
  <si>
    <t>Ríkissjóður, annað</t>
  </si>
  <si>
    <t>Iðnður, vinnsla sjávarafurða</t>
  </si>
  <si>
    <t>Iðanður, annað</t>
  </si>
  <si>
    <t>2.2.1.5</t>
  </si>
  <si>
    <t>2.3.1.1.3c</t>
  </si>
  <si>
    <t>2.3.1.1.8c</t>
  </si>
  <si>
    <t>2.3.1.6</t>
  </si>
  <si>
    <t>2.3.2.1.3c</t>
  </si>
  <si>
    <t>2.3.2.1.8c</t>
  </si>
  <si>
    <t>2.3.2.6</t>
  </si>
  <si>
    <t>2.3.3.1.3c</t>
  </si>
  <si>
    <t>2.3.3.1.8c</t>
  </si>
  <si>
    <t>2.3.3.1.9</t>
  </si>
  <si>
    <t>2.3.3.6</t>
  </si>
  <si>
    <t>2.2.1.4</t>
  </si>
  <si>
    <t>2.2.1.6</t>
  </si>
  <si>
    <t>3.1.1.4</t>
  </si>
  <si>
    <t>3.1.1.5</t>
  </si>
  <si>
    <t>3.1.1.6</t>
  </si>
  <si>
    <t>3.2.1.1.3c</t>
  </si>
  <si>
    <t>3.2.1.1.8c</t>
  </si>
  <si>
    <t>3.2.1.6</t>
  </si>
  <si>
    <t>3.2.2.1.3c</t>
  </si>
  <si>
    <t>3.2.2.1.8c</t>
  </si>
  <si>
    <t>3.2.2.6</t>
  </si>
  <si>
    <t>3.2.3.1.3c</t>
  </si>
  <si>
    <t>3.2.3.1.8c</t>
  </si>
  <si>
    <t>3.2.3.6</t>
  </si>
  <si>
    <t>4.1.1.4</t>
  </si>
  <si>
    <t>4.1.1.5</t>
  </si>
  <si>
    <t>4.1.1.6</t>
  </si>
  <si>
    <t>4.2.1.1.3c</t>
  </si>
  <si>
    <t>4.2.1.1.8c</t>
  </si>
  <si>
    <t>4.2.1.6</t>
  </si>
  <si>
    <t>4.2.2.1.3c</t>
  </si>
  <si>
    <t>4.2.2.1.8c</t>
  </si>
  <si>
    <t>4.2.2.6</t>
  </si>
  <si>
    <t>4.2.3.1.3c</t>
  </si>
  <si>
    <t>4.2.3.6</t>
  </si>
  <si>
    <t>5.2.1.1.3c</t>
  </si>
  <si>
    <t>5.2.1.6</t>
  </si>
  <si>
    <t>5.2.2.1.3c</t>
  </si>
  <si>
    <t>5.2.2.6</t>
  </si>
  <si>
    <t>5.2.3.1.3c</t>
  </si>
  <si>
    <t>5.2.3.6</t>
  </si>
  <si>
    <t>5.2.4.1.3c</t>
  </si>
  <si>
    <t>5.2.4.6</t>
  </si>
  <si>
    <t>5.2.5.1.3c</t>
  </si>
  <si>
    <t>5.2.5.6</t>
  </si>
  <si>
    <t>5.2.6.1.3c</t>
  </si>
  <si>
    <t>5.2.6.6</t>
  </si>
  <si>
    <t>6.1.1.1.3c</t>
  </si>
  <si>
    <t>6.1.1.6</t>
  </si>
  <si>
    <t>6.1.2.1.3c</t>
  </si>
  <si>
    <t>6.1.2.6</t>
  </si>
  <si>
    <t>6.1.3.1.3c</t>
  </si>
  <si>
    <t>6.1.3.6</t>
  </si>
  <si>
    <t>Mining and manufacturing of which agricultural products</t>
  </si>
  <si>
    <t>Mining and manufacturing of which marine products</t>
  </si>
  <si>
    <t>Mining and manufacturing, other</t>
  </si>
  <si>
    <t>Services of which real estate companies</t>
  </si>
  <si>
    <t>Services of which head offices</t>
  </si>
  <si>
    <t>Services, other</t>
  </si>
  <si>
    <t>5.2.6.1.8c</t>
  </si>
  <si>
    <t>6.1.1.1.8c</t>
  </si>
  <si>
    <t>6.1.2.1.8c</t>
  </si>
  <si>
    <t>6.1.3.1.8c</t>
  </si>
  <si>
    <t>5.2.4.1.8b</t>
  </si>
  <si>
    <t>5.2.4.1.8c</t>
  </si>
  <si>
    <t>5.2.2.1.8c</t>
  </si>
  <si>
    <t>5.2.1.1.8a</t>
  </si>
  <si>
    <t>5.2.1.1.8b</t>
  </si>
  <si>
    <t>5.2.1.1.8c</t>
  </si>
  <si>
    <t>4.2.3.1.8a</t>
  </si>
  <si>
    <t>4.2.3.1.8b</t>
  </si>
  <si>
    <t>4.2.3.1.8c</t>
  </si>
  <si>
    <t>5.2.3.1.8b</t>
  </si>
  <si>
    <t>5.2.3.1.8c</t>
  </si>
  <si>
    <t>5.2.3.1.8a</t>
  </si>
  <si>
    <t>2.2.</t>
  </si>
  <si>
    <t>2.2.1.3a</t>
  </si>
  <si>
    <t>2.2.1.3b</t>
  </si>
  <si>
    <t>2.2.1.3c</t>
  </si>
  <si>
    <t>2.2.1.7</t>
  </si>
  <si>
    <t>2.2.1.8a</t>
  </si>
  <si>
    <t>2.2.1.8b</t>
  </si>
  <si>
    <t>2.2.1.8c</t>
  </si>
  <si>
    <t>2.2.1.9</t>
  </si>
  <si>
    <t>2.2.2</t>
  </si>
  <si>
    <t>2.2.2.1</t>
  </si>
  <si>
    <t>2.2.2.2</t>
  </si>
  <si>
    <t>2.2.2.3</t>
  </si>
  <si>
    <t>2.2.2.4</t>
  </si>
  <si>
    <t>2.2.2.5</t>
  </si>
  <si>
    <t>2.2.2.6</t>
  </si>
  <si>
    <t>2.2.2.7</t>
  </si>
  <si>
    <t>2.2.2.8</t>
  </si>
  <si>
    <t>2.2.2.9</t>
  </si>
  <si>
    <t>2.2.2.10</t>
  </si>
  <si>
    <t>2.2.3</t>
  </si>
  <si>
    <t>2.2.3.1</t>
  </si>
  <si>
    <t>2.2.3.2</t>
  </si>
  <si>
    <t>2.2.4</t>
  </si>
  <si>
    <t>2.2.5</t>
  </si>
  <si>
    <t>2.2.6</t>
  </si>
  <si>
    <t>4.1.1.3a</t>
  </si>
  <si>
    <t>4.1.1.3b</t>
  </si>
  <si>
    <t>4.1.1.3c</t>
  </si>
  <si>
    <t>4.1.1.7</t>
  </si>
  <si>
    <t>4.1.1.8a</t>
  </si>
  <si>
    <t>4.1.1.8b</t>
  </si>
  <si>
    <t>4.1.1.8c</t>
  </si>
  <si>
    <t>4.1.1.9</t>
  </si>
  <si>
    <t>4.1.2</t>
  </si>
  <si>
    <t>4.1.2.1</t>
  </si>
  <si>
    <t>4.1.2.2</t>
  </si>
  <si>
    <t>4.1.2.3</t>
  </si>
  <si>
    <t>4.1.2.4</t>
  </si>
  <si>
    <t>4.1.2.5</t>
  </si>
  <si>
    <t>4.1.2.6</t>
  </si>
  <si>
    <t>4.1.2.7</t>
  </si>
  <si>
    <t>4.1.2.8</t>
  </si>
  <si>
    <t>4.1.2.9</t>
  </si>
  <si>
    <t>4.1.2.10</t>
  </si>
  <si>
    <t>4.1.3</t>
  </si>
  <si>
    <t>4.1.3.1</t>
  </si>
  <si>
    <t>4.1.3.2</t>
  </si>
  <si>
    <t>4.1.4</t>
  </si>
  <si>
    <t>4.1.5</t>
  </si>
  <si>
    <t>4.1.6</t>
  </si>
  <si>
    <t>3.1.1.3a</t>
  </si>
  <si>
    <t>3.1.1.3b</t>
  </si>
  <si>
    <t>3.1.1.3c</t>
  </si>
  <si>
    <t>3.1.1.7</t>
  </si>
  <si>
    <t>3.1.1.8a</t>
  </si>
  <si>
    <t>3.1.1.8b</t>
  </si>
  <si>
    <t>3.1.1.8c</t>
  </si>
  <si>
    <t>3.1.1.9</t>
  </si>
  <si>
    <t>3.1.2</t>
  </si>
  <si>
    <t>3.1.2.1</t>
  </si>
  <si>
    <t>3.1.2.2</t>
  </si>
  <si>
    <t>3.1.2.3</t>
  </si>
  <si>
    <t>3.1.2.4</t>
  </si>
  <si>
    <t>3.1.2.5</t>
  </si>
  <si>
    <t>3.1.2.6</t>
  </si>
  <si>
    <t>3.1.2.7</t>
  </si>
  <si>
    <t>3.1.2.8</t>
  </si>
  <si>
    <t>3.1.2.9</t>
  </si>
  <si>
    <t>3.1.2.10</t>
  </si>
  <si>
    <t>3.1.3</t>
  </si>
  <si>
    <t>3.1.3.1</t>
  </si>
  <si>
    <t>3.1.3.2</t>
  </si>
  <si>
    <t>3.1.4</t>
  </si>
  <si>
    <t>3.1.5</t>
  </si>
  <si>
    <t>3.1.6</t>
  </si>
  <si>
    <t>Equity &lt; 10% and investment fund shares</t>
  </si>
  <si>
    <t>Debt certificates (including bonds)</t>
  </si>
  <si>
    <r>
      <t>Subordinated loans</t>
    </r>
    <r>
      <rPr>
        <b/>
        <sz val="8"/>
        <color indexed="10"/>
        <rFont val="Arial"/>
        <family val="2"/>
      </rPr>
      <t xml:space="preserve"> </t>
    </r>
  </si>
  <si>
    <t xml:space="preserve">Direct borrowing </t>
  </si>
  <si>
    <t>Deposits from credit institutions</t>
  </si>
  <si>
    <t>Bonds issues</t>
  </si>
  <si>
    <t>Derivatives – Hedge accounting</t>
  </si>
  <si>
    <t>Húsbréf</t>
  </si>
  <si>
    <t>Húsnæðisbréf</t>
  </si>
  <si>
    <t>Íbúðabréf</t>
  </si>
  <si>
    <t>Önnur verðtryggð skuldabréf</t>
  </si>
  <si>
    <t>Nánari sundurliðun á verðtryggðum markaðsskuldabréfum</t>
  </si>
  <si>
    <t>5.2.1.2.10</t>
  </si>
  <si>
    <t>5.2.2.2.10</t>
  </si>
  <si>
    <t>5.2.3.2.10</t>
  </si>
  <si>
    <t>5.2.4.2.10</t>
  </si>
  <si>
    <t>5.2.5.2.10</t>
  </si>
  <si>
    <t>5.2.5.1.8a</t>
  </si>
  <si>
    <t>5.2.5.1.8b</t>
  </si>
  <si>
    <t>5.2.5.1.8c</t>
  </si>
  <si>
    <t>5.2.6.2.10</t>
  </si>
  <si>
    <t xml:space="preserve">Innlánsstofnanir  </t>
  </si>
  <si>
    <t>Afleiðusamningar við Seðlabanka</t>
  </si>
  <si>
    <t>1.7</t>
  </si>
  <si>
    <t>Peningamarkaðsinnlán flokkast sem annað bundið sparifé þar sem öll innlánsfjárhæðin er bundin í einu (þó það geti verið í stuttan tíma).</t>
  </si>
  <si>
    <t>100.4</t>
  </si>
  <si>
    <t>Reikningar þar sem hvert innlegg er bundið í nokkra daga en innstæða að örðu leyti laus, flokkast sem óbundið sparifé þar sem reikningurinn er í eðli sína meira óbundinn en bundinn.</t>
  </si>
  <si>
    <t>Innlend víkjandi lán  ≤ 1 ár</t>
  </si>
  <si>
    <t>Erlend víkjandi lán  ≤ 1 ár</t>
  </si>
  <si>
    <t>Innlend víkjandi lán &gt; 1 ár</t>
  </si>
  <si>
    <t>Erlend víkjandi lán &gt; 1ár</t>
  </si>
  <si>
    <t>103.4.3</t>
  </si>
  <si>
    <t>Erlend víkjandi lán ≤ 1 ár</t>
  </si>
  <si>
    <t>Önnur lán ≤ 1 ár</t>
  </si>
  <si>
    <t>Önnur lán &gt; 1 ár</t>
  </si>
  <si>
    <t>Skuldabréfaútgáfa  &gt; 1 ár</t>
  </si>
  <si>
    <t>Eignarhald (útgefanda)</t>
  </si>
  <si>
    <t>Eignarhald mótaðila</t>
  </si>
  <si>
    <t>Eignarhald útgefanda</t>
  </si>
  <si>
    <t>Deposit money banks</t>
  </si>
  <si>
    <t>Deposit money banks in winding-up proceedings or composition of creditors negotiations</t>
  </si>
  <si>
    <t>Villupróf: Hlutafé og hlutdeildarskírteini. Fjármálageiri</t>
  </si>
  <si>
    <t>103.1.1.1</t>
  </si>
  <si>
    <t>103.1.1.1.1</t>
  </si>
  <si>
    <t>103.1.1.1.2</t>
  </si>
  <si>
    <t>103.1.1.1.3a</t>
  </si>
  <si>
    <t>103.1.1.1.3b</t>
  </si>
  <si>
    <t>103.1.1.1.3c</t>
  </si>
  <si>
    <t>103.1.1.1.4</t>
  </si>
  <si>
    <t>103.1.1.1.5</t>
  </si>
  <si>
    <t>103.1.1.1.6</t>
  </si>
  <si>
    <t>103.1.1.1.7</t>
  </si>
  <si>
    <t>103.1.1.1.8a</t>
  </si>
  <si>
    <t>103.1.1.1.8b</t>
  </si>
  <si>
    <t>103.1.1.1.8c</t>
  </si>
  <si>
    <t>103.1.1.1.9</t>
  </si>
  <si>
    <t>103.1.1.2</t>
  </si>
  <si>
    <t>103.1.1.2.1</t>
  </si>
  <si>
    <t>103.1.1.2.2</t>
  </si>
  <si>
    <t>103.1.1.2.3</t>
  </si>
  <si>
    <t>103.1.1.2.4</t>
  </si>
  <si>
    <t>103.1.1.2.5</t>
  </si>
  <si>
    <t>103.1.1.2.6</t>
  </si>
  <si>
    <t>103.1.1.2.7</t>
  </si>
  <si>
    <t>103.1.1.2.8</t>
  </si>
  <si>
    <t>103.1.1.2.9</t>
  </si>
  <si>
    <t>103.1.1.2.10</t>
  </si>
  <si>
    <t>103.1.1.3</t>
  </si>
  <si>
    <t>103.1.1.3.1</t>
  </si>
  <si>
    <t>103.1.1.3.2</t>
  </si>
  <si>
    <t>103.1.1.4</t>
  </si>
  <si>
    <t>103.1.1.5</t>
  </si>
  <si>
    <t>103.1.1.6</t>
  </si>
  <si>
    <t>103.1.2</t>
  </si>
  <si>
    <t>103.1.2.1</t>
  </si>
  <si>
    <t>103.1.2.1.1</t>
  </si>
  <si>
    <t>103.1.2.1.2</t>
  </si>
  <si>
    <t>103.1.2.1.3a</t>
  </si>
  <si>
    <t>103.1.2.1.3b</t>
  </si>
  <si>
    <t>103.1.2.1.3c</t>
  </si>
  <si>
    <t>103.1.2.1.4</t>
  </si>
  <si>
    <t>103.1.2.1.5</t>
  </si>
  <si>
    <t>103.1.2.1.6</t>
  </si>
  <si>
    <t>103.1.2.1.7</t>
  </si>
  <si>
    <t>103.1.2.1.8a</t>
  </si>
  <si>
    <t>103.1.2.1.8b</t>
  </si>
  <si>
    <t>103.1.2.1.8c</t>
  </si>
  <si>
    <t>103.1.2.1.9</t>
  </si>
  <si>
    <t>103.1.2.2</t>
  </si>
  <si>
    <t>103.1.2.2.1</t>
  </si>
  <si>
    <t>103.1.2.2.2</t>
  </si>
  <si>
    <t>103.1.2.2.3</t>
  </si>
  <si>
    <t>103.1.2.2.4</t>
  </si>
  <si>
    <t>103.1.2.2.5</t>
  </si>
  <si>
    <t>103.1.2.2.6</t>
  </si>
  <si>
    <t>103.1.2.2.7</t>
  </si>
  <si>
    <t>103.1.2.2.8</t>
  </si>
  <si>
    <t>103.1.2.2.9</t>
  </si>
  <si>
    <t>103.1.2.2.10</t>
  </si>
  <si>
    <t>103.1.2.3</t>
  </si>
  <si>
    <t>103.1.2.3.1</t>
  </si>
  <si>
    <t>103.1.2.3.2</t>
  </si>
  <si>
    <t>103.1.2.4</t>
  </si>
  <si>
    <t>103.1.2.5</t>
  </si>
  <si>
    <t>103.1.2.6</t>
  </si>
  <si>
    <t>103.1.3.1</t>
  </si>
  <si>
    <t>103.1.3.1.1</t>
  </si>
  <si>
    <t>103.1.3.1.2</t>
  </si>
  <si>
    <t>103.1.3.1.3a</t>
  </si>
  <si>
    <t>103.1.3.1.3b</t>
  </si>
  <si>
    <t>103.1.3.1.3c</t>
  </si>
  <si>
    <t>103.1.3.1.4</t>
  </si>
  <si>
    <t>103.1.3.1.5</t>
  </si>
  <si>
    <t>103.1.3.1.6</t>
  </si>
  <si>
    <t>103.1.3.1.7</t>
  </si>
  <si>
    <t>103.1.3.1.8a</t>
  </si>
  <si>
    <t>103.1.3.1.8b</t>
  </si>
  <si>
    <t>103.1.3.1.8c</t>
  </si>
  <si>
    <t>103.1.3.1.9</t>
  </si>
  <si>
    <t>103.1.3.2</t>
  </si>
  <si>
    <t>103.1.3.2.1</t>
  </si>
  <si>
    <t>103.1.3.2.2</t>
  </si>
  <si>
    <t>103.1.3.2.3</t>
  </si>
  <si>
    <t>103.1.3.2.4</t>
  </si>
  <si>
    <t>103.1.3.2.5</t>
  </si>
  <si>
    <t>103.1.3.2.6</t>
  </si>
  <si>
    <t>103.1.3.2.7</t>
  </si>
  <si>
    <t>103.1.3.2.8</t>
  </si>
  <si>
    <t>103.1.3.2.9</t>
  </si>
  <si>
    <t>103.1.3.2.10</t>
  </si>
  <si>
    <t>103.1.3.3</t>
  </si>
  <si>
    <t>103.1.3.3.1</t>
  </si>
  <si>
    <t>103.1.3.3.2</t>
  </si>
  <si>
    <t>103.1.3.4</t>
  </si>
  <si>
    <t>103.1.3.5</t>
  </si>
  <si>
    <t>103.1.3.6</t>
  </si>
  <si>
    <t>103.1.4</t>
  </si>
  <si>
    <t>103.1.5</t>
  </si>
  <si>
    <t>103.1.6</t>
  </si>
  <si>
    <t>103.1.6.1</t>
  </si>
  <si>
    <t>103.1.6.1.1</t>
  </si>
  <si>
    <t>103.1.6.1.2</t>
  </si>
  <si>
    <t>103.1.6.1.3a</t>
  </si>
  <si>
    <t>103.1.6.1.3b</t>
  </si>
  <si>
    <t>103.1.6.1.3c</t>
  </si>
  <si>
    <t>103.1.6.1.4</t>
  </si>
  <si>
    <t>103.1.6.1.5</t>
  </si>
  <si>
    <t>103.1.6.1.6</t>
  </si>
  <si>
    <t>103.1.6.1.7</t>
  </si>
  <si>
    <t>103.1.6.1.8a</t>
  </si>
  <si>
    <t>103.1.6.1.8b</t>
  </si>
  <si>
    <t>103.1.6.1.8c</t>
  </si>
  <si>
    <t>103.1.6.1.9</t>
  </si>
  <si>
    <t>103.1.6.2</t>
  </si>
  <si>
    <t>103.1.6.2.1</t>
  </si>
  <si>
    <t>103.1.6.2.2</t>
  </si>
  <si>
    <t>103.1.6.2.3</t>
  </si>
  <si>
    <t>103.1.6.2.4</t>
  </si>
  <si>
    <t>103.1.6.2.5</t>
  </si>
  <si>
    <t>103.1.6.2.6</t>
  </si>
  <si>
    <t>103.1.6.2.7</t>
  </si>
  <si>
    <t>103.1.6.2.8</t>
  </si>
  <si>
    <t>103.1.6.2.9</t>
  </si>
  <si>
    <t>103.1.6.2.10</t>
  </si>
  <si>
    <t>103.1.6.3</t>
  </si>
  <si>
    <t>103.1.6.3.1</t>
  </si>
  <si>
    <t>103.1.6.3.2</t>
  </si>
  <si>
    <t>103.1.6.4</t>
  </si>
  <si>
    <t>103.1.6.5</t>
  </si>
  <si>
    <t>103.1.6.6</t>
  </si>
  <si>
    <t>Innlán og innleystir tékkar</t>
  </si>
  <si>
    <t>Heimili. Lán með veði i íbúð</t>
  </si>
  <si>
    <t>Heimili. Önnur lán</t>
  </si>
  <si>
    <t>Viðskiptakröfur á erlenda aðila</t>
  </si>
  <si>
    <t>Viðskiptaskuldir við erlenda aðila</t>
  </si>
  <si>
    <t>106.9.2</t>
  </si>
  <si>
    <t>Seðlar og mynt (íslenskar krónur)</t>
  </si>
  <si>
    <t>Fjárhæðir í þús.kr</t>
  </si>
  <si>
    <t>Villupróf: Verðtryggð skuldabréf. Heimili</t>
  </si>
  <si>
    <t>Villupróf: Önnur útlán. Heimili</t>
  </si>
  <si>
    <t>Óverðtryggð skuldabréfaútgáfa ≤ 1 ár</t>
  </si>
  <si>
    <t>Óverðtryggð skuldabréfaútgáfa &gt; 1 ár</t>
  </si>
  <si>
    <t>9.9.2</t>
  </si>
  <si>
    <t>Domestic subordinated loans ≤ 1 year</t>
  </si>
  <si>
    <t>Domestic subordinated loans &gt; 1 year</t>
  </si>
  <si>
    <t>Foreign subordinated loans ≤ 1 year</t>
  </si>
  <si>
    <t>Foreign subordinated loans &gt; 1 year</t>
  </si>
  <si>
    <t>Other bond issues ≤ 1 year</t>
  </si>
  <si>
    <t>Other bond issues &gt; 1  year</t>
  </si>
  <si>
    <t>Indexed bond issues</t>
  </si>
  <si>
    <t>Other loans &gt; 1 year</t>
  </si>
  <si>
    <t>Other loans ≤ 1 year</t>
  </si>
  <si>
    <t>Other foreign debt n.i.e.</t>
  </si>
  <si>
    <t>Derivatives with Central Bank</t>
  </si>
  <si>
    <t>Foreign trade credits</t>
  </si>
  <si>
    <t>Aðrar erlendar eignir ót.a</t>
  </si>
  <si>
    <t>Hlutabréf &lt; 10 % eignahlutur og hlutdeildarskírteini</t>
  </si>
  <si>
    <t>Landaskipting samtals</t>
  </si>
  <si>
    <t>Foreign liabilities, total</t>
  </si>
  <si>
    <t>Foreign assets, total</t>
  </si>
  <si>
    <t>Evrópska stöðugleikakerfið/European Stability Mechanism</t>
  </si>
  <si>
    <t>Evrópski seðlabankinn/ ECB</t>
  </si>
  <si>
    <t>Evrópski fjárfestingabankinn/ European Investment bank</t>
  </si>
  <si>
    <t>Aðrar stofnanir Evrópusambandsins / Other European Institutions</t>
  </si>
  <si>
    <t>Aljóðlegar stofnanir, aðrar</t>
  </si>
  <si>
    <t>Afleiður við Seðlabanka</t>
  </si>
  <si>
    <t>Heimili. Lán með veði í íbúð</t>
  </si>
  <si>
    <t>Villupróf: Innlán</t>
  </si>
  <si>
    <t xml:space="preserve">Fjármálaleg hliðarstarfsemi </t>
  </si>
  <si>
    <t>Önnur atvinnufyrirtæki, heimili og þjónusta við heimili</t>
  </si>
  <si>
    <t>Other domestic debt n.i.e.</t>
  </si>
  <si>
    <t xml:space="preserve">   Calculated commitments</t>
  </si>
  <si>
    <t>S.122X</t>
  </si>
  <si>
    <t>S.125X</t>
  </si>
  <si>
    <t>Lán til erlendra "fellow" félaga</t>
  </si>
  <si>
    <t>Landsbanki Íslands hf.</t>
  </si>
  <si>
    <t>S.15.</t>
  </si>
  <si>
    <t>S.14.ANN</t>
  </si>
  <si>
    <t xml:space="preserve">Útlán og kröfur á erlendra aðila </t>
  </si>
  <si>
    <t>Opinberir aðilar (ríki og sveitarfélög)</t>
  </si>
  <si>
    <t>Fjármálafyrirtæki (ótalin annars staðar)</t>
  </si>
  <si>
    <t xml:space="preserve">Fjármálageiri </t>
  </si>
  <si>
    <t>Units in foreign mutual and investment funds</t>
  </si>
  <si>
    <t>Aðrir verðbréfa og fjárfestingarsjóðir</t>
  </si>
  <si>
    <t>S.2.ERS</t>
  </si>
  <si>
    <t>S.2.ERI</t>
  </si>
  <si>
    <t>S.2.ERP</t>
  </si>
  <si>
    <t>S.2.ERV</t>
  </si>
  <si>
    <t>S.2.ERF</t>
  </si>
  <si>
    <t>S.2.ERO</t>
  </si>
  <si>
    <t>S.2.ERA</t>
  </si>
  <si>
    <t>S.11.LAB</t>
  </si>
  <si>
    <t>S.11.SJA</t>
  </si>
  <si>
    <t>S.11.ILA</t>
  </si>
  <si>
    <t>S.11.ISJ</t>
  </si>
  <si>
    <t>S.11.IAN</t>
  </si>
  <si>
    <t>S.11.RAF</t>
  </si>
  <si>
    <t>S.11.MAN</t>
  </si>
  <si>
    <t>S.11.VEN</t>
  </si>
  <si>
    <t>S.11.SAG</t>
  </si>
  <si>
    <t>S.11.THF</t>
  </si>
  <si>
    <t>S.11.THH</t>
  </si>
  <si>
    <t>S.11.THA</t>
  </si>
  <si>
    <t>S.11.OFL</t>
  </si>
  <si>
    <t>Innbyrðis fjármálastarfsemi</t>
  </si>
  <si>
    <t>Félagasamtök sem þjóna heimilum</t>
  </si>
  <si>
    <t xml:space="preserve">Hlutir í verðbréfa- og fjárfestingarsjóðum </t>
  </si>
  <si>
    <t>102.3.1</t>
  </si>
  <si>
    <t>102.3.2</t>
  </si>
  <si>
    <t>102.3.3</t>
  </si>
  <si>
    <t>Villupróf: Verðtryggð markaðsskuldabréf</t>
  </si>
  <si>
    <t>Villupróf: Verðtryggð markaðsskuldabréf. Fjármálageiri</t>
  </si>
  <si>
    <t>Villupróf: Verðtryggð markaðsskuldabréf. Hið opinbera</t>
  </si>
  <si>
    <t>Villupróf: Verðtryggð markaðsskuldabréf. Erlendir aðilar</t>
  </si>
  <si>
    <t>Villupróf: Önnur markaðsskuldabréf &gt;1 ár</t>
  </si>
  <si>
    <t>Villupróf: Önnur markaðsskuldabréf &gt;1 ár Fjármálageiri</t>
  </si>
  <si>
    <t>Villupróf: Önnur markaðsskuldabréf &gt;1 ár  Hið opinbera</t>
  </si>
  <si>
    <t>Villupróf: Önnur markaðsskuldabréf &gt;1 ár Erlendir aðilar</t>
  </si>
  <si>
    <t>Villupróf: Önnur markaðsskuldabréf og víxlar ≤ 1 ár</t>
  </si>
  <si>
    <t>Villupróf: Önnur markaðsskuldabréf og víxlar ≤ 1 ár  Erlendir aðilar</t>
  </si>
  <si>
    <t>Villupróf: Önnur markaðsskuldabréf og víxlar ≤ 1 ár Fjármálageiri</t>
  </si>
  <si>
    <t>Villupróf: Önnur markaðsskuldabréf og víxlar ≤ 1 ár Hið opinbera</t>
  </si>
  <si>
    <t>Greiddar óinnleystar ábyrgðir (innlendir aðilar)</t>
  </si>
  <si>
    <t>Yfirdráttarlán (innlendir aðilar)</t>
  </si>
  <si>
    <t>Víxlar (innlendir aðilar)</t>
  </si>
  <si>
    <t>Verðtryggð útlán (innlendir aðilar)</t>
  </si>
  <si>
    <t>Önnur útlán og kröfur (innlendir aðilar)</t>
  </si>
  <si>
    <t>Eignarleigusamningar (innlendir aðilar)</t>
  </si>
  <si>
    <t>Önnur útlán og kröfur</t>
  </si>
  <si>
    <t>Villupróf: Útgefið hlutafé</t>
  </si>
  <si>
    <t>Villupróf: Annað eigið fé</t>
  </si>
  <si>
    <t>Villupróf: Endurmatsbreytingar</t>
  </si>
  <si>
    <t>Villupróf: Skortstöður</t>
  </si>
  <si>
    <t>Villupróf: Innlend verðbréfaútgáfa</t>
  </si>
  <si>
    <t>Villupróf: Erlend verðbréfaútgáfa</t>
  </si>
  <si>
    <t>Other foreign assets n.i.e.</t>
  </si>
  <si>
    <t>99.8</t>
  </si>
  <si>
    <r>
      <t xml:space="preserve">Base for calculation of reserve requirement  </t>
    </r>
    <r>
      <rPr>
        <b/>
        <sz val="8"/>
        <color indexed="10"/>
        <rFont val="Arial"/>
        <family val="2"/>
      </rPr>
      <t xml:space="preserve"> (= 170.1 + 170.2)</t>
    </r>
  </si>
  <si>
    <t>103.2.2</t>
  </si>
  <si>
    <r>
      <t xml:space="preserve">Útlán og kröfur </t>
    </r>
    <r>
      <rPr>
        <b/>
        <sz val="10"/>
        <color indexed="10"/>
        <rFont val="Arial"/>
        <family val="2"/>
      </rPr>
      <t xml:space="preserve"> (= 5.1 + 5.2 - 5.3)</t>
    </r>
  </si>
  <si>
    <r>
      <t xml:space="preserve">Útlán </t>
    </r>
    <r>
      <rPr>
        <b/>
        <sz val="8"/>
        <color rgb="FFFF0000"/>
        <rFont val="Arial"/>
        <family val="2"/>
      </rPr>
      <t>(5.2.1 + 5.2.2.+ 5.2.3 + 5.2.4 + 5.2.5 +5.2.6)</t>
    </r>
  </si>
  <si>
    <t>Bandaríkjadalir</t>
  </si>
  <si>
    <t>Japönsk jen</t>
  </si>
  <si>
    <t>Danskar krónur</t>
  </si>
  <si>
    <t>Norskar krónur</t>
  </si>
  <si>
    <t>Sænskar krónur</t>
  </si>
  <si>
    <t>Aðrar myntir</t>
  </si>
  <si>
    <t>Evrur</t>
  </si>
  <si>
    <t>Euro</t>
  </si>
  <si>
    <t>United States Dollar</t>
  </si>
  <si>
    <t>Pound sterling</t>
  </si>
  <si>
    <t>Yen</t>
  </si>
  <si>
    <t>Danish krone</t>
  </si>
  <si>
    <t>Norwegian krone</t>
  </si>
  <si>
    <t>Swedish krone</t>
  </si>
  <si>
    <t>Swiss franc</t>
  </si>
  <si>
    <t>Other currencies</t>
  </si>
  <si>
    <t>Gagnasöfnun og upplýsingavinnsla</t>
  </si>
  <si>
    <t>Landakóði</t>
  </si>
  <si>
    <t xml:space="preserve">                                   Dagsetning:</t>
  </si>
  <si>
    <t xml:space="preserve">                                   Netfang:</t>
  </si>
  <si>
    <t>AT</t>
  </si>
  <si>
    <t>US</t>
  </si>
  <si>
    <t>BE</t>
  </si>
  <si>
    <t>GB</t>
  </si>
  <si>
    <t>BG</t>
  </si>
  <si>
    <t>DK</t>
  </si>
  <si>
    <t>EE</t>
  </si>
  <si>
    <t>FI</t>
  </si>
  <si>
    <t>FR</t>
  </si>
  <si>
    <t>FO</t>
  </si>
  <si>
    <t>GR</t>
  </si>
  <si>
    <t>NL</t>
  </si>
  <si>
    <t>IN</t>
  </si>
  <si>
    <t>IT</t>
  </si>
  <si>
    <t>JP</t>
  </si>
  <si>
    <t>CA</t>
  </si>
  <si>
    <t>CN</t>
  </si>
  <si>
    <t>HR</t>
  </si>
  <si>
    <t>CY</t>
  </si>
  <si>
    <t>LV</t>
  </si>
  <si>
    <t>LU</t>
  </si>
  <si>
    <t>MT</t>
  </si>
  <si>
    <t>NO</t>
  </si>
  <si>
    <t>PT</t>
  </si>
  <si>
    <t>PL</t>
  </si>
  <si>
    <t>RO</t>
  </si>
  <si>
    <t>RU</t>
  </si>
  <si>
    <t>SK</t>
  </si>
  <si>
    <t>SI</t>
  </si>
  <si>
    <t>ES</t>
  </si>
  <si>
    <t>CH</t>
  </si>
  <si>
    <t>SE</t>
  </si>
  <si>
    <t>HU</t>
  </si>
  <si>
    <t>DE</t>
  </si>
  <si>
    <t>Villupróf: Víkjandi Innlend lán</t>
  </si>
  <si>
    <t>Villupróf: Víkjandi Erlend lán</t>
  </si>
  <si>
    <t>Villupróf: Niðurfærslur útlána</t>
  </si>
  <si>
    <t>BR</t>
  </si>
  <si>
    <t>KY</t>
  </si>
  <si>
    <t>GG</t>
  </si>
  <si>
    <t>HK</t>
  </si>
  <si>
    <t>IE</t>
  </si>
  <si>
    <t>JE</t>
  </si>
  <si>
    <t>LT</t>
  </si>
  <si>
    <t>CZ</t>
  </si>
  <si>
    <t>4F</t>
  </si>
  <si>
    <t>4C</t>
  </si>
  <si>
    <t>4J</t>
  </si>
  <si>
    <t>4S</t>
  </si>
  <si>
    <t>1C</t>
  </si>
  <si>
    <t>5Z</t>
  </si>
  <si>
    <t xml:space="preserve">                                            Dagsetning:</t>
  </si>
  <si>
    <t xml:space="preserve">                                   Kennitala: </t>
  </si>
  <si>
    <r>
      <t>Sundurliðun innlendra skulda skv. rauneftirstöðvatíma (skuldir við innlenda aðila</t>
    </r>
    <r>
      <rPr>
        <sz val="8"/>
        <color theme="0"/>
        <rFont val="Arial"/>
        <family val="2"/>
      </rPr>
      <t xml:space="preserve">) </t>
    </r>
  </si>
  <si>
    <r>
      <t>Sundurliðun erlendra skulda skv. rauneftirstöðvatíma (skuldir við erlenda aðila</t>
    </r>
    <r>
      <rPr>
        <b/>
        <sz val="10"/>
        <color theme="0"/>
        <rFont val="Arial"/>
        <family val="2"/>
      </rPr>
      <t>)</t>
    </r>
  </si>
  <si>
    <t xml:space="preserve">                                              Dagsetning:</t>
  </si>
  <si>
    <t>Listi yfir landakóða</t>
  </si>
  <si>
    <t>Kt</t>
  </si>
  <si>
    <t>5405022930</t>
  </si>
  <si>
    <t>4910080160</t>
  </si>
  <si>
    <t>5309902149</t>
  </si>
  <si>
    <t>6102694199</t>
  </si>
  <si>
    <t>6102696569</t>
  </si>
  <si>
    <t>6102697029</t>
  </si>
  <si>
    <t xml:space="preserve">                                   Bankanúmer:</t>
  </si>
  <si>
    <t xml:space="preserve">                                   Skilaaðili (veljið úr fellivalmyndinni):</t>
  </si>
  <si>
    <t>Villupróf: Erlendar eignir og landaskipting  erlendra eigna</t>
  </si>
  <si>
    <t>Villupróf: Erlendar skuldir og landaskipting erlendra skulda</t>
  </si>
  <si>
    <t>grunn_inn_2014</t>
  </si>
  <si>
    <t>//grunngagnabú</t>
  </si>
  <si>
    <t>SI_EHR</t>
  </si>
  <si>
    <t>//samtölubú</t>
  </si>
  <si>
    <t>//dagur</t>
  </si>
  <si>
    <t>//mánuður</t>
  </si>
  <si>
    <t>//ár</t>
  </si>
  <si>
    <t>//stofnun/stofnanir</t>
  </si>
  <si>
    <t>XXXSUM.</t>
  </si>
  <si>
    <t>//formúla f. samtölur</t>
  </si>
  <si>
    <t>//kóði í samtölubúi</t>
  </si>
  <si>
    <t>.M.ESBSI$$.XX.XXX.XXX.XXXX.SX.XXX.XXX.IS.N.M</t>
  </si>
  <si>
    <t>//Gögnin byrja //Eignir</t>
  </si>
  <si>
    <t>.M.ESBSISM.XX.XXX.XXX.XXXX.SX.XXX.ISK.IS.N.M</t>
  </si>
  <si>
    <t>.M.ESBSISM.XX.$$$.XXX.XXXX.SX.XXX.ERL.IS.N.M</t>
  </si>
  <si>
    <t>.M.ESBSISM.XX.XXX.XXX.XXXX.SX.XXX.EUR.IS.N.M</t>
  </si>
  <si>
    <t>.M.ESBSISM.XX.XXX.XXX.XXXX.SX.XXX.USD.IS.N.M</t>
  </si>
  <si>
    <t>.M.ESBSISM.XX.XXX.XXX.XXXX.SX.XXX.GBP.IS.N.M</t>
  </si>
  <si>
    <t>.M.ESBSISM.XX.XXX.XXX.XXXX.SX.XXX.JPY.IS.N.M</t>
  </si>
  <si>
    <t>.M.ESBSISM.XX.XXX.XXX.XXXX.SX.XXX.DKK.IS.N.M</t>
  </si>
  <si>
    <t>.M.ESBSISM.XX.XXX.XXX.XXXX.SX.XXX.NOK.IS.N.M</t>
  </si>
  <si>
    <t>.M.ESBSISM.XX.XXX.XXX.XXXX.SX.XXX.SEK.IS.N.M</t>
  </si>
  <si>
    <t>.M.ESBSISM.XX.XXX.XXX.XXXX.SX.XXX.CHF.IS.N.M</t>
  </si>
  <si>
    <t>.M.ESBSISM.XX.XXX.XXX.XXXX.SX.XXX.ADR.IS.N.M</t>
  </si>
  <si>
    <t>.M.ESBSIVR.XX.XXX.XXX.XXXX.SX.XXX.ISK.IS.N.M</t>
  </si>
  <si>
    <t>.M.ESBSIGR.XX.XXX.XXX.XXXX.SX.XXX.XXX.IS.N.M</t>
  </si>
  <si>
    <t>.M.ESBSIIB.XX.XXX.XXX.XXXX.SX.XXX.ISK.IS.N.M</t>
  </si>
  <si>
    <t>.M.ESBSIBI.XX.XXX.XXX.XXXX.SX.XXX.ISK.IS.N.M</t>
  </si>
  <si>
    <t>.M.ESBSIAS.XX.XXX.XXX.XXXX.SX.XXX.ISK.IS.N.M</t>
  </si>
  <si>
    <t>.M.EVF$$$$.XX.XXX.XXX.XXXX.SX.XXX.XXX.IS.N.M</t>
  </si>
  <si>
    <t>//Veltufjáreignir</t>
  </si>
  <si>
    <t>.M.EVFAV$$.XX.XXX.XXX.XXXX.SX.XXX.XXX.IS.N.M</t>
  </si>
  <si>
    <t>//Afleiður</t>
  </si>
  <si>
    <t>.M.EVFHB$$.XX.$$$.XXX.XXXX.SX.XXX.XXX.IS.N.M</t>
  </si>
  <si>
    <t>//Hlutabréf og hlutdeildarskírteini</t>
  </si>
  <si>
    <t>.M.EVFHBHB.XX.ATV.XXX.XXXX.SX.XXX.XXX.IS.N.M</t>
  </si>
  <si>
    <t>.M.EVFHBHB.XX.LAB.XXX.XXXX.SX.XXX.XXX.IS.N.M</t>
  </si>
  <si>
    <t>.M.EVFHBHB.XX.SJA.XXX.XXXX.SX.XXX.XXX.IS.N.M</t>
  </si>
  <si>
    <t>.M.EVFHBHB.XX.ILA.XXX.XXXX.SX.XXX.XXX.IS.N.M</t>
  </si>
  <si>
    <t>.M.EVFHBHB.XX.ISJ.XXX.XXXX.SX.XXX.XXX.IS.N.M</t>
  </si>
  <si>
    <t>.M.EVFHBHB.XX.IAN.XXX.XXXX.SX.XXX.XXX.IS.N.M</t>
  </si>
  <si>
    <t>.M.EVFHBHB.XX.RAF.XXX.XXXX.SX.XXX.XXX.IS.N.M</t>
  </si>
  <si>
    <t>.M.EVFHBHB.XX.MAN.XXX.XXXX.SX.XXX.XXX.IS.N.M</t>
  </si>
  <si>
    <t>.M.EVFHBHB.XX.VEN.XXX.XXXX.SX.XXX.XXX.IS.N.M</t>
  </si>
  <si>
    <t>.M.EVFHBHB.XX.SAG.XXX.XXXX.SX.XXX.XXX.IS.N.M</t>
  </si>
  <si>
    <t>.M.EVFHBHB.XX.THF.XXX.XXXX.SX.XXX.XXX.IS.N.M</t>
  </si>
  <si>
    <t>.M.EVFHBHB.XX.THH.XXX.XXXX.SX.XXX.XXX.IS.N.M</t>
  </si>
  <si>
    <t>.M.EVFHBHB.XX.THA.XXX.XXXX.SX.XXX.XXX.IS.N.M</t>
  </si>
  <si>
    <t>.M.EVFHBHB.XX.OFL.XXX.XXXX.SX.XXX.XXX.IS.N.M</t>
  </si>
  <si>
    <t>.M.EVFHBHB.XX.FJA.XXX.XXXX.SX.XXX.XXX.IS.N.M</t>
  </si>
  <si>
    <t>.M.EVFHBHB.XX.INN.XXX.XXXX.SX.XXX.XXX.IS.N.M</t>
  </si>
  <si>
    <t>.M.EVFHBHB.XX.SLI.XXX.XXXX.SX.XXX.XXX.IS.N.M</t>
  </si>
  <si>
    <t>.M.EVFHBHB.XX.PEN.XXX.XXXX.SX.XXX.XXX.IS.N.M</t>
  </si>
  <si>
    <t>.M.EVFHBHB.XX.SJO.XXX.XXXX.SX.XXX.XXX.IS.N.M</t>
  </si>
  <si>
    <t>.M.EVFHBHB.XX.YFT.XXX.XXXX.SX.XXX.XXX.IS.N.M</t>
  </si>
  <si>
    <t>.M.EVFHBHB.XX.SLY.XXX.XXXX.SX.XXX.XXX.IS.N.M</t>
  </si>
  <si>
    <t>.M.EVFHBHB.XX.FHL.XXX.XXXX.SX.XXX.XXX.IS.N.M</t>
  </si>
  <si>
    <t>.M.EVFHBHB.XX.INF.XXX.XXXX.SX.XXX.XXX.IS.N.M</t>
  </si>
  <si>
    <t>.M.EVFHBHB.XX.TRY.XXX.XXXX.SX.XXX.XXX.IS.N.M</t>
  </si>
  <si>
    <t>.M.EVFHBHB.XX.LIF.XXX.XXXX.SX.XXX.XXX.IS.N.M</t>
  </si>
  <si>
    <t>.M.EVFHBHB.XX.NPH.XXX.XXXX.SX.XXX.XXX.IS.N.M</t>
  </si>
  <si>
    <t>.M.EVFHBHB.XX.ERL.XXX.XXXX.SX.XXX.XXX.IS.N.M</t>
  </si>
  <si>
    <t>.M.EVFSV$$.XX.$$$.XXX.XXXX.SX.XXX.XXX.IS.N.M</t>
  </si>
  <si>
    <t>//Skuldabréf og víxlar</t>
  </si>
  <si>
    <t>.M.EVFSVVM.XX.$$$.XXX.XXXX.SV.XXX.XXX.IS.N.M</t>
  </si>
  <si>
    <t>//Skuldabréf og víxlar, Verðtryggð markaðsskuldabréf</t>
  </si>
  <si>
    <t>.M.EVFSVVM.XX.ATV.XXX.XXXX.SV.XXX.XXX.IS.N.M</t>
  </si>
  <si>
    <t>.M.EVFSVVM.XX.LAB.XXX.XXXX.SV.XXX.XXX.IS.N.M</t>
  </si>
  <si>
    <t>.M.EVFSVVM.XX.SJA.XXX.XXXX.SV.XXX.XXX.IS.N.M</t>
  </si>
  <si>
    <t>.M.EVFSVVM.XX.ILA.XXX.XXXX.SV.XXX.XXX.IS.N.M</t>
  </si>
  <si>
    <t>.M.EVFSVVM.XX.ISJ.XXX.XXXX.SV.XXX.XXX.IS.N.M</t>
  </si>
  <si>
    <t>.M.EVFSVVM.XX.IAN.XXX.XXXX.SV.XXX.XXX.IS.N.M</t>
  </si>
  <si>
    <t>.M.EVFSVVM.XX.RAF.XXX.XXXX.SV.XXX.XXX.IS.N.M</t>
  </si>
  <si>
    <t>.M.EVFSVVM.XX.MAN.XXX.XXXX.SV.XXX.XXX.IS.N.M</t>
  </si>
  <si>
    <t>.M.EVFSVVM.XX.VEN.XXX.XXXX.SV.XXX.XXX.IS.N.M</t>
  </si>
  <si>
    <t>.M.EVFSVVM.XX.SAG.XXX.XXXX.SV.XXX.XXX.IS.N.M</t>
  </si>
  <si>
    <t>.M.EVFSVVM.XX.THF.XXX.XXXX.SV.XXX.XXX.IS.N.M</t>
  </si>
  <si>
    <t>.M.EVFSVVM.XX.THH.XXX.XXXX.SV.XXX.XXX.IS.N.M</t>
  </si>
  <si>
    <t>.M.EVFSVVM.XX.THA.XXX.XXXX.SV.XXX.XXX.IS.N.M</t>
  </si>
  <si>
    <t>.M.EVFSVVM.XX.OFL.XXX.XXXX.SV.XXX.XXX.IS.N.M</t>
  </si>
  <si>
    <t>.M.EVFSVVM.XX.FJA.XXX.XXXX.SV.XXX.XXX.IS.N.M</t>
  </si>
  <si>
    <t>.M.EVFSVVM.XX.INN.XXX.XXXX.SV.XXX.XXX.IS.N.M</t>
  </si>
  <si>
    <t>.M.EVFSVVM.XX.SLI.XXX.XXXX.SV.XXX.XXX.IS.N.M</t>
  </si>
  <si>
    <t>.M.EVFSVVM.XX.PEN.XXX.XXXX.SV.XXX.XXX.IS.N.M</t>
  </si>
  <si>
    <t>.M.EVFSVVM.XX.SJO.XXX.XXXX.SV.XXX.XXX.IS.N.M</t>
  </si>
  <si>
    <t>.M.EVFSVVM.XX.YFT.XXX.XXXX.SV.XXX.XXX.IS.N.M</t>
  </si>
  <si>
    <t>.M.EVFSVVM.XX.SLY.XXX.XXXX.SV.XXX.XXX.IS.N.M</t>
  </si>
  <si>
    <t>.M.EVFSVVM.XX.FHL.XXX.XXXX.SV.XXX.XXX.IS.N.M</t>
  </si>
  <si>
    <t>.M.EVFSVVM.XX.INF.XXX.XXXX.SV.XXX.XXX.IS.N.M</t>
  </si>
  <si>
    <t>.M.EVFSVVM.XX.TRY.XXX.XXXX.SV.XXX.XXX.IS.N.M</t>
  </si>
  <si>
    <t>.M.EVFSVVM.XX.LIF.XXX.XXXX.SV.XXX.XXX.IS.N.M</t>
  </si>
  <si>
    <t>.M.EVFSVVM.XX.OPI.XXX.XXXX.SV.XXX.XXX.IS.N.M</t>
  </si>
  <si>
    <t>.M.EVFSVVM.XX.RSS.XXX.XXXX.SV.XXX.XXX.IS.N.M</t>
  </si>
  <si>
    <t>.M.EVFSVVM.XX.BAJ.XXX.XXXX.SV.XXX.XXX.IS.N.M</t>
  </si>
  <si>
    <t>.M.EVFSVVM.XX.NPH.XXX.XXXX.SV.XXX.XXX.IS.N.M</t>
  </si>
  <si>
    <t>.M.EVFSVVM.XX.ERL.XXX.XXXX.SV.XXX.XXX.IS.N.M</t>
  </si>
  <si>
    <t>.M.EVFSVOM.XX.$$$.XXX.XXXX.SX.LAT.XXX.IS.N.M</t>
  </si>
  <si>
    <t>//Skuldabréf og víxlar, Önnur markaðsskuldabréf og víxlar &gt; 1 ár</t>
  </si>
  <si>
    <t>.M.EVFSVOM.XX.ATV.XXX.XXXX.SX.LAT.XXX.IS.N.M</t>
  </si>
  <si>
    <t>.M.EVFSVOM.XX.LAB.XXX.XXXX.SX.LAT.XXX.IS.N.M</t>
  </si>
  <si>
    <t>.M.EVFSVOM.XX.SJA.XXX.XXXX.SX.LAT.XXX.IS.N.M</t>
  </si>
  <si>
    <t>.M.EVFSVOM.XX.ILA.XXX.XXXX.SX.LAT.XXX.IS.N.M</t>
  </si>
  <si>
    <t>.M.EVFSVOM.XX.ISJ.XXX.XXXX.SX.LAT.XXX.IS.N.M</t>
  </si>
  <si>
    <t>.M.EVFSVOM.XX.IAN.XXX.XXXX.SX.LAT.XXX.IS.N.M</t>
  </si>
  <si>
    <t>.M.EVFSVOM.XX.RAF.XXX.XXXX.SX.LAT.XXX.IS.N.M</t>
  </si>
  <si>
    <t>.M.EVFSVOM.XX.MAN.XXX.XXXX.SX.LAT.XXX.IS.N.M</t>
  </si>
  <si>
    <t>.M.EVFSVOM.XX.VEN.XXX.XXXX.SX.LAT.XXX.IS.N.M</t>
  </si>
  <si>
    <t>.M.EVFSVOM.XX.SAG.XXX.XXXX.SX.LAT.XXX.IS.N.M</t>
  </si>
  <si>
    <t>.M.EVFSVOM.XX.THF.XXX.XXXX.SX.LAT.XXX.IS.N.M</t>
  </si>
  <si>
    <t>.M.EVFSVOM.XX.THH.XXX.XXXX.SX.LAT.XXX.IS.N.M</t>
  </si>
  <si>
    <t>.M.EVFSVOM.XX.THA.XXX.XXXX.SX.LAT.XXX.IS.N.M</t>
  </si>
  <si>
    <t>.M.EVFSVOM.XX.OFL.XXX.XXXX.SX.LAT.XXX.IS.N.M</t>
  </si>
  <si>
    <t>.M.EVFSVOM.XX.FJA.XXX.XXXX.SX.LAT.XXX.IS.N.M</t>
  </si>
  <si>
    <t>.M.EVFSVOM.XX.INN.XXX.XXXX.SX.LAT.XXX.IS.N.M</t>
  </si>
  <si>
    <t>.M.EVFSVOM.XX.SLI.XXX.XXXX.SX.LAT.XXX.IS.N.M</t>
  </si>
  <si>
    <t>.M.EVFSVOM.XX.PEN.XXX.XXXX.SX.LAT.XXX.IS.N.M</t>
  </si>
  <si>
    <t>.M.EVFSVOM.XX.SJO.XXX.XXXX.SX.LAT.XXX.IS.N.M</t>
  </si>
  <si>
    <t>.M.EVFSVOM.XX.YFT.XXX.XXXX.SX.LAT.XXX.IS.N.M</t>
  </si>
  <si>
    <t>.M.EVFSVOM.XX.SLY.XXX.XXXX.SX.LAT.XXX.IS.N.M</t>
  </si>
  <si>
    <t>.M.EVFSVOM.XX.FHL.XXX.XXXX.SX.LAT.XXX.IS.N.M</t>
  </si>
  <si>
    <t>.M.EVFSVOM.XX.INF.XXX.XXXX.SX.LAT.XXX.IS.N.M</t>
  </si>
  <si>
    <t>.M.EVFSVOM.XX.TRY.XXX.XXXX.SX.LAT.XXX.IS.N.M</t>
  </si>
  <si>
    <t>.M.EVFSVOM.XX.LIF.XXX.XXXX.SX.LAT.XXX.IS.N.M</t>
  </si>
  <si>
    <t>.M.EVFSVOM.XX.OPI.XXX.XXXX.SX.LAT.XXX.IS.N.M</t>
  </si>
  <si>
    <t>.M.EVFSVOM.XX.RSS.XXX.XXXX.SX.LAT.XXX.IS.N.M</t>
  </si>
  <si>
    <t>.M.EVFSVOM.XX.BAJ.XXX.XXXX.SX.LAT.XXX.IS.N.M</t>
  </si>
  <si>
    <t>.M.EVFSVOM.XX.NPH.XXX.XXXX.SX.LAT.XXX.IS.N.M</t>
  </si>
  <si>
    <t>.M.EVFSVOM.XX.ERL.XXX.XXXX.SX.LAT.XXX.IS.N.M</t>
  </si>
  <si>
    <t>.M.EVFSVOM.XX.$$$.XXX.XXXX.SX.SKT.XXX.IS.N.M</t>
  </si>
  <si>
    <t>//Skuldabréf og víxlar, Önnur markaðsskuldabréf og víxlar  ≤ 1 ár</t>
  </si>
  <si>
    <t>.M.EVFSVOM.XX.ATV.XXX.XXXX.SX.SKT.XXX.IS.N.M</t>
  </si>
  <si>
    <t>.M.EVFSVOM.XX.LAB.XXX.XXXX.SX.SKT.XXX.IS.N.M</t>
  </si>
  <si>
    <t>.M.EVFSVOM.XX.SJA.XXX.XXXX.SX.SKT.XXX.IS.N.M</t>
  </si>
  <si>
    <t>.M.EVFSVOM.XX.ILA.XXX.XXXX.SX.SKT.XXX.IS.N.M</t>
  </si>
  <si>
    <t>.M.EVFSVOM.XX.ISJ.XXX.XXXX.SX.SKT.XXX.IS.N.M</t>
  </si>
  <si>
    <t>.M.EVFSVOM.XX.IAN.XXX.XXXX.SX.SKT.XXX.IS.N.M</t>
  </si>
  <si>
    <t>.M.EVFSVOM.XX.RAF.XXX.XXXX.SX.SKT.XXX.IS.N.M</t>
  </si>
  <si>
    <t>.M.EVFSVOM.XX.MAN.XXX.XXXX.SX.SKT.XXX.IS.N.M</t>
  </si>
  <si>
    <t>.M.EVFSVOM.XX.VEN.XXX.XXXX.SX.SKT.XXX.IS.N.M</t>
  </si>
  <si>
    <t>.M.EVFSVOM.XX.SAG.XXX.XXXX.SX.SKT.XXX.IS.N.M</t>
  </si>
  <si>
    <t>.M.EVFSVOM.XX.THF.XXX.XXXX.SX.SKT.XXX.IS.N.M</t>
  </si>
  <si>
    <t>.M.EVFSVOM.XX.THH.XXX.XXXX.SX.SKT.XXX.IS.N.M</t>
  </si>
  <si>
    <t>.M.EVFSVOM.XX.THA.XXX.XXXX.SX.SKT.XXX.IS.N.M</t>
  </si>
  <si>
    <t>.M.EVFSVOM.XX.OFL.XXX.XXXX.SX.SKT.XXX.IS.N.M</t>
  </si>
  <si>
    <t>.M.EVFSVOM.XX.FJA.XXX.XXXX.SX.SKT.XXX.IS.N.M</t>
  </si>
  <si>
    <t>.M.EVFSVOM.XX.INN.XXX.XXXX.SX.SKT.XXX.IS.N.M</t>
  </si>
  <si>
    <t>.M.EVFSVOM.XX.SLI.XXX.XXXX.SX.SKT.XXX.IS.N.M</t>
  </si>
  <si>
    <t>.M.EVFSVOM.XX.PEN.XXX.XXXX.SX.SKT.XXX.IS.N.M</t>
  </si>
  <si>
    <t>.M.EVFSVOM.XX.SJO.XXX.XXXX.SX.SKT.XXX.IS.N.M</t>
  </si>
  <si>
    <t>.M.EVFSVOM.XX.YFT.XXX.XXXX.SX.SKT.XXX.IS.N.M</t>
  </si>
  <si>
    <t>.M.EVFSVOM.XX.SLY.XXX.XXXX.SX.SKT.XXX.IS.N.M</t>
  </si>
  <si>
    <t>.M.EVFSVOM.XX.FHL.XXX.XXXX.SX.SKT.XXX.IS.N.M</t>
  </si>
  <si>
    <t>.M.EVFSVOM.XX.INF.XXX.XXXX.SX.SKT.XXX.IS.N.M</t>
  </si>
  <si>
    <t>.M.EVFSVOM.XX.TRY.XXX.XXXX.SX.SKT.XXX.IS.N.M</t>
  </si>
  <si>
    <t>.M.EVFSVOM.XX.LIF.XXX.XXXX.SX.SKT.XXX.IS.N.M</t>
  </si>
  <si>
    <t>.M.EVFSVOM.XX.OPI.XXX.XXXX.SX.SKT.XXX.IS.N.M</t>
  </si>
  <si>
    <t>.M.EVFSVOM.XX.RSS.XXX.XXXX.SX.SKT.XXX.IS.N.M</t>
  </si>
  <si>
    <t>.M.EVFSVOM.XX.BAJ.XXX.XXXX.SX.SKT.XXX.IS.N.M</t>
  </si>
  <si>
    <t>.M.EVFSVOM.XX.NPH.XXX.XXXX.SX.SKT.XXX.IS.N.M</t>
  </si>
  <si>
    <t>.M.EVFSVOM.XX.ERL.XXX.XXXX.SX.SKT.XXX.IS.N.M</t>
  </si>
  <si>
    <t>.M.EGR$$$$.XX.XXX.XXX.XXXX.SX.XXX.XXX.IS.N.M</t>
  </si>
  <si>
    <t>//Fjáreignir í gangvirði í gegnum rekstrarreikning</t>
  </si>
  <si>
    <t>.M.EGRHB$$.XX.$$$.XXX.XXXX.SX.XXX.XXX.IS.N.M</t>
  </si>
  <si>
    <t>.M.EGRHBHB.XX.ATV.XXX.XXXX.SX.XXX.XXX.IS.N.M</t>
  </si>
  <si>
    <t>.M.EGRHBHB.XX.LAB.XXX.XXXX.SX.XXX.XXX.IS.N.M</t>
  </si>
  <si>
    <t>.M.EGRHBHB.XX.SJA.XXX.XXXX.SX.XXX.XXX.IS.N.M</t>
  </si>
  <si>
    <t>.M.EGRHBHB.XX.ILA.XXX.XXXX.SX.XXX.XXX.IS.N.M</t>
  </si>
  <si>
    <t>.M.EGRHBHB.XX.ISJ.XXX.XXXX.SX.XXX.XXX.IS.N.M</t>
  </si>
  <si>
    <t>.M.EGRHBHB.XX.IAN.XXX.XXXX.SX.XXX.XXX.IS.N.M</t>
  </si>
  <si>
    <t>.M.EGRHBHB.XX.RAF.XXX.XXXX.SX.XXX.XXX.IS.N.M</t>
  </si>
  <si>
    <t>.M.EGRHBHB.XX.MAN.XXX.XXXX.SX.XXX.XXX.IS.N.M</t>
  </si>
  <si>
    <t>.M.EGRHBHB.XX.VEN.XXX.XXXX.SX.XXX.XXX.IS.N.M</t>
  </si>
  <si>
    <t>.M.EGRHBHB.XX.SAG.XXX.XXXX.SX.XXX.XXX.IS.N.M</t>
  </si>
  <si>
    <t>.M.EGRHBHB.XX.THF.XXX.XXXX.SX.XXX.XXX.IS.N.M</t>
  </si>
  <si>
    <t>.M.EGRHBHB.XX.THH.XXX.XXXX.SX.XXX.XXX.IS.N.M</t>
  </si>
  <si>
    <t>.M.EGRHBHB.XX.THA.XXX.XXXX.SX.XXX.XXX.IS.N.M</t>
  </si>
  <si>
    <t>.M.EGRHBHB.XX.OFL.XXX.XXXX.SX.XXX.XXX.IS.N.M</t>
  </si>
  <si>
    <t>.M.EGRHBHB.XX.FJA.XXX.XXXX.SX.XXX.XXX.IS.N.M</t>
  </si>
  <si>
    <t>.M.EGRHBHB.XX.INN.XXX.XXXX.SX.XXX.XXX.IS.N.M</t>
  </si>
  <si>
    <t>.M.EGRHBHB.XX.SLI.XXX.XXXX.SX.XXX.XXX.IS.N.M</t>
  </si>
  <si>
    <t>.M.EGRHBHB.XX.PEN.XXX.XXXX.SX.XXX.XXX.IS.N.M</t>
  </si>
  <si>
    <t>.M.EGRHBHB.XX.SJO.XXX.XXXX.SX.XXX.XXX.IS.N.M</t>
  </si>
  <si>
    <t>.M.EGRHBHB.XX.YFT.XXX.XXXX.SX.XXX.XXX.IS.N.M</t>
  </si>
  <si>
    <t>.M.EGRHBHB.XX.SLY.XXX.XXXX.SX.XXX.XXX.IS.N.M</t>
  </si>
  <si>
    <t>.M.EGRHBHB.XX.FHL.XXX.XXXX.SX.XXX.XXX.IS.N.M</t>
  </si>
  <si>
    <t>.M.EGRHBHB.XX.INF.XXX.XXXX.SX.XXX.XXX.IS.N.M</t>
  </si>
  <si>
    <t>.M.EGRHBHB.XX.TRY.XXX.XXXX.SX.XXX.XXX.IS.N.M</t>
  </si>
  <si>
    <t>.M.EGRHBHB.XX.LIF.XXX.XXXX.SX.XXX.XXX.IS.N.M</t>
  </si>
  <si>
    <t>.M.EGRHBHB.XX.NPH.XXX.XXXX.SX.XXX.XXX.IS.N.M</t>
  </si>
  <si>
    <t>.M.EGRHBHB.XX.ERL.XXX.XXXX.SX.XXX.XXX.IS.N.M</t>
  </si>
  <si>
    <t>.M.EGRSV$$.XX.$$$.XXX.XXXX.SX.XXX.XXX.IS.N.M</t>
  </si>
  <si>
    <t>.M.EGRSVVM.XX.$$$.XXX.XXXX.SV.XXX.XXX.IS.N.M</t>
  </si>
  <si>
    <t>.M.EGRSVVM.XX.ATV.XXX.XXXX.SV.XXX.XXX.IS.N.M</t>
  </si>
  <si>
    <t>.M.EGRSVVM.XX.LAB.XXX.XXXX.SV.XXX.XXX.IS.N.M</t>
  </si>
  <si>
    <t>.M.EGRSVVM.XX.SJA.XXX.XXXX.SV.XXX.XXX.IS.N.M</t>
  </si>
  <si>
    <t>.M.EGRSVVM.XX.ILA.XXX.XXXX.SV.XXX.XXX.IS.N.M</t>
  </si>
  <si>
    <t>.M.EGRSVVM.XX.ISJ.XXX.XXXX.SV.XXX.XXX.IS.N.M</t>
  </si>
  <si>
    <t>.M.EGRSVVM.XX.IAN.XXX.XXXX.SV.XXX.XXX.IS.N.M</t>
  </si>
  <si>
    <t>.M.EGRSVVM.XX.RAF.XXX.XXXX.SV.XXX.XXX.IS.N.M</t>
  </si>
  <si>
    <t>.M.EGRSVVM.XX.MAN.XXX.XXXX.SV.XXX.XXX.IS.N.M</t>
  </si>
  <si>
    <t>.M.EGRSVVM.XX.VEN.XXX.XXXX.SV.XXX.XXX.IS.N.M</t>
  </si>
  <si>
    <t>.M.EGRSVVM.XX.SAG.XXX.XXXX.SV.XXX.XXX.IS.N.M</t>
  </si>
  <si>
    <t>.M.EGRSVVM.XX.THF.XXX.XXXX.SV.XXX.XXX.IS.N.M</t>
  </si>
  <si>
    <t>.M.EGRSVVM.XX.THH.XXX.XXXX.SV.XXX.XXX.IS.N.M</t>
  </si>
  <si>
    <t>.M.EGRSVVM.XX.THA.XXX.XXXX.SV.XXX.XXX.IS.N.M</t>
  </si>
  <si>
    <t>.M.EGRSVVM.XX.OFL.XXX.XXXX.SV.XXX.XXX.IS.N.M</t>
  </si>
  <si>
    <t>.M.EGRSVVM.XX.FJA.XXX.XXXX.SV.XXX.XXX.IS.N.M</t>
  </si>
  <si>
    <t>.M.EGRSVVM.XX.INN.XXX.XXXX.SV.XXX.XXX.IS.N.M</t>
  </si>
  <si>
    <t>.M.EGRSVVM.XX.SLI.XXX.XXXX.SV.XXX.XXX.IS.N.M</t>
  </si>
  <si>
    <t>.M.EGRSVVM.XX.PEN.XXX.XXXX.SV.XXX.XXX.IS.N.M</t>
  </si>
  <si>
    <t>.M.EGRSVVM.XX.SJO.XXX.XXXX.SV.XXX.XXX.IS.N.M</t>
  </si>
  <si>
    <t>.M.EGRSVVM.XX.YFT.XXX.XXXX.SV.XXX.XXX.IS.N.M</t>
  </si>
  <si>
    <t>.M.EGRSVVM.XX.SLY.XXX.XXXX.SV.XXX.XXX.IS.N.M</t>
  </si>
  <si>
    <t>.M.EGRSVVM.XX.FHL.XXX.XXXX.SV.XXX.XXX.IS.N.M</t>
  </si>
  <si>
    <t>.M.EGRSVVM.XX.INF.XXX.XXXX.SV.XXX.XXX.IS.N.M</t>
  </si>
  <si>
    <t>.M.EGRSVVM.XX.TRY.XXX.XXXX.SV.XXX.XXX.IS.N.M</t>
  </si>
  <si>
    <t>.M.EGRSVVM.XX.LIF.XXX.XXXX.SV.XXX.XXX.IS.N.M</t>
  </si>
  <si>
    <t>.M.EGRSVVM.XX.OPI.XXX.XXXX.SV.XXX.XXX.IS.N.M</t>
  </si>
  <si>
    <t>.M.EGRSVVM.XX.RSS.XXX.XXXX.SV.XXX.XXX.IS.N.M</t>
  </si>
  <si>
    <t>.M.EGRSVVM.XX.BAJ.XXX.XXXX.SV.XXX.XXX.IS.N.M</t>
  </si>
  <si>
    <t>.M.EGRSVVM.XX.NPH.XXX.XXXX.SV.XXX.XXX.IS.N.M</t>
  </si>
  <si>
    <t>.M.EGRSVVM.XX.ERL.XXX.XXXX.SV.XXX.XXX.IS.N.M</t>
  </si>
  <si>
    <t>.M.EGRSVOM.XX.$$$.XXX.XXXX.SX.LAT.XXX.IS.N.M</t>
  </si>
  <si>
    <t>.M.EGRSVOM.XX.ATV.XXX.XXXX.SX.LAT.XXX.IS.N.M</t>
  </si>
  <si>
    <t>.M.EGRSVOM.XX.LAB.XXX.XXXX.SX.LAT.XXX.IS.N.M</t>
  </si>
  <si>
    <t>.M.EGRSVOM.XX.SJA.XXX.XXXX.SX.LAT.XXX.IS.N.M</t>
  </si>
  <si>
    <t>.M.EGRSVOM.XX.ILA.XXX.XXXX.SX.LAT.XXX.IS.N.M</t>
  </si>
  <si>
    <t>.M.EGRSVOM.XX.ISJ.XXX.XXXX.SX.LAT.XXX.IS.N.M</t>
  </si>
  <si>
    <t>.M.EGRSVOM.XX.IAN.XXX.XXXX.SX.LAT.XXX.IS.N.M</t>
  </si>
  <si>
    <t>.M.EGRSVOM.XX.RAF.XXX.XXXX.SX.LAT.XXX.IS.N.M</t>
  </si>
  <si>
    <t>.M.EGRSVOM.XX.MAN.XXX.XXXX.SX.LAT.XXX.IS.N.M</t>
  </si>
  <si>
    <t>.M.EGRSVOM.XX.VEN.XXX.XXXX.SX.LAT.XXX.IS.N.M</t>
  </si>
  <si>
    <t>.M.EGRSVOM.XX.SAG.XXX.XXXX.SX.LAT.XXX.IS.N.M</t>
  </si>
  <si>
    <t>.M.EGRSVOM.XX.THF.XXX.XXXX.SX.LAT.XXX.IS.N.M</t>
  </si>
  <si>
    <t>.M.EGRSVOM.XX.THH.XXX.XXXX.SX.LAT.XXX.IS.N.M</t>
  </si>
  <si>
    <t>.M.EGRSVOM.XX.THA.XXX.XXXX.SX.LAT.XXX.IS.N.M</t>
  </si>
  <si>
    <t>.M.EGRSVOM.XX.OFL.XXX.XXXX.SX.LAT.XXX.IS.N.M</t>
  </si>
  <si>
    <t>.M.EGRSVOM.XX.FJA.XXX.XXXX.SX.LAT.XXX.IS.N.M</t>
  </si>
  <si>
    <t>.M.EGRSVOM.XX.INN.XXX.XXXX.SX.LAT.XXX.IS.N.M</t>
  </si>
  <si>
    <t>.M.EGRSVOM.XX.SLI.XXX.XXXX.SX.LAT.XXX.IS.N.M</t>
  </si>
  <si>
    <t>.M.EGRSVOM.XX.PEN.XXX.XXXX.SX.LAT.XXX.IS.N.M</t>
  </si>
  <si>
    <t>.M.EGRSVOM.XX.SJO.XXX.XXXX.SX.LAT.XXX.IS.N.M</t>
  </si>
  <si>
    <t>.M.EGRSVOM.XX.YFT.XXX.XXXX.SX.LAT.XXX.IS.N.M</t>
  </si>
  <si>
    <t>.M.EGRSVOM.XX.SLY.XXX.XXXX.SX.LAT.XXX.IS.N.M</t>
  </si>
  <si>
    <t>.M.EGRSVOM.XX.FHL.XXX.XXXX.SX.LAT.XXX.IS.N.M</t>
  </si>
  <si>
    <t>.M.EGRSVOM.XX.INF.XXX.XXXX.SX.LAT.XXX.IS.N.M</t>
  </si>
  <si>
    <t>.M.EGRSVOM.XX.TRY.XXX.XXXX.SX.LAT.XXX.IS.N.M</t>
  </si>
  <si>
    <t>.M.EGRSVOM.XX.LIF.XXX.XXXX.SX.LAT.XXX.IS.N.M</t>
  </si>
  <si>
    <t>.M.EGRSVOM.XX.OPI.XXX.XXXX.SX.LAT.XXX.IS.N.M</t>
  </si>
  <si>
    <t>.M.EGRSVOM.XX.RSS.XXX.XXXX.SX.LAT.XXX.IS.N.M</t>
  </si>
  <si>
    <t>.M.EGRSVOM.XX.BAJ.XXX.XXXX.SX.LAT.XXX.IS.N.M</t>
  </si>
  <si>
    <t>.M.EGRSVOM.XX.NPH.XXX.XXXX.SX.LAT.XXX.IS.N.M</t>
  </si>
  <si>
    <t>.M.EGRSVOM.XX.ERL.XXX.XXXX.SX.LAT.XXX.IS.N.M</t>
  </si>
  <si>
    <t>.M.EGRSVMV.XX.$$$.XXX.XXXX.SX.SKT.XXX.IS.N.M</t>
  </si>
  <si>
    <t>//Skuldabréf og víxlar, Önnur markaðsskuldabréf og víxlar ≤ 1 ár</t>
  </si>
  <si>
    <t>.M.EGRSVMV.XX.ATV.XXX.XXXX.SX.SKT.XXX.IS.N.M</t>
  </si>
  <si>
    <t>.M.EGRSVMV.XX.LAB.XXX.XXXX.SX.SKT.XXX.IS.N.M</t>
  </si>
  <si>
    <t>.M.EGRSVMV.XX.SJA.XXX.XXXX.SX.SKT.XXX.IS.N.M</t>
  </si>
  <si>
    <t>.M.EGRSVMV.XX.ILA.XXX.XXXX.SX.SKT.XXX.IS.N.M</t>
  </si>
  <si>
    <t>.M.EGRSVMV.XX.ISJ.XXX.XXXX.SX.SKT.XXX.IS.N.M</t>
  </si>
  <si>
    <t>.M.EGRSVMV.XX.IAN.XXX.XXXX.SX.SKT.XXX.IS.N.M</t>
  </si>
  <si>
    <t>.M.EGRSVMV.XX.RAF.XXX.XXXX.SX.SKT.XXX.IS.N.M</t>
  </si>
  <si>
    <t>.M.EGRSVMV.XX.MAN.XXX.XXXX.SX.SKT.XXX.IS.N.M</t>
  </si>
  <si>
    <t>.M.EGRSVMV.XX.VEN.XXX.XXXX.SX.SKT.XXX.IS.N.M</t>
  </si>
  <si>
    <t>.M.EGRSVMV.XX.SAG.XXX.XXXX.SX.SKT.XXX.IS.N.M</t>
  </si>
  <si>
    <t>.M.EGRSVMV.XX.THF.XXX.XXXX.SX.SKT.XXX.IS.N.M</t>
  </si>
  <si>
    <t>.M.EGRSVMV.XX.THH.XXX.XXXX.SX.SKT.XXX.IS.N.M</t>
  </si>
  <si>
    <t>.M.EGRSVMV.XX.THA.XXX.XXXX.SX.SKT.XXX.IS.N.M</t>
  </si>
  <si>
    <t>.M.EGRSVMV.XX.OFL.XXX.XXXX.SX.SKT.XXX.IS.N.M</t>
  </si>
  <si>
    <t>.M.EGRSVMV.XX.FJA.XXX.XXXX.SX.SKT.XXX.IS.N.M</t>
  </si>
  <si>
    <t>.M.EGRSVMV.XX.INN.XXX.XXXX.SX.SKT.XXX.IS.N.M</t>
  </si>
  <si>
    <t>.M.EGRSVMV.XX.SLI.XXX.XXXX.SX.SKT.XXX.IS.N.M</t>
  </si>
  <si>
    <t>.M.EGRSVMV.XX.PEN.XXX.XXXX.SX.SKT.XXX.IS.N.M</t>
  </si>
  <si>
    <t>.M.EGRSVMV.XX.SJO.XXX.XXXX.SX.SKT.XXX.IS.N.M</t>
  </si>
  <si>
    <t>.M.EGRSVMV.XX.YFT.XXX.XXXX.SX.SKT.XXX.IS.N.M</t>
  </si>
  <si>
    <t>.M.EGRSVMV.XX.SLY.XXX.XXXX.SX.SKT.XXX.IS.N.M</t>
  </si>
  <si>
    <t>.M.EGRSVMV.XX.FHL.XXX.XXXX.SX.SKT.XXX.IS.N.M</t>
  </si>
  <si>
    <t>.M.EGRSVMV.XX.INF.XXX.XXXX.SX.SKT.XXX.IS.N.M</t>
  </si>
  <si>
    <t>.M.EGRSVMV.XX.TRY.XXX.XXXX.SX.SKT.XXX.IS.N.M</t>
  </si>
  <si>
    <t>.M.EGRSVMV.XX.LIF.XXX.XXXX.SX.SKT.XXX.IS.N.M</t>
  </si>
  <si>
    <t>.M.EGRSVMV.XX.OPI.XXX.XXXX.SX.SKT.XXX.IS.N.M</t>
  </si>
  <si>
    <t>.M.EGRSVMV.XX.RSS.XXX.XXXX.SX.SKT.XXX.IS.N.M</t>
  </si>
  <si>
    <t>.M.EGRSVMV.XX.BAJ.XXX.XXXX.SX.SKT.XXX.IS.N.M</t>
  </si>
  <si>
    <t>.M.EGRSVMV.XX.NPH.XXX.XXXX.SX.SKT.XXX.IS.N.M</t>
  </si>
  <si>
    <t>.M.EGRSVMV.XX.ERL.XXX.XXXX.SX.SKT.XXX.IS.N.M</t>
  </si>
  <si>
    <t>.M.ESF$$$$.XX.XXX.XXX.XXXX.SX.XXX.XXX.IS.N.M</t>
  </si>
  <si>
    <t>//Fjáreignir til sölu</t>
  </si>
  <si>
    <t>.M.ESFHB$$.XX.$$$.XXX.XXXX.SX.XXX.XXX.IS.N.M</t>
  </si>
  <si>
    <t>.M.ESFHBHB.XX.ATV.XXX.XXXX.SX.XXX.XXX.IS.N.M</t>
  </si>
  <si>
    <t>.M.ESFHBHB.XX.LAB.XXX.XXXX.SX.XXX.XXX.IS.N.M</t>
  </si>
  <si>
    <t>.M.ESFHBHB.XX.SJA.XXX.XXXX.SX.XXX.XXX.IS.N.M</t>
  </si>
  <si>
    <t>.M.ESFHBHB.XX.ILA.XXX.XXXX.SX.XXX.XXX.IS.N.M</t>
  </si>
  <si>
    <t>.M.ESFHBHB.XX.ISJ.XXX.XXXX.SX.XXX.XXX.IS.N.M</t>
  </si>
  <si>
    <t>.M.ESFHBHB.XX.IAN.XXX.XXXX.SX.XXX.XXX.IS.N.M</t>
  </si>
  <si>
    <t>.M.ESFHBHB.XX.RAF.XXX.XXXX.SX.XXX.XXX.IS.N.M</t>
  </si>
  <si>
    <t>.M.ESFHBHB.XX.MAN.XXX.XXXX.SX.XXX.XXX.IS.N.M</t>
  </si>
  <si>
    <t>.M.ESFHBHB.XX.VEN.XXX.XXXX.SX.XXX.XXX.IS.N.M</t>
  </si>
  <si>
    <t>.M.ESFHBHB.XX.SAG.XXX.XXXX.SX.XXX.XXX.IS.N.M</t>
  </si>
  <si>
    <t>.M.ESFHBHB.XX.THF.XXX.XXXX.SX.XXX.XXX.IS.N.M</t>
  </si>
  <si>
    <t>.M.ESFHBHB.XX.THH.XXX.XXXX.SX.XXX.XXX.IS.N.M</t>
  </si>
  <si>
    <t>.M.ESFHBHB.XX.THA.XXX.XXXX.SX.XXX.XXX.IS.N.M</t>
  </si>
  <si>
    <t>.M.ESFHBHB.XX.OFL.XXX.XXXX.SX.XXX.XXX.IS.N.M</t>
  </si>
  <si>
    <t>.M.ESFHBHB.XX.FJA.XXX.XXXX.SX.XXX.XXX.IS.N.M</t>
  </si>
  <si>
    <t>.M.ESFHBHB.XX.INN.XXX.XXXX.SX.XXX.XXX.IS.N.M</t>
  </si>
  <si>
    <t>.M.ESFHBHB.XX.SLI.XXX.XXXX.SX.XXX.XXX.IS.N.M</t>
  </si>
  <si>
    <t>.M.ESFHBHB.XX.PEN.XXX.XXXX.SX.XXX.XXX.IS.N.M</t>
  </si>
  <si>
    <t>.M.ESFHBHB.XX.SJO.XXX.XXXX.SX.XXX.XXX.IS.N.M</t>
  </si>
  <si>
    <t>.M.ESFHBHB.XX.YFT.XXX.XXXX.SX.XXX.XXX.IS.N.M</t>
  </si>
  <si>
    <t>.M.ESFHBHB.XX.SLY.XXX.XXXX.SX.XXX.XXX.IS.N.M</t>
  </si>
  <si>
    <t>.M.ESFHBHB.XX.FHL.XXX.XXXX.SX.XXX.XXX.IS.N.M</t>
  </si>
  <si>
    <t>.M.ESFHBHB.XX.INF.XXX.XXXX.SX.XXX.XXX.IS.N.M</t>
  </si>
  <si>
    <t>.M.ESFHBHB.XX.TRY.XXX.XXXX.SX.XXX.XXX.IS.N.M</t>
  </si>
  <si>
    <t>.M.ESFHBHB.XX.LIF.XXX.XXXX.SX.XXX.XXX.IS.N.M</t>
  </si>
  <si>
    <t>.M.ESFHBHB.XX.NPH.XXX.XXXX.SX.XXX.XXX.IS.N.M</t>
  </si>
  <si>
    <t>.M.ESFHBHB.XX.ERL.XXX.XXXX.SX.XXX.XXX.IS.N.M</t>
  </si>
  <si>
    <t>.M.ESFSV$$.XX.$$$.XXX.XXXX.SX.XXX.XXX.IS.N.M</t>
  </si>
  <si>
    <t>.M.ESFSVVM.XX.$$$.XXX.XXXX.SV.XXX.XXX.IS.N.M</t>
  </si>
  <si>
    <t>.M.ESFSVVM.XX.ATV.XXX.XXXX.SV.XXX.XXX.IS.N.M</t>
  </si>
  <si>
    <t>.M.ESFSVVM.XX.LAB.XXX.XXXX.SV.XXX.XXX.IS.N.M</t>
  </si>
  <si>
    <t>.M.ESFSVVM.XX.SJA.XXX.XXXX.SV.XXX.XXX.IS.N.M</t>
  </si>
  <si>
    <t>.M.ESFSVVM.XX.ILA.XXX.XXXX.SV.XXX.XXX.IS.N.M</t>
  </si>
  <si>
    <t>.M.ESFSVVM.XX.ISJ.XXX.XXXX.SV.XXX.XXX.IS.N.M</t>
  </si>
  <si>
    <t>.M.ESFSVVM.XX.IAN.XXX.XXXX.SV.XXX.XXX.IS.N.M</t>
  </si>
  <si>
    <t>.M.ESFSVVM.XX.RAF.XXX.XXXX.SV.XXX.XXX.IS.N.M</t>
  </si>
  <si>
    <t>.M.ESFSVVM.XX.MAN.XXX.XXXX.SV.XXX.XXX.IS.N.M</t>
  </si>
  <si>
    <t>.M.ESFSVVM.XX.VEN.XXX.XXXX.SV.XXX.XXX.IS.N.M</t>
  </si>
  <si>
    <t>.M.ESFSVVM.XX.SAG.XXX.XXXX.SV.XXX.XXX.IS.N.M</t>
  </si>
  <si>
    <t>.M.ESFSVVM.XX.THF.XXX.XXXX.SV.XXX.XXX.IS.N.M</t>
  </si>
  <si>
    <t>.M.ESFSVVM.XX.THH.XXX.XXXX.SV.XXX.XXX.IS.N.M</t>
  </si>
  <si>
    <t>.M.ESFSVVM.XX.THA.XXX.XXXX.SV.XXX.XXX.IS.N.M</t>
  </si>
  <si>
    <t>.M.ESFSVVM.XX.OFL.XXX.XXXX.SV.XXX.XXX.IS.N.M</t>
  </si>
  <si>
    <t>.M.ESFSVVM.XX.FJA.XXX.XXXX.SV.XXX.XXX.IS.N.M</t>
  </si>
  <si>
    <t>.M.ESFSVVM.XX.INN.XXX.XXXX.SV.XXX.XXX.IS.N.M</t>
  </si>
  <si>
    <t>.M.ESFSVVM.XX.SLI.XXX.XXXX.SV.XXX.XXX.IS.N.M</t>
  </si>
  <si>
    <t>.M.ESFSVVM.XX.PEN.XXX.XXXX.SV.XXX.XXX.IS.N.M</t>
  </si>
  <si>
    <t>.M.ESFSVVM.XX.SJO.XXX.XXXX.SV.XXX.XXX.IS.N.M</t>
  </si>
  <si>
    <t>.M.ESFSVVM.XX.YFT.XXX.XXXX.SV.XXX.XXX.IS.N.M</t>
  </si>
  <si>
    <t>.M.ESFSVVM.XX.SLY.XXX.XXXX.SV.XXX.XXX.IS.N.M</t>
  </si>
  <si>
    <t>.M.ESFSVVM.XX.FHL.XXX.XXXX.SV.XXX.XXX.IS.N.M</t>
  </si>
  <si>
    <t>.M.ESFSVVM.XX.INF.XXX.XXXX.SV.XXX.XXX.IS.N.M</t>
  </si>
  <si>
    <t>.M.ESFSVVM.XX.TRY.XXX.XXXX.SV.XXX.XXX.IS.N.M</t>
  </si>
  <si>
    <t>.M.ESFSVVM.XX.LIF.XXX.XXXX.SV.XXX.XXX.IS.N.M</t>
  </si>
  <si>
    <t>.M.ESFSVVM.XX.OPI.XXX.XXXX.SV.XXX.XXX.IS.N.M</t>
  </si>
  <si>
    <t>.M.ESFSVVM.XX.RSS.XXX.XXXX.SV.XXX.XXX.IS.N.M</t>
  </si>
  <si>
    <t>.M.ESFSVVM.XX.BAJ.XXX.XXXX.SV.XXX.XXX.IS.N.M</t>
  </si>
  <si>
    <t>.M.ESFSVVM.XX.NPH.XXX.XXXX.SV.XXX.XXX.IS.N.M</t>
  </si>
  <si>
    <t>.M.ESFSVVM.XX.ERL.XXX.XXXX.SV.XXX.XXX.IS.N.M</t>
  </si>
  <si>
    <t>.M.ESFSVOM.XX.$$$.XXX.XXXX.SX.LAT.XXX.IS.N.M</t>
  </si>
  <si>
    <t>//Skuldabréf og víxlar, Önnur markaðsskuldabréf  &gt; 1 ár</t>
  </si>
  <si>
    <t>.M.ESFSVOM.XX.ATV.XXX.XXXX.SX.LAT.XXX.IS.N.M</t>
  </si>
  <si>
    <t>.M.ESFSVOM.XX.LAB.XXX.XXXX.SX.LAT.XXX.IS.N.M</t>
  </si>
  <si>
    <t>.M.ESFSVOM.XX.SJA.XXX.XXXX.SX.LAT.XXX.IS.N.M</t>
  </si>
  <si>
    <t>.M.ESFSVOM.XX.ILA.XXX.XXXX.SX.LAT.XXX.IS.N.M</t>
  </si>
  <si>
    <t>.M.ESFSVOM.XX.ISJ.XXX.XXXX.SX.LAT.XXX.IS.N.M</t>
  </si>
  <si>
    <t>.M.ESFSVOM.XX.IAN.XXX.XXXX.SX.LAT.XXX.IS.N.M</t>
  </si>
  <si>
    <t>.M.ESFSVOM.XX.RAF.XXX.XXXX.SX.LAT.XXX.IS.N.M</t>
  </si>
  <si>
    <t>.M.ESFSVOM.XX.MAN.XXX.XXXX.SX.LAT.XXX.IS.N.M</t>
  </si>
  <si>
    <t>.M.ESFSVOM.XX.VEN.XXX.XXXX.SX.LAT.XXX.IS.N.M</t>
  </si>
  <si>
    <t>.M.ESFSVOM.XX.SAG.XXX.XXXX.SX.LAT.XXX.IS.N.M</t>
  </si>
  <si>
    <t>.M.ESFSVOM.XX.THF.XXX.XXXX.SX.LAT.XXX.IS.N.M</t>
  </si>
  <si>
    <t>.M.ESFSVOM.XX.THH.XXX.XXXX.SX.LAT.XXX.IS.N.M</t>
  </si>
  <si>
    <t>.M.ESFSVOM.XX.THA.XXX.XXXX.SX.LAT.XXX.IS.N.M</t>
  </si>
  <si>
    <t>.M.ESFSVOM.XX.OFL.XXX.XXXX.SX.LAT.XXX.IS.N.M</t>
  </si>
  <si>
    <t>.M.ESFSVOM.XX.FJA.XXX.XXXX.SX.LAT.XXX.IS.N.M</t>
  </si>
  <si>
    <t>.M.ESFSVOM.XX.INN.XXX.XXXX.SX.LAT.XXX.IS.N.M</t>
  </si>
  <si>
    <t>.M.ESFSVOM.XX.SLI.XXX.XXXX.SX.LAT.XXX.IS.N.M</t>
  </si>
  <si>
    <t>.M.ESFSVOM.XX.PEN.XXX.XXXX.SX.LAT.XXX.IS.N.M</t>
  </si>
  <si>
    <t>.M.ESFSVOM.XX.SJO.XXX.XXXX.SX.LAT.XXX.IS.N.M</t>
  </si>
  <si>
    <t>.M.ESFSVOM.XX.YFT.XXX.XXXX.SX.LAT.XXX.IS.N.M</t>
  </si>
  <si>
    <t>.M.ESFSVOM.XX.SLY.XXX.XXXX.SX.LAT.XXX.IS.N.M</t>
  </si>
  <si>
    <t>.M.ESFSVOM.XX.FHL.XXX.XXXX.SX.LAT.XXX.IS.N.M</t>
  </si>
  <si>
    <t>.M.ESFSVOM.XX.INF.XXX.XXXX.SX.LAT.XXX.IS.N.M</t>
  </si>
  <si>
    <t>.M.ESFSVOM.XX.TRY.XXX.XXXX.SX.LAT.XXX.IS.N.M</t>
  </si>
  <si>
    <t>.M.ESFSVOM.XX.LIF.XXX.XXXX.SX.LAT.XXX.IS.N.M</t>
  </si>
  <si>
    <t>.M.ESFSVOM.XX.OPI.XXX.XXXX.SX.LAT.XXX.IS.N.M</t>
  </si>
  <si>
    <t>.M.ESFSVOM.XX.RSS.XXX.XXXX.SX.LAT.XXX.IS.N.M</t>
  </si>
  <si>
    <t>.M.ESFSVOM.XX.BAJ.XXX.XXXX.SX.LAT.XXX.IS.N.M</t>
  </si>
  <si>
    <t>.M.ESFSVOM.XX.NPH.XXX.XXXX.SX.LAT.XXX.IS.N.M</t>
  </si>
  <si>
    <t>.M.ESFSVOM.XX.ERL.XXX.XXXX.SX.LAT.XXX.IS.N.M</t>
  </si>
  <si>
    <t>.M.ESFSVOM.XX.$$$.XXX.XXXX.SX.SKT.XXX.IS.N.M</t>
  </si>
  <si>
    <t>.M.ESFSVOM.XX.ATV.XXX.XXXX.SX.SKT.XXX.IS.N.M</t>
  </si>
  <si>
    <t>.M.ESFSVOM.XX.LAB.XXX.XXXX.SX.SKT.XXX.IS.N.M</t>
  </si>
  <si>
    <t>.M.ESFSVOM.XX.SJA.XXX.XXXX.SX.SKT.XXX.IS.N.M</t>
  </si>
  <si>
    <t>.M.ESFSVOM.XX.ILA.XXX.XXXX.SX.SKT.XXX.IS.N.M</t>
  </si>
  <si>
    <t>.M.ESFSVOM.XX.ISJ.XXX.XXXX.SX.SKT.XXX.IS.N.M</t>
  </si>
  <si>
    <t>.M.ESFSVOM.XX.IAN.XXX.XXXX.SX.SKT.XXX.IS.N.M</t>
  </si>
  <si>
    <t>.M.ESFSVOM.XX.RAF.XXX.XXXX.SX.SKT.XXX.IS.N.M</t>
  </si>
  <si>
    <t>.M.ESFSVOM.XX.MAN.XXX.XXXX.SX.SKT.XXX.IS.N.M</t>
  </si>
  <si>
    <t>.M.ESFSVOM.XX.VEN.XXX.XXXX.SX.SKT.XXX.IS.N.M</t>
  </si>
  <si>
    <t>.M.ESFSVOM.XX.SAG.XXX.XXXX.SX.SKT.XXX.IS.N.M</t>
  </si>
  <si>
    <t>.M.ESFSVOM.XX.THF.XXX.XXXX.SX.SKT.XXX.IS.N.M</t>
  </si>
  <si>
    <t>.M.ESFSVOM.XX.THH.XXX.XXXX.SX.SKT.XXX.IS.N.M</t>
  </si>
  <si>
    <t>.M.ESFSVOM.XX.THA.XXX.XXXX.SX.SKT.XXX.IS.N.M</t>
  </si>
  <si>
    <t>.M.ESFSVOM.XX.OFL.XXX.XXXX.SX.SKT.XXX.IS.N.M</t>
  </si>
  <si>
    <t>.M.ESFSVOM.XX.FJA.XXX.XXXX.SX.SKT.XXX.IS.N.M</t>
  </si>
  <si>
    <t>.M.ESFSVOM.XX.INN.XXX.XXXX.SX.SKT.XXX.IS.N.M</t>
  </si>
  <si>
    <t>.M.ESFSVOM.XX.SLI.XXX.XXXX.SX.SKT.XXX.IS.N.M</t>
  </si>
  <si>
    <t>.M.ESFSVOM.XX.PEN.XXX.XXXX.SX.SKT.XXX.IS.N.M</t>
  </si>
  <si>
    <t>.M.ESFSVOM.XX.SJO.XXX.XXXX.SX.SKT.XXX.IS.N.M</t>
  </si>
  <si>
    <t>.M.ESFSVOM.XX.YFT.XXX.XXXX.SX.SKT.XXX.IS.N.M</t>
  </si>
  <si>
    <t>.M.ESFSVOM.XX.YFTXXX.XXXX.SX.SKT.XXX.IS.N.M</t>
  </si>
  <si>
    <t>.M.ESFSVOM.XX.FHL.XXX.XXXX.SX.SKT.XXX.IS.N.M</t>
  </si>
  <si>
    <t>.M.ESFSVOM.XX.INF.XXX.XXXX.SX.SKT.XXX.IS.N.M</t>
  </si>
  <si>
    <t>.M.ESFSVOM.XX.TRY.XXX.XXXX.SX.SKT.XXX.IS.N.M</t>
  </si>
  <si>
    <t>.M.ESFSVOM.XX.LIF.XXX.XXXX.SX.SKT.XXX.IS.N.M</t>
  </si>
  <si>
    <t>.M.ESFSVOM.XX.OPI.XXX.XXXX.SX.SKT.XXX.IS.N.M</t>
  </si>
  <si>
    <t>.M.ESFSVOM.XX.RSS.XXX.XXXX.SX.SKT.XXX.IS.N.M</t>
  </si>
  <si>
    <t>.M.ESFSVOM.XX.BAJ.XXX.XXXX.SX.SKT.XXX.IS.N.M</t>
  </si>
  <si>
    <t>.M.ESFSVOM.XX.NPH.XXX.XXXX.SX.SKT.XXX.IS.N.M</t>
  </si>
  <si>
    <t>.M.ESFSVOM.XX.ERL.XXX.XXXX.SX.SKT.XXX.IS.N.M</t>
  </si>
  <si>
    <t>.M.EUK$$$$.XX.XXX.$$$.XXXX.SX.XXX.XXX.IS.N.M</t>
  </si>
  <si>
    <t>//Útlán og kröfur</t>
  </si>
  <si>
    <t>.M.EUKIT$$.XX.$$$.$$$.XXXX.SX.XXX.XXX.IS.N.M</t>
  </si>
  <si>
    <t>//Innlán og innleystir tékkar</t>
  </si>
  <si>
    <t>.M.EUKITII.XX.XXX.$$$.XXXX.SX.XXX.XXX.IS.N.M</t>
  </si>
  <si>
    <t>.M.EUKITIE.XX.XXX.$$$.XXXX.SX.XXX.XXX.IS.N.M</t>
  </si>
  <si>
    <t>.M.EUKITIT.XX.XXX.$$$.XXXX.SX.XXX.XXX.IS.N.M</t>
  </si>
  <si>
    <t>.M.EUKUL$$.XX.$$$.$$$.XXXX.SX.XXX.XXX.IS.N.M</t>
  </si>
  <si>
    <t>//Útlán</t>
  </si>
  <si>
    <t>.M.EUKULIA.XX.$$$.XXX.XXXX.SX.XXX.XXX.IS.N.M</t>
  </si>
  <si>
    <t>//Greiddar óinnleystar ábyrgðir</t>
  </si>
  <si>
    <t>.M.EUKULIA.XX.ATV.$$$.XXXX.SX.XXX.XXX.IS.N.M</t>
  </si>
  <si>
    <t>.M.EUKULIA.XX.LAB.XXX.XXXX.SX.XXX.XXX.IS.N.M</t>
  </si>
  <si>
    <t>.M.EUKULIA.XX.SJA.XXX.XXXX.SX.XXX.XXX.IS.N.M</t>
  </si>
  <si>
    <t>.M.EUKULIA.XX.ILA.XXX.XXXX.SX.XXX.XXX.IS.N.M</t>
  </si>
  <si>
    <t>.M.EUKULIA.XX.ISJ.XXX.XXXX.SX.XXX.XXX.IS.N.M</t>
  </si>
  <si>
    <t>.M.EUKULIA.XX.IAN.XXX.XXXX.SX.XXX.XXX.IS.N.M</t>
  </si>
  <si>
    <t>.M.EUKULIA.XX.RAF.XXX.XXXX.SX.XXX.XXX.IS.N.M</t>
  </si>
  <si>
    <t>.M.EUKULIA.XX.MAN.XXX.XXXX.SX.XXX.XXX.IS.N.M</t>
  </si>
  <si>
    <t>.M.EUKULIA.XX.VEN.XXX.XXXX.SX.XXX.XXX.IS.N.M</t>
  </si>
  <si>
    <t>.M.EUKULIA.XX.SAG.XXX.XXXX.SX.XXX.XXX.IS.N.M</t>
  </si>
  <si>
    <t>.M.EUKULIA.XX.THF.XXX.XXXX.SX.XXX.XXX.IS.N.M</t>
  </si>
  <si>
    <t>.M.EUKULIA.XX.THH.XXX.XXXX.SX.XXX.XXX.IS.N.M</t>
  </si>
  <si>
    <t>.M.EUKULIA.XX.THA.XXX.XXXX.SX.XXX.XXX.IS.N.M</t>
  </si>
  <si>
    <t>.M.EUKULIA.XX.OFL.XXX.XXXX.SX.XXX.XXX.IS.N.M</t>
  </si>
  <si>
    <t>.M.EUKULIA.XX.FJA.$$$.XXXX.SX.XXX.XXX.IS.N.M</t>
  </si>
  <si>
    <t>.M.EUKULIA.XX.INN.$$$.XXXX.SX.XXX.XXX.IS.N.M</t>
  </si>
  <si>
    <t>.M.EUKULIA.XX.SLI.$$$.XXXX.SX.XXX.XXX.IS.N.M</t>
  </si>
  <si>
    <t>.M.EUKULIA.XX.PEN.$$$.XXXX.SX.XXX.XXX.IS.N.M</t>
  </si>
  <si>
    <t>.M.EUKULIA.XX.SJO.$$$.XXXX.SX.XXX.XXX.IS.N.M</t>
  </si>
  <si>
    <t>.M.EUKULIA.XX.YFT.$$$.XXXX.SX.XXX.XXX.IS.N.M</t>
  </si>
  <si>
    <t>.M.EUKULIA.XX.SLY.$$$.XXXX.SX.XXX.XXX.IS.N.M</t>
  </si>
  <si>
    <t>.M.EUKULIA.XX.FHL.$$$.XXXX.SX.XXX.XXX.IS.N.M</t>
  </si>
  <si>
    <t>.M.EUKULIA.XX.INF.$$$.XXXX.SX.XXX.XXX.IS.N.M</t>
  </si>
  <si>
    <t>.M.EUKULIA.XX.TRY.$$$.XXXX.SX.XXX.XXX.IS.N.M</t>
  </si>
  <si>
    <t>.M.EUKULIA.XX.LIF.$$$.XXXX.SX.XXX.XXX.IS.N.M</t>
  </si>
  <si>
    <t>.M.EUKULIA.XX.OPI.$$$.XXXX.SX.XXX.XXX.IS.N.M</t>
  </si>
  <si>
    <t>.M.EUKULIA.XX.RSS.$$$.XXXX.SX.XXX.XXX.IS.N.M</t>
  </si>
  <si>
    <t>.M.EUKULIA.XX.BAJ.$$$.XXXX.SX.XXX.XXX.IS.N.M</t>
  </si>
  <si>
    <t>.M.EUKULIA.XX.EIN.$$$.XXXX.SX.XXX.XXX.IS.N.M</t>
  </si>
  <si>
    <t>.M.EUKULIA.XX.NPH.$$$.XXXX.SX.XXX.XXX.IS.N.M</t>
  </si>
  <si>
    <t>.M.EUKULIA.XX.ERL.XXX.XXXX.SX.XXX.XXX.IS.N.M</t>
  </si>
  <si>
    <t>.M.EUKULYL.XX.$$$.XXX.XXXX.SX.XXX.XXX.IS.N.M</t>
  </si>
  <si>
    <t>//Yfirdráttarlán</t>
  </si>
  <si>
    <t>.M.EUKULYL.XX.ATV.$$$.XXXX.SX.XXX.XXX.IS.N.M</t>
  </si>
  <si>
    <t>.M.EUKULYL.XX.LAB.XXX.XXXX.SX.XXX.XXX.IS.N.M</t>
  </si>
  <si>
    <t>.M.EUKULYL.XX.SJA.XXX.XXXX.SX.XXX.XXX.IS.N.M</t>
  </si>
  <si>
    <t>.M.EUKULYL.XX.ILA.XXX.XXXX.SX.XXX.XXX.IS.N.M</t>
  </si>
  <si>
    <t>.M.EUKULYL.XX.ISJ.XXX.XXXX.SX.XXX.XXX.IS.N.M</t>
  </si>
  <si>
    <t>.M.EUKULYL.XX.IAN.XXX.XXXX.SX.XXX.XXX.IS.N.M</t>
  </si>
  <si>
    <t>.M.EUKULYL.XX.RAF.XXX.XXXX.SX.XXX.XXX.IS.N.M</t>
  </si>
  <si>
    <t>.M.EUKULYL.XX.MAN.XXX.XXXX.SX.XXX.XXX.IS.N.M</t>
  </si>
  <si>
    <t>.M.EUKULYL.XX.VEN.XXX.XXXX.SX.XXX.XXX.IS.N.M</t>
  </si>
  <si>
    <t>.M.EUKULYL.XX.SAG.XXX.XXXX.SX.XXX.XXX.IS.N.M</t>
  </si>
  <si>
    <t>.M.EUKULYL.XX.THF.XXX.XXXX.SX.XXX.XXX.IS.N.M</t>
  </si>
  <si>
    <t>.M.EUKULYL.XX.THH.XXX.XXXX.SX.XXX.XXX.IS.N.M</t>
  </si>
  <si>
    <t>.M.EUKULYL.XX.THA.XXX.XXXX.SX.XXX.XXX.IS.N.M</t>
  </si>
  <si>
    <t>.M.EUKULYL.XX.OFL.XXX.XXXX.SX.XXX.XXX.IS.N.M</t>
  </si>
  <si>
    <t>.M.EUKULYL.XX.FJA.$$$.XXXX.SX.XXX.XXX.IS.N.M</t>
  </si>
  <si>
    <t>.M.EUKULYL.XX.INN.$$$.XXXX.SX.XXX.XXX.IS.N.M</t>
  </si>
  <si>
    <t>.M.EUKULYL.XX.SLI.$$$.XXXX.SX.XXX.XXX.IS.N.M</t>
  </si>
  <si>
    <t>.M.EUKULYL.XX.PEN.$$$.XXXX.SX.XXX.XXX.IS.N.M</t>
  </si>
  <si>
    <t>.M.EUKULYL.XX.SJO.$$$.XXXX.SX.XXX.XXX.IS.N.M</t>
  </si>
  <si>
    <t>.M.EUKULYL.XX.YFT.$$$.XXXX.SX.XXX.XXX.IS.N.M</t>
  </si>
  <si>
    <t>.M.EUKULYL.XX.SLY.$$$.XXXX.SX.XXX.XXX.IS.N.M</t>
  </si>
  <si>
    <t>.M.EUKULYL.XX.FHL.$$$.XXXX.SX.XXX.XXX.IS.N.M</t>
  </si>
  <si>
    <t>.M.EUKULYL.XX.INF.$$$.XXXX.SX.XXX.XXX.IS.N.M</t>
  </si>
  <si>
    <t>.M.EUKULYL.XX.TRY.$$$.XXXX.SX.XXX.XXX.IS.N.M</t>
  </si>
  <si>
    <t>.M.EUKULYL.XX.LIF.$$$.XXXX.SX.XXX.XXX.IS.N.M</t>
  </si>
  <si>
    <t>.M.EUKULYL.XX.OPI.$$$.XXXX.SX.XXX.XXX.IS.N.M</t>
  </si>
  <si>
    <t>.M.EUKULYL.XX.RSS.$$$.XXXX.SX.XXX.XXX.IS.N.M</t>
  </si>
  <si>
    <t>.M.EUKULYL.XX.BAJ.$$$.XXXX.SX.XXX.XXX.IS.N.M</t>
  </si>
  <si>
    <t>.M.EUKULYL.XX.EIN.$$$.XXXX.SX.XXX.XXX.IS.N.M</t>
  </si>
  <si>
    <t>.M.EUKULYL.XX.NPH.$$$.XXXX.SX.XXX.XXX.IS.N.M</t>
  </si>
  <si>
    <t>.M.EUKULYL.XX.ERL.XXX.XXXX.SX.XXX.XXX.IS.N.M</t>
  </si>
  <si>
    <t>.M.EUKULVX.XX.$$$.XXX.XXXX.SX.XXX.XXX.IS.N.M</t>
  </si>
  <si>
    <t>//Víxlar</t>
  </si>
  <si>
    <t>.M.EUKULVX.XX.ATV.$$$.XXXX.SX.XXX.XXX.IS.N.M</t>
  </si>
  <si>
    <t>.M.EUKULVX.XX.LAB.XXX.XXXX.SX.XXX.XXX.IS.N.M</t>
  </si>
  <si>
    <t>.M.EUKULVX.XX.SJA.XXX.XXXX.SX.XXX.XXX.IS.N.M</t>
  </si>
  <si>
    <t>.M.EUKULVX.XX.ILA.XXX.XXXX.SX.XXX.XXX.IS.N.M</t>
  </si>
  <si>
    <t>.M.EUKULVX.XX.ISJ.XXX.XXXX.SX.XXX.XXX.IS.N.M</t>
  </si>
  <si>
    <t>.M.EUKULVX.XX.IAN.XXX.XXXX.SX.XXX.XXX.IS.N.M</t>
  </si>
  <si>
    <t>.M.EUKULVX.XX.RAF.XXX.XXXX.SX.XXX.XXX.IS.N.M</t>
  </si>
  <si>
    <t>.M.EUKULVX.XX.MAN.XXX.XXXX.SX.XXX.XXX.IS.N.M</t>
  </si>
  <si>
    <t>.M.EUKULVX.XX.VEN.XXX.XXXX.SX.XXX.XXX.IS.N.M</t>
  </si>
  <si>
    <t>.M.EUKULVX.XX.SAG.XXX.XXXX.SX.XXX.XXX.IS.N.M</t>
  </si>
  <si>
    <t>.M.EUKULVX.XX.THF.XXX.XXXX.SX.XXX.XXX.IS.N.M</t>
  </si>
  <si>
    <t>.M.EUKULVX.XX.THH.XXX.XXXX.SX.XXX.XXX.IS.N.M</t>
  </si>
  <si>
    <t>.M.EUKULVX.XX.THA.XXX.XXXX.SX.XXX.XXX.IS.N.M</t>
  </si>
  <si>
    <t>.M.EUKULVX.XX.OFL.XXX.XXXX.SX.XXX.XXX.IS.N.M</t>
  </si>
  <si>
    <t>.M.EUKULVX.XX.FJA.$$$.XXXX.SX.XXX.XXX.IS.N.M</t>
  </si>
  <si>
    <t>.M.EUKULVX.XX.INN.$$$.XXXX.SX.XXX.XXX.IS.N.M</t>
  </si>
  <si>
    <t>.M.EUKULVX.XX.SLI.$$$.XXXX.SX.XXX.XXX.IS.N.M</t>
  </si>
  <si>
    <t>.M.EUKULVX.XX.PEN.$$$.XXXX.SX.XXX.XXX.IS.N.M</t>
  </si>
  <si>
    <t>.M.EUKULVX.XX.SJO.$$$.XXXX.SX.XXX.XXX.IS.N.M</t>
  </si>
  <si>
    <t>.M.EUKULVX.XX.YFT.$$$.XXXX.SX.XXX.XXX.IS.N.M</t>
  </si>
  <si>
    <t>.M.EUKULVX.XX.SLY.$$$.XXXX.SX.XXX.XXX.IS.N.M</t>
  </si>
  <si>
    <t>.M.EUKULVX.XX.FHL.$$$.XXXX.SX.XXX.XXX.IS.N.M</t>
  </si>
  <si>
    <t>.M.EUKULVX.XX.INF.$$$.XXXX.SX.XXX.XXX.IS.N.M</t>
  </si>
  <si>
    <t>.M.EUKULVX.XX.TRY.$$$.XXXX.SX.XXX.XXX.IS.N.M</t>
  </si>
  <si>
    <t>.M.EUKULVX.XX.LIF.$$$.XXXX.SX.XXX.XXX.IS.N.M</t>
  </si>
  <si>
    <t>.M.EUKULVX.XX.OPI.$$$.XXXX.SX.XXX.XXX.IS.N.M</t>
  </si>
  <si>
    <t>.M.EUKULVX.XX.RSS.$$$.XXXX.SX.XXX.XXX.IS.N.M</t>
  </si>
  <si>
    <t>.M.EUKULVX.XX.BAJ.$$$.XXXX.SX.XXX.XXX.IS.N.M</t>
  </si>
  <si>
    <t>.M.EUKULVX.XX.EIN.$$$.XXXX.SX.XXX.XXX.IS.N.M</t>
  </si>
  <si>
    <t>.M.EUKULVX.XX.NPH.$$$.XXXX.SX.XXX.XXX.IS.N.M</t>
  </si>
  <si>
    <t>.M.EUKULVX.XX.ERL.XXX.XXXX.SX.XXX.XXX.IS.N.M</t>
  </si>
  <si>
    <t>.M.EUKULVU.XX.$$$.XXX.XXXX.SV.XXX.XXX.IS.N.M</t>
  </si>
  <si>
    <t>//Verðtryggð útlán</t>
  </si>
  <si>
    <t>.M.EUKULVU.XX.ATV.$$$.XXXX.SV.XXX.XXX.IS.N.M</t>
  </si>
  <si>
    <t>.M.EUKULVU.XX.LAB.XXX.XXXX.SV.XXX.XXX.IS.N.M</t>
  </si>
  <si>
    <t>.M.EUKULVU.XX.SJA.XXX.XXXX.SV.XXX.XXX.IS.N.M</t>
  </si>
  <si>
    <t>.M.EUKULVU.XX.ILA.XXX.XXXX.SV.XXX.XXX.IS.N.M</t>
  </si>
  <si>
    <t>.M.EUKULVU.XX.ISJ.XXX.XXXX.SV.XXX.XXX.IS.N.M</t>
  </si>
  <si>
    <t>.M.EUKULVU.XX.IAN.XXX.XXXX.SV.XXX.XXX.IS.N.M</t>
  </si>
  <si>
    <t>.M.EUKULVU.XX.RAF.XXX.XXXX.SV.XXX.XXX.IS.N.M</t>
  </si>
  <si>
    <t>.M.EUKULVU.XX.MAN.XXX.XXXX.SV.XXX.XXX.IS.N.M</t>
  </si>
  <si>
    <t>.M.EUKULVU.XX.VEN.XXX.XXXX.SV.XXX.XXX.IS.N.M</t>
  </si>
  <si>
    <t>.M.EUKULVU.XX.SAG.XXX.XXXX.SV.XXX.XXX.IS.N.M</t>
  </si>
  <si>
    <t>.M.EUKULVU.XX.THF.XXX.XXXX.SV.XXX.XXX.IS.N.M</t>
  </si>
  <si>
    <t>.M.EUKULVU.XX.THH.XXX.XXXX.SV.XXX.XXX.IS.N.M</t>
  </si>
  <si>
    <t>.M.EUKULVU.XX.THA.XXX.XXXX.SV.XXX.XXX.IS.N.M</t>
  </si>
  <si>
    <t>.M.EUKULVU.XX.OFL.XXX.XXXX.SV.XXX.XXX.IS.N.M</t>
  </si>
  <si>
    <t>.M.EUKULVU.XX.FJA.$$$.XXXX.SV.XXX.XXX.IS.N.M</t>
  </si>
  <si>
    <t>.M.EUKULVU.XX.INN.$$$.XXXX.SV.XXX.XXX.IS.N.M</t>
  </si>
  <si>
    <t>.M.EUKULVU.XX.SLI.$$$.XXXX.SV.XXX.XXX.IS.N.M</t>
  </si>
  <si>
    <t>.M.EUKULVU.XX.PEN.$$$.XXXX.SV.XXX.XXX.IS.N.M</t>
  </si>
  <si>
    <t>.M.EUKULVU.XX.SJO.$$$.XXXX.SV.XXX.XXX.IS.N.M</t>
  </si>
  <si>
    <t>.M.EUKULVU.XX.YFT.$$$.XXXX.SV.XXX.XXX.IS.N.M</t>
  </si>
  <si>
    <t>.M.EUKULVU.XX.SLY.$$$.XXXX.SV.XXX.XXX.IS.N.M</t>
  </si>
  <si>
    <t>.M.EUKULVU.XX.FHL.$$$.XXXX.SV.XXX.XXX.IS.N.M</t>
  </si>
  <si>
    <t>.M.EUKULVU.XX.INF.$$$.XXXX.SV.XXX.XXX.IS.N.M</t>
  </si>
  <si>
    <t>.M.EUKULVU.XX.TRY.$$$.XXXX.SV.XXX.XXX.IS.N.M</t>
  </si>
  <si>
    <t>.M.EUKULVU.XX.LIF.$$$.XXXX.SV.XXX.XXX.IS.N.M</t>
  </si>
  <si>
    <t>.M.EUKULVU.XX.OPI.$$$.XXXX.SV.XXX.XXX.IS.N.M</t>
  </si>
  <si>
    <t>.M.EUKULVU.XX.RSS.$$$.XXXX.SV.XXX.XXX.IS.N.M</t>
  </si>
  <si>
    <t>.M.EUKULVU.XX.BAJ.$$$.XXXX.SV.XXX.XXX.IS.N.M</t>
  </si>
  <si>
    <t>.M.EUKULVU.XX.EIN.$$$.XXXX.SV.XXX.XXX.IS.N.M</t>
  </si>
  <si>
    <t>.M.EUKULVU.XX.NPH.$$$.XXXX.SV.XXX.XXX.IS.N.M</t>
  </si>
  <si>
    <t>.M.EUKULVU.XX.ERL.XXX.XXXX.SV.XXX.XXX.IS.N.M</t>
  </si>
  <si>
    <t>.M.EUKULOU.XX.$$$.XXX.XXXX.SX.XXX.XXX.IS.N.M</t>
  </si>
  <si>
    <t>//Önnur útlán</t>
  </si>
  <si>
    <t>.M.EUKULOU.XX.ATV.$$$.XXXX.SX.XXX.XXX.IS.N.M</t>
  </si>
  <si>
    <t>.M.EUKULOU.XX.LAB.XXX.XXXX.SX.XXX.XXX.IS.N.M</t>
  </si>
  <si>
    <t>.M.EUKULOU.XX.SJA.XXX.XXXX.SX.XXX.XXX.IS.N.M</t>
  </si>
  <si>
    <t>.M.EUKULOU.XX.ILA.XXX.XXXX.SX.XXX.XXX.IS.N.M</t>
  </si>
  <si>
    <t>.M.EUKULOU.XX.ISJ.XXX.XXXX.SX.XXX.XXX.IS.N.M</t>
  </si>
  <si>
    <t>.M.EUKULOU.XX.IAN.XXX.XXXX.SX.XXX.XXX.IS.N.M</t>
  </si>
  <si>
    <t>.M.EUKULOU.XX.RAF.XXX.XXXX.SX.XXX.XXX.IS.N.M</t>
  </si>
  <si>
    <t>.M.EUKULOU.XX.MAN.XXX.XXXX.SX.XXX.XXX.IS.N.M</t>
  </si>
  <si>
    <t>.M.EUKULOU.XX.VEN.XXX.XXXX.SX.XXX.XXX.IS.N.M</t>
  </si>
  <si>
    <t>.M.EUKULOU.XX.SAG.XXX.XXXX.SX.XXX.XXX.IS.N.M</t>
  </si>
  <si>
    <t>.M.EUKULOU.XX.THF.XXX.XXXX.SX.XXX.XXX.IS.N.M</t>
  </si>
  <si>
    <t>.M.EUKULOU.XX.THH.XXX.XXXX.SX.XXX.XXX.IS.N.M</t>
  </si>
  <si>
    <t>.M.EUKULOU.XX.THA.XXX.XXXX.SX.XXX.XXX.IS.N.M</t>
  </si>
  <si>
    <t>.M.EUKULOU.XX.OFL.XXX.XXXX.SX.XXX.XXX.IS.N.M</t>
  </si>
  <si>
    <t>.M.EUKULOU.XX.FJA.$$$.XXXX.SX.XXX.XXX.IS.N.M</t>
  </si>
  <si>
    <t>.M.EUKULOU.XX.INN.$$$.XXXX.SX.XXX.XXX.IS.N.M</t>
  </si>
  <si>
    <t>.M.EUKULOU.XX.SLI.$$$.XXXX.SX.XXX.XXX.IS.N.M</t>
  </si>
  <si>
    <t>.M.EUKULOU.XX.PEN.$$$.XXXX.SX.XXX.XXX.IS.N.M</t>
  </si>
  <si>
    <t>.M.EUKULOU.XX.SJO.$$$.XXXX.SX.XXX.XXX.IS.N.M</t>
  </si>
  <si>
    <t>.M.EUKULOU.XX.YFT.$$$.XXXX.SX.XXX.XXX.IS.N.M</t>
  </si>
  <si>
    <t>.M.EUKULOU.XX.SLY.$$$.XXXX.SX.XXX.XXX.IS.N.M</t>
  </si>
  <si>
    <t>.M.EUKULOU.XX.FHL.$$$.XXXX.SX.XXX.XXX.IS.N.M</t>
  </si>
  <si>
    <t>.M.EUKULOU.XX.INF.$$$.XXXX.SX.XXX.XXX.IS.N.M</t>
  </si>
  <si>
    <t>.M.EUKULOU.XX.TRY.$$$.XXXX.SX.XXX.XXX.IS.N.M</t>
  </si>
  <si>
    <t>.M.EUKULOU.XX.LIF.$$$.XXXX.SX.XXX.XXX.IS.N.M</t>
  </si>
  <si>
    <t>.M.EUKULOU.XX.OPI.$$$.XXXX.SX.XXX.XXX.IS.N.M</t>
  </si>
  <si>
    <t>.M.EUKULOU.XX.RSS.$$$.XXXX.SX.XXX.XXX.IS.N.M</t>
  </si>
  <si>
    <t>.M.EUKULOU.XX.BAJ.$$$.XXXX.SX.XXX.XXX.IS.N.M</t>
  </si>
  <si>
    <t>.M.EUKULOU.XX.EIN.$$$.XXXX.SX.XXX.XXX.IS.N.M</t>
  </si>
  <si>
    <t>.M.EUKULOU.XX.NPH.$$$.XXXX.SX.XXX.XXX.IS.N.M</t>
  </si>
  <si>
    <t>.M.EUKULOU.XX.ERL.XXX.XXXX.SX.XXX.XXX.IS.N.M</t>
  </si>
  <si>
    <t>.M.EUKULEL.XX.$$$.XXX.XXXX.SX.XXX.XXX.IS.N.M</t>
  </si>
  <si>
    <t>//Eignarleigusamningar</t>
  </si>
  <si>
    <t>.M.EUKULEL.XX.ATV.$$$.XXXX.SX.XXX.XXX.IS.N.M</t>
  </si>
  <si>
    <t>.M.EUKULEL.XX.LAB.XXX.XXXX.SX.XXX.XXX.IS.N.M</t>
  </si>
  <si>
    <t>.M.EUKULEL.XX.SJA.XXX.XXXX.SX.XXX.XXX.IS.N.M</t>
  </si>
  <si>
    <t>.M.EUKULEL.XX.ILA.XXX.XXXX.SX.XXX.XXX.IS.N.M</t>
  </si>
  <si>
    <t>.M.EUKULEL.XX.ISJ.XXX.XXXX.SX.XXX.XXX.IS.N.M</t>
  </si>
  <si>
    <t>.M.EUKULEL.XX.IAN.XXX.XXXX.SX.XXX.XXX.IS.N.M</t>
  </si>
  <si>
    <t>.M.EUKULEL.XX.RAF.XXX.XXXX.SX.XXX.XXX.IS.N.M</t>
  </si>
  <si>
    <t>.M.EUKULEL.XX.MAN.XXX.XXXX.SX.XXX.XXX.IS.N.M</t>
  </si>
  <si>
    <t>.M.EUKULEL.XX.VEN.XXX.XXXX.SX.XXX.XXX.IS.N.M</t>
  </si>
  <si>
    <t>.M.EUKULEL.XX.SAG.XXX.XXXX.SX.XXX.XXX.IS.N.M</t>
  </si>
  <si>
    <t>.M.EUKULEL.XX.THF.XXX.XXXX.SX.XXX.XXX.IS.N.M</t>
  </si>
  <si>
    <t>.M.EUKULEL.XX.THH.XXX.XXXX.SX.XXX.XXX.IS.N.M</t>
  </si>
  <si>
    <t>.M.EUKULEL.XX.THA.XXX.XXXX.SX.XXX.XXX.IS.N.M</t>
  </si>
  <si>
    <t>.M.EUKULEL.XX.OFL.XXX.XXXX.SX.XXX.XXX.IS.N.M</t>
  </si>
  <si>
    <t>.M.EUKULEL.XX.FJA.$$$.XXXX.SX.XXX.XXX.IS.N.M</t>
  </si>
  <si>
    <t>.M.EUKULEL.XX.INN.$$$.XXXX.SX.XXX.XXX.IS.N.M</t>
  </si>
  <si>
    <t>.M.EUKULEL.XX.SLI.$$$.XXXX.SX.XXX.XXX.IS.N.M</t>
  </si>
  <si>
    <t>.M.EUKULEL.XX.PEN.$$$.XXXX.SX.XXX.XXX.IS.N.M</t>
  </si>
  <si>
    <t>.M.EUKULEL.XX.SJO.$$$.XXXX.SX.XXX.XXX.IS.N.M</t>
  </si>
  <si>
    <t>.M.EUKULEL.XX.YFT.$$$.XXXX.SX.XXX.XXX.IS.N.M</t>
  </si>
  <si>
    <t>.M.EUKULEL.XX.SLY.$$$.XXXX.SX.XXX.XXX.IS.N.M</t>
  </si>
  <si>
    <t>.M.EUKULEL.XX.FHL.$$$.XXXX.SX.XXX.XXX.IS.N.M</t>
  </si>
  <si>
    <t>.M.EUKULEL.XX.INF.$$$.XXXX.SX.XXX.XXX.IS.N.M</t>
  </si>
  <si>
    <t>.M.EUKULEL.XX.TRY.$$$.XXXX.SX.XXX.XXX.IS.N.M</t>
  </si>
  <si>
    <t>.M.EUKULEL.XX.LIF.$$$.XXXX.SX.XXX.XXX.IS.N.M</t>
  </si>
  <si>
    <t>.M.EUKULEL.XX.OPI.$$$.XXXX.SX.XXX.XXX.IS.N.M</t>
  </si>
  <si>
    <t>.M.EUKULEL.XX.RSS.$$$.XXXX.SX.XXX.XXX.IS.N.M</t>
  </si>
  <si>
    <t>.M.EUKULEL.XX.BAJ.$$$.XXXX.SX.XXX.XXX.IS.N.M</t>
  </si>
  <si>
    <t>.M.EUKULEL.XX.EIN.$$$.XXXX.SX.XXX.XXX.IS.N.M</t>
  </si>
  <si>
    <t>.M.EUKULEL.XX.NPH.$$$.XXXX.SX.XXX.XXX.IS.N.M</t>
  </si>
  <si>
    <t>.M.EUKULEL.XX.ERL.XXX.XXXX.SX.XXX.XXX.IS.N.M</t>
  </si>
  <si>
    <t>.M.EUKNF$$.XX.XXX.$$$.XXXX.SX.XXX.XXX.IS.N.M</t>
  </si>
  <si>
    <t>//Niðurfærslur útlána</t>
  </si>
  <si>
    <t>.M.EUKNFST.XX.$$$.$$$.XXXX.SX.XXX.XXX.IS.N.M</t>
  </si>
  <si>
    <t>.M.EUKNFER.XX.ERL.$$$.XXXX.SX.XXX.XXX.IS.N.M</t>
  </si>
  <si>
    <t>.M.EFG$$$$.XX.XXX.XXX.XXXX.SX.XXX.XXX.IS.N.M</t>
  </si>
  <si>
    <t>//Fjárfestingar til gjalddaga</t>
  </si>
  <si>
    <t>.M.EFGSV$$.XX.$$$.XXX.XXXX.SX.XXX.XXX.IS.N.M</t>
  </si>
  <si>
    <t>.M.EFGSVVM.XX.$$$.XXX.XXXX.SV.XXX.XXX.IS.N.M</t>
  </si>
  <si>
    <t>//Verðtryggð markaðsskuldabréf</t>
  </si>
  <si>
    <t>.M.EFGSVVM.XX.ATV.XXX.XXXX.SV.XXX.XXX.IS.N.M</t>
  </si>
  <si>
    <t>.M.EFGSVVM.XX.LAB.XXX.XXXX.SV.XXX.XXX.IS.N.M</t>
  </si>
  <si>
    <t>.M.EFGSVVM.XX.SJA.XXX.XXXX.SV.XXX.XXX.IS.N.M</t>
  </si>
  <si>
    <t>.M.EFGSVVM.XX.ILA.XXX.XXXX.SV.XXX.XXX.IS.N.M</t>
  </si>
  <si>
    <t>.M.EFGSVVM.XX.ISJ.XXX.XXXX.SV.XXX.XXX.IS.N.M</t>
  </si>
  <si>
    <t>.M.EFGSVVM.XX.IAN.XXX.XXXX.SV.XXX.XXX.IS.N.M</t>
  </si>
  <si>
    <t>.M.EFGSVVM.XX.RAF.XXX.XXXX.SV.XXX.XXX.IS.N.M</t>
  </si>
  <si>
    <t>.M.EFGSVVM.XX.MAN.XXX.XXXX.SV.XXX.XXX.IS.N.M</t>
  </si>
  <si>
    <t>.M.EFGSVVM.XX.VEN.XXX.XXXX.SV.XXX.XXX.IS.N.M</t>
  </si>
  <si>
    <t>.M.EFGSVVM.XX.SAG.XXX.XXXX.SV.XXX.XXX.IS.N.M</t>
  </si>
  <si>
    <t>.M.EFGSVVM.XX.THF.XXX.XXXX.SV.XXX.XXX.IS.N.M</t>
  </si>
  <si>
    <t>.M.EFGSVVM.XX.THH.XXX.XXXX.SV.XXX.XXX.IS.N.M</t>
  </si>
  <si>
    <t>.M.EFGSVVM.XX.THA.XXX.XXXX.SV.XXX.XXX.IS.N.M</t>
  </si>
  <si>
    <t>.M.EFGSVVM.XX.OFL.XXX.XXXX.SV.XXX.XXX.IS.N.M</t>
  </si>
  <si>
    <t>.M.EFGSVVM.XX.FJA.XXX.XXXX.SV.XXX.XXX.IS.N.M</t>
  </si>
  <si>
    <t>.M.EFGSVVM.XX.INN.XXX.XXXX.SV.XXX.XXX.IS.N.M</t>
  </si>
  <si>
    <t>.M.EFGSVVM.XX.SLI.XXX.XXXX.SV.XXX.XXX.IS.N.M</t>
  </si>
  <si>
    <t>.M.EFGSVVM.XX.PEN.XXX.XXXX.SV.XXX.XXX.IS.N.M</t>
  </si>
  <si>
    <t>.M.EFGSVVM.XX.SJO.XXX.XXXX.SV.XXX.XXX.IS.N.M</t>
  </si>
  <si>
    <t>.M.EFGSVVM.XX.YFT.XXX.XXXX.SV.XXX.XXX.IS.N.M</t>
  </si>
  <si>
    <t>.M.EFGSVVM.XX.SLY.XXX.XXXX.SV.XXX.XXX.IS.N.M</t>
  </si>
  <si>
    <t>.M.EFGSVVM.XX.FHL.XXX.XXXX.SV.XXX.XXX.IS.N.M</t>
  </si>
  <si>
    <t>.M.EFGSVVM.XX.INF.XXX.XXXX.SV.XXX.XXX.IS.N.M</t>
  </si>
  <si>
    <t>.M.EFGSVVM.XX.TRY.XXX.XXXX.SV.XXX.XXX.IS.N.M</t>
  </si>
  <si>
    <t>.M.EFGSVVM.XX.LIF.XXX.XXXX.SV.XXX.XXX.IS.N.M</t>
  </si>
  <si>
    <t>.M.EFGSVVM.XX.OPI.XXX.XXXX.SV.XXX.XXX.IS.N.M</t>
  </si>
  <si>
    <t>.M.EFGSVVM.XX.RSS.XXX.XXXX.SV.XXX.XXX.IS.N.M</t>
  </si>
  <si>
    <t>.M.EFGSVVM.XX.BAJ.XXX.XXXX.SV.XXX.XXX.IS.N.M</t>
  </si>
  <si>
    <t>.M.EFGSVVM.XX.NPH.XXX.XXXX.SV.XXX.XXX.IS.N.M</t>
  </si>
  <si>
    <t>.M.EFGSVVM.XX.ERL.XXX.XXXX.SV.XXX.XXX.IS.N.M</t>
  </si>
  <si>
    <t>.M.EFGSVOM.XX.$$$.XXX.XXXX.SO.LAT.XXX.IS.N.M</t>
  </si>
  <si>
    <t>//Önnur markaðsskuldabréf og víxlar &gt; 1 ár</t>
  </si>
  <si>
    <t>.M.EFGSVOM.XX.ATV.XXX.XXXX.SO.LAT.XXX.IS.N.M</t>
  </si>
  <si>
    <t>.M.EFGSVOM.XX.LAB.XXX.XXXX.SO.LAT.XXX.IS.N.M</t>
  </si>
  <si>
    <t>.M.EFGSVOM.XX.SJA.XXX.XXXX.SO.LAT.XXX.IS.N.M</t>
  </si>
  <si>
    <t>.M.EFGSVOM.XX.ILA.XXX.XXXX.SO.LAT.XXX.IS.N.M</t>
  </si>
  <si>
    <t>.M.EFGSVOM.XX.ISJ.XXX.XXXX.SO.LAT.XXX.IS.N.M</t>
  </si>
  <si>
    <t>.M.EFGSVOM.XX.IAN.XXX.XXXX.SO.LAT.XXX.IS.N.M</t>
  </si>
  <si>
    <t>.M.EFGSVOM.XX.RAF.XXX.XXXX.SO.LAT.XXX.IS.N.M</t>
  </si>
  <si>
    <t>.M.EFGSVOM.XX.MAN.XXX.XXXX.SO.LAT.XXX.IS.N.M</t>
  </si>
  <si>
    <t>.M.EFGSVOM.XX.VEN.XXX.XXXX.SO.LAT.XXX.IS.N.M</t>
  </si>
  <si>
    <t>.M.EFGSVOM.XX.SAG.XXX.XXXX.SO.LAT.XXX.IS.N.M</t>
  </si>
  <si>
    <t>.M.EFGSVOM.XX.THF.XXX.XXXX.SO.LAT.XXX.IS.N.M</t>
  </si>
  <si>
    <t>.M.EFGSVOM.XX.THH.XXX.XXXX.SO.LAT.XXX.IS.N.M</t>
  </si>
  <si>
    <t>.M.EFGSVOM.XX.THA.XXX.XXXX.SO.LAT.XXX.IS.N.M</t>
  </si>
  <si>
    <t>.M.EFGSVOM.XX.OFL.XXX.XXXX.SO.LAT.XXX.IS.N.M</t>
  </si>
  <si>
    <t>.M.EFGSVOM.XX.FJA.XXX.XXXX.SO.LAT.XXX.IS.N.M</t>
  </si>
  <si>
    <t>.M.EFGSVOM.XX.INN.XXX.XXXX.SO.LAT.XXX.IS.N.M</t>
  </si>
  <si>
    <t>.M.EFGSVOM.XX.SLI.XXX.XXXX.SO.LAT.XXX.IS.N.M</t>
  </si>
  <si>
    <t>.M.EFGSVOM.XX.PEN.XXX.XXXX.SO.LAT.XXX.IS.N.M</t>
  </si>
  <si>
    <t>.M.EFGSVOM.XX.SJO.XXX.XXXX.SO.LAT.XXX.IS.N.M</t>
  </si>
  <si>
    <t>.M.EFGSVOM.XX.YFT.XXX.XXXX.SO.LAT.XXX.IS.N.M</t>
  </si>
  <si>
    <t>.M.EFGSVOM.XX.SLY.XXX.XXXX.SO.LAT.XXX.IS.N.M</t>
  </si>
  <si>
    <t>.M.EFGSVOM.XX.FHL.XXX.XXXX.SO.LAT.XXX.IS.N.M</t>
  </si>
  <si>
    <t>.M.EFGSVOM.XX.INF.XXX.XXXX.SO.LAT.XXX.IS.N.M</t>
  </si>
  <si>
    <t>.M.EFGSVOM.XX.TRY.XXX.XXXX.SO.LAT.XXX.IS.N.M</t>
  </si>
  <si>
    <t>.M.EFGSVOM.XX.LIF.XXX.XXXX.SO.LAT.XXX.IS.N.M</t>
  </si>
  <si>
    <t>.M.EFGSVOM.XX.OPI.XXX.XXXX.SO.LAT.XXX.IS.N.M</t>
  </si>
  <si>
    <t>.M.EFGSVOM.XX.RSS.XXX.XXXX.SO.LAT.XXX.IS.N.M</t>
  </si>
  <si>
    <t>.M.EFGSVOM.XX.BAJ.XXX.XXXX.SO.LAT.XXX.IS.N.M</t>
  </si>
  <si>
    <t>.M.EFGSVOM.XX.NPH.XXX.XXXX.SO.LAT.XXX.IS.N.M</t>
  </si>
  <si>
    <t>.M.EFGSVOM.XX.ERL.XXX.XXXX.SO.LAT.XXX.IS.N.M</t>
  </si>
  <si>
    <t>.M.EFGSVOM.XX.$$$.XXX.XXXX.SO.SKT.XXX.IS.N.M</t>
  </si>
  <si>
    <t>//Önnur markaðsskuldabréf og víxlar ≤ 1 ár</t>
  </si>
  <si>
    <t>.M.EFGSVOM.XX.ATV.XXX.XXXX.SO.SKT.XXX.IS.N.M</t>
  </si>
  <si>
    <t>.M.EFGSVOM.XX.LAB.XXX.XXXX.SO.SKT.XXX.IS.N.M</t>
  </si>
  <si>
    <t>.M.EFGSVOM.XX.SJA.XXX.XXXX.SO.SKT.XXX.IS.N.M</t>
  </si>
  <si>
    <t>.M.EFGSVOM.XX.ILA.XXX.XXXX.SO.SKT.XXX.IS.N.M</t>
  </si>
  <si>
    <t>.M.EFGSVOM.XX.ISJ.XXX.XXXX.SO.SKT.XXX.IS.N.M</t>
  </si>
  <si>
    <t>.M.EFGSVOM.XX.IAN.XXX.XXXX.SO.SKT.XXX.IS.N.M</t>
  </si>
  <si>
    <t>.M.EFGSVOM.XX.RAF.XXX.XXXX.SO.SKT.XXX.IS.N.M</t>
  </si>
  <si>
    <t>.M.EFGSVOM.XX.MAN.XXX.XXXX.SO.SKT.XXX.IS.N.M</t>
  </si>
  <si>
    <t>.M.EFGSVOM.XX.VEN.XXX.XXXX.SO.SKT.XXX.IS.N.M</t>
  </si>
  <si>
    <t>.M.EFGSVOM.XX.SAG.XXX.XXXX.SO.SKT.XXX.IS.N.M</t>
  </si>
  <si>
    <t>.M.EFGSVOM.XX.THF.XXX.XXXX.SO.SKT.XXX.IS.N.M</t>
  </si>
  <si>
    <t>.M.EFGSVOM.XX.THH.XXX.XXXX.SO.SKT.XXX.IS.N.M</t>
  </si>
  <si>
    <t>.M.EFGSVOM.XX.THA.XXX.XXXX.SO.SKT.XXX.IS.N.M</t>
  </si>
  <si>
    <t>.M.EFGSVOM.XX.OFL.XXX.XXXX.SO.SKT.XXX.IS.N.M</t>
  </si>
  <si>
    <t>.M.EFGSVOM.XX.FJA.XXX.XXXX.SO.SKT.XXX.IS.N.M</t>
  </si>
  <si>
    <t>.M.EFGSVOM.XX.INN.XXX.XXXX.SO.SKT.XXX.IS.N.M</t>
  </si>
  <si>
    <t>.M.EFGSVOM.XX.SLI.XXX.XXXX.SO.SKT.XXX.IS.N.M</t>
  </si>
  <si>
    <t>.M.EFGSVOM.XX.PEN.XXX.XXXX.SO.SKT.XXX.IS.N.M</t>
  </si>
  <si>
    <t>.M.EFGSVOM.XX.SJO.XXX.XXXX.SO.SKT.XXX.IS.N.M</t>
  </si>
  <si>
    <t>.M.EFGSVOM.XX.YFT.XXX.XXXX.SO.SKT.XXX.IS.N.M</t>
  </si>
  <si>
    <t>.M.EFGSVOM.XX.SLY.XXX.XXXX.SO.SKT.XXX.IS.N.M</t>
  </si>
  <si>
    <t>.M.EFGSVOM.XX.FHL.XXX.XXXX.SO.SKT.XXX.IS.N.M</t>
  </si>
  <si>
    <t>.M.EFGSVOM.XX.INF.XXX.XXXX.SO.SKT.XXX.IS.N.M</t>
  </si>
  <si>
    <t>.M.EFGSVOM.XX.TRY.XXX.XXXX.SO.SKT.XXX.IS.N.M</t>
  </si>
  <si>
    <t>.M.EFGSVOM.XX.LIF.XXX.XXXX.SO.SKT.XXX.IS.N.M</t>
  </si>
  <si>
    <t>.M.EFGSVOM.XX.OPI.XXX.XXXX.SO.SKT.XXX.IS.N.M</t>
  </si>
  <si>
    <t>.M.EFGSVOM.XX.RSS.XXX.XXXX.SO.SKT.XXX.IS.N.M</t>
  </si>
  <si>
    <t>.M.EFGSVOM.XX.BAJ.XXX.XXXX.SO.SKT.XXX.IS.N.M</t>
  </si>
  <si>
    <t>.M.EFGSVOM.XX.NPH.XXX.XXXX.SO.SKT.XXX.IS.N.M</t>
  </si>
  <si>
    <t>.M.EFGSVOM.XX.ERL.XXX.XXXX.SO.SKT.XXX.IS.N.M</t>
  </si>
  <si>
    <t>.M.EAV$$$$.XX.XXX.XXX.XXXX.SX.XXX.XXX.IS.N.M</t>
  </si>
  <si>
    <t>//Afleiðusamningar vegna áhættuvarna</t>
  </si>
  <si>
    <t>.M.EAVGV$$.XX.XXX.XXX.XXXX.SX.XXX.XXX.IS.N.M</t>
  </si>
  <si>
    <t>.M.EAVSV$$.XX.XXX.XXX.XXXX.SX.XXX.XXX.IS.N.M</t>
  </si>
  <si>
    <t>.M.EAVGA$$.XX.XXX.XXX.XXXX.SX.XXX.XXX.IS.N.M</t>
  </si>
  <si>
    <t>.M.EAVVX$$.XX.XXX.XXX.XXXX.SX.XXX.XXX.IS.N.M</t>
  </si>
  <si>
    <t>.M.EAVVV$$.XX.XXX.XXX.XXXX.SX.XXX.XXX.IS.N.M</t>
  </si>
  <si>
    <t>.M.EHHDS$$.XX.$$$.XXX.XXXX.SX.XXX.XXX.IS.N.M</t>
  </si>
  <si>
    <t>//Hlutir í hlutdeildarfélögum, dótturfyrirtækjum og samrekstrarfélögum</t>
  </si>
  <si>
    <t>.M.EHHDSHF.XX.$$$.$$$.HLFT.SX.XXX.XXX.IS.N.M</t>
  </si>
  <si>
    <t>.M.EHHDSHF.XX.ERL.$$$.HLFT.SX.XXX.XXX.IS.N.M</t>
  </si>
  <si>
    <t>.M.EHHDSTF.XX.$$$.$$$.TEFT.SX.XXX.XXX.IS.N.M</t>
  </si>
  <si>
    <t>.M.EHHDSTF.XX.ERL.$$$.TEFT.SX.XXX.XXX.IS.N.M</t>
  </si>
  <si>
    <t>.M.EAE$$$$.XX.XXX.XXX.XXXX.SX.XXX.XXX.IS.N.M</t>
  </si>
  <si>
    <t>//Aðrar eignir</t>
  </si>
  <si>
    <t>.M.EAESK$$.XX.$$$.XXX.XXXX.SX.XXX.XXX.IS.N.M</t>
  </si>
  <si>
    <t>.M.EAESKVE.XX.XXX.XXX.XXXX.SX.XXX.XXX.IS.N.M</t>
  </si>
  <si>
    <t>.M.EAESKFE.XX.XXX.XXX.XXXX.SX.XXX.XXX.IS.N.M</t>
  </si>
  <si>
    <t>.M.EAERF$$.XX.$$$.XXX.XXXX.SX.XXX.XXX.IS.N.M</t>
  </si>
  <si>
    <t>.M.EAERFFF.XX.XXX.XXX.XXXX.SX.XXX.XXX.IS.N.M</t>
  </si>
  <si>
    <t>.M.EAERFFE.XX.XXX.XXX.XXXX.SX.XXX.XXX.IS.N.M</t>
  </si>
  <si>
    <t>.M.EAEOE$$.XX.$$$.XXX.XXXX.SX.XXX.XXX.IS.N.M</t>
  </si>
  <si>
    <t>.M.EAEOEVV.XX.XXX.XXX.XXXX.SX.XXX.XXX.IS.N.M</t>
  </si>
  <si>
    <t>.M.EAEOEAO.XX.XXX.XXX.XXXX.SX.XXX.XXX.IS.N.M</t>
  </si>
  <si>
    <t>.M.EAEFE$$.XX.XXX.XXX.XXXX.SX.XXX.XXX.IS.N.M</t>
  </si>
  <si>
    <t>.M.EAAEO$$.XX.$$$.XXX.XXXX.SX.XXX.XXX.IS.N.M</t>
  </si>
  <si>
    <t>//Aðrar eignir ót.a.</t>
  </si>
  <si>
    <t>.M.EAAEOUL.XX.XXX.XXX.XXXX.SX.XXX.XXX.IS.N.M</t>
  </si>
  <si>
    <t>.M.EAAEOVI.XX.XXX.XXX.XXXX.SX.XXX.XXX.IS.N.M</t>
  </si>
  <si>
    <t>.M.EAAEOYE.XX.XXX.XXX.XXXX.SX.XXX.XXX.IS.N.M</t>
  </si>
  <si>
    <t>.M.EAEAE$$.XX.$$$.XXX.XXXX.SX.XXX.XXX.IS.N.M</t>
  </si>
  <si>
    <t>//Aðrar erlendar eignir</t>
  </si>
  <si>
    <t>.M.EAEAEVE.XX.ERL.XXX.XXXX.SX.XXX.XXX.IS.N.M</t>
  </si>
  <si>
    <t>.M.EAEAEEO.XX.ERL.XXX.XXXX.SX.XXX.XXX.IS.N.M</t>
  </si>
  <si>
    <t>.M.E$$$$$$.XX.XXX.XXX.XXXX.SX.XXX.XXX.IS.N.M</t>
  </si>
  <si>
    <t>.M.ESERT$$.XX.XXX.XXX.XXXX.SX.XXX.XXX.IS.N.M</t>
  </si>
  <si>
    <t>//Sundurliðun innlendra eigna samkvæmt rauneftirstöðvatíma</t>
  </si>
  <si>
    <t>.M.ESERTAT.XX.XXX.XXX.XXXX.SX.XXX.XXX.IS.N.M</t>
  </si>
  <si>
    <t>.M.ESERTGK.XX.XXX.XXX.XXXX.SX.XXX.XXX.IS.N.M</t>
  </si>
  <si>
    <t>.M.ESERT3M.XX.XXX.XXX.XXXX.SX.SKT.XXX.IS.N.M</t>
  </si>
  <si>
    <t>.M.ESERT3Y.XX.XXX.XXX.XXXX.SX.SKT.XXX.IS.N.M</t>
  </si>
  <si>
    <t>.M.ESERTA2.XX.XXX.XXX.XXXX.SX.LAT.XXX.IS.N.M</t>
  </si>
  <si>
    <t>.M.ESERTA3.XX.XXX.XXX.XXXX.SX.LAT.XXX.IS.N.M</t>
  </si>
  <si>
    <t>.M.ESERTA5.XX.XXX.XXX.XXXX.SX.LAT.XXX.IS.N.M</t>
  </si>
  <si>
    <t>.M.ESERTY5.XX.XXX.XXX.XXXX.SX.LAT.XXX.IS.N.M</t>
  </si>
  <si>
    <t>.M.ESERT$$.XX.ERL.XXX.XXXX.SX.XXX.XXX.IS.N.M</t>
  </si>
  <si>
    <t>//Sundurliðun erlendra eigna samkvæmt rauneftirstöðvatíma</t>
  </si>
  <si>
    <t>.M.ESERTAT.XX.ERL.XXX.XXXX.SX.XXX.XXX.IS.N.M</t>
  </si>
  <si>
    <t>.M.ESERTGK.XX.ERL.XXX.XXXX.SX.XXX.XXX.IS.N.M</t>
  </si>
  <si>
    <t>.M.ESERT3M.XX.ERL.XXX.XXXX.SX.SKT.XXX.IS.N.M</t>
  </si>
  <si>
    <t>.M.ESERT3Y.XX.ERL.XXX.XXXX.SX.SKT.XXX.IS.N.M</t>
  </si>
  <si>
    <t>.M.ESERTA2.XX.ERL.XXX.XXXX.SX.LAT.XXX.IS.N.M</t>
  </si>
  <si>
    <t>.M.ESERTA3.XX.ERL.XXX.XXXX.SX.LAT.XXX.IS.N.M</t>
  </si>
  <si>
    <t>.M.ESERTA5.XX.ERL.XXX.XXXX.SX.LAT.XXX.IS.N.M</t>
  </si>
  <si>
    <t>.M.ESERTY5.XX.ERL.XXX.XXXX.SX.LAT.XXX.IS.N.M</t>
  </si>
  <si>
    <t>.M.SSBIS$$.XX.XXX.XXX.XXXX.SX.XXX.XXX.IS.N.M</t>
  </si>
  <si>
    <t>//Skuldir //Skuldir við Seðlabanka</t>
  </si>
  <si>
    <t>.M.SSBISLV.XX.XXX.XXX.XXXX.SX.XXX.XXX.IS.N.M</t>
  </si>
  <si>
    <t>.M.SSBISDL.XX.XXX.XXX.XXXX.SX.XXX.XXX.IS.N.M</t>
  </si>
  <si>
    <t>.M.SSBISAF.XX.XXX.XXX.XXXX.SX.XXX.XXX.IS.N.M</t>
  </si>
  <si>
    <t>.M.SSBISAS.XX.XXX.XXX.XXXX.SX.XXX.XXX.IS.N.M</t>
  </si>
  <si>
    <t>.M.SVF$$$$.XX.XXX.XXX.XXXX.SX.XXX.XXX.IS.N.M</t>
  </si>
  <si>
    <t>//Veltufjárskuldir</t>
  </si>
  <si>
    <t>.M.SVFAM$$.XX.XXX.XXX.XXXX.SX.XXX.XXX.IS.N.M</t>
  </si>
  <si>
    <t>.M.SVFSK$$.XX.XXX.XXX.XXXX.SX.XXX.XXX.IS.N.M</t>
  </si>
  <si>
    <t>.M.SVFSKSB.XX.XXX.XXX.XXXX.SX.XXX.XXX.IS.N.M</t>
  </si>
  <si>
    <t>.M.SVFSKHB.XX.XXX.XXX.XXXX.SX.XXX.XXX.IS.N.M</t>
  </si>
  <si>
    <t>.M.SVFSV$$.XX.XXX.XXX.XXXX.SX.XXX.XXX.IS.N.M</t>
  </si>
  <si>
    <t>.M.SVFAFVF.XX.XXX.XXX.XXXX.SX.XXX.XXX.IS.N.M</t>
  </si>
  <si>
    <t>.M.SFR$$$$.XX.XXX.XXX.XXXX.SX.XXX.XXX.IS.N.M</t>
  </si>
  <si>
    <t>//Fjárskuldbindingar á gangvirði í gegnum rekstrarreikning</t>
  </si>
  <si>
    <t>.M.SFRVB$$.XX.XXX.XXX.XXXX.SX.XXX.XXX.IS.N.M</t>
  </si>
  <si>
    <t>//Verðbréfaútgáfa</t>
  </si>
  <si>
    <t>.M.SFRVBIV.XX.XXX.XXX.XXXX.SX.XXX.XXX.IS.N.M</t>
  </si>
  <si>
    <t>.M.SFRVBEV.XX.XXX.XXX.XXXX.SX.XXX.XXX.IS.N.M</t>
  </si>
  <si>
    <t>.M.SFRVL$$.XX.XXX.XXX.XXXX.SX.XXX.XXX.IS.N.M</t>
  </si>
  <si>
    <t>//Víkjandi lán</t>
  </si>
  <si>
    <t>.M.SFRVLIN.XX.XXX.XXX.XXXX.SX.SKT.XXX.IS.N.M</t>
  </si>
  <si>
    <t>.M.SFRVLIN.XX.XXX.XXX.XXXX.SX.LAT.XXX.IS.N.M</t>
  </si>
  <si>
    <t>.M.SFRVLER.XX.XXX.XXX.XXXX.SX.SKT.XXX.IS.N.M</t>
  </si>
  <si>
    <t>.M.SFRVLER.XX.XXX.XXX.XXXX.SX.LAT.XXX.IS.N.M</t>
  </si>
  <si>
    <t>.M.SFRBL$$.XX.XXX.XXX.XXXX.SX.XXX.XXX.IS.N.M</t>
  </si>
  <si>
    <t>//Beinar lántökur</t>
  </si>
  <si>
    <t>.M.SFRBLVL.XX.XXX.XXX.XXXX.SV.XXX.XXX.IS.N.M</t>
  </si>
  <si>
    <t>.M.SFRBLOL.XX.XXX.XXX.XXXX.SX.SKT.XXX.IS.N.M</t>
  </si>
  <si>
    <t>.M.SFRBLOL.XX.XXX.XXX.XXXX.SX.LAT.XXX.IS.N.M</t>
  </si>
  <si>
    <t>.M.SFU$$$$.XX.XXX.XXX.XXXX.SX.XXX.XXX.IS.N.M</t>
  </si>
  <si>
    <t>//Fjárskuldbindingar á uppreiknuðu verði</t>
  </si>
  <si>
    <t>.M.SFUIN$$.XX.XXX.$$$.XXXX.SX.XXX.XXX.IS.N.M</t>
  </si>
  <si>
    <t>//Innlán</t>
  </si>
  <si>
    <t>.M.SFUINKV.XX.$$$.$$$.XXXX.SX.XXX.XXX.IS.N.M</t>
  </si>
  <si>
    <t>//Veltiinnlán</t>
  </si>
  <si>
    <t>.M.SFUINKV.XX.ATV.$$$.XXXX.SX.XXX.XXX.IS.N.M</t>
  </si>
  <si>
    <t>.M.SFUINKV.XX.LAB.XXX.XXXX.SX.XXX.XXX.IS.N.M</t>
  </si>
  <si>
    <t>.M.SFUINKV.XX.SJA.XXX.XXXX.SX.XXX.XXX.IS.N.M</t>
  </si>
  <si>
    <t>.M.SFUINKV.XX.ILA.XXX.XXXX.SX.XXX.XXX.IS.N.M</t>
  </si>
  <si>
    <t>.M.SFUINKV.XX.ISJ.XXX.XXXX.SX.XXX.XXX.IS.N.M</t>
  </si>
  <si>
    <t>.M.SFUINKV.XX.IAN.XXX.XXXX.SX.XXX.XXX.IS.N.M</t>
  </si>
  <si>
    <t>.M.SFUINKV.XX.RAF.XXX.XXXX.SX.XXX.XXX.IS.N.M</t>
  </si>
  <si>
    <t>.M.SFUINKV.XX.MAN.XXX.XXXX.SX.XXX.XXX.IS.N.M</t>
  </si>
  <si>
    <t>.M.SFUINKV.XX.VEN.XXX.XXXX.SX.XXX.XXX.IS.N.M</t>
  </si>
  <si>
    <t>.M.SFUINKV.XX.SAG.XXX.XXXX.SX.XXX.XXX.IS.N.M</t>
  </si>
  <si>
    <t>.M.SFUINKV.XX.THF.XXX.XXXX.SX.XXX.XXX.IS.N.M</t>
  </si>
  <si>
    <t>.M.SFUINKV.XX.THH.XXX.XXXX.SX.XXX.XXX.IS.N.M</t>
  </si>
  <si>
    <t>.M.SFUINKV.XX.THA.XXX.XXXX.SX.XXX.XXX.IS.N.M</t>
  </si>
  <si>
    <t>.M.SFUINKV.XX.OFL.XXX.XXXX.SX.XXX.XXX.IS.N.M</t>
  </si>
  <si>
    <t>.M.SFUINKV.XX.FJA.$$$.XXXX.SX.XXX.XXX.IS.N.M</t>
  </si>
  <si>
    <t>.M.SFUINKV.XX.INN.$$$.XXXX.SX.XXX.XXX.IS.N.M</t>
  </si>
  <si>
    <t>.M.SFUINKV.XX.SLI.$$$.XXXX.SX.XXX.XXX.IS.N.M</t>
  </si>
  <si>
    <t>.M.SFUINKV.XX.PEN.$$$.XXXX.SX.XXX.XXX.IS.N.M</t>
  </si>
  <si>
    <t>.M.SFUINKV.XX.SJO.$$$.XXXX.SX.XXX.XXX.IS.N.M</t>
  </si>
  <si>
    <t>.M.SFUINKV.XX.YFT.$$$.XXXX.SX.XXX.XXX.IS.N.M</t>
  </si>
  <si>
    <t>.M.SFUINKV.XX.SLY.$$$.XXXX.SX.XXX.XXX.IS.N.M</t>
  </si>
  <si>
    <t>.M.SFUINKV.XX.FHL.$$$.XXXX.SX.XXX.XXX.IS.N.M</t>
  </si>
  <si>
    <t>.M.SFUINKV.XX.INF.$$$.XXXX.SX.XXX.XXX.IS.N.M</t>
  </si>
  <si>
    <t>.M.SFUINKV.XX.TRY.$$$.XXXX.SX.XXX.XXX.IS.N.M</t>
  </si>
  <si>
    <t>.M.SFUINKV.XX.LIF.$$$.XXXX.SX.XXX.XXX.IS.N.M</t>
  </si>
  <si>
    <t>.M.SFUINKV.XX.OPI.$$$.XXXX.SX.XXX.XXX.IS.N.M</t>
  </si>
  <si>
    <t>.M.SFUINKV.XX.RSS.$$$.XXXX.SX.XXX.XXX.IS.N.M</t>
  </si>
  <si>
    <t>.M.SFUINKV.XX.BAJ.$$$.XXXX.SX.XXX.XXX.IS.N.M</t>
  </si>
  <si>
    <t>.M.SFUINKV.XX.EIN.$$$.XXXX.SX.XXX.XXX.IS.N.M</t>
  </si>
  <si>
    <t>.M.SFUINKV.XX.NPH.$$$.XXXX.SX.XXX.XXX.IS.N.M</t>
  </si>
  <si>
    <t>.M.SFUINKV.XX.ERL.$$$.XXXX.SX.XXX.XXX.IS.N.M</t>
  </si>
  <si>
    <t>.M.SFUINOI.XX.$$$.$$$.XXXX.SX.XXX.XXX.IS.N.M</t>
  </si>
  <si>
    <t>//Óbundin innlán</t>
  </si>
  <si>
    <t>.M.SFUINOI.XX.ATV.$$$.XXXX.SX.XXX.XXX.IS.N.M</t>
  </si>
  <si>
    <t>.M.SFUINOI.XX.LAB.XXX.XXXX.SX.XXX.XXX.IS.N.M</t>
  </si>
  <si>
    <t>.M.SFUINOI.XX.SJA.XXX.XXXX.SX.XXX.XXX.IS.N.M</t>
  </si>
  <si>
    <t>.M.SFUINOI.XX.ILA.XXX.XXXX.SX.XXX.XXX.IS.N.M</t>
  </si>
  <si>
    <t>.M.SFUINOI.XX.ISJ.XXX.XXXX.SX.XXX.XXX.IS.N.M</t>
  </si>
  <si>
    <t>.M.SFUINOI.XX.IAN.XXX.XXXX.SX.XXX.XXX.IS.N.M</t>
  </si>
  <si>
    <t>.M.SFUINOI.XX.RAF.XXX.XXXX.SX.XXX.XXX.IS.N.M</t>
  </si>
  <si>
    <t>.M.SFUINOI.XX.MAN.XXX.XXXX.SX.XXX.XXX.IS.N.M</t>
  </si>
  <si>
    <t>.M.SFUINOI.XX.VEN.XXX.XXXX.SX.XXX.XXX.IS.N.M</t>
  </si>
  <si>
    <t>.M.SFUINOI.XX.SAG.XXX.XXXX.SX.XXX.XXX.IS.N.M</t>
  </si>
  <si>
    <t>.M.SFUINOI.XX.THF.XXX.XXXX.SX.XXX.XXX.IS.N.M</t>
  </si>
  <si>
    <t>.M.SFUINOI.XX.THH.XXX.XXXX.SX.XXX.XXX.IS.N.M</t>
  </si>
  <si>
    <t>.M.SFUINOI.XX.THA.XXX.XXXX.SX.XXX.XXX.IS.N.M</t>
  </si>
  <si>
    <t>.M.SFUINOI.XX.OFL.XXX.XXXX.SX.XXX.XXX.IS.N.M</t>
  </si>
  <si>
    <t>.M.SFUINOI.XX.FJA.$$$.XXXX.SX.XXX.XXX.IS.N.M</t>
  </si>
  <si>
    <t>.M.SFUINOI.XX.INN.$$$.XXXX.SX.XXX.XXX.IS.N.M</t>
  </si>
  <si>
    <t>.M.SFUINOI.XX.SLI.$$$.XXXX.SX.XXX.XXX.IS.N.M</t>
  </si>
  <si>
    <t>.M.SFUINOI.XX.PEN.$$$.XXXX.SX.XXX.XXX.IS.N.M</t>
  </si>
  <si>
    <t>.M.SFUINOI.XX.SJO.$$$.XXXX.SX.XXX.XXX.IS.N.M</t>
  </si>
  <si>
    <t>.M.SFUINOI.XX.YFT.$$$.XXXX.SX.XXX.XXX.IS.N.M</t>
  </si>
  <si>
    <t>.M.SFUINOI.XX.SLY.$$$.XXXX.SX.XXX.XXX.IS.N.M</t>
  </si>
  <si>
    <t>.M.SFUINOI.XX.FHL.$$$.XXXX.SX.XXX.XXX.IS.N.M</t>
  </si>
  <si>
    <t>.M.SFUINOI.XX.INF.$$$.XXXX.SX.XXX.XXX.IS.N.M</t>
  </si>
  <si>
    <t>.M.SFUINOI.XX.TRY.$$$.XXXX.SX.XXX.XXX.IS.N.M</t>
  </si>
  <si>
    <t>.M.SFUINOI.XX.LIF.$$$.XXXX.SX.XXX.XXX.IS.N.M</t>
  </si>
  <si>
    <t>.M.SFUINOI.XX.OPI.$$$.XXXX.SX.XXX.XXX.IS.N.M</t>
  </si>
  <si>
    <t>.M.SFUINOI.XX.RSS.$$$.XXXX.SX.XXX.XXX.IS.N.M</t>
  </si>
  <si>
    <t>.M.SFUINOI.XX.BAJ.$$$.XXXX.SX.XXX.XXX.IS.N.M</t>
  </si>
  <si>
    <t>.M.SFUINOI.XX.EIN.$$$.XXXX.SX.XXX.XXX.IS.N.M</t>
  </si>
  <si>
    <t>.M.SFUINOI.XX.NPH.$$$.XXXX.SX.XXX.XXX.IS.N.M</t>
  </si>
  <si>
    <t>.M.SFUINOI.XX.ERL.$$$.XXXX.SX.XXX.XXX.IS.N.M</t>
  </si>
  <si>
    <t>.M.SFUINVI.XX.$$$.$$$.XXXX.SV.XXX.XXX.IS.N.M</t>
  </si>
  <si>
    <t>//Verðtryggð innlán</t>
  </si>
  <si>
    <t>.M.SFUINVI.XX.ATV.$$$.XXXX.SV.XXX.XXX.IS.N.M</t>
  </si>
  <si>
    <t>.M.SFUINVI.XX.LAB.XXX.XXXX.SV.XXX.XXX.IS.N.M</t>
  </si>
  <si>
    <t>.M.SFUINVI.XX.SJA.XXX.XXXX.SV.XXX.XXX.IS.N.M</t>
  </si>
  <si>
    <t>.M.SFUINVI.XX.ILA.XXX.XXXX.SV.XXX.XXX.IS.N.M</t>
  </si>
  <si>
    <t>.M.SFUINVI.XX.ISJ.XXX.XXXX.SV.XXX.XXX.IS.N.M</t>
  </si>
  <si>
    <t>.M.SFUINVI.XX.IAN.XXX.XXXX.SV.XXX.XXX.IS.N.M</t>
  </si>
  <si>
    <t>.M.SFUINVI.XX.RAF.XXX.XXXX.SV.XXX.XXX.IS.N.M</t>
  </si>
  <si>
    <t>.M.SFUINVI.XX.MAN.XXX.XXXX.SV.XXX.XXX.IS.N.M</t>
  </si>
  <si>
    <t>.M.SFUINVI.XX.VEN.XXX.XXXX.SV.XXX.XXX.IS.N.M</t>
  </si>
  <si>
    <t>.M.SFUINVI.XX.SAG.XXX.XXXX.SV.XXX.XXX.IS.N.M</t>
  </si>
  <si>
    <t>.M.SFUINVI.XX.THF.XXX.XXXX.SV.XXX.XXX.IS.N.M</t>
  </si>
  <si>
    <t>.M.SFUINVI.XX.THH.XXX.XXXX.SV.XXX.XXX.IS.N.M</t>
  </si>
  <si>
    <t>.M.SFUINVI.XX.THA.XXX.XXXX.SV.XXX.XXX.IS.N.M</t>
  </si>
  <si>
    <t>.M.SFUINVI.XX.OFL.XXX.XXXX.SV.XXX.XXX.IS.N.M</t>
  </si>
  <si>
    <t>.M.SFUINVI.XX.FJA.$$$.XXXX.SV.XXX.XXX.IS.N.M</t>
  </si>
  <si>
    <t>.M.SFUINVI.XX.INN.$$$.XXXX.SV.XXX.XXX.IS.N.M</t>
  </si>
  <si>
    <t>.M.SFUINVI.XX.SLI.$$$.XXXX.SV.XXX.XXX.IS.N.M</t>
  </si>
  <si>
    <t>.M.SFUINVI.XX.PEN.$$$.XXXX.SV.XXX.XXX.IS.N.M</t>
  </si>
  <si>
    <t>.M.SFUINVI.XX.SJO.$$$.XXXX.SV.XXX.XXX.IS.N.M</t>
  </si>
  <si>
    <t>.M.SFUINVI.XX.YFT.$$$.XXXX.SV.XXX.XXX.IS.N.M</t>
  </si>
  <si>
    <t>.M.SFUINVI.XX.SLY.$$$.XXXX.SV.XXX.XXX.IS.N.M</t>
  </si>
  <si>
    <t>.M.SFUINVI.XX.FHL.$$$.XXXX.SV.XXX.XXX.IS.N.M</t>
  </si>
  <si>
    <t>.M.SFUINVI.XX.INF.$$$.XXXX.SV.XXX.XXX.IS.N.M</t>
  </si>
  <si>
    <t>.M.SFUINVI.XX.TRY.$$$.XXXX.SV.XXX.XXX.IS.N.M</t>
  </si>
  <si>
    <t>.M.SFUINVI.XX.LIF.$$$.XXXX.SV.XXX.XXX.IS.N.M</t>
  </si>
  <si>
    <t>.M.SFUINVI.XX.OPI.$$$.XXXX.SV.XXX.XXX.IS.N.M</t>
  </si>
  <si>
    <t>.M.SFUINVI.XX.RSS.$$$.XXXX.SV.XXX.XXX.IS.N.M</t>
  </si>
  <si>
    <t>.M.SFUINVI.XX.BAJ.$$$.XXXX.SV.XXX.XXX.IS.N.M</t>
  </si>
  <si>
    <t>.M.SFUINVI.XX.EIN.$$$.XXXX.SV.XXX.XXX.IS.N.M</t>
  </si>
  <si>
    <t>.M.SFUINVI.XX.NPH.$$$.XXXX.SV.XXX.XXX.IS.N.M</t>
  </si>
  <si>
    <t>.M.SFUINVI.XX.ERL.$$$.XXXX.SV.XXX.XXX.IS.N.M</t>
  </si>
  <si>
    <t>.M.SFUINOR.XX.XXX.XXX.XXXX.SV.XXX.XXX.IS.N.M</t>
  </si>
  <si>
    <t>//Orlofsreikningar</t>
  </si>
  <si>
    <t>.M.SFUINVB.XX.XXX.XXX.XXXX.SX.XXX.XXX.IS.N.M</t>
  </si>
  <si>
    <t>//Viðbótarlífeyrissparnaður</t>
  </si>
  <si>
    <t>.M.SFUINBI.XX.$$$.$$$.XXXX.SX.XXX.XXX.IS.N.M</t>
  </si>
  <si>
    <t>//Önnur bundin innlán</t>
  </si>
  <si>
    <t>.M.SFUINBI.XX.ATV.$$$.XXXX.SX.XXX.XXX.IS.N.M</t>
  </si>
  <si>
    <t>.M.SFUINBI.XX.LAB.XXX.XXXX.SX.XXX.XXX.IS.N.M</t>
  </si>
  <si>
    <t>.M.SFUINBI.XX.SJA.XXX.XXXX.SX.XXX.XXX.IS.N.M</t>
  </si>
  <si>
    <t>.M.SFUINBI.XX.ILA.XXX.XXXX.SX.XXX.XXX.IS.N.M</t>
  </si>
  <si>
    <t>.M.SFUINBI.XX.ISJ.XXX.XXXX.SX.XXX.XXX.IS.N.M</t>
  </si>
  <si>
    <t>.M.SFUINBI.XX.IAN.XXX.XXXX.SX.XXX.XXX.IS.N.M</t>
  </si>
  <si>
    <t>.M.SFUINBI.XX.RAF.XXX.XXXX.SX.XXX.XXX.IS.N.M</t>
  </si>
  <si>
    <t>.M.SFUINBI.XX.MAN.XXX.XXXX.SX.XXX.XXX.IS.N.M</t>
  </si>
  <si>
    <t>.M.SFUINBI.XX.VEN.XXX.XXXX.SX.XXX.XXX.IS.N.M</t>
  </si>
  <si>
    <t>.M.SFUINBI.XX.SAG.XXX.XXXX.SX.XXX.XXX.IS.N.M</t>
  </si>
  <si>
    <t>.M.SFUINBI.XX.THF.XXX.XXXX.SX.XXX.XXX.IS.N.M</t>
  </si>
  <si>
    <t>.M.SFUINBI.XX.THH.XXX.XXXX.SX.XXX.XXX.IS.N.M</t>
  </si>
  <si>
    <t>.M.SFUINBI.XX.THA.XXX.XXXX.SX.XXX.XXX.IS.N.M</t>
  </si>
  <si>
    <t>.M.SFUINBI.XX.OFL.XXX.XXXX.SX.XXX.XXX.IS.N.M</t>
  </si>
  <si>
    <t>.M.SFUINBI.XX.FJA.$$$.XXXX.SX.XXX.XXX.IS.N.M</t>
  </si>
  <si>
    <t>.M.SFUINBI.XX.INN.$$$.XXXX.SX.XXX.XXX.IS.N.M</t>
  </si>
  <si>
    <t>.M.SFUINBI.XX.SLI.$$$.XXXX.SX.XXX.XXX.IS.N.M</t>
  </si>
  <si>
    <t>.M.SFUINBI.XX.PEN.$$$.XXXX.SX.XXX.XXX.IS.N.M</t>
  </si>
  <si>
    <t>.M.SFUINBI.XX.SJO.$$$.XXXX.SX.XXX.XXX.IS.N.M</t>
  </si>
  <si>
    <t>.M.SFUINBI.XX.YFT.$$$.XXXX.SX.XXX.XXX.IS.N.M</t>
  </si>
  <si>
    <t>.M.SFUINBI.XX.SLY.$$$.XXXX.SX.XXX.XXX.IS.N.M</t>
  </si>
  <si>
    <t>.M.SFUINBI.XX.FHL.$$$.XXXX.SX.XXX.XXX.IS.N.M</t>
  </si>
  <si>
    <t>.M.SFUINBI.XX.INF.$$$.XXXX.SX.XXX.XXX.IS.N.M</t>
  </si>
  <si>
    <t>.M.SFUINBI.XX.TRY.$$$.XXXX.SX.XXX.XXX.IS.N.M</t>
  </si>
  <si>
    <t>.M.SFUINBI.XX.LIF.$$$.XXXX.SX.XXX.XXX.IS.N.M</t>
  </si>
  <si>
    <t>.M.SFUINBI.XX.OPI.$$$.XXXX.SX.XXX.XXX.IS.N.M</t>
  </si>
  <si>
    <t>.M.SFUINBI.XX.RSS.$$$.XXXX.SX.XXX.XXX.IS.N.M</t>
  </si>
  <si>
    <t>.M.SFUINBI.XX.BAJ.$$$.XXXX.SX.XXX.XXX.IS.N.M</t>
  </si>
  <si>
    <t>.M.SFUINBI.XX.EIN.$$$.XXXX.SX.XXX.XXX.IS.N.M</t>
  </si>
  <si>
    <t>.M.SFUINBI.XX.NPH.$$$.XXXX.SX.XXX.XXX.IS.N.M</t>
  </si>
  <si>
    <t>.M.SFUINBI.XX.ERL.$$$.XXXX.SX.XXX.XXX.IS.N.M</t>
  </si>
  <si>
    <t>.M.SFUVB$$.XX.XXX.XXX.XXXX.SX.XXX.XXX.IS.N.M</t>
  </si>
  <si>
    <t>.M.SFUVBIV.XX.XXX.XXX.XXXX.SX.XXX.XXX.IS.N.M</t>
  </si>
  <si>
    <t>.M.SFUVBEV.XX.XXX.XXX.XXXX.SX.XXX.XXX.IS.N.M</t>
  </si>
  <si>
    <t>.M.SFUVL$$.XX.XXX.XXX.XXXX.SX.XXX.XXX.IS.N.M</t>
  </si>
  <si>
    <t>.M.SFUVLIN.XX.XXX.XXX.XXXX.SX.SKT.XXX.IS.N.M</t>
  </si>
  <si>
    <t>.M.SFUVLIN.XX.XXX.XXX.XXXX.SX.LAT.XXX.IS.N.M</t>
  </si>
  <si>
    <t>.M.SFUVLER.XX.XXX.XXX.XXXX.SX.SKT.XXX.IS.N.M</t>
  </si>
  <si>
    <t>.M.SFUVLER.XX.XXX.XXX.XXXX.SX.LAT.XXX.IS.N.M</t>
  </si>
  <si>
    <t>.M.SFUBL$$.XX.XXX.XXX.XXXX.SX.XXX.XXX.IS.N.M</t>
  </si>
  <si>
    <t>.M.SFUBLVL.XX.XXX.XXX.XXXX.SV.XXX.XXX.IS.N.M</t>
  </si>
  <si>
    <t>.M.SFUBLOL.XX.XXX.XXX.XXXX.SX.SKT.XXX.IS.N.M</t>
  </si>
  <si>
    <t>.M.SFUBLOL.XX.XXX.XXX.XXXX.SX.LAT.XXX.IS.N.M</t>
  </si>
  <si>
    <t>.M.SFTTF$$.XX.XXX.XXX.XXXX.SX.XXX.XXX.IS.N.M</t>
  </si>
  <si>
    <t>.M.SAA$$$$.XX.XXX.XXX.XXXX.SX.XXX.XXX.IS.N.M</t>
  </si>
  <si>
    <t>//Afleiðusamningar áhættuvarna</t>
  </si>
  <si>
    <t>.M.SAAGV$$.XX.XXX.XXX.XXXX.SX.XXX.XXX.IS.N.M</t>
  </si>
  <si>
    <t>.M.SAASV$$.XX.XXX.XXX.XXXX.SX.XXX.XXX.IS.N.M</t>
  </si>
  <si>
    <t>.M.SAAGA$$.XX.XXX.XXX.XXXX.SX.XXX.XXX.IS.N.M</t>
  </si>
  <si>
    <t>.M.SAAVX$$.XX.XXX.XXX.XXXX.SX.XXX.XXX.IS.N.M</t>
  </si>
  <si>
    <t>.M.SAAVS$$.XX.XXX.XXX.XXXX.SX.XXX.XXX.IS.N.M</t>
  </si>
  <si>
    <t>.M.SAS$$$$.XX.XXX.XXX.XXXX.SX.XXX.XXX.IS.N.M</t>
  </si>
  <si>
    <t>//Aðrar skuldir</t>
  </si>
  <si>
    <t>.M.SASRS$$.XX.XXX.XXX.XXXX.SX.XXX.XXX.IS.N.M</t>
  </si>
  <si>
    <t>.M.SASRSLS.XX.XXX.XXX.XXXX.SX.XXX.XXX.IS.N.M</t>
  </si>
  <si>
    <t>.M.SASRSAS.XX.XXX.XXX.XXXX.SX.XXX.XXX.IS.N.M</t>
  </si>
  <si>
    <t>.M.SASRSAR.XX.XXX.XXX.XXXX.SX.XXX.XXX.IS.N.M</t>
  </si>
  <si>
    <t>.M.SASSS$$.XX.XXX.XXX.XXXX.SX.XXX.XXX.IS.N.M</t>
  </si>
  <si>
    <t>.M.SASSSVS.XX.XXX.XXX.XXXX.SX.XXX.XXX.IS.N.M</t>
  </si>
  <si>
    <t>.M.SASSSFS.XX.XXX.XXX.XXXX.SX.XXX.XXX.IS.N.M</t>
  </si>
  <si>
    <t>.M.SASOD$$.XX.XXX.XXX.XXXX.SX.XXX.XXX.IS.N.M</t>
  </si>
  <si>
    <t>.M.SASODUP.XX.XXX.XXX.XXXX.SX.XXX.XXX.IS.N.M</t>
  </si>
  <si>
    <t>.M.SASODHE.XX.XXX.XXX.XXXX.SX.XXX.XXX.IS.N.M</t>
  </si>
  <si>
    <t>.M.SASODAI.XX.XXX.XXX.XXXX.SX.XXX.XXX.IS.N.M</t>
  </si>
  <si>
    <t>.M.SASODAO.XX.XXX.XXX.XXXX.SX.XXX.XXX.IS.N.M</t>
  </si>
  <si>
    <t>.M.SASAESK.XX.XXX.XXX.XXXX.SX.XXX.XXX.IS.N.M</t>
  </si>
  <si>
    <t>.M.SASAEVS.XX.XXX.XXX.XXXX.SX.XXX.XXX.IS.N.M</t>
  </si>
  <si>
    <t>.M.SASAEAO.XX.XXX.XXX.XXXX.SX.XXX.XXX.IS.N.M</t>
  </si>
  <si>
    <t>.M.S$$$$$$.XX.XXX.XXX.XXXX.SX.XXX.XXX.IS.N.M</t>
  </si>
  <si>
    <t>//Skuldir samtals</t>
  </si>
  <si>
    <t>.M.SUBVB$$.XX.XXX.XXX.XXXX.SX.XXX.XXX.IS.N.M</t>
  </si>
  <si>
    <t>//Grunnur til útreiknings bindiskyldu;Verðbréfaútgáfa</t>
  </si>
  <si>
    <t>.M.SUBVBP2.XX.XXX.XXX.XXXX.SX.XXX.XXX.IS.N.M</t>
  </si>
  <si>
    <t>.M.SUBVBO2.XX.XXX.XXX.XXXX.SX.XXX.XXX.IS.N.M</t>
  </si>
  <si>
    <t>.M.SUBVBO0.XX.XXX.XXX.XXXX.SX.XXX.XXX.IS.N.M</t>
  </si>
  <si>
    <t>.M.SUBVBUB.XX.XXX.XXX.XXXX.SX.XXX.XXX.IS.N.M</t>
  </si>
  <si>
    <t>.M.SUBIL$$.XX.XXX.XXX.XXXX.SX.XXX.XXX.IS.N.M</t>
  </si>
  <si>
    <t>//Grunnur til útreiknings bindiskyldu;Innlán</t>
  </si>
  <si>
    <t>.M.SUBILI2.XX.XXX.XXX.XXXX.SX.XXX.XXX.IS.N.M</t>
  </si>
  <si>
    <t>.M.SUBILI0.XX.XXX.XXX.XXXX.SX.XXX.XXX.IS.N.M</t>
  </si>
  <si>
    <t>.M.SSISE$$.XX.XXX.XXX.XXXX.SX.XXX.XXX.XX.N.M</t>
  </si>
  <si>
    <t>.M.SSISEGK.XX.XXX.XXX.XXXX.SX.XXX.XXX.XX.N.M</t>
  </si>
  <si>
    <t>.M.SSISE3M.XX.XXX.XXX.XXXX.SX.SKT.XXX.XX.N.M</t>
  </si>
  <si>
    <t>.M.SSISE3Y.XX.XXX.XXX.XXXX.SX.SKT.XXX.XX.N.M</t>
  </si>
  <si>
    <t>.M.SSISEA2.XX.XXX.XXX.XXXX.SX.LAT.XXX.XX.N.M</t>
  </si>
  <si>
    <t>.M.SSISEA3.XX.XXX.XXX.XXXX.SX.LAT.XXX.XX.N.M</t>
  </si>
  <si>
    <t>.M.SSISEA5.XX.XXX.XXX.XXXX.SX.LAT.XXX.XX.N.M</t>
  </si>
  <si>
    <t>.M.SSISEY5.XX.XXX.XXX.XXXX.SX.LAT.XXX.XX.N.M</t>
  </si>
  <si>
    <t>.M.SSESE$$.XX.XXX.XXX.XXXX.SX.XXX.XXX.XX.N.M</t>
  </si>
  <si>
    <t>.M.SSESEGK.XX.XXX.XXX.XXXX.SX.XXX.XXX.XX.N.M</t>
  </si>
  <si>
    <t>.M.SSESE3M.XX.XXX.XXX.XXXX.SX.SKT.XXX.XX.N.M</t>
  </si>
  <si>
    <t>.M.SSESE3Y.XX.XXX.XXX.XXXX.SX.SKT.XXX.XX.N.M</t>
  </si>
  <si>
    <t>.M.SSESEA2.XX.XXX.XXX.XXXX.SX.LAT.XXX.XX.N.M</t>
  </si>
  <si>
    <t>.M.SSESEA3.XX.XXX.XXX.XXXX.SX.LAT.XXX.XX.N.M</t>
  </si>
  <si>
    <t>.M.SSESEA5.XX.XXX.XXX.XXXX.SX.LAT.XXX.XX.N.M</t>
  </si>
  <si>
    <t>.M.SSESEY5.XX.XXX.XXX.XXXX.SX.LAT.XXX.XX.N.M</t>
  </si>
  <si>
    <t>.M.SEFUH$$.XX.XXX.XXX.XXXX.SX.XXX.XXX.IS.N.M</t>
  </si>
  <si>
    <t>//Eigið fé</t>
  </si>
  <si>
    <t>.M.SEFUHIB.XX.XXX.XXX.XXXX.SX.XXX.XXX.IS.N.M</t>
  </si>
  <si>
    <t>.M.SEFUHOI.XX.XXX.XXX.XXXX.SX.XXX.XXX.IS.N.M</t>
  </si>
  <si>
    <t>.M.SEFYVHF.XX.XXX.XXX.XXXX.SX.XXX.XXX.IS.N.M</t>
  </si>
  <si>
    <t>.M.SEFAEF$.XX.XXX.XXX.XXXX.SX.XXX.XXX.IS.N.M</t>
  </si>
  <si>
    <t>.M.SEFAEFG.XX.XXX.XXX.XXXX.SX.XXX.XXX.IS.N.M</t>
  </si>
  <si>
    <t>.M.SEFAEFK.XX.XXX.XXX.XXXX.SX.XXX.XXX.IS.N.M</t>
  </si>
  <si>
    <t>.M.SEFAEFA.XX.XXX.XXX.XXXX.SX.XXX.XXX.IS.N.M</t>
  </si>
  <si>
    <t>.M.SEFEMB$.XX.XXX.XXX.XXXX.SX.XXX.XXX.IS.N.M</t>
  </si>
  <si>
    <t>.M.SEFEMBV.XX.XXX.XXX.XXXX.SX.XXX.XXX.IS.N.M</t>
  </si>
  <si>
    <t>.M.SEFEMBO.XX.XXX.XXX.XXXX.SX.XXX.XXX.IS.N.M</t>
  </si>
  <si>
    <t>.M.SEFEMBG.XX.XXX.XXX.XXXX.SX.XXX.XXX.IS.N.M</t>
  </si>
  <si>
    <t>.M.SEFEMBT.XX.XXX.XXX.XXXX.SX.XXX.XXX.IS.N.M</t>
  </si>
  <si>
    <t>.M.SEFEMBS.XX.XXX.XXX.XXXX.SX.XXX.XXX.IS.N.M</t>
  </si>
  <si>
    <t>.M.SEFEMBE.XX.XXX.XXX.XXXX.SX.XXX.XXX.IS.N.M</t>
  </si>
  <si>
    <t>.M.SEFEMBF.XX.XXX.XXX.XXXX.SX.XXX.XXX.IS.N.M</t>
  </si>
  <si>
    <t>.M.SEFEMBA.XX.XXX.XXX.XXXX.SX.XXX.XXX.IS.N.M</t>
  </si>
  <si>
    <t>.M.SEFEOEF.XX.XXX.XXX.XXXX.SX.XXX.XXX.IS.N.M</t>
  </si>
  <si>
    <t>.M.SEFEHB$.XX.XXX.XXX.XXXX.SX.XXX.XXX.IS.N.M</t>
  </si>
  <si>
    <t>.M.SEFHTYA.XX.XXX.XXX.XXXX.SX.XXX.XXX.IS.N.M</t>
  </si>
  <si>
    <t>.M.SEFAIAR.XX.XXX.XXX.XXXX.SX.XXX.XXX.IS.N.M</t>
  </si>
  <si>
    <t>.M.SEF$$$$.XX.XXX.XXX.XXXX.SX.XXX.XXX.IS.N.M</t>
  </si>
  <si>
    <t>//Eigið fé samtals</t>
  </si>
  <si>
    <t>.M.MIDGENG.XX.XXX.XXX.XXXX.SX.XXX.USD.IS.N.M</t>
  </si>
  <si>
    <t>//Gengi, USD</t>
  </si>
  <si>
    <t>.M.MIDGENG.XX.XXX.XXX.XXXX.SX.XXX.GBP.IS.N.M</t>
  </si>
  <si>
    <t>.M.MIDGENG.XX.XXX.XXX.XXXX.SX.XXX.CAD.IS.N.M</t>
  </si>
  <si>
    <t>.M.MIDGENG.XX.XXX.XXX.XXXX.SX.XXX.DKK.IS.N.M</t>
  </si>
  <si>
    <t>.M.MIDGENG.XX.XXX.XXX.XXXX.SX.XXX.NOK.IS.N.M</t>
  </si>
  <si>
    <t>.M.MIDGENG.XX.XXX.XXX.XXXX.SX.XXX.SEK.IS.N.M</t>
  </si>
  <si>
    <t>.M.MIDGENG.XX.XXX.XXX.XXXX.SX.XXX.CHF.IS.N.M</t>
  </si>
  <si>
    <t>.M.MIDGENG.XX.XXX.XXX.XXXX.SX.XXX.JPY.IS.N.M</t>
  </si>
  <si>
    <t>.M.MIDGENG.XX.XXX.XXX.XXXX.SX.XXX.EUR.IS.N.M</t>
  </si>
  <si>
    <t>.M.MIDGENG.XX.XXX.XXX.XXXX.SX.XXX.CNY.IS.N.M</t>
  </si>
  <si>
    <t>.M.MIDGENG.XX.XXX.XXX.XXXX.SX.XXX.NZD.IS.N.M</t>
  </si>
  <si>
    <t>.M.MIDGENG.XX.XXX.XXX.XXXX.SX.XXX.AUD.IS.N.M</t>
  </si>
  <si>
    <t>.M.MIDGENG.XX.XXX.XXX.XXXX.SX.XXX.HKD.IS.N.M</t>
  </si>
  <si>
    <t>.M.MIDGENG.XX.XXX.XXX.XXXX.SX.XXX.ZAR.IS.N.M</t>
  </si>
  <si>
    <t>.M.MIDGENG.XX.XXX.XXX.XXXX.SX.XXX.CZK.IS.N.M</t>
  </si>
  <si>
    <t>.M.MIDGENG.XX.XXX.XXX.XXXX.SX.XXX.HUF.IS.N.M</t>
  </si>
  <si>
    <t>.M.MIDGENG.XX.XXX.XXX.XXXX.SX.XXX.TRY.IS.N.M</t>
  </si>
  <si>
    <t>.M.MIDGENG.XX.XXX.XXX.XXXX.SX.XXX.HRK.IS.N.M</t>
  </si>
  <si>
    <t>.M.MIDGENG.XX.XXX.XXX.XXXX.SX.XXX.PLN.IS.N.M</t>
  </si>
  <si>
    <t>.M.MIDGENG.XX.XXX.XXX.XXXX.SX.XXX.RUB.IS.N.M</t>
  </si>
  <si>
    <t>.M.MIDGENG.XX.XXX.XXX.XXXX.SX.XXX.EEK.IS.N.M</t>
  </si>
  <si>
    <t>.M.MIDGENG.XX.XXX.XXX.XXXX.SX.XXX.LVL.IS.N.M</t>
  </si>
  <si>
    <t>.M.MIDGENG.XX.XXX.XXX.XXXX.SX.XXX.LTL.IS.N.M</t>
  </si>
  <si>
    <t>.M.MIDGENG.XX.XXX.XXX.XXXX.SX.XXX.NGN.IS.N.M</t>
  </si>
  <si>
    <t>.M.MIDGENG.XX.XXX.XXX.XXXX.SX.XXX.TWD.IS.N.M</t>
  </si>
  <si>
    <t>.M.MIDGENG.XX.XXX.XXX.XXXX.SX.XXX.KRW.IS.N.M</t>
  </si>
  <si>
    <t>.M.MIDGENG.XX.XXX.XXX.XXXX.SX.XXX.SRD.IS.N.M</t>
  </si>
  <si>
    <t>.M.MIDGENG.XX.XXX.XXX.XXXX.SX.XXX.ILS.IS.N.M</t>
  </si>
  <si>
    <t>.M.MIDGENG.XX.XXX.XXX.XXXX.SX.XXX.SGD.IS.N.M</t>
  </si>
  <si>
    <t>.M.MIDGENG.XX.XXX.XXX.XXXX.SX.XXX.MXN.IS.N.M</t>
  </si>
  <si>
    <t>.M.MIDGENG.XX.XXX.XXX.XXXX.SX.XXX.MTL.IS.N.M</t>
  </si>
  <si>
    <t>.M.MIDGENG.XX.XXX.XXX.XXXX.SX.XXX.INR.IS.N.M</t>
  </si>
  <si>
    <t>.M.MIDGENG.XX.XXX.XXX.XXXX.SX.XXX.BGN.IS.N.M</t>
  </si>
  <si>
    <t>.M.MIDGENG.XX.XXX.XXX.XXXX.SX.XXX.BRL.IS.N.M</t>
  </si>
  <si>
    <t>.M.EUKULUE.XX.XXX.XXX.XXXX.SV.XXX.XXX.IS.N.M</t>
  </si>
  <si>
    <t>//Landaskipting, Útlán til erlendra aðila</t>
  </si>
  <si>
    <t>.M.EUKULUE.XX.XXX.XXX.XXXX.SV.XXX.XXX.AT.N.M</t>
  </si>
  <si>
    <t>.M.EUKULUE.XX.XXX.XXX.XXXX.SV.XXX.XXX.US.N.M</t>
  </si>
  <si>
    <t>.M.EUKULUE.XX.XXX.XXX.XXXX.SV.XXX.XXX.BE.N.M</t>
  </si>
  <si>
    <t>.M.EUKULUE.XX.XXX.XXX.XXXX.SV.XXX.XXX.BR.N.M</t>
  </si>
  <si>
    <t>.M.EUKULUE.XX.XXX.XXX.XXXX.SV.XXX.XXX.GB.N.M</t>
  </si>
  <si>
    <t>.M.EUKULUE.XX.XXX.XXX.XXXX.SV.XXX.XXX.BG.N.M</t>
  </si>
  <si>
    <t>.M.EUKULUE.XX.XXX.XXX.XXXX.SV.XXX.XXX.KY.N.M</t>
  </si>
  <si>
    <t>.M.EUKULUE.XX.XXX.XXX.XXXX.SV.XXX.XXX.DK.N.M</t>
  </si>
  <si>
    <t>.M.EUKULUE.XX.XXX.XXX.XXXX.SV.XXX.XXX.EE.N.M</t>
  </si>
  <si>
    <t>.M.EUKULUE.XX.XXX.XXX.XXXX.SV.XXX.XXX.FI.N.M</t>
  </si>
  <si>
    <t>.M.EUKULUE.XX.XXX.XXX.XXXX.SV.XXX.XXX.FR.N.M</t>
  </si>
  <si>
    <t>.M.EUKULUE.XX.XXX.XXX.XXXX.SV.XXX.XXX.FO.N.M</t>
  </si>
  <si>
    <t>.M.EUKULUE.XX.XXX.XXX.XXXX.SV.XXX.XXX.GR.N.M</t>
  </si>
  <si>
    <t>.M.EUKULUE.XX.XXX.XXX.XXXX.SV.XXX.XXX.GG.N.M</t>
  </si>
  <si>
    <t>.M.EUKULUE.XX.XXX.XXX.XXXX.SV.XXX.XXX.NL.N.M</t>
  </si>
  <si>
    <t>.M.EUKULUE.XX.XXX.XXX.XXXX.SV.XXX.XXX.HK.N.M</t>
  </si>
  <si>
    <t>.M.EUKULUE.XX.XXX.XXX.XXXX.SV.XXX.XXX.IN.N.M</t>
  </si>
  <si>
    <t>.M.EUKULUE.XX.XXX.XXX.XXXX.SV.XXX.XXX.IE.N.M</t>
  </si>
  <si>
    <t>.M.EUKULUE.XX.XXX.XXX.XXXX.SV.XXX.XXX.IT.N.M</t>
  </si>
  <si>
    <t>.M.EUKULUE.XX.XXX.XXX.XXXX.SV.XXX.XXX.JP.N.M</t>
  </si>
  <si>
    <t>.M.EUKULUE.XX.XXX.XXX.XXXX.SV.XXX.XXX.JE.N.M</t>
  </si>
  <si>
    <t>.M.EUKULUE.XX.XXX.XXX.XXXX.SV.XXX.XXX.CA.N.M</t>
  </si>
  <si>
    <t>.M.EUKULUE.XX.XXX.XXX.XXXX.SV.XXX.XXX.CN.N.M</t>
  </si>
  <si>
    <t>.M.EUKULUE.XX.XXX.XXX.XXXX.SV.XXX.XXX.HR.N.M</t>
  </si>
  <si>
    <t>.M.EUKULUE.XX.XXX.XXX.XXXX.SV.XXX.XXX.CY.N.M</t>
  </si>
  <si>
    <t>.M.EUKULUE.XX.XXX.XXX.XXXX.SV.XXX.XXX.LV.N.M</t>
  </si>
  <si>
    <t>.M.EUKULUE.XX.XXX.XXX.XXXX.SV.XXX.XXX.LT.N.M</t>
  </si>
  <si>
    <t>.M.EUKULUE.XX.XXX.XXX.XXXX.SV.XXX.XXX.LX.N.M</t>
  </si>
  <si>
    <t>.M.EUKULUE.XX.XXX.XXX.XXXX.SV.XXX.XXX.MT.N.M</t>
  </si>
  <si>
    <t>.M.EUKULUE.XX.XXX.XXX.XXXX.SV.XXX.XXX.NO.N.M</t>
  </si>
  <si>
    <t>.M.EUKULUE.XX.XXX.XXX.XXXX.SV.XXX.XXX.PT.N.M</t>
  </si>
  <si>
    <t>.M.EUKULUE.XX.XXX.XXX.XXXX.SV.XXX.XXX.PL.N.M</t>
  </si>
  <si>
    <t>.M.EUKULUE.XX.XXX.XXX.XXXX.SV.XXX.XXX.RO.N.M</t>
  </si>
  <si>
    <t>.M.EUKULUE.XX.XXX.XXX.XXXX.SV.XXX.XXX.RU.N.M</t>
  </si>
  <si>
    <t>.M.EUKULUE.XX.XXX.XXX.XXXX.SV.XXX.XXX.SK.N.M</t>
  </si>
  <si>
    <t>.M.EUKULUE.XX.XXX.XXX.XXXX.SV.XXX.XXX.SI.N.M</t>
  </si>
  <si>
    <t>.M.EUKULUE.XX.XXX.XXX.XXXX.SV.XXX.XXX.ES.N.M</t>
  </si>
  <si>
    <t>.M.EUKULUE.XX.XXX.XXX.XXXX.SV.XXX.XXX.CH.N.M</t>
  </si>
  <si>
    <t>.M.EUKULUE.XX.XXX.XXX.XXXX.SV.XXX.XXX.SE.N.M</t>
  </si>
  <si>
    <t>.M.EUKULUE.XX.XXX.XXX.XXXX.SV.XXX.XXX.CZ.N.M</t>
  </si>
  <si>
    <t>.M.EUKULUE.XX.XXX.XXX.XXXX.SV.XXX.XXX.HU.N.M</t>
  </si>
  <si>
    <t>.M.EUKULUE.XX.XXX.XXX.XXXX.SV.XXX.XXX.DE.N.M</t>
  </si>
  <si>
    <t>.M.EUKULUE.XX.XXX.XXX.XXXX.SV.XXX.XXX.XX.N.M</t>
  </si>
  <si>
    <t>.M.EUKULUE.XX.XXX.XXX.XXXX.SV.XXX.XXX.4F.N.M</t>
  </si>
  <si>
    <t>.M.EUKULUE.XX.XXX.XXX.XXXX.SV.XXX.XXX.4C.N.M</t>
  </si>
  <si>
    <t>.M.EUKULUE.XX.XXX.XXX.XXXX.SV.XXX.XXX.4J.N.M</t>
  </si>
  <si>
    <t>.M.EUKULUE.XX.XXX.XXX.XXXX.SV.XXX.XXX.4S.N.M</t>
  </si>
  <si>
    <t>.M.EUKULUE.XX.XXX.XXX.XXXX.SV.XXX.XXX.1C.N.M</t>
  </si>
  <si>
    <t>.M.EUKULUE.XX.XXX.XXX.XXXX.SV.XXX.XXX.5Z.N.M</t>
  </si>
  <si>
    <t>.M.EUKNFER.XX.XXX.XXX.XXXX.SV.XXX.XXX.AT.N.M</t>
  </si>
  <si>
    <t>//Niðurfærslur útlána til erlendra aðila</t>
  </si>
  <si>
    <t>.M.EUKNFER.XX.XXX.XXX.XXXX.SV.XXX.XXX.US.N.M</t>
  </si>
  <si>
    <t>.M.EUKNFER.XX.XXX.XXX.XXXX.SV.XXX.XXX.BE.N.M</t>
  </si>
  <si>
    <t>.M.EUKNFER.XX.XXX.XXX.XXXX.SV.XXX.XXX.BR.N.M</t>
  </si>
  <si>
    <t>.M.EUKNFER.XX.XXX.XXX.XXXX.SV.XXX.XXX.GB.N.M</t>
  </si>
  <si>
    <t>.M.EUKNFER.XX.XXX.XXX.XXXX.SV.XXX.XXX.BG.N.M</t>
  </si>
  <si>
    <t>.M.EUKNFER.XX.XXX.XXX.XXXX.SV.XXX.XXX.KY.N.M</t>
  </si>
  <si>
    <t>.M.EUKNFER.XX.XXX.XXX.XXXX.SV.XXX.XXX.DK.N.M</t>
  </si>
  <si>
    <t>.M.EUKNFER.XX.XXX.XXX.XXXX.SV.XXX.XXX.EE.N.M</t>
  </si>
  <si>
    <t>.M.EUKNFER.XX.XXX.XXX.XXXX.SV.XXX.XXX.FI.N.M</t>
  </si>
  <si>
    <t>.M.EUKNFER.XX.XXX.XXX.XXXX.SV.XXX.XXX.FR.N.M</t>
  </si>
  <si>
    <t>.M.EUKNFER.XX.XXX.XXX.XXXX.SV.XXX.XXX.FO.N.M</t>
  </si>
  <si>
    <t>.M.EUKNFER.XX.XXX.XXX.XXXX.SV.XXX.XXX.GR.N.M</t>
  </si>
  <si>
    <t>.M.EUKNFER.XX.XXX.XXX.XXXX.SV.XXX.XXX.GG.N.M</t>
  </si>
  <si>
    <t>.M.EUKNFER.XX.XXX.XXX.XXXX.SV.XXX.XXX.NL.N.M</t>
  </si>
  <si>
    <t>.M.EUKNFER.XX.XXX.XXX.XXXX.SV.XXX.XXX.HK.N.M</t>
  </si>
  <si>
    <t>.M.EUKNFER.XX.XXX.XXX.XXXX.SV.XXX.XXX.IN.N.M</t>
  </si>
  <si>
    <t>.M.EUKNFER.XX.XXX.XXX.XXXX.SV.XXX.XXX.IE.N.M</t>
  </si>
  <si>
    <t>.M.EUKNFER.XX.XXX.XXX.XXXX.SV.XXX.XXX.IT.N.M</t>
  </si>
  <si>
    <t>.M.EUKNFER.XX.XXX.XXX.XXXX.SV.XXX.XXX.JP.N.M</t>
  </si>
  <si>
    <t>.M.EUKNFER.XX.XXX.XXX.XXXX.SV.XXX.XXX.JE.N.M</t>
  </si>
  <si>
    <t>.M.EUKNFER.XX.XXX.XXX.XXXX.SV.XXX.XXX.CA.N.M</t>
  </si>
  <si>
    <t>.M.EUKNFER.XX.XXX.XXX.XXXX.SV.XXX.XXX.CN.N.M</t>
  </si>
  <si>
    <t>.M.EUKNFER.XX.XXX.XXX.XXXX.SV.XXX.XXX.HR.N.M</t>
  </si>
  <si>
    <t>.M.EUKNFER.XX.XXX.XXX.XXXX.SV.XXX.XXX.CY.N.M</t>
  </si>
  <si>
    <t>.M.EUKNFER.XX.XXX.XXX.XXXX.SV.XXX.XXX.LV.N.M</t>
  </si>
  <si>
    <t>.M.EUKNFER.XX.XXX.XXX.XXXX.SV.XXX.XXX.LT.N.M</t>
  </si>
  <si>
    <t>.M.EUKNFER.XX.XXX.XXX.XXXX.SV.XXX.XXX.LX.N.M</t>
  </si>
  <si>
    <t>.M.EUKNFER.XX.XXX.XXX.XXXX.SV.XXX.XXX.MT.N.M</t>
  </si>
  <si>
    <t>.M.EUKNFER.XX.XXX.XXX.XXXX.SV.XXX.XXX.NO.N.M</t>
  </si>
  <si>
    <t>.M.EUKNFER.XX.XXX.XXX.XXXX.SV.XXX.XXX.PT.N.M</t>
  </si>
  <si>
    <t>.M.EUKNFER.XX.XXX.XXX.XXXX.SV.XXX.XXX.PL.N.M</t>
  </si>
  <si>
    <t>.M.EUKNFER.XX.XXX.XXX.XXXX.SV.XXX.XXX.RO.N.M</t>
  </si>
  <si>
    <t>.M.EUKNFER.XX.XXX.XXX.XXXX.SV.XXX.XXX.RU.N.M</t>
  </si>
  <si>
    <t>.M.EUKNFER.XX.XXX.XXX.XXXX.SV.XXX.XXX.SK.N.M</t>
  </si>
  <si>
    <t>.M.EUKNFER.XX.XXX.XXX.XXXX.SV.XXX.XXX.SI.N.M</t>
  </si>
  <si>
    <t>.M.EUKNFER.XX.XXX.XXX.XXXX.SV.XXX.XXX.ES.N.M</t>
  </si>
  <si>
    <t>.M.EUKNFER.XX.XXX.XXX.XXXX.SV.XXX.XXX.CH.N.M</t>
  </si>
  <si>
    <t>.M.EUKNFER.XX.XXX.XXX.XXXX.SV.XXX.XXX.SE.N.M</t>
  </si>
  <si>
    <t>.M.EUKNFER.XX.XXX.XXX.XXXX.SV.XXX.XXX.CZ.N.M</t>
  </si>
  <si>
    <t>.M.EUKNFER.XX.XXX.XXX.XXXX.SV.XXX.XXX.HU.N.M</t>
  </si>
  <si>
    <t>.M.EUKNFER.XX.XXX.XXX.XXXX.SV.XXX.XXX.DE.N.M</t>
  </si>
  <si>
    <t>.M.EUKNFER.XX.XXX.XXX.XXXX.SV.XXX.XXX.XX.N.M</t>
  </si>
  <si>
    <t>.M.EUKNFER.XX.XXX.XXX.XXXX.SV.XXX.XXX.4F.N.M</t>
  </si>
  <si>
    <t>.M.EUKNFER.XX.XXX.XXX.XXXX.SV.XXX.XXX.4C.N.M</t>
  </si>
  <si>
    <t>.M.EUKNFER.XX.XXX.XXX.XXXX.SV.XXX.XXX.4J.N.M</t>
  </si>
  <si>
    <t>.M.EUKNFER.XX.XXX.XXX.XXXX.SV.XXX.XXX.4S.N.M</t>
  </si>
  <si>
    <t>.M.EUKNFER.XX.XXX.XXX.XXXX.SV.XXX.XXX.1C.N.M</t>
  </si>
  <si>
    <t>.M.EUKNFER.XX.XXX.XXX.XXXX.SV.XXX.XXX.5Z.N.M</t>
  </si>
  <si>
    <t>.M.EVBHB$$.XX.XXX.XXX.XXXX.SV.XXX.XXX.IS.N.M</t>
  </si>
  <si>
    <t>//Erlend hlutabréf</t>
  </si>
  <si>
    <t>.M.EVBHB$$.XX.XXX.XXX.XXXX.SV.XXX.XXX.AT.N.M</t>
  </si>
  <si>
    <t>.M.EVBHB$$.XX.XXX.XXX.XXXX.SV.XXX.XXX.US.N.M</t>
  </si>
  <si>
    <t>.M.EVBHB$$.XX.XXX.XXX.XXXX.SV.XXX.XXX.BE.N.M</t>
  </si>
  <si>
    <t>.M.EVBHB$$.XX.XXX.XXX.XXXX.SV.XXX.XXX.BR.N.M</t>
  </si>
  <si>
    <t>.M.EVBHB$$.XX.XXX.XXX.XXXX.SV.XXX.XXX.GB.N.M</t>
  </si>
  <si>
    <t>.M.EVBHB$$.XX.XXX.XXX.XXXX.SV.XXX.XXX.BG.N.M</t>
  </si>
  <si>
    <t>.M.EVBHB$$.XX.XXX.XXX.XXXX.SV.XXX.XXX.KY.N.M</t>
  </si>
  <si>
    <t>.M.EVBHB$$.XX.XXX.XXX.XXXX.SV.XXX.XXX.DK.N.M</t>
  </si>
  <si>
    <t>.M.EVBHB$$.XX.XXX.XXX.XXXX.SV.XXX.XXX.EE.N.M</t>
  </si>
  <si>
    <t>.M.EVBHB$$.XX.XXX.XXX.XXXX.SV.XXX.XXX.FI.N.M</t>
  </si>
  <si>
    <t>.M.EVBHB$$.XX.XXX.XXX.XXXX.SV.XXX.XXX.FR.N.M</t>
  </si>
  <si>
    <t>.M.EVBHB$$.XX.XXX.XXX.XXXX.SV.XXX.XXX.FO.N.M</t>
  </si>
  <si>
    <t>.M.EVBHB$$.XX.XXX.XXX.XXXX.SV.XXX.XXX.GR.N.M</t>
  </si>
  <si>
    <t>.M.EVBHB$$.XX.XXX.XXX.XXXX.SV.XXX.XXX.GG.N.M</t>
  </si>
  <si>
    <t>.M.EVBHB$$.XX.XXX.XXX.XXXX.SV.XXX.XXX.NL.N.M</t>
  </si>
  <si>
    <t>.M.EVBHB$$.XX.XXX.XXX.XXXX.SV.XXX.XXX.HK.N.M</t>
  </si>
  <si>
    <t>.M.EVBHB$$.XX.XXX.XXX.XXXX.SV.XXX.XXX.IN.N.M</t>
  </si>
  <si>
    <t>.M.EVBHB$$.XX.XXX.XXX.XXXX.SV.XXX.XXX.IE.N.M</t>
  </si>
  <si>
    <t>.M.EVBHB$$.XX.XXX.XXX.XXXX.SV.XXX.XXX.IT.N.M</t>
  </si>
  <si>
    <t>.M.EVBHB$$.XX.XXX.XXX.XXXX.SV.XXX.XXX.JP.N.M</t>
  </si>
  <si>
    <t>.M.EVBHB$$.XX.XXX.XXX.XXXX.SV.XXX.XXX.JE.N.M</t>
  </si>
  <si>
    <t>.M.EVBHB$$.XX.XXX.XXX.XXXX.SV.XXX.XXX.CA.N.M</t>
  </si>
  <si>
    <t>.M.EVBHB$$.XX.XXX.XXX.XXXX.SV.XXX.XXX.CN.N.M</t>
  </si>
  <si>
    <t>.M.EVBHB$$.XX.XXX.XXX.XXXX.SV.XXX.XXX.HR.N.M</t>
  </si>
  <si>
    <t>.M.EVBHB$$.XX.XXX.XXX.XXXX.SV.XXX.XXX.CY.N.M</t>
  </si>
  <si>
    <t>.M.EVBHB$$.XX.XXX.XXX.XXXX.SV.XXX.XXX.LV.N.M</t>
  </si>
  <si>
    <t>.M.EVBHB$$.XX.XXX.XXX.XXXX.SV.XXX.XXX.LT.N.M</t>
  </si>
  <si>
    <t>.M.EVBHB$$.XX.XXX.XXX.XXXX.SV.XXX.XXX.LX.N.M</t>
  </si>
  <si>
    <t>.M.EVBHB$$.XX.XXX.XXX.XXXX.SV.XXX.XXX.MT.N.M</t>
  </si>
  <si>
    <t>.M.EVBHB$$.XX.XXX.XXX.XXXX.SV.XXX.XXX.NO.N.M</t>
  </si>
  <si>
    <t>.M.EVBHB$$.XX.XXX.XXX.XXXX.SV.XXX.XXX.PT.N.M</t>
  </si>
  <si>
    <t>.M.EVBHB$$.XX.XXX.XXX.XXXX.SV.XXX.XXX.PL.N.M</t>
  </si>
  <si>
    <t>.M.EVBHB$$.XX.XXX.XXX.XXXX.SV.XXX.XXX.RO.N.M</t>
  </si>
  <si>
    <t>.M.EVBHB$$.XX.XXX.XXX.XXXX.SV.XXX.XXX.RU.N.M</t>
  </si>
  <si>
    <t>.M.EVBHB$$.XX.XXX.XXX.XXXX.SV.XXX.XXX.SK.N.M</t>
  </si>
  <si>
    <t>.M.EVBHB$$.XX.XXX.XXX.XXXX.SV.XXX.XXX.SI.N.M</t>
  </si>
  <si>
    <t>.M.EVBHB$$.XX.XXX.XXX.XXXX.SV.XXX.XXX.ES.N.M</t>
  </si>
  <si>
    <t>.M.EVBHB$$.XX.XXX.XXX.XXXX.SV.XXX.XXX.CH.N.M</t>
  </si>
  <si>
    <t>.M.EVBHB$$.XX.XXX.XXX.XXXX.SV.XXX.XXX.SE.N.M</t>
  </si>
  <si>
    <t>.M.EVBHB$$.XX.XXX.XXX.XXXX.SV.XXX.XXX.CZ.N.M</t>
  </si>
  <si>
    <t>.M.EVBHB$$.XX.XXX.XXX.XXXX.SV.XXX.XXX.HU.N.M</t>
  </si>
  <si>
    <t>.M.EVBHB$$.XX.XXX.XXX.XXXX.SV.XXX.XXX.DE.N.M</t>
  </si>
  <si>
    <t>.M.EVBHB$$.XX.XXX.XXX.XXXX.SV.XXX.XXX.XX.N.M</t>
  </si>
  <si>
    <t>.M.EVBHB$$.XX.XXX.XXX.XXXX.SV.XXX.XXX.4F.N.M</t>
  </si>
  <si>
    <t>.M.EVBHB$$.XX.XXX.XXX.XXXX.SV.XXX.XXX.4C.N.M</t>
  </si>
  <si>
    <t>.M.EVBHB$$.XX.XXX.XXX.XXXX.SV.XXX.XXX.4J.N.M</t>
  </si>
  <si>
    <t>.M.EVBHB$$.XX.XXX.XXX.XXXX.SV.XXX.XXX.4S.N.M</t>
  </si>
  <si>
    <t>.M.EVBHB$$.XX.XXX.XXX.XXXX.SV.XXX.XXX.1C.N.M</t>
  </si>
  <si>
    <t>.M.EVBHB$$.XX.XXX.XXX.XXXX.SV.XXX.XXX.5Z.N.M</t>
  </si>
  <si>
    <t>.M.EVBHBHB.XX.XXX.XXX.XXXX.SV.XXX.XXX.IS.N.M</t>
  </si>
  <si>
    <t>//Hlutir í erlendum verðbréfa- og fjárfestingasjóðum</t>
  </si>
  <si>
    <t>.M.EVBHBHB.XX.XXX.XXX.XXXX.SV.XXX.XXX.AT.N.M</t>
  </si>
  <si>
    <t>.M.EVBHBHB.XX.XXX.XXX.XXXX.SV.XXX.XXX.US.N.M</t>
  </si>
  <si>
    <t>.M.EVBHBHB.XX.XXX.XXX.XXXX.SV.XXX.XXX.BE.N.M</t>
  </si>
  <si>
    <t>.M.EVBHBHB.XX.XXX.XXX.XXXX.SV.XXX.XXX.BR.N.M</t>
  </si>
  <si>
    <t>.M.EVBHBHB.XX.XXX.XXX.XXXX.SV.XXX.XXX.GB.N.M</t>
  </si>
  <si>
    <t>.M.EVBHBHB.XX.XXX.XXX.XXXX.SV.XXX.XXX.BG.N.M</t>
  </si>
  <si>
    <t>.M.EVBHBHB.XX.XXX.XXX.XXXX.SV.XXX.XXX.KY.N.M</t>
  </si>
  <si>
    <t>.M.EVBHBHB.XX.XXX.XXX.XXXX.SV.XXX.XXX.DK.N.M</t>
  </si>
  <si>
    <t>.M.EVBHBHB.XX.XXX.XXX.XXXX.SV.XXX.XXX.EE.N.M</t>
  </si>
  <si>
    <t>.M.EVBHBHB.XX.XXX.XXX.XXXX.SV.XXX.XXX.FI.N.M</t>
  </si>
  <si>
    <t>.M.EVBHBHB.XX.XXX.XXX.XXXX.SV.XXX.XXX.FR.N.M</t>
  </si>
  <si>
    <t>.M.EVBHBHB.XX.XXX.XXX.XXXX.SV.XXX.XXX.FO.N.M</t>
  </si>
  <si>
    <t>.M.EVBHBHB.XX.XXX.XXX.XXXX.SV.XXX.XXX.GR.N.M</t>
  </si>
  <si>
    <t>.M.EVBHBHB.XX.XXX.XXX.XXXX.SV.XXX.XXX.GG.N.M</t>
  </si>
  <si>
    <t>.M.EVBHBHB.XX.XXX.XXX.XXXX.SV.XXX.XXX.NL.N.M</t>
  </si>
  <si>
    <t>.M.EVBHBHB.XX.XXX.XXX.XXXX.SV.XXX.XXX.HK.N.M</t>
  </si>
  <si>
    <t>.M.EVBHBHB.XX.XXX.XXX.XXXX.SV.XXX.XXX.IN.N.M</t>
  </si>
  <si>
    <t>.M.EVBHBHB.XX.XXX.XXX.XXXX.SV.XXX.XXX.IE.N.M</t>
  </si>
  <si>
    <t>.M.EVBHBHB.XX.XXX.XXX.XXXX.SV.XXX.XXX.IT.N.M</t>
  </si>
  <si>
    <t>.M.EVBHBHB.XX.XXX.XXX.XXXX.SV.XXX.XXX.JP.N.M</t>
  </si>
  <si>
    <t>.M.EVBHBHB.XX.XXX.XXX.XXXX.SV.XXX.XXX.JE.N.M</t>
  </si>
  <si>
    <t>.M.EVBHBHB.XX.XXX.XXX.XXXX.SV.XXX.XXX.CA.N.M</t>
  </si>
  <si>
    <t>.M.EVBHBHB.XX.XXX.XXX.XXXX.SV.XXX.XXX.CN.N.M</t>
  </si>
  <si>
    <t>.M.EVBHBHB.XX.XXX.XXX.XXXX.SV.XXX.XXX.HR.N.M</t>
  </si>
  <si>
    <t>.M.EVBHBHB.XX.XXX.XXX.XXXX.SV.XXX.XXX.CY.N.M</t>
  </si>
  <si>
    <t>.M.EVBHBHB.XX.XXX.XXX.XXXX.SV.XXX.XXX.LV.N.M</t>
  </si>
  <si>
    <t>.M.EVBHBHB.XX.XXX.XXX.XXXX.SV.XXX.XXX.LT.N.M</t>
  </si>
  <si>
    <t>.M.EVBHBHB.XX.XXX.XXX.XXXX.SV.XXX.XXX.LX.N.M</t>
  </si>
  <si>
    <t>.M.EVBHBHB.XX.XXX.XXX.XXXX.SV.XXX.XXX.MT.N.M</t>
  </si>
  <si>
    <t>.M.EVBHBHB.XX.XXX.XXX.XXXX.SV.XXX.XXX.NO.N.M</t>
  </si>
  <si>
    <t>.M.EVBHBHB.XX.XXX.XXX.XXXX.SV.XXX.XXX.PT.N.M</t>
  </si>
  <si>
    <t>.M.EVBHBHB.XX.XXX.XXX.XXXX.SV.XXX.XXX.PL.N.M</t>
  </si>
  <si>
    <t>.M.EVBHBHB.XX.XXX.XXX.XXXX.SV.XXX.XXX.RO.N.M</t>
  </si>
  <si>
    <t>.M.EVBHBHB.XX.XXX.XXX.XXXX.SV.XXX.XXX.RU.N.M</t>
  </si>
  <si>
    <t>.M.EVBHBHB.XX.XXX.XXX.XXXX.SV.XXX.XXX.SK.N.M</t>
  </si>
  <si>
    <t>.M.EVBHBHB.XX.XXX.XXX.XXXX.SV.XXX.XXX.SI.N.M</t>
  </si>
  <si>
    <t>.M.EVBHBHB.XX.XXX.XXX.XXXX.SV.XXX.XXX.ES.N.M</t>
  </si>
  <si>
    <t>.M.EVBHBHB.XX.XXX.XXX.XXXX.SV.XXX.XXX.CH.N.M</t>
  </si>
  <si>
    <t>.M.EVBHBHB.XX.XXX.XXX.XXXX.SV.XXX.XXX.SE.N.M</t>
  </si>
  <si>
    <t>.M.EVBHBHB.XX.XXX.XXX.XXXX.SV.XXX.XXX.CZ.N.M</t>
  </si>
  <si>
    <t>.M.EVBHBHB.XX.XXX.XXX.XXXX.SV.XXX.XXX.HU.N.M</t>
  </si>
  <si>
    <t>.M.EVBHBHB.XX.XXX.XXX.XXXX.SV.XXX.XXX.DE.N.M</t>
  </si>
  <si>
    <t>.M.EVBHBHB.XX.XXX.XXX.XXXX.SV.XXX.XXX.XX.N.M</t>
  </si>
  <si>
    <t>.M.EVBHBHB.XX.XXX.XXX.XXXX.SV.XXX.XXX.4F.N.M</t>
  </si>
  <si>
    <t>.M.EVBHBHB.XX.XXX.XXX.XXXX.SV.XXX.XXX.4C.N.M</t>
  </si>
  <si>
    <t>.M.EVBHBHB.XX.XXX.XXX.XXXX.SV.XXX.XXX.4J.N.M</t>
  </si>
  <si>
    <t>.M.EVBHBHB.XX.XXX.XXX.XXXX.SV.XXX.XXX.4S.N.M</t>
  </si>
  <si>
    <t>.M.EVBHBHB.XX.XXX.XXX.XXXX.SV.XXX.XXX.1C.N.M</t>
  </si>
  <si>
    <t>.M.EVBHBHB.XX.XXX.XXX.XXXX.SV.XXX.XXX.5Z.N.M</t>
  </si>
  <si>
    <t>.M.EVBSVOM.XX.XXX.XXX.XXXX.SV.LAT.XXX.IS.N.M</t>
  </si>
  <si>
    <t>//Erlend markaðsskuldabréf &gt; 1 ár</t>
  </si>
  <si>
    <t>.M.EVBSVOM.XX.XXX.XXX.XXXX.SV.LAT.XXX.AT.N.M</t>
  </si>
  <si>
    <t>.M.EVBSVOM.XX.XXX.XXX.XXXX.SV.LAT.XXX.US.N.M</t>
  </si>
  <si>
    <t>.M.EVBSVOM.XX.XXX.XXX.XXXX.SV.LAT.XXX.BE.N.M</t>
  </si>
  <si>
    <t>.M.EVBSVOM.XX.XXX.XXX.XXXX.SV.LAT.XXX.BR.N.M</t>
  </si>
  <si>
    <t>.M.EVBSVOM.XX.XXX.XXX.XXXX.SV.LAT.XXX.GB.N.M</t>
  </si>
  <si>
    <t>.M.EVBSVOM.XX.XXX.XXX.XXXX.SV.LAT.XXX.BG.N.M</t>
  </si>
  <si>
    <t>.M.EVBSVOM.XX.XXX.XXX.XXXX.SV.LAT.XXX.KY.N.M</t>
  </si>
  <si>
    <t>.M.EVBSVOM.XX.XXX.XXX.XXXX.SV.LAT.XXX.DK.N.M</t>
  </si>
  <si>
    <t>.M.EVBSVOM.XX.XXX.XXX.XXXX.SV.LAT.XXX.EE.N.M</t>
  </si>
  <si>
    <t>.M.EVBSVOM.XX.XXX.XXX.XXXX.SV.LAT.XXX.FI.N.M</t>
  </si>
  <si>
    <t>.M.EVBSVOM.XX.XXX.XXX.XXXX.SV.LAT.XXX.FR.N.M</t>
  </si>
  <si>
    <t>.M.EVBSVOM.XX.XXX.XXX.XXXX.SV.LAT.XXX.FO.N.M</t>
  </si>
  <si>
    <t>.M.EVBSVOM.XX.XXX.XXX.XXXX.SV.LAT.XXX.GR.N.M</t>
  </si>
  <si>
    <t>.M.EVBSVOM.XX.XXX.XXX.XXXX.SV.LAT.XXX.GG.N.M</t>
  </si>
  <si>
    <t>.M.EVBSVOM.XX.XXX.XXX.XXXX.SV.LAT.XXX.NL.N.M</t>
  </si>
  <si>
    <t>.M.EVBSVOM.XX.XXX.XXX.XXXX.SV.LAT.XXX.HK.N.M</t>
  </si>
  <si>
    <t>.M.EVBSVOM.XX.XXX.XXX.XXXX.SV.LAT.XXX.IN.N.M</t>
  </si>
  <si>
    <t>.M.EVBSVOM.XX.XXX.XXX.XXXX.SV.LAT.XXX.IE.N.M</t>
  </si>
  <si>
    <t>.M.EVBSVOM.XX.XXX.XXX.XXXX.SV.LAT.XXX.IT.N.M</t>
  </si>
  <si>
    <t>.M.EVBSVOM.XX.XXX.XXX.XXXX.SV.LAT.XXX.JP.N.M</t>
  </si>
  <si>
    <t>.M.EVBSVOM.XX.XXX.XXX.XXXX.SV.LAT.XXX.JE.N.M</t>
  </si>
  <si>
    <t>.M.EVBSVOM.XX.XXX.XXX.XXXX.SV.LAT.XXX.CA.N.M</t>
  </si>
  <si>
    <t>.M.EVBSVOM.XX.XXX.XXX.XXXX.SV.LAT.XXX.CN.N.M</t>
  </si>
  <si>
    <t>.M.EVBSVOM.XX.XXX.XXX.XXXX.SV.LAT.XXX.HR.N.M</t>
  </si>
  <si>
    <t>.M.EVBSVOM.XX.XXX.XXX.XXXX.SV.LAT.XXX.CY.N.M</t>
  </si>
  <si>
    <t>.M.EVBSVOM.XX.XXX.XXX.XXXX.SV.LAT.XXX.LV.N.M</t>
  </si>
  <si>
    <t>.M.EVBSVOM.XX.XXX.XXX.XXXX.SV.LAT.XXX.LT.N.M</t>
  </si>
  <si>
    <t>.M.EVBSVOM.XX.XXX.XXX.XXXX.SV.LAT.XXX.LX.N.M</t>
  </si>
  <si>
    <t>.M.EVBSVOM.XX.XXX.XXX.XXXX.SV.LAT.XXX.MT.N.M</t>
  </si>
  <si>
    <t>.M.EVBSVOM.XX.XXX.XXX.XXXX.SV.LAT.XXX.NO.N.M</t>
  </si>
  <si>
    <t>.M.EVBSVOM.XX.XXX.XXX.XXXX.SV.LAT.XXX.PT.N.M</t>
  </si>
  <si>
    <t>.M.EVBSVOM.XX.XXX.XXX.XXXX.SV.LAT.XXX.PL.N.M</t>
  </si>
  <si>
    <t>.M.EVBSVOM.XX.XXX.XXX.XXXX.SV.LAT.XXX.RO.N.M</t>
  </si>
  <si>
    <t>.M.EVBSVOM.XX.XXX.XXX.XXXX.SV.LAT.XXX.RU.N.M</t>
  </si>
  <si>
    <t>.M.EVBSVOM.XX.XXX.XXX.XXXX.SV.LAT.XXX.SK.N.M</t>
  </si>
  <si>
    <t>.M.EVBSVOM.XX.XXX.XXX.XXXX.SV.LAT.XXX.SI.N.M</t>
  </si>
  <si>
    <t>.M.EVBSVOM.XX.XXX.XXX.XXXX.SV.LAT.XXX.ES.N.M</t>
  </si>
  <si>
    <t>.M.EVBSVOM.XX.XXX.XXX.XXXX.SV.LAT.XXX.CH.N.M</t>
  </si>
  <si>
    <t>.M.EVBSVOM.XX.XXX.XXX.XXXX.SV.LAT.XXX.SE.N.M</t>
  </si>
  <si>
    <t>.M.EVBSVOM.XX.XXX.XXX.XXXX.SV.LAT.XXX.CZ.N.M</t>
  </si>
  <si>
    <t>.M.EVBSVOM.XX.XXX.XXX.XXXX.SV.LAT.XXX.HU.N.M</t>
  </si>
  <si>
    <t>.M.EVBSVOM.XX.XXX.XXX.XXXX.SV.LAT.XXX.DE.N.M</t>
  </si>
  <si>
    <t>.M.EVBSVOM.XX.XXX.XXX.XXXX.SV.LAT.XXX.XX.N.M</t>
  </si>
  <si>
    <t>.M.EVBSVOM.XX.XXX.XXX.XXXX.SV.LAT.XXX.4F.N.M</t>
  </si>
  <si>
    <t>.M.EVBSVOM.XX.XXX.XXX.XXXX.SV.LAT.XXX.4C.N.M</t>
  </si>
  <si>
    <t>.M.EVBSVOM.XX.XXX.XXX.XXXX.SV.LAT.XXX.4J.N.M</t>
  </si>
  <si>
    <t>.M.EVBSVOM.XX.XXX.XXX.XXXX.SV.LAT.XXX.4S.N.M</t>
  </si>
  <si>
    <t>.M.EVBSVOM.XX.XXX.XXX.XXXX.SV.LAT.XXX.1C.N.M</t>
  </si>
  <si>
    <t>.M.EVBSVOM.XX.XXX.XXX.XXXX.SV.LAT.XXX.5Z.N.M</t>
  </si>
  <si>
    <t>.M.EVBSVOM.XX.XXX.XXX.XXXX.SV.SKT.XXX.AT.N.M</t>
  </si>
  <si>
    <t>//Erlend markaðsskuldabréf &lt; 1 ár</t>
  </si>
  <si>
    <t>.M.EVBSVOM.XX.XXX.XXX.XXXX.SV.SKT.XXX.US.N.M</t>
  </si>
  <si>
    <t>.M.EVBSVOM.XX.XXX.XXX.XXXX.SV.SKT.XXX.BE.N.M</t>
  </si>
  <si>
    <t>.M.EVBSVOM.XX.XXX.XXX.XXXX.SV.SKT.XXX.BR.N.M</t>
  </si>
  <si>
    <t>.M.EVBSVOM.XX.XXX.XXX.XXXX.SV.SKT.XXX.GB.N.M</t>
  </si>
  <si>
    <t>.M.EVBSVOM.XX.XXX.XXX.XXXX.SV.SKT.XXX.BG.N.M</t>
  </si>
  <si>
    <t>.M.EVBSVOM.XX.XXX.XXX.XXXX.SV.SKT.XXX.KY.N.M</t>
  </si>
  <si>
    <t>.M.EVBSVOM.XX.XXX.XXX.XXXX.SV.SKT.XXX.DK.N.M</t>
  </si>
  <si>
    <t>.M.EVBSVOM.XX.XXX.XXX.XXXX.SV.SKT.XXX.EE.N.M</t>
  </si>
  <si>
    <t>.M.EVBSVOM.XX.XXX.XXX.XXXX.SV.SKT.XXX.FI.N.M</t>
  </si>
  <si>
    <t>.M.EVBSVOM.XX.XXX.XXX.XXXX.SV.SKT.XXX.FR.N.M</t>
  </si>
  <si>
    <t>.M.EVBSVOM.XX.XXX.XXX.XXXX.SV.SKT.XXX.FO.N.M</t>
  </si>
  <si>
    <t>.M.EVBSVOM.XX.XXX.XXX.XXXX.SV.SKT.XXX.GR.N.M</t>
  </si>
  <si>
    <t>.M.EVBSVOM.XX.XXX.XXX.XXXX.SV.SKT.XXX.GG.N.M</t>
  </si>
  <si>
    <t>.M.EVBSVOM.XX.XXX.XXX.XXXX.SV.SKT.XXX.NL.N.M</t>
  </si>
  <si>
    <t>.M.EVBSVOM.XX.XXX.XXX.XXXX.SV.SKT.XXX.HK.N.M</t>
  </si>
  <si>
    <t>.M.EVBSVOM.XX.XXX.XXX.XXXX.SV.SKT.XXX.IN.N.M</t>
  </si>
  <si>
    <t>.M.EVBSVOM.XX.XXX.XXX.XXXX.SV.SKT.XXX.IE.N.M</t>
  </si>
  <si>
    <t>.M.EVBSVOM.XX.XXX.XXX.XXXX.SV.SKT.XXX.IT.N.M</t>
  </si>
  <si>
    <t>.M.EVBSVOM.XX.XXX.XXX.XXXX.SV.SKT.XXX.JP.N.M</t>
  </si>
  <si>
    <t>.M.EVBSVOM.XX.XXX.XXX.XXXX.SV.SKT.XXX.JE.N.M</t>
  </si>
  <si>
    <t>.M.EVBSVOM.XX.XXX.XXX.XXXX.SV.SKT.XXX.CA.N.M</t>
  </si>
  <si>
    <t>.M.EVBSVOM.XX.XXX.XXX.XXXX.SV.SKT.XXX.CN.N.M</t>
  </si>
  <si>
    <t>.M.EVBSVOM.XX.XXX.XXX.XXXX.SV.SKT.XXX.HR.N.M</t>
  </si>
  <si>
    <t>.M.EVBSVOM.XX.XXX.XXX.XXXX.SV.SKT.XXX.CY.N.M</t>
  </si>
  <si>
    <t>.M.EVBSVOM.XX.XXX.XXX.XXXX.SV.SKT.XXX.LV.N.M</t>
  </si>
  <si>
    <t>.M.EVBSVOM.XX.XXX.XXX.XXXX.SV.SKT.XXX.LT.N.M</t>
  </si>
  <si>
    <t>.M.EVBSVOM.XX.XXX.XXX.XXXX.SV.SKT.XXX.LX.N.M</t>
  </si>
  <si>
    <t>.M.EVBSVOM.XX.XXX.XXX.XXXX.SV.SKT.XXX.MT.N.M</t>
  </si>
  <si>
    <t>.M.EVBSVOM.XX.XXX.XXX.XXXX.SV.SKT.XXX.NO.N.M</t>
  </si>
  <si>
    <t>.M.EVBSVOM.XX.XXX.XXX.XXXX.SV.SKT.XXX.PT.N.M</t>
  </si>
  <si>
    <t>.M.EVBSVOM.XX.XXX.XXX.XXXX.SV.SKT.XXX.PL.N.M</t>
  </si>
  <si>
    <t>.M.EVBSVOM.XX.XXX.XXX.XXXX.SV.SKT.XXX.RO.N.M</t>
  </si>
  <si>
    <t>.M.EVBSVOM.XX.XXX.XXX.XXXX.SV.SKT.XXX.RU.N.M</t>
  </si>
  <si>
    <t>.M.EVBSVOM.XX.XXX.XXX.XXXX.SV.SKT.XXX.SK.N.M</t>
  </si>
  <si>
    <t>.M.EVBSVOM.XX.XXX.XXX.XXXX.SV.SKT.XXX.SI.N.M</t>
  </si>
  <si>
    <t>.M.EVBSVOM.XX.XXX.XXX.XXXX.SV.SKT.XXX.ES.N.M</t>
  </si>
  <si>
    <t>.M.EVBSVOM.XX.XXX.XXX.XXXX.SV.SKT.XXX.CH.N.M</t>
  </si>
  <si>
    <t>.M.EVBSVOM.XX.XXX.XXX.XXXX.SV.SKT.XXX.SE.N.M</t>
  </si>
  <si>
    <t>.M.EVBSVOM.XX.XXX.XXX.XXXX.SV.SKT.XXX.CZ.N.M</t>
  </si>
  <si>
    <t>.M.EVBSVOM.XX.XXX.XXX.XXXX.SV.SKT.XXX.HU.N.M</t>
  </si>
  <si>
    <t>.M.EVBSVOM.XX.XXX.XXX.XXXX.SV.SKT.XXX.DE.N.M</t>
  </si>
  <si>
    <t>.M.EVBSVOM.XX.XXX.XXX.XXXX.SV.SKT.XXX.XX.N.M</t>
  </si>
  <si>
    <t>.M.EVBSVOM.XX.XXX.XXX.XXXX.SV.SKT.XXX.4F.N.M</t>
  </si>
  <si>
    <t>.M.EVBSVOM.XX.XXX.XXX.XXXX.SV.SKT.XXX.4C.N.M</t>
  </si>
  <si>
    <t>.M.EVBSVOM.XX.XXX.XXX.XXXX.SV.SKT.XXX.4J.N.M</t>
  </si>
  <si>
    <t>.M.EVBSVOM.XX.XXX.XXX.XXXX.SV.SKT.XXX.4S.N.M</t>
  </si>
  <si>
    <t>.M.EVBSVOM.XX.XXX.XXX.XXXX.SV.SKT.XXX.1C.N.M</t>
  </si>
  <si>
    <t>.M.EVBSVOM.XX.XXX.XXX.XXXX.SV.SKT.XXX.5Z.N.M</t>
  </si>
  <si>
    <t>.M.EUKITIE.XX.XXX.XXX.XXXX.SV.XXX.XXX.AT.N.M</t>
  </si>
  <si>
    <t>//Erlendar bankainnstæður</t>
  </si>
  <si>
    <t>.M.EUKITIE.XX.XXX.XXX.XXXX.SV.XXX.XXX.US.N.M</t>
  </si>
  <si>
    <t>.M.EUKITIE.XX.XXX.XXX.XXXX.SV.XXX.XXX.BE.N.M</t>
  </si>
  <si>
    <t>.M.EUKITIE.XX.XXX.XXX.XXXX.SV.XXX.XXX.BR.N.M</t>
  </si>
  <si>
    <t>.M.EUKITIE.XX.XXX.XXX.XXXX.SV.XXX.XXX.GB.N.M</t>
  </si>
  <si>
    <t>.M.EUKITIE.XX.XXX.XXX.XXXX.SV.XXX.XXX.BG.N.M</t>
  </si>
  <si>
    <t>.M.EUKITIE.XX.XXX.XXX.XXXX.SV.XXX.XXX.KY.N.M</t>
  </si>
  <si>
    <t>.M.EUKITIE.XX.XXX.XXX.XXXX.SV.XXX.XXX.DK.N.M</t>
  </si>
  <si>
    <t>.M.EUKITIE.XX.XXX.XXX.XXXX.SV.XXX.XXX.EE.N.M</t>
  </si>
  <si>
    <t>.M.EUKITIE.XX.XXX.XXX.XXXX.SV.XXX.XXX.FI.N.M</t>
  </si>
  <si>
    <t>.M.EUKITIE.XX.XXX.XXX.XXXX.SV.XXX.XXX.FR.N.M</t>
  </si>
  <si>
    <t>.M.EUKITIE.XX.XXX.XXX.XXXX.SV.XXX.XXX.FO.N.M</t>
  </si>
  <si>
    <t>.M.EUKITIE.XX.XXX.XXX.XXXX.SV.XXX.XXX.GR.N.M</t>
  </si>
  <si>
    <t>.M.EUKITIE.XX.XXX.XXX.XXXX.SV.XXX.XXX.GG.N.M</t>
  </si>
  <si>
    <t>.M.EUKITIE.XX.XXX.XXX.XXXX.SV.XXX.XXX.NL.N.M</t>
  </si>
  <si>
    <t>.M.EUKITIE.XX.XXX.XXX.XXXX.SV.XXX.XXX.HK.N.M</t>
  </si>
  <si>
    <t>.M.EUKITIE.XX.XXX.XXX.XXXX.SV.XXX.XXX.IN.N.M</t>
  </si>
  <si>
    <t>.M.EUKITIE.XX.XXX.XXX.XXXX.SV.XXX.XXX.IE.N.M</t>
  </si>
  <si>
    <t>.M.EUKITIE.XX.XXX.XXX.XXXX.SV.XXX.XXX.IT.N.M</t>
  </si>
  <si>
    <t>.M.EUKITIE.XX.XXX.XXX.XXXX.SV.XXX.XXX.JP.N.M</t>
  </si>
  <si>
    <t>.M.EUKITIE.XX.XXX.XXX.XXXX.SV.XXX.XXX.JE.N.M</t>
  </si>
  <si>
    <t>.M.EUKITIE.XX.XXX.XXX.XXXX.SV.XXX.XXX.CA.N.M</t>
  </si>
  <si>
    <t>.M.EUKITIE.XX.XXX.XXX.XXXX.SV.XXX.XXX.CN.N.M</t>
  </si>
  <si>
    <t>.M.EUKITIE.XX.XXX.XXX.XXXX.SV.XXX.XXX.HR.N.M</t>
  </si>
  <si>
    <t>.M.EUKITIE.XX.XXX.XXX.XXXX.SV.XXX.XXX.CY.N.M</t>
  </si>
  <si>
    <t>.M.EUKITIE.XX.XXX.XXX.XXXX.SV.XXX.XXX.LV.N.M</t>
  </si>
  <si>
    <t>.M.EUKITIE.XX.XXX.XXX.XXXX.SV.XXX.XXX.LT.N.M</t>
  </si>
  <si>
    <t>.M.EUKITIE.XX.XXX.XXX.XXXX.SV.XXX.XXX.LX.N.M</t>
  </si>
  <si>
    <t>.M.EUKITIE.XX.XXX.XXX.XXXX.SV.XXX.XXX.MT.N.M</t>
  </si>
  <si>
    <t>.M.EUKITIE.XX.XXX.XXX.XXXX.SV.XXX.XXX.NO.N.M</t>
  </si>
  <si>
    <t>.M.EUKITIE.XX.XXX.XXX.XXXX.SV.XXX.XXX.PT.N.M</t>
  </si>
  <si>
    <t>.M.EUKITIE.XX.XXX.XXX.XXXX.SV.XXX.XXX.PL.N.M</t>
  </si>
  <si>
    <t>.M.EUKITIE.XX.XXX.XXX.XXXX.SV.XXX.XXX.RO.N.M</t>
  </si>
  <si>
    <t>.M.EUKITIE.XX.XXX.XXX.XXXX.SV.XXX.XXX.RU.N.M</t>
  </si>
  <si>
    <t>.M.EUKITIE.XX.XXX.XXX.XXXX.SV.XXX.XXX.SK.N.M</t>
  </si>
  <si>
    <t>.M.EUKITIE.XX.XXX.XXX.XXXX.SV.XXX.XXX.SI.N.M</t>
  </si>
  <si>
    <t>.M.EUKITIE.XX.XXX.XXX.XXXX.SV.XXX.XXX.ES.N.M</t>
  </si>
  <si>
    <t>.M.EUKITIE.XX.XXX.XXX.XXXX.SV.XXX.XXX.CH.N.M</t>
  </si>
  <si>
    <t>.M.EUKITIE.XX.XXX.XXX.XXXX.SV.XXX.XXX.SE.N.M</t>
  </si>
  <si>
    <t>.M.EUKITIE.XX.XXX.XXX.XXXX.SV.XXX.XXX.CZ.N.M</t>
  </si>
  <si>
    <t>.M.EUKITIE.XX.XXX.XXX.XXXX.SV.XXX.XXX.HU.N.M</t>
  </si>
  <si>
    <t>.M.EUKITIE.XX.XXX.XXX.XXXX.SV.XXX.XXX.DE.N.M</t>
  </si>
  <si>
    <t>.M.EUKITIE.XX.XXX.XXX.XXXX.SV.XXX.XXX.XX.N.M</t>
  </si>
  <si>
    <t>.M.EUKITIE.XX.XXX.XXX.XXXX.SV.XXX.XXX.4F.N.M</t>
  </si>
  <si>
    <t>.M.EUKITIE.XX.XXX.XXX.XXXX.SV.XXX.XXX.4C.N.M</t>
  </si>
  <si>
    <t>.M.EUKITIE.XX.XXX.XXX.XXXX.SV.XXX.XXX.4J.N.M</t>
  </si>
  <si>
    <t>.M.EUKITIE.XX.XXX.XXX.XXXX.SV.XXX.XXX.4S.N.M</t>
  </si>
  <si>
    <t>.M.EUKITIE.XX.XXX.XXX.XXXX.SV.XXX.XXX.1C.N.M</t>
  </si>
  <si>
    <t>.M.EUKITIE.XX.XXX.XXX.XXXX.SV.XXX.XXX.5Z.N.M</t>
  </si>
  <si>
    <t>.M.EAV$$$$.XX.XXX.XXX.XXXX.SV.XXX.XXX.IS.N.M</t>
  </si>
  <si>
    <t>//Erlendir afleiðusamningar</t>
  </si>
  <si>
    <t>.M.EAV$$$$.XX.XXX.XXX.XXXX.SV.XXX.XXX.AT.N.M</t>
  </si>
  <si>
    <t>.M.EAV$$$$.XX.XXX.XXX.XXXX.SV.XXX.XXX.US.N.M</t>
  </si>
  <si>
    <t>.M.EAV$$$$.XX.XXX.XXX.XXXX.SV.XXX.XXX.BE.N.M</t>
  </si>
  <si>
    <t>.M.EAV$$$$.XX.XXX.XXX.XXXX.SV.XXX.XXX.BR.N.M</t>
  </si>
  <si>
    <t>.M.EAV$$$$.XX.XXX.XXX.XXXX.SV.XXX.XXX.GB.N.M</t>
  </si>
  <si>
    <t>.M.EAV$$$$.XX.XXX.XXX.XXXX.SV.XXX.XXX.BG.N.M</t>
  </si>
  <si>
    <t>.M.EAV$$$$.XX.XXX.XXX.XXXX.SV.XXX.XXX.KY.N.M</t>
  </si>
  <si>
    <t>.M.EAV$$$$.XX.XXX.XXX.XXXX.SV.XXX.XXX.DK.N.M</t>
  </si>
  <si>
    <t>.M.EAV$$$$.XX.XXX.XXX.XXXX.SV.XXX.XXX.EE.N.M</t>
  </si>
  <si>
    <t>.M.EAV$$$$.XX.XXX.XXX.XXXX.SV.XXX.XXX.FI.N.M</t>
  </si>
  <si>
    <t>.M.EAV$$$$.XX.XXX.XXX.XXXX.SV.XXX.XXX.FR.N.M</t>
  </si>
  <si>
    <t>.M.EAV$$$$.XX.XXX.XXX.XXXX.SV.XXX.XXX.FO.N.M</t>
  </si>
  <si>
    <t>.M.EAV$$$$.XX.XXX.XXX.XXXX.SV.XXX.XXX.GR.N.M</t>
  </si>
  <si>
    <t>.M.EAV$$$$.XX.XXX.XXX.XXXX.SV.XXX.XXX.GG.N.M</t>
  </si>
  <si>
    <t>.M.EAV$$$$.XX.XXX.XXX.XXXX.SV.XXX.XXX.NL.N.M</t>
  </si>
  <si>
    <t>.M.EAV$$$$.XX.XXX.XXX.XXXX.SV.XXX.XXX.HK.N.M</t>
  </si>
  <si>
    <t>.M.EAV$$$$.XX.XXX.XXX.XXXX.SV.XXX.XXX.IN.N.M</t>
  </si>
  <si>
    <t>.M.EAV$$$$.XX.XXX.XXX.XXXX.SV.XXX.XXX.IE.N.M</t>
  </si>
  <si>
    <t>.M.EAV$$$$.XX.XXX.XXX.XXXX.SV.XXX.XXX.IT.N.M</t>
  </si>
  <si>
    <t>.M.EAV$$$$.XX.XXX.XXX.XXXX.SV.XXX.XXX.JP.N.M</t>
  </si>
  <si>
    <t>.M.EAV$$$$.XX.XXX.XXX.XXXX.SV.XXX.XXX.JE.N.M</t>
  </si>
  <si>
    <t>.M.EAV$$$$.XX.XXX.XXX.XXXX.SV.XXX.XXX.CA.N.M</t>
  </si>
  <si>
    <t>.M.EAV$$$$.XX.XXX.XXX.XXXX.SV.XXX.XXX.CN.N.M</t>
  </si>
  <si>
    <t>.M.EAV$$$$.XX.XXX.XXX.XXXX.SV.XXX.XXX.HR.N.M</t>
  </si>
  <si>
    <t>.M.EAV$$$$.XX.XXX.XXX.XXXX.SV.XXX.XXX.CY.N.M</t>
  </si>
  <si>
    <t>.M.EAV$$$$.XX.XXX.XXX.XXXX.SV.XXX.XXX.LV.N.M</t>
  </si>
  <si>
    <t>.M.EAV$$$$.XX.XXX.XXX.XXXX.SV.XXX.XXX.LT.N.M</t>
  </si>
  <si>
    <t>.M.EAV$$$$.XX.XXX.XXX.XXXX.SV.XXX.XXX.LX.N.M</t>
  </si>
  <si>
    <t>.M.EAV$$$$.XX.XXX.XXX.XXXX.SV.XXX.XXX.MT.N.M</t>
  </si>
  <si>
    <t>.M.EAV$$$$.XX.XXX.XXX.XXXX.SV.XXX.XXX.NO.N.M</t>
  </si>
  <si>
    <t>.M.EAV$$$$.XX.XXX.XXX.XXXX.SV.XXX.XXX.PT.N.M</t>
  </si>
  <si>
    <t>.M.EAV$$$$.XX.XXX.XXX.XXXX.SV.XXX.XXX.PL.N.M</t>
  </si>
  <si>
    <t>.M.EAV$$$$.XX.XXX.XXX.XXXX.SV.XXX.XXX.RO.N.M</t>
  </si>
  <si>
    <t>.M.EAV$$$$.XX.XXX.XXX.XXXX.SV.XXX.XXX.RU.N.M</t>
  </si>
  <si>
    <t>.M.EAV$$$$.XX.XXX.XXX.XXXX.SV.XXX.XXX.SK.N.M</t>
  </si>
  <si>
    <t>.M.EAV$$$$.XX.XXX.XXX.XXXX.SV.XXX.XXX.SI.N.M</t>
  </si>
  <si>
    <t>.M.EAV$$$$.XX.XXX.XXX.XXXX.SV.XXX.XXX.ES.N.M</t>
  </si>
  <si>
    <t>.M.EAV$$$$.XX.XXX.XXX.XXXX.SV.XXX.XXX.CH.N.M</t>
  </si>
  <si>
    <t>.M.EAV$$$$.XX.XXX.XXX.XXXX.SV.XXX.XXX.SE.N.M</t>
  </si>
  <si>
    <t>.M.EAV$$$$.XX.XXX.XXX.XXXX.SV.XXX.XXX.CZ.N.M</t>
  </si>
  <si>
    <t>.M.EAV$$$$.XX.XXX.XXX.XXXX.SV.XXX.XXX.HU.N.M</t>
  </si>
  <si>
    <t>.M.EAV$$$$.XX.XXX.XXX.XXXX.SV.XXX.XXX.DE.N.M</t>
  </si>
  <si>
    <t>.M.EAV$$$$.XX.XXX.XXX.XXXX.SV.XXX.XXX.XX.N.M</t>
  </si>
  <si>
    <t>.M.EAV$$$$.XX.XXX.XXX.XXXX.SV.XXX.XXX.4F.N.M</t>
  </si>
  <si>
    <t>.M.EAV$$$$.XX.XXX.XXX.XXXX.SV.XXX.XXX.4C.N.M</t>
  </si>
  <si>
    <t>.M.EAV$$$$.XX.XXX.XXX.XXXX.SV.XXX.XXX.4J.N.M</t>
  </si>
  <si>
    <t>.M.EAV$$$$.XX.XXX.XXX.XXXX.SV.XXX.XXX.4S.N.M</t>
  </si>
  <si>
    <t>.M.EAV$$$$.XX.XXX.XXX.XXXX.SV.XXX.XXX.1C.N.M</t>
  </si>
  <si>
    <t>.M.EAV$$$$.XX.XXX.XXX.XXXX.SV.XXX.XXX.5Z.N.M</t>
  </si>
  <si>
    <t>.M.EHHDSHF.XX.XXX.XXX.HLFT.SV.XXX.XXX.AT.N.M</t>
  </si>
  <si>
    <t>//Hlutir í erlendum hlutdeildarfyrirtækjum</t>
  </si>
  <si>
    <t>.M.EHHDSHF.XX.XXX.XXX.HLFT.SV.XXX.XXX.US.N.M</t>
  </si>
  <si>
    <t>.M.EHHDSHF.XX.XXX.XXX.HLFT.SV.XXX.XXX.BE.N.M</t>
  </si>
  <si>
    <t>.M.EHHDSHF.XX.XXX.XXX.HLFT.SV.XXX.XXX.BR.N.M</t>
  </si>
  <si>
    <t>.M.EHHDSHF.XX.XXX.XXX.HLFT.SV.XXX.XXX.GB.N.M</t>
  </si>
  <si>
    <t>.M.EHHDSHF.XX.XXX.XXX.HLFT.SV.XXX.XXX.BG.N.M</t>
  </si>
  <si>
    <t>.M.EHHDSHF.XX.XXX.XXX.HLFT.SV.XXX.XXX.KY.N.M</t>
  </si>
  <si>
    <t>.M.EHHDSHF.XX.XXX.XXX.HLFT.SV.XXX.XXX.DK.N.M</t>
  </si>
  <si>
    <t>.M.EHHDSHF.XX.XXX.XXX.HLFT.SV.XXX.XXX.EE.N.M</t>
  </si>
  <si>
    <t>.M.EHHDSHF.XX.XXX.XXX.HLFT.SV.XXX.XXX.FI.N.M</t>
  </si>
  <si>
    <t>.M.EHHDSHF.XX.XXX.XXX.HLFT.SV.XXX.XXX.FR.N.M</t>
  </si>
  <si>
    <t>.M.EHHDSHF.XX.XXX.XXX.HLFT.SV.XXX.XXX.FO.N.M</t>
  </si>
  <si>
    <t>.M.EHHDSHF.XX.XXX.XXX.HLFT.SV.XXX.XXX.GR.N.M</t>
  </si>
  <si>
    <t>.M.EHHDSHF.XX.XXX.XXX.HLFT.SV.XXX.XXX.GG.N.M</t>
  </si>
  <si>
    <t>.M.EHHDSHF.XX.XXX.XXX.HLFT.SV.XXX.XXX.NL.N.M</t>
  </si>
  <si>
    <t>.M.EHHDSHF.XX.XXX.XXX.HLFT.SV.XXX.XXX.HK.N.M</t>
  </si>
  <si>
    <t>.M.EHHDSHF.XX.XXX.XXX.HLFT.SV.XXX.XXX.IN.N.M</t>
  </si>
  <si>
    <t>.M.EHHDSHF.XX.XXX.XXX.HLFT.SV.XXX.XXX.IE.N.M</t>
  </si>
  <si>
    <t>.M.EHHDSHF.XX.XXX.XXX.HLFT.SV.XXX.XXX.IT.N.M</t>
  </si>
  <si>
    <t>.M.EHHDSHF.XX.XXX.XXX.HLFT.SV.XXX.XXX.JP.N.M</t>
  </si>
  <si>
    <t>.M.EHHDSHF.XX.XXX.XXX.HLFT.SV.XXX.XXX.JE.N.M</t>
  </si>
  <si>
    <t>.M.EHHDSHF.XX.XXX.XXX.HLFT.SV.XXX.XXX.CA.N.M</t>
  </si>
  <si>
    <t>.M.EHHDSHF.XX.XXX.XXX.HLFT.SV.XXX.XXX.CN.N.M</t>
  </si>
  <si>
    <t>.M.EHHDSHF.XX.XXX.XXX.HLFT.SV.XXX.XXX.HR.N.M</t>
  </si>
  <si>
    <t>.M.EHHDSHF.XX.XXX.XXX.HLFT.SV.XXX.XXX.CY.N.M</t>
  </si>
  <si>
    <t>.M.EHHDSHF.XX.XXX.XXX.HLFT.SV.XXX.XXX.LV.N.M</t>
  </si>
  <si>
    <t>.M.EHHDSHF.XX.XXX.XXX.HLFT.SV.XXX.XXX.LT.N.M</t>
  </si>
  <si>
    <t>.M.EHHDSHF.XX.XXX.XXX.HLFT.SV.XXX.XXX.LX.N.M</t>
  </si>
  <si>
    <t>.M.EHHDSHF.XX.XXX.XXX.HLFT.SV.XXX.XXX.MT.N.M</t>
  </si>
  <si>
    <t>.M.EHHDSHF.XX.XXX.XXX.HLFT.SV.XXX.XXX.NO.N.M</t>
  </si>
  <si>
    <t>.M.EHHDSHF.XX.XXX.XXX.HLFT.SV.XXX.XXX.PT.N.M</t>
  </si>
  <si>
    <t>.M.EHHDSHF.XX.XXX.XXX.HLFT.SV.XXX.XXX.PL.N.M</t>
  </si>
  <si>
    <t>.M.EHHDSHF.XX.XXX.XXX.HLFT.SV.XXX.XXX.RO.N.M</t>
  </si>
  <si>
    <t>.M.EHHDSHF.XX.XXX.XXX.HLFT.SV.XXX.XXX.RU.N.M</t>
  </si>
  <si>
    <t>.M.EHHDSHF.XX.XXX.XXX.HLFT.SV.XXX.XXX.SK.N.M</t>
  </si>
  <si>
    <t>.M.EHHDSHF.XX.XXX.XXX.HLFT.SV.XXX.XXX.SI.N.M</t>
  </si>
  <si>
    <t>.M.EHHDSHF.XX.XXX.XXX.HLFT.SV.XXX.XXX.ES.N.M</t>
  </si>
  <si>
    <t>.M.EHHDSHF.XX.XXX.XXX.HLFT.SV.XXX.XXX.CH.N.M</t>
  </si>
  <si>
    <t>.M.EHHDSHF.XX.XXX.XXX.HLFT.SV.XXX.XXX.SE.N.M</t>
  </si>
  <si>
    <t>.M.EHHDSHF.XX.XXX.XXX.HLFT.SV.XXX.XXX.CZ.N.M</t>
  </si>
  <si>
    <t>.M.EHHDSHF.XX.XXX.XXX.HLFT.SV.XXX.XXX.HU.N.M</t>
  </si>
  <si>
    <t>.M.EHHDSHF.XX.XXX.XXX.HLFT.SV.XXX.XXX.DE.N.M</t>
  </si>
  <si>
    <t>.M.EHHDSHF.XX.XXX.XXX.HLFT.SV.XXX.XXX.XX.N.M</t>
  </si>
  <si>
    <t>.M.EHHDSHF.XX.XXX.XXX.HLFT.SV.XXX.XXX.4F.N.M</t>
  </si>
  <si>
    <t>.M.EHHDSHF.XX.XXX.XXX.HLFT.SV.XXX.XXX.4C.N.M</t>
  </si>
  <si>
    <t>.M.EHHDSHF.XX.XXX.XXX.HLFT.SV.XXX.XXX.4J.N.M</t>
  </si>
  <si>
    <t>.M.EHHDSHF.XX.XXX.XXX.HLFT.SV.XXX.XXX.4S.N.M</t>
  </si>
  <si>
    <t>.M.EHHDSHF.XX.XXX.XXX.HLFT.SV.XXX.XXX.1C.N.M</t>
  </si>
  <si>
    <t>.M.EHHDSHF.XX.XXX.XXX.HLFT.SV.XXX.XXX.5Z.N.M</t>
  </si>
  <si>
    <t>.M.EHHDSHF.XX.XXX.XXX.TEFT.SV.XXX.XXX.AT.N.M</t>
  </si>
  <si>
    <t>//Hlutir í tengdum erlendum fyrirtækjum</t>
  </si>
  <si>
    <t>.M.EHHDSHF.XX.XXX.XXX.TEFT.SV.XXX.XXX.US.N.M</t>
  </si>
  <si>
    <t>.M.EHHDSHF.XX.XXX.XXX.TEFT.SV.XXX.XXX.BE.N.M</t>
  </si>
  <si>
    <t>.M.EHHDSHF.XX.XXX.XXX.TEFT.SV.XXX.XXX.BR.N.M</t>
  </si>
  <si>
    <t>.M.EHHDSHF.XX.XXX.XXX.TEFT.SV.XXX.XXX.GB.N.M</t>
  </si>
  <si>
    <t>.M.EHHDSHF.XX.XXX.XXX.TEFT.SV.XXX.XXX.BG.N.M</t>
  </si>
  <si>
    <t>.M.EHHDSHF.XX.XXX.XXX.TEFT.SV.XXX.XXX.KY.N.M</t>
  </si>
  <si>
    <t>.M.EHHDSHF.XX.XXX.XXX.TEFT.SV.XXX.XXX.DK.N.M</t>
  </si>
  <si>
    <t>.M.EHHDSHF.XX.XXX.XXX.TEFT.SV.XXX.XXX.EE.N.M</t>
  </si>
  <si>
    <t>.M.EHHDSHF.XX.XXX.XXX.TEFT.SV.XXX.XXX.FI.N.M</t>
  </si>
  <si>
    <t>.M.EHHDSHF.XX.XXX.XXX.TEFT.SV.XXX.XXX.FR.N.M</t>
  </si>
  <si>
    <t>.M.EHHDSHF.XX.XXX.XXX.TEFT.SV.XXX.XXX.FO.N.M</t>
  </si>
  <si>
    <t>.M.EHHDSHF.XX.XXX.XXX.TEFT.SV.XXX.XXX.GR.N.M</t>
  </si>
  <si>
    <t>.M.EHHDSHF.XX.XXX.XXX.TEFT.SV.XXX.XXX.GG.N.M</t>
  </si>
  <si>
    <t>.M.EHHDSHF.XX.XXX.XXX.TEFT.SV.XXX.XXX.NL.N.M</t>
  </si>
  <si>
    <t>.M.EHHDSHF.XX.XXX.XXX.TEFT.SV.XXX.XXX.HK.N.M</t>
  </si>
  <si>
    <t>.M.EHHDSHF.XX.XXX.XXX.TEFT.SV.XXX.XXX.IN.N.M</t>
  </si>
  <si>
    <t>.M.EHHDSHF.XX.XXX.XXX.TEFT.SV.XXX.XXX.IE.N.M</t>
  </si>
  <si>
    <t>.M.EHHDSHF.XX.XXX.XXX.TEFT.SV.XXX.XXX.IT.N.M</t>
  </si>
  <si>
    <t>.M.EHHDSHF.XX.XXX.XXX.TEFT.SV.XXX.XXX.JP.N.M</t>
  </si>
  <si>
    <t>.M.EHHDSHF.XX.XXX.XXX.TEFT.SV.XXX.XXX.JE.N.M</t>
  </si>
  <si>
    <t>.M.EHHDSHF.XX.XXX.XXX.TEFT.SV.XXX.XXX.CA.N.M</t>
  </si>
  <si>
    <t>.M.EHHDSHF.XX.XXX.XXX.TEFT.SV.XXX.XXX.CN.N.M</t>
  </si>
  <si>
    <t>.M.EHHDSHF.XX.XXX.XXX.TEFT.SV.XXX.XXX.HR.N.M</t>
  </si>
  <si>
    <t>.M.EHHDSHF.XX.XXX.XXX.TEFT.SV.XXX.XXX.CY.N.M</t>
  </si>
  <si>
    <t>.M.EHHDSHF.XX.XXX.XXX.TEFT.SV.XXX.XXX.LV.N.M</t>
  </si>
  <si>
    <t>.M.EHHDSHF.XX.XXX.XXX.TEFT.SV.XXX.XXX.LT.N.M</t>
  </si>
  <si>
    <t>.M.EHHDSHF.XX.XXX.XXX.TEFT.SV.XXX.XXX.LX.N.M</t>
  </si>
  <si>
    <t>.M.EHHDSHF.XX.XXX.XXX.TEFT.SV.XXX.XXX.MT.N.M</t>
  </si>
  <si>
    <t>.M.EHHDSHF.XX.XXX.XXX.TEFT.SV.XXX.XXX.NO.N.M</t>
  </si>
  <si>
    <t>.M.EHHDSHF.XX.XXX.XXX.TEFT.SV.XXX.XXX.PT.N.M</t>
  </si>
  <si>
    <t>.M.EHHDSHF.XX.XXX.XXX.TEFT.SV.XXX.XXX.PL.N.M</t>
  </si>
  <si>
    <t>.M.EHHDSHF.XX.XXX.XXX.TEFT.SV.XXX.XXX.RO.N.M</t>
  </si>
  <si>
    <t>.M.EHHDSHF.XX.XXX.XXX.TEFT.SV.XXX.XXX.RU.N.M</t>
  </si>
  <si>
    <t>.M.EHHDSHF.XX.XXX.XXX.TEFT.SV.XXX.XXX.SK.N.M</t>
  </si>
  <si>
    <t>.M.EHHDSHF.XX.XXX.XXX.TEFT.SV.XXX.XXX.SI.N.M</t>
  </si>
  <si>
    <t>.M.EHHDSHF.XX.XXX.XXX.TEFT.SV.XXX.XXX.ES.N.M</t>
  </si>
  <si>
    <t>.M.EHHDSHF.XX.XXX.XXX.TEFT.SV.XXX.XXX.CH.N.M</t>
  </si>
  <si>
    <t>.M.EHHDSHF.XX.XXX.XXX.TEFT.SV.XXX.XXX.SE.N.M</t>
  </si>
  <si>
    <t>.M.EHHDSHF.XX.XXX.XXX.TEFT.SV.XXX.XXX.CZ.N.M</t>
  </si>
  <si>
    <t>.M.EHHDSHF.XX.XXX.XXX.TEFT.SV.XXX.XXX.HU.N.M</t>
  </si>
  <si>
    <t>.M.EHHDSHF.XX.XXX.XXX.TEFT.SV.XXX.XXX.DE.N.M</t>
  </si>
  <si>
    <t>.M.EHHDSHF.XX.XXX.XXX.TEFT.SV.XXX.XXX.XX.N.M</t>
  </si>
  <si>
    <t>.M.EHHDSHF.XX.XXX.XXX.TEFT.SV.XXX.XXX.4F.N.M</t>
  </si>
  <si>
    <t>.M.EHHDSHF.XX.XXX.XXX.TEFT.SV.XXX.XXX.4C.N.M</t>
  </si>
  <si>
    <t>.M.EHHDSHF.XX.XXX.XXX.TEFT.SV.XXX.XXX.4J.N.M</t>
  </si>
  <si>
    <t>.M.EHHDSHF.XX.XXX.XXX.TEFT.SV.XXX.XXX.4S.N.M</t>
  </si>
  <si>
    <t>.M.EHHDSHF.XX.XXX.XXX.TEFT.SV.XXX.XXX.1C.N.M</t>
  </si>
  <si>
    <t>.M.EHHDSHF.XX.XXX.XXX.TEFT.SV.XXX.XXX.5Z.N.M</t>
  </si>
  <si>
    <t>.M.EAEAE$$.XX.XXX.XXX.XXXX.SV.XXX.XXX.AT.N.M</t>
  </si>
  <si>
    <t>.M.EAEAE$$.XX.XXX.XXX.XXXX.SV.XXX.XXX.US.N.M</t>
  </si>
  <si>
    <t>.M.EAEAE$$.XX.XXX.XXX.XXXX.SV.XXX.XXX.BE.N.M</t>
  </si>
  <si>
    <t>.M.EAEAE$$.XX.XXX.XXX.XXXX.SV.XXX.XXX.BR.N.M</t>
  </si>
  <si>
    <t>.M.EAEAE$$.XX.XXX.XXX.XXXX.SV.XXX.XXX.GB.N.M</t>
  </si>
  <si>
    <t>.M.EAEAE$$.XX.XXX.XXX.XXXX.SV.XXX.XXX.BG.N.M</t>
  </si>
  <si>
    <t>.M.EAEAE$$.XX.XXX.XXX.XXXX.SV.XXX.XXX.KY.N.M</t>
  </si>
  <si>
    <t>.M.EAEAE$$.XX.XXX.XXX.XXXX.SV.XXX.XXX.DK.N.M</t>
  </si>
  <si>
    <t>.M.EAEAE$$.XX.XXX.XXX.XXXX.SV.XXX.XXX.EE.N.M</t>
  </si>
  <si>
    <t>.M.EAEAE$$.XX.XXX.XXX.XXXX.SV.XXX.XXX.FI.N.M</t>
  </si>
  <si>
    <t>.M.EAEAE$$.XX.XXX.XXX.XXXX.SV.XXX.XXX.FR.N.M</t>
  </si>
  <si>
    <t>.M.EAEAE$$.XX.XXX.XXX.XXXX.SV.XXX.XXX.FO.N.M</t>
  </si>
  <si>
    <t>.M.EAEAE$$.XX.XXX.XXX.XXXX.SV.XXX.XXX.GR.N.M</t>
  </si>
  <si>
    <t>.M.EAEAE$$.XX.XXX.XXX.XXXX.SV.XXX.XXX.GG.N.M</t>
  </si>
  <si>
    <t>.M.EAEAE$$.XX.XXX.XXX.XXXX.SV.XXX.XXX.NL.N.M</t>
  </si>
  <si>
    <t>.M.EAEAE$$.XX.XXX.XXX.XXXX.SV.XXX.XXX.HK.N.M</t>
  </si>
  <si>
    <t>.M.EAEAE$$.XX.XXX.XXX.XXXX.SV.XXX.XXX.IN.N.M</t>
  </si>
  <si>
    <t>.M.EAEAE$$.XX.XXX.XXX.XXXX.SV.XXX.XXX.IE.N.M</t>
  </si>
  <si>
    <t>.M.EAEAE$$.XX.XXX.XXX.XXXX.SV.XXX.XXX.IT.N.M</t>
  </si>
  <si>
    <t>.M.EAEAE$$.XX.XXX.XXX.XXXX.SV.XXX.XXX.JP.N.M</t>
  </si>
  <si>
    <t>.M.EAEAE$$.XX.XXX.XXX.XXXX.SV.XXX.XXX.JE.N.M</t>
  </si>
  <si>
    <t>.M.EAEAE$$.XX.XXX.XXX.XXXX.SV.XXX.XXX.CA.N.M</t>
  </si>
  <si>
    <t>.M.EAEAE$$.XX.XXX.XXX.XXXX.SV.XXX.XXX.CN.N.M</t>
  </si>
  <si>
    <t>.M.EAEAE$$.XX.XXX.XXX.XXXX.SV.XXX.XXX.HR.N.M</t>
  </si>
  <si>
    <t>.M.EAEAE$$.XX.XXX.XXX.XXXX.SV.XXX.XXX.CY.N.M</t>
  </si>
  <si>
    <t>.M.EAEAE$$.XX.XXX.XXX.XXXX.SV.XXX.XXX.LV.N.M</t>
  </si>
  <si>
    <t>.M.EAEAE$$.XX.XXX.XXX.XXXX.SV.XXX.XXX.LT.N.M</t>
  </si>
  <si>
    <t>.M.EAEAE$$.XX.XXX.XXX.XXXX.SV.XXX.XXX.LX.N.M</t>
  </si>
  <si>
    <t>.M.EAEAE$$.XX.XXX.XXX.XXXX.SV.XXX.XXX.MT.N.M</t>
  </si>
  <si>
    <t>.M.EAEAE$$.XX.XXX.XXX.XXXX.SV.XXX.XXX.NO.N.M</t>
  </si>
  <si>
    <t>.M.EAEAE$$.XX.XXX.XXX.XXXX.SV.XXX.XXX.PT.N.M</t>
  </si>
  <si>
    <t>.M.EAEAE$$.XX.XXX.XXX.XXXX.SV.XXX.XXX.PL.N.M</t>
  </si>
  <si>
    <t>.M.EAEAE$$.XX.XXX.XXX.XXXX.SV.XXX.XXX.RO.N.M</t>
  </si>
  <si>
    <t>.M.EAEAE$$.XX.XXX.XXX.XXXX.SV.XXX.XXX.RU.N.M</t>
  </si>
  <si>
    <t>.M.EAEAE$$.XX.XXX.XXX.XXXX.SV.XXX.XXX.SK.N.M</t>
  </si>
  <si>
    <t>.M.EAEAE$$.XX.XXX.XXX.XXXX.SV.XXX.XXX.SI.N.M</t>
  </si>
  <si>
    <t>.M.EAEAE$$.XX.XXX.XXX.XXXX.SV.XXX.XXX.ES.N.M</t>
  </si>
  <si>
    <t>.M.EAEAE$$.XX.XXX.XXX.XXXX.SV.XXX.XXX.CH.N.M</t>
  </si>
  <si>
    <t>.M.EAEAE$$.XX.XXX.XXX.XXXX.SV.XXX.XXX.SE.N.M</t>
  </si>
  <si>
    <t>.M.EAEAE$$.XX.XXX.XXX.XXXX.SV.XXX.XXX.CZ.N.M</t>
  </si>
  <si>
    <t>.M.EAEAE$$.XX.XXX.XXX.XXXX.SV.XXX.XXX.HU.N.M</t>
  </si>
  <si>
    <t>.M.EAEAE$$.XX.XXX.XXX.XXXX.SV.XXX.XXX.DE.N.M</t>
  </si>
  <si>
    <t>.M.EAEAE$$.XX.XXX.XXX.XXXX.SV.XXX.XXX.XX.N.M</t>
  </si>
  <si>
    <t>.M.EAEAE$$.XX.XXX.XXX.XXXX.SV.XXX.XXX.4F.N.M</t>
  </si>
  <si>
    <t>.M.EAEAE$$.XX.XXX.XXX.XXXX.SV.XXX.XXX.4C.N.M</t>
  </si>
  <si>
    <t>.M.EAEAE$$.XX.XXX.XXX.XXXX.SV.XXX.XXX.4J.N.M</t>
  </si>
  <si>
    <t>.M.EAEAE$$.XX.XXX.XXX.XXXX.SV.XXX.XXX.4S.N.M</t>
  </si>
  <si>
    <t>.M.EAEAE$$.XX.XXX.XXX.XXXX.SV.XXX.XXX.1C.N.M</t>
  </si>
  <si>
    <t>.M.EAEAE$$.XX.XXX.XXX.XXXX.SV.XXX.XXX.5Z.N.M</t>
  </si>
  <si>
    <t>.M.EAEAEVE.XX.XXX.XXX.XXXX.SV.XXX.XXX.AT.N.M</t>
  </si>
  <si>
    <t>//Viðskiptakröfur á erlenda aðila</t>
  </si>
  <si>
    <t>.M.EAEAEVE.XX.XXX.XXX.XXXX.SV.XXX.XXX.US.N.M</t>
  </si>
  <si>
    <t>.M.EAEAEVE.XX.XXX.XXX.XXXX.SV.XXX.XXX.BE.N.M</t>
  </si>
  <si>
    <t>.M.EAEAEVE.XX.XXX.XXX.XXXX.SV.XXX.XXX.BR.N.M</t>
  </si>
  <si>
    <t>.M.EAEAEVE.XX.XXX.XXX.XXXX.SV.XXX.XXX.GB.N.M</t>
  </si>
  <si>
    <t>.M.EAEAEVE.XX.XXX.XXX.XXXX.SV.XXX.XXX.BG.N.M</t>
  </si>
  <si>
    <t>.M.EAEAEVE.XX.XXX.XXX.XXXX.SV.XXX.XXX.KY.N.M</t>
  </si>
  <si>
    <t>.M.EAEAEVE.XX.XXX.XXX.XXXX.SV.XXX.XXX.DK.N.M</t>
  </si>
  <si>
    <t>.M.EAEAEVE.XX.XXX.XXX.XXXX.SV.XXX.XXX.EE.N.M</t>
  </si>
  <si>
    <t>.M.EAEAEVE.XX.XXX.XXX.XXXX.SV.XXX.XXX.FI.N.M</t>
  </si>
  <si>
    <t>.M.EAEAEVE.XX.XXX.XXX.XXXX.SV.XXX.XXX.FR.N.M</t>
  </si>
  <si>
    <t>.M.EAEAEVE.XX.XXX.XXX.XXXX.SV.XXX.XXX.FO.N.M</t>
  </si>
  <si>
    <t>.M.EAEAEVE.XX.XXX.XXX.XXXX.SV.XXX.XXX.GR.N.M</t>
  </si>
  <si>
    <t>.M.EAEAEVE.XX.XXX.XXX.XXXX.SV.XXX.XXX.GG.N.M</t>
  </si>
  <si>
    <t>.M.EAEAEVE.XX.XXX.XXX.XXXX.SV.XXX.XXX.NL.N.M</t>
  </si>
  <si>
    <t>.M.EAEAEVE.XX.XXX.XXX.XXXX.SV.XXX.XXX.HK.N.M</t>
  </si>
  <si>
    <t>.M.EAEAEVE.XX.XXX.XXX.XXXX.SV.XXX.XXX.IN.N.M</t>
  </si>
  <si>
    <t>.M.EAEAEVE.XX.XXX.XXX.XXXX.SV.XXX.XXX.IE.N.M</t>
  </si>
  <si>
    <t>.M.EAEAEVE.XX.XXX.XXX.XXXX.SV.XXX.XXX.IT.N.M</t>
  </si>
  <si>
    <t>.M.EAEAEVE.XX.XXX.XXX.XXXX.SV.XXX.XXX.JP.N.M</t>
  </si>
  <si>
    <t>.M.EAEAEVE.XX.XXX.XXX.XXXX.SV.XXX.XXX.JE.N.M</t>
  </si>
  <si>
    <t>.M.EAEAEVE.XX.XXX.XXX.XXXX.SV.XXX.XXX.CA.N.M</t>
  </si>
  <si>
    <t>.M.EAEAEVE.XX.XXX.XXX.XXXX.SV.XXX.XXX.CN.N.M</t>
  </si>
  <si>
    <t>.M.EAEAEVE.XX.XXX.XXX.XXXX.SV.XXX.XXX.HR.N.M</t>
  </si>
  <si>
    <t>.M.EAEAEVE.XX.XXX.XXX.XXXX.SV.XXX.XXX.CY.N.M</t>
  </si>
  <si>
    <t>.M.EAEAEVE.XX.XXX.XXX.XXXX.SV.XXX.XXX.LV.N.M</t>
  </si>
  <si>
    <t>.M.EAEAEVE.XX.XXX.XXX.XXXX.SV.XXX.XXX.LT.N.M</t>
  </si>
  <si>
    <t>.M.EAEAEVE.XX.XXX.XXX.XXXX.SV.XXX.XXX.LX.N.M</t>
  </si>
  <si>
    <t>.M.EAEAEVE.XX.XXX.XXX.XXXX.SV.XXX.XXX.MT.N.M</t>
  </si>
  <si>
    <t>.M.EAEAEVE.XX.XXX.XXX.XXXX.SV.XXX.XXX.NO.N.M</t>
  </si>
  <si>
    <t>.M.EAEAEVE.XX.XXX.XXX.XXXX.SV.XXX.XXX.PT.N.M</t>
  </si>
  <si>
    <t>.M.EAEAEVE.XX.XXX.XXX.XXXX.SV.XXX.XXX.PL.N.M</t>
  </si>
  <si>
    <t>.M.EAEAEVE.XX.XXX.XXX.XXXX.SV.XXX.XXX.RO.N.M</t>
  </si>
  <si>
    <t>.M.EAEAEVE.XX.XXX.XXX.XXXX.SV.XXX.XXX.RU.N.M</t>
  </si>
  <si>
    <t>.M.EAEAEVE.XX.XXX.XXX.XXXX.SV.XXX.XXX.SK.N.M</t>
  </si>
  <si>
    <t>.M.EAEAEVE.XX.XXX.XXX.XXXX.SV.XXX.XXX.SI.N.M</t>
  </si>
  <si>
    <t>.M.EAEAEVE.XX.XXX.XXX.XXXX.SV.XXX.XXX.ES.N.M</t>
  </si>
  <si>
    <t>.M.EAEAEVE.XX.XXX.XXX.XXXX.SV.XXX.XXX.CH.N.M</t>
  </si>
  <si>
    <t>.M.EAEAEVE.XX.XXX.XXX.XXXX.SV.XXX.XXX.SE.N.M</t>
  </si>
  <si>
    <t>.M.EAEAEVE.XX.XXX.XXX.XXXX.SV.XXX.XXX.CZ.N.M</t>
  </si>
  <si>
    <t>.M.EAEAEVE.XX.XXX.XXX.XXXX.SV.XXX.XXX.HU.N.M</t>
  </si>
  <si>
    <t>.M.EAEAEVE.XX.XXX.XXX.XXXX.SV.XXX.XXX.DE.N.M</t>
  </si>
  <si>
    <t>.M.EAEAEVE.XX.XXX.XXX.XXXX.SV.XXX.XXX.XX.N.M</t>
  </si>
  <si>
    <t>.M.EAEAEVE.XX.XXX.XXX.XXXX.SV.XXX.XXX.4F.N.M</t>
  </si>
  <si>
    <t>.M.EAEAEVE.XX.XXX.XXX.XXXX.SV.XXX.XXX.4C.N.M</t>
  </si>
  <si>
    <t>.M.EAEAEVE.XX.XXX.XXX.XXXX.SV.XXX.XXX.4J.N.M</t>
  </si>
  <si>
    <t>.M.EAEAEVE.XX.XXX.XXX.XXXX.SV.XXX.XXX.4S.N.M</t>
  </si>
  <si>
    <t>.M.EAEAEVE.XX.XXX.XXX.XXXX.SV.XXX.XXX.1C.N.M</t>
  </si>
  <si>
    <t>.M.EAEAEVE.XX.XXX.XXX.XXXX.SV.XXX.XXX.5Z.N.M</t>
  </si>
  <si>
    <t>.M.EAEAEEO.XX.XXX.XXX.XXXX.SV.XXX.XXX.IS.N.M</t>
  </si>
  <si>
    <t>//Aðrar erlendar eignir ót.a.</t>
  </si>
  <si>
    <t>.M.EAEAEEO.XX.XXX.XXX.XXXX.SV.XXX.XXX.AT.N.M</t>
  </si>
  <si>
    <t>.M.EAEAEEO.XX.XXX.XXX.XXXX.SV.XXX.XXX.US.N.M</t>
  </si>
  <si>
    <t>.M.EAEAEEO.XX.XXX.XXX.XXXX.SV.XXX.XXX.BE.N.M</t>
  </si>
  <si>
    <t>.M.EAEAEEO.XX.XXX.XXX.XXXX.SV.XXX.XXX.BR.N.M</t>
  </si>
  <si>
    <t>.M.EAEAEEO.XX.XXX.XXX.XXXX.SV.XXX.XXX.GB.N.M</t>
  </si>
  <si>
    <t>.M.EAEAEEO.XX.XXX.XXX.XXXX.SV.XXX.XXX.BG.N.M</t>
  </si>
  <si>
    <t>.M.EAEAEEO.XX.XXX.XXX.XXXX.SV.XXX.XXX.KY.N.M</t>
  </si>
  <si>
    <t>.M.EAEAEEO.XX.XXX.XXX.XXXX.SV.XXX.XXX.DK.N.M</t>
  </si>
  <si>
    <t>.M.EAEAEEO.XX.XXX.XXX.XXXX.SV.XXX.XXX.EE.N.M</t>
  </si>
  <si>
    <t>.M.EAEAEEO.XX.XXX.XXX.XXXX.SV.XXX.XXX.FI.N.M</t>
  </si>
  <si>
    <t>.M.EAEAEEO.XX.XXX.XXX.XXXX.SV.XXX.XXX.FR.N.M</t>
  </si>
  <si>
    <t>.M.EAEAEEO.XX.XXX.XXX.XXXX.SV.XXX.XXX.FO.N.M</t>
  </si>
  <si>
    <t>.M.EAEAEEO.XX.XXX.XXX.XXXX.SV.XXX.XXX.GR.N.M</t>
  </si>
  <si>
    <t>.M.EAEAEEO.XX.XXX.XXX.XXXX.SV.XXX.XXX.GG.N.M</t>
  </si>
  <si>
    <t>.M.EAEAEEO.XX.XXX.XXX.XXXX.SV.XXX.XXX.NL.N.M</t>
  </si>
  <si>
    <t>.M.EAEAEEO.XX.XXX.XXX.XXXX.SV.XXX.XXX.HK.N.M</t>
  </si>
  <si>
    <t>.M.EAEAEEO.XX.XXX.XXX.XXXX.SV.XXX.XXX.IN.N.M</t>
  </si>
  <si>
    <t>.M.EAEAEEO.XX.XXX.XXX.XXXX.SV.XXX.XXX.IE.N.M</t>
  </si>
  <si>
    <t>.M.EAEAEEO.XX.XXX.XXX.XXXX.SV.XXX.XXX.IT.N.M</t>
  </si>
  <si>
    <t>.M.EAEAEEO.XX.XXX.XXX.XXXX.SV.XXX.XXX.JP.N.M</t>
  </si>
  <si>
    <t>.M.EAEAEEO.XX.XXX.XXX.XXXX.SV.XXX.XXX.JE.N.M</t>
  </si>
  <si>
    <t>.M.EAEAEEO.XX.XXX.XXX.XXXX.SV.XXX.XXX.CA.N.M</t>
  </si>
  <si>
    <t>.M.EAEAEEO.XX.XXX.XXX.XXXX.SV.XXX.XXX.CN.N.M</t>
  </si>
  <si>
    <t>.M.EAEAEEO.XX.XXX.XXX.XXXX.SV.XXX.XXX.HR.N.M</t>
  </si>
  <si>
    <t>.M.EAEAEEO.XX.XXX.XXX.XXXX.SV.XXX.XXX.CY.N.M</t>
  </si>
  <si>
    <t>.M.EAEAEEO.XX.XXX.XXX.XXXX.SV.XXX.XXX.LV.N.M</t>
  </si>
  <si>
    <t>.M.EAEAEEO.XX.XXX.XXX.XXXX.SV.XXX.XXX.LT.N.M</t>
  </si>
  <si>
    <t>.M.EAEAEEO.XX.XXX.XXX.XXXX.SV.XXX.XXX.LX.N.M</t>
  </si>
  <si>
    <t>.M.EAEAEEO.XX.XXX.XXX.XXXX.SV.XXX.XXX.MT.N.M</t>
  </si>
  <si>
    <t>.M.EAEAEEO.XX.XXX.XXX.XXXX.SV.XXX.XXX.NO.N.M</t>
  </si>
  <si>
    <t>.M.EAEAEEO.XX.XXX.XXX.XXXX.SV.XXX.XXX.PT.N.M</t>
  </si>
  <si>
    <t>.M.EAEAEEO.XX.XXX.XXX.XXXX.SV.XXX.XXX.PL.N.M</t>
  </si>
  <si>
    <t>.M.EAEAEEO.XX.XXX.XXX.XXXX.SV.XXX.XXX.RO.N.M</t>
  </si>
  <si>
    <t>.M.EAEAEEO.XX.XXX.XXX.XXXX.SV.XXX.XXX.RU.N.M</t>
  </si>
  <si>
    <t>.M.EAEAEEO.XX.XXX.XXX.XXXX.SV.XXX.XXX.SK.N.M</t>
  </si>
  <si>
    <t>.M.EAEAEEO.XX.XXX.XXX.XXXX.SV.XXX.XXX.SI.N.M</t>
  </si>
  <si>
    <t>.M.EAEAEEO.XX.XXX.XXX.XXXX.SV.XXX.XXX.ES.N.M</t>
  </si>
  <si>
    <t>.M.EAEAEEO.XX.XXX.XXX.XXXX.SV.XXX.XXX.CH.N.M</t>
  </si>
  <si>
    <t>.M.EAEAEEO.XX.XXX.XXX.XXXX.SV.XXX.XXX.SE.N.M</t>
  </si>
  <si>
    <t>.M.EAEAEEO.XX.XXX.XXX.XXXX.SV.XXX.XXX.CZ.N.M</t>
  </si>
  <si>
    <t>.M.EAEAEEO.XX.XXX.XXX.XXXX.SV.XXX.XXX.HU.N.M</t>
  </si>
  <si>
    <t>.M.EAEAEEO.XX.XXX.XXX.XXXX.SV.XXX.XXX.DE.N.M</t>
  </si>
  <si>
    <t>.M.EAEAEEO.XX.XXX.XXX.XXXX.SV.XXX.XXX.XX.N.M</t>
  </si>
  <si>
    <t>.M.EAEAEEO.XX.XXX.XXX.XXXX.SV.XXX.XXX.4F.N.M</t>
  </si>
  <si>
    <t>.M.EAEAEEO.XX.XXX.XXX.XXXX.SV.XXX.XXX.4C.N.M</t>
  </si>
  <si>
    <t>.M.EAEAEEO.XX.XXX.XXX.XXXX.SV.XXX.XXX.4J.N.M</t>
  </si>
  <si>
    <t>.M.EAEAEEO.XX.XXX.XXX.XXXX.SV.XXX.XXX.4S.N.M</t>
  </si>
  <si>
    <t>.M.EAEAEEO.XX.XXX.XXX.XXXX.SV.XXX.XXX.1C.N.M</t>
  </si>
  <si>
    <t>.M.EAEAEEO.XX.XXX.XXX.XXXX.SV.XXX.XXX.5Z.N.M</t>
  </si>
  <si>
    <t>.M.SVUER$$.XX.XXX.XXX.XXXX.SV.XXX.XXX.AT.N.M</t>
  </si>
  <si>
    <t>//Erlend verðbréfaútgáfa</t>
  </si>
  <si>
    <t>.M.SVUER$$.XX.XXX.XXX.XXXX.SV.XXX.XXX.US.N.M</t>
  </si>
  <si>
    <t>.M.SVUER$$.XX.XXX.XXX.XXXX.SV.XXX.XXX.BE.N.M</t>
  </si>
  <si>
    <t>.M.SVUER$$.XX.XXX.XXX.XXXX.SV.XXX.XXX.BR.N.M</t>
  </si>
  <si>
    <t>.M.SVUER$$.XX.XXX.XXX.XXXX.SV.XXX.XXX.GB.N.M</t>
  </si>
  <si>
    <t>.M.SVUER$$.XX.XXX.XXX.XXXX.SV.XXX.XXX.BG.N.M</t>
  </si>
  <si>
    <t>.M.SVUER$$.XX.XXX.XXX.XXXX.SV.XXX.XXX.KY.N.M</t>
  </si>
  <si>
    <t>.M.SVUER$$.XX.XXX.XXX.XXXX.SV.XXX.XXX.DK.N.M</t>
  </si>
  <si>
    <t>.M.SVUER$$.XX.XXX.XXX.XXXX.SV.XXX.XXX.EE.N.M</t>
  </si>
  <si>
    <t>.M.SVUER$$.XX.XXX.XXX.XXXX.SV.XXX.XXX.FI.N.M</t>
  </si>
  <si>
    <t>.M.SVUER$$.XX.XXX.XXX.XXXX.SV.XXX.XXX.FR.N.M</t>
  </si>
  <si>
    <t>.M.SVUER$$.XX.XXX.XXX.XXXX.SV.XXX.XXX.FO.N.M</t>
  </si>
  <si>
    <t>.M.SVUER$$.XX.XXX.XXX.XXXX.SV.XXX.XXX.GR.N.M</t>
  </si>
  <si>
    <t>.M.SVUER$$.XX.XXX.XXX.XXXX.SV.XXX.XXX.GG.N.M</t>
  </si>
  <si>
    <t>.M.SVUER$$.XX.XXX.XXX.XXXX.SV.XXX.XXX.NL.N.M</t>
  </si>
  <si>
    <t>.M.SVUER$$.XX.XXX.XXX.XXXX.SV.XXX.XXX.HK.N.M</t>
  </si>
  <si>
    <t>.M.SVUER$$.XX.XXX.XXX.XXXX.SV.XXX.XXX.IN.N.M</t>
  </si>
  <si>
    <t>.M.SVUER$$.XX.XXX.XXX.XXXX.SV.XXX.XXX.IE.N.M</t>
  </si>
  <si>
    <t>.M.SVUER$$.XX.XXX.XXX.XXXX.SV.XXX.XXX.IT.N.M</t>
  </si>
  <si>
    <t>.M.SVUER$$.XX.XXX.XXX.XXXX.SV.XXX.XXX.JP.N.M</t>
  </si>
  <si>
    <t>.M.SVUER$$.XX.XXX.XXX.XXXX.SV.XXX.XXX.JE.N.M</t>
  </si>
  <si>
    <t>.M.SVUER$$.XX.XXX.XXX.XXXX.SV.XXX.XXX.CA.N.M</t>
  </si>
  <si>
    <t>.M.SVUER$$.XX.XXX.XXX.XXXX.SV.XXX.XXX.CN.N.M</t>
  </si>
  <si>
    <t>.M.SVUER$$.XX.XXX.XXX.XXXX.SV.XXX.XXX.HR.N.M</t>
  </si>
  <si>
    <t>.M.SVUER$$.XX.XXX.XXX.XXXX.SV.XXX.XXX.CY.N.M</t>
  </si>
  <si>
    <t>.M.SVUER$$.XX.XXX.XXX.XXXX.SV.XXX.XXX.LV.N.M</t>
  </si>
  <si>
    <t>.M.SVUER$$.XX.XXX.XXX.XXXX.SV.XXX.XXX.LT.N.M</t>
  </si>
  <si>
    <t>.M.SVUER$$.XX.XXX.XXX.XXXX.SV.XXX.XXX.LX.N.M</t>
  </si>
  <si>
    <t>.M.SVUER$$.XX.XXX.XXX.XXXX.SV.XXX.XXX.MT.N.M</t>
  </si>
  <si>
    <t>.M.SVUER$$.XX.XXX.XXX.XXXX.SV.XXX.XXX.NO.N.M</t>
  </si>
  <si>
    <t>.M.SVUER$$.XX.XXX.XXX.XXXX.SV.XXX.XXX.PT.N.M</t>
  </si>
  <si>
    <t>.M.SVUER$$.XX.XXX.XXX.XXXX.SV.XXX.XXX.PL.N.M</t>
  </si>
  <si>
    <t>.M.SVUER$$.XX.XXX.XXX.XXXX.SV.XXX.XXX.RO.N.M</t>
  </si>
  <si>
    <t>.M.SVUER$$.XX.XXX.XXX.XXXX.SV.XXX.XXX.RU.N.M</t>
  </si>
  <si>
    <t>.M.SVUER$$.XX.XXX.XXX.XXXX.SV.XXX.XXX.SK.N.M</t>
  </si>
  <si>
    <t>.M.SVUER$$.XX.XXX.XXX.XXXX.SV.XXX.XXX.SI.N.M</t>
  </si>
  <si>
    <t>.M.SVUER$$.XX.XXX.XXX.XXXX.SV.XXX.XXX.ES.N.M</t>
  </si>
  <si>
    <t>.M.SVUER$$.XX.XXX.XXX.XXXX.SV.XXX.XXX.CH.N.M</t>
  </si>
  <si>
    <t>.M.SVUER$$.XX.XXX.XXX.XXXX.SV.XXX.XXX.SE.N.M</t>
  </si>
  <si>
    <t>.M.SVUER$$.XX.XXX.XXX.XXXX.SV.XXX.XXX.CZ.N.M</t>
  </si>
  <si>
    <t>.M.SVUER$$.XX.XXX.XXX.XXXX.SV.XXX.XXX.HU.N.M</t>
  </si>
  <si>
    <t>.M.SVUER$$.XX.XXX.XXX.XXXX.SV.XXX.XXX.DE.N.M</t>
  </si>
  <si>
    <t>.M.SVUER$$.XX.XXX.XXX.XXXX.SV.XXX.XXX.XX.N.M</t>
  </si>
  <si>
    <t>.M.SVUER$$.XX.XXX.XXX.XXXX.SV.XXX.XXX.4F.N.M</t>
  </si>
  <si>
    <t>.M.SVUER$$.XX.XXX.XXX.XXXX.SV.XXX.XXX.4C.N.M</t>
  </si>
  <si>
    <t>.M.SVUER$$.XX.XXX.XXX.XXXX.SV.XXX.XXX.4J.N.M</t>
  </si>
  <si>
    <t>.M.SVUER$$.XX.XXX.XXX.XXXX.SV.XXX.XXX.4S.N.M</t>
  </si>
  <si>
    <t>.M.SVUER$$.XX.XXX.XXX.XXXX.SV.XXX.XXX.1C.N.M</t>
  </si>
  <si>
    <t>.M.SVUER$$.XX.XXX.XXX.XXXX.SV.XXX.XXX.5Z.N.M</t>
  </si>
  <si>
    <t>.M.SLTBLER.XX.XXX.XXX.XXXX.SV.XXX.XXX.IS.N.M</t>
  </si>
  <si>
    <t>//Beinar erlendar lántökur</t>
  </si>
  <si>
    <t>.M.SLTBLER.XX.XXX.XXX.XXXX.SV.XXX.XXX.AT.N.M</t>
  </si>
  <si>
    <t>.M.SLTBLER.XX.XXX.XXX.XXXX.SV.XXX.XXX.US.N.M</t>
  </si>
  <si>
    <t>.M.SLTBLER.XX.XXX.XXX.XXXX.SV.XXX.XXX.BE.N.M</t>
  </si>
  <si>
    <t>.M.SLTBLER.XX.XXX.XXX.XXXX.SV.XXX.XXX.BR.N.M</t>
  </si>
  <si>
    <t>.M.SLTBLER.XX.XXX.XXX.XXXX.SV.XXX.XXX.GB.N.M</t>
  </si>
  <si>
    <t>.M.SLTBLER.XX.XXX.XXX.XXXX.SV.XXX.XXX.BG.N.M</t>
  </si>
  <si>
    <t>.M.SLTBLER.XX.XXX.XXX.XXXX.SV.XXX.XXX.KY.N.M</t>
  </si>
  <si>
    <t>.M.SLTBLER.XX.XXX.XXX.XXXX.SV.XXX.XXX.DK.N.M</t>
  </si>
  <si>
    <t>.M.SLTBLER.XX.XXX.XXX.XXXX.SV.XXX.XXX.EE.N.M</t>
  </si>
  <si>
    <t>.M.SLTBLER.XX.XXX.XXX.XXXX.SV.XXX.XXX.FI.N.M</t>
  </si>
  <si>
    <t>.M.SLTBLER.XX.XXX.XXX.XXXX.SV.XXX.XXX.FR.N.M</t>
  </si>
  <si>
    <t>.M.SLTBLER.XX.XXX.XXX.XXXX.SV.XXX.XXX.FO.N.M</t>
  </si>
  <si>
    <t>.M.SLTBLER.XX.XXX.XXX.XXXX.SV.XXX.XXX.GR.N.M</t>
  </si>
  <si>
    <t>.M.SLTBLER.XX.XXX.XXX.XXXX.SV.XXX.XXX.GG.N.M</t>
  </si>
  <si>
    <t>.M.SLTBLER.XX.XXX.XXX.XXXX.SV.XXX.XXX.NL.N.M</t>
  </si>
  <si>
    <t>.M.SLTBLER.XX.XXX.XXX.XXXX.SV.XXX.XXX.HK.N.M</t>
  </si>
  <si>
    <t>.M.SLTBLER.XX.XXX.XXX.XXXX.SV.XXX.XXX.IN.N.M</t>
  </si>
  <si>
    <t>.M.SLTBLER.XX.XXX.XXX.XXXX.SV.XXX.XXX.IE.N.M</t>
  </si>
  <si>
    <t>.M.SLTBLER.XX.XXX.XXX.XXXX.SV.XXX.XXX.IT.N.M</t>
  </si>
  <si>
    <t>.M.SLTBLER.XX.XXX.XXX.XXXX.SV.XXX.XXX.JP.N.M</t>
  </si>
  <si>
    <t>.M.SLTBLER.XX.XXX.XXX.XXXX.SV.XXX.XXX.JE.N.M</t>
  </si>
  <si>
    <t>.M.SLTBLER.XX.XXX.XXX.XXXX.SV.XXX.XXX.CA.N.M</t>
  </si>
  <si>
    <t>.M.SLTBLER.XX.XXX.XXX.XXXX.SV.XXX.XXX.CN.N.M</t>
  </si>
  <si>
    <t>.M.SLTBLER.XX.XXX.XXX.XXXX.SV.XXX.XXX.HR.N.M</t>
  </si>
  <si>
    <t>.M.SLTBLER.XX.XXX.XXX.XXXX.SV.XXX.XXX.CY.N.M</t>
  </si>
  <si>
    <t>.M.SLTBLER.XX.XXX.XXX.XXXX.SV.XXX.XXX.LV.N.M</t>
  </si>
  <si>
    <t>.M.SLTBLER.XX.XXX.XXX.XXXX.SV.XXX.XXX.LT.N.M</t>
  </si>
  <si>
    <t>.M.SLTBLER.XX.XXX.XXX.XXXX.SV.XXX.XXX.LX.N.M</t>
  </si>
  <si>
    <t>.M.SLTBLER.XX.XXX.XXX.XXXX.SV.XXX.XXX.MT.N.M</t>
  </si>
  <si>
    <t>.M.SLTBLER.XX.XXX.XXX.XXXX.SV.XXX.XXX.NO.N.M</t>
  </si>
  <si>
    <t>.M.SLTBLER.XX.XXX.XXX.XXXX.SV.XXX.XXX.PT.N.M</t>
  </si>
  <si>
    <t>.M.SLTBLER.XX.XXX.XXX.XXXX.SV.XXX.XXX.PL.N.M</t>
  </si>
  <si>
    <t>.M.SLTBLER.XX.XXX.XXX.XXXX.SV.XXX.XXX.RO.N.M</t>
  </si>
  <si>
    <t>.M.SLTBLER.XX.XXX.XXX.XXXX.SV.XXX.XXX.RU.N.M</t>
  </si>
  <si>
    <t>.M.SLTBLER.XX.XXX.XXX.XXXX.SV.XXX.XXX.SK.N.M</t>
  </si>
  <si>
    <t>.M.SLTBLER.XX.XXX.XXX.XXXX.SV.XXX.XXX.SI.N.M</t>
  </si>
  <si>
    <t>.M.SLTBLER.XX.XXX.XXX.XXXX.SV.XXX.XXX.ES.N.M</t>
  </si>
  <si>
    <t>.M.SLTBLER.XX.XXX.XXX.XXXX.SV.XXX.XXX.CH.N.M</t>
  </si>
  <si>
    <t>.M.SLTBLER.XX.XXX.XXX.XXXX.SV.XXX.XXX.SE.N.M</t>
  </si>
  <si>
    <t>.M.SLTBLER.XX.XXX.XXX.XXXX.SV.XXX.XXX.CZ.N.M</t>
  </si>
  <si>
    <t>.M.SLTBLER.XX.XXX.XXX.XXXX.SV.XXX.XXX.HU.N.M</t>
  </si>
  <si>
    <t>.M.SLTBLER.XX.XXX.XXX.XXXX.SV.XXX.XXX.DE.N.M</t>
  </si>
  <si>
    <t>.M.SLTBLER.XX.XXX.XXX.XXXX.SV.XXX.XXX.XX.N.M</t>
  </si>
  <si>
    <t>.M.SLTBLER.XX.XXX.XXX.XXXX.SV.XXX.XXX.4F.N.M</t>
  </si>
  <si>
    <t>.M.SLTBLER.XX.XXX.XXX.XXXX.SV.XXX.XXX.4C.N.M</t>
  </si>
  <si>
    <t>.M.SLTBLER.XX.XXX.XXX.XXXX.SV.XXX.XXX.4J.N.M</t>
  </si>
  <si>
    <t>.M.SLTBLER.XX.XXX.XXX.XXXX.SV.XXX.XXX.4S.N.M</t>
  </si>
  <si>
    <t>.M.SLTBLER.XX.XXX.XXX.XXXX.SV.XXX.XXX.1C.N.M</t>
  </si>
  <si>
    <t>.M.SLTBLER.XX.XXX.XXX.XXXX.SV.XXX.XXX.5Z.N.M</t>
  </si>
  <si>
    <t>.M.SLTVLER.XX.XXX.XXX.XXXX.SV.XXX.XXX.AT.N.M</t>
  </si>
  <si>
    <t>//Víkjandi erlend lán</t>
  </si>
  <si>
    <t>.M.SLTVLER.XX.XXX.XXX.XXXX.SV.XXX.XXX.US.N.M</t>
  </si>
  <si>
    <t>.M.SLTVLER.XX.XXX.XXX.XXXX.SV.XXX.XXX.BE.N.M</t>
  </si>
  <si>
    <t>.M.SLTVLER.XX.XXX.XXX.XXXX.SV.XXX.XXX.BR.N.M</t>
  </si>
  <si>
    <t>.M.SLTVLER.XX.XXX.XXX.XXXX.SV.XXX.XXX.GB.N.M</t>
  </si>
  <si>
    <t>.M.SLTVLER.XX.XXX.XXX.XXXX.SV.XXX.XXX.BG.N.M</t>
  </si>
  <si>
    <t>.M.SLTVLER.XX.XXX.XXX.XXXX.SV.XXX.XXX.KY.N.M</t>
  </si>
  <si>
    <t>.M.SLTVLER.XX.XXX.XXX.XXXX.SV.XXX.XXX.DK.N.M</t>
  </si>
  <si>
    <t>.M.SLTVLER.XX.XXX.XXX.XXXX.SV.XXX.XXX.EE.N.M</t>
  </si>
  <si>
    <t>.M.SLTVLER.XX.XXX.XXX.XXXX.SV.XXX.XXX.FI.N.M</t>
  </si>
  <si>
    <t>.M.SLTVLER.XX.XXX.XXX.XXXX.SV.XXX.XXX.FR.N.M</t>
  </si>
  <si>
    <t>.M.SLTVLER.XX.XXX.XXX.XXXX.SV.XXX.XXX.FO.N.M</t>
  </si>
  <si>
    <t>.M.SLTVLER.XX.XXX.XXX.XXXX.SV.XXX.XXX.GR.N.M</t>
  </si>
  <si>
    <t>.M.SLTVLER.XX.XXX.XXX.XXXX.SV.XXX.XXX.GG.N.M</t>
  </si>
  <si>
    <t>.M.SLTVLER.XX.XXX.XXX.XXXX.SV.XXX.XXX.NL.N.M</t>
  </si>
  <si>
    <t>.M.SLTVLER.XX.XXX.XXX.XXXX.SV.XXX.XXX.HK.N.M</t>
  </si>
  <si>
    <t>.M.SLTVLER.XX.XXX.XXX.XXXX.SV.XXX.XXX.IN.N.M</t>
  </si>
  <si>
    <t>.M.SLTVLER.XX.XXX.XXX.XXXX.SV.XXX.XXX.IE.N.M</t>
  </si>
  <si>
    <t>.M.SLTVLER.XX.XXX.XXX.XXXX.SV.XXX.XXX.IT.N.M</t>
  </si>
  <si>
    <t>.M.SLTVLER.XX.XXX.XXX.XXXX.SV.XXX.XXX.JP.N.M</t>
  </si>
  <si>
    <t>.M.SLTVLER.XX.XXX.XXX.XXXX.SV.XXX.XXX.JE.N.M</t>
  </si>
  <si>
    <t>.M.SLTVLER.XX.XXX.XXX.XXXX.SV.XXX.XXX.CA.N.M</t>
  </si>
  <si>
    <t>.M.SLTVLER.XX.XXX.XXX.XXXX.SV.XXX.XXX.CN.N.M</t>
  </si>
  <si>
    <t>.M.SLTVLER.XX.XXX.XXX.XXXX.SV.XXX.XXX.HR.N.M</t>
  </si>
  <si>
    <t>.M.SLTVLER.XX.XXX.XXX.XXXX.SV.XXX.XXX.CY.N.M</t>
  </si>
  <si>
    <t>.M.SLTVLER.XX.XXX.XXX.XXXX.SV.XXX.XXX.LV.N.M</t>
  </si>
  <si>
    <t>.M.SLTVLER.XX.XXX.XXX.XXXX.SV.XXX.XXX.LT.N.M</t>
  </si>
  <si>
    <t>.M.SLTVLER.XX.XXX.XXX.XXXX.SV.XXX.XXX.LX.N.M</t>
  </si>
  <si>
    <t>.M.SLTVLER.XX.XXX.XXX.XXXX.SV.XXX.XXX.MT.N.M</t>
  </si>
  <si>
    <t>.M.SLTVLER.XX.XXX.XXX.XXXX.SV.XXX.XXX.NO.N.M</t>
  </si>
  <si>
    <t>.M.SLTVLER.XX.XXX.XXX.XXXX.SV.XXX.XXX.PT.N.M</t>
  </si>
  <si>
    <t>.M.SLTVLER.XX.XXX.XXX.XXXX.SV.XXX.XXX.PL.N.M</t>
  </si>
  <si>
    <t>.M.SLTVLER.XX.XXX.XXX.XXXX.SV.XXX.XXX.RO.N.M</t>
  </si>
  <si>
    <t>.M.SLTVLER.XX.XXX.XXX.XXXX.SV.XXX.XXX.RU.N.M</t>
  </si>
  <si>
    <t>.M.SLTVLER.XX.XXX.XXX.XXXX.SV.XXX.XXX.SK.N.M</t>
  </si>
  <si>
    <t>.M.SLTVLER.XX.XXX.XXX.XXXX.SV.XXX.XXX.SI.N.M</t>
  </si>
  <si>
    <t>.M.SLTVLER.XX.XXX.XXX.XXXX.SV.XXX.XXX.ES.N.M</t>
  </si>
  <si>
    <t>.M.SLTVLER.XX.XXX.XXX.XXXX.SV.XXX.XXX.CH.N.M</t>
  </si>
  <si>
    <t>.M.SLTVLER.XX.XXX.XXX.XXXX.SV.XXX.XXX.SE.N.M</t>
  </si>
  <si>
    <t>.M.SLTVLER.XX.XXX.XXX.XXXX.SV.XXX.XXX.CZ.N.M</t>
  </si>
  <si>
    <t>.M.SLTVLER.XX.XXX.XXX.XXXX.SV.XXX.XXX.HU.N.M</t>
  </si>
  <si>
    <t>.M.SLTVLER.XX.XXX.XXX.XXXX.SV.XXX.XXX.DE.N.M</t>
  </si>
  <si>
    <t>.M.SLTVLER.XX.XXX.XXX.XXXX.SV.XXX.XXX.XX.N.M</t>
  </si>
  <si>
    <t>.M.SLTVLER.XX.XXX.XXX.XXXX.SV.XXX.XXX.4F.N.M</t>
  </si>
  <si>
    <t>.M.SLTVLER.XX.XXX.XXX.XXXX.SV.XXX.XXX.4C.N.M</t>
  </si>
  <si>
    <t>.M.SLTVLER.XX.XXX.XXX.XXXX.SV.XXX.XXX.4J.N.M</t>
  </si>
  <si>
    <t>.M.SLTVLER.XX.XXX.XXX.XXXX.SV.XXX.XXX.4S.N.M</t>
  </si>
  <si>
    <t>.M.SLTVLER.XX.XXX.XXX.XXXX.SV.XXX.XXX.1C.N.M</t>
  </si>
  <si>
    <t>.M.SLTVLER.XX.XXX.XXX.XXXX.SV.XXX.XXX.5Z.N.M</t>
  </si>
  <si>
    <t>.M.SFUIN$$.XX.XXX.XXX.XXXX.SV.XXX.XXX.IS.N.M</t>
  </si>
  <si>
    <t>//Innstæður erlendra aðila</t>
  </si>
  <si>
    <t>.M.SFUIN$$.XX.XXX.XXX.XXXX.SV.XXX.XXX.AT.N.M</t>
  </si>
  <si>
    <t>.M.SFUIN$$.XX.XXX.XXX.XXXX.SV.XXX.XXX.US.N.M</t>
  </si>
  <si>
    <t>.M.SFUIN$$.XX.XXX.XXX.XXXX.SV.XXX.XXX.BE.N.M</t>
  </si>
  <si>
    <t>.M.SFUIN$$.XX.XXX.XXX.XXXX.SV.XXX.XXX.BR.N.M</t>
  </si>
  <si>
    <t>.M.SFUIN$$.XX.XXX.XXX.XXXX.SV.XXX.XXX.GB.N.M</t>
  </si>
  <si>
    <t>.M.SFUIN$$.XX.XXX.XXX.XXXX.SV.XXX.XXX.BG.N.M</t>
  </si>
  <si>
    <t>.M.SFUIN$$.XX.XXX.XXX.XXXX.SV.XXX.XXX.KY.N.M</t>
  </si>
  <si>
    <t>.M.SFUIN$$.XX.XXX.XXX.XXXX.SV.XXX.XXX.DK.N.M</t>
  </si>
  <si>
    <t>.M.SFUIN$$.XX.XXX.XXX.XXXX.SV.XXX.XXX.EE.N.M</t>
  </si>
  <si>
    <t>.M.SFUIN$$.XX.XXX.XXX.XXXX.SV.XXX.XXX.FI.N.M</t>
  </si>
  <si>
    <t>.M.SFUIN$$.XX.XXX.XXX.XXXX.SV.XXX.XXX.FR.N.M</t>
  </si>
  <si>
    <t>.M.SFUIN$$.XX.XXX.XXX.XXXX.SV.XXX.XXX.FO.N.M</t>
  </si>
  <si>
    <t>.M.SFUIN$$.XX.XXX.XXX.XXXX.SV.XXX.XXX.GR.N.M</t>
  </si>
  <si>
    <t>.M.SFUIN$$.XX.XXX.XXX.XXXX.SV.XXX.XXX.GG.N.M</t>
  </si>
  <si>
    <t>.M.SFUIN$$.XX.XXX.XXX.XXXX.SV.XXX.XXX.NL.N.M</t>
  </si>
  <si>
    <t>.M.SFUIN$$.XX.XXX.XXX.XXXX.SV.XXX.XXX.HK.N.M</t>
  </si>
  <si>
    <t>.M.SFUIN$$.XX.XXX.XXX.XXXX.SV.XXX.XXX.IN.N.M</t>
  </si>
  <si>
    <t>.M.SFUIN$$.XX.XXX.XXX.XXXX.SV.XXX.XXX.IE.N.M</t>
  </si>
  <si>
    <t>.M.SFUIN$$.XX.XXX.XXX.XXXX.SV.XXX.XXX.IT.N.M</t>
  </si>
  <si>
    <t>.M.SFUIN$$.XX.XXX.XXX.XXXX.SV.XXX.XXX.JP.N.M</t>
  </si>
  <si>
    <t>.M.SFUIN$$.XX.XXX.XXX.XXXX.SV.XXX.XXX.JE.N.M</t>
  </si>
  <si>
    <t>.M.SFUIN$$.XX.XXX.XXX.XXXX.SV.XXX.XXX.CA.N.M</t>
  </si>
  <si>
    <t>.M.SFUIN$$.XX.XXX.XXX.XXXX.SV.XXX.XXX.CN.N.M</t>
  </si>
  <si>
    <t>.M.SFUIN$$.XX.XXX.XXX.XXXX.SV.XXX.XXX.HR.N.M</t>
  </si>
  <si>
    <t>.M.SFUIN$$.XX.XXX.XXX.XXXX.SV.XXX.XXX.CY.N.M</t>
  </si>
  <si>
    <t>.M.SFUIN$$.XX.XXX.XXX.XXXX.SV.XXX.XXX.LV.N.M</t>
  </si>
  <si>
    <t>.M.SFUIN$$.XX.XXX.XXX.XXXX.SV.XXX.XXX.LT.N.M</t>
  </si>
  <si>
    <t>.M.SFUIN$$.XX.XXX.XXX.XXXX.SV.XXX.XXX.LX.N.M</t>
  </si>
  <si>
    <t>.M.SFUIN$$.XX.XXX.XXX.XXXX.SV.XXX.XXX.MT.N.M</t>
  </si>
  <si>
    <t>.M.SFUIN$$.XX.XXX.XXX.XXXX.SV.XXX.XXX.NO.N.M</t>
  </si>
  <si>
    <t>.M.SFUIN$$.XX.XXX.XXX.XXXX.SV.XXX.XXX.PT.N.M</t>
  </si>
  <si>
    <t>.M.SFUIN$$.XX.XXX.XXX.XXXX.SV.XXX.XXX.PL.N.M</t>
  </si>
  <si>
    <t>.M.SFUIN$$.XX.XXX.XXX.XXXX.SV.XXX.XXX.RO.N.M</t>
  </si>
  <si>
    <t>.M.SFUIN$$.XX.XXX.XXX.XXXX.SV.XXX.XXX.RU.N.M</t>
  </si>
  <si>
    <t>.M.SFUIN$$.XX.XXX.XXX.XXXX.SV.XXX.XXX.SK.N.M</t>
  </si>
  <si>
    <t>.M.SFUIN$$.XX.XXX.XXX.XXXX.SV.XXX.XXX.SI.N.M</t>
  </si>
  <si>
    <t>.M.SFUIN$$.XX.XXX.XXX.XXXX.SV.XXX.XXX.ES.N.M</t>
  </si>
  <si>
    <t>.M.SFUIN$$.XX.XXX.XXX.XXXX.SV.XXX.XXX.CH.N.M</t>
  </si>
  <si>
    <t>.M.SFUIN$$.XX.XXX.XXX.XXXX.SV.XXX.XXX.SE.N.M</t>
  </si>
  <si>
    <t>.M.SFUIN$$.XX.XXX.XXX.XXXX.SV.XXX.XXX.CZ.N.M</t>
  </si>
  <si>
    <t>.M.SFUIN$$.XX.XXX.XXX.XXXX.SV.XXX.XXX.HU.N.M</t>
  </si>
  <si>
    <t>.M.SFUIN$$.XX.XXX.XXX.XXXX.SV.XXX.XXX.DE.N.M</t>
  </si>
  <si>
    <t>.M.SFUIN$$.XX.XXX.XXX.XXXX.SV.XXX.XXX.XX.N.M</t>
  </si>
  <si>
    <t>.M.SFUIN$$.XX.XXX.XXX.XXXX.SV.XXX.XXX.4F.N.M</t>
  </si>
  <si>
    <t>.M.SFUIN$$.XX.XXX.XXX.XXXX.SV.XXX.XXX.4C.N.M</t>
  </si>
  <si>
    <t>.M.SFUIN$$.XX.XXX.XXX.XXXX.SV.XXX.XXX.4J.N.M</t>
  </si>
  <si>
    <t>.M.SFUIN$$.XX.XXX.XXX.XXXX.SV.XXX.XXX.4S.N.M</t>
  </si>
  <si>
    <t>.M.SFUIN$$.XX.XXX.XXX.XXXX.SV.XXX.XXX.1C.N.M</t>
  </si>
  <si>
    <t>.M.SFUIN$$.XX.XXX.XXX.XXXX.SV.XXX.XXX.5Z.N.M</t>
  </si>
  <si>
    <t>.M.SAF$$$$.XX.XXX.XXX.XXXX.SV.XXX.XXX.IS.N.M</t>
  </si>
  <si>
    <t>.M.SAF$$$$.XX.XXX.XXX.XXXX.SV.XXX.XXX.AT.N.M</t>
  </si>
  <si>
    <t>.M.SAF$$$$.XX.XXX.XXX.XXXX.SV.XXX.XXX.US.N.M</t>
  </si>
  <si>
    <t>.M.SAF$$$$.XX.XXX.XXX.XXXX.SV.XXX.XXX.BE.N.M</t>
  </si>
  <si>
    <t>.M.SAF$$$$.XX.XXX.XXX.XXXX.SV.XXX.XXX.BR.N.M</t>
  </si>
  <si>
    <t>.M.SAF$$$$.XX.XXX.XXX.XXXX.SV.XXX.XXX.GB.N.M</t>
  </si>
  <si>
    <t>.M.SAF$$$$.XX.XXX.XXX.XXXX.SV.XXX.XXX.BG.N.M</t>
  </si>
  <si>
    <t>.M.SAF$$$$.XX.XXX.XXX.XXXX.SV.XXX.XXX.KY.N.M</t>
  </si>
  <si>
    <t>.M.SAF$$$$.XX.XXX.XXX.XXXX.SV.XXX.XXX.DK.N.M</t>
  </si>
  <si>
    <t>.M.SAF$$$$.XX.XXX.XXX.XXXX.SV.XXX.XXX.EE.N.M</t>
  </si>
  <si>
    <t>.M.SAF$$$$.XX.XXX.XXX.XXXX.SV.XXX.XXX.FI.N.M</t>
  </si>
  <si>
    <t>.M.SAF$$$$.XX.XXX.XXX.XXXX.SV.XXX.XXX.FR.N.M</t>
  </si>
  <si>
    <t>.M.SAF$$$$.XX.XXX.XXX.XXXX.SV.XXX.XXX.FO.N.M</t>
  </si>
  <si>
    <t>.M.SAF$$$$.XX.XXX.XXX.XXXX.SV.XXX.XXX.GR.N.M</t>
  </si>
  <si>
    <t>.M.SAF$$$$.XX.XXX.XXX.XXXX.SV.XXX.XXX.GG.N.M</t>
  </si>
  <si>
    <t>.M.SAF$$$$.XX.XXX.XXX.XXXX.SV.XXX.XXX.NL.N.M</t>
  </si>
  <si>
    <t>.M.SAF$$$$.XX.XXX.XXX.XXXX.SV.XXX.XXX.HK.N.M</t>
  </si>
  <si>
    <t>.M.SAF$$$$.XX.XXX.XXX.XXXX.SV.XXX.XXX.IN.N.M</t>
  </si>
  <si>
    <t>.M.SAF$$$$.XX.XXX.XXX.XXXX.SV.XXX.XXX.IE.N.M</t>
  </si>
  <si>
    <t>.M.SAF$$$$.XX.XXX.XXX.XXXX.SV.XXX.XXX.IT.N.M</t>
  </si>
  <si>
    <t>.M.SAF$$$$.XX.XXX.XXX.XXXX.SV.XXX.XXX.JP.N.M</t>
  </si>
  <si>
    <t>.M.SAF$$$$.XX.XXX.XXX.XXXX.SV.XXX.XXX.JE.N.M</t>
  </si>
  <si>
    <t>.M.SAF$$$$.XX.XXX.XXX.XXXX.SV.XXX.XXX.CA.N.M</t>
  </si>
  <si>
    <t>.M.SAF$$$$.XX.XXX.XXX.XXXX.SV.XXX.XXX.CN.N.M</t>
  </si>
  <si>
    <t>.M.SAF$$$$.XX.XXX.XXX.XXXX.SV.XXX.XXX.HR.N.M</t>
  </si>
  <si>
    <t>.M.SAF$$$$.XX.XXX.XXX.XXXX.SV.XXX.XXX.CY.N.M</t>
  </si>
  <si>
    <t>.M.SAF$$$$.XX.XXX.XXX.XXXX.SV.XXX.XXX.LV.N.M</t>
  </si>
  <si>
    <t>.M.SAF$$$$.XX.XXX.XXX.XXXX.SV.XXX.XXX.LT.N.M</t>
  </si>
  <si>
    <t>.M.SAF$$$$.XX.XXX.XXX.XXXX.SV.XXX.XXX.LX.N.M</t>
  </si>
  <si>
    <t>.M.SAF$$$$.XX.XXX.XXX.XXXX.SV.XXX.XXX.MT.N.M</t>
  </si>
  <si>
    <t>.M.SAF$$$$.XX.XXX.XXX.XXXX.SV.XXX.XXX.NO.N.M</t>
  </si>
  <si>
    <t>.M.SAF$$$$.XX.XXX.XXX.XXXX.SV.XXX.XXX.PT.N.M</t>
  </si>
  <si>
    <t>.M.SAF$$$$.XX.XXX.XXX.XXXX.SV.XXX.XXX.PL.N.M</t>
  </si>
  <si>
    <t>.M.SAF$$$$.XX.XXX.XXX.XXXX.SV.XXX.XXX.RO.N.M</t>
  </si>
  <si>
    <t>.M.SAF$$$$.XX.XXX.XXX.XXXX.SV.XXX.XXX.RU.N.M</t>
  </si>
  <si>
    <t>.M.SAF$$$$.XX.XXX.XXX.XXXX.SV.XXX.XXX.SK.N.M</t>
  </si>
  <si>
    <t>.M.SAF$$$$.XX.XXX.XXX.XXXX.SV.XXX.XXX.SI.N.M</t>
  </si>
  <si>
    <t>.M.SAF$$$$.XX.XXX.XXX.XXXX.SV.XXX.XXX.ES.N.M</t>
  </si>
  <si>
    <t>.M.SAF$$$$.XX.XXX.XXX.XXXX.SV.XXX.XXX.CH.N.M</t>
  </si>
  <si>
    <t>.M.SAF$$$$.XX.XXX.XXX.XXXX.SV.XXX.XXX.SE.N.M</t>
  </si>
  <si>
    <t>.M.SAF$$$$.XX.XXX.XXX.XXXX.SV.XXX.XXX.CZ.N.M</t>
  </si>
  <si>
    <t>.M.SAF$$$$.XX.XXX.XXX.XXXX.SV.XXX.XXX.HU.N.M</t>
  </si>
  <si>
    <t>.M.SAF$$$$.XX.XXX.XXX.XXXX.SV.XXX.XXX.DE.N.M</t>
  </si>
  <si>
    <t>.M.SAF$$$$.XX.XXX.XXX.XXXX.SV.XXX.XXX.XX.N.M</t>
  </si>
  <si>
    <t>.M.SAF$$$$.XX.XXX.XXX.XXXX.SV.XXX.XXX.4F.N.M</t>
  </si>
  <si>
    <t>.M.SAF$$$$.XX.XXX.XXX.XXXX.SV.XXX.XXX.4C.N.M</t>
  </si>
  <si>
    <t>.M.SAF$$$$.XX.XXX.XXX.XXXX.SV.XXX.XXX.4J.N.M</t>
  </si>
  <si>
    <t>.M.SAF$$$$.XX.XXX.XXX.XXXX.SV.XXX.XXX.4S.N.M</t>
  </si>
  <si>
    <t>.M.SAF$$$$.XX.XXX.XXX.XXXX.SV.XXX.XXX.1C.N.M</t>
  </si>
  <si>
    <t>.M.SAF$$$$.XX.XXX.XXX.XXXX.SV.XXX.XXX.5Z.N.M</t>
  </si>
  <si>
    <t>.M.SAFSSEH.XX.XXX.XXX.XXXX.SV.XXX.XXX.AT.N.M</t>
  </si>
  <si>
    <t>//Skortstöður við erlenda aðila, hlutabréf</t>
  </si>
  <si>
    <t>.M.SAFSSEH.XX.XXX.XXX.XXXX.SV.XXX.XXX.US.N.M</t>
  </si>
  <si>
    <t>.M.SAFSSEH.XX.XXX.XXX.XXXX.SV.XXX.XXX.BE.N.M</t>
  </si>
  <si>
    <t>.M.SAFSSEH.XX.XXX.XXX.XXXX.SV.XXX.XXX.BR.N.M</t>
  </si>
  <si>
    <t>.M.SAFSSEH.XX.XXX.XXX.XXXX.SV.XXX.XXX.GB.N.M</t>
  </si>
  <si>
    <t>.M.SAFSSEH.XX.XXX.XXX.XXXX.SV.XXX.XXX.BG.N.M</t>
  </si>
  <si>
    <t>.M.SAFSSEH.XX.XXX.XXX.XXXX.SV.XXX.XXX.KY.N.M</t>
  </si>
  <si>
    <t>.M.SAFSSEH.XX.XXX.XXX.XXXX.SV.XXX.XXX.DK.N.M</t>
  </si>
  <si>
    <t>.M.SAFSSEH.XX.XXX.XXX.XXXX.SV.XXX.XXX.EE.N.M</t>
  </si>
  <si>
    <t>.M.SAFSSEH.XX.XXX.XXX.XXXX.SV.XXX.XXX.FI.N.M</t>
  </si>
  <si>
    <t>.M.SAFSSEH.XX.XXX.XXX.XXXX.SV.XXX.XXX.FR.N.M</t>
  </si>
  <si>
    <t>.M.SAFSSEH.XX.XXX.XXX.XXXX.SV.XXX.XXX.FO.N.M</t>
  </si>
  <si>
    <t>.M.SAFSSEH.XX.XXX.XXX.XXXX.SV.XXX.XXX.GR.N.M</t>
  </si>
  <si>
    <t>.M.SAFSSEH.XX.XXX.XXX.XXXX.SV.XXX.XXX.GG.N.M</t>
  </si>
  <si>
    <t>.M.SAFSSEH.XX.XXX.XXX.XXXX.SV.XXX.XXX.NL.N.M</t>
  </si>
  <si>
    <t>.M.SAFSSEH.XX.XXX.XXX.XXXX.SV.XXX.XXX.HK.N.M</t>
  </si>
  <si>
    <t>.M.SAFSSEH.XX.XXX.XXX.XXXX.SV.XXX.XXX.IN.N.M</t>
  </si>
  <si>
    <t>.M.SAFSSEH.XX.XXX.XXX.XXXX.SV.XXX.XXX.IE.N.M</t>
  </si>
  <si>
    <t>.M.SAFSSEH.XX.XXX.XXX.XXXX.SV.XXX.XXX.IT.N.M</t>
  </si>
  <si>
    <t>.M.SAFSSEH.XX.XXX.XXX.XXXX.SV.XXX.XXX.JP.N.M</t>
  </si>
  <si>
    <t>.M.SAFSSEH.XX.XXX.XXX.XXXX.SV.XXX.XXX.JE.N.M</t>
  </si>
  <si>
    <t>.M.SAFSSEH.XX.XXX.XXX.XXXX.SV.XXX.XXX.CA.N.M</t>
  </si>
  <si>
    <t>.M.SAFSSEH.XX.XXX.XXX.XXXX.SV.XXX.XXX.CN.N.M</t>
  </si>
  <si>
    <t>.M.SAFSSEH.XX.XXX.XXX.XXXX.SV.XXX.XXX.HR.N.M</t>
  </si>
  <si>
    <t>.M.SAFSSEH.XX.XXX.XXX.XXXX.SV.XXX.XXX.CY.N.M</t>
  </si>
  <si>
    <t>.M.SAFSSEH.XX.XXX.XXX.XXXX.SV.XXX.XXX.LV.N.M</t>
  </si>
  <si>
    <t>.M.SAFSSEH.XX.XXX.XXX.XXXX.SV.XXX.XXX.LT.N.M</t>
  </si>
  <si>
    <t>.M.SAFSSEH.XX.XXX.XXX.XXXX.SV.XXX.XXX.LX.N.M</t>
  </si>
  <si>
    <t>.M.SAFSSEH.XX.XXX.XXX.XXXX.SV.XXX.XXX.MT.N.M</t>
  </si>
  <si>
    <t>.M.SAFSSEH.XX.XXX.XXX.XXXX.SV.XXX.XXX.NO.N.M</t>
  </si>
  <si>
    <t>.M.SAFSSEH.XX.XXX.XXX.XXXX.SV.XXX.XXX.PT.N.M</t>
  </si>
  <si>
    <t>.M.SAFSSEH.XX.XXX.XXX.XXXX.SV.XXX.XXX.PL.N.M</t>
  </si>
  <si>
    <t>.M.SAFSSEH.XX.XXX.XXX.XXXX.SV.XXX.XXX.RO.N.M</t>
  </si>
  <si>
    <t>.M.SAFSSEH.XX.XXX.XXX.XXXX.SV.XXX.XXX.RU.N.M</t>
  </si>
  <si>
    <t>.M.SAFSSEH.XX.XXX.XXX.XXXX.SV.XXX.XXX.SK.N.M</t>
  </si>
  <si>
    <t>.M.SAFSSEH.XX.XXX.XXX.XXXX.SV.XXX.XXX.SI.N.M</t>
  </si>
  <si>
    <t>.M.SAFSSEH.XX.XXX.XXX.XXXX.SV.XXX.XXX.ES.N.M</t>
  </si>
  <si>
    <t>.M.SAFSSEH.XX.XXX.XXX.XXXX.SV.XXX.XXX.CH.N.M</t>
  </si>
  <si>
    <t>.M.SAFSSEH.XX.XXX.XXX.XXXX.SV.XXX.XXX.SE.N.M</t>
  </si>
  <si>
    <t>.M.SAFSSEH.XX.XXX.XXX.XXXX.SV.XXX.XXX.CZ.N.M</t>
  </si>
  <si>
    <t>.M.SAFSSEH.XX.XXX.XXX.XXXX.SV.XXX.XXX.HU.N.M</t>
  </si>
  <si>
    <t>.M.SAFSSEH.XX.XXX.XXX.XXXX.SV.XXX.XXX.DE.N.M</t>
  </si>
  <si>
    <t>.M.SAFSSEH.XX.XXX.XXX.XXXX.SV.XXX.XXX.XX.N.M</t>
  </si>
  <si>
    <t>.M.SAFSSEH.XX.XXX.XXX.XXXX.SV.XXX.XXX.4F.N.M</t>
  </si>
  <si>
    <t>.M.SAFSSEH.XX.XXX.XXX.XXXX.SV.XXX.XXX.4C.N.M</t>
  </si>
  <si>
    <t>.M.SAFSSEH.XX.XXX.XXX.XXXX.SV.XXX.XXX.4J.N.M</t>
  </si>
  <si>
    <t>.M.SAFSSEH.XX.XXX.XXX.XXXX.SV.XXX.XXX.4S.N.M</t>
  </si>
  <si>
    <t>.M.SAFSSEH.XX.XXX.XXX.XXXX.SV.XXX.XXX.1C.N.M</t>
  </si>
  <si>
    <t>.M.SAFSSEH.XX.XXX.XXX.XXXX.SV.XXX.XXX.5Z.N.M</t>
  </si>
  <si>
    <t>.M.SAFSSES.XX.XXX.XXX.XXXX.SV.SKT.XXX.AT.N.M</t>
  </si>
  <si>
    <t>//Skortstöður við erlenda aðila, skammtímaskuldaskjöl</t>
  </si>
  <si>
    <t>.M.SAFSSES.XX.XXX.XXX.XXXX.SV.SKT.XXX.US.N.M</t>
  </si>
  <si>
    <t>.M.SAFSSES.XX.XXX.XXX.XXXX.SV.SKT.XXX.BE.N.M</t>
  </si>
  <si>
    <t>.M.SAFSSES.XX.XXX.XXX.XXXX.SV.SKT.XXX.BR.N.M</t>
  </si>
  <si>
    <t>.M.SAFSSES.XX.XXX.XXX.XXXX.SV.SKT.XXX.GB.N.M</t>
  </si>
  <si>
    <t>.M.SAFSSES.XX.XXX.XXX.XXXX.SV.SKT.XXX.BG.N.M</t>
  </si>
  <si>
    <t>.M.SAFSSES.XX.XXX.XXX.XXXX.SV.SKT.XXX.KY.N.M</t>
  </si>
  <si>
    <t>.M.SAFSSES.XX.XXX.XXX.XXXX.SV.SKT.XXX.DK.N.M</t>
  </si>
  <si>
    <t>.M.SAFSSES.XX.XXX.XXX.XXXX.SV.SKT.XXX.EE.N.M</t>
  </si>
  <si>
    <t>.M.SAFSSES.XX.XXX.XXX.XXXX.SV.SKT.XXX.FI.N.M</t>
  </si>
  <si>
    <t>.M.SAFSSES.XX.XXX.XXX.XXXX.SV.SKT.XXX.FR.N.M</t>
  </si>
  <si>
    <t>.M.SAFSSES.XX.XXX.XXX.XXXX.SV.SKT.XXX.FO.N.M</t>
  </si>
  <si>
    <t>.M.SAFSSES.XX.XXX.XXX.XXXX.SV.SKT.XXX.GR.N.M</t>
  </si>
  <si>
    <t>.M.SAFSSES.XX.XXX.XXX.XXXX.SV.SKT.XXX.GG.N.M</t>
  </si>
  <si>
    <t>.M.SAFSSES.XX.XXX.XXX.XXXX.SV.SKT.XXX.NL.N.M</t>
  </si>
  <si>
    <t>.M.SAFSSES.XX.XXX.XXX.XXXX.SV.SKT.XXX.HK.N.M</t>
  </si>
  <si>
    <t>.M.SAFSSES.XX.XXX.XXX.XXXX.SV.SKT.XXX.IN.N.M</t>
  </si>
  <si>
    <t>.M.SAFSSES.XX.XXX.XXX.XXXX.SV.SKT.XXX.IE.N.M</t>
  </si>
  <si>
    <t>.M.SAFSSES.XX.XXX.XXX.XXXX.SV.SKT.XXX.IT.N.M</t>
  </si>
  <si>
    <t>.M.SAFSSES.XX.XXX.XXX.XXXX.SV.SKT.XXX.JP.N.M</t>
  </si>
  <si>
    <t>.M.SAFSSES.XX.XXX.XXX.XXXX.SV.SKT.XXX.JE.N.M</t>
  </si>
  <si>
    <t>.M.SAFSSES.XX.XXX.XXX.XXXX.SV.SKT.XXX.CA.N.M</t>
  </si>
  <si>
    <t>.M.SAFSSES.XX.XXX.XXX.XXXX.SV.SKT.XXX.CN.N.M</t>
  </si>
  <si>
    <t>.M.SAFSSES.XX.XXX.XXX.XXXX.SV.SKT.XXX.HR.N.M</t>
  </si>
  <si>
    <t>.M.SAFSSES.XX.XXX.XXX.XXXX.SV.SKT.XXX.CY.N.M</t>
  </si>
  <si>
    <t>.M.SAFSSES.XX.XXX.XXX.XXXX.SV.SKT.XXX.LV.N.M</t>
  </si>
  <si>
    <t>.M.SAFSSES.XX.XXX.XXX.XXXX.SV.SKT.XXX.LT.N.M</t>
  </si>
  <si>
    <t>.M.SAFSSES.XX.XXX.XXX.XXXX.SV.SKT.XXX.LX.N.M</t>
  </si>
  <si>
    <t>.M.SAFSSES.XX.XXX.XXX.XXXX.SV.SKT.XXX.MT.N.M</t>
  </si>
  <si>
    <t>.M.SAFSSES.XX.XXX.XXX.XXXX.SV.SKT.XXX.NO.N.M</t>
  </si>
  <si>
    <t>.M.SAFSSES.XX.XXX.XXX.XXXX.SV.SKT.XXX.PT.N.M</t>
  </si>
  <si>
    <t>.M.SAFSSES.XX.XXX.XXX.XXXX.SV.SKT.XXX.PL.N.M</t>
  </si>
  <si>
    <t>.M.SAFSSES.XX.XXX.XXX.XXXX.SV.SKT.XXX.RO.N.M</t>
  </si>
  <si>
    <t>.M.SAFSSES.XX.XXX.XXX.XXXX.SV.SKT.XXX.RU.N.M</t>
  </si>
  <si>
    <t>.M.SAFSSES.XX.XXX.XXX.XXXX.SV.SKT.XXX.SK.N.M</t>
  </si>
  <si>
    <t>.M.SAFSSES.XX.XXX.XXX.XXXX.SV.SKT.XXX.SI.N.M</t>
  </si>
  <si>
    <t>.M.SAFSSES.XX.XXX.XXX.XXXX.SV.SKT.XXX.ES.N.M</t>
  </si>
  <si>
    <t>.M.SAFSSES.XX.XXX.XXX.XXXX.SV.SKT.XXX.CH.N.M</t>
  </si>
  <si>
    <t>.M.SAFSSES.XX.XXX.XXX.XXXX.SV.SKT.XXX.SE.N.M</t>
  </si>
  <si>
    <t>.M.SAFSSES.XX.XXX.XXX.XXXX.SV.SKT.XXX.CZ.N.M</t>
  </si>
  <si>
    <t>.M.SAFSSES.XX.XXX.XXX.XXXX.SV.SKT.XXX.HU.N.M</t>
  </si>
  <si>
    <t>.M.SAFSSES.XX.XXX.XXX.XXXX.SV.SKT.XXX.DE.N.M</t>
  </si>
  <si>
    <t>.M.SAFSSES.XX.XXX.XXX.XXXX.SV.SKT.XXX.XX.N.M</t>
  </si>
  <si>
    <t>.M.SAFSSES.XX.XXX.XXX.XXXX.SV.SKT.XXX.4F.N.M</t>
  </si>
  <si>
    <t>.M.SAFSSES.XX.XXX.XXX.XXXX.SV.SKT.XXX.4C.N.M</t>
  </si>
  <si>
    <t>.M.SAFSSES.XX.XXX.XXX.XXXX.SV.SKT.XXX.4J.N.M</t>
  </si>
  <si>
    <t>.M.SAFSSES.XX.XXX.XXX.XXXX.SV.SKT.XXX.4S.N.M</t>
  </si>
  <si>
    <t>.M.SAFSSES.XX.XXX.XXX.XXXX.SV.SKT.XXX.1C.N.M</t>
  </si>
  <si>
    <t>.M.SAFSSES.XX.XXX.XXX.XXXX.SV.SKT.XXX.5Z.N.M</t>
  </si>
  <si>
    <t>.M.SAFSSES.XX.XXX.XXX.XXXX.SV.LAT.XXX.AT.N.M</t>
  </si>
  <si>
    <t>//Skortstöður við erlenda aðila, langtímaskuldaskjöl</t>
  </si>
  <si>
    <t>.M.SAFSSES.XX.XXX.XXX.XXXX.SV.LAT.XXX.US.N.M</t>
  </si>
  <si>
    <t>.M.SAFSSES.XX.XXX.XXX.XXXX.SV.LAT.XXX.BE.N.M</t>
  </si>
  <si>
    <t>.M.SAFSSES.XX.XXX.XXX.XXXX.SV.LAT.XXX.BR.N.M</t>
  </si>
  <si>
    <t>.M.SAFSSES.XX.XXX.XXX.XXXX.SV.LAT.XXX.GB.N.M</t>
  </si>
  <si>
    <t>.M.SAFSSES.XX.XXX.XXX.XXXX.SV.LAT.XXX.BG.N.M</t>
  </si>
  <si>
    <t>.M.SAFSSES.XX.XXX.XXX.XXXX.SV.LAT.XXX.KY.N.M</t>
  </si>
  <si>
    <t>.M.SAFSSES.XX.XXX.XXX.XXXX.SV.LAT.XXX.DK.N.M</t>
  </si>
  <si>
    <t>.M.SAFSSES.XX.XXX.XXX.XXXX.SV.LAT.XXX.EE.N.M</t>
  </si>
  <si>
    <t>.M.SAFSSES.XX.XXX.XXX.XXXX.SV.LAT.XXX.FI.N.M</t>
  </si>
  <si>
    <t>.M.SAFSSES.XX.XXX.XXX.XXXX.SV.LAT.XXX.FR.N.M</t>
  </si>
  <si>
    <t>.M.SAFSSES.XX.XXX.XXX.XXXX.SV.LAT.XXX.FO.N.M</t>
  </si>
  <si>
    <t>.M.SAFSSES.XX.XXX.XXX.XXXX.SV.LAT.XXX.GR.N.M</t>
  </si>
  <si>
    <t>.M.SAFSSES.XX.XXX.XXX.XXXX.SV.LAT.XXX.GG.N.M</t>
  </si>
  <si>
    <t>.M.SAFSSES.XX.XXX.XXX.XXXX.SV.LAT.XXX.NL.N.M</t>
  </si>
  <si>
    <t>.M.SAFSSES.XX.XXX.XXX.XXXX.SV.LAT.XXX.HK.N.M</t>
  </si>
  <si>
    <t>.M.SAFSSES.XX.XXX.XXX.XXXX.SV.LAT.XXX.IN.N.M</t>
  </si>
  <si>
    <t>.M.SAFSSES.XX.XXX.XXX.XXXX.SV.LAT.XXX.IE.N.M</t>
  </si>
  <si>
    <t>.M.SAFSSES.XX.XXX.XXX.XXXX.SV.LAT.XXX.IT.N.M</t>
  </si>
  <si>
    <t>.M.SAFSSES.XX.XXX.XXX.XXXX.SV.LAT.XXX.JP.N.M</t>
  </si>
  <si>
    <t>.M.SAFSSES.XX.XXX.XXX.XXXX.SV.LAT.XXX.JE.N.M</t>
  </si>
  <si>
    <t>.M.SAFSSES.XX.XXX.XXX.XXXX.SV.LAT.XXX.CA.N.M</t>
  </si>
  <si>
    <t>.M.SAFSSES.XX.XXX.XXX.XXXX.SV.LAT.XXX.CN.N.M</t>
  </si>
  <si>
    <t>.M.SAFSSES.XX.XXX.XXX.XXXX.SV.LAT.XXX.HR.N.M</t>
  </si>
  <si>
    <t>.M.SAFSSES.XX.XXX.XXX.XXXX.SV.LAT.XXX.CY.N.M</t>
  </si>
  <si>
    <t>.M.SAFSSES.XX.XXX.XXX.XXXX.SV.LAT.XXX.LV.N.M</t>
  </si>
  <si>
    <t>.M.SAFSSES.XX.XXX.XXX.XXXX.SV.LAT.XXX.LT.N.M</t>
  </si>
  <si>
    <t>.M.SAFSSES.XX.XXX.XXX.XXXX.SV.LAT.XXX.LX.N.M</t>
  </si>
  <si>
    <t>.M.SAFSSES.XX.XXX.XXX.XXXX.SV.LAT.XXX.MT.N.M</t>
  </si>
  <si>
    <t>.M.SAFSSES.XX.XXX.XXX.XXXX.SV.LAT.XXX.NO.N.M</t>
  </si>
  <si>
    <t>.M.SAFSSES.XX.XXX.XXX.XXXX.SV.LAT.XXX.PT.N.M</t>
  </si>
  <si>
    <t>.M.SAFSSES.XX.XXX.XXX.XXXX.SV.LAT.XXX.PL.N.M</t>
  </si>
  <si>
    <t>.M.SAFSSES.XX.XXX.XXX.XXXX.SV.LAT.XXX.RO.N.M</t>
  </si>
  <si>
    <t>.M.SAFSSES.XX.XXX.XXX.XXXX.SV.LAT.XXX.RU.N.M</t>
  </si>
  <si>
    <t>.M.SAFSSES.XX.XXX.XXX.XXXX.SV.LAT.XXX.SK.N.M</t>
  </si>
  <si>
    <t>.M.SAFSSES.XX.XXX.XXX.XXXX.SV.LAT.XXX.SI.N.M</t>
  </si>
  <si>
    <t>.M.SAFSSES.XX.XXX.XXX.XXXX.SV.LAT.XXX.ES.N.M</t>
  </si>
  <si>
    <t>.M.SAFSSES.XX.XXX.XXX.XXXX.SV.LAT.XXX.CH.N.M</t>
  </si>
  <si>
    <t>.M.SAFSSES.XX.XXX.XXX.XXXX.SV.LAT.XXX.SE.N.M</t>
  </si>
  <si>
    <t>.M.SAFSSES.XX.XXX.XXX.XXXX.SV.LAT.XXX.CZ.N.M</t>
  </si>
  <si>
    <t>.M.SAFSSES.XX.XXX.XXX.XXXX.SV.LAT.XXX.HU.N.M</t>
  </si>
  <si>
    <t>.M.SAFSSES.XX.XXX.XXX.XXXX.SV.LAT.XXX.DE.N.M</t>
  </si>
  <si>
    <t>.M.SAFSSES.XX.XXX.XXX.XXXX.SV.LAT.XXX.XX.N.M</t>
  </si>
  <si>
    <t>.M.SAFSSES.XX.XXX.XXX.XXXX.SV.LAT.XXX.4F.N.M</t>
  </si>
  <si>
    <t>.M.SAFSSES.XX.XXX.XXX.XXXX.SV.LAT.XXX.4C.N.M</t>
  </si>
  <si>
    <t>.M.SAFSSES.XX.XXX.XXX.XXXX.SV.LAT.XXX.4J.N.M</t>
  </si>
  <si>
    <t>.M.SAFSSES.XX.XXX.XXX.XXXX.SV.LAT.XXX.4S.N.M</t>
  </si>
  <si>
    <t>.M.SAFSSES.XX.XXX.XXX.XXXX.SV.LAT.XXX.1C.N.M</t>
  </si>
  <si>
    <t>.M.SAFSSES.XX.XXX.XXX.XXXX.SV.LAT.XXX.5Z.N.M</t>
  </si>
  <si>
    <t>.M.SASAESK.XX.XXX.XXX.XXXX.SV.XXX.XXX.AT.N.M</t>
  </si>
  <si>
    <t>//Aðrar erlendar skuldir</t>
  </si>
  <si>
    <t>.M.SASAESK.XX.XXX.XXX.XXXX.SV.XXX.XXX.US.N.M</t>
  </si>
  <si>
    <t>.M.SASAESK.XX.XXX.XXX.XXXX.SV.XXX.XXX.BE.N.M</t>
  </si>
  <si>
    <t>.M.SASAESK.XX.XXX.XXX.XXXX.SV.XXX.XXX.BR.N.M</t>
  </si>
  <si>
    <t>.M.SASAESK.XX.XXX.XXX.XXXX.SV.XXX.XXX.GB.N.M</t>
  </si>
  <si>
    <t>.M.SASAESK.XX.XXX.XXX.XXXX.SV.XXX.XXX.BG.N.M</t>
  </si>
  <si>
    <t>.M.SASAESK.XX.XXX.XXX.XXXX.SV.XXX.XXX.KY.N.M</t>
  </si>
  <si>
    <t>.M.SASAESK.XX.XXX.XXX.XXXX.SV.XXX.XXX.DK.N.M</t>
  </si>
  <si>
    <t>.M.SASAESK.XX.XXX.XXX.XXXX.SV.XXX.XXX.EE.N.M</t>
  </si>
  <si>
    <t>.M.SASAESK.XX.XXX.XXX.XXXX.SV.XXX.XXX.FI.N.M</t>
  </si>
  <si>
    <t>.M.SASAESK.XX.XXX.XXX.XXXX.SV.XXX.XXX.FR.N.M</t>
  </si>
  <si>
    <t>.M.SASAESK.XX.XXX.XXX.XXXX.SV.XXX.XXX.FO.N.M</t>
  </si>
  <si>
    <t>.M.SASAESK.XX.XXX.XXX.XXXX.SV.XXX.XXX.GR.N.M</t>
  </si>
  <si>
    <t>.M.SASAESK.XX.XXX.XXX.XXXX.SV.XXX.XXX.GG.N.M</t>
  </si>
  <si>
    <t>.M.SASAESK.XX.XXX.XXX.XXXX.SV.XXX.XXX.NL.N.M</t>
  </si>
  <si>
    <t>.M.SASAESK.XX.XXX.XXX.XXXX.SV.XXX.XXX.HK.N.M</t>
  </si>
  <si>
    <t>.M.SASAESK.XX.XXX.XXX.XXXX.SV.XXX.XXX.IN.N.M</t>
  </si>
  <si>
    <t>.M.SASAESK.XX.XXX.XXX.XXXX.SV.XXX.XXX.IE.N.M</t>
  </si>
  <si>
    <t>.M.SASAESK.XX.XXX.XXX.XXXX.SV.XXX.XXX.IT.N.M</t>
  </si>
  <si>
    <t>.M.SASAESK.XX.XXX.XXX.XXXX.SV.XXX.XXX.JP.N.M</t>
  </si>
  <si>
    <t>.M.SASAESK.XX.XXX.XXX.XXXX.SV.XXX.XXX.JE.N.M</t>
  </si>
  <si>
    <t>.M.SASAESK.XX.XXX.XXX.XXXX.SV.XXX.XXX.CA.N.M</t>
  </si>
  <si>
    <t>.M.SASAESK.XX.XXX.XXX.XXXX.SV.XXX.XXX.CN.N.M</t>
  </si>
  <si>
    <t>.M.SASAESK.XX.XXX.XXX.XXXX.SV.XXX.XXX.HR.N.M</t>
  </si>
  <si>
    <t>.M.SASAESK.XX.XXX.XXX.XXXX.SV.XXX.XXX.CY.N.M</t>
  </si>
  <si>
    <t>.M.SASAESK.XX.XXX.XXX.XXXX.SV.XXX.XXX.LV.N.M</t>
  </si>
  <si>
    <t>.M.SASAESK.XX.XXX.XXX.XXXX.SV.XXX.XXX.LT.N.M</t>
  </si>
  <si>
    <t>.M.SASAESK.XX.XXX.XXX.XXXX.SV.XXX.XXX.LX.N.M</t>
  </si>
  <si>
    <t>.M.SASAESK.XX.XXX.XXX.XXXX.SV.XXX.XXX.MT.N.M</t>
  </si>
  <si>
    <t>.M.SASAESK.XX.XXX.XXX.XXXX.SV.XXX.XXX.NO.N.M</t>
  </si>
  <si>
    <t>.M.SASAESK.XX.XXX.XXX.XXXX.SV.XXX.XXX.PT.N.M</t>
  </si>
  <si>
    <t>.M.SASAESK.XX.XXX.XXX.XXXX.SV.XXX.XXX.PL.N.M</t>
  </si>
  <si>
    <t>.M.SASAESK.XX.XXX.XXX.XXXX.SV.XXX.XXX.RO.N.M</t>
  </si>
  <si>
    <t>.M.SASAESK.XX.XXX.XXX.XXXX.SV.XXX.XXX.RU.N.M</t>
  </si>
  <si>
    <t>.M.SASAESK.XX.XXX.XXX.XXXX.SV.XXX.XXX.SK.N.M</t>
  </si>
  <si>
    <t>.M.SASAESK.XX.XXX.XXX.XXXX.SV.XXX.XXX.SI.N.M</t>
  </si>
  <si>
    <t>.M.SASAESK.XX.XXX.XXX.XXXX.SV.XXX.XXX.ES.N.M</t>
  </si>
  <si>
    <t>.M.SASAESK.XX.XXX.XXX.XXXX.SV.XXX.XXX.CH.N.M</t>
  </si>
  <si>
    <t>.M.SASAESK.XX.XXX.XXX.XXXX.SV.XXX.XXX.SE.N.M</t>
  </si>
  <si>
    <t>.M.SASAESK.XX.XXX.XXX.XXXX.SV.XXX.XXX.CZ.N.M</t>
  </si>
  <si>
    <t>.M.SASAESK.XX.XXX.XXX.XXXX.SV.XXX.XXX.HU.N.M</t>
  </si>
  <si>
    <t>.M.SASAESK.XX.XXX.XXX.XXXX.SV.XXX.XXX.DE.N.M</t>
  </si>
  <si>
    <t>.M.SASAESK.XX.XXX.XXX.XXXX.SV.XXX.XXX.XX.N.M</t>
  </si>
  <si>
    <t>.M.SASAESK.XX.XXX.XXX.XXXX.SV.XXX.XXX.4F.N.M</t>
  </si>
  <si>
    <t>.M.SASAESK.XX.XXX.XXX.XXXX.SV.XXX.XXX.4C.N.M</t>
  </si>
  <si>
    <t>.M.SASAESK.XX.XXX.XXX.XXXX.SV.XXX.XXX.4J.N.M</t>
  </si>
  <si>
    <t>.M.SASAESK.XX.XXX.XXX.XXXX.SV.XXX.XXX.4S.N.M</t>
  </si>
  <si>
    <t>.M.SASAESK.XX.XXX.XXX.XXXX.SV.XXX.XXX.1C.N.M</t>
  </si>
  <si>
    <t>.M.SASAESK.XX.XXX.XXX.XXXX.SV.XXX.XXX.5Z.N.M</t>
  </si>
  <si>
    <t>.M.SASAEVS.XX.XXX.XXX.XXXX.SV.XXX.XXX.AT.N.M</t>
  </si>
  <si>
    <t>//Viðskiptaskuldir við erlenda aðila</t>
  </si>
  <si>
    <t>.M.SASAEVS.XX.XXX.XXX.XXXX.SV.XXX.XXX.US.N.M</t>
  </si>
  <si>
    <t>.M.SASAEVS.XX.XXX.XXX.XXXX.SV.XXX.XXX.BE.N.M</t>
  </si>
  <si>
    <t>.M.SASAEVS.XX.XXX.XXX.XXXX.SV.XXX.XXX.BR.N.M</t>
  </si>
  <si>
    <t>.M.SASAEVS.XX.XXX.XXX.XXXX.SV.XXX.XXX.GB.N.M</t>
  </si>
  <si>
    <t>.M.SASAEVS.XX.XXX.XXX.XXXX.SV.XXX.XXX.BG.N.M</t>
  </si>
  <si>
    <t>.M.SASAEVS.XX.XXX.XXX.XXXX.SV.XXX.XXX.KY.N.M</t>
  </si>
  <si>
    <t>.M.SASAEVS.XX.XXX.XXX.XXXX.SV.XXX.XXX.DK.N.M</t>
  </si>
  <si>
    <t>.M.SASAEVS.XX.XXX.XXX.XXXX.SV.XXX.XXX.EE.N.M</t>
  </si>
  <si>
    <t>.M.SASAEVS.XX.XXX.XXX.XXXX.SV.XXX.XXX.FI.N.M</t>
  </si>
  <si>
    <t>.M.SASAEVS.XX.XXX.XXX.XXXX.SV.XXX.XXX.FR.N.M</t>
  </si>
  <si>
    <t>.M.SASAEVS.XX.XXX.XXX.XXXX.SV.XXX.XXX.FO.N.M</t>
  </si>
  <si>
    <t>.M.SASAEVS.XX.XXX.XXX.XXXX.SV.XXX.XXX.GR.N.M</t>
  </si>
  <si>
    <t>.M.SASAEVS.XX.XXX.XXX.XXXX.SV.XXX.XXX.GG.N.M</t>
  </si>
  <si>
    <t>.M.SASAEVS.XX.XXX.XXX.XXXX.SV.XXX.XXX.NL.N.M</t>
  </si>
  <si>
    <t>.M.SASAEVS.XX.XXX.XXX.XXXX.SV.XXX.XXX.HK.N.M</t>
  </si>
  <si>
    <t>.M.SASAEVS.XX.XXX.XXX.XXXX.SV.XXX.XXX.IN.N.M</t>
  </si>
  <si>
    <t>.M.SASAEVS.XX.XXX.XXX.XXXX.SV.XXX.XXX.IE.N.M</t>
  </si>
  <si>
    <t>.M.SASAEVS.XX.XXX.XXX.XXXX.SV.XXX.XXX.IT.N.M</t>
  </si>
  <si>
    <t>.M.SASAEVS.XX.XXX.XXX.XXXX.SV.XXX.XXX.JP.N.M</t>
  </si>
  <si>
    <t>.M.SASAEVS.XX.XXX.XXX.XXXX.SV.XXX.XXX.JE.N.M</t>
  </si>
  <si>
    <t>.M.SASAEVS.XX.XXX.XXX.XXXX.SV.XXX.XXX.CA.N.M</t>
  </si>
  <si>
    <t>.M.SASAEVS.XX.XXX.XXX.XXXX.SV.XXX.XXX.CN.N.M</t>
  </si>
  <si>
    <t>.M.SASAEVS.XX.XXX.XXX.XXXX.SV.XXX.XXX.HR.N.M</t>
  </si>
  <si>
    <t>.M.SASAEVS.XX.XXX.XXX.XXXX.SV.XXX.XXX.CY.N.M</t>
  </si>
  <si>
    <t>.M.SASAEVS.XX.XXX.XXX.XXXX.SV.XXX.XXX.LV.N.M</t>
  </si>
  <si>
    <t>.M.SASAEVS.XX.XXX.XXX.XXXX.SV.XXX.XXX.LT.N.M</t>
  </si>
  <si>
    <t>.M.SASAEVS.XX.XXX.XXX.XXXX.SV.XXX.XXX.LX.N.M</t>
  </si>
  <si>
    <t>.M.SASAEVS.XX.XXX.XXX.XXXX.SV.XXX.XXX.MT.N.M</t>
  </si>
  <si>
    <t>.M.SASAEVS.XX.XXX.XXX.XXXX.SV.XXX.XXX.NO.N.M</t>
  </si>
  <si>
    <t>.M.SASAEVS.XX.XXX.XXX.XXXX.SV.XXX.XXX.PT.N.M</t>
  </si>
  <si>
    <t>.M.SASAEVS.XX.XXX.XXX.XXXX.SV.XXX.XXX.PL.N.M</t>
  </si>
  <si>
    <t>.M.SASAEVS.XX.XXX.XXX.XXXX.SV.XXX.XXX.RO.N.M</t>
  </si>
  <si>
    <t>.M.SASAEVS.XX.XXX.XXX.XXXX.SV.XXX.XXX.RU.N.M</t>
  </si>
  <si>
    <t>.M.SASAEVS.XX.XXX.XXX.XXXX.SV.XXX.XXX.SK.N.M</t>
  </si>
  <si>
    <t>.M.SASAEVS.XX.XXX.XXX.XXXX.SV.XXX.XXX.SI.N.M</t>
  </si>
  <si>
    <t>.M.SASAEVS.XX.XXX.XXX.XXXX.SV.XXX.XXX.ES.N.M</t>
  </si>
  <si>
    <t>.M.SASAEVS.XX.XXX.XXX.XXXX.SV.XXX.XXX.CH.N.M</t>
  </si>
  <si>
    <t>.M.SASAEVS.XX.XXX.XXX.XXXX.SV.XXX.XXX.SE.N.M</t>
  </si>
  <si>
    <t>.M.SASAEVS.XX.XXX.XXX.XXXX.SV.XXX.XXX.CZ.N.M</t>
  </si>
  <si>
    <t>.M.SASAEVS.XX.XXX.XXX.XXXX.SV.XXX.XXX.HU.N.M</t>
  </si>
  <si>
    <t>.M.SASAEVS.XX.XXX.XXX.XXXX.SV.XXX.XXX.DE.N.M</t>
  </si>
  <si>
    <t>.M.SASAEVS.XX.XXX.XXX.XXXX.SV.XXX.XXX.XX.N.M</t>
  </si>
  <si>
    <t>.M.SASAEVS.XX.XXX.XXX.XXXX.SV.XXX.XXX.4F.N.M</t>
  </si>
  <si>
    <t>.M.SASAEVS.XX.XXX.XXX.XXXX.SV.XXX.XXX.4C.N.M</t>
  </si>
  <si>
    <t>.M.SASAEVS.XX.XXX.XXX.XXXX.SV.XXX.XXX.4J.N.M</t>
  </si>
  <si>
    <t>.M.SASAEVS.XX.XXX.XXX.XXXX.SV.XXX.XXX.4S.N.M</t>
  </si>
  <si>
    <t>.M.SASAEVS.XX.XXX.XXX.XXXX.SV.XXX.XXX.1C.N.M</t>
  </si>
  <si>
    <t>.M.SASAEVS.XX.XXX.XXX.XXXX.SV.XXX.XXX.5Z.N.M</t>
  </si>
  <si>
    <t>.M.SASAEAO.XX.XXX.XXX.XXXX.SV.XXX.XXX.IS.N.M</t>
  </si>
  <si>
    <t>//Aðrar erlendar skuldir ót.a.</t>
  </si>
  <si>
    <t>.M.SASAEAO.XX.XXX.XXX.XXXX.SV.XXX.XXX.AT.N.M</t>
  </si>
  <si>
    <t>.M.SASAEAO.XX.XXX.XXX.XXXX.SV.XXX.XXX.US.N.M</t>
  </si>
  <si>
    <t>.M.SASAEAO.XX.XXX.XXX.XXXX.SV.XXX.XXX.BE.N.M</t>
  </si>
  <si>
    <t>.M.SASAEAO.XX.XXX.XXX.XXXX.SV.XXX.XXX.BR.N.M</t>
  </si>
  <si>
    <t>.M.SASAEAO.XX.XXX.XXX.XXXX.SV.XXX.XXX.GB.N.M</t>
  </si>
  <si>
    <t>.M.SASAEAO.XX.XXX.XXX.XXXX.SV.XXX.XXX.BG.N.M</t>
  </si>
  <si>
    <t>.M.SASAEAO.XX.XXX.XXX.XXXX.SV.XXX.XXX.KY.N.M</t>
  </si>
  <si>
    <t>.M.SASAEAO.XX.XXX.XXX.XXXX.SV.XXX.XXX.DK.N.M</t>
  </si>
  <si>
    <t>.M.SASAEAO.XX.XXX.XXX.XXXX.SV.XXX.XXX.EE.N.M</t>
  </si>
  <si>
    <t>.M.SASAEAO.XX.XXX.XXX.XXXX.SV.XXX.XXX.FI.N.M</t>
  </si>
  <si>
    <t>.M.SASAEAO.XX.XXX.XXX.XXXX.SV.XXX.XXX.FR.N.M</t>
  </si>
  <si>
    <t>.M.SASAEAO.XX.XXX.XXX.XXXX.SV.XXX.XXX.FO.N.M</t>
  </si>
  <si>
    <t>.M.SASAEAO.XX.XXX.XXX.XXXX.SV.XXX.XXX.GR.N.M</t>
  </si>
  <si>
    <t>.M.SASAEAO.XX.XXX.XXX.XXXX.SV.XXX.XXX.GG.N.M</t>
  </si>
  <si>
    <t>.M.SASAEAO.XX.XXX.XXX.XXXX.SV.XXX.XXX.NL.N.M</t>
  </si>
  <si>
    <t>.M.SASAEAO.XX.XXX.XXX.XXXX.SV.XXX.XXX.HK.N.M</t>
  </si>
  <si>
    <t>.M.SASAEAO.XX.XXX.XXX.XXXX.SV.XXX.XXX.IN.N.M</t>
  </si>
  <si>
    <t>.M.SASAEAO.XX.XXX.XXX.XXXX.SV.XXX.XXX.IE.N.M</t>
  </si>
  <si>
    <t>.M.SASAEAO.XX.XXX.XXX.XXXX.SV.XXX.XXX.IT.N.M</t>
  </si>
  <si>
    <t>.M.SASAEAO.XX.XXX.XXX.XXXX.SV.XXX.XXX.JP.N.M</t>
  </si>
  <si>
    <t>.M.SASAEAO.XX.XXX.XXX.XXXX.SV.XXX.XXX.JE.N.M</t>
  </si>
  <si>
    <t>.M.SASAEAO.XX.XXX.XXX.XXXX.SV.XXX.XXX.CA.N.M</t>
  </si>
  <si>
    <t>.M.SASAEAO.XX.XXX.XXX.XXXX.SV.XXX.XXX.CN.N.M</t>
  </si>
  <si>
    <t>.M.SASAEAO.XX.XXX.XXX.XXXX.SV.XXX.XXX.HR.N.M</t>
  </si>
  <si>
    <t>.M.SASAEAO.XX.XXX.XXX.XXXX.SV.XXX.XXX.CY.N.M</t>
  </si>
  <si>
    <t>.M.SASAEAO.XX.XXX.XXX.XXXX.SV.XXX.XXX.LV.N.M</t>
  </si>
  <si>
    <t>.M.SASAEAO.XX.XXX.XXX.XXXX.SV.XXX.XXX.LT.N.M</t>
  </si>
  <si>
    <t>.M.SASAEAO.XX.XXX.XXX.XXXX.SV.XXX.XXX.LX.N.M</t>
  </si>
  <si>
    <t>.M.SASAEAO.XX.XXX.XXX.XXXX.SV.XXX.XXX.MT.N.M</t>
  </si>
  <si>
    <t>.M.SASAEAO.XX.XXX.XXX.XXXX.SV.XXX.XXX.NO.N.M</t>
  </si>
  <si>
    <t>.M.SASAEAO.XX.XXX.XXX.XXXX.SV.XXX.XXX.PT.N.M</t>
  </si>
  <si>
    <t>.M.SASAEAO.XX.XXX.XXX.XXXX.SV.XXX.XXX.PL.N.M</t>
  </si>
  <si>
    <t>.M.SASAEAO.XX.XXX.XXX.XXXX.SV.XXX.XXX.RO.N.M</t>
  </si>
  <si>
    <t>.M.SASAEAO.XX.XXX.XXX.XXXX.SV.XXX.XXX.RU.N.M</t>
  </si>
  <si>
    <t>.M.SASAEAO.XX.XXX.XXX.XXXX.SV.XXX.XXX.SK.N.M</t>
  </si>
  <si>
    <t>.M.SASAEAO.XX.XXX.XXX.XXXX.SV.XXX.XXX.SI.N.M</t>
  </si>
  <si>
    <t>.M.SASAEAO.XX.XXX.XXX.XXXX.SV.XXX.XXX.ES.N.M</t>
  </si>
  <si>
    <t>.M.SASAEAO.XX.XXX.XXX.XXXX.SV.XXX.XXX.CH.N.M</t>
  </si>
  <si>
    <t>.M.SASAEAO.XX.XXX.XXX.XXXX.SV.XXX.XXX.SE.N.M</t>
  </si>
  <si>
    <t>.M.SASAEAO.XX.XXX.XXX.XXXX.SV.XXX.XXX.CZ.N.M</t>
  </si>
  <si>
    <t>.M.SASAEAO.XX.XXX.XXX.XXXX.SV.XXX.XXX.HU.N.M</t>
  </si>
  <si>
    <t>.M.SASAEAO.XX.XXX.XXX.XXXX.SV.XXX.XXX.DE.N.M</t>
  </si>
  <si>
    <t>.M.SASAEAO.XX.XXX.XXX.XXXX.SV.XXX.XXX.XX.N.M</t>
  </si>
  <si>
    <t>.M.SASAEAO.XX.XXX.XXX.XXXX.SV.XXX.XXX.4F.N.M</t>
  </si>
  <si>
    <t>.M.SASAEAO.XX.XXX.XXX.XXXX.SV.XXX.XXX.4C.N.M</t>
  </si>
  <si>
    <t>.M.SASAEAO.XX.XXX.XXX.XXXX.SV.XXX.XXX.4J.N.M</t>
  </si>
  <si>
    <t>.M.SASAEAO.XX.XXX.XXX.XXXX.SV.XXX.XXX.4S.N.M</t>
  </si>
  <si>
    <t>.M.SASAEAO.XX.XXX.XXX.XXXX.SV.XXX.XXX.1C.N.M</t>
  </si>
  <si>
    <t>.M.SASAEAO.XX.XXX.XXX.XXXX.SV.XXX.XXX.5Z.N.M</t>
  </si>
  <si>
    <t>.M.EERL$$$.XX.XXX.XXX.XXXX.SV.XXX.XXX.IS.N.M</t>
  </si>
  <si>
    <t>//Erlendar eignir</t>
  </si>
  <si>
    <t>.M.EERL$$$.XX.XXX.XXX.XXXX.SV.XXX.XXX.AT.N.M</t>
  </si>
  <si>
    <t>.M.EERL$$$.XX.XXX.XXX.XXXX.SV.XXX.XXX.US.N.M</t>
  </si>
  <si>
    <t>.M.EERL$$$.XX.XXX.XXX.XXXX.SV.XXX.XXX.BE.N.M</t>
  </si>
  <si>
    <t>.M.EERL$$$.XX.XXX.XXX.XXXX.SV.XXX.XXX.BR.N.M</t>
  </si>
  <si>
    <t>.M.EERL$$$.XX.XXX.XXX.XXXX.SV.XXX.XXX.GB.N.M</t>
  </si>
  <si>
    <t>.M.EERL$$$.XX.XXX.XXX.XXXX.SV.XXX.XXX.BG.N.M</t>
  </si>
  <si>
    <t>.M.EERL$$$.XX.XXX.XXX.XXXX.SV.XXX.XXX.KY.N.M</t>
  </si>
  <si>
    <t>.M.EERL$$$.XX.XXX.XXX.XXXX.SV.XXX.XXX.DK.N.M</t>
  </si>
  <si>
    <t>.M.EERL$$$.XX.XXX.XXX.XXXX.SV.XXX.XXX.EE.N.M</t>
  </si>
  <si>
    <t>.M.EERL$$$.XX.XXX.XXX.XXXX.SV.XXX.XXX.FI.N.M</t>
  </si>
  <si>
    <t>.M.EERL$$$.XX.XXX.XXX.XXXX.SV.XXX.XXX.FR.N.M</t>
  </si>
  <si>
    <t>.M.EERL$$$.XX.XXX.XXX.XXXX.SV.XXX.XXX.FO.N.M</t>
  </si>
  <si>
    <t>.M.EERL$$$.XX.XXX.XXX.XXXX.SV.XXX.XXX.GR.N.M</t>
  </si>
  <si>
    <t>.M.EERL$$$.XX.XXX.XXX.XXXX.SV.XXX.XXX.GG.N.M</t>
  </si>
  <si>
    <t>.M.EERL$$$.XX.XXX.XXX.XXXX.SV.XXX.XXX.NL.N.M</t>
  </si>
  <si>
    <t>.M.EERL$$$.XX.XXX.XXX.XXXX.SV.XXX.XXX.HK.N.M</t>
  </si>
  <si>
    <t>.M.EERL$$$.XX.XXX.XXX.XXXX.SV.XXX.XXX.IN.N.M</t>
  </si>
  <si>
    <t>.M.EERL$$$.XX.XXX.XXX.XXXX.SV.XXX.XXX.IE.N.M</t>
  </si>
  <si>
    <t>.M.EERL$$$.XX.XXX.XXX.XXXX.SV.XXX.XXX.IT.N.M</t>
  </si>
  <si>
    <t>.M.EERL$$$.XX.XXX.XXX.XXXX.SV.XXX.XXX.JP.N.M</t>
  </si>
  <si>
    <t>.M.EERL$$$.XX.XXX.XXX.XXXX.SV.XXX.XXX.JE.N.M</t>
  </si>
  <si>
    <t>.M.EERL$$$.XX.XXX.XXX.XXXX.SV.XXX.XXX.CA.N.M</t>
  </si>
  <si>
    <t>.M.EERL$$$.XX.XXX.XXX.XXXX.SV.XXX.XXX.CN.N.M</t>
  </si>
  <si>
    <t>.M.EERL$$$.XX.XXX.XXX.XXXX.SV.XXX.XXX.HR.N.M</t>
  </si>
  <si>
    <t>.M.EERL$$$.XX.XXX.XXX.XXXX.SV.XXX.XXX.CY.N.M</t>
  </si>
  <si>
    <t>.M.EERL$$$.XX.XXX.XXX.XXXX.SV.XXX.XXX.LV.N.M</t>
  </si>
  <si>
    <t>.M.EERL$$$.XX.XXX.XXX.XXXX.SV.XXX.XXX.LT.N.M</t>
  </si>
  <si>
    <t>.M.EERL$$$.XX.XXX.XXX.XXXX.SV.XXX.XXX.LX.N.M</t>
  </si>
  <si>
    <t>.M.EERL$$$.XX.XXX.XXX.XXXX.SV.XXX.XXX.MT.N.M</t>
  </si>
  <si>
    <t>.M.EERL$$$.XX.XXX.XXX.XXXX.SV.XXX.XXX.NO.N.M</t>
  </si>
  <si>
    <t>.M.EERL$$$.XX.XXX.XXX.XXXX.SV.XXX.XXX.PT.N.M</t>
  </si>
  <si>
    <t>.M.EERL$$$.XX.XXX.XXX.XXXX.SV.XXX.XXX.PL.N.M</t>
  </si>
  <si>
    <t>.M.EERL$$$.XX.XXX.XXX.XXXX.SV.XXX.XXX.RO.N.M</t>
  </si>
  <si>
    <t>.M.EERL$$$.XX.XXX.XXX.XXXX.SV.XXX.XXX.RU.N.M</t>
  </si>
  <si>
    <t>.M.EERL$$$.XX.XXX.XXX.XXXX.SV.XXX.XXX.SK.N.M</t>
  </si>
  <si>
    <t>.M.EERL$$$.XX.XXX.XXX.XXXX.SV.XXX.XXX.SI.N.M</t>
  </si>
  <si>
    <t>.M.EERL$$$.XX.XXX.XXX.XXXX.SV.XXX.XXX.ES.N.M</t>
  </si>
  <si>
    <t>.M.EERL$$$.XX.XXX.XXX.XXXX.SV.XXX.XXX.CH.N.M</t>
  </si>
  <si>
    <t>.M.EERL$$$.XX.XXX.XXX.XXXX.SV.XXX.XXX.SE.N.M</t>
  </si>
  <si>
    <t>.M.EERL$$$.XX.XXX.XXX.XXXX.SV.XXX.XXX.CZ.N.M</t>
  </si>
  <si>
    <t>.M.EERL$$$.XX.XXX.XXX.XXXX.SV.XXX.XXX.HU.N.M</t>
  </si>
  <si>
    <t>.M.EERL$$$.XX.XXX.XXX.XXXX.SV.XXX.XXX.DE.N.M</t>
  </si>
  <si>
    <t>.M.EERL$$$.XX.XXX.XXX.XXXX.SV.XXX.XXX.XX.N.M</t>
  </si>
  <si>
    <t>.M.EERL$$$.XX.XXX.XXX.XXXX.SV.XXX.XXX.4F.N.M</t>
  </si>
  <si>
    <t>.M.EERL$$$.XX.XXX.XXX.XXXX.SV.XXX.XXX.4C.N.M</t>
  </si>
  <si>
    <t>.M.EERL$$$.XX.XXX.XXX.XXXX.SV.XXX.XXX.4J.N.M</t>
  </si>
  <si>
    <t>.M.EERL$$$.XX.XXX.XXX.XXXX.SV.XXX.XXX.4S.N.M</t>
  </si>
  <si>
    <t>.M.EERL$$$.XX.XXX.XXX.XXXX.SV.XXX.XXX.1C.N.M</t>
  </si>
  <si>
    <t>.M.EERL$$$.XX.XXX.XXX.XXXX.SV.XXX.XXX.5Z.N.M</t>
  </si>
  <si>
    <t>.M.SERL$$$.XX.XXX.XXX.XXXX.SV.XXX.XXX.IS.N.M</t>
  </si>
  <si>
    <t>//Erlendar skuldir</t>
  </si>
  <si>
    <t>.M.SERL$$$.XX.XXX.XXX.XXXX.SV.XXX.XXX.AT.N.M</t>
  </si>
  <si>
    <t>.M.SERL$$$.XX.XXX.XXX.XXXX.SV.XXX.XXX.US.N.M</t>
  </si>
  <si>
    <t>.M.SERL$$$.XX.XXX.XXX.XXXX.SV.XXX.XXX.BE.N.M</t>
  </si>
  <si>
    <t>.M.SERL$$$.XX.XXX.XXX.XXXX.SV.XXX.XXX.BR.N.M</t>
  </si>
  <si>
    <t>.M.SERL$$$.XX.XXX.XXX.XXXX.SV.XXX.XXX.GB.N.M</t>
  </si>
  <si>
    <t>.M.SERL$$$.XX.XXX.XXX.XXXX.SV.XXX.XXX.BG.N.M</t>
  </si>
  <si>
    <t>.M.SERL$$$.XX.XXX.XXX.XXXX.SV.XXX.XXX.KY.N.M</t>
  </si>
  <si>
    <t>.M.SERL$$$.XX.XXX.XXX.XXXX.SV.XXX.XXX.DK.N.M</t>
  </si>
  <si>
    <t>.M.SERL$$$.XX.XXX.XXX.XXXX.SV.XXX.XXX.EE.N.M</t>
  </si>
  <si>
    <t>.M.SERL$$$.XX.XXX.XXX.XXXX.SV.XXX.XXX.FI.N.M</t>
  </si>
  <si>
    <t>.M.SERL$$$.XX.XXX.XXX.XXXX.SV.XXX.XXX.FR.N.M</t>
  </si>
  <si>
    <t>.M.SERL$$$.XX.XXX.XXX.XXXX.SV.XXX.XXX.FO.N.M</t>
  </si>
  <si>
    <t>.M.SERL$$$.XX.XXX.XXX.XXXX.SV.XXX.XXX.GR.N.M</t>
  </si>
  <si>
    <t>.M.SERL$$$.XX.XXX.XXX.XXXX.SV.XXX.XXX.GG.N.M</t>
  </si>
  <si>
    <t>.M.SERL$$$.XX.XXX.XXX.XXXX.SV.XXX.XXX.NL.N.M</t>
  </si>
  <si>
    <t>.M.SERL$$$.XX.XXX.XXX.XXXX.SV.XXX.XXX.HK.N.M</t>
  </si>
  <si>
    <t>.M.SERL$$$.XX.XXX.XXX.XXXX.SV.XXX.XXX.IN.N.M</t>
  </si>
  <si>
    <t>.M.SERL$$$.XX.XXX.XXX.XXXX.SV.XXX.XXX.IE.N.M</t>
  </si>
  <si>
    <t>.M.SERL$$$.XX.XXX.XXX.XXXX.SV.XXX.XXX.IT.N.M</t>
  </si>
  <si>
    <t>.M.SERL$$$.XX.XXX.XXX.XXXX.SV.XXX.XXX.JP.N.M</t>
  </si>
  <si>
    <t>.M.SERL$$$.XX.XXX.XXX.XXXX.SV.XXX.XXX.JE.N.M</t>
  </si>
  <si>
    <t>.M.SERL$$$.XX.XXX.XXX.XXXX.SV.XXX.XXX.CA.N.M</t>
  </si>
  <si>
    <t>.M.SERL$$$.XX.XXX.XXX.XXXX.SV.XXX.XXX.CN.N.M</t>
  </si>
  <si>
    <t>.M.SERL$$$.XX.XXX.XXX.XXXX.SV.XXX.XXX.HR.N.M</t>
  </si>
  <si>
    <t>.M.SERL$$$.XX.XXX.XXX.XXXX.SV.XXX.XXX.CY.N.M</t>
  </si>
  <si>
    <t>.M.SERL$$$.XX.XXX.XXX.XXXX.SV.XXX.XXX.LV.N.M</t>
  </si>
  <si>
    <t>.M.SERL$$$.XX.XXX.XXX.XXXX.SV.XXX.XXX.LT.N.M</t>
  </si>
  <si>
    <t>.M.SERL$$$.XX.XXX.XXX.XXXX.SV.XXX.XXX.LX.N.M</t>
  </si>
  <si>
    <t>.M.SERL$$$.XX.XXX.XXX.XXXX.SV.XXX.XXX.MT.N.M</t>
  </si>
  <si>
    <t>.M.SERL$$$.XX.XXX.XXX.XXXX.SV.XXX.XXX.NO.N.M</t>
  </si>
  <si>
    <t>.M.SERL$$$.XX.XXX.XXX.XXXX.SV.XXX.XXX.PT.N.M</t>
  </si>
  <si>
    <t>.M.SERL$$$.XX.XXX.XXX.XXXX.SV.XXX.XXX.PL.N.M</t>
  </si>
  <si>
    <t>.M.SERL$$$.XX.XXX.XXX.XXXX.SV.XXX.XXX.RO.N.M</t>
  </si>
  <si>
    <t>.M.SERL$$$.XX.XXX.XXX.XXXX.SV.XXX.XXX.RU.N.M</t>
  </si>
  <si>
    <t>.M.SERL$$$.XX.XXX.XXX.XXXX.SV.XXX.XXX.SK.N.M</t>
  </si>
  <si>
    <t>.M.SERL$$$.XX.XXX.XXX.XXXX.SV.XXX.XXX.SI.N.M</t>
  </si>
  <si>
    <t>.M.SERL$$$.XX.XXX.XXX.XXXX.SV.XXX.XXX.ES.N.M</t>
  </si>
  <si>
    <t>.M.SERL$$$.XX.XXX.XXX.XXXX.SV.XXX.XXX.CH.N.M</t>
  </si>
  <si>
    <t>.M.SERL$$$.XX.XXX.XXX.XXXX.SV.XXX.XXX.SE.N.M</t>
  </si>
  <si>
    <t>.M.SERL$$$.XX.XXX.XXX.XXXX.SV.XXX.XXX.CZ.N.M</t>
  </si>
  <si>
    <t>.M.SERL$$$.XX.XXX.XXX.XXXX.SV.XXX.XXX.HU.N.M</t>
  </si>
  <si>
    <t>.M.SERL$$$.XX.XXX.XXX.XXXX.SV.XXX.XXX.DE.N.M</t>
  </si>
  <si>
    <t>.M.SERL$$$.XX.XXX.XXX.XXXX.SV.XXX.XXX.XX.N.M</t>
  </si>
  <si>
    <t>.M.SERL$$$.XX.XXX.XXX.XXXX.SV.XXX.XXX.4F.N.M</t>
  </si>
  <si>
    <t>.M.SERL$$$.XX.XXX.XXX.XXXX.SV.XXX.XXX.4C.N.M</t>
  </si>
  <si>
    <t>.M.SERL$$$.XX.XXX.XXX.XXXX.SV.XXX.XXX.4J.N.M</t>
  </si>
  <si>
    <t>.M.SERL$$$.XX.XXX.XXX.XXXX.SV.XXX.XXX.4S.N.M</t>
  </si>
  <si>
    <t>.M.SERL$$$.XX.XXX.XXX.XXXX.SV.XXX.XXX.1C.N.M</t>
  </si>
  <si>
    <t>.M.SERL$$$.XX.XXX.XXX.XXXX.SV.XXX.XXX.5Z.N.M</t>
  </si>
  <si>
    <t>.M.EVBHB$$.XX.$$$.$$$.XXXX.SX.XXX.XXX.IS.N.M</t>
  </si>
  <si>
    <t>.M.EVBHBHB.XX.$$$.$$$.XXXX.SX.XXX.XXX.IS.N.M</t>
  </si>
  <si>
    <t>//Innlend hlutabréf</t>
  </si>
  <si>
    <t>.M.EVBHBHB.XX.ATV.$$$.XXXX.SX.XXX.XXX.IS.N.M</t>
  </si>
  <si>
    <t>.M.EVBHBHB.XX.FJA.$$$.XXXX.SX.XXX.XXX.IS.N.M</t>
  </si>
  <si>
    <t>.M.EVBHBHB.XX.INN.$$$.XXXX.SX.XXX.XXX.IS.N.M</t>
  </si>
  <si>
    <t>.M.EVBHBHB.XX.SLI.$$$.XXXX.SX.XXX.XXX.IS.N.M</t>
  </si>
  <si>
    <t>.M.EVBHBHB.XX.PEN.$$$.XXXX.SX.XXX.XXX.IS.N.M</t>
  </si>
  <si>
    <t>.M.EVBHBHB.XX.SJO.$$$.XXXX.SX.XXX.XXX.IS.N.M</t>
  </si>
  <si>
    <t>.M.EVBHBHB.XX.YFT.$$$.XXXX.SX.XXX.XXX.IS.N.M</t>
  </si>
  <si>
    <t>.M.EVBHBHB.XX.SLY.$$$.XXXX.SX.XXX.XXX.IS.N.M</t>
  </si>
  <si>
    <t>.M.EVBHBHB.XX.FHL.$$$.XXXX.SX.XXX.XXX.IS.N.M</t>
  </si>
  <si>
    <t>.M.EVBHBHB.XX.INF.$$$.XXXX.SX.XXX.XXX.IS.N.M</t>
  </si>
  <si>
    <t>.M.EVBHBHB.XX.TRY.$$$.XXXX.SX.XXX.XXX.IS.N.M</t>
  </si>
  <si>
    <t>.M.EVBHBHB.XX.LIF.$$$.XXXX.SX.XXX.XXX.IS.N.M</t>
  </si>
  <si>
    <t>.M.EVBHBHB.XX.OPI.$$$.XXXX.SX.XXX.XXX.IS.N.M</t>
  </si>
  <si>
    <t>.M.EVBHBHB.XX.NPH.$$$.XXXX.SX.XXX.XXX.IS.N.M</t>
  </si>
  <si>
    <t>.M.EVBHBHB.XX.ERL.$$$.XXXX.SX.XXX.XXX.IS.N.M</t>
  </si>
  <si>
    <t>.M.EVBHBHB.XX.ERI.$$$.XXXX.SX.XXX.XXX.IS.N.M</t>
  </si>
  <si>
    <t>.M.EVBHBHB.XX.ERP.$$$.XXXX.SX.XXX.XXX.IS.N.M</t>
  </si>
  <si>
    <t>.M.EVBHBHB.XX.ERV.$$$.XXXX.SX.XXX.XXX.IS.N.M</t>
  </si>
  <si>
    <t>.M.EVBHBHB.XX.ERF.$$$.XXXX.SX.XXX.XXX.IS.N.M</t>
  </si>
  <si>
    <t>.M.EVBHBHB.XX.ERA.$$$.XXXX.SX.XXX.XXX.IS.N.M</t>
  </si>
  <si>
    <t>.M.EHHDS$$.XX.$$$.$$$.XXXX.SX.XXX.XXX.IS.N.M</t>
  </si>
  <si>
    <t>.M.EHHDSHF.XX.ATV.$$$.HLFT.SX.XXX.XXX.IS.N.M</t>
  </si>
  <si>
    <t>.M.EHHDSHF.XX.FJA.$$$.HLFT.SX.XXX.XXX.IS.N.M</t>
  </si>
  <si>
    <t>.M.EHHDSHF.XX.INN.$$$.HLFT.SX.XXX.XXX.IS.N.M</t>
  </si>
  <si>
    <t>.M.EHHDSHF.XX.SLI.$$$.HLFT.SX.XXX.XXX.IS.N.M</t>
  </si>
  <si>
    <t>.M.EHHDSHF.XX.PEN.$$$.HLFT.SX.XXX.XXX.IS.N.M</t>
  </si>
  <si>
    <t>.M.EHHDSHF.XX.SJO.$$$.HLFT.SX.XXX.XXX.IS.N.M</t>
  </si>
  <si>
    <t>.M.EHHDSHF.XX.YFT.$$$.HLFT.SX.XXX.XXX.IS.N.M</t>
  </si>
  <si>
    <t>.M.EHHDSHF.XX.SLY.$$$.HLFT.SX.XXX.XXX.IS.N.M</t>
  </si>
  <si>
    <t>.M.EHHDSHF.XX.FLH.$$$.HLFT.SX.XXX.XXX.IS.N.M</t>
  </si>
  <si>
    <t>.M.EHHDSHF.XX.INF.$$$.HLFT.SX.XXX.XXX.IS.N.M</t>
  </si>
  <si>
    <t>.M.EHHDSHF.XX.TRY.$$$.HLFT.SX.XXX.XXX.IS.N.M</t>
  </si>
  <si>
    <t>.M.EHHDSHF.XX.LIF.$$$.HLFT.SX.XXX.XXX.IS.N.M</t>
  </si>
  <si>
    <t>.M.EHHDSHF.XX.OPI.$$$.HLFT.SX.XXX.XXX.IS.N.M</t>
  </si>
  <si>
    <t>.M.EHHDSHF.XX.NPH.$$$.HLFT.SX.XXX.XXX.IS.N.M</t>
  </si>
  <si>
    <t>.M.EHHDSHF.XX.ERI.$$$.HLFT.SX.XXX.XXX.IS.N.M</t>
  </si>
  <si>
    <t>.M.EHHDSHF.XX.ERF.$$$.HLFT.SX.XXX.XXX.IS.N.M</t>
  </si>
  <si>
    <t>.M.EHHDSHF.XX.ERA.$$$.HLFT.SX.XXX.XXX.IS.N.M</t>
  </si>
  <si>
    <t>.M.EHHDSTF.XX.ATV.$$$.TEFT.SX.XXX.XXX.IS.N.M</t>
  </si>
  <si>
    <t>.M.EHHDSTF.XX.FJA.$$$.TEFT.SX.XXX.XXX.IS.N.M</t>
  </si>
  <si>
    <t>.M.EHHDSTF.XX.INN.$$$.TEFT.SX.XXX.XXX.IS.N.M</t>
  </si>
  <si>
    <t>.M.EHHDSTF.XX.SLI.$$$.TEFT.SX.XXX.XXX.IS.N.M</t>
  </si>
  <si>
    <t>.M.EHHDSTF.XX.PEN.$$$.TEFT.SX.XXX.XXX.IS.N.M</t>
  </si>
  <si>
    <t>.M.EHHDSTF.XX.SJO.$$$.TEFT.SX.XXX.XXX.IS.N.M</t>
  </si>
  <si>
    <t>.M.EHHDSTF.XX.YFT.$$$.TEFT.SX.XXX.XXX.IS.N.M</t>
  </si>
  <si>
    <t>.M.EHHDSTF.XX.SLY.$$$.TEFT.SX.XXX.XXX.IS.N.M</t>
  </si>
  <si>
    <t>.M.EHHDSTF.XX.FLH.$$$.TEFT.SX.XXX.XXX.IS.N.M</t>
  </si>
  <si>
    <t>.M.EHHDSTF.XX.INF.$$$.TEFT.SX.XXX.XXX.IS.N.M</t>
  </si>
  <si>
    <t>.M.EHHDSTF.XX.TRY.$$$.TEFT.SX.XXX.XXX.IS.N.M</t>
  </si>
  <si>
    <t>.M.EHHDSTF.XX.LIF.$$$.TEFT.SX.XXX.XXX.IS.N.M</t>
  </si>
  <si>
    <t>.M.EHHDSTF.XX.OPI.$$$.TEFT.SX.XXX.XXX.IS.N.M</t>
  </si>
  <si>
    <t>.M.EHHDSTF.XX.NPH.$$$.TEFT.SX.XXX.XXX.IS.N.M</t>
  </si>
  <si>
    <t>.M.EHHDSTF.XX.ERI.$$$.TEFT.SX.XXX.XXX.IS.N.M</t>
  </si>
  <si>
    <t>.M.EHHDSTF.XX.ERF.$$$.TEFT.SX.XXX.XXX.IS.N.M</t>
  </si>
  <si>
    <t>.M.EHHDSTF.XX.ERA.$$$.TEFT.SX.XXX.XXX.IS.N.M</t>
  </si>
  <si>
    <t>.M.EVBHB$$.SX.$$$.XXX.XXXX.SX.XXX.XXX.IS.N.M</t>
  </si>
  <si>
    <t>.M.EVBHBHB.SX.$$$.XXX.XXXX.SX.XXX.XXX.IS.N.M</t>
  </si>
  <si>
    <t>.M.EVBHBHB.SX.ATV.XXX.XXXX.SX.XXX.XXX.IS.N.M</t>
  </si>
  <si>
    <t>.M.EVBHBHB.SX.FJA.XXX.XXXX.SX.XXX.XXX.IS.N.M</t>
  </si>
  <si>
    <t>.M.EVBHBHB.SX.INN.XXX.XXXX.SX.XXX.XXX.IS.N.M</t>
  </si>
  <si>
    <t>.M.EVBHBHB.SX.SLI.XXX.XXXX.SX.XXX.XXX.IS.N.M</t>
  </si>
  <si>
    <t>.M.EVBHBHB.SX.PEN.XXX.XXXX.SX.XXX.XXX.IS.N.M</t>
  </si>
  <si>
    <t>.M.EVBHBHB.SX.SJO.XXX.XXXX.SX.XXX.XXX.IS.N.M</t>
  </si>
  <si>
    <t>.M.EVBHBHB.SX.YFT.XXX.XXXX.SX.XXX.XXX.IS.N.M</t>
  </si>
  <si>
    <t>.M.EVBHBHB.SX.SLY.XXX.XXXX.SX.XXX.XXX.IS.N.M</t>
  </si>
  <si>
    <t>.M.EVBHBHB.SX.FHL.XXX.XXXX.SX.XXX.XXX.IS.N.M</t>
  </si>
  <si>
    <t>.M.EVBHBHB.SX.INF.XXX.XXXX.SX.XXX.XXX.IS.N.M</t>
  </si>
  <si>
    <t>.M.EVBHBHB.SX.TRY.XXX.XXXX.SX.XXX.XXX.IS.N.M</t>
  </si>
  <si>
    <t>.M.EVBHBHB.SX.LIF.XXX.XXXX.SX.XXX.XXX.IS.N.M</t>
  </si>
  <si>
    <t>.M.EVBHBHB.SX.NPH.XXX.XXXX.SX.XXX.XXX.IS.N.M</t>
  </si>
  <si>
    <t>.M.EVBHBHB.SX.ERL.XXX.XXXX.SX.XXX.XXX.IS.N.M</t>
  </si>
  <si>
    <t>.M.EVBHBHB.SX.ERI.XXX.XXXX.SX.XXX.XXX.IS.N.M</t>
  </si>
  <si>
    <t>.M.EVBHBHB.SX.ERP.XXX.XXXX.SX.XXX.XXX.IS.N.M</t>
  </si>
  <si>
    <t>.M.EVBHBHB.SX.ERV.XXX.XXXX.SX.XXX.XXX.IS.N.M</t>
  </si>
  <si>
    <t>.M.EVBHBHB.SX.ERF.XXX.XXXX.SX.XXX.XXX.IS.N.M</t>
  </si>
  <si>
    <t>.M.EVBHBHB.SX.ERA.XXX.XXXX.SX.XXX.XXX.IS.N.M</t>
  </si>
  <si>
    <t>.M.EHHDS$$.SX.$$$.XXX.XXXX.SX.SXX.SXX.IS.N.M</t>
  </si>
  <si>
    <t>.M.EHHDSHF.SX.$$$.XXX.HLFT.SX.SXX.SXX.IS.N.M</t>
  </si>
  <si>
    <t>.M.EHHDSHF.SX.ATV.XXX.HLFT.SX.SXX.SXX.IS.N.M</t>
  </si>
  <si>
    <t>.M.EHHDSHF.SX.FJA.XXX.HLFT.SX.SXX.SXX.IS.N.M</t>
  </si>
  <si>
    <t>.M.EHHDSHF.SX.INN.XXX.HLFT.SX.SXX.SXX.IS.N.M</t>
  </si>
  <si>
    <t>.M.EHHDSHF.SX.SLI.XXX.HLFT.SX.SXX.SXX.IS.N.M</t>
  </si>
  <si>
    <t>.M.EHHDSHF.SX.PEN.XXX.HLFT.SX.SXX.SXX.IS.N.M</t>
  </si>
  <si>
    <t>.M.EHHDSHF.SX.SJO.XXX.HLFT.SX.SXX.SXX.IS.N.M</t>
  </si>
  <si>
    <t>.M.EHHDSHF.SX.YFT.XXX.HLFT.SX.SXX.SXX.IS.N.M</t>
  </si>
  <si>
    <t>.M.EHHDSHF.SX.SLY.XXX.HLFT.SX.SXX.SXX.IS.N.M</t>
  </si>
  <si>
    <t>.M.EHHDSHF.SX.FLH.XXX.HLFT.SX.SXX.SXX.IS.N.M</t>
  </si>
  <si>
    <t>.M.EHHDSHF.SX.INF.XXX.HLFT.SX.SXX.SXX.IS.N.M</t>
  </si>
  <si>
    <t>.M.EHHDSHF.SX.TRY.XXX.HLFT.SX.SXX.SXX.IS.N.M</t>
  </si>
  <si>
    <t>.M.EHHDSHF.SX.LIF.XXX.HLFT.SX.SXX.SXX.IS.N.M</t>
  </si>
  <si>
    <t>.M.EHHDSHF.SX.NPH.XXX.HLFT.SX.SXX.SXX.IS.N.M</t>
  </si>
  <si>
    <t>.M.EHHDSHF.SX.ERL.XXX.HLFT.SX.SXX.SXX.IS.N.M</t>
  </si>
  <si>
    <t>.M.EHHDSHF.SX.ERI.XXX.HLFT.SX.SXX.SXX.IS.N.M</t>
  </si>
  <si>
    <t>.M.EHHDSHF.SX.ERF.XXX.HLFT.SX.SXX.SXX.IS.N.M</t>
  </si>
  <si>
    <t>.M.EHHDSHF.SX.ERA.XXX.HLFT.SX.SXX.SXX.IS.N.M</t>
  </si>
  <si>
    <t>.M.EHHDSTF.SX.$$$.XXX.TEFT.SX.SXX.SXX.IS.N.M</t>
  </si>
  <si>
    <t>.M.EHHDSTF.SX.ATV.XXX.TEFT.SX.SXX.SXX.IS.N.M</t>
  </si>
  <si>
    <t>.M.EHHDSTF.SX.FJA.XXX.TEFT.SX.SXX.SXX.IS.N.M</t>
  </si>
  <si>
    <t>.M.EHHDSTF.SX.INN.XXX.TEFT.SX.SXX.SXX.IS.N.M</t>
  </si>
  <si>
    <t>.M.EHHDSTF.SX.SLI.XXX.TEFT.SX.SXX.SXX.IS.N.M</t>
  </si>
  <si>
    <t>.M.EHHDSTF.SX.PEN.XXX.TEFT.SX.SXX.SXX.IS.N.M</t>
  </si>
  <si>
    <t>.M.EHHDSTF.SX.SJO.XXX.TEFT.SX.SXX.SXX.IS.N.M</t>
  </si>
  <si>
    <t>.M.EHHDSTF.SX.YFT.XXX.TEFT.SX.SXX.SXX.IS.N.M</t>
  </si>
  <si>
    <t>.M.EHHDSTF.SX.SLY.XXX.TEFT.SX.SXX.SXX.IS.N.M</t>
  </si>
  <si>
    <t>.M.EHHDSTF.SX.FLH.XXX.TEFT.SX.SXX.SXX.IS.N.M</t>
  </si>
  <si>
    <t>.M.EHHDSTF.SX.INF.XXX.TEFT.SX.SXX.SXX.IS.N.M</t>
  </si>
  <si>
    <t>.M.EHHDSTF.SX.TRY.XXX.TEFT.SX.SXX.SXX.IS.N.M</t>
  </si>
  <si>
    <t>.M.EHHDSTF.SX.LIF.XXX.TEFT.SX.SXX.SXX.IS.N.M</t>
  </si>
  <si>
    <t>.M.EHHDSTF.SX.NPH.XXX.TEFT.SX.SXX.SXX.IS.N.M</t>
  </si>
  <si>
    <t>.M.EHHDSTF.SX.ERL.XXX.TEFT.SX.SXX.SXX.IS.N.M</t>
  </si>
  <si>
    <t>.M.EHHDSTF.SX.ERI.XXX.TEFT.SX.SXX.SXX.IS.N.M</t>
  </si>
  <si>
    <t>.M.EHHDSTF.SX.ERF.XXX.TEFT.SX.SXX.SXX.IS.N.M</t>
  </si>
  <si>
    <t>.M.EHHDSTF.SX.ERA.XXX.TEFT.SX.SXX.SXX.IS.N.M</t>
  </si>
  <si>
    <t>.M.EVBHB$$.OX.$$$.XXX.XXXX.SX.XXX.XXX.IS.N.M</t>
  </si>
  <si>
    <t>.M.EVBHBHB.OX.$$$.XXX.XXXX.SX.XXX.XXX.IS.N.M</t>
  </si>
  <si>
    <t>.M.EVBHBHB.OX.ATV.XXX.XXXX.SX.XXX.XXX.IS.N.M</t>
  </si>
  <si>
    <t>.M.EVBHBHB.OX.FJA.XXX.XXXX.SX.XXX.XXX.IS.N.M</t>
  </si>
  <si>
    <t>.M.EVBHBHB.OX.INN.XXX.XXXX.SX.XXX.XXX.IS.N.M</t>
  </si>
  <si>
    <t>.M.EVBHBHB.OX.SLI.XXX.XXXX.SX.XXX.XXX.IS.N.M</t>
  </si>
  <si>
    <t>.M.EVBHBHB.OX.PEN.XXX.XXXX.SX.XXX.XXX.IS.N.M</t>
  </si>
  <si>
    <t>.M.EVBHBHB.OX.SJO.XXX.XXXX.SX.XXX.XXX.IS.N.M</t>
  </si>
  <si>
    <t>.M.EVBHBHB.OX.YFT.XXX.XXXX.SX.XXX.XXX.IS.N.M</t>
  </si>
  <si>
    <t>.M.EVBHBHB.OX.SLY.XXX.XXXX.SX.XXX.XXX.IS.N.M</t>
  </si>
  <si>
    <t>.M.EVBHBHB.OX.FHL.XXX.XXXX.SX.XXX.XXX.IS.N.M</t>
  </si>
  <si>
    <t>.M.EVBHBHB.OX.INF.XXX.XXXX.SX.XXX.XXX.IS.N.M</t>
  </si>
  <si>
    <t>.M.EVBHBHB.OX.TRY.XXX.XXXX.SX.XXX.XXX.IS.N.M</t>
  </si>
  <si>
    <t>.M.EVBHBHB.OX.LIF.XXX.XXXX.SX.XXX.XXX.IS.N.M</t>
  </si>
  <si>
    <t>.M.EVBHBHB.OX.NPH.XXX.XXXX.SX.XXX.XXX.IS.N.M</t>
  </si>
  <si>
    <t>.M.EVBHBHB.OX.ERL.XXX.XXXX.SX.XXX.XXX.IS.N.M</t>
  </si>
  <si>
    <t>.M.EVBHBHB.OX.ERI.XXX.XXXX.SX.XXX.XXX.IS.N.M</t>
  </si>
  <si>
    <t>.M.EVBHBHB.OX.ERP.XXX.XXXX.SX.XXX.XXX.IS.N.M</t>
  </si>
  <si>
    <t>.M.EVBHBHB.OX.ERV.XXX.XXXX.SX.XXX.XXX.IS.N.M</t>
  </si>
  <si>
    <t>.M.EVBHBHB.OX.ERF.XXX.XXXX.SX.XXX.XXX.IS.N.M</t>
  </si>
  <si>
    <t>.M.EVBHBHB.OX.ERA.XXX.XXXX.SX.XXX.XXX.IS.N.M</t>
  </si>
  <si>
    <t>.M.EHHDS$$.OX.$$$.XXX.XXXX.SX.XXX.XXX.IS.N.M</t>
  </si>
  <si>
    <t>.M.EHHDSHF.OX.$$$.XXX.HLFT.SX.XXX.XXX.IS.N.M</t>
  </si>
  <si>
    <t>.M.EHHDSHF.OX.ATV.XXX.HLFT.SX.XXX.XXX.IS.N.M</t>
  </si>
  <si>
    <t>.M.EHHDSHF.OX.FJA.XXX.HLFT.SX.XXX.XXX.IS.N.M</t>
  </si>
  <si>
    <t>.M.EHHDSHF.OX.INN.XXX.HLFT.SX.XXX.XXX.IS.N.M</t>
  </si>
  <si>
    <t>.M.EHHDSHF.OX.SLI.XXX.HLFT.SX.XXX.XXX.IS.N.M</t>
  </si>
  <si>
    <t>.M.EHHDSHF.OX.PEN.XXX.HLFT.SX.XXX.XXX.IS.N.M</t>
  </si>
  <si>
    <t>.M.EHHDSHF.OX.SJO.XXX.HLFT.SX.XXX.XXX.IS.N.M</t>
  </si>
  <si>
    <t>.M.EHHDSHF.OX.YFT.XXX.HLFT.SX.XXX.XXX.IS.N.M</t>
  </si>
  <si>
    <t>.M.EHHDSHF.OX.SLY.XXX.HLFT.SX.XXX.XXX.IS.N.M</t>
  </si>
  <si>
    <t>.M.EHHDSHF.OX.FLH.XXX.HLFT.SX.XXX.XXX.IS.N.M</t>
  </si>
  <si>
    <t>.M.EHHDSHF.OX.INF.XXX.HLFT.SX.XXX.XXX.IS.N.M</t>
  </si>
  <si>
    <t>.M.EHHDSHF.OX.TRY.XXX.HLFT.SX.XXX.XXX.IS.N.M</t>
  </si>
  <si>
    <t>.M.EHHDSHF.OX.LIF.XXX.HLFT.SX.XXX.XXX.IS.N.M</t>
  </si>
  <si>
    <t>.M.EHHDSHF.OX.NPH.XXX.HLFT.SX.XXX.XXX.IS.N.M</t>
  </si>
  <si>
    <t>.M.EHHDSHF.OX.ERL.XXX.HLFT.SX.XXX.XXX.IS.N.M</t>
  </si>
  <si>
    <t>.M.EHHDSHF.OX.ERI.XXX.HLFT.SX.XXX.XXX.IS.N.M</t>
  </si>
  <si>
    <t>.M.EHHDSHF.OX.ERF.XXX.HLFT.SX.XXX.XXX.IS.N.M</t>
  </si>
  <si>
    <t>.M.EHHDSHF.OX.ERA.XXX.HLFT.SX.XXX.XXX.IS.N.M</t>
  </si>
  <si>
    <t>.M.EHHDSTF.OX.$$$.XXX.TEFT.SX.XXX.XXX.IS.N.M</t>
  </si>
  <si>
    <t>.M.EHHDSTF.OX.ATV.XXX.TEFT.SX.XXX.XXX.IS.N.M</t>
  </si>
  <si>
    <t>.M.EHHDSTF.OX.FJA.XXX.TEFT.SX.XXX.XXX.IS.N.M</t>
  </si>
  <si>
    <t>.M.EHHDSTF.OX.INN.XXX.TEFT.SX.XXX.XXX.IS.N.M</t>
  </si>
  <si>
    <t>.M.EHHDSTF.OX.SLI.XXX.TEFT.SX.XXX.XXX.IS.N.M</t>
  </si>
  <si>
    <t>.M.EHHDSTF.OX.PEN.XXX.TEFT.SX.XXX.XXX.IS.N.M</t>
  </si>
  <si>
    <t>.M.EHHDSTF.OX.SJO.XXX.TEFT.SX.XXX.XXX.IS.N.M</t>
  </si>
  <si>
    <t>.M.EHHDSTF.OX.YFT.XXX.TEFT.SX.XXX.XXX.IS.N.M</t>
  </si>
  <si>
    <t>.M.EHHDSTF.OX.SLY.XXX.TEFT.SX.XXX.XXX.IS.N.M</t>
  </si>
  <si>
    <t>.M.EHHDSTF.OX.FLH.XXX.TEFT.SX.XXX.XXX.IS.N.M</t>
  </si>
  <si>
    <t>.M.EHHDSTF.OX.INF.XXX.TEFT.SX.XXX.XXX.IS.N.M</t>
  </si>
  <si>
    <t>.M.EHHDSTF.OX.TRY.XXX.TEFT.SX.XXX.XXX.IS.N.M</t>
  </si>
  <si>
    <t>.M.EHHDSTF.OX.LIF.XXX.TEFT.SX.XXX.XXX.IS.N.M</t>
  </si>
  <si>
    <t>.M.EHHDSTF.OX.NPH.XXX.TEFT.SX.XXX.XXX.IS.N.M</t>
  </si>
  <si>
    <t>.M.EHHDSTF.OX.ERL.XXX.TEFT.SX.XXX.XXX.IS.N.M</t>
  </si>
  <si>
    <t>.M.EHHDSTF.OX.ERI.XXX.TEFT.SX.XXX.XXX.IS.N.M</t>
  </si>
  <si>
    <t>.M.EHHDSTF.OX.ERF.XXX.TEFT.SX.XXX.XXX.IS.N.M</t>
  </si>
  <si>
    <t>.M.EHHDSTF.OX.ERA.XXX.TEFT.SX.XXX.XXX.IS.N.M</t>
  </si>
  <si>
    <t>.M.EVBHBHB.XX.ATV.OPI.XXXX.SX.XXX.XXX.IS.N.M</t>
  </si>
  <si>
    <t>.M.EVBHBHB.XX.FJA.OPI.XXXX.SX.XXX.XXX.IS.N.M</t>
  </si>
  <si>
    <t>.M.EVBHBHB.XX.INN.OPI.XXXX.SX.XXX.XXX.IS.N.M</t>
  </si>
  <si>
    <t>.M.EVBHBHB.XX.SLI.OPI.XXXX.SX.XXX.XXX.IS.N.M</t>
  </si>
  <si>
    <t>.M.EVBHBHB.XX.PEN.OPI.XXXX.SX.XXX.XXX.IS.N.M</t>
  </si>
  <si>
    <t>.M.EVBHBHB.XX.SJO.OPI.XXXX.SX.XXX.XXX.IS.N.M</t>
  </si>
  <si>
    <t>.M.EVBHBHB.XX.YFT.OPI.XXXX.SX.XXX.XXX.IS.N.M</t>
  </si>
  <si>
    <t>.M.EVBHBHB.XX.SLY.OPI.XXXX.SX.XXX.XXX.IS.N.M</t>
  </si>
  <si>
    <t>.M.EVBHBHB.XX.FHL.OPI.XXXX.SX.XXX.XXX.IS.N.M</t>
  </si>
  <si>
    <t>.M.EVBHBHB.XX.INF.OPI.XXXX.SX.XXX.XXX.IS.N.M</t>
  </si>
  <si>
    <t>.M.EVBHBHB.XX.TRY.OPI.XXXX.SX.XXX.XXX.IS.N.M</t>
  </si>
  <si>
    <t>.M.EVBHBHB.XX.LIF.OPI.XXXX.SX.XXX.XXX.IS.N.M</t>
  </si>
  <si>
    <t>.M.EHHDSHF.XX.ATV.OPI.HLFT.SX.XXX.XXX.IS.N.M</t>
  </si>
  <si>
    <t>.M.EHHDSHF.XX.FJA.OPI.HLFT.SX.XXX.XXX.IS.N.M</t>
  </si>
  <si>
    <t>.M.EHHDSHF.XX.INN.OPI.HLFT.SX.XXX.XXX.IS.N.M</t>
  </si>
  <si>
    <t>.M.EHHDSHF.XX.SLI.OPI.HLFT.SX.XXX.XXX.IS.N.M</t>
  </si>
  <si>
    <t>.M.EHHDSHF.XX.PEN.OPI.HLFT.SX.XXX.XXX.IS.N.M</t>
  </si>
  <si>
    <t>.M.EHHDSHF.XX.SJO.OPI.HLFT.SX.XXX.XXX.IS.N.M</t>
  </si>
  <si>
    <t>.M.EHHDSHF.XX.YFT.OPI.HLFT.SX.XXX.XXX.IS.N.M</t>
  </si>
  <si>
    <t>.M.EHHDSHF.XX.SLY.OPI.HLFT.SX.XXX.XXX.IS.N.M</t>
  </si>
  <si>
    <t>.M.EHHDSHF.XX.FLH.OPI.HLFT.SX.XXX.XXX.IS.N.M</t>
  </si>
  <si>
    <t>.M.EHHDSHF.XX.INF.OPI.HLFT.SX.XXX.XXX.IS.N.M</t>
  </si>
  <si>
    <t>.M.EHHDSHF.XX.TRY.OPI.HLFT.SX.XXX.XXX.IS.N.M</t>
  </si>
  <si>
    <t>.M.EHHDSHF.XX.LIF.OPI.HLFT.SX.XXX.XXX.IS.N.M</t>
  </si>
  <si>
    <t>.M.EHHDSTF.XX.ATV.OPI.TEFT.SX.XXX.XXX.IS.N.M</t>
  </si>
  <si>
    <t>.M.EHHDSTF.XX.FJA.OPI.TEFT.SX.XXX.XXX.IS.N.M</t>
  </si>
  <si>
    <t>.M.EHHDSTF.XX.INN.OPI.TEFT.SX.XXX.XXX.IS.N.M</t>
  </si>
  <si>
    <t>.M.EHHDSTF.XX.SLI.OPI.TEFT.SX.XXX.XXX.IS.N.M</t>
  </si>
  <si>
    <t>.M.EHHDSTF.XX.PEN.OPI.TEFT.SX.XXX.XXX.IS.N.M</t>
  </si>
  <si>
    <t>.M.EHHDSTF.XX.SJO.OPI.TEFT.SX.XXX.XXX.IS.N.M</t>
  </si>
  <si>
    <t>.M.EHHDSTF.XX.YFT.OPI.TEFT.SX.XXX.XXX.IS.N.M</t>
  </si>
  <si>
    <t>.M.EHHDSTF.XX.SLY.OPI.TEFT.SX.XXX.XXX.IS.N.M</t>
  </si>
  <si>
    <t>.M.EHHDSTF.XX.FLH.OPI.TEFT.SX.XXX.XXX.IS.N.M</t>
  </si>
  <si>
    <t>.M.EHHDSTF.XX.INF.OPI.TEFT.SX.XXX.XXX.IS.N.M</t>
  </si>
  <si>
    <t>.M.EHHDSTF.XX.TRY.OPI.TEFT.SX.XXX.XXX.IS.N.M</t>
  </si>
  <si>
    <t>.M.EHHDSTF.XX.LIF.OPI.TEFT.SX.XXX.XXX.IS.N.M</t>
  </si>
  <si>
    <t>.M.EVBHBHB.XX.ATV.EIF.XXXX.SX.XXX.XXX.IS.N.M</t>
  </si>
  <si>
    <t>.M.EVBHBHB.XX.FJA.EIF.XXXX.SX.XXX.XXX.IS.N.M</t>
  </si>
  <si>
    <t>.M.EVBHBHB.XX.INN.EIF.XXXX.SX.XXX.XXX.IS.N.M</t>
  </si>
  <si>
    <t>.M.EVBHBHB.XX.SLI.EIF.XXXX.SX.XXX.XXX.IS.N.M</t>
  </si>
  <si>
    <t>.M.EVBHBHB.XX.PEN.EIF.XXXX.SX.XXX.XXX.IS.N.M</t>
  </si>
  <si>
    <t>.M.EVBHBHB.XX.SJO.EIF.XXXX.SX.XXX.XXX.IS.N.M</t>
  </si>
  <si>
    <t>.M.EVBHBHB.XX.YFT.EIF.XXXX.SX.XXX.XXX.IS.N.M</t>
  </si>
  <si>
    <t>.M.EVBHBHB.XX.SLY.EIF.XXXX.SX.XXX.XXX.IS.N.M</t>
  </si>
  <si>
    <t>.M.EVBHBHB.XX.FHL.EIF.XXXX.SX.XXX.XXX.IS.N.M</t>
  </si>
  <si>
    <t>.M.EVBHBHB.XX.INF.EIF.XXXX.SX.XXX.XXX.IS.N.M</t>
  </si>
  <si>
    <t>.M.EVBHBHB.XX.TRY.EIF.XXXX.SX.XXX.XXX.IS.N.M</t>
  </si>
  <si>
    <t>.M.EVBHBHB.XX.LIF.EIF.XXXX.SX.XXX.XXX.IS.N.M</t>
  </si>
  <si>
    <t>.M.EHHDSHF.XX.ATV.EIF.HLFT.SX.XXX.XXX.IS.N.M</t>
  </si>
  <si>
    <t>.M.EHHDSHF.XX.FJA.EIF.HLFT.SX.XXX.XXX.IS.N.M</t>
  </si>
  <si>
    <t>.M.EHHDSHF.XX.INN.EIF.HLFT.SX.XXX.XXX.IS.N.M</t>
  </si>
  <si>
    <t>.M.EHHDSHF.XX.SLI.EIF.HLFT.SX.XXX.XXX.IS.N.M</t>
  </si>
  <si>
    <t>.M.EHHDSHF.XX.PEN.EIF.HLFT.SX.XXX.XXX.IS.N.M</t>
  </si>
  <si>
    <t>.M.EHHDSHF.XX.SJO.EIF.HLFT.SX.XXX.XXX.IS.N.M</t>
  </si>
  <si>
    <t>.M.EHHDSHF.XX.YFT.EIF.HLFT.SX.XXX.XXX.IS.N.M</t>
  </si>
  <si>
    <t>.M.EHHDSHF.XX.SLY.EIF.HLFT.SX.XXX.XXX.IS.N.M</t>
  </si>
  <si>
    <t>.M.EHHDSHF.XX.FLH.EIF.HLFT.SX.XXX.XXX.IS.N.M</t>
  </si>
  <si>
    <t>.M.EHHDSHF.XX.INF.EIF.HLFT.SX.XXX.XXX.IS.N.M</t>
  </si>
  <si>
    <t>.M.EHHDSHF.XX.TRY.EIF.HLFT.SX.XXX.XXX.IS.N.M</t>
  </si>
  <si>
    <t>.M.EHHDSHF.XX.LIF.EIF.HLFT.SX.XXX.XXX.IS.N.M</t>
  </si>
  <si>
    <t>.M.EHHDSTF.XX.ATV.EIF.TEFT.SX.XXX.XXX.IS.N.M</t>
  </si>
  <si>
    <t>.M.EHHDSTF.XX.FJA.EIF.TEFT.SX.XXX.XXX.IS.N.M</t>
  </si>
  <si>
    <t>.M.EHHDSTF.XX.INN.EIF.TEFT.SX.XXX.XXX.IS.N.M</t>
  </si>
  <si>
    <t>.M.EHHDSTF.XX.SLI.EIF.TEFT.SX.XXX.XXX.IS.N.M</t>
  </si>
  <si>
    <t>.M.EHHDSTF.XX.PEN.EIF.TEFT.SX.XXX.XXX.IS.N.M</t>
  </si>
  <si>
    <t>.M.EHHDSTF.XX.SJO.EIF.TEFT.SX.XXX.XXX.IS.N.M</t>
  </si>
  <si>
    <t>.M.EHHDSTF.XX.YFT.EIF.TEFT.SX.XXX.XXX.IS.N.M</t>
  </si>
  <si>
    <t>.M.EHHDSTF.XX.SLY.EIF.TEFT.SX.XXX.XXX.IS.N.M</t>
  </si>
  <si>
    <t>.M.EHHDSTF.XX.FLH.EIF.TEFT.SX.XXX.XXX.IS.N.M</t>
  </si>
  <si>
    <t>.M.EHHDSTF.XX.INF.EIF.TEFT.SX.XXX.XXX.IS.N.M</t>
  </si>
  <si>
    <t>.M.EHHDSTF.XX.TRY.EIF.TEFT.SX.XXX.XXX.IS.N.M</t>
  </si>
  <si>
    <t>.M.EHHDSTF.XX.LIF.EIF.TEFT.SX.XXX.XXX.IS.N.M</t>
  </si>
  <si>
    <t>.M.EVBHB$$.XX.$$$.XXX.XXXX.SX.XXX.ISK.IS.N.M</t>
  </si>
  <si>
    <t>//Sundurliðun hlutabréf, íslenskar krónur</t>
  </si>
  <si>
    <t>.M.EVBHBHB.XX.$$$.XXX.XXXX.SX.XXX.ISK.IS.N.M</t>
  </si>
  <si>
    <t>.M.EVBHBHB.XX.ATV.XXX.XXXX.SX.XXX.ISK.IS.N.M</t>
  </si>
  <si>
    <t>.M.EVBHBHB.XX.FJA.XXX.XXXX.SX.XXX.ISK.IS.N.M</t>
  </si>
  <si>
    <t>.M.EVBHBHB.XX.INN.XXX.XXXX.SX.XXX.ISK.IS.N.M</t>
  </si>
  <si>
    <t>.M.EVBHBHB.XX.SLI.XXX.XXXX.SX.XXX.ISK.IS.N.M</t>
  </si>
  <si>
    <t>.M.EVBHBHB.XX.PEN.XXX.XXXX.SX.XXX.ISK.IS.N.M</t>
  </si>
  <si>
    <t>.M.EVBHBHB.XX.SJO.XXX.XXXX.SX.XXX.ISK.IS.N.M</t>
  </si>
  <si>
    <t>.M.EVBHBHB.XX.YFT.XXX.XXXX.SX.XXX.ISK.IS.N.M</t>
  </si>
  <si>
    <t>.M.EVBHBHB.XX.SLY.XXX.XXXX.SX.XXX.ISK.IS.N.M</t>
  </si>
  <si>
    <t>.M.EVBHBHB.XX.FHL.XXX.XXXX.SX.XXX.ISK.IS.N.M</t>
  </si>
  <si>
    <t>.M.EVBHBHB.XX.INF.XXX.XXXX.SX.XXX.ISK.IS.N.M</t>
  </si>
  <si>
    <t>.M.EVBHBHB.XX.TRY.XXX.XXXX.SX.XXX.ISK.IS.N.M</t>
  </si>
  <si>
    <t>.M.EVBHBHB.XX.LIF.XXX.XXXX.SX.XXX.ISK.IS.N.M</t>
  </si>
  <si>
    <t>.M.EVBHBHB.XX.NPH.XXX.XXXX.SX.XXX.ISK.IS.N.M</t>
  </si>
  <si>
    <t>.M.EVBHBHB.XX.ERL.XXX.XXXX.SX.XXX.ISK.IS.N.M</t>
  </si>
  <si>
    <t>.M.EVBHBHB.XX.ERI.XXX.XXXX.SX.XXX.ISK.IS.N.M</t>
  </si>
  <si>
    <t>.M.EVBHBHB.XX.ERP.XXX.XXXX.SX.XXX.ISK.IS.N.M</t>
  </si>
  <si>
    <t>.M.EVBHBHB.XX.ERV.XXX.XXXX.SX.XXX.ISK.IS.N.M</t>
  </si>
  <si>
    <t>.M.EVBHBHB.XX.ERF.XXX.XXXX.SX.XXX.ISK.IS.N.M</t>
  </si>
  <si>
    <t>.M.EVBHBHB.XX.ERA.XXX.XXXX.SX.XXX.ISK.IS.N.M</t>
  </si>
  <si>
    <t>.M.EHHDS$$.XX.$$$.XXX.XXXX.SX.XXX.ISK.IS.N.M</t>
  </si>
  <si>
    <t>.M.EHHDSHF.XX.$$$.XXX.HLFT.SX.XXX.ISK.IS.N.M</t>
  </si>
  <si>
    <t>.M.EHHDSHF.XX.ATV.XXX.HLFT.SX.XXX.ISK.IS.N.M</t>
  </si>
  <si>
    <t>.M.EHHDSHF.XX.FJA.XXX.HLFT.SX.XXX.ISK.IS.N.M</t>
  </si>
  <si>
    <t>.M.EHHDSHF.XX.INN.XXX.HLFT.SX.XXX.ISK.IS.N.M</t>
  </si>
  <si>
    <t>.M.EHHDSHF.XX.SLI.XXX.HLFT.SX.XXX.ISK.IS.N.M</t>
  </si>
  <si>
    <t>.M.EHHDSHF.XX.PEN.XXX.HLFT.SX.XXX.ISK.IS.N.M</t>
  </si>
  <si>
    <t>.M.EHHDSHF.XX.SJO.XXX.HLFT.SX.XXX.ISK.IS.N.M</t>
  </si>
  <si>
    <t>.M.EHHDSHF.XX.YFT.XXX.HLFT.SX.XXX.ISK.IS.N.M</t>
  </si>
  <si>
    <t>.M.EHHDSHF.XX.SLY.XXX.HLFT.SX.XXX.ISK.IS.N.M</t>
  </si>
  <si>
    <t>.M.EHHDSHF.XX.FLH.XXX.HLFT.SX.XXX.ISK.IS.N.M</t>
  </si>
  <si>
    <t>.M.EHHDSHF.XX.INF.XXX.HLFT.SX.XXX.ISK.IS.N.M</t>
  </si>
  <si>
    <t>.M.EHHDSHF.XX.TRY.XXX.HLFT.SX.XXX.ISK.IS.N.M</t>
  </si>
  <si>
    <t>.M.EHHDSHF.XX.LIF.XXX.HLFT.SX.XXX.ISK.IS.N.M</t>
  </si>
  <si>
    <t>.M.EHHDSHF.XX.NPH.XXX.HLFT.SX.XXX.ISK.IS.N.M</t>
  </si>
  <si>
    <t>.M.EHHDSHF.XX.ERL.XXX.HLFT.SX.XXX.ISK.IS.N.M</t>
  </si>
  <si>
    <t>.M.EHHDSHF.XX.ERI.XXX.HLFT.SX.XXX.ISK.IS.N.M</t>
  </si>
  <si>
    <t>.M.EHHDSHF.XX.ERF.XXX.HLFT.SX.XXX.ISK.IS.N.M</t>
  </si>
  <si>
    <t>.M.EHHDSHF.XX.ERA.XXX.HLFT.SX.XXX.ISK.IS.N.M</t>
  </si>
  <si>
    <t>.M.EHHDSTF.XX.$$$.XXX.TEFT.SX.XXX.ISK.IS.N.M</t>
  </si>
  <si>
    <t>.M.EHHDSTF.XX.ATV.XXX.TEFT.SX.XXX.ISK.IS.N.M</t>
  </si>
  <si>
    <t>.M.EHHDSTF.XX.FJA.XXX.TEFT.SX.XXX.ISK.IS.N.M</t>
  </si>
  <si>
    <t>.M.EHHDSTF.XX.INN.XXX.TEFT.SX.XXX.ISK.IS.N.M</t>
  </si>
  <si>
    <t>.M.EHHDSTF.XX.SLI.XXX.TEFT.SX.XXX.ISK.IS.N.M</t>
  </si>
  <si>
    <t>.M.EHHDSTF.XX.PEN.XXX.TEFT.SX.XXX.ISK.IS.N.M</t>
  </si>
  <si>
    <t>.M.EHHDSTF.XX.SJO.XXX.TEFT.SX.XXX.ISK.IS.N.M</t>
  </si>
  <si>
    <t>.M.EHHDSTF.XX.YFT.XXX.TEFT.SX.XXX.ISK.IS.N.M</t>
  </si>
  <si>
    <t>.M.EHHDSTF.XX.SLY.XXX.TEFT.SX.XXX.ISK.IS.N.M</t>
  </si>
  <si>
    <t>.M.EHHDSTF.XX.FLH.XXX.TEFT.SX.XXX.ISK.IS.N.M</t>
  </si>
  <si>
    <t>.M.EHHDSTF.XX.INF.XXX.TEFT.SX.XXX.ISK.IS.N.M</t>
  </si>
  <si>
    <t>.M.EHHDSTF.XX.TRY.XXX.TEFT.SX.XXX.ISK.IS.N.M</t>
  </si>
  <si>
    <t>.M.EHHDSTF.XX.LIF.XXX.TEFT.SX.XXX.ISK.IS.N.M</t>
  </si>
  <si>
    <t>.M.EHHDSTF.XX.NPH.XXX.TEFT.SX.XXX.ISK.IS.N.M</t>
  </si>
  <si>
    <t>.M.EHHDSTF.XX.ERL.XXX.TEFT.SX.XXX.ISK.IS.N.M</t>
  </si>
  <si>
    <t>.M.EHHDSTF.XX.ERI.XXX.TEFT.SX.XXX.ISK.IS.N.M</t>
  </si>
  <si>
    <t>.M.EHHDSTF.XX.ERF.XXX.TEFT.SX.XXX.ISK.IS.N.M</t>
  </si>
  <si>
    <t>.M.EHHDSTF.XX.ERA.XXX.TEFT.SX.XXX.ISK.IS.N.M</t>
  </si>
  <si>
    <t>.M.EVBHB$$.XX.$$$.XXX.XXXX.SX.XXX.EUR.IS.N.M</t>
  </si>
  <si>
    <t>//Sundurliðun hlutabréf, evrur</t>
  </si>
  <si>
    <t>.M.EVBHBHB.XX.$$$.XXX.XXXX.SX.XXX.EUR.IS.N.M</t>
  </si>
  <si>
    <t>.M.EVBHBHB.XX.ATV.XXX.XXXX.SX.XXX.EUR.IS.N.M</t>
  </si>
  <si>
    <t>.M.EVBHBHB.XX.FJA.XXX.XXXX.SX.XXX.EUR.IS.N.M</t>
  </si>
  <si>
    <t>.M.EVBHBHB.XX.INN.XXX.XXXX.SX.XXX.EUR.IS.N.M</t>
  </si>
  <si>
    <t>.M.EVBHBHB.XX.SLI.XXX.XXXX.SX.XXX.EUR.IS.N.M</t>
  </si>
  <si>
    <t>.M.EVBHBHB.XX.PEN.XXX.XXXX.SX.XXX.EUR.IS.N.M</t>
  </si>
  <si>
    <t>.M.EVBHBHB.XX.SJO.XXX.XXXX.SX.XXX.EUR.IS.N.M</t>
  </si>
  <si>
    <t>.M.EVBHBHB.XX.YFT.XXX.XXXX.SX.XXX.EUR.IS.N.M</t>
  </si>
  <si>
    <t>.M.EVBHBHB.XX.SLY.XXX.XXXX.SX.XXX.EUR.IS.N.M</t>
  </si>
  <si>
    <t>.M.EVBHBHB.XX.FHL.XXX.XXXX.SX.XXX.EUR.IS.N.M</t>
  </si>
  <si>
    <t>.M.EVBHBHB.XX.INF.XXX.XXXX.SX.XXX.EUR.IS.N.M</t>
  </si>
  <si>
    <t>.M.EVBHBHB.XX.TRY.XXX.XXXX.SX.XXX.EUR.IS.N.M</t>
  </si>
  <si>
    <t>.M.EVBHBHB.XX.LIF.XXX.XXXX.SX.XXX.EUR.IS.N.M</t>
  </si>
  <si>
    <t>.M.EVBHBHB.XX.NPH.XXX.XXXX.SX.XXX.EUR.IS.N.M</t>
  </si>
  <si>
    <t>.M.EVBHBHB.XX.ERL.XXX.XXXX.SX.XXX.EUR.IS.N.M</t>
  </si>
  <si>
    <t>.M.EVBHBHB.XX.ERI.XXX.XXXX.SX.XXX.EUR.IS.N.M</t>
  </si>
  <si>
    <t>.M.EVBHBHB.XX.ERP.XXX.XXXX.SX.XXX.EUR.IS.N.M</t>
  </si>
  <si>
    <t>.M.EVBHBHB.XX.ERV.XXX.XXXX.SX.XXX.EUR.IS.N.M</t>
  </si>
  <si>
    <t>.M.EVBHBHB.XX.ERF.XXX.XXXX.SX.XXX.EUR.IS.N.M</t>
  </si>
  <si>
    <t>.M.EVBHBHB.XX.ERA.XXX.XXXX.SX.XXX.EUR.IS.N.M</t>
  </si>
  <si>
    <t>.M.EHHDS$$.XX.$$$.XXX.XXXX.SX.XXX.EUR.IS.N.M</t>
  </si>
  <si>
    <t>.M.EHHDSHF.XX.$$$.XXX.HLFT.SX.XXX.EUR.IS.N.M</t>
  </si>
  <si>
    <t>.M.EHHDSHF.XX.ATV.XXX.HLFT.SX.XXX.EUR.IS.N.M</t>
  </si>
  <si>
    <t>.M.EHHDSHF.XX.FJA.XXX.HLFT.SX.XXX.EUR.IS.N.M</t>
  </si>
  <si>
    <t>.M.EHHDSHF.XX.INN.XXX.HLFT.SX.XXX.EUR.IS.N.M</t>
  </si>
  <si>
    <t>.M.EHHDSHF.XX.SLI.XXX.HLFT.SX.XXX.EUR.IS.N.M</t>
  </si>
  <si>
    <t>.M.EHHDSHF.XX.PEN.XXX.HLFT.SX.XXX.EUR.IS.N.M</t>
  </si>
  <si>
    <t>.M.EHHDSHF.XX.SJO.XXX.HLFT.SX.XXX.EUR.IS.N.M</t>
  </si>
  <si>
    <t>.M.EHHDSHF.XX.YFT.XXX.HLFT.SX.XXX.EUR.IS.N.M</t>
  </si>
  <si>
    <t>.M.EHHDSHF.XX.SLY.XXX.HLFT.SX.XXX.EUR.IS.N.M</t>
  </si>
  <si>
    <t>.M.EHHDSHF.XX.FLH.XXX.HLFT.SX.XXX.EUR.IS.N.M</t>
  </si>
  <si>
    <t>.M.EHHDSHF.XX.INF.XXX.HLFT.SX.XXX.EUR.IS.N.M</t>
  </si>
  <si>
    <t>.M.EHHDSHF.XX.TRY.XXX.HLFT.SX.XXX.EUR.IS.N.M</t>
  </si>
  <si>
    <t>.M.EHHDSHF.XX.LIF.XXX.HLFT.SX.XXX.EUR.IS.N.M</t>
  </si>
  <si>
    <t>.M.EHHDSHF.XX.NPH.XXX.HLFT.SX.XXX.EUR.IS.N.M</t>
  </si>
  <si>
    <t>.M.EHHDSHF.XX.ERL.XXX.HLFT.SX.XXX.EUR.IS.N.M</t>
  </si>
  <si>
    <t>.M.EHHDSHF.XX.ERI.XXX.HLFT.SX.XXX.EUR.IS.N.M</t>
  </si>
  <si>
    <t>.M.EHHDSHF.XX.ERF.XXX.HLFT.SX.XXX.EUR.IS.N.M</t>
  </si>
  <si>
    <t>.M.EHHDSHF.XX.ERA.XXX.HLFT.SX.XXX.EUR.IS.N.M</t>
  </si>
  <si>
    <t>.M.EHHDSTF.XX.$$$.XXX.TEFT.SX.XXX.EUR.IS.N.M</t>
  </si>
  <si>
    <t>.M.EHHDSTF.XX.ATV.XXX.TEFT.SX.XXX.EUR.IS.N.M</t>
  </si>
  <si>
    <t>.M.EHHDSTF.XX.FJA.XXX.TEFT.SX.XXX.EUR.IS.N.M</t>
  </si>
  <si>
    <t>.M.EHHDSTF.XX.INN.XXX.TEFT.SX.XXX.EUR.IS.N.M</t>
  </si>
  <si>
    <t>.M.EHHDSTF.XX.SLI.XXX.TEFT.SX.XXX.EUR.IS.N.M</t>
  </si>
  <si>
    <t>.M.EHHDSTF.XX.PEN.XXX.TEFT.SX.XXX.EUR.IS.N.M</t>
  </si>
  <si>
    <t>.M.EHHDSTF.XX.SJO.XXX.TEFT.SX.XXX.EUR.IS.N.M</t>
  </si>
  <si>
    <t>.M.EHHDSTF.XX.YFT.XXX.TEFT.SX.XXX.EUR.IS.N.M</t>
  </si>
  <si>
    <t>.M.EHHDSTF.XX.SLY.XXX.TEFT.SX.XXX.EUR.IS.N.M</t>
  </si>
  <si>
    <t>.M.EHHDSTF.XX.FLH.XXX.TEFT.SX.XXX.EUR.IS.N.M</t>
  </si>
  <si>
    <t>.M.EHHDSTF.XX.INF.XXX.TEFT.SX.XXX.EUR.IS.N.M</t>
  </si>
  <si>
    <t>.M.EHHDSTF.XX.TRY.XXX.TEFT.SX.XXX.EUR.IS.N.M</t>
  </si>
  <si>
    <t>.M.EHHDSTF.XX.LIF.XXX.TEFT.SX.XXX.EUR.IS.N.M</t>
  </si>
  <si>
    <t>.M.EHHDSTF.XX.NPH.XXX.TEFT.SX.XXX.EUR.IS.N.M</t>
  </si>
  <si>
    <t>.M.EHHDSTF.XX.ERL.XXX.TEFT.SX.XXX.EUR.IS.N.M</t>
  </si>
  <si>
    <t>.M.EHHDSTF.XX.ERI.XXX.TEFT.SX.XXX.EUR.IS.N.M</t>
  </si>
  <si>
    <t>.M.EHHDSTF.XX.ERF.XXX.TEFT.SX.XXX.EUR.IS.N.M</t>
  </si>
  <si>
    <t>.M.EHHDSTF.XX.ERA.XXX.TEFT.SX.XXX.EUR.IS.N.M</t>
  </si>
  <si>
    <t>.M.EVBHB$$.XX.$$$.XXX.XXXX.SX.XXX.USD.IS.N.M</t>
  </si>
  <si>
    <t>//Sundurliðun hlutabréf USD</t>
  </si>
  <si>
    <t>.M.EVBHBHB.XX.$$$.XXX.XXXX.SX.XXX.USD.IS.N.M</t>
  </si>
  <si>
    <t>.M.EVBHBHB.XX.ATV.XXX.XXXX.SX.XXX.USD.IS.N.M</t>
  </si>
  <si>
    <t>.M.EVBHBHB.XX.FJA.XXX.XXXX.SX.XXX.USD.IS.N.M</t>
  </si>
  <si>
    <t>.M.EVBHBHB.XX.INN.XXX.XXXX.SX.XXX.USD.IS.N.M</t>
  </si>
  <si>
    <t>.M.EVBHBHB.XX.SLI.XXX.XXXX.SX.XXX.USD.IS.N.M</t>
  </si>
  <si>
    <t>.M.EVBHBHB.XX.PEN.XXX.XXXX.SX.XXX.USD.IS.N.M</t>
  </si>
  <si>
    <t>.M.EVBHBHB.XX.SJO.XXX.XXXX.SX.XXX.USD.IS.N.M</t>
  </si>
  <si>
    <t>.M.EVBHBHB.XX.YFT.XXX.XXXX.SX.XXX.USD.IS.N.M</t>
  </si>
  <si>
    <t>.M.EVBHBHB.XX.SLY.XXX.XXXX.SX.XXX.USD.IS.N.M</t>
  </si>
  <si>
    <t>.M.EVBHBHB.XX.FHL.XXX.XXXX.SX.XXX.USD.IS.N.M</t>
  </si>
  <si>
    <t>.M.EVBHBHB.XX.INF.XXX.XXXX.SX.XXX.USD.IS.N.M</t>
  </si>
  <si>
    <t>.M.EVBHBHB.XX.TRY.XXX.XXXX.SX.XXX.USD.IS.N.M</t>
  </si>
  <si>
    <t>.M.EVBHBHB.XX.LIF.XXX.XXXX.SX.XXX.USD.IS.N.M</t>
  </si>
  <si>
    <t>.M.EVBHBHB.XX.NPH.XXX.XXXX.SX.XXX.USD.IS.N.M</t>
  </si>
  <si>
    <t>.M.EVBHBHB.XX.ERL.XXX.XXXX.SX.XXX.USD.IS.N.M</t>
  </si>
  <si>
    <t>.M.EVBHBHB.XX.ERI.XXX.XXXX.SX.XXX.USD.IS.N.M</t>
  </si>
  <si>
    <t>.M.EVBHBHB.XX.ERP.XXX.XXXX.SX.XXX.USD.IS.N.M</t>
  </si>
  <si>
    <t>.M.EVBHBHB.XX.ERV.XXX.XXXX.SX.XXX.USD.IS.N.M</t>
  </si>
  <si>
    <t>.M.EVBHBHB.XX.ERF.XXX.XXXX.SX.XXX.USD.IS.N.M</t>
  </si>
  <si>
    <t>.M.EVBHBHB.XX.ERA.XXX.XXXX.SX.XXX.USD.IS.N.M</t>
  </si>
  <si>
    <t>.M.EHHDS$$.XX.$$$.XXX.XXXX.SX.XXX.USD.IS.N.M</t>
  </si>
  <si>
    <t>.M.EHHDSHF.XX.$$$.XXX.HLFT.SX.XXX.USD.IS.N.M</t>
  </si>
  <si>
    <t>.M.EHHDSHF.XX.ATV.XXX.HLFT.SX.XXX.USD.IS.N.M</t>
  </si>
  <si>
    <t>.M.EHHDSHF.XX.FJA.XXX.HLFT.SX.XXX.USD.IS.N.M</t>
  </si>
  <si>
    <t>.M.EHHDSHF.XX.INN.XXX.HLFT.SX.XXX.USD.IS.N.M</t>
  </si>
  <si>
    <t>.M.EHHDSHF.XX.SLI.XXX.HLFT.SX.XXX.USD.IS.N.M</t>
  </si>
  <si>
    <t>.M.EHHDSHF.XX.PEN.XXX.HLFT.SX.XXX.USD.IS.N.M</t>
  </si>
  <si>
    <t>.M.EHHDSHF.XX.SJO.XXX.HLFT.SX.XXX.USD.IS.N.M</t>
  </si>
  <si>
    <t>.M.EHHDSHF.XX.YFT.XXX.HLFT.SX.XXX.USD.IS.N.M</t>
  </si>
  <si>
    <t>.M.EHHDSHF.XX.SLY.XXX.HLFT.SX.XXX.USD.IS.N.M</t>
  </si>
  <si>
    <t>.M.EHHDSHF.XX.FLH.XXX.HLFT.SX.XXX.USD.IS.N.M</t>
  </si>
  <si>
    <t>.M.EHHDSHF.XX.INF.XXX.HLFT.SX.XXX.USD.IS.N.M</t>
  </si>
  <si>
    <t>.M.EHHDSHF.XX.TRY.XXX.HLFT.SX.XXX.USD.IS.N.M</t>
  </si>
  <si>
    <t>.M.EHHDSHF.XX.LIF.XXX.HLFT.SX.XXX.USD.IS.N.M</t>
  </si>
  <si>
    <t>.M.EHHDSHF.XX.NPH.XXX.HLFT.SX.XXX.USD.IS.N.M</t>
  </si>
  <si>
    <t>.M.EHHDSHF.XX.ERL.XXX.HLFT.SX.XXX.USD.IS.N.M</t>
  </si>
  <si>
    <t>.M.EHHDSHF.XX.ERI.XXX.HLFT.SX.XXX.USD.IS.N.M</t>
  </si>
  <si>
    <t>.M.EHHDSHF.XX.ERF.XXX.HLFT.SX.XXX.USD.IS.N.M</t>
  </si>
  <si>
    <t>.M.EHHDSHF.XX.ERA.XXX.HLFT.SX.XXX.USD.IS.N.M</t>
  </si>
  <si>
    <t>.M.EHHDSTF.XX.$$$.XXX.TEFT.SX.XXX.USD.IS.N.M</t>
  </si>
  <si>
    <t>.M.EHHDSTF.XX.ATV.XXX.TEFT.SX.XXX.USD.IS.N.M</t>
  </si>
  <si>
    <t>.M.EHHDSTF.XX.FJA.XXX.TEFT.SX.XXX.USD.IS.N.M</t>
  </si>
  <si>
    <t>.M.EHHDSTF.XX.INN.XXX.TEFT.SX.XXX.USD.IS.N.M</t>
  </si>
  <si>
    <t>.M.EHHDSTF.XX.SLI.XXX.TEFT.SX.XXX.USD.IS.N.M</t>
  </si>
  <si>
    <t>.M.EHHDSTF.XX.PEN.XXX.TEFT.SX.XXX.USD.IS.N.M</t>
  </si>
  <si>
    <t>.M.EHHDSTF.XX.SJO.XXX.TEFT.SX.XXX.USD.IS.N.M</t>
  </si>
  <si>
    <t>.M.EHHDSTF.XX.YFT.XXX.TEFT.SX.XXX.USD.IS.N.M</t>
  </si>
  <si>
    <t>.M.EHHDSTF.XX.SLY.XXX.TEFT.SX.XXX.USD.IS.N.M</t>
  </si>
  <si>
    <t>.M.EHHDSTF.XX.FLH.XXX.TEFT.SX.XXX.USD.IS.N.M</t>
  </si>
  <si>
    <t>.M.EHHDSTF.XX.INF.XXX.TEFT.SX.XXX.USD.IS.N.M</t>
  </si>
  <si>
    <t>.M.EHHDSTF.XX.TRY.XXX.TEFT.SX.XXX.USD.IS.N.M</t>
  </si>
  <si>
    <t>.M.EHHDSTF.XX.LIF.XXX.TEFT.SX.XXX.USD.IS.N.M</t>
  </si>
  <si>
    <t>.M.EHHDSTF.XX.NPH.XXX.TEFT.SX.XXX.USD.IS.N.M</t>
  </si>
  <si>
    <t>.M.EHHDSTF.XX.ERL.XXX.TEFT.SX.XXX.USD.IS.N.M</t>
  </si>
  <si>
    <t>.M.EHHDSTF.XX.ERI.XXX.TEFT.SX.XXX.USD.IS.N.M</t>
  </si>
  <si>
    <t>.M.EHHDSTF.XX.ERF.XXX.TEFT.SX.XXX.USD.IS.N.M</t>
  </si>
  <si>
    <t>.M.EHHDSTF.XX.ERA.XXX.TEFT.SX.XXX.USD.IS.N.M</t>
  </si>
  <si>
    <t>.M.EVBHB$$.XX.$$$.XXX.XXXX.SX.XXX.GBP.IS.N.M</t>
  </si>
  <si>
    <t>//Sundurliðun hlutabréf GBP</t>
  </si>
  <si>
    <t>.M.EVBHBHB.XX.$$$.XXX.XXXX.SX.XXX.GBP.IS.N.M</t>
  </si>
  <si>
    <t>.M.EVBHBHB.XX.ATV.XXX.XXXX.SX.XXX.GBP.IS.N.M</t>
  </si>
  <si>
    <t>.M.EVBHBHB.XX.FJA.XXX.XXXX.SX.XXX.GBP.IS.N.M</t>
  </si>
  <si>
    <t>.M.EVBHBHB.XX.INN.XXX.XXXX.SX.XXX.GBP.IS.N.M</t>
  </si>
  <si>
    <t>.M.EVBHBHB.XX.SLI.XXX.XXXX.SX.XXX.GBP.IS.N.M</t>
  </si>
  <si>
    <t>.M.EVBHBHB.XX.PEN.XXX.XXXX.SX.XXX.GBP.IS.N.M</t>
  </si>
  <si>
    <t>.M.EVBHBHB.XX.SJO.XXX.XXXX.SX.XXX.GBP.IS.N.M</t>
  </si>
  <si>
    <t>.M.EVBHBHB.XX.YFT.XXX.XXXX.SX.XXX.GBP.IS.N.M</t>
  </si>
  <si>
    <t>.M.EVBHBHB.XX.SLY.XXX.XXXX.SX.XXX.GBP.IS.N.M</t>
  </si>
  <si>
    <t>.M.EVBHBHB.XX.FHL.XXX.XXXX.SX.XXX.GBP.IS.N.M</t>
  </si>
  <si>
    <t>.M.EVBHBHB.XX.INF.XXX.XXXX.SX.XXX.GBP.IS.N.M</t>
  </si>
  <si>
    <t>.M.EVBHBHB.XX.TRY.XXX.XXXX.SX.XXX.GBP.IS.N.M</t>
  </si>
  <si>
    <t>.M.EVBHBHB.XX.LIF.XXX.XXXX.SX.XXX.GBP.IS.N.M</t>
  </si>
  <si>
    <t>.M.EVBHBHB.XX.NPH.XXX.XXXX.SX.XXX.GBP.IS.N.M</t>
  </si>
  <si>
    <t>.M.EVBHBHB.XX.ERL.XXX.XXXX.SX.XXX.GBP.IS.N.M</t>
  </si>
  <si>
    <t>.M.EVBHBHB.XX.ERI.XXX.XXXX.SX.XXX.GBP.IS.N.M</t>
  </si>
  <si>
    <t>.M.EVBHBHB.XX.ERP.XXX.XXXX.SX.XXX.GBP.IS.N.M</t>
  </si>
  <si>
    <t>.M.EVBHBHB.XX.ERV.XXX.XXXX.SX.XXX.GBP.IS.N.M</t>
  </si>
  <si>
    <t>.M.EVBHBHB.XX.ERF.XXX.XXXX.SX.XXX.GBP.IS.N.M</t>
  </si>
  <si>
    <t>.M.EVBHBHB.XX.ERA.XXX.XXXX.SX.XXX.GBP.IS.N.M</t>
  </si>
  <si>
    <t>.M.EHHDS$$.XX.$$$.XXX.XXXX.SX.XXX.GBP.IS.N.M</t>
  </si>
  <si>
    <t>.M.EHHDSHF.XX.$$$.XXX.HLFT.SX.XXX.GBP.IS.N.M</t>
  </si>
  <si>
    <t>.M.EHHDSHF.XX.ATV.XXX.HLFT.SX.XXX.GBP.IS.N.M</t>
  </si>
  <si>
    <t>.M.EHHDSHF.XX.FJA.XXX.HLFT.SX.XXX.GBP.IS.N.M</t>
  </si>
  <si>
    <t>.M.EHHDSHF.XX.INN.XXX.HLFT.SX.XXX.GBP.IS.N.M</t>
  </si>
  <si>
    <t>.M.EHHDSHF.XX.SLI.XXX.HLFT.SX.XXX.GBP.IS.N.M</t>
  </si>
  <si>
    <t>.M.EHHDSHF.XX.PEN.XXX.HLFT.SX.XXX.GBP.IS.N.M</t>
  </si>
  <si>
    <t>.M.EHHDSHF.XX.SJO.XXX.HLFT.SX.XXX.GBP.IS.N.M</t>
  </si>
  <si>
    <t>.M.EHHDSHF.XX.YFT.XXX.HLFT.SX.XXX.GBP.IS.N.M</t>
  </si>
  <si>
    <t>.M.EHHDSHF.XX.SLY.XXX.HLFT.SX.XXX.GBP.IS.N.M</t>
  </si>
  <si>
    <t>.M.EHHDSHF.XX.FLH.XXX.HLFT.SX.XXX.GBP.IS.N.M</t>
  </si>
  <si>
    <t>.M.EHHDSHF.XX.INF.XXX.HLFT.SX.XXX.GBP.IS.N.M</t>
  </si>
  <si>
    <t>.M.EHHDSHF.XX.TRY.XXX.HLFT.SX.XXX.GBP.IS.N.M</t>
  </si>
  <si>
    <t>.M.EHHDSHF.XX.LIF.XXX.HLFT.SX.XXX.GBP.IS.N.M</t>
  </si>
  <si>
    <t>.M.EHHDSHF.XX.NPH.XXX.HLFT.SX.XXX.GBP.IS.N.M</t>
  </si>
  <si>
    <t>.M.EHHDSHF.XX.ERL.XXX.HLFT.SX.XXX.GBP.IS.N.M</t>
  </si>
  <si>
    <t>.M.EHHDSHF.XX.ERI.XXX.HLFT.SX.XXX.GBP.IS.N.M</t>
  </si>
  <si>
    <t>.M.EHHDSHF.XX.ERF.XXX.HLFT.SX.XXX.GBP.IS.N.M</t>
  </si>
  <si>
    <t>.M.EHHDSHF.XX.ERA.XXX.HLFT.SX.XXX.GBP.IS.N.M</t>
  </si>
  <si>
    <t>.M.EHHDSTF.XX.$$$.XXX.TEFT.SX.XXX.GBP.IS.N.M</t>
  </si>
  <si>
    <t>.M.EHHDSTF.XX.ATV.XXX.TEFT.SX.XXX.GBP.IS.N.M</t>
  </si>
  <si>
    <t>.M.EHHDSTF.XX.FJA.XXX.TEFT.SX.XXX.GBP.IS.N.M</t>
  </si>
  <si>
    <t>.M.EHHDSTF.XX.INN.XXX.TEFT.SX.XXX.GBP.IS.N.M</t>
  </si>
  <si>
    <t>.M.EHHDSTF.XX.SLI.XXX.TEFT.SX.XXX.GBP.IS.N.M</t>
  </si>
  <si>
    <t>.M.EHHDSTF.XX.PEN.XXX.TEFT.SX.XXX.GBP.IS.N.M</t>
  </si>
  <si>
    <t>.M.EHHDSTF.XX.SJO.XXX.TEFT.SX.XXX.GBP.IS.N.M</t>
  </si>
  <si>
    <t>.M.EHHDSTF.XX.YFT.XXX.TEFT.SX.XXX.GBP.IS.N.M</t>
  </si>
  <si>
    <t>.M.EHHDSTF.XX.SLY.XXX.TEFT.SX.XXX.GBP.IS.N.M</t>
  </si>
  <si>
    <t>.M.EHHDSTF.XX.FLH.XXX.TEFT.SX.XXX.GBP.IS.N.M</t>
  </si>
  <si>
    <t>.M.EHHDSTF.XX.INF.XXX.TEFT.SX.XXX.GBP.IS.N.M</t>
  </si>
  <si>
    <t>.M.EHHDSTF.XX.TRY.XXX.TEFT.SX.XXX.GBP.IS.N.M</t>
  </si>
  <si>
    <t>.M.EHHDSTF.XX.LIF.XXX.TEFT.SX.XXX.GBP.IS.N.M</t>
  </si>
  <si>
    <t>.M.EHHDSTF.XX.NPH.XXX.TEFT.SX.XXX.GBP.IS.N.M</t>
  </si>
  <si>
    <t>.M.EHHDSTF.XX.ERL.XXX.TEFT.SX.XXX.GBP.IS.N.M</t>
  </si>
  <si>
    <t>.M.EHHDSTF.XX.ERI.XXX.TEFT.SX.XXX.GBP.IS.N.M</t>
  </si>
  <si>
    <t>.M.EHHDSTF.XX.ERF.XXX.TEFT.SX.XXX.GBP.IS.N.M</t>
  </si>
  <si>
    <t>.M.EHHDSTF.XX.ERA.XXX.TEFT.SX.XXX.GBP.IS.N.M</t>
  </si>
  <si>
    <t>.M.EVBHB$$.XX.$$$.XXX.XXXX.SX.XXX.JPY.IS.N.M</t>
  </si>
  <si>
    <t>//Sundurliðun hlutabréf JPY</t>
  </si>
  <si>
    <t>.M.EVBHBHB.XX.$$$.XXX.XXXX.SX.XXX.JPY.IS.N.M</t>
  </si>
  <si>
    <t>.M.EVBHBHB.XX.ATV.XXX.XXXX.SX.XXX.JPY.IS.N.M</t>
  </si>
  <si>
    <t>.M.EVBHBHB.XX.FJA.XXX.XXXX.SX.XXX.JPY.IS.N.M</t>
  </si>
  <si>
    <t>.M.EVBHBHB.XX.INN.XXX.XXXX.SX.XXX.JPY.IS.N.M</t>
  </si>
  <si>
    <t>.M.EVBHBHB.XX.SLI.XXX.XXXX.SX.XXX.JPY.IS.N.M</t>
  </si>
  <si>
    <t>.M.EVBHBHB.XX.PEN.XXX.XXXX.SX.XXX.JPY.IS.N.M</t>
  </si>
  <si>
    <t>.M.EVBHBHB.XX.SJO.XXX.XXXX.SX.XXX.JPY.IS.N.M</t>
  </si>
  <si>
    <t>.M.EVBHBHB.XX.YFT.XXX.XXXX.SX.XXX.JPY.IS.N.M</t>
  </si>
  <si>
    <t>.M.EVBHBHB.XX.SLY.XXX.XXXX.SX.XXX.JPY.IS.N.M</t>
  </si>
  <si>
    <t>.M.EVBHBHB.XX.FHL.XXX.XXXX.SX.XXX.JPY.IS.N.M</t>
  </si>
  <si>
    <t>.M.EVBHBHB.XX.INF.XXX.XXXX.SX.XXX.JPY.IS.N.M</t>
  </si>
  <si>
    <t>.M.EVBHBHB.XX.TRY.XXX.XXXX.SX.XXX.JPY.IS.N.M</t>
  </si>
  <si>
    <t>.M.EVBHBHB.XX.LIF.XXX.XXXX.SX.XXX.JPY.IS.N.M</t>
  </si>
  <si>
    <t>.M.EVBHBHB.XX.NPH.XXX.XXXX.SX.XXX.JPY.IS.N.M</t>
  </si>
  <si>
    <t>.M.EVBHBHB.XX.ERL.XXX.XXXX.SX.XXX.JPY.IS.N.M</t>
  </si>
  <si>
    <t>.M.EVBHBHB.XX.ERI.XXX.XXXX.SX.XXX.JPY.IS.N.M</t>
  </si>
  <si>
    <t>.M.EVBHBHB.XX.ERP.XXX.XXXX.SX.XXX.JPY.IS.N.M</t>
  </si>
  <si>
    <t>.M.EVBHBHB.XX.ERV.XXX.XXXX.SX.XXX.JPY.IS.N.M</t>
  </si>
  <si>
    <t>.M.EVBHBHB.XX.ERF.XXX.XXXX.SX.XXX.JPY.IS.N.M</t>
  </si>
  <si>
    <t>.M.EVBHBHB.XX.ERA.XXX.XXXX.SX.XXX.JPY.IS.N.M</t>
  </si>
  <si>
    <t>.M.EHHDS$$.XX.$$$.XXX.XXXX.SX.XXX.JPY.IS.N.M</t>
  </si>
  <si>
    <t>.M.EHHDSHF.XX.$$$.XXX.HLFT.SX.XXX.JPY.IS.N.M</t>
  </si>
  <si>
    <t>.M.EHHDSHF.XX.ATV.XXX.HLFT.SX.XXX.JPY.IS.N.M</t>
  </si>
  <si>
    <t>.M.EHHDSHF.XX.FJA.XXX.HLFT.SX.XXX.JPY.IS.N.M</t>
  </si>
  <si>
    <t>.M.EHHDSHF.XX.INN.XXX.HLFT.SX.XXX.JPY.IS.N.M</t>
  </si>
  <si>
    <t>.M.EHHDSHF.XX.SLI.XXX.HLFT.SX.XXX.JPY.IS.N.M</t>
  </si>
  <si>
    <t>.M.EHHDSHF.XX.PEN.XXX.HLFT.SX.XXX.JPY.IS.N.M</t>
  </si>
  <si>
    <t>.M.EHHDSHF.XX.SJO.XXX.HLFT.SX.XXX.JPY.IS.N.M</t>
  </si>
  <si>
    <t>.M.EHHDSHF.XX.YFT.XXX.HLFT.SX.XXX.JPY.IS.N.M</t>
  </si>
  <si>
    <t>.M.EHHDSHF.XX.SLY.XXX.HLFT.SX.XXX.JPY.IS.N.M</t>
  </si>
  <si>
    <t>.M.EHHDSHF.XX.FLH.XXX.HLFT.SX.XXX.JPY.IS.N.M</t>
  </si>
  <si>
    <t>.M.EHHDSHF.XX.INF.XXX.HLFT.SX.XXX.JPY.IS.N.M</t>
  </si>
  <si>
    <t>.M.EHHDSHF.XX.TRY.XXX.HLFT.SX.XXX.JPY.IS.N.M</t>
  </si>
  <si>
    <t>.M.EHHDSHF.XX.LIF.XXX.HLFT.SX.XXX.JPY.IS.N.M</t>
  </si>
  <si>
    <t>.M.EHHDSHF.XX.NPH.XXX.HLFT.SX.XXX.JPY.IS.N.M</t>
  </si>
  <si>
    <t>.M.EHHDSHF.XX.ERL.XXX.HLFT.SX.XXX.JPY.IS.N.M</t>
  </si>
  <si>
    <t>.M.EHHDSHF.XX.ERI.XXX.HLFT.SX.XXX.JPY.IS.N.M</t>
  </si>
  <si>
    <t>.M.EHHDSHF.XX.ERF.XXX.HLFT.SX.XXX.JPY.IS.N.M</t>
  </si>
  <si>
    <t>.M.EHHDSHF.XX.ERA.XXX.HLFT.SX.XXX.JPY.IS.N.M</t>
  </si>
  <si>
    <t>.M.EHHDSTF.XX.$$$.XXX.TEFT.SX.XXX.JPY.IS.N.M</t>
  </si>
  <si>
    <t>.M.EHHDSTF.XX.ATV.XXX.TEFT.SX.XXX.JPY.IS.N.M</t>
  </si>
  <si>
    <t>.M.EHHDSTF.XX.FJA.XXX.TEFT.SX.XXX.JPY.IS.N.M</t>
  </si>
  <si>
    <t>.M.EHHDSTF.XX.INN.XXX.TEFT.SX.XXX.JPY.IS.N.M</t>
  </si>
  <si>
    <t>.M.EHHDSTF.XX.SLI.XXX.TEFT.SX.XXX.JPY.IS.N.M</t>
  </si>
  <si>
    <t>.M.EHHDSTF.XX.PEN.XXX.TEFT.SX.XXX.JPY.IS.N.M</t>
  </si>
  <si>
    <t>.M.EHHDSTF.XX.SJO.XXX.TEFT.SX.XXX.JPY.IS.N.M</t>
  </si>
  <si>
    <t>.M.EHHDSTF.XX.YFT.XXX.TEFT.SX.XXX.JPY.IS.N.M</t>
  </si>
  <si>
    <t>.M.EHHDSTF.XX.SLY.XXX.TEFT.SX.XXX.JPY.IS.N.M</t>
  </si>
  <si>
    <t>.M.EHHDSTF.XX.FLH.XXX.TEFT.SX.XXX.JPY.IS.N.M</t>
  </si>
  <si>
    <t>.M.EHHDSTF.XX.INF.XXX.TEFT.SX.XXX.JPY.IS.N.M</t>
  </si>
  <si>
    <t>.M.EHHDSTF.XX.TRY.XXX.TEFT.SX.XXX.JPY.IS.N.M</t>
  </si>
  <si>
    <t>.M.EHHDSTF.XX.LIF.XXX.TEFT.SX.XXX.JPY.IS.N.M</t>
  </si>
  <si>
    <t>.M.EHHDSTF.XX.NPH.XXX.TEFT.SX.XXX.JPY.IS.N.M</t>
  </si>
  <si>
    <t>.M.EHHDSTF.XX.ERL.XXX.TEFT.SX.XXX.JPY.IS.N.M</t>
  </si>
  <si>
    <t>.M.EHHDSTF.XX.ERI.XXX.TEFT.SX.XXX.JPY.IS.N.M</t>
  </si>
  <si>
    <t>.M.EHHDSTF.XX.ERF.XXX.TEFT.SX.XXX.JPY.IS.N.M</t>
  </si>
  <si>
    <t>.M.EHHDSTF.XX.ERA.XXX.TEFT.SX.XXX.JPY.IS.N.M</t>
  </si>
  <si>
    <t>.M.EVBHB$$.XX.$$$.XXX.XXXX.SX.XXX.DKK.IS.N.M</t>
  </si>
  <si>
    <t>//Sundurliðun hlutabréf DKK</t>
  </si>
  <si>
    <t>.M.EVBHBHB.XX.$$$.XXX.XXXX.SX.XXX.DKK.IS.N.M</t>
  </si>
  <si>
    <t>.M.EVBHBHB.XX.ATV.XXX.XXXX.SX.XXX.DKK.IS.N.M</t>
  </si>
  <si>
    <t>.M.EVBHBHB.XX.FJA.XXX.XXXX.SX.XXX.DKK.IS.N.M</t>
  </si>
  <si>
    <t>.M.EVBHBHB.XX.INN.XXX.XXXX.SX.XXX.DKK.IS.N.M</t>
  </si>
  <si>
    <t>.M.EVBHBHB.XX.SLI.XXX.XXXX.SX.XXX.DKK.IS.N.M</t>
  </si>
  <si>
    <t>.M.EVBHBHB.XX.PEN.XXX.XXXX.SX.XXX.DKK.IS.N.M</t>
  </si>
  <si>
    <t>.M.EVBHBHB.XX.SJO.XXX.XXXX.SX.XXX.DKK.IS.N.M</t>
  </si>
  <si>
    <t>.M.EVBHBHB.XX.YFT.XXX.XXXX.SX.XXX.DKK.IS.N.M</t>
  </si>
  <si>
    <t>.M.EVBHBHB.XX.SLY.XXX.XXXX.SX.XXX.DKK.IS.N.M</t>
  </si>
  <si>
    <t>.M.EVBHBHB.XX.FHL.XXX.XXXX.SX.XXX.DKK.IS.N.M</t>
  </si>
  <si>
    <t>.M.EVBHBHB.XX.INF.XXX.XXXX.SX.XXX.DKK.IS.N.M</t>
  </si>
  <si>
    <t>.M.EVBHBHB.XX.TRY.XXX.XXXX.SX.XXX.DKK.IS.N.M</t>
  </si>
  <si>
    <t>.M.EVBHBHB.XX.LIF.XXX.XXXX.SX.XXX.DKK.IS.N.M</t>
  </si>
  <si>
    <t>.M.EVBHBHB.XX.NPH.XXX.XXXX.SX.XXX.DKK.IS.N.M</t>
  </si>
  <si>
    <t>.M.EVBHBHB.XX.ERL.XXX.XXXX.SX.XXX.DKK.IS.N.M</t>
  </si>
  <si>
    <t>.M.EVBHBHB.XX.ERI.XXX.XXXX.SX.XXX.DKK.IS.N.M</t>
  </si>
  <si>
    <t>.M.EVBHBHB.XX.ERP.XXX.XXXX.SX.XXX.DKK.IS.N.M</t>
  </si>
  <si>
    <t>.M.EVBHBHB.XX.ERV.XXX.XXXX.SX.XXX.DKK.IS.N.M</t>
  </si>
  <si>
    <t>.M.EVBHBHB.XX.ERF.XXX.XXXX.SX.XXX.DKK.IS.N.M</t>
  </si>
  <si>
    <t>.M.EVBHBHB.XX.ERA.XXX.XXXX.SX.XXX.DKK.IS.N.M</t>
  </si>
  <si>
    <t>.M.EHHDS$$.XX.$$$.XXX.XXXX.SX.XXX.DKK.IS.N.M</t>
  </si>
  <si>
    <t>.M.EHHDSHF.XX.$$$.XXX.HLFT.SX.XXX.DKK.IS.N.M</t>
  </si>
  <si>
    <t>.M.EHHDSHF.XX.ATV.XXX.HLFT.SX.XXX.DKK.IS.N.M</t>
  </si>
  <si>
    <t>.M.EHHDSHF.XX.FJA.XXX.HLFT.SX.XXX.DKK.IS.N.M</t>
  </si>
  <si>
    <t>.M.EHHDSHF.XX.INN.XXX.HLFT.SX.XXX.DKK.IS.N.M</t>
  </si>
  <si>
    <t>.M.EHHDSHF.XX.SLI.XXX.HLFT.SX.XXX.DKK.IS.N.M</t>
  </si>
  <si>
    <t>.M.EHHDSHF.XX.PEN.XXX.HLFT.SX.XXX.DKK.IS.N.M</t>
  </si>
  <si>
    <t>.M.EHHDSHF.XX.SJO.XXX.HLFT.SX.XXX.DKK.IS.N.M</t>
  </si>
  <si>
    <t>.M.EHHDSHF.XX.YFT.XXX.HLFT.SX.XXX.DKK.IS.N.M</t>
  </si>
  <si>
    <t>.M.EHHDSHF.XX.SLY.XXX.HLFT.SX.XXX.DKK.IS.N.M</t>
  </si>
  <si>
    <t>.M.EHHDSHF.XX.FLH.XXX.HLFT.SX.XXX.DKK.IS.N.M</t>
  </si>
  <si>
    <t>.M.EHHDSHF.XX.INF.XXX.HLFT.SX.XXX.DKK.IS.N.M</t>
  </si>
  <si>
    <t>.M.EHHDSHF.XX.TRY.XXX.HLFT.SX.XXX.DKK.IS.N.M</t>
  </si>
  <si>
    <t>.M.EHHDSHF.XX.LIF.XXX.HLFT.SX.XXX.DKK.IS.N.M</t>
  </si>
  <si>
    <t>.M.EHHDSHF.XX.NPH.XXX.HLFT.SX.XXX.DKK.IS.N.M</t>
  </si>
  <si>
    <t>.M.EHHDSHF.XX.ERL.XXX.HLFT.SX.XXX.DKK.IS.N.M</t>
  </si>
  <si>
    <t>.M.EHHDSHF.XX.ERI.XXX.HLFT.SX.XXX.DKK.IS.N.M</t>
  </si>
  <si>
    <t>.M.EHHDSHF.XX.ERF.XXX.HLFT.SX.XXX.DKK.IS.N.M</t>
  </si>
  <si>
    <t>.M.EHHDSHF.XX.ERA.XXX.HLFT.SX.XXX.DKK.IS.N.M</t>
  </si>
  <si>
    <t>.M.EHHDSTF.XX.$$$.XXX.TEFT.SX.XXX.DKK.IS.N.M</t>
  </si>
  <si>
    <t>.M.EHHDSTF.XX.ATV.XXX.TEFT.SX.XXX.DKK.IS.N.M</t>
  </si>
  <si>
    <t>.M.EHHDSTF.XX.FJA.XXX.TEFT.SX.XXX.DKK.IS.N.M</t>
  </si>
  <si>
    <t>.M.EHHDSTF.XX.INN.XXX.TEFT.SX.XXX.DKK.IS.N.M</t>
  </si>
  <si>
    <t>.M.EHHDSTF.XX.SLI.XXX.TEFT.SX.XXX.DKK.IS.N.M</t>
  </si>
  <si>
    <t>.M.EHHDSTF.XX.PEN.XXX.TEFT.SX.XXX.DKK.IS.N.M</t>
  </si>
  <si>
    <t>.M.EHHDSTF.XX.SJO.XXX.TEFT.SX.XXX.DKK.IS.N.M</t>
  </si>
  <si>
    <t>.M.EHHDSTF.XX.YFT.XXX.TEFT.SX.XXX.DKK.IS.N.M</t>
  </si>
  <si>
    <t>.M.EHHDSTF.XX.SLY.XXX.TEFT.SX.XXX.DKK.IS.N.M</t>
  </si>
  <si>
    <t>.M.EHHDSTF.XX.FLH.XXX.TEFT.SX.XXX.DKK.IS.N.M</t>
  </si>
  <si>
    <t>.M.EHHDSTF.XX.INF.XXX.TEFT.SX.XXX.DKK.IS.N.M</t>
  </si>
  <si>
    <t>.M.EHHDSTF.XX.TRY.XXX.TEFT.SX.XXX.DKK.IS.N.M</t>
  </si>
  <si>
    <t>.M.EHHDSTF.XX.LIF.XXX.TEFT.SX.XXX.DKK.IS.N.M</t>
  </si>
  <si>
    <t>.M.EHHDSTF.XX.NPH.XXX.TEFT.SX.XXX.DKK.IS.N.M</t>
  </si>
  <si>
    <t>.M.EHHDSTF.XX.ERL.XXX.TEFT.SX.XXX.DKK.IS.N.M</t>
  </si>
  <si>
    <t>.M.EHHDSTF.XX.ERI.XXX.TEFT.SX.XXX.DKK.IS.N.M</t>
  </si>
  <si>
    <t>.M.EHHDSTF.XX.ERF.XXX.TEFT.SX.XXX.DKK.IS.N.M</t>
  </si>
  <si>
    <t>.M.EHHDSTF.XX.ERA.XXX.TEFT.SX.XXX.DKK.IS.N.M</t>
  </si>
  <si>
    <t>.M.EVBHB$$.XX.$$$.XXX.XXXX.SX.XXX.NOK.IS.N.M</t>
  </si>
  <si>
    <t>//Sundurliðun hlutabréf NOK</t>
  </si>
  <si>
    <t>.M.EVBHBHB.XX.$$$.XXX.XXXX.SX.XXX.NOK.IS.N.M</t>
  </si>
  <si>
    <t>.M.EVBHBHB.XX.ATV.XXX.XXXX.SX.XXX.NOK.IS.N.M</t>
  </si>
  <si>
    <t>.M.EVBHBHB.XX.FJA.XXX.XXXX.SX.XXX.NOK.IS.N.M</t>
  </si>
  <si>
    <t>.M.EVBHBHB.XX.INN.XXX.XXXX.SX.XXX.NOK.IS.N.M</t>
  </si>
  <si>
    <t>.M.EVBHBHB.XX.SLI.XXX.XXXX.SX.XXX.NOK.IS.N.M</t>
  </si>
  <si>
    <t>.M.EVBHBHB.XX.PEN.XXX.XXXX.SX.XXX.NOK.IS.N.M</t>
  </si>
  <si>
    <t>.M.EVBHBHB.XX.SJO.XXX.XXXX.SX.XXX.NOK.IS.N.M</t>
  </si>
  <si>
    <t>.M.EVBHBHB.XX.YFT.XXX.XXXX.SX.XXX.NOK.IS.N.M</t>
  </si>
  <si>
    <t>.M.EVBHBHB.XX.SLY.XXX.XXXX.SX.XXX.NOK.IS.N.M</t>
  </si>
  <si>
    <t>.M.EVBHBHB.XX.FHL.XXX.XXXX.SX.XXX.NOK.IS.N.M</t>
  </si>
  <si>
    <t>.M.EVBHBHB.XX.INF.XXX.XXXX.SX.XXX.NOK.IS.N.M</t>
  </si>
  <si>
    <t>.M.EVBHBHB.XX.TRY.XXX.XXXX.SX.XXX.NOK.IS.N.M</t>
  </si>
  <si>
    <t>.M.EVBHBHB.XX.LIF.XXX.XXXX.SX.XXX.NOK.IS.N.M</t>
  </si>
  <si>
    <t>.M.EVBHBHB.XX.NPH.XXX.XXXX.SX.XXX.NOK.IS.N.M</t>
  </si>
  <si>
    <t>.M.EVBHBHB.XX.ERL.XXX.XXXX.SX.XXX.NOK.IS.N.M</t>
  </si>
  <si>
    <t>.M.EVBHBHB.XX.ERI.XXX.XXXX.SX.XXX.NOK.IS.N.M</t>
  </si>
  <si>
    <t>.M.EVBHBHB.XX.ERP.XXX.XXXX.SX.XXX.NOK.IS.N.M</t>
  </si>
  <si>
    <t>.M.EVBHBHB.XX.ERV.XXX.XXXX.SX.XXX.NOK.IS.N.M</t>
  </si>
  <si>
    <t>.M.EVBHBHB.XX.ERF.XXX.XXXX.SX.XXX.NOK.IS.N.M</t>
  </si>
  <si>
    <t>.M.EVBHBHB.XX.ERA.XXX.XXXX.SX.XXX.NOK.IS.N.M</t>
  </si>
  <si>
    <t>.M.EHHDS$$.XX.$$$.XXX.XXXX.SX.XXX.NOK.IS.N.M</t>
  </si>
  <si>
    <t>.M.EHHDSHF.XX.$$$.XXX.HLFT.SX.XXX.NOK.IS.N.M</t>
  </si>
  <si>
    <t>.M.EHHDSHF.XX.ATV.XXX.HLFT.SX.XXX.NOK.IS.N.M</t>
  </si>
  <si>
    <t>.M.EHHDSHF.XX.FJA.XXX.HLFT.SX.XXX.NOK.IS.N.M</t>
  </si>
  <si>
    <t>.M.EHHDSHF.XX.INN.XXX.HLFT.SX.XXX.NOK.IS.N.M</t>
  </si>
  <si>
    <t>.M.EHHDSHF.XX.SLI.XXX.HLFT.SX.XXX.NOK.IS.N.M</t>
  </si>
  <si>
    <t>.M.EHHDSHF.XX.PEN.XXX.HLFT.SX.XXX.NOK.IS.N.M</t>
  </si>
  <si>
    <t>.M.EHHDSHF.XX.SJO.XXX.HLFT.SX.XXX.NOK.IS.N.M</t>
  </si>
  <si>
    <t>.M.EHHDSHF.XX.YFT.XXX.HLFT.SX.XXX.NOK.IS.N.M</t>
  </si>
  <si>
    <t>.M.EHHDSHF.XX.SLY.XXX.HLFT.SX.XXX.NOK.IS.N.M</t>
  </si>
  <si>
    <t>.M.EHHDSHF.XX.FLH.XXX.HLFT.SX.XXX.NOK.IS.N.M</t>
  </si>
  <si>
    <t>.M.EHHDSHF.XX.INF.XXX.HLFT.SX.XXX.NOK.IS.N.M</t>
  </si>
  <si>
    <t>.M.EHHDSHF.XX.TRY.XXX.HLFT.SX.XXX.NOK.IS.N.M</t>
  </si>
  <si>
    <t>.M.EHHDSHF.XX.LIF.XXX.HLFT.SX.XXX.NOK.IS.N.M</t>
  </si>
  <si>
    <t>.M.EHHDSHF.XX.NPH.XXX.HLFT.SX.XXX.NOK.IS.N.M</t>
  </si>
  <si>
    <t>.M.EHHDSHF.XX.ERL.XXX.HLFT.SX.XXX.NOK.IS.N.M</t>
  </si>
  <si>
    <t>.M.EHHDSHF.XX.ERI.XXX.HLFT.SX.XXX.NOK.IS.N.M</t>
  </si>
  <si>
    <t>.M.EHHDSHF.XX.ERF.XXX.HLFT.SX.XXX.NOK.IS.N.M</t>
  </si>
  <si>
    <t>.M.EHHDSHF.XX.ERA.XXX.HLFT.SX.XXX.NOK.IS.N.M</t>
  </si>
  <si>
    <t>.M.EHHDSTF.XX.$$$.XXX.TEFT.SX.XXX.NOK.IS.N.M</t>
  </si>
  <si>
    <t>.M.EHHDSTF.XX.ATV.XXX.TEFT.SX.XXX.NOK.IS.N.M</t>
  </si>
  <si>
    <t>.M.EHHDSTF.XX.FJA.XXX.TEFT.SX.XXX.NOK.IS.N.M</t>
  </si>
  <si>
    <t>.M.EHHDSTF.XX.INN.XXX.TEFT.SX.XXX.NOK.IS.N.M</t>
  </si>
  <si>
    <t>.M.EHHDSTF.XX.SLI.XXX.TEFT.SX.XXX.NOK.IS.N.M</t>
  </si>
  <si>
    <t>.M.EHHDSTF.XX.PEN.XXX.TEFT.SX.XXX.NOK.IS.N.M</t>
  </si>
  <si>
    <t>.M.EHHDSTF.XX.SJO.XXX.TEFT.SX.XXX.NOK.IS.N.M</t>
  </si>
  <si>
    <t>.M.EHHDSTF.XX.YFT.XXX.TEFT.SX.XXX.NOK.IS.N.M</t>
  </si>
  <si>
    <t>.M.EHHDSTF.XX.SLY.XXX.TEFT.SX.XXX.NOK.IS.N.M</t>
  </si>
  <si>
    <t>.M.EHHDSTF.XX.FLH.XXX.TEFT.SX.XXX.NOK.IS.N.M</t>
  </si>
  <si>
    <t>.M.EHHDSTF.XX.INF.XXX.TEFT.SX.XXX.NOK.IS.N.M</t>
  </si>
  <si>
    <t>.M.EHHDSTF.XX.TRY.XXX.TEFT.SX.XXX.NOK.IS.N.M</t>
  </si>
  <si>
    <t>.M.EHHDSTF.XX.LIF.XXX.TEFT.SX.XXX.NOK.IS.N.M</t>
  </si>
  <si>
    <t>.M.EHHDSTF.XX.NPH.XXX.TEFT.SX.XXX.NOK.IS.N.M</t>
  </si>
  <si>
    <t>.M.EHHDSTF.XX.ERL.XXX.TEFT.SX.XXX.NOK.IS.N.M</t>
  </si>
  <si>
    <t>.M.EHHDSTF.XX.ERI.XXX.TEFT.SX.XXX.NOK.IS.N.M</t>
  </si>
  <si>
    <t>.M.EHHDSTF.XX.ERF.XXX.TEFT.SX.XXX.NOK.IS.N.M</t>
  </si>
  <si>
    <t>.M.EHHDSTF.XX.ERA.XXX.TEFT.SX.XXX.NOK.IS.N.M</t>
  </si>
  <si>
    <t>.M.EVBHB$$.XX.$$$.XXX.XXXX.SX.XXX.SEK.IS.N.M</t>
  </si>
  <si>
    <t>//Sundurliðun Hlutabréf, SEK</t>
  </si>
  <si>
    <t>.M.EVBHBHB.XX.$$$.XXX.XXXX.SX.XXX.SEK.IS.N.M</t>
  </si>
  <si>
    <t>.M.EVBHBHB.XX.ATV.XXX.XXXX.SX.XXX.SEK.IS.N.M</t>
  </si>
  <si>
    <t>.M.EVBHBHB.XX.FJA.XXX.XXXX.SX.XXX.SEK.IS.N.M</t>
  </si>
  <si>
    <t>.M.EVBHBHB.XX.INN.XXX.XXXX.SX.XXX.SEK.IS.N.M</t>
  </si>
  <si>
    <t>.M.EVBHBHB.XX.SLI.XXX.XXXX.SX.XXX.SEK.IS.N.M</t>
  </si>
  <si>
    <t>.M.EVBHBHB.XX.PEN.XXX.XXXX.SX.XXX.SEK.IS.N.M</t>
  </si>
  <si>
    <t>.M.EVBHBHB.XX.SJO.XXX.XXXX.SX.XXX.SEK.IS.N.M</t>
  </si>
  <si>
    <t>.M.EVBHBHB.XX.YFT.XXX.XXXX.SX.XXX.SEK.IS.N.M</t>
  </si>
  <si>
    <t>.M.EVBHBHB.XX.SLY.XXX.XXXX.SX.XXX.SEK.IS.N.M</t>
  </si>
  <si>
    <t>.M.EVBHBHB.XX.FHL.XXX.XXXX.SX.XXX.SEK.IS.N.M</t>
  </si>
  <si>
    <t>.M.EVBHBHB.XX.INF.XXX.XXXX.SX.XXX.SEK.IS.N.M</t>
  </si>
  <si>
    <t>.M.EVBHBHB.XX.TRY.XXX.XXXX.SX.XXX.SEK.IS.N.M</t>
  </si>
  <si>
    <t>.M.EVBHBHB.XX.LIF.XXX.XXXX.SX.XXX.SEK.IS.N.M</t>
  </si>
  <si>
    <t>.M.EVBHBHB.XX.NPH.XXX.XXXX.SX.XXX.SEK.IS.N.M</t>
  </si>
  <si>
    <t>.M.EVBHBHB.XX.ERL.XXX.XXXX.SX.XXX.SEK.IS.N.M</t>
  </si>
  <si>
    <t>.M.EVBHBHB.XX.ERI.XXX.XXXX.SX.XXX.SEK.IS.N.M</t>
  </si>
  <si>
    <t>.M.EVBHBHB.XX.ERP.XXX.XXXX.SX.XXX.SEK.IS.N.M</t>
  </si>
  <si>
    <t>.M.EVBHBHB.XX.ERV.XXX.XXXX.SX.XXX.SEK.IS.N.M</t>
  </si>
  <si>
    <t>.M.EVBHBHB.XX.ERF.XXX.XXXX.SX.XXX.SEK.IS.N.M</t>
  </si>
  <si>
    <t>.M.EVBHBHB.XX.ERA.XXX.XXXX.SX.XXX.SEK.IS.N.M</t>
  </si>
  <si>
    <t>.M.EHHDS$$.XX.$$$.XXX.XXXX.SX.XXX.SEK.IS.N.M</t>
  </si>
  <si>
    <t>.M.EHHDSHF.XX.$$$.XXX.HLFT.SX.XXX.SEK.IS.N.M</t>
  </si>
  <si>
    <t>.M.EHHDSHF.XX.ATV.XXX.HLFT.SX.XXX.SEK.IS.N.M</t>
  </si>
  <si>
    <t>.M.EHHDSHF.XX.FJA.XXX.HLFT.SX.XXX.SEK.IS.N.M</t>
  </si>
  <si>
    <t>.M.EHHDSHF.XX.INN.XXX.HLFT.SX.XXX.SEK.IS.N.M</t>
  </si>
  <si>
    <t>.M.EHHDSHF.XX.SLI.XXX.HLFT.SX.XXX.SEK.IS.N.M</t>
  </si>
  <si>
    <t>.M.EHHDSHF.XX.PEN.XXX.HLFT.SX.XXX.SEK.IS.N.M</t>
  </si>
  <si>
    <t>.M.EHHDSHF.XX.SJO.XXX.HLFT.SX.XXX.SEK.IS.N.M</t>
  </si>
  <si>
    <t>.M.EHHDSHF.XX.YFT.XXX.HLFT.SX.XXX.SEK.IS.N.M</t>
  </si>
  <si>
    <t>.M.EHHDSHF.XX.SLY.XXX.HLFT.SX.XXX.SEK.IS.N.M</t>
  </si>
  <si>
    <t>.M.EHHDSHF.XX.FLH.XXX.HLFT.SX.XXX.SEK.IS.N.M</t>
  </si>
  <si>
    <t>.M.EHHDSHF.XX.INF.XXX.HLFT.SX.XXX.SEK.IS.N.M</t>
  </si>
  <si>
    <t>.M.EHHDSHF.XX.TRY.XXX.HLFT.SX.XXX.SEK.IS.N.M</t>
  </si>
  <si>
    <t>.M.EHHDSHF.XX.LIF.XXX.HLFT.SX.XXX.SEK.IS.N.M</t>
  </si>
  <si>
    <t>.M.EHHDSHF.XX.NPH.XXX.HLFT.SX.XXX.SEK.IS.N.M</t>
  </si>
  <si>
    <t>.M.EHHDSHF.XX.ERL.XXX.HLFT.SX.XXX.SEK.IS.N.M</t>
  </si>
  <si>
    <t>.M.EHHDSHF.XX.ERI.XXX.HLFT.SX.XXX.SEK.IS.N.M</t>
  </si>
  <si>
    <t>.M.EHHDSHF.XX.ERF.XXX.HLFT.SX.XXX.SEK.IS.N.M</t>
  </si>
  <si>
    <t>.M.EHHDSHF.XX.ERA.XXX.HLFT.SX.XXX.SEK.IS.N.M</t>
  </si>
  <si>
    <t>.M.EHHDSTF.XX.$$$.XXX.TEFT.SX.XXX.SEK.IS.N.M</t>
  </si>
  <si>
    <t>.M.EHHDSTF.XX.ATV.XXX.TEFT.SX.XXX.SEK.IS.N.M</t>
  </si>
  <si>
    <t>.M.EHHDSTF.XX.FJA.XXX.TEFT.SX.XXX.SEK.IS.N.M</t>
  </si>
  <si>
    <t>.M.EHHDSTF.XX.INN.XXX.TEFT.SX.XXX.SEK.IS.N.M</t>
  </si>
  <si>
    <t>.M.EHHDSTF.XX.SLI.XXX.TEFT.SX.XXX.SEK.IS.N.M</t>
  </si>
  <si>
    <t>.M.EHHDSTF.XX.PEN.XXX.TEFT.SX.XXX.SEK.IS.N.M</t>
  </si>
  <si>
    <t>.M.EHHDSTF.XX.SJO.XXX.TEFT.SX.XXX.SEK.IS.N.M</t>
  </si>
  <si>
    <t>.M.EHHDSTF.XX.YFT.XXX.TEFT.SX.XXX.SEK.IS.N.M</t>
  </si>
  <si>
    <t>.M.EHHDSTF.XX.SLY.XXX.TEFT.SX.XXX.SEK.IS.N.M</t>
  </si>
  <si>
    <t>.M.EHHDSTF.XX.FLH.XXX.TEFT.SX.XXX.SEK.IS.N.M</t>
  </si>
  <si>
    <t>.M.EHHDSTF.XX.INF.XXX.TEFT.SX.XXX.SEK.IS.N.M</t>
  </si>
  <si>
    <t>.M.EHHDSTF.XX.TRY.XXX.TEFT.SX.XXX.SEK.IS.N.M</t>
  </si>
  <si>
    <t>.M.EHHDSTF.XX.LIF.XXX.TEFT.SX.XXX.SEK.IS.N.M</t>
  </si>
  <si>
    <t>.M.EHHDSTF.XX.NPH.XXX.TEFT.SX.XXX.SEK.IS.N.M</t>
  </si>
  <si>
    <t>.M.EHHDSTF.XX.ERL.XXX.TEFT.SX.XXX.SEK.IS.N.M</t>
  </si>
  <si>
    <t>.M.EHHDSTF.XX.ERI.XXX.TEFT.SX.XXX.SEK.IS.N.M</t>
  </si>
  <si>
    <t>.M.EHHDSTF.XX.ERF.XXX.TEFT.SX.XXX.SEK.IS.N.M</t>
  </si>
  <si>
    <t>.M.EHHDSTF.XX.ERA.XXX.TEFT.SX.XXX.SEK.IS.N.M</t>
  </si>
  <si>
    <t>.M.EVBHB$$.XX.$$$.XXX.XXXX.SX.XXX.CHF.IS.N.M</t>
  </si>
  <si>
    <t>//Sundurliðun Hlutabréf, CHF</t>
  </si>
  <si>
    <t>.M.EVBHBHB.XX.$$$.XXX.XXXX.SX.XXX.CHF.IS.N.M</t>
  </si>
  <si>
    <t>.M.EVBHBHB.XX.ATV.XXX.XXXX.SX.XXX.CHF.IS.N.M</t>
  </si>
  <si>
    <t>.M.EVBHBHB.XX.FJA.XXX.XXXX.SX.XXX.CHF.IS.N.M</t>
  </si>
  <si>
    <t>.M.EVBHBHB.XX.INN.XXX.XXXX.SX.XXX.CHF.IS.N.M</t>
  </si>
  <si>
    <t>.M.EVBHBHB.XX.SLI.XXX.XXXX.SX.XXX.CHF.IS.N.M</t>
  </si>
  <si>
    <t>.M.EVBHBHB.XX.PEN.XXX.XXXX.SX.XXX.CHF.IS.N.M</t>
  </si>
  <si>
    <t>.M.EVBHBHB.XX.SJO.XXX.XXXX.SX.XXX.CHF.IS.N.M</t>
  </si>
  <si>
    <t>.M.EVBHBHB.XX.YFT.XXX.XXXX.SX.XXX.CHF.IS.N.M</t>
  </si>
  <si>
    <t>.M.EVBHBHB.XX.SLY.XXX.XXXX.SX.XXX.CHF.IS.N.M</t>
  </si>
  <si>
    <t>.M.EVBHBHB.XX.FHL.XXX.XXXX.SX.XXX.CHF.IS.N.M</t>
  </si>
  <si>
    <t>.M.EVBHBHB.XX.INF.XXX.XXXX.SX.XXX.CHF.IS.N.M</t>
  </si>
  <si>
    <t>.M.EVBHBHB.XX.TRY.XXX.XXXX.SX.XXX.CHF.IS.N.M</t>
  </si>
  <si>
    <t>.M.EVBHBHB.XX.LIF.XXX.XXXX.SX.XXX.CHF.IS.N.M</t>
  </si>
  <si>
    <t>.M.EVBHBHB.XX.NPH.XXX.XXXX.SX.XXX.CHF.IS.N.M</t>
  </si>
  <si>
    <t>.M.EVBHBHB.XX.ERL.XXX.XXXX.SX.XXX.CHF.IS.N.M</t>
  </si>
  <si>
    <t>.M.EVBHBHB.XX.ERI.XXX.XXXX.SX.XXX.CHF.IS.N.M</t>
  </si>
  <si>
    <t>.M.EVBHBHB.XX.ERP.XXX.XXXX.SX.XXX.CHF.IS.N.M</t>
  </si>
  <si>
    <t>.M.EVBHBHB.XX.ERV.XXX.XXXX.SX.XXX.CHF.IS.N.M</t>
  </si>
  <si>
    <t>.M.EVBHBHB.XX.ERF.XXX.XXXX.SX.XXX.CHF.IS.N.M</t>
  </si>
  <si>
    <t>.M.EVBHBHB.XX.ERA.XXX.XXXX.SX.XXX.CHF.IS.N.M</t>
  </si>
  <si>
    <t>.M.EHHDS$$.XX.$$$.XXX.XXXX.SX.XXX.CHF.IS.N.M</t>
  </si>
  <si>
    <t>.M.EHHDSHF.XX.$$$.XXX.HLFT.SX.XXX.CHF.IS.N.M</t>
  </si>
  <si>
    <t>.M.EHHDSHF.XX.ATV.XXX.HLFT.SX.XXX.CHF.IS.N.M</t>
  </si>
  <si>
    <t>.M.EHHDSHF.XX.FJA.XXX.HLFT.SX.XXX.CHF.IS.N.M</t>
  </si>
  <si>
    <t>.M.EHHDSHF.XX.INN.XXX.HLFT.SX.XXX.CHF.IS.N.M</t>
  </si>
  <si>
    <t>.M.EHHDSHF.XX.SLI.XXX.HLFT.SX.XXX.CHF.IS.N.M</t>
  </si>
  <si>
    <t>.M.EHHDSHF.XX.PEN.XXX.HLFT.SX.XXX.CHF.IS.N.M</t>
  </si>
  <si>
    <t>.M.EHHDSHF.XX.SJO.XXX.HLFT.SX.XXX.CHF.IS.N.M</t>
  </si>
  <si>
    <t>.M.EHHDSHF.XX.YFT.XXX.HLFT.SX.XXX.CHF.IS.N.M</t>
  </si>
  <si>
    <t>.M.EHHDSHF.XX.SLY.XXX.HLFT.SX.XXX.CHF.IS.N.M</t>
  </si>
  <si>
    <t>.M.EHHDSHF.XX.FLH.XXX.HLFT.SX.XXX.CHF.IS.N.M</t>
  </si>
  <si>
    <t>.M.EHHDSHF.XX.INF.XXX.HLFT.SX.XXX.CHF.IS.N.M</t>
  </si>
  <si>
    <t>.M.EHHDSHF.XX.TRY.XXX.HLFT.SX.XXX.CHF.IS.N.M</t>
  </si>
  <si>
    <t>.M.EHHDSHF.XX.LIF.XXX.HLFT.SX.XXX.CHF.IS.N.M</t>
  </si>
  <si>
    <t>.M.EHHDSHF.XX.NPH.XXX.HLFT.SX.XXX.CHF.IS.N.M</t>
  </si>
  <si>
    <t>.M.EHHDSHF.XX.ERL.XXX.HLFT.SX.XXX.CHF.IS.N.M</t>
  </si>
  <si>
    <t>.M.EHHDSHF.XX.ERI.XXX.HLFT.SX.XXX.CHF.IS.N.M</t>
  </si>
  <si>
    <t>.M.EHHDSHF.XX.ERF.XXX.HLFT.SX.XXX.CHF.IS.N.M</t>
  </si>
  <si>
    <t>.M.EHHDSHF.XX.ERA.XXX.HLFT.SX.XXX.CHF.IS.N.M</t>
  </si>
  <si>
    <t>.M.EHHDSTF.XX.$$$.XXX.TEFT.SX.XXX.CHF.IS.N.M</t>
  </si>
  <si>
    <t>.M.EHHDSTF.XX.ATV.XXX.TEFT.SX.XXX.CHF.IS.N.M</t>
  </si>
  <si>
    <t>.M.EHHDSTF.XX.FJA.XXX.TEFT.SX.XXX.CHF.IS.N.M</t>
  </si>
  <si>
    <t>.M.EHHDSTF.XX.INN.XXX.TEFT.SX.XXX.CHF.IS.N.M</t>
  </si>
  <si>
    <t>.M.EHHDSTF.XX.SLI.XXX.TEFT.SX.XXX.CHF.IS.N.M</t>
  </si>
  <si>
    <t>.M.EHHDSTF.XX.PEN.XXX.TEFT.SX.XXX.CHF.IS.N.M</t>
  </si>
  <si>
    <t>.M.EHHDSTF.XX.SJO.XXX.TEFT.SX.XXX.CHF.IS.N.M</t>
  </si>
  <si>
    <t>.M.EHHDSTF.XX.YFT.XXX.TEFT.SX.XXX.CHF.IS.N.M</t>
  </si>
  <si>
    <t>.M.EHHDSTF.XX.SLY.XXX.TEFT.SX.XXX.CHF.IS.N.M</t>
  </si>
  <si>
    <t>.M.EHHDSTF.XX.FLH.XXX.TEFT.SX.XXX.CHF.IS.N.M</t>
  </si>
  <si>
    <t>.M.EHHDSTF.XX.INF.XXX.TEFT.SX.XXX.CHF.IS.N.M</t>
  </si>
  <si>
    <t>.M.EHHDSTF.XX.TRY.XXX.TEFT.SX.XXX.CHF.IS.N.M</t>
  </si>
  <si>
    <t>.M.EHHDSTF.XX.LIF.XXX.TEFT.SX.XXX.CHF.IS.N.M</t>
  </si>
  <si>
    <t>.M.EHHDSTF.XX.NPH.XXX.TEFT.SX.XXX.CHF.IS.N.M</t>
  </si>
  <si>
    <t>.M.EHHDSTF.XX.ERL.XXX.TEFT.SX.XXX.CHF.IS.N.M</t>
  </si>
  <si>
    <t>.M.EHHDSTF.XX.ERI.XXX.TEFT.SX.XXX.CHF.IS.N.M</t>
  </si>
  <si>
    <t>.M.EHHDSTF.XX.ERF.XXX.TEFT.SX.XXX.CHF.IS.N.M</t>
  </si>
  <si>
    <t>.M.EHHDSTF.XX.ERA.XXX.TEFT.SX.XXX.CHF.IS.N.M</t>
  </si>
  <si>
    <t>.M.EVBHB$$.XX.$$$.XXX.XXXX.SX.XXX.ADR.IS.N.M</t>
  </si>
  <si>
    <t>//Sundurliðun hlutabréf, ADR</t>
  </si>
  <si>
    <t>.M.EVBHBHB.XX.$$$.XXX.XXXX.SX.XXX.ADR.IS.N.M</t>
  </si>
  <si>
    <t>.M.EVBHBHB.XX.ATV.XXX.XXXX.SX.XXX.ADR.IS.N.M</t>
  </si>
  <si>
    <t>.M.EVBHBHB.XX.FJA.XXX.XXXX.SX.XXX.ADR.IS.N.M</t>
  </si>
  <si>
    <t>.M.EVBHBHB.XX.INN.XXX.XXXX.SX.XXX.ADR.IS.N.M</t>
  </si>
  <si>
    <t>.M.EVBHBHB.XX.SLI.XXX.XXXX.SX.XXX.ADR.IS.N.M</t>
  </si>
  <si>
    <t>.M.EVBHBHB.XX.PEN.XXX.XXXX.SX.XXX.ADR.IS.N.M</t>
  </si>
  <si>
    <t>.M.EVBHBHB.XX.SJO.XXX.XXXX.SX.XXX.ADR.IS.N.M</t>
  </si>
  <si>
    <t>.M.EVBHBHB.XX.YFT.XXX.XXXX.SX.XXX.ADR.IS.N.M</t>
  </si>
  <si>
    <t>.M.EVBHBHB.XX.SLY.XXX.XXXX.SX.XXX.ADR.IS.N.M</t>
  </si>
  <si>
    <t>.M.EVBHBHB.XX.FHL.XXX.XXXX.SX.XXX.ADR.IS.N.M</t>
  </si>
  <si>
    <t>.M.EVBHBHB.XX.INF.XXX.XXXX.SX.XXX.ADR.IS.N.M</t>
  </si>
  <si>
    <t>.M.EVBHBHB.XX.TRY.XXX.XXXX.SX.XXX.ADR.IS.N.M</t>
  </si>
  <si>
    <t>.M.EVBHBHB.XX.LIF.XXX.XXXX.SX.XXX.ADR.IS.N.M</t>
  </si>
  <si>
    <t>.M.EVBHBHB.XX.NPH.XXX.XXXX.SX.XXX.ADR.IS.N.M</t>
  </si>
  <si>
    <t>.M.EVBHBHB.XX.ERL.XXX.XXXX.SX.XXX.ADR.IS.N.M</t>
  </si>
  <si>
    <t>.M.EVBHBHB.XX.ERI.XXX.XXXX.SX.XXX.ADR.IS.N.M</t>
  </si>
  <si>
    <t>.M.EVBHBHB.XX.ERP.XXX.XXXX.SX.XXX.ADR.IS.N.M</t>
  </si>
  <si>
    <t>.M.EVBHBHB.XX.ERV.XXX.XXXX.SX.XXX.ADR.IS.N.M</t>
  </si>
  <si>
    <t>.M.EVBHBHB.XX.ERF.XXX.XXXX.SX.XXX.ADR.IS.N.M</t>
  </si>
  <si>
    <t>.M.EVBHBHB.XX.ERA.XXX.XXXX.SX.XXX.ADR.IS.N.M</t>
  </si>
  <si>
    <t>.M.EHHDS$$.XX.$$$.XXX.XXXX.SX.XXX.ADR.IS.N.M</t>
  </si>
  <si>
    <t>.M.EHHDSHF.XX.$$$.XXX.HLFT.SX.XXX.ADR.IS.N.M</t>
  </si>
  <si>
    <t>.M.EHHDSHF.XX.ATV.XXX.HLFT.SX.XXX.ADR.IS.N.M</t>
  </si>
  <si>
    <t>.M.EHHDSHF.XX.FJA.XXX.HLFT.SX.XXX.ADR.IS.N.M</t>
  </si>
  <si>
    <t>.M.EHHDSHF.XX.INN.XXX.HLFT.SX.XXX.ADR.IS.N.M</t>
  </si>
  <si>
    <t>.M.EHHDSHF.XX.SLI.XXX.HLFT.SX.XXX.ADR.IS.N.M</t>
  </si>
  <si>
    <t>.M.EHHDSHF.XX.PEN.XXX.HLFT.SX.XXX.ADR.IS.N.M</t>
  </si>
  <si>
    <t>.M.EHHDSHF.XX.SJO.XXX.HLFT.SX.XXX.ADR.IS.N.M</t>
  </si>
  <si>
    <t>.M.EHHDSHF.XX.YFT.XXX.HLFT.SX.XXX.ADR.IS.N.M</t>
  </si>
  <si>
    <t>.M.EHHDSHF.XX.SLY.XXX.HLFT.SX.XXX.ADR.IS.N.M</t>
  </si>
  <si>
    <t>.M.EHHDSHF.XX.FLH.XXX.HLFT.SX.XXX.ADR.IS.N.M</t>
  </si>
  <si>
    <t>.M.EHHDSHF.XX.INF.XXX.HLFT.SX.XXX.ADR.IS.N.M</t>
  </si>
  <si>
    <t>.M.EHHDSHF.XX.TRY.XXX.HLFT.SX.XXX.ADR.IS.N.M</t>
  </si>
  <si>
    <t>.M.EHHDSHF.XX.LIF.XXX.HLFT.SX.XXX.ADR.IS.N.M</t>
  </si>
  <si>
    <t>.M.EHHDSHF.XX.NPH.XXX.HLFT.SX.XXX.ADR.IS.N.M</t>
  </si>
  <si>
    <t>.M.EHHDSHF.XX.ERL.XXX.HLFT.SX.XXX.ADR.IS.N.M</t>
  </si>
  <si>
    <t>.M.EHHDSHF.XX.ERI.XXX.HLFT.SX.XXX.ADR.IS.N.M</t>
  </si>
  <si>
    <t>.M.EHHDSHF.XX.ERF.XXX.HLFT.SX.XXX.ADR.IS.N.M</t>
  </si>
  <si>
    <t>.M.EHHDSHF.XX.ERA.XXX.HLFT.SX.XXX.ADR.IS.N.M</t>
  </si>
  <si>
    <t>.M.EHHDSTF.XX.$$$.XXX.TEFT.SX.XXX.ADR.IS.N.M</t>
  </si>
  <si>
    <t>.M.EHHDSTF.XX.ATV.XXX.TEFT.SX.XXX.ADR.IS.N.M</t>
  </si>
  <si>
    <t>.M.EHHDSTF.XX.FJA.XXX.TEFT.SX.XXX.ADR.IS.N.M</t>
  </si>
  <si>
    <t>.M.EHHDSTF.XX.INN.XXX.TEFT.SX.XXX.ADR.IS.N.M</t>
  </si>
  <si>
    <t>.M.EHHDSTF.XX.SLI.XXX.TEFT.SX.XXX.ADR.IS.N.M</t>
  </si>
  <si>
    <t>.M.EHHDSTF.XX.PEN.XXX.TEFT.SX.XXX.ADR.IS.N.M</t>
  </si>
  <si>
    <t>.M.EHHDSTF.XX.SJO.XXX.TEFT.SX.XXX.ADR.IS.N.M</t>
  </si>
  <si>
    <t>.M.EHHDSTF.XX.YFT.XXX.TEFT.SX.XXX.ADR.IS.N.M</t>
  </si>
  <si>
    <t>.M.EHHDSTF.XX.SLY.XXX.TEFT.SX.XXX.ADR.IS.N.M</t>
  </si>
  <si>
    <t>.M.EHHDSTF.XX.FLH.XXX.TEFT.SX.XXX.ADR.IS.N.M</t>
  </si>
  <si>
    <t>.M.EHHDSTF.XX.INF.XXX.TEFT.SX.XXX.ADR.IS.N.M</t>
  </si>
  <si>
    <t>.M.EHHDSTF.XX.TRY.XXX.TEFT.SX.XXX.ADR.IS.N.M</t>
  </si>
  <si>
    <t>.M.EHHDSTF.XX.LIF.XXX.TEFT.SX.XXX.ADR.IS.N.M</t>
  </si>
  <si>
    <t>.M.EHHDSTF.XX.NPH.XXX.TEFT.SX.XXX.ADR.IS.N.M</t>
  </si>
  <si>
    <t>.M.EHHDSTF.XX.ERL.XXX.TEFT.SX.XXX.ADR.IS.N.M</t>
  </si>
  <si>
    <t>.M.EHHDSTF.XX.ERI.XXX.TEFT.SX.XXX.ADR.IS.N.M</t>
  </si>
  <si>
    <t>.M.EHHDSTF.XX.ERF.XXX.TEFT.SX.XXX.ADR.IS.N.M</t>
  </si>
  <si>
    <t>.M.EHHDSTF.XX.ERA.XXX.TEFT.SX.XXX.ADR.IS.N.M</t>
  </si>
  <si>
    <t>.M.EVBSV$$.XX.$$$.$$$.XXXX.SX.XXX.XXX.IS.N.M</t>
  </si>
  <si>
    <t>//Sundurliðun Skuldabréf</t>
  </si>
  <si>
    <t>.M.EVBSVVM.XX.$$$.$$$.XXXX.SV.XXX.XXX.IS.N.M</t>
  </si>
  <si>
    <t>//Sundurliðun, verðtryggð markaðsskuldabréf</t>
  </si>
  <si>
    <t>.M.EVBSVVM.XX.ATV.$$$.XXXX.SV.XXX.XXX.IS.N.M</t>
  </si>
  <si>
    <t>.M.EVBSVVM.XX.FJA.$$$.XXXX.SV.XXX.XXX.IS.N.M</t>
  </si>
  <si>
    <t>.M.EVBSVVM.XX.INN.$$$.XXXX.SV.XXX.XXX.IS.N.M</t>
  </si>
  <si>
    <t>.M.EVBSVVM.XX.SLI.$$$.XXXX.SV.XXX.XXX.IS.N.M</t>
  </si>
  <si>
    <t>.M.EVBSVVM.XX.PEN.$$$.XXXX.SV.XXX.XXX.IS.N.M</t>
  </si>
  <si>
    <t>.M.EVBSVVM.XX.SJO.$$$.XXXX.SV.XXX.XXX.IS.N.M</t>
  </si>
  <si>
    <t>.M.EVBSVVM.XX.YFT.$$$.XXXX.SV.XXX.XXX.IS.N.M</t>
  </si>
  <si>
    <t>.M.EVBSVVM.XX.SLY.$$$.XXXX.SV.XXX.XXX.IS.N.M</t>
  </si>
  <si>
    <t>.M.EVBSVVM.XX.FHL.$$$.XXXX.SV.XXX.XXX.IS.N.M</t>
  </si>
  <si>
    <t>.M.EVBSVVM.XX.INF.$$$.XXXX.SV.XXX.XXX.IS.N.M</t>
  </si>
  <si>
    <t>.M.EVBSVVM.XX.TRY.$$$.XXXX.SV.XXX.XXX.IS.N.M</t>
  </si>
  <si>
    <t>.M.EVBSVVM.XX.LIF.$$$.XXXX.SV.XXX.XXX.IS.N.M</t>
  </si>
  <si>
    <t>.M.EVBSVVM.XX.OPI.$$$.XXXX.SV.XXX.XXX.IS.N.M</t>
  </si>
  <si>
    <t>.M.EVBSVVM.XX.RSS.$$$.XXXX.SV.XXX.XXX.IS.N.M</t>
  </si>
  <si>
    <t>.M.EVBSVVM.XX.BAJ.$$$.XXXX.SV.XXX.XXX.IS.N.M</t>
  </si>
  <si>
    <t>.M.EVBSVVM.XX.NPH.$$$.XXXX.SV.XXX.XXX.IS.N.M</t>
  </si>
  <si>
    <t>.M.EVBSVVM.XX.ERL.$$$.XXXX.SV.XXX.XXX.IS.N.M</t>
  </si>
  <si>
    <t>.M.EVBSVVM.XX.ERS.$$$.XXXX.SV.XXX.XXX.IS.N.M</t>
  </si>
  <si>
    <t>.M.EVBSVVM.XX.ERI.$$$.XXXX.SV.XXX.XXX.IS.N.M</t>
  </si>
  <si>
    <t>.M.EVBSVVM.XX.ERP.$$$.XXXX.SV.XXX.XXX.IS.N.M</t>
  </si>
  <si>
    <t>.M.EVBSVVM.XX.ERV.$$$.XXXX.SV.XXX.XXX.IS.N.M</t>
  </si>
  <si>
    <t>.M.EVBSVVM.XX.ERF.$$$.XXXX.SV.XXX.XXX.IS.N.M</t>
  </si>
  <si>
    <t>.M.EVBSVVM.XX.ERO.$$$.XXXX.SV.XXX.XXX.IS.N.M</t>
  </si>
  <si>
    <t>.M.EVBSVVM.XX.ERA.$$$.XXXX.SV.XXX.XXX.IS.N.M</t>
  </si>
  <si>
    <t>.M.EVBSVOM.XX.$$$.$$$.XXXX.SX.LAT.XXX.IS.N.M</t>
  </si>
  <si>
    <t>//Sundurliðun, önnur markaðsskuldabréf og víxlar &gt; 1 ár</t>
  </si>
  <si>
    <t>.M.EVBSVOM.XX.ATV.$$$.XXXX.SX.LAT.XXX.IS.N.M</t>
  </si>
  <si>
    <t>.M.EVBSVOM.XX.FJA.$$$.XXXX.SX.LAT.XXX.IS.N.M</t>
  </si>
  <si>
    <t>.M.EVBSVOM.XX.INN.$$$.XXXX.SX.LAT.XXX.IS.N.M</t>
  </si>
  <si>
    <t>.M.EVBSVOM.XX.SLI.$$$.XXXX.SX.LAT.XXX.IS.N.M</t>
  </si>
  <si>
    <t>.M.EVBSVOM.XX.PEN.$$$.XXXX.SX.LAT.XXX.IS.N.M</t>
  </si>
  <si>
    <t>.M.EVBSVOM.XX.SJO.$$$.XXXX.SX.LAT.XXX.IS.N.M</t>
  </si>
  <si>
    <t>.M.EVBSVOM.XX.YFT.$$$.XXXX.SX.LAT.XXX.IS.N.M</t>
  </si>
  <si>
    <t>.M.EVBSVOM.XX.SLY.$$$.XXXX.SX.LAT.XXX.IS.N.M</t>
  </si>
  <si>
    <t>.M.EVBSVOM.XX.FHL.$$$.XXXX.SX.LAT.XXX.IS.N.M</t>
  </si>
  <si>
    <t>.M.EVBSVOM.XX.INF.$$$.XXXX.SX.LAT.XXX.IS.N.M</t>
  </si>
  <si>
    <t>.M.EVBSVOM.XX.TRY.$$$.XXXX.SX.LAT.XXX.IS.N.M</t>
  </si>
  <si>
    <t>.M.EVBSVOM.XX.LIF.$$$.XXXX.SX.LAT.XXX.IS.N.M</t>
  </si>
  <si>
    <t>.M.EVBSVOM.XX.OPI.$$$.XXXX.SX.LAT.XXX.IS.N.M</t>
  </si>
  <si>
    <t>.M.EVBSVOM.XX.RSS.$$$.XXXX.SX.LAT.XXX.IS.N.M</t>
  </si>
  <si>
    <t>.M.EVBSVOM.XX.BAJ.$$$.XXXX.SX.LAT.XXX.IS.N.M</t>
  </si>
  <si>
    <t>.M.EVBSVOM.XX.NPH.$$$.XXXX.SX.LAT.XXX.IS.N.M</t>
  </si>
  <si>
    <t>.M.EVBSVOM.XX.ERL.$$$.XXXX.SX.LAT.XXX.IS.N.M</t>
  </si>
  <si>
    <t>.M.EVBSVOM.XX.ERS.$$$.XXXX.SX.LAT.XXX.IS.N.M</t>
  </si>
  <si>
    <t>.M.EVBSVOM.XX.ERI.$$$.XXXX.SX.LAT.XXX.IS.N.M</t>
  </si>
  <si>
    <t>.M.EVBSVOM.XX.ERP.$$$.XXXX.SX.LAT.XXX.IS.N.M</t>
  </si>
  <si>
    <t>.M.EVBSVOM.XX.ERV.$$$.XXXX.SX.LAT.XXX.IS.N.M</t>
  </si>
  <si>
    <t>.M.EVBSVOM.XX.ERF.$$$.XXXX.SX.LAT.XXX.IS.N.M</t>
  </si>
  <si>
    <t>.M.EVBSVOM.XX.ERO.$$$.XXXX.SX.LAT.XXX.IS.N.M</t>
  </si>
  <si>
    <t>.M.EVBSVOM.XX.ERA.$$$.XXXX.SX.LAT.XXX.IS.N.M</t>
  </si>
  <si>
    <t>.M.EVBSVOM.XX.$$$.$$$.XXXX.SX.SKT.XXX.IS.N.M</t>
  </si>
  <si>
    <t>//Sundurliðun önnur markaðsskuldabréf og víxlar &lt; 1 ár</t>
  </si>
  <si>
    <t>.M.EVBSVOM.XX.ATV.$$$.XXXX.SX.SKT.XXX.IS.N.M</t>
  </si>
  <si>
    <t>.M.EVBSVOM.XX.FJA.$$$.XXXX.SX.SKT.XXX.IS.N.M</t>
  </si>
  <si>
    <t>.M.EVBSVOM.XX.INN.$$$.XXXX.SX.SKT.XXX.IS.N.M</t>
  </si>
  <si>
    <t>.M.EVBSVOM.XX.SLI.$$$.XXXX.SX.SKT.XXX.IS.N.M</t>
  </si>
  <si>
    <t>.M.EVBSVOM.XX.PEN.$$$.XXXX.SX.SKT.XXX.IS.N.M</t>
  </si>
  <si>
    <t>.M.EVBSVOM.XX.SJO.$$$.XXXX.SX.SKT.XXX.IS.N.M</t>
  </si>
  <si>
    <t>.M.EVBSVOM.XX.YFT.$$$.XXXX.SX.SKT.XXX.IS.N.M</t>
  </si>
  <si>
    <t>.M.EVBSVOM.XX.SLY.$$$.XXXX.SX.SKT.XXX.IS.N.M</t>
  </si>
  <si>
    <t>.M.EVBSVOM.XX.FHL.$$$.XXXX.SX.SKT.XXX.IS.N.M</t>
  </si>
  <si>
    <t>.M.EVBSVOM.XX.INF.$$$.XXXX.SX.SKT.XXX.IS.N.M</t>
  </si>
  <si>
    <t>.M.EVBSVOM.XX.TRY.$$$.XXXX.SX.SKT.XXX.IS.N.M</t>
  </si>
  <si>
    <t>.M.EVBSVOM.XX.LIF.$$$.XXXX.SX.SKT.XXX.IS.N.M</t>
  </si>
  <si>
    <t>.M.EVBSVOM.XX.OPI.$$$.XXXX.SX.SKT.XXX.IS.N.M</t>
  </si>
  <si>
    <t>.M.EVBSVOM.XX.RSS.$$$.XXXX.SX.SKT.XXX.IS.N.M</t>
  </si>
  <si>
    <t>.M.EVBSVOM.XX.BAJ.$$$.XXXX.SX.SKT.XXX.IS.N.M</t>
  </si>
  <si>
    <t>.M.EVBSVOM.XX.NPH.$$$.XXXX.SX.SKT.XXX.IS.N.M</t>
  </si>
  <si>
    <t>.M.EVBSVOM.XX.ERL.$$$.XXXX.SX.SKT.XXX.IS.N.M</t>
  </si>
  <si>
    <t>.M.EVBSVOM.XX.ERS.$$$.XXXX.SX.SKT.XXX.IS.N.M</t>
  </si>
  <si>
    <t>.M.EVBSVOM.XX.ERI.$$$.XXXX.SX.SKT.XXX.IS.N.M</t>
  </si>
  <si>
    <t>.M.EVBSVOM.XX.ERP.$$$.XXXX.SX.SKT.XXX.IS.N.M</t>
  </si>
  <si>
    <t>.M.EVBSVOM.XX.ERV.$$$.XXXX.SX.SKT.XXX.IS.N.M</t>
  </si>
  <si>
    <t>.M.EVBSVOM.XX.ERF.$$$.XXXX.SX.SKT.XXX.IS.N.M</t>
  </si>
  <si>
    <t>.M.EVBSVOM.XX.ERO.$$$.XXXX.SX.SKT.XXX.IS.N.M</t>
  </si>
  <si>
    <t>.M.EVBSVOM.XX.ERA.$$$.XXXX.SX.SKT.XXX.IS.N.M</t>
  </si>
  <si>
    <t>.M.EVBSVHB.XX.YFT.$$$.XXXX.SV.XXX.XXX.IS.N.M</t>
  </si>
  <si>
    <t>//Húsbréf</t>
  </si>
  <si>
    <t>.M.EVBSVHN.XX.YFT.$$$.XXXX.SV.XXX.XXX.IS.N.M</t>
  </si>
  <si>
    <t>.M.EVBSVIB.XX.YFT.$$$.XXXX.SV.XXX.XXX.IS.N.M</t>
  </si>
  <si>
    <t>.M.EVBSVOS.XX.XXX.$$$.XXXX.SV.XXX.XXX.IS.N.M</t>
  </si>
  <si>
    <t>.M.EVBSVVM.XX.ATV.OPI.XXXX.SV.XXX.XXX.IS.N.M</t>
  </si>
  <si>
    <t>//Verðtryggð markaðsskuldabréf, opinbert fyrirtæki</t>
  </si>
  <si>
    <t>.M.EVBSVVM.XX.FJA.OPI.XXXX.SV.XXX.XXX.IS.N.M</t>
  </si>
  <si>
    <t>.M.EVBSVVM.XX.INN.OPI.XXXX.SV.XXX.XXX.IS.N.M</t>
  </si>
  <si>
    <t>.M.EVBSVVM.XX.SLI.OPI.XXXX.SV.XXX.XXX.IS.N.M</t>
  </si>
  <si>
    <t>.M.EVBSVVM.XX.PEN.OPI.XXXX.SV.XXX.XXX.IS.N.M</t>
  </si>
  <si>
    <t>.M.EVBSVVM.XX.SJO.OPI.XXXX.SV.XXX.XXX.IS.N.M</t>
  </si>
  <si>
    <t>.M.EVBSVVM.XX.YFT.OPI.XXXX.SV.XXX.XXX.IS.N.M</t>
  </si>
  <si>
    <t>.M.EVBSVVM.XX.SLY.OPI.XXXX.SV.XXX.XXX.IS.N.M</t>
  </si>
  <si>
    <t>.M.EVBSVVM.XX.FHL.OPI.XXXX.SV.XXX.XXX.IS.N.M</t>
  </si>
  <si>
    <t>.M.EVBSVVM.XX.INF.OPI.XXXX.SV.XXX.XXX.IS.N.M</t>
  </si>
  <si>
    <t>.M.EVBSVVM.XX.TRY.OPI.XXXX.SV.XXX.XXX.IS.N.M</t>
  </si>
  <si>
    <t>.M.EVBSVVM.XX.LIF.OPI.XXXX.SV.XXX.XXX.IS.N.M</t>
  </si>
  <si>
    <t>.M.EVBSVOM.XX.ATV.OPI.XXXX.SX.LAT.XXX.IS.N.M</t>
  </si>
  <si>
    <t>.M.EVBSVOM.XX.FJA.OPI.XXXX.SX.LAT.XXX.IS.N.M</t>
  </si>
  <si>
    <t>.M.EVBSVOM.XX.INN.OPI.XXXX.SX.LAT.XXX.IS.N.M</t>
  </si>
  <si>
    <t>.M.EVBSVOM.XX.SLI.OPI.XXXX.SX.LAT.XXX.IS.N.M</t>
  </si>
  <si>
    <t>.M.EVBSVOM.XX.PEN.OPI.XXXX.SX.LAT.XXX.IS.N.M</t>
  </si>
  <si>
    <t>.M.EVBSVOM.XX.SJO.OPI.XXXX.SX.LAT.XXX.IS.N.M</t>
  </si>
  <si>
    <t>.M.EVBSVOM.XX.YFT.OPI.XXXX.SX.LAT.XXX.IS.N.M</t>
  </si>
  <si>
    <t>.M.EVBSVOM.XX.SLY.OPI.XXXX.SX.LAT.XXX.IS.N.M</t>
  </si>
  <si>
    <t>.M.EVBSVOM.XX.FHL.OPI.XXXX.SX.LAT.XXX.IS.N.M</t>
  </si>
  <si>
    <t>.M.EVBSVOM.XX.INF.OPI.XXXX.SX.LAT.XXX.IS.N.M</t>
  </si>
  <si>
    <t>.M.EVBSVOM.XX.TRY.OPI.XXXX.SX.LAT.XXX.IS.N.M</t>
  </si>
  <si>
    <t>.M.EVBSVOM.XX.LIF.OPI.XXXX.SX.LAT.XXX.IS.N.M</t>
  </si>
  <si>
    <t>.M.EVBSVHB.XX.YFT.OPI.XXXX.SV.XXX.XXX.IS.N.M</t>
  </si>
  <si>
    <t>.M.EVBSVHN.XX.YFT.OPI.XXXX.SV.XXX.XXX.IS.N.M</t>
  </si>
  <si>
    <t>.M.EVBSVIB.XX.YFT.OPI.XXXX.SV.XXX.XXX.IS.N.M</t>
  </si>
  <si>
    <t>.M.EVBSVOS.XX.XXX.OPI.XXXX.SV.XXX.XXX.IS.N.M</t>
  </si>
  <si>
    <t>.M.EVBSVVM.XX.ATV.EIF.XXXX.SV.XXX.XXX.IS.N.M</t>
  </si>
  <si>
    <t>.M.EVBSVVM.XX.FJA.EIF.XXXX.SV.XXX.XXX.IS.N.M</t>
  </si>
  <si>
    <t>.M.EVBSVVM.XX.INN.EIF.XXXX.SV.XXX.XXX.IS.N.M</t>
  </si>
  <si>
    <t>.M.EVBSVVM.XX.SLI.EIF.XXXX.SV.XXX.XXX.IS.N.M</t>
  </si>
  <si>
    <t>.M.EVBSVVM.XX.PEN.EIF.XXXX.SV.XXX.XXX.IS.N.M</t>
  </si>
  <si>
    <t>.M.EVBSVVM.XX.SJO.EIF.XXXX.SV.XXX.XXX.IS.N.M</t>
  </si>
  <si>
    <t>.M.EVBSVVM.XX.YFT.EIF.XXXX.SV.XXX.XXX.IS.N.M</t>
  </si>
  <si>
    <t>.M.EVBSVVM.XX.SLY.EIF.XXXX.SV.XXX.XXX.IS.N.M</t>
  </si>
  <si>
    <t>.M.EVBSVVM.XX.FHL.EIF.XXXX.SV.XXX.XXX.IS.N.M</t>
  </si>
  <si>
    <t>.M.EVBSVVM.XX.INF.EIF.XXXX.SV.XXX.XXX.IS.N.M</t>
  </si>
  <si>
    <t>.M.EVBSVVM.XX.TRY.EIF.XXXX.SV.XXX.XXX.IS.N.M</t>
  </si>
  <si>
    <t>.M.EVBSVVM.XX.LIF.EIF.XXXX.SV.XXX.XXX.IS.N.M</t>
  </si>
  <si>
    <t>.M.EVBSVOM.XX.ATV.EIF.XXXX.SX.LAT.XXX.IS.N.M</t>
  </si>
  <si>
    <t>.M.EVBSVOM.XX.FJA.EIF.XXXX.SX.LAT.XXX.IS.N.M</t>
  </si>
  <si>
    <t>.M.EVBSVOM.XX.INN.EIF.XXXX.SX.LAT.XXX.IS.N.M</t>
  </si>
  <si>
    <t>.M.EVBSVOM.XX.SLI.EIF.XXXX.SX.LAT.XXX.IS.N.M</t>
  </si>
  <si>
    <t>.M.EVBSVOM.XX.PEN.EIF.XXXX.SX.LAT.XXX.IS.N.M</t>
  </si>
  <si>
    <t>.M.EVBSVOM.XX.SJO.EIF.XXXX.SX.LAT.XXX.IS.N.M</t>
  </si>
  <si>
    <t>.M.EVBSVOM.XX.YFT.EIF.XXXX.SX.LAT.XXX.IS.N.M</t>
  </si>
  <si>
    <t>.M.EVBSVOM.XX.SLY.EIF.XXXX.SX.LAT.XXX.IS.N.M</t>
  </si>
  <si>
    <t>.M.EVBSVOM.XX.FHL.EIF.XXXX.SX.LAT.XXX.IS.N.M</t>
  </si>
  <si>
    <t>.M.EVBSVOM.XX.INF.EIF.XXXX.SX.LAT.XXX.IS.N.M</t>
  </si>
  <si>
    <t>.M.EVBSVOM.XX.TRY.EIF.XXXX.SX.LAT.XXX.IS.N.M</t>
  </si>
  <si>
    <t>.M.EVBSVOM.XX.LIF.EIF.XXXX.SX.LAT.XXX.IS.N.M</t>
  </si>
  <si>
    <t>.M.EVBSVOS.XX.XXX.EIF.XXXX.SV.XXX.XXX.IS.N.M</t>
  </si>
  <si>
    <t>.M.EVBSV$$.XX.$$$.XXX.XXXX.SX.XXX.ISK.IS.N.M</t>
  </si>
  <si>
    <t>.M.EVBSVVM.XX.$$$.XXX.XXXX.SV.XXX.ISK.IS.N.M</t>
  </si>
  <si>
    <t>.M.EVBSVVM.XX.ATV.XXX.XXXX.SV.XXX.ISK.IS.N.M</t>
  </si>
  <si>
    <t>.M.EVBSVVM.XX.FJA.XXX.XXXX.SV.XXX.ISK.IS.N.M</t>
  </si>
  <si>
    <t>.M.EVBSVVM.XX.INN.XXX.XXXX.SV.XXX.ISK.IS.N.M</t>
  </si>
  <si>
    <t>.M.EVBSVVM.XX.SLI.XXX.XXXX.SV.XXX.ISK.IS.N.M</t>
  </si>
  <si>
    <t>.M.EVBSVVM.XX.PEN.XXX.XXXX.SV.XXX.ISK.IS.N.M</t>
  </si>
  <si>
    <t>.M.EVBSVVM.XX.SJO.XXX.XXXX.SV.XXX.ISK.IS.N.M</t>
  </si>
  <si>
    <t>.M.EVBSVVM.XX.YFT.XXX.XXXX.SV.XXX.ISK.IS.N.M</t>
  </si>
  <si>
    <t>.M.EVBSVVM.XX.SLY.XXX.XXXX.SV.XXX.ISK.IS.N.M</t>
  </si>
  <si>
    <t>.M.EVBSVVM.XX.FHL.XXX.XXXX.SV.XXX.ISK.IS.N.M</t>
  </si>
  <si>
    <t>.M.EVBSVVM.XX.INF.XXX.XXXX.SV.XXX.ISK.IS.N.M</t>
  </si>
  <si>
    <t>.M.EVBSVVM.XX.TRY.XXX.XXXX.SV.XXX.ISK.IS.N.M</t>
  </si>
  <si>
    <t>.M.EVBSVVM.XX.LIF.XXX.XXXX.SV.XXX.ISK.IS.N.M</t>
  </si>
  <si>
    <t>.M.EVBSVVM.XX.OPI.XXX.XXXX.SV.XXX.ISK.IS.N.M</t>
  </si>
  <si>
    <t>.M.EVBSVVM.XX.RSS.XXX.XXXX.SV.XXX.ISK.IS.N.M</t>
  </si>
  <si>
    <t>.M.EVBSVVM.XX.BAJ.XXX.XXXX.SV.XXX.ISK.IS.N.M</t>
  </si>
  <si>
    <t>.M.EVBSVVM.XX.NPH.XXX.XXXX.SV.XXX.ISK.IS.N.M</t>
  </si>
  <si>
    <t>.M.EVBSVVM.XX.ERL.XXX.XXXX.SV.XXX.ISK.IS.N.M</t>
  </si>
  <si>
    <t>.M.EVBSVVM.XX.ERS.XXX.XXXX.SV.XXX.ISK.IS.N.M</t>
  </si>
  <si>
    <t>.M.EVBSVVM.XX.ERI.XXX.XXXX.SV.XXX.ISK.IS.N.M</t>
  </si>
  <si>
    <t>.M.EVBSVVM.XX.ERP.XXX.XXXX.SV.XXX.ISK.IS.N.M</t>
  </si>
  <si>
    <t>.M.EVBSVVM.XX.ERV.XXX.XXXX.SV.XXX.ISK.IS.N.M</t>
  </si>
  <si>
    <t>.M.EVBSVVM.XX.ERF.XXX.XXXX.SV.XXX.ISK.IS.N.M</t>
  </si>
  <si>
    <t>.M.EVBSVVM.XX.ERO.XXX.XXXX.SV.XXX.ISK.IS.N.M</t>
  </si>
  <si>
    <t>.M.EVBSVVM.XX.ERA.XXX.XXXX.SV.XXX.ISK.IS.N.M</t>
  </si>
  <si>
    <t>.M.EVBSVOM.XX.$$$.XXX.XXXX.SX.LAT.ISK.IS.N.M</t>
  </si>
  <si>
    <t>.M.EVBSVOM.XX.ATV.XXX.XXXX.SX.LAT.ISK.IS.N.M</t>
  </si>
  <si>
    <t>.M.EVBSVOM.XX.FJA.XXX.XXXX.SX.LAT.ISK.IS.N.M</t>
  </si>
  <si>
    <t>.M.EVBSVOM.XX.INN.XXX.XXXX.SX.LAT.ISK.IS.N.M</t>
  </si>
  <si>
    <t>.M.EVBSVOM.XX.SLI.XXX.XXXX.SX.LAT.ISK.IS.N.M</t>
  </si>
  <si>
    <t>.M.EVBSVOM.XX.PEN.XXX.XXXX.SX.LAT.ISK.IS.N.M</t>
  </si>
  <si>
    <t>.M.EVBSVOM.XX.SJO.XXX.XXXX.SX.LAT.ISK.IS.N.M</t>
  </si>
  <si>
    <t>.M.EVBSVOM.XX.YFT.XXX.XXXX.SX.LAT.ISK.IS.N.M</t>
  </si>
  <si>
    <t>.M.EVBSVOM.XX.SLY.XXX.XXXX.SX.LAT.ISK.IS.N.M</t>
  </si>
  <si>
    <t>.M.EVBSVOM.XX.FHL.XXX.XXXX.SX.LAT.ISK.IS.N.M</t>
  </si>
  <si>
    <t>.M.EVBSVOM.XX.INF.XXX.XXXX.SX.LAT.ISK.IS.N.M</t>
  </si>
  <si>
    <t>.M.EVBSVOM.XX.TRY.XXX.XXXX.SX.LAT.ISK.IS.N.M</t>
  </si>
  <si>
    <t>.M.EVBSVOM.XX.LIF.XXX.XXXX.SX.LAT.ISK.IS.N.M</t>
  </si>
  <si>
    <t>.M.EVBSVOM.XX.OPI.XXX.XXXX.SX.LAT.ISK.IS.N.M</t>
  </si>
  <si>
    <t>.M.EVBSVOM.XX.RSS.XXX.XXXX.SX.LAT.ISK.IS.N.M</t>
  </si>
  <si>
    <t>.M.EVBSVOM.XX.BAJ.XXX.XXXX.SX.LAT.ISK.IS.N.M</t>
  </si>
  <si>
    <t>.M.EVBSVOM.XX.NPH.XXX.XXXX.SX.LAT.ISK.IS.N.M</t>
  </si>
  <si>
    <t>.M.EVBSVOM.XX.ERL.XXX.XXXX.SX.LAT.ISK.IS.N.M</t>
  </si>
  <si>
    <t>.M.EVBSVOM.XX.ERS.XXX.XXXX.SX.LAT.ISK.IS.N.M</t>
  </si>
  <si>
    <t>.M.EVBSVOM.XX.ERI.XXX.XXXX.SX.LAT.ISK.IS.N.M</t>
  </si>
  <si>
    <t>.M.EVBSVOM.XX.ERP.XXX.XXXX.SX.LAT.ISK.IS.N.M</t>
  </si>
  <si>
    <t>.M.EVBSVOM.XX.ERV.XXX.XXXX.SX.LAT.ISK.IS.N.M</t>
  </si>
  <si>
    <t>.M.EVBSVOM.XX.ERF.XXX.XXXX.SX.LAT.ISK.IS.N.M</t>
  </si>
  <si>
    <t>.M.EVBSVOM.XX.ERO.XXX.XXXX.SX.LAT.ISK.IS.N.M</t>
  </si>
  <si>
    <t>.M.EVBSVOM.XX.ERA.XXX.XXXX.SX.LAT.ISK.IS.N.M</t>
  </si>
  <si>
    <t>.M.EVBSVOM.XX.$$$.XXX.XXXX.SX.SKT.ISK.IS.N.M</t>
  </si>
  <si>
    <t>.M.EVBSVOM.XX.ATV.XXX.XXXX.SX.SKT.ISK.IS.N.M</t>
  </si>
  <si>
    <t>.M.EVBSVOM.XX.FJA.XXX.XXXX.SX.SKT.ISK.IS.N.M</t>
  </si>
  <si>
    <t>.M.EVBSVOM.XX.INN.XXX.XXXX.SX.SKT.ISK.IS.N.M</t>
  </si>
  <si>
    <t>.M.EVBSVOM.XX.SLI.XXX.XXXX.SX.SKT.ISK.IS.N.M</t>
  </si>
  <si>
    <t>.M.EVBSVOM.XX.PEN.XXX.XXXX.SX.SKT.ISK.IS.N.M</t>
  </si>
  <si>
    <t>.M.EVBSVOM.XX.SJO.XXX.XXXX.SX.SKT.ISK.IS.N.M</t>
  </si>
  <si>
    <t>.M.EVBSVOM.XX.YFT.XXX.XXXX.SX.SKT.ISK.IS.N.M</t>
  </si>
  <si>
    <t>.M.EVBSVOM.XX.SLY.XXX.XXXX.SX.SKT.ISK.IS.N.M</t>
  </si>
  <si>
    <t>.M.EVBSVOM.XX.FHL.XXX.XXXX.SX.SKT.ISK.IS.N.M</t>
  </si>
  <si>
    <t>.M.EVBSVOM.XX.INF.XXX.XXXX.SX.SKT.ISK.IS.N.M</t>
  </si>
  <si>
    <t>.M.EVBSVOM.XX.TRY.XXX.XXXX.SX.SKT.ISK.IS.N.M</t>
  </si>
  <si>
    <t>.M.EVBSVOM.XX.LIF.XXX.XXXX.SX.SKT.ISK.IS.N.M</t>
  </si>
  <si>
    <t>.M.EVBSVOM.XX.OPI.XXX.XXXX.SX.SKT.ISK.IS.N.M</t>
  </si>
  <si>
    <t>.M.EVBSVOM.XX.RSS.XXX.XXXX.SX.SKT.ISK.IS.N.M</t>
  </si>
  <si>
    <t>.M.EVBSVOM.XX.BAJ.XXX.XXXX.SX.SKT.ISK.IS.N.M</t>
  </si>
  <si>
    <t>.M.EVBSVOM.XX.NPH.XXX.XXXX.SX.SKT.ISK.IS.N.M</t>
  </si>
  <si>
    <t>.M.EVBSVOM.XX.ERL.XXX.XXXX.SX.SKT.ISK.IS.N.M</t>
  </si>
  <si>
    <t>.M.EVBSVOM.XX.ERS.XXX.XXXX.SX.SKT.ISK.IS.N.M</t>
  </si>
  <si>
    <t>.M.EVBSVOM.XX.ERI.XXX.XXXX.SX.SKT.ISK.IS.N.M</t>
  </si>
  <si>
    <t>.M.EVBSVOM.XX.ERP.XXX.XXXX.SX.SKT.ISK.IS.N.M</t>
  </si>
  <si>
    <t>.M.EVBSVOM.XX.ERV.XXX.XXXX.SX.SKT.ISK.IS.N.M</t>
  </si>
  <si>
    <t>.M.EVBSVOM.XX.ERF.XXX.XXXX.SX.SKT.ISK.IS.N.M</t>
  </si>
  <si>
    <t>.M.EVBSVOM.XX.ERO.XXX.XXXX.SX.SKT.ISK.IS.N.M</t>
  </si>
  <si>
    <t>.M.EVBSVOM.XX.ERA.XXX.XXXX.SX.SKT.ISK.IS.N.M</t>
  </si>
  <si>
    <t>.M.EVBSVHB.XX.YFT.XXX.XXXX.SV.XXX.ISK.IS.N.M</t>
  </si>
  <si>
    <t>.M.EVBSVHN.XX.YFT.XXX.XXXX.SV.XXX.ISK.IS.N.M</t>
  </si>
  <si>
    <t>.M.EVBSVIB.XX.YFT.XXX.XXXX.SV.XXX.ISK.IS.N.M</t>
  </si>
  <si>
    <t>.M.EVBSVOS.XX.XXX.XXX.XXXX.SV.XXX.ISK.IS.N.M</t>
  </si>
  <si>
    <t>.M.EVBSV$$.XX.$$$.XXX.XXXX.SX.XXX.EUR.IS.N.M</t>
  </si>
  <si>
    <t>//Sundurliðun Skuldabréf, EUR</t>
  </si>
  <si>
    <t>.M.EVBSVOM.XX.$$$.XXX.XXXX.SX.LAT.EUR.IS.N.M</t>
  </si>
  <si>
    <t>.M.EVBSVOM.XX.ATV.XXX.XXXX.SX.LAT.EUR.IS.N.M</t>
  </si>
  <si>
    <t>.M.EVBSVOM.XX.FJA.XXX.XXXX.SX.LAT.EUR.IS.N.M</t>
  </si>
  <si>
    <t>.M.EVBSVOM.XX.INN.XXX.XXXX.SX.LAT.EUR.IS.N.M</t>
  </si>
  <si>
    <t>.M.EVBSVOM.XX.SLI.XXX.XXXX.SX.LAT.EUR.IS.N.M</t>
  </si>
  <si>
    <t>.M.EVBSVOM.XX.PEN.XXX.XXXX.SX.LAT.EUR.IS.N.M</t>
  </si>
  <si>
    <t>.M.EVBSVOM.XX.SJO.XXX.XXXX.SX.LAT.EUR.IS.N.M</t>
  </si>
  <si>
    <t>.M.EVBSVOM.XX.YFT.XXX.XXXX.SX.LAT.EUR.IS.N.M</t>
  </si>
  <si>
    <t>.M.EVBSVOM.XX.SLY.XXX.XXXX.SX.LAT.EUR.IS.N.M</t>
  </si>
  <si>
    <t>.M.EVBSVOM.XX.FHL.XXX.XXXX.SX.LAT.EUR.IS.N.M</t>
  </si>
  <si>
    <t>.M.EVBSVOM.XX.INF.XXX.XXXX.SX.LAT.EUR.IS.N.M</t>
  </si>
  <si>
    <t>.M.EVBSVOM.XX.TRY.XXX.XXXX.SX.LAT.EUR.IS.N.M</t>
  </si>
  <si>
    <t>.M.EVBSVOM.XX.LIF.XXX.XXXX.SX.LAT.EUR.IS.N.M</t>
  </si>
  <si>
    <t>.M.EVBSVOM.XX.OPI.XXX.XXXX.SX.LAT.EUR.IS.N.M</t>
  </si>
  <si>
    <t>.M.EVBSVOM.XX.RSS.XXX.XXXX.SX.LAT.EUR.IS.N.M</t>
  </si>
  <si>
    <t>.M.EVBSVOM.XX.BAJ.XXX.XXXX.SX.LAT.EUR.IS.N.M</t>
  </si>
  <si>
    <t>.M.EVBSVOM.XX.NPH.XXX.XXXX.SX.LAT.EUR.IS.N.M</t>
  </si>
  <si>
    <t>.M.EVBSVOM.XX.ERL.XXX.XXXX.SX.LAT.EUR.IS.N.M</t>
  </si>
  <si>
    <t>.M.EVBSVOM.XX.ERS.XXX.XXXX.SX.LAT.EUR.IS.N.M</t>
  </si>
  <si>
    <t>.M.EVBSVOM.XX.ERI.XXX.XXXX.SX.LAT.EUR.IS.N.M</t>
  </si>
  <si>
    <t>.M.EVBSVOM.XX.ERP.XXX.XXXX.SX.LAT.EUR.IS.N.M</t>
  </si>
  <si>
    <t>.M.EVBSVOM.XX.ERV.XXX.XXXX.SX.LAT.EUR.IS.N.M</t>
  </si>
  <si>
    <t>.M.EVBSVOM.XX.ERF.XXX.XXXX.SX.LAT.EUR.IS.N.M</t>
  </si>
  <si>
    <t>.M.EVBSVOM.XX.ERO.XXX.XXXX.SX.LAT.EUR.IS.N.M</t>
  </si>
  <si>
    <t>.M.EVBSVOM.XX.ERA.XXX.XXXX.SX.LAT.EUR.IS.N.M</t>
  </si>
  <si>
    <t>.M.EVBSVOM.XX.$$$.XXX.XXXX.SX.SKT.EUR.IS.N.M</t>
  </si>
  <si>
    <t>.M.EVBSVOM.XX.ATV.XXX.XXXX.SX.SKT.EUR.IS.N.M</t>
  </si>
  <si>
    <t>.M.EVBSVOM.XX.FJA.XXX.XXXX.SX.SKT.EUR.IS.N.M</t>
  </si>
  <si>
    <t>.M.EVBSVOM.XX.INN.XXX.XXXX.SX.SKT.EUR.IS.N.M</t>
  </si>
  <si>
    <t>.M.EVBSVOM.XX.SLI.XXX.XXXX.SX.SKT.EUR.IS.N.M</t>
  </si>
  <si>
    <t>.M.EVBSVOM.XX.PEN.XXX.XXXX.SX.SKT.EUR.IS.N.M</t>
  </si>
  <si>
    <t>.M.EVBSVOM.XX.SJO.XXX.XXXX.SX.SKT.EUR.IS.N.M</t>
  </si>
  <si>
    <t>.M.EVBSVOM.XX.YFT.XXX.XXXX.SX.SKT.EUR.IS.N.M</t>
  </si>
  <si>
    <t>.M.EVBSVOM.XX.SLY.XXX.XXXX.SX.SKT.EUR.IS.N.M</t>
  </si>
  <si>
    <t>.M.EVBSVOM.XX.FHL.XXX.XXXX.SX.SKT.EUR.IS.N.M</t>
  </si>
  <si>
    <t>.M.EVBSVOM.XX.INF.XXX.XXXX.SX.SKT.EUR.IS.N.M</t>
  </si>
  <si>
    <t>.M.EVBSVOM.XX.TRY.XXX.XXXX.SX.SKT.EUR.IS.N.M</t>
  </si>
  <si>
    <t>.M.EVBSVOM.XX.LIF.XXX.XXXX.SX.SKT.EUR.IS.N.M</t>
  </si>
  <si>
    <t>.M.EVBSVOM.XX.OPI.XXX.XXXX.SX.SKT.EUR.IS.N.M</t>
  </si>
  <si>
    <t>.M.EVBSVOM.XX.RSS.XXX.XXXX.SX.SKT.EUR.IS.N.M</t>
  </si>
  <si>
    <t>.M.EVBSVOM.XX.BAJ.XXX.XXXX.SX.SKT.EUR.IS.N.M</t>
  </si>
  <si>
    <t>.M.EVBSVOM.XX.NPH.XXX.XXXX.SX.SKT.EUR.IS.N.M</t>
  </si>
  <si>
    <t>.M.EVBSVOM.XX.ERL.XXX.XXXX.SX.SKT.EUR.IS.N.M</t>
  </si>
  <si>
    <t>.M.EVBSVOM.XX.ERS.XXX.XXXX.SX.SKT.EUR.IS.N.M</t>
  </si>
  <si>
    <t>.M.EVBSVOM.XX.ERI.XXX.XXXX.SX.SKT.EUR.IS.N.M</t>
  </si>
  <si>
    <t>.M.EVBSVOM.XX.ERP.XXX.XXXX.SX.SKT.EUR.IS.N.M</t>
  </si>
  <si>
    <t>.M.EVBSVOM.XX.ERV.XXX.XXXX.SX.SKT.EUR.IS.N.M</t>
  </si>
  <si>
    <t>.M.EVBSVOM.XX.ERF.XXX.XXXX.SX.SKT.EUR.IS.N.M</t>
  </si>
  <si>
    <t>.M.EVBSVOM.XX.ERO.XXX.XXXX.SX.SKT.EUR.IS.N.M</t>
  </si>
  <si>
    <t>.M.EVBSVOM.XX.ERA.XXX.XXXX.SX.SKT.EUR.IS.N.M</t>
  </si>
  <si>
    <t>.M.EVBSV$$.XX.$$$.XXX.XXXX.SX.XXX.USD.IS.N.M</t>
  </si>
  <si>
    <t>//Sundurliðun skuldabréf, USD</t>
  </si>
  <si>
    <t>.M.EVBSVOM.XX.$$$.XXX.XXXX.SX.LAT.USD.IS.N.M</t>
  </si>
  <si>
    <t>.M.EVBSVOM.XX.ATV.XXX.XXXX.SX.LAT.USD.IS.N.M</t>
  </si>
  <si>
    <t>.M.EVBSVOM.XX.FJA.XXX.XXXX.SX.LAT.USD.IS.N.M</t>
  </si>
  <si>
    <t>.M.EVBSVOM.XX.INN.XXX.XXXX.SX.LAT.USD.IS.N.M</t>
  </si>
  <si>
    <t>.M.EVBSVOM.XX.SLI.XXX.XXXX.SX.LAT.USD.IS.N.M</t>
  </si>
  <si>
    <t>.M.EVBSVOM.XX.PEN.XXX.XXXX.SX.LAT.USD.IS.N.M</t>
  </si>
  <si>
    <t>.M.EVBSVOM.XX.SJO.XXX.XXXX.SX.LAT.USD.IS.N.M</t>
  </si>
  <si>
    <t>.M.EVBSVOM.XX.YFT.XXX.XXXX.SX.LAT.USD.IS.N.M</t>
  </si>
  <si>
    <t>.M.EVBSVOM.XX.SLY.XXX.XXXX.SX.LAT.USD.IS.N.M</t>
  </si>
  <si>
    <t>.M.EVBSVOM.XX.FHL.XXX.XXXX.SX.LAT.USD.IS.N.M</t>
  </si>
  <si>
    <t>.M.EVBSVOM.XX.INF.XXX.XXXX.SX.LAT.USD.IS.N.M</t>
  </si>
  <si>
    <t>.M.EVBSVOM.XX.TRY.XXX.XXXX.SX.LAT.USD.IS.N.M</t>
  </si>
  <si>
    <t>.M.EVBSVOM.XX.LIF.XXX.XXXX.SX.LAT.USD.IS.N.M</t>
  </si>
  <si>
    <t>.M.EVBSVOM.XX.OPI.XXX.XXXX.SX.LAT.USD.IS.N.M</t>
  </si>
  <si>
    <t>.M.EVBSVOM.XX.RSS.XXX.XXXX.SX.LAT.USD.IS.N.M</t>
  </si>
  <si>
    <t>.M.EVBSVOM.XX.BAJ.XXX.XXXX.SX.LAT.USD.IS.N.M</t>
  </si>
  <si>
    <t>.M.EVBSVOM.XX.NPH.XXX.XXXX.SX.LAT.USD.IS.N.M</t>
  </si>
  <si>
    <t>.M.EVBSVOM.XX.ERL.XXX.XXXX.SX.LAT.USD.IS.N.M</t>
  </si>
  <si>
    <t>.M.EVBSVOM.XX.ERS.XXX.XXXX.SX.LAT.USD.IS.N.M</t>
  </si>
  <si>
    <t>.M.EVBSVOM.XX.ERI.XXX.XXXX.SX.LAT.USD.IS.N.M</t>
  </si>
  <si>
    <t>.M.EVBSVOM.XX.ERP.XXX.XXXX.SX.LAT.USD.IS.N.M</t>
  </si>
  <si>
    <t>.M.EVBSVOM.XX.ERV.XXX.XXXX.SX.LAT.USD.IS.N.M</t>
  </si>
  <si>
    <t>.M.EVBSVOM.XX.ERF.XXX.XXXX.SX.LAT.USD.IS.N.M</t>
  </si>
  <si>
    <t>.M.EVBSVOM.XX.ERO.XXX.XXXX.SX.LAT.USD.IS.N.M</t>
  </si>
  <si>
    <t>.M.EVBSVOM.XX.ERA.XXX.XXXX.SX.LAT.USD.IS.N.M</t>
  </si>
  <si>
    <t>.M.EVBSVOM.XX.$$$.XXX.XXXX.SX.SKT.USD.IS.N.M</t>
  </si>
  <si>
    <t>.M.EVBSVOM.XX.ATV.XXX.XXXX.SX.SKT.USD.IS.N.M</t>
  </si>
  <si>
    <t>.M.EVBSVOM.XX.FJA.XXX.XXXX.SX.SKT.USD.IS.N.M</t>
  </si>
  <si>
    <t>.M.EVBSVOM.XX.INN.XXX.XXXX.SX.SKT.USD.IS.N.M</t>
  </si>
  <si>
    <t>.M.EVBSVOM.XX.SLI.XXX.XXXX.SX.SKT.USD.IS.N.M</t>
  </si>
  <si>
    <t>.M.EVBSVOM.XX.PEN.XXX.XXXX.SX.SKT.USD.IS.N.M</t>
  </si>
  <si>
    <t>.M.EVBSVOM.XX.SJO.XXX.XXXX.SX.SKT.USD.IS.N.M</t>
  </si>
  <si>
    <t>.M.EVBSVOM.XX.YFT.XXX.XXXX.SX.SKT.USD.IS.N.M</t>
  </si>
  <si>
    <t>.M.EVBSVOM.XX.SLY.XXX.XXXX.SX.SKT.USD.IS.N.M</t>
  </si>
  <si>
    <t>.M.EVBSVOM.XX.FHL.XXX.XXXX.SX.SKT.USD.IS.N.M</t>
  </si>
  <si>
    <t>.M.EVBSVOM.XX.INF.XXX.XXXX.SX.SKT.USD.IS.N.M</t>
  </si>
  <si>
    <t>.M.EVBSVOM.XX.TRY.XXX.XXXX.SX.SKT.USD.IS.N.M</t>
  </si>
  <si>
    <t>.M.EVBSVOM.XX.LIF.XXX.XXXX.SX.SKT.USD.IS.N.M</t>
  </si>
  <si>
    <t>.M.EVBSVOM.XX.OPI.XXX.XXXX.SX.SKT.USD.IS.N.M</t>
  </si>
  <si>
    <t>.M.EVBSVOM.XX.RSS.XXX.XXXX.SX.SKT.USD.IS.N.M</t>
  </si>
  <si>
    <t>.M.EVBSVOM.XX.BAJ.XXX.XXXX.SX.SKT.USD.IS.N.M</t>
  </si>
  <si>
    <t>.M.EVBSVOM.XX.NPH.XXX.XXXX.SX.SKT.USD.IS.N.M</t>
  </si>
  <si>
    <t>.M.EVBSVOM.XX.ERL.XXX.XXXX.SX.SKT.USD.IS.N.M</t>
  </si>
  <si>
    <t>.M.EVBSVOM.XX.ERS.XXX.XXXX.SX.SKT.USD.IS.N.M</t>
  </si>
  <si>
    <t>.M.EVBSVOM.XX.ERI.XXX.XXXX.SX.SKT.USD.IS.N.M</t>
  </si>
  <si>
    <t>.M.EVBSVOM.XX.ERP.XXX.XXXX.SX.SKT.USD.IS.N.M</t>
  </si>
  <si>
    <t>.M.EVBSVOM.XX.ERV.XXX.XXXX.SX.SKT.USD.IS.N.M</t>
  </si>
  <si>
    <t>.M.EVBSVOM.XX.ERF.XXX.XXXX.SX.SKT.USD.IS.N.M</t>
  </si>
  <si>
    <t>.M.EVBSVOM.XX.ERO.XXX.XXXX.SX.SKT.USD.IS.N.M</t>
  </si>
  <si>
    <t>.M.EVBSVOM.XX.ERA.XXX.XXXX.SX.SKT.USD.IS.N.M</t>
  </si>
  <si>
    <t>.M.EVBSV$$.XX.$$$.XXX.XXXX.SX.XXX.GBP.IS.N.M</t>
  </si>
  <si>
    <t>//Sundurliðun skuldabréf, GBP</t>
  </si>
  <si>
    <t>.M.EVBSVOM.XX.$$$.XXX.XXXX.SX.LAT.GBP.IS.N.M</t>
  </si>
  <si>
    <t>.M.EVBSVOM.XX.ATV.XXX.XXXX.SX.LAT.GBP.IS.N.M</t>
  </si>
  <si>
    <t>.M.EVBSVOM.XX.FJA.XXX.XXXX.SX.LAT.GBP.IS.N.M</t>
  </si>
  <si>
    <t>.M.EVBSVOM.XX.INN.XXX.XXXX.SX.LAT.GBP.IS.N.M</t>
  </si>
  <si>
    <t>.M.EVBSVOM.XX.SLI.XXX.XXXX.SX.LAT.GBP.IS.N.M</t>
  </si>
  <si>
    <t>.M.EVBSVOM.XX.PEN.XXX.XXXX.SX.LAT.GBP.IS.N.M</t>
  </si>
  <si>
    <t>.M.EVBSVOM.XX.SJO.XXX.XXXX.SX.LAT.GBP.IS.N.M</t>
  </si>
  <si>
    <t>.M.EVBSVOM.XX.YFT.XXX.XXXX.SX.LAT.GBP.IS.N.M</t>
  </si>
  <si>
    <t>.M.EVBSVOM.XX.SLY.XXX.XXXX.SX.LAT.GBP.IS.N.M</t>
  </si>
  <si>
    <t>.M.EVBSVOM.XX.FHL.XXX.XXXX.SX.LAT.GBP.IS.N.M</t>
  </si>
  <si>
    <t>.M.EVBSVOM.XX.INF.XXX.XXXX.SX.LAT.GBP.IS.N.M</t>
  </si>
  <si>
    <t>.M.EVBSVOM.XX.TRY.XXX.XXXX.SX.LAT.GBP.IS.N.M</t>
  </si>
  <si>
    <t>.M.EVBSVOM.XX.LIF.XXX.XXXX.SX.LAT.GBP.IS.N.M</t>
  </si>
  <si>
    <t>.M.EVBSVOM.XX.OPI.XXX.XXXX.SX.LAT.GBP.IS.N.M</t>
  </si>
  <si>
    <t>.M.EVBSVOM.XX.RSS.XXX.XXXX.SX.LAT.GBP.IS.N.M</t>
  </si>
  <si>
    <t>.M.EVBSVOM.XX.BAJ.XXX.XXXX.SX.LAT.GBP.IS.N.M</t>
  </si>
  <si>
    <t>.M.EVBSVOM.XX.NPH.XXX.XXXX.SX.LAT.GBP.IS.N.M</t>
  </si>
  <si>
    <t>.M.EVBSVOM.XX.ERL.XXX.XXXX.SX.LAT.GBP.IS.N.M</t>
  </si>
  <si>
    <t>.M.EVBSVOM.XX.ERS.XXX.XXXX.SX.LAT.GBP.IS.N.M</t>
  </si>
  <si>
    <t>.M.EVBSVOM.XX.ERI.XXX.XXXX.SX.LAT.GBP.IS.N.M</t>
  </si>
  <si>
    <t>.M.EVBSVOM.XX.ERP.XXX.XXXX.SX.LAT.GBP.IS.N.M</t>
  </si>
  <si>
    <t>.M.EVBSVOM.XX.ERV.XXX.XXXX.SX.LAT.GBP.IS.N.M</t>
  </si>
  <si>
    <t>.M.EVBSVOM.XX.ERF.XXX.XXXX.SX.LAT.GBP.IS.N.M</t>
  </si>
  <si>
    <t>.M.EVBSVOM.XX.ERO.XXX.XXXX.SX.LAT.GBP.IS.N.M</t>
  </si>
  <si>
    <t>.M.EVBSVOM.XX.ERA.XXX.XXXX.SX.LAT.GBP.IS.N.M</t>
  </si>
  <si>
    <t>.M.EVBSVOM.XX.$$$.XXX.XXXX.SX.SKT.GBP.IS.N.M</t>
  </si>
  <si>
    <t>.M.EVBSVOM.XX.ATV.XXX.XXXX.SX.SKT.GBP.IS.N.M</t>
  </si>
  <si>
    <t>.M.EVBSVOM.XX.FJA.XXX.XXXX.SX.SKT.GBP.IS.N.M</t>
  </si>
  <si>
    <t>.M.EVBSVOM.XX.INN.XXX.XXXX.SX.SKT.GBP.IS.N.M</t>
  </si>
  <si>
    <t>.M.EVBSVOM.XX.SLI.XXX.XXXX.SX.SKT.GBP.IS.N.M</t>
  </si>
  <si>
    <t>.M.EVBSVOM.XX.PEN.XXX.XXXX.SX.SKT.GBP.IS.N.M</t>
  </si>
  <si>
    <t>.M.EVBSVOM.XX.SJO.XXX.XXXX.SX.SKT.GBP.IS.N.M</t>
  </si>
  <si>
    <t>.M.EVBSVOM.XX.YFT.XXX.XXXX.SX.SKT.GBP.IS.N.M</t>
  </si>
  <si>
    <t>.M.EVBSVOM.XX.SLY.XXX.XXXX.SX.SKT.GBP.IS.N.M</t>
  </si>
  <si>
    <t>.M.EVBSVOM.XX.FHL.XXX.XXXX.SX.SKT.GBP.IS.N.M</t>
  </si>
  <si>
    <t>.M.EVBSVOM.XX.INF.XXX.XXXX.SX.SKT.GBP.IS.N.M</t>
  </si>
  <si>
    <t>.M.EVBSVOM.XX.TRY.XXX.XXXX.SX.SKT.GBP.IS.N.M</t>
  </si>
  <si>
    <t>.M.EVBSVOM.XX.LIF.XXX.XXXX.SX.SKT.GBP.IS.N.M</t>
  </si>
  <si>
    <t>.M.EVBSVOM.XX.OPI.XXX.XXXX.SX.SKT.GBP.IS.N.M</t>
  </si>
  <si>
    <t>.M.EVBSVOM.XX.RSS.XXX.XXXX.SX.SKT.GBP.IS.N.M</t>
  </si>
  <si>
    <t>.M.EVBSVOM.XX.BAJ.XXX.XXXX.SX.SKT.GBP.IS.N.M</t>
  </si>
  <si>
    <t>.M.EVBSVOM.XX.NPH.XXX.XXXX.SX.SKT.GBP.IS.N.M</t>
  </si>
  <si>
    <t>.M.EVBSVOM.XX.ERL.XXX.XXXX.SX.SKT.GBP.IS.N.M</t>
  </si>
  <si>
    <t>.M.EVBSVOM.XX.ERS.XXX.XXXX.SX.SKT.GBP.IS.N.M</t>
  </si>
  <si>
    <t>.M.EVBSVOM.XX.ERI.XXX.XXXX.SX.SKT.GBP.IS.N.M</t>
  </si>
  <si>
    <t>.M.EVBSVOM.XX.ERP.XXX.XXXX.SX.SKT.GBP.IS.N.M</t>
  </si>
  <si>
    <t>.M.EVBSVOM.XX.ERV.XXX.XXXX.SX.SKT.GBP.IS.N.M</t>
  </si>
  <si>
    <t>.M.EVBSVOM.XX.ERF.XXX.XXXX.SX.SKT.GBP.IS.N.M</t>
  </si>
  <si>
    <t>.M.EVBSVOM.XX.ERO.XXX.XXXX.SX.SKT.GBP.IS.N.M</t>
  </si>
  <si>
    <t>.M.EVBSVOM.XX.ERA.XXX.XXXX.SX.SKT.GBP.IS.N.M</t>
  </si>
  <si>
    <t>.M.EVBSV$$.XX.$$$.XXX.XXXX.SX.XXX.JPY.IS.N.M</t>
  </si>
  <si>
    <t>//Sundurliðun skuldabréf, JPY</t>
  </si>
  <si>
    <t>.M.EVBSVOM.XX.$$$.XXX.XXXX.SX.LAT.JPY.IS.N.M</t>
  </si>
  <si>
    <t>.M.EVBSVOM.XX.ATV.XXX.XXXX.SX.LAT.JPY.IS.N.M</t>
  </si>
  <si>
    <t>.M.EVBSVOM.XX.FJA.XXX.XXXX.SX.LAT.JPY.IS.N.M</t>
  </si>
  <si>
    <t>.M.EVBSVOM.XX.INN.XXX.XXXX.SX.LAT.JPY.IS.N.M</t>
  </si>
  <si>
    <t>.M.EVBSVOM.XX.SLI.XXX.XXXX.SX.LAT.JPY.IS.N.M</t>
  </si>
  <si>
    <t>.M.EVBSVOM.XX.PEN.XXX.XXXX.SX.LAT.JPY.IS.N.M</t>
  </si>
  <si>
    <t>.M.EVBSVOM.XX.SJO.XXX.XXXX.SX.LAT.JPY.IS.N.M</t>
  </si>
  <si>
    <t>.M.EVBSVOM.XX.YFT.XXX.XXXX.SX.LAT.JPY.IS.N.M</t>
  </si>
  <si>
    <t>.M.EVBSVOM.XX.SLY.XXX.XXXX.SX.LAT.JPY.IS.N.M</t>
  </si>
  <si>
    <t>.M.EVBSVOM.XX.FHL.XXX.XXXX.SX.LAT.JPY.IS.N.M</t>
  </si>
  <si>
    <t>.M.EVBSVOM.XX.INF.XXX.XXXX.SX.LAT.JPY.IS.N.M</t>
  </si>
  <si>
    <t>.M.EVBSVOM.XX.TRY.XXX.XXXX.SX.LAT.JPY.IS.N.M</t>
  </si>
  <si>
    <t>.M.EVBSVOM.XX.LIF.XXX.XXXX.SX.LAT.JPY.IS.N.M</t>
  </si>
  <si>
    <t>.M.EVBSVOM.XX.OPI.XXX.XXXX.SX.LAT.JPY.IS.N.M</t>
  </si>
  <si>
    <t>.M.EVBSVOM.XX.RSS.XXX.XXXX.SX.LAT.JPY.IS.N.M</t>
  </si>
  <si>
    <t>.M.EVBSVOM.XX.BAJ.XXX.XXXX.SX.LAT.JPY.IS.N.M</t>
  </si>
  <si>
    <t>.M.EVBSVOM.XX.NPH.XXX.XXXX.SX.LAT.JPY.IS.N.M</t>
  </si>
  <si>
    <t>.M.EVBSVOM.XX.ERL.XXX.XXXX.SX.LAT.JPY.IS.N.M</t>
  </si>
  <si>
    <t>.M.EVBSVOM.XX.ERS.XXX.XXXX.SX.LAT.JPY.IS.N.M</t>
  </si>
  <si>
    <t>.M.EVBSVOM.XX.ERI.XXX.XXXX.SX.LAT.JPY.IS.N.M</t>
  </si>
  <si>
    <t>.M.EVBSVOM.XX.ERP.XXX.XXXX.SX.LAT.JPY.IS.N.M</t>
  </si>
  <si>
    <t>.M.EVBSVOM.XX.ERV.XXX.XXXX.SX.LAT.JPY.IS.N.M</t>
  </si>
  <si>
    <t>.M.EVBSVOM.XX.ERF.XXX.XXXX.SX.LAT.JPY.IS.N.M</t>
  </si>
  <si>
    <t>.M.EVBSVOM.XX.ERO.XXX.XXXX.SX.LAT.JPY.IS.N.M</t>
  </si>
  <si>
    <t>.M.EVBSVOM.XX.ERA.XXX.XXXX.SX.LAT.JPY.IS.N.M</t>
  </si>
  <si>
    <t>.M.EVBSVOM.XX.$$$.XXX.XXXX.SX.SKT.JPY.IS.N.M</t>
  </si>
  <si>
    <t>.M.EVBSVOM.XX.ATV.XXX.XXXX.SX.SKT.JPY.IS.N.M</t>
  </si>
  <si>
    <t>.M.EVBSVOM.XX.FJA.XXX.XXXX.SX.SKT.JPY.IS.N.M</t>
  </si>
  <si>
    <t>.M.EVBSVOM.XX.INN.XXX.XXXX.SX.SKT.JPY.IS.N.M</t>
  </si>
  <si>
    <t>.M.EVBSVOM.XX.SLI.XXX.XXXX.SX.SKT.JPY.IS.N.M</t>
  </si>
  <si>
    <t>.M.EVBSVOM.XX.PEN.XXX.XXXX.SX.SKT.JPY.IS.N.M</t>
  </si>
  <si>
    <t>.M.EVBSVOM.XX.SJO.XXX.XXXX.SX.SKT.JPY.IS.N.M</t>
  </si>
  <si>
    <t>.M.EVBSVOM.XX.YFT.XXX.XXXX.SX.SKT.JPY.IS.N.M</t>
  </si>
  <si>
    <t>.M.EVBSVOM.XX.SLY.XXX.XXXX.SX.SKT.JPY.IS.N.M</t>
  </si>
  <si>
    <t>.M.EVBSVOM.XX.FHL.XXX.XXXX.SX.SKT.JPY.IS.N.M</t>
  </si>
  <si>
    <t>.M.EVBSVOM.XX.INF.XXX.XXXX.SX.SKT.JPY.IS.N.M</t>
  </si>
  <si>
    <t>.M.EVBSVOM.XX.TRY.XXX.XXXX.SX.SKT.JPY.IS.N.M</t>
  </si>
  <si>
    <t>.M.EVBSVOM.XX.LIF.XXX.XXXX.SX.SKT.JPY.IS.N.M</t>
  </si>
  <si>
    <t>.M.EVBSVOM.XX.OPI.XXX.XXXX.SX.SKT.JPY.IS.N.M</t>
  </si>
  <si>
    <t>.M.EVBSVOM.XX.RSS.XXX.XXXX.SX.SKT.JPY.IS.N.M</t>
  </si>
  <si>
    <t>.M.EVBSVOM.XX.BAJ.XXX.XXXX.SX.SKT.JPY.IS.N.M</t>
  </si>
  <si>
    <t>.M.EVBSVOM.XX.NPH.XXX.XXXX.SX.SKT.JPY.IS.N.M</t>
  </si>
  <si>
    <t>.M.EVBSVOM.XX.ERL.XXX.XXXX.SX.SKT.JPY.IS.N.M</t>
  </si>
  <si>
    <t>.M.EVBSVOM.XX.ERS.XXX.XXXX.SX.SKT.JPY.IS.N.M</t>
  </si>
  <si>
    <t>.M.EVBSVOM.XX.ERI.XXX.XXXX.SX.SKT.JPY.IS.N.M</t>
  </si>
  <si>
    <t>.M.EVBSVOM.XX.ERP.XXX.XXXX.SX.SKT.JPY.IS.N.M</t>
  </si>
  <si>
    <t>.M.EVBSVOM.XX.ERV.XXX.XXXX.SX.SKT.JPY.IS.N.M</t>
  </si>
  <si>
    <t>.M.EVBSVOM.XX.ERF.XXX.XXXX.SX.SKT.JPY.IS.N.M</t>
  </si>
  <si>
    <t>.M.EVBSVOM.XX.ERO.XXX.XXXX.SX.SKT.JPY.IS.N.M</t>
  </si>
  <si>
    <t>.M.EVBSVOM.XX.ERA.XXX.XXXX.SX.SKT.JPY.IS.N.M</t>
  </si>
  <si>
    <t>.M.EVBSV$$.XX.$$$.XXX.XXXX.SX.XXX.DKK.IS.N.M</t>
  </si>
  <si>
    <t>//Sundurliðun skuldabréf, DKK</t>
  </si>
  <si>
    <t>.M.EVBSVOM.XX.$$$.XXX.XXXX.SX.LAT.DKK.IS.N.M</t>
  </si>
  <si>
    <t>.M.EVBSVOM.XX.ATV.XXX.XXXX.SX.LAT.DKK.IS.N.M</t>
  </si>
  <si>
    <t>.M.EVBSVOM.XX.FJA.XXX.XXXX.SX.LAT.DKK.IS.N.M</t>
  </si>
  <si>
    <t>.M.EVBSVOM.XX.INN.XXX.XXXX.SX.LAT.DKK.IS.N.M</t>
  </si>
  <si>
    <t>.M.EVBSVOM.XX.SLI.XXX.XXXX.SX.LAT.DKK.IS.N.M</t>
  </si>
  <si>
    <t>.M.EVBSVOM.XX.PEN.XXX.XXXX.SX.LAT.DKK.IS.N.M</t>
  </si>
  <si>
    <t>.M.EVBSVOM.XX.SJO.XXX.XXXX.SX.LAT.DKK.IS.N.M</t>
  </si>
  <si>
    <t>.M.EVBSVOM.XX.YFT.XXX.XXXX.SX.LAT.DKK.IS.N.M</t>
  </si>
  <si>
    <t>.M.EVBSVOM.XX.SLY.XXX.XXXX.SX.LAT.DKK.IS.N.M</t>
  </si>
  <si>
    <t>.M.EVBSVOM.XX.FHL.XXX.XXXX.SX.LAT.DKK.IS.N.M</t>
  </si>
  <si>
    <t>.M.EVBSVOM.XX.INF.XXX.XXXX.SX.LAT.DKK.IS.N.M</t>
  </si>
  <si>
    <t>.M.EVBSVOM.XX.TRY.XXX.XXXX.SX.LAT.DKK.IS.N.M</t>
  </si>
  <si>
    <t>.M.EVBSVOM.XX.LIF.XXX.XXXX.SX.LAT.DKK.IS.N.M</t>
  </si>
  <si>
    <t>.M.EVBSVOM.XX.OPI.XXX.XXXX.SX.LAT.DKK.IS.N.M</t>
  </si>
  <si>
    <t>.M.EVBSVOM.XX.RSS.XXX.XXXX.SX.LAT.DKK.IS.N.M</t>
  </si>
  <si>
    <t>.M.EVBSVOM.XX.BAJ.XXX.XXXX.SX.LAT.DKK.IS.N.M</t>
  </si>
  <si>
    <t>.M.EVBSVOM.XX.NPH.XXX.XXXX.SX.LAT.DKK.IS.N.M</t>
  </si>
  <si>
    <t>.M.EVBSVOM.XX.ERL.XXX.XXXX.SX.LAT.DKK.IS.N.M</t>
  </si>
  <si>
    <t>.M.EVBSVOM.XX.ERS.XXX.XXXX.SX.LAT.DKK.IS.N.M</t>
  </si>
  <si>
    <t>.M.EVBSVOM.XX.ERI.XXX.XXXX.SX.LAT.DKK.IS.N.M</t>
  </si>
  <si>
    <t>.M.EVBSVOM.XX.ERP.XXX.XXXX.SX.LAT.DKK.IS.N.M</t>
  </si>
  <si>
    <t>.M.EVBSVOM.XX.ERV.XXX.XXXX.SX.LAT.DKK.IS.N.M</t>
  </si>
  <si>
    <t>.M.EVBSVOM.XX.ERF.XXX.XXXX.SX.LAT.DKK.IS.N.M</t>
  </si>
  <si>
    <t>.M.EVBSVOM.XX.ERO.XXX.XXXX.SX.LAT.DKK.IS.N.M</t>
  </si>
  <si>
    <t>.M.EVBSVOM.XX.ERA.XXX.XXXX.SX.LAT.DKK.IS.N.M</t>
  </si>
  <si>
    <t>.M.EVBSVOM.XX.$$$.XXX.XXXX.SX.SKT.DKK.IS.N.M</t>
  </si>
  <si>
    <t>.M.EVBSVOM.XX.ATV.XXX.XXXX.SX.SKT.DKK.IS.N.M</t>
  </si>
  <si>
    <t>.M.EVBSVOM.XX.FJA.XXX.XXXX.SX.SKT.DKK.IS.N.M</t>
  </si>
  <si>
    <t>.M.EVBSVOM.XX.INN.XXX.XXXX.SX.SKT.DKK.IS.N.M</t>
  </si>
  <si>
    <t>.M.EVBSVOM.XX.SLI.XXX.XXXX.SX.SKT.DKK.IS.N.M</t>
  </si>
  <si>
    <t>.M.EVBSVOM.XX.PEN.XXX.XXXX.SX.SKT.DKK.IS.N.M</t>
  </si>
  <si>
    <t>.M.EVBSVOM.XX.SJO.XXX.XXXX.SX.SKT.DKK.IS.N.M</t>
  </si>
  <si>
    <t>.M.EVBSVOM.XX.YFT.XXX.XXXX.SX.SKT.DKK.IS.N.M</t>
  </si>
  <si>
    <t>.M.EVBSVOM.XX.SLY.XXX.XXXX.SX.SKT.DKK.IS.N.M</t>
  </si>
  <si>
    <t>.M.EVBSVOM.XX.FHL.XXX.XXXX.SX.SKT.DKK.IS.N.M</t>
  </si>
  <si>
    <t>.M.EVBSVOM.XX.INF.XXX.XXXX.SX.SKT.DKK.IS.N.M</t>
  </si>
  <si>
    <t>.M.EVBSVOM.XX.TRY.XXX.XXXX.SX.SKT.DKK.IS.N.M</t>
  </si>
  <si>
    <t>.M.EVBSVOM.XX.LIF.XXX.XXXX.SX.SKT.DKK.IS.N.M</t>
  </si>
  <si>
    <t>.M.EVBSVOM.XX.OPI.XXX.XXXX.SX.SKT.DKK.IS.N.M</t>
  </si>
  <si>
    <t>.M.EVBSVOM.XX.RSS.XXX.XXXX.SX.SKT.DKK.IS.N.M</t>
  </si>
  <si>
    <t>.M.EVBSVOM.XX.BAJ.XXX.XXXX.SX.SKT.DKK.IS.N.M</t>
  </si>
  <si>
    <t>.M.EVBSVOM.XX.NPH.XXX.XXXX.SX.SKT.DKK.IS.N.M</t>
  </si>
  <si>
    <t>.M.EVBSVOM.XX.ERL.XXX.XXXX.SX.SKT.DKK.IS.N.M</t>
  </si>
  <si>
    <t>.M.EVBSVOM.XX.ERS.XXX.XXXX.SX.SKT.DKK.IS.N.M</t>
  </si>
  <si>
    <t>.M.EVBSVOM.XX.ERI.XXX.XXXX.SX.SKT.DKK.IS.N.M</t>
  </si>
  <si>
    <t>.M.EVBSVOM.XX.ERP.XXX.XXXX.SX.SKT.DKK.IS.N.M</t>
  </si>
  <si>
    <t>.M.EVBSVOM.XX.ERV.XXX.XXXX.SX.SKT.DKK.IS.N.M</t>
  </si>
  <si>
    <t>.M.EVBSVOM.XX.ERF.XXX.XXXX.SX.SKT.DKK.IS.N.M</t>
  </si>
  <si>
    <t>.M.EVBSVOM.XX.ERO.XXX.XXXX.SX.SKT.DKK.IS.N.M</t>
  </si>
  <si>
    <t>.M.EVBSVOM.XX.ERA.XXX.XXXX.SX.SKT.DKK.IS.N.M</t>
  </si>
  <si>
    <t>.M.EVBSV$$.XX.$$$.XXX.XXXX.SX.XXX.NOK.IS.N.M</t>
  </si>
  <si>
    <t>//Sundurliðun skuldabréf, NOK</t>
  </si>
  <si>
    <t>.M.EVBSVOM.XX.$$$.XXX.XXXX.SX.LAT.NOK.IS.N.M</t>
  </si>
  <si>
    <t>.M.EVBSVOM.XX.ATV.XXX.XXXX.SX.LAT.NOK.IS.N.M</t>
  </si>
  <si>
    <t>.M.EVBSVOM.XX.FJA.XXX.XXXX.SX.LAT.NOK.IS.N.M</t>
  </si>
  <si>
    <t>.M.EVBSVOM.XX.INN.XXX.XXXX.SX.LAT.NOK.IS.N.M</t>
  </si>
  <si>
    <t>.M.EVBSVOM.XX.SLI.XXX.XXXX.SX.LAT.NOK.IS.N.M</t>
  </si>
  <si>
    <t>.M.EVBSVOM.XX.PEN.XXX.XXXX.SX.LAT.NOK.IS.N.M</t>
  </si>
  <si>
    <t>.M.EVBSVOM.XX.SJO.XXX.XXXX.SX.LAT.NOK.IS.N.M</t>
  </si>
  <si>
    <t>.M.EVBSVOM.XX.YFT.XXX.XXXX.SX.LAT.NOK.IS.N.M</t>
  </si>
  <si>
    <t>.M.EVBSVOM.XX.SLY.XXX.XXXX.SX.LAT.NOK.IS.N.M</t>
  </si>
  <si>
    <t>.M.EVBSVOM.XX.FHL.XXX.XXXX.SX.LAT.NOK.IS.N.M</t>
  </si>
  <si>
    <t>.M.EVBSVOM.XX.INF.XXX.XXXX.SX.LAT.NOK.IS.N.M</t>
  </si>
  <si>
    <t>.M.EVBSVOM.XX.TRY.XXX.XXXX.SX.LAT.NOK.IS.N.M</t>
  </si>
  <si>
    <t>.M.EVBSVOM.XX.LIF.XXX.XXXX.SX.LAT.NOK.IS.N.M</t>
  </si>
  <si>
    <t>.M.EVBSVOM.XX.OPI.XXX.XXXX.SX.LAT.NOK.IS.N.M</t>
  </si>
  <si>
    <t>.M.EVBSVOM.XX.RSS.XXX.XXXX.SX.LAT.NOK.IS.N.M</t>
  </si>
  <si>
    <t>.M.EVBSVOM.XX.BAJ.XXX.XXXX.SX.LAT.NOK.IS.N.M</t>
  </si>
  <si>
    <t>.M.EVBSVOM.XX.NPH.XXX.XXXX.SX.LAT.NOK.IS.N.M</t>
  </si>
  <si>
    <t>.M.EVBSVOM.XX.ERL.XXX.XXXX.SX.LAT.NOK.IS.N.M</t>
  </si>
  <si>
    <t>.M.EVBSVOM.XX.ERS.XXX.XXXX.SX.LAT.NOK.IS.N.M</t>
  </si>
  <si>
    <t>.M.EVBSVOM.XX.ERI.XXX.XXXX.SX.LAT.NOK.IS.N.M</t>
  </si>
  <si>
    <t>.M.EVBSVOM.XX.ERP.XXX.XXXX.SX.LAT.NOK.IS.N.M</t>
  </si>
  <si>
    <t>.M.EVBSVOM.XX.ERV.XXX.XXXX.SX.LAT.NOK.IS.N.M</t>
  </si>
  <si>
    <t>.M.EVBSVOM.XX.ERF.XXX.XXXX.SX.LAT.NOK.IS.N.M</t>
  </si>
  <si>
    <t>.M.EVBSVOM.XX.ERO.XXX.XXXX.SX.LAT.NOK.IS.N.M</t>
  </si>
  <si>
    <t>.M.EVBSVOM.XX.ERA.XXX.XXXX.SX.LAT.NOK.IS.N.M</t>
  </si>
  <si>
    <t>.M.EVBSVOM.XX.$$$.XXX.XXXX.SX.SKT.NOK.IS.N.M</t>
  </si>
  <si>
    <t>.M.EVBSVOM.XX.ATV.XXX.XXXX.SX.SKT.NOK.IS.N.M</t>
  </si>
  <si>
    <t>.M.EVBSVOM.XX.FJA.XXX.XXXX.SX.SKT.NOK.IS.N.M</t>
  </si>
  <si>
    <t>.M.EVBSVOM.XX.INN.XXX.XXXX.SX.SKT.NOK.IS.N.M</t>
  </si>
  <si>
    <t>.M.EVBSVOM.XX.SLI.XXX.XXXX.SX.SKT.NOK.IS.N.M</t>
  </si>
  <si>
    <t>.M.EVBSVOM.XX.PEN.XXX.XXXX.SX.SKT.NOK.IS.N.M</t>
  </si>
  <si>
    <t>.M.EVBSVOM.XX.SJO.XXX.XXXX.SX.SKT.NOK.IS.N.M</t>
  </si>
  <si>
    <t>.M.EVBSVOM.XX.YFT.XXX.XXXX.SX.SKT.NOK.IS.N.M</t>
  </si>
  <si>
    <t>.M.EVBSVOM.XX.SLY.XXX.XXXX.SX.SKT.NOK.IS.N.M</t>
  </si>
  <si>
    <t>.M.EVBSVOM.XX.FHL.XXX.XXXX.SX.SKT.NOK.IS.N.M</t>
  </si>
  <si>
    <t>.M.EVBSVOM.XX.INF.XXX.XXXX.SX.SKT.NOK.IS.N.M</t>
  </si>
  <si>
    <t>.M.EVBSVOM.XX.TRY.XXX.XXXX.SX.SKT.NOK.IS.N.M</t>
  </si>
  <si>
    <t>.M.EVBSVOM.XX.LIF.XXX.XXXX.SX.SKT.NOK.IS.N.M</t>
  </si>
  <si>
    <t>.M.EVBSVOM.XX.OPI.XXX.XXXX.SX.SKT.NOK.IS.N.M</t>
  </si>
  <si>
    <t>.M.EVBSVOM.XX.RSS.XXX.XXXX.SX.SKT.NOK.IS.N.M</t>
  </si>
  <si>
    <t>.M.EVBSVOM.XX.BAJ.XXX.XXXX.SX.SKT.NOK.IS.N.M</t>
  </si>
  <si>
    <t>.M.EVBSVOM.XX.NPH.XXX.XXXX.SX.SKT.NOK.IS.N.M</t>
  </si>
  <si>
    <t>.M.EVBSVOM.XX.ERL.XXX.XXXX.SX.SKT.NOK.IS.N.M</t>
  </si>
  <si>
    <t>.M.EVBSVOM.XX.ERS.XXX.XXXX.SX.SKT.NOK.IS.N.M</t>
  </si>
  <si>
    <t>.M.EVBSVOM.XX.ERI.XXX.XXXX.SX.SKT.NOK.IS.N.M</t>
  </si>
  <si>
    <t>.M.EVBSVOM.XX.ERP.XXX.XXXX.SX.SKT.NOK.IS.N.M</t>
  </si>
  <si>
    <t>.M.EVBSVOM.XX.ERV.XXX.XXXX.SX.SKT.NOK.IS.N.M</t>
  </si>
  <si>
    <t>.M.EVBSVOM.XX.ERF.XXX.XXXX.SX.SKT.NOK.IS.N.M</t>
  </si>
  <si>
    <t>.M.EVBSVOM.XX.ERO.XXX.XXXX.SX.SKT.NOK.IS.N.M</t>
  </si>
  <si>
    <t>.M.EVBSVOM.XX.ERA.XXX.XXXX.SX.SKT.NOK.IS.N.M</t>
  </si>
  <si>
    <t>.M.EVBSV$$.XX.$$$.XXX.XXXX.SX.XXX.SEK.IS.N.M</t>
  </si>
  <si>
    <t>//Sundurliðun skuldabréf, SEK</t>
  </si>
  <si>
    <t>.M.EVBSVOM.XX.$$$.XXX.XXXX.SX.SKT.SEK.IS.N.M</t>
  </si>
  <si>
    <t>.M.EVBSVOM.XX.ATV.XXX.XXXX.SX.SKT.SEK.IS.N.M</t>
  </si>
  <si>
    <t>.M.EVBSVOM.XX.FJA.XXX.XXXX.SX.SKT.SEK.IS.N.M</t>
  </si>
  <si>
    <t>.M.EVBSVOM.XX.INN.XXX.XXXX.SX.SKT.SEK.IS.N.M</t>
  </si>
  <si>
    <t>.M.EVBSVOM.XX.SLI.XXX.XXXX.SX.SKT.SEK.IS.N.M</t>
  </si>
  <si>
    <t>.M.EVBSVOM.XX.PEN.XXX.XXXX.SX.SKT.SEK.IS.N.M</t>
  </si>
  <si>
    <t>.M.EVBSVOM.XX.SJO.XXX.XXXX.SX.SKT.SEK.IS.N.M</t>
  </si>
  <si>
    <t>.M.EVBSVOM.XX.YFT.XXX.XXXX.SX.SKT.SEK.IS.N.M</t>
  </si>
  <si>
    <t>.M.EVBSVOM.XX.SLY.XXX.XXXX.SX.SKT.SEK.IS.N.M</t>
  </si>
  <si>
    <t>.M.EVBSVOM.XX.FHL.XXX.XXXX.SX.SKT.SEK.IS.N.M</t>
  </si>
  <si>
    <t>.M.EVBSVOM.XX.INF.XXX.XXXX.SX.SKT.SEK.IS.N.M</t>
  </si>
  <si>
    <t>.M.EVBSVOM.XX.TRY.XXX.XXXX.SX.SKT.SEK.IS.N.M</t>
  </si>
  <si>
    <t>.M.EVBSVOM.XX.LIF.XXX.XXXX.SX.SKT.SEK.IS.N.M</t>
  </si>
  <si>
    <t>.M.EVBSVOM.XX.OPI.XXX.XXXX.SX.SKT.SEK.IS.N.M</t>
  </si>
  <si>
    <t>.M.EVBSVOM.XX.RSS.XXX.XXXX.SX.SKT.SEK.IS.N.M</t>
  </si>
  <si>
    <t>.M.EVBSVOM.XX.BAJ.XXX.XXXX.SX.SKT.SEK.IS.N.M</t>
  </si>
  <si>
    <t>.M.EVBSVOM.XX.NPH.XXX.XXXX.SX.SKT.SEK.IS.N.M</t>
  </si>
  <si>
    <t>.M.EVBSVOM.XX.ERL.XXX.XXXX.SX.SKT.SEK.IS.N.M</t>
  </si>
  <si>
    <t>.M.EVBSVOM.XX.ERS.XXX.XXXX.SX.SKT.SEK.IS.N.M</t>
  </si>
  <si>
    <t>.M.EVBSVOM.XX.ERI.XXX.XXXX.SX.SKT.SEK.IS.N.M</t>
  </si>
  <si>
    <t>.M.EVBSVOM.XX.ERP.XXX.XXXX.SX.SKT.SEK.IS.N.M</t>
  </si>
  <si>
    <t>.M.EVBSVOM.XX.ERV.XXX.XXXX.SX.SKT.SEK.IS.N.M</t>
  </si>
  <si>
    <t>.M.EVBSVOM.XX.ERF.XXX.XXXX.SX.SKT.SEK.IS.N.M</t>
  </si>
  <si>
    <t>.M.EVBSVOM.XX.ERO.XXX.XXXX.SX.SKT.SEK.IS.N.M</t>
  </si>
  <si>
    <t>.M.EVBSVOM.XX.ERA.XXX.XXXX.SX.SKT.SEK.IS.N.M</t>
  </si>
  <si>
    <t>.M.EVBSV$$.XX.$$$.XXX.XXXX.SX.XXX.CHF.IS.N.M</t>
  </si>
  <si>
    <t>//Sundurliðun skuldabréf, CHF</t>
  </si>
  <si>
    <t>.M.EVBSVOM.XX.$$$.XXX.XXXX.SX.LAT.CHF.IS.N.M</t>
  </si>
  <si>
    <t>.M.EVBSVOM.XX.ATV.XXX.XXXX.SX.LAT.CHF.IS.N.M</t>
  </si>
  <si>
    <t>.M.EVBSVOM.XX.FJA.XXX.XXXX.SX.LAT.CHF.IS.N.M</t>
  </si>
  <si>
    <t>.M.EVBSVOM.XX.INN.XXX.XXXX.SX.LAT.CHF.IS.N.M</t>
  </si>
  <si>
    <t>.M.EVBSVOM.XX.SLI.XXX.XXXX.SX.LAT.CHF.IS.N.M</t>
  </si>
  <si>
    <t>.M.EVBSVOM.XX.PEN.XXX.XXXX.SX.LAT.CHF.IS.N.M</t>
  </si>
  <si>
    <t>.M.EVBSVOM.XX.SJO.XXX.XXXX.SX.LAT.CHF.IS.N.M</t>
  </si>
  <si>
    <t>.M.EVBSVOM.XX.YFT.XXX.XXXX.SX.LAT.CHF.IS.N.M</t>
  </si>
  <si>
    <t>.M.EVBSVOM.XX.SLY.XXX.XXXX.SX.LAT.CHF.IS.N.M</t>
  </si>
  <si>
    <t>.M.EVBSVOM.XX.FHL.XXX.XXXX.SX.LAT.CHF.IS.N.M</t>
  </si>
  <si>
    <t>.M.EVBSVOM.XX.INF.XXX.XXXX.SX.LAT.CHF.IS.N.M</t>
  </si>
  <si>
    <t>.M.EVBSVOM.XX.TRY.XXX.XXXX.SX.LAT.CHF.IS.N.M</t>
  </si>
  <si>
    <t>.M.EVBSVOM.XX.LIF.XXX.XXXX.SX.LAT.CHF.IS.N.M</t>
  </si>
  <si>
    <t>.M.EVBSVOM.XX.OPI.XXX.XXXX.SX.LAT.CHF.IS.N.M</t>
  </si>
  <si>
    <t>.M.EVBSVOM.XX.RSS.XXX.XXXX.SX.LAT.CHF.IS.N.M</t>
  </si>
  <si>
    <t>.M.EVBSVOM.XX.BAJ.XXX.XXXX.SX.LAT.CHF.IS.N.M</t>
  </si>
  <si>
    <t>.M.EVBSVOM.XX.NPH.XXX.XXXX.SX.LAT.CHF.IS.N.M</t>
  </si>
  <si>
    <t>.M.EVBSVOM.XX.ERL.XXX.XXXX.SX.LAT.CHF.IS.N.M</t>
  </si>
  <si>
    <t>.M.EVBSVOM.XX.ERS.XXX.XXXX.SX.LAT.CHF.IS.N.M</t>
  </si>
  <si>
    <t>.M.EVBSVOM.XX.ERI.XXX.XXXX.SX.LAT.CHF.IS.N.M</t>
  </si>
  <si>
    <t>.M.EVBSVOM.XX.ERP.XXX.XXXX.SX.LAT.CHF.IS.N.M</t>
  </si>
  <si>
    <t>.M.EVBSVOM.XX.ERV.XXX.XXXX.SX.LAT.CHF.IS.N.M</t>
  </si>
  <si>
    <t>.M.EVBSVOM.XX.ERF.XXX.XXXX.SX.LAT.CHF.IS.N.M</t>
  </si>
  <si>
    <t>.M.EVBSVOM.XX.ERO.XXX.XXXX.SX.LAT.CHF.IS.N.M</t>
  </si>
  <si>
    <t>.M.EVBSVOM.XX.ERA.XXX.XXXX.SX.LAT.CHF.IS.N.M</t>
  </si>
  <si>
    <t>.M.EVBSVOM.XX.$$$.XXX.XXXX.SX.SKT.CHF.IS.N.M</t>
  </si>
  <si>
    <t>.M.EVBSVOM.XX.ATV.XXX.XXXX.SX.SKT.CHF.IS.N.M</t>
  </si>
  <si>
    <t>.M.EVBSVOM.XX.FJA.XXX.XXXX.SX.SKT.CHF.IS.N.M</t>
  </si>
  <si>
    <t>.M.EVBSVOM.XX.INN.XXX.XXXX.SX.SKT.CHF.IS.N.M</t>
  </si>
  <si>
    <t>.M.EVBSVOM.XX.SLI.XXX.XXXX.SX.SKT.CHF.IS.N.M</t>
  </si>
  <si>
    <t>.M.EVBSVOM.XX.PEN.XXX.XXXX.SX.SKT.CHF.IS.N.M</t>
  </si>
  <si>
    <t>.M.EVBSVOM.XX.SJO.XXX.XXXX.SX.SKT.CHF.IS.N.M</t>
  </si>
  <si>
    <t>.M.EVBSVOM.XX.YFT.XXX.XXXX.SX.SKT.CHF.IS.N.M</t>
  </si>
  <si>
    <t>.M.EVBSVOM.XX.SLY.XXX.XXXX.SX.SKT.CHF.IS.N.M</t>
  </si>
  <si>
    <t>.M.EVBSVOM.XX.FHL.XXX.XXXX.SX.SKT.CHF.IS.N.M</t>
  </si>
  <si>
    <t>.M.EVBSVOM.XX.INF.XXX.XXXX.SX.SKT.CHF.IS.N.M</t>
  </si>
  <si>
    <t>.M.EVBSVOM.XX.TRY.XXX.XXXX.SX.SKT.CHF.IS.N.M</t>
  </si>
  <si>
    <t>.M.EVBSVOM.XX.LIF.XXX.XXXX.SX.SKT.CHF.IS.N.M</t>
  </si>
  <si>
    <t>.M.EVBSVOM.XX.OPI.XXX.XXXX.SX.SKT.CHF.IS.N.M</t>
  </si>
  <si>
    <t>.M.EVBSVOM.XX.RSS.XXX.XXXX.SX.SKT.CHF.IS.N.M</t>
  </si>
  <si>
    <t>.M.EVBSVOM.XX.BAJ.XXX.XXXX.SX.SKT.CHF.IS.N.M</t>
  </si>
  <si>
    <t>.M.EVBSVOM.XX.NPH.XXX.XXXX.SX.SKT.CHF.IS.N.M</t>
  </si>
  <si>
    <t>.M.EVBSVOM.XX.ERL.XXX.XXXX.SX.SKT.CHF.IS.N.M</t>
  </si>
  <si>
    <t>.M.EVBSVOM.XX.ERS.XXX.XXXX.SX.SKT.CHF.IS.N.M</t>
  </si>
  <si>
    <t>.M.EVBSVOM.XX.ERI.XXX.XXXX.SX.SKT.CHF.IS.N.M</t>
  </si>
  <si>
    <t>.M.EVBSVOM.XX.ERP.XXX.XXXX.SX.SKT.CHF.IS.N.M</t>
  </si>
  <si>
    <t>.M.EVBSVOM.XX.ERV.XXX.XXXX.SX.SKT.CHF.IS.N.M</t>
  </si>
  <si>
    <t>.M.EVBSVOM.XX.ERF.XXX.XXXX.SX.SKT.CHF.IS.N.M</t>
  </si>
  <si>
    <t>.M.EVBSVOM.XX.ERO.XXX.XXXX.SX.SKT.CHF.IS.N.M</t>
  </si>
  <si>
    <t>.M.EVBSVOM.XX.ERA.XXX.XXXX.SX.SKT.CHF.IS.N.M</t>
  </si>
  <si>
    <t>.M.EVBSV$$.XX.$$$.XXX.XXXX.SX.XXX.ADR.IS.N.M</t>
  </si>
  <si>
    <t>//Sundurliðun skuldabréf, ADR</t>
  </si>
  <si>
    <t>.M.EVBSVOM.XX.$$$.XXX.XXXX.SX.LAT.ADR.IS.N.M</t>
  </si>
  <si>
    <t>.M.EVBSVOM.XX.ATV.XXX.XXXX.SX.LAT.ADR.IS.N.M</t>
  </si>
  <si>
    <t>.M.EVBSVOM.XX.FJA.XXX.XXXX.SX.LAT.ADR.IS.N.M</t>
  </si>
  <si>
    <t>.M.EVBSVOM.XX.INN.XXX.XXXX.SX.LAT.ADR.IS.N.M</t>
  </si>
  <si>
    <t>.M.EVBSVOM.XX.SLI.XXX.XXXX.SX.LAT.ADR.IS.N.M</t>
  </si>
  <si>
    <t>.M.EVBSVOM.XX.PEN.XXX.XXXX.SX.LAT.ADR.IS.N.M</t>
  </si>
  <si>
    <t>.M.EVBSVOM.XX.SJO.XXX.XXXX.SX.LAT.ADR.IS.N.M</t>
  </si>
  <si>
    <t>.M.EVBSVOM.XX.YFT.XXX.XXXX.SX.LAT.ADR.IS.N.M</t>
  </si>
  <si>
    <t>.M.EVBSVOM.XX.SLY.XXX.XXXX.SX.LAT.ADR.IS.N.M</t>
  </si>
  <si>
    <t>.M.EVBSVOM.XX.FHL.XXX.XXXX.SX.LAT.ADR.IS.N.M</t>
  </si>
  <si>
    <t>.M.EVBSVOM.XX.INF.XXX.XXXX.SX.LAT.ADR.IS.N.M</t>
  </si>
  <si>
    <t>.M.EVBSVOM.XX.TRY.XXX.XXXX.SX.LAT.ADR.IS.N.M</t>
  </si>
  <si>
    <t>.M.EVBSVOM.XX.LIF.XXX.XXXX.SX.LAT.ADR.IS.N.M</t>
  </si>
  <si>
    <t>.M.EVBSVOM.XX.OPI.XXX.XXXX.SX.LAT.ADR.IS.N.M</t>
  </si>
  <si>
    <t>.M.EVBSVOM.XX.RSS.XXX.XXXX.SX.LAT.ADR.IS.N.M</t>
  </si>
  <si>
    <t>.M.EVBSVOM.XX.BAJ.XXX.XXXX.SX.LAT.ADR.IS.N.M</t>
  </si>
  <si>
    <t>.M.EVBSVOM.XX.NPH.XXX.XXXX.SX.LAT.ADR.IS.N.M</t>
  </si>
  <si>
    <t>.M.EVBSVOM.XX.ERL.XXX.XXXX.SX.LAT.ADR.IS.N.M</t>
  </si>
  <si>
    <t>.M.EVBSVOM.XX.ERS.XXX.XXXX.SX.LAT.ADR.IS.N.M</t>
  </si>
  <si>
    <t>.M.EVBSVOM.XX.ERI.XXX.XXXX.SX.LAT.ADR.IS.N.M</t>
  </si>
  <si>
    <t>.M.EVBSVOM.XX.ERP.XXX.XXXX.SX.LAT.ADR.IS.N.M</t>
  </si>
  <si>
    <t>.M.EVBSVOM.XX.ERV.XXX.XXXX.SX.LAT.ADR.IS.N.M</t>
  </si>
  <si>
    <t>.M.EVBSVOM.XX.ERF.XXX.XXXX.SX.LAT.ADR.IS.N.M</t>
  </si>
  <si>
    <t>.M.EVBSVOM.XX.ERO.XXX.XXXX.SX.LAT.ADR.IS.N.M</t>
  </si>
  <si>
    <t>.M.EVBSVOM.XX.ERA.XXX.XXXX.SX.LAT.ADR.IS.N.M</t>
  </si>
  <si>
    <t>.M.EVBSVOM.XX.$$$.XXX.XXXX.SX.SKT.ADR.IS.N.M</t>
  </si>
  <si>
    <t>.M.EVBSVOM.XX.ATV.XXX.XXXX.SX.SKT.ADR.IS.N.M</t>
  </si>
  <si>
    <t>.M.EVBSVOM.XX.FJA.XXX.XXXX.SX.SKT.ADR.IS.N.M</t>
  </si>
  <si>
    <t>.M.EVBSVOM.XX.INN.XXX.XXXX.SX.SKT.ADR.IS.N.M</t>
  </si>
  <si>
    <t>.M.EVBSVOM.XX.SLI.XXX.XXXX.SX.SKT.ADR.IS.N.M</t>
  </si>
  <si>
    <t>.M.EVBSVOM.XX.PEN.XXX.XXXX.SX.SKT.ADR.IS.N.M</t>
  </si>
  <si>
    <t>.M.EVBSVOM.XX.SJO.XXX.XXXX.SX.SKT.ADR.IS.N.M</t>
  </si>
  <si>
    <t>.M.EVBSVOM.XX.YFT.XXX.XXXX.SX.SKT.ADR.IS.N.M</t>
  </si>
  <si>
    <t>.M.EVBSVOM.XX.SLY.XXX.XXXX.SX.SKT.ADR.IS.N.M</t>
  </si>
  <si>
    <t>.M.EVBSVOM.XX.FHL.XXX.XXXX.SX.SKT.ADR.IS.N.M</t>
  </si>
  <si>
    <t>.M.EVBSVOM.XX.INF.XXX.XXXX.SX.SKT.ADR.IS.N.M</t>
  </si>
  <si>
    <t>.M.EVBSVOM.XX.TRY.XXX.XXXX.SX.SKT.ADR.IS.N.M</t>
  </si>
  <si>
    <t>.M.EVBSVOM.XX.LIF.XXX.XXXX.SX.SKT.ADR.IS.N.M</t>
  </si>
  <si>
    <t>.M.EVBSVOM.XX.OPI.XXX.XXXX.SX.SKT.ADR.IS.N.M</t>
  </si>
  <si>
    <t>.M.EVBSVOM.XX.RSS.XXX.XXXX.SX.SKT.ADR.IS.N.M</t>
  </si>
  <si>
    <t>.M.EVBSVOM.XX.BAJ.XXX.XXXX.SX.SKT.ADR.IS.N.M</t>
  </si>
  <si>
    <t>.M.EVBSVOM.XX.NPH.XXX.XXXX.SX.SKT.ADR.IS.N.M</t>
  </si>
  <si>
    <t>.M.EVBSVOM.XX.ERL.XXX.XXXX.SX.SKT.ADR.IS.N.M</t>
  </si>
  <si>
    <t>.M.EVBSVOM.XX.ERS.XXX.XXXX.SX.SKT.ADR.IS.N.M</t>
  </si>
  <si>
    <t>.M.EVBSVOM.XX.ERI.XXX.XXXX.SX.SKT.ADR.IS.N.M</t>
  </si>
  <si>
    <t>.M.EVBSVOM.XX.ERP.XXX.XXXX.SX.SKT.ADR.IS.N.M</t>
  </si>
  <si>
    <t>.M.EVBSVOM.XX.ERV.XXX.XXXX.SX.SKT.ADR.IS.N.M</t>
  </si>
  <si>
    <t>.M.EVBSVOM.XX.ERF.XXX.XXXX.SX.SKT.ADR.IS.N.M</t>
  </si>
  <si>
    <t>.M.EVBSVOM.XX.ERO.XXX.XXXX.SX.SKT.ADR.IS.N.M</t>
  </si>
  <si>
    <t>.M.EVBSVOM.XX.ERA.XXX.XXXX.SX.SKT.ADR.IS.N.M</t>
  </si>
  <si>
    <t>.M.EVBSVVM.XX.ERL.XXX.XXXX.SV.SKR.XXX.IS.N.M</t>
  </si>
  <si>
    <t>//Rauneftirstöðvatími &lt; 1 ár</t>
  </si>
  <si>
    <t>.M.EVBSVVM.XX.ERS.XXX.XXXX.SV.SKR.XXX.IS.N.M</t>
  </si>
  <si>
    <t>.M.EVBSVVM.XX.ERI.XXX.XXXX.SV.SKR.XXX.IS.N.M</t>
  </si>
  <si>
    <t>.M.EVBSVVM.XX.ERP.XXX.XXXX.SV.SKR.XXX.IS.N.M</t>
  </si>
  <si>
    <t>.M.EVBSVVM.XX.ERV.XXX.XXXX.SV.SKR.XXX.IS.N.M</t>
  </si>
  <si>
    <t>.M.EVBSVVM.XX.ERF.XXX.XXXX.SV.SKR.XXX.IS.N.M</t>
  </si>
  <si>
    <t>.M.EVBSVVM.XX.ERO.XXX.XXXX.SV.SKR.XXX.IS.N.M</t>
  </si>
  <si>
    <t>.M.EVBSVVM.XX.ERA.XXX.XXXX.SV.SKR.XXX.IS.N.M</t>
  </si>
  <si>
    <t>.M.EVBSVOM.XX.ERL.XXX.XXXX.SX.LAS.XXX.IS.N.M</t>
  </si>
  <si>
    <t>.M.EVBSVOM.XX.ERS.XXX.XXXX.SX.LAS.XXX.IS.N.M</t>
  </si>
  <si>
    <t>.M.EVBSVOM.XX.ERI.XXX.XXXX.SX.LAS.XXX.IS.N.M</t>
  </si>
  <si>
    <t>.M.EVBSVOM.XX.ERP.XXX.XXXX.SX.LAS.XXX.IS.N.M</t>
  </si>
  <si>
    <t>.M.EVBSVOM.XX.ERV.XXX.XXXX.SX.LAS.XXX.IS.N.M</t>
  </si>
  <si>
    <t>.M.EVBSVOM.XX.ERF.XXX.XXXX.SX.LAS.XXX.IS.N.M</t>
  </si>
  <si>
    <t>.M.EVBSVOM.XX.ERO.XXX.XXXX.SX.LAS.XXX.IS.N.M</t>
  </si>
  <si>
    <t>.M.EVBSVOM.XX.ERA.XXX.XXXX.SX.LAS.XXX.IS.N.M</t>
  </si>
  <si>
    <t>.M.EVBSVOM.XX.ERL.XXX.XXXX.SX.SKS.XXX.IS.N.M</t>
  </si>
  <si>
    <t>.M.EVBSVOM.XX.ERS.XXX.XXXX.SX.SKS.XXX.IS.N.M</t>
  </si>
  <si>
    <t>.M.EVBSVOM.XX.ERI.XXX.XXXX.SX.SKS.XXX.IS.N.M</t>
  </si>
  <si>
    <t>.M.EVBSVOM.XX.ERP.XXX.XXXX.SX.SKS.XXX.IS.N.M</t>
  </si>
  <si>
    <t>.M.EVBSVOM.XX.ERV.XXX.XXXX.SX.SKS.XXX.IS.N.M</t>
  </si>
  <si>
    <t>.M.EVBSVOM.XX.ERF.XXX.XXXX.SX.SKS.XXX.IS.N.M</t>
  </si>
  <si>
    <t>.M.EVBSVOM.XX.ERO.XXX.XXXX.SX.SKS.XXX.IS.N.M</t>
  </si>
  <si>
    <t>.M.EVBSVOM.XX.ERA.XXX.XXXX.SX.SKS.XXX.IS.N.M</t>
  </si>
  <si>
    <t>.M.EVBSVVM.XX.ERL.XXX.XXXX.SV.LAR.XXX.IS.N.M</t>
  </si>
  <si>
    <t>//Rauneftirstöðvatími &gt; 1 ár</t>
  </si>
  <si>
    <t>.M.EVBSVVM.XX.ERS.XXX.XXXX.SV.LAR.XXX.IS.N.M</t>
  </si>
  <si>
    <t>.M.EVBSVVM.XX.ERI.XXX.XXXX.SV.LAR.XXX.IS.N.M</t>
  </si>
  <si>
    <t>.M.EVBSVVM.XX.ERP.XXX.XXXX.SV.LAR.XXX.IS.N.M</t>
  </si>
  <si>
    <t>.M.EVBSVVM.XX.ERV.XXX.XXXX.SV.LAR.XXX.IS.N.M</t>
  </si>
  <si>
    <t>.M.EVBSVVM.XX.ERF.XXX.XXXX.SV.LAR.XXX.IS.N.M</t>
  </si>
  <si>
    <t>.M.EVBSVVM.XX.ERO.XXX.XXXX.SV.LAR.XXX.IS.N.M</t>
  </si>
  <si>
    <t>.M.EVBSVVM.XX.ERA.XXX.XXXX.SV.LAR.XXX.IS.N.M</t>
  </si>
  <si>
    <t>.M.EVBSVOM.XX.ERL.XXX.XXXX.SX.LAL.XXX.IS.N.M</t>
  </si>
  <si>
    <t>.M.EVBSVOM.XX.ERS.XXX.XXXX.SX.LAL.XXX.IS.N.M</t>
  </si>
  <si>
    <t>.M.EVBSVOM.XX.ERI.XXX.XXXX.SX.LAL.XXX.IS.N.M</t>
  </si>
  <si>
    <t>.M.EVBSVOM.XX.ERP.XXX.XXXX.SX.LAL.XXX.IS.N.M</t>
  </si>
  <si>
    <t>.M.EVBSVOM.XX.ERV.XXX.XXXX.SX.LAL.XXX.IS.N.M</t>
  </si>
  <si>
    <t>.M.EVBSVOM.XX.ERF.XXX.XXXX.SX.LAL.XXX.IS.N.M</t>
  </si>
  <si>
    <t>.M.EVBSVOM.XX.ERO.XXX.XXXX.SX.LAL.XXX.IS.N.M</t>
  </si>
  <si>
    <t>.M.EVBSVOM.XX.ERA.XXX.XXXX.SX.LAL.XXX.IS.N.M</t>
  </si>
  <si>
    <t>.M.EUKULIA.XX.$$$.$$$.XXXX.SX.XXX.XXX.IS.N.M</t>
  </si>
  <si>
    <t>.M.EUKULYL.XX.$$$.$$$.XXXX.SX.XXX.XXX.IS.N.M</t>
  </si>
  <si>
    <t>.M.EUKULVX.XX.$$$.$$$.XXXX.SX.XXX.XXX.IS.N.M</t>
  </si>
  <si>
    <t>.M.EUKULVU.XX.$$$.$$$.XXXX.SV.XXX.XXX.IS.N.M</t>
  </si>
  <si>
    <t>.M.EUKULVU.XX.EIB.$$$.XXXX.SV.XXX.XXX.IS.N.M</t>
  </si>
  <si>
    <t>.M.EUKULVU.XX.ANN.$$$.XXXX.SV.XXX.XXX.IS.N.M</t>
  </si>
  <si>
    <t>.M.EUKULOU.XX.$$$.$$$.XXXX.SX.XXX.XXX.IS.N.M</t>
  </si>
  <si>
    <t>.M.EUKULOU.XX.EIB.$$$.XXXX.SX.XXX.XXX.IS.N.M</t>
  </si>
  <si>
    <t>.M.EUKULOU.XX.ANN.$$$.XXXX.SX.XXX.XXX.IS.N.M</t>
  </si>
  <si>
    <t>.M.EUKULEL.XX.$$$.$$$.XXXX.SX.XXX.XXX.IS.N.M</t>
  </si>
  <si>
    <t>.M.EUKULUE.XX.$$$.$$$.XXXX.SX.XXX.XXX.IS.N.M</t>
  </si>
  <si>
    <t>//Útlán og kröfur til erlendra aðila</t>
  </si>
  <si>
    <t>.M.EUKULEH.XX.ERL.$$$.XXXX.SX.XXX.XXX.IS.N.M</t>
  </si>
  <si>
    <t>.M.EUKULEH.XX.ERI.$$$.XXXX.SX.XXX.XXX.IS.N.M</t>
  </si>
  <si>
    <t>.M.EUKULEH.XX.ERF.$$$.XXXX.SX.XXX.XXX.IS.N.M</t>
  </si>
  <si>
    <t>.M.EUKULEH.XX.ERA.$$$.XXXX.SX.XXX.XXX.IS.N.M</t>
  </si>
  <si>
    <t>.M.EUKULED.XX.ERL.$$$.XXXX.SX.XXX.XXX.IS.N.M</t>
  </si>
  <si>
    <t>.M.EUKULED.XX.ERI.$$$.XXXX.SX.XXX.XXX.IS.N.M</t>
  </si>
  <si>
    <t>.M.EUKULED.XX.ERF.$$$.XXXX.SX.XXX.XXX.IS.N.M</t>
  </si>
  <si>
    <t>.M.EUKULED.XX.ERA.$$$.XXXX.SX.XXX.XXX.IS.N.M</t>
  </si>
  <si>
    <t>.M.EUKULFF.XX.ERL.$$$.XXXX.SX.XXX.XXX.IS.N.M</t>
  </si>
  <si>
    <t>.M.EUKULFF.XX.ERI.$$$.XXXX.SX.XXX.XXX.IS.N.M</t>
  </si>
  <si>
    <t>.M.EUKULFF.XX.ERF.$$$.XXXX.SX.XXX.XXX.IS.N.M</t>
  </si>
  <si>
    <t>.M.EUKULFF.XX.ERA.$$$.XXXX.SX.XXX.XXX.IS.N.M</t>
  </si>
  <si>
    <t>.M.EUKULOL.XX.ERL.$$$.XXXX.SX.XXX.XXX.IS.N.M</t>
  </si>
  <si>
    <t>.M.EUKULOL.XX.ERI.$$$.XXXX.SX.XXX.XXX.IS.N.M</t>
  </si>
  <si>
    <t>.M.EUKULOL.XX.ERF.$$$.XXXX.SX.XXX.XXX.IS.N.M</t>
  </si>
  <si>
    <t>.M.EUKULOL.XX.ERA.$$$.XXXX.SX.XXX.XXX.IS.N.M</t>
  </si>
  <si>
    <t>.M.EUKNFST.XX.ATV.$$$.XXXX.SX.XXX.XXX.IS.N.M</t>
  </si>
  <si>
    <t>.M.EUKNFST.XX.LAB.$$$.XXXX.SX.XXX.XXX.IS.N.M</t>
  </si>
  <si>
    <t>.M.EUKNFST.XX.SJA.$$$.XXXX.SX.XXX.XXX.IS.N.M</t>
  </si>
  <si>
    <t>.M.EUKNFST.XX.ILA.$$$.XXXX.SX.XXX.XXX.IS.N.M</t>
  </si>
  <si>
    <t>.M.EUKNFST.XX.ISJ.$$$.XXXX.SX.XXX.XXX.IS.N.M</t>
  </si>
  <si>
    <t>.M.EUKNFST.XX.IAN.$$$.XXXX.SX.XXX.XXX.IS.N.M</t>
  </si>
  <si>
    <t>.M.EUKNFST.XX.RAF.$$$.XXXX.SX.XXX.XXX.IS.N.M</t>
  </si>
  <si>
    <t>.M.EUKNFST.XX.MAN.$$$.XXXX.SX.XXX.XXX.IS.N.M</t>
  </si>
  <si>
    <t>.M.EUKNFST.XX.VEN.$$$.XXXX.SX.XXX.XXX.IS.N.M</t>
  </si>
  <si>
    <t>.M.EUKNFST.XX.SAG.$$$.XXXX.SX.XXX.XXX.IS.N.M</t>
  </si>
  <si>
    <t>.M.EUKNFST.XX.THF.$$$.XXXX.SX.XXX.XXX.IS.N.M</t>
  </si>
  <si>
    <t>.M.EUKNFST.XX.THH.$$$.XXXX.SX.XXX.XXX.IS.N.M</t>
  </si>
  <si>
    <t>.M.EUKNFST.XX.THA.$$$.XXXX.SX.XXX.XXX.IS.N.M</t>
  </si>
  <si>
    <t>.M.EUKNFST.XX.OFL.$$$.XXXX.SX.XXX.XXX.IS.N.M</t>
  </si>
  <si>
    <t>.M.EUKNFST.XX.FJA.$$$.XXXX.SX.XXX.XXX.IS.N.M</t>
  </si>
  <si>
    <t>.M.EUKNFST.XX.INN.$$$.XXXX.SX.XXX.XXX.IS.N.M</t>
  </si>
  <si>
    <t>.M.EUKNFST.XX.SLI.$$$.XXXX.SX.XXX.XXX.IS.N.M</t>
  </si>
  <si>
    <t>.M.EUKNFST.XX.PEN.$$$.XXXX.SX.XXX.XXX.IS.N.M</t>
  </si>
  <si>
    <t>.M.EUKNFST.XX.SJO.$$$.XXXX.SX.XXX.XXX.IS.N.M</t>
  </si>
  <si>
    <t>.M.EUKNFST.XX.YFT.$$$.XXXX.SX.XXX.XXX.IS.N.M</t>
  </si>
  <si>
    <t>.M.EUKNFST.XX.SLY.$$$.XXXX.SX.XXX.XXX.IS.N.M</t>
  </si>
  <si>
    <t>.M.EUKNFST.XX.FHL.$$$.XXXX.SX.XXX.XXX.IS.N.M</t>
  </si>
  <si>
    <t>.M.EUKNFST.XX.INF.$$$.XXXX.SX.XXX.XXX.IS.N.M</t>
  </si>
  <si>
    <t>.M.EUKNFST.XX.TRY.$$$.XXXX.SX.XXX.XXX.IS.N.M</t>
  </si>
  <si>
    <t>.M.EUKNFST.XX.LIF.$$$.XXXX.SX.XXX.XXX.IS.N.M</t>
  </si>
  <si>
    <t>.M.EUKNFST.XX.OPI.$$$.XXXX.SX.XXX.XXX.IS.N.M</t>
  </si>
  <si>
    <t>.M.EUKNFST.XX.RSS.$$$.XXXX.SX.XXX.XXX.IS.N.M</t>
  </si>
  <si>
    <t>.M.EUKNFST.XX.BAJ.$$$.XXXX.SX.XXX.XXX.IS.N.M</t>
  </si>
  <si>
    <t>.M.EUKNFST.XX.EIN.$$$.XXXX.SX.XXX.XXX.IS.N.M</t>
  </si>
  <si>
    <t>.M.EUKNFST.XX.NPH.$$$.XXXX.SX.XXX.XXX.IS.N.M</t>
  </si>
  <si>
    <t>.M.EUKNFEH.XX.ERL.$$$.XXXX.SX.XXX.XXX.IS.N.M</t>
  </si>
  <si>
    <t>.M.EUKNFEH.XX.ERI.$$$.XXXX.SX.XXX.XXX.IS.N.M</t>
  </si>
  <si>
    <t>.M.EUKNFEH.XX.ERF.$$$.XXXX.SX.XXX.XXX.IS.N.M</t>
  </si>
  <si>
    <t>.M.EUKNFEH.XX.ERA.$$$.XXXX.SX.XXX.XXX.IS.N.M</t>
  </si>
  <si>
    <t>.M.EUKNFED.XX.ERL.$$$.XXXX.SX.XXX.XXX.IS.N.M</t>
  </si>
  <si>
    <t>.M.EUKNFED.XX.ERI.$$$.XXXX.SX.XXX.XXX.IS.N.M</t>
  </si>
  <si>
    <t>.M.EUKNFED.XX.ERF.$$$.XXXX.SX.XXX.XXX.IS.N.M</t>
  </si>
  <si>
    <t>.M.EUKNFED.XX.ERA.$$$.XXXX.SX.XXX.XXX.IS.N.M</t>
  </si>
  <si>
    <t>.M.EUKNFFF.XX.ERL.$$$.XXXX.SX.XXX.XXX.IS.N.M</t>
  </si>
  <si>
    <t>.M.EUKNFFF.XX.ERI.$$$.XXXX.SX.XXX.XXX.IS.N.M</t>
  </si>
  <si>
    <t>.M.EUKNFFF.XX.ERF.$$$.XXXX.SX.XXX.XXX.IS.N.M</t>
  </si>
  <si>
    <t>.M.EUKNFFF.XX.ERA.$$$.XXXX.SX.XXX.XXX.IS.N.M</t>
  </si>
  <si>
    <t>.M.EUKNFOL.XX.ERL.$$$.XXXX.SX.XXX.XXX.IS.N.M</t>
  </si>
  <si>
    <t>.M.EUKNFOL.XX.ERI.$$$.XXXX.SX.XXX.XXX.IS.N.M</t>
  </si>
  <si>
    <t>.M.EUKNFOL.XX.ERF.$$$.XXXX.SX.XXX.XXX.IS.N.M</t>
  </si>
  <si>
    <t>.M.EUKNFOL.XX.ERO.$$$.XXXX.SX.XXX.XXX.IS.N.M</t>
  </si>
  <si>
    <t>.M.EUKNFOL.XX.ERA.$$$.XXXX.SX.XXX.XXX.IS.N.M</t>
  </si>
  <si>
    <t>.M.EUKITII.XX.XXX.OPI.XXXX.SX.XXX.XXX.IS.N.M</t>
  </si>
  <si>
    <t>.M.EUKITIT.XX.XXX.OPI.XXXX.SX.XXX.XXX.IS.N.M</t>
  </si>
  <si>
    <t>.M.EUKULIA.XX.ATV.OPI.XXXX.SX.XXX.XXX.IS.N.M</t>
  </si>
  <si>
    <t>.M.EUKULIA.XX.FJA.OPI.XXXX.SX.XXX.XXX.IS.N.M</t>
  </si>
  <si>
    <t>.M.EUKULIA.XX.INN.OPI.XXXX.SX.XXX.XXX.IS.N.M</t>
  </si>
  <si>
    <t>.M.EUKULIA.XX.SLI.OPI.XXXX.SX.XXX.XXX.IS.N.M</t>
  </si>
  <si>
    <t>.M.EUKULIA.XX.PEN.OPI.XXXX.SX.XXX.XXX.IS.N.M</t>
  </si>
  <si>
    <t>.M.EUKULIA.XX.SJO.OPI.XXXX.SX.XXX.XXX.IS.N.M</t>
  </si>
  <si>
    <t>.M.EUKULIA.XX.YFT.OPI.XXXX.SX.XXX.XXX.IS.N.M</t>
  </si>
  <si>
    <t>.M.EUKULIA.XX.SLY.OPI.XXXX.SX.XXX.XXX.IS.N.M</t>
  </si>
  <si>
    <t>.M.EUKULIA.XX.FHL.OPI.XXXX.SX.XXX.XXX.IS.N.M</t>
  </si>
  <si>
    <t>.M.EUKULIA.XX.INF.OPI.XXXX.SX.XXX.XXX.IS.N.M</t>
  </si>
  <si>
    <t>.M.EUKULIA.XX.TRY.OPI.XXXX.SX.XXX.XXX.IS.N.M</t>
  </si>
  <si>
    <t>.M.EUKULIA.XX.LIF.OPI.XXXX.SX.XXX.XXX.IS.N.M</t>
  </si>
  <si>
    <t>.M.EUKULYL.XX.ATV.OPI.XXXX.SX.XXX.XXX.IS.N.M</t>
  </si>
  <si>
    <t>.M.EUKULYL.XX.FJA.OPI.XXXX.SX.XXX.XXX.IS.N.M</t>
  </si>
  <si>
    <t>.M.EUKULYL.XX.INN.OPI.XXXX.SX.XXX.XXX.IS.N.M</t>
  </si>
  <si>
    <t>.M.EUKULYL.XX.SLI.OPI.XXXX.SX.XXX.XXX.IS.N.M</t>
  </si>
  <si>
    <t>.M.EUKULYL.XX.PEN.OPI.XXXX.SX.XXX.XXX.IS.N.M</t>
  </si>
  <si>
    <t>.M.EUKULYL.XX.SJO.OPI.XXXX.SX.XXX.XXX.IS.N.M</t>
  </si>
  <si>
    <t>.M.EUKULYL.XX.YFT.OPI.XXXX.SX.XXX.XXX.IS.N.M</t>
  </si>
  <si>
    <t>.M.EUKULYL.XX.SLY.OPI.XXXX.SX.XXX.XXX.IS.N.M</t>
  </si>
  <si>
    <t>.M.EUKULYL.XX.FHL.OPI.XXXX.SX.XXX.XXX.IS.N.M</t>
  </si>
  <si>
    <t>.M.EUKULYL.XX.INF.OPI.XXXX.SX.XXX.XXX.IS.N.M</t>
  </si>
  <si>
    <t>.M.EUKULYL.XX.TRY.OPI.XXXX.SX.XXX.XXX.IS.N.M</t>
  </si>
  <si>
    <t>.M.EUKULYL.XX.LIF.OPI.XXXX.SX.XXX.XXX.IS.N.M</t>
  </si>
  <si>
    <t>.M.EUKULVX.XX.ATV.OPI.XXXX.SX.XXX.XXX.IS.N.M</t>
  </si>
  <si>
    <t>.M.EUKULVX.XX.FJA.OPI.XXXX.SX.XXX.XXX.IS.N.M</t>
  </si>
  <si>
    <t>.M.EUKULVX.XX.INN.OPI.XXXX.SX.XXX.XXX.IS.N.M</t>
  </si>
  <si>
    <t>.M.EUKULVX.XX.SLI.OPI.XXXX.SX.XXX.XXX.IS.N.M</t>
  </si>
  <si>
    <t>.M.EUKULVX.XX.PEN.OPI.XXXX.SX.XXX.XXX.IS.N.M</t>
  </si>
  <si>
    <t>.M.EUKULVX.XX.SJO.OPI.XXXX.SX.XXX.XXX.IS.N.M</t>
  </si>
  <si>
    <t>.M.EUKULVX.XX.YFT.OPI.XXXX.SX.XXX.XXX.IS.N.M</t>
  </si>
  <si>
    <t>.M.EUKULVX.XX.SLY.OPI.XXXX.SX.XXX.XXX.IS.N.M</t>
  </si>
  <si>
    <t>.M.EUKULVX.XX.FHL.OPI.XXXX.SX.XXX.XXX.IS.N.M</t>
  </si>
  <si>
    <t>.M.EUKULVX.XX.INF.OPI.XXXX.SX.XXX.XXX.IS.N.M</t>
  </si>
  <si>
    <t>.M.EUKULVX.XX.TRY.OPI.XXXX.SX.XXX.XXX.IS.N.M</t>
  </si>
  <si>
    <t>.M.EUKULVX.XX.LIF.OPI.XXXX.SX.XXX.XXX.IS.N.M</t>
  </si>
  <si>
    <t>.M.EUKULVU.XX.ATV.OPI.XXXX.SV.XXX.XXX.IS.N.M</t>
  </si>
  <si>
    <t>.M.EUKULVU.XX.FJA.OPI.XXXX.SV.XXX.XXX.IS.N.M</t>
  </si>
  <si>
    <t>.M.EUKULVU.XX.INN.OPI.XXXX.SV.XXX.XXX.IS.N.M</t>
  </si>
  <si>
    <t>.M.EUKULVU.XX.SLI.OPI.XXXX.SV.XXX.XXX.IS.N.M</t>
  </si>
  <si>
    <t>.M.EUKULVU.XX.PEN.OPI.XXXX.SV.XXX.XXX.IS.N.M</t>
  </si>
  <si>
    <t>.M.EUKULVU.XX.SJO.OPI.XXXX.SV.XXX.XXX.IS.N.M</t>
  </si>
  <si>
    <t>.M.EUKULVU.XX.YFT.OPI.XXXX.SV.XXX.XXX.IS.N.M</t>
  </si>
  <si>
    <t>.M.EUKULVU.XX.SLY.OPI.XXXX.SV.XXX.XXX.IS.N.M</t>
  </si>
  <si>
    <t>.M.EUKULVU.XX.FHL.OPI.XXXX.SV.XXX.XXX.IS.N.M</t>
  </si>
  <si>
    <t>.M.EUKULVU.XX.INF.OPI.XXXX.SV.XXX.XXX.IS.N.M</t>
  </si>
  <si>
    <t>.M.EUKULVU.XX.TRY.OPI.XXXX.SV.XXX.XXX.IS.N.M</t>
  </si>
  <si>
    <t>.M.EUKULVU.XX.LIF.OPI.XXXX.SV.XXX.XXX.IS.N.M</t>
  </si>
  <si>
    <t>.M.EUKULOU.XX.ATV.OPI.XXXX.SX.XXX.XXX.IS.N.M</t>
  </si>
  <si>
    <t>.M.EUKULOU.XX.FJA.OPI.XXXX.SX.XXX.XXX.IS.N.M</t>
  </si>
  <si>
    <t>.M.EUKULOU.XX.INN.OPI.XXXX.SX.XXX.XXX.IS.N.M</t>
  </si>
  <si>
    <t>.M.EUKULOU.XX.SLI.OPI.XXXX.SX.XXX.XXX.IS.N.M</t>
  </si>
  <si>
    <t>.M.EUKULOU.XX.PEN.OPI.XXXX.SX.XXX.XXX.IS.N.M</t>
  </si>
  <si>
    <t>.M.EUKULOU.XX.SJO.OPI.XXXX.SX.XXX.XXX.IS.N.M</t>
  </si>
  <si>
    <t>.M.EUKULOU.XX.YFT.OPI.XXXX.SX.XXX.XXX.IS.N.M</t>
  </si>
  <si>
    <t>.M.EUKULOU.XX.SLY.OPI.XXXX.SX.XXX.XXX.IS.N.M</t>
  </si>
  <si>
    <t>.M.EUKULOU.XX.FHL.OPI.XXXX.SX.XXX.XXX.IS.N.M</t>
  </si>
  <si>
    <t>.M.EUKULOU.XX.INF.OPI.XXXX.SX.XXX.XXX.IS.N.M</t>
  </si>
  <si>
    <t>.M.EUKULOU.XX.TRY.OPI.XXXX.SX.XXX.XXX.IS.N.M</t>
  </si>
  <si>
    <t>.M.EUKULOU.XX.LIF.OPI.XXXX.SX.XXX.XXX.IS.N.M</t>
  </si>
  <si>
    <t>.M.EUKULEL.XX.ATV.OPI.XXXX.SX.XXX.XXX.IS.N.M</t>
  </si>
  <si>
    <t>.M.EUKULEL.XX.FJA.OPI.XXXX.SX.XXX.XXX.IS.N.M</t>
  </si>
  <si>
    <t>.M.EUKULEL.XX.INN.OPI.XXXX.SX.XXX.XXX.IS.N.M</t>
  </si>
  <si>
    <t>.M.EUKULEL.XX.SLI.OPI.XXXX.SX.XXX.XXX.IS.N.M</t>
  </si>
  <si>
    <t>.M.EUKULEL.XX.PEN.OPI.XXXX.SX.XXX.XXX.IS.N.M</t>
  </si>
  <si>
    <t>.M.EUKULEL.XX.SJO.OPI.XXXX.SX.XXX.XXX.IS.N.M</t>
  </si>
  <si>
    <t>.M.EUKULEL.XX.YFT.OPI.XXXX.SX.XXX.XXX.IS.N.M</t>
  </si>
  <si>
    <t>.M.EUKULEL.XX.SLY.OPI.XXXX.SX.XXX.XXX.IS.N.M</t>
  </si>
  <si>
    <t>.M.EUKULEL.XX.FHL.OPI.XXXX.SX.XXX.XXX.IS.N.M</t>
  </si>
  <si>
    <t>.M.EUKULEL.XX.INF.OPI.XXXX.SX.XXX.XXX.IS.N.M</t>
  </si>
  <si>
    <t>.M.EUKULEL.XX.TRY.OPI.XXXX.SX.XXX.XXX.IS.N.M</t>
  </si>
  <si>
    <t>.M.EUKULEL.XX.LIF.OPI.XXXX.SX.XXX.XXX.IS.N.M</t>
  </si>
  <si>
    <t>.M.EUKNFST.XX.ATV.OPI.XXXX.SX.XXX.XXX.IS.N.M</t>
  </si>
  <si>
    <t>.M.EUKNFST.XX.LAB.OPI.XXXX.SX.XXX.XXX.IS.N.M</t>
  </si>
  <si>
    <t>.M.EUKNFST.XX.SJA.OPI.XXXX.SX.XXX.XXX.IS.N.M</t>
  </si>
  <si>
    <t>.M.EUKNFST.XX.ILA.OPI.XXXX.SX.XXX.XXX.IS.N.M</t>
  </si>
  <si>
    <t>.M.EUKNFST.XX.ISJ.OPI.XXXX.SX.XXX.XXX.IS.N.M</t>
  </si>
  <si>
    <t>.M.EUKNFST.XX.IAN.OPI.XXXX.SX.XXX.XXX.IS.N.M</t>
  </si>
  <si>
    <t>.M.EUKNFST.XX.RAF.OPI.XXXX.SX.XXX.XXX.IS.N.M</t>
  </si>
  <si>
    <t>.M.EUKNFST.XX.MAN.OPI.XXXX.SX.XXX.XXX.IS.N.M</t>
  </si>
  <si>
    <t>.M.EUKNFST.XX.VEN.OPI.XXXX.SX.XXX.XXX.IS.N.M</t>
  </si>
  <si>
    <t>.M.EUKNFST.XX.SAG.OPI.XXXX.SX.XXX.XXX.IS.N.M</t>
  </si>
  <si>
    <t>.M.EUKNFST.XX.THF.OPI.XXXX.SX.XXX.XXX.IS.N.M</t>
  </si>
  <si>
    <t>.M.EUKNFST.XX.THH.OPI.XXXX.SX.XXX.XXX.IS.N.M</t>
  </si>
  <si>
    <t>.M.EUKNFST.XX.THA.OPI.XXXX.SX.XXX.XXX.IS.N.M</t>
  </si>
  <si>
    <t>.M.EUKNFST.XX.OFL.OPI.XXXX.SX.XXX.XXX.IS.N.M</t>
  </si>
  <si>
    <t>.M.EUKNFST.XX.FJA.OPI.XXXX.SX.XXX.XXX.IS.N.M</t>
  </si>
  <si>
    <t>.M.EUKNFST.XXINN.OPI.XXXX.SX.XXX.XXX.IS.N.M</t>
  </si>
  <si>
    <t>.M.EUKNFST.XX.SLI.OPI.XXXX.SX.XXX.XXX.IS.N.M</t>
  </si>
  <si>
    <t>.M.EUKNFST.XX.PEN.OPI.XXXX.SX.XXX.XXX.IS.N.M</t>
  </si>
  <si>
    <t>.M.EUKNFST.XX.SJO.OPI.XXXX.SX.XXX.XXX.IS.N.M</t>
  </si>
  <si>
    <t>.M.EUKNFST.XX.YFT.OPI.XXXX.SX.XXX.XXX.IS.N.M</t>
  </si>
  <si>
    <t>.M.EUKNFST.XX.SLY.OPI.XXXX.SX.XXX.XXX.IS.N.M</t>
  </si>
  <si>
    <t>.M.EUKNFST.XX.FHL.OPI.XXXX.SX.XXX.XXX.IS.N.M</t>
  </si>
  <si>
    <t>.M.EUKNFST.XX.INF.OPI.XXXX.SX.XXX.XXX.IS.N.M</t>
  </si>
  <si>
    <t>.M.EUKNFST.XX.TRY.OPI.XXXX.SX.XXX.XXX.IS.N.M</t>
  </si>
  <si>
    <t>.M.EUKNFST.XX.LIF.OPI.XXXX.SX.XXX.XXX.IS.N.M</t>
  </si>
  <si>
    <t>.M.EUKITII.XX.XXX.EIF.XXXX.SX.XXX.XXX.IS.N.M</t>
  </si>
  <si>
    <t>.M.EUKITIT.XX.XXX.EIF.XXXX.SX.XXX.XXX.IS.N.M</t>
  </si>
  <si>
    <t>.M.EUKULIA.XX.ATV.EIF.XXXX.SX.XXX.XXX.IS.N.M</t>
  </si>
  <si>
    <t>.M.EUKULIA.XX.FJA.EIF.XXXX.SX.XXX.XXX.IS.N.M</t>
  </si>
  <si>
    <t>.M.EUKULIA.XX.INN.EIF.XXXX.SX.XXX.XXX.IS.N.M</t>
  </si>
  <si>
    <t>.M.EUKULIA.XX.SLI.EIF.XXXX.SX.XXX.XXX.IS.N.M</t>
  </si>
  <si>
    <t>.M.EUKULIA.XX.PEN.EIF.XXXX.SX.XXX.XXX.IS.N.M</t>
  </si>
  <si>
    <t>.M.EUKULIA.XX.SJO.EIF.XXXX.SX.XXX.XXX.IS.N.M</t>
  </si>
  <si>
    <t>.M.EUKULIA.XX.YFT.EIF.XXXX.SX.XXX.XXX.IS.N.M</t>
  </si>
  <si>
    <t>.M.EUKULIA.XX.SLY.EIF.XXXX.SX.XXX.XXX.IS.N.M</t>
  </si>
  <si>
    <t>.M.EUKULIA.XX.FHL.EIF.XXXX.SX.XXX.XXX.IS.N.M</t>
  </si>
  <si>
    <t>.M.EUKULIA.XX.INF.EIF.XXXX.SX.XXX.XXX.IS.N.M</t>
  </si>
  <si>
    <t>.M.EUKULIA.XX.TRY.EIF.XXXX.SX.XXX.XXX.IS.N.M</t>
  </si>
  <si>
    <t>.M.EUKULIA.XX.LIF.EIF.XXXX.SX.XXX.XXX.IS.N.M</t>
  </si>
  <si>
    <t>.M.EUKULYL.XX.ATV.EIF.XXXX.SX.XXX.XXX.IS.N.M</t>
  </si>
  <si>
    <t>.M.EUKULYL.XX.FJA.EIF.XXXX.SX.XXX.XXX.IS.N.M</t>
  </si>
  <si>
    <t>.M.EUKULYL.XX.INN.EIF.XXXX.SX.XXX.XXX.IS.N.M</t>
  </si>
  <si>
    <t>.M.EUKULYL.XX.SLI.EIF.XXXX.SX.XXX.XXX.IS.N.M</t>
  </si>
  <si>
    <t>.M.EUKULYL.XX.PEN.EIF.XXXX.SX.XXX.XXX.IS.N.M</t>
  </si>
  <si>
    <t>.M.EUKULYL.XX.SJO.EIF.XXXX.SX.XXX.XXX.IS.N.M</t>
  </si>
  <si>
    <t>.M.EUKULYL.XX.YFT.EIF.XXXX.SX.XXX.XXX.IS.N.M</t>
  </si>
  <si>
    <t>.M.EUKULYL.XX.SLY.EIF.XXXX.SX.XXX.XXX.IS.N.M</t>
  </si>
  <si>
    <t>.M.EUKULYL.XX.FHL.EIF.XXXX.SX.XXX.XXX.IS.N.M</t>
  </si>
  <si>
    <t>.M.EUKULYL.XX.INF.EIF.XXXX.SX.XXX.XXX.IS.N.M</t>
  </si>
  <si>
    <t>.M.EUKULYL.XX.TRY.EIF.XXXX.SX.XXX.XXX.IS.N.M</t>
  </si>
  <si>
    <t>.M.EUKULYL.XX.LIF.EIF.XXXX.SX.XXX.XXX.IS.N.M</t>
  </si>
  <si>
    <t>.M.EUKULVX.XX.ATV.EIF.XXXX.SX.XXX.XXX.IS.N.M</t>
  </si>
  <si>
    <t>.M.EUKULVX.XX.FJA.EIF.XXXX.SX.XXX.XXX.IS.N.M</t>
  </si>
  <si>
    <t>.M.EUKULVX.XX.INN.EIF.XXXX.SX.XXX.XXX.IS.N.M</t>
  </si>
  <si>
    <t>.M.EUKULVX.XX.SLI.EIF.XXXX.SX.XXX.XXX.IS.N.M</t>
  </si>
  <si>
    <t>.M.EUKULVX.XX.PEN.EIF.XXXX.SX.XXX.XXX.IS.N.M</t>
  </si>
  <si>
    <t>.M.EUKULVX.XX.SJO.EIF.XXXX.SX.XXX.XXX.IS.N.M</t>
  </si>
  <si>
    <t>.M.EUKULVX.XX.YFT.EIF.XXXX.SX.XXX.XXX.IS.N.M</t>
  </si>
  <si>
    <t>.M.EUKULVX.XX.SLY.EIF.XXXX.SX.XXX.XXX.IS.N.M</t>
  </si>
  <si>
    <t>.M.EUKULVX.XX.FHL.EIF.XXXX.SX.XXX.XXX.IS.N.M</t>
  </si>
  <si>
    <t>.M.EUKULVX.XX.INF.EIF.XXXX.SX.XXX.XXX.IS.N.M</t>
  </si>
  <si>
    <t>.M.EUKULVX.XX.TRY.EIF.XXXX.SX.XXX.XXX.IS.N.M</t>
  </si>
  <si>
    <t>.M.EUKULVX.XX.LIF.EIF.XXXX.SX.XXX.XXX.IS.N.M</t>
  </si>
  <si>
    <t>.M.EUKULVU.XX.ATV.EIF.XXXX.SV.XXX.XXX.IS.N.M</t>
  </si>
  <si>
    <t>.M.EUKULVU.XX.FJA.EIF.XXXX.SV.XXX.XXX.IS.N.M</t>
  </si>
  <si>
    <t>.M.EUKULVU.XX.INN.EIF.XXXX.SV.XXX.XXX.IS.N.M</t>
  </si>
  <si>
    <t>.M.EUKULVU.XX.SLI.EIF.XXXX.SV.XXX.XXX.IS.N.M</t>
  </si>
  <si>
    <t>.M.EUKULVU.XX.PEN.EIF.XXXX.SV.XXX.XXX.IS.N.M</t>
  </si>
  <si>
    <t>.M.EUKULVU.XX.SJO.EIF.XXXX.SV.XXX.XXX.IS.N.M</t>
  </si>
  <si>
    <t>.M.EUKULVU.XX.YFT.EIF.XXXX.SV.XXX.XXX.IS.N.M</t>
  </si>
  <si>
    <t>.M.EUKULVU.XX.SLY.EIF.XXXX.SV.XXX.XXX.IS.N.M</t>
  </si>
  <si>
    <t>.M.EUKULVU.XX.FHL.EIF.XXXX.SV.XXX.XXX.IS.N.M</t>
  </si>
  <si>
    <t>.M.EUKULVU.XX.INF.EIF.XXXX.SV.XXX.XXX.IS.N.M</t>
  </si>
  <si>
    <t>.M.EUKULVU.XX.TRY.EIF.XXXX.SV.XXX.XXX.IS.N.M</t>
  </si>
  <si>
    <t>.M.EUKULVU.XX.LIF.EIF.XXXX.SV.XXX.XXX.IS.N.M</t>
  </si>
  <si>
    <t>.M.EUKULOU.XX.ATV.EIF.XXXX.SX.XXX.XXX.IS.N.M</t>
  </si>
  <si>
    <t>.M.EUKULOU.XX.FJA.EIF.XXXX.SX.XXX.XXX.IS.N.M</t>
  </si>
  <si>
    <t>.M.EUKULOU.XX.INN.EIF.XXXX.SX.XXX.XXX.IS.N.M</t>
  </si>
  <si>
    <t>.M.EUKULOU.XX.SLI.EIF.XXXX.SX.XXX.XXX.IS.N.M</t>
  </si>
  <si>
    <t>.M.EUKULOU.XX.PEN.EIF.XXXX.SX.XXX.XXX.IS.N.M</t>
  </si>
  <si>
    <t>.M.EUKULOU.XX.SJO.EIF.XXXX.SX.XXX.XXX.IS.N.M</t>
  </si>
  <si>
    <t>.M.EUKULOU.XX.YFT.EIF.XXXX.SX.XXX.XXX.IS.N.M</t>
  </si>
  <si>
    <t>.M.EUKULOU.XX.SLY.EIF.XXXX.SX.XXX.XXX.IS.N.M</t>
  </si>
  <si>
    <t>.M.EUKULOU.XX.FHL.EIF.XXXX.SX.XXX.XXX.IS.N.M</t>
  </si>
  <si>
    <t>.M.EUKULOU.XX.INF.EIF.XXXX.SX.XXX.XXX.IS.N.M</t>
  </si>
  <si>
    <t>.M.EUKULOU.XX.TRY.EIF.XXXX.SX.XXX.XXX.IS.N.M</t>
  </si>
  <si>
    <t>.M.EUKULOU.XX.LIF.EIF.XXXX.SX.XXX.XXX.IS.N.M</t>
  </si>
  <si>
    <t>.M.EUKULEL.XX.ATV.EIF.XXXX.SX.XXX.XXX.IS.N.M</t>
  </si>
  <si>
    <t>.M.EUKULEL.XX.FJA.EIF.XXXX.SX.XXX.XXX.IS.N.M</t>
  </si>
  <si>
    <t>.M.EUKULEL.XX.INN.EIF.XXXX.SX.XXX.XXX.IS.N.M</t>
  </si>
  <si>
    <t>.M.EUKULEL.XX.SLI.EIF.XXXX.SX.XXX.XXX.IS.N.M</t>
  </si>
  <si>
    <t>.M.EUKULEL.XX.PEN.EIF.XXXX.SX.XXX.XXX.IS.N.M</t>
  </si>
  <si>
    <t>.M.EUKULEL.XX.SJO.EIF.XXXX.SX.XXX.XXX.IS.N.M</t>
  </si>
  <si>
    <t>.M.EUKULEL.XX.YFT.EIF.XXXX.SX.XXX.XXX.IS.N.M</t>
  </si>
  <si>
    <t>.M.EUKULEL.XX.SLY.EIF.XXXX.SX.XXX.XXX.IS.N.M</t>
  </si>
  <si>
    <t>.M.EUKULEL.XX.FHL.EIF.XXXX.SX.XXX.XXX.IS.N.M</t>
  </si>
  <si>
    <t>.M.EUKULEL.XX.INF.EIF.XXXX.SX.XXX.XXX.IS.N.M</t>
  </si>
  <si>
    <t>.M.EUKULEL.XX.TRY.EIF.XXXX.SX.XXX.XXX.IS.N.M</t>
  </si>
  <si>
    <t>.M.EUKULEL.XX.LIF.EIF.XXXX.SX.XXX.XXX.IS.N.M</t>
  </si>
  <si>
    <t>.M.EUKNFST.XX.ATV.EIF.XXXX.SX.XXX.XXX.IS.N.M</t>
  </si>
  <si>
    <t>.M.EUKNFST.XX.LAB.EIF.XXXX.SX.XXX.XXX.IS.N.M</t>
  </si>
  <si>
    <t>.M.EUKNFST.XX.SJA.EIF.XXXX.SX.XXX.XXX.IS.N.M</t>
  </si>
  <si>
    <t>.M.EUKNFST.XX.ILA.EIF.XXXX.SX.XXX.XXX.IS.N.M</t>
  </si>
  <si>
    <t>.M.EUKNFST.XX.ISJ.EIF.XXXX.SX.XXX.XXX.IS.N.M</t>
  </si>
  <si>
    <t>.M.EUKNFST.XX.IAN.EIF.XXXX.SX.XXX.XXX.IS.N.M</t>
  </si>
  <si>
    <t>.M.EUKNFST.XX.RAF.EIF.XXXX.SX.XXX.XXX.IS.N.M</t>
  </si>
  <si>
    <t>.M.EUKNFST.XX.MAN.EIF.XXXX.SX.XXX.XXX.IS.N.M</t>
  </si>
  <si>
    <t>.M.EUKNFST.XX.VEN.EIF.XXXX.SX.XXX.XXX.IS.N.M</t>
  </si>
  <si>
    <t>.M.EUKNFST.XX.SAG.EIF.XXXX.SX.XXX.XXX.IS.N.M</t>
  </si>
  <si>
    <t>.M.EUKNFST.XX.THF.EIF.XXXX.SX.XXX.XXX.IS.N.M</t>
  </si>
  <si>
    <t>.M.EUKNFST.XX.THH.EIF.XXXX.SX.XXX.XXX.IS.N.M</t>
  </si>
  <si>
    <t>.M.EUKNFST.XX.THA.EIF.XXXX.SX.XXX.XXX.IS.N.M</t>
  </si>
  <si>
    <t>.M.EUKNFST.XX.OFL.EIF.XXXX.SX.XXX.XXX.IS.N.M</t>
  </si>
  <si>
    <t>.M.EUKNFST.XX.FJA.EIF.XXXX.SX.XXX.XXX.IS.N.M</t>
  </si>
  <si>
    <t>.M.EUKNFST.XXINN.EIF.XXXX.SX.XXX.XXX.IS.N.M</t>
  </si>
  <si>
    <t>.M.EUKNFST.XX.SLI.EIF.XXXX.SX.XXX.XXX.IS.N.M</t>
  </si>
  <si>
    <t>.M.EUKNFST.XX.PEN.EIF.XXXX.SX.XXX.XXX.IS.N.M</t>
  </si>
  <si>
    <t>.M.EUKNFST.XX.SJO.EIF.XXXX.SX.XXX.XXX.IS.N.M</t>
  </si>
  <si>
    <t>.M.EUKNFST.XX.YFT.EIF.XXXX.SX.XXX.XXX.IS.N.M</t>
  </si>
  <si>
    <t>.M.EUKNFST.XX.SLY.EIF.XXXX.SX.XXX.XXX.IS.N.M</t>
  </si>
  <si>
    <t>.M.EUKNFST.XX.FHL.EIF.XXXX.SX.XXX.XXX.IS.N.M</t>
  </si>
  <si>
    <t>.M.EUKNFST.XX.INF.EIF.XXXX.SX.XXX.XXX.IS.N.M</t>
  </si>
  <si>
    <t>.M.EUKNFST.XX.TRY.EIF.XXXX.SX.XXX.XXX.IS.N.M</t>
  </si>
  <si>
    <t>.M.EUKNFST.XX.LIF.EIF.XXXX.SX.XXX.XXX.IS.N.M</t>
  </si>
  <si>
    <t>.M.EUK$$$$.XX.$$$.XXX.XXXX.SX.XXX.ISK.IS.N.M</t>
  </si>
  <si>
    <t>.M.EUKIT$$.XX.$$$.XXX.XXXX.SX.XXX.ISK.IS.N.M</t>
  </si>
  <si>
    <t>.M.EUKITII.XX.XXX.XXX.XXXX.SX.XXX.ISK.IS.N.M</t>
  </si>
  <si>
    <t>.M.EUKITIE.XX.XXX.XXX.XXXX.SX.XXX.ISK.IS.N.M</t>
  </si>
  <si>
    <t>.M.EUKITIT.XX.XXX.XXX.XXXX.SX.XXX.ISK.IS.N.M</t>
  </si>
  <si>
    <t>.M.EUKUL$$.XX.$$$.XXX.XXXX.SX.XXX.ISK.IS.N.M</t>
  </si>
  <si>
    <t>//Sundurliðun útlána, ISK</t>
  </si>
  <si>
    <t>.M.EUKULIA.XX.$$$.XXX.XXXX.SX.XXX.ISK.IS.N.M</t>
  </si>
  <si>
    <t>.M.EUKULIA.XX.ATV.XXX.XXXX.SX.XXX.ISK.IS.N.M</t>
  </si>
  <si>
    <t>.M.EUKULIA.XX.FJA.XXX.XXXX.SX.XXX.ISK.IS.N.M</t>
  </si>
  <si>
    <t>.M.EUKULIA.XX.INN.XXX.XXXX.SX.XXX.ISK.IS.N.M</t>
  </si>
  <si>
    <t>.M.EUKULIA.XX.SLI.XXX.XXXX.SX.XXX.ISK.IS.N.M</t>
  </si>
  <si>
    <t>.M.EUKULIA.XX.PEN.XXX.XXXX.SX.XXX.ISK.IS.N.M</t>
  </si>
  <si>
    <t>.M.EUKULIA.XX.SJO.XXX.XXXX.SX.XXX.ISK.IS.N.M</t>
  </si>
  <si>
    <t>.M.EUKULIA.XX.YFT.XXX.XXXX.SX.XXX.ISK.IS.N.M</t>
  </si>
  <si>
    <t>.M.EUKULIA.XX.SLY.XXX.XXXX.SX.XXX.ISK.IS.N.M</t>
  </si>
  <si>
    <t>.M.EUKULIA.XX.FHL.XXX.XXXX.SX.XXX.ISK.IS.N.M</t>
  </si>
  <si>
    <t>.M.EUKULIA.XX.INF.XXX.XXXX.SX.XXX.ISK.IS.N.M</t>
  </si>
  <si>
    <t>.M.EUKULIA.XX.TRY.XXX.XXXX.SX.XXX.ISK.IS.N.M</t>
  </si>
  <si>
    <t>.M.EUKULIA.XX.LIF.XXX.XXXX.SX.XXX.ISK.IS.N.M</t>
  </si>
  <si>
    <t>.M.EUKULIA.XX.OPI.XXX.XXXX.SX.XXX.ISK.IS.N.M</t>
  </si>
  <si>
    <t>.M.EUKULIA.XX.RSS.XXX.XXXX.SX.XXX.ISK.IS.N.M</t>
  </si>
  <si>
    <t>.M.EUKULIA.XX.BAJ.XXX.XXXX.SX.XXX.ISK.IS.N.M</t>
  </si>
  <si>
    <t>.M.EUKULIA.XX.EIN.XXX.XXXX.SX.XXX.ISK.IS.N.M</t>
  </si>
  <si>
    <t>.M.EUKULIA.XX.NPH.XXX.XXXX.SX.XXX.ISK.IS.N.M</t>
  </si>
  <si>
    <t>.M.EUKULYL.XX.$$$.XXX.XXXX.SX.XXX.ISK.IS.N.M</t>
  </si>
  <si>
    <t>.M.EUKULYL.XX.ATV.XXX.XXXX.SX.XXX.ISK.IS.N.M</t>
  </si>
  <si>
    <t>.M.EUKULYL.XX.FJA.XXX.XXXX.SX.XXX.ISK.IS.N.M</t>
  </si>
  <si>
    <t>.M.EUKULYL.XX.INN.XXX.XXXX.SX.XXX.ISK.IS.N.M</t>
  </si>
  <si>
    <t>.M.EUKULYL.XX.SLI.XXX.XXXX.SX.XXX.ISK.IS.N.M</t>
  </si>
  <si>
    <t>.M.EUKULYL.XX.PEN.XXX.XXXX.SX.XXX.ISK.IS.N.M</t>
  </si>
  <si>
    <t>.M.EUKULYL.XX.SJO.XXX.XXXX.SX.XXX.ISK.IS.N.M</t>
  </si>
  <si>
    <t>.M.EUKULYL.XX.YFT.XXX.XXXX.SX.XXX.ISK.IS.N.M</t>
  </si>
  <si>
    <t>.M.EUKULYL.XX.SLY.XXX.XXXX.SX.XXX.ISK.IS.N.M</t>
  </si>
  <si>
    <t>.M.EUKULYL.XX.FHL.XXX.XXXX.SX.XXX.ISK.IS.N.M</t>
  </si>
  <si>
    <t>.M.EUKULYL.XX.INF.XXX.XXXX.SX.XXX.ISK.IS.N.M</t>
  </si>
  <si>
    <t>.M.EUKULYL.XX.TRY.XXX.XXXX.SX.XXX.ISK.IS.N.M</t>
  </si>
  <si>
    <t>.M.EUKULYL.XX.LIF.XXX.XXXX.SX.XXX.ISK.IS.N.M</t>
  </si>
  <si>
    <t>.M.EUKULYL.XX.OPI.XXX.XXXX.SX.XXX.ISK.IS.N.M</t>
  </si>
  <si>
    <t>.M.EUKULYL.XX.RSS.XXX.XXXX.SX.XXX.ISK.IS.N.M</t>
  </si>
  <si>
    <t>.M.EUKULYL.XX.BAJ.XXX.XXXX.SX.XXX.ISK.IS.N.M</t>
  </si>
  <si>
    <t>.M.EUKULYL.XX.EIN.XXX.XXXX.SX.XXX.ISK.IS.N.M</t>
  </si>
  <si>
    <t>.M.EUKULYL.XX.NPH.XXX.XXXX.SX.XXX.ISK.IS.N.M</t>
  </si>
  <si>
    <t>.M.EUKULVX.XX.$$$.XXX.XXXX.SX.XXX.ISK.IS.N.M</t>
  </si>
  <si>
    <t>.M.EUKULVX.XX.ATV.XXX.XXXX.SX.XXX.ISK.IS.N.M</t>
  </si>
  <si>
    <t>.M.EUKULVX.XX.FJA.XXX.XXXX.SX.XXX.ISK.IS.N.M</t>
  </si>
  <si>
    <t>.M.EUKULVX.XX.INN.XXX.XXXX.SX.XXX.ISK.IS.N.M</t>
  </si>
  <si>
    <t>.M.EUKULVX.XX.SLI.XXX.XXXX.SX.XXX.ISK.IS.N.M</t>
  </si>
  <si>
    <t>.M.EUKULVX.XX.PEN.XXX.XXXX.SX.XXX.ISK.IS.N.M</t>
  </si>
  <si>
    <t>.M.EUKULVX.XX.SJO.XXX.XXXX.SX.XXX.ISK.IS.N.M</t>
  </si>
  <si>
    <t>.M.EUKULVX.XX.YFT.XXX.XXXX.SX.XXX.ISK.IS.N.M</t>
  </si>
  <si>
    <t>.M.EUKULVX.XX.SLY.XXX.XXXX.SX.XXX.ISK.IS.N.M</t>
  </si>
  <si>
    <t>.M.EUKULVX.XX.FHL.XXX.XXXX.SX.XXX.ISK.IS.N.M</t>
  </si>
  <si>
    <t>.M.EUKULVX.XX.INF.XXX.XXXX.SX.XXX.ISK.IS.N.M</t>
  </si>
  <si>
    <t>.M.EUKULVX.XX.TRY.XXX.XXXX.SX.XXX.ISK.IS.N.M</t>
  </si>
  <si>
    <t>.M.EUKULVX.XX.LIF.XXX.XXXX.SX.XXX.ISK.IS.N.M</t>
  </si>
  <si>
    <t>.M.EUKULVX.XX.OPI.XXX.XXXX.SX.XXX.ISK.IS.N.M</t>
  </si>
  <si>
    <t>.M.EUKULVX.XX.RSS.XXX.XXXX.SX.XXX.ISK.IS.N.M</t>
  </si>
  <si>
    <t>.M.EUKULVX.XX.BAJ.XXX.XXXX.SX.XXX.ISK.IS.N.M</t>
  </si>
  <si>
    <t>.M.EUKULVX.XX.EIN.XXX.XXXX.SX.XXX.ISK.IS.N.M</t>
  </si>
  <si>
    <t>.M.EUKULVX.XX.NPH.XXX.XXXX.SX.XXX.ISK.IS.N.M</t>
  </si>
  <si>
    <t>.M.EUKULVU.XX.$$$.XXX.XXXX.SV.XXX.ISK.IS.N.M</t>
  </si>
  <si>
    <t>.M.EUKULVU.XX.ATV.XXX.XXXX.SV.XXX.ISK.IS.N.M</t>
  </si>
  <si>
    <t>.M.EUKULVU.XX.FJA.XXX.XXXX.SV.XXX.ISK.IS.N.M</t>
  </si>
  <si>
    <t>.M.EUKULVU.XX.INN.XXX.XXXX.SV.XXX.ISK.IS.N.M</t>
  </si>
  <si>
    <t>.M.EUKULVU.XX.SLI.XXX.XXXX.SV.XXX.ISK.IS.N.M</t>
  </si>
  <si>
    <t>.M.EUKULVU.XX.PEN.XXX.XXXX.SV.XXX.ISK.IS.N.M</t>
  </si>
  <si>
    <t>.M.EUKULVU.XX.SJO.XXX.XXXX.SV.XXX.ISK.IS.N.M</t>
  </si>
  <si>
    <t>.M.EUKULVU.XX.YFT.XXX.XXXX.SV.XXX.ISK.IS.N.M</t>
  </si>
  <si>
    <t>.M.EUKULVU.XX.SLY.XXX.XXXX.SV.XXX.ISK.IS.N.M</t>
  </si>
  <si>
    <t>.M.EUKULVU.XX.FHL.XXX.XXXX.SV.XXX.ISK.IS.N.M</t>
  </si>
  <si>
    <t>.M.EUKULVU.XX.INF.XXX.XXXX.SV.XXX.ISK.IS.N.M</t>
  </si>
  <si>
    <t>.M.EUKULVU.XX.TRY.XXX.XXXX.SV.XXX.ISK.IS.N.M</t>
  </si>
  <si>
    <t>.M.EUKULVU.XX.LIF.XXX.XXXX.SV.XXX.ISK.IS.N.M</t>
  </si>
  <si>
    <t>.M.EUKULVU.XX.OPI.XXX.XXXX.SV.XXX.ISK.IS.N.M</t>
  </si>
  <si>
    <t>.M.EUKULVU.XX.RSS.XXX.XXXX.SV.XXX.ISK.IS.N.M</t>
  </si>
  <si>
    <t>.M.EUKULVU.XX.BAJ.XXX.XXXX.SV.XXX.ISK.IS.N.M</t>
  </si>
  <si>
    <t>.M.EUKULVU.XX.EIB.XXX.XXXX.SV.XXX.ISK.IS.N.M</t>
  </si>
  <si>
    <t>.M.EUKULVU.XX.ANN.XXX.XXXX.SV.XXX.ISK.IS.N.M</t>
  </si>
  <si>
    <t>.M.EUKULVU.XX.NPH.XXX.XXXX.SV.XXX.ISK.IS.N.M</t>
  </si>
  <si>
    <t>.M.EUKULOU.XX.$$$.XXX.XXXX.SX.XXX.ISK.IS.N.M</t>
  </si>
  <si>
    <t>.M.EUKULOU.XX.ATV.XXX.XXXX.SX.XXX.ISK.IS.N.M</t>
  </si>
  <si>
    <t>.M.EUKULOU.XX.FJA.XXX.XXXX.SX.XXX.ISK.IS.N.M</t>
  </si>
  <si>
    <t>.M.EUKULOU.XX.INN.XXX.XXXX.SX.XXX.ISK.IS.N.M</t>
  </si>
  <si>
    <t>.M.EUKULOU.XX.SLI.XXX.XXXX.SX.XXX.ISK.IS.N.M</t>
  </si>
  <si>
    <t>.M.EUKULOU.XX.PEN.XXX.XXXX.SX.XXX.ISK.IS.N.M</t>
  </si>
  <si>
    <t>.M.EUKULOU.XX.SJO.XXX.XXXX.SX.XXX.ISK.IS.N.M</t>
  </si>
  <si>
    <t>.M.EUKULOU.XX.YFT.XXX.XXXX.SX.XXX.ISK.IS.N.M</t>
  </si>
  <si>
    <t>.M.EUKULOU.XX.SLY.XXX.XXXX.SX.XXX.ISK.IS.N.M</t>
  </si>
  <si>
    <t>.M.EUKULOU.XX.FHL.XXX.XXXX.SX.XXX.ISK.IS.N.M</t>
  </si>
  <si>
    <t>.M.EUKULOU.XX.INF.XXX.XXXX.SX.XXX.ISK.IS.N.M</t>
  </si>
  <si>
    <t>.M.EUKULOU.XX.TRY.XXX.XXXX.SX.XXX.ISK.IS.N.M</t>
  </si>
  <si>
    <t>.M.EUKULOU.XX.LIF.XXX.XXXX.SX.XXX.ISK.IS.N.M</t>
  </si>
  <si>
    <t>.M.EUKULOU.XX.OPI.XXX.XXXX.SX.XXX.ISK.IS.N.M</t>
  </si>
  <si>
    <t>.M.EUKULOU.XX.RSS.XXX.XXXX.SX.XXX.ISK.IS.N.M</t>
  </si>
  <si>
    <t>.M.EUKULOU.XX.BAJ.XXX.XXXX.SX.XXX.ISK.IS.N.M</t>
  </si>
  <si>
    <t>.M.EUKULOU.XX.EIB.XXX.XXXX.SX.XXX.ISK.IS.N.M</t>
  </si>
  <si>
    <t>.M.EUKULOU.XX.ANN.XXX.XXXX.SX.XXX.ISK.IS.N.M</t>
  </si>
  <si>
    <t>.M.EUKULOU.XX.NPH.XXX.XXXX.SX.XXX.ISK.IS.N.M</t>
  </si>
  <si>
    <t>.M.EUKULEL.XX.$$$.XXX.XXXX.SX.XXX.ISK.IS.N.M</t>
  </si>
  <si>
    <t>.M.EUKULEL.XX.ATV.XXX.XXXX.SX.XXX.ISK.IS.N.M</t>
  </si>
  <si>
    <t>.M.EUKULEL.XX.FJA.XXX.XXXX.SX.XXX.ISK.IS.N.M</t>
  </si>
  <si>
    <t>.M.EUKULEL.XX.INN.XXX.XXXX.SX.XXX.ISK.IS.N.M</t>
  </si>
  <si>
    <t>.M.EUKULEL.XX.SLI.XXX.XXXX.SX.XXX.ISK.IS.N.M</t>
  </si>
  <si>
    <t>.M.EUKULEL.XX.PEN.XXX.XXXX.SX.XXX.ISK.IS.N.M</t>
  </si>
  <si>
    <t>.M.EUKULEL.XX.SJO.XXX.XXXX.SX.XXX.ISK.IS.N.M</t>
  </si>
  <si>
    <t>.M.EUKULEL.XX.YFT.XXX.XXXX.SX.XXX.ISK.IS.N.M</t>
  </si>
  <si>
    <t>.M.EUKULEL.XX.SLY.XXX.XXXX.SX.XXX.ISK.IS.N.M</t>
  </si>
  <si>
    <t>.M.EUKULEL.XX.FHL.XXX.XXXX.SX.XXX.ISK.IS.N.M</t>
  </si>
  <si>
    <t>.M.EUKULEL.XX.INF.XXX.XXXX.SX.XXX.ISK.IS.N.M</t>
  </si>
  <si>
    <t>.M.EUKULEL.XX.TRY.XXX.XXXX.SX.XXX.ISK.IS.N.M</t>
  </si>
  <si>
    <t>.M.EUKULEL.XX.LIF.XXX.XXXX.SX.XXX.ISK.IS.N.M</t>
  </si>
  <si>
    <t>.M.EUKULEL.XX.OPI.XXX.XXXX.SX.XXX.ISK.IS.N.M</t>
  </si>
  <si>
    <t>.M.EUKULEL.XX.RSS.XXX.XXXX.SX.XXX.ISK.IS.N.M</t>
  </si>
  <si>
    <t>.M.EUKULEL.XX.BAJ.XXX.XXXX.SX.XXX.ISK.IS.N.M</t>
  </si>
  <si>
    <t>.M.EUKULEL.XX.EIN.XXX.XXXX.SX.XXX.ISK.IS.N.M</t>
  </si>
  <si>
    <t>.M.EUKULEL.XX.NPH.XXX.XXXX.SX.XXX.ISK.IS.N.M</t>
  </si>
  <si>
    <t>.M.EUKULUE.XX.$$$.XXX.XXXX.SX.XXX.ISK.IS.N.M</t>
  </si>
  <si>
    <t>.M.EUKULEH.XX.ERL.XXX.XXXX.SX.XXX.ISK.IS.N.M</t>
  </si>
  <si>
    <t>.M.EUKULEH.XX.ERI.XXX.XXXX.SX.XXX.ISK.IS.N.M</t>
  </si>
  <si>
    <t>.M.EUKULEH.XX.ERF.XXX.XXXX.SX.XXX.ISK.IS.N.M</t>
  </si>
  <si>
    <t>.M.EUKULEH.XX.ERA.XXX.XXXX.SX.XXX.ISK.IS.N.M</t>
  </si>
  <si>
    <t>.M.EUKULED.XX.ERL.XXX.XXXX.SX.XXX.ISK.IS.N.M</t>
  </si>
  <si>
    <t>.M.EUKULED.XX.ERI.XXX.XXXX.SX.XXX.ISK.IS.N.M</t>
  </si>
  <si>
    <t>.M.EUKULED.XX.ERF.XXX.XXXX.SX.XXX.ISK.IS.N.M</t>
  </si>
  <si>
    <t>.M.EUKULED.XX.ERA.XXX.XXXX.SX.XXX.ISK.IS.N.M</t>
  </si>
  <si>
    <t>.M.EUKULFF.XX.ERL.XXX.XXXX.SX.XXX.ISK.IS.N.M</t>
  </si>
  <si>
    <t>.M.EUKULFF.XX.ERI.XXX.XXXX.SX.XXX.ISK.IS.N.M</t>
  </si>
  <si>
    <t>.M.EUKULFF.XX.ERF.XXX.XXXX.SX.XXX.ISK.IS.N.M</t>
  </si>
  <si>
    <t>.M.EUKULFF.XX.ERA.XXX.XXXX.SX.XXX.ISK.IS.N.M</t>
  </si>
  <si>
    <t>.M.EUKULOL.XX.ERL.XXX.XXXX.SX.XXX.ISK.IS.N.M</t>
  </si>
  <si>
    <t>.M.EUKULOL.XX.ERI.XXX.XXXX.SX.XXX.ISK.IS.N.M</t>
  </si>
  <si>
    <t>.M.EUKULOL.XX.ERF.XXX.XXXX.SX.XXX.ISK.IS.N.M</t>
  </si>
  <si>
    <t>.M.EUKULOL.XX.ERA.XXX.XXXX.SX.XXX.ISK.IS.N.M</t>
  </si>
  <si>
    <t>.M.EUKNF$$.XX.XXX.XXX.XXXX.SX.XXX.ISK.IS.N.M</t>
  </si>
  <si>
    <t>.M.EUKNFST.XX.$$$.XXX.XXXX.SX.XXX.ISK.IS.N.M</t>
  </si>
  <si>
    <t>.M.EUKNFST.XX.ATV.XXX.XXXX.SX.XXX.ISK.IS.N.M</t>
  </si>
  <si>
    <t>.M.EUKNFST.XX.LAB.XXX.XXXX.SX.XXX.ISK.IS.N.M</t>
  </si>
  <si>
    <t>.M.EUKNFST.XX.SJA.XXX.XXXX.SX.XXX.ISK.IS.N.M</t>
  </si>
  <si>
    <t>.M.EUKNFST.XX.ILA.XXX.XXXX.SX.XXX.ISK.IS.N.M</t>
  </si>
  <si>
    <t>.M.EUKNFST.XX.ISJ.XXX.XXXX.SX.XXX.ISK.IS.N.M</t>
  </si>
  <si>
    <t>.M.EUKNFST.XX.IAN.XXX.XXXX.SX.XXX.ISK.IS.N.M</t>
  </si>
  <si>
    <t>.M.EUKNFST.XX.RAF.XXX.XXXX.SX.XXX.ISK.IS.N.M</t>
  </si>
  <si>
    <t>.M.EUKNFST.XX.MAN.XXX.XXXX.SX.XXX.ISK.IS.N.M</t>
  </si>
  <si>
    <t>.M.EUKNFST.XX.VEN.XXX.XXXX.SX.XXX.ISK.IS.N.M</t>
  </si>
  <si>
    <t>.M.EUKNFST.XX.SAG.XXX.XXXX.SX.XXX.ISK.IS.N.M</t>
  </si>
  <si>
    <t>.M.EUKNFST.XX.THF.XXX.XXXX.SX.XXX.ISK.IS.N.M</t>
  </si>
  <si>
    <t>.M.EUKNFST.XX.THH.XXX.XXXX.SX.XXX.ISK.IS.N.M</t>
  </si>
  <si>
    <t>.M.EUKNFST.XX.THA.XXX.XXXX.SX.XXX.ISK.IS.N.M</t>
  </si>
  <si>
    <t>.M.EUKNFST.XX.OFL.XXX.XXXX.SX.XXX.ISK.IS.N.M</t>
  </si>
  <si>
    <t>.M.EUKNFST.XX.FJA.XXX.XXXX.SX.XXX.ISK.IS.N.M</t>
  </si>
  <si>
    <t>.M.EUKNFST.XX.INN.XXX.XXXX.SX.XXX.ISK.IS.N.M</t>
  </si>
  <si>
    <t>.M.EUKNFST.XX.SLI.XXX.XXXX.SX.XXX.ISK.IS.N.M</t>
  </si>
  <si>
    <t>.M.EUKNFST.XX.PEN.XXX.XXXX.SX.XXX.ISK.IS.N.M</t>
  </si>
  <si>
    <t>.M.EUKNFST.XX.SJO.XXX.XXXX.SX.XXX.ISK.IS.N.M</t>
  </si>
  <si>
    <t>.M.EUKNFST.XX.YFT.XXX.XXXX.SX.XXX.ISK.IS.N.M</t>
  </si>
  <si>
    <t>.M.EUKNFST.XX.SLY.XXX.XXXX.SX.XXX.ISK.IS.N.M</t>
  </si>
  <si>
    <t>.M.EUKNFST.XX.FHL.XXX.XXXX.SX.XXX.ISK.IS.N.M</t>
  </si>
  <si>
    <t>.M.EUKNFST.XX.INF.XXX.XXXX.SX.XXX.ISK.IS.N.M</t>
  </si>
  <si>
    <t>.M.EUKNFST.XX.TRY.XXX.XXXX.SX.XXX.ISK.IS.N.M</t>
  </si>
  <si>
    <t>.M.EUKNFST.XX.LIF.XXX.XXXX.SX.XXX.ISK.IS.N.M</t>
  </si>
  <si>
    <t>.M.EUKNFST.XX.OPI.XXX.XXXX.SX.XXX.ISK.IS.N.M</t>
  </si>
  <si>
    <t>.M.EUKNFST.XX.RSS.XXX.XXXX.SX.XXX.ISK.IS.N.M</t>
  </si>
  <si>
    <t>.M.EUKNFST.XX.BAJ.XXX.XXXX.SX.XXX.ISK.IS.N.M</t>
  </si>
  <si>
    <t>.M.EUKNFST.XX.EIN.XXX.XXXX.SX.XXX.ISK.IS.N.M</t>
  </si>
  <si>
    <t>.M.EUKNFST.XX.NPH.XXX.XXXX.SX.XXX.ISK.IS.N.M</t>
  </si>
  <si>
    <t>.M.EUKNFER.XX.ERL.XXX.XXXX.SX.XXX.ISK.IS.N.M</t>
  </si>
  <si>
    <t>.M.EUKNFEH.XX.ERL.XXX.XXXX.SX.XXX.ISK.IS.N.M</t>
  </si>
  <si>
    <t>.M.EUKNFEH.XX.ERI.XXX.XXXX.SX.XXX.ISK.IS.N.M</t>
  </si>
  <si>
    <t>.M.EUKNFEH.XX.ERF.XXX.XXXX.SX.XXX.ISK.IS.N.M</t>
  </si>
  <si>
    <t>.M.EUKNFEH.XX.ERA.XXX.XXXX.SX.XXX.ISK.IS.N.M</t>
  </si>
  <si>
    <t>.M.EUKNFED.XX.ERL.XXX.XXXX.SX.XXX.ISK.IS.N.M</t>
  </si>
  <si>
    <t>.M.EUKNFED.XX.ERI.XXX.XXXX.SX.XXX.ISK.IS.N.M</t>
  </si>
  <si>
    <t>.M.EUKNFED.XX.ERF.XXX.XXXX.SX.XXX.ISK.IS.N.M</t>
  </si>
  <si>
    <t>.M.EUKNFED.XX.ERA.XXX.XXXX.SX.XXX.ISK.IS.N.M</t>
  </si>
  <si>
    <t>.M.EUKNFFF.XX.ERL.XXX.XXXX.SX.XXX.ISK.IS.N.M</t>
  </si>
  <si>
    <t>.M.EUKNFFF.XX.ERI.XXX.XXXX.SX.XXX.ISK.IS.N.M</t>
  </si>
  <si>
    <t>.M.EUKNFFF.XX.ERF.XXX.XXXX.SX.XXX.ISK.IS.N.M</t>
  </si>
  <si>
    <t>.M.EUKNFFF.XX.ERA.XXX.XXXX.SX.XXX.ISK.IS.N.M</t>
  </si>
  <si>
    <t>.M.EUKNFOL.XX.ERL.XXX.XXXX.SX.XXX.ISK.IS.N.M</t>
  </si>
  <si>
    <t>.M.EUKNFOL.XX.ERI.XXX.XXXX.SX.XXX.ISK.IS.N.M</t>
  </si>
  <si>
    <t>.M.EUKNFOL.XX.ERF.XXX.XXXX.SX.XXX.ISK.IS.N.M</t>
  </si>
  <si>
    <t>.M.EUKNFOL.XX.ERO.XXX.XXXX.SX.XXX.ISK.IS.N.M</t>
  </si>
  <si>
    <t>.M.EUKNFOL.XX.ERA.XXX.XXXX.SX.XXX.ISK.IS.N.M</t>
  </si>
  <si>
    <t>.M.EUK$$$$.XX.$$$.XXX.XXXX.SX.XXX.EUR.IS.N.M</t>
  </si>
  <si>
    <t>.M.EUKIT$$.XX.$$$.XXX.XXXX.SX.XXX.EUR.IS.N.M</t>
  </si>
  <si>
    <t>//Sundurliðun útlána, EUR</t>
  </si>
  <si>
    <t>.M.EUKITII.XX.XXX.XXX.XXXX.SX.XXX.EUR.IS.N.M</t>
  </si>
  <si>
    <t>.M.EUKITIE.XX.XXX.XXX.XXXX.SX.XXX.EUR.IS.N.M</t>
  </si>
  <si>
    <t>.M.EUKITIT.XX.XXX.XXX.XXXX.SX.XXX.EUR.IS.N.M</t>
  </si>
  <si>
    <t>.M.EUKUL$$.XX.$$$.XXX.XXXX.SX.XXX.EUR.IS.N.M</t>
  </si>
  <si>
    <t>.M.EUKULIA.XX.$$$.XXX.XXXX.SX.XXX.EUR.IS.N.M</t>
  </si>
  <si>
    <t>.M.EUKULIA.XX.ATV.XXX.XXXX.SX.XXX.EUR.IS.N.M</t>
  </si>
  <si>
    <t>.M.EUKULIA.XX.YFT.XXX.XXXX.SX.XXX.EUR.IS.N.M</t>
  </si>
  <si>
    <t>.M.EUKULIA.XX.INN.XXX.XXXX.SX.XXX.EUR.IS.N.M</t>
  </si>
  <si>
    <t>.M.EUKULIA.XX.SLI.XXX.XXXX.SX.XXX.EUR.IS.N.M</t>
  </si>
  <si>
    <t>.M.EUKULIA.XX.PEN.XXX.XXXX.SX.XXX.EUR.IS.N.M</t>
  </si>
  <si>
    <t>.M.EUKULIA.XX.SJO.XXX.XXXX.SX.XXX.EUR.IS.N.M</t>
  </si>
  <si>
    <t>.M.EUKULIA.XX.FJA.XXX.XXXX.SX.XXX.EUR.IS.N.M</t>
  </si>
  <si>
    <t>.M.EUKULIA.XX.SLY.XXX.XXXX.SX.XXX.EUR.IS.N.M</t>
  </si>
  <si>
    <t>.M.EUKULIA.XX.FHL.XXX.XXXX.SX.XXX.EUR.IS.N.M</t>
  </si>
  <si>
    <t>.M.EUKULIA.XX.INF.XXX.XXXX.SX.XXX.EUR.IS.N.M</t>
  </si>
  <si>
    <t>.M.EUKULIA.XX.TRY.XXX.XXXX.SX.XXX.EUR.IS.N.M</t>
  </si>
  <si>
    <t>.M.EUKULIA.XX.LIF.XXX.XXXX.SX.XXX.EUR.IS.N.M</t>
  </si>
  <si>
    <t>.M.EUKULIA.XX.OPI.XXX.XXXX.SX.XXX.EUR.IS.N.M</t>
  </si>
  <si>
    <t>.M.EUKULIA.XX.RSS.XXX.XXXX.SX.XXX.EUR.IS.N.M</t>
  </si>
  <si>
    <t>.M.EUKULIA.XX.BAJ.XXX.XXXX.SX.XXX.EUR.IS.N.M</t>
  </si>
  <si>
    <t>.M.EUKULIA.XX.EIN.XXX.XXXX.SX.XXX.EUR.IS.N.M</t>
  </si>
  <si>
    <t>.M.EUKULIA.XX.NPH.XXX.XXXX.SX.XXX.EUR.IS.N.M</t>
  </si>
  <si>
    <t>.M.EUKULYL.XX.$$$.XXX.XXXX.SX.XXX.EUR.IS.N.M</t>
  </si>
  <si>
    <t>.M.EUKULYL.XX.ATV.XXX.XXXX.SX.XXX.EUR.IS.N.M</t>
  </si>
  <si>
    <t>.M.EUKULYL.XX.FJA.XXX.XXXX.SX.XXX.EUR.IS.N.M</t>
  </si>
  <si>
    <t>.M.EUKULYL.XX.INN.XXX.XXXX.SX.XXX.EUR.IS.N.M</t>
  </si>
  <si>
    <t>.M.EUKULYL.XX.SLI.XXX.XXXX.SX.XXX.EUR.IS.N.M</t>
  </si>
  <si>
    <t>.M.EUKULYL.XX.PEN.XXX.XXXX.SX.XXX.EUR.IS.N.M</t>
  </si>
  <si>
    <t>.M.EUKULYL.XX.SJO.XXX.XXXX.SX.XXX.EUR.IS.N.M</t>
  </si>
  <si>
    <t>.M.EUKULYL.XX.YFT.XXX.XXXX.SX.XXX.EUR.IS.N.M</t>
  </si>
  <si>
    <t>.M.EUKULYL.XX.SLY.XXX.XXXX.SX.XXX.EUR.IS.N.M</t>
  </si>
  <si>
    <t>.M.EUKULYL.XX.FHL.XXX.XXXX.SX.XXX.EUR.IS.N.M</t>
  </si>
  <si>
    <t>.M.EUKULYL.XX.INF.XXX.XXXX.SX.XXX.EUR.IS.N.M</t>
  </si>
  <si>
    <t>.M.EUKULYL.XX.TRY.XXX.XXXX.SX.XXX.EUR.IS.N.M</t>
  </si>
  <si>
    <t>.M.EUKULYL.XX.LIF.XXX.XXXX.SX.XXX.EUR.IS.N.M</t>
  </si>
  <si>
    <t>.M.EUKULYL.XX.OPI.XXX.XXXX.SX.XXX.EUR.IS.N.M</t>
  </si>
  <si>
    <t>.M.EUKULYL.XX.RSS.XXX.XXXX.SX.XXX.EUR.IS.N.M</t>
  </si>
  <si>
    <t>.M.EUKULYL.XX.BAJ.XXX.XXXX.SX.XXX.EUR.IS.N.M</t>
  </si>
  <si>
    <t>.M.EUKULYL.XX.EIN.XXX.XXXX.SX.XXX.EUR.IS.N.M</t>
  </si>
  <si>
    <t>.M.EUKULYL.XX.NPH.XXX.XXXX.SX.XXX.EUR.IS.N.M</t>
  </si>
  <si>
    <t>.M.EUKULVX.XX.$$$.XXX.XXXX.SX.XXX.EUR.IS.N.M</t>
  </si>
  <si>
    <t>.M.EUKULVX.XX.ATV.XXX.XXXX.SX.XXX.EUR.IS.N.M</t>
  </si>
  <si>
    <t>.M.EUKULVX.XX.FJA.XXX.XXXX.SX.XXX.EUR.IS.N.M</t>
  </si>
  <si>
    <t>.M.EUKULVX.XX.INN.XXX.XXXX.SX.XXX.EUR.IS.N.M</t>
  </si>
  <si>
    <t>.M.EUKULVX.XX.SLI.XXX.XXXX.SX.XXX.EUR.IS.N.M</t>
  </si>
  <si>
    <t>.M.EUKULVX.XX.PEN.XXX.XXXX.SX.XXX.EUR.IS.N.M</t>
  </si>
  <si>
    <t>.M.EUKULVX.XX.SJO.XXX.XXXX.SX.XXX.EUR.IS.N.M</t>
  </si>
  <si>
    <t>.M.EUKULVX.XX.YFT.XXX.XXXX.SX.XXX.EUR.IS.N.M</t>
  </si>
  <si>
    <t>.M.EUKULVX.XX.SLY.XXX.XXXX.SX.XXX.EUR.IS.N.M</t>
  </si>
  <si>
    <t>.M.EUKULVX.XX.FHL.XXX.XXXX.SX.XXX.EUR.IS.N.M</t>
  </si>
  <si>
    <t>.M.EUKULVX.XX.INF.XXX.XXXX.SX.XXX.EUR.IS.N.M</t>
  </si>
  <si>
    <t>.M.EUKULVX.XX.TRY.XXX.XXXX.SX.XXX.EUR.IS.N.M</t>
  </si>
  <si>
    <t>.M.EUKULVX.XX.LIF.XXX.XXXX.SX.XXX.EUR.IS.N.M</t>
  </si>
  <si>
    <t>.M.EUKULVX.XX.OPI.XXX.XXXX.SX.XXX.EUR.IS.N.M</t>
  </si>
  <si>
    <t>.M.EUKULVX.XX.RSS.XXX.XXXX.SX.XXX.EUR.IS.N.M</t>
  </si>
  <si>
    <t>.M.EUKULVX.XX.BAJ.XXX.XXXX.SX.XXX.EUR.IS.N.M</t>
  </si>
  <si>
    <t>.M.EUKULVX.XX.EIN.XXX.XXXX.SX.XXX.EUR.IS.N.M</t>
  </si>
  <si>
    <t>.M.EUKULVX.XX.NPH.XXX.XXXX.SX.XXX.EUR.IS.N.M</t>
  </si>
  <si>
    <t>.M.EUKULOU.XX.$$$.XXX.XXXX.SX.XXX.EUR.IS.N.M</t>
  </si>
  <si>
    <t>.M.EUKULOU.XX.ATV.XXX.XXXX.SX.XXX.EUR.IS.N.M</t>
  </si>
  <si>
    <t>.M.EUKULOU.XX.FJA.XXX.XXXX.SX.XXX.EUR.IS.N.M</t>
  </si>
  <si>
    <t>.M.EUKULOU.XX.INN.XXX.XXXX.SX.XXX.EUR.IS.N.M</t>
  </si>
  <si>
    <t>.M.EUKULOU.XX.SLI.XXX.XXXX.SX.XXX.EUR.IS.N.M</t>
  </si>
  <si>
    <t>.M.EUKULOU.XX.PEN.XXX.XXXX.SX.XXX.EUR.IS.N.M</t>
  </si>
  <si>
    <t>.M.EUKULOU.XX.SJO.XXX.XXXX.SX.XXX.EUR.IS.N.M</t>
  </si>
  <si>
    <t>.M.EUKULOU.XX.YFT.XXX.XXXX.SX.XXX.EUR.IS.N.M</t>
  </si>
  <si>
    <t>.M.EUKULOU.XX.SLY.XXX.XXXX.SX.XXX.EUR.IS.N.M</t>
  </si>
  <si>
    <t>.M.EUKULOU.XX.FHL.XXX.XXXX.SX.XXX.EUR.IS.N.M</t>
  </si>
  <si>
    <t>.M.EUKULOU.XX.INF.XXX.XXXX.SX.XXX.EUR.IS.N.M</t>
  </si>
  <si>
    <t>.M.EUKULOU.XX.TRY.XXX.XXXX.SX.XXX.EUR.IS.N.M</t>
  </si>
  <si>
    <t>.M.EUKULOU.XX.LIF.XXX.XXXX.SX.XXX.EUR.IS.N.M</t>
  </si>
  <si>
    <t>.M.EUKULOU.XX.OPI.XXX.XXXX.SX.XXX.EUR.IS.N.M</t>
  </si>
  <si>
    <t>.M.EUKULOU.XX.RSS.XXX.XXXX.SX.XXX.EUR.IS.N.M</t>
  </si>
  <si>
    <t>.M.EUKULOU.XX.BAJ.XXX.XXXX.SX.XXX.EUR.IS.N.M</t>
  </si>
  <si>
    <t>.M.EUKULOU.XX.EIB.XXX.XXXX.SX.XXX.EUR.IS.N.M</t>
  </si>
  <si>
    <t>.M.EUKULOU.XX.ANN.XXX.XXXX.SX.XXX.EUR.IS.N.M</t>
  </si>
  <si>
    <t>.M.EUKULOU.XX.NPH.XXX.XXXX.SX.XXX.EUR.IS.N.M</t>
  </si>
  <si>
    <t>.M.EUKULEL.XX.$$$.XXX.XXXX.SX.XXX.EUR.IS.N.M</t>
  </si>
  <si>
    <t>.M.EUKULEL.XX.ATV.XXX.XXXX.SX.XXX.EUR.IS.N.M</t>
  </si>
  <si>
    <t>.M.EUKULEL.XX.FJA.XXX.XXXX.SX.XXX.EUR.IS.N.M</t>
  </si>
  <si>
    <t>.M.EUKULEL.XX.INN.XXX.XXXX.SX.XXX.EUR.IS.N.M</t>
  </si>
  <si>
    <t>.M.EUKULEL.XX.SLI.XXX.XXXX.SX.XXX.EUR.IS.N.M</t>
  </si>
  <si>
    <t>.M.EUKULEL.XX.PEN.XXX.XXXX.SX.XXX.EUR.IS.N.M</t>
  </si>
  <si>
    <t>.M.EUKULEL.XX.SJO.XXX.XXXX.SX.XXX.EUR.IS.N.M</t>
  </si>
  <si>
    <t>.M.EUKULEL.XX.YFT.XXX.XXXX.SX.XXX.EUR.IS.N.M</t>
  </si>
  <si>
    <t>.M.EUKULEL.XX.SLY.XXX.XXXX.SX.XXX.EUR.IS.N.M</t>
  </si>
  <si>
    <t>.M.EUKULEL.XX.FHL.XXX.XXXX.SX.XXX.EUR.IS.N.M</t>
  </si>
  <si>
    <t>.M.EUKULEL.XX.INF.XXX.XXXX.SX.XXX.EUR.IS.N.M</t>
  </si>
  <si>
    <t>.M.EUKULEL.XX.TRY.XXX.XXXX.SX.XXX.EUR.IS.N.M</t>
  </si>
  <si>
    <t>.M.EUKULEL.XX.LIF.XXX.XXXX.SX.XXX.EUR.IS.N.M</t>
  </si>
  <si>
    <t>.M.EUKULEL.XX.OPI.XXX.XXXX.SX.XXX.EUR.IS.N.M</t>
  </si>
  <si>
    <t>.M.EUKULEL.XX.RSS.XXX.XXXX.SX.XXX.EUR.IS.N.M</t>
  </si>
  <si>
    <t>.M.EUKULEL.XX.BAJ.XXX.XXXX.SX.XXX.EUR.IS.N.M</t>
  </si>
  <si>
    <t>.M.EUKULEL.XX.EIN.XXX.XXXX.SX.XXX.EUR.IS.N.M</t>
  </si>
  <si>
    <t>.M.EUKULEL.XX.NPH.XXX.XXXX.SX.XXX.EUR.IS.N.M</t>
  </si>
  <si>
    <t>.M.EUKULUE.XX.$$$.XXX.XXXX.SX.XXX.EUR.IS.N.M</t>
  </si>
  <si>
    <t>.M.EUKULEH.XX.ERL.XXX.XXXX.SX.XXX.EUR.IS.N.M</t>
  </si>
  <si>
    <t>.M.EUKULEH.XX.ERI.XXX.XXXX.SX.XXX.EUR.IS.N.M</t>
  </si>
  <si>
    <t>.M.EUKULEH.XX.ERF.XXX.XXXX.SX.XXX.EUR.IS.N.M</t>
  </si>
  <si>
    <t>.M.EUKULEH.XX.ERA.XXX.XXXX.SX.XXX.EUR.IS.N.M</t>
  </si>
  <si>
    <t>.M.EUKULED.XX.ERL.XXX.XXXX.SX.XXX.EUR.IS.N.M</t>
  </si>
  <si>
    <t>.M.EUKULED.XX.ERI.XXX.XXXX.SX.XXX.EUR.IS.N.M</t>
  </si>
  <si>
    <t>.M.EUKULED.XX.ERF.XXX.XXXX.SX.XXX.EUR.IS.N.M</t>
  </si>
  <si>
    <t>.M.EUKULED.XX.ERA.XXX.XXXX.SX.XXX.EUR.IS.N.M</t>
  </si>
  <si>
    <t>.M.EUKULFF.XX.ERL.XXX.XXXX.SX.XXX.EUR.IS.N.M</t>
  </si>
  <si>
    <t>.M.EUKULFF.XX.ERI.XXX.XXXX.SX.XXX.EUR.IS.N.M</t>
  </si>
  <si>
    <t>.M.EUKULFF.XX.ERF.XXX.XXXX.SX.XXX.EUR.IS.N.M</t>
  </si>
  <si>
    <t>.M.EUKULFF.XX.ERA.XXX.XXXX.SX.XXX.EUR.IS.N.M</t>
  </si>
  <si>
    <t>.M.EUKULOL.XX.ERL.XXX.XXXX.SX.XXX.EUR.IS.N.M</t>
  </si>
  <si>
    <t>.M.EUKULOL.XX.ERI.XXX.XXXX.SX.XXX.EUR.IS.N.M</t>
  </si>
  <si>
    <t>.M.EUKULOL.XX.ERF.XXX.XXXX.SX.XXX.EUR.IS.N.M</t>
  </si>
  <si>
    <t>.M.EUKULOL.XX.ERA.XXX.XXXX.SX.XXX.EUR.IS.N.M</t>
  </si>
  <si>
    <t>.M.EUKNF$$.XX.XXX.XXX.XXXX.SX.XXX.EUR.IS.N.M</t>
  </si>
  <si>
    <t>.M.EUKNFST.XX.$$$.XXX.XXXX.SX.XXX.EUR.IS.N.M</t>
  </si>
  <si>
    <t>.M.EUKNFST.XX.ATV.XXX.XXXX.SX.XXX.EUR.IS.N.M</t>
  </si>
  <si>
    <t>.M.EUKNFST.XX.LAB.XXX.XXXX.SX.XXX.EUR.IS.N.M</t>
  </si>
  <si>
    <t>.M.EUKNFST.XX.SJA.XXX.XXXX.SX.XXX.EUR.IS.N.M</t>
  </si>
  <si>
    <t>.M.EUKNFST.XX.ILA.XXX.XXXX.SX.XXX.EUR.IS.N.M</t>
  </si>
  <si>
    <t>.M.EUKNFST.XX.ISJ.XXX.XXXX.SX.XXX.EUR.IS.N.M</t>
  </si>
  <si>
    <t>.M.EUKNFST.XX.IAN.XXX.XXXX.SX.XXX.EUR.IS.N.M</t>
  </si>
  <si>
    <t>.M.EUKNFST.XX.RAF.XXX.XXXX.SX.XXX.EUR.IS.N.M</t>
  </si>
  <si>
    <t>.M.EUKNFST.XX.MAN.XXX.XXXX.SX.XXX.EUR.IS.N.M</t>
  </si>
  <si>
    <t>.M.EUKNFST.XX.VEN.XXX.XXXX.SX.XXX.EUR.IS.N.M</t>
  </si>
  <si>
    <t>.M.EUKNFST.XX.SAG.XXX.XXXX.SX.XXX.EUR.IS.N.M</t>
  </si>
  <si>
    <t>.M.EUKNFST.XX.THF.XXX.XXXX.SX.XXX.EUR.IS.N.M</t>
  </si>
  <si>
    <t>.M.EUKNFST.XX.THH.XXX.XXXX.SX.XXX.EUR.IS.N.M</t>
  </si>
  <si>
    <t>.M.EUKNFST.XX.THA.XXX.XXXX.SX.XXX.EUR.IS.N.M</t>
  </si>
  <si>
    <t>.M.EUKNFST.XX.OFL.XXX.XXXX.SX.XXX.EUR.IS.N.M</t>
  </si>
  <si>
    <t>.M.EUKNFST.XX.FJA.XXX.XXXX.SX.XXX.EUR.IS.N.M</t>
  </si>
  <si>
    <t>.M.EUKNFST.XXINN.XXX.XXXX.SX.XXX.EUR.IS.N.M</t>
  </si>
  <si>
    <t>.M.EUKNFST.XX.SLI.XXX.XXXX.SX.XXX.EUR.IS.N.M</t>
  </si>
  <si>
    <t>.M.EUKNFST.XX.PEN.XXX.XXXX.SX.XXX.EUR.IS.N.M</t>
  </si>
  <si>
    <t>.M.EUKNFST.XX.SJO.XXX.XXXX.SX.XXX.EUR.IS.N.M</t>
  </si>
  <si>
    <t>.M.EUKNFST.XX.YFT.XXX.XXXX.SX.XXX.EUR.IS.N.M</t>
  </si>
  <si>
    <t>.M.EUKNFST.XX.SLY.XXX.XXXX.SX.XXX.EUR.IS.N.M</t>
  </si>
  <si>
    <t>.M.EUKNFST.XX.FHL.XXX.XXXX.SX.XXX.EUR.IS.N.M</t>
  </si>
  <si>
    <t>.M.EUKNFST.XX.INF.XXX.XXXX.SX.XXX.EUR.IS.N.M</t>
  </si>
  <si>
    <t>.M.EUKNFST.XX.TRY.XXX.XXXX.SX.XXX.EUR.IS.N.M</t>
  </si>
  <si>
    <t>.M.EUKNFST.XX.LIF.XXX.XXXX.SX.XXX.EUR.IS.N.M</t>
  </si>
  <si>
    <t>.M.EUKNFST.XX.OPI.XXX.XXXX.SX.XXX.EUR.IS.N.M</t>
  </si>
  <si>
    <t>.M.EUKNFST.XX.RSS.XXX.XXXX.SX.XXX.EUR.IS.N.M</t>
  </si>
  <si>
    <t>.M.EUKNFST.XX.BAJ.XXX.XXXX.SX.XXX.EUR.IS.N.M</t>
  </si>
  <si>
    <t>.M.EUKNFST.XX.EIN.XXX.XXXX.SX.XXX.EUR.IS.N.M</t>
  </si>
  <si>
    <t>.M.EUKNFST.XX.NPH.XXX.XXXX.SX.XXX.EUR.IS.N.M</t>
  </si>
  <si>
    <t>.M.EUKNFER.XX.ERL.XXX.XXXX.SX.XXX.EUR.IS.N.M</t>
  </si>
  <si>
    <t>.M.EUKNFEH.XX.ERL.XXX.XXXX.SX.XXX.EUR.IS.N.M</t>
  </si>
  <si>
    <t>.M.EUKNFEH.XX.ERI.XXX.XXXX.SX.XXX.EUR.IS.N.M</t>
  </si>
  <si>
    <t>.M.EUKNFEH.XX.ERF.XXX.XXXX.SX.XXX.EUR.IS.N.M</t>
  </si>
  <si>
    <t>.M.EUKNFEH.XX.ERA.XXX.XXXX.SX.XXX.EUR.IS.N.M</t>
  </si>
  <si>
    <t>.M.EUKNFED.XX.ERL.XXX.XXXX.SX.XXX.EUR.IS.N.M</t>
  </si>
  <si>
    <t>.M.EUKNFED.XX.ERI.XXX.XXXX.SX.XXX.EUR.IS.N.M</t>
  </si>
  <si>
    <t>.M.EUKNFED.XX.ERF.XXX.XXXX.SX.XXX.EUR.IS.N.M</t>
  </si>
  <si>
    <t>.M.EUKNFED.XX.ERA.XXX.XXXX.SX.XXX.EUR.IS.N.M</t>
  </si>
  <si>
    <t>.M.EUKNFFF.XX.ERL.XXX.XXXX.SX.XXX.EUR.IS.N.M</t>
  </si>
  <si>
    <t>.M.EUKNFFF.XX.ERI.XXX.XXXX.SX.XXX.EUR.IS.N.M</t>
  </si>
  <si>
    <t>.M.EUKNFFF.XX.ERF.XXX.XXXX.SX.XXX.EUR.IS.N.M</t>
  </si>
  <si>
    <t>.M.EUKNFFF.XX.ERA.XXX.XXXX.SX.XXX.EUR.IS.N.M</t>
  </si>
  <si>
    <t>.M.EUKNFOL.XX.ERL.XXX.XXXX.SX.XXX.EUR.IS.N.M</t>
  </si>
  <si>
    <t>.M.EUKNFOL.XX.ERI.XXX.XXXX.SX.XXX.EUR.IS.N.M</t>
  </si>
  <si>
    <t>.M.EUKNFOL.XX.ERF.XXX.XXXX.SX.XXX.EUR.IS.N.M</t>
  </si>
  <si>
    <t>.M.EUKNFOL.XX.ERO.XXX.XXXX.SX.XXX.EUR.IS.N.M</t>
  </si>
  <si>
    <t>.M.EUKNFOL.XX.ERA.XXX.XXXX.SX.XXX.EUR.IS.N.M</t>
  </si>
  <si>
    <t>.M.EUK$$$$.XX.$$$.XXX.XXXX.SX.XXX.USD.IS.N.M</t>
  </si>
  <si>
    <t>//Sundurliðun útlána, USD</t>
  </si>
  <si>
    <t>.M.EUKIT$$.XX.$$$.XXX.XXXX.SX.XXX.USD.IS.N.M</t>
  </si>
  <si>
    <t>.M.EUKITII.XX.XXX.XXX.XXXX.SX.XXX.USD.IS.N.M</t>
  </si>
  <si>
    <t>.M.EUKITIE.XX.XXX.XXX.XXXX.SX.XXX.USD.IS.N.M</t>
  </si>
  <si>
    <t>.M.EUKITIT.XX.XXX.XXX.XXXX.SX.XXX.USD.IS.N.M</t>
  </si>
  <si>
    <t>.M.EUKUL$$.XX.$$$.XXX.XXXX.SX.XXX.USD.IS.N.M</t>
  </si>
  <si>
    <t>.M.EUKULIA.XX.$$$.XXX.XXXX.SX.XXX.USD.IS.N.M</t>
  </si>
  <si>
    <t>.M.EUKULIA.XX.ATV.XXX.XXXX.SX.XXX.USD.IS.N.M</t>
  </si>
  <si>
    <t>.M.EUKULIA.XX.FJA.XXX.XXXX.SX.XXX.USD.IS.N.M</t>
  </si>
  <si>
    <t>.M.EUKULIA.XX.INN.XXX.XXXX.SX.XXX.USD.IS.N.M</t>
  </si>
  <si>
    <t>.M.EUKULIA.XX.SLI.XXX.XXXX.SX.XXX.USD.IS.N.M</t>
  </si>
  <si>
    <t>.M.EUKULIA.XX.PEN.XXX.XXXX.SX.XXX.USD.IS.N.M</t>
  </si>
  <si>
    <t>.M.EUKULIA.XX.SJO.XXX.XXXX.SX.XXX.USD.IS.N.M</t>
  </si>
  <si>
    <t>.M.EUKULIA.XX.YFT.XXX.XXXX.SX.XXX.USD.IS.N.M</t>
  </si>
  <si>
    <t>.M.EUKULIA.XX.SLY.XXX.XXXX.SX.XXX.USD.IS.N.M</t>
  </si>
  <si>
    <t>.M.EUKULIA.XX.FHL.XXX.XXXX.SX.XXX.USD.IS.N.M</t>
  </si>
  <si>
    <t>.M.EUKULIA.XX.INF.XXX.XXXX.SX.XXX.USD.IS.N.M</t>
  </si>
  <si>
    <t>.M.EUKULIA.XX.TRY.XXX.XXXX.SX.XXX.USD.IS.N.M</t>
  </si>
  <si>
    <t>.M.EUKULIA.XX.LIF.XXX.XXXX.SX.XXX.USD.IS.N.M</t>
  </si>
  <si>
    <t>.M.EUKULIA.XX.OPI.XXX.XXXX.SX.XXX.USD.IS.N.M</t>
  </si>
  <si>
    <t>.M.EUKULIA.XX.RSS.XXX.XXXX.SX.XXX.USD.IS.N.M</t>
  </si>
  <si>
    <t>.M.EUKULIA.XX.BAJ.XXX.XXXX.SX.XXX.USD.IS.N.M</t>
  </si>
  <si>
    <t>.M.EUKULIA.XX.EIN.XXX.XXXX.SX.XXX.USD.IS.N.M</t>
  </si>
  <si>
    <t>.M.EUKULIA.XX.NPH.XXX.XXXX.SX.XXX.USD.IS.N.M</t>
  </si>
  <si>
    <t>.M.EUKULYL.XX.$$$.XXX.XXXX.SX.XXX.USD.IS.N.M</t>
  </si>
  <si>
    <t>.M.EUKULYL.XX.ATV.XXX.XXXX.SX.XXX.USD.IS.N.M</t>
  </si>
  <si>
    <t>.M.EUKULYL.XX.FJA.XXX.XXXX.SX.XXX.USD.IS.N.M</t>
  </si>
  <si>
    <t>.M.EUKULYL.XX.INN.XXX.XXXX.SX.XXX.USD.IS.N.M</t>
  </si>
  <si>
    <t>.M.EUKULYL.XX.SLI.XXX.XXXX.SX.XXX.USD.IS.N.M</t>
  </si>
  <si>
    <t>.M.EUKULYL.XX.PEN.XXX.XXXX.SX.XXX.USD.IS.N.M</t>
  </si>
  <si>
    <t>.M.EUKULYL.XX.SJO.XXX.XXXX.SX.XXX.USD.IS.N.M</t>
  </si>
  <si>
    <t>.M.EUKULYL.XX.YFT.XXX.XXXX.SX.XXX.USD.IS.N.M</t>
  </si>
  <si>
    <t>.M.EUKULYL.XX.SLY.XXX.XXXX.SX.XXX.USD.IS.N.M</t>
  </si>
  <si>
    <t>.M.EUKULYL.XX.FHL.XXX.XXXX.SX.XXX.USD.IS.N.M</t>
  </si>
  <si>
    <t>.M.EUKULYL.XX.INF.XXX.XXXX.SX.XXX.USD.IS.N.M</t>
  </si>
  <si>
    <t>.M.EUKULYL.XX.TRY.XXX.XXXX.SX.XXX.USD.IS.N.M</t>
  </si>
  <si>
    <t>.M.EUKULYL.XX.LIF.XXX.XXXX.SX.XXX.USD.IS.N.M</t>
  </si>
  <si>
    <t>.M.EUKULYL.XX.OPI.XXX.XXXX.SX.XXX.USD.IS.N.M</t>
  </si>
  <si>
    <t>.M.EUKULYL.XX.RSS.XXX.XXXX.SX.XXX.USD.IS.N.M</t>
  </si>
  <si>
    <t>.M.EUKULYL.XX.BAJ.XXX.XXXX.SX.XXX.USD.IS.N.M</t>
  </si>
  <si>
    <t>.M.EUKULYL.XX.EIN.XXX.XXXX.SX.XXX.USD.IS.N.M</t>
  </si>
  <si>
    <t>.M.EUKULYL.XX.NPH.XXX.XXXX.SX.XXX.USD.IS.N.M</t>
  </si>
  <si>
    <t>.M.EUKULVX.XX.$$$.XXX.XXXX.SX.XXX.USD.IS.N.M</t>
  </si>
  <si>
    <t>.M.EUKULVX.XX.ATV.XXX.XXXX.SX.XXX.USD.IS.N.M</t>
  </si>
  <si>
    <t>.M.EUKULVX.XX.FJA.XXX.XXXX.SX.XXX.USD.IS.N.M</t>
  </si>
  <si>
    <t>.M.EUKULVX.XX.INN.XXX.XXXX.SX.XXX.USD.IS.N.M</t>
  </si>
  <si>
    <t>.M.EUKULVX.XX.SLI.XXX.XXXX.SX.XXX.USD.IS.N.M</t>
  </si>
  <si>
    <t>.M.EUKULVX.XX.PEN.XXX.XXXX.SX.XXX.USD.IS.N.M</t>
  </si>
  <si>
    <t>.M.EUKULVX.XX.SJO.XXX.XXXX.SX.XXX.USD.IS.N.M</t>
  </si>
  <si>
    <t>.M.EUKULVX.XX.YFT.XXX.XXXX.SX.XXX.USD.IS.N.M</t>
  </si>
  <si>
    <t>.M.EUKULVX.XX.SLY.XXX.XXXX.SX.XXX.USD.IS.N.M</t>
  </si>
  <si>
    <t>.M.EUKULVX.XX.FHL.XXX.XXXX.SX.XXX.USD.IS.N.M</t>
  </si>
  <si>
    <t>.M.EUKULVX.XX.INF.XXX.XXXX.SX.XXX.USD.IS.N.M</t>
  </si>
  <si>
    <t>.M.EUKULVX.XX.TRY.XXX.XXXX.SX.XXX.USD.IS.N.M</t>
  </si>
  <si>
    <t>.M.EUKULVX.XX.LIF.XXX.XXXX.SX.XXX.USD.IS.N.M</t>
  </si>
  <si>
    <t>.M.EUKULVX.XX.OPI.XXX.XXXX.SX.XXX.USD.IS.N.M</t>
  </si>
  <si>
    <t>.M.EUKULVX.XX.RSS.XXX.XXXX.SX.XXX.USD.IS.N.M</t>
  </si>
  <si>
    <t>.M.EUKULVX.XX.BAJ.XXX.XXXX.SX.XXX.USD.IS.N.M</t>
  </si>
  <si>
    <t>.M.EUKULVX.XX.EIN.XXX.XXXX.SX.XXX.USD.IS.N.M</t>
  </si>
  <si>
    <t>.M.EUKULVX.XX.NPH.XXX.XXXX.SX.XXX.USD.IS.N.M</t>
  </si>
  <si>
    <t>.M.EUKULOU.XX.$$$.XXX.XXXX.SX.XXX.USD.IS.N.M</t>
  </si>
  <si>
    <t>.M.EUKULOU.XX.ATV.XXX.XXXX.SX.XXX.USD.IS.N.M</t>
  </si>
  <si>
    <t>.M.EUKULOU.XX.FJA.XXX.XXXX.SX.XXX.USD.IS.N.M</t>
  </si>
  <si>
    <t>.M.EUKULOU.XX.INN.XXX.XXXX.SX.XXX.USD.IS.N.M</t>
  </si>
  <si>
    <t>.M.EUKULOU.XX.SLI.XXX.XXXX.SX.XXX.USD.IS.N.M</t>
  </si>
  <si>
    <t>.M.EUKULOU.XX.PEN.XXX.XXXX.SX.XXX.USD.IS.N.M</t>
  </si>
  <si>
    <t>.M.EUKULOU.XX.SJO.XXX.XXXX.SX.XXX.USD.IS.N.M</t>
  </si>
  <si>
    <t>.M.EUKULOU.XX.YFT.XXX.XXXX.SX.XXX.USD.IS.N.M</t>
  </si>
  <si>
    <t>.M.EUKULOU.XX.SLY.XXX.XXXX.SX.XXX.USD.IS.N.M</t>
  </si>
  <si>
    <t>.M.EUKULOU.XX.FHL.XXX.XXXX.SX.XXX.USD.IS.N.M</t>
  </si>
  <si>
    <t>.M.EUKULOU.XX.INF.XXX.XXXX.SX.XXX.USD.IS.N.M</t>
  </si>
  <si>
    <t>.M.EUKULOU.XX.TRY.XXX.XXXX.SX.XXX.USD.IS.N.M</t>
  </si>
  <si>
    <t>.M.EUKULOU.XX.LIF.XXX.XXXX.SX.XXX.USD.IS.N.M</t>
  </si>
  <si>
    <t>.M.EUKULOU.XX.OPI.XXX.XXXX.SX.XXX.USD.IS.N.M</t>
  </si>
  <si>
    <t>.M.EUKULOU.XX.RSS.XXX.XXXX.SX.XXX.USD.IS.N.M</t>
  </si>
  <si>
    <t>.M.EUKULOU.XX.BAJ.XXX.XXXX.SX.XXX.USD.IS.N.M</t>
  </si>
  <si>
    <t>.M.EUKULOU.XX.EIB.XXX.XXXX.SX.XXX.USD.IS.N.M</t>
  </si>
  <si>
    <t>.M.EUKULOU.XX.ANN.XXX.XXXX.SX.XXX.USD.IS.N.M</t>
  </si>
  <si>
    <t>.M.EUKULOU.XX.NPH.XXX.XXXX.SX.XXX.USD.IS.N.M</t>
  </si>
  <si>
    <t>.M.EUKULEL.XX.$$$.XXX.XXXX.SX.XXX.USD.IS.N.M</t>
  </si>
  <si>
    <t>.M.EUKULEL.XX.ATV.XXX.XXXX.SX.XXX.USD.IS.N.M</t>
  </si>
  <si>
    <t>.M.EUKULEL.XX.FJA.XXX.XXXX.SX.XXX.USD.IS.N.M</t>
  </si>
  <si>
    <t>.M.EUKULEL.XX.INN.XXX.XXXX.SX.XXX.USD.IS.N.M</t>
  </si>
  <si>
    <t>.M.EUKULEL.XX.SLI.XXX.XXXX.SX.XXX.USD.IS.N.M</t>
  </si>
  <si>
    <t>.M.EUKULEL.XX.PEN.XXX.XXXX.SX.XXX.USD.IS.N.M</t>
  </si>
  <si>
    <t>.M.EUKULEL.XX.SJO.XXX.XXXX.SX.XXX.USD.IS.N.M</t>
  </si>
  <si>
    <t>.M.EUKULEL.XX.YFT.XXX.XXXX.SX.XXX.USD.IS.N.M</t>
  </si>
  <si>
    <t>.M.EUKULEL.XX.SLY.XXX.XXXX.SX.XXX.USD.IS.N.M</t>
  </si>
  <si>
    <t>.M.EUKULEL.XX.FHL.XXX.XXXX.SX.XXX.USD.IS.N.M</t>
  </si>
  <si>
    <t>.M.EUKULEL.XX.INF.XXX.XXXX.SX.XXX.USD.IS.N.M</t>
  </si>
  <si>
    <t>.M.EUKULEL.XX.TRY.XXX.XXXX.SX.XXX.USD.IS.N.M</t>
  </si>
  <si>
    <t>.M.EUKULEL.XX.LIF.XXX.XXXX.SX.XXX.USD.IS.N.M</t>
  </si>
  <si>
    <t>.M.EUKULEL.XX.OPI.XXX.XXXX.SX.XXX.USD.IS.N.M</t>
  </si>
  <si>
    <t>.M.EUKULEL.XX.RSS.XXX.XXXX.SX.XXX.USD.IS.N.M</t>
  </si>
  <si>
    <t>.M.EUKULEL.XX.BAJ.XXX.XXXX.SX.XXX.USD.IS.N.M</t>
  </si>
  <si>
    <t>.M.EUKULEL.XX.EIN.XXX.XXXX.SX.XXX.USD.IS.N.M</t>
  </si>
  <si>
    <t>.M.EUKULEL.XX.NPH.XXX.XXXX.SX.XXX.USD.IS.N.M</t>
  </si>
  <si>
    <t>.M.EUKULUE.XX.$$$.XXX.XXXX.SX.XXX.USD.IS.N.M</t>
  </si>
  <si>
    <t>.M.EUKULEH.XX.ERL.XXX.XXXX.SX.XXX.USD.IS.N.M</t>
  </si>
  <si>
    <t>.M.EUKULEH.XX.ERI.XXX.XXXX.SX.XXX.USD.IS.N.M</t>
  </si>
  <si>
    <t>.M.EUKULEH.XX.ERF.XXX.XXXX.SX.XXX.USD.IS.N.M</t>
  </si>
  <si>
    <t>.M.EUKULEH.XX.ERA.XXX.XXXX.SX.XXX.USD.IS.N.M</t>
  </si>
  <si>
    <t>.M.EUKULED.XX.ERL.XXX.XXXX.SX.XXX.USD.IS.N.M</t>
  </si>
  <si>
    <t>.M.EUKULED.XX.ERI.XXX.XXXX.SX.XXX.USD.IS.N.M</t>
  </si>
  <si>
    <t>.M.EUKULED.XX.ERF.XXX.XXXX.SX.XXX.USD.IS.N.M</t>
  </si>
  <si>
    <t>.M.EUKULED.XX.ERA.XXX.XXXX.SX.XXX.USD.IS.N.M</t>
  </si>
  <si>
    <t>.M.EUKULFF.XX.ERL.XXX.XXXX.SX.XXX.USD.IS.N.M</t>
  </si>
  <si>
    <t>.M.EUKULFF.XX.ERI.XXX.XXXX.SX.XXX.USD.IS.N.M</t>
  </si>
  <si>
    <t>.M.EUKULFF.XX.ERF.XXX.XXXX.SX.XXX.USD.IS.N.M</t>
  </si>
  <si>
    <t>.M.EUKULFF.XX.ERA.XXX.XXXX.SX.XXX.USD.IS.N.M</t>
  </si>
  <si>
    <t>.M.EUKULOL.XX.ERL.XXX.XXXX.SX.XXX.USD.IS.N.M</t>
  </si>
  <si>
    <t>.M.EUKULOL.XX.ERI.XXX.XXXX.SX.XXX.USD.IS.N.M</t>
  </si>
  <si>
    <t>.M.EUKULOL.XX.ERF.XXX.XXXX.SX.XXX.USD.IS.N.M</t>
  </si>
  <si>
    <t>.M.EUKULOL.XX.ERA.XXX.XXXX.SX.XXX.USD.IS.N.M</t>
  </si>
  <si>
    <t>.M.EUKNF$$.XX.XXX.XXX.XXXX.SX.XXX.USD.IS.N.M</t>
  </si>
  <si>
    <t>.M.EUKNFST.XX.$$$.XXX.XXXX.SX.XXX.USD.IS.N.M</t>
  </si>
  <si>
    <t>.M.EUKNFST.XX.ATV.XXX.XXXX.SX.XXX.USD.IS.N.M</t>
  </si>
  <si>
    <t>.M.EUKNFST.XX.LAB.XXX.XXXX.SX.XXX.USD.IS.N.M</t>
  </si>
  <si>
    <t>.M.EUKNFST.XX.SJA.XXX.XXXX.SX.XXX.USD.IS.N.M</t>
  </si>
  <si>
    <t>.M.EUKNFST.XX.ILA.XXX.XXXX.SX.XXX.USD.IS.N.M</t>
  </si>
  <si>
    <t>.M.EUKNFST.XX.ISJ.XXX.XXXX.SX.XXX.USD.IS.N.M</t>
  </si>
  <si>
    <t>.M.EUKNFST.XX.IAN.XXX.XXXX.SX.XXX.USD.IS.N.M</t>
  </si>
  <si>
    <t>.M.EUKNFST.XX.RAF.XXX.XXXX.SX.XXX.USD.IS.N.M</t>
  </si>
  <si>
    <t>.M.EUKNFST.XX.MAN.XXX.XXXX.SX.XXX.USD.IS.N.M</t>
  </si>
  <si>
    <t>.M.EUKNFST.XX.VEN.XXX.XXXX.SX.XXX.USD.IS.N.M</t>
  </si>
  <si>
    <t>.M.EUKNFST.XX.SAG.XXX.XXXX.SX.XXX.USD.IS.N.M</t>
  </si>
  <si>
    <t>.M.EUKNFST.XX.THF.XXX.XXXX.SX.XXX.USD.IS.N.M</t>
  </si>
  <si>
    <t>.M.EUKNFST.XX.THH.XXX.XXXX.SX.XXX.USD.IS.N.M</t>
  </si>
  <si>
    <t>.M.EUKNFST.XX.THA.XXX.XXXX.SX.XXX.USD.IS.N.M</t>
  </si>
  <si>
    <t>.M.EUKNFST.XX.OFL.XXX.XXXX.SX.XXX.USD.IS.N.M</t>
  </si>
  <si>
    <t>.M.EUKNFST.XX.FJA.XXX.XXXX.SX.XXX.USD.IS.N.M</t>
  </si>
  <si>
    <t>.M.EUKNFST.XXINN.XXX.XXXX.SX.XXX.USD.IS.N.M</t>
  </si>
  <si>
    <t>.M.EUKNFST.XX.SLI.XXX.XXXX.SX.XXX.USD.IS.N.M</t>
  </si>
  <si>
    <t>.M.EUKNFST.XX.PEN.XXX.XXXX.SX.XXX.USD.IS.N.M</t>
  </si>
  <si>
    <t>.M.EUKNFST.XX.SJO.XXX.XXXX.SX.XXX.USD.IS.N.M</t>
  </si>
  <si>
    <t>.M.EUKNFST.XX.YFT.XXX.XXXX.SX.XXX.USD.IS.N.M</t>
  </si>
  <si>
    <t>.M.EUKNFST.XX.SLY.XXX.XXXX.SX.XXX.USD.IS.N.M</t>
  </si>
  <si>
    <t>.M.EUKNFST.XX.FHL.XXX.XXXX.SX.XXX.USD.IS.N.M</t>
  </si>
  <si>
    <t>.M.EUKNFST.XX.INF.XXX.XXXX.SX.XXX.USD.IS.N.M</t>
  </si>
  <si>
    <t>.M.EUKNFST.XX.TRY.XXX.XXXX.SX.XXX.USD.IS.N.M</t>
  </si>
  <si>
    <t>.M.EUKNFST.XX.LIF.XXX.XXXX.SX.XXX.USD.IS.N.M</t>
  </si>
  <si>
    <t>.M.EUKNFST.XX.OPI.XXX.XXXX.SX.XXX.USD.IS.N.M</t>
  </si>
  <si>
    <t>.M.EUKNFST.XX.RSS.XXX.XXXX.SX.XXX.USD.IS.N.M</t>
  </si>
  <si>
    <t>.M.EUKNFST.XX.BAJ.XXX.XXXX.SX.XXX.USD.IS.N.M</t>
  </si>
  <si>
    <t>.M.EUKNFST.XX.EIN.XXX.XXXX.SX.XXX.USD.IS.N.M</t>
  </si>
  <si>
    <t>.M.EUKNFST.XX.NPH.XXX.XXXX.SX.XXX.USD.IS.N.M</t>
  </si>
  <si>
    <t>.M.EUKNFER.XX.ERL.XXX.XXXX.SX.XXX.USD.IS.N.M</t>
  </si>
  <si>
    <t>.M.EUKNFEH.XX.ERL.XXX.XXXX.SX.XXX.USD.IS.N.M</t>
  </si>
  <si>
    <t>.M.EUKNFEH.XX.ERI.XXX.XXXX.SX.XXX.USD.IS.N.M</t>
  </si>
  <si>
    <t>.M.EUKNFEH.XX.ERF.XXX.XXXX.SX.XXX.USD.IS.N.M</t>
  </si>
  <si>
    <t>.M.EUKNFEH.XX.ERA.XXX.XXXX.SX.XXX.USD.IS.N.M</t>
  </si>
  <si>
    <t>.M.EUKNFED.XX.ERL.XXX.XXXX.SX.XXX.USD.IS.N.M</t>
  </si>
  <si>
    <t>.M.EUKNFED.XX.ERI.XXX.XXXX.SX.XXX.USD.IS.N.M</t>
  </si>
  <si>
    <t>.M.EUKNFED.XX.ERF.XXX.XXXX.SX.XXX.USD.IS.N.M</t>
  </si>
  <si>
    <t>.M.EUKNFED.XX.ERA.XXX.XXXX.SX.XXX.USD.IS.N.M</t>
  </si>
  <si>
    <t>.M.EUKNFFF.XX.ERL.XXX.XXXX.SX.XXX.USD.IS.N.M</t>
  </si>
  <si>
    <t>.M.EUKNFFF.XX.ERI.XXX.XXXX.SX.XXX.USD.IS.N.M</t>
  </si>
  <si>
    <t>.M.EUKNFFF.XX.ERF.XXX.XXXX.SX.XXX.USD.IS.N.M</t>
  </si>
  <si>
    <t>.M.EUKNFFF.XX.ERA.XXX.XXXX.SX.XXX.USD.IS.N.M</t>
  </si>
  <si>
    <t>.M.EUKNFOL.XX.ERL.XXX.XXXX.SX.XXX.USD.IS.N.M</t>
  </si>
  <si>
    <t>.M.EUKNFOL.XX.ERI.XXX.XXXX.SX.XXX.USD.IS.N.M</t>
  </si>
  <si>
    <t>.M.EUKNFOL.XX.ERF.XXX.XXXX.SX.XXX.USD.IS.N.M</t>
  </si>
  <si>
    <t>.M.EUKNFOL.XX.ERO.XXX.XXXX.SX.XXX.USD.IS.N.M</t>
  </si>
  <si>
    <t>.M.EUKNFOL.XX.ERA.XXX.XXXX.SX.XXX.USD.IS.N.M</t>
  </si>
  <si>
    <t>.M.EUK$$$$.XX.$$$.XXX.XXXX.SX.XXX.GBP.IS.N.M</t>
  </si>
  <si>
    <t>//Sundurliðun útlána, GBP</t>
  </si>
  <si>
    <t>.M.EUKIT$$.XX.$$$.XXX.XXXX.SX.XXX.GBP.IS.N.M</t>
  </si>
  <si>
    <t>.M.EUKITII.XX.XXX.XXX.XXXX.SX.XXX.GBP.IS.N.M</t>
  </si>
  <si>
    <t>.M.EUKITIE.XX.XXX.XXX.XXXX.SX.XXX.GBP.IS.N.M</t>
  </si>
  <si>
    <t>.M.EUKITIT.XX.XXX.XXX.XXXX.SX.XXX.GBP.IS.N.M</t>
  </si>
  <si>
    <t>.M.EUKUL$$.XX.$$$.XXX.XXXX.SX.XXX.GBP.IS.N.M</t>
  </si>
  <si>
    <t>.M.EUKULIA.XX.$$$.XXX.XXXX.SX.XXX.GBP.IS.N.M</t>
  </si>
  <si>
    <t>.M.EUKULIA.XX.ATV.XXX.XXXX.SX.XXX.GBP.IS.N.M</t>
  </si>
  <si>
    <t>.M.EUKULIA.XX.FJA.XXX.XXXX.SX.XXX.GBP.IS.N.M</t>
  </si>
  <si>
    <t>.M.EUKULIA.XX.INN.XXX.XXXX.SX.XXX.GBP.IS.N.M</t>
  </si>
  <si>
    <t>.M.EUKULIA.XX.SLI.XXX.XXXX.SX.XXX.GBP.IS.N.M</t>
  </si>
  <si>
    <t>.M.EUKULIA.XX.PEN.XXX.XXXX.SX.XXX.GBP.IS.N.M</t>
  </si>
  <si>
    <t>.M.EUKULIA.XX.SJO.XXX.XXXX.SX.XXX.GBP.IS.N.M</t>
  </si>
  <si>
    <t>.M.EUKULIA.XX.YFT.XXX.XXXX.SX.XXX.GBP.IS.N.M</t>
  </si>
  <si>
    <t>.M.EUKULIA.XX.SLY.XXX.XXXX.SX.XXX.GBP.IS.N.M</t>
  </si>
  <si>
    <t>.M.EUKULIA.XX.FHL.XXX.XXXX.SX.XXX.GBP.IS.N.M</t>
  </si>
  <si>
    <t>.M.EUKULIA.XX.INF.XXX.XXXX.SX.XXX.GBP.IS.N.M</t>
  </si>
  <si>
    <t>.M.EUKULIA.XX.TRY.XXX.XXXX.SX.XXX.GBP.IS.N.M</t>
  </si>
  <si>
    <t>.M.EUKULIA.XX.LIF.XXX.XXXX.SX.XXX.GBP.IS.N.M</t>
  </si>
  <si>
    <t>.M.EUKULIA.XX.OPI.XXX.XXXX.SX.XXX.GBP.IS.N.M</t>
  </si>
  <si>
    <t>.M.EUKULIA.XX.RSS.XXX.XXXX.SX.XXX.GBP.IS.N.M</t>
  </si>
  <si>
    <t>.M.EUKULIA.XX.BAJ.XXX.XXXX.SX.XXX.GBP.IS.N.M</t>
  </si>
  <si>
    <t>.M.EUKULIA.XX.EIN.XXX.XXXX.SX.XXX.GBP.IS.N.M</t>
  </si>
  <si>
    <t>.M.EUKULIA.XX.NPH.XXX.XXXX.SX.XXX.GBP.IS.N.M</t>
  </si>
  <si>
    <t>.M.EUKULYL.XX.$$$.XXX.XXXX.SX.XXX.GBP.IS.N.M</t>
  </si>
  <si>
    <t>.M.EUKULYL.XX.ATV.XXX.XXXX.SX.XXX.GBP.IS.N.M</t>
  </si>
  <si>
    <t>.M.EUKULYL.XX.FJA.XXX.XXXX.SX.XXX.GBP.IS.N.M</t>
  </si>
  <si>
    <t>.M.EUKULYL.XX.INN.XXX.XXXX.SX.XXX.GBP.IS.N.M</t>
  </si>
  <si>
    <t>.M.EUKULYL.XX.SLI.XXX.XXXX.SX.XXX.GBP.IS.N.M</t>
  </si>
  <si>
    <t>.M.EUKULYL.XX.PEN.XXX.XXXX.SX.XXX.GBP.IS.N.M</t>
  </si>
  <si>
    <t>.M.EUKULYL.XX.SJO.XXX.XXXX.SX.XXX.GBP.IS.N.M</t>
  </si>
  <si>
    <t>.M.EUKULYL.XX.YFT.XXX.XXXX.SX.XXX.GBP.IS.N.M</t>
  </si>
  <si>
    <t>.M.EUKULYL.XX.SLY.XXX.XXXX.SX.XXX.GBP.IS.N.M</t>
  </si>
  <si>
    <t>.M.EUKULYL.XX.FHL.XXX.XXXX.SX.XXX.GBP.IS.N.M</t>
  </si>
  <si>
    <t>.M.EUKULYL.XX.INF.XXX.XXXX.SX.XXX.GBP.IS.N.M</t>
  </si>
  <si>
    <t>.M.EUKULYL.XX.TRY.XXX.XXXX.SX.XXX.GBP.IS.N.M</t>
  </si>
  <si>
    <t>.M.EUKULYL.XX.LIF.XXX.XXXX.SX.XXX.GBP.IS.N.M</t>
  </si>
  <si>
    <t>.M.EUKULYL.XX.OPI.XXX.XXXX.SX.XXX.GBP.IS.N.M</t>
  </si>
  <si>
    <t>.M.EUKULYL.XX.RSS.XXX.XXXX.SX.XXX.GBP.IS.N.M</t>
  </si>
  <si>
    <t>.M.EUKULYL.XX.BAJ.XXX.XXXX.SX.XXX.GBP.IS.N.M</t>
  </si>
  <si>
    <t>.M.EUKULYL.XX.EIN.XXX.XXXX.SX.XXX.GBP.IS.N.M</t>
  </si>
  <si>
    <t>.M.EUKULYL.XX.NPH.XXX.XXXX.SX.XXX.GBP.IS.N.M</t>
  </si>
  <si>
    <t>.M.EUKULVX.XX.$$$.XXX.XXXX.SX.XXX.GBP.IS.N.M</t>
  </si>
  <si>
    <t>.M.EUKULVX.XX.ATV.XXX.XXXX.SX.XXX.GBP.IS.N.M</t>
  </si>
  <si>
    <t>.M.EUKULVX.XX.FJA.XXX.XXXX.SX.XXX.GBP.IS.N.M</t>
  </si>
  <si>
    <t>.M.EUKULVX.XX.INN.XXX.XXXX.SX.XXX.GBP.IS.N.M</t>
  </si>
  <si>
    <t>.M.EUKULVX.XX.SLI.XXX.XXXX.SX.XXX.GBP.IS.N.M</t>
  </si>
  <si>
    <t>.M.EUKULVX.XX.PEN.XXX.XXXX.SX.XXX.GBP.IS.N.M</t>
  </si>
  <si>
    <t>.M.EUKULVX.XX.SJO.XXX.XXXX.SX.XXX.GBP.IS.N.M</t>
  </si>
  <si>
    <t>.M.EUKULVX.XX.YFT.XXX.XXXX.SX.XXX.GBP.IS.N.M</t>
  </si>
  <si>
    <t>.M.EUKULVX.XX.SLY.XXX.XXXX.SX.XXX.GBP.IS.N.M</t>
  </si>
  <si>
    <t>.M.EUKULVX.XX.FHL.XXX.XXXX.SX.XXX.GBP.IS.N.M</t>
  </si>
  <si>
    <t>.M.EUKULVX.XX.INF.XXX.XXXX.SX.XXX.GBP.IS.N.M</t>
  </si>
  <si>
    <t>.M.EUKULVX.XX.TRY.XXX.XXXX.SX.XXX.GBP.IS.N.M</t>
  </si>
  <si>
    <t>.M.EUKULVX.XX.LIF.XXX.XXXX.SX.XXX.GBP.IS.N.M</t>
  </si>
  <si>
    <t>.M.EUKULVX.XX.OPI.XXX.XXXX.SX.XXX.GBP.IS.N.M</t>
  </si>
  <si>
    <t>.M.EUKULVX.XX.RSS.XXX.XXXX.SX.XXX.GBP.IS.N.M</t>
  </si>
  <si>
    <t>.M.EUKULVX.XX.BAJ.XXX.XXXX.SX.XXX.GBP.IS.N.M</t>
  </si>
  <si>
    <t>.M.EUKULVX.XX.EIN.XXX.XXXX.SX.XXX.GBP.IS.N.M</t>
  </si>
  <si>
    <t>.M.EUKULVX.XX.NPH.XXX.XXXX.SX.XXX.GBP.IS.N.M</t>
  </si>
  <si>
    <t>.M.EUKULOU.XX.$$$.XXX.XXXX.SX.XXX.GBP.IS.N.M</t>
  </si>
  <si>
    <t>.M.EUKULOU.XX.ATV.XXX.XXXX.SX.XXX.GBP.IS.N.M</t>
  </si>
  <si>
    <t>.M.EUKULOU.XX.FJA.XXX.XXXX.SX.XXX.GBP.IS.N.M</t>
  </si>
  <si>
    <t>.M.EUKULOU.XX.INN.XXX.XXXX.SX.XXX.GBP.IS.N.M</t>
  </si>
  <si>
    <t>.M.EUKULOU.XX.SLI.XXX.XXXX.SX.XXX.GBP.IS.N.M</t>
  </si>
  <si>
    <t>.M.EUKULOU.XX.PEN.XXX.XXXX.SX.XXX.GBP.IS.N.M</t>
  </si>
  <si>
    <t>.M.EUKULOU.XX.SJO.XXX.XXXX.SX.XXX.GBP.IS.N.M</t>
  </si>
  <si>
    <t>.M.EUKULOU.XX.YFT.XXX.XXXX.SX.XXX.GBP.IS.N.M</t>
  </si>
  <si>
    <t>.M.EUKULOU.XX.SLY.XXX.XXXX.SX.XXX.GBP.IS.N.M</t>
  </si>
  <si>
    <t>.M.EUKULOU.XX.FHL.XXX.XXXX.SX.XXX.GBP.IS.N.M</t>
  </si>
  <si>
    <t>.M.EUKULOU.XX.INF.XXX.XXXX.SX.XXX.GBP.IS.N.M</t>
  </si>
  <si>
    <t>.M.EUKULOU.XX.TRY.XXX.XXXX.SX.XXX.GBP.IS.N.M</t>
  </si>
  <si>
    <t>.M.EUKULOU.XX.LIF.XXX.XXXX.SX.XXX.GBP.IS.N.M</t>
  </si>
  <si>
    <t>.M.EUKULOU.XX.OPI.XXX.XXXX.SX.XXX.GBP.IS.N.M</t>
  </si>
  <si>
    <t>.M.EUKULOU.XX.RSS.XXX.XXXX.SX.XXX.GBP.IS.N.M</t>
  </si>
  <si>
    <t>.M.EUKULOU.XX.BAJ.XXX.XXXX.SX.XXX.GBP.IS.N.M</t>
  </si>
  <si>
    <t>.M.EUKULOU.XX.EIB.XXX.XXXX.SX.XXX.GBP.IS.N.M</t>
  </si>
  <si>
    <t>.M.EUKULOU.XX.ANN.XXX.XXXX.SX.XXX.GBP.IS.N.M</t>
  </si>
  <si>
    <t>.M.EUKULOU.XX.NPH.XXX.XXXX.SX.XXX.GBP.IS.N.M</t>
  </si>
  <si>
    <t>.M.EUKULEL.XX.$$$.XXX.XXXX.SX.XXX.GBP.IS.N.M</t>
  </si>
  <si>
    <t>.M.EUKULEL.XX.ATV.XXX.XXXX.SX.XXX.GBP.IS.N.M</t>
  </si>
  <si>
    <t>.M.EUKULEL.XX.FJA.XXX.XXXX.SX.XXX.GBP.IS.N.M</t>
  </si>
  <si>
    <t>.M.EUKULEL.XX.INN.XXX.XXXX.SX.XXX.GBP.IS.N.M</t>
  </si>
  <si>
    <t>.M.EUKULEL.XX.SLI.XXX.XXXX.SX.XXX.GBP.IS.N.M</t>
  </si>
  <si>
    <t>.M.EUKULEL.XX.PEN.XXX.XXXX.SX.XXX.GBP.IS.N.M</t>
  </si>
  <si>
    <t>.M.EUKULEL.XX.SJO.XXX.XXXX.SX.XXX.GBP.IS.N.M</t>
  </si>
  <si>
    <t>.M.EUKULEL.XX.YFT.XXX.XXXX.SX.XXX.GBP.IS.N.M</t>
  </si>
  <si>
    <t>.M.EUKULEL.XX.SLY.XXX.XXXX.SX.XXX.GBP.IS.N.M</t>
  </si>
  <si>
    <t>.M.EUKULEL.XX.FHL.XXX.XXXX.SX.XXX.GBP.IS.N.M</t>
  </si>
  <si>
    <t>.M.EUKULEL.XX.INF.XXX.XXXX.SX.XXX.GBP.IS.N.M</t>
  </si>
  <si>
    <t>.M.EUKULEL.XX.TRY.XXX.XXXX.SX.XXX.GBP.IS.N.M</t>
  </si>
  <si>
    <t>.M.EUKULEL.XX.LIF.XXX.XXXX.SX.XXX.GBP.IS.N.M</t>
  </si>
  <si>
    <t>.M.EUKULEL.XX.OPI.XXX.XXXX.SX.XXX.GBP.IS.N.M</t>
  </si>
  <si>
    <t>.M.EUKULEL.XX.RSS.XXX.XXXX.SX.XXX.GBP.IS.N.M</t>
  </si>
  <si>
    <t>.M.EUKULEL.XX.BAJ.XXX.XXXX.SX.XXX.GBP.IS.N.M</t>
  </si>
  <si>
    <t>.M.EUKULEL.XX.EIN.XXX.XXXX.SX.XXX.GBP.IS.N.M</t>
  </si>
  <si>
    <t>.M.EUKULEL.XX.NPH.XXX.XXXX.SX.XXX.GBP.IS.N.M</t>
  </si>
  <si>
    <t>.M.EUKULUE.XX.$$$.XXX.XXXX.SX.XXX.GBP.IS.N.M</t>
  </si>
  <si>
    <t>.M.EUKULEH.XX.ERL.XXX.XXXX.SX.XXX.GBP.IS.N.M</t>
  </si>
  <si>
    <t>.M.EUKULEH.XX.ERI.XXX.XXXX.SX.XXX.GBP.IS.N.M</t>
  </si>
  <si>
    <t>.M.EUKULEH.XX.ERF.XXX.XXXX.SX.XXX.GBP.IS.N.M</t>
  </si>
  <si>
    <t>.M.EUKULEH.XX.ERA.XXX.XXXX.SX.XXX.GBP.IS.N.M</t>
  </si>
  <si>
    <t>.M.EUKULED.XX.ERL.XXX.XXXX.SX.XXX.GBP.IS.N.M</t>
  </si>
  <si>
    <t>.M.EUKULED.XX.ERI.XXX.XXXX.SX.XXX.GBP.IS.N.M</t>
  </si>
  <si>
    <t>.M.EUKULED.XX.ERF.XXX.XXXX.SX.XXX.GBP.IS.N.M</t>
  </si>
  <si>
    <t>.M.EUKULED.XX.ERA.XXX.XXXX.SX.XXX.GBP.IS.N.M</t>
  </si>
  <si>
    <t>.M.EUKULFF.XX.ERL.XXX.XXXX.SX.XXX.GBP.IS.N.M</t>
  </si>
  <si>
    <t>.M.EUKULFF.XX.ERI.XXX.XXXX.SX.XXX.GBP.IS.N.M</t>
  </si>
  <si>
    <t>.M.EUKULFF.XX.ERF.XXX.XXXX.SX.XXX.GBP.IS.N.M</t>
  </si>
  <si>
    <t>.M.EUKULFF.XX.ERA.XXX.XXXX.SX.XXX.GBP.IS.N.M</t>
  </si>
  <si>
    <t>.M.EUKULOL.XX.ERL.XXX.XXXX.SX.XXX.GBP.IS.N.M</t>
  </si>
  <si>
    <t>.M.EUKULOL.XX.ERI.XXX.XXXX.SX.XXX.GBP.IS.N.M</t>
  </si>
  <si>
    <t>.M.EUKULOL.XX.ERF.XXX.XXXX.SX.XXX.GBP.IS.N.M</t>
  </si>
  <si>
    <t>.M.EUKULOL.XX.ERA.XXX.XXXX.SX.XXX.GBP.IS.N.M</t>
  </si>
  <si>
    <t>.M.EUKNF$$.XX.XXX.XXX.XXXX.SX.XXX.GBP.IS.N.M</t>
  </si>
  <si>
    <t>.M.EUKNFST.XX.$$$.XXX.XXXX.SX.XXX.GBP.IS.N.M</t>
  </si>
  <si>
    <t>.M.EUKNFST.XX.ATV.XXX.XXXX.SX.XXX.GBP.IS.N.M</t>
  </si>
  <si>
    <t>.M.EUKNFST.XX.LAB.XXX.XXXX.SX.XXX.GBP.IS.N.M</t>
  </si>
  <si>
    <t>.M.EUKNFST.XX.SJA.XXX.XXXX.SX.XXX.GBP.IS.N.M</t>
  </si>
  <si>
    <t>.M.EUKNFST.XX.ILA.XXX.XXXX.SX.XXX.GBP.IS.N.M</t>
  </si>
  <si>
    <t>.M.EUKNFST.XX.ISJ.XXX.XXXX.SX.XXX.GBP.IS.N.M</t>
  </si>
  <si>
    <t>.M.EUKNFST.XX.IAN.XXX.XXXX.SX.XXX.GBP.IS.N.M</t>
  </si>
  <si>
    <t>.M.EUKNFST.XX.RAF.XXX.XXXX.SX.XXX.GBP.IS.N.M</t>
  </si>
  <si>
    <t>.M.EUKNFST.XX.MAN.XXX.XXXX.SX.XXX.GBP.IS.N.M</t>
  </si>
  <si>
    <t>.M.EUKNFST.XX.VEN.XXX.XXXX.SX.XXX.GBP.IS.N.M</t>
  </si>
  <si>
    <t>.M.EUKNFST.XX.SAG.XXX.XXXX.SX.XXX.GBP.IS.N.M</t>
  </si>
  <si>
    <t>.M.EUKNFST.XX.THF.XXX.XXXX.SX.XXX.GBP.IS.N.M</t>
  </si>
  <si>
    <t>.M.EUKNFST.XX.THH.XXX.XXXX.SX.XXX.GBP.IS.N.M</t>
  </si>
  <si>
    <t>.M.EUKNFST.XX.THA.XXX.XXXX.SX.XXX.GBP.IS.N.M</t>
  </si>
  <si>
    <t>.M.EUKNFST.XX.OFL.XXX.XXXX.SX.XXX.GBP.IS.N.M</t>
  </si>
  <si>
    <t>.M.EUKNFST.XX.FJA.XXX.XXXX.SX.XXX.GBP.IS.N.M</t>
  </si>
  <si>
    <t>.M.EUKNFST.XXINN.XXX.XXXX.SX.XXX.GBP.IS.N.M</t>
  </si>
  <si>
    <t>.M.EUKNFST.XX.SLI.XXX.XXXX.SX.XXX.GBP.IS.N.M</t>
  </si>
  <si>
    <t>.M.EUKNFST.XX.PEN.XXX.XXXX.SX.XXX.GBP.IS.N.M</t>
  </si>
  <si>
    <t>.M.EUKNFST.XX.SJO.XXX.XXXX.SX.XXX.GBP.IS.N.M</t>
  </si>
  <si>
    <t>.M.EUKNFST.XX.YFT.XXX.XXXX.SX.XXX.GBP.IS.N.M</t>
  </si>
  <si>
    <t>.M.EUKNFST.XX.SLY.XXX.XXXX.SX.XXX.GBP.IS.N.M</t>
  </si>
  <si>
    <t>.M.EUKNFST.XX.FHL.XXX.XXXX.SX.XXX.GBP.IS.N.M</t>
  </si>
  <si>
    <t>.M.EUKNFST.XX.INF.XXX.XXXX.SX.XXX.GBP.IS.N.M</t>
  </si>
  <si>
    <t>.M.EUKNFST.XX.TRY.XXX.XXXX.SX.XXX.GBP.IS.N.M</t>
  </si>
  <si>
    <t>.M.EUKNFST.XX.LIF.XXX.XXXX.SX.XXX.GBP.IS.N.M</t>
  </si>
  <si>
    <t>.M.EUKNFST.XX.OPI.XXX.XXXX.SX.XXX.GBP.IS.N.M</t>
  </si>
  <si>
    <t>.M.EUKNFST.XX.RSS.XXX.XXXX.SX.XXX.GBP.IS.N.M</t>
  </si>
  <si>
    <t>.M.EUKNFST.XX.BAJ.XXX.XXXX.SX.XXX.GBP.IS.N.M</t>
  </si>
  <si>
    <t>.M.EUKNFST.XX.EIN.XXX.XXXX.SX.XXX.GBP.IS.N.M</t>
  </si>
  <si>
    <t>.M.EUKNFST.XX.NPH.XXX.XXXX.SX.XXX.GBP.IS.N.M</t>
  </si>
  <si>
    <t>.M.EUKNFER.XX.ERL.XXX.XXXX.SX.XXX.GBP.IS.N.M</t>
  </si>
  <si>
    <t>.M.EUKNFEH.XX.ERL.XXX.XXXX.SX.XXX.GBP.IS.N.M</t>
  </si>
  <si>
    <t>.M.EUKNFEH.XX.ERI.XXX.XXXX.SX.XXX.GBP.IS.N.M</t>
  </si>
  <si>
    <t>.M.EUKNFEH.XX.ERF.XXX.XXXX.SX.XXX.GBP.IS.N.M</t>
  </si>
  <si>
    <t>.M.EUKNFEH.XX.ERA.XXX.XXXX.SX.XXX.GBP.IS.N.M</t>
  </si>
  <si>
    <t>.M.EUKNFED.XX.ERL.XXX.XXXX.SX.XXX.GBP.IS.N.M</t>
  </si>
  <si>
    <t>.M.EUKNFED.XX.ERI.XXX.XXXX.SX.XXX.GBP.IS.N.M</t>
  </si>
  <si>
    <t>.M.EUKNFED.XX.ERF.XXX.XXXX.SX.XXX.GBP.IS.N.M</t>
  </si>
  <si>
    <t>.M.EUKNFED.XX.ERA.XXX.XXXX.SX.XXX.GBP.IS.N.M</t>
  </si>
  <si>
    <t>.M.EUKNFFF.XX.ERL.XXX.XXXX.SX.XXX.GBP.IS.N.M</t>
  </si>
  <si>
    <t>.M.EUKNFFF.XX.ERI.XXX.XXXX.SX.XXX.GBP.IS.N.M</t>
  </si>
  <si>
    <t>.M.EUKNFFF.XX.ERF.XXX.XXXX.SX.XXX.GBP.IS.N.M</t>
  </si>
  <si>
    <t>.M.EUKNFFF.XX.ERA.XXX.XXXX.SX.XXX.GBP.IS.N.M</t>
  </si>
  <si>
    <t>.M.EUKNFOL.XX.ERL.XXX.XXXX.SX.XXX.GBP.IS.N.M</t>
  </si>
  <si>
    <t>.M.EUKNFOL.XX.ERI.XXX.XXXX.SX.XXX.GBP.IS.N.M</t>
  </si>
  <si>
    <t>.M.EUKNFOL.XX.ERF.XXX.XXXX.SX.XXX.GBP.IS.N.M</t>
  </si>
  <si>
    <t>.M.EUKNFOL.XX.ERO.XXX.XXXX.SX.XXX.GBP.IS.N.M</t>
  </si>
  <si>
    <t>.M.EUKNFOL.XX.ERA.XXX.XXXX.SX.XXX.GBP.IS.N.M</t>
  </si>
  <si>
    <t>.M.EUK$$$$.XX.$$$.XXX.XXXX.SX.XXX.JPY.IS.N.M</t>
  </si>
  <si>
    <t>//Sundurliðun útlána, JPY</t>
  </si>
  <si>
    <t>.M.EUKIT$$.XX.$$$.XXX.XXXX.SX.XXX.JPY.IS.N.M</t>
  </si>
  <si>
    <t>.M.EUKITII.XX.XXX.XXX.XXXX.SX.XXX.JPY.IS.N.M</t>
  </si>
  <si>
    <t>.M.EUKITIE.XX.XXX.XXX.XXXX.SX.XXX.JPY.IS.N.M</t>
  </si>
  <si>
    <t>.M.EUKITIT.XX.XXX.XXX.XXXX.SX.XXX.JPY.IS.N.M</t>
  </si>
  <si>
    <t>.M.EUKUL$$.XX.$$$.XXX.XXXX.SX.XXX.JPY.IS.N.M</t>
  </si>
  <si>
    <t>.M.EUKULIA.XX.$$$.XXX.XXXX.SX.XXX.JPY.IS.N.M</t>
  </si>
  <si>
    <t>.M.EUKULIA.XX.ATV.XXX.XXXX.SX.XXX.JPY.IS.N.M</t>
  </si>
  <si>
    <t>.M.EUKULIA.XX.FJA.XXX.XXXX.SX.XXX.JPY.IS.N.M</t>
  </si>
  <si>
    <t>.M.EUKULIA.XX.INN.XXX.XXXX.SX.XXX.JPY.IS.N.M</t>
  </si>
  <si>
    <t>.M.EUKULIA.XX.SLI.XXX.XXXX.SX.XXX.JPY.IS.N.M</t>
  </si>
  <si>
    <t>.M.EUKULIA.XX.PEN.XXX.XXXX.SX.XXX.JPY.IS.N.M</t>
  </si>
  <si>
    <t>.M.EUKULIA.XX.SJO.XXX.XXXX.SX.XXX.JPY.IS.N.M</t>
  </si>
  <si>
    <t>.M.EUKULIA.XX.YFT.XXX.XXXX.SX.XXX.JPY.IS.N.M</t>
  </si>
  <si>
    <t>.M.EUKULIA.XX.SLY.XXX.XXXX.SX.XXX.JPY.IS.N.M</t>
  </si>
  <si>
    <t>.M.EUKULIA.XX.FHL.XXX.XXXX.SX.XXX.JPY.IS.N.M</t>
  </si>
  <si>
    <t>.M.EUKULIA.XX.INF.XXX.XXXX.SX.XXX.JPY.IS.N.M</t>
  </si>
  <si>
    <t>.M.EUKULIA.XX.TRY.XXX.XXXX.SX.XXX.JPY.IS.N.M</t>
  </si>
  <si>
    <t>.M.EUKULIA.XX.LIF.XXX.XXXX.SX.XXX.JPY.IS.N.M</t>
  </si>
  <si>
    <t>.M.EUKULIA.XX.OPI.XXX.XXXX.SX.XXX.JPY.IS.N.M</t>
  </si>
  <si>
    <t>.M.EUKULIA.XX.RSS.XXX.XXXX.SX.XXX.JPY.IS.N.M</t>
  </si>
  <si>
    <t>.M.EUKULIA.XX.BAJ.XXX.XXXX.SX.XXX.JPY.IS.N.M</t>
  </si>
  <si>
    <t>.M.EUKULIA.XX.EIN.XXX.XXXX.SX.XXX.JPY.IS.N.M</t>
  </si>
  <si>
    <t>.M.EUKULIA.XX.NPH.XXX.XXXX.SX.XXX.JPY.IS.N.M</t>
  </si>
  <si>
    <t>.M.EUKULYL.XX.$$$.XXX.XXXX.SX.XXX.JPY.IS.N.M</t>
  </si>
  <si>
    <t>.M.EUKULYL.XX.ATV.XXX.XXXX.SX.XXX.JPY.IS.N.M</t>
  </si>
  <si>
    <t>.M.EUKULYL.XX.FJA.XXX.XXXX.SX.XXX.JPY.IS.N.M</t>
  </si>
  <si>
    <t>.M.EUKULYL.XX.INN.XXX.XXXX.SX.XXX.JPY.IS.N.M</t>
  </si>
  <si>
    <t>.M.EUKULYL.XX.SLI.XXX.XXXX.SX.XXX.JPY.IS.N.M</t>
  </si>
  <si>
    <t>.M.EUKULYL.XX.PEN.XXX.XXXX.SX.XXX.JPY.IS.N.M</t>
  </si>
  <si>
    <t>.M.EUKULYL.XX.SJO.XXX.XXXX.SX.XXX.JPY.IS.N.M</t>
  </si>
  <si>
    <t>.M.EUKULYL.XX.YFT.XXX.XXXX.SX.XXX.JPY.IS.N.M</t>
  </si>
  <si>
    <t>.M.EUKULYL.XX.SLY.XXX.XXXX.SX.XXX.JPY.IS.N.M</t>
  </si>
  <si>
    <t>.M.EUKULYL.XX.FHL.XXX.XXXX.SX.XXX.JPY.IS.N.M</t>
  </si>
  <si>
    <t>.M.EUKULYL.XX.INF.XXX.XXXX.SX.XXX.JPY.IS.N.M</t>
  </si>
  <si>
    <t>.M.EUKULYL.XX.TRY.XXX.XXXX.SX.XXX.JPY.IS.N.M</t>
  </si>
  <si>
    <t>.M.EUKULYL.XX.LIF.XXX.XXXX.SX.XXX.JPY.IS.N.M</t>
  </si>
  <si>
    <t>.M.EUKULYL.XX.OPI.XXX.XXXX.SX.XXX.JPY.IS.N.M</t>
  </si>
  <si>
    <t>.M.EUKULYL.XX.RSS.XXX.XXXX.SX.XXX.JPY.IS.N.M</t>
  </si>
  <si>
    <t>.M.EUKULYL.XX.BAJ.XXX.XXXX.SX.XXX.JPY.IS.N.M</t>
  </si>
  <si>
    <t>.M.EUKULYL.XX.EIN.XXX.XXXX.SX.XXX.JPY.IS.N.M</t>
  </si>
  <si>
    <t>.M.EUKULYL.XX.NPH.XXX.XXXX.SX.XXX.JPY.IS.N.M</t>
  </si>
  <si>
    <t>.M.EUKULVX.XX.$$$.XXX.XXXX.SX.XXX.JPY.IS.N.M</t>
  </si>
  <si>
    <t>.M.EUKULVX.XX.ATV.XXX.XXXX.SX.XXX.JPY.IS.N.M</t>
  </si>
  <si>
    <t>.M.EUKULVX.XX.FJA.XXX.XXXX.SX.XXX.JPY.IS.N.M</t>
  </si>
  <si>
    <t>.M.EUKULVX.XX.INN.XXX.XXXX.SX.XXX.JPY.IS.N.M</t>
  </si>
  <si>
    <t>.M.EUKULVX.XX.SLI.XXX.XXXX.SX.XXX.JPY.IS.N.M</t>
  </si>
  <si>
    <t>.M.EUKULVX.XX.PEN.XXX.XXXX.SX.XXX.JPY.IS.N.M</t>
  </si>
  <si>
    <t>.M.EUKULVX.XX.SJO.XXX.XXXX.SX.XXX.JPY.IS.N.M</t>
  </si>
  <si>
    <t>.M.EUKULVX.XX.YFT.XXX.XXXX.SX.XXX.JPY.IS.N.M</t>
  </si>
  <si>
    <t>.M.EUKULVX.XX.SLY.XXX.XXXX.SX.XXX.JPY.IS.N.M</t>
  </si>
  <si>
    <t>.M.EUKULVX.XX.FHL.XXX.XXXX.SX.XXX.JPY.IS.N.M</t>
  </si>
  <si>
    <t>.M.EUKULVX.XX.INF.XXX.XXXX.SX.XXX.JPY.IS.N.M</t>
  </si>
  <si>
    <t>.M.EUKULVX.XX.TRY.XXX.XXXX.SX.XXX.JPY.IS.N.M</t>
  </si>
  <si>
    <t>.M.EUKULVX.XX.LIF.XXX.XXXX.SX.XXX.JPY.IS.N.M</t>
  </si>
  <si>
    <t>.M.EUKULVX.XX.OPI.XXX.XXXX.SX.XXX.JPY.IS.N.M</t>
  </si>
  <si>
    <t>.M.EUKULVX.XX.RSS.XXX.XXXX.SX.XXX.JPY.IS.N.M</t>
  </si>
  <si>
    <t>.M.EUKULVX.XX.BAJ.XXX.XXXX.SX.XXX.JPY.IS.N.M</t>
  </si>
  <si>
    <t>.M.EUKULVX.XX.EIN.XXX.XXXX.SX.XXX.JPY.IS.N.M</t>
  </si>
  <si>
    <t>.M.EUKULVX.XX.NPH.XXX.XXXX.SX.XXX.JPY.IS.N.M</t>
  </si>
  <si>
    <t>.M.EUKULOU.XX.$$$.XXX.XXXX.SX.XXX.JPY.IS.N.M</t>
  </si>
  <si>
    <t>.M.EUKULOU.XX.ATV.XXX.XXXX.SX.XXX.JPY.IS.N.M</t>
  </si>
  <si>
    <t>.M.EUKULOU.XX.FJA.XXX.XXXX.SX.XXX.JPY.IS.N.M</t>
  </si>
  <si>
    <t>.M.EUKULOU.XX.INN.XXX.XXXX.SX.XXX.JPY.IS.N.M</t>
  </si>
  <si>
    <t>.M.EUKULOU.XX.SLI.XXX.XXXX.SX.XXX.JPY.IS.N.M</t>
  </si>
  <si>
    <t>.M.EUKULOU.XX.PEN.XXX.XXXX.SX.XXX.JPY.IS.N.M</t>
  </si>
  <si>
    <t>.M.EUKULOU.XX.SJO.XXX.XXXX.SX.XXX.JPY.IS.N.M</t>
  </si>
  <si>
    <t>.M.EUKULOU.XX.YFT.XXX.XXXX.SX.XXX.JPY.IS.N.M</t>
  </si>
  <si>
    <t>.M.EUKULOU.XX.SLY.XXX.XXXX.SX.XXX.JPY.IS.N.M</t>
  </si>
  <si>
    <t>.M.EUKULOU.XX.FHL.XXX.XXXX.SX.XXX.JPY.IS.N.M</t>
  </si>
  <si>
    <t>.M.EUKULOU.XX.INF.XXX.XXXX.SX.XXX.JPY.IS.N.M</t>
  </si>
  <si>
    <t>.M.EUKULOU.XX.TRY.XXX.XXXX.SX.XXX.JPY.IS.N.M</t>
  </si>
  <si>
    <t>.M.EUKULOU.XX.LIF.XXX.XXXX.SX.XXX.JPY.IS.N.M</t>
  </si>
  <si>
    <t>.M.EUKULOU.XX.OPI.XXX.XXXX.SX.XXX.JPY.IS.N.M</t>
  </si>
  <si>
    <t>.M.EUKULOU.XX.RSS.XXX.XXXX.SX.XXX.JPY.IS.N.M</t>
  </si>
  <si>
    <t>.M.EUKULOU.XX.BAJ.XXX.XXXX.SX.XXX.JPY.IS.N.M</t>
  </si>
  <si>
    <t>.M.EUKULOU.XX.EIB.XXX.XXXX.SX.XXX.JPY.IS.N.M</t>
  </si>
  <si>
    <t>.M.EUKULOU.XX.ANN.XXX.XXXX.SX.XXX.JPY.IS.N.M</t>
  </si>
  <si>
    <t>.M.EUKULOU.XX.NPH.XXX.XXXX.SX.XXX.JPY.IS.N.M</t>
  </si>
  <si>
    <t>.M.EUKULEL.XX.$$$.XXX.XXXX.SX.XXX.JPY.IS.N.M</t>
  </si>
  <si>
    <t>.M.EUKULEL.XX.ATV.XXX.XXXX.SX.XXX.JPY.IS.N.M</t>
  </si>
  <si>
    <t>.M.EUKULEL.XX.FJA.XXX.XXXX.SX.XXX.JPY.IS.N.M</t>
  </si>
  <si>
    <t>.M.EUKULEL.XX.INN.XXX.XXXX.SX.XXX.JPY.IS.N.M</t>
  </si>
  <si>
    <t>.M.EUKULEL.XX.SLI.XXX.XXXX.SX.XXX.JPY.IS.N.M</t>
  </si>
  <si>
    <t>.M.EUKULEL.XX.PEN.XXX.XXXX.SX.XXX.JPY.IS.N.M</t>
  </si>
  <si>
    <t>.M.EUKULEL.XX.SJO.XXX.XXXX.SX.XXX.JPY.IS.N.M</t>
  </si>
  <si>
    <t>.M.EUKULEL.XX.YFT.XXX.XXXX.SX.XXX.JPY.IS.N.M</t>
  </si>
  <si>
    <t>.M.EUKULEL.XX.SLY.XXX.XXXX.SX.XXX.JPY.IS.N.M</t>
  </si>
  <si>
    <t>.M.EUKULEL.XX.FHL.XXX.XXXX.SX.XXX.JPY.IS.N.M</t>
  </si>
  <si>
    <t>.M.EUKULEL.XX.INF.XXX.XXXX.SX.XXX.JPY.IS.N.M</t>
  </si>
  <si>
    <t>.M.EUKULEL.XX.TRY.XXX.XXXX.SX.XXX.JPY.IS.N.M</t>
  </si>
  <si>
    <t>.M.EUKULEL.XX.LIF.XXX.XXXX.SX.XXX.JPY.IS.N.M</t>
  </si>
  <si>
    <t>.M.EUKULEL.XX.OPI.XXX.XXXX.SX.XXX.JPY.IS.N.M</t>
  </si>
  <si>
    <t>.M.EUKULEL.XX.RSS.XXX.XXXX.SX.XXX.JPY.IS.N.M</t>
  </si>
  <si>
    <t>.M.EUKULEL.XX.BAJ.XXX.XXXX.SX.XXX.JPY.IS.N.M</t>
  </si>
  <si>
    <t>.M.EUKULEL.XX.EIN.XXX.XXXX.SX.XXX.JPY.IS.N.M</t>
  </si>
  <si>
    <t>.M.EUKULEL.XX.NPH.XXX.XXXX.SX.XXX.JPY.IS.N.M</t>
  </si>
  <si>
    <t>.M.EUKULUE.XX.$$$.XXX.XXXX.SX.XXX.JPY.IS.N.M</t>
  </si>
  <si>
    <t>.M.EUKULEH.XX.ERL.XXX.XXXX.SX.XXX.JPY.IS.N.M</t>
  </si>
  <si>
    <t>.M.EUKULEH.XX.ERI.XXX.XXXX.SX.XXX.JPY.IS.N.M</t>
  </si>
  <si>
    <t>.M.EUKULEH.XX.ERF.XXX.XXXX.SX.XXX.JPY.IS.N.M</t>
  </si>
  <si>
    <t>.M.EUKULEH.XX.ERA.XXX.XXXX.SX.XXX.JPY.IS.N.M</t>
  </si>
  <si>
    <t>.M.EUKULED.XX.ERL.XXX.XXXX.SX.XXX.JPY.IS.N.M</t>
  </si>
  <si>
    <t>.M.EUKULED.XX.ERI.XXX.XXXX.SX.XXX.JPY.IS.N.M</t>
  </si>
  <si>
    <t>.M.EUKULED.XX.ERF.XXX.XXXX.SX.XXX.JPY.IS.N.M</t>
  </si>
  <si>
    <t>.M.EUKULED.XX.ERA.XXX.XXXX.SX.XXX.JPY.IS.N.M</t>
  </si>
  <si>
    <t>.M.EUKULFF.XX.ERL.XXX.XXXX.SX.XXX.JPY.IS.N.M</t>
  </si>
  <si>
    <t>.M.EUKULFF.XX.ERI.XXX.XXXX.SX.XXX.JPY.IS.N.M</t>
  </si>
  <si>
    <t>.M.EUKULFF.XX.ERF.XXX.XXXX.SX.XXX.JPY.IS.N.M</t>
  </si>
  <si>
    <t>.M.EUKULFF.XX.ERA.XXX.XXXX.SX.XXX.JPY.IS.N.M</t>
  </si>
  <si>
    <t>.M.EUKULOL.XX.ERL.XXX.XXXX.SX.XXX.JPY.IS.N.M</t>
  </si>
  <si>
    <t>.M.EUKULOL.XX.ERI.XXX.XXXX.SX.XXX.JPY.IS.N.M</t>
  </si>
  <si>
    <t>.M.EUKULOL.XX.ERF.XXX.XXXX.SX.XXX.JPY.IS.N.M</t>
  </si>
  <si>
    <t>.M.EUKULOL.XX.ERA.XXX.XXXX.SX.XXX.JPY.IS.N.M</t>
  </si>
  <si>
    <t>.M.EUKNF$$.XX.XXX.XXX.XXXX.SX.XXX.JPY.IS.N.M</t>
  </si>
  <si>
    <t>.M.EUKNFST.XX.$$$.XXX.XXXX.SX.XXX.JPY.IS.N.M</t>
  </si>
  <si>
    <t>.M.EUKNFST.XX.ATV.XXX.XXXX.SX.XXX.JPY.IS.N.M</t>
  </si>
  <si>
    <t>.M.EUKNFST.XX.LAB.XXX.XXXX.SX.XXX.JPY.IS.N.M</t>
  </si>
  <si>
    <t>.M.EUKNFST.XX.SJA.XXX.XXXX.SX.XXX.JPY.IS.N.M</t>
  </si>
  <si>
    <t>.M.EUKNFST.XX.ILA.XXX.XXXX.SX.XXX.JPY.IS.N.M</t>
  </si>
  <si>
    <t>.M.EUKNFST.XX.ISJ.XXX.XXXX.SX.XXX.JPY.IS.N.M</t>
  </si>
  <si>
    <t>.M.EUKNFST.XX.IAN.XXX.XXXX.SX.XXX.JPY.IS.N.M</t>
  </si>
  <si>
    <t>.M.EUKNFST.XX.RAF.XXX.XXXX.SX.XXX.JPY.IS.N.M</t>
  </si>
  <si>
    <t>.M.EUKNFST.XX.MAN.XXX.XXXX.SX.XXX.JPY.IS.N.M</t>
  </si>
  <si>
    <t>.M.EUKNFST.XX.VEN.XXX.XXXX.SX.XXX.JPY.IS.N.M</t>
  </si>
  <si>
    <t>.M.EUKNFST.XX.SAG.XXX.XXXX.SX.XXX.JPY.IS.N.M</t>
  </si>
  <si>
    <t>.M.EUKNFST.XX.THF.XXX.XXXX.SX.XXX.JPY.IS.N.M</t>
  </si>
  <si>
    <t>.M.EUKNFST.XX.THH.XXX.XXXX.SX.XXX.JPY.IS.N.M</t>
  </si>
  <si>
    <t>.M.EUKNFST.XX.THA.XXX.XXXX.SX.XXX.JPY.IS.N.M</t>
  </si>
  <si>
    <t>.M.EUKNFST.XX.OFL.XXX.XXXX.SX.XXX.JPY.IS.N.M</t>
  </si>
  <si>
    <t>.M.EUKNFST.XX.FJA.XXX.XXXX.SX.XXX.JPY.IS.N.M</t>
  </si>
  <si>
    <t>.M.EUKNFST.XXINN.XXX.XXXX.SX.XXX.JPY.IS.N.M</t>
  </si>
  <si>
    <t>.M.EUKNFST.XX.SLI.XXX.XXXX.SX.XXX.JPY.IS.N.M</t>
  </si>
  <si>
    <t>.M.EUKNFST.XX.PEN.XXX.XXXX.SX.XXX.JPY.IS.N.M</t>
  </si>
  <si>
    <t>.M.EUKNFST.XX.SJO.XXX.XXXX.SX.XXX.JPY.IS.N.M</t>
  </si>
  <si>
    <t>.M.EUKNFST.XX.YFT.XXX.XXXX.SX.XXX.JPY.IS.N.M</t>
  </si>
  <si>
    <t>.M.EUKNFST.XX.SLY.XXX.XXXX.SX.XXX.JPY.IS.N.M</t>
  </si>
  <si>
    <t>.M.EUKNFST.XX.FHL.XXX.XXXX.SX.XXX.JPY.IS.N.M</t>
  </si>
  <si>
    <t>.M.EUKNFST.XX.INF.XXX.XXXX.SX.XXX.JPY.IS.N.M</t>
  </si>
  <si>
    <t>.M.EUKNFST.XX.TRY.XXX.XXXX.SX.XXX.JPY.IS.N.M</t>
  </si>
  <si>
    <t>.M.EUKNFST.XX.LIF.XXX.XXXX.SX.XXX.JPY.IS.N.M</t>
  </si>
  <si>
    <t>.M.EUKNFST.XX.OPI.XXX.XXXX.SX.XXX.JPY.IS.N.M</t>
  </si>
  <si>
    <t>.M.EUKNFST.XX.RSS.XXX.XXXX.SX.XXX.JPY.IS.N.M</t>
  </si>
  <si>
    <t>.M.EUKNFST.XX.BAJ.XXX.XXXX.SX.XXX.JPY.IS.N.M</t>
  </si>
  <si>
    <t>.M.EUKNFST.XX.EIN.XXX.XXXX.SX.XXX.JPY.IS.N.M</t>
  </si>
  <si>
    <t>.M.EUKNFST.XX.NPH.XXX.XXXX.SX.XXX.JPY.IS.N.M</t>
  </si>
  <si>
    <t>.M.EUKNFER.XX.ERL.XXX.XXXX.SX.XXX.JPY.IS.N.M</t>
  </si>
  <si>
    <t>.M.EUKNFEH.XX.ERL.XXX.XXXX.SX.XXX.JPY.IS.N.M</t>
  </si>
  <si>
    <t>.M.EUKNFEH.XX.ERI.XXX.XXXX.SX.XXX.JPY.IS.N.M</t>
  </si>
  <si>
    <t>.M.EUKNFEH.XX.ERF.XXX.XXXX.SX.XXX.JPY.IS.N.M</t>
  </si>
  <si>
    <t>.M.EUKNFEH.XX.ERA.XXX.XXXX.SX.XXX.JPY.IS.N.M</t>
  </si>
  <si>
    <t>.M.EUKNFED.XX.ERL.XXX.XXXX.SX.XXX.JPY.IS.N.M</t>
  </si>
  <si>
    <t>.M.EUKNFED.XX.ERI.XXX.XXXX.SX.XXX.JPY.IS.N.M</t>
  </si>
  <si>
    <t>.M.EUKNFED.XX.ERF.XXX.XXXX.SX.XXX.JPY.IS.N.M</t>
  </si>
  <si>
    <t>.M.EUKNFED.XX.ERA.XXX.XXXX.SX.XXX.JPY.IS.N.M</t>
  </si>
  <si>
    <t>.M.EUKNFFF.XX.ERL.XXX.XXXX.SX.XXX.JPY.IS.N.M</t>
  </si>
  <si>
    <t>.M.EUKNFFF.XX.ERI.XXX.XXXX.SX.XXX.JPY.IS.N.M</t>
  </si>
  <si>
    <t>.M.EUKNFFF.XX.ERF.XXX.XXXX.SX.XXX.JPY.IS.N.M</t>
  </si>
  <si>
    <t>.M.EUKNFFF.XX.ERA.XXX.XXXX.SX.XXX.JPY.IS.N.M</t>
  </si>
  <si>
    <t>.M.EUKNFOL.XX.ERL.XXX.XXXX.SX.XXX.JPY.IS.N.M</t>
  </si>
  <si>
    <t>.M.EUKNFOL.XX.ERI.XXX.XXXX.SX.XXX.JPY.IS.N.M</t>
  </si>
  <si>
    <t>.M.EUKNFOL.XX.ERF.XXX.XXXX.SX.XXX.JPY.IS.N.M</t>
  </si>
  <si>
    <t>.M.EUKNFOL.XX.ERO.XXX.XXXX.SX.XXX.JPY.IS.N.M</t>
  </si>
  <si>
    <t>.M.EUKNFOL.XX.ERA.XXX.XXXX.SX.XXX.JPY.IS.N.M</t>
  </si>
  <si>
    <t>.M.EUK$$$$.XX.$$$.XXX.XXXX.SX.XXX.DKK.IS.N.M</t>
  </si>
  <si>
    <t>//Sundurliðun útlána, DKK</t>
  </si>
  <si>
    <t>.M.EUKIT$$.XX.$$$.XXX.XXXX.SX.XXX.DKK.IS.N.M</t>
  </si>
  <si>
    <t>.M.EUKITII.XX.XXX.XXX.XXXX.SX.XXX.DKK.IS.N.M</t>
  </si>
  <si>
    <t>.M.EUKITIE.XX.XXX.XXX.XXXX.SX.XXX.DKK.IS.N.M</t>
  </si>
  <si>
    <t>.M.EUKITIT.XX.XXX.XXX.XXXX.SX.XXX.DKK.IS.N.M</t>
  </si>
  <si>
    <t>.M.EUKUL$$.XX.$$$.XXX.XXXX.SX.XXX.DKK.IS.N.M</t>
  </si>
  <si>
    <t>.M.EUKULIA.XX.$$$.XXX.XXXX.SX.XXX.DKK.IS.N.M</t>
  </si>
  <si>
    <t>.M.EUKULIA.XX.ATV.XXX.XXXX.SX.XXX.DKK.IS.N.M</t>
  </si>
  <si>
    <t>.M.EUKULIA.XX.FJA.XXX.XXXX.SX.XXX.DKK.IS.N.M</t>
  </si>
  <si>
    <t>.M.EUKULIA.XX.INN.XXX.XXXX.SX.XXX.DKK.IS.N.M</t>
  </si>
  <si>
    <t>.M.EUKULIA.XX.SLI.XXX.XXXX.SX.XXX.DKK.IS.N.M</t>
  </si>
  <si>
    <t>.M.EUKULIA.XX.PEN.XXX.XXXX.SX.XXX.DKK.IS.N.M</t>
  </si>
  <si>
    <t>.M.EUKULIA.XX.SJO.XXX.XXXX.SX.XXX.DKK.IS.N.M</t>
  </si>
  <si>
    <t>.M.EUKULIA.XX.YFT.XXX.XXXX.SX.XXX.DKK.IS.N.M</t>
  </si>
  <si>
    <t>.M.EUKULIA.XX.SLY.XXX.XXXX.SX.XXX.DKK.IS.N.M</t>
  </si>
  <si>
    <t>.M.EUKULIA.XX.FHL.XXX.XXXX.SX.XXX.DKK.IS.N.M</t>
  </si>
  <si>
    <t>.M.EUKULIA.XX.INF.XXX.XXXX.SX.XXX.DKK.IS.N.M</t>
  </si>
  <si>
    <t>.M.EUKULIA.XX.TRY.XXX.XXXX.SX.XXX.DKK.IS.N.M</t>
  </si>
  <si>
    <t>.M.EUKULIA.XX.LIF.XXX.XXXX.SX.XXX.DKK.IS.N.M</t>
  </si>
  <si>
    <t>.M.EUKULIA.XX.OPI.XXX.XXXX.SX.XXX.DKK.IS.N.M</t>
  </si>
  <si>
    <t>.M.EUKULIA.XX.RSS.XXX.XXXX.SX.XXX.DKK.IS.N.M</t>
  </si>
  <si>
    <t>.M.EUKULIA.XX.BAJ.XXX.XXXX.SX.XXX.DKK.IS.N.M</t>
  </si>
  <si>
    <t>.M.EUKULIA.XX.EIN.XXX.XXXX.SX.XXX.DKK.IS.N.M</t>
  </si>
  <si>
    <t>.M.EUKULIA.XX.NPH.XXX.XXXX.SX.XXX.DKK.IS.N.M</t>
  </si>
  <si>
    <t>.M.EUKULYL.XX.$$$.XXX.XXXX.SX.XXX.DKK.IS.N.M</t>
  </si>
  <si>
    <t>.M.EUKULYL.XX.ATV.XXX.XXXX.SX.XXX.DKK.IS.N.M</t>
  </si>
  <si>
    <t>.M.EUKULYL.XX.FJA.XXX.XXXX.SX.XXX.DKK.IS.N.M</t>
  </si>
  <si>
    <t>.M.EUKULYL.XX.INN.XXX.XXXX.SX.XXX.DKK.IS.N.M</t>
  </si>
  <si>
    <t>.M.EUKULYL.XX.SLI.XXX.XXXX.SX.XXX.DKK.IS.N.M</t>
  </si>
  <si>
    <t>.M.EUKULYL.XX.PEN.XXX.XXXX.SX.XXX.DKK.IS.N.M</t>
  </si>
  <si>
    <t>.M.EUKULYL.XX.SJO.XXX.XXXX.SX.XXX.DKK.IS.N.M</t>
  </si>
  <si>
    <t>.M.EUKULYL.XX.YFT.XXX.XXXX.SX.XXX.DKK.IS.N.M</t>
  </si>
  <si>
    <t>.M.EUKULYL.XX.SLY.XXX.XXXX.SX.XXX.DKK.IS.N.M</t>
  </si>
  <si>
    <t>.M.EUKULYL.XX.FHL.XXX.XXXX.SX.XXX.DKK.IS.N.M</t>
  </si>
  <si>
    <t>.M.EUKULYL.XX.INF.XXX.XXXX.SX.XXX.DKK.IS.N.M</t>
  </si>
  <si>
    <t>.M.EUKULYL.XX.TRY.XXX.XXXX.SX.XXX.DKK.IS.N.M</t>
  </si>
  <si>
    <t>.M.EUKULYL.XX.LIF.XXX.XXXX.SX.XXX.DKK.IS.N.M</t>
  </si>
  <si>
    <t>.M.EUKULYL.XX.OPI.XXX.XXXX.SX.XXX.DKK.IS.N.M</t>
  </si>
  <si>
    <t>.M.EUKULYL.XX.RSS.XXX.XXXX.SX.XXX.DKK.IS.N.M</t>
  </si>
  <si>
    <t>.M.EUKULYL.XX.BAJ.XXX.XXXX.SX.XXX.DKK.IS.N.M</t>
  </si>
  <si>
    <t>.M.EUKULYL.XX.EIN.XXX.XXXX.SX.XXX.DKK.IS.N.M</t>
  </si>
  <si>
    <t>.M.EUKULYL.XX.NPH.XXX.XXXX.SX.XXX.DKK.IS.N.M</t>
  </si>
  <si>
    <t>.M.EUKULVX.XX.$$$.XXX.XXXX.SX.XXX.DKK.IS.N.M</t>
  </si>
  <si>
    <t>.M.EUKULVX.XX.ATV.XXX.XXXX.SX.XXX.DKK.IS.N.M</t>
  </si>
  <si>
    <t>.M.EUKULVX.XX.FJA.XXX.XXXX.SX.XXX.DKK.IS.N.M</t>
  </si>
  <si>
    <t>.M.EUKULVX.XX.INN.XXX.XXXX.SX.XXX.DKK.IS.N.M</t>
  </si>
  <si>
    <t>.M.EUKULVX.XX.SLI.XXX.XXXX.SX.XXX.DKK.IS.N.M</t>
  </si>
  <si>
    <t>.M.EUKULVX.XX.PEN.XXX.XXXX.SX.XXX.DKK.IS.N.M</t>
  </si>
  <si>
    <t>.M.EUKULVX.XX.SJO.XXX.XXXX.SX.XXX.DKK.IS.N.M</t>
  </si>
  <si>
    <t>.M.EUKULVX.XX.YFT.XXX.XXXX.SX.XXX.DKK.IS.N.M</t>
  </si>
  <si>
    <t>.M.EUKULVX.XX.SLY.XXX.XXXX.SX.XXX.DKK.IS.N.M</t>
  </si>
  <si>
    <t>.M.EUKULVX.XX.FHL.XXX.XXXX.SX.XXX.DKK.IS.N.M</t>
  </si>
  <si>
    <t>.M.EUKULVX.XX.INF.XXX.XXXX.SX.XXX.DKK.IS.N.M</t>
  </si>
  <si>
    <t>.M.EUKULVX.XX.TRY.XXX.XXXX.SX.XXX.DKK.IS.N.M</t>
  </si>
  <si>
    <t>.M.EUKULVX.XX.LIF.XXX.XXXX.SX.XXX.DKK.IS.N.M</t>
  </si>
  <si>
    <t>.M.EUKULVX.XX.OPI.XXX.XXXX.SX.XXX.DKK.IS.N.M</t>
  </si>
  <si>
    <t>.M.EUKULVX.XX.RSS.XXX.XXXX.SX.XXX.DKK.IS.N.M</t>
  </si>
  <si>
    <t>.M.EUKULVX.XX.BAJ.XXX.XXXX.SX.XXX.DKK.IS.N.M</t>
  </si>
  <si>
    <t>.M.EUKULVX.XX.EIN.XXX.XXXX.SX.XXX.DKK.IS.N.M</t>
  </si>
  <si>
    <t>.M.EUKULVX.XX.NPH.XXX.XXXX.SX.XXX.DKK.IS.N.M</t>
  </si>
  <si>
    <t>.M.EUKULOU.XX.$$$.XXX.XXXX.SX.XXX.DKK.IS.N.M</t>
  </si>
  <si>
    <t>.M.EUKULOU.XX.ATV.XXX.XXXX.SX.XXX.DKK.IS.N.M</t>
  </si>
  <si>
    <t>.M.EUKULOU.XX.FJA.XXX.XXXX.SX.XXX.DKK.IS.N.M</t>
  </si>
  <si>
    <t>.M.EUKULOU.XX.INN.XXX.XXXX.SX.XXX.DKK.IS.N.M</t>
  </si>
  <si>
    <t>.M.EUKULOU.XX.SLI.XXX.XXXX.SX.XXX.DKK.IS.N.M</t>
  </si>
  <si>
    <t>.M.EUKULOU.XX.PEN.XXX.XXXX.SX.XXX.DKK.IS.N.M</t>
  </si>
  <si>
    <t>.M.EUKULOU.XX.SJO.XXX.XXXX.SX.XXX.DKK.IS.N.M</t>
  </si>
  <si>
    <t>.M.EUKULOU.XX.YFT.XXX.XXXX.SX.XXX.DKK.IS.N.M</t>
  </si>
  <si>
    <t>.M.EUKULOU.XX.SLY.XXX.XXXX.SX.XXX.DKK.IS.N.M</t>
  </si>
  <si>
    <t>.M.EUKULOU.XX.FHL.XXX.XXXX.SX.XXX.DKK.IS.N.M</t>
  </si>
  <si>
    <t>.M.EUKULOU.XX.INF.XXX.XXXX.SX.XXX.DKK.IS.N.M</t>
  </si>
  <si>
    <t>.M.EUKULOU.XX.TRY.XXX.XXXX.SX.XXX.DKK.IS.N.M</t>
  </si>
  <si>
    <t>.M.EUKULOU.XX.LIF.XXX.XXXX.SX.XXX.DKK.IS.N.M</t>
  </si>
  <si>
    <t>.M.EUKULOU.XX.OPI.XXX.XXXX.SX.XXX.DKK.IS.N.M</t>
  </si>
  <si>
    <t>.M.EUKULOU.XX.RSS.XXX.XXXX.SX.XXX.DKK.IS.N.M</t>
  </si>
  <si>
    <t>.M.EUKULOU.XX.BAJ.XXX.XXXX.SX.XXX.DKK.IS.N.M</t>
  </si>
  <si>
    <t>.M.EUKULOU.XX.EIB.XXX.XXXX.SX.XXX.DKK.IS.N.M</t>
  </si>
  <si>
    <t>.M.EUKULOU.XX.ANN.XXX.XXXX.SX.XXX.DKK.IS.N.M</t>
  </si>
  <si>
    <t>.M.EUKULOU.XX.NPH.XXX.XXXX.SX.XXX.DKK.IS.N.M</t>
  </si>
  <si>
    <t>.M.EUKULEL.XX.$$$.XXX.XXXX.SX.XXX.DKK.IS.N.M</t>
  </si>
  <si>
    <t>.M.EUKULEL.XX.ATV.XXX.XXXX.SX.XXX.DKK.IS.N.M</t>
  </si>
  <si>
    <t>.M.EUKULEL.XX.FJA.XXX.XXXX.SX.XXX.DKK.IS.N.M</t>
  </si>
  <si>
    <t>.M.EUKULEL.XX.INN.XXX.XXXX.SX.XXX.DKK.IS.N.M</t>
  </si>
  <si>
    <t>.M.EUKULEL.XX.SLI.XXX.XXXX.SX.XXX.DKK.IS.N.M</t>
  </si>
  <si>
    <t>.M.EUKULEL.XX.PEN.XXX.XXXX.SX.XXX.DKK.IS.N.M</t>
  </si>
  <si>
    <t>.M.EUKULEL.XX.SJO.XXX.XXXX.SX.XXX.DKK.IS.N.M</t>
  </si>
  <si>
    <t>.M.EUKULEL.XX.YFT.XXX.XXXX.SX.XXX.DKK.IS.N.M</t>
  </si>
  <si>
    <t>.M.EUKULEL.XX.SLY.XXX.XXXX.SX.XXX.DKK.IS.N.M</t>
  </si>
  <si>
    <t>.M.EUKULEL.XX.FHL.XXX.XXXX.SX.XXX.DKK.IS.N.M</t>
  </si>
  <si>
    <t>.M.EUKULEL.XX.INF.XXX.XXXX.SX.XXX.DKK.IS.N.M</t>
  </si>
  <si>
    <t>.M.EUKULEL.XX.TRY.XXX.XXXX.SX.XXX.DKK.IS.N.M</t>
  </si>
  <si>
    <t>.M.EUKULEL.XX.LIF.XXX.XXXX.SX.XXX.DKK.IS.N.M</t>
  </si>
  <si>
    <t>.M.EUKULEL.XX.OPI.XXX.XXXX.SX.XXX.DKK.IS.N.M</t>
  </si>
  <si>
    <t>.M.EUKULEL.XX.RSS.XXX.XXXX.SX.XXX.DKK.IS.N.M</t>
  </si>
  <si>
    <t>.M.EUKULEL.XX.BAJ.XXX.XXXX.SX.XXX.DKK.IS.N.M</t>
  </si>
  <si>
    <t>.M.EUKULEL.XX.EIN.XXX.XXXX.SX.XXX.DKK.IS.N.M</t>
  </si>
  <si>
    <t>.M.EUKULEL.XX.NPH.XXX.XXXX.SX.XXX.DKK.IS.N.M</t>
  </si>
  <si>
    <t>.M.EUKULUE.XX.$$$.XXX.XXXX.SX.XXX.DKK.IS.N.M</t>
  </si>
  <si>
    <t>.M.EUKULEH.XX.ERL.XXX.XXXX.SX.XXX.DKK.IS.N.M</t>
  </si>
  <si>
    <t>.M.EUKULEH.XX.ERI.XXX.XXXX.SX.XXX.DKK.IS.N.M</t>
  </si>
  <si>
    <t>.M.EUKULEH.XX.ERF.XXX.XXXX.SX.XXX.DKK.IS.N.M</t>
  </si>
  <si>
    <t>.M.EUKULEH.XX.ERA.XXX.XXXX.SX.XXX.DKK.IS.N.M</t>
  </si>
  <si>
    <t>.M.EUKULED.XX.ERL.XXX.XXXX.SX.XXX.DKK.IS.N.M</t>
  </si>
  <si>
    <t>.M.EUKULED.XX.ERI.XXX.XXXX.SX.XXX.DKK.IS.N.M</t>
  </si>
  <si>
    <t>.M.EUKULED.XX.ERF.XXX.XXXX.SX.XXX.DKK.IS.N.M</t>
  </si>
  <si>
    <t>.M.EUKULED.XX.ERA.XXX.XXXX.SX.XXX.DKK.IS.N.M</t>
  </si>
  <si>
    <t>.M.EUKULFF.XX.ERL.XXX.XXXX.SX.XXX.DKK.IS.N.M</t>
  </si>
  <si>
    <t>.M.EUKULFF.XX.ERI.XXX.XXXX.SX.XXX.DKK.IS.N.M</t>
  </si>
  <si>
    <t>.M.EUKULFF.XX.ERF.XXX.XXXX.SX.XXX.DKK.IS.N.M</t>
  </si>
  <si>
    <t>.M.EUKULFF.XX.ERA.XXX.XXXX.SX.XXX.DKK.IS.N.M</t>
  </si>
  <si>
    <t>.M.EUKULOL.XX.ERL.XXX.XXXX.SX.XXX.DKK.IS.N.M</t>
  </si>
  <si>
    <t>.M.EUKULOL.XX.ERI.XXX.XXXX.SX.XXX.DKK.IS.N.M</t>
  </si>
  <si>
    <t>.M.EUKULOL.XX.ERF.XXX.XXXX.SX.XXX.DKK.IS.N.M</t>
  </si>
  <si>
    <t>.M.EUKULOL.XX.ERA.XXX.XXXX.SX.XXX.DKK.IS.N.M</t>
  </si>
  <si>
    <t>.M.EUKNF$$.XX.XXX.XXX.XXXX.SX.XXX.DKK.IS.N.M</t>
  </si>
  <si>
    <t>.M.EUKNFST.XX.$$$.XXX.XXXX.SX.XXX.DKK.IS.N.M</t>
  </si>
  <si>
    <t>.M.EUKNFST.XX.ATV.XXX.XXXX.SX.XXX.DKK.IS.N.M</t>
  </si>
  <si>
    <t>.M.EUKNFST.XX.LAB.XXX.XXXX.SX.XXX.DKK.IS.N.M</t>
  </si>
  <si>
    <t>.M.EUKNFST.XX.SJA.XXX.XXXX.SX.XXX.DKK.IS.N.M</t>
  </si>
  <si>
    <t>.M.EUKNFST.XX.ILA.XXX.XXXX.SX.XXX.DKK.IS.N.M</t>
  </si>
  <si>
    <t>.M.EUKNFST.XX.ISJ.XXX.XXXX.SX.XXX.DKK.IS.N.M</t>
  </si>
  <si>
    <t>.M.EUKNFST.XX.IAN.XXX.XXXX.SX.XXX.DKK.IS.N.M</t>
  </si>
  <si>
    <t>.M.EUKNFST.XX.RAF.XXX.XXXX.SX.XXX.DKK.IS.N.M</t>
  </si>
  <si>
    <t>.M.EUKNFST.XX.MAN.XXX.XXXX.SX.XXX.DKK.IS.N.M</t>
  </si>
  <si>
    <t>.M.EUKNFST.XX.VEN.XXX.XXXX.SX.XXX.DKK.IS.N.M</t>
  </si>
  <si>
    <t>.M.EUKNFST.XX.SAG.XXX.XXXX.SX.XXX.DKK.IS.N.M</t>
  </si>
  <si>
    <t>.M.EUKNFST.XX.THF.XXX.XXXX.SX.XXX.DKK.IS.N.M</t>
  </si>
  <si>
    <t>.M.EUKNFST.XX.THH.XXX.XXXX.SX.XXX.DKK.IS.N.M</t>
  </si>
  <si>
    <t>.M.EUKNFST.XX.THA.XXX.XXXX.SX.XXX.DKK.IS.N.M</t>
  </si>
  <si>
    <t>.M.EUKNFST.XX.OFL.XXX.XXXX.SX.XXX.DKK.IS.N.M</t>
  </si>
  <si>
    <t>.M.EUKNFST.XX.FJA.XXX.XXXX.SX.XXX.DKK.IS.N.M</t>
  </si>
  <si>
    <t>.M.EUKNFST.XXINN.XXX.XXXX.SX.XXX.DKK.IS.N.M</t>
  </si>
  <si>
    <t>.M.EUKNFST.XX.SLI.XXX.XXXX.SX.XXX.DKK.IS.N.M</t>
  </si>
  <si>
    <t>.M.EUKNFST.XX.PEN.XXX.XXXX.SX.XXX.DKK.IS.N.M</t>
  </si>
  <si>
    <t>.M.EUKNFST.XX.SJO.XXX.XXXX.SX.XXX.DKK.IS.N.M</t>
  </si>
  <si>
    <t>.M.EUKNFST.XX.YFT.XXX.XXXX.SX.XXX.DKK.IS.N.M</t>
  </si>
  <si>
    <t>.M.EUKNFST.XX.SLY.XXX.XXXX.SX.XXX.DKK.IS.N.M</t>
  </si>
  <si>
    <t>.M.EUKNFST.XX.FHL.XXX.XXXX.SX.XXX.DKK.IS.N.M</t>
  </si>
  <si>
    <t>.M.EUKNFST.XX.INF.XXX.XXXX.SX.XXX.DKK.IS.N.M</t>
  </si>
  <si>
    <t>.M.EUKNFST.XX.TRY.XXX.XXXX.SX.XXX.DKK.IS.N.M</t>
  </si>
  <si>
    <t>.M.EUKNFST.XX.LIF.XXX.XXXX.SX.XXX.DKK.IS.N.M</t>
  </si>
  <si>
    <t>.M.EUKNFST.XX.OPI.XXX.XXXX.SX.XXX.DKK.IS.N.M</t>
  </si>
  <si>
    <t>.M.EUKNFST.XX.RSS.XXX.XXXX.SX.XXX.DKK.IS.N.M</t>
  </si>
  <si>
    <t>.M.EUKNFST.XX.BAJ.XXX.XXXX.SX.XXX.DKK.IS.N.M</t>
  </si>
  <si>
    <t>.M.EUKNFST.XX.EIN.XXX.XXXX.SX.XXX.DKK.IS.N.M</t>
  </si>
  <si>
    <t>.M.EUKNFST.XX.NPH.XXX.XXXX.SX.XXX.DKK.IS.N.M</t>
  </si>
  <si>
    <t>.M.EUKNFER.XX.ERL.XXX.XXXX.SX.XXX.DKK.IS.N.M</t>
  </si>
  <si>
    <t>.M.EUKNFEH.XX.ERL.XXX.XXXX.SX.XXX.DKK.IS.N.M</t>
  </si>
  <si>
    <t>.M.EUKNFEH.XX.ERI.XXX.XXXX.SX.XXX.DKK.IS.N.M</t>
  </si>
  <si>
    <t>.M.EUKNFEH.XX.ERF.XXX.XXXX.SX.XXX.DKK.IS.N.M</t>
  </si>
  <si>
    <t>.M.EUKNFEH.XX.ERA.XXX.XXXX.SX.XXX.DKK.IS.N.M</t>
  </si>
  <si>
    <t>.M.EUKNFED.XX.ERL.XXX.XXXX.SX.XXX.DKK.IS.N.M</t>
  </si>
  <si>
    <t>.M.EUKNFED.XX.ERI.XXX.XXXX.SX.XXX.DKK.IS.N.M</t>
  </si>
  <si>
    <t>.M.EUKNFED.XX.ERF.XXX.XXXX.SX.XXX.DKK.IS.N.M</t>
  </si>
  <si>
    <t>.M.EUKNFED.XX.ERA.XXX.XXXX.SX.XXX.DKK.IS.N.M</t>
  </si>
  <si>
    <t>.M.EUKNFFF.XX.ERL.XXX.XXXX.SX.XXX.DKK.IS.N.M</t>
  </si>
  <si>
    <t>.M.EUKNFFF.XX.ERI.XXX.XXXX.SX.XXX.DKK.IS.N.M</t>
  </si>
  <si>
    <t>.M.EUKNFFF.XX.ERF.XXX.XXXX.SX.XXX.DKK.IS.N.M</t>
  </si>
  <si>
    <t>.M.EUKNFFF.XX.ERA.XXX.XXXX.SX.XXX.DKK.IS.N.M</t>
  </si>
  <si>
    <t>.M.EUKNFOL.XX.ERL.XXX.XXXX.SX.XXX.DKK.IS.N.M</t>
  </si>
  <si>
    <t>.M.EUKNFOL.XX.ERI.XXX.XXXX.SX.XXX.DKK.IS.N.M</t>
  </si>
  <si>
    <t>.M.EUKNFOL.XX.ERF.XXX.XXXX.SX.XXX.DKK.IS.N.M</t>
  </si>
  <si>
    <t>.M.EUKNFOL.XX.ERO.XXX.XXXX.SX.XXX.DKK.IS.N.M</t>
  </si>
  <si>
    <t>.M.EUKNFOL.XX.ERA.XXX.XXXX.SX.XXX.DKK.IS.N.M</t>
  </si>
  <si>
    <t>.M.EUK$$$$.XX.$$$.XXX.XXXX.SX.XXX.NOK.IS.N.M</t>
  </si>
  <si>
    <t>//Sundurliðun útlána, NOK</t>
  </si>
  <si>
    <t>.M.EUKIT$$.XX.$$$.XXX.XXXX.SX.XXX.NOK.IS.N.M</t>
  </si>
  <si>
    <t>.M.EUKITII.XX.XXX.XXX.XXXX.SX.XXX.NOK.IS.N.M</t>
  </si>
  <si>
    <t>.M.EUKITIE.XX.XXX.XXX.XXXX.SX.XXX.NOK.IS.N.M</t>
  </si>
  <si>
    <t>.M.EUKITIT.XX.XXX.XXX.XXXX.SX.XXX.NOK.IS.N.M</t>
  </si>
  <si>
    <t>.M.EUKUL$$.XX.$$$.XXX.XXXX.SX.XXX.NOK.IS.N.M</t>
  </si>
  <si>
    <t>.M.EUKULIA.XX.$$$.XXX.XXXX.SX.XXX.NOK.IS.N.M</t>
  </si>
  <si>
    <t>.M.EUKULIA.XX.ATV.XXX.XXXX.SX.XXX.NOK.IS.N.M</t>
  </si>
  <si>
    <t>.M.EUKULIA.XX.FJA.XXX.XXXX.SX.XXX.NOK.IS.N.M</t>
  </si>
  <si>
    <t>.M.EUKULIA.XX.INN.XXX.XXXX.SX.XXX.NOK.IS.N.M</t>
  </si>
  <si>
    <t>.M.EUKULIA.XX.SLI.XXX.XXXX.SX.XXX.NOK.IS.N.M</t>
  </si>
  <si>
    <t>.M.EUKULIA.XX.PEN.XXX.XXXX.SX.XXX.NOK.IS.N.M</t>
  </si>
  <si>
    <t>.M.EUKULIA.XX.SJO.XXX.XXXX.SX.XXX.NOK.IS.N.M</t>
  </si>
  <si>
    <t>.M.EUKULIA.XX.YFT.XXX.XXXX.SX.XXX.NOK.IS.N.M</t>
  </si>
  <si>
    <t>.M.EUKULIA.XX.SLY.XXX.XXXX.SX.XXX.NOK.IS.N.M</t>
  </si>
  <si>
    <t>.M.EUKULIA.XX.FHL.XXX.XXXX.SX.XXX.NOK.IS.N.M</t>
  </si>
  <si>
    <t>.M.EUKULIA.XX.INF.XXX.XXXX.SX.XXX.NOK.IS.N.M</t>
  </si>
  <si>
    <t>.M.EUKULIA.XX.TRY.XXX.XXXX.SX.XXX.NOK.IS.N.M</t>
  </si>
  <si>
    <t>.M.EUKULIA.XX.LIF.XXX.XXXX.SX.XXX.NOK.IS.N.M</t>
  </si>
  <si>
    <t>.M.EUKULIA.XX.OPI.XXX.XXXX.SX.XXX.NOK.IS.N.M</t>
  </si>
  <si>
    <t>.M.EUKULIA.XX.RSS.XXX.XXXX.SX.XXX.NOK.IS.N.M</t>
  </si>
  <si>
    <t>.M.EUKULIA.XX.BAJ.XXX.XXXX.SX.XXX.NOK.IS.N.M</t>
  </si>
  <si>
    <t>.M.EUKULIA.XX.EIN.XXX.XXXX.SX.XXX.NOK.IS.N.M</t>
  </si>
  <si>
    <t>.M.EUKULIA.XX.NPH.XXX.XXXX.SX.XXX.NOK.IS.N.M</t>
  </si>
  <si>
    <t>.M.EUKULYL.XX.$$$.XXX.XXXX.SX.XXX.NOK.IS.N.M</t>
  </si>
  <si>
    <t>.M.EUKULYL.XX.ATV.XXX.XXXX.SX.XXX.NOK.IS.N.M</t>
  </si>
  <si>
    <t>.M.EUKULYL.XX.FJA.XXX.XXXX.SX.XXX.NOK.IS.N.M</t>
  </si>
  <si>
    <t>.M.EUKULYL.XX.INN.XXX.XXXX.SX.XXX.NOK.IS.N.M</t>
  </si>
  <si>
    <t>.M.EUKULYL.XX.SLI.XXX.XXXX.SX.XXX.NOK.IS.N.M</t>
  </si>
  <si>
    <t>.M.EUKULYL.XX.PEN.XXX.XXXX.SX.XXX.NOK.IS.N.M</t>
  </si>
  <si>
    <t>.M.EUKULYL.XX.SJO.XXX.XXXX.SX.XXX.NOK.IS.N.M</t>
  </si>
  <si>
    <t>.M.EUKULYL.XX.YFT.XXX.XXXX.SX.XXX.NOK.IS.N.M</t>
  </si>
  <si>
    <t>.M.EUKULYL.XX.SLY.XXX.XXXX.SX.XXX.NOK.IS.N.M</t>
  </si>
  <si>
    <t>.M.EUKULYL.XX.FHL.XXX.XXXX.SX.XXX.NOK.IS.N.M</t>
  </si>
  <si>
    <t>.M.EUKULYL.XX.INF.XXX.XXXX.SX.XXX.NOK.IS.N.M</t>
  </si>
  <si>
    <t>.M.EUKULYL.XX.TRY.XXX.XXXX.SX.XXX.NOK.IS.N.M</t>
  </si>
  <si>
    <t>.M.EUKULYL.XX.LIF.XXX.XXXX.SX.XXX.NOK.IS.N.M</t>
  </si>
  <si>
    <t>.M.EUKULYL.XX.OPI.XXX.XXXX.SX.XXX.NOK.IS.N.M</t>
  </si>
  <si>
    <t>.M.EUKULYL.XX.RSS.XXX.XXXX.SX.XXX.NOK.IS.N.M</t>
  </si>
  <si>
    <t>.M.EUKULYL.XX.BAJ.XXX.XXXX.SX.XXX.NOK.IS.N.M</t>
  </si>
  <si>
    <t>.M.EUKULYL.XX.EIN.XXX.XXXX.SX.XXX.NOK.IS.N.M</t>
  </si>
  <si>
    <t>.M.EUKULYL.XX.NPH.XXX.XXXX.SX.XXX.NOK.IS.N.M</t>
  </si>
  <si>
    <t>.M.EUKULVX.XX.$$$.XXX.XXXX.SX.XXX.NOK.IS.N.M</t>
  </si>
  <si>
    <t>.M.EUKULVX.XX.ATV.XXX.XXXX.SX.XXX.NOK.IS.N.M</t>
  </si>
  <si>
    <t>.M.EUKULVX.XX.FJA.XXX.XXXX.SX.XXX.NOK.IS.N.M</t>
  </si>
  <si>
    <t>.M.EUKULVX.XX.INN.XXX.XXXX.SX.XXX.NOK.IS.N.M</t>
  </si>
  <si>
    <t>.M.EUKULVX.XX.SLI.XXX.XXXX.SX.XXX.NOK.IS.N.M</t>
  </si>
  <si>
    <t>.M.EUKULVX.XX.PEN.XXX.XXXX.SX.XXX.NOK.IS.N.M</t>
  </si>
  <si>
    <t>.M.EUKULVX.XX.SJO.XXX.XXXX.SX.XXX.NOK.IS.N.M</t>
  </si>
  <si>
    <t>.M.EUKULVX.XX.YFT.XXX.XXXX.SX.XXX.NOK.IS.N.M</t>
  </si>
  <si>
    <t>.M.EUKULVX.XX.SLY.XXX.XXXX.SX.XXX.NOK.IS.N.M</t>
  </si>
  <si>
    <t>.M.EUKULVX.XX.FHL.XXX.XXXX.SX.XXX.NOK.IS.N.M</t>
  </si>
  <si>
    <t>.M.EUKULVX.XX.INF.XXX.XXXX.SX.XXX.NOK.IS.N.M</t>
  </si>
  <si>
    <t>.M.EUKULVX.XX.TRY.XXX.XXXX.SX.XXX.NOK.IS.N.M</t>
  </si>
  <si>
    <t>.M.EUKULVX.XX.LIF.XXX.XXXX.SX.XXX.NOK.IS.N.M</t>
  </si>
  <si>
    <t>.M.EUKULVX.XX.OPI.XXX.XXXX.SX.XXX.NOK.IS.N.M</t>
  </si>
  <si>
    <t>.M.EUKULVX.XX.RSS.XXX.XXXX.SX.XXX.NOK.IS.N.M</t>
  </si>
  <si>
    <t>.M.EUKULVX.XX.BAJ.XXX.XXXX.SX.XXX.NOK.IS.N.M</t>
  </si>
  <si>
    <t>.M.EUKULVX.XX.EIN.XXX.XXXX.SX.XXX.NOK.IS.N.M</t>
  </si>
  <si>
    <t>.M.EUKULVX.XX.NPH.XXX.XXXX.SX.XXX.NOK.IS.N.M</t>
  </si>
  <si>
    <t>.M.EUKULOU.XX.$$$.XXX.XXXX.SX.XXX.NOK.IS.N.M</t>
  </si>
  <si>
    <t>.M.EUKULOU.XX.ATV.XXX.XXXX.SX.XXX.NOK.IS.N.M</t>
  </si>
  <si>
    <t>.M.EUKULOU.XX.FJA.XXX.XXXX.SX.XXX.NOK.IS.N.M</t>
  </si>
  <si>
    <t>.M.EUKULOU.XX.INN.XXX.XXXX.SX.XXX.NOK.IS.N.M</t>
  </si>
  <si>
    <t>.M.EUKULOU.XX.SLI.XXX.XXXX.SX.XXX.NOK.IS.N.M</t>
  </si>
  <si>
    <t>.M.EUKULOU.XX.PEN.XXX.XXXX.SX.XXX.NOK.IS.N.M</t>
  </si>
  <si>
    <t>.M.EUKULOU.XX.SJO.XXX.XXXX.SX.XXX.NOK.IS.N.M</t>
  </si>
  <si>
    <t>.M.EUKULOU.XX.YFT.XXX.XXXX.SX.XXX.NOK.IS.N.M</t>
  </si>
  <si>
    <t>.M.EUKULOU.XX.SLY.XXX.XXXX.SX.XXX.NOK.IS.N.M</t>
  </si>
  <si>
    <t>.M.EUKULOU.XX.FHL.XXX.XXXX.SX.XXX.NOK.IS.N.M</t>
  </si>
  <si>
    <t>.M.EUKULOU.XX.INF.XXX.XXXX.SX.XXX.NOK.IS.N.M</t>
  </si>
  <si>
    <t>.M.EUKULOU.XX.TRY.XXX.XXXX.SX.XXX.NOK.IS.N.M</t>
  </si>
  <si>
    <t>.M.EUKULOU.XX.LIF.XXX.XXXX.SX.XXX.NOK.IS.N.M</t>
  </si>
  <si>
    <t>.M.EUKULOU.XX.OPI.XXX.XXXX.SX.XXX.NOK.IS.N.M</t>
  </si>
  <si>
    <t>.M.EUKULOU.XX.RSS.XXX.XXXX.SX.XXX.NOK.IS.N.M</t>
  </si>
  <si>
    <t>.M.EUKULOU.XX.BAJ.XXX.XXXX.SX.XXX.NOK.IS.N.M</t>
  </si>
  <si>
    <t>.M.EUKULOU.XX.EIB.XXX.XXXX.SX.XXX.NOK.IS.N.M</t>
  </si>
  <si>
    <t>.M.EUKULOU.XX.ANN.XXX.XXXX.SX.XXX.NOK.IS.N.M</t>
  </si>
  <si>
    <t>.M.EUKULOU.XX.NPH.XXX.XXXX.SX.XXX.NOK.IS.N.M</t>
  </si>
  <si>
    <t>.M.EUKULEL.XX.$$$.XXX.XXXX.SX.XXX.NOK.IS.N.M</t>
  </si>
  <si>
    <t>.M.EUKULEL.XX.ATV.XXX.XXXX.SX.XXX.NOK.IS.N.M</t>
  </si>
  <si>
    <t>.M.EUKULEL.XX.FJA.XXX.XXXX.SX.XXX.NOK.IS.N.M</t>
  </si>
  <si>
    <t>.M.EUKULEL.XX.INN.XXX.XXXX.SX.XXX.NOK.IS.N.M</t>
  </si>
  <si>
    <t>.M.EUKULEL.XX.SLI.XXX.XXXX.SX.XXX.NOK.IS.N.M</t>
  </si>
  <si>
    <t>.M.EUKULEL.XX.PEN.XXX.XXXX.SX.XXX.NOK.IS.N.M</t>
  </si>
  <si>
    <t>.M.EUKULEL.XX.SJO.XXX.XXXX.SX.XXX.NOK.IS.N.M</t>
  </si>
  <si>
    <t>.M.EUKULEL.XX.YFT.XXX.XXXX.SX.XXX.NOK.IS.N.M</t>
  </si>
  <si>
    <t>.M.EUKULEL.XX.SLY.XXX.XXXX.SX.XXX.NOK.IS.N.M</t>
  </si>
  <si>
    <t>.M.EUKULEL.XX.FHL.XXX.XXXX.SX.XXX.NOK.IS.N.M</t>
  </si>
  <si>
    <t>.M.EUKULEL.XX.INF.XXX.XXXX.SX.XXX.NOK.IS.N.M</t>
  </si>
  <si>
    <t>.M.EUKULEL.XX.TRY.XXX.XXXX.SX.XXX.NOK.IS.N.M</t>
  </si>
  <si>
    <t>.M.EUKULEL.XX.LIF.XXX.XXXX.SX.XXX.NOK.IS.N.M</t>
  </si>
  <si>
    <t>.M.EUKULEL.XX.OPI.XXX.XXXX.SX.XXX.NOK.IS.N.M</t>
  </si>
  <si>
    <t>.M.EUKULEL.XX.RSS.XXX.XXXX.SX.XXX.NOK.IS.N.M</t>
  </si>
  <si>
    <t>.M.EUKULEL.XX.BAJ.XXX.XXXX.SX.XXX.NOK.IS.N.M</t>
  </si>
  <si>
    <t>.M.EUKULEL.XX.EIN.XXX.XXXX.SX.XXX.NOK.IS.N.M</t>
  </si>
  <si>
    <t>.M.EUKULEL.XX.NPH.XXX.XXXX.SX.XXX.NOK.IS.N.M</t>
  </si>
  <si>
    <t>.M.EUKULUE.XX.$$$.XXX.XXXX.SX.XXX.NOK.IS.N.M</t>
  </si>
  <si>
    <t>.M.EUKULEH.XX.ERL.XXX.XXXX.SX.XXX.NOK.IS.N.M</t>
  </si>
  <si>
    <t>.M.EUKULEH.XX.ERI.XXX.XXXX.SX.XXX.NOK.IS.N.M</t>
  </si>
  <si>
    <t>.M.EUKULEH.XX.ERF.XXX.XXXX.SX.XXX.NOK.IS.N.M</t>
  </si>
  <si>
    <t>.M.EUKULEH.XX.ERA.XXX.XXXX.SX.XXX.NOK.IS.N.M</t>
  </si>
  <si>
    <t>.M.EUKULED.XX.ERL.XXX.XXXX.SX.XXX.NOK.IS.N.M</t>
  </si>
  <si>
    <t>.M.EUKULED.XX.ERI.XXX.XXXX.SX.XXX.NOK.IS.N.M</t>
  </si>
  <si>
    <t>.M.EUKULED.XX.ERF.XXX.XXXX.SX.XXX.NOK.IS.N.M</t>
  </si>
  <si>
    <t>.M.EUKULED.XX.ERA.XXX.XXXX.SX.XXX.NOK.IS.N.M</t>
  </si>
  <si>
    <t>.M.EUKULFF.XX.ERL.XXX.XXXX.SX.XXX.NOK.IS.N.M</t>
  </si>
  <si>
    <t>.M.EUKULFF.XX.ERI.XXX.XXXX.SX.XXX.NOK.IS.N.M</t>
  </si>
  <si>
    <t>.M.EUKULFF.XX.ERF.XXX.XXXX.SX.XXX.NOK.IS.N.M</t>
  </si>
  <si>
    <t>.M.EUKULFF.XX.ERA.XXX.XXXX.SX.XXX.NOK.IS.N.M</t>
  </si>
  <si>
    <t>.M.EUKULOL.XX.ERL.XXX.XXXX.SX.XXX.NOK.IS.N.M</t>
  </si>
  <si>
    <t>.M.EUKULOL.XX.ERI.XXX.XXXX.SX.XXX.NOK.IS.N.M</t>
  </si>
  <si>
    <t>.M.EUKULOL.XX.ERF.XXX.XXXX.SX.XXX.NOK.IS.N.M</t>
  </si>
  <si>
    <t>.M.EUKULOL.XX.ERA.XXX.XXXX.SX.XXX.NOK.IS.N.M</t>
  </si>
  <si>
    <t>.M.EUKNF$$.XX.XXX.XXX.XXXX.SX.XXX.NOK.IS.N.M</t>
  </si>
  <si>
    <t>.M.EUKNFST.XX.$$$.XXX.XXXX.SX.XXX.NOK.IS.N.M</t>
  </si>
  <si>
    <t>.M.EUKNFST.XX.ATV.XXX.XXXX.SX.XXX.NOK.IS.N.M</t>
  </si>
  <si>
    <t>.M.EUKNFST.XX.LAB.XXX.XXXX.SX.XXX.NOK.IS.N.M</t>
  </si>
  <si>
    <t>.M.EUKNFST.XX.SJA.XXX.XXXX.SX.XXX.NOK.IS.N.M</t>
  </si>
  <si>
    <t>.M.EUKNFST.XX.ILA.XXX.XXXX.SX.XXX.NOK.IS.N.M</t>
  </si>
  <si>
    <t>.M.EUKNFST.XX.ISJ.XXX.XXXX.SX.XXX.NOK.IS.N.M</t>
  </si>
  <si>
    <t>.M.EUKNFST.XX.IAN.XXX.XXXX.SX.XXX.NOK.IS.N.M</t>
  </si>
  <si>
    <t>.M.EUKNFST.XX.RAF.XXX.XXXX.SX.XXX.NOK.IS.N.M</t>
  </si>
  <si>
    <t>.M.EUKNFST.XX.MAN.XXX.XXXX.SX.XXX.NOK.IS.N.M</t>
  </si>
  <si>
    <t>.M.EUKNFST.XX.VEN.XXX.XXXX.SX.XXX.NOK.IS.N.M</t>
  </si>
  <si>
    <t>.M.EUKNFST.XX.SAG.XXX.XXXX.SX.XXX.NOK.IS.N.M</t>
  </si>
  <si>
    <t>.M.EUKNFST.XX.THF.XXX.XXXX.SX.XXX.NOK.IS.N.M</t>
  </si>
  <si>
    <t>.M.EUKNFST.XX.THH.XXX.XXXX.SX.XXX.NOK.IS.N.M</t>
  </si>
  <si>
    <t>.M.EUKNFST.XX.THA.XXX.XXXX.SX.XXX.NOK.IS.N.M</t>
  </si>
  <si>
    <t>.M.EUKNFST.XX.OFL.XXX.XXXX.SX.XXX.NOK.IS.N.M</t>
  </si>
  <si>
    <t>.M.EUKNFST.XX.FJA.XXX.XXXX.SX.XXX.NOK.IS.N.M</t>
  </si>
  <si>
    <t>.M.EUKNFST.XXINN.XXX.XXXX.SX.XXX.NOK.IS.N.M</t>
  </si>
  <si>
    <t>.M.EUKNFST.XX.SLI.XXX.XXXX.SX.XXX.NOK.IS.N.M</t>
  </si>
  <si>
    <t>.M.EUKNFST.XX.PEN.XXX.XXXX.SX.XXX.NOK.IS.N.M</t>
  </si>
  <si>
    <t>.M.EUKNFST.XX.SJO.XXX.XXXX.SX.XXX.NOK.IS.N.M</t>
  </si>
  <si>
    <t>.M.EUKNFST.XX.YFT.XXX.XXXX.SX.XXX.NOK.IS.N.M</t>
  </si>
  <si>
    <t>.M.EUKNFST.XX.SLY.XXX.XXXX.SX.XXX.NOK.IS.N.M</t>
  </si>
  <si>
    <t>.M.EUKNFST.XX.FHL.XXX.XXXX.SX.XXX.NOK.IS.N.M</t>
  </si>
  <si>
    <t>.M.EUKNFST.XX.INF.XXX.XXXX.SX.XXX.NOK.IS.N.M</t>
  </si>
  <si>
    <t>.M.EUKNFST.XX.TRY.XXX.XXXX.SX.XXX.NOK.IS.N.M</t>
  </si>
  <si>
    <t>.M.EUKNFST.XX.LIF.XXX.XXXX.SX.XXX.NOK.IS.N.M</t>
  </si>
  <si>
    <t>.M.EUKNFST.XX.OPI.XXX.XXXX.SX.XXX.NOK.IS.N.M</t>
  </si>
  <si>
    <t>.M.EUKNFST.XX.RSS.XXX.XXXX.SX.XXX.NOK.IS.N.M</t>
  </si>
  <si>
    <t>.M.EUKNFST.XX.BAJ.XXX.XXXX.SX.XXX.NOK.IS.N.M</t>
  </si>
  <si>
    <t>.M.EUKNFST.XX.EIN.XXX.XXXX.SX.XXX.NOK.IS.N.M</t>
  </si>
  <si>
    <t>.M.EUKNFST.XX.NPH.XXX.XXXX.SX.XXX.NOK.IS.N.M</t>
  </si>
  <si>
    <t>.M.EUKNFER.XX.ERL.XXX.XXXX.SX.XXX.NOK.IS.N.M</t>
  </si>
  <si>
    <t>.M.EUKNFEH.XX.ERL.XXX.XXXX.SX.XXX.NOK.IS.N.M</t>
  </si>
  <si>
    <t>.M.EUKNFEH.XX.ERI.XXX.XXXX.SX.XXX.NOK.IS.N.M</t>
  </si>
  <si>
    <t>.M.EUKNFEH.XX.ERF.XXX.XXXX.SX.XXX.NOK.IS.N.M</t>
  </si>
  <si>
    <t>.M.EUKNFEH.XX.ERA.XXX.XXXX.SX.XXX.NOK.IS.N.M</t>
  </si>
  <si>
    <t>.M.EUKNFED.XX.ERL.XXX.XXXX.SX.XXX.NOK.IS.N.M</t>
  </si>
  <si>
    <t>.M.EUKNFED.XX.ERI.XXX.XXXX.SX.XXX.NOK.IS.N.M</t>
  </si>
  <si>
    <t>.M.EUKNFED.XX.ERF.XXX.XXXX.SX.XXX.NOK.IS.N.M</t>
  </si>
  <si>
    <t>.M.EUKNFED.XX.ERA.XXX.XXXX.SX.XXX.NOK.IS.N.M</t>
  </si>
  <si>
    <t>.M.EUKNFFF.XX.ERL.XXX.XXXX.SX.XXX.NOK.IS.N.M</t>
  </si>
  <si>
    <t>.M.EUKNFFF.XX.ERI.XXX.XXXX.SX.XXX.NOK.IS.N.M</t>
  </si>
  <si>
    <t>.M.EUKNFFF.XX.ERF.XXX.XXXX.SX.XXX.NOK.IS.N.M</t>
  </si>
  <si>
    <t>.M.EUKNFFF.XX.ERA.XXX.XXXX.SX.XXX.NOK.IS.N.M</t>
  </si>
  <si>
    <t>.M.EUKNFOL.XX.ERL.XXX.XXXX.SX.XXX.NOK.IS.N.M</t>
  </si>
  <si>
    <t>.M.EUKNFOL.XX.ERI.XXX.XXXX.SX.XXX.NOK.IS.N.M</t>
  </si>
  <si>
    <t>.M.EUKNFOL.XX.ERF.XXX.XXXX.SX.XXX.NOK.IS.N.M</t>
  </si>
  <si>
    <t>.M.EUKNFOL.XX.ERO.XXX.XXXX.SX.XXX.NOK.IS.N.M</t>
  </si>
  <si>
    <t>.M.EUKNFOL.XX.ERA.XXX.XXXX.SX.XXX.NOK.IS.N.M</t>
  </si>
  <si>
    <t>.M.EUK$$$$.XX.$$$.XXX.XXXX.SX.XXX.SEK.IS.N.M</t>
  </si>
  <si>
    <t>//Sundurliðun útlána, SEK</t>
  </si>
  <si>
    <t>.M.EUKIT$$.XX.$$$.XXX.XXXX.SX.XXX.SEK.IS.N.M</t>
  </si>
  <si>
    <t>.M.EUKITII.XX.XXX.XXX.XXXX.SX.XXX.SEK.IS.N.M</t>
  </si>
  <si>
    <t>.M.EUKITIE.XX.XXX.XXX.XXXX.SX.XXX.SEK.IS.N.M</t>
  </si>
  <si>
    <t>.M.EUKITIT.XX.XXX.XXX.XXXX.SX.XXX.SEK.IS.N.M</t>
  </si>
  <si>
    <t>.M.EUKUL$$.XX.$$$.XXX.XXXX.SX.XXX.SEK.IS.N.M</t>
  </si>
  <si>
    <t>.M.EUKULIA.XX.$$$.XXX.XXXX.SX.XXX.SEK.IS.N.M</t>
  </si>
  <si>
    <t>.M.EUKULIA.XX.ATV.XXX.XXXX.SX.XXX.SEK.IS.N.M</t>
  </si>
  <si>
    <t>.M.EUKULIA.XX.FJA.XXX.XXXX.SX.XXX.SEK.IS.N.M</t>
  </si>
  <si>
    <t>.M.EUKULIA.XX.INN.XXX.XXXX.SX.XXX.SEK.IS.N.M</t>
  </si>
  <si>
    <t>.M.EUKULIA.XX.SLI.XXX.XXXX.SX.XXX.SEK.IS.N.M</t>
  </si>
  <si>
    <t>.M.EUKULIA.XX.PEN.XXX.XXXX.SX.XXX.SEK.IS.N.M</t>
  </si>
  <si>
    <t>.M.EUKULIA.XX.SJO.XXX.XXXX.SX.XXX.SEK.IS.N.M</t>
  </si>
  <si>
    <t>.M.EUKULIA.XX.YFT.XXX.XXXX.SX.XXX.SEK.IS.N.M</t>
  </si>
  <si>
    <t>.M.EUKULIA.XX.SLY.XXX.XXXX.SX.XXX.SEK.IS.N.M</t>
  </si>
  <si>
    <t>.M.EUKULIA.XX.FHL.XXX.XXXX.SX.XXX.SEK.IS.N.M</t>
  </si>
  <si>
    <t>.M.EUKULIA.XX.INF.XXX.XXXX.SX.XXX.SEK.IS.N.M</t>
  </si>
  <si>
    <t>.M.EUKULIA.XX.TRY.XXX.XXXX.SX.XXX.SEK.IS.N.M</t>
  </si>
  <si>
    <t>.M.EUKULIA.XX.LIF.XXX.XXXX.SX.XXX.SEK.IS.N.M</t>
  </si>
  <si>
    <t>.M.EUKULIA.XX.OPI.XXX.XXXX.SX.XXX.SEK.IS.N.M</t>
  </si>
  <si>
    <t>.M.EUKULIA.XX.RSS.XXX.XXXX.SX.XXX.SEK.IS.N.M</t>
  </si>
  <si>
    <t>.M.EUKULIA.XX.BAJ.XXX.XXXX.SX.XXX.SEK.IS.N.M</t>
  </si>
  <si>
    <t>.M.EUKULIA.XX.EIN.XXX.XXXX.SX.XXX.SEK.IS.N.M</t>
  </si>
  <si>
    <t>.M.EUKULIA.XX.NPH.XXX.XXXX.SX.XXX.SEK.IS.N.M</t>
  </si>
  <si>
    <t>.M.EUKULYL.XX.$$$.XXX.XXXX.SX.XXX.SEK.IS.N.M</t>
  </si>
  <si>
    <t>.M.EUKULYL.XX.ATV.XXX.XXXX.SX.XXX.SEK.IS.N.M</t>
  </si>
  <si>
    <t>.M.EUKULYL.XX.FJA.XXX.XXXX.SX.XXX.SEK.IS.N.M</t>
  </si>
  <si>
    <t>.M.EUKULYL.XX.INN.XXX.XXXX.SX.XXX.SEK.IS.N.M</t>
  </si>
  <si>
    <t>.M.EUKULYL.XX.SLI.XXX.XXXX.SX.XXX.SEK.IS.N.M</t>
  </si>
  <si>
    <t>.M.EUKULYL.XX.PEN.XXX.XXXX.SX.XXX.SEK.IS.N.M</t>
  </si>
  <si>
    <t>.M.EUKULYL.XX.SJO.XXX.XXXX.SX.XXX.SEK.IS.N.M</t>
  </si>
  <si>
    <t>.M.EUKULYL.XX.YFT.XXX.XXXX.SX.XXX.SEK.IS.N.M</t>
  </si>
  <si>
    <t>.M.EUKULYL.XX.SLY.XXX.XXXX.SX.XXX.SEK.IS.N.M</t>
  </si>
  <si>
    <t>.M.EUKULYL.XX.FHL.XXX.XXXX.SX.XXX.SEK.IS.N.M</t>
  </si>
  <si>
    <t>.M.EUKULYL.XX.INF.XXX.XXXX.SX.XXX.SEK.IS.N.M</t>
  </si>
  <si>
    <t>.M.EUKULYL.XX.TRY.XXX.XXXX.SX.XXX.SEK.IS.N.M</t>
  </si>
  <si>
    <t>.M.EUKULYL.XX.LIF.XXX.XXXX.SX.XXX.SEK.IS.N.M</t>
  </si>
  <si>
    <t>.M.EUKULYL.XX.OPI.XXX.XXXX.SX.XXX.SEK.IS.N.M</t>
  </si>
  <si>
    <t>.M.EUKULYL.XX.RSS.XXX.XXXX.SX.XXX.SEK.IS.N.M</t>
  </si>
  <si>
    <t>.M.EUKULYL.XX.BAJ.XXX.XXXX.SX.XXX.SEK.IS.N.M</t>
  </si>
  <si>
    <t>.M.EUKULYL.XX.EIN.XXX.XXXX.SX.XXX.SEK.IS.N.M</t>
  </si>
  <si>
    <t>.M.EUKULYL.XX.NPH.XXX.XXXX.SX.XXX.SEK.IS.N.M</t>
  </si>
  <si>
    <t>.M.EUKULVX.XX.$$$.XXX.XXXX.SX.XXX.SEK.IS.N.M</t>
  </si>
  <si>
    <t>.M.EUKULVX.XX.ATV.XXX.XXXX.SX.XXX.SEK.IS.N.M</t>
  </si>
  <si>
    <t>.M.EUKULVX.XX.FJA.XXX.XXXX.SX.XXX.SEK.IS.N.M</t>
  </si>
  <si>
    <t>.M.EUKULVX.XX.INN.XXX.XXXX.SX.XXX.SEK.IS.N.M</t>
  </si>
  <si>
    <t>.M.EUKULVX.XX.SLI.XXX.XXXX.SX.XXX.SEK.IS.N.M</t>
  </si>
  <si>
    <t>.M.EUKULVX.XX.PEN.XXX.XXXX.SX.XXX.SEK.IS.N.M</t>
  </si>
  <si>
    <t>.M.EUKULVX.XX.SJO.XXX.XXXX.SX.XXX.SEK.IS.N.M</t>
  </si>
  <si>
    <t>.M.EUKULVX.XX.YFT.XXX.XXXX.SX.XXX.SEK.IS.N.M</t>
  </si>
  <si>
    <t>.M.EUKULVX.XX.SLY.XXX.XXXX.SX.XXX.SEK.IS.N.M</t>
  </si>
  <si>
    <t>.M.EUKULVX.XX.FHL.XXX.XXXX.SX.XXX.SEK.IS.N.M</t>
  </si>
  <si>
    <t>.M.EUKULVX.XX.INF.XXX.XXXX.SX.XXX.SEK.IS.N.M</t>
  </si>
  <si>
    <t>.M.EUKULVX.XX.TRY.XXX.XXXX.SX.XXX.SEK.IS.N.M</t>
  </si>
  <si>
    <t>.M.EUKULVX.XX.LIF.XXX.XXXX.SX.XXX.SEK.IS.N.M</t>
  </si>
  <si>
    <t>.M.EUKULVX.XX.OPI.XXX.XXXX.SX.XXX.SEK.IS.N.M</t>
  </si>
  <si>
    <t>.M.EUKULVX.XX.RSS.XXX.XXXX.SX.XXX.SEK.IS.N.M</t>
  </si>
  <si>
    <t>.M.EUKULVX.XX.BAJ.XXX.XXXX.SX.XXX.SEK.IS.N.M</t>
  </si>
  <si>
    <t>.M.EUKULVX.XX.EIN.XXX.XXXX.SX.XXX.SEK.IS.N.M</t>
  </si>
  <si>
    <t>.M.EUKULVX.XX.NPH.XXX.XXXX.SX.XXX.SEK.IS.N.M</t>
  </si>
  <si>
    <t>.M.EUKULOU.XX.$$$.XXX.XXXX.SX.XXX.SEK.IS.N.M</t>
  </si>
  <si>
    <t>.M.EUKULOU.XX.ATV.XXX.XXXX.SX.XXX.SEK.IS.N.M</t>
  </si>
  <si>
    <t>.M.EUKULOU.XX.FJA.XXX.XXXX.SX.XXX.SEK.IS.N.M</t>
  </si>
  <si>
    <t>.M.EUKULOU.XX.INN.XXX.XXXX.SX.XXX.SEK.IS.N.M</t>
  </si>
  <si>
    <t>.M.EUKULOU.XX.SLI.XXX.XXXX.SX.XXX.SEK.IS.N.M</t>
  </si>
  <si>
    <t>.M.EUKULOU.XX.PEN.XXX.XXXX.SX.XXX.SEK.IS.N.M</t>
  </si>
  <si>
    <t>.M.EUKULOU.XX.SJO.XXX.XXXX.SX.XXX.SEK.IS.N.M</t>
  </si>
  <si>
    <t>.M.EUKULOU.XX.YFT.XXX.XXXX.SX.XXX.SEK.IS.N.M</t>
  </si>
  <si>
    <t>.M.EUKULOU.XX.SLY.XXX.XXXX.SX.XXX.SEK.IS.N.M</t>
  </si>
  <si>
    <t>.M.EUKULOU.XX.FHL.XXX.XXXX.SX.XXX.SEK.IS.N.M</t>
  </si>
  <si>
    <t>.M.EUKULOU.XX.INF.XXX.XXXX.SX.XXX.SEK.IS.N.M</t>
  </si>
  <si>
    <t>.M.EUKULOU.XX.TRY.XXX.XXXX.SX.XXX.SEK.IS.N.M</t>
  </si>
  <si>
    <t>.M.EUKULOU.XX.LIF.XXX.XXXX.SX.XXX.SEK.IS.N.M</t>
  </si>
  <si>
    <t>.M.EUKULOU.XX.OPI.XXX.XXXX.SX.XXX.SEK.IS.N.M</t>
  </si>
  <si>
    <t>.M.EUKULOU.XX.RSS.XXX.XXXX.SX.XXX.SEK.IS.N.M</t>
  </si>
  <si>
    <t>.M.EUKULOU.XX.BAJ.XXX.XXXX.SX.XXX.SEK.IS.N.M</t>
  </si>
  <si>
    <t>.M.EUKULOU.XX.EIB.XXX.XXXX.SX.XXX.SEK.IS.N.M</t>
  </si>
  <si>
    <t>.M.EUKULOU.XX.ANN.XXX.XXXX.SX.XXX.SEK.IS.N.M</t>
  </si>
  <si>
    <t>.M.EUKULOU.XX.NPH.XXX.XXXX.SX.XXX.SEK.IS.N.M</t>
  </si>
  <si>
    <t>.M.EUKULEL.XX.$$$.XXX.XXXX.SX.XXX.SEK.IS.N.M</t>
  </si>
  <si>
    <t>.M.EUKULEL.XX.ATV.XXX.XXXX.SX.XXX.SEK.IS.N.M</t>
  </si>
  <si>
    <t>.M.EUKULEL.XX.FJA.XXX.XXXX.SX.XXX.SEK.IS.N.M</t>
  </si>
  <si>
    <t>.M.EUKULEL.XX.INN.XXX.XXXX.SX.XXX.SEK.IS.N.M</t>
  </si>
  <si>
    <t>.M.EUKULEL.XX.SLI.XXX.XXXX.SX.XXX.SEK.IS.N.M</t>
  </si>
  <si>
    <t>.M.EUKULEL.XX.PEN.XXX.XXXX.SX.XXX.SEK.IS.N.M</t>
  </si>
  <si>
    <t>.M.EUKULEL.XX.SJO.XXX.XXXX.SX.XXX.SEK.IS.N.M</t>
  </si>
  <si>
    <t>.M.EUKULEL.XX.YFT.XXX.XXXX.SX.XXX.SEK.IS.N.M</t>
  </si>
  <si>
    <t>.M.EUKULEL.XX.SLY.XXX.XXXX.SX.XXX.SEK.IS.N.M</t>
  </si>
  <si>
    <t>.M.EUKULEL.XX.FHL.XXX.XXXX.SX.XXX.SEK.IS.N.M</t>
  </si>
  <si>
    <t>.M.EUKULEL.XX.INF.XXX.XXXX.SX.XXX.SEK.IS.N.M</t>
  </si>
  <si>
    <t>.M.EUKULEL.XX.TRY.XXX.XXXX.SX.XXX.SEK.IS.N.M</t>
  </si>
  <si>
    <t>.M.EUKULEL.XX.LIF.XXX.XXXX.SX.XXX.SEK.IS.N.M</t>
  </si>
  <si>
    <t>.M.EUKULEL.XX.OPI.XXX.XXXX.SX.XXX.SEK.IS.N.M</t>
  </si>
  <si>
    <t>.M.EUKULEL.XX.RSS.XXX.XXXX.SX.XXX.SEK.IS.N.M</t>
  </si>
  <si>
    <t>.M.EUKULEL.XX.BAJ.XXX.XXXX.SX.XXX.SEK.IS.N.M</t>
  </si>
  <si>
    <t>.M.EUKULEL.XX.EIN.XXX.XXXX.SX.XXX.SEK.IS.N.M</t>
  </si>
  <si>
    <t>.M.EUKULEL.XX.NPH.XXX.XXXX.SX.XXX.SEK.IS.N.M</t>
  </si>
  <si>
    <t>.M.EUKULUE.XX.$$$.XXX.XXXX.SX.XXX.SEK.IS.N.M</t>
  </si>
  <si>
    <t>.M.EUKULEH.XX.ERL.XXX.XXXX.SX.XXX.SEK.IS.N.M</t>
  </si>
  <si>
    <t>.M.EUKULEH.XX.ERI.XXX.XXXX.SX.XXX.SEK.IS.N.M</t>
  </si>
  <si>
    <t>.M.EUKULEH.XX.ERF.XXX.XXXX.SX.XXX.SEK.IS.N.M</t>
  </si>
  <si>
    <t>.M.EUKULEH.XX.ERA.XXX.XXXX.SX.XXX.SEK.IS.N.M</t>
  </si>
  <si>
    <t>.M.EUKULED.XX.ERL.XXX.XXXX.SX.XXX.SEK.IS.N.M</t>
  </si>
  <si>
    <t>.M.EUKULED.XX.ERI.XXX.XXXX.SX.XXX.SEK.IS.N.M</t>
  </si>
  <si>
    <t>.M.EUKULED.XX.ERF.XXX.XXXX.SX.XXX.SEK.IS.N.M</t>
  </si>
  <si>
    <t>.M.EUKULED.XX.ERA.XXX.XXXX.SX.XXX.SEK.IS.N.M</t>
  </si>
  <si>
    <t>.M.EUKULFF.XX.ERL.XXX.XXXX.SX.XXX.SEK.IS.N.M</t>
  </si>
  <si>
    <t>.M.EUKULFF.XX.ERI.XXX.XXXX.SX.XXX.SEK.IS.N.M</t>
  </si>
  <si>
    <t>.M.EUKULFF.XX.ERF.XXX.XXXX.SX.XXX.SEK.IS.N.M</t>
  </si>
  <si>
    <t>.M.EUKULFF.XX.ERA.XXX.XXXX.SX.XXX.SEK.IS.N.M</t>
  </si>
  <si>
    <t>.M.EUKULOL.XX.ERL.XXX.XXXX.SX.XXX.SEK.IS.N.M</t>
  </si>
  <si>
    <t>.M.EUKULOL.XX.ERI.XXX.XXXX.SX.XXX.SEK.IS.N.M</t>
  </si>
  <si>
    <t>.M.EUKULOL.XX.ERF.XXX.XXXX.SX.XXX.SEK.IS.N.M</t>
  </si>
  <si>
    <t>.M.EUKULOL.XX.ERA.XXX.XXXX.SX.XXX.SEK.IS.N.M</t>
  </si>
  <si>
    <t>.M.EUKNF$$.XX.XXX.XXX.XXXX.SX.XXX.SEK.IS.N.M</t>
  </si>
  <si>
    <t>.M.EUKNFST.XX.$$$.XXX.XXXX.SX.XXX.SEK.IS.N.M</t>
  </si>
  <si>
    <t>.M.EUKNFST.XX.ATV.XXX.XXXX.SX.XXX.SEK.IS.N.M</t>
  </si>
  <si>
    <t>.M.EUKNFST.XX.LAB.XXX.XXXX.SX.XXX.SEK.IS.N.M</t>
  </si>
  <si>
    <t>.M.EUKNFST.XX.SJA.XXX.XXXX.SX.XXX.SEK.IS.N.M</t>
  </si>
  <si>
    <t>.M.EUKNFST.XX.ILA.XXX.XXXX.SX.XXX.SEK.IS.N.M</t>
  </si>
  <si>
    <t>.M.EUKNFST.XX.ISJ.XXX.XXXX.SX.XXX.SEK.IS.N.M</t>
  </si>
  <si>
    <t>.M.EUKNFST.XX.IAN.XXX.XXXX.SX.XXX.SEK.IS.N.M</t>
  </si>
  <si>
    <t>.M.EUKNFST.XX.RAF.XXX.XXXX.SX.XXX.SEK.IS.N.M</t>
  </si>
  <si>
    <t>.M.EUKNFST.XX.MAN.XXX.XXXX.SX.XXX.SEK.IS.N.M</t>
  </si>
  <si>
    <t>.M.EUKNFST.XX.VEN.XXX.XXXX.SX.XXX.SEK.IS.N.M</t>
  </si>
  <si>
    <t>.M.EUKNFST.XX.SAG.XXX.XXXX.SX.XXX.SEK.IS.N.M</t>
  </si>
  <si>
    <t>.M.EUKNFST.XX.THF.XXX.XXXX.SX.XXX.SEK.IS.N.M</t>
  </si>
  <si>
    <t>.M.EUKNFST.XX.THH.XXX.XXXX.SX.XXX.SEK.IS.N.M</t>
  </si>
  <si>
    <t>.M.EUKNFST.XX.THA.XXX.XXXX.SX.XXX.SEK.IS.N.M</t>
  </si>
  <si>
    <t>.M.EUKNFST.XX.OFL.XXX.XXXX.SX.XXX.SEK.IS.N.M</t>
  </si>
  <si>
    <t>.M.EUKNFST.XX.FJA.XXX.XXXX.SX.XXX.SEK.IS.N.M</t>
  </si>
  <si>
    <t>.M.EUKNFST.XXINN.XXX.XXXX.SX.XXX.SEK.IS.N.M</t>
  </si>
  <si>
    <t>.M.EUKNFST.XX.SLI.XXX.XXXX.SX.XXX.SEK.IS.N.M</t>
  </si>
  <si>
    <t>.M.EUKNFST.XX.PEN.XXX.XXXX.SX.XXX.SEK.IS.N.M</t>
  </si>
  <si>
    <t>.M.EUKNFST.XX.SJO.XXX.XXXX.SX.XXX.SEK.IS.N.M</t>
  </si>
  <si>
    <t>.M.EUKNFST.XX.YFT.XXX.XXXX.SX.XXX.SEK.IS.N.M</t>
  </si>
  <si>
    <t>.M.EUKNFST.XX.SLY.XXX.XXXX.SX.XXX.SEK.IS.N.M</t>
  </si>
  <si>
    <t>.M.EUKNFST.XX.FHL.XXX.XXXX.SX.XXX.SEK.IS.N.M</t>
  </si>
  <si>
    <t>.M.EUKNFST.XX.INF.XXX.XXXX.SX.XXX.SEK.IS.N.M</t>
  </si>
  <si>
    <t>.M.EUKNFST.XX.TRY.XXX.XXXX.SX.XXX.SEK.IS.N.M</t>
  </si>
  <si>
    <t>.M.EUKNFST.XX.LIF.XXX.XXXX.SX.XXX.SEK.IS.N.M</t>
  </si>
  <si>
    <t>.M.EUKNFST.XX.OPI.XXX.XXXX.SX.XXX.SEK.IS.N.M</t>
  </si>
  <si>
    <t>.M.EUKNFST.XX.RSS.XXX.XXXX.SX.XXX.SEK.IS.N.M</t>
  </si>
  <si>
    <t>.M.EUKNFST.XX.BAJ.XXX.XXXX.SX.XXX.SEK.IS.N.M</t>
  </si>
  <si>
    <t>.M.EUKNFST.XX.EIN.XXX.XXXX.SX.XXX.SEK.IS.N.M</t>
  </si>
  <si>
    <t>.M.EUKNFST.XX.NPH.XXX.XXXX.SX.XXX.SEK.IS.N.M</t>
  </si>
  <si>
    <t>.M.EUKNFER.XX.ERL.XXX.XXXX.SX.XXX.SEK.IS.N.M</t>
  </si>
  <si>
    <t>.M.EUKNFEH.XX.ERL.XXX.XXXX.SX.XXX.SEK.IS.N.M</t>
  </si>
  <si>
    <t>.M.EUKNFEH.XX.ERI.XXX.XXXX.SX.XXX.SEK.IS.N.M</t>
  </si>
  <si>
    <t>.M.EUKNFEH.XX.ERF.XXX.XXXX.SX.XXX.SEK.IS.N.M</t>
  </si>
  <si>
    <t>.M.EUKNFEH.XX.ERA.XXX.XXXX.SX.XXX.SEK.IS.N.M</t>
  </si>
  <si>
    <t>.M.EUKNFED.XX.ERL.XXX.XXXX.SX.XXX.SEK.IS.N.M</t>
  </si>
  <si>
    <t>.M.EUKNFED.XX.ERI.XXX.XXXX.SX.XXX.SEK.IS.N.M</t>
  </si>
  <si>
    <t>.M.EUKNFED.XX.ERF.XXX.XXXX.SX.XXX.SEK.IS.N.M</t>
  </si>
  <si>
    <t>.M.EUKNFED.XX.ERA.XXX.XXXX.SX.XXX.SEK.IS.N.M</t>
  </si>
  <si>
    <t>.M.EUKNFFF.XX.ERL.XXX.XXXX.SX.XXX.SEK.IS.N.M</t>
  </si>
  <si>
    <t>.M.EUKNFFF.XX.ERI.XXX.XXXX.SX.XXX.SEK.IS.N.M</t>
  </si>
  <si>
    <t>.M.EUKNFFF.XX.ERF.XXX.XXXX.SX.XXX.SEK.IS.N.M</t>
  </si>
  <si>
    <t>.M.EUKNFFF.XX.ERA.XXX.XXXX.SX.XXX.SEK.IS.N.M</t>
  </si>
  <si>
    <t>.M.EUKNFOL.XX.ERL.XXX.XXXX.SX.XXX.SEK.IS.N.M</t>
  </si>
  <si>
    <t>.M.EUKNFOL.XX.ERI.XXX.XXXX.SX.XXX.SEK.IS.N.M</t>
  </si>
  <si>
    <t>.M.EUKNFOL.XX.ERF.XXX.XXXX.SX.XXX.SEK.IS.N.M</t>
  </si>
  <si>
    <t>.M.EUKNFOL.XX.ERO.XXX.XXXX.SX.XXX.SEK.IS.N.M</t>
  </si>
  <si>
    <t>.M.EUKNFOL.XX.ERA.XXX.XXXX.SX.XXX.SEK.IS.N.M</t>
  </si>
  <si>
    <t>.M.EUK$$$$.XX.$$$.XXX.XXXX.SX.XXX.CHF.IS.N.M</t>
  </si>
  <si>
    <t>.M.EUKIT$$.XX.$$$.XXX.XXXX.SX.XXX.CHF.IS.N.M</t>
  </si>
  <si>
    <t>.M.EUKITII.XX.XXX.XXX.XXXX.SX.XXX.CHF.IS.N.M</t>
  </si>
  <si>
    <t>.M.EUKITIE.XX.XXX.XXX.XXXX.SX.XXX.CHF.IS.N.M</t>
  </si>
  <si>
    <t>.M.EUKITIT.XX.XXX.XXX.XXXX.SX.XXX.CHF.IS.N.M</t>
  </si>
  <si>
    <t>.M.EUKUL$$.XX.$$$.XXX.XXXX.SX.XXX.CHF.IS.N.M</t>
  </si>
  <si>
    <t>//Sundurliðun útlána, CHF</t>
  </si>
  <si>
    <t>.M.EUKULIA.XX.$$$.XXX.XXXX.SX.XXX.CHF.IS.N.M</t>
  </si>
  <si>
    <t>.M.EUKULIA.XX.ATV.XXX.XXXX.SX.XXX.CHF.IS.N.M</t>
  </si>
  <si>
    <t>.M.EUKULIA.XX.FJA.XXX.XXXX.SX.XXX.CHF.IS.N.M</t>
  </si>
  <si>
    <t>.M.EUKULIA.XX.INN.XXX.XXXX.SX.XXX.CHF.IS.N.M</t>
  </si>
  <si>
    <t>.M.EUKULIA.XX.SLI.XXX.XXXX.SX.XXX.CHF.IS.N.M</t>
  </si>
  <si>
    <t>.M.EUKULIA.XX.PEN.XXX.XXXX.SX.XXX.CHF.IS.N.M</t>
  </si>
  <si>
    <t>.M.EUKULIA.XX.SJO.XXX.XXXX.SX.XXX.CHF.IS.N.M</t>
  </si>
  <si>
    <t>.M.EUKULIA.XX.YFT.XXX.XXXX.SX.XXX.CHF.IS.N.M</t>
  </si>
  <si>
    <t>.M.EUKULIA.XX.SLY.XXX.XXXX.SX.XXX.CHF.IS.N.M</t>
  </si>
  <si>
    <t>.M.EUKULIA.XX.FHL.XXX.XXXX.SX.XXX.CHF.IS.N.M</t>
  </si>
  <si>
    <t>.M.EUKULIA.XX.INF.XXX.XXXX.SX.XXX.CHF.IS.N.M</t>
  </si>
  <si>
    <t>.M.EUKULIA.XX.TRY.XXX.XXXX.SX.XXX.CHF.IS.N.M</t>
  </si>
  <si>
    <t>.M.EUKULIA.XX.LIF.XXX.XXXX.SX.XXX.CHF.IS.N.M</t>
  </si>
  <si>
    <t>.M.EUKULIA.XX.OPI.XXX.XXXX.SX.XXX.CHF.IS.N.M</t>
  </si>
  <si>
    <t>.M.EUKULIA.XX.RSS.XXX.XXXX.SX.XXX.CHF.IS.N.M</t>
  </si>
  <si>
    <t>.M.EUKULIA.XX.BAJ.XXX.XXXX.SX.XXX.CHF.IS.N.M</t>
  </si>
  <si>
    <t>.M.EUKULIA.XX.EIN.XXX.XXXX.SX.XXX.CHF.IS.N.M</t>
  </si>
  <si>
    <t>.M.EUKULIA.XX.NPH.XXX.XXXX.SX.XXX.CHF.IS.N.M</t>
  </si>
  <si>
    <t>.M.EUKULYL.XX.$$$.XXX.XXXX.SX.XXX.CHF.IS.N.M</t>
  </si>
  <si>
    <t>.M.EUKULYL.XX.ATV.XXX.XXXX.SX.XXX.CHF.IS.N.M</t>
  </si>
  <si>
    <t>.M.EUKULYL.XX.FJA.XXX.XXXX.SX.XXX.CHF.IS.N.M</t>
  </si>
  <si>
    <t>.M.EUKULYL.XX.INN.XXX.XXXX.SX.XXX.CHF.IS.N.M</t>
  </si>
  <si>
    <t>.M.EUKULYL.XX.SLI.XXX.XXXX.SX.XXX.CHF.IS.N.M</t>
  </si>
  <si>
    <t>.M.EUKULYL.XX.PEN.XXX.XXXX.SX.XXX.CHF.IS.N.M</t>
  </si>
  <si>
    <t>.M.EUKULYL.XX.SJO.XXX.XXXX.SX.XXX.CHF.IS.N.M</t>
  </si>
  <si>
    <t>.M.EUKULYL.XX.YFT.XXX.XXXX.SX.XXX.CHF.IS.N.M</t>
  </si>
  <si>
    <t>.M.EUKULYL.XX.SLY.XXX.XXXX.SX.XXX.CHF.IS.N.M</t>
  </si>
  <si>
    <t>.M.EUKULYL.XX.FHL.XXX.XXXX.SX.XXX.CHF.IS.N.M</t>
  </si>
  <si>
    <t>.M.EUKULYL.XX.INF.XXX.XXXX.SX.XXX.CHF.IS.N.M</t>
  </si>
  <si>
    <t>.M.EUKULYL.XX.TRY.XXX.XXXX.SX.XXX.CHF.IS.N.M</t>
  </si>
  <si>
    <t>.M.EUKULYL.XX.LIF.XXX.XXXX.SX.XXX.CHF.IS.N.M</t>
  </si>
  <si>
    <t>.M.EUKULYL.XX.OPI.XXX.XXXX.SX.XXX.CHF.IS.N.M</t>
  </si>
  <si>
    <t>.M.EUKULYL.XX.RSS.XXX.XXXX.SX.XXX.CHF.IS.N.M</t>
  </si>
  <si>
    <t>.M.EUKULYL.XX.BAJ.XXX.XXXX.SX.XXX.CHF.IS.N.M</t>
  </si>
  <si>
    <t>.M.EUKULYL.XX.EIN.XXX.XXXX.SX.XXX.CHF.IS.N.M</t>
  </si>
  <si>
    <t>.M.EUKULYL.XX.NPH.XXX.XXXX.SX.XXX.CHF.IS.N.M</t>
  </si>
  <si>
    <t>.M.EUKULVX.XX.$$$.XXX.XXXX.SX.XXX.CHF.IS.N.M</t>
  </si>
  <si>
    <t>.M.EUKULVX.XX.ATV.XXX.XXXX.SX.XXX.CHF.IS.N.M</t>
  </si>
  <si>
    <t>.M.EUKULVX.XX.FJA.XXX.XXXX.SX.XXX.CHF.IS.N.M</t>
  </si>
  <si>
    <t>.M.EUKULVX.XX.INN.XXX.XXXX.SX.XXX.CHF.IS.N.M</t>
  </si>
  <si>
    <t>.M.EUKULVX.XX.SLI.XXX.XXXX.SX.XXX.CHF.IS.N.M</t>
  </si>
  <si>
    <t>.M.EUKULVX.XX.PEN.XXX.XXXX.SX.XXX.CHF.IS.N.M</t>
  </si>
  <si>
    <t>.M.EUKULVX.XX.SJO.XXX.XXXX.SX.XXX.CHF.IS.N.M</t>
  </si>
  <si>
    <t>.M.EUKULVX.XX.YFT.XXX.XXXX.SX.XXX.CHF.IS.N.M</t>
  </si>
  <si>
    <t>.M.EUKULVX.XX.SLY.XXX.XXXX.SX.XXX.CHF.IS.N.M</t>
  </si>
  <si>
    <t>.M.EUKULVX.XX.FHL.XXX.XXXX.SX.XXX.CHF.IS.N.M</t>
  </si>
  <si>
    <t>.M.EUKULVX.XX.INF.XXX.XXXX.SX.XXX.CHF.IS.N.M</t>
  </si>
  <si>
    <t>.M.EUKULVX.XX.TRY.XXX.XXXX.SX.XXX.CHF.IS.N.M</t>
  </si>
  <si>
    <t>.M.EUKULVX.XX.LIF.XXX.XXXX.SX.XXX.CHF.IS.N.M</t>
  </si>
  <si>
    <t>.M.EUKULVX.XX.OPI.XXX.XXXX.SX.XXX.CHF.IS.N.M</t>
  </si>
  <si>
    <t>.M.EUKULVX.XX.RSS.XXX.XXXX.SX.XXX.CHF.IS.N.M</t>
  </si>
  <si>
    <t>.M.EUKULVX.XX.BAJ.XXX.XXXX.SX.XXX.CHF.IS.N.M</t>
  </si>
  <si>
    <t>.M.EUKULVX.XX.EIN.XXX.XXXX.SX.XXX.CHF.IS.N.M</t>
  </si>
  <si>
    <t>.M.EUKULVX.XX.NPH.XXX.XXXX.SX.XXX.CHF.IS.N.M</t>
  </si>
  <si>
    <t>.M.EUKULOU.XX.$$$.XXX.XXXX.SX.XXX.CHF.IS.N.M</t>
  </si>
  <si>
    <t>.M.EUKULOU.XX.ATV.XXX.XXXX.SX.XXX.CHF.IS.N.M</t>
  </si>
  <si>
    <t>.M.EUKULOU.XX.FJA.XXX.XXXX.SX.XXX.CHF.IS.N.M</t>
  </si>
  <si>
    <t>.M.EUKULOU.XX.INN.XXX.XXXX.SX.XXX.CHF.IS.N.M</t>
  </si>
  <si>
    <t>.M.EUKULOU.XX.SLI.XXX.XXXX.SX.XXX.CHF.IS.N.M</t>
  </si>
  <si>
    <t>.M.EUKULOU.XX.PEN.XXX.XXXX.SX.XXX.CHF.IS.N.M</t>
  </si>
  <si>
    <t>.M.EUKULOU.XX.SJO.XXX.XXXX.SX.XXX.CHF.IS.N.M</t>
  </si>
  <si>
    <t>.M.EUKULOU.XX.YFT.XXX.XXXX.SX.XXX.CHF.IS.N.M</t>
  </si>
  <si>
    <t>.M.EUKULOU.XX.SLY.XXX.XXXX.SX.XXX.CHF.IS.N.M</t>
  </si>
  <si>
    <t>.M.EUKULOU.XX.FHL.XXX.XXXX.SX.XXX.CHF.IS.N.M</t>
  </si>
  <si>
    <t>.M.EUKULOU.XX.INF.XXX.XXXX.SX.XXX.CHF.IS.N.M</t>
  </si>
  <si>
    <t>.M.EUKULOU.XX.TRY.XXX.XXXX.SX.XXX.CHF.IS.N.M</t>
  </si>
  <si>
    <t>.M.EUKULOU.XX.LIF.XXX.XXXX.SX.XXX.CHF.IS.N.M</t>
  </si>
  <si>
    <t>.M.EUKULOU.XX.OPI.XXX.XXXX.SX.XXX.CHF.IS.N.M</t>
  </si>
  <si>
    <t>.M.EUKULOU.XX.RSS.XXX.XXXX.SX.XXX.CHF.IS.N.M</t>
  </si>
  <si>
    <t>.M.EUKULOU.XX.BAJ.XXX.XXXX.SX.XXX.CHF.IS.N.M</t>
  </si>
  <si>
    <t>.M.EUKULOU.XX.EIB.XXX.XXXX.SX.XXX.CHF.IS.N.M</t>
  </si>
  <si>
    <t>.M.EUKULOU.XX.ANN.XXX.XXXX.SX.XXX.CHF.IS.N.M</t>
  </si>
  <si>
    <t>.M.EUKULOU.XX.NPH.XXX.XXXX.SX.XXX.CHF.IS.N.M</t>
  </si>
  <si>
    <t>.M.EUKULEL.XX.$$$.XXX.XXXX.SX.XXX.CHF.IS.N.M</t>
  </si>
  <si>
    <t>.M.EUKULEL.XX.ATV.XXX.XXXX.SX.XXX.CHF.IS.N.M</t>
  </si>
  <si>
    <t>.M.EUKULEL.XX.FJA.XXX.XXXX.SX.XXX.CHF.IS.N.M</t>
  </si>
  <si>
    <t>.M.EUKULEL.XX.INN.XXX.XXXX.SX.XXX.CHF.IS.N.M</t>
  </si>
  <si>
    <t>.M.EUKULEL.XX.SLI.XXX.XXXX.SX.XXX.CHF.IS.N.M</t>
  </si>
  <si>
    <t>.M.EUKULEL.XX.PEN.XXX.XXXX.SX.XXX.CHF.IS.N.M</t>
  </si>
  <si>
    <t>.M.EUKULEL.XX.SJO.XXX.XXXX.SX.XXX.CHF.IS.N.M</t>
  </si>
  <si>
    <t>.M.EUKULEL.XX.YFT.XXX.XXXX.SX.XXX.CHF.IS.N.M</t>
  </si>
  <si>
    <t>.M.EUKULEL.XX.SLY.XXX.XXXX.SX.XXX.CHF.IS.N.M</t>
  </si>
  <si>
    <t>.M.EUKULEL.XX.FHL.XXX.XXXX.SX.XXX.CHF.IS.N.M</t>
  </si>
  <si>
    <t>.M.EUKULEL.XX.INF.XXX.XXXX.SX.XXX.CHF.IS.N.M</t>
  </si>
  <si>
    <t>.M.EUKULEL.XX.TRY.XXX.XXXX.SX.XXX.CHF.IS.N.M</t>
  </si>
  <si>
    <t>.M.EUKULEL.XX.LIF.XXX.XXXX.SX.XXX.CHF.IS.N.M</t>
  </si>
  <si>
    <t>.M.EUKULEL.XX.OPI.XXX.XXXX.SX.XXX.CHF.IS.N.M</t>
  </si>
  <si>
    <t>.M.EUKULEL.XX.RSS.XXX.XXXX.SX.XXX.CHF.IS.N.M</t>
  </si>
  <si>
    <t>.M.EUKULEL.XX.BAJ.XXX.XXXX.SX.XXX.CHF.IS.N.M</t>
  </si>
  <si>
    <t>.M.EUKULEL.XX.EIN.XXX.XXXX.SX.XXX.CHF.IS.N.M</t>
  </si>
  <si>
    <t>.M.EUKULEL.XX.NPH.XXX.XXXX.SX.XXX.CHF.IS.N.M</t>
  </si>
  <si>
    <t>.M.EUKULUE.XX.$$$.XXX.XXXX.SX.XXX.CHF.IS.N.M</t>
  </si>
  <si>
    <t>.M.EUKULEH.XX.ERL.XXX.XXXX.SX.XXX.CHF.IS.N.M</t>
  </si>
  <si>
    <t>.M.EUKULEH.XX.ERI.XXX.XXXX.SX.XXX.CHF.IS.N.M</t>
  </si>
  <si>
    <t>.M.EUKULEH.XX.ERF.XXX.XXXX.SX.XXX.CHF.IS.N.M</t>
  </si>
  <si>
    <t>.M.EUKULEH.XX.ERA.XXX.XXXX.SX.XXX.CHF.IS.N.M</t>
  </si>
  <si>
    <t>.M.EUKULED.XX.ERL.XXX.XXXX.SX.XXX.CHF.IS.N.M</t>
  </si>
  <si>
    <t>.M.EUKULED.XX.ERI.XXX.XXXX.SX.XXX.CHF.IS.N.M</t>
  </si>
  <si>
    <t>.M.EUKULED.XX.ERF.XXX.XXXX.SX.XXX.CHF.IS.N.M</t>
  </si>
  <si>
    <t>.M.EUKULED.XX.ERA.XXX.XXXX.SX.XXX.CHF.IS.N.M</t>
  </si>
  <si>
    <t>.M.EUKULFF.XX.ERL.XXX.XXXX.SX.XXX.CHF.IS.N.M</t>
  </si>
  <si>
    <t>.M.EUKULFF.XX.ERI.XXX.XXXX.SX.XXX.CHF.IS.N.M</t>
  </si>
  <si>
    <t>.M.EUKULFF.XX.ERF.XXX.XXXX.SX.XXX.CHF.IS.N.M</t>
  </si>
  <si>
    <t>.M.EUKULFF.XX.ERA.XXX.XXXX.SX.XXX.CHF.IS.N.M</t>
  </si>
  <si>
    <t>.M.EUKULOL.XX.ERL.XXX.XXXX.SX.XXX.CHF.IS.N.M</t>
  </si>
  <si>
    <t>.M.EUKULOL.XX.ERI.XXX.XXXX.SX.XXX.CHF.IS.N.M</t>
  </si>
  <si>
    <t>.M.EUKULOL.XX.ERF.XXX.XXXX.SX.XXX.CHF.IS.N.M</t>
  </si>
  <si>
    <t>.M.EUKULOL.XX.ERA.XXX.XXXX.SX.XXX.CHF.IS.N.M</t>
  </si>
  <si>
    <t>.M.EUKNF$$.XX.XXX.XXX.XXXX.SX.XXX.CHF.IS.N.M</t>
  </si>
  <si>
    <t>.M.EUKNFST.XX.$$$.XXX.XXXX.SX.XXX.CHF.IS.N.M</t>
  </si>
  <si>
    <t>.M.EUKNFST.XX.ATV.XXX.XXXX.SX.XXX.CHF.IS.N.M</t>
  </si>
  <si>
    <t>.M.EUKNFST.XX.LAB.XXX.XXXX.SX.XXX.CHF.IS.N.M</t>
  </si>
  <si>
    <t>.M.EUKNFST.XX.SJA.XXX.XXXX.SX.XXX.CHF.IS.N.M</t>
  </si>
  <si>
    <t>.M.EUKNFST.XX.ILA.XXX.XXXX.SX.XXX.CHF.IS.N.M</t>
  </si>
  <si>
    <t>.M.EUKNFST.XX.ISJ.XXX.XXXX.SX.XXX.CHF.IS.N.M</t>
  </si>
  <si>
    <t>.M.EUKNFST.XX.IAN.XXX.XXXX.SX.XXX.CHF.IS.N.M</t>
  </si>
  <si>
    <t>.M.EUKNFST.XX.RAF.XXX.XXXX.SX.XXX.CHF.IS.N.M</t>
  </si>
  <si>
    <t>.M.EUKNFST.XX.MAN.XXX.XXXX.SX.XXX.CHF.IS.N.M</t>
  </si>
  <si>
    <t>.M.EUKNFST.XX.VEN.XXX.XXXX.SX.XXX.CHF.IS.N.M</t>
  </si>
  <si>
    <t>.M.EUKNFST.XX.SAG.XXX.XXXX.SX.XXX.CHF.IS.N.M</t>
  </si>
  <si>
    <t>.M.EUKNFST.XX.THF.XXX.XXXX.SX.XXX.CHF.IS.N.M</t>
  </si>
  <si>
    <t>.M.EUKNFST.XX.THH.XXX.XXXX.SX.XXX.CHF.IS.N.M</t>
  </si>
  <si>
    <t>.M.EUKNFST.XX.THA.XXX.XXXX.SX.XXX.CHF.IS.N.M</t>
  </si>
  <si>
    <t>.M.EUKNFST.XX.OFL.XXX.XXXX.SX.XXX.CHF.IS.N.M</t>
  </si>
  <si>
    <t>.M.EUKNFST.XX.FJA.XXX.XXXX.SX.XXX.CHF.IS.N.M</t>
  </si>
  <si>
    <t>.M.EUKNFST.XXINN.XXX.XXXX.SX.XXX.CHF.IS.N.M</t>
  </si>
  <si>
    <t>.M.EUKNFST.XX.SLI.XXX.XXXX.SX.XXX.CHF.IS.N.M</t>
  </si>
  <si>
    <t>.M.EUKNFST.XX.PEN.XXX.XXXX.SX.XXX.CHF.IS.N.M</t>
  </si>
  <si>
    <t>.M.EUKNFST.XX.SJO.XXX.XXXX.SX.XXX.CHF.IS.N.M</t>
  </si>
  <si>
    <t>.M.EUKNFST.XX.YFT.XXX.XXXX.SX.XXX.CHF.IS.N.M</t>
  </si>
  <si>
    <t>.M.EUKNFST.XX.SLY.XXX.XXXX.SX.XXX.CHF.IS.N.M</t>
  </si>
  <si>
    <t>.M.EUKNFST.XX.FHL.XXX.XXXX.SX.XXX.CHF.IS.N.M</t>
  </si>
  <si>
    <t>.M.EUKNFST.XX.INF.XXX.XXXX.SX.XXX.CHF.IS.N.M</t>
  </si>
  <si>
    <t>.M.EUKNFST.XX.TRY.XXX.XXXX.SX.XXX.CHF.IS.N.M</t>
  </si>
  <si>
    <t>.M.EUKNFST.XX.LIF.XXX.XXXX.SX.XXX.CHF.IS.N.M</t>
  </si>
  <si>
    <t>.M.EUKNFST.XX.OPI.XXX.XXXX.SX.XXX.CHF.IS.N.M</t>
  </si>
  <si>
    <t>.M.EUKNFST.XX.RSS.XXX.XXXX.SX.XXX.CHF.IS.N.M</t>
  </si>
  <si>
    <t>.M.EUKNFST.XX.BAJ.XXX.XXXX.SX.XXX.CHF.IS.N.M</t>
  </si>
  <si>
    <t>.M.EUKNFST.XX.EIN.XXX.XXXX.SX.XXX.CHF.IS.N.M</t>
  </si>
  <si>
    <t>.M.EUKNFST.XX.NPH.XXX.XXXX.SX.XXX.CHF.IS.N.M</t>
  </si>
  <si>
    <t>.M.EUKNFER.XX.ERL.XXX.XXXX.SX.XXX.CHF.IS.N.M</t>
  </si>
  <si>
    <t>.M.EUKNFEH.XX.ERL.XXX.XXXX.SX.XXX.CHF.IS.N.M</t>
  </si>
  <si>
    <t>.M.EUKNFEH.XX.ERI.XXX.XXXX.SX.XXX.CHF.IS.N.M</t>
  </si>
  <si>
    <t>.M.EUKNFEH.XX.ERF.XXX.XXXX.SX.XXX.CHF.IS.N.M</t>
  </si>
  <si>
    <t>.M.EUKNFEH.XX.ERA.XXX.XXXX.SX.XXX.CHF.IS.N.M</t>
  </si>
  <si>
    <t>.M.EUKNFED.XX.ERL.XXX.XXXX.SX.XXX.CHF.IS.N.M</t>
  </si>
  <si>
    <t>.M.EUKNFED.XX.ERI.XXX.XXXX.SX.XXX.CHF.IS.N.M</t>
  </si>
  <si>
    <t>.M.EUKNFED.XX.ERF.XXX.XXXX.SX.XXX.CHF.IS.N.M</t>
  </si>
  <si>
    <t>.M.EUKNFED.XX.ERA.XXX.XXXX.SX.XXX.CHF.IS.N.M</t>
  </si>
  <si>
    <t>.M.EUKNFFF.XX.ERL.XXX.XXXX.SX.XXX.CHF.IS.N.M</t>
  </si>
  <si>
    <t>.M.EUKNFFF.XX.ERI.XXX.XXXX.SX.XXX.CHF.IS.N.M</t>
  </si>
  <si>
    <t>.M.EUKNFFF.XX.ERF.XXX.XXXX.SX.XXX.CHF.IS.N.M</t>
  </si>
  <si>
    <t>.M.EUKNFFF.XX.ERA.XXX.XXXX.SX.XXX.CHF.IS.N.M</t>
  </si>
  <si>
    <t>.M.EUKNFOL.XX.ERL.XXX.XXXX.SX.XXX.CHF.IS.N.M</t>
  </si>
  <si>
    <t>.M.EUKNFOL.XX.ERI.XXX.XXXX.SX.XXX.CHF.IS.N.M</t>
  </si>
  <si>
    <t>.M.EUKNFOL.XX.ERF.XXX.XXXX.SX.XXX.CHF.IS.N.M</t>
  </si>
  <si>
    <t>.M.EUKNFOL.XX.ERO.XXX.XXXX.SX.XXX.CHF.IS.N.M</t>
  </si>
  <si>
    <t>.M.EUKNFOL.XX.ERA.XXX.XXXX.SX.XXX.CHF.IS.N.M</t>
  </si>
  <si>
    <t>.M.EUK$$$$.XX.$$$.XXX.XXXX.SX.XXX.ADR.IS.N.M</t>
  </si>
  <si>
    <t>//Sundurliðun útlána, ADR</t>
  </si>
  <si>
    <t>.M.EUKIT$$.XX.$$$.XXX.XXXX.SX.XXX.ADR.IS.N.M</t>
  </si>
  <si>
    <t>.M.EUKITII.XX.XXX.XXX.XXXX.SX.XXX.ADR.IS.N.M</t>
  </si>
  <si>
    <t>.M.EUKITIE.XX.XXX.XXX.XXXX.SX.XXX.ADR.IS.N.M</t>
  </si>
  <si>
    <t>.M.EUKITIT.XX.XXX.XXX.XXXX.SX.XXX.ADR.IS.N.M</t>
  </si>
  <si>
    <t>.M.EUKUL$$.XX.$$$.XXX.XXXX.SX.XXX.ADR.IS.N.M</t>
  </si>
  <si>
    <t>.M.EUKULIA.XX.$$$.XXX.XXXX.SX.XXX.ADR.IS.N.M</t>
  </si>
  <si>
    <t>.M.EUKULIA.XX.ATV.XXX.XXXX.SX.XXX.ADR.IS.N.M</t>
  </si>
  <si>
    <t>.M.EUKULIA.XX.FJA.XXX.XXXX.SX.XXX.ADR.IS.N.M</t>
  </si>
  <si>
    <t>.M.EUKULIA.XX.INN.XXX.XXXX.SX.XXX.ADR.IS.N.M</t>
  </si>
  <si>
    <t>.M.EUKULIA.XX.SLI.XXX.XXXX.SX.XXX.ADR.IS.N.M</t>
  </si>
  <si>
    <t>.M.EUKULIA.XX.PEN.XXX.XXXX.SX.XXX.ADR.IS.N.M</t>
  </si>
  <si>
    <t>.M.EUKULIA.XX.SJO.XXX.XXXX.SX.XXX.ADR.IS.N.M</t>
  </si>
  <si>
    <t>.M.EUKULIA.XX.YFT.XXX.XXXX.SX.XXX.ADR.IS.N.M</t>
  </si>
  <si>
    <t>.M.EUKULIA.XX.SLY.XXX.XXXX.SX.XXX.ADR.IS.N.M</t>
  </si>
  <si>
    <t>.M.EUKULIA.XX.FHL.XXX.XXXX.SX.XXX.ADR.IS.N.M</t>
  </si>
  <si>
    <t>.M.EUKULIA.XX.INF.XXX.XXXX.SX.XXX.ADR.IS.N.M</t>
  </si>
  <si>
    <t>.M.EUKULIA.XX.TRY.XXX.XXXX.SX.XXX.ADR.IS.N.M</t>
  </si>
  <si>
    <t>.M.EUKULIA.XX.LIF.XXX.XXXX.SX.XXX.ADR.IS.N.M</t>
  </si>
  <si>
    <t>.M.EUKULIA.XX.OPI.XXX.XXXX.SX.XXX.ADR.IS.N.M</t>
  </si>
  <si>
    <t>.M.EUKULIA.XX.RSS.XXX.XXXX.SX.XXX.ADR.IS.N.M</t>
  </si>
  <si>
    <t>.M.EUKULIA.XX.BAJ.XXX.XXXX.SX.XXX.ADR.IS.N.M</t>
  </si>
  <si>
    <t>.M.EUKULIA.XX.EIN.XXX.XXXX.SX.XXX.ADR.IS.N.M</t>
  </si>
  <si>
    <t>.M.EUKULIA.XX.NPH.XXX.XXXX.SX.XXX.ADR.IS.N.M</t>
  </si>
  <si>
    <t>.M.EUKULYL.XX.$$$.XXX.XXXX.SX.XXX.ADR.IS.N.M</t>
  </si>
  <si>
    <t>.M.EUKULYL.XX.ATV.XXX.XXXX.SX.XXX.ADR.IS.N.M</t>
  </si>
  <si>
    <t>.M.EUKULYL.XX.FJA.XXX.XXXX.SX.XXX.ADR.IS.N.M</t>
  </si>
  <si>
    <t>.M.EUKULYL.XX.INN.XXX.XXXX.SX.XXX.ADR.IS.N.M</t>
  </si>
  <si>
    <t>.M.EUKULYL.XX.SLI.XXX.XXXX.SX.XXX.ADR.IS.N.M</t>
  </si>
  <si>
    <t>.M.EUKULYL.XX.PEN.XXX.XXXX.SX.XXX.ADR.IS.N.M</t>
  </si>
  <si>
    <t>.M.EUKULYL.XX.SJO.XXX.XXXX.SX.XXX.ADR.IS.N.M</t>
  </si>
  <si>
    <t>.M.EUKULYL.XX.YFT.XXX.XXXX.SX.XXX.ADR.IS.N.M</t>
  </si>
  <si>
    <t>.M.EUKULYL.XX.SLY.XXX.XXXX.SX.XXX.ADR.IS.N.M</t>
  </si>
  <si>
    <t>.M.EUKULYL.XX.FHL.XXX.XXXX.SX.XXX.ADR.IS.N.M</t>
  </si>
  <si>
    <t>.M.EUKULYL.XX.INF.XXX.XXXX.SX.XXX.ADR.IS.N.M</t>
  </si>
  <si>
    <t>.M.EUKULYL.XX.TRY.XXX.XXXX.SX.XXX.ADR.IS.N.M</t>
  </si>
  <si>
    <t>.M.EUKULYL.XX.LIF.XXX.XXXX.SX.XXX.ADR.IS.N.M</t>
  </si>
  <si>
    <t>.M.EUKULYL.XX.OPI.XXX.XXXX.SX.XXX.ADR.IS.N.M</t>
  </si>
  <si>
    <t>.M.EUKULYL.XX.RSS.XXX.XXXX.SX.XXX.ADR.IS.N.M</t>
  </si>
  <si>
    <t>.M.EUKULYL.XX.BAJ.XXX.XXXX.SX.XXX.ADR.IS.N.M</t>
  </si>
  <si>
    <t>.M.EUKULYL.XX.EIN.XXX.XXXX.SX.XXX.ADR.IS.N.M</t>
  </si>
  <si>
    <t>.M.EUKULYL.XX.NPH.XXX.XXXX.SX.XXX.ADR.IS.N.M</t>
  </si>
  <si>
    <t>.M.EUKULVX.XX.$$$.XXX.XXXX.SX.XXX.ADR.IS.N.M</t>
  </si>
  <si>
    <t>.M.EUKULVX.XX.ATV.XXX.XXXX.SX.XXX.ADR.IS.N.M</t>
  </si>
  <si>
    <t>.M.EUKULVX.XX.FJA.XXX.XXXX.SX.XXX.ADR.IS.N.M</t>
  </si>
  <si>
    <t>.M.EUKULVX.XX.INN.XXX.XXXX.SX.XXX.ADR.IS.N.M</t>
  </si>
  <si>
    <t>.M.EUKULVX.XX.SLI.XXX.XXXX.SX.XXX.ADR.IS.N.M</t>
  </si>
  <si>
    <t>.M.EUKULVX.XX.PEN.XXX.XXXX.SX.XXX.ADR.IS.N.M</t>
  </si>
  <si>
    <t>.M.EUKULVX.XX.SJO.XXX.XXXX.SX.XXX.ADR.IS.N.M</t>
  </si>
  <si>
    <t>.M.EUKULVX.XX.YFT.XXX.XXXX.SX.XXX.ADR.IS.N.M</t>
  </si>
  <si>
    <t>.M.EUKULVX.XX.SLY.XXX.XXXX.SX.XXX.ADR.IS.N.M</t>
  </si>
  <si>
    <t>.M.EUKULVX.XX.FHL.XXX.XXXX.SX.XXX.ADR.IS.N.M</t>
  </si>
  <si>
    <t>.M.EUKULVX.XX.INF.XXX.XXXX.SX.XXX.ADR.IS.N.M</t>
  </si>
  <si>
    <t>.M.EUKULVX.XX.TRY.XXX.XXXX.SX.XXX.ADR.IS.N.M</t>
  </si>
  <si>
    <t>.M.EUKULVX.XX.LIF.XXX.XXXX.SX.XXX.ADR.IS.N.M</t>
  </si>
  <si>
    <t>.M.EUKULVX.XX.OPI.XXX.XXXX.SX.XXX.ADR.IS.N.M</t>
  </si>
  <si>
    <t>.M.EUKULVX.XX.RSS.XXX.XXXX.SX.XXX.ADR.IS.N.M</t>
  </si>
  <si>
    <t>.M.EUKULVX.XX.BAJ.XXX.XXXX.SX.XXX.ADR.IS.N.M</t>
  </si>
  <si>
    <t>.M.EUKULVX.XX.EIN.XXX.XXXX.SX.XXX.ADR.IS.N.M</t>
  </si>
  <si>
    <t>.M.EUKULVX.XX.NPH.XXX.XXXX.SX.XXX.ADR.IS.N.M</t>
  </si>
  <si>
    <t>.M.EUKULOU.XX.$$$.XXX.XXXX.SX.XXX.ADR.IS.N.M</t>
  </si>
  <si>
    <t>.M.EUKULOU.XX.ATV.XXX.XXXX.SX.XXX.ADR.IS.N.M</t>
  </si>
  <si>
    <t>.M.EUKULOU.XX.FJA.XXX.XXXX.SX.XXX.ADR.IS.N.M</t>
  </si>
  <si>
    <t>.M.EUKULOU.XX.INN.XXX.XXXX.SX.XXX.ADR.IS.N.M</t>
  </si>
  <si>
    <t>.M.EUKULOU.XX.SLI.XXX.XXXX.SX.XXX.ADR.IS.N.M</t>
  </si>
  <si>
    <t>.M.EUKULOU.XX.PEN.XXX.XXXX.SX.XXX.ADR.IS.N.M</t>
  </si>
  <si>
    <t>.M.EUKULOU.XX.SJO.XXX.XXXX.SX.XXX.ADR.IS.N.M</t>
  </si>
  <si>
    <t>.M.EUKULOU.XX.YFT.XXX.XXXX.SX.XXX.ADR.IS.N.M</t>
  </si>
  <si>
    <t>.M.EUKULOU.XX.SLY.XXX.XXXX.SX.XXX.ADR.IS.N.M</t>
  </si>
  <si>
    <t>.M.EUKULOU.XX.FHL.XXX.XXXX.SX.XXX.ADR.IS.N.M</t>
  </si>
  <si>
    <t>.M.EUKULOU.XX.INF.XXX.XXXX.SX.XXX.ADR.IS.N.M</t>
  </si>
  <si>
    <t>.M.EUKULOU.XX.TRY.XXX.XXXX.SX.XXX.ADR.IS.N.M</t>
  </si>
  <si>
    <t>.M.EUKULOU.XX.LIF.XXX.XXXX.SX.XXX.ADR.IS.N.M</t>
  </si>
  <si>
    <t>.M.EUKULOU.XX.OPI.XXX.XXXX.SX.XXX.ADR.IS.N.M</t>
  </si>
  <si>
    <t>.M.EUKULOU.XX.RSS.XXX.XXXX.SX.XXX.ADR.IS.N.M</t>
  </si>
  <si>
    <t>.M.EUKULOU.XX.BAJ.XXX.XXXX.SX.XXX.ADR.IS.N.M</t>
  </si>
  <si>
    <t>.M.EUKULOU.XX.EIB.XXX.XXXX.SX.XXX.ADR.IS.N.M</t>
  </si>
  <si>
    <t>.M.EUKULOU.XX.ANN.XXX.XXXX.SX.XXX.ADR.IS.N.M</t>
  </si>
  <si>
    <t>.M.EUKULOU.XX.NPH.XXX.XXXX.SX.XXX.ADR.IS.N.M</t>
  </si>
  <si>
    <t>.M.EUKULEL.XX.$$$.XXX.XXXX.SX.XXX.ADR.IS.N.M</t>
  </si>
  <si>
    <t>.M.EUKULEL.XX.ATV.XXX.XXXX.SX.XXX.ADR.IS.N.M</t>
  </si>
  <si>
    <t>.M.EUKULEL.XX.FJA.XXX.XXXX.SX.XXX.ADR.IS.N.M</t>
  </si>
  <si>
    <t>.M.EUKULEL.XX.INN.XXX.XXXX.SX.XXX.ADR.IS.N.M</t>
  </si>
  <si>
    <t>.M.EUKULEL.XX.SLI.XXX.XXXX.SX.XXX.ADR.IS.N.M</t>
  </si>
  <si>
    <t>.M.EUKULEL.XX.PEN.XXX.XXXX.SX.XXX.ADR.IS.N.M</t>
  </si>
  <si>
    <t>.M.EUKULEL.XX.SJO.XXX.XXXX.SX.XXX.ADR.IS.N.M</t>
  </si>
  <si>
    <t>.M.EUKULEL.XX.YFT.XXX.XXXX.SX.XXX.ADR.IS.N.M</t>
  </si>
  <si>
    <t>.M.EUKULEL.XX.SLY.XXX.XXXX.SX.XXX.ADR.IS.N.M</t>
  </si>
  <si>
    <t>.M.EUKULEL.XX.FHL.XXX.XXXX.SX.XXX.ADR.IS.N.M</t>
  </si>
  <si>
    <t>.M.EUKULEL.XX.INF.XXX.XXXX.SX.XXX.ADR.IS.N.M</t>
  </si>
  <si>
    <t>.M.EUKULEL.XX.TRY.XXX.XXXX.SX.XXX.ADR.IS.N.M</t>
  </si>
  <si>
    <t>.M.EUKULEL.XX.LIF.XXX.XXXX.SX.XXX.ADR.IS.N.M</t>
  </si>
  <si>
    <t>.M.EUKULEL.XX.OPI.XXX.XXXX.SX.XXX.ADR.IS.N.M</t>
  </si>
  <si>
    <t>.M.EUKULEL.XX.RSS.XXX.XXXX.SX.XXX.ADR.IS.N.M</t>
  </si>
  <si>
    <t>.M.EUKULEL.XX.BAJ.XXX.XXXX.SX.XXX.ADR.IS.N.M</t>
  </si>
  <si>
    <t>.M.EUKULEL.XX.EIN.XXX.XXXX.SX.XXX.ADR.IS.N.M</t>
  </si>
  <si>
    <t>.M.EUKULEL.XX.NPH.XXX.XXXX.SX.XXX.ADR.IS.N.M</t>
  </si>
  <si>
    <t>.M.EUKULUE.XX.$$$.XXX.XXXX.SX.XXX.ADR.IS.N.M</t>
  </si>
  <si>
    <t>.M.EUKULEH.XX.ERL.XXX.XXXX.SX.XXX.ADR.IS.N.M</t>
  </si>
  <si>
    <t>.M.EUKULEH.XX.ERI.XXX.XXXX.SX.XXX.ADR.IS.N.M</t>
  </si>
  <si>
    <t>.M.EUKULEH.XX.ERF.XXX.XXXX.SX.XXX.ADR.IS.N.M</t>
  </si>
  <si>
    <t>.M.EUKULEH.XX.ERA.XXX.XXXX.SX.XXX.ADR.IS.N.M</t>
  </si>
  <si>
    <t>.M.EUKULED.XX.ERL.XXX.XXXX.SX.XXX.ADR.IS.N.M</t>
  </si>
  <si>
    <t>.M.EUKULED.XX.ERI.XXX.XXXX.SX.XXX.ADR.IS.N.M</t>
  </si>
  <si>
    <t>.M.EUKULED.XX.ERF.XXX.XXXX.SX.XXX.ADR.IS.N.M</t>
  </si>
  <si>
    <t>.M.EUKULED.XX.ERA.XXX.XXXX.SX.XXX.ADR.IS.N.M</t>
  </si>
  <si>
    <t>.M.EUKULFF.XX.ERL.XXX.XXXX.SX.XXX.ADR.IS.N.M</t>
  </si>
  <si>
    <t>.M.EUKULFF.XX.ERI.XXX.XXXX.SX.XXX.ADR.IS.N.M</t>
  </si>
  <si>
    <t>.M.EUKULFF.XX.ERF.XXX.XXXX.SX.XXX.ADR.IS.N.M</t>
  </si>
  <si>
    <t>.M.EUKULFF.XX.ERA.XXX.XXXX.SX.XXX.ADR.IS.N.M</t>
  </si>
  <si>
    <t>.M.EUKULOL.XX.ERL.XXX.XXXX.SX.XXX.ADR.IS.N.M</t>
  </si>
  <si>
    <t>.M.EUKULOL.XX.ERI.XXX.XXXX.SX.XXX.ADR.IS.N.M</t>
  </si>
  <si>
    <t>.M.EUKULOL.XX.ERF.XXX.XXXX.SX.XXX.ADR.IS.N.M</t>
  </si>
  <si>
    <t>.M.EUKULOL.XX.ERA.XXX.XXXX.SX.XXX.ADR.IS.N.M</t>
  </si>
  <si>
    <t>.M.EUKNF$$.XX.XXX.XXX.XXXX.SX.XXX.ADR.IS.N.M</t>
  </si>
  <si>
    <t>.M.EUKNFST.XX.$$$.XXX.XXXX.SX.XXX.ADR.IS.N.M</t>
  </si>
  <si>
    <t>.M.EUKNFST.XX.ATV.XXX.XXXX.SX.XXX.ADR.IS.N.M</t>
  </si>
  <si>
    <t>.M.EUKNFST.XX.LAB.XXX.XXXX.SX.XXX.ADR.IS.N.M</t>
  </si>
  <si>
    <t>.M.EUKNFST.XX.SJA.XXX.XXXX.SX.XXX.ADR.IS.N.M</t>
  </si>
  <si>
    <t>.M.EUKNFST.XX.ILA.XXX.XXXX.SX.XXX.ADR.IS.N.M</t>
  </si>
  <si>
    <t>.M.EUKNFST.XX.ISJ.XXX.XXXX.SX.XXX.ADR.IS.N.M</t>
  </si>
  <si>
    <t>.M.EUKNFST.XX.IAN.XXX.XXXX.SX.XXX.ADR.IS.N.M</t>
  </si>
  <si>
    <t>.M.EUKNFST.XX.RAF.XXX.XXXX.SX.XXX.ADR.IS.N.M</t>
  </si>
  <si>
    <t>.M.EUKNFST.XX.MAN.XXX.XXXX.SX.XXX.ADR.IS.N.M</t>
  </si>
  <si>
    <t>.M.EUKNFST.XX.VEN.XXX.XXXX.SX.XXX.ADR.IS.N.M</t>
  </si>
  <si>
    <t>.M.EUKNFST.XX.SAG.XXX.XXXX.SX.XXX.ADR.IS.N.M</t>
  </si>
  <si>
    <t>.M.EUKNFST.XX.THF.XXX.XXXX.SX.XXX.ADR.IS.N.M</t>
  </si>
  <si>
    <t>.M.EUKNFST.XX.THH.XXX.XXXX.SX.XXX.ADR.IS.N.M</t>
  </si>
  <si>
    <t>.M.EUKNFST.XX.THA.XXX.XXXX.SX.XXX.ADR.IS.N.M</t>
  </si>
  <si>
    <t>.M.EUKNFST.XX.OFL.XXX.XXXX.SX.XXX.ADR.IS.N.M</t>
  </si>
  <si>
    <t>.M.EUKNFST.XX.FJA.XXX.XXXX.SX.XXX.ADR.IS.N.M</t>
  </si>
  <si>
    <t>.M.EUKNFST.XXINN.XXX.XXXX.SX.XXX.ADR.IS.N.M</t>
  </si>
  <si>
    <t>.M.EUKNFST.XX.SLI.XXX.XXXX.SX.XXX.ADR.IS.N.M</t>
  </si>
  <si>
    <t>.M.EUKNFST.XX.PEN.XXX.XXXX.SX.XXX.ADR.IS.N.M</t>
  </si>
  <si>
    <t>.M.EUKNFST.XX.SJO.XXX.XXXX.SX.XXX.ADR.IS.N.M</t>
  </si>
  <si>
    <t>.M.EUKNFST.XX.YFT.XXX.XXXX.SX.XXX.ADR.IS.N.M</t>
  </si>
  <si>
    <t>.M.EUKNFST.XX.SLY.XXX.XXXX.SX.XXX.ADR.IS.N.M</t>
  </si>
  <si>
    <t>.M.EUKNFST.XX.FHL.XXX.XXXX.SX.XXX.ADR.IS.N.M</t>
  </si>
  <si>
    <t>.M.EUKNFST.XX.INF.XXX.XXXX.SX.XXX.ADR.IS.N.M</t>
  </si>
  <si>
    <t>.M.EUKNFST.XX.TRY.XXX.XXXX.SX.XXX.ADR.IS.N.M</t>
  </si>
  <si>
    <t>.M.EUKNFST.XX.LIF.XXX.XXXX.SX.XXX.ADR.IS.N.M</t>
  </si>
  <si>
    <t>.M.EUKNFST.XX.OPI.XXX.XXXX.SX.XXX.ADR.IS.N.M</t>
  </si>
  <si>
    <t>.M.EUKNFST.XX.RSS.XXX.XXXX.SX.XXX.ADR.IS.N.M</t>
  </si>
  <si>
    <t>.M.EUKNFST.XX.BAJ.XXX.XXXX.SX.XXX.ADR.IS.N.M</t>
  </si>
  <si>
    <t>.M.EUKNFST.XX.EIN.XXX.XXXX.SX.XXX.ADR.IS.N.M</t>
  </si>
  <si>
    <t>.M.EUKNFST.XX.NPH.XXX.XXXX.SX.XXX.ADR.IS.N.M</t>
  </si>
  <si>
    <t>.M.EUKNFER.XX.ERL.XXX.XXXX.SX.XXX.ADR.IS.N.M</t>
  </si>
  <si>
    <t>.M.EUKNFEH.XX.ERL.XXX.XXXX.SX.XXX.ADR.IS.N.M</t>
  </si>
  <si>
    <t>.M.EUKNFEH.XX.ERI.XXX.XXXX.SX.XXX.ADR.IS.N.M</t>
  </si>
  <si>
    <t>.M.EUKNFEH.XX.ERF.XXX.XXXX.SX.XXX.ADR.IS.N.M</t>
  </si>
  <si>
    <t>.M.EUKNFEH.XX.ERA.XXX.XXXX.SX.XXX.ADR.IS.N.M</t>
  </si>
  <si>
    <t>.M.EUKNFED.XX.ERL.XXX.XXXX.SX.XXX.ADR.IS.N.M</t>
  </si>
  <si>
    <t>.M.EUKNFED.XX.ERI.XXX.XXXX.SX.XXX.ADR.IS.N.M</t>
  </si>
  <si>
    <t>.M.EUKNFED.XX.ERF.XXX.XXXX.SX.XXX.ADR.IS.N.M</t>
  </si>
  <si>
    <t>.M.EUKNFED.XX.ERA.XXX.XXXX.SX.XXX.ADR.IS.N.M</t>
  </si>
  <si>
    <t>.M.EUKNFFF.XX.ERL.XXX.XXXX.SX.XXX.ADR.IS.N.M</t>
  </si>
  <si>
    <t>.M.EUKNFFF.XX.ERI.XXX.XXXX.SX.XXX.ADR.IS.N.M</t>
  </si>
  <si>
    <t>.M.EUKNFFF.XX.ERF.XXX.XXXX.SX.XXX.ADR.IS.N.M</t>
  </si>
  <si>
    <t>.M.EUKNFFF.XX.ERA.XXX.XXXX.SX.XXX.ADR.IS.N.M</t>
  </si>
  <si>
    <t>.M.EUKNFOL.XX.ERL.XXX.XXXX.SX.XXX.ADR.IS.N.M</t>
  </si>
  <si>
    <t>.M.EUKNFOL.XX.ERI.XXX.XXXX.SX.XXX.ADR.IS.N.M</t>
  </si>
  <si>
    <t>.M.EUKNFOL.XX.ERF.XXX.XXXX.SX.XXX.ADR.IS.N.M</t>
  </si>
  <si>
    <t>.M.EUKNFOL.XX.ERO.XXX.XXXX.SX.XXX.ADR.IS.N.M</t>
  </si>
  <si>
    <t>.M.EUKNFOL.XX.ERA.XXX.XXXX.SX.XXX.ADR.IS.N.M</t>
  </si>
  <si>
    <t>.M.EAF$$$$.XX.$$$.$$$.XXXX.SX.XXX.XXX.IS.N.M</t>
  </si>
  <si>
    <t>.M.EAFVR$$.XX.$$$.$$$.XXXX.SX.XXX.XXX.IS.N.M</t>
  </si>
  <si>
    <t>.M.EAFVR$$.XX.ATV.$$$.XXXX.SX.XXX.XXX.IS.N.M</t>
  </si>
  <si>
    <t>.M.EAFVR$$.XX.FJA.$$$.XXXX.SX.XXX.XXX.IS.N.M</t>
  </si>
  <si>
    <t>.M.EAFVR$$.XX.INN.$$$.XXXX.SX.XXX.XXX.IS.N.M</t>
  </si>
  <si>
    <t>.M.EAFVR$$.XX.SLI.$$$.XXXX.SX.XXX.XXX.IS.N.M</t>
  </si>
  <si>
    <t>.M.EAFVR$$.XX.PEN.$$$.XXXX.SX.XXX.XXX.IS.N.M</t>
  </si>
  <si>
    <t>.M.EAFVR$$.XX.SJO.$$$.XXXX.SX.XXX.XXX.IS.N.M</t>
  </si>
  <si>
    <t>.M.EAFVR$$.XX.YFT.$$$.XXXX.SX.XXX.XXX.IS.N.M</t>
  </si>
  <si>
    <t>.M.EAFVR$$.XX.SLY.$$$.XXXX.SX.XXX.XXX.IS.N.M</t>
  </si>
  <si>
    <t>.M.EAFVR$$.XX.FHL.$$$.XXXX.SX.XXX.XXX.IS.N.M</t>
  </si>
  <si>
    <t>.M.EAFVR$$.XX.INF.$$$.XXXX.SX.XXX.XXX.IS.N.M</t>
  </si>
  <si>
    <t>.M.EAFVR$$.XX.TRY.$$$.XXXX.SX.XXX.XXX.IS.N.M</t>
  </si>
  <si>
    <t>.M.EAFVR$$.XX.LIF.$$$.XXXX.SX.XXX.XXX.IS.N.M</t>
  </si>
  <si>
    <t>.M.EAFVR$$.XX.OPI.$$$.XXXX.SX.XXX.XXX.IS.N.M</t>
  </si>
  <si>
    <t>.M.EAFVR$$.XX.RSS.$$$.XXXX.SX.XXX.XXX.IS.N.M</t>
  </si>
  <si>
    <t>.M.EAFVR$$.XX.BAJ.$$$.XXXX.SX.XXX.XXX.IS.N.M</t>
  </si>
  <si>
    <t>.M.EAFVR$$.XX.EIN.$$$.XXXX.SX.XXX.XXX.IS.N.M</t>
  </si>
  <si>
    <t>.M.EAFVR$$.XX.NPH.$$$.XXXX.SX.XXX.XXX.IS.N.M</t>
  </si>
  <si>
    <t>.M.EAFVR$$.XX.ERL.$$$.XXXX.SX.XXX.XXX.IS.N.M</t>
  </si>
  <si>
    <t>.M.EAFVR$$.XX.ERS.$$$.XXXX.SX.XXX.XXX.IS.N.M</t>
  </si>
  <si>
    <t>.M.EAFVR$$.XX.ERI.$$$.XXXX.SX.XXX.XXX.IS.N.M</t>
  </si>
  <si>
    <t>.M.EAFVR$$.XX.ERP.$$$.XXXX.SX.XXX.XXX.IS.N.M</t>
  </si>
  <si>
    <t>.M.EAFVR$$.XX.ERV.$$$.XXXX.SX.XXX.XXX.IS.N.M</t>
  </si>
  <si>
    <t>.M.EAFVR$$.XX.ERF.$$$.XXXX.SX.XXX.XXX.IS.N.M</t>
  </si>
  <si>
    <t>.M.EAFVR$$.XX.ERO.$$$.XXXX.SX.XXX.XXX.IS.N.M</t>
  </si>
  <si>
    <t>.M.EAFVR$$.XX.ERA.$$$.XXXX.SX.XXX.XXX.IS.N.M</t>
  </si>
  <si>
    <t>.M.EAFFS$$.XX.$$$.$$$.XXXX.SX.XXX.XXX.IS.N.M</t>
  </si>
  <si>
    <t>.M.EAFFS$$.XX.ATV.$$$.XXXX.SX.XXX.XXX.IS.N.M</t>
  </si>
  <si>
    <t>.M.EAFFS$$.XX.FJA.$$$.XXXX.SX.XXX.XXX.IS.N.M</t>
  </si>
  <si>
    <t>.M.EAFFS$$.XX.INN.$$$.XXXX.SX.XXX.XXX.IS.N.M</t>
  </si>
  <si>
    <t>.M.EAFFS$$.XX.SLI.$$$.XXXX.SX.XXX.XXX.IS.N.M</t>
  </si>
  <si>
    <t>.M.EAFFS$$.XX.PEN.$$$.XXXX.SX.XXX.XXX.IS.N.M</t>
  </si>
  <si>
    <t>.M.EAFFS$$.XX.SJO.$$$.XXXX.SX.XXX.XXX.IS.N.M</t>
  </si>
  <si>
    <t>.M.EAFFS$$.XX.YFT.$$$.XXXX.SX.XXX.XXX.IS.N.M</t>
  </si>
  <si>
    <t>.M.EAFFS$$.XX.SLY.$$$.XXXX.SX.XXX.XXX.IS.N.M</t>
  </si>
  <si>
    <t>.M.EAFFS$$.XX.FHL.$$$.XXXX.SX.XXX.XXX.IS.N.M</t>
  </si>
  <si>
    <t>.M.EAFFS$$.XX.INF.$$$.XXXX.SX.XXX.XXX.IS.N.M</t>
  </si>
  <si>
    <t>.M.EAFFS$$.XX.TRY.$$$.XXXX.SX.XXX.XXX.IS.N.M</t>
  </si>
  <si>
    <t>.M.EAFFS$$.XX.LIF.$$$.XXXX.SX.XXX.XXX.IS.N.M</t>
  </si>
  <si>
    <t>.M.EAFFS$$.XX.OPI.$$$.XXXX.SX.XXX.XXX.IS.N.M</t>
  </si>
  <si>
    <t>.M.EAFFS$$.XX.RSS.$$$.XXXX.SX.XXX.XXX.IS.N.M</t>
  </si>
  <si>
    <t>.M.EAFFS$$.XX.BAJ.$$$.XXXX.SX.XXX.XXX.IS.N.M</t>
  </si>
  <si>
    <t>.M.EAFFS$$.XX.EIN.$$$.XXXX.SX.XXX.XXX.IS.N.M</t>
  </si>
  <si>
    <t>.M.EAFFS$$.XX.NPH.$$$.XXXX.SX.XXX.XXX.IS.N.M</t>
  </si>
  <si>
    <t>.M.EAFFS$$.XX.ERL.$$$.XXXX.SX.XXX.XXX.IS.N.M</t>
  </si>
  <si>
    <t>.M.EAFFS$$.XX.ERS.$$$.XXXX.SX.XXX.XXX.IS.N.M</t>
  </si>
  <si>
    <t>.M.EAFFS$$.XX.ERI.$$$.XXXX.SX.XXX.XXX.IS.N.M</t>
  </si>
  <si>
    <t>.M.EAFFS$$.XX.ERP.$$$.XXXX.SX.XXX.XXX.IS.N.M</t>
  </si>
  <si>
    <t>.M.EAFFS$$.XX.ERV.$$$.XXXX.SX.XXX.XXX.IS.N.M</t>
  </si>
  <si>
    <t>.M.EAFFS$$.XX.ERF.$$$.XXXX.SX.XXX.XXX.IS.N.M</t>
  </si>
  <si>
    <t>.M.EAFFS$$.XX.ERO.$$$.XXXX.SX.XXX.XXX.IS.N.M</t>
  </si>
  <si>
    <t>.M.EAFFS$$.XX.ERA.$$$.XXXX.SX.XXX.XXX.IS.N.M</t>
  </si>
  <si>
    <t>.M.EAFSS$$.XX.$$$.$$$.XXXX.SX.XXX.XXX.IS.N.M</t>
  </si>
  <si>
    <t>.M.EAFSS$$.XX.ATV.$$$.XXXX.SX.XXX.XXX.IS.N.M</t>
  </si>
  <si>
    <t>.M.EAFSS$$.XX.FJA.$$$.XXXX.SX.XXX.XXX.IS.N.M</t>
  </si>
  <si>
    <t>.M.EAFSS$$.XX.INN.$$$.XXXX.SX.XXX.XXX.IS.N.M</t>
  </si>
  <si>
    <t>.M.EAFSS$$.XX.SLI.$$$.XXXX.SX.XXX.XXX.IS.N.M</t>
  </si>
  <si>
    <t>.M.EAFSS$$.XX.PEN.$$$.XXXX.SX.XXX.XXX.IS.N.M</t>
  </si>
  <si>
    <t>.M.EAFSS$$.XX.SJO.$$$.XXXX.SX.XXX.XXX.IS.N.M</t>
  </si>
  <si>
    <t>.M.EAFSS$$.XX.YFT.$$$.XXXX.SX.XXX.XXX.IS.N.M</t>
  </si>
  <si>
    <t>.M.EAFSS$$.XX.SLY.$$$.XXXX.SX.XXX.XXX.IS.N.M</t>
  </si>
  <si>
    <t>.M.EAFSS$$.XX.FHL.$$$.XXXX.SX.XXX.XXX.IS.N.M</t>
  </si>
  <si>
    <t>.M.EAFSS$$.XX.INF.$$$.XXXX.SX.XXX.XXX.IS.N.M</t>
  </si>
  <si>
    <t>.M.EAFSS$$.XX.TRY.$$$.XXXX.SX.XXX.XXX.IS.N.M</t>
  </si>
  <si>
    <t>.M.EAFSS$$.XX.LIF.$$$.XXXX.SX.XXX.XXX.IS.N.M</t>
  </si>
  <si>
    <t>.M.EAFSS$$.XX.OPI.$$$.XXXX.SX.XXX.XXX.IS.N.M</t>
  </si>
  <si>
    <t>.M.EAFSS$$.XX.RSS.$$$.XXXX.SX.XXX.XXX.IS.N.M</t>
  </si>
  <si>
    <t>.M.EAFSS$$.XX.BAJ.$$$.XXXX.SX.XXX.XXX.IS.N.M</t>
  </si>
  <si>
    <t>.M.EAFSS$$.XX.EIN.$$$.XXXX.SX.XXX.XXX.IS.N.M</t>
  </si>
  <si>
    <t>.M.EAFSS$$.XX.NPH.$$$.XXXX.SX.XXX.XXX.IS.N.M</t>
  </si>
  <si>
    <t>.M.EAFSS$$.XX.ERL.$$$.XXXX.SX.XXX.XXX.IS.N.M</t>
  </si>
  <si>
    <t>.M.EAFSS$$.XX.ERS.$$$.XXXX.SX.XXX.XXX.IS.N.M</t>
  </si>
  <si>
    <t>.M.EAFSS$$.XX.ERI.$$$.XXXX.SX.XXX.XXX.IS.N.M</t>
  </si>
  <si>
    <t>.M.EAFSS$$.XX.ERP.$$$.XXXX.SX.XXX.XXX.IS.N.M</t>
  </si>
  <si>
    <t>.M.EAFSS$$.XX.ERV.$$$.XXXX.SX.XXX.XXX.IS.N.M</t>
  </si>
  <si>
    <t>.M.EAFSS$$.XX.ERF.$$$.XXXX.SX.XXX.XXX.IS.N.M</t>
  </si>
  <si>
    <t>.M.EAFSS$$.XX.ERO.$$$.XXXX.SX.XXX.XXX.IS.N.M</t>
  </si>
  <si>
    <t>.M.EAFSS$$.XX.ERA.$$$.XXXX.SX.XXX.XXX.IS.N.M</t>
  </si>
  <si>
    <t>.M.EAFVR$$.XX.ATV.OPI.XXXX.SX.XXX.XXX.IS.N.M</t>
  </si>
  <si>
    <t>.M.EAFVR$$.XX.FJA.OPI.XXXX.SX.XXX.XXX.IS.N.M</t>
  </si>
  <si>
    <t>.M.EAFVR$$.XX.INN.OPI.XXXX.SX.XXX.XXX.IS.N.M</t>
  </si>
  <si>
    <t>.M.EAFVR$$.XX.SLI.OPI.XXXX.SX.XXX.XXX.IS.N.M</t>
  </si>
  <si>
    <t>.M.EAFVR$$.XX.PEN.OPI.XXXX.SX.XXX.XXX.IS.N.M</t>
  </si>
  <si>
    <t>.M.EAFVR$$.XX.SJO.OPI.XXXX.SX.XXX.XXX.IS.N.M</t>
  </si>
  <si>
    <t>.M.EAFVR$$.XX.YFT.OPI.XXXX.SX.XXX.XXX.IS.N.M</t>
  </si>
  <si>
    <t>.M.EAFVR$$.XX.SLY.OPI.XXXX.SX.XXX.XXX.IS.N.M</t>
  </si>
  <si>
    <t>.M.EAFVR$$.XX.FHL.OPI.XXXX.SX.XXX.XXX.IS.N.M</t>
  </si>
  <si>
    <t>.M.EAFVR$$.XX.INF.OPI.XXXX.SX.XXX.XXX.IS.N.M</t>
  </si>
  <si>
    <t>.M.EAFVR$$.XX.TRY.OPI.XXXX.SX.XXX.XXX.IS.N.M</t>
  </si>
  <si>
    <t>.M.EAFVR$$.XX.LIF.OPI.XXXX.SX.XXX.XXX.IS.N.M</t>
  </si>
  <si>
    <t>.M.EAFFS$$.XX.ATV.OPI.XXXX.SX.XXX.XXX.IS.N.M</t>
  </si>
  <si>
    <t>.M.EAFFS$$.XX.FJA.OPI.XXXX.SX.XXX.XXX.IS.N.M</t>
  </si>
  <si>
    <t>.M.EAFFS$$.XX.INN.OPI.XXXX.SX.XXX.XXX.IS.N.M</t>
  </si>
  <si>
    <t>.M.EAFFS$$.XX.SLI.OPI.XXXX.SX.XXX.XXX.IS.N.M</t>
  </si>
  <si>
    <t>.M.EAFFS$$.XX.PEN.OPI.XXXX.SX.XXX.XXX.IS.N.M</t>
  </si>
  <si>
    <t>.M.EAFFS$$.XX.SJO.OPI.XXXX.SX.XXX.XXX.IS.N.M</t>
  </si>
  <si>
    <t>.M.EAFFS$$.XX.YFT.OPI.XXXX.SX.XXX.XXX.IS.N.M</t>
  </si>
  <si>
    <t>.M.EAFFS$$.XX.SLY.OPI.XXXX.SX.XXX.XXX.IS.N.M</t>
  </si>
  <si>
    <t>.M.EAFFS$$.XX.FHL.OPI.XXXX.SX.XXX.XXX.IS.N.M</t>
  </si>
  <si>
    <t>.M.EAFFS$$.XX.INF.OPI.XXXX.SX.XXX.XXX.IS.N.M</t>
  </si>
  <si>
    <t>.M.EAFFS$$.XX.TRY.OPI.XXXX.SX.XXX.XXX.IS.N.M</t>
  </si>
  <si>
    <t>.M.EAFFS$$.XX.LIF.OPI.XXXX.SX.XXX.XXX.IS.N.M</t>
  </si>
  <si>
    <t>.M.EAFSS$$.XX.ATV.OPI.XXXX.SX.XXX.XXX.IS.N.M</t>
  </si>
  <si>
    <t>.M.EAFSS$$.XX.FJA.OPI.XXXX.SX.XXX.XXX.IS.N.M</t>
  </si>
  <si>
    <t>.M.EAFSS$$.XX.INN.OPI.XXXX.SX.XXX.XXX.IS.N.M</t>
  </si>
  <si>
    <t>.M.EAFSS$$.XX.SLI.OPI.XXXX.SX.XXX.XXX.IS.N.M</t>
  </si>
  <si>
    <t>.M.EAFSS$$.XX.PEN.OPI.XXXX.SX.XXX.XXX.IS.N.M</t>
  </si>
  <si>
    <t>.M.EAFSS$$.XX.SJO.OPI.XXXX.SX.XXX.XXX.IS.N.M</t>
  </si>
  <si>
    <t>.M.EAFSS$$.XX.YFT.OPI.XXXX.SX.XXX.XXX.IS.N.M</t>
  </si>
  <si>
    <t>.M.EAFSS$$.XX.SLY.OPI.XXXX.SX.XXX.XXX.IS.N.M</t>
  </si>
  <si>
    <t>.M.EAFSS$$.XX.FHL.OPI.XXXX.SX.XXX.XXX.IS.N.M</t>
  </si>
  <si>
    <t>.M.EAFSS$$.XX.INF.OPI.XXXX.SX.XXX.XXX.IS.N.M</t>
  </si>
  <si>
    <t>.M.EAFSS$$.XX.TRY.OPI.XXXX.SX.XXX.XXX.IS.N.M</t>
  </si>
  <si>
    <t>.M.EAFSS$$.XX.LIF.OPI.XXXX.SX.XXX.XXX.IS.N.M</t>
  </si>
  <si>
    <t>.M.EAFVR$$.XX.ATV.EIF.XXXX.SX.XXX.XXX.IS.N.M</t>
  </si>
  <si>
    <t>.M.EAFVR$$.XX.FJA.EIF.XXXX.SX.XXX.XXX.IS.N.M</t>
  </si>
  <si>
    <t>.M.EAFVR$$.XX.INN.EIF.XXXX.SX.XXX.XXX.IS.N.M</t>
  </si>
  <si>
    <t>.M.EAFVR$$.XX.SLI.EIF.XXXX.SX.XXX.XXX.IS.N.M</t>
  </si>
  <si>
    <t>.M.EAFVR$$.XX.PEN.EIF.XXXX.SX.XXX.XXX.IS.N.M</t>
  </si>
  <si>
    <t>.M.EAFVR$$.XX.SJO.EIF.XXXX.SX.XXX.XXX.IS.N.M</t>
  </si>
  <si>
    <t>.M.EAFVR$$.XX.YFT.EIF.XXXX.SX.XXX.XXX.IS.N.M</t>
  </si>
  <si>
    <t>.M.EAFVR$$.XX.SLY.EIF.XXXX.SX.XXX.XXX.IS.N.M</t>
  </si>
  <si>
    <t>.M.EAFVR$$.XX.FHL.EIF.XXXX.SX.XXX.XXX.IS.N.M</t>
  </si>
  <si>
    <t>.M.EAFVR$$.XX.INF.EIF.XXXX.SX.XXX.XXX.IS.N.M</t>
  </si>
  <si>
    <t>.M.EAFVR$$.XX.TRY.EIF.XXXX.SX.XXX.XXX.IS.N.M</t>
  </si>
  <si>
    <t>.M.EAFVR$$.XX.LIF.EIF.XXXX.SX.XXX.XXX.IS.N.M</t>
  </si>
  <si>
    <t>.M.EAFFS$$.XX.ATV.EIF.XXXX.SX.XXX.XXX.IS.N.M</t>
  </si>
  <si>
    <t>.M.EAFFS$$.XX.FJA.EIF.XXXX.SX.XXX.XXX.IS.N.M</t>
  </si>
  <si>
    <t>.M.EAFFS$$.XX.INN.EIF.XXXX.SX.XXX.XXX.IS.N.M</t>
  </si>
  <si>
    <t>.M.EAFFS$$.XX.SLI.EIF.XXXX.SX.XXX.XXX.IS.N.M</t>
  </si>
  <si>
    <t>.M.EAFFS$$.XX.PEN.EIF.XXXX.SX.XXX.XXX.IS.N.M</t>
  </si>
  <si>
    <t>.M.EAFFS$$.XX.SJO.EIF.XXXX.SX.XXX.XXX.IS.N.M</t>
  </si>
  <si>
    <t>.M.EAFFS$$.XX.YFT.EIF.XXXX.SX.XXX.XXX.IS.N.M</t>
  </si>
  <si>
    <t>.M.EAFFS$$.XX.SLY.EIF.XXXX.SX.XXX.XXX.IS.N.M</t>
  </si>
  <si>
    <t>.M.EAFFS$$.XX.FHL.EIF.XXXX.SX.XXX.XXX.IS.N.M</t>
  </si>
  <si>
    <t>.M.EAFFS$$.XX.INF.EIF.XXXX.SX.XXX.XXX.IS.N.M</t>
  </si>
  <si>
    <t>.M.EAFFS$$.XX.TRY.EIF.XXXX.SX.XXX.XXX.IS.N.M</t>
  </si>
  <si>
    <t>.M.EAFFS$$.XX.LIF.EIF.XXXX.SX.XXX.XXX.IS.N.M</t>
  </si>
  <si>
    <t>.M.EAFSS$$.XX.ATV.EIF.XXXX.SX.XXX.XXX.IS.N.M</t>
  </si>
  <si>
    <t>.M.EAFSS$$.XX.FJA.EIF.XXXX.SX.XXX.XXX.IS.N.M</t>
  </si>
  <si>
    <t>.M.EAFSS$$.XX.INN.EIF.XXXX.SX.XXX.XXX.IS.N.M</t>
  </si>
  <si>
    <t>.M.EAFSS$$.XX.SLI.EIF.XXXX.SX.XXX.XXX.IS.N.M</t>
  </si>
  <si>
    <t>.M.EAFSS$$.XX.PEN.EIF.XXXX.SX.XXX.XXX.IS.N.M</t>
  </si>
  <si>
    <t>.M.EAFSS$$.XX.SJO.EIF.XXXX.SX.XXX.XXX.IS.N.M</t>
  </si>
  <si>
    <t>.M.EAFSS$$.XX.YFT.EIF.XXXX.SX.XXX.XXX.IS.N.M</t>
  </si>
  <si>
    <t>.M.EAFSS$$.XX.SLY.EIF.XXXX.SX.XXX.XXX.IS.N.M</t>
  </si>
  <si>
    <t>.M.EAFSS$$.XX.FHL.EIF.XXXX.SX.XXX.XXX.IS.N.M</t>
  </si>
  <si>
    <t>.M.EAFSS$$.XX.INF.EIF.XXXX.SX.XXX.XXX.IS.N.M</t>
  </si>
  <si>
    <t>.M.EAFSS$$.XX.TRY.EIF.XXXX.SX.XXX.XXX.IS.N.M</t>
  </si>
  <si>
    <t>.M.EAFSS$$.XX.LIF.EIF.XXXX.SX.XXX.XXX.IS.N.M</t>
  </si>
  <si>
    <t>.M.EAF$$$$.XX.$$$.XXX.XXXX.SX.XXX.ISK.IS.N.M</t>
  </si>
  <si>
    <t>.M.EAFVR$$.XX.$$$.XXX.XXXX.SX.XXX.ISK.IS.N.M</t>
  </si>
  <si>
    <t>.M.EAFVR$$.XX.ATV.XXX.XXXX.SX.XXX.ISK.IS.N.M</t>
  </si>
  <si>
    <t>.M.EAFVR$$.XX.FJA.XXX.XXXX.SX.XXX.ISK.IS.N.M</t>
  </si>
  <si>
    <t>.M.EAFVR$$.XX.INN.XXX.XXXX.SX.XXX.ISK.IS.N.M</t>
  </si>
  <si>
    <t>.M.EAFVR$$.XX.SLI.XXX.XXXX.SX.XXX.ISK.IS.N.M</t>
  </si>
  <si>
    <t>.M.EAFVR$$.XX.PEN.XXX.XXXX.SX.XXX.ISK.IS.N.M</t>
  </si>
  <si>
    <t>.M.EAFVR$$.XX.SJO.XXX.XXXX.SX.XXX.ISK.IS.N.M</t>
  </si>
  <si>
    <t>.M.EAFVR$$.XX.YFT.XXX.XXXX.SX.XXX.ISK.IS.N.M</t>
  </si>
  <si>
    <t>.M.EAFVR$$.XX.SLY.XXX.XXXX.SX.XXX.ISK.IS.N.M</t>
  </si>
  <si>
    <t>.M.EAFVR$$.XX.FHL.XXX.XXXX.SX.XXX.ISK.IS.N.M</t>
  </si>
  <si>
    <t>.M.EAFVR$$.XX.INF.XXX.XXXX.SX.XXX.ISK.IS.N.M</t>
  </si>
  <si>
    <t>.M.EAFVR$$.XX.TRY.XXX.XXXX.SX.XXX.ISK.IS.N.M</t>
  </si>
  <si>
    <t>.M.EAFVR$$.XX.LIF.XXX.XXXX.SX.XXX.ISK.IS.N.M</t>
  </si>
  <si>
    <t>.M.EAFVR$$.XX.OPI.XXX.XXXX.SX.XXX.ISK.IS.N.M</t>
  </si>
  <si>
    <t>.M.EAFVR$$.XX.RSS.XXX.XXXX.SX.XXX.ISK.IS.N.M</t>
  </si>
  <si>
    <t>.M.EAFVR$$.XX.BAJ.XXX.XXXX.SX.XXX.ISK.IS.N.M</t>
  </si>
  <si>
    <t>.M.EAFVR$$.XX.EIN.XXX.XXXX.SX.XXX.ISK.IS.N.M</t>
  </si>
  <si>
    <t>.M.EAFVR$$.XX.NPH.XXX.XXXX.SX.XXX.ISK.IS.N.M</t>
  </si>
  <si>
    <t>.M.EAFVR$$.XX.ERL.XXX.XXXX.SX.XXX.ISK.IS.N.M</t>
  </si>
  <si>
    <t>.M.EAFVR$$.XX.ERS.XXX.XXXX.SX.XXX.ISK.IS.N.M</t>
  </si>
  <si>
    <t>.M.EAFVR$$.XX.ERI.XXX.XXXX.SX.XXX.ISK.IS.N.M</t>
  </si>
  <si>
    <t>.M.EAFVR$$.XX.ERP.XXX.XXXX.SX.XXX.ISK.IS.N.M</t>
  </si>
  <si>
    <t>.M.EAFVR$$.XX.ERV.XXX.XXXX.SX.XXX.ISK.IS.N.M</t>
  </si>
  <si>
    <t>.M.EAFVR$$.XX.ERF.XXX.XXXX.SX.XXX.ISK.IS.N.M</t>
  </si>
  <si>
    <t>.M.EAFVR$$.XX.ERO.XXX.XXXX.SX.XXX.ISK.IS.N.M</t>
  </si>
  <si>
    <t>.M.EAFVR$$.XX.ERA.XXX.XXXX.SX.XXX.ISK.IS.N.M</t>
  </si>
  <si>
    <t>.M.EAFFS$$.XX.$$$.XXX.XXXX.SX.XXX.ISK.IS.N.M</t>
  </si>
  <si>
    <t>.M.EAFFS$$.XX.ATV.XXX.XXXX.SX.XXX.ISK.IS.N.M</t>
  </si>
  <si>
    <t>.M.EAFFS$$.XX.FJA.XXX.XXXX.SX.XXX.ISK.IS.N.M</t>
  </si>
  <si>
    <t>.M.EAFFS$$.XX.INN.XXX.XXXX.SX.XXX.ISK.IS.N.M</t>
  </si>
  <si>
    <t>.M.EAFFS$$.XX.SLI.XXX.XXXX.SX.XXX.ISK.IS.N.M</t>
  </si>
  <si>
    <t>.M.EAFFS$$.XX.PEN.XXX.XXXX.SX.XXX.ISK.IS.N.M</t>
  </si>
  <si>
    <t>.M.EAFFS$$.XX.SJO.XXX.XXXX.SX.XXX.ISK.IS.N.M</t>
  </si>
  <si>
    <t>.M.EAFFS$$.XX.YFT.XXX.XXXX.SX.XXX.ISK.IS.N.M</t>
  </si>
  <si>
    <t>.M.EAFFS$$.XX.SLY.XXX.XXXX.SX.XXX.ISK.IS.N.M</t>
  </si>
  <si>
    <t>.M.EAFFS$$.XX.FHL.XXX.XXXX.SX.XXX.ISK.IS.N.M</t>
  </si>
  <si>
    <t>.M.EAFFS$$.XX.INF.XXX.XXXX.SX.XXX.ISK.IS.N.M</t>
  </si>
  <si>
    <t>.M.EAFFS$$.XX.TRY.XXX.XXXX.SX.XXX.ISK.IS.N.M</t>
  </si>
  <si>
    <t>.M.EAFFS$$.XX.LIF.XXX.XXXX.SX.XXX.ISK.IS.N.M</t>
  </si>
  <si>
    <t>.M.EAFFS$$.XX.OPI.XXX.XXXX.SX.XXX.ISK.IS.N.M</t>
  </si>
  <si>
    <t>.M.EAFFS$$.XX.RSS.XXX.XXXX.SX.XXX.ISK.IS.N.M</t>
  </si>
  <si>
    <t>.M.EAFFS$$.XX.BAJ.XXX.XXXX.SX.XXX.ISK.IS.N.M</t>
  </si>
  <si>
    <t>.M.EAFFS$$.XX.EIN.XXX.XXXX.SX.XXX.ISK.IS.N.M</t>
  </si>
  <si>
    <t>.M.EAFFS$$.XX.NPH.XXX.XXXX.SX.XXX.ISK.IS.N.M</t>
  </si>
  <si>
    <t>.M.EAFFS$$.XX.ERL.XXX.XXXX.SX.XXX.ISK.IS.N.M</t>
  </si>
  <si>
    <t>.M.EAFFS$$.XX.ERS.XXX.XXXX.SX.XXX.ISK.IS.N.M</t>
  </si>
  <si>
    <t>.M.EAFFS$$.XX.ERI.XXX.XXXX.SX.XXX.ISK.IS.N.M</t>
  </si>
  <si>
    <t>.M.EAFFS$$.XX.ERP.XXX.XXXX.SX.XXX.ISK.IS.N.M</t>
  </si>
  <si>
    <t>.M.EAFFS$$.XX.ERV.XXX.XXXX.SX.XXX.ISK.IS.N.M</t>
  </si>
  <si>
    <t>.M.EAFFS$$.XX.ERF.XXX.XXXX.SX.XXX.ISK.IS.N.M</t>
  </si>
  <si>
    <t>.M.EAFFS$$.XX.ERO.XXX.XXXX.SX.XXX.ISK.IS.N.M</t>
  </si>
  <si>
    <t>.M.EAFFS$$.XX.ERA.XXX.XXXX.SX.XXX.ISK.IS.N.M</t>
  </si>
  <si>
    <t>.M.EAFSS$$.XX.$$$.XXX.XXXX.SX.XXX.ISK.IS.N.M</t>
  </si>
  <si>
    <t>.M.EAFSS$$.XX.ATV.XXX.XXXX.SX.XXX.ISK.IS.N.M</t>
  </si>
  <si>
    <t>.M.EAFSS$$.XX.FJA.XXX.XXXX.SX.XXX.ISK.IS.N.M</t>
  </si>
  <si>
    <t>.M.EAFSS$$.XX.INN.XXX.XXXX.SX.XXX.ISK.IS.N.M</t>
  </si>
  <si>
    <t>.M.EAFSS$$.XX.SLI.XXX.XXXX.SX.XXX.ISK.IS.N.M</t>
  </si>
  <si>
    <t>.M.EAFSS$$.XX.PEN.XXX.XXXX.SX.XXX.ISK.IS.N.M</t>
  </si>
  <si>
    <t>.M.EAFSS$$.XX.SJO.XXX.XXXX.SX.XXX.ISK.IS.N.M</t>
  </si>
  <si>
    <t>.M.EAFSS$$.XX.YFT.XXX.XXXX.SX.XXX.ISK.IS.N.M</t>
  </si>
  <si>
    <t>.M.EAFSS$$.XX.SLY.XXX.XXXX.SX.XXX.ISK.IS.N.M</t>
  </si>
  <si>
    <t>.M.EAFSS$$.XX.FHL.XXX.XXXX.SX.XXX.ISK.IS.N.M</t>
  </si>
  <si>
    <t>.M.EAFSS$$.XX.INF.XXX.XXXX.SX.XXX.ISK.IS.N.M</t>
  </si>
  <si>
    <t>.M.EAFSS$$.XX.TRY.XXX.XXXX.SX.XXX.ISK.IS.N.M</t>
  </si>
  <si>
    <t>.M.EAFSS$$.XX.LIF.XXX.XXXX.SX.XXX.ISK.IS.N.M</t>
  </si>
  <si>
    <t>.M.EAFSS$$.XX.OPI.XXX.XXXX.SX.XXX.ISK.IS.N.M</t>
  </si>
  <si>
    <t>.M.EAFSS$$.XX.RSS.XXX.XXXX.SX.XXX.ISK.IS.N.M</t>
  </si>
  <si>
    <t>.M.EAFSS$$.XX.BAJ.XXX.XXXX.SX.XXX.ISK.IS.N.M</t>
  </si>
  <si>
    <t>.M.EAFSS$$.XX.EIN.XXX.XXXX.SX.XXX.ISK.IS.N.M</t>
  </si>
  <si>
    <t>.M.EAFSS$$.XX.NPH.XXX.XXXX.SX.XXX.ISK.IS.N.M</t>
  </si>
  <si>
    <t>.M.EAFSS$$.XX.ERL.XXX.XXXX.SX.XXX.ISK.IS.N.M</t>
  </si>
  <si>
    <t>.M.EAFSS$$.XX.ERS.XXX.XXXX.SX.XXX.ISK.IS.N.M</t>
  </si>
  <si>
    <t>.M.EAFSS$$.XX.ERI.XXX.XXXX.SX.XXX.ISK.IS.N.M</t>
  </si>
  <si>
    <t>.M.EAFSS$$.XX.ERP.XXX.XXXX.SX.XXX.ISK.IS.N.M</t>
  </si>
  <si>
    <t>.M.EAFSS$$.XX.ERV.XXX.XXXX.SX.XXX.ISK.IS.N.M</t>
  </si>
  <si>
    <t>.M.EAFSS$$.XX.ERF.XXX.XXXX.SX.XXX.ISK.IS.N.M</t>
  </si>
  <si>
    <t>.M.EAFSS$$.XX.ERO.XXX.XXXX.SX.XXX.ISK.IS.N.M</t>
  </si>
  <si>
    <t>.M.EAFSS$$.XX.ERA.XXX.XXXX.SX.XXX.ISK.IS.N.M</t>
  </si>
  <si>
    <t>.M.EAF$$$$.XX.$$$.XXX.XXXX.SX.XXX.EUR.IS.N.M</t>
  </si>
  <si>
    <t>//Sundurliðun afleiður, EUR</t>
  </si>
  <si>
    <t>.M.EAFVR$$.XX.$$$.XXX.XXXX.SX.XXX.EUR.IS.N.M</t>
  </si>
  <si>
    <t>.M.EAFVR$$.XX.ATV.XXX.XXXX.SX.XXX.EUR.IS.N.M</t>
  </si>
  <si>
    <t>.M.EAFVR$$.XX.FJA.XXX.XXXX.SX.XXX.EUR.IS.N.M</t>
  </si>
  <si>
    <t>.M.EAFVR$$.XX.INN.XXX.XXXX.SX.XXX.EUR.IS.N.M</t>
  </si>
  <si>
    <t>.M.EAFVR$$.XX.SLI.XXX.XXXX.SX.XXX.EUR.IS.N.M</t>
  </si>
  <si>
    <t>.M.EAFVR$$.XX.PEN.XXX.XXXX.SX.XXX.EUR.IS.N.M</t>
  </si>
  <si>
    <t>.M.EAFVR$$.XX.SJO.XXX.XXXX.SX.XXX.EUR.IS.N.M</t>
  </si>
  <si>
    <t>.M.EAFVR$$.XX.YFT.XXX.XXXX.SX.XXX.EUR.IS.N.M</t>
  </si>
  <si>
    <t>.M.EAFVR$$.XX.SLY.XXX.XXXX.SX.XXX.EUR.IS.N.M</t>
  </si>
  <si>
    <t>.M.EAFVR$$.XX.FHL.XXX.XXXX.SX.XXX.EUR.IS.N.M</t>
  </si>
  <si>
    <t>.M.EAFVR$$.XX.INF.XXX.XXXX.SX.XXX.EUR.IS.N.M</t>
  </si>
  <si>
    <t>.M.EAFVR$$.XX.TRY.XXX.XXXX.SX.XXX.EUR.IS.N.M</t>
  </si>
  <si>
    <t>.M.EAFVR$$.XX.LIF.XXX.XXXX.SX.XXX.EUR.IS.N.M</t>
  </si>
  <si>
    <t>.M.EAFVR$$.XX.OPI.XXX.XXXX.SX.XXX.EUR.IS.N.M</t>
  </si>
  <si>
    <t>.M.EAFVR$$.XX.RSS.XXX.XXXX.SX.XXX.EUR.IS.N.M</t>
  </si>
  <si>
    <t>.M.EAFVR$$.XX.BAJ.XXX.XXXX.SX.XXX.EUR.IS.N.M</t>
  </si>
  <si>
    <t>.M.EAFVR$$.XX.EIN.XXX.XXXX.SX.XXX.EUR.IS.N.M</t>
  </si>
  <si>
    <t>.M.EAFVR$$.XX.NPH.XXX.XXXX.SX.XXX.EUR.IS.N.M</t>
  </si>
  <si>
    <t>.M.EAFVR$$.XX.ERL.XXX.XXXX.SX.XXX.EUR.IS.N.M</t>
  </si>
  <si>
    <t>.M.EAFVR$$.XX.ERS.XXX.XXXX.SX.XXX.EUR.IS.N.M</t>
  </si>
  <si>
    <t>.M.EAFVR$$.XX.ERI.XXX.XXXX.SX.XXX.EUR.IS.N.M</t>
  </si>
  <si>
    <t>.M.EAFVR$$.XX.ERP.XXX.XXXX.SX.XXX.EUR.IS.N.M</t>
  </si>
  <si>
    <t>.M.EAFVR$$.XX.ERV.XXX.XXXX.SX.XXX.EUR.IS.N.M</t>
  </si>
  <si>
    <t>.M.EAFVR$$.XX.ERF.XXX.XXXX.SX.XXX.EUR.IS.N.M</t>
  </si>
  <si>
    <t>.M.EAFVR$$.XX.ERO.XXX.XXXX.SX.XXX.EUR.IS.N.M</t>
  </si>
  <si>
    <t>.M.EAFVR$$.XX.ERA.XXX.XXXX.SX.XXX.EUR.IS.N.M</t>
  </si>
  <si>
    <t>.M.EAFFS$$.XX.$$$.XXX.XXXX.SX.XXX.EUR.IS.N.M</t>
  </si>
  <si>
    <t>.M.EAFFS$$.XX.ATV.XXX.XXXX.SX.XXX.EUR.IS.N.M</t>
  </si>
  <si>
    <t>.M.EAFFS$$.XX.FJA.XXX.XXXX.SX.XXX.EUR.IS.N.M</t>
  </si>
  <si>
    <t>.M.EAFFS$$.XX.INN.XXX.XXXX.SX.XXX.EUR.IS.N.M</t>
  </si>
  <si>
    <t>.M.EAFFS$$.XX.SLI.XXX.XXXX.SX.XXX.EUR.IS.N.M</t>
  </si>
  <si>
    <t>.M.EAFFS$$.XX.PEN.XXX.XXXX.SX.XXX.EUR.IS.N.M</t>
  </si>
  <si>
    <t>.M.EAFFS$$.XX.SJO.XXX.XXXX.SX.XXX.EUR.IS.N.M</t>
  </si>
  <si>
    <t>.M.EAFFS$$.XX.YFT.XXX.XXXX.SX.XXX.EUR.IS.N.M</t>
  </si>
  <si>
    <t>.M.EAFFS$$.XX.SLY.XXX.XXXX.SX.XXX.EUR.IS.N.M</t>
  </si>
  <si>
    <t>.M.EAFFS$$.XX.FHL.XXX.XXXX.SX.XXX.EUR.IS.N.M</t>
  </si>
  <si>
    <t>.M.EAFFS$$.XX.INF.XXX.XXXX.SX.XXX.EUR.IS.N.M</t>
  </si>
  <si>
    <t>.M.EAFFS$$.XX.TRY.XXX.XXXX.SX.XXX.EUR.IS.N.M</t>
  </si>
  <si>
    <t>.M.EAFFS$$.XX.LIF.XXX.XXXX.SX.XXX.EUR.IS.N.M</t>
  </si>
  <si>
    <t>.M.EAFFS$$.XX.OPI.XXX.XXXX.SX.XXX.EUR.IS.N.M</t>
  </si>
  <si>
    <t>.M.EAFFS$$.XX.RSS.XXX.XXXX.SX.XXX.EUR.IS.N.M</t>
  </si>
  <si>
    <t>.M.EAFFS$$.XX.BAJ.XXX.XXXX.SX.XXX.EUR.IS.N.M</t>
  </si>
  <si>
    <t>.M.EAFFS$$.XX.EIN.XXX.XXXX.SX.XXX.EUR.IS.N.M</t>
  </si>
  <si>
    <t>.M.EAFFS$$.XX.NPH.XXX.XXXX.SX.XXX.EUR.IS.N.M</t>
  </si>
  <si>
    <t>.M.EAFFS$$.XX.ERL.XXX.XXXX.SX.XXX.EUR.IS.N.M</t>
  </si>
  <si>
    <t>.M.EAFFS$$.XX.ERS.XXX.XXXX.SX.XXX.EUR.IS.N.M</t>
  </si>
  <si>
    <t>.M.EAFFS$$.XX.ERI.XXX.XXXX.SX.XXX.EUR.IS.N.M</t>
  </si>
  <si>
    <t>.M.EAFFS$$.XX.ERP.XXX.XXXX.SX.XXX.EUR.IS.N.M</t>
  </si>
  <si>
    <t>.M.EAFFS$$.XX.ERV.XXX.XXXX.SX.XXX.EUR.IS.N.M</t>
  </si>
  <si>
    <t>.M.EAFFS$$.XX.ERF.XXX.XXXX.SX.XXX.EUR.IS.N.M</t>
  </si>
  <si>
    <t>.M.EAFFS$$.XX.ERO.XXX.XXXX.SX.XXX.EUR.IS.N.M</t>
  </si>
  <si>
    <t>.M.EAFFS$$.XX.ERA.XXX.XXXX.SX.XXX.EUR.IS.N.M</t>
  </si>
  <si>
    <t>.M.EAFSS$$.XX.$$$.XXX.XXXX.SX.XXX.EUR.IS.N.M</t>
  </si>
  <si>
    <t>.M.EAFSS$$.XX.ATV.XXX.XXXX.SX.XXX.EUR.IS.N.M</t>
  </si>
  <si>
    <t>.M.EAFSS$$.XX.FJA.XXX.XXXX.SX.XXX.EUR.IS.N.M</t>
  </si>
  <si>
    <t>.M.EAFSS$$.XX.INN.XXX.XXXX.SX.XXX.EUR.IS.N.M</t>
  </si>
  <si>
    <t>.M.EAFSS$$.XX.SLI.XXX.XXXX.SX.XXX.EUR.IS.N.M</t>
  </si>
  <si>
    <t>.M.EAFSS$$.XX.PEN.XXX.XXXX.SX.XXX.EUR.IS.N.M</t>
  </si>
  <si>
    <t>.M.EAFSS$$.XX.SJO.XXX.XXXX.SX.XXX.EUR.IS.N.M</t>
  </si>
  <si>
    <t>.M.EAFSS$$.XX.YFT.XXX.XXXX.SX.XXX.EUR.IS.N.M</t>
  </si>
  <si>
    <t>.M.EAFSS$$.XX.SLY.XXX.XXXX.SX.XXX.EUR.IS.N.M</t>
  </si>
  <si>
    <t>.M.EAFSS$$.XX.FHL.XXX.XXXX.SX.XXX.EUR.IS.N.M</t>
  </si>
  <si>
    <t>.M.EAFSS$$.XX.INF.XXX.XXXX.SX.XXX.EUR.IS.N.M</t>
  </si>
  <si>
    <t>.M.EAFSS$$.XX.TRY.XXX.XXXX.SX.XXX.EUR.IS.N.M</t>
  </si>
  <si>
    <t>.M.EAFSS$$.XX.LIF.XXX.XXXX.SX.XXX.EUR.IS.N.M</t>
  </si>
  <si>
    <t>.M.EAFSS$$.XX.OPI.XXX.XXXX.SX.XXX.EUR.IS.N.M</t>
  </si>
  <si>
    <t>.M.EAFSS$$.XX.RSS.XXX.XXXX.SX.XXX.EUR.IS.N.M</t>
  </si>
  <si>
    <t>.M.EAFSS$$.XX.BAJ.XXX.XXXX.SX.XXX.EUR.IS.N.M</t>
  </si>
  <si>
    <t>.M.EAFSS$$.XX.EIN.XXX.XXXX.SX.XXX.EUR.IS.N.M</t>
  </si>
  <si>
    <t>.M.EAFSS$$.XX.NPH.XXX.XXXX.SX.XXX.EUR.IS.N.M</t>
  </si>
  <si>
    <t>.M.EAFSS$$.XX.ERL.XXX.XXXX.SX.XXX.EUR.IS.N.M</t>
  </si>
  <si>
    <t>.M.EAFSS$$.XX.ERS.XXX.XXXX.SX.XXX.EUR.IS.N.M</t>
  </si>
  <si>
    <t>.M.EAFSS$$.XX.ERI.XXX.XXXX.SX.XXX.EUR.IS.N.M</t>
  </si>
  <si>
    <t>.M.EAFSS$$.XX.ERP.XXX.XXXX.SX.XXX.EUR.IS.N.M</t>
  </si>
  <si>
    <t>.M.EAFSS$$.XX.ERV.XXX.XXXX.SX.XXX.EUR.IS.N.M</t>
  </si>
  <si>
    <t>.M.EAFSS$$.XX.ERF.XXX.XXXX.SX.XXX.EUR.IS.N.M</t>
  </si>
  <si>
    <t>.M.EAFSS$$.XX.ERO.XXX.XXXX.SX.XXX.EUR.IS.N.M</t>
  </si>
  <si>
    <t>.M.EAFSS$$.XX.ERA.XXX.XXXX.SX.XXX.EUR.IS.N.M</t>
  </si>
  <si>
    <t>.M.EAF$$$$.XX.$$$.XXX.XXXX.SX.XXX.USD.IS.N.M</t>
  </si>
  <si>
    <t>.M.EAFVR$$.XX.$$$.XXX.XXXX.SX.XXX.USD.IS.N.M</t>
  </si>
  <si>
    <t>.M.EAFVR$$.XX.ATV.XXX.XXXX.SX.XXX.USD.IS.N.M</t>
  </si>
  <si>
    <t>.M.EAFVR$$.XX.FJA.XXX.XXXX.SX.XXX.USD.IS.N.M</t>
  </si>
  <si>
    <t>.M.EAFVR$$.XX.INN.XXX.XXXX.SX.XXX.USD.IS.N.M</t>
  </si>
  <si>
    <t>.M.EAFVR$$.XX.SLI.XXX.XXXX.SX.XXX.USD.IS.N.M</t>
  </si>
  <si>
    <t>.M.EAFVR$$.XX.PEN.XXX.XXXX.SX.XXX.USD.IS.N.M</t>
  </si>
  <si>
    <t>.M.EAFVR$$.XX.SJO.XXX.XXXX.SX.XXX.USD.IS.N.M</t>
  </si>
  <si>
    <t>.M.EAFVR$$.XX.YFT.XXX.XXXX.SX.XXX.USD.IS.N.M</t>
  </si>
  <si>
    <t>.M.EAFVR$$.XX.SLY.XXX.XXXX.SX.XXX.USD.IS.N.M</t>
  </si>
  <si>
    <t>.M.EAFVR$$.XX.FHL.XXX.XXXX.SX.XXX.USD.IS.N.M</t>
  </si>
  <si>
    <t>.M.EAFVR$$.XX.INF.XXX.XXXX.SX.XXX.USD.IS.N.M</t>
  </si>
  <si>
    <t>.M.EAFVR$$.XX.TRY.XXX.XXXX.SX.XXX.USD.IS.N.M</t>
  </si>
  <si>
    <t>.M.EAFVR$$.XX.LIF.XXX.XXXX.SX.XXX.USD.IS.N.M</t>
  </si>
  <si>
    <t>.M.EAFVR$$.XX.OPI.XXX.XXXX.SX.XXX.USD.IS.N.M</t>
  </si>
  <si>
    <t>.M.EAFVR$$.XX.RSS.XXX.XXXX.SX.XXX.USD.IS.N.M</t>
  </si>
  <si>
    <t>.M.EAFVR$$.XX.BAJ.XXX.XXXX.SX.XXX.USD.IS.N.M</t>
  </si>
  <si>
    <t>.M.EAFVR$$.XX.EIN.XXX.XXXX.SX.XXX.USD.IS.N.M</t>
  </si>
  <si>
    <t>.M.EAFVR$$.XX.NPH.XXX.XXXX.SX.XXX.USD.IS.N.M</t>
  </si>
  <si>
    <t>.M.EAFVR$$.XX.ERL.XXX.XXXX.SX.XXX.USD.IS.N.M</t>
  </si>
  <si>
    <t>.M.EAFVR$$.XX.ERS.XXX.XXXX.SX.XXX.USD.IS.N.M</t>
  </si>
  <si>
    <t>.M.EAFVR$$.XX.ERI.XXX.XXXX.SX.XXX.USD.IS.N.M</t>
  </si>
  <si>
    <t>.M.EAFVR$$.XX.ERP.XXX.XXXX.SX.XXX.USD.IS.N.M</t>
  </si>
  <si>
    <t>.M.EAFVR$$.XX.ERV.XXX.XXXX.SX.XXX.USD.IS.N.M</t>
  </si>
  <si>
    <t>.M.EAFVR$$.XX.ERF.XXX.XXXX.SX.XXX.USD.IS.N.M</t>
  </si>
  <si>
    <t>.M.EAFVR$$.XX.ERO.XXX.XXXX.SX.XXX.USD.IS.N.M</t>
  </si>
  <si>
    <t>.M.EAFVR$$.XX.ERA.XXX.XXXX.SX.XXX.USD.IS.N.M</t>
  </si>
  <si>
    <t>.M.EAFFS$$.XX.$$$.XXX.XXXX.SX.XXX.USD.IS.N.M</t>
  </si>
  <si>
    <t>.M.EAFFS$$.XX.ATV.XXX.XXXX.SX.XXX.USD.IS.N.M</t>
  </si>
  <si>
    <t>.M.EAFFS$$.XX.FJA.XXX.XXXX.SX.XXX.USD.IS.N.M</t>
  </si>
  <si>
    <t>.M.EAFFS$$.XX.INN.XXX.XXXX.SX.XXX.USD.IS.N.M</t>
  </si>
  <si>
    <t>.M.EAFFS$$.XX.SLI.XXX.XXXX.SX.XXX.USD.IS.N.M</t>
  </si>
  <si>
    <t>.M.EAFFS$$.XX.PEN.XXX.XXXX.SX.XXX.USD.IS.N.M</t>
  </si>
  <si>
    <t>.M.EAFFS$$.XX.SJO.XXX.XXXX.SX.XXX.USD.IS.N.M</t>
  </si>
  <si>
    <t>.M.EAFFS$$.XX.YFT.XXX.XXXX.SX.XXX.USD.IS.N.M</t>
  </si>
  <si>
    <t>.M.EAFFS$$.XX.SLY.XXX.XXXX.SX.XXX.USD.IS.N.M</t>
  </si>
  <si>
    <t>.M.EAFFS$$.XX.FHL.XXX.XXXX.SX.XXX.USD.IS.N.M</t>
  </si>
  <si>
    <t>.M.EAFFS$$.XX.INF.XXX.XXXX.SX.XXX.USD.IS.N.M</t>
  </si>
  <si>
    <t>.M.EAFFS$$.XX.TRY.XXX.XXXX.SX.XXX.USD.IS.N.M</t>
  </si>
  <si>
    <t>.M.EAFFS$$.XX.LIF.XXX.XXXX.SX.XXX.USD.IS.N.M</t>
  </si>
  <si>
    <t>.M.EAFFS$$.XX.OPI.XXX.XXXX.SX.XXX.USD.IS.N.M</t>
  </si>
  <si>
    <t>.M.EAFFS$$.XX.RSS.XXX.XXXX.SX.XXX.USD.IS.N.M</t>
  </si>
  <si>
    <t>.M.EAFFS$$.XX.BAJ.XXX.XXXX.SX.XXX.USD.IS.N.M</t>
  </si>
  <si>
    <t>.M.EAFFS$$.XX.EIN.XXX.XXXX.SX.XXX.USD.IS.N.M</t>
  </si>
  <si>
    <t>.M.EAFFS$$.XX.NPH.XXX.XXXX.SX.XXX.USD.IS.N.M</t>
  </si>
  <si>
    <t>.M.EAFFS$$.XX.ERL.XXX.XXXX.SX.XXX.USD.IS.N.M</t>
  </si>
  <si>
    <t>.M.EAFFS$$.XX.ERS.XXX.XXXX.SX.XXX.USD.IS.N.M</t>
  </si>
  <si>
    <t>.M.EAFFS$$.XX.ERI.XXX.XXXX.SX.XXX.USD.IS.N.M</t>
  </si>
  <si>
    <t>.M.EAFFS$$.XX.ERP.XXX.XXXX.SX.XXX.USD.IS.N.M</t>
  </si>
  <si>
    <t>.M.EAFFS$$.XX.ERV.XXX.XXXX.SX.XXX.USD.IS.N.M</t>
  </si>
  <si>
    <t>.M.EAFFS$$.XX.ERF.XXX.XXXX.SX.XXX.USD.IS.N.M</t>
  </si>
  <si>
    <t>.M.EAFFS$$.XX.ERO.XXX.XXXX.SX.XXX.USD.IS.N.M</t>
  </si>
  <si>
    <t>.M.EAFFS$$.XX.ERA.XXX.XXXX.SX.XXX.USD.IS.N.M</t>
  </si>
  <si>
    <t>.M.EAFSS$$.XX.$$$.XXX.XXXX.SX.XXX.USD.IS.N.M</t>
  </si>
  <si>
    <t>.M.EAFSS$$.XX.ATV.XXX.XXXX.SX.XXX.USD.IS.N.M</t>
  </si>
  <si>
    <t>.M.EAFSS$$.XX.FJA.XXX.XXXX.SX.XXX.USD.IS.N.M</t>
  </si>
  <si>
    <t>.M.EAFSS$$.XX.INN.XXX.XXXX.SX.XXX.USD.IS.N.M</t>
  </si>
  <si>
    <t>.M.EAFSS$$.XX.SLI.XXX.XXXX.SX.XXX.USD.IS.N.M</t>
  </si>
  <si>
    <t>.M.EAFSS$$.XX.PEN.XXX.XXXX.SX.XXX.USD.IS.N.M</t>
  </si>
  <si>
    <t>.M.EAFSS$$.XX.SJO.XXX.XXXX.SX.XXX.USD.IS.N.M</t>
  </si>
  <si>
    <t>.M.EAFSS$$.XX.YFT.XXX.XXXX.SX.XXX.USD.IS.N.M</t>
  </si>
  <si>
    <t>.M.EAFSS$$.XX.SLY.XXX.XXXX.SX.XXX.USD.IS.N.M</t>
  </si>
  <si>
    <t>.M.EAFSS$$.XX.FHL.XXX.XXXX.SX.XXX.USD.IS.N.M</t>
  </si>
  <si>
    <t>.M.EAFSS$$.XX.INF.XXX.XXXX.SX.XXX.USD.IS.N.M</t>
  </si>
  <si>
    <t>.M.EAFSS$$.XX.TRY.XXX.XXXX.SX.XXX.USD.IS.N.M</t>
  </si>
  <si>
    <t>.M.EAFSS$$.XX.LIF.XXX.XXXX.SX.XXX.USD.IS.N.M</t>
  </si>
  <si>
    <t>.M.EAFSS$$.XX.OPI.XXX.XXXX.SX.XXX.USD.IS.N.M</t>
  </si>
  <si>
    <t>.M.EAFSS$$.XX.RSS.XXX.XXXX.SX.XXX.USD.IS.N.M</t>
  </si>
  <si>
    <t>.M.EAFSS$$.XX.BAJ.XXX.XXXX.SX.XXX.USD.IS.N.M</t>
  </si>
  <si>
    <t>.M.EAFSS$$.XX.EIN.XXX.XXXX.SX.XXX.USD.IS.N.M</t>
  </si>
  <si>
    <t>.M.EAFSS$$.XX.NPH.XXX.XXXX.SX.XXX.USD.IS.N.M</t>
  </si>
  <si>
    <t>.M.EAFSS$$.XX.ERL.XXX.XXXX.SX.XXX.USD.IS.N.M</t>
  </si>
  <si>
    <t>.M.EAFSS$$.XX.ERS.XXX.XXXX.SX.XXX.USD.IS.N.M</t>
  </si>
  <si>
    <t>.M.EAFSS$$.XX.ERI.XXX.XXXX.SX.XXX.USD.IS.N.M</t>
  </si>
  <si>
    <t>.M.EAFSS$$.XX.ERP.XXX.XXXX.SX.XXX.USD.IS.N.M</t>
  </si>
  <si>
    <t>.M.EAFSS$$.XX.ERV.XXX.XXXX.SX.XXX.USD.IS.N.M</t>
  </si>
  <si>
    <t>.M.EAFSS$$.XX.ERF.XXX.XXXX.SX.XXX.USD.IS.N.M</t>
  </si>
  <si>
    <t>.M.EAFSS$$.XX.ERO.XXX.XXXX.SX.XXX.USD.IS.N.M</t>
  </si>
  <si>
    <t>.M.EAFSS$$.XX.ERA.XXX.XXXX.SX.XXX.USD.IS.N.M</t>
  </si>
  <si>
    <t>.M.EAF$$$$.XX.$$$.XXX.XXXX.SX.XXX.GBP.IS.N.M</t>
  </si>
  <si>
    <t>//Sundurliðun afleiður, GBP</t>
  </si>
  <si>
    <t>.M.EAFVR$$.XX.$$$.XXX.XXXX.SX.XXX.GBP.IS.N.M</t>
  </si>
  <si>
    <t>.M.EAFVR$$.XX.ATV.XXX.XXXX.SX.XXX.GBP.IS.N.M</t>
  </si>
  <si>
    <t>.M.EAFVR$$.XX.FJA.XXX.XXXX.SX.XXX.GBP.IS.N.M</t>
  </si>
  <si>
    <t>.M.EAFVR$$.XX.INN.XXX.XXXX.SX.XXX.GBP.IS.N.M</t>
  </si>
  <si>
    <t>.M.EAFVR$$.XX.SLI.XXX.XXXX.SX.XXX.GBP.IS.N.M</t>
  </si>
  <si>
    <t>.M.EAFVR$$.XX.PEN.XXX.XXXX.SX.XXX.GBP.IS.N.M</t>
  </si>
  <si>
    <t>.M.EAFVR$$.XX.SJO.XXX.XXXX.SX.XXX.GBP.IS.N.M</t>
  </si>
  <si>
    <t>.M.EAFVR$$.XX.YFT.XXX.XXXX.SX.XXX.GBP.IS.N.M</t>
  </si>
  <si>
    <t>.M.EAFVR$$.XX.SLY.XXX.XXXX.SX.XXX.GBP.IS.N.M</t>
  </si>
  <si>
    <t>.M.EAFVR$$.XX.FHL.XXX.XXXX.SX.XXX.GBP.IS.N.M</t>
  </si>
  <si>
    <t>.M.EAFVR$$.XX.INF.XXX.XXXX.SX.XXX.GBP.IS.N.M</t>
  </si>
  <si>
    <t>.M.EAFVR$$.XX.TRY.XXX.XXXX.SX.XXX.GBP.IS.N.M</t>
  </si>
  <si>
    <t>.M.EAFVR$$.XX.LIF.XXX.XXXX.SX.XXX.GBP.IS.N.M</t>
  </si>
  <si>
    <t>.M.EAFVR$$.XX.OPI.XXX.XXXX.SX.XXX.GBP.IS.N.M</t>
  </si>
  <si>
    <t>.M.EAFVR$$.XX.RSS.XXX.XXXX.SX.XXX.GBP.IS.N.M</t>
  </si>
  <si>
    <t>.M.EAFVR$$.XX.BAJ.XXX.XXXX.SX.XXX.GBP.IS.N.M</t>
  </si>
  <si>
    <t>.M.EAFVR$$.XX.EIN.XXX.XXXX.SX.XXX.GBP.IS.N.M</t>
  </si>
  <si>
    <t>.M.EAFVR$$.XX.NPH.XXX.XXXX.SX.XXX.GBP.IS.N.M</t>
  </si>
  <si>
    <t>.M.EAFVR$$.XX.ERL.XXX.XXXX.SX.XXX.GBP.IS.N.M</t>
  </si>
  <si>
    <t>.M.EAFVR$$.XX.ERS.XXX.XXXX.SX.XXX.GBP.IS.N.M</t>
  </si>
  <si>
    <t>.M.EAFVR$$.XX.ERI.XXX.XXXX.SX.XXX.GBP.IS.N.M</t>
  </si>
  <si>
    <t>.M.EAFVR$$.XX.ERP.XXX.XXXX.SX.XXX.GBP.IS.N.M</t>
  </si>
  <si>
    <t>.M.EAFVR$$.XX.ERV.XXX.XXXX.SX.XXX.GBP.IS.N.M</t>
  </si>
  <si>
    <t>.M.EAFVR$$.XX.ERF.XXX.XXXX.SX.XXX.GBP.IS.N.M</t>
  </si>
  <si>
    <t>.M.EAFVR$$.XX.ERO.XXX.XXXX.SX.XXX.GBP.IS.N.M</t>
  </si>
  <si>
    <t>.M.EAFVR$$.XX.ERA.XXX.XXXX.SX.XXX.GBP.IS.N.M</t>
  </si>
  <si>
    <t>.M.EAFFS$$.XX.$$$.XXX.XXXX.SX.XXX.GBP.IS.N.M</t>
  </si>
  <si>
    <t>.M.EAFFS$$.XX.ATV.XXX.XXXX.SX.XXX.GBP.IS.N.M</t>
  </si>
  <si>
    <t>.M.EAFFS$$.XX.FJA.XXX.XXXX.SX.XXX.GBP.IS.N.M</t>
  </si>
  <si>
    <t>.M.EAFFS$$.XX.INN.XXX.XXXX.SX.XXX.GBP.IS.N.M</t>
  </si>
  <si>
    <t>.M.EAFFS$$.XX.SLI.XXX.XXXX.SX.XXX.GBP.IS.N.M</t>
  </si>
  <si>
    <t>.M.EAFFS$$.XX.PEN.XXX.XXXX.SX.XXX.GBP.IS.N.M</t>
  </si>
  <si>
    <t>.M.EAFFS$$.XX.SJO.XXX.XXXX.SX.XXX.GBP.IS.N.M</t>
  </si>
  <si>
    <t>.M.EAFFS$$.XX.YFT.XXX.XXXX.SX.XXX.GBP.IS.N.M</t>
  </si>
  <si>
    <t>.M.EAFFS$$.XX.SLY.XXX.XXXX.SX.XXX.GBP.IS.N.M</t>
  </si>
  <si>
    <t>.M.EAFFS$$.XX.FHL.XXX.XXXX.SX.XXX.GBP.IS.N.M</t>
  </si>
  <si>
    <t>.M.EAFFS$$.XX.INF.XXX.XXXX.SX.XXX.GBP.IS.N.M</t>
  </si>
  <si>
    <t>.M.EAFFS$$.XX.TRY.XXX.XXXX.SX.XXX.GBP.IS.N.M</t>
  </si>
  <si>
    <t>.M.EAFFS$$.XX.LIF.XXX.XXXX.SX.XXX.GBP.IS.N.M</t>
  </si>
  <si>
    <t>.M.EAFFS$$.XX.OPI.XXX.XXXX.SX.XXX.GBP.IS.N.M</t>
  </si>
  <si>
    <t>.M.EAFFS$$.XX.RSS.XXX.XXXX.SX.XXX.GBP.IS.N.M</t>
  </si>
  <si>
    <t>.M.EAFFS$$.XX.BAJ.XXX.XXXX.SX.XXX.GBP.IS.N.M</t>
  </si>
  <si>
    <t>.M.EAFFS$$.XX.EIN.XXX.XXXX.SX.XXX.GBP.IS.N.M</t>
  </si>
  <si>
    <t>.M.EAFFS$$.XX.NPH.XXX.XXXX.SX.XXX.GBP.IS.N.M</t>
  </si>
  <si>
    <t>.M.EAFFS$$.XX.ERL.XXX.XXXX.SX.XXX.GBP.IS.N.M</t>
  </si>
  <si>
    <t>.M.EAFFS$$.XX.ERS.XXX.XXXX.SX.XXX.GBP.IS.N.M</t>
  </si>
  <si>
    <t>.M.EAFFS$$.XX.ERI.XXX.XXXX.SX.XXX.GBP.IS.N.M</t>
  </si>
  <si>
    <t>.M.EAFFS$$.XX.ERP.XXX.XXXX.SX.XXX.GBP.IS.N.M</t>
  </si>
  <si>
    <t>.M.EAFFS$$.XX.ERV.XXX.XXXX.SX.XXX.GBP.IS.N.M</t>
  </si>
  <si>
    <t>.M.EAFFS$$.XX.ERF.XXX.XXXX.SX.XXX.GBP.IS.N.M</t>
  </si>
  <si>
    <t>.M.EAFFS$$.XX.ERO.XXX.XXXX.SX.XXX.GBP.IS.N.M</t>
  </si>
  <si>
    <t>.M.EAFFS$$.XX.ERA.XXX.XXXX.SX.XXX.GBP.IS.N.M</t>
  </si>
  <si>
    <t>.M.EAFSS$$.XX.$$$.XXX.XXXX.SX.XXX.GBP.IS.N.M</t>
  </si>
  <si>
    <t>.M.EAFSS$$.XX.ATV.XXX.XXXX.SX.XXX.GBP.IS.N.M</t>
  </si>
  <si>
    <t>.M.EAFSS$$.XX.FJA.XXX.XXXX.SX.XXX.GBP.IS.N.M</t>
  </si>
  <si>
    <t>.M.EAFSS$$.XX.INN.XXX.XXXX.SX.XXX.GBP.IS.N.M</t>
  </si>
  <si>
    <t>.M.EAFSS$$.XX.SLI.XXX.XXXX.SX.XXX.GBP.IS.N.M</t>
  </si>
  <si>
    <t>.M.EAFSS$$.XX.PEN.XXX.XXXX.SX.XXX.GBP.IS.N.M</t>
  </si>
  <si>
    <t>.M.EAFSS$$.XX.SJO.XXX.XXXX.SX.XXX.GBP.IS.N.M</t>
  </si>
  <si>
    <t>.M.EAFSS$$.XX.YFT.XXX.XXXX.SX.XXX.GBP.IS.N.M</t>
  </si>
  <si>
    <t>.M.EAFSS$$.XX.SLY.XXX.XXXX.SX.XXX.GBP.IS.N.M</t>
  </si>
  <si>
    <t>.M.EAFSS$$.XX.FHL.XXX.XXXX.SX.XXX.GBP.IS.N.M</t>
  </si>
  <si>
    <t>.M.EAFSS$$.XX.INF.XXX.XXXX.SX.XXX.GBP.IS.N.M</t>
  </si>
  <si>
    <t>.M.EAFSS$$.XX.TRY.XXX.XXXX.SX.XXX.GBP.IS.N.M</t>
  </si>
  <si>
    <t>.M.EAFSS$$.XX.LIF.XXX.XXXX.SX.XXX.GBP.IS.N.M</t>
  </si>
  <si>
    <t>.M.EAFSS$$.XX.OPI.XXX.XXXX.SX.XXX.GBP.IS.N.M</t>
  </si>
  <si>
    <t>.M.EAFSS$$.XX.RSS.XXX.XXXX.SX.XXX.GBP.IS.N.M</t>
  </si>
  <si>
    <t>.M.EAFSS$$.XX.BAJ.XXX.XXXX.SX.XXX.GBP.IS.N.M</t>
  </si>
  <si>
    <t>.M.EAFSS$$.XX.EIN.XXX.XXXX.SX.XXX.GBP.IS.N.M</t>
  </si>
  <si>
    <t>.M.EAFSS$$.XX.NPH.XXX.XXXX.SX.XXX.GBP.IS.N.M</t>
  </si>
  <si>
    <t>.M.EAFSS$$.XX.ERL.XXX.XXXX.SX.XXX.GBP.IS.N.M</t>
  </si>
  <si>
    <t>.M.EAFSS$$.XX.ERS.XXX.XXXX.SX.XXX.GBP.IS.N.M</t>
  </si>
  <si>
    <t>.M.EAFSS$$.XX.ERI.XXX.XXXX.SX.XXX.GBP.IS.N.M</t>
  </si>
  <si>
    <t>.M.EAFSS$$.XX.ERP.XXX.XXXX.SX.XXX.GBP.IS.N.M</t>
  </si>
  <si>
    <t>.M.EAFSS$$.XX.ERV.XXX.XXXX.SX.XXX.GBP.IS.N.M</t>
  </si>
  <si>
    <t>.M.EAFSS$$.XX.ERF.XXX.XXXX.SX.XXX.GBP.IS.N.M</t>
  </si>
  <si>
    <t>.M.EAFSS$$.XX.ERO.XXX.XXXX.SX.XXX.GBP.IS.N.M</t>
  </si>
  <si>
    <t>.M.EAFSS$$.XX.ERA.XXX.XXXX.SX.XXX.GBP.IS.N.M</t>
  </si>
  <si>
    <t>.M.EAF$$$$.XX.$$$.XXX.XXXX.SX.XXX.JPY.IS.N.M</t>
  </si>
  <si>
    <t>//Sundurliðun afleiður, JPY</t>
  </si>
  <si>
    <t>.M.EAFVR$$.XX.$$$.XXX.XXXX.SX.XXX.JPY.IS.N.M</t>
  </si>
  <si>
    <t>.M.EAFVR$$.XX.ATV.XXX.XXXX.SX.XXX.JPY.IS.N.M</t>
  </si>
  <si>
    <t>.M.EAFVR$$.XX.FJA.XXX.XXXX.SX.XXX.JPY.IS.N.M</t>
  </si>
  <si>
    <t>.M.EAFVR$$.XX.INN.XXX.XXXX.SX.XXX.JPY.IS.N.M</t>
  </si>
  <si>
    <t>.M.EAFVR$$.XX.SLI.XXX.XXXX.SX.XXX.JPY.IS.N.M</t>
  </si>
  <si>
    <t>.M.EAFVR$$.XX.PEN.XXX.XXXX.SX.XXX.JPY.IS.N.M</t>
  </si>
  <si>
    <t>.M.EAFVR$$.XX.SJO.XXX.XXXX.SX.XXX.JPY.IS.N.M</t>
  </si>
  <si>
    <t>.M.EAFVR$$.XX.YFT.XXX.XXXX.SX.XXX.JPY.IS.N.M</t>
  </si>
  <si>
    <t>.M.EAFVR$$.XX.SLY.XXX.XXXX.SX.XXX.JPY.IS.N.M</t>
  </si>
  <si>
    <t>.M.EAFVR$$.XX.FHL.XXX.XXXX.SX.XXX.JPY.IS.N.M</t>
  </si>
  <si>
    <t>.M.EAFVR$$.XX.INF.XXX.XXXX.SX.XXX.JPY.IS.N.M</t>
  </si>
  <si>
    <t>.M.EAFVR$$.XX.TRY.XXX.XXXX.SX.XXX.JPY.IS.N.M</t>
  </si>
  <si>
    <t>.M.EAFVR$$.XX.LIF.XXX.XXXX.SX.XXX.JPY.IS.N.M</t>
  </si>
  <si>
    <t>.M.EAFVR$$.XX.OPI.XXX.XXXX.SX.XXX.JPY.IS.N.M</t>
  </si>
  <si>
    <t>.M.EAFVR$$.XX.RSS.XXX.XXXX.SX.XXX.JPY.IS.N.M</t>
  </si>
  <si>
    <t>.M.EAFVR$$.XX.BAJ.XXX.XXXX.SX.XXX.JPY.IS.N.M</t>
  </si>
  <si>
    <t>.M.EAFVR$$.XX.EIN.XXX.XXXX.SX.XXX.JPY.IS.N.M</t>
  </si>
  <si>
    <t>.M.EAFVR$$.XX.NPH.XXX.XXXX.SX.XXX.JPY.IS.N.M</t>
  </si>
  <si>
    <t>.M.EAFVR$$.XX.ERL.XXX.XXXX.SX.XXX.JPY.IS.N.M</t>
  </si>
  <si>
    <t>.M.EAFVR$$.XX.ERS.XXX.XXXX.SX.XXX.JPY.IS.N.M</t>
  </si>
  <si>
    <t>.M.EAFVR$$.XX.ERI.XXX.XXXX.SX.XXX.JPY.IS.N.M</t>
  </si>
  <si>
    <t>.M.EAFVR$$.XX.ERP.XXX.XXXX.SX.XXX.JPY.IS.N.M</t>
  </si>
  <si>
    <t>.M.EAFVR$$.XX.ERV.XXX.XXXX.SX.XXX.JPY.IS.N.M</t>
  </si>
  <si>
    <t>.M.EAFVR$$.XX.ERF.XXX.XXXX.SX.XXX.JPY.IS.N.M</t>
  </si>
  <si>
    <t>.M.EAFVR$$.XX.ERO.XXX.XXXX.SX.XXX.JPY.IS.N.M</t>
  </si>
  <si>
    <t>.M.EAFVR$$.XX.ERA.XXX.XXXX.SX.XXX.JPY.IS.N.M</t>
  </si>
  <si>
    <t>.M.EAFFS$$.XX.$$$.XXX.XXXX.SX.XXX.JPY.IS.N.M</t>
  </si>
  <si>
    <t>.M.EAFFS$$.XX.ATV.XXX.XXXX.SX.XXX.JPY.IS.N.M</t>
  </si>
  <si>
    <t>.M.EAFFS$$.XX.FJA.XXX.XXXX.SX.XXX.JPY.IS.N.M</t>
  </si>
  <si>
    <t>.M.EAFFS$$.XX.INN.XXX.XXXX.SX.XXX.JPY.IS.N.M</t>
  </si>
  <si>
    <t>.M.EAFFS$$.XX.SLI.XXX.XXXX.SX.XXX.JPY.IS.N.M</t>
  </si>
  <si>
    <t>.M.EAFFS$$.XX.PEN.XXX.XXXX.SX.XXX.JPY.IS.N.M</t>
  </si>
  <si>
    <t>.M.EAFFS$$.XX.SJO.XXX.XXXX.SX.XXX.JPY.IS.N.M</t>
  </si>
  <si>
    <t>.M.EAFFS$$.XX.YFT.XXX.XXXX.SX.XXX.JPY.IS.N.M</t>
  </si>
  <si>
    <t>.M.EAFFS$$.XX.SLY.XXX.XXXX.SX.XXX.JPY.IS.N.M</t>
  </si>
  <si>
    <t>.M.EAFFS$$.XX.FHL.XXX.XXXX.SX.XXX.JPY.IS.N.M</t>
  </si>
  <si>
    <t>.M.EAFFS$$.XX.INF.XXX.XXXX.SX.XXX.JPY.IS.N.M</t>
  </si>
  <si>
    <t>.M.EAFFS$$.XX.TRY.XXX.XXXX.SX.XXX.JPY.IS.N.M</t>
  </si>
  <si>
    <t>.M.EAFFS$$.XX.LIF.XXX.XXXX.SX.XXX.JPY.IS.N.M</t>
  </si>
  <si>
    <t>.M.EAFFS$$.XX.OPI.XXX.XXXX.SX.XXX.JPY.IS.N.M</t>
  </si>
  <si>
    <t>.M.EAFFS$$.XX.RSS.XXX.XXXX.SX.XXX.JPY.IS.N.M</t>
  </si>
  <si>
    <t>.M.EAFFS$$.XX.BAJ.XXX.XXXX.SX.XXX.JPY.IS.N.M</t>
  </si>
  <si>
    <t>.M.EAFFS$$.XX.EIN.XXX.XXXX.SX.XXX.JPY.IS.N.M</t>
  </si>
  <si>
    <t>.M.EAFFS$$.XX.NPH.XXX.XXXX.SX.XXX.JPY.IS.N.M</t>
  </si>
  <si>
    <t>.M.EAFFS$$.XX.ERL.XXX.XXXX.SX.XXX.JPY.IS.N.M</t>
  </si>
  <si>
    <t>.M.EAFFS$$.XX.ERS.XXX.XXXX.SX.XXX.JPY.IS.N.M</t>
  </si>
  <si>
    <t>.M.EAFFS$$.XX.ERI.XXX.XXXX.SX.XXX.JPY.IS.N.M</t>
  </si>
  <si>
    <t>.M.EAFFS$$.XX.ERP.XXX.XXXX.SX.XXX.JPY.IS.N.M</t>
  </si>
  <si>
    <t>.M.EAFFS$$.XX.ERV.XXX.XXXX.SX.XXX.JPY.IS.N.M</t>
  </si>
  <si>
    <t>.M.EAFFS$$.XX.ERF.XXX.XXXX.SX.XXX.JPY.IS.N.M</t>
  </si>
  <si>
    <t>.M.EAFFS$$.XX.ERO.XXX.XXXX.SX.XXX.JPY.IS.N.M</t>
  </si>
  <si>
    <t>.M.EAFFS$$.XX.ERA.XXX.XXXX.SX.XXX.JPY.IS.N.M</t>
  </si>
  <si>
    <t>.M.EAFSS$$.XX.$$$.XXX.XXXX.SX.XXX.JPY.IS.N.M</t>
  </si>
  <si>
    <t>.M.EAFSS$$.XX.ATV.XXX.XXXX.SX.XXX.JPY.IS.N.M</t>
  </si>
  <si>
    <t>.M.EAFSS$$.XX.FJA.XXX.XXXX.SX.XXX.JPY.IS.N.M</t>
  </si>
  <si>
    <t>.M.EAFSS$$.XX.INN.XXX.XXXX.SX.XXX.JPY.IS.N.M</t>
  </si>
  <si>
    <t>.M.EAFSS$$.XX.SLI.XXX.XXXX.SX.XXX.JPY.IS.N.M</t>
  </si>
  <si>
    <t>.M.EAFSS$$.XX.PEN.XXX.XXXX.SX.XXX.JPY.IS.N.M</t>
  </si>
  <si>
    <t>.M.EAFSS$$.XX.SJO.XXX.XXXX.SX.XXX.JPY.IS.N.M</t>
  </si>
  <si>
    <t>.M.EAFSS$$.XX.YFT.XXX.XXXX.SX.XXX.JPY.IS.N.M</t>
  </si>
  <si>
    <t>.M.EAFSS$$.XX.SLY.XXX.XXXX.SX.XXX.JPY.IS.N.M</t>
  </si>
  <si>
    <t>.M.EAFSS$$.XX.FHL.XXX.XXXX.SX.XXX.JPY.IS.N.M</t>
  </si>
  <si>
    <t>.M.EAFSS$$.XX.INF.XXX.XXXX.SX.XXX.JPY.IS.N.M</t>
  </si>
  <si>
    <t>.M.EAFSS$$.XX.TRY.XXX.XXXX.SX.XXX.JPY.IS.N.M</t>
  </si>
  <si>
    <t>.M.EAFSS$$.XX.LIF.XXX.XXXX.SX.XXX.JPY.IS.N.M</t>
  </si>
  <si>
    <t>.M.EAFSS$$.XX.OPI.XXX.XXXX.SX.XXX.JPY.IS.N.M</t>
  </si>
  <si>
    <t>.M.EAFSS$$.XX.RSS.XXX.XXXX.SX.XXX.JPY.IS.N.M</t>
  </si>
  <si>
    <t>.M.EAFSS$$.XX.BAJ.XXX.XXXX.SX.XXX.JPY.IS.N.M</t>
  </si>
  <si>
    <t>.M.EAFSS$$.XX.EIN.XXX.XXXX.SX.XXX.JPY.IS.N.M</t>
  </si>
  <si>
    <t>.M.EAFSS$$.XX.NPH.XXX.XXXX.SX.XXX.JPY.IS.N.M</t>
  </si>
  <si>
    <t>.M.EAFSS$$.XX.ERL.XXX.XXXX.SX.XXX.JPY.IS.N.M</t>
  </si>
  <si>
    <t>.M.EAFSS$$.XX.ERS.XXX.XXXX.SX.XXX.JPY.IS.N.M</t>
  </si>
  <si>
    <t>.M.EAFSS$$.XX.ERI.XXX.XXXX.SX.XXX.JPY.IS.N.M</t>
  </si>
  <si>
    <t>.M.EAFSS$$.XX.ERP.XXX.XXXX.SX.XXX.JPY.IS.N.M</t>
  </si>
  <si>
    <t>.M.EAFSS$$.XX.ERV.XXX.XXXX.SX.XXX.JPY.IS.N.M</t>
  </si>
  <si>
    <t>.M.EAFSS$$.XX.ERF.XXX.XXXX.SX.XXX.JPY.IS.N.M</t>
  </si>
  <si>
    <t>.M.EAFSS$$.XX.ERO.XXX.XXXX.SX.XXX.JPY.IS.N.M</t>
  </si>
  <si>
    <t>.M.EAFSS$$.XX.ERA.XXX.XXXX.SX.XXX.JPY.IS.N.M</t>
  </si>
  <si>
    <t>.M.EAF$$$$.XX.$$$.XXX.XXXX.SX.XXX.DKK.IS.N.M</t>
  </si>
  <si>
    <t>//Sundurliðun afleiður, DKK</t>
  </si>
  <si>
    <t>.M.EAFVR$$.XX.$$$.XXX.XXXX.SX.XXX.DKK.IS.N.M</t>
  </si>
  <si>
    <t>.M.EAFVR$$.XX.ATV.XXX.XXXX.SX.XXX.DKK.IS.N.M</t>
  </si>
  <si>
    <t>.M.EAFVR$$.XX.FJA.XXX.XXXX.SX.XXX.DKK.IS.N.M</t>
  </si>
  <si>
    <t>.M.EAFVR$$.XX.INN.XXX.XXXX.SX.XXX.DKK.IS.N.M</t>
  </si>
  <si>
    <t>.M.EAFVR$$.XX.SLI.XXX.XXXX.SX.XXX.DKK.IS.N.M</t>
  </si>
  <si>
    <t>.M.EAFVR$$.XX.PEN.XXX.XXXX.SX.XXX.DKK.IS.N.M</t>
  </si>
  <si>
    <t>.M.EAFVR$$.XX.SJO.XXX.XXXX.SX.XXX.DKK.IS.N.M</t>
  </si>
  <si>
    <t>.M.EAFVR$$.XX.YFT.XXX.XXXX.SX.XXX.DKK.IS.N.M</t>
  </si>
  <si>
    <t>.M.EAFVR$$.XX.SLY.XXX.XXXX.SX.XXX.DKK.IS.N.M</t>
  </si>
  <si>
    <t>.M.EAFVR$$.XX.FHL.XXX.XXXX.SX.XXX.DKK.IS.N.M</t>
  </si>
  <si>
    <t>.M.EAFVR$$.XX.INF.XXX.XXXX.SX.XXX.DKK.IS.N.M</t>
  </si>
  <si>
    <t>.M.EAFVR$$.XX.TRY.XXX.XXXX.SX.XXX.DKK.IS.N.M</t>
  </si>
  <si>
    <t>.M.EAFVR$$.XX.LIF.XXX.XXXX.SX.XXX.DKK.IS.N.M</t>
  </si>
  <si>
    <t>.M.EAFVR$$.XX.OPI.XXX.XXXX.SX.XXX.DKK.IS.N.M</t>
  </si>
  <si>
    <t>.M.EAFVR$$.XX.RSS.XXX.XXXX.SX.XXX.DKK.IS.N.M</t>
  </si>
  <si>
    <t>.M.EAFVR$$.XX.BAJ.XXX.XXXX.SX.XXX.DKK.IS.N.M</t>
  </si>
  <si>
    <t>.M.EAFVR$$.XX.EIN.XXX.XXXX.SX.XXX.DKK.IS.N.M</t>
  </si>
  <si>
    <t>.M.EAFVR$$.XX.NPH.XXX.XXXX.SX.XXX.DKK.IS.N.M</t>
  </si>
  <si>
    <t>.M.EAFVR$$.XX.ERL.XXX.XXXX.SX.XXX.DKK.IS.N.M</t>
  </si>
  <si>
    <t>.M.EAFVR$$.XX.ERS.XXX.XXXX.SX.XXX.DKK.IS.N.M</t>
  </si>
  <si>
    <t>.M.EAFVR$$.XX.ERI.XXX.XXXX.SX.XXX.DKK.IS.N.M</t>
  </si>
  <si>
    <t>.M.EAFVR$$.XX.ERP.XXX.XXXX.SX.XXX.DKK.IS.N.M</t>
  </si>
  <si>
    <t>.M.EAFVR$$.XX.ERV.XXX.XXXX.SX.XXX.DKK.IS.N.M</t>
  </si>
  <si>
    <t>.M.EAFVR$$.XX.ERF.XXX.XXXX.SX.XXX.DKK.IS.N.M</t>
  </si>
  <si>
    <t>.M.EAFVR$$.XX.ERO.XXX.XXXX.SX.XXX.DKK.IS.N.M</t>
  </si>
  <si>
    <t>.M.EAFVR$$.XX.ERA.XXX.XXXX.SX.XXX.DKK.IS.N.M</t>
  </si>
  <si>
    <t>.M.EAFFS$$.XX.$$$.XXX.XXXX.SX.XXX.DKK.IS.N.M</t>
  </si>
  <si>
    <t>.M.EAFFS$$.XX.ATV.XXX.XXXX.SX.XXX.DKK.IS.N.M</t>
  </si>
  <si>
    <t>.M.EAFFS$$.XX.FJA.XXX.XXXX.SX.XXX.DKK.IS.N.M</t>
  </si>
  <si>
    <t>.M.EAFFS$$.XX.INN.XXX.XXXX.SX.XXX.DKK.IS.N.M</t>
  </si>
  <si>
    <t>.M.EAFFS$$.XX.SLI.XXX.XXXX.SX.XXX.DKK.IS.N.M</t>
  </si>
  <si>
    <t>.M.EAFFS$$.XX.PEN.XXX.XXXX.SX.XXX.DKK.IS.N.M</t>
  </si>
  <si>
    <t>.M.EAFFS$$.XX.SJO.XXX.XXXX.SX.XXX.DKK.IS.N.M</t>
  </si>
  <si>
    <t>.M.EAFFS$$.XX.YFT.XXX.XXXX.SX.XXX.DKK.IS.N.M</t>
  </si>
  <si>
    <t>.M.EAFFS$$.XX.SLY.XXX.XXXX.SX.XXX.DKK.IS.N.M</t>
  </si>
  <si>
    <t>.M.EAFFS$$.XX.FHL.XXX.XXXX.SX.XXX.DKK.IS.N.M</t>
  </si>
  <si>
    <t>.M.EAFFS$$.XX.INF.XXX.XXXX.SX.XXX.DKK.IS.N.M</t>
  </si>
  <si>
    <t>.M.EAFFS$$.XX.TRY.XXX.XXXX.SX.XXX.DKK.IS.N.M</t>
  </si>
  <si>
    <t>.M.EAFFS$$.XX.LIF.XXX.XXXX.SX.XXX.DKK.IS.N.M</t>
  </si>
  <si>
    <t>.M.EAFFS$$.XX.OPI.XXX.XXXX.SX.XXX.DKK.IS.N.M</t>
  </si>
  <si>
    <t>.M.EAFFS$$.XX.RSS.XXX.XXXX.SX.XXX.DKK.IS.N.M</t>
  </si>
  <si>
    <t>.M.EAFFS$$.XX.BAJ.XXX.XXXX.SX.XXX.DKK.IS.N.M</t>
  </si>
  <si>
    <t>.M.EAFFS$$.XX.EIN.XXX.XXXX.SX.XXX.DKK.IS.N.M</t>
  </si>
  <si>
    <t>.M.EAFFS$$.XX.NPH.XXX.XXXX.SX.XXX.DKK.IS.N.M</t>
  </si>
  <si>
    <t>.M.EAFFS$$.XX.ERL.XXX.XXXX.SX.XXX.DKK.IS.N.M</t>
  </si>
  <si>
    <t>.M.EAFFS$$.XX.ERS.XXX.XXXX.SX.XXX.DKK.IS.N.M</t>
  </si>
  <si>
    <t>.M.EAFFS$$.XX.ERI.XXX.XXXX.SX.XXX.DKK.IS.N.M</t>
  </si>
  <si>
    <t>.M.EAFFS$$.XX.ERP.XXX.XXXX.SX.XXX.DKK.IS.N.M</t>
  </si>
  <si>
    <t>.M.EAFFS$$.XX.ERV.XXX.XXXX.SX.XXX.DKK.IS.N.M</t>
  </si>
  <si>
    <t>.M.EAFFS$$.XX.ERF.XXX.XXXX.SX.XXX.DKK.IS.N.M</t>
  </si>
  <si>
    <t>.M.EAFFS$$.XX.ERO.XXX.XXXX.SX.XXX.DKK.IS.N.M</t>
  </si>
  <si>
    <t>.M.EAFFS$$.XX.ERA.XXX.XXXX.SX.XXX.DKK.IS.N.M</t>
  </si>
  <si>
    <t>.M.EAFSS$$.XX.$$$.XXX.XXXX.SX.XXX.DKK.IS.N.M</t>
  </si>
  <si>
    <t>.M.EAFSS$$.XX.ATV.XXX.XXXX.SX.XXX.DKK.IS.N.M</t>
  </si>
  <si>
    <t>.M.EAFSS$$.XX.FJA.XXX.XXXX.SX.XXX.DKK.IS.N.M</t>
  </si>
  <si>
    <t>.M.EAFSS$$.XX.INN.XXX.XXXX.SX.XXX.DKK.IS.N.M</t>
  </si>
  <si>
    <t>.M.EAFSS$$.XX.SLI.XXX.XXXX.SX.XXX.DKK.IS.N.M</t>
  </si>
  <si>
    <t>.M.EAFSS$$.XX.PEN.XXX.XXXX.SX.XXX.DKK.IS.N.M</t>
  </si>
  <si>
    <t>.M.EAFSS$$.XX.SJO.XXX.XXXX.SX.XXX.DKK.IS.N.M</t>
  </si>
  <si>
    <t>.M.EAFSS$$.XX.YFT.XXX.XXXX.SX.XXX.DKK.IS.N.M</t>
  </si>
  <si>
    <t>.M.EAFSS$$.XX.SLY.XXX.XXXX.SX.XXX.DKK.IS.N.M</t>
  </si>
  <si>
    <t>.M.EAFSS$$.XX.FHL.XXX.XXXX.SX.XXX.DKK.IS.N.M</t>
  </si>
  <si>
    <t>.M.EAFSS$$.XX.INF.XXX.XXXX.SX.XXX.DKK.IS.N.M</t>
  </si>
  <si>
    <t>.M.EAFSS$$.XX.TRY.XXX.XXXX.SX.XXX.DKK.IS.N.M</t>
  </si>
  <si>
    <t>.M.EAFSS$$.XX.LIF.XXX.XXXX.SX.XXX.DKK.IS.N.M</t>
  </si>
  <si>
    <t>.M.EAFSS$$.XX.OPI.XXX.XXXX.SX.XXX.DKK.IS.N.M</t>
  </si>
  <si>
    <t>.M.EAFSS$$.XX.RSS.XXX.XXXX.SX.XXX.DKK.IS.N.M</t>
  </si>
  <si>
    <t>.M.EAFSS$$.XX.BAJ.XXX.XXXX.SX.XXX.DKK.IS.N.M</t>
  </si>
  <si>
    <t>.M.EAFSS$$.XX.EIN.XXX.XXXX.SX.XXX.DKK.IS.N.M</t>
  </si>
  <si>
    <t>.M.EAFSS$$.XX.NPH.XXX.XXXX.SX.XXX.DKK.IS.N.M</t>
  </si>
  <si>
    <t>.M.EAFSS$$.XX.ERL.XXX.XXXX.SX.XXX.DKK.IS.N.M</t>
  </si>
  <si>
    <t>.M.EAFSS$$.XX.ERS.XXX.XXXX.SX.XXX.DKK.IS.N.M</t>
  </si>
  <si>
    <t>.M.EAFSS$$.XX.ERI.XXX.XXXX.SX.XXX.DKK.IS.N.M</t>
  </si>
  <si>
    <t>.M.EAFSS$$.XX.ERP.XXX.XXXX.SX.XXX.DKK.IS.N.M</t>
  </si>
  <si>
    <t>.M.EAFSS$$.XX.ERV.XXX.XXXX.SX.XXX.DKK.IS.N.M</t>
  </si>
  <si>
    <t>.M.EAFSS$$.XX.ERF.XXX.XXXX.SX.XXX.DKK.IS.N.M</t>
  </si>
  <si>
    <t>.M.EAFSS$$.XX.ERO.XXX.XXXX.SX.XXX.DKK.IS.N.M</t>
  </si>
  <si>
    <t>.M.EAFSS$$.XX.ERA.XXX.XXXX.SX.XXX.DKK.IS.N.M</t>
  </si>
  <si>
    <t>.M.EAF$$$$.XX.$$$.XXX.XXXX.SX.XXX.NOK.IS.N.M</t>
  </si>
  <si>
    <t>.M.EAFVR$$.XX.$$$.XXX.XXXX.SX.XXX.NOK.IS.N.M</t>
  </si>
  <si>
    <t>.M.EAFVR$$.XX.ATV.XXX.XXXX.SX.XXX.NOK.IS.N.M</t>
  </si>
  <si>
    <t>.M.EAFVR$$.XX.FJA.XXX.XXXX.SX.XXX.NOK.IS.N.M</t>
  </si>
  <si>
    <t>.M.EAFVR$$.XX.INN.XXX.XXXX.SX.XXX.NOK.IS.N.M</t>
  </si>
  <si>
    <t>.M.EAFVR$$.XX.SLI.XXX.XXXX.SX.XXX.NOK.IS.N.M</t>
  </si>
  <si>
    <t>.M.EAFVR$$.XX.PEN.XXX.XXXX.SX.XXX.NOK.IS.N.M</t>
  </si>
  <si>
    <t>.M.EAFVR$$.XX.SJO.XXX.XXXX.SX.XXX.NOK.IS.N.M</t>
  </si>
  <si>
    <t>.M.EAFVR$$.XX.YFT.XXX.XXXX.SX.XXX.NOK.IS.N.M</t>
  </si>
  <si>
    <t>.M.EAFVR$$.XX.SLY.XXX.XXXX.SX.XXX.NOK.IS.N.M</t>
  </si>
  <si>
    <t>.M.EAFVR$$.XX.FHL.XXX.XXXX.SX.XXX.NOK.IS.N.M</t>
  </si>
  <si>
    <t>.M.EAFVR$$.XX.INF.XXX.XXXX.SX.XXX.NOK.IS.N.M</t>
  </si>
  <si>
    <t>.M.EAFVR$$.XX.TRY.XXX.XXXX.SX.XXX.NOK.IS.N.M</t>
  </si>
  <si>
    <t>.M.EAFVR$$.XX.LIF.XXX.XXXX.SX.XXX.NOK.IS.N.M</t>
  </si>
  <si>
    <t>.M.EAFVR$$.XX.OPI.XXX.XXXX.SX.XXX.NOK.IS.N.M</t>
  </si>
  <si>
    <t>.M.EAFVR$$.XX.RSS.XXX.XXXX.SX.XXX.NOK.IS.N.M</t>
  </si>
  <si>
    <t>.M.EAFVR$$.XX.BAJ.XXX.XXXX.SX.XXX.NOK.IS.N.M</t>
  </si>
  <si>
    <t>.M.EAFVR$$.XX.EIN.XXX.XXXX.SX.XXX.NOK.IS.N.M</t>
  </si>
  <si>
    <t>.M.EAFVR$$.XX.NPH.XXX.XXXX.SX.XXX.NOK.IS.N.M</t>
  </si>
  <si>
    <t>.M.EAFVR$$.XX.ERL.XXX.XXXX.SX.XXX.NOK.IS.N.M</t>
  </si>
  <si>
    <t>.M.EAFVR$$.XX.ERS.XXX.XXXX.SX.XXX.NOK.IS.N.M</t>
  </si>
  <si>
    <t>.M.EAFVR$$.XX.ERI.XXX.XXXX.SX.XXX.NOK.IS.N.M</t>
  </si>
  <si>
    <t>.M.EAFVR$$.XX.ERP.XXX.XXXX.SX.XXX.NOK.IS.N.M</t>
  </si>
  <si>
    <t>.M.EAFVR$$.XX.ERV.XXX.XXXX.SX.XXX.NOK.IS.N.M</t>
  </si>
  <si>
    <t>.M.EAFVR$$.XX.ERF.XXX.XXXX.SX.XXX.NOK.IS.N.M</t>
  </si>
  <si>
    <t>.M.EAFVR$$.XX.ERO.XXX.XXXX.SX.XXX.NOK.IS.N.M</t>
  </si>
  <si>
    <t>.M.EAFVR$$.XX.ERA.XXX.XXXX.SX.XXX.NOK.IS.N.M</t>
  </si>
  <si>
    <t>.M.EAFFS$$.XX.$$$.XXX.XXXX.SX.XXX.NOK.IS.N.M</t>
  </si>
  <si>
    <t>.M.EAFFS$$.XX.ATV.XXX.XXXX.SX.XXX.NOK.IS.N.M</t>
  </si>
  <si>
    <t>.M.EAFFS$$.XX.FJA.XXX.XXXX.SX.XXX.NOK.IS.N.M</t>
  </si>
  <si>
    <t>.M.EAFFS$$.XX.INN.XXX.XXXX.SX.XXX.NOK.IS.N.M</t>
  </si>
  <si>
    <t>.M.EAFFS$$.XX.SLI.XXX.XXXX.SX.XXX.NOK.IS.N.M</t>
  </si>
  <si>
    <t>.M.EAFFS$$.XX.PEN.XXX.XXXX.SX.XXX.NOK.IS.N.M</t>
  </si>
  <si>
    <t>.M.EAFFS$$.XX.SJO.XXX.XXXX.SX.XXX.NOK.IS.N.M</t>
  </si>
  <si>
    <t>.M.EAFFS$$.XX.YFT.XXX.XXXX.SX.XXX.NOK.IS.N.M</t>
  </si>
  <si>
    <t>.M.EAFFS$$.XX.SLY.XXX.XXXX.SX.XXX.NOK.IS.N.M</t>
  </si>
  <si>
    <t>.M.EAFFS$$.XX.FHL.XXX.XXXX.SX.XXX.NOK.IS.N.M</t>
  </si>
  <si>
    <t>.M.EAFFS$$.XX.INF.XXX.XXXX.SX.XXX.NOK.IS.N.M</t>
  </si>
  <si>
    <t>.M.EAFFS$$.XX.TRY.XXX.XXXX.SX.XXX.NOK.IS.N.M</t>
  </si>
  <si>
    <t>.M.EAFFS$$.XX.LIF.XXX.XXXX.SX.XXX.NOK.IS.N.M</t>
  </si>
  <si>
    <t>.M.EAFFS$$.XX.OPI.XXX.XXXX.SX.XXX.NOK.IS.N.M</t>
  </si>
  <si>
    <t>.M.EAFFS$$.XX.RSS.XXX.XXXX.SX.XXX.NOK.IS.N.M</t>
  </si>
  <si>
    <t>.M.EAFFS$$.XX.BAJ.XXX.XXXX.SX.XXX.NOK.IS.N.M</t>
  </si>
  <si>
    <t>.M.EAFFS$$.XX.EIN.XXX.XXXX.SX.XXX.NOK.IS.N.M</t>
  </si>
  <si>
    <t>.M.EAFFS$$.XX.NPH.XXX.XXXX.SX.XXX.NOK.IS.N.M</t>
  </si>
  <si>
    <t>.M.EAFFS$$.XX.ERL.XXX.XXXX.SX.XXX.NOK.IS.N.M</t>
  </si>
  <si>
    <t>.M.EAFFS$$.XX.ERS.XXX.XXXX.SX.XXX.NOK.IS.N.M</t>
  </si>
  <si>
    <t>.M.EAFFS$$.XX.ERI.XXX.XXXX.SX.XXX.NOK.IS.N.M</t>
  </si>
  <si>
    <t>.M.EAFFS$$.XX.ERP.XXX.XXXX.SX.XXX.NOK.IS.N.M</t>
  </si>
  <si>
    <t>.M.EAFFS$$.XX.ERV.XXX.XXXX.SX.XXX.NOK.IS.N.M</t>
  </si>
  <si>
    <t>.M.EAFFS$$.XX.ERF.XXX.XXXX.SX.XXX.NOK.IS.N.M</t>
  </si>
  <si>
    <t>.M.EAFFS$$.XX.ERO.XXX.XXXX.SX.XXX.NOK.IS.N.M</t>
  </si>
  <si>
    <t>.M.EAFFS$$.XX.ERA.XXX.XXXX.SX.XXX.NOK.IS.N.M</t>
  </si>
  <si>
    <t>.M.EAFSS$$.XX.$$$.XXX.XXXX.SX.XXX.NOK.IS.N.M</t>
  </si>
  <si>
    <t>.M.EAFSS$$.XX.ATV.XXX.XXXX.SX.XXX.NOK.IS.N.M</t>
  </si>
  <si>
    <t>.M.EAFSS$$.XX.FJA.XXX.XXXX.SX.XXX.NOK.IS.N.M</t>
  </si>
  <si>
    <t>.M.EAFSS$$.XX.INN.XXX.XXXX.SX.XXX.NOK.IS.N.M</t>
  </si>
  <si>
    <t>.M.EAFSS$$.XX.SLI.XXX.XXXX.SX.XXX.NOK.IS.N.M</t>
  </si>
  <si>
    <t>.M.EAFSS$$.XX.PEN.XXX.XXXX.SX.XXX.NOK.IS.N.M</t>
  </si>
  <si>
    <t>.M.EAFSS$$.XX.SJO.XXX.XXXX.SX.XXX.NOK.IS.N.M</t>
  </si>
  <si>
    <t>.M.EAFSS$$.XX.YFT.XXX.XXXX.SX.XXX.NOK.IS.N.M</t>
  </si>
  <si>
    <t>.M.EAFSS$$.XX.SLY.XXX.XXXX.SX.XXX.NOK.IS.N.M</t>
  </si>
  <si>
    <t>.M.EAFSS$$.XX.FHL.XXX.XXXX.SX.XXX.NOK.IS.N.M</t>
  </si>
  <si>
    <t>.M.EAFSS$$.XX.INF.XXX.XXXX.SX.XXX.NOK.IS.N.M</t>
  </si>
  <si>
    <t>.M.EAFSS$$.XX.TRY.XXX.XXXX.SX.XXX.NOK.IS.N.M</t>
  </si>
  <si>
    <t>.M.EAFSS$$.XX.LIF.XXX.XXXX.SX.XXX.NOK.IS.N.M</t>
  </si>
  <si>
    <t>.M.EAFSS$$.XX.OPI.XXX.XXXX.SX.XXX.NOK.IS.N.M</t>
  </si>
  <si>
    <t>.M.EAFSS$$.XX.RSS.XXX.XXXX.SX.XXX.NOK.IS.N.M</t>
  </si>
  <si>
    <t>.M.EAFSS$$.XX.BAJ.XXX.XXXX.SX.XXX.NOK.IS.N.M</t>
  </si>
  <si>
    <t>.M.EAFSS$$.XX.EIN.XXX.XXXX.SX.XXX.NOK.IS.N.M</t>
  </si>
  <si>
    <t>.M.EAFSS$$.XX.NPH.XXX.XXXX.SX.XXX.NOK.IS.N.M</t>
  </si>
  <si>
    <t>.M.EAFSS$$.XX.ERL.XXX.XXXX.SX.XXX.NOK.IS.N.M</t>
  </si>
  <si>
    <t>.M.EAFSS$$.XX.ERS.XXX.XXXX.SX.XXX.NOK.IS.N.M</t>
  </si>
  <si>
    <t>.M.EAFSS$$.XX.ERI.XXX.XXXX.SX.XXX.NOK.IS.N.M</t>
  </si>
  <si>
    <t>.M.EAFSS$$.XX.ERP.XXX.XXXX.SX.XXX.NOK.IS.N.M</t>
  </si>
  <si>
    <t>.M.EAFSS$$.XX.ERV.XXX.XXXX.SX.XXX.NOK.IS.N.M</t>
  </si>
  <si>
    <t>.M.EAFSS$$.XX.ERF.XXX.XXXX.SX.XXX.NOK.IS.N.M</t>
  </si>
  <si>
    <t>.M.EAFSS$$.XX.ERO.XXX.XXXX.SX.XXX.NOK.IS.N.M</t>
  </si>
  <si>
    <t>.M.EAFSS$$.XX.ERA.XXX.XXXX.SX.XXX.NOK.IS.N.M</t>
  </si>
  <si>
    <t>.M.EAF$$$$.XX.$$$.XXX.XXXX.SX.XXX.SEK.IS.N.M</t>
  </si>
  <si>
    <t>//Sundurliðun afleiður, SEK</t>
  </si>
  <si>
    <t>.M.EAFVR$$.XX.$$$.XXX.XXXX.SX.XXX.SEK.IS.N.M</t>
  </si>
  <si>
    <t>.M.EAFVR$$.XX.ATV.XXX.XXXX.SX.XXX.SEK.IS.N.M</t>
  </si>
  <si>
    <t>.M.EAFVR$$.XX.FJA.XXX.XXXX.SX.XXX.SEK.IS.N.M</t>
  </si>
  <si>
    <t>.M.EAFVR$$.XX.INN.XXX.XXXX.SX.XXX.SEK.IS.N.M</t>
  </si>
  <si>
    <t>.M.EAFVR$$.XX.SLI.XXX.XXXX.SX.XXX.SEK.IS.N.M</t>
  </si>
  <si>
    <t>.M.EAFVR$$.XX.PEN.XXX.XXXX.SX.XXX.SEK.IS.N.M</t>
  </si>
  <si>
    <t>.M.EAFVR$$.XX.SJO.XXX.XXXX.SX.XXX.SEK.IS.N.M</t>
  </si>
  <si>
    <t>.M.EAFVR$$.XX.YFT.XXX.XXXX.SX.XXX.SEK.IS.N.M</t>
  </si>
  <si>
    <t>.M.EAFVR$$.XX.SLY.XXX.XXXX.SX.XXX.SEK.IS.N.M</t>
  </si>
  <si>
    <t>.M.EAFVR$$.XX.FHL.XXX.XXXX.SX.XXX.SEK.IS.N.M</t>
  </si>
  <si>
    <t>.M.EAFVR$$.XX.INF.XXX.XXXX.SX.XXX.SEK.IS.N.M</t>
  </si>
  <si>
    <t>.M.EAFVR$$.XX.TRY.XXX.XXXX.SX.XXX.SEK.IS.N.M</t>
  </si>
  <si>
    <t>.M.EAFVR$$.XX.LIF.XXX.XXXX.SX.XXX.SEK.IS.N.M</t>
  </si>
  <si>
    <t>.M.EAFVR$$.XX.OPI.XXX.XXXX.SX.XXX.SEK.IS.N.M</t>
  </si>
  <si>
    <t>.M.EAFVR$$.XX.RSS.XXX.XXXX.SX.XXX.SEK.IS.N.M</t>
  </si>
  <si>
    <t>.M.EAFVR$$.XX.BAJ.XXX.XXXX.SX.XXX.SEK.IS.N.M</t>
  </si>
  <si>
    <t>.M.EAFVR$$.XX.EIN.XXX.XXXX.SX.XXX.SEK.IS.N.M</t>
  </si>
  <si>
    <t>.M.EAFVR$$.XX.NPH.XXX.XXXX.SX.XXX.SEK.IS.N.M</t>
  </si>
  <si>
    <t>.M.EAFVR$$.XX.ERL.XXX.XXXX.SX.XXX.SEK.IS.N.M</t>
  </si>
  <si>
    <t>.M.EAFVR$$.XX.ERS.XXX.XXXX.SX.XXX.SEK.IS.N.M</t>
  </si>
  <si>
    <t>.M.EAFVR$$.XX.ERI.XXX.XXXX.SX.XXX.SEK.IS.N.M</t>
  </si>
  <si>
    <t>.M.EAFVR$$.XX.ERP.XXX.XXXX.SX.XXX.SEK.IS.N.M</t>
  </si>
  <si>
    <t>.M.EAFVR$$.XX.ERV.XXX.XXXX.SX.XXX.SEK.IS.N.M</t>
  </si>
  <si>
    <t>.M.EAFVR$$.XX.ERF.XXX.XXXX.SX.XXX.SEK.IS.N.M</t>
  </si>
  <si>
    <t>.M.EAFVR$$.XX.ERO.XXX.XXXX.SX.XXX.SEK.IS.N.M</t>
  </si>
  <si>
    <t>.M.EAFVR$$.XX.ERA.XXX.XXXX.SX.XXX.SEK.IS.N.M</t>
  </si>
  <si>
    <t>.M.EAFFS$$.XX.$$$.XXX.XXXX.SX.XXX.SEK.IS.N.M</t>
  </si>
  <si>
    <t>.M.EAFFS$$.XX.ATV.XXX.XXXX.SX.XXX.SEK.IS.N.M</t>
  </si>
  <si>
    <t>.M.EAFFS$$.XX.FJA.XXX.XXXX.SX.XXX.SEK.IS.N.M</t>
  </si>
  <si>
    <t>.M.EAFFS$$.XX.INN.XXX.XXXX.SX.XXX.SEK.IS.N.M</t>
  </si>
  <si>
    <t>.M.EAFFS$$.XX.SLI.XXX.XXXX.SX.XXX.SEK.IS.N.M</t>
  </si>
  <si>
    <t>.M.EAFFS$$.XX.PEN.XXX.XXXX.SX.XXX.SEK.IS.N.M</t>
  </si>
  <si>
    <t>.M.EAFFS$$.XX.SJO.XXX.XXXX.SX.XXX.SEK.IS.N.M</t>
  </si>
  <si>
    <t>.M.EAFFS$$.XX.YFT.XXX.XXXX.SX.XXX.SEK.IS.N.M</t>
  </si>
  <si>
    <t>.M.EAFFS$$.XX.SLY.XXX.XXXX.SX.XXX.SEK.IS.N.M</t>
  </si>
  <si>
    <t>.M.EAFFS$$.XX.FHL.XXX.XXXX.SX.XXX.SEK.IS.N.M</t>
  </si>
  <si>
    <t>.M.EAFFS$$.XX.INF.XXX.XXXX.SX.XXX.SEK.IS.N.M</t>
  </si>
  <si>
    <t>.M.EAFFS$$.XX.TRY.XXX.XXXX.SX.XXX.SEK.IS.N.M</t>
  </si>
  <si>
    <t>.M.EAFFS$$.XX.LIF.XXX.XXXX.SX.XXX.SEK.IS.N.M</t>
  </si>
  <si>
    <t>.M.EAFFS$$.XX.OPI.XXX.XXXX.SX.XXX.SEK.IS.N.M</t>
  </si>
  <si>
    <t>.M.EAFFS$$.XX.RSS.XXX.XXXX.SX.XXX.SEK.IS.N.M</t>
  </si>
  <si>
    <t>.M.EAFFS$$.XX.BAJ.XXX.XXXX.SX.XXX.SEK.IS.N.M</t>
  </si>
  <si>
    <t>.M.EAFFS$$.XX.EIN.XXX.XXXX.SX.XXX.SEK.IS.N.M</t>
  </si>
  <si>
    <t>.M.EAFFS$$.XX.NPH.XXX.XXXX.SX.XXX.SEK.IS.N.M</t>
  </si>
  <si>
    <t>.M.EAFFS$$.XX.ERL.XXX.XXXX.SX.XXX.SEK.IS.N.M</t>
  </si>
  <si>
    <t>.M.EAFFS$$.XX.ERS.XXX.XXXX.SX.XXX.SEK.IS.N.M</t>
  </si>
  <si>
    <t>.M.EAFFS$$.XX.ERI.XXX.XXXX.SX.XXX.SEK.IS.N.M</t>
  </si>
  <si>
    <t>.M.EAFFS$$.XX.ERP.XXX.XXXX.SX.XXX.SEK.IS.N.M</t>
  </si>
  <si>
    <t>.M.EAFFS$$.XX.ERV.XXX.XXXX.SX.XXX.SEK.IS.N.M</t>
  </si>
  <si>
    <t>.M.EAFFS$$.XX.ERF.XXX.XXXX.SX.XXX.SEK.IS.N.M</t>
  </si>
  <si>
    <t>.M.EAFFS$$.XX.ERO.XXX.XXXX.SX.XXX.SEK.IS.N.M</t>
  </si>
  <si>
    <t>.M.EAFFS$$.XX.ERA.XXX.XXXX.SX.XXX.SEK.IS.N.M</t>
  </si>
  <si>
    <t>.M.EAFSS$$.XX.$$$.XXX.XXXX.SX.XXX.SEK.IS.N.M</t>
  </si>
  <si>
    <t>.M.EAFSS$$.XX.ATV.XXX.XXXX.SX.XXX.SEK.IS.N.M</t>
  </si>
  <si>
    <t>.M.EAFSS$$.XX.FJA.XXX.XXXX.SX.XXX.SEK.IS.N.M</t>
  </si>
  <si>
    <t>.M.EAFSS$$.XX.INN.XXX.XXXX.SX.XXX.SEK.IS.N.M</t>
  </si>
  <si>
    <t>.M.EAFSS$$.XX.SLI.XXX.XXXX.SX.XXX.SEK.IS.N.M</t>
  </si>
  <si>
    <t>.M.EAFSS$$.XX.PEN.XXX.XXXX.SX.XXX.SEK.IS.N.M</t>
  </si>
  <si>
    <t>.M.EAFSS$$.XX.SJO.XXX.XXXX.SX.XXX.SEK.IS.N.M</t>
  </si>
  <si>
    <t>.M.EAFSS$$.XX.YFT.XXX.XXXX.SX.XXX.SEK.IS.N.M</t>
  </si>
  <si>
    <t>.M.EAFSS$$.XX.SLY.XXX.XXXX.SX.XXX.SEK.IS.N.M</t>
  </si>
  <si>
    <t>.M.EAFSS$$.XX.FHL.XXX.XXXX.SX.XXX.SEK.IS.N.M</t>
  </si>
  <si>
    <t>.M.EAFSS$$.XX.INF.XXX.XXXX.SX.XXX.SEK.IS.N.M</t>
  </si>
  <si>
    <t>.M.EAFSS$$.XX.TRY.XXX.XXXX.SX.XXX.SEK.IS.N.M</t>
  </si>
  <si>
    <t>.M.EAFSS$$.XX.LIF.XXX.XXXX.SX.XXX.SEK.IS.N.M</t>
  </si>
  <si>
    <t>.M.EAFSS$$.XX.OPI.XXX.XXXX.SX.XXX.SEK.IS.N.M</t>
  </si>
  <si>
    <t>.M.EAFSS$$.XX.RSS.XXX.XXXX.SX.XXX.SEK.IS.N.M</t>
  </si>
  <si>
    <t>.M.EAFSS$$.XX.BAJ.XXX.XXXX.SX.XXX.SEK.IS.N.M</t>
  </si>
  <si>
    <t>.M.EAFSS$$.XX.EIN.XXX.XXXX.SX.XXX.SEK.IS.N.M</t>
  </si>
  <si>
    <t>.M.EAFSS$$.XX.NPH.XXX.XXXX.SX.XXX.SEK.IS.N.M</t>
  </si>
  <si>
    <t>.M.EAFSS$$.XX.ERL.XXX.XXXX.SX.XXX.SEK.IS.N.M</t>
  </si>
  <si>
    <t>.M.EAFSS$$.XX.ERS.XXX.XXXX.SX.XXX.SEK.IS.N.M</t>
  </si>
  <si>
    <t>.M.EAFSS$$.XX.ERI.XXX.XXXX.SX.XXX.SEK.IS.N.M</t>
  </si>
  <si>
    <t>.M.EAFSS$$.XX.ERP.XXX.XXXX.SX.XXX.SEK.IS.N.M</t>
  </si>
  <si>
    <t>.M.EAFSS$$.XX.ERV.XXX.XXXX.SX.XXX.SEK.IS.N.M</t>
  </si>
  <si>
    <t>.M.EAFSS$$.XX.ERF.XXX.XXXX.SX.XXX.SEK.IS.N.M</t>
  </si>
  <si>
    <t>.M.EAFSS$$.XX.ERO.XXX.XXXX.SX.XXX.SEK.IS.N.M</t>
  </si>
  <si>
    <t>.M.EAFSS$$.XX.ERA.XXX.XXXX.SX.XXX.SEK.IS.N.M</t>
  </si>
  <si>
    <t>.M.EAF$$$$.XX.$$$.XXX.XXXX.SX.XXX.CHF.IS.N.M</t>
  </si>
  <si>
    <t>.M.EAFVR$$.XX.$$$.XXX.XXXX.SX.XXX.CHF.IS.N.M</t>
  </si>
  <si>
    <t>.M.EAFVR$$.XX.ATV.XXX.XXXX.SX.XXX.CHF.IS.N.M</t>
  </si>
  <si>
    <t>.M.EAFVR$$.XX.FJA.XXX.XXXX.SX.XXX.CHF.IS.N.M</t>
  </si>
  <si>
    <t>.M.EAFVR$$.XX.INN.XXX.XXXX.SX.XXX.CHF.IS.N.M</t>
  </si>
  <si>
    <t>.M.EAFVR$$.XX.SLI.XXX.XXXX.SX.XXX.CHF.IS.N.M</t>
  </si>
  <si>
    <t>.M.EAFVR$$.XX.PEN.XXX.XXXX.SX.XXX.CHF.IS.N.M</t>
  </si>
  <si>
    <t>.M.EAFVR$$.XX.SJO.XXX.XXXX.SX.XXX.CHF.IS.N.M</t>
  </si>
  <si>
    <t>.M.EAFVR$$.XX.YFT.XXX.XXXX.SX.XXX.CHF.IS.N.M</t>
  </si>
  <si>
    <t>.M.EAFVR$$.XX.SLY.XXX.XXXX.SX.XXX.CHF.IS.N.M</t>
  </si>
  <si>
    <t>.M.EAFVR$$.XX.FHL.XXX.XXXX.SX.XXX.CHF.IS.N.M</t>
  </si>
  <si>
    <t>.M.EAFVR$$.XX.INF.XXX.XXXX.SX.XXX.CHF.IS.N.M</t>
  </si>
  <si>
    <t>.M.EAFVR$$.XX.TRY.XXX.XXXX.SX.XXX.CHF.IS.N.M</t>
  </si>
  <si>
    <t>.M.EAFVR$$.XX.LIF.XXX.XXXX.SX.XXX.CHF.IS.N.M</t>
  </si>
  <si>
    <t>.M.EAFVR$$.XX.OPI.XXX.XXXX.SX.XXX.CHF.IS.N.M</t>
  </si>
  <si>
    <t>.M.EAFVR$$.XX.RSS.XXX.XXXX.SX.XXX.CHF.IS.N.M</t>
  </si>
  <si>
    <t>.M.EAFVR$$.XX.BAJ.XXX.XXXX.SX.XXX.CHF.IS.N.M</t>
  </si>
  <si>
    <t>.M.EAFVR$$.XX.EIN.XXX.XXXX.SX.XXX.CHF.IS.N.M</t>
  </si>
  <si>
    <t>.M.EAFVR$$.XX.NPH.XXX.XXXX.SX.XXX.CHF.IS.N.M</t>
  </si>
  <si>
    <t>.M.EAFVR$$.XX.ERL.XXX.XXXX.SX.XXX.CHF.IS.N.M</t>
  </si>
  <si>
    <t>.M.EAFVR$$.XX.ERS.XXX.XXXX.SX.XXX.CHF.IS.N.M</t>
  </si>
  <si>
    <t>.M.EAFVR$$.XX.ERI.XXX.XXXX.SX.XXX.CHF.IS.N.M</t>
  </si>
  <si>
    <t>.M.EAFVR$$.XX.ERP.XXX.XXXX.SX.XXX.CHF.IS.N.M</t>
  </si>
  <si>
    <t>.M.EAFVR$$.XX.ERV.XXX.XXXX.SX.XXX.CHF.IS.N.M</t>
  </si>
  <si>
    <t>.M.EAFVR$$.XX.ERF.XXX.XXXX.SX.XXX.CHF.IS.N.M</t>
  </si>
  <si>
    <t>.M.EAFVR$$.XX.ERO.XXX.XXXX.SX.XXX.CHF.IS.N.M</t>
  </si>
  <si>
    <t>.M.EAFVR$$.XX.ERA.XXX.XXXX.SX.XXX.CHF.IS.N.M</t>
  </si>
  <si>
    <t>.M.EAFFS$$.XX.$$$.XXX.XXXX.SX.XXX.CHF.IS.N.M</t>
  </si>
  <si>
    <t>.M.EAFFS$$.XX.ATV.XXX.XXXX.SX.XXX.CHF.IS.N.M</t>
  </si>
  <si>
    <t>.M.EAFFS$$.XX.FJA.XXX.XXXX.SX.XXX.CHF.IS.N.M</t>
  </si>
  <si>
    <t>.M.EAFFS$$.XX.INN.XXX.XXXX.SX.XXX.CHF.IS.N.M</t>
  </si>
  <si>
    <t>.M.EAFFS$$.XX.SLI.XXX.XXXX.SX.XXX.CHF.IS.N.M</t>
  </si>
  <si>
    <t>.M.EAFFS$$.XX.PEN.XXX.XXXX.SX.XXX.CHF.IS.N.M</t>
  </si>
  <si>
    <t>.M.EAFFS$$.XX.SJO.XXX.XXXX.SX.XXX.CHF.IS.N.M</t>
  </si>
  <si>
    <t>.M.EAFFS$$.XX.YFT.XXX.XXXX.SX.XXX.CHF.IS.N.M</t>
  </si>
  <si>
    <t>.M.EAFFS$$.XX.SLY.XXX.XXXX.SX.XXX.CHF.IS.N.M</t>
  </si>
  <si>
    <t>.M.EAFFS$$.XX.FHL.XXX.XXXX.SX.XXX.CHF.IS.N.M</t>
  </si>
  <si>
    <t>.M.EAFFS$$.XX.INF.XXX.XXXX.SX.XXX.CHF.IS.N.M</t>
  </si>
  <si>
    <t>.M.EAFFS$$.XX.TRY.XXX.XXXX.SX.XXX.CHF.IS.N.M</t>
  </si>
  <si>
    <t>.M.EAFFS$$.XX.LIF.XXX.XXXX.SX.XXX.CHF.IS.N.M</t>
  </si>
  <si>
    <t>.M.EAFFS$$.XX.OPI.XXX.XXXX.SX.XXX.CHF.IS.N.M</t>
  </si>
  <si>
    <t>.M.EAFFS$$.XX.RSS.XXX.XXXX.SX.XXX.CHF.IS.N.M</t>
  </si>
  <si>
    <t>.M.EAFFS$$.XX.BAJ.XXX.XXXX.SX.XXX.CHF.IS.N.M</t>
  </si>
  <si>
    <t>.M.EAFFS$$.XX.EIN.XXX.XXXX.SX.XXX.CHF.IS.N.M</t>
  </si>
  <si>
    <t>.M.EAFFS$$.XX.NPH.XXX.XXXX.SX.XXX.CHF.IS.N.M</t>
  </si>
  <si>
    <t>.M.EAFFS$$.XX.ERL.XXX.XXXX.SX.XXX.CHF.IS.N.M</t>
  </si>
  <si>
    <t>.M.EAFFS$$.XX.ERS.XXX.XXXX.SX.XXX.CHF.IS.N.M</t>
  </si>
  <si>
    <t>.M.EAFFS$$.XX.ERI.XXX.XXXX.SX.XXX.CHF.IS.N.M</t>
  </si>
  <si>
    <t>.M.EAFFS$$.XX.ERP.XXX.XXXX.SX.XXX.CHF.IS.N.M</t>
  </si>
  <si>
    <t>.M.EAFFS$$.XX.ERV.XXX.XXXX.SX.XXX.CHF.IS.N.M</t>
  </si>
  <si>
    <t>.M.EAFFS$$.XX.ERF.XXX.XXXX.SX.XXX.CHF.IS.N.M</t>
  </si>
  <si>
    <t>.M.EAFFS$$.XX.ERO.XXX.XXXX.SX.XXX.CHF.IS.N.M</t>
  </si>
  <si>
    <t>.M.EAFFS$$.XX.ERA.XXX.XXXX.SX.XXX.CHF.IS.N.M</t>
  </si>
  <si>
    <t>.M.EAFSS$$.XX.$$$.XXX.XXXX.SX.XXX.CHF.IS.N.M</t>
  </si>
  <si>
    <t>.M.EAFSS$$.XX.ATV.XXX.XXXX.SX.XXX.CHF.IS.N.M</t>
  </si>
  <si>
    <t>.M.EAFSS$$.XX.FJA.XXX.XXXX.SX.XXX.CHF.IS.N.M</t>
  </si>
  <si>
    <t>.M.EAFSS$$.XX.INN.XXX.XXXX.SX.XXX.CHF.IS.N.M</t>
  </si>
  <si>
    <t>.M.EAFSS$$.XX.SLI.XXX.XXXX.SX.XXX.CHF.IS.N.M</t>
  </si>
  <si>
    <t>.M.EAFSS$$.XX.PEN.XXX.XXXX.SX.XXX.CHF.IS.N.M</t>
  </si>
  <si>
    <t>.M.EAFSS$$.XX.SJO.XXX.XXXX.SX.XXX.CHF.IS.N.M</t>
  </si>
  <si>
    <t>.M.EAFSS$$.XX.YFT.XXX.XXXX.SX.XXX.CHF.IS.N.M</t>
  </si>
  <si>
    <t>.M.EAFSS$$.XX.SLY.XXX.XXXX.SX.XXX.CHF.IS.N.M</t>
  </si>
  <si>
    <t>.M.EAFSS$$.XX.FHL.XXX.XXXX.SX.XXX.CHF.IS.N.M</t>
  </si>
  <si>
    <t>.M.EAFSS$$.XX.INF.XXX.XXXX.SX.XXX.CHF.IS.N.M</t>
  </si>
  <si>
    <t>.M.EAFSS$$.XX.TRY.XXX.XXXX.SX.XXX.CHF.IS.N.M</t>
  </si>
  <si>
    <t>.M.EAFSS$$.XX.LIF.XXX.XXXX.SX.XXX.CHF.IS.N.M</t>
  </si>
  <si>
    <t>.M.EAFSS$$.XX.OPI.XXX.XXXX.SX.XXX.CHF.IS.N.M</t>
  </si>
  <si>
    <t>.M.EAFSS$$.XX.RSS.XXX.XXXX.SX.XXX.CHF.IS.N.M</t>
  </si>
  <si>
    <t>.M.EAFSS$$.XX.BAJ.XXX.XXXX.SX.XXX.CHF.IS.N.M</t>
  </si>
  <si>
    <t>.M.EAFSS$$.XX.EIN.XXX.XXXX.SX.XXX.CHF.IS.N.M</t>
  </si>
  <si>
    <t>.M.EAFSS$$.XX.NPH.XXX.XXXX.SX.XXX.CHF.IS.N.M</t>
  </si>
  <si>
    <t>.M.EAFSS$$.XX.ERL.XXX.XXXX.SX.XXX.CHF.IS.N.M</t>
  </si>
  <si>
    <t>.M.EAFSS$$.XX.ERS.XXX.XXXX.SX.XXX.CHF.IS.N.M</t>
  </si>
  <si>
    <t>.M.EAFSS$$.XX.ERI.XXX.XXXX.SX.XXX.CHF.IS.N.M</t>
  </si>
  <si>
    <t>.M.EAFSS$$.XX.ERP.XXX.XXXX.SX.XXX.CHF.IS.N.M</t>
  </si>
  <si>
    <t>.M.EAFSS$$.XX.ERV.XXX.XXXX.SX.XXX.CHF.IS.N.M</t>
  </si>
  <si>
    <t>.M.EAFSS$$.XX.ERF.XXX.XXXX.SX.XXX.CHF.IS.N.M</t>
  </si>
  <si>
    <t>.M.EAFSS$$.XX.ERO.XXX.XXXX.SX.XXX.CHF.IS.N.M</t>
  </si>
  <si>
    <t>.M.EAFSS$$.XX.ERA.XXX.XXXX.SX.XXX.CHF.IS.N.M</t>
  </si>
  <si>
    <t>.M.EAF$$$$.XX.$$$.XXX.XXXX.SX.XXX.ADR.IS.N.M</t>
  </si>
  <si>
    <t>//Sundurliðun afleiður, ADR</t>
  </si>
  <si>
    <t>.M.EAFVR$$.XX.$$$.XXX.XXXX.SX.XXX.ADR.IS.N.M</t>
  </si>
  <si>
    <t>//Sundurliðun afleiður, valréttir</t>
  </si>
  <si>
    <t>.M.EAFVR$$.XX.ATV.XXX.XXXX.SX.XXX.ADR.IS.N.M</t>
  </si>
  <si>
    <t>.M.EAFVR$$.XX.FJA.XXX.XXXX.SX.XXX.ADR.IS.N.M</t>
  </si>
  <si>
    <t>.M.EAFVR$$.XX.INN.XXX.XXXX.SX.XXX.ADR.IS.N.M</t>
  </si>
  <si>
    <t>.M.EAFVR$$.XX.SLI.XXX.XXXX.SX.XXX.ADR.IS.N.M</t>
  </si>
  <si>
    <t>.M.EAFVR$$.XX.PEN.XXX.XXXX.SX.XXX.ADR.IS.N.M</t>
  </si>
  <si>
    <t>.M.EAFVR$$.XX.SJO.XXX.XXXX.SX.XXX.ADR.IS.N.M</t>
  </si>
  <si>
    <t>.M.EAFVR$$.XX.YFT.XXX.XXXX.SX.XXX.ADR.IS.N.M</t>
  </si>
  <si>
    <t>.M.EAFVR$$.XX.SLY.XXX.XXXX.SX.XXX.ADR.IS.N.M</t>
  </si>
  <si>
    <t>.M.EAFVR$$.XX.FHL.XXX.XXXX.SX.XXX.ADR.IS.N.M</t>
  </si>
  <si>
    <t>.M.EAFVR$$.XX.INF.XXX.XXXX.SX.XXX.ADR.IS.N.M</t>
  </si>
  <si>
    <t>.M.EAFVR$$.XX.TRY.XXX.XXXX.SX.XXX.ADR.IS.N.M</t>
  </si>
  <si>
    <t>.M.EAFVR$$.XX.LIF.XXX.XXXX.SX.XXX.ADR.IS.N.M</t>
  </si>
  <si>
    <t>.M.EAFVR$$.XX.OPI.XXX.XXXX.SX.XXX.ADR.IS.N.M</t>
  </si>
  <si>
    <t>.M.EAFVR$$.XX.RSS.XXX.XXXX.SX.XXX.ADR.IS.N.M</t>
  </si>
  <si>
    <t>.M.EAFVR$$.XX.BAJ.XXX.XXXX.SX.XXX.ADR.IS.N.M</t>
  </si>
  <si>
    <t>.M.EAFVR$$.XX.EIN.XXX.XXXX.SX.XXX.ADR.IS.N.M</t>
  </si>
  <si>
    <t>.M.EAFVR$$.XX.NPH.XXX.XXXX.SX.XXX.ADR.IS.N.M</t>
  </si>
  <si>
    <t>.M.EAFVR$$.XX.ERL.XXX.XXXX.SX.XXX.ADR.IS.N.M</t>
  </si>
  <si>
    <t>.M.EAFVR$$.XX.ERS.XXX.XXXX.SX.XXX.ADR.IS.N.M</t>
  </si>
  <si>
    <t>.M.EAFVR$$.XX.ERI.XXX.XXXX.SX.XXX.ADR.IS.N.M</t>
  </si>
  <si>
    <t>.M.EAFVR$$.XX.ERP.XXX.XXXX.SX.XXX.ADR.IS.N.M</t>
  </si>
  <si>
    <t>.M.EAFVR$$.XX.ERV.XXX.XXXX.SX.XXX.ADR.IS.N.M</t>
  </si>
  <si>
    <t>.M.EAFVR$$.XX.ERF.XXX.XXXX.SX.XXX.ADR.IS.N.M</t>
  </si>
  <si>
    <t>.M.EAFVR$$.XX.ERO.XXX.XXXX.SX.XXX.ADR.IS.N.M</t>
  </si>
  <si>
    <t>.M.EAFVR$$.XX.ERA.XXX.XXXX.SX.XXX.ADR.IS.N.M</t>
  </si>
  <si>
    <t>.M.EAFFS$$.XX.$$$.XXX.XXXX.SX.XXX.ADR.IS.N.M</t>
  </si>
  <si>
    <t>//Sundurliðun afleiður, framvirkir samningar</t>
  </si>
  <si>
    <t>.M.EAFFS$$.XX.ATV.XXX.XXXX.SX.XXX.ADR.IS.N.M</t>
  </si>
  <si>
    <t>.M.EAFFS$$.XX.FJA.XXX.XXXX.SX.XXX.ADR.IS.N.M</t>
  </si>
  <si>
    <t>.M.EAFFS$$.XX.INN.XXX.XXXX.SX.XXX.ADR.IS.N.M</t>
  </si>
  <si>
    <t>.M.EAFFS$$.XX.SLI.XXX.XXXX.SX.XXX.ADR.IS.N.M</t>
  </si>
  <si>
    <t>.M.EAFFS$$.XX.PEN.XXX.XXXX.SX.XXX.ADR.IS.N.M</t>
  </si>
  <si>
    <t>.M.EAFFS$$.XX.SJO.XXX.XXXX.SX.XXX.ADR.IS.N.M</t>
  </si>
  <si>
    <t>.M.EAFFS$$.XX.YFT.XXX.XXXX.SX.XXX.ADR.IS.N.M</t>
  </si>
  <si>
    <t>.M.EAFFS$$.XX.SLY.XXX.XXXX.SX.XXX.ADR.IS.N.M</t>
  </si>
  <si>
    <t>.M.EAFFS$$.XX.FHL.XXX.XXXX.SX.XXX.ADR.IS.N.M</t>
  </si>
  <si>
    <t>.M.EAFFS$$.XX.INF.XXX.XXXX.SX.XXX.ADR.IS.N.M</t>
  </si>
  <si>
    <t>.M.EAFFS$$.XX.TRY.XXX.XXXX.SX.XXX.ADR.IS.N.M</t>
  </si>
  <si>
    <t>.M.EAFFS$$.XX.LIF.XXX.XXXX.SX.XXX.ADR.IS.N.M</t>
  </si>
  <si>
    <t>.M.EAFFS$$.XX.OPI.XXX.XXXX.SX.XXX.ADR.IS.N.M</t>
  </si>
  <si>
    <t>.M.EAFFS$$.XX.RSS.XXX.XXXX.SX.XXX.ADR.IS.N.M</t>
  </si>
  <si>
    <t>.M.EAFFS$$.XX.BAJ.XXX.XXXX.SX.XXX.ADR.IS.N.M</t>
  </si>
  <si>
    <t>.M.EAFFS$$.XX.EIN.XXX.XXXX.SX.XXX.ADR.IS.N.M</t>
  </si>
  <si>
    <t>.M.EAFFS$$.XX.NPH.XXX.XXXX.SX.XXX.ADR.IS.N.M</t>
  </si>
  <si>
    <t>.M.EAFFS$$.XX.ERL.XXX.XXXX.SX.XXX.ADR.IS.N.M</t>
  </si>
  <si>
    <t>.M.EAFFS$$.XX.ERS.XXX.XXXX.SX.XXX.ADR.IS.N.M</t>
  </si>
  <si>
    <t>.M.EAFFS$$.XX.ERI.XXX.XXXX.SX.XXX.ADR.IS.N.M</t>
  </si>
  <si>
    <t>.M.EAFFS$$.XX.ERP.XXX.XXXX.SX.XXX.ADR.IS.N.M</t>
  </si>
  <si>
    <t>.M.EAFFS$$.XX.ERV.XXX.XXXX.SX.XXX.ADR.IS.N.M</t>
  </si>
  <si>
    <t>.M.EAFFS$$.XX.ERF.XXX.XXXX.SX.XXX.ADR.IS.N.M</t>
  </si>
  <si>
    <t>.M.EAFFS$$.XX.ERO.XXX.XXXX.SX.XXX.ADR.IS.N.M</t>
  </si>
  <si>
    <t>.M.EAFFS$$.XX.ERA.XXX.XXXX.SX.XXX.ADR.IS.N.M</t>
  </si>
  <si>
    <t>.M.EAFSS$$.XX.$$$.XXX.XXXX.SX.XXX.ADR.IS.N.M</t>
  </si>
  <si>
    <t>//Sundurliðun afleiður, skiptasamningar</t>
  </si>
  <si>
    <t>.M.EAFSS$$.XX.ATV.XXX.XXXX.SX.XXX.ADR.IS.N.M</t>
  </si>
  <si>
    <t>.M.EAFSS$$.XX.FJA.XXX.XXXX.SX.XXX.ADR.IS.N.M</t>
  </si>
  <si>
    <t>.M.EAFSS$$.XX.INN.XXX.XXXX.SX.XXX.ADR.IS.N.M</t>
  </si>
  <si>
    <t>.M.EAFSS$$.XX.SLI.XXX.XXXX.SX.XXX.ADR.IS.N.M</t>
  </si>
  <si>
    <t>.M.EAFSS$$.XX.PEN.XXX.XXXX.SX.XXX.ADR.IS.N.M</t>
  </si>
  <si>
    <t>.M.EAFSS$$.XX.SJO.XXX.XXXX.SX.XXX.ADR.IS.N.M</t>
  </si>
  <si>
    <t>.M.EAFSS$$.XX.YFT.XXX.XXXX.SX.XXX.ADR.IS.N.M</t>
  </si>
  <si>
    <t>.M.EAFSS$$.XX.SLY.XXX.XXXX.SX.XXX.ADR.IS.N.M</t>
  </si>
  <si>
    <t>.M.EAFSS$$.XX.FHL.XXX.XXXX.SX.XXX.ADR.IS.N.M</t>
  </si>
  <si>
    <t>.M.EAFSS$$.XX.INF.XXX.XXXX.SX.XXX.ADR.IS.N.M</t>
  </si>
  <si>
    <t>.M.EAFSS$$.XX.TRY.XXX.XXXX.SX.XXX.ADR.IS.N.M</t>
  </si>
  <si>
    <t>.M.EAFSS$$.XX.LIF.XXX.XXXX.SX.XXX.ADR.IS.N.M</t>
  </si>
  <si>
    <t>.M.EAFSS$$.XX.OPI.XXX.XXXX.SX.XXX.ADR.IS.N.M</t>
  </si>
  <si>
    <t>.M.EAFSS$$.XX.RSS.XXX.XXXX.SX.XXX.ADR.IS.N.M</t>
  </si>
  <si>
    <t>.M.EAFSS$$.XX.BAJ.XXX.XXXX.SX.XXX.ADR.IS.N.M</t>
  </si>
  <si>
    <t>.M.EAFSS$$.XX.EIN.XXX.XXXX.SX.XXX.ADR.IS.N.M</t>
  </si>
  <si>
    <t>.M.EAFSS$$.XX.NPH.XXX.XXXX.SX.XXX.ADR.IS.N.M</t>
  </si>
  <si>
    <t>.M.EAFSS$$.XX.ERL.XXX.XXXX.SX.XXX.ADR.IS.N.M</t>
  </si>
  <si>
    <t>.M.EAFSS$$.XX.ERS.XXX.XXXX.SX.XXX.ADR.IS.N.M</t>
  </si>
  <si>
    <t>.M.EAFSS$$.XX.ERI.XXX.XXXX.SX.XXX.ADR.IS.N.M</t>
  </si>
  <si>
    <t>.M.EAFSS$$.XX.ERP.XXX.XXXX.SX.XXX.ADR.IS.N.M</t>
  </si>
  <si>
    <t>.M.EAFSS$$.XX.ERV.XXX.XXXX.SX.XXX.ADR.IS.N.M</t>
  </si>
  <si>
    <t>.M.EAFSS$$.XX.ERF.XXX.XXXX.SX.XXX.ADR.IS.N.M</t>
  </si>
  <si>
    <t>.M.EAFSS$$.XX.ERO.XXX.XXXX.SX.XXX.ADR.IS.N.M</t>
  </si>
  <si>
    <t>.M.EAFSS$$.XX.ERA.XXX.XXXX.SX.XXX.ADR.IS.N.M</t>
  </si>
  <si>
    <t>.M.SFUINKV.XX.ERS.$$$.XXXX.SX.XXX.XXX.IS.N.M</t>
  </si>
  <si>
    <t>.M.SFUINKV.XX.ERI.$$$.XXXX.SX.XXX.XXX.IS.N.M</t>
  </si>
  <si>
    <t>.M.SFUINKV.XX.ERP.$$$.XXXX.SX.XXX.XXX.IS.N.M</t>
  </si>
  <si>
    <t>.M.SFUINKV.XX.ERV.$$$.XXXX.SX.XXX.XXX.IS.N.M</t>
  </si>
  <si>
    <t>.M.SFUINKV.XX.ERF.$$$.XXXX.SX.XXX.XXX.IS.N.M</t>
  </si>
  <si>
    <t>.M.SFUINKV.XX.ERO.$$$.XXXX.SX.XXX.XXX.IS.N.M</t>
  </si>
  <si>
    <t>.M.SFUINKV.XX.ERA.$$$.XXXX.SX.XXX.XXX.IS.N.M</t>
  </si>
  <si>
    <t>.M.SFUINOI.XX.ERS.$$$.XXXX.SX.XXX.XXX.IS.N.M</t>
  </si>
  <si>
    <t>//Skuldir, óbundin innlán</t>
  </si>
  <si>
    <t>.M.SFUINOI.XX.ERI.$$$.XXXX.SX.XXX.XXX.IS.N.M</t>
  </si>
  <si>
    <t>.M.SFUINOI.XX.ERP.$$$.XXXX.SX.XXX.XXX.IS.N.M</t>
  </si>
  <si>
    <t>.M.SFUINOI.XX.ERV.$$$.XXXX.SX.XXX.XXX.IS.N.M</t>
  </si>
  <si>
    <t>.M.SFUINOI.XX.ERF.$$$.XXXX.SX.XXX.XXX.IS.N.M</t>
  </si>
  <si>
    <t>.M.SFUINOI.XX.ERO.$$$.XXXX.SX.XXX.XXX.IS.N.M</t>
  </si>
  <si>
    <t>.M.SFUINOI.XX.ERA.$$$.XXXX.SX.XXX.XXX.IS.N.M</t>
  </si>
  <si>
    <t>.M.SFUINVI.XX.ERS.$$$.XXXX.SV.XXX.XXX.IS.N.M</t>
  </si>
  <si>
    <t>.M.SFUINVI.XX.ERI.$$$.XXXX.SV.XXX.XXX.IS.N.M</t>
  </si>
  <si>
    <t>.M.SFUINVI.XX.ERP.$$$.XXXX.SV.XXX.XXX.IS.N.M</t>
  </si>
  <si>
    <t>.M.SFUINVI.XX.ERV.$$$.XXXX.SV.XXX.XXX.IS.N.M</t>
  </si>
  <si>
    <t>.M.SFUINVI.XX.ERF.$$$.XXXX.SV.XXX.XXX.IS.N.M</t>
  </si>
  <si>
    <t>.M.SFUINVI.XX.ERO.$$$.XXXX.SV.XXX.XXX.IS.N.M</t>
  </si>
  <si>
    <t>.M.SFUINVI.XX.ERA.$$$.XXXX.SV.XXX.XXX.IS.N.M</t>
  </si>
  <si>
    <t>.M.SFUINOR.XX.EIN.XXX.XXXX.SV.XXX.XXX.IS.N.M</t>
  </si>
  <si>
    <t>.M.SFUINOR.XX.ERL.XXX.XXXX.SV.XXX.XXX.IS.N.M</t>
  </si>
  <si>
    <t>.M.SFUINVB.XX.EIN.XXX.XXXX.SX.XXX.XXX.IS.N.M</t>
  </si>
  <si>
    <t>.M.SFUINVB.XX.ERL.XXX.XXXX.SX.XXX.XXX.IS.N.M</t>
  </si>
  <si>
    <t>.M.SFUINBI.XX.ERS.$$$.XXXX.SX.XXX.XXX.IS.N.M</t>
  </si>
  <si>
    <t>.M.SFUINBI.XX.ERI.$$$.XXXX.SX.XXX.XXX.IS.N.M</t>
  </si>
  <si>
    <t>.M.SFUINBI.XX.ERP.$$$.XXXX.SX.XXX.XXX.IS.N.M</t>
  </si>
  <si>
    <t>.M.SFUINBI.XX.ERV.$$$.XXXX.SX.XXX.XXX.IS.N.M</t>
  </si>
  <si>
    <t>.M.SFUINBI.XX.ERF.$$$.XXXX.SX.XXX.XXX.IS.N.M</t>
  </si>
  <si>
    <t>.M.SFUINBI.XX.ERO.$$$.XXXX.SX.XXX.XXX.IS.N.M</t>
  </si>
  <si>
    <t>.M.SFUINBI.XX.ERA.$$$.XXXX.SX.XXX.XXX.IS.N.M</t>
  </si>
  <si>
    <t>.M.SFUINKV.XX.ATV.OPI.XXXX.SX.XXX.XXX.IS.N.M</t>
  </si>
  <si>
    <t>.M.SFUINKV.XX.FJA.OPI.XXXX.SX.XXX.XXX.IS.N.M</t>
  </si>
  <si>
    <t>.M.SFUINKV.XX.INN.OPI.XXXX.SX.XXX.XXX.IS.N.M</t>
  </si>
  <si>
    <t>.M.SFUINKV.XX.SLI.OPI.XXXX.SX.XXX.XXX.IS.N.M</t>
  </si>
  <si>
    <t>.M.SFUINKV.XX.PEN.OPI.XXXX.SX.XXX.XXX.IS.N.M</t>
  </si>
  <si>
    <t>.M.SFUINKV.XX.SJO.OPI.XXXX.SX.XXX.XXX.IS.N.M</t>
  </si>
  <si>
    <t>.M.SFUINKV.XX.YFT.OPI.XXXX.SX.XXX.XXX.IS.N.M</t>
  </si>
  <si>
    <t>.M.SFUINKV.XX.SLY.OPI.XXXX.SX.XXX.XXX.IS.N.M</t>
  </si>
  <si>
    <t>.M.SFUINKV.XX.FHL.OPI.XXXX.SX.XXX.XXX.IS.N.M</t>
  </si>
  <si>
    <t>.M.SFUINKV.XX.INF.OPI.XXXX.SX.XXX.XXX.IS.N.M</t>
  </si>
  <si>
    <t>.M.SFUINKV.XX.TRY.OPI.XXXX.SX.XXX.XXX.IS.N.M</t>
  </si>
  <si>
    <t>.M.SFUINKV.XX.LIF.OPI.XXXX.SX.XXX.XXX.IS.N.M</t>
  </si>
  <si>
    <t>.M.SFUINOI.XX.ATV.OPI.XXXX.SX.XXX.XXX.IS.N.M</t>
  </si>
  <si>
    <t>.M.SFUINOI.XX.FJA.OPI.XXXX.SX.XXX.XXX.IS.N.M</t>
  </si>
  <si>
    <t>.M.SFUINOI.XX.INN.OPI.XXXX.SX.XXX.XXX.IS.N.M</t>
  </si>
  <si>
    <t>.M.SFUINOI.XX.SLI.OPI.XXXX.SX.XXX.XXX.IS.N.M</t>
  </si>
  <si>
    <t>.M.SFUINOI.XX.PEN.OPI.XXXX.SX.XXX.XXX.IS.N.M</t>
  </si>
  <si>
    <t>.M.SFUINOI.XX.SJO.OPI.XXXX.SX.XXX.XXX.IS.N.M</t>
  </si>
  <si>
    <t>.M.SFUINOI.XX.YFT.OPI.XXXX.SX.XXX.XXX.IS.N.M</t>
  </si>
  <si>
    <t>.M.SFUINOI.XX.SLY.OPI.XXXX.SX.XXX.XXX.IS.N.M</t>
  </si>
  <si>
    <t>.M.SFUINOI.XX.FHL.OPI.XXXX.SX.XXX.XXX.IS.N.M</t>
  </si>
  <si>
    <t>.M.SFUINOI.XX.INF.OPI.XXXX.SX.XXX.XXX.IS.N.M</t>
  </si>
  <si>
    <t>.M.SFUINOI.XX.TRY.OPI.XXXX.SX.XXX.XXX.IS.N.M</t>
  </si>
  <si>
    <t>.M.SFUINOI.XX.LIF.OPI.XXXX.SX.XXX.XXX.IS.N.M</t>
  </si>
  <si>
    <t>.M.SFUINVI.XX.ATV.OPI.XXXX.SV.XXX.XXX.IS.N.M</t>
  </si>
  <si>
    <t>.M.SFUINVI.XX.FJA.OPI.XXXX.SV.XXX.XXX.IS.N.M</t>
  </si>
  <si>
    <t>.M.SFUINVI.XX.INN.OPI.XXXX.SV.XXX.XXX.IS.N.M</t>
  </si>
  <si>
    <t>.M.SFUINVI.XX.SLI.OPI.XXXX.SV.XXX.XXX.IS.N.M</t>
  </si>
  <si>
    <t>.M.SFUINVI.XX.PEN.OPI.XXXX.SV.XXX.XXX.IS.N.M</t>
  </si>
  <si>
    <t>.M.SFUINVI.XX.SJO.OPI.XXXX.SV.XXX.XXX.IS.N.M</t>
  </si>
  <si>
    <t>.M.SFUINVI.XX.YFT.OPI.XXXX.SV.XXX.XXX.IS.N.M</t>
  </si>
  <si>
    <t>.M.SFUINVI.XX.SLY.OPI.XXXX.SV.XXX.XXX.IS.N.M</t>
  </si>
  <si>
    <t>.M.SFUINVI.XX.FHL.OPI.XXXX.SV.XXX.XXX.IS.N.M</t>
  </si>
  <si>
    <t>.M.SFUINVI.XX.INF.OPI.XXXX.SV.XXX.XXX.IS.N.M</t>
  </si>
  <si>
    <t>.M.SFUINVI.XX.TRY.OPI.XXXX.SV.XXX.XXX.IS.N.M</t>
  </si>
  <si>
    <t>.M.SFUINVI.XX.LIF.OPI.XXXX.SV.XXX.XXX.IS.N.M</t>
  </si>
  <si>
    <t>.M.SFUINBI.XX.ATV.OPI.XXXX.SX.XXX.XXX.IS.N.M</t>
  </si>
  <si>
    <t>.M.SFUINBI.XX.FJA.OPI.XXXX.SX.XXX.XXX.IS.N.M</t>
  </si>
  <si>
    <t>.M.SFUINBI.XX.INN.OPI.XXXX.SX.XXX.XXX.IS.N.M</t>
  </si>
  <si>
    <t>.M.SFUINBI.XX.SLI.OPI.XXXX.SX.XXX.XXX.IS.N.M</t>
  </si>
  <si>
    <t>.M.SFUINBI.XX.PEN.OPI.XXXX.SX.XXX.XXX.IS.N.M</t>
  </si>
  <si>
    <t>.M.SFUINBI.XX.SJO.OPI.XXXX.SX.XXX.XXX.IS.N.M</t>
  </si>
  <si>
    <t>.M.SFUINBI.XX.YFT.OPI.XXXX.SX.XXX.XXX.IS.N.M</t>
  </si>
  <si>
    <t>.M.SFUINBI.XX.SLY.OPI.XXXX.SX.XXX.XXX.IS.N.M</t>
  </si>
  <si>
    <t>.M.SFUINBI.XX.FHL.OPI.XXXX.SX.XXX.XXX.IS.N.M</t>
  </si>
  <si>
    <t>.M.SFUINBI.XX.INF.OPI.XXXX.SX.XXX.XXX.IS.N.M</t>
  </si>
  <si>
    <t>.M.SFUINBI.XX.TRY.OPI.XXXX.SX.XXX.XXX.IS.N.M</t>
  </si>
  <si>
    <t>.M.SFUINBI.XX.LIF.OPI.XXXX.SX.XXX.XXX.IS.N.M</t>
  </si>
  <si>
    <t>.M.SFUINKV.XX.ATV.EIF.XXXX.SX.XXX.XXX.IS.N.M</t>
  </si>
  <si>
    <t>//Sundurliðun innlán, einkafyrirtæki</t>
  </si>
  <si>
    <t>.M.SFUINKV.XX.FJA.EIF.XXXX.SX.XXX.XXX.IS.N.M</t>
  </si>
  <si>
    <t>.M.SFUINKV.XX.INN.EIF.XXXX.SX.XXX.XXX.IS.N.M</t>
  </si>
  <si>
    <t>.M.SFUINKV.XX.SLI.EIF.XXXX.SX.XXX.XXX.IS.N.M</t>
  </si>
  <si>
    <t>.M.SFUINKV.XX.PEN.EIF.XXXX.SX.XXX.XXX.IS.N.M</t>
  </si>
  <si>
    <t>.M.SFUINKV.XX.SJO.EIF.XXXX.SX.XXX.XXX.IS.N.M</t>
  </si>
  <si>
    <t>.M.SFUINKV.XX.YFT.EIF.XXXX.SX.XXX.XXX.IS.N.M</t>
  </si>
  <si>
    <t>.M.SFUINKV.XX.SLY.EIF.XXXX.SX.XXX.XXX.IS.N.M</t>
  </si>
  <si>
    <t>.M.SFUINKV.XX.FHL.EIFI.XXXX.SX.XXX.XXX.IS.N.M</t>
  </si>
  <si>
    <t>.M.SFUINKV.XX.INF.EIF.XXXX.SX.XXX.XXX.IS.N.M</t>
  </si>
  <si>
    <t>.M.SFUINKV.XX.TRY.EIF.XXXX.SX.XXX.XXX.IS.N.M</t>
  </si>
  <si>
    <t>.M.SFUINKV.XX.LIF.EIF.XXXX.SX.XXX.XXX.IS.N.M</t>
  </si>
  <si>
    <t>.M.SFUINOI.XX.ATV.EIF.XXXX.SX.XXX.XXX.IS.N.M</t>
  </si>
  <si>
    <t>.M.SFUINOI.XX.FJA.EIF.XXXX.SX.XXX.XXX.IS.N.M</t>
  </si>
  <si>
    <t>.M.SFUINOI.XX.INN.EIF.XXXX.SX.XXX.XXX.IS.N.M</t>
  </si>
  <si>
    <t>.M.SFUINOI.XX.SLI.EIF.XXXX.SX.XXX.XXX.IS.N.M</t>
  </si>
  <si>
    <t>.M.SFUINOI.XX.PEN.EIF.XXXX.SX.XXX.XXX.IS.N.M</t>
  </si>
  <si>
    <t>.M.SFUINOI.XX.SJO.EIF.XXXX.SX.XXX.XXX.IS.N.M</t>
  </si>
  <si>
    <t>.M.SFUINOI.XX.YFT.EIF.XXXX.SX.XXX.XXX.IS.N.M</t>
  </si>
  <si>
    <t>.M.SFUINOI.XX.SLY.EIF.XXXX.SX.XXX.XXX.IS.N.M</t>
  </si>
  <si>
    <t>.M.SFUINOI.XX.FHL.EIF.XXXX.SX.XXX.XXX.IS.N.M</t>
  </si>
  <si>
    <t>.M.SFUINOI.XX.INF.EIF.XXXX.SX.XXX.XXX.IS.N.M</t>
  </si>
  <si>
    <t>.M.SFUINOI.XX.TRY.EIF.XXXX.SX.XXX.XXX.IS.N.M</t>
  </si>
  <si>
    <t>.M.SFUINOI.XX.LIF.EIF.XXXX.SX.XXX.XXX.IS.N.M</t>
  </si>
  <si>
    <t>.M.SFUINVI.XX.ATV.EIF.XXXX.SV.XXX.XXX.IS.N.M</t>
  </si>
  <si>
    <t>.M.SFUINVI.XX.FJA.EIF.XXXX.SV.XXX.XXX.IS.N.M</t>
  </si>
  <si>
    <t>.M.SFUINVI.XX.INN.EIF.XXXX.SV.XXX.XXX.IS.N.M</t>
  </si>
  <si>
    <t>.M.SFUINVI.XX.SLI.EIF.XXXX.SV.XXX.XXX.IS.N.M</t>
  </si>
  <si>
    <t>.M.SFUINVI.XX.PEN.EIF.XXXX.SV.XXX.XXX.IS.N.M</t>
  </si>
  <si>
    <t>.M.SFUINVI.XX.SJO.EIF.XXXX.SV.XXX.XXX.IS.N.M</t>
  </si>
  <si>
    <t>.M.SFUINVI.XX.YFT.EIF.XXXX.SV.XXX.XXX.IS.N.M</t>
  </si>
  <si>
    <t>.M.SFUINVI.XX.SLY.EIF.XXXX.SV.XXX.XXX.IS.N.M</t>
  </si>
  <si>
    <t>.M.SFUINVI.XX.FHL.EIF.XXXX.SV.XXX.XXX.IS.N.M</t>
  </si>
  <si>
    <t>.M.SFUINVI.XX.INF.EIF.XXXX.SV.XXX.XXX.IS.N.M</t>
  </si>
  <si>
    <t>.M.SFUINVI.XX.TRY.EIF.XXXX.SV.XXX.XXX.IS.N.M</t>
  </si>
  <si>
    <t>.M.SFUINVI.XX.LIF.EIF.XXXX.SV.XXX.XXX.IS.N.M</t>
  </si>
  <si>
    <t>.M.SFUINBI.XX.ATV.EIF.XXXX.SX.XXX.XXX.IS.N.M</t>
  </si>
  <si>
    <t>.M.SFUINBI.XX.FJA.EIF.XXXX.SX.XXX.XXX.IS.N.M</t>
  </si>
  <si>
    <t>.M.SFUINBI.XX.INN.EIF.XXXX.SX.XXX.XXX.IS.N.M</t>
  </si>
  <si>
    <t>.M.SFUINBI.XX.SLI.EIF.XXXX.SX.XXX.XXX.IS.N.M</t>
  </si>
  <si>
    <t>.M.SFUINBI.XX.PEN.EIF.XXXX.SX.XXX.XXX.IS.N.M</t>
  </si>
  <si>
    <t>.M.SFUINBI.XX.SJO.EIF.XXXX.SX.XXX.XXX.IS.N.M</t>
  </si>
  <si>
    <t>.M.SFUINBI.XX.YFT.EIF.XXXX.SX.XXX.XXX.IS.N.M</t>
  </si>
  <si>
    <t>.M.SFUINBI.XX.SLY.EIF.XXXX.SX.XXX.XXX.IS.N.M</t>
  </si>
  <si>
    <t>.M.SFUINBI.XX.FHL.EIF.XXXX.SX.XXX.XXX.IS.N.M</t>
  </si>
  <si>
    <t>.M.SFUINBI.XX.INF.EIF.XXXX.SX.XXX.XXX.IS.N.M</t>
  </si>
  <si>
    <t>.M.SFUINBI.XX.TRY.EIF.XXXX.SX.XXX.XXX.IS.N.M</t>
  </si>
  <si>
    <t>.M.SFUINBI.XX.LIF.EIF.XXXX.SX.XXX.XXX.IS.N.M</t>
  </si>
  <si>
    <t>.M.SFUIN$$.XX.XXX.XXX.XXXX.SX.XXX.ISK.IS.N.M</t>
  </si>
  <si>
    <t>.M.SFUINKV.XX.$$$.XXX.XXXX.SX.XXX.ISK.IS.N.M</t>
  </si>
  <si>
    <t>//Sundurliðun innlán, ISK</t>
  </si>
  <si>
    <t>.M.SFUINKV.XX.ATV.XXX.XXXX.SX.XXX.ISK.IS.N.M</t>
  </si>
  <si>
    <t>.M.SFUINKV.XX.FJA.XXX.XXXX.SX.XXX.ISK.IS.N.M</t>
  </si>
  <si>
    <t>.M.SFUINKV.XX.INN.XXX.XXXX.SX.XXX.ISK.IS.N.M</t>
  </si>
  <si>
    <t>.M.SFUINKV.XX.SLI.XXX.XXXX.SX.XXX.ISK.IS.N.M</t>
  </si>
  <si>
    <t>.M.SFUINKV.XX.PEN.XXX.XXXX.SX.XXX.ISK.IS.N.M</t>
  </si>
  <si>
    <t>.M.SFUINKV.XX.SJO.XXX.XXXX.SX.XXX.ISK.IS.N.M</t>
  </si>
  <si>
    <t>.M.SFUINKV.XX.YFT.XXX.XXXX.SX.XXX.ISK.IS.N.M</t>
  </si>
  <si>
    <t>.M.SFUINKV.XX.SLY.XXX.XXXX.SX.XXX.ISK.IS.N.M</t>
  </si>
  <si>
    <t>.M.SFUINKV.XX.FHL.XXX.XXXX.SX.XXX.ISK.IS.N.M</t>
  </si>
  <si>
    <t>.M.SFUINKV.XX.INF.XXX.XXXX.SX.XXX.ISK.IS.N.M</t>
  </si>
  <si>
    <t>.M.SFUINKV.XX.TRY.XXX.XXXX.SX.XXX.ISK.IS.N.M</t>
  </si>
  <si>
    <t>.M.SFUINKV.XX.LIF.XXX.XXXX.SX.XXX.ISK.IS.N.M</t>
  </si>
  <si>
    <t>.M.SFUINKV.XX.OPI.XXX.XXXX.SX.XXX.ISK.IS.N.M</t>
  </si>
  <si>
    <t>.M.SFUINKV.XX.RSS.XXX.XXXX.SX.XXX.ISK.IS.N.M</t>
  </si>
  <si>
    <t>.M.SFUINKV.XX.BAJ.XXX.XXXX.SX.XXX.ISK.IS.N.M</t>
  </si>
  <si>
    <t>.M.SFUINKV.XX.EIN.XXX.XXXX.SX.XXX.ISK.IS.N.M</t>
  </si>
  <si>
    <t>.M.SFUINKV.XX.NPH.XXX.XXXX.SX.XXX.ISK.IS.N.M</t>
  </si>
  <si>
    <t>.M.SFUINKV.XX.ERL.XXX.XXXX.SX.XXX.ISK.IS.N.M</t>
  </si>
  <si>
    <t>.M.SFUINKV.XXX.ERS.XXX.XXXX.SX.XXX.ISK.IS.N.M</t>
  </si>
  <si>
    <t>.M.SFUINKV.XXX.ERI.XXX.XXXX.SX.XXX.ISK.IS.N.M</t>
  </si>
  <si>
    <t>.M.SFUINKV.XXX.ERP.XXX.XXXX.SX.XXX.ISK.IS.N.M</t>
  </si>
  <si>
    <t>.M.SFUINKV.XXX.ERV.XXX.XXXX.SX.XXX.ISK.IS.N.M</t>
  </si>
  <si>
    <t>.M.SFUINKV.XXX.ERF.XXX.XXXX.SX.XXX.ISK.IS.N.M</t>
  </si>
  <si>
    <t>.M.SFUINKV.XXX.ERO.XXX.XXXX.SX.XXX.ISK.IS.N.M</t>
  </si>
  <si>
    <t>.M.SFUINKV.XXX.ERA.XXX.XXXX.SX.XXX.ISK.IS.N.M</t>
  </si>
  <si>
    <t>.M.SFUINOI.XX.$$$.XXX.XXXX.SX.XXX.ISK.IS.N.M</t>
  </si>
  <si>
    <t>.M.SFUINOI.XX.ATV.XXX.XXXX.SX.XXX.ISK.IS.N.M</t>
  </si>
  <si>
    <t>.M.SFUINOI.XX.FJA.XXX.XXXX.SX.XXX.ISK.IS.N.M</t>
  </si>
  <si>
    <t>.M.SFUINOI.XX.INN.XXX.XXXX.SX.XXX.ISK.IS.N.M</t>
  </si>
  <si>
    <t>.M.SFUINOI.XX.SLI.XXX.XXXX.SX.XXX.ISK.IS.N.M</t>
  </si>
  <si>
    <t>.M.SFUINOI.XX.PEN.XXX.XXXX.SX.XXX.ISK.IS.N.M</t>
  </si>
  <si>
    <t>.M.SFUINOI.XX.SJO.XXX.XXXX.SX.XXX.ISK.IS.N.M</t>
  </si>
  <si>
    <t>.M.SFUINOI.XX.YFT.XXX.XXXX.SX.XXX.ISK.IS.N.M</t>
  </si>
  <si>
    <t>.M.SFUINOI.XX.SLY.XXX.XXXX.SX.XXX.ISK.IS.N.M</t>
  </si>
  <si>
    <t>.M.SFUINOI.XX.FHL.XXX.XXXX.SX.XXX.ISK.IS.N.M</t>
  </si>
  <si>
    <t>.M.SFUINOI.XX.INF.XXX.XXXX.SX.XXX.ISK.IS.N.M</t>
  </si>
  <si>
    <t>.M.SFUINOI.XX.TRY.XXX.XXXX.SX.XXX.ISK.IS.N.M</t>
  </si>
  <si>
    <t>.M.SFUINOI.XX.LIF.XXX.XXXX.SX.XXX.ISK.IS.N.M</t>
  </si>
  <si>
    <t>.M.SFUINOI.XX.OPI.XXX.XXXX.SX.XXX.ISK.IS.N.M</t>
  </si>
  <si>
    <t>.M.SFUINOI.XX.RSS.XXX.XXXX.SX.XXX.ISK.IS.N.M</t>
  </si>
  <si>
    <t>.M.SFUINOI.XX.BAJ.XXX.XXXX.SX.XXX.ISK.IS.N.M</t>
  </si>
  <si>
    <t>.M.SFUINOI.XX.EIN.XXX.XXXX.SX.XXX.ISK.IS.N.M</t>
  </si>
  <si>
    <t>.M.SFUINOI.XX.NPH.XXX.XXXX.SX.XXX.ISK.IS.N.M</t>
  </si>
  <si>
    <t>.M.SFUINOI.XX.ERL.XXX.XXXX.SX.XXX.ISK.IS.N.M</t>
  </si>
  <si>
    <t>.M.SFUINOI.XX.ERS.XXX.XXXX.SX.XXX.ISK.IS.N.M</t>
  </si>
  <si>
    <t>.M.SFUINOI.XX.ERI.XXX.XXXX.SX.XXX.ISK.IS.N.M</t>
  </si>
  <si>
    <t>.M.SFUINOI.XX.ERP.XXX.XXXX.SX.XXX.ISK.IS.N.M</t>
  </si>
  <si>
    <t>.M.SFUINOI.XX.ERV.XXX.XXXX.SX.XXX.ISK.IS.N.M</t>
  </si>
  <si>
    <t>.M.SFUINOI.XX.ERF.XXX.XXXX.SX.XXX.ISK.IS.N.M</t>
  </si>
  <si>
    <t>.M.SFUINOI.XX.ERO.XXX.XXXX.SX.XXX.ISK.IS.N.M</t>
  </si>
  <si>
    <t>.M.SFUINOI.XX.ERA.XXX.XXXX.SX.XXX.ISK.IS.N.M</t>
  </si>
  <si>
    <t>.M.SFUINVI.XX.$$$.XXX.XXXX.SV.XXX.ISK.IS.N.M</t>
  </si>
  <si>
    <t>.M.SFUINVI.XX.ATV.XXX.XXXX.SV.XXX.ISK.IS.N.M</t>
  </si>
  <si>
    <t>.M.SFUINVI.XX.FJA.XXX.XXXX.SV.XXX.ISK.IS.N.M</t>
  </si>
  <si>
    <t>.M.SFUINVI.XX.INN.XXX.XXXX.SV.XXX.ISK.IS.N.M</t>
  </si>
  <si>
    <t>.M.SFUINVI.XX.SLI.XXX.XXXX.SV.XXX.ISK.IS.N.M</t>
  </si>
  <si>
    <t>.M.SFUINVI.XX.PEN.XXX.XXXX.SV.XXX.ISK.IS.N.M</t>
  </si>
  <si>
    <t>.M.SFUINVI.XX.SJO.XXX.XXXX.SV.XXX.ISK.IS.N.M</t>
  </si>
  <si>
    <t>.M.SFUINVI.XX.YFT.XXX.XXXX.SV.XXX.ISK.IS.N.M</t>
  </si>
  <si>
    <t>.M.SFUINVI.XX.SLY.XXX.XXXX.SV.XXX.ISK.IS.N.M</t>
  </si>
  <si>
    <t>.M.SFUINVI.XX.FHL.XXX.XXXX.SV.XXX.ISK.IS.N.M</t>
  </si>
  <si>
    <t>.M.SFUINVI.XX.INF.XXX.XXXX.SV.XXX.ISK.IS.N.M</t>
  </si>
  <si>
    <t>.M.SFUINVI.XX.TRY.XXX.XXXX.SV.XXX.ISK.IS.N.M</t>
  </si>
  <si>
    <t>.M.SFUINVI.XX.LIF.XXX.XXXX.SV.XXX.ISK.IS.N.M</t>
  </si>
  <si>
    <t>.M.SFUINVI.XX.OPI.XXX.XXXX.SV.XXX.ISK.IS.N.M</t>
  </si>
  <si>
    <t>.M.SFUINVI.XX.RSS.XXX.XXXX.SV.XXX.ISK.IS.N.M</t>
  </si>
  <si>
    <t>.M.SFUINVI.XX.BAJ.XXX.XXXX.SV.XXX.ISK.IS.N.M</t>
  </si>
  <si>
    <t>.M.SFUINVI.XX.EIN.XXX.XXXX.SV.XXX.ISK.IS.N.M</t>
  </si>
  <si>
    <t>.M.SFUINVI.XX.NPH.XXX.XXXX.SV.XXX.ISK.IS.N.M</t>
  </si>
  <si>
    <t>.M.SFUINVI.XX.ERL.XXX.XXXX.SV.XXX.ISK.IS.N.M</t>
  </si>
  <si>
    <t>.M.SFUINVI.XX.ERS.XXX.XXXX.SV.XXX.ISK.IS.N.M</t>
  </si>
  <si>
    <t>.M.SFUINVI.XX.ERI.XXX.XXXX.SV.XXX.ISK.IS.N.M</t>
  </si>
  <si>
    <t>.M.SFUINVI.XX.ERP.XXX.XXXX.SV.XXX.ISK.IS.N.M</t>
  </si>
  <si>
    <t>.M.SFUINVI.XX.ERV.XXX.XXXX.SV.XXX.ISK.IS.N.M</t>
  </si>
  <si>
    <t>.M.SFUINVI.XX.ERF.XXX.XXXX.SV.XXX.ISK.IS.N.M</t>
  </si>
  <si>
    <t>.M.SFUINVI.XX.ERO.XXX.XXXX.SV.XXX.ISK.IS.N.M</t>
  </si>
  <si>
    <t>.M.SFUINVI.XX.ERA.XXX.XXXX.SV.XXX.ISK.IS.N.M</t>
  </si>
  <si>
    <t>.M.SFUINOR.XX.XXX.XXX.XXXX.SV.XXX.ISK.IS.N.M</t>
  </si>
  <si>
    <t>.M.SFUINOR.XX.EIN.XXX.XXXX.SV.XXX.ISK.IS.N.M</t>
  </si>
  <si>
    <t>.M.SFUINOR.XX.ERL.XXX.XXXX.SV.XXX.ISK.IS.N.M</t>
  </si>
  <si>
    <t>.M.SFUINVB.XX.XXX.XXX.XXXX.SX.XXX.ISK.IS.N.M</t>
  </si>
  <si>
    <t>.M.SFUINVB.XX.EIN.XXX.XXXX.SX.XXX.ISK.IS.N.M</t>
  </si>
  <si>
    <t>.M.SFUINVB.XX.ERL.XXX.XXXX.SX.XXX.ISK.IS.N.M</t>
  </si>
  <si>
    <t>.M.SFUINBI.XX.$$$.XXX.XXXX.SX.XXX.ISK.IS.N.M</t>
  </si>
  <si>
    <t>.M.SFUINBI.XX.ATV.XXX.XXXX.SX.XXX.ISK.IS.N.M</t>
  </si>
  <si>
    <t>.M.SFUINBI.XX.FJA.XXX.XXXX.SX.XXX.ISK.IS.N.M</t>
  </si>
  <si>
    <t>.M.SFUINBI.XX.INN.XXX.XXXX.SX.XXX.ISK.IS.N.M</t>
  </si>
  <si>
    <t>.M.SFUINBI.XX.SLI.XXX.XXXX.SX.XXX.ISK.IS.N.M</t>
  </si>
  <si>
    <t>.M.SFUINBI.XX.PEN.XXX.XXXX.SX.XXX.ISK.IS.N.M</t>
  </si>
  <si>
    <t>.M.SFUINBI.XX.SJO.XXX.XXXX.SX.XXX.ISK.IS.N.M</t>
  </si>
  <si>
    <t>.M.SFUINBI.XX.YFT.XXX.XXXX.SX.XXX.ISK.IS.N.M</t>
  </si>
  <si>
    <t>.M.SFUINBI.XX.SLY.XXX.XXXX.SX.XXX.ISK.IS.N.M</t>
  </si>
  <si>
    <t>.M.SFUINBI.XX.FHL.XXX.XXXX.SX.XXX.ISK.IS.N.M</t>
  </si>
  <si>
    <t>.M.SFUINBI.XX.INF.XXX.XXXX.SX.XXX.ISK.IS.N.M</t>
  </si>
  <si>
    <t>.M.SFUINBI.XX.TRY.XXX.XXXX.SX.XXX.ISK.IS.N.M</t>
  </si>
  <si>
    <t>.M.SFUINBI.XX.LIF.XXX.XXXX.SX.XXX.ISK.IS.N.M</t>
  </si>
  <si>
    <t>.M.SFUINBI.XX.OPI.XXX.XXXX.SX.XXX.ISK.IS.N.M</t>
  </si>
  <si>
    <t>.M.SFUINBI.XX.RSS.XXX.XXXX.SX.XXX.ISK.IS.N.M</t>
  </si>
  <si>
    <t>.M.SFUINBI.XX.BAJ.XXX.XXXX.SX.XXX.ISK.IS.N.M</t>
  </si>
  <si>
    <t>.M.SFUINBI.XX.EIN.XXX.XXXX.SX.XXX.ISK.IS.N.M</t>
  </si>
  <si>
    <t>.M.SFUINBI.XX.NPH.XXX.XXXX.SX.XXX.ISK.IS.N.M</t>
  </si>
  <si>
    <t>.M.SFUINBI.XX.ERL.XXX.XXXX.SX.XXX.ISK.IS.N.M</t>
  </si>
  <si>
    <t>.M.SFUINBI.XX.ERS.XXX.XXXX.SX.XXX.ISK.IS.N.M</t>
  </si>
  <si>
    <t>.M.SFUINBI.XX.ERI.XXX.XXXX.SX.XXX.ISK.IS.N.M</t>
  </si>
  <si>
    <t>.M.SFUINBI.XX.ERP.XXX.XXXX.SX.XXX.ISK.IS.N.M</t>
  </si>
  <si>
    <t>.M.SFUINBI.XX.ERV.XXX.XXXX.SX.XXX.ISK.IS.N.M</t>
  </si>
  <si>
    <t>.M.SFUINBI.XX.ERF.XXX.XXXX.SX.XXX.ISK.IS.N.M</t>
  </si>
  <si>
    <t>.M.SFUINBI.XX.ERO.XXX.XXXX.SX.XXX.ISK.IS.N.M</t>
  </si>
  <si>
    <t>.M.SFUINBI.XX.ERA.XXX.XXXX.SX.XXX.ISK.IS.N.M</t>
  </si>
  <si>
    <t>.M.SFUIN$$.XX.XXX.XXX.XXXX.SX.XXX.EUR.IS.N.M</t>
  </si>
  <si>
    <t>//Sundurliðun innlána, EUR</t>
  </si>
  <si>
    <t>.M.SFUINKV.XX.$$$.XXX.XXXX.SX.XXX.EUR.IS.N.M</t>
  </si>
  <si>
    <t>.M.SFUINKV.XX.ATV.XXX.XXXX.SX.XXX.EUR.IS.N.M</t>
  </si>
  <si>
    <t>.M.SFUINKV.XX.FJA.XXX.XXXX.SX.XXX.EUR.IS.N.M</t>
  </si>
  <si>
    <t>.M.SFUINKV.XX.INN.XXX.XXXX.SX.XXX.EUR.IS.N.M</t>
  </si>
  <si>
    <t>.M.SFUINKV.XX.SLI.XXX.XXXX.SX.XXX.EUR.IS.N.M</t>
  </si>
  <si>
    <t>.M.SFUINKV.XX.PEN.XXX.XXXX.SX.XXX.EUR.IS.N.M</t>
  </si>
  <si>
    <t>.M.SFUINKV.XX.SJO.XXX.XXXX.SX.XXX.EUR.IS.N.M</t>
  </si>
  <si>
    <t>.M.SFUINKV.XX.YFT.XXX.XXXX.SX.XXX.EUR.IS.N.M</t>
  </si>
  <si>
    <t>.M.SFUINKV.XX.SLY.XXX.XXXX.SX.XXX.EUR.IS.N.M</t>
  </si>
  <si>
    <t>.M.SFUINKV.XX.FHL.XXX.XXXX.SX.XXX.EUR.IS.N.M</t>
  </si>
  <si>
    <t>.M.SFUINKV.XX.INF.XXX.XXXX.SX.XXX.EUR.IS.N.M</t>
  </si>
  <si>
    <t>.M.SFUINKV.XX.TRY.XXX.XXXX.SX.XXX.EUR.IS.N.M</t>
  </si>
  <si>
    <t>.M.SFUINKV.XX.LIF.XXX.XXXX.SX.XXX.EUR.IS.N.M</t>
  </si>
  <si>
    <t>.M.SFUINKV.XX.OPI.XXX.XXXX.SX.XXX.EUR.IS.N.M</t>
  </si>
  <si>
    <t>.M.SFUINKV.XX.RSS.XXX.XXXX.SX.XXX.EUR.IS.N.M</t>
  </si>
  <si>
    <t>.M.SFUINKV.XX.BAJ.XXX.XXXX.SX.XXX.EUR.IS.N.M</t>
  </si>
  <si>
    <t>.M.SFUINKV.XX.EIN.XXX.XXXX.SX.XXX.EUR.IS.N.M</t>
  </si>
  <si>
    <t>.M.SFUINKV.XX.NPH.XXX.XXXX.SX.XXX.EUR.IS.N.M</t>
  </si>
  <si>
    <t>.M.SFUINKV.XX.ERL.XXX.XXXX.SX.XXX.EUR.IS.N.M</t>
  </si>
  <si>
    <t>.M.SFUINKV.XXX.ERS.XXX.XXXX.SX.XXX.EUR.IS.N.M</t>
  </si>
  <si>
    <t>.M.SFUINKV.XXX.ERI.XXX.XXXX.SX.XXX.EUR.IS.N.M</t>
  </si>
  <si>
    <t>.M.SFUINKV.XXX.ERP.XXX.XXXX.SX.XXX.EUR.IS.N.M</t>
  </si>
  <si>
    <t>.M.SFUINKV.XXX.ERV.XXX.XXXX.SX.XXX.EUR.IS.N.M</t>
  </si>
  <si>
    <t>.M.SFUINKV.XXX.ERF.XXX.XXXX.SX.XXX.EUR.IS.N.M</t>
  </si>
  <si>
    <t>.M.SFUINKV.XXX.ERO.XXX.XXXX.SX.XXX.EUR.IS.N.M</t>
  </si>
  <si>
    <t>.M.SFUINKV.XXX.ERA.XXX.XXXX.SX.XXX.EUR.IS.N.M</t>
  </si>
  <si>
    <t>.M.SFUINOI.XX.$$$.XXX.XXXX.SX.XXX.EUR.IS.N.M</t>
  </si>
  <si>
    <t>.M.SFUINOI.XX.ATV.XXX.XXXX.SX.XXX.EUR.IS.N.M</t>
  </si>
  <si>
    <t>.M.SFUINOI.XX.FJA.XXX.XXXX.SX.XXX.EUR.IS.N.M</t>
  </si>
  <si>
    <t>.M.SFUINOI.XX.INN.XXX.XXXX.SX.XXX.EUR.IS.N.M</t>
  </si>
  <si>
    <t>.M.SFUINOI.XX.SLI.XXX.XXXX.SX.XXX.EUR.IS.N.M</t>
  </si>
  <si>
    <t>.M.SFUINOI.XX.PEN.XXX.XXXX.SX.XXX.EUR.IS.N.M</t>
  </si>
  <si>
    <t>.M.SFUINOI.XX.SJO.XXX.XXXX.SX.XXX.EUR.IS.N.M</t>
  </si>
  <si>
    <t>.M.SFUINOI.XX.YFT.XXX.XXXX.SX.XXX.EUR.IS.N.M</t>
  </si>
  <si>
    <t>.M.SFUINOI.XX.SLY.XXX.XXXX.SX.XXX.EUR.IS.N.M</t>
  </si>
  <si>
    <t>.M.SFUINOI.XX.FHL.XXX.XXXX.SX.XXX.EUR.IS.N.M</t>
  </si>
  <si>
    <t>.M.SFUINOI.XX.INF.XXX.XXXX.SX.XXX.EUR.IS.N.M</t>
  </si>
  <si>
    <t>.M.SFUINOI.XX.TRY.XXX.XXXX.SX.XXX.EUR.IS.N.M</t>
  </si>
  <si>
    <t>.M.SFUINOI.XX.LIF.XXX.XXXX.SX.XXX.EUR.IS.N.M</t>
  </si>
  <si>
    <t>.M.SFUINOI.XX.OPI.XXX.XXXX.SX.XXX.EUR.IS.N.M</t>
  </si>
  <si>
    <t>.M.SFUINOI.XX.RSS.XXX.XXXX.SX.XXX.EUR.IS.N.M</t>
  </si>
  <si>
    <t>.M.SFUINOI.XX.BAJ.XXX.XXXX.SX.XXX.EUR.IS.N.M</t>
  </si>
  <si>
    <t>.M.SFUINOI.XX.EIN.XXX.XXXX.SX.XXX.EUR.IS.N.M</t>
  </si>
  <si>
    <t>.M.SFUINOI.XX.NPH.XXX.XXXX.SX.XXX.EUR.IS.N.M</t>
  </si>
  <si>
    <t>.M.SFUINOI.XX.ERL.XXX.XXXX.SX.XXX.EUR.IS.N.M</t>
  </si>
  <si>
    <t>.M.SFUINOI.XX.ERS.XXX.XXXX.SX.XXX.EUR.IS.N.M</t>
  </si>
  <si>
    <t>.M.SFUINOI.XX.ERI.XXX.XXXX.SX.XXX.EUR.IS.N.M</t>
  </si>
  <si>
    <t>.M.SFUINOI.XX.ERP.XXX.XXXX.SX.XXX.EUR.IS.N.M</t>
  </si>
  <si>
    <t>.M.SFUINOI.XX.ERV.XXX.XXXX.SX.XXX.EUR.IS.N.M</t>
  </si>
  <si>
    <t>.M.SFUINOI.XX.ERF.XXX.XXXX.SX.XXX.EUR.IS.N.M</t>
  </si>
  <si>
    <t>.M.SFUINOI.XX.ERO.XXX.XXXX.SX.XXX.EUR.IS.N.M</t>
  </si>
  <si>
    <t>.M.SFUINOI.XX.ERA.XXX.XXXX.SX.XXX.EUR.IS.N.M</t>
  </si>
  <si>
    <t>.M.SFUINOR.XX.XXX.XXX.XXXX.SV.XXX.EUR.IS.N.M</t>
  </si>
  <si>
    <t>.M.SFUINOR.XX.EIN.XXX.XXXX.SV.XXX.EUR.IS.N.M</t>
  </si>
  <si>
    <t>.M.SFUINOR.XX.ERL.XXX.XXXX.SV.XXX.EUR.IS.N.M</t>
  </si>
  <si>
    <t>.M.SFUINVB.XX.XXX.XXX.XXXX.SX.XXX.EUR.IS.N.M</t>
  </si>
  <si>
    <t>.M.SFUINVB.XX.EIN.XXX.XXXX.SX.XXX.EUR.IS.N.M</t>
  </si>
  <si>
    <t>.M.SFUINVB.XX.ERL.XXX.XXXX.SX.XXX.EUR.IS.N.M</t>
  </si>
  <si>
    <t>.M.SFUINBI.XX.$$$.XXX.XXXX.SX.XXX.EUR.IS.N.M</t>
  </si>
  <si>
    <t>.M.SFUINBI.XX.ATV.XXX.XXXX.SX.XXX.EUR.IS.N.M</t>
  </si>
  <si>
    <t>.M.SFUINBI.XX.FJA.XXX.XXXX.SX.XXX.EUR.IS.N.M</t>
  </si>
  <si>
    <t>.M.SFUINBI.XX.INN.XXX.XXXX.SX.XXX.EUR.IS.N.M</t>
  </si>
  <si>
    <t>.M.SFUINBI.XX.SLI.XXX.XXXX.SX.XXX.EUR.IS.N.M</t>
  </si>
  <si>
    <t>.M.SFUINBI.XX.PEN.XXX.XXXX.SX.XXX.EUR.IS.N.M</t>
  </si>
  <si>
    <t>.M.SFUINBI.XX.SJO.XXX.XXXX.SX.XXX.EUR.IS.N.M</t>
  </si>
  <si>
    <t>.M.SFUINBI.XX.YFT.XXX.XXXX.SX.XXX.EUR.IS.N.M</t>
  </si>
  <si>
    <t>.M.SFUINBI.XX.SLY.XXX.XXXX.SX.XXX.EUR.IS.N.M</t>
  </si>
  <si>
    <t>.M.SFUINBI.XX.FHL.XXX.XXXX.SX.XXX.EUR.IS.N.M</t>
  </si>
  <si>
    <t>.M.SFUINBI.XX.INF.XXX.XXXX.SX.XXX.EUR.IS.N.M</t>
  </si>
  <si>
    <t>.M.SFUINBI.XX.TRY.XXX.XXXX.SX.XXX.EUR.IS.N.M</t>
  </si>
  <si>
    <t>.M.SFUINBI.XX.LIF.XXX.XXXX.SX.XXX.EUR.IS.N.M</t>
  </si>
  <si>
    <t>.M.SFUINBI.XX.OPI.XXX.XXXX.SX.XXX.EUR.IS.N.M</t>
  </si>
  <si>
    <t>.M.SFUINBI.XX.RSS.XXX.XXXX.SX.XXX.EUR.IS.N.M</t>
  </si>
  <si>
    <t>.M.SFUINBI.XX.BAJ.XXX.XXXX.SX.XXX.EUR.IS.N.M</t>
  </si>
  <si>
    <t>.M.SFUINBI.XX.EIN.XXX.XXXX.SX.XXX.EUR.IS.N.M</t>
  </si>
  <si>
    <t>.M.SFUINBI.XX.NPH.XXX.XXXX.SX.XXX.EUR.IS.N.M</t>
  </si>
  <si>
    <t>.M.SFUINBI.XX.ERL.XXX.XXXX.SX.XXX.EUR.IS.N.M</t>
  </si>
  <si>
    <t>.M.SFUINBI.XX.ERS.XXX.XXXX.SX.XXX.EUR.IS.N.M</t>
  </si>
  <si>
    <t>.M.SFUINBI.XX.ERI.XXX.XXXX.SX.XXX.EUR.IS.N.M</t>
  </si>
  <si>
    <t>.M.SFUINBI.XX.ERP.XXX.XXXX.SX.XXX.EUR.IS.N.M</t>
  </si>
  <si>
    <t>.M.SFUINBI.XX.ERV.XXX.XXXX.SX.XXX.EUR.IS.N.M</t>
  </si>
  <si>
    <t>.M.SFUINBI.XX.ERF.XXX.XXXX.SX.XXX.EUR.IS.N.M</t>
  </si>
  <si>
    <t>.M.SFUINBI.XX.ERO.XXX.XXXX.SX.XXX.EUR.IS.N.M</t>
  </si>
  <si>
    <t>.M.SFUINBI.XX.ERA.XXX.XXXX.SX.XXX.EUR.IS.N.M</t>
  </si>
  <si>
    <t>.M.SFUIN$$.XX.XXX.XXX.XXXX.SX.XXX.USD.IS.N.M</t>
  </si>
  <si>
    <t>//Sundurliðun innlána, USD</t>
  </si>
  <si>
    <t>.M.SFUINKV.XX.$$$.XXX.XXXX.SX.XXX.USD.IS.N.M</t>
  </si>
  <si>
    <t>.M.SFUINKV.XX.ATV.XXX.XXXX.SX.XXX.USD.IS.N.M</t>
  </si>
  <si>
    <t>.M.SFUINKV.XX.FJA.XXX.XXXX.SX.XXX.USD.IS.N.M</t>
  </si>
  <si>
    <t>.M.SFUINKV.XX.INN.XXX.XXXX.SX.XXX.USD.IS.N.M</t>
  </si>
  <si>
    <t>.M.SFUINKV.XX.SLI.XXX.XXXX.SX.XXX.USD.IS.N.M</t>
  </si>
  <si>
    <t>.M.SFUINKV.XX.PEN.XXX.XXXX.SX.XXX.USD.IS.N.M</t>
  </si>
  <si>
    <t>.M.SFUINKV.XX.SJO.XXX.XXXX.SX.XXX.USD.IS.N.M</t>
  </si>
  <si>
    <t>.M.SFUINKV.XX.YFT.XXX.XXXX.SX.XXX.USD.IS.N.M</t>
  </si>
  <si>
    <t>.M.SFUINKV.XX.SLY.XXX.XXXX.SX.XXX.USD.IS.N.M</t>
  </si>
  <si>
    <t>.M.SFUINKV.XX.FHL.XXX.XXXX.SX.XXX.USD.IS.N.M</t>
  </si>
  <si>
    <t>.M.SFUINKV.XX.INF.XXX.XXXX.SX.XXX.USD.IS.N.M</t>
  </si>
  <si>
    <t>.M.SFUINKV.XX.TRY.XXX.XXXX.SX.XXX.USD.IS.N.M</t>
  </si>
  <si>
    <t>.M.SFUINKV.XX.LIF.XXX.XXXX.SX.XXX.USD.IS.N.M</t>
  </si>
  <si>
    <t>.M.SFUINKV.XX.OPI.XXX.XXXX.SX.XXX.USD.IS.N.M</t>
  </si>
  <si>
    <t>.M.SFUINKV.XX.RSS.XXX.XXXX.SX.XXX.USD.IS.N.M</t>
  </si>
  <si>
    <t>.M.SFUINKV.XX.BAJ.XXX.XXXX.SX.XXX.USD.IS.N.M</t>
  </si>
  <si>
    <t>.M.SFUINKV.XX.EIN.XXX.XXXX.SX.XXX.USD.IS.N.M</t>
  </si>
  <si>
    <t>.M.SFUINKV.XX.NPH.XXX.XXXX.SX.XXX.USD.IS.N.M</t>
  </si>
  <si>
    <t>.M.SFUINKV.XX.ERL.XXX.XXXX.SX.XXX.USD.IS.N.M</t>
  </si>
  <si>
    <t>.M.SFUINKV.XXX.ERS.XXX.XXXX.SX.XXX.USD.IS.N.M</t>
  </si>
  <si>
    <t>.M.SFUINKV.XXX.ERI.XXX.XXXX.SX.XXX.USD.IS.N.M</t>
  </si>
  <si>
    <t>.M.SFUINKV.XXX.ERP.XXX.XXXX.SX.XXX.USD.IS.N.M</t>
  </si>
  <si>
    <t>.M.SFUINKV.XXX.ERV.XXX.XXXX.SX.XXX.USD.IS.N.M</t>
  </si>
  <si>
    <t>.M.SFUINKV.XXX.ERF.XXX.XXXX.SX.XXX.USD.IS.N.M</t>
  </si>
  <si>
    <t>.M.SFUINKV.XXX.ERO.XXX.XXXX.SX.XXX.USD.IS.N.M</t>
  </si>
  <si>
    <t>.M.SFUINKV.XXX.ERA.XXX.XXXX.SX.XXX.USD.IS.N.M</t>
  </si>
  <si>
    <t>.M.SFUINOI.XX.$$$.XXX.XXXX.SX.XXX.USD.IS.N.M</t>
  </si>
  <si>
    <t>.M.SFUINOI.XX.ATV.XXX.XXXX.SX.XXX.USD.IS.N.M</t>
  </si>
  <si>
    <t>.M.SFUINOI.XX.FJA.XXX.XXXX.SX.XXX.USD.IS.N.M</t>
  </si>
  <si>
    <t>.M.SFUINOI.XX.INN.XXX.XXXX.SX.XXX.USD.IS.N.M</t>
  </si>
  <si>
    <t>.M.SFUINOI.XX.SLI.XXX.XXXX.SX.XXX.USD.IS.N.M</t>
  </si>
  <si>
    <t>.M.SFUINOI.XX.PEN.XXX.XXXX.SX.XXX.USD.IS.N.M</t>
  </si>
  <si>
    <t>.M.SFUINOI.XX.SJO.XXX.XXXX.SX.XXX.USD.IS.N.M</t>
  </si>
  <si>
    <t>.M.SFUINOI.XX.YFT.XXX.XXXX.SX.XXX.USD.IS.N.M</t>
  </si>
  <si>
    <t>.M.SFUINOI.XX.SLY.XXX.XXXX.SX.XXX.USD.IS.N.M</t>
  </si>
  <si>
    <t>.M.SFUINOI.XX.FHL.XXX.XXXX.SX.XXX.USD.IS.N.M</t>
  </si>
  <si>
    <t>.M.SFUINOI.XX.INF.XXX.XXXX.SX.XXX.USD.IS.N.M</t>
  </si>
  <si>
    <t>.M.SFUINOI.XX.TRY.XXX.XXXX.SX.XXX.USD.IS.N.M</t>
  </si>
  <si>
    <t>.M.SFUINOI.XX.LIF.XXX.XXXX.SX.XXX.USD.IS.N.M</t>
  </si>
  <si>
    <t>.M.SFUINOI.XX.OPI.XXX.XXXX.SX.XXX.USD.IS.N.M</t>
  </si>
  <si>
    <t>.M.SFUINOI.XX.RSS.XXX.XXXX.SX.XXX.USD.IS.N.M</t>
  </si>
  <si>
    <t>.M.SFUINOI.XX.BAJ.XXX.XXXX.SX.XXX.USD.IS.N.M</t>
  </si>
  <si>
    <t>.M.SFUINOI.XX.EIN.XXX.XXXX.SX.XXX.USD.IS.N.M</t>
  </si>
  <si>
    <t>.M.SFUINOI.XX.NPH.XXX.XXXX.SX.XXX.USD.IS.N.M</t>
  </si>
  <si>
    <t>.M.SFUINOI.XX.ERL.XXX.XXXX.SX.XXX.USD.IS.N.M</t>
  </si>
  <si>
    <t>.M.SFUINOI.XX.ERS.XXX.XXXX.SX.XXX.USD.IS.N.M</t>
  </si>
  <si>
    <t>.M.SFUINOI.XX.ERI.XXX.XXXX.SX.XXX.USD.IS.N.M</t>
  </si>
  <si>
    <t>.M.SFUINOI.XX.ERP.XXX.XXXX.SX.XXX.USD.IS.N.M</t>
  </si>
  <si>
    <t>.M.SFUINOI.XX.ERV.XXX.XXXX.SX.XXX.USD.IS.N.M</t>
  </si>
  <si>
    <t>.M.SFUINOI.XX.ERF.XXX.XXXX.SX.XXX.USD.IS.N.M</t>
  </si>
  <si>
    <t>.M.SFUINOI.XX.ERO.XXX.XXXX.SX.XXX.USD.IS.N.M</t>
  </si>
  <si>
    <t>.M.SFUINOI.XX.ERA.XXX.XXXX.SX.XXX.USD.IS.N.M</t>
  </si>
  <si>
    <t>.M.SFUINOR.XX.XXX.XXX.XXXX.SV.XXX.USD.IS.N.M</t>
  </si>
  <si>
    <t>.M.SFUINOR.XX.EIN.XXX.XXXX.SV.XXX.USD.IS.N.M</t>
  </si>
  <si>
    <t>.M.SFUINOR.XX.ERL.XXX.XXXX.SV.XXX.USD.IS.N.M</t>
  </si>
  <si>
    <t>.M.SFUINVB.XX.XXX.XXX.XXXX.SX.XXX.USD.IS.N.M</t>
  </si>
  <si>
    <t>.M.SFUINVB.XX.EIN.XXX.XXXX.SX.XXX.USD.IS.N.M</t>
  </si>
  <si>
    <t>.M.SFUINVB.XX.ERL.XXX.XXXX.SX.XXX.USD.IS.N.M</t>
  </si>
  <si>
    <t>.M.SFUINBI.XX.$$$.XXX.XXXX.SX.XXX.USD.IS.N.M</t>
  </si>
  <si>
    <t>.M.SFUINBI.XX.ATV.XXX.XXXX.SX.XXX.USD.IS.N.M</t>
  </si>
  <si>
    <t>.M.SFUINBI.XX.FJA.XXX.XXXX.SX.XXX.USD.IS.N.M</t>
  </si>
  <si>
    <t>.M.SFUINBI.XX.INN.XXX.XXXX.SX.XXX.USD.IS.N.M</t>
  </si>
  <si>
    <t>.M.SFUINBI.XX.SLI.XXX.XXXX.SX.XXX.USD.IS.N.M</t>
  </si>
  <si>
    <t>.M.SFUINBI.XX.PEN.XXX.XXXX.SX.XXX.USD.IS.N.M</t>
  </si>
  <si>
    <t>.M.SFUINBI.XX.SJO.XXX.XXXX.SX.XXX.USD.IS.N.M</t>
  </si>
  <si>
    <t>.M.SFUINBI.XX.YFT.XXX.XXXX.SX.XXX.USD.IS.N.M</t>
  </si>
  <si>
    <t>.M.SFUINBI.XX.SLY.XXX.XXXX.SX.XXX.USD.IS.N.M</t>
  </si>
  <si>
    <t>.M.SFUINBI.XX.FHL.XXX.XXXX.SX.XXX.USD.IS.N.M</t>
  </si>
  <si>
    <t>.M.SFUINBI.XX.INF.XXX.XXXX.SX.XXX.USD.IS.N.M</t>
  </si>
  <si>
    <t>.M.SFUINBI.XX.TRY.XXX.XXXX.SX.XXX.USD.IS.N.M</t>
  </si>
  <si>
    <t>.M.SFUINBI.XX.LIF.XXX.XXXX.SX.XXX.USD.IS.N.M</t>
  </si>
  <si>
    <t>.M.SFUINBI.XX.OPI.XXX.XXXX.SX.XXX.USD.IS.N.M</t>
  </si>
  <si>
    <t>.M.SFUINBI.XX.RSS.XXX.XXXX.SX.XXX.USD.IS.N.M</t>
  </si>
  <si>
    <t>.M.SFUINBI.XX.BAJ.XXX.XXXX.SX.XXX.USD.IS.N.M</t>
  </si>
  <si>
    <t>.M.SFUINBI.XX.EIN.XXX.XXXX.SX.XXX.USD.IS.N.M</t>
  </si>
  <si>
    <t>.M.SFUINBI.XX.NPH.XXX.XXXX.SX.XXX.USD.IS.N.M</t>
  </si>
  <si>
    <t>.M.SFUINBI.XX.ERL.XXX.XXXX.SX.XXX.USD.IS.N.M</t>
  </si>
  <si>
    <t>.M.SFUINBI.XX.ERS.XXX.XXXX.SX.XXX.USD.IS.N.M</t>
  </si>
  <si>
    <t>.M.SFUINBI.XX.ERI.XXX.XXXX.SX.XXX.USD.IS.N.M</t>
  </si>
  <si>
    <t>.M.SFUINBI.XX.ERP.XXX.XXXX.SX.XXX.USD.IS.N.M</t>
  </si>
  <si>
    <t>.M.SFUINBI.XX.ERV.XXX.XXXX.SX.XXX.USD.IS.N.M</t>
  </si>
  <si>
    <t>.M.SFUINBI.XX.ERF.XXX.XXXX.SX.XXX.USD.IS.N.M</t>
  </si>
  <si>
    <t>.M.SFUINBI.XX.ERO.XXX.XXXX.SX.XXX.USD.IS.N.M</t>
  </si>
  <si>
    <t>.M.SFUINBI.XX.ERA.XXX.XXXX.SX.XXX.USD.IS.N.M</t>
  </si>
  <si>
    <t>.M.SFUIN$$.XX.XXX.XXX.XXXX.SX.XXX.GBP.IS.N.M</t>
  </si>
  <si>
    <t>//Sundurliðun innlána GBP</t>
  </si>
  <si>
    <t>.M.SFUINKV.XX.$$$.XXX.XXXX.SX.XXX.GBP.IS.N.M</t>
  </si>
  <si>
    <t>.M.SFUINKV.XX.ATV.XXX.XXXX.SX.XXX.GBP.IS.N.M</t>
  </si>
  <si>
    <t>.M.SFUINKV.XX.FJA.XXX.XXXX.SX.XXX.GBP.IS.N.M</t>
  </si>
  <si>
    <t>.M.SFUINKV.XX.INN.XXX.XXXX.SX.XXX.GBP.IS.N.M</t>
  </si>
  <si>
    <t>.M.SFUINKV.XX.SLI.XXX.XXXX.SX.XXX.GBP.IS.N.M</t>
  </si>
  <si>
    <t>.M.SFUINKV.XX.PEN.XXX.XXXX.SX.XXX.GBP.IS.N.M</t>
  </si>
  <si>
    <t>.M.SFUINKV.XX.SJO.XXX.XXXX.SX.XXX.GBP.IS.N.M</t>
  </si>
  <si>
    <t>.M.SFUINKV.XX.YFT.XXX.XXXX.SX.XXX.GBP.IS.N.M</t>
  </si>
  <si>
    <t>.M.SFUINKV.XX.SLY.XXX.XXXX.SX.XXX.GBP.IS.N.M</t>
  </si>
  <si>
    <t>.M.SFUINKV.XX.FHL.XXX.XXXX.SX.XXX.GBP.IS.N.M</t>
  </si>
  <si>
    <t>.M.SFUINKV.XX.INF.XXX.XXXX.SX.XXX.GBP.IS.N.M</t>
  </si>
  <si>
    <t>.M.SFUINKV.XX.TRY.XXX.XXXX.SX.XXX.GBP.IS.N.M</t>
  </si>
  <si>
    <t>.M.SFUINKV.XX.LIF.XXX.XXXX.SX.XXX.GBP.IS.N.M</t>
  </si>
  <si>
    <t>.M.SFUINKV.XX.OPI.XXX.XXXX.SX.XXX.GBP.IS.N.M</t>
  </si>
  <si>
    <t>.M.SFUINKV.XX.RSS.XXX.XXXX.SX.XXX.GBP.IS.N.M</t>
  </si>
  <si>
    <t>.M.SFUINKV.XX.BAJ.XXX.XXXX.SX.XXX.GBP.IS.N.M</t>
  </si>
  <si>
    <t>.M.SFUINKV.XX.EIN.XXX.XXXX.SX.XXX.GBP.IS.N.M</t>
  </si>
  <si>
    <t>.M.SFUINKV.XX.NPH.XXX.XXXX.SX.XXX.GBP.IS.N.M</t>
  </si>
  <si>
    <t>.M.SFUINKV.XX.ERL.XXX.XXXX.SX.XXX.GBP.IS.N.M</t>
  </si>
  <si>
    <t>.M.SFUINKV.XXX.ERS.XXX.XXXX.SX.XXX.GBP.IS.N.M</t>
  </si>
  <si>
    <t>.M.SFUINKV.XXX.ERI.XXX.XXXX.SX.XXX.GBP.IS.N.M</t>
  </si>
  <si>
    <t>.M.SFUINKV.XXX.ERP.XXX.XXXX.SX.XXX.GBP.IS.N.M</t>
  </si>
  <si>
    <t>.M.SFUINKV.XXX.ERV.XXX.XXXX.SX.XXX.GBP.IS.N.M</t>
  </si>
  <si>
    <t>.M.SFUINKV.XXX.ERF.XXX.XXXX.SX.XXX.GBP.IS.N.M</t>
  </si>
  <si>
    <t>.M.SFUINKV.XXX.ERO.XXX.XXXX.SX.XXX.GBP.IS.N.M</t>
  </si>
  <si>
    <t>.M.SFUINKV.XXX.ERA.XXX.XXXX.SX.XXX.GBP.IS.N.M</t>
  </si>
  <si>
    <t>.M.SFUINOI.XX.$$$.XXX.XXXX.SX.XXX.GBP.IS.N.M</t>
  </si>
  <si>
    <t>.M.SFUINOI.XX.ATV.XXX.XXXX.SX.XXX.GBP.IS.N.M</t>
  </si>
  <si>
    <t>.M.SFUINOI.XX.FJA.XXX.XXXX.SX.XXX.GBP.IS.N.M</t>
  </si>
  <si>
    <t>.M.SFUINOI.XX.INN.XXX.XXXX.SX.XXX.GBP.IS.N.M</t>
  </si>
  <si>
    <t>.M.SFUINOI.XX.SLI.XXX.XXXX.SX.XXX.GBP.IS.N.M</t>
  </si>
  <si>
    <t>.M.SFUINOI.XX.PEN.XXX.XXXX.SX.XXX.GBP.IS.N.M</t>
  </si>
  <si>
    <t>.M.SFUINOI.XX.SJO.XXX.XXXX.SX.XXX.GBP.IS.N.M</t>
  </si>
  <si>
    <t>.M.SFUINOI.XX.YFT.XXX.XXXX.SX.XXX.GBP.IS.N.M</t>
  </si>
  <si>
    <t>.M.SFUINOI.XX.SLY.XXX.XXXX.SX.XXX.GBP.IS.N.M</t>
  </si>
  <si>
    <t>.M.SFUINOI.XX.FHL.XXX.XXXX.SX.XXX.GBP.IS.N.M</t>
  </si>
  <si>
    <t>.M.SFUINOI.XX.INF.XXX.XXXX.SX.XXX.GBP.IS.N.M</t>
  </si>
  <si>
    <t>.M.SFUINOI.XX.TRY.XXX.XXXX.SX.XXX.GBP.IS.N.M</t>
  </si>
  <si>
    <t>.M.SFUINOI.XX.LIF.XXX.XXXX.SX.XXX.GBP.IS.N.M</t>
  </si>
  <si>
    <t>.M.SFUINOI.XX.OPI.XXX.XXXX.SX.XXX.GBP.IS.N.M</t>
  </si>
  <si>
    <t>.M.SFUINOI.XX.RSS.XXX.XXXX.SX.XXX.GBP.IS.N.M</t>
  </si>
  <si>
    <t>.M.SFUINOI.XX.BAJ.XXX.XXXX.SX.XXX.GBP.IS.N.M</t>
  </si>
  <si>
    <t>.M.SFUINOI.XX.EIN.XXX.XXXX.SX.XXX.GBP.IS.N.M</t>
  </si>
  <si>
    <t>.M.SFUINOI.XX.NPH.XXX.XXXX.SX.XXX.GBP.IS.N.M</t>
  </si>
  <si>
    <t>.M.SFUINOI.XX.ERL.XXX.XXXX.SX.XXX.GBP.IS.N.M</t>
  </si>
  <si>
    <t>.M.SFUINOI.XX.ERS.XXX.XXXX.SX.XXX.GBP.IS.N.M</t>
  </si>
  <si>
    <t>.M.SFUINOI.XX.ERI.XXX.XXXX.SX.XXX.GBP.IS.N.M</t>
  </si>
  <si>
    <t>.M.SFUINOI.XX.ERP.XXX.XXXX.SX.XXX.GBP.IS.N.M</t>
  </si>
  <si>
    <t>.M.SFUINOI.XX.ERV.XXX.XXXX.SX.XXX.GBP.IS.N.M</t>
  </si>
  <si>
    <t>.M.SFUINOI.XX.ERF.XXX.XXXX.SX.XXX.GBP.IS.N.M</t>
  </si>
  <si>
    <t>.M.SFUINOI.XX.ERO.XXX.XXXX.SX.XXX.GBP.IS.N.M</t>
  </si>
  <si>
    <t>.M.SFUINOI.XX.ERA.XXX.XXXX.SX.XXX.GBP.IS.N.M</t>
  </si>
  <si>
    <t>.M.SFUINOR.XX.XXX.XXX.XXXX.SV.XXX.GBP.IS.N.M</t>
  </si>
  <si>
    <t>.M.SFUINOR.XX.EIN.XXX.XXXX.SV.XXX.GBP.IS.N.M</t>
  </si>
  <si>
    <t>.M.SFUINOR.XX.ERL.XXX.XXXX.SV.XXX.GBP.IS.N.M</t>
  </si>
  <si>
    <t>.M.SFUINVB.XX.XXX.XXX.XXXX.SX.XXX.GBP.IS.N.M</t>
  </si>
  <si>
    <t>.M.SFUINVB.XX.EIN.XXX.XXXX.SX.XXX.GBP.IS.N.M</t>
  </si>
  <si>
    <t>.M.SFUINVB.XX.ERL.XXX.XXXX.SX.XXX.GBP.IS.N.M</t>
  </si>
  <si>
    <t>.M.SFUINBI.XX.$$$.XXX.XXXX.SX.XXX.GBP.IS.N.M</t>
  </si>
  <si>
    <t>.M.SFUINBI.XX.ATV.XXX.XXXX.SX.XXX.GBP.IS.N.M</t>
  </si>
  <si>
    <t>.M.SFUINBI.XX.FJA.XXX.XXXX.SX.XXX.GBP.IS.N.M</t>
  </si>
  <si>
    <t>.M.SFUINBI.XX.INN.XXX.XXXX.SX.XXX.GBP.IS.N.M</t>
  </si>
  <si>
    <t>.M.SFUINBI.XX.SLI.XXX.XXXX.SX.XXX.GBP.IS.N.M</t>
  </si>
  <si>
    <t>.M.SFUINBI.XX.PEN.XXX.XXXX.SX.XXX.GBP.IS.N.M</t>
  </si>
  <si>
    <t>.M.SFUINBI.XX.SJO.XXX.XXXX.SX.XXX.GBP.IS.N.M</t>
  </si>
  <si>
    <t>.M.SFUINBI.XX.YFT.XXX.XXXX.SX.XXX.GBP.IS.N.M</t>
  </si>
  <si>
    <t>.M.SFUINBI.XX.SLY.XXX.XXXX.SX.XXX.GBP.IS.N.M</t>
  </si>
  <si>
    <t>.M.SFUINBI.XX.FHL.XXX.XXXX.SX.XXX.GBP.IS.N.M</t>
  </si>
  <si>
    <t>.M.SFUINBI.XX.INF.XXX.XXXX.SX.XXX.GBP.IS.N.M</t>
  </si>
  <si>
    <t>.M.SFUINBI.XX.TRY.XXX.XXXX.SX.XXX.GBP.IS.N.M</t>
  </si>
  <si>
    <t>.M.SFUINBI.XX.LIF.XXX.XXXX.SX.XXX.GBP.IS.N.M</t>
  </si>
  <si>
    <t>.M.SFUINBI.XX.OPI.XXX.XXXX.SX.XXX.GBP.IS.N.M</t>
  </si>
  <si>
    <t>.M.SFUINBI.XX.RSS.XXX.XXXX.SX.XXX.GBP.IS.N.M</t>
  </si>
  <si>
    <t>.M.SFUINBI.XX.BAJ.XXX.XXXX.SX.XXX.GBP.IS.N.M</t>
  </si>
  <si>
    <t>.M.SFUINBI.XX.EIN.XXX.XXXX.SX.XXX.GBP.IS.N.M</t>
  </si>
  <si>
    <t>.M.SFUINBI.XX.NPH.XXX.XXXX.SX.XXX.GBP.IS.N.M</t>
  </si>
  <si>
    <t>.M.SFUINBI.XX.ERL.XXX.XXXX.SX.XXX.GBP.IS.N.M</t>
  </si>
  <si>
    <t>.M.SFUINBI.XX.ERS.XXX.XXXX.SX.XXX.GBP.IS.N.M</t>
  </si>
  <si>
    <t>.M.SFUINBI.XX.ERI.XXX.XXXX.SX.XXX.GBP.IS.N.M</t>
  </si>
  <si>
    <t>.M.SFUINBI.XX.ERP.XXX.XXXX.SX.XXX.GBP.IS.N.M</t>
  </si>
  <si>
    <t>.M.SFUINBI.XX.ERV.XXX.XXXX.SX.XXX.GBP.IS.N.M</t>
  </si>
  <si>
    <t>.M.SFUINBI.XX.ERF.XXX.XXXX.SX.XXX.GBP.IS.N.M</t>
  </si>
  <si>
    <t>.M.SFUINBI.XX.ERO.XXX.XXXX.SX.XXX.GBP.IS.N.M</t>
  </si>
  <si>
    <t>.M.SFUINBI.XX.ERA.XXX.XXXX.SX.XXX.GBP.IS.N.M</t>
  </si>
  <si>
    <t>.M.SFUIN$$.XX.XXX.XXX.XXXX.SX.XXX.JPY.IS.N.M</t>
  </si>
  <si>
    <t>//Sundurliðun innlána JPY</t>
  </si>
  <si>
    <t>.M.SFUINKV.XX.$$$.XXX.XXXX.SX.XXX.JPY.IS.N.M</t>
  </si>
  <si>
    <t>.M.SFUINKV.XX.ATV.XXX.XXXX.SX.XXX.JPY.IS.N.M</t>
  </si>
  <si>
    <t>.M.SFUINKV.XX.FJA.XXX.XXXX.SX.XXX.JPY.IS.N.M</t>
  </si>
  <si>
    <t>.M.SFUINKV.XX.INN.XXX.XXXX.SX.XXX.JPY.IS.N.M</t>
  </si>
  <si>
    <t>.M.SFUINKV.XX.SLI.XXX.XXXX.SX.XXX.JPY.IS.N.M</t>
  </si>
  <si>
    <t>.M.SFUINKV.XX.PEN.XXX.XXXX.SX.XXX.JPY.IS.N.M</t>
  </si>
  <si>
    <t>.M.SFUINKV.XX.SJO.XXX.XXXX.SX.XXX.JPY.IS.N.M</t>
  </si>
  <si>
    <t>.M.SFUINKV.XX.YFT.XXX.XXXX.SX.XXX.JPY.IS.N.M</t>
  </si>
  <si>
    <t>.M.SFUINKV.XX.SLY.XXX.XXXX.SX.XXX.JPY.IS.N.M</t>
  </si>
  <si>
    <t>.M.SFUINKV.XX.FHL.XXX.XXXX.SX.XXX.JPY.IS.N.M</t>
  </si>
  <si>
    <t>.M.SFUINKV.XX.INF.XXX.XXXX.SX.XXX.JPY.IS.N.M</t>
  </si>
  <si>
    <t>.M.SFUINKV.XX.TRY.XXX.XXXX.SX.XXX.JPY.IS.N.M</t>
  </si>
  <si>
    <t>.M.SFUINKV.XX.LIF.XXX.XXXX.SX.XXX.JPY.IS.N.M</t>
  </si>
  <si>
    <t>.M.SFUINKV.XX.OPI.XXX.XXXX.SX.XXX.JPY.IS.N.M</t>
  </si>
  <si>
    <t>.M.SFUINKV.XX.RSS.XXX.XXXX.SX.XXX.JPY.IS.N.M</t>
  </si>
  <si>
    <t>.M.SFUINKV.XX.BAJ.XXX.XXXX.SX.XXX.JPY.IS.N.M</t>
  </si>
  <si>
    <t>.M.SFUINKV.XX.EIN.XXX.XXXX.SX.XXX.JPY.IS.N.M</t>
  </si>
  <si>
    <t>.M.SFUINKV.XX.NPH.XXX.XXXX.SX.XXX.JPY.IS.N.M</t>
  </si>
  <si>
    <t>.M.SFUINKV.XX.ERL.XXX.XXXX.SX.XXX.JPY.IS.N.M</t>
  </si>
  <si>
    <t>.M.SFUINKV.XXX.ERS.XXX.XXXX.SX.XXX.JPY.IS.N.M</t>
  </si>
  <si>
    <t>.M.SFUINKV.XXX.ERI.XXX.XXXX.SX.XXX.JPY.IS.N.M</t>
  </si>
  <si>
    <t>.M.SFUINKV.XXX.ERP.XXX.XXXX.SX.XXX.JPY.IS.N.M</t>
  </si>
  <si>
    <t>.M.SFUINKV.XXX.ERV.XXX.XXXX.SX.XXX.JPY.IS.N.M</t>
  </si>
  <si>
    <t>.M.SFUINKV.XXX.ERF.XXX.XXXX.SX.XXX.JPY.IS.N.M</t>
  </si>
  <si>
    <t>.M.SFUINKV.XXX.ERO.XXX.XXXX.SX.XXX.JPY.IS.N.M</t>
  </si>
  <si>
    <t>.M.SFUINKV.XXX.ERA.XXX.XXXX.SX.XXX.JPY.IS.N.M</t>
  </si>
  <si>
    <t>.M.SFUINOI.XX.$$$.XXX.XXXX.SX.XXX.JPY.IS.N.M</t>
  </si>
  <si>
    <t>.M.SFUINOI.XX.ATV.XXX.XXXX.SX.XXX.JPY.IS.N.M</t>
  </si>
  <si>
    <t>.M.SFUINOI.XX.FJA.XXX.XXXX.SX.XXX.JPY.IS.N.M</t>
  </si>
  <si>
    <t>.M.SFUINOI.XX.INN.XXX.XXXX.SX.XXX.JPY.IS.N.M</t>
  </si>
  <si>
    <t>.M.SFUINOI.XX.SLI.XXX.XXXX.SX.XXX.JPY.IS.N.M</t>
  </si>
  <si>
    <t>.M.SFUINOI.XX.PEN.XXX.XXXX.SX.XXX.JPY.IS.N.M</t>
  </si>
  <si>
    <t>.M.SFUINOI.XX.SJO.XXX.XXXX.SX.XXX.JPY.IS.N.M</t>
  </si>
  <si>
    <t>.M.SFUINOI.XX.YFT.XXX.XXXX.SX.XXX.JPY.IS.N.M</t>
  </si>
  <si>
    <t>.M.SFUINOI.XX.SLY.XXX.XXXX.SX.XXX.JPY.IS.N.M</t>
  </si>
  <si>
    <t>.M.SFUINOI.XX.FHL.XXX.XXXX.SX.XXX.JPY.IS.N.M</t>
  </si>
  <si>
    <t>.M.SFUINOI.XX.INF.XXX.XXXX.SX.XXX.JPY.IS.N.M</t>
  </si>
  <si>
    <t>.M.SFUINOI.XX.TRY.XXX.XXXX.SX.XXX.JPY.IS.N.M</t>
  </si>
  <si>
    <t>.M.SFUINOI.XX.LIF.XXX.XXXX.SX.XXX.JPY.IS.N.M</t>
  </si>
  <si>
    <t>.M.SFUINOI.XX.OPI.XXX.XXXX.SX.XXX.JPY.IS.N.M</t>
  </si>
  <si>
    <t>.M.SFUINOI.XX.RSS.XXX.XXXX.SX.XXX.JPY.IS.N.M</t>
  </si>
  <si>
    <t>.M.SFUINOI.XX.BAJ.XXX.XXXX.SX.XXX.JPY.IS.N.M</t>
  </si>
  <si>
    <t>.M.SFUINOI.XX.EIN.XXX.XXXX.SX.XXX.JPY.IS.N.M</t>
  </si>
  <si>
    <t>.M.SFUINOI.XX.NPH.XXX.XXXX.SX.XXX.JPY.IS.N.M</t>
  </si>
  <si>
    <t>.M.SFUINOI.XX.ERL.XXX.XXXX.SX.XXX.JPY.IS.N.M</t>
  </si>
  <si>
    <t>.M.SFUINOI.XX.ERS.XXX.XXXX.SX.XXX.JPY.IS.N.M</t>
  </si>
  <si>
    <t>.M.SFUINOI.XX.ERI.XXX.XXXX.SX.XXX.JPY.IS.N.M</t>
  </si>
  <si>
    <t>.M.SFUINOI.XX.ERP.XXX.XXXX.SX.XXX.JPY.IS.N.M</t>
  </si>
  <si>
    <t>.M.SFUINOI.XX.ERV.XXX.XXXX.SX.XXX.JPY.IS.N.M</t>
  </si>
  <si>
    <t>.M.SFUINOI.XX.ERF.XXX.XXXX.SX.XXX.JPY.IS.N.M</t>
  </si>
  <si>
    <t>.M.SFUINOI.XX.ERO.XXX.XXXX.SX.XXX.JPY.IS.N.M</t>
  </si>
  <si>
    <t>.M.SFUINOI.XX.ERA.XXX.XXXX.SX.XXX.JPY.IS.N.M</t>
  </si>
  <si>
    <t>.M.SFUINOR.XX.XXX.XXX.XXXX.SV.XXX.JPY.IS.N.M</t>
  </si>
  <si>
    <t>.M.SFUINOR.XX.EIN.XXX.XXXX.SV.XXX.JPY.IS.N.M</t>
  </si>
  <si>
    <t>.M.SFUINOR.XX.ERL.XXX.XXXX.SV.XXX.JPY.IS.N.M</t>
  </si>
  <si>
    <t>.M.SFUINVB.XX.XXX.XXX.XXXX.SX.XXX.JPY.IS.N.M</t>
  </si>
  <si>
    <t>.M.SFUINVB.XX.EIN.XXX.XXXX.SX.XXX.JPY.IS.N.M</t>
  </si>
  <si>
    <t>.M.SFUINVB.XX.ERL.XXX.XXXX.SX.XXX.JPY.IS.N.M</t>
  </si>
  <si>
    <t>.M.SFUINBI.XX.$$$.XXX.XXXX.SX.XXX.JPY.IS.N.M</t>
  </si>
  <si>
    <t>.M.SFUINBI.XX.ATV.XXX.XXXX.SX.XXX.JPY.IS.N.M</t>
  </si>
  <si>
    <t>.M.SFUINBI.XX.FJA.XXX.XXXX.SX.XXX.JPY.IS.N.M</t>
  </si>
  <si>
    <t>.M.SFUINBI.XX.INN.XXX.XXXX.SX.XXX.JPY.IS.N.M</t>
  </si>
  <si>
    <t>.M.SFUINBI.XX.SLI.XXX.XXXX.SX.XXX.JPY.IS.N.M</t>
  </si>
  <si>
    <t>.M.SFUINBI.XX.PEN.XXX.XXXX.SX.XXX.JPY.IS.N.M</t>
  </si>
  <si>
    <t>.M.SFUINBI.XX.SJO.XXX.XXXX.SX.XXX.JPY.IS.N.M</t>
  </si>
  <si>
    <t>.M.SFUINBI.XX.YFT.XXX.XXXX.SX.XXX.JPY.IS.N.M</t>
  </si>
  <si>
    <t>.M.SFUINBI.XX.SLY.XXX.XXXX.SX.XXX.JPY.IS.N.M</t>
  </si>
  <si>
    <t>.M.SFUINBI.XX.FHL.XXX.XXXX.SX.XXX.JPY.IS.N.M</t>
  </si>
  <si>
    <t>.M.SFUINBI.XX.INF.XXX.XXXX.SX.XXX.JPY.IS.N.M</t>
  </si>
  <si>
    <t>.M.SFUINBI.XX.TRY.XXX.XXXX.SX.XXX.JPY.IS.N.M</t>
  </si>
  <si>
    <t>.M.SFUINBI.XX.LIF.XXX.XXXX.SX.XXX.JPY.IS.N.M</t>
  </si>
  <si>
    <t>.M.SFUINBI.XX.OPI.XXX.XXXX.SX.XXX.JPY.IS.N.M</t>
  </si>
  <si>
    <t>.M.SFUINBI.XX.RSS.XXX.XXXX.SX.XXX.JPY.IS.N.M</t>
  </si>
  <si>
    <t>.M.SFUINBI.XX.BAJ.XXX.XXXX.SX.XXX.JPY.IS.N.M</t>
  </si>
  <si>
    <t>.M.SFUINBI.XX.EIN.XXX.XXXX.SX.XXX.JPY.IS.N.M</t>
  </si>
  <si>
    <t>.M.SFUINBI.XX.NPH.XXX.XXXX.SX.XXX.JPY.IS.N.M</t>
  </si>
  <si>
    <t>.M.SFUINBI.XX.ERL.XXX.XXXX.SX.XXX.JPY.IS.N.M</t>
  </si>
  <si>
    <t>.M.SFUINBI.XX.ERS.XXX.XXXX.SX.XXX.JPY.IS.N.M</t>
  </si>
  <si>
    <t>.M.SFUINBI.XX.ERI.XXX.XXXX.SX.XXX.JPY.IS.N.M</t>
  </si>
  <si>
    <t>.M.SFUINBI.XX.ERP.XXX.XXXX.SX.XXX.JPY.IS.N.M</t>
  </si>
  <si>
    <t>.M.SFUINBI.XX.ERV.XXX.XXXX.SX.XXX.JPY.IS.N.M</t>
  </si>
  <si>
    <t>.M.SFUINBI.XX.ERF.XXX.XXXX.SX.XXX.JPY.IS.N.M</t>
  </si>
  <si>
    <t>.M.SFUINBI.XX.ERO.XXX.XXXX.SX.XXX.JPY.IS.N.M</t>
  </si>
  <si>
    <t>.M.SFUINBI.XX.ERA.XXX.XXXX.SX.XXX.JPY.IS.N.M</t>
  </si>
  <si>
    <t>.M.SFUIN$$.XX.XXX.XXX.XXXX.SX.XXX.DKK.IS.N.M</t>
  </si>
  <si>
    <t>//Sundurliðun innlána DKK</t>
  </si>
  <si>
    <t>.M.SFUINKV.XX.$$$.XXX.XXXX.SX.XXX.DKK.IS.N.M</t>
  </si>
  <si>
    <t>.M.SFUINKV.XX.ATV.XXX.XXXX.SX.XXX.DKK.IS.N.M</t>
  </si>
  <si>
    <t>.M.SFUINKV.XX.FJA.XXX.XXXX.SX.XXX.DKK.IS.N.M</t>
  </si>
  <si>
    <t>.M.SFUINKV.XX.INN.XXX.XXXX.SX.XXX.DKK.IS.N.M</t>
  </si>
  <si>
    <t>.M.SFUINKV.XX.SLI.XXX.XXXX.SX.XXX.DKK.IS.N.M</t>
  </si>
  <si>
    <t>.M.SFUINKV.XX.PEN.XXX.XXXX.SX.XXX.DKK.IS.N.M</t>
  </si>
  <si>
    <t>.M.SFUINKV.XX.SJO.XXX.XXXX.SX.XXX.DKK.IS.N.M</t>
  </si>
  <si>
    <t>.M.SFUINKV.XX.YFT.XXX.XXXX.SX.XXX.DKK.IS.N.M</t>
  </si>
  <si>
    <t>.M.SFUINKV.XX.SLY.XXX.XXXX.SX.XXX.DKK.IS.N.M</t>
  </si>
  <si>
    <t>.M.SFUINKV.XX.FHL.XXX.XXXX.SX.XXX.DKK.IS.N.M</t>
  </si>
  <si>
    <t>.M.SFUINKV.XX.INF.XXX.XXXX.SX.XXX.DKK.IS.N.M</t>
  </si>
  <si>
    <t>.M.SFUINKV.XX.TRY.XXX.XXXX.SX.XXX.DKK.IS.N.M</t>
  </si>
  <si>
    <t>.M.SFUINKV.XX.LIF.XXX.XXXX.SX.XXX.DKK.IS.N.M</t>
  </si>
  <si>
    <t>.M.SFUINKV.XX.OPI.XXX.XXXX.SX.XXX.DKK.IS.N.M</t>
  </si>
  <si>
    <t>.M.SFUINKV.XX.RSS.XXX.XXXX.SX.XXX.DKK.IS.N.M</t>
  </si>
  <si>
    <t>.M.SFUINKV.XX.BAJ.XXX.XXXX.SX.XXX.DKK.IS.N.M</t>
  </si>
  <si>
    <t>.M.SFUINKV.XX.EIN.XXX.XXXX.SX.XXX.DKK.IS.N.M</t>
  </si>
  <si>
    <t>.M.SFUINKV.XX.NPH.XXX.XXXX.SX.XXX.DKK.IS.N.M</t>
  </si>
  <si>
    <t>.M.SFUINKV.XX.ERL.XXX.XXXX.SX.XXX.DKK.IS.N.M</t>
  </si>
  <si>
    <t>.M.SFUINKV.XXX.ERS.XXX.XXXX.SX.XXX.DKK.IS.N.M</t>
  </si>
  <si>
    <t>.M.SFUINKV.XXX.ERI.XXX.XXXX.SX.XXX.DKK.IS.N.M</t>
  </si>
  <si>
    <t>.M.SFUINKV.XXX.ERP.XXX.XXXX.SX.XXX.DKK.IS.N.M</t>
  </si>
  <si>
    <t>.M.SFUINKV.XXX.ERV.XXX.XXXX.SX.XXX.DKK.IS.N.M</t>
  </si>
  <si>
    <t>.M.SFUINKV.XXX.ERF.XXX.XXXX.SX.XXX.DKK.IS.N.M</t>
  </si>
  <si>
    <t>.M.SFUINKV.XXX.ERO.XXX.XXXX.SX.XXX.DKK.IS.N.M</t>
  </si>
  <si>
    <t>.M.SFUINKV.XXX.ERA.XXX.XXXX.SX.XXX.DKK.IS.N.M</t>
  </si>
  <si>
    <t>.M.SFUINOI.XX.$$$.XXX.XXXX.SX.XXX.DKK.IS.N.M</t>
  </si>
  <si>
    <t>.M.SFUINOI.XX.ATV.XXX.XXXX.SX.XXX.DKK.IS.N.M</t>
  </si>
  <si>
    <t>.M.SFUINOI.XX.FJA.XXX.XXXX.SX.XXX.DKK.IS.N.M</t>
  </si>
  <si>
    <t>.M.SFUINOI.XX.INN.XXX.XXXX.SX.XXX.DKK.IS.N.M</t>
  </si>
  <si>
    <t>.M.SFUINOI.XX.SLI.XXX.XXXX.SX.XXX.DKK.IS.N.M</t>
  </si>
  <si>
    <t>.M.SFUINOI.XX.PEN.XXX.XXXX.SX.XXX.DKK.IS.N.M</t>
  </si>
  <si>
    <t>.M.SFUINOI.XX.SJO.XXX.XXXX.SX.XXX.DKK.IS.N.M</t>
  </si>
  <si>
    <t>.M.SFUINOI.XX.YFT.XXX.XXXX.SX.XXX.DKK.IS.N.M</t>
  </si>
  <si>
    <t>.M.SFUINOI.XX.SLY.XXX.XXXX.SX.XXX.DKK.IS.N.M</t>
  </si>
  <si>
    <t>.M.SFUINOI.XX.FHL.XXX.XXXX.SX.XXX.DKK.IS.N.M</t>
  </si>
  <si>
    <t>.M.SFUINOI.XX.INF.XXX.XXXX.SX.XXX.DKK.IS.N.M</t>
  </si>
  <si>
    <t>.M.SFUINOI.XX.TRY.XXX.XXXX.SX.XXX.DKK.IS.N.M</t>
  </si>
  <si>
    <t>.M.SFUINOI.XX.LIF.XXX.XXXX.SX.XXX.DKK.IS.N.M</t>
  </si>
  <si>
    <t>.M.SFUINOI.XX.OPI.XXX.XXXX.SX.XXX.DKK.IS.N.M</t>
  </si>
  <si>
    <t>.M.SFUINOI.XX.RSS.XXX.XXXX.SX.XXX.DKK.IS.N.M</t>
  </si>
  <si>
    <t>.M.SFUINOI.XX.BAJ.XXX.XXXX.SX.XXX.DKK.IS.N.M</t>
  </si>
  <si>
    <t>.M.SFUINOI.XX.EIN.XXX.XXXX.SX.XXX.DKK.IS.N.M</t>
  </si>
  <si>
    <t>.M.SFUINOI.XX.NPH.XXX.XXXX.SX.XXX.DKK.IS.N.M</t>
  </si>
  <si>
    <t>.M.SFUINOI.XX.ERL.XXX.XXXX.SX.XXX.DKK.IS.N.M</t>
  </si>
  <si>
    <t>.M.SFUINOI.XX.ERS.XXX.XXXX.SX.XXX.DKK.IS.N.M</t>
  </si>
  <si>
    <t>.M.SFUINOI.XX.ERI.XXX.XXXX.SX.XXX.DKK.IS.N.M</t>
  </si>
  <si>
    <t>.M.SFUINOI.XX.ERP.XXX.XXXX.SX.XXX.DKK.IS.N.M</t>
  </si>
  <si>
    <t>.M.SFUINOI.XX.ERV.XXX.XXXX.SX.XXX.DKK.IS.N.M</t>
  </si>
  <si>
    <t>.M.SFUINOI.XX.ERF.XXX.XXXX.SX.XXX.DKK.IS.N.M</t>
  </si>
  <si>
    <t>.M.SFUINOI.XX.ERO.XXX.XXXX.SX.XXX.DKK.IS.N.M</t>
  </si>
  <si>
    <t>.M.SFUINOI.XX.ERA.XXX.XXXX.SX.XXX.DKK.IS.N.M</t>
  </si>
  <si>
    <t>.M.SFUINOR.XX.XXX.XXX.XXXX.SV.XXX.DKK.IS.N.M</t>
  </si>
  <si>
    <t>.M.SFUINOR.XX.EIN.XXX.XXXX.SV.XXX.DKK.IS.N.M</t>
  </si>
  <si>
    <t>.M.SFUINOR.XX.ERL.XXX.XXXX.SV.XXX.DKK.IS.N.M</t>
  </si>
  <si>
    <t>.M.SFUINVB.XX.XXX.XXX.XXXX.SX.XXX.DKK.IS.N.M</t>
  </si>
  <si>
    <t>.M.SFUINVB.XX.EIN.XXX.XXXX.SX.XXX.DKK.IS.N.M</t>
  </si>
  <si>
    <t>.M.SFUINVB.XX.ERL.XXX.XXXX.SX.XXX.DKK.IS.N.M</t>
  </si>
  <si>
    <t>.M.SFUINBI.XX.$$$.XXX.XXXX.SX.XXX.DKK.IS.N.M</t>
  </si>
  <si>
    <t>.M.SFUINBI.XX.ATV.XXX.XXXX.SX.XXX.DKK.IS.N.M</t>
  </si>
  <si>
    <t>.M.SFUINBI.XX.FJA.XXX.XXXX.SX.XXX.DKK.IS.N.M</t>
  </si>
  <si>
    <t>.M.SFUINBI.XX.INN.XXX.XXXX.SX.XXX.DKK.IS.N.M</t>
  </si>
  <si>
    <t>.M.SFUINBI.XX.SLI.XXX.XXXX.SX.XXX.DKK.IS.N.M</t>
  </si>
  <si>
    <t>.M.SFUINBI.XX.PEN.XXX.XXXX.SX.XXX.DKK.IS.N.M</t>
  </si>
  <si>
    <t>.M.SFUINBI.XX.SJO.XXX.XXXX.SX.XXX.DKK.IS.N.M</t>
  </si>
  <si>
    <t>.M.SFUINBI.XX.YFT.XXX.XXXX.SX.XXX.DKK.IS.N.M</t>
  </si>
  <si>
    <t>.M.SFUINBI.XX.SLY.XXX.XXXX.SX.XXX.DKK.IS.N.M</t>
  </si>
  <si>
    <t>.M.SFUINBI.XX.FHL.XXX.XXXX.SX.XXX.DKK.IS.N.M</t>
  </si>
  <si>
    <t>.M.SFUINBI.XX.INF.XXX.XXXX.SX.XXX.DKK.IS.N.M</t>
  </si>
  <si>
    <t>.M.SFUINBI.XX.TRY.XXX.XXXX.SX.XXX.DKK.IS.N.M</t>
  </si>
  <si>
    <t>.M.SFUINBI.XX.LIF.XXX.XXXX.SX.XXX.DKK.IS.N.M</t>
  </si>
  <si>
    <t>.M.SFUINBI.XX.OPI.XXX.XXXX.SX.XXX.DKK.IS.N.M</t>
  </si>
  <si>
    <t>.M.SFUINBI.XX.RSS.XXX.XXXX.SX.XXX.DKK.IS.N.M</t>
  </si>
  <si>
    <t>.M.SFUINBI.XX.BAJ.XXX.XXXX.SX.XXX.DKK.IS.N.M</t>
  </si>
  <si>
    <t>.M.SFUINBI.XX.EIN.XXX.XXXX.SX.XXX.DKK.IS.N.M</t>
  </si>
  <si>
    <t>.M.SFUINBI.XX.NPH.XXX.XXXX.SX.XXX.DKK.IS.N.M</t>
  </si>
  <si>
    <t>.M.SFUINBI.XX.ERL.XXX.XXXX.SX.XXX.DKK.IS.N.M</t>
  </si>
  <si>
    <t>.M.SFUINBI.XX.ERS.XXX.XXXX.SX.XXX.DKK.IS.N.M</t>
  </si>
  <si>
    <t>.M.SFUINBI.XX.ERI.XXX.XXXX.SX.XXX.DKK.IS.N.M</t>
  </si>
  <si>
    <t>.M.SFUINBI.XX.ERP.XXX.XXXX.SX.XXX.DKK.IS.N.M</t>
  </si>
  <si>
    <t>.M.SFUINBI.XX.ERV.XXX.XXXX.SX.XXX.DKK.IS.N.M</t>
  </si>
  <si>
    <t>.M.SFUINBI.XX.ERF.XXX.XXXX.SX.XXX.DKK.IS.N.M</t>
  </si>
  <si>
    <t>.M.SFUINBI.XX.ERO.XXX.XXXX.SX.XXX.DKK.IS.N.M</t>
  </si>
  <si>
    <t>.M.SFUINBI.XX.ERA.XXX.XXXX.SX.XXX.DKK.IS.N.M</t>
  </si>
  <si>
    <t>.M.SFUIN$$.XX.XXX.XXX.XXXX.SX.XXX.NOK.IS.N.M</t>
  </si>
  <si>
    <t>//Sundurliðun innlána NOK</t>
  </si>
  <si>
    <t>.M.SFUINKV.XX.$$$.XXX.XXXX.SX.XXX.NOK.IS.N.M</t>
  </si>
  <si>
    <t>.M.SFUINKV.XX.ATV.XXX.XXXX.SX.XXX.NOK.IS.N.M</t>
  </si>
  <si>
    <t>.M.SFUINKV.XX.FJA.XXX.XXXX.SX.XXX.NOK.IS.N.M</t>
  </si>
  <si>
    <t>.M.SFUINKV.XX.INN.XXX.XXXX.SX.XXX.NOK.IS.N.M</t>
  </si>
  <si>
    <t>.M.SFUINKV.XX.SLI.XXX.XXXX.SX.XXX.NOK.IS.N.M</t>
  </si>
  <si>
    <t>.M.SFUINKV.XX.PEN.XXX.XXXX.SX.XXX.NOK.IS.N.M</t>
  </si>
  <si>
    <t>.M.SFUINKV.XX.SJO.XXX.XXXX.SX.XXX.NOK.IS.N.M</t>
  </si>
  <si>
    <t>.M.SFUINKV.XX.YFT.XXX.XXXX.SX.XXX.NOK.IS.N.M</t>
  </si>
  <si>
    <t>.M.SFUINKV.XX.SLY.XXX.XXXX.SX.XXX.NOK.IS.N.M</t>
  </si>
  <si>
    <t>.M.SFUINKV.XX.FHL.XXX.XXXX.SX.XXX.NOK.IS.N.M</t>
  </si>
  <si>
    <t>.M.SFUINKV.XX.INF.XXX.XXXX.SX.XXX.NOK.IS.N.M</t>
  </si>
  <si>
    <t>.M.SFUINKV.XX.TRY.XXX.XXXX.SX.XXX.NOK.IS.N.M</t>
  </si>
  <si>
    <t>.M.SFUINKV.XX.LIF.XXX.XXXX.SX.XXX.NOK.IS.N.M</t>
  </si>
  <si>
    <t>.M.SFUINKV.XX.OPI.XXX.XXXX.SX.XXX.NOK.IS.N.M</t>
  </si>
  <si>
    <t>.M.SFUINKV.XX.RSS.XXX.XXXX.SX.XXX.NOK.IS.N.M</t>
  </si>
  <si>
    <t>.M.SFUINKV.XX.BAJ.XXX.XXXX.SX.XXX.NOK.IS.N.M</t>
  </si>
  <si>
    <t>.M.SFUINKV.XX.EIN.XXX.XXXX.SX.XXX.NOK.IS.N.M</t>
  </si>
  <si>
    <t>.M.SFUINKV.XX.NPH.XXX.XXXX.SX.XXX.NOK.IS.N.M</t>
  </si>
  <si>
    <t>.M.SFUINKV.XX.ERL.XXX.XXXX.SX.XXX.NOK.IS.N.M</t>
  </si>
  <si>
    <t>.M.SFUINKV.XXX.ERS.XXX.XXXX.SX.XXX.NOK.IS.N.M</t>
  </si>
  <si>
    <t>.M.SFUINKV.XXX.ERI.XXX.XXXX.SX.XXX.NOK.IS.N.M</t>
  </si>
  <si>
    <t>.M.SFUINKV.XXX.ERP.XXX.XXXX.SX.XXX.NOK.IS.N.M</t>
  </si>
  <si>
    <t>.M.SFUINKV.XXX.ERV.XXX.XXXX.SX.XXX.NOK.IS.N.M</t>
  </si>
  <si>
    <t>.M.SFUINKV.XXX.ERF.XXX.XXXX.SX.XXX.NOK.IS.N.M</t>
  </si>
  <si>
    <t>.M.SFUINKV.XXX.ERO.XXX.XXXX.SX.XXX.NOK.IS.N.M</t>
  </si>
  <si>
    <t>.M.SFUINKV.XXX.ERA.XXX.XXXX.SX.XXX.NOK.IS.N.M</t>
  </si>
  <si>
    <t>.M.SFUINOI.XX.$$$.XXX.XXXX.SX.XXX.NOK.IS.N.M</t>
  </si>
  <si>
    <t>.M.SFUINOI.XX.ATV.XXX.XXXX.SX.XXX.NOK.IS.N.M</t>
  </si>
  <si>
    <t>.M.SFUINOI.XX.FJA.XXX.XXXX.SX.XXX.NOK.IS.N.M</t>
  </si>
  <si>
    <t>.M.SFUINOI.XX.INN.XXX.XXXX.SX.XXX.NOK.IS.N.M</t>
  </si>
  <si>
    <t>.M.SFUINOI.XX.SLI.XXX.XXXX.SX.XXX.NOK.IS.N.M</t>
  </si>
  <si>
    <t>.M.SFUINOI.XX.PEN.XXX.XXXX.SX.XXX.NOK.IS.N.M</t>
  </si>
  <si>
    <t>.M.SFUINOI.XX.SJO.XXX.XXXX.SX.XXX.NOK.IS.N.M</t>
  </si>
  <si>
    <t>.M.SFUINOI.XX.YFT.XXX.XXXX.SX.XXX.NOK.IS.N.M</t>
  </si>
  <si>
    <t>.M.SFUINOI.XX.SLY.XXX.XXXX.SX.XXX.NOK.IS.N.M</t>
  </si>
  <si>
    <t>.M.SFUINOI.XX.FHL.XXX.XXXX.SX.XXX.NOK.IS.N.M</t>
  </si>
  <si>
    <t>.M.SFUINOI.XX.INF.XXX.XXXX.SX.XXX.NOK.IS.N.M</t>
  </si>
  <si>
    <t>.M.SFUINOI.XX.TRY.XXX.XXXX.SX.XXX.NOK.IS.N.M</t>
  </si>
  <si>
    <t>.M.SFUINOI.XX.LIF.XXX.XXXX.SX.XXX.NOK.IS.N.M</t>
  </si>
  <si>
    <t>.M.SFUINOI.XX.OPI.XXX.XXXX.SX.XXX.NOK.IS.N.M</t>
  </si>
  <si>
    <t>.M.SFUINOI.XX.RSS.XXX.XXXX.SX.XXX.NOK.IS.N.M</t>
  </si>
  <si>
    <t>.M.SFUINOI.XX.BAJ.XXX.XXXX.SX.XXX.NOK.IS.N.M</t>
  </si>
  <si>
    <t>.M.SFUINOI.XX.EIN.XXX.XXXX.SX.XXX.NOK.IS.N.M</t>
  </si>
  <si>
    <t>.M.SFUINOI.XX.NPH.XXX.XXXX.SX.XXX.NOK.IS.N.M</t>
  </si>
  <si>
    <t>.M.SFUINOI.XX.ERL.XXX.XXXX.SX.XXX.NOK.IS.N.M</t>
  </si>
  <si>
    <t>.M.SFUINOI.XX.ERS.XXX.XXXX.SX.XXX.NOK.IS.N.M</t>
  </si>
  <si>
    <t>.M.SFUINOI.XX.ERI.XXX.XXXX.SX.XXX.NOK.IS.N.M</t>
  </si>
  <si>
    <t>.M.SFUINOI.XX.ERP.XXX.XXXX.SX.XXX.NOK.IS.N.M</t>
  </si>
  <si>
    <t>.M.SFUINOI.XX.ERV.XXX.XXXX.SX.XXX.NOK.IS.N.M</t>
  </si>
  <si>
    <t>.M.SFUINOI.XX.ERF.XXX.XXXX.SX.XXX.NOK.IS.N.M</t>
  </si>
  <si>
    <t>.M.SFUINOI.XX.ERO.XXX.XXXX.SX.XXX.NOK.IS.N.M</t>
  </si>
  <si>
    <t>.M.SFUINOI.XX.ERA.XXX.XXXX.SX.XXX.NOK.IS.N.M</t>
  </si>
  <si>
    <t>.M.SFUINOR.XX.XXX.XXX.XXXX.SV.XXX.NOK.IS.N.M</t>
  </si>
  <si>
    <t>.M.SFUINOR.XX.EIN.XXX.XXXX.SV.XXX.NOK.IS.N.M</t>
  </si>
  <si>
    <t>.M.SFUINOR.XX.ERL.XXX.XXXX.SV.XXX.NOK.IS.N.M</t>
  </si>
  <si>
    <t>.M.SFUINVB.XX.XXX.XXX.XXXX.SX.XXX.NOK.IS.N.M</t>
  </si>
  <si>
    <t>.M.SFUINVB.XX.EIN.XXX.XXXX.SX.XXX.NOK.IS.N.M</t>
  </si>
  <si>
    <t>.M.SFUINVB.XX.ERL.XXX.XXXX.SX.XXX.NOK.IS.N.M</t>
  </si>
  <si>
    <t>.M.SFUINBI.XX.$$$.XXX.XXXX.SX.XXX.NOK.IS.N.M</t>
  </si>
  <si>
    <t>.M.SFUINBI.XX.ATV.XXX.XXXX.SX.XXX.NOK.IS.N.M</t>
  </si>
  <si>
    <t>.M.SFUINBI.XX.FJA.XXX.XXXX.SX.XXX.NOK.IS.N.M</t>
  </si>
  <si>
    <t>.M.SFUINBI.XX.INN.XXX.XXXX.SX.XXX.NOK.IS.N.M</t>
  </si>
  <si>
    <t>.M.SFUINBI.XX.SLI.XXX.XXXX.SX.XXX.NOK.IS.N.M</t>
  </si>
  <si>
    <t>.M.SFUINBI.XX.PEN.XXX.XXXX.SX.XXX.NOK.IS.N.M</t>
  </si>
  <si>
    <t>.M.SFUINBI.XX.SJO.XXX.XXXX.SX.XXX.NOK.IS.N.M</t>
  </si>
  <si>
    <t>.M.SFUINBI.XX.YFT.XXX.XXXX.SX.XXX.NOK.IS.N.M</t>
  </si>
  <si>
    <t>.M.SFUINBI.XX.SLY.XXX.XXXX.SX.XXX.NOK.IS.N.M</t>
  </si>
  <si>
    <t>.M.SFUINBI.XX.FHL.XXX.XXXX.SX.XXX.NOK.IS.N.M</t>
  </si>
  <si>
    <t>.M.SFUINBI.XX.INF.XXX.XXXX.SX.XXX.NOK.IS.N.M</t>
  </si>
  <si>
    <t>.M.SFUINBI.XX.TRY.XXX.XXXX.SX.XXX.NOK.IS.N.M</t>
  </si>
  <si>
    <t>.M.SFUINBI.XX.LIF.XXX.XXXX.SX.XXX.NOK.IS.N.M</t>
  </si>
  <si>
    <t>.M.SFUINBI.XX.OPI.XXX.XXXX.SX.XXX.NOK.IS.N.M</t>
  </si>
  <si>
    <t>.M.SFUINBI.XX.RSS.XXX.XXXX.SX.XXX.NOK.IS.N.M</t>
  </si>
  <si>
    <t>.M.SFUINBI.XX.BAJ.XXX.XXXX.SX.XXX.NOK.IS.N.M</t>
  </si>
  <si>
    <t>.M.SFUINBI.XX.EIN.XXX.XXXX.SX.XXX.NOK.IS.N.M</t>
  </si>
  <si>
    <t>.M.SFUINBI.XX.NPH.XXX.XXXX.SX.XXX.NOK.IS.N.M</t>
  </si>
  <si>
    <t>.M.SFUINBI.XX.ERL.XXX.XXXX.SX.XXX.NOK.IS.N.M</t>
  </si>
  <si>
    <t>.M.SFUINBI.XX.ERS.XXX.XXXX.SX.XXX.NOK.IS.N.M</t>
  </si>
  <si>
    <t>.M.SFUINBI.XX.ERI.XXX.XXXX.SX.XXX.NOK.IS.N.M</t>
  </si>
  <si>
    <t>.M.SFUINBI.XX.ERP.XXX.XXXX.SX.XXX.NOK.IS.N.M</t>
  </si>
  <si>
    <t>.M.SFUINBI.XX.ERV.XXX.XXXX.SX.XXX.NOK.IS.N.M</t>
  </si>
  <si>
    <t>.M.SFUINBI.XX.ERF.XXX.XXXX.SX.XXX.NOK.IS.N.M</t>
  </si>
  <si>
    <t>.M.SFUINBI.XX.ERO.XXX.XXXX.SX.XXX.NOK.IS.N.M</t>
  </si>
  <si>
    <t>.M.SFUINBI.XX.ERA.XXX.XXXX.SX.XXX.NOK.IS.N.M</t>
  </si>
  <si>
    <t>.M.SFUIN$$.XX.XXX.XXX.XXXX.SX.XXX.SEK.IS.N.M</t>
  </si>
  <si>
    <t>//Sundurliðun innlána SEK</t>
  </si>
  <si>
    <t>.M.SFUINKV.XX.$$$.XXX.XXXX.SX.XXX.SEK.IS.N.M</t>
  </si>
  <si>
    <t>.M.SFUINKV.XX.ATV.XXX.XXXX.SX.XXX.SEK.IS.N.M</t>
  </si>
  <si>
    <t>.M.SFUINKV.XX.FJA.XXX.XXXX.SX.XXX.SEK.IS.N.M</t>
  </si>
  <si>
    <t>.M.SFUINKV.XX.INN.XXX.XXXX.SX.XXX.SEK.IS.N.M</t>
  </si>
  <si>
    <t>.M.SFUINKV.XX.SLI.XXX.XXXX.SX.XXX.SEK.IS.N.M</t>
  </si>
  <si>
    <t>.M.SFUINKV.XX.PEN.XXX.XXXX.SX.XXX.SEK.IS.N.M</t>
  </si>
  <si>
    <t>.M.SFUINKV.XX.SJO.XXX.XXXX.SX.XXX.SEK.IS.N.M</t>
  </si>
  <si>
    <t>.M.SFUINKV.XX.YFT.XXX.XXXX.SX.XXX.SEK.IS.N.M</t>
  </si>
  <si>
    <t>.M.SFUINKV.XX.SLY.XXX.XXXX.SX.XXX.SEK.IS.N.M</t>
  </si>
  <si>
    <t>.M.SFUINKV.XX.FHL.XXX.XXXX.SX.XXX.SEK.IS.N.M</t>
  </si>
  <si>
    <t>.M.SFUINKV.XX.INF.XXX.XXXX.SX.XXX.SEK.IS.N.M</t>
  </si>
  <si>
    <t>.M.SFUINKV.XX.TRY.XXX.XXXX.SX.XXX.SEK.IS.N.M</t>
  </si>
  <si>
    <t>.M.SFUINKV.XX.LIF.XXX.XXXX.SX.XXX.SEK.IS.N.M</t>
  </si>
  <si>
    <t>.M.SFUINKV.XX.OPI.XXX.XXXX.SX.XXX.SEK.IS.N.M</t>
  </si>
  <si>
    <t>.M.SFUINKV.XX.RSS.XXX.XXXX.SX.XXX.SEK.IS.N.M</t>
  </si>
  <si>
    <t>.M.SFUINKV.XX.BAJ.XXX.XXXX.SX.XXX.SEK.IS.N.M</t>
  </si>
  <si>
    <t>.M.SFUINKV.XX.EIN.XXX.XXXX.SX.XXX.SEK.IS.N.M</t>
  </si>
  <si>
    <t>.M.SFUINKV.XX.NPH.XXX.XXXX.SX.XXX.SEK.IS.N.M</t>
  </si>
  <si>
    <t>.M.SFUINKV.XX.ERL.XXX.XXXX.SX.XXX.SEK.IS.N.M</t>
  </si>
  <si>
    <t>.M.SFUINKV.XXX.ERS.XXX.XXXX.SX.XXX.SEK.IS.N.M</t>
  </si>
  <si>
    <t>.M.SFUINKV.XXX.ERI.XXX.XXXX.SX.XXX.SEK.IS.N.M</t>
  </si>
  <si>
    <t>.M.SFUINKV.XXX.ERP.XXX.XXXX.SX.XXX.SEK.IS.N.M</t>
  </si>
  <si>
    <t>.M.SFUINKV.XXX.ERV.XXX.XXXX.SX.XXX.SEK.IS.N.M</t>
  </si>
  <si>
    <t>.M.SFUINKV.XXX.ERF.XXX.XXXX.SX.XXX.SEK.IS.N.M</t>
  </si>
  <si>
    <t>.M.SFUINKV.XXX.ERO.XXX.XXXX.SX.XXX.SEK.IS.N.M</t>
  </si>
  <si>
    <t>.M.SFUINKV.XXX.ERA.XXX.XXXX.SX.XXX.SEK.IS.N.M</t>
  </si>
  <si>
    <t>.M.SFUINOI.XX.$$$.XXX.XXXX.SX.XXX.SEK.IS.N.M</t>
  </si>
  <si>
    <t>.M.SFUINOI.XX.ATV.XXX.XXXX.SX.XXX.SEK.IS.N.M</t>
  </si>
  <si>
    <t>.M.SFUINOI.XX.FJA.XXX.XXXX.SX.XXX.SEK.IS.N.M</t>
  </si>
  <si>
    <t>.M.SFUINOI.XX.INN.XXX.XXXX.SX.XXX.SEK.IS.N.M</t>
  </si>
  <si>
    <t>.M.SFUINOI.XX.SLI.XXX.XXXX.SX.XXX.SEK.IS.N.M</t>
  </si>
  <si>
    <t>.M.SFUINOI.XX.PEN.XXX.XXXX.SX.XXX.SEK.IS.N.M</t>
  </si>
  <si>
    <t>.M.SFUINOI.XX.SJO.XXX.XXXX.SX.XXX.SEK.IS.N.M</t>
  </si>
  <si>
    <t>.M.SFUINOI.XX.YFT.XXX.XXXX.SX.XXX.SEK.IS.N.M</t>
  </si>
  <si>
    <t>.M.SFUINOI.XX.SLY.XXX.XXXX.SX.XXX.SEK.IS.N.M</t>
  </si>
  <si>
    <t>.M.SFUINOI.XX.FHL.XXX.XXXX.SX.XXX.SEK.IS.N.M</t>
  </si>
  <si>
    <t>.M.SFUINOI.XX.INF.XXX.XXXX.SX.XXX.SEK.IS.N.M</t>
  </si>
  <si>
    <t>.M.SFUINOI.XX.TRY.XXX.XXXX.SX.XXX.SEK.IS.N.M</t>
  </si>
  <si>
    <t>.M.SFUINOI.XX.LIF.XXX.XXXX.SX.XXX.SEK.IS.N.M</t>
  </si>
  <si>
    <t>.M.SFUINOI.XX.OPI.XXX.XXXX.SX.XXX.SEK.IS.N.M</t>
  </si>
  <si>
    <t>.M.SFUINOI.XX.RSS.XXX.XXXX.SX.XXX.SEK.IS.N.M</t>
  </si>
  <si>
    <t>.M.SFUINOI.XX.BAJ.XXX.XXXX.SX.XXX.SEK.IS.N.M</t>
  </si>
  <si>
    <t>.M.SFUINOI.XX.EIN.XXX.XXXX.SX.XXX.SEK.IS.N.M</t>
  </si>
  <si>
    <t>.M.SFUINOI.XX.NPH.XXX.XXXX.SX.XXX.SEK.IS.N.M</t>
  </si>
  <si>
    <t>.M.SFUINOI.XX.ERL.XXX.XXXX.SX.XXX.SEK.IS.N.M</t>
  </si>
  <si>
    <t>.M.SFUINOI.XX.ERS.XXX.XXXX.SX.XXX.SEK.IS.N.M</t>
  </si>
  <si>
    <t>.M.SFUINOI.XX.ERI.XXX.XXXX.SX.XXX.SEK.IS.N.M</t>
  </si>
  <si>
    <t>.M.SFUINOI.XX.ERP.XXX.XXXX.SX.XXX.SEK.IS.N.M</t>
  </si>
  <si>
    <t>.M.SFUINOI.XX.ERV.XXX.XXXX.SX.XXX.SEK.IS.N.M</t>
  </si>
  <si>
    <t>.M.SFUINOI.XX.ERF.XXX.XXXX.SX.XXX.SEK.IS.N.M</t>
  </si>
  <si>
    <t>.M.SFUINOI.XX.ERO.XXX.XXXX.SX.XXX.SEK.IS.N.M</t>
  </si>
  <si>
    <t>.M.SFUINOI.XX.ERA.XXX.XXXX.SX.XXX.SEK.IS.N.M</t>
  </si>
  <si>
    <t>.M.SFUINOR.XX.XXX.XXX.XXXX.SV.XXX.SEK.IS.N.M</t>
  </si>
  <si>
    <t>.M.SFUINOR.XX.EIN.XXX.XXXX.SV.XXX.SEK.IS.N.M</t>
  </si>
  <si>
    <t>.M.SFUINOR.XX.ERL.XXX.XXXX.SV.XXX.SEK.IS.N.M</t>
  </si>
  <si>
    <t>.M.SFUINVB.XX.XXX.XXX.XXXX.SX.XXX.SEK.IS.N.M</t>
  </si>
  <si>
    <t>.M.SFUINVB.XX.EIN.XXX.XXXX.SX.XXX.SEK.IS.N.M</t>
  </si>
  <si>
    <t>.M.SFUINVB.XX.ERL.XXX.XXXX.SX.XXX.SEK.IS.N.M</t>
  </si>
  <si>
    <t>.M.SFUINBI.XX.$$$.XXX.XXXX.SX.XXX.SEK.IS.N.M</t>
  </si>
  <si>
    <t>.M.SFUINBI.XX.ATV.XXX.XXXX.SX.XXX.SEK.IS.N.M</t>
  </si>
  <si>
    <t>.M.SFUINBI.XX.FJA.XXX.XXXX.SX.XXX.SEK.IS.N.M</t>
  </si>
  <si>
    <t>.M.SFUINBI.XX.INN.XXX.XXXX.SX.XXX.SEK.IS.N.M</t>
  </si>
  <si>
    <t>.M.SFUINBI.XX.SLI.XXX.XXXX.SX.XXX.SEK.IS.N.M</t>
  </si>
  <si>
    <t>.M.SFUINBI.XX.PEN.XXX.XXXX.SX.XXX.SEK.IS.N.M</t>
  </si>
  <si>
    <t>.M.SFUINBI.XX.SJO.XXX.XXXX.SX.XXX.SEK.IS.N.M</t>
  </si>
  <si>
    <t>.M.SFUINBI.XX.YFT.XXX.XXXX.SX.XXX.SEK.IS.N.M</t>
  </si>
  <si>
    <t>.M.SFUINBI.XX.SLY.XXX.XXXX.SX.XXX.SEK.IS.N.M</t>
  </si>
  <si>
    <t>.M.SFUINBI.XX.FHL.XXX.XXXX.SX.XXX.SEK.IS.N.M</t>
  </si>
  <si>
    <t>.M.SFUINBI.XX.INF.XXX.XXXX.SX.XXX.SEK.IS.N.M</t>
  </si>
  <si>
    <t>.M.SFUINBI.XX.TRY.XXX.XXXX.SX.XXX.SEK.IS.N.M</t>
  </si>
  <si>
    <t>.M.SFUINBI.XX.LIF.XXX.XXXX.SX.XXX.SEK.IS.N.M</t>
  </si>
  <si>
    <t>.M.SFUINBI.XX.OPI.XXX.XXXX.SX.XXX.SEK.IS.N.M</t>
  </si>
  <si>
    <t>.M.SFUINBI.XX.RSS.XXX.XXXX.SX.XXX.SEK.IS.N.M</t>
  </si>
  <si>
    <t>.M.SFUINBI.XX.BAJ.XXX.XXXX.SX.XXX.SEK.IS.N.M</t>
  </si>
  <si>
    <t>.M.SFUINBI.XX.EIN.XXX.XXXX.SX.XXX.SEK.IS.N.M</t>
  </si>
  <si>
    <t>.M.SFUINBI.XX.NPH.XXX.XXXX.SX.XXX.SEK.IS.N.M</t>
  </si>
  <si>
    <t>.M.SFUINBI.XX.ERL.XXX.XXXX.SX.XXX.SEK.IS.N.M</t>
  </si>
  <si>
    <t>.M.SFUINBI.XX.ERS.XXX.XXXX.SX.XXX.SEK.IS.N.M</t>
  </si>
  <si>
    <t>.M.SFUINBI.XX.ERI.XXX.XXXX.SX.XXX.SEK.IS.N.M</t>
  </si>
  <si>
    <t>.M.SFUINBI.XX.ERP.XXX.XXXX.SX.XXX.SEK.IS.N.M</t>
  </si>
  <si>
    <t>.M.SFUINBI.XX.ERV.XXX.XXXX.SX.XXX.SEK.IS.N.M</t>
  </si>
  <si>
    <t>.M.SFUINBI.XX.ERF.XXX.XXXX.SX.XXX.SEK.IS.N.M</t>
  </si>
  <si>
    <t>.M.SFUINBI.XX.ERO.XXX.XXXX.SX.XXX.SEK.IS.N.M</t>
  </si>
  <si>
    <t>.M.SFUINBI.XX.ERA.XXX.XXXX.SX.XXX.SEK.IS.N.M</t>
  </si>
  <si>
    <t>.M.SFUIN$$.XX.XXX.XXX.XXXX.SX.XXX.CHF.IS.N.M</t>
  </si>
  <si>
    <t>//Sundurliðun innlána, CHF</t>
  </si>
  <si>
    <t>.M.SFUINKV.XX.$$$.XXX.XXXX.SX.XXX.CHF.IS.N.M</t>
  </si>
  <si>
    <t>.M.SFUINKV.XX.ATV.XXX.XXXX.SX.XXX.CHF.IS.N.M</t>
  </si>
  <si>
    <t>.M.SFUINKV.XX.FJA.XXX.XXXX.SX.XXX.CHF.IS.N.M</t>
  </si>
  <si>
    <t>.M.SFUINKV.XX.INN.XXX.XXXX.SX.XXX.CHF.IS.N.M</t>
  </si>
  <si>
    <t>.M.SFUINKV.XX.SLI.XXX.XXXX.SX.XXX.CHF.IS.N.M</t>
  </si>
  <si>
    <t>.M.SFUINKV.XX.PEN.XXX.XXXX.SX.XXX.CHF.IS.N.M</t>
  </si>
  <si>
    <t>.M.SFUINKV.XX.SJO.XXX.XXXX.SX.XXX.CHF.IS.N.M</t>
  </si>
  <si>
    <t>.M.SFUINKV.XX.YFT.XXX.XXXX.SX.XXX.CHF.IS.N.M</t>
  </si>
  <si>
    <t>.M.SFUINKV.XX.SLY.XXX.XXXX.SX.XXX.CHF.IS.N.M</t>
  </si>
  <si>
    <t>.M.SFUINKV.XX.FHL.XXX.XXXX.SX.XXX.CHF.IS.N.M</t>
  </si>
  <si>
    <t>.M.SFUINKV.XX.INF.XXX.XXXX.SX.XXX.CHF.IS.N.M</t>
  </si>
  <si>
    <t>.M.SFUINKV.XX.TRY.XXX.XXXX.SX.XXX.CHF.IS.N.M</t>
  </si>
  <si>
    <t>.M.SFUINKV.XX.LIF.XXX.XXXX.SX.XXX.CHF.IS.N.M</t>
  </si>
  <si>
    <t>.M.SFUINKV.XX.OPI.XXX.XXXX.SX.XXX.CHF.IS.N.M</t>
  </si>
  <si>
    <t>.M.SFUINKV.XX.RSS.XXX.XXXX.SX.XXX.CHF.IS.N.M</t>
  </si>
  <si>
    <t>.M.SFUINKV.XX.BAJ.XXX.XXXX.SX.XXX.CHF.IS.N.M</t>
  </si>
  <si>
    <t>.M.SFUINKV.XX.EIN.XXX.XXXX.SX.XXX.CHF.IS.N.M</t>
  </si>
  <si>
    <t>.M.SFUINKV.XX.NPH.XXX.XXXX.SX.XXX.CHF.IS.N.M</t>
  </si>
  <si>
    <t>.M.SFUINKV.XX.ERL.XXX.XXXX.SX.XXX.CHF.IS.N.M</t>
  </si>
  <si>
    <t>.M.SFUINKV.XXX.ERS.XXX.XXXX.SX.XXX.CHF.IS.N.M</t>
  </si>
  <si>
    <t>.M.SFUINKV.XXX.ERI.XXX.XXXX.SX.XXX.CHF.IS.N.M</t>
  </si>
  <si>
    <t>.M.SFUINKV.XXX.ERP.XXX.XXXX.SX.XXX.CHF.IS.N.M</t>
  </si>
  <si>
    <t>.M.SFUINKV.XXX.ERV.XXX.XXXX.SX.XXX.CHF.IS.N.M</t>
  </si>
  <si>
    <t>.M.SFUINKV.XXX.ERF.XXX.XXXX.SX.XXX.CHF.IS.N.M</t>
  </si>
  <si>
    <t>.M.SFUINKV.XXX.ERO.XXX.XXXX.SX.XXX.CHF.IS.N.M</t>
  </si>
  <si>
    <t>.M.SFUINKV.XXX.ERA.XXX.XXXX.SX.XXX.CHF.IS.N.M</t>
  </si>
  <si>
    <t>.M.SFUINOI.XX.$$$.XXX.XXXX.SX.XXX.CHF.IS.N.M</t>
  </si>
  <si>
    <t>.M.SFUINOI.XX.ATV.XXX.XXXX.SX.XXX.CHF.IS.N.M</t>
  </si>
  <si>
    <t>.M.SFUINOI.XX.FJA.XXX.XXXX.SX.XXX.CHF.IS.N.M</t>
  </si>
  <si>
    <t>.M.SFUINOI.XX.INN.XXX.XXXX.SX.XXX.CHF.IS.N.M</t>
  </si>
  <si>
    <t>.M.SFUINOI.XX.SLI.XXX.XXXX.SX.XXX.CHF.IS.N.M</t>
  </si>
  <si>
    <t>.M.SFUINOI.XX.PEN.XXX.XXXX.SX.XXX.CHF.IS.N.M</t>
  </si>
  <si>
    <t>.M.SFUINOI.XX.SJO.XXX.XXXX.SX.XXX.CHF.IS.N.M</t>
  </si>
  <si>
    <t>.M.SFUINOI.XX.YFT.XXX.XXXX.SX.XXX.CHF.IS.N.M</t>
  </si>
  <si>
    <t>.M.SFUINOI.XX.SLY.XXX.XXXX.SX.XXX.CHF.IS.N.M</t>
  </si>
  <si>
    <t>.M.SFUINOI.XX.FHL.XXX.XXXX.SX.XXX.CHF.IS.N.M</t>
  </si>
  <si>
    <t>.M.SFUINOI.XX.INF.XXX.XXXX.SX.XXX.CHF.IS.N.M</t>
  </si>
  <si>
    <t>.M.SFUINOI.XX.TRY.XXX.XXXX.SX.XXX.CHF.IS.N.M</t>
  </si>
  <si>
    <t>.M.SFUINOI.XX.LIF.XXX.XXXX.SX.XXX.CHF.IS.N.M</t>
  </si>
  <si>
    <t>.M.SFUINOI.XX.OPI.XXX.XXXX.SX.XXX.CHF.IS.N.M</t>
  </si>
  <si>
    <t>.M.SFUINOI.XX.RSS.XXX.XXXX.SX.XXX.CHF.IS.N.M</t>
  </si>
  <si>
    <t>.M.SFUINOI.XX.BAJ.XXX.XXXX.SX.XXX.CHF.IS.N.M</t>
  </si>
  <si>
    <t>.M.SFUINOI.XX.EIN.XXX.XXXX.SX.XXX.CHF.IS.N.M</t>
  </si>
  <si>
    <t>.M.SFUINOI.XX.NPH.XXX.XXXX.SX.XXX.CHF.IS.N.M</t>
  </si>
  <si>
    <t>.M.SFUINOI.XX.ERL.XXX.XXXX.SX.XXX.CHF.IS.N.M</t>
  </si>
  <si>
    <t>.M.SFUINOI.XX.ERS.XXX.XXXX.SX.XXX.CHF.IS.N.M</t>
  </si>
  <si>
    <t>.M.SFUINOI.XX.ERI.XXX.XXXX.SX.XXX.CHF.IS.N.M</t>
  </si>
  <si>
    <t>.M.SFUINOI.XX.ERP.XXX.XXXX.SX.XXX.CHF.IS.N.M</t>
  </si>
  <si>
    <t>.M.SFUINOI.XX.ERV.XXX.XXXX.SX.XXX.CHF.IS.N.M</t>
  </si>
  <si>
    <t>.M.SFUINOI.XX.ERF.XXX.XXXX.SX.XXX.CHF.IS.N.M</t>
  </si>
  <si>
    <t>.M.SFUINOI.XX.ERO.XXX.XXXX.SX.XXX.CHF.IS.N.M</t>
  </si>
  <si>
    <t>.M.SFUINOI.XX.ERA.XXX.XXXX.SX.XXX.CHF.IS.N.M</t>
  </si>
  <si>
    <t>.M.SFUINOR.XX.XXX.XXX.XXXX.SV.XXX.CHF.IS.N.M</t>
  </si>
  <si>
    <t>.M.SFUINOR.XX.EIN.XXX.XXXX.SV.XXX.CHF.IS.N.M</t>
  </si>
  <si>
    <t>.M.SFUINOR.XX.ERL.XXX.XXXX.SV.XXX.CHF.IS.N.M</t>
  </si>
  <si>
    <t>.M.SFUINVB.XX.XXX.XXX.XXXX.SX.XXX.CHF.IS.N.M</t>
  </si>
  <si>
    <t>.M.SFUINVB.XX.EIN.XXX.XXXX.SX.XXX.CHF.IS.N.M</t>
  </si>
  <si>
    <t>.M.SFUINVB.XX.ERL.XXX.XXXX.SX.XXX.CHF.IS.N.M</t>
  </si>
  <si>
    <t>.M.SFUINBI.XX.$$$.XXX.XXXX.SX.XXX.CHF.IS.N.M</t>
  </si>
  <si>
    <t>.M.SFUINBI.XX.ATV.XXX.XXXX.SX.XXX.CHF.IS.N.M</t>
  </si>
  <si>
    <t>.M.SFUINBI.XX.FJA.XXX.XXXX.SX.XXX.CHF.IS.N.M</t>
  </si>
  <si>
    <t>.M.SFUINBI.XX.INN.XXX.XXXX.SX.XXX.CHF.IS.N.M</t>
  </si>
  <si>
    <t>.M.SFUINBI.XX.SLI.XXX.XXXX.SX.XXX.CHF.IS.N.M</t>
  </si>
  <si>
    <t>.M.SFUINBI.XX.PEN.XXX.XXXX.SX.XXX.CHF.IS.N.M</t>
  </si>
  <si>
    <t>.M.SFUINBI.XX.SJO.XXX.XXXX.SX.XXX.CHF.IS.N.M</t>
  </si>
  <si>
    <t>.M.SFUINBI.XX.YFT.XXX.XXXX.SX.XXX.CHF.IS.N.M</t>
  </si>
  <si>
    <t>.M.SFUINBI.XX.SLY.XXX.XXXX.SX.XXX.CHF.IS.N.M</t>
  </si>
  <si>
    <t>.M.SFUINBI.XX.FHL.XXX.XXXX.SX.XXX.CHF.IS.N.M</t>
  </si>
  <si>
    <t>.M.SFUINBI.XX.INF.XXX.XXXX.SX.XXX.CHF.IS.N.M</t>
  </si>
  <si>
    <t>.M.SFUINBI.XX.TRY.XXX.XXXX.SX.XXX.CHF.IS.N.M</t>
  </si>
  <si>
    <t>.M.SFUINBI.XX.LIF.XXX.XXXX.SX.XXX.CHF.IS.N.M</t>
  </si>
  <si>
    <t>.M.SFUINBI.XX.OPI.XXX.XXXX.SX.XXX.CHF.IS.N.M</t>
  </si>
  <si>
    <t>.M.SFUINBI.XX.RSS.XXX.XXXX.SX.XXX.CHF.IS.N.M</t>
  </si>
  <si>
    <t>.M.SFUINBI.XX.BAJ.XXX.XXXX.SX.XXX.CHF.IS.N.M</t>
  </si>
  <si>
    <t>.M.SFUINBI.XX.EIN.XXX.XXXX.SX.XXX.CHF.IS.N.M</t>
  </si>
  <si>
    <t>.M.SFUINBI.XX.NPH.XXX.XXXX.SX.XXX.CHF.IS.N.M</t>
  </si>
  <si>
    <t>.M.SFUINBI.XX.ERL.XXX.XXXX.SX.XXX.CHF.IS.N.M</t>
  </si>
  <si>
    <t>.M.SFUINBI.XX.ERS.XXX.XXXX.SX.XXX.CHF.IS.N.M</t>
  </si>
  <si>
    <t>.M.SFUINBI.XX.ERI.XXX.XXXX.SX.XXX.CHF.IS.N.M</t>
  </si>
  <si>
    <t>.M.SFUINBI.XX.ERP.XXX.XXXX.SX.XXX.CHF.IS.N.M</t>
  </si>
  <si>
    <t>.M.SFUINBI.XX.ERV.XXX.XXXX.SX.XXX.CHF.IS.N.M</t>
  </si>
  <si>
    <t>.M.SFUINBI.XX.ERF.XXX.XXXX.SX.XXX.CHF.IS.N.M</t>
  </si>
  <si>
    <t>.M.SFUINBI.XX.ERO.XXX.XXXX.SX.XXX.CHF.IS.N.M</t>
  </si>
  <si>
    <t>.M.SFUINBI.XX.ERA.XXX.XXXX.SX.XXX.CHF.IS.N.M</t>
  </si>
  <si>
    <t>.M.SFUIN$$.XX.XXX.XXX.XXXX.SX.XXX.ADR.IS.N.M</t>
  </si>
  <si>
    <t>//Sundurliðun innlána ADR</t>
  </si>
  <si>
    <t>.M.SFUINKV.XX.$$$.XXX.XXXX.SX.XXX.ADR.IS.N.M</t>
  </si>
  <si>
    <t>.M.SFUINKV.XX.ATV.XXX.XXXX.SX.XXX.ADR.IS.N.M</t>
  </si>
  <si>
    <t>.M.SFUINKV.XX.FJA.XXX.XXXX.SX.XXX.ADR.IS.N.M</t>
  </si>
  <si>
    <t>.M.SFUINKV.XX.INN.XXX.XXXX.SX.XXX.ADR.IS.N.M</t>
  </si>
  <si>
    <t>.M.SFUINKV.XX.SLI.XXX.XXXX.SX.XXX.ADR.IS.N.M</t>
  </si>
  <si>
    <t>.M.SFUINKV.XX.PEN.XXX.XXXX.SX.XXX.ADR.IS.N.M</t>
  </si>
  <si>
    <t>.M.SFUINKV.XX.SJO.XXX.XXXX.SX.XXX.ADR.IS.N.M</t>
  </si>
  <si>
    <t>.M.SFUINKV.XX.YFT.XXX.XXXX.SX.XXX.ADR.IS.N.M</t>
  </si>
  <si>
    <t>.M.SFUINKV.XX.SLY.XXX.XXXX.SX.XXX.ADR.IS.N.M</t>
  </si>
  <si>
    <t>.M.SFUINKV.XX.FHL.XXX.XXXX.SX.XXX.ADR.IS.N.M</t>
  </si>
  <si>
    <t>.M.SFUINKV.XX.INF.XXX.XXXX.SX.XXX.ADR.IS.N.M</t>
  </si>
  <si>
    <t>.M.SFUINKV.XX.TRY.XXX.XXXX.SX.XXX.ADR.IS.N.M</t>
  </si>
  <si>
    <t>.M.SFUINKV.XX.LIF.XXX.XXXX.SX.XXX.ADR.IS.N.M</t>
  </si>
  <si>
    <t>.M.SFUINKV.XX.OPI.XXX.XXXX.SX.XXX.ADR.IS.N.M</t>
  </si>
  <si>
    <t>.M.SFUINKV.XX.RSS.XXX.XXXX.SX.XXX.ADR.IS.N.M</t>
  </si>
  <si>
    <t>.M.SFUINKV.XX.BAJ.XXX.XXXX.SX.XXX.ADR.IS.N.M</t>
  </si>
  <si>
    <t>.M.SFUINKV.XX.EIN.XXX.XXXX.SX.XXX.ADR.IS.N.M</t>
  </si>
  <si>
    <t>.M.SFUINKV.XX.NPH.XXX.XXXX.SX.XXX.ADR.IS.N.M</t>
  </si>
  <si>
    <t>.M.SFUINKV.XX.ERL.XXX.XXXX.SX.XXX.ADR.IS.N.M</t>
  </si>
  <si>
    <t>.M.SFUINKV.XXX.ERS.XXX.XXXX.SX.XXX.ADR.IS.N.M</t>
  </si>
  <si>
    <t>.M.SFUINKV.XXX.ERI.XXX.XXXX.SX.XXX.ADR.IS.N.M</t>
  </si>
  <si>
    <t>.M.SFUINKV.XXX.ERP.XXX.XXXX.SX.XXX.ADR.IS.N.M</t>
  </si>
  <si>
    <t>.M.SFUINKV.XXX.ERV.XXX.XXXX.SX.XXX.ADR.IS.N.M</t>
  </si>
  <si>
    <t>.M.SFUINKV.XXX.ERF.XXX.XXXX.SX.XXX.ADR.IS.N.M</t>
  </si>
  <si>
    <t>.M.SFUINKV.XXX.ERO.XXX.XXXX.SX.XXX.ADR.IS.N.M</t>
  </si>
  <si>
    <t>.M.SFUINKV.XXX.ERA.XXX.XXXX.SX.XXX.ADR.IS.N.M</t>
  </si>
  <si>
    <t>.M.SFUINOI.XX.$$$.XXX.XXXX.SX.XXX.ADR.IS.N.M</t>
  </si>
  <si>
    <t>.M.SFUINOI.XX.ATV.XXX.XXXX.SX.XXX.ADR.IS.N.M</t>
  </si>
  <si>
    <t>.M.SFUINOI.XX.FJA.XXX.XXXX.SX.XXX.ADR.IS.N.M</t>
  </si>
  <si>
    <t>.M.SFUINOI.XX.INN.XXX.XXXX.SX.XXX.ADR.IS.N.M</t>
  </si>
  <si>
    <t>.M.SFUINOI.XX.SLI.XXX.XXXX.SX.XXX.ADR.IS.N.M</t>
  </si>
  <si>
    <t>.M.SFUINOI.XX.PEN.XXX.XXXX.SX.XXX.ADR.IS.N.M</t>
  </si>
  <si>
    <t>.M.SFUINOI.XX.SJO.XXX.XXXX.SX.XXX.ADR.IS.N.M</t>
  </si>
  <si>
    <t>.M.SFUINOI.XX.YFT.XXX.XXXX.SX.XXX.ADR.IS.N.M</t>
  </si>
  <si>
    <t>.M.SFUINOI.XX.SLY.XXX.XXXX.SX.XXX.ADR.IS.N.M</t>
  </si>
  <si>
    <t>.M.SFUINOI.XX.FHL.XXX.XXXX.SX.XXX.ADR.IS.N.M</t>
  </si>
  <si>
    <t>.M.SFUINOI.XX.INF.XXX.XXXX.SX.XXX.ADR.IS.N.M</t>
  </si>
  <si>
    <t>.M.SFUINOI.XX.TRY.XXX.XXXX.SX.XXX.ADR.IS.N.M</t>
  </si>
  <si>
    <t>.M.SFUINOI.XX.LIF.XXX.XXXX.SX.XXX.ADR.IS.N.M</t>
  </si>
  <si>
    <t>.M.SFUINOI.XX.OPI.XXX.XXXX.SX.XXX.ADR.IS.N.M</t>
  </si>
  <si>
    <t>.M.SFUINOI.XX.RSS.XXX.XXXX.SX.XXX.ADR.IS.N.M</t>
  </si>
  <si>
    <t>.M.SFUINOI.XX.BAJ.XXX.XXXX.SX.XXX.ADR.IS.N.M</t>
  </si>
  <si>
    <t>.M.SFUINOI.XX.EIN.XXX.XXXX.SX.XXX.ADR.IS.N.M</t>
  </si>
  <si>
    <t>.M.SFUINOI.XX.NPH.XXX.XXXX.SX.XXX.ADR.IS.N.M</t>
  </si>
  <si>
    <t>.M.SFUINOI.XX.ERL.XXX.XXXX.SX.XXX.ADR.IS.N.M</t>
  </si>
  <si>
    <t>.M.SFUINOI.XX.ERS.XXX.XXXX.SX.XXX.ADR.IS.N.M</t>
  </si>
  <si>
    <t>.M.SFUINOI.XX.ERI.XXX.XXXX.SX.XXX.ADR.IS.N.M</t>
  </si>
  <si>
    <t>.M.SFUINOI.XX.ERP.XXX.XXXX.SX.XXX.ADR.IS.N.M</t>
  </si>
  <si>
    <t>.M.SFUINOI.XX.ERV.XXX.XXXX.SX.XXX.ADR.IS.N.M</t>
  </si>
  <si>
    <t>.M.SFUINOI.XX.ERF.XXX.XXXX.SX.XXX.ADR.IS.N.M</t>
  </si>
  <si>
    <t>.M.SFUINOI.XX.ERO.XXX.XXXX.SX.XXX.ADR.IS.N.M</t>
  </si>
  <si>
    <t>.M.SFUINOI.XX.ERA.XXX.XXXX.SX.XXX.ADR.IS.N.M</t>
  </si>
  <si>
    <t>.M.SFUINOR.XX.XXX.XXX.XXXX.SV.XXX.ADR.IS.N.M</t>
  </si>
  <si>
    <t>.M.SFUINOR.XX.EIN.XXX.XXXX.SV.XXX.ADR.IS.N.M</t>
  </si>
  <si>
    <t>.M.SFUINOR.XX.ERL.XXX.XXXX.SV.XXX.ADR.IS.N.M</t>
  </si>
  <si>
    <t>.M.SFUINVB.XX.XXX.XXX.XXXX.SX.XXX.ADR.IS.N.M</t>
  </si>
  <si>
    <t>.M.SFUINVB.XX.EIN.XXX.XXXX.SX.XXX.ADR.IS.N.M</t>
  </si>
  <si>
    <t>.M.SFUINVB.XX.ERL.XXX.XXXX.SX.XXX.ADR.IS.N.M</t>
  </si>
  <si>
    <t>.M.SFUINBI.XX.$$$.XXX.XXXX.SX.XXX.ADR.IS.N.M</t>
  </si>
  <si>
    <t>.M.SFUINBI.XX.ATV.XXX.XXXX.SX.XXX.ADR.IS.N.M</t>
  </si>
  <si>
    <t>.M.SFUINBI.XX.FJA.XXX.XXXX.SX.XXX.ADR.IS.N.M</t>
  </si>
  <si>
    <t>.M.SFUINBI.XX.INN.XXX.XXXX.SX.XXX.ADR.IS.N.M</t>
  </si>
  <si>
    <t>.M.SFUINBI.XX.SLI.XXX.XXXX.SX.XXX.ADR.IS.N.M</t>
  </si>
  <si>
    <t>.M.SFUINBI.XX.PEN.XXX.XXXX.SX.XXX.ADR.IS.N.M</t>
  </si>
  <si>
    <t>.M.SFUINBI.XX.SJO.XXX.XXXX.SX.XXX.ADR.IS.N.M</t>
  </si>
  <si>
    <t>.M.SFUINBI.XX.YFT.XXX.XXXX.SX.XXX.ADR.IS.N.M</t>
  </si>
  <si>
    <t>.M.SFUINBI.XX.SLY.XXX.XXXX.SX.XXX.ADR.IS.N.M</t>
  </si>
  <si>
    <t>.M.SFUINBI.XX.FHL.XXX.XXXX.SX.XXX.ADR.IS.N.M</t>
  </si>
  <si>
    <t>.M.SFUINBI.XX.INF.XXX.XXXX.SX.XXX.ADR.IS.N.M</t>
  </si>
  <si>
    <t>.M.SFUINBI.XX.TRY.XXX.XXXX.SX.XXX.ADR.IS.N.M</t>
  </si>
  <si>
    <t>.M.SFUINBI.XX.LIF.XXX.XXXX.SX.XXX.ADR.IS.N.M</t>
  </si>
  <si>
    <t>.M.SFUINBI.XX.OPI.XXX.XXXX.SX.XXX.ADR.IS.N.M</t>
  </si>
  <si>
    <t>.M.SFUINBI.XX.RSS.XXX.XXXX.SX.XXX.ADR.IS.N.M</t>
  </si>
  <si>
    <t>.M.SFUINBI.XX.BAJ.XXX.XXXX.SX.XXX.ADR.IS.N.M</t>
  </si>
  <si>
    <t>.M.SFUINBI.XX.EIN.XXX.XXXX.SX.XXX.ADR.IS.N.M</t>
  </si>
  <si>
    <t>.M.SFUINBI.XX.NPH.XXX.XXXX.SX.XXX.ADR.IS.N.M</t>
  </si>
  <si>
    <t>.M.SFUINBI.XX.ERL.XXX.XXXX.SX.XXX.ADR.IS.N.M</t>
  </si>
  <si>
    <t>.M.SFUINBI.XX.ERS.XXX.XXXX.SX.XXX.ADR.IS.N.M</t>
  </si>
  <si>
    <t>.M.SFUINBI.XX.ERI.XXX.XXXX.SX.XXX.ADR.IS.N.M</t>
  </si>
  <si>
    <t>.M.SFUINBI.XX.ERP.XXX.XXXX.SX.XXX.ADR.IS.N.M</t>
  </si>
  <si>
    <t>.M.SFUINBI.XX.ERV.XXX.XXXX.SX.XXX.ADR.IS.N.M</t>
  </si>
  <si>
    <t>.M.SFUINBI.XX.ERF.XXX.XXXX.SX.XXX.ADR.IS.N.M</t>
  </si>
  <si>
    <t>.M.SFUINBI.XX.ERO.XXX.XXXX.SX.XXX.ADR.IS.N.M</t>
  </si>
  <si>
    <t>.M.SFUINBI.XX.ERA.XXX.XXXX.SX.XXX.ADR.IS.N.M</t>
  </si>
  <si>
    <t>.M.SLTVL$$.XX.SAM.$$$.XXXX.SX.XXX.XXX.IS.N.M</t>
  </si>
  <si>
    <t>//Sundurliðun lántaka, víkjandi lán samtals</t>
  </si>
  <si>
    <t>.M.SLTVLIN.XX.ATV.$$$.XXXX.SX.XXX.XXX.IS.N.M</t>
  </si>
  <si>
    <t>.M.SLTVLIN.XX.FJA.$$$.XXXX.SX.XXX.XXX.IS.N.M</t>
  </si>
  <si>
    <t>.M.SLTVLIN.XX.INN.$$$.XXXX.SX.XXX.XXX.IS.N.M</t>
  </si>
  <si>
    <t>.M.SLTVLIN.XX.SLI.$$$.XXXX.SX.XXX.XXX.IS.N.M</t>
  </si>
  <si>
    <t>.M.SLTVLIN.XX.PEN.$$$.XXXX.SX.XXX.XXX.IS.N.M</t>
  </si>
  <si>
    <t>.M.SLTVLIN.XX.SJO.$$$.XXXX.SX.XXX.XXX.IS.N.M</t>
  </si>
  <si>
    <t>.M.SLTVLIN.XX.YFT.$$$.XXXX.SX.XXX.XXX.IS.N.M</t>
  </si>
  <si>
    <t>.M.SLTVLIN.XX.SLY.$$$.XXXX.SX.XXX.XXX.IS.N.M</t>
  </si>
  <si>
    <t>.M.SLTVLIN.XX.FHL.$$$.XXXX.SX.XXX.XXX.IS.N.M</t>
  </si>
  <si>
    <t>.M.SLTVLIN.XX.INF.$$$.XXXX.SX.XXX.XXX.IS.N.M</t>
  </si>
  <si>
    <t>.M.SLTVLIN.XX.TRY.$$$.XXXX.SX.XXX.XXX.IS.N.M</t>
  </si>
  <si>
    <t>.M.SLTVLIN.XX.LIF.$$$.XXXX.SX.XXX.XXX.IS.N.M</t>
  </si>
  <si>
    <t>.M.SLTVLIN.XX.OPI.$$$.XXXX.SX.XXX.XXX.IS.N.M</t>
  </si>
  <si>
    <t>.M.SLTVLIN.XX.RSS.$$$.XXXX.SX.XXX.XXX.IS.N.M</t>
  </si>
  <si>
    <t>.M.SLTVLIN.XX.BAJ.$$$.XXXX.SX.XXX.XXX.IS.N.M</t>
  </si>
  <si>
    <t>.M.SLTVLIN.XX.NPH.$$$.XXXX.SX.XXX.XXX.IS.N.M</t>
  </si>
  <si>
    <t>.M.SLTVLER.XX.ERL.$$$.XXXX.SX.XXX.XXX.IS.N.M</t>
  </si>
  <si>
    <t>.M.SLTVLER.XX.ERS.$$$.XXXX.SX.XXX.XXX.IS.N.M</t>
  </si>
  <si>
    <t>.M.SLTVLER.XX.ERI.$$$.XXXX.SX.XXX.XXX.IS.N.M</t>
  </si>
  <si>
    <t>.M.SLTVLER.XX.ERP.$$$.XXXX.SX.XXX.XXX.IS.N.M</t>
  </si>
  <si>
    <t>.M.SLTVLER.XX.ERV.$$$.XXXX.SX.XXX.XXX.IS.N.M</t>
  </si>
  <si>
    <t>.M.SLTVLER.XX.ERF.$$$.XXXX.SX.XXX.XXX.IS.N.M</t>
  </si>
  <si>
    <t>.M.SLTVLER.XX.ERO.$$$.XXXX.SX.XXX.XXX.IS.N.M</t>
  </si>
  <si>
    <t>.M.SLTVLER.XX.ERA.$$$.XXXX.SX.XXX.XXX.IS.N.M</t>
  </si>
  <si>
    <t>.M.SLTBV$$.XX.$$$.$$$.XXXX.SV.XXX.XXX.IS.N.M</t>
  </si>
  <si>
    <t>//Sundurliðun lántaka, beinar lántökur samtals</t>
  </si>
  <si>
    <t>.M.SLTBVIN.XX.ATV.$$$.XXXX.SV.XXX.XXX.IS.N.M</t>
  </si>
  <si>
    <t>.M.SLTBVIN.XX.FJA.$$$.XXXX.SV.XXX.XXX.IS.N.M</t>
  </si>
  <si>
    <t>.M.SLTBVIN.XX.INN.$$$.XXXX.SV.XXX.XXX.IS.N.M</t>
  </si>
  <si>
    <t>.M.SLTBVIN.XX.SLI.$$$.XXXX.SV.XXX.XXX.IS.N.M</t>
  </si>
  <si>
    <t>.M.SLTBVIN.XX.PEN.$$$.XXXX.SV.XXX.XXX.IS.N.M</t>
  </si>
  <si>
    <t>.M.SLTBVIN.XX.SJO.$$$.XXXX.SV.XXX.XXX.IS.N.M</t>
  </si>
  <si>
    <t>.M.SLTBVIN.XX.YFT.$$$.XXXX.SV.XXX.XXX.IS.N.M</t>
  </si>
  <si>
    <t>.M.SLTBVIN.XX.SLY.$$$.XXXX.SV.XXX.XXX.IS.N.M</t>
  </si>
  <si>
    <t>.M.SLTBVIN.XX.FHL.$$$.XXXX.SV.XXX.XXX.IS.N.M</t>
  </si>
  <si>
    <t>.M.SLTBVIN.XX.INF.$$$.XXXX.SV.XXX.XXX.IS.N.M</t>
  </si>
  <si>
    <t>.M.SLTBVIN.XX.TRY.$$$.XXXX.SV.XXX.XXX.IS.N.M</t>
  </si>
  <si>
    <t>.M.SLTBVIN.XX.LIF.$$$.XXXX.SV.XXX.XXX.IS.N.M</t>
  </si>
  <si>
    <t>.M.SLTBVIN.XX.OPI.$$$.XXXX.SV.XXX.XXX.IS.N.M</t>
  </si>
  <si>
    <t>.M.SLTBVIN.XX.RSS.$$$.XXXX.SV.XXX.XXX.IS.N.M</t>
  </si>
  <si>
    <t>.M.SLTBVIN.XX.BAJ.$$$.XXXX.SV.XXX.XXX.IS.N.M</t>
  </si>
  <si>
    <t>.M.SLTBVIN.XX.NPH.$$$.XXXX.SV.XXX.XXX.IS.N.M</t>
  </si>
  <si>
    <t>.M.SLTBVER.XX.ERL.$$$.XXXX.SV.XXX.XXX.IS.N.M</t>
  </si>
  <si>
    <t>.M.SLTBVER.XX.ERS.$$$.XXXX.SV.XXX.XXX.IS.N.M</t>
  </si>
  <si>
    <t>.M.SLTBVER.XX.ERI.$$$.XXXX.SV.XXX.XXX.IS.N.M</t>
  </si>
  <si>
    <t>.M.SLTBVER.XX.ERP.$$$.XXXX.SV.XXX.XXX.IS.N.M</t>
  </si>
  <si>
    <t>.M.SLTBVER.XX.ERV.$$$.XXXX.SV.XXX.XXX.IS.N.M</t>
  </si>
  <si>
    <t>.M.SLTBVER.XX.ERF.$$$.XXXX.SV.XXX.XXX.IS.N.M</t>
  </si>
  <si>
    <t>.M.SLTBVER.XX.ERO.$$$.XXXX.SV.XXX.XXX.IS.N.M</t>
  </si>
  <si>
    <t>.M.SLTBVER.XX.ERA.$$$.XXXX.SV.XXX.XXX.IS.N.M</t>
  </si>
  <si>
    <t>.M.SLTBO$$.XX.$$$.$$$.XXXX.SX.XXX.XXX.IS.N.M</t>
  </si>
  <si>
    <t>.M.SLTBOIN.XX.ATV.$$$.XXXX.SX.XXX.XXX.IS.N.M</t>
  </si>
  <si>
    <t>.M.SLTBOIN.XX.FJA.$$$.XXXX.SX.XXX.XXX.IS.N.M</t>
  </si>
  <si>
    <t>.M.SLTBOIN.XX.INN.$$$.XXXX.SX.XXX.XXX.IS.N.M</t>
  </si>
  <si>
    <t>.M.SLTBOIN.XX.SLI.$$$.XXXX.SX.XXX.XXX.IS.N.M</t>
  </si>
  <si>
    <t>.M.SLTBOIN.XX.PEN.$$$.XXXX.SX.XXX.XXX.IS.N.M</t>
  </si>
  <si>
    <t>.M.SLTBOIN.XX.SJO.$$$.XXXX.SX.XXX.XXX.IS.N.M</t>
  </si>
  <si>
    <t>.M.SLTBOIN.XX.YFT.$$$.XXXX.SX.XXX.XXX.IS.N.M</t>
  </si>
  <si>
    <t>.M.SLTBOIN.XX.SLY.$$$.XXXX.SX.XXX.XXX.IS.N.M</t>
  </si>
  <si>
    <t>.M.SLTBOIN.XX.FHL.$$$.XXXX.SX.XXX.XXX.IS.N.M</t>
  </si>
  <si>
    <t>.M.SLTBOIN.XX.INF.$$$.XXXX.SX.XXX.XXX.IS.N.M</t>
  </si>
  <si>
    <t>.M.SLTBOIN.XX.TRY.$$$.XXXX.SX.XXX.XXX.IS.N.M</t>
  </si>
  <si>
    <t>.M.SLTBOIN.XX.LIF.$$$.XXXX.SX.XXX.XXX.IS.N.M</t>
  </si>
  <si>
    <t>.M.SLTBOIN.XX.OPI.$$$.XXXX.SX.XXX.XXX.IS.N.M</t>
  </si>
  <si>
    <t>.M.SLTBOIN.XX.RSS.$$$.XXXX.SX.XXX.XXX.IS.N.M</t>
  </si>
  <si>
    <t>.M.SLTBOIN.XX.BAJ.$$$.XXXX.SX.XXX.XXX.IS.N.M</t>
  </si>
  <si>
    <t>.M.SLTBOIN.XX.NPH.$$$.XXXX.SX.XXX.XXX.IS.N.M</t>
  </si>
  <si>
    <t>.M.SLTBOER.XX.ERL.$$$.XXXX.SX.XXX.XXX.IS.N.M</t>
  </si>
  <si>
    <t>.M.SLTBOER.XX.ERS.$$$.XXXX.SX.XXX.XXX.IS.N.M</t>
  </si>
  <si>
    <t>.M.SLTBOER.XX.ERI.$$$.XXXX.SX.XXX.XXX.IS.N.M</t>
  </si>
  <si>
    <t>.M.SLTBOER.XX.ERP.$$$.XXXX.SX.XXX.XXX.IS.N.M</t>
  </si>
  <si>
    <t>.M.SLTBOER.XX.ERV.$$$.XXXX.SX.XXX.XXX.IS.N.M</t>
  </si>
  <si>
    <t>.M.SLTBOER.XX.ERF.$$$.XXXX.SX.XXX.XXX.IS.N.M</t>
  </si>
  <si>
    <t>.M.SLTBOER.XX.ERO.$$$.XXXX.SX.XXX.XXX.IS.N.M</t>
  </si>
  <si>
    <t>.M.SLTBOER.XX.ERA.$$$.XXXX.SX.XXX.XXX.IS.N.M</t>
  </si>
  <si>
    <t>.M.SLTVLIN.XX.ATV.OPI.XXXX.SX.XXX.XXX.IS.N.M</t>
  </si>
  <si>
    <t>//Sundurliðun lántaka, opinber fyrirtæki</t>
  </si>
  <si>
    <t>.M.SLTVLIN.XX.FJA.OPI.XXXX.SX.XXX.XXX.IS.N.M</t>
  </si>
  <si>
    <t>.M.SLTVLIN.XX.INN.OPI.XXXX.SX.XXX.XXX.IS.N.M</t>
  </si>
  <si>
    <t>.M.SLTVLIN.XX.SLI.OPI.XXXX.SX.XXX.XXX.IS.N.M</t>
  </si>
  <si>
    <t>.M.SLTVLIN.XX.PEN.OPI.XXXX.SX.XXX.XXX.IS.N.M</t>
  </si>
  <si>
    <t>.M.SLTVLIN.XX.SJO.OPI.XXXX.SX.XXX.XXX.IS.N.M</t>
  </si>
  <si>
    <t>.M.SLTVLIN.XX.YFT.OPI.XXXX.SX.XXX.XXX.IS.N.M</t>
  </si>
  <si>
    <t>.M.SLTVLIN.XX.SLY.OPI.XXXX.SX.XXX.XXX.IS.N.M</t>
  </si>
  <si>
    <t>.M.SLTVLIN.XX.FHL.OPI.XXXX.SX.XXX.XXX.IS.N.M</t>
  </si>
  <si>
    <t>.M.SLTVLIN.XX.INF.OPI.XXXX.SX.XXX.XXX.IS.N.M</t>
  </si>
  <si>
    <t>.M.SLTVLIN.XX.TRY.OPI.XXXX.SX.XXX.XXX.IS.N.M</t>
  </si>
  <si>
    <t>.M.SLTVLIN.XX.LIF.OPI.XXXX.SX.XXX.XXX.IS.N.M</t>
  </si>
  <si>
    <t>.M.SLTBVIN.XX.ATV.OPI.XXXX.SV.XXX.XXX.IS.N.M</t>
  </si>
  <si>
    <t>.M.SLTBVIN.XX.FJA.OPI.XXXX.SV.XXX.XXX.IS.N.M</t>
  </si>
  <si>
    <t>.M.SLTBVIN.XX.INN.OPI.XXXX.SV.XXX.XXX.IS.N.M</t>
  </si>
  <si>
    <t>.M.SLTBVIN.XX.SLI.OPI.XXXX.SV.XXX.XXX.IS.N.M</t>
  </si>
  <si>
    <t>.M.SLTBVIN.XX.PEN.OPI.XXXX.SV.XXX.XXX.IS.N.M</t>
  </si>
  <si>
    <t>.M.SLTBVIN.XX.SJO.OPI.XXXX.SV.XXX.XXX.IS.N.M</t>
  </si>
  <si>
    <t>.M.SLTBVIN.XX.YFT.OPI.XXXX.SV.XXX.XXX.IS.N.M</t>
  </si>
  <si>
    <t>.M.SLTBVIN.XX.SLY.OPI.XXXX.SV.XXX.XXX.IS.N.M</t>
  </si>
  <si>
    <t>.M.SLTBVIN.XX.FHL.OPI.XXXX.SV.XXX.XXX.IS.N.M</t>
  </si>
  <si>
    <t>.M.SLTBVIN.XX.INF.OPI.XXXX.SV.XXX.XXX.IS.N.M</t>
  </si>
  <si>
    <t>.M.SLTBVIN.XX.TRY.OPI.XXXX.SV.XXX.XXX.IS.N.M</t>
  </si>
  <si>
    <t>.M.SLTBVIN.XX.LIF.OPI.XXXX.SV.XXX.XXX.IS.N.M</t>
  </si>
  <si>
    <t>.M.SLTBOIN.XX.ATV.OPI.XXXX.SX.XXX.XXX.IS.N.M</t>
  </si>
  <si>
    <t>.M.SLTBOIN.XX.FJA.OPI.XXXX.SX.XXX.XXX.IS.N.M</t>
  </si>
  <si>
    <t>.M.SLTBOIN.XX.INN.OPI.XXXX.SX.XXX.XXX.IS.N.M</t>
  </si>
  <si>
    <t>.M.SLTBOIN.XX.SLI.OPI.XXXX.SX.XXX.XXX.IS.N.M</t>
  </si>
  <si>
    <t>.M.SLTBOIN.XX.PEN.OPI.XXXX.SX.XXX.XXX.IS.N.M</t>
  </si>
  <si>
    <t>.M.SLTBOIN.XX.SJO.OPI.XXXX.SX.XXX.XXX.IS.N.M</t>
  </si>
  <si>
    <t>.M.SLTBOIN.XX.YFT.OPI.XXXX.SX.XXX.XXX.IS.N.M</t>
  </si>
  <si>
    <t>.M.SLTBOIN.XX.SLY.OPI.XXXX.SX.XXX.XXX.IS.N.M</t>
  </si>
  <si>
    <t>.M.SLTBOIN.XX.FHL.OPI.XXXX.SX.XXX.XXX.IS.N.M</t>
  </si>
  <si>
    <t>.M.SLTBOIN.XX.INF.OPI.XXXX.SX.XXX.XXX.IS.N.M</t>
  </si>
  <si>
    <t>.M.SLTBOIN.XX.TRY.OPI.XXXX.SX.XXX.XXX.IS.N.M</t>
  </si>
  <si>
    <t>.M.SLTBOIN.XX.LIF.OPI.XXXX.SX.XXX.XXX.IS.N.M</t>
  </si>
  <si>
    <t>.M.SLTVLIN.XX.ATV.EIF.XXXX.SX.XXX.XXX.IS.N.M</t>
  </si>
  <si>
    <t>//Sundurliðun lántaka, einkafyrirtæki</t>
  </si>
  <si>
    <t>.M.SLTVLIN.XX.FJA.EIF.XXXX.SX.XXX.XXX.IS.N.M</t>
  </si>
  <si>
    <t>.M.SLTVLIN.XX.INN.EIF.XXXX.SX.XXX.XXX.IS.N.M</t>
  </si>
  <si>
    <t>.M.SLTVLIN.XX.SLI.EIF.XXXX.SX.XXX.XXX.IS.N.M</t>
  </si>
  <si>
    <t>.M.SLTVLIN.XX.PEN.EIF.XXXX.SX.XXX.XXX.IS.N.M</t>
  </si>
  <si>
    <t>.M.SLTVLIN.XX.SJO.EIF.XXXX.SX.XXX.XXX.IS.N.M</t>
  </si>
  <si>
    <t>.M.SLTVLIN.XX.YFT.EIF.XXXX.SX.XXX.XXX.IS.N.M</t>
  </si>
  <si>
    <t>.M.SLTVLIN.XX.SLY.EIF.XXXX.SX.XXX.XXX.IS.N.M</t>
  </si>
  <si>
    <t>.M.SLTVLIN.XX.FHL.EIF.XXXX.SX.XXX.XXX.IS.N.M</t>
  </si>
  <si>
    <t>.M.SLTVLIN.XX.INF.EIF.XXXX.SX.XXX.XXX.IS.N.M</t>
  </si>
  <si>
    <t>.M.SLTVLIN.XX.TRY.EIF.XXXX.SX.XXX.XXX.IS.N.M</t>
  </si>
  <si>
    <t>.M.SLTVLIN.XX.LIF.EIF.XXXX.SX.XXX.XXX.IS.N.M</t>
  </si>
  <si>
    <t>.M.SLTBVIN.XX.ATV.EIF.XXXX.SV.XXX.XXX.IS.N.M</t>
  </si>
  <si>
    <t>.M.SLTBVIN.XX.FJA.EIF.XXXX.SV.XXX.XXX.IS.N.M</t>
  </si>
  <si>
    <t>.M.SLTBVIN.XX.INN.EIF.XXXX.SV.XXX.XXX.IS.N.M</t>
  </si>
  <si>
    <t>.M.SLTBVIN.XX.SLI.EIF.XXXX.SV.XXX.XXX.IS.N.M</t>
  </si>
  <si>
    <t>.M.SLTBVIN.XX.PEN.EIF.XXXX.SV.XXX.XXX.IS.N.M</t>
  </si>
  <si>
    <t>.M.SLTBVIN.XX.SJO.EIF.XXXX.SV.XXX.XXX.IS.N.M</t>
  </si>
  <si>
    <t>.M.SLTBVIN.XX.YFT.EIF.XXXX.SV.XXX.XXX.IS.N.M</t>
  </si>
  <si>
    <t>.M.SLTBVIN.XX.SLY.EIF.XXXX.SV.XXX.XXX.IS.N.M</t>
  </si>
  <si>
    <t>.M.SLTBVIN.XX.FHL.EIF.XXXX.SV.XXX.XXX.IS.N.M</t>
  </si>
  <si>
    <t>.M.SLTBVIN.XX.INF.EIF.XXXX.SV.XXX.XXX.IS.N.M</t>
  </si>
  <si>
    <t>.M.SLTBVIN.XX.TRY.EIF.XXXX.SV.XXX.XXX.IS.N.M</t>
  </si>
  <si>
    <t>.M.SLTBVIN.XX.LIF.EIF.XXXX.SV.XXX.XXX.IS.N.M</t>
  </si>
  <si>
    <t>.M.SLTBOIN.XX.ATV.EIF.XXXX.SX.XXX.XXX.IS.N.M</t>
  </si>
  <si>
    <t>.M.SLTBOIN.XX.FJA.EIF.XXXX.SX.XXX.XXX.IS.N.M</t>
  </si>
  <si>
    <t>.M.SLTBOIN.XX.INN.EIF.XXXX.SX.XXX.XXX.IS.N.M</t>
  </si>
  <si>
    <t>.M.SLTBOIN.XX.SLI.EIF.XXXX.SX.XXX.XXX.IS.N.M</t>
  </si>
  <si>
    <t>.M.SLTBOIN.XX.PEN.EIF.XXXX.SX.XXX.XXX.IS.N.M</t>
  </si>
  <si>
    <t>.M.SLTBOIN.XX.SJO.EIF.XXXX.SX.XXX.XXX.IS.N.M</t>
  </si>
  <si>
    <t>.M.SLTBOIN.XX.YFT.EIF.XXXX.SX.XXX.XXX.IS.N.M</t>
  </si>
  <si>
    <t>.M.SLTBOIN.XX.SLY.EIF.XXXX.SX.XXX.XXX.IS.N.M</t>
  </si>
  <si>
    <t>.M.SLTBOIN.XX.FHL.EIF.XXXX.SX.XXX.XXX.IS.N.M</t>
  </si>
  <si>
    <t>.M.SLTBOIN.XX.INF.EIF.XXXX.SX.XXX.XXX.IS.N.M</t>
  </si>
  <si>
    <t>.M.SLTBOIN.XX.TRY.EIF.XXXX.SX.XXX.XXX.IS.N.M</t>
  </si>
  <si>
    <t>.M.SLTBOIN.XX.LIF.EIF.XXXX.SX.XXX.XXX.IS.N.M</t>
  </si>
  <si>
    <t>.M.SLTVL$$.XX.$$$.XXX.XXXX.SX.XXX.ISK.IS.N.M</t>
  </si>
  <si>
    <t>//Sundurliðun lántaka ISK</t>
  </si>
  <si>
    <t>.M.SLTVLIN.XX.ATV.XXX.XXXX.SX.XXX.ISK.IS.N.M</t>
  </si>
  <si>
    <t>.M.SLTVLIN.XX.FJA.XXX.XXXX.SX.XXX.ISK.IS.N.M</t>
  </si>
  <si>
    <t>.M.SLTVLIN.XX.INN.XXX.XXXX.SX.XXX.ISK.IS.N.M</t>
  </si>
  <si>
    <t>.M.SLTVLIN.XX.SLI.XXX.XXXX.SX.XXX.ISK.IS.N.M</t>
  </si>
  <si>
    <t>.M.SLTVLIN.XX.PEN.XXX.XXXX.SX.XXX.ISK.IS.N.M</t>
  </si>
  <si>
    <t>.M.SLTVLIN.XX.SJO.XXX.XXXX.SX.XXX.ISK.IS.N.M</t>
  </si>
  <si>
    <t>.M.SLTVLIN.XX.YFT.XXX.XXXX.SX.XXX.ISK.IS.N.M</t>
  </si>
  <si>
    <t>.M.SLTVLIN.XX.SLY.XXX.XXXX.SX.XXX.ISK.IS.N.M</t>
  </si>
  <si>
    <t>.M.SLTVLIN.XX.FHL.XXX.XXXX.SX.XXX.ISK.IS.N.M</t>
  </si>
  <si>
    <t>.M.SLTVLIN.XX.INF.XXX.XXXX.SX.XXX.ISK.IS.N.M</t>
  </si>
  <si>
    <t>.M.SLTVLIN.XX.TRY.XXX.XXXX.SX.XXX.ISK.IS.N.M</t>
  </si>
  <si>
    <t>.M.SLTVLIN.XX.LIF.XXX.XXXX.SX.XXX.ISK.IS.N.M</t>
  </si>
  <si>
    <t>.M.SLTVLIN.XX.OPI.XXX.XXXX.SX.XXX.ISK.IS.N.M</t>
  </si>
  <si>
    <t>.M.SLTVLIN.XX.RSS.XXX.XXXX.SX.XXX.ISK.IS.N.M</t>
  </si>
  <si>
    <t>.M.SLTVLIN.XX.BAJ.XXX.XXXX.SX.XXX.ISK.IS.N.M</t>
  </si>
  <si>
    <t>.M.SLTVLIN.XX.NPH.XXX.XXXX.SX.XXX.ISK.IS.N.M</t>
  </si>
  <si>
    <t>.M.SLTVLER.XX.ERL.XXX.XXXX.SX.XXX.ISK.IS.N.M</t>
  </si>
  <si>
    <t>.M.SLTVLER.XX.ERS.XXX.XXXX.SX.XXX.ISK.IS.N.M</t>
  </si>
  <si>
    <t>.M.SLTVLER.XX.ERI.XXX.XXXX.SX.XXX.ISK.IS.N.M</t>
  </si>
  <si>
    <t>.M.SLTVLER.XX.ERP.XXX.XXXX.SX.XXX.ISK.IS.N.M</t>
  </si>
  <si>
    <t>.M.SLTVLER.XX.ERV.XXX.XXXX.SX.XXX.ISK.IS.N.M</t>
  </si>
  <si>
    <t>.M.SLTVLER.XX.ERF.XXX.XXXX.SX.XXX.ISK.IS.N.M</t>
  </si>
  <si>
    <t>.M.SLTVLER.XX.ERO.XXX.XXXX.SX.XXX.ISK.IS.N.M</t>
  </si>
  <si>
    <t>.M.SLTVLER.XX.ERA.XXX.XXXX.SX.XXX.ISK.IS.N.M</t>
  </si>
  <si>
    <t>.M.SLTBV$$.XX.$$$.XXX.XXXX.SV.XXX.ISK.IS.N.M</t>
  </si>
  <si>
    <t>.M.SLTBVIN.XX.ATV.XXX.XXXX.SV.XXX.ISK.IS.N.M</t>
  </si>
  <si>
    <t>.M.SLTBVIN.XX.FJA.XXX.XXXX.SV.XXX.ISK.IS.N.M</t>
  </si>
  <si>
    <t>.M.SLTBVIN.XX.INN.XXX.XXXX.SV.XXX.ISK.IS.N.M</t>
  </si>
  <si>
    <t>.M.SLTBVIN.XX.SLI.XXX.XXXX.SV.XXX.ISK.IS.N.M</t>
  </si>
  <si>
    <t>.M.SLTBVIN.XX.PEN.XXX.XXXX.SV.XXX.ISK.IS.N.M</t>
  </si>
  <si>
    <t>.M.SLTBVIN.XX.SJO.XXX.XXXX.SV.XXX.ISK.IS.N.M</t>
  </si>
  <si>
    <t>.M.SLTBVIN.XX.YFT.XXX.XXXX.SV.XXX.ISK.IS.N.M</t>
  </si>
  <si>
    <t>.M.SLTBVIN.XX.SLY.XXX.XXXX.SV.XXX.ISK.IS.N.M</t>
  </si>
  <si>
    <t>.M.SLTBVIN.XX.FHL.XXX.XXXX.SV.XXX.ISK.IS.N.M</t>
  </si>
  <si>
    <t>.M.SLTBVIN.XX.INF.XXX.XXXX.SV.XXX.ISK.IS.N.M</t>
  </si>
  <si>
    <t>.M.SLTBVIN.XX.TRY.XXX.XXXX.SV.XXX.ISK.IS.N.M</t>
  </si>
  <si>
    <t>.M.SLTBVIN.XX.LIF.XXX.XXXX.SV.XXX.ISK.IS.N.M</t>
  </si>
  <si>
    <t>.M.SLTBVIN.XX.OPI.XXX.XXXX.SV.XXX.ISK.IS.N.M</t>
  </si>
  <si>
    <t>.M.SLTBVIN.XX.RSS.XXX.XXXX.SV.XXX.ISK.IS.N.M</t>
  </si>
  <si>
    <t>.M.SLTBVIN.XX.BAJ.XXX.XXXX.SV.XXX.ISK.IS.N.M</t>
  </si>
  <si>
    <t>.M.SLTBVIN.XX.NPH.XXX.XXXX.SV.XXX.ISK.IS.N.M</t>
  </si>
  <si>
    <t>.M.SLTBVER.XX.ERL.XXX.XXXX.SV.XXX.ISK.IS.N.M</t>
  </si>
  <si>
    <t>.M.SLTBVER.XX.ERS.XXX.XXXX.SV.XXX.ISK.IS.N.M</t>
  </si>
  <si>
    <t>.M.SLTBVER.XX.ERI.XXX.XXXX.SV.XXX.ISK.IS.N.M</t>
  </si>
  <si>
    <t>.M.SLTBVER.XX.ERP.XXX.XXXX.SV.XXX.ISK.IS.N.M</t>
  </si>
  <si>
    <t>.M.SLTBVER.XX.ERV.XXX.XXXX.SV.XXX.ISK.IS.N.M</t>
  </si>
  <si>
    <t>.M.SLTBVER.XX.ERF.XXX.XXXX.SV.XXX.ISK.IS.N.M</t>
  </si>
  <si>
    <t>.M.SLTBVER.XX.ERO.XXX.XXXX.SV.XXX.ISK.IS.N.M</t>
  </si>
  <si>
    <t>.M.SLTBVER.XX.ERA.XXX.XXXX.SV.XXX.ISK.IS.N.M</t>
  </si>
  <si>
    <t>.M.SLTBO$$.XX.$$$.XXX.XXXX.SX.XXX.ISK.IS.N.M</t>
  </si>
  <si>
    <t>.M.SLTBOIN.XX.ATV.XXX.XXXX.SX.XXX.ISK.IS.N.M</t>
  </si>
  <si>
    <t>.M.SLTBOIN.XX.FJA.XXX.XXXX.SX.XXX.ISK.IS.N.M</t>
  </si>
  <si>
    <t>.M.SLTBOIN.XX.INN.XXX.XXXX.SX.XXX.ISK.IS.N.M</t>
  </si>
  <si>
    <t>.M.SLTBOIN.XX.SLI.XXX.XXXX.SX.XXX.ISK.IS.N.M</t>
  </si>
  <si>
    <t>.M.SLTBOIN.XX.PEN.XXX.XXXX.SX.XXX.ISK.IS.N.M</t>
  </si>
  <si>
    <t>.M.SLTBOIN.XX.SJO.XXX.XXXX.SX.XXX.ISK.IS.N.M</t>
  </si>
  <si>
    <t>.M.SLTBOIN.XX.YFT.XXX.XXXX.SX.XXX.ISK.IS.N.M</t>
  </si>
  <si>
    <t>.M.SLTBOIN.XX.SLY.XXX.XXXX.SX.XXX.ISK.IS.N.M</t>
  </si>
  <si>
    <t>.M.SLTBOIN.XX.FHL.XXX.XXXX.SX.XXX.ISK.IS.N.M</t>
  </si>
  <si>
    <t>.M.SLTBOIN.XX.INF.XXX.XXXX.SX.XXX.ISK.IS.N.M</t>
  </si>
  <si>
    <t>.M.SLTBOIN.XX.TRY.XXX.XXXX.SX.XXX.ISK.IS.N.M</t>
  </si>
  <si>
    <t>.M.SLTBOIN.XX.LIF.XXX.XXXX.SX.XXX.ISK.IS.N.M</t>
  </si>
  <si>
    <t>.M.SLTBOIN.XX.OPI.XXX.XXXX.SX.XXX.ISK.IS.N.M</t>
  </si>
  <si>
    <t>.M.SLTBOIN.XX.RSS.XXX.XXXX.SX.XXX.ISK.IS.N.M</t>
  </si>
  <si>
    <t>.M.SLTBOIN.XX.BAJ.XXX.XXXX.SX.XXX.ISK.IS.N.M</t>
  </si>
  <si>
    <t>.M.SLTBOIN.XX.NPH.XXX.XXXX.SX.XXX.ISK.IS.N.M</t>
  </si>
  <si>
    <t>.M.SLTBOER.XX.ERL.XXX.XXXX.SX.XXX.ISK.IS.N.M</t>
  </si>
  <si>
    <t>.M.SLTBOER.XX.ERS.XXX.XXXX.SX.XXX.ISK.IS.N.M</t>
  </si>
  <si>
    <t>.M.SLTBOER.XX.ERI.XXX.XXXX.SX.XXX.ISK.IS.N.M</t>
  </si>
  <si>
    <t>.M.SLTBOER.XX.ERP.XXX.XXXX.SX.XXX.ISK.IS.N.M</t>
  </si>
  <si>
    <t>.M.SLTBOER.XX.ERV.XXX.XXXX.SX.XXX.ISK.IS.N.M</t>
  </si>
  <si>
    <t>.M.SLTBOER.XX.ERF.XXX.XXXX.SX.XXX.ISK.IS.N.M</t>
  </si>
  <si>
    <t>.M.SLTBOER.XX.ERO.XXX.XXXX.SX.XXX.ISK.IS.N.M</t>
  </si>
  <si>
    <t>.M.SLTBOER.XX.ERA.XXX.XXXX.SX.XXX.ISK.IS.N.M</t>
  </si>
  <si>
    <t>.M.SLTVL$$.XX.$$$.XXX.XXXX.SX.XXX.EUR.IS.N.M</t>
  </si>
  <si>
    <t>.M.SLTVLIN.XX.ATV.XXX.XXXX.SX.XXX.EUR.IS.N.M</t>
  </si>
  <si>
    <t>.M.SLTVLIN.XX.FJA.XXX.XXXX.SX.XXX.EUR.IS.N.M</t>
  </si>
  <si>
    <t>.M.SLTVLIN.XX.INN.XXX.XXXX.SX.XXX.EUR.IS.N.M</t>
  </si>
  <si>
    <t>.M.SLTVLIN.XX.SLI.XXX.XXXX.SX.XXX.EUR.IS.N.M</t>
  </si>
  <si>
    <t>.M.SLTVLIN.XX.PEN.XXX.XXXX.SX.XXX.EUR.IS.N.M</t>
  </si>
  <si>
    <t>.M.SLTVLIN.XX.SJO.XXX.XXXX.SX.XXX.EUR.IS.N.M</t>
  </si>
  <si>
    <t>.M.SLTVLIN.XX.YFT.XXX.XXXX.SX.XXX.EUR.IS.N.M</t>
  </si>
  <si>
    <t>.M.SLTVLIN.XX.SLY.XXX.XXXX.SX.XXX.EUR.IS.N.M</t>
  </si>
  <si>
    <t>.M.SLTVLIN.XX.FHL.XXX.XXXX.SX.XXX.EUR.IS.N.M</t>
  </si>
  <si>
    <t>.M.SLTVLIN.XX.INF.XXX.XXXX.SX.XXX.EUR.IS.N.M</t>
  </si>
  <si>
    <t>.M.SLTVLIN.XX.TRY.XXX.XXXX.SX.XXX.EUR.IS.N.M</t>
  </si>
  <si>
    <t>.M.SLTVLIN.XX.LIF.XXX.XXXX.SX.XXX.EUR.IS.N.M</t>
  </si>
  <si>
    <t>.M.SLTVLIN.XX.OPI.XXX.XXXX.SX.XXX.EUR.IS.N.M</t>
  </si>
  <si>
    <t>.M.SLTVLIN.XX.RSS.XXX.XXXX.SX.XXX.EUR.IS.N.M</t>
  </si>
  <si>
    <t>.M.SLTVLIN.XX.BAJ.XXX.XXXX.SX.XXX.EUR.IS.N.M</t>
  </si>
  <si>
    <t>.M.SLTVLIN.XX.NPH.XXX.XXXX.SX.XXX.EUR.IS.N.M</t>
  </si>
  <si>
    <t>.M.SLTVLER.XX.ERL.XXX.XXXX.SX.XXX.EUR.IS.N.M</t>
  </si>
  <si>
    <t>.M.SLTVLER.XX.ERS.XXX.XXXX.SX.XXX.EUR.IS.N.M</t>
  </si>
  <si>
    <t>.M.SLTVLER.XX.ERI.XXX.XXXX.SX.XXX.EUR.IS.N.M</t>
  </si>
  <si>
    <t>.M.SLTVLER.XX.ERP.XXX.XXXX.SX.XXX.EUR.IS.N.M</t>
  </si>
  <si>
    <t>.M.SLTVLER.XX.ERV.XXX.XXXX.SX.XXX.EUR.IS.N.M</t>
  </si>
  <si>
    <t>.M.SLTVLER.XX.ERF.XXX.XXXX.SX.XXX.EUR.IS.N.M</t>
  </si>
  <si>
    <t>.M.SLTVLER.XX.ERO.XXX.XXXX.SX.XXX.EUR.IS.N.M</t>
  </si>
  <si>
    <t>.M.SLTVLER.XX.ERA.XXX.XXXX.SX.XXX.EUR.IS.N.M</t>
  </si>
  <si>
    <t>.M.SLTBO$$.XX.$$$.XXX.XXXX.SX.XXX.EUR.IS.N.M</t>
  </si>
  <si>
    <t>.M.SLTBOIN.XX.ATV.XXX.XXXX.SX.XXX.EUR.IS.N.M</t>
  </si>
  <si>
    <t>.M.SLTBOIN.XX.FJA.XXX.XXXX.SX.XXX.EUR.IS.N.M</t>
  </si>
  <si>
    <t>.M.SLTBOIN.XX.INN.XXX.XXXX.SX.XXX.EUR.IS.N.M</t>
  </si>
  <si>
    <t>.M.SLTBOIN.XX.SLI.XXX.XXXX.SX.XXX.EUR.IS.N.M</t>
  </si>
  <si>
    <t>.M.SLTBOIN.XX.PEN.XXX.XXXX.SX.XXX.EUR.IS.N.M</t>
  </si>
  <si>
    <t>.M.SLTBOIN.XX.SJO.XXX.XXXX.SX.XXX.EUR.IS.N.M</t>
  </si>
  <si>
    <t>.M.SLTBOIN.XX.YFT.XXX.XXXX.SX.XXX.EUR.IS.N.M</t>
  </si>
  <si>
    <t>.M.SLTBOIN.XX.SLY.XXX.XXXX.SX.XXX.EUR.IS.N.M</t>
  </si>
  <si>
    <t>.M.SLTBOIN.XX.FHL.XXX.XXXX.SX.XXX.EUR.IS.N.M</t>
  </si>
  <si>
    <t>.M.SLTBOIN.XX.INF.XXX.XXXX.SX.XXX.EUR.IS.N.M</t>
  </si>
  <si>
    <t>.M.SLTBOIN.XX.TRY.XXX.XXXX.SX.XXX.EUR.IS.N.M</t>
  </si>
  <si>
    <t>.M.SLTBOIN.XX.LIF.XXX.XXXX.SX.XXX.EUR.IS.N.M</t>
  </si>
  <si>
    <t>.M.SLTBOIN.XX.OPI.XXX.XXXX.SX.XXX.EUR.IS.N.M</t>
  </si>
  <si>
    <t>.M.SLTBOIN.XX.RSS.XXX.XXXX.SX.XXX.EUR.IS.N.M</t>
  </si>
  <si>
    <t>.M.SLTBOIN.XX.BAJ.XXX.XXXX.SX.XXX.EUR.IS.N.M</t>
  </si>
  <si>
    <t>.M.SLTBOIN.XX.NPH.XXX.XXXX.SX.XXX.EUR.IS.N.M</t>
  </si>
  <si>
    <t>.M.SLTBOER.XX.ERL.XXX.XXXX.SX.XXX.EUR.IS.N.M</t>
  </si>
  <si>
    <t>.M.SLTBOER.XX.ERS.XXX.XXXX.SX.XXX.EUR.IS.N.M</t>
  </si>
  <si>
    <t>.M.SLTBOER.XX.ERI.XXX.XXXX.SX.XXX.EUR.IS.N.M</t>
  </si>
  <si>
    <t>.M.SLTBOER.XX.ERP.XXX.XXXX.SX.XXX.EUR.IS.N.M</t>
  </si>
  <si>
    <t>.M.SLTBOER.XX.ERV.XXX.XXXX.SX.XXX.EUR.IS.N.M</t>
  </si>
  <si>
    <t>.M.SLTBOER.XX.ERF.XXX.XXXX.SX.XXX.EUR.IS.N.M</t>
  </si>
  <si>
    <t>.M.SLTBOER.XX.ERO.XXX.XXXX.SX.XXX.EUR.IS.N.M</t>
  </si>
  <si>
    <t>.M.SLTBOER.XX.ERA.XXX.XXXX.SX.XXX.EUR.IS.N.M</t>
  </si>
  <si>
    <t>.M.SLTVL$$.XX.$$$.XXX.XXXX.SX.XXX.USD.IS.N.M</t>
  </si>
  <si>
    <t>//Sundurliðun lántaka USD</t>
  </si>
  <si>
    <t>.M.SLTVLIN.XX.ATV.XXX.XXXX.SX.XXX.USD.IS.N.M</t>
  </si>
  <si>
    <t>.M.SLTVLIN.XX.FJA.XXX.XXXX.SX.XXX.USD.IS.N.M</t>
  </si>
  <si>
    <t>.M.SLTVLIN.XX.INN.XXX.XXXX.SX.XXX.USD.IS.N.M</t>
  </si>
  <si>
    <t>.M.SLTVLIN.XX.SLI.XXX.XXXX.SX.XXX.USD.IS.N.M</t>
  </si>
  <si>
    <t>.M.SLTVLIN.XX.PEN.XXX.XXXX.SX.XXX.USD.IS.N.M</t>
  </si>
  <si>
    <t>.M.SLTVLIN.XX.SJO.XXX.XXXX.SX.XXX.USD.IS.N.M</t>
  </si>
  <si>
    <t>.M.SLTVLIN.XX.YFT.XXX.XXXX.SX.XXX.USD.IS.N.M</t>
  </si>
  <si>
    <t>.M.SLTVLIN.XX.SLY.XXX.XXXX.SX.XXX.USD.IS.N.M</t>
  </si>
  <si>
    <t>.M.SLTVLIN.XX.FHL.XXX.XXXX.SX.XXX.USD.IS.N.M</t>
  </si>
  <si>
    <t>.M.SLTVLIN.XX.INF.XXX.XXXX.SX.XXX.USD.IS.N.M</t>
  </si>
  <si>
    <t>.M.SLTVLIN.XX.TRY.XXX.XXXX.SX.XXX.USD.IS.N.M</t>
  </si>
  <si>
    <t>.M.SLTVLIN.XX.LIF.XXX.XXXX.SX.XXX.USD.IS.N.M</t>
  </si>
  <si>
    <t>.M.SLTVLIN.XX.OPI.XXX.XXXX.SX.XXX.USD.IS.N.M</t>
  </si>
  <si>
    <t>.M.SLTVLIN.XX.RSS.XXX.XXXX.SX.XXX.USD.IS.N.M</t>
  </si>
  <si>
    <t>.M.SLTVLIN.XX.BAJ.XXX.XXXX.SX.XXX.USD.IS.N.M</t>
  </si>
  <si>
    <t>.M.SLTVLIN.XX.NPH.XXX.XXXX.SX.XXX.USD.IS.N.M</t>
  </si>
  <si>
    <t>.M.SLTVLER.XX.ERL.XXX.XXXX.SX.XXX.USD.IS.N.M</t>
  </si>
  <si>
    <t>.M.SLTVLER.XX.ERS.XXX.XXXX.SX.XXX.USD.IS.N.M</t>
  </si>
  <si>
    <t>.M.SLTVLER.XX.ERI.XXX.XXXX.SX.XXX.USD.IS.N.M</t>
  </si>
  <si>
    <t>.M.SLTVLER.XX.ERP.XXX.XXXX.SX.XXX.USD.IS.N.M</t>
  </si>
  <si>
    <t>.M.SLTVLER.XX.ERV.XXX.XXXX.SX.XXX.USD.IS.N.M</t>
  </si>
  <si>
    <t>.M.SLTVLER.XX.ERF.XXX.XXXX.SX.XXX.USD.IS.N.M</t>
  </si>
  <si>
    <t>.M.SLTVLER.XX.ERO.XXX.XXXX.SX.XXX.USD.IS.N.M</t>
  </si>
  <si>
    <t>.M.SLTVLER.XX.ERA.XXX.XXXX.SX.XXX.USD.IS.N.M</t>
  </si>
  <si>
    <t>.M.SLTBO$$.XX.$$$.XXX.XXXX.SX.XXX.USD.IS.N.M</t>
  </si>
  <si>
    <t>.M.SLTBOIN.XX.ATV.XXX.XXXX.SX.XXX.USD.IS.N.M</t>
  </si>
  <si>
    <t>.M.SLTBOIN.XX.FJA.XXX.XXXX.SX.XXX.USD.IS.N.M</t>
  </si>
  <si>
    <t>.M.SLTBOIN.XX.INN.XXX.XXXX.SX.XXX.USD.IS.N.M</t>
  </si>
  <si>
    <t>.M.SLTBOIN.XX.SLI.XXX.XXXX.SX.XXX.USD.IS.N.M</t>
  </si>
  <si>
    <t>.M.SLTBOIN.XX.PEN.XXX.XXXX.SX.XXX.USD.IS.N.M</t>
  </si>
  <si>
    <t>.M.SLTBOIN.XX.SJO.XXX.XXXX.SX.XXX.USD.IS.N.M</t>
  </si>
  <si>
    <t>.M.SLTBOIN.XX.YFT.XXX.XXXX.SX.XXX.USD.IS.N.M</t>
  </si>
  <si>
    <t>.M.SLTBOIN.XX.SLY.XXX.XXXX.SX.XXX.USD.IS.N.M</t>
  </si>
  <si>
    <t>.M.SLTBOIN.XX.FHL.XXX.XXXX.SX.XXX.USD.IS.N.M</t>
  </si>
  <si>
    <t>.M.SLTBOIN.XX.INF.XXX.XXXX.SX.XXX.USD.IS.N.M</t>
  </si>
  <si>
    <t>.M.SLTBOIN.XX.TRY.XXX.XXXX.SX.XXX.USD.IS.N.M</t>
  </si>
  <si>
    <t>.M.SLTBOIN.XX.LIF.XXX.XXXX.SX.XXX.USD.IS.N.M</t>
  </si>
  <si>
    <t>.M.SLTBOIN.XX.OPI.XXX.XXXX.SX.XXX.USD.IS.N.M</t>
  </si>
  <si>
    <t>.M.SLTBOIN.XX.RSS.XXX.XXXX.SX.XXX.USD.IS.N.M</t>
  </si>
  <si>
    <t>.M.SLTBOIN.XX.BAJ.XXX.XXXX.SX.XXX.USD.IS.N.M</t>
  </si>
  <si>
    <t>.M.SLTBOIN.XX.NPH.XXX.XXXX.SX.XXX.USD.IS.N.M</t>
  </si>
  <si>
    <t>.M.SLTBOER.XX.ERL.XXX.XXXX.SX.XXX.USD.IS.N.M</t>
  </si>
  <si>
    <t>.M.SLTBOER.XX.ERS.XXX.XXXX.SX.XXX.USD.IS.N.M</t>
  </si>
  <si>
    <t>.M.SLTBOER.XX.ERI.XXX.XXXX.SX.XXX.USD.IS.N.M</t>
  </si>
  <si>
    <t>.M.SLTBOER.XX.ERP.XXX.XXXX.SX.XXX.USD.IS.N.M</t>
  </si>
  <si>
    <t>.M.SLTBOER.XX.ERV.XXX.XXXX.SX.XXX.USD.IS.N.M</t>
  </si>
  <si>
    <t>.M.SLTBOER.XX.ERF.XXX.XXXX.SX.XXX.USD.IS.N.M</t>
  </si>
  <si>
    <t>.M.SLTBOER.XX.ERO.XXX.XXXX.SX.XXX.USD.IS.N.M</t>
  </si>
  <si>
    <t>.M.SLTBOER.XX.ERA.XXX.XXXX.SX.XXX.USD.IS.N.M</t>
  </si>
  <si>
    <t>.M.SLTVL$$.XX.$$$.XXX.XXXX.SX.XXX.GBP.IS.N.M</t>
  </si>
  <si>
    <t>.M.SLTVLIN.XX.ATV.XXX.XXXX.SX.XXX.GBP.IS.N.M</t>
  </si>
  <si>
    <t>.M.SLTVLIN.XX.FJA.XXX.XXXX.SX.XXX.GBP.IS.N.M</t>
  </si>
  <si>
    <t>.M.SLTVLIN.XX.INN.XXX.XXXX.SX.XXX.GBP.IS.N.M</t>
  </si>
  <si>
    <t>.M.SLTVLIN.XX.SLI.XXX.XXXX.SX.XXX.GBP.IS.N.M</t>
  </si>
  <si>
    <t>.M.SLTVLIN.XX.PEN.XXX.XXXX.SX.XXX.GBP.IS.N.M</t>
  </si>
  <si>
    <t>.M.SLTVLIN.XX.SJO.XXX.XXXX.SX.XXX.GBP.IS.N.M</t>
  </si>
  <si>
    <t>.M.SLTVLIN.XX.YFT.XXX.XXXX.SX.XXX.GBP.IS.N.M</t>
  </si>
  <si>
    <t>.M.SLTVLIN.XX.SLY.XXX.XXXX.SX.XXX.GBP.IS.N.M</t>
  </si>
  <si>
    <t>.M.SLTVLIN.XX.FHL.XXX.XXXX.SX.XXX.GBP.IS.N.M</t>
  </si>
  <si>
    <t>.M.SLTVLIN.XX.INF.XXX.XXXX.SX.XXX.GBP.IS.N.M</t>
  </si>
  <si>
    <t>.M.SLTVLIN.XX.TRY.XXX.XXXX.SX.XXX.GBP.IS.N.M</t>
  </si>
  <si>
    <t>.M.SLTVLIN.XX.LIF.XXX.XXXX.SX.XXX.GBP.IS.N.M</t>
  </si>
  <si>
    <t>.M.SLTVLIN.XX.OPI.XXX.XXXX.SX.XXX.GBP.IS.N.M</t>
  </si>
  <si>
    <t>.M.SLTVLIN.XX.RSS.XXX.XXXX.SX.XXX.GBP.IS.N.M</t>
  </si>
  <si>
    <t>.M.SLTVLIN.XX.BAJ.XXX.XXXX.SX.XXX.GBP.IS.N.M</t>
  </si>
  <si>
    <t>.M.SLTVLIN.XX.NPH.XXX.XXXX.SX.XXX.GBP.IS.N.M</t>
  </si>
  <si>
    <t>.M.SLTVLER.XX.ERL.XXX.XXXX.SX.XXX.GBP.IS.N.M</t>
  </si>
  <si>
    <t>.M.SLTVLER.XX.ERS.XXX.XXXX.SX.XXX.GBP.IS.N.M</t>
  </si>
  <si>
    <t>.M.SLTVLER.XX.ERI.XXX.XXXX.SX.XXX.GBP.IS.N.M</t>
  </si>
  <si>
    <t>.M.SLTVLER.XX.ERP.XXX.XXXX.SX.XXX.GBP.IS.N.M</t>
  </si>
  <si>
    <t>.M.SLTVLER.XX.ERV.XXX.XXXX.SX.XXX.GBP.IS.N.M</t>
  </si>
  <si>
    <t>.M.SLTVLER.XX.ERF.XXX.XXXX.SX.XXX.GBP.IS.N.M</t>
  </si>
  <si>
    <t>.M.SLTVLER.XX.ERO.XXX.XXXX.SX.XXX.GBP.IS.N.M</t>
  </si>
  <si>
    <t>.M.SLTVLER.XX.ERA.XXX.XXXX.SX.XXX.GBP.IS.N.M</t>
  </si>
  <si>
    <t>.M.SLTBO$$.XX.$$$.XXX.XXXX.SX.XXX.GBP.IS.N.M</t>
  </si>
  <si>
    <t>.M.SLTBOIN.XX.ATV.XXX.XXXX.SX.XXX.GBP.IS.N.M</t>
  </si>
  <si>
    <t>.M.SLTBOIN.XX.FJA.XXX.XXXX.SX.XXX.GBP.IS.N.M</t>
  </si>
  <si>
    <t>.M.SLTBOIN.XX.INN.XXX.XXXX.SX.XXX.GBP.IS.N.M</t>
  </si>
  <si>
    <t>.M.SLTBOIN.XX.SLI.XXX.XXXX.SX.XXX.GBP.IS.N.M</t>
  </si>
  <si>
    <t>.M.SLTBOIN.XX.PEN.XXX.XXXX.SX.XXX.GBP.IS.N.M</t>
  </si>
  <si>
    <t>.M.SLTBOIN.XX.SJO.XXX.XXXX.SX.XXX.GBP.IS.N.M</t>
  </si>
  <si>
    <t>.M.SLTBOIN.XX.YFT.XXX.XXXX.SX.XXX.GBP.IS.N.M</t>
  </si>
  <si>
    <t>.M.SLTBOIN.XX.SLY.XXX.XXXX.SX.XXX.GBP.IS.N.M</t>
  </si>
  <si>
    <t>.M.SLTBOIN.XX.FHL.XXX.XXXX.SX.XXX.GBP.IS.N.M</t>
  </si>
  <si>
    <t>.M.SLTBOIN.XX.INF.XXX.XXXX.SX.XXX.GBP.IS.N.M</t>
  </si>
  <si>
    <t>.M.SLTBOIN.XX.TRY.XXX.XXXX.SX.XXX.GBP.IS.N.M</t>
  </si>
  <si>
    <t>.M.SLTBOIN.XX.LIF.XXX.XXXX.SX.XXX.GBP.IS.N.M</t>
  </si>
  <si>
    <t>.M.SLTBOIN.XX.OPI.XXX.XXXX.SX.XXX.GBP.IS.N.M</t>
  </si>
  <si>
    <t>.M.SLTBOIN.XX.RSS.XXX.XXXX.SX.XXX.GBP.IS.N.M</t>
  </si>
  <si>
    <t>.M.SLTBOIN.XX.BAJ.XXX.XXXX.SX.XXX.GBP.IS.N.M</t>
  </si>
  <si>
    <t>.M.SLTBOIN.XX.NPH.XXX.XXXX.SX.XXX.GBP.IS.N.M</t>
  </si>
  <si>
    <t>.M.SLTBOER.XX.ERL.XXX.XXXX.SX.XXX.GBP.IS.N.M</t>
  </si>
  <si>
    <t>.M.SLTBOER.XX.ERS.XXX.XXXX.SX.XXX.GBP.IS.N.M</t>
  </si>
  <si>
    <t>.M.SLTBOER.XX.ERI.XXX.XXXX.SX.XXX.GBP.IS.N.M</t>
  </si>
  <si>
    <t>.M.SLTBOER.XX.ERP.XXX.XXXX.SX.XXX.GBP.IS.N.M</t>
  </si>
  <si>
    <t>.M.SLTBOER.XX.ERV.XXX.XXXX.SX.XXX.GBP.IS.N.M</t>
  </si>
  <si>
    <t>.M.SLTBOER.XX.ERF.XXX.XXXX.SX.XXX.GBP.IS.N.M</t>
  </si>
  <si>
    <t>.M.SLTBOER.XX.ERO.XXX.XXXX.SX.XXX.GBP.IS.N.M</t>
  </si>
  <si>
    <t>.M.SLTBOER.XX.ERA.XXX.XXXX.SX.XXX.GBP.IS.N.M</t>
  </si>
  <si>
    <t>.M.SLTVL$$.XX.$$$.XXX.XXXX.SX.XXX.JPY.IS.N.M</t>
  </si>
  <si>
    <t>//Sundurliðun lántaka JPY</t>
  </si>
  <si>
    <t>.M.SLTVLIN.XX.ATV.XXX.XXXX.SX.XXX.JPY.IS.N.M</t>
  </si>
  <si>
    <t>.M.SLTVLIN.XX.FJA.XXX.XXXX.SX.XXX.JPY.IS.N.M</t>
  </si>
  <si>
    <t>.M.SLTVLIN.XX.INN.XXX.XXXX.SX.XXX.JPY.IS.N.M</t>
  </si>
  <si>
    <t>.M.SLTVLIN.XX.SLI.XXX.XXXX.SX.XXX.JPY.IS.N.M</t>
  </si>
  <si>
    <t>.M.SLTVLIN.XX.PEN.XXX.XXXX.SX.XXX.JPY.IS.N.M</t>
  </si>
  <si>
    <t>.M.SLTVLIN.XX.SJO.XXX.XXXX.SX.XXX.JPY.IS.N.M</t>
  </si>
  <si>
    <t>.M.SLTVLIN.XX.YFT.XXX.XXXX.SX.XXX.JPY.IS.N.M</t>
  </si>
  <si>
    <t>.M.SLTVLIN.XX.SLY.XXX.XXXX.SX.XXX.JPY.IS.N.M</t>
  </si>
  <si>
    <t>.M.SLTVLIN.XX.FHL.XXX.XXXX.SX.XXX.JPY.IS.N.M</t>
  </si>
  <si>
    <t>.M.SLTVLIN.XX.INF.XXX.XXXX.SX.XXX.JPY.IS.N.M</t>
  </si>
  <si>
    <t>.M.SLTVLIN.XX.TRY.XXX.XXXX.SX.XXX.JPY.IS.N.M</t>
  </si>
  <si>
    <t>.M.SLTVLIN.XX.LIF.XXX.XXXX.SX.XXX.JPY.IS.N.M</t>
  </si>
  <si>
    <t>.M.SLTVLIN.XX.OPI.XXX.XXXX.SX.XXX.JPY.IS.N.M</t>
  </si>
  <si>
    <t>.M.SLTVLIN.XX.RSS.XXX.XXXX.SX.XXX.JPY.IS.N.M</t>
  </si>
  <si>
    <t>.M.SLTVLIN.XX.BAJ.XXX.XXXX.SX.XXX.JPY.IS.N.M</t>
  </si>
  <si>
    <t>.M.SLTVLIN.XX.NPH.XXX.XXXX.SX.XXX.JPY.IS.N.M</t>
  </si>
  <si>
    <t>.M.SLTVLER.XX.ERL.XXX.XXXX.SX.XXX.JPY.IS.N.M</t>
  </si>
  <si>
    <t>.M.SLTVLER.XX.ERS.XXX.XXXX.SX.XXX.JPY.IS.N.M</t>
  </si>
  <si>
    <t>.M.SLTVLER.XX.ERI.XXX.XXXX.SX.XXX.JPY.IS.N.M</t>
  </si>
  <si>
    <t>.M.SLTVLER.XX.ERP.XXX.XXXX.SX.XXX.JPY.IS.N.M</t>
  </si>
  <si>
    <t>.M.SLTVLER.XX.ERV.XXX.XXXX.SX.XXX.JPY.IS.N.M</t>
  </si>
  <si>
    <t>.M.SLTVLER.XX.ERF.XXX.XXXX.SX.XXX.JPY.IS.N.M</t>
  </si>
  <si>
    <t>.M.SLTVLER.XX.ERO.XXX.XXXX.SX.XXX.JPY.IS.N.M</t>
  </si>
  <si>
    <t>.M.SLTVLER.XX.ERA.XXX.XXXX.SX.XXX.JPY.IS.N.M</t>
  </si>
  <si>
    <t>.M.SLTBO$$.XX.$$$.XXX.XXXX.SX.XXX.JPY.IS.N.M</t>
  </si>
  <si>
    <t>.M.SLTBOIN.XX.ATV.XXX.XXXX.SX.XXX.JPY.IS.N.M</t>
  </si>
  <si>
    <t>.M.SLTBOIN.XX.FJA.XXX.XXXX.SX.XXX.JPY.IS.N.M</t>
  </si>
  <si>
    <t>.M.SLTBOIN.XX.INN.XXX.XXXX.SX.XXX.JPY.IS.N.M</t>
  </si>
  <si>
    <t>.M.SLTBOIN.XX.SLI.XXX.XXXX.SX.XXX.JPY.IS.N.M</t>
  </si>
  <si>
    <t>.M.SLTBOIN.XX.PEN.XXX.XXXX.SX.XXX.JPY.IS.N.M</t>
  </si>
  <si>
    <t>.M.SLTBOIN.XX.SJO.XXX.XXXX.SX.XXX.JPY.IS.N.M</t>
  </si>
  <si>
    <t>.M.SLTBOIN.XX.YFT.XXX.XXXX.SX.XXX.JPY.IS.N.M</t>
  </si>
  <si>
    <t>.M.SLTBOIN.XX.SLY.XXX.XXXX.SX.XXX.JPY.IS.N.M</t>
  </si>
  <si>
    <t>.M.SLTBOIN.XX.FHL.XXX.XXXX.SX.XXX.JPY.IS.N.M</t>
  </si>
  <si>
    <t>.M.SLTBOIN.XX.INF.XXX.XXXX.SX.XXX.JPY.IS.N.M</t>
  </si>
  <si>
    <t>.M.SLTBOIN.XX.TRY.XXX.XXXX.SX.XXX.JPY.IS.N.M</t>
  </si>
  <si>
    <t>.M.SLTBOIN.XX.LIF.XXX.XXXX.SX.XXX.JPY.IS.N.M</t>
  </si>
  <si>
    <t>.M.SLTBOIN.XX.OPI.XXX.XXXX.SX.XXX.JPY.IS.N.M</t>
  </si>
  <si>
    <t>.M.SLTBOIN.XX.RSS.XXX.XXXX.SX.XXX.JPY.IS.N.M</t>
  </si>
  <si>
    <t>.M.SLTBOIN.XX.BAJ.XXX.XXXX.SX.XXX.JPY.IS.N.M</t>
  </si>
  <si>
    <t>.M.SLTBOIN.XX.NPH.XXX.XXXX.SX.XXX.JPY.IS.N.M</t>
  </si>
  <si>
    <t>.M.SLTBOER.XX.ERL.XXX.XXXX.SX.XXX.JPY.IS.N.M</t>
  </si>
  <si>
    <t>.M.SLTBOER.XX.ERS.XXX.XXXX.SX.XXX.JPY.IS.N.M</t>
  </si>
  <si>
    <t>.M.SLTBOER.XX.ERI.XXX.XXXX.SX.XXX.JPY.IS.N.M</t>
  </si>
  <si>
    <t>.M.SLTBOER.XX.ERP.XXX.XXXX.SX.XXX.JPY.IS.N.M</t>
  </si>
  <si>
    <t>.M.SLTBOER.XX.ERV.XXX.XXXX.SX.XXX.JPY.IS.N.M</t>
  </si>
  <si>
    <t>.M.SLTBOER.XX.ERF.XXX.XXXX.SX.XXX.JPY.IS.N.M</t>
  </si>
  <si>
    <t>.M.SLTBOER.XX.ERO.XXX.XXXX.SX.XXX.JPY.IS.N.M</t>
  </si>
  <si>
    <t>.M.SLTBOER.XX.ERA.XXX.XXXX.SX.XXX.JPY.IS.N.M</t>
  </si>
  <si>
    <t>.M.SLTVL$$.XX.$$$.XXX.XXXX.SX.XXX.DKK.IS.N.M</t>
  </si>
  <si>
    <t>.M.SLTVLIN.XX.ATV.XXX.XXXX.SX.XXX.DKK.IS.N.M</t>
  </si>
  <si>
    <t>.M.SLTVLIN.XX.FJA.XXX.XXXX.SX.XXX.DKK.IS.N.M</t>
  </si>
  <si>
    <t>.M.SLTVLIN.XX.INN.XXX.XXXX.SX.XXX.DKK.IS.N.M</t>
  </si>
  <si>
    <t>.M.SLTVLIN.XX.SLI.XXX.XXXX.SX.XXX.DKK.IS.N.M</t>
  </si>
  <si>
    <t>.M.SLTVLIN.XX.PEN.XXX.XXXX.SX.XXX.DKK.IS.N.M</t>
  </si>
  <si>
    <t>.M.SLTVLIN.XX.SJO.XXX.XXXX.SX.XXX.DKK.IS.N.M</t>
  </si>
  <si>
    <t>.M.SLTVLIN.XX.YFT.XXX.XXXX.SX.XXX.DKK.IS.N.M</t>
  </si>
  <si>
    <t>.M.SLTVLIN.XX.SLY.XXX.XXXX.SX.XXX.DKK.IS.N.M</t>
  </si>
  <si>
    <t>.M.SLTVLIN.XX.FHL.XXX.XXXX.SX.XXX.DKK.IS.N.M</t>
  </si>
  <si>
    <t>.M.SLTVLIN.XX.INF.XXX.XXXX.SX.XXX.DKK.IS.N.M</t>
  </si>
  <si>
    <t>.M.SLTVLIN.XX.TRY.XXX.XXXX.SX.XXX.DKK.IS.N.M</t>
  </si>
  <si>
    <t>.M.SLTVLIN.XX.LIF.XXX.XXXX.SX.XXX.DKK.IS.N.M</t>
  </si>
  <si>
    <t>.M.SLTVLIN.XX.OPI.XXX.XXXX.SX.XXX.DKK.IS.N.M</t>
  </si>
  <si>
    <t>.M.SLTVLIN.XX.RSS.XXX.XXXX.SX.XXX.DKK.IS.N.M</t>
  </si>
  <si>
    <t>.M.SLTVLIN.XX.BAJ.XXX.XXXX.SX.XXX.DKK.IS.N.M</t>
  </si>
  <si>
    <t>.M.SLTVLIN.XX.NPH.XXX.XXXX.SX.XXX.DKK.IS.N.M</t>
  </si>
  <si>
    <t>.M.SLTVLER.XX.ERL.XXX.XXXX.SX.XXX.DKK.IS.N.M</t>
  </si>
  <si>
    <t>.M.SLTVLER.XX.ERS.XXX.XXXX.SX.XXX.DKK.IS.N.M</t>
  </si>
  <si>
    <t>.M.SLTVLER.XX.ERI.XXX.XXXX.SX.XXX.DKK.IS.N.M</t>
  </si>
  <si>
    <t>.M.SLTVLER.XX.ERP.XXX.XXXX.SX.XXX.DKK.IS.N.M</t>
  </si>
  <si>
    <t>.M.SLTVLER.XX.ERV.XXX.XXXX.SX.XXX.DKK.IS.N.M</t>
  </si>
  <si>
    <t>.M.SLTVLER.XX.ERF.XXX.XXXX.SX.XXX.DKK.IS.N.M</t>
  </si>
  <si>
    <t>.M.SLTVLER.XX.ERO.XXX.XXXX.SX.XXX.DKK.IS.N.M</t>
  </si>
  <si>
    <t>.M.SLTVLER.XX.ERA.XXX.XXXX.SX.XXX.DKK.IS.N.M</t>
  </si>
  <si>
    <t>.M.SLTBO$$.XX.$$$.XXX.XXXX.SX.XXX.DKK.IS.N.M</t>
  </si>
  <si>
    <t>.M.SLTBOIN.XX.ATV.XXX.XXXX.SX.XXX.DKK.IS.N.M</t>
  </si>
  <si>
    <t>.M.SLTBOIN.XX.FJA.XXX.XXXX.SX.XXX.DKK.IS.N.M</t>
  </si>
  <si>
    <t>.M.SLTBOIN.XX.INN.XXX.XXXX.SX.XXX.DKK.IS.N.M</t>
  </si>
  <si>
    <t>.M.SLTBOIN.XX.SLI.XXX.XXXX.SX.XXX.DKK.IS.N.M</t>
  </si>
  <si>
    <t>.M.SLTBOIN.XX.PEN.XXX.XXXX.SX.XXX.DKK.IS.N.M</t>
  </si>
  <si>
    <t>.M.SLTBOIN.XX.SJO.XXX.XXXX.SX.XXX.DKK.IS.N.M</t>
  </si>
  <si>
    <t>.M.SLTBOIN.XX.YFT.XXX.XXXX.SX.XXX.DKK.IS.N.M</t>
  </si>
  <si>
    <t>.M.SLTBOIN.XX.SLY.XXX.XXXX.SX.XXX.DKK.IS.N.M</t>
  </si>
  <si>
    <t>.M.SLTBOIN.XX.FHL.XXX.XXXX.SX.XXX.DKK.IS.N.M</t>
  </si>
  <si>
    <t>.M.SLTBOIN.XX.INF.XXX.XXXX.SX.XXX.DKK.IS.N.M</t>
  </si>
  <si>
    <t>.M.SLTBOIN.XX.TRY.XXX.XXXX.SX.XXX.DKK.IS.N.M</t>
  </si>
  <si>
    <t>.M.SLTBOIN.XX.LIF.XXX.XXXX.SX.XXX.DKK.IS.N.M</t>
  </si>
  <si>
    <t>.M.SLTBOIN.XX.OPI.XXX.XXXX.SX.XXX.DKK.IS.N.M</t>
  </si>
  <si>
    <t>.M.SLTBOIN.XX.RSS.XXX.XXXX.SX.XXX.DKK.IS.N.M</t>
  </si>
  <si>
    <t>.M.SLTBOIN.XX.BAJ.XXX.XXXX.SX.XXX.DKK.IS.N.M</t>
  </si>
  <si>
    <t>.M.SLTBOIN.XX.NPH.XXX.XXXX.SX.XXX.DKK.IS.N.M</t>
  </si>
  <si>
    <t>.M.SLTBOER.XX.ERL.XXX.XXXX.SX.XXX.DKK.IS.N.M</t>
  </si>
  <si>
    <t>.M.SLTBOER.XX.ERS.XXX.XXXX.SX.XXX.DKK.IS.N.M</t>
  </si>
  <si>
    <t>.M.SLTBOER.XX.ERI.XXX.XXXX.SX.XXX.DKK.IS.N.M</t>
  </si>
  <si>
    <t>.M.SLTBOER.XX.ERP.XXX.XXXX.SX.XXX.DKK.IS.N.M</t>
  </si>
  <si>
    <t>.M.SLTBOER.XX.ERV.XXX.XXXX.SX.XXX.DKK.IS.N.M</t>
  </si>
  <si>
    <t>.M.SLTBOER.XX.ERF.XXX.XXXX.SX.XXX.DKK.IS.N.M</t>
  </si>
  <si>
    <t>.M.SLTBOER.XX.ERO.XXX.XXXX.SX.XXX.DKK.IS.N.M</t>
  </si>
  <si>
    <t>.M.SLTBOER.XX.ERA.XXX.XXXX.SX.XXX.DKK.IS.N.M</t>
  </si>
  <si>
    <t>.M.SLTVL$$.XX.$$$.XXX.XXXX.SX.XXX.NOK.IS.N.M</t>
  </si>
  <si>
    <t>//Sundurliðun lántaka NOK</t>
  </si>
  <si>
    <t>.M.SLTVLIN.XX.ATV.XXX.XXXX.SX.XXX.NOK.IS.N.M</t>
  </si>
  <si>
    <t>.M.SLTVLIN.XX.FJA.XXX.XXXX.SX.XXX.NOK.IS.N.M</t>
  </si>
  <si>
    <t>.M.SLTVLIN.XX.INN.XXX.XXXX.SX.XXX.NOK.IS.N.M</t>
  </si>
  <si>
    <t>.M.SLTVLIN.XX.SLI.XXX.XXXX.SX.XXX.NOK.IS.N.M</t>
  </si>
  <si>
    <t>.M.SLTVLIN.XX.PEN.XXX.XXXX.SX.XXX.NOK.IS.N.M</t>
  </si>
  <si>
    <t>.M.SLTVLIN.XX.SJO.XXX.XXXX.SX.XXX.NOK.IS.N.M</t>
  </si>
  <si>
    <t>.M.SLTVLIN.XX.YFT.XXX.XXXX.SX.XXX.NOK.IS.N.M</t>
  </si>
  <si>
    <t>.M.SLTVLIN.XX.SLY.XXX.XXXX.SX.XXX.NOK.IS.N.M</t>
  </si>
  <si>
    <t>.M.SLTVLIN.XX.FHL.XXX.XXXX.SX.XXX.NOK.IS.N.M</t>
  </si>
  <si>
    <t>.M.SLTVLIN.XX.INF.XXX.XXXX.SX.XXX.NOK.IS.N.M</t>
  </si>
  <si>
    <t>.M.SLTVLIN.XX.TRY.XXX.XXXX.SX.XXX.NOK.IS.N.M</t>
  </si>
  <si>
    <t>.M.SLTVLIN.XX.LIF.XXX.XXXX.SX.XXX.NOK.IS.N.M</t>
  </si>
  <si>
    <t>.M.SLTVLIN.XX.OPI.XXX.XXXX.SX.XXX.NOK.IS.N.M</t>
  </si>
  <si>
    <t>.M.SLTVLIN.XX.RSS.XXX.XXXX.SX.XXX.NOK.IS.N.M</t>
  </si>
  <si>
    <t>.M.SLTVLIN.XX.BAJ.XXX.XXXX.SX.XXX.NOK.IS.N.M</t>
  </si>
  <si>
    <t>.M.SLTVLIN.XX.NPH.XXX.XXXX.SX.XXX.NOK.IS.N.M</t>
  </si>
  <si>
    <t>.M.SLTVLER.XX.ERL.XXX.XXXX.SX.XXX.NOK.IS.N.M</t>
  </si>
  <si>
    <t>.M.SLTVLER.XX.ERS.XXX.XXXX.SX.XXX.NOK.IS.N.M</t>
  </si>
  <si>
    <t>.M.SLTVLER.XX.ERI.XXX.XXXX.SX.XXX.NOK.IS.N.M</t>
  </si>
  <si>
    <t>.M.SLTVLER.XX.ERP.XXX.XXXX.SX.XXX.NOK.IS.N.M</t>
  </si>
  <si>
    <t>.M.SLTVLER.XX.ERV.XXX.XXXX.SX.XXX.NOK.IS.N.M</t>
  </si>
  <si>
    <t>.M.SLTVLER.XX.ERF.XXX.XXXX.SX.XXX.NOK.IS.N.M</t>
  </si>
  <si>
    <t>.M.SLTVLER.XX.ERO.XXX.XXXX.SX.XXX.NOK.IS.N.M</t>
  </si>
  <si>
    <t>.M.SLTVLER.XX.ERA.XXX.XXXX.SX.XXX.NOK.IS.N.M</t>
  </si>
  <si>
    <t>.M.SLTBO$$.XX.$$$.XXX.XXXX.SX.XXX.NOK.IS.N.M</t>
  </si>
  <si>
    <t>.M.SLTBOIN.XX.ATV.XXX.XXXX.SX.XXX.NOK.IS.N.M</t>
  </si>
  <si>
    <t>.M.SLTBOIN.XX.FJA.XXX.XXXX.SX.XXX.NOK.IS.N.M</t>
  </si>
  <si>
    <t>.M.SLTBOIN.XX.INN.XXX.XXXX.SX.XXX.NOK.IS.N.M</t>
  </si>
  <si>
    <t>.M.SLTBOIN.XX.SLI.XXX.XXXX.SX.XXX.NOK.IS.N.M</t>
  </si>
  <si>
    <t>.M.SLTBOIN.XX.PEN.XXX.XXXX.SX.XXX.NOK.IS.N.M</t>
  </si>
  <si>
    <t>.M.SLTBOIN.XX.SJO.XXX.XXXX.SX.XXX.NOK.IS.N.M</t>
  </si>
  <si>
    <t>.M.SLTBOIN.XX.YFT.XXX.XXXX.SX.XXX.NOK.IS.N.M</t>
  </si>
  <si>
    <t>.M.SLTBOIN.XX.SLY.XXX.XXXX.SX.XXX.NOK.IS.N.M</t>
  </si>
  <si>
    <t>.M.SLTBOIN.XX.FHL.XXX.XXXX.SX.XXX.NOK.IS.N.M</t>
  </si>
  <si>
    <t>.M.SLTBOIN.XX.INF.XXX.XXXX.SX.XXX.NOK.IS.N.M</t>
  </si>
  <si>
    <t>.M.SLTBOIN.XX.TRY.XXX.XXXX.SX.XXX.NOK.IS.N.M</t>
  </si>
  <si>
    <t>.M.SLTBOIN.XX.LIF.XXX.XXXX.SX.XXX.NOK.IS.N.M</t>
  </si>
  <si>
    <t>.M.SLTBOIN.XX.OPI.XXX.XXXX.SX.XXX.NOK.IS.N.M</t>
  </si>
  <si>
    <t>.M.SLTBOIN.XX.RSS.XXX.XXXX.SX.XXX.NOK.IS.N.M</t>
  </si>
  <si>
    <t>.M.SLTBOIN.XX.BAJ.XXX.XXXX.SX.XXX.NOK.IS.N.M</t>
  </si>
  <si>
    <t>.M.SLTBOIN.XX.NPH.XXX.XXXX.SX.XXX.NOK.IS.N.M</t>
  </si>
  <si>
    <t>.M.SLTBOER.XX.ERL.XXX.XXXX.SX.XXX.NOK.IS.N.M</t>
  </si>
  <si>
    <t>.M.SLTBOER.XX.ERS.XXX.XXXX.SX.XXX.NOK.IS.N.M</t>
  </si>
  <si>
    <t>.M.SLTBOER.XX.ERI.XXX.XXXX.SX.XXX.NOK.IS.N.M</t>
  </si>
  <si>
    <t>.M.SLTBOER.XX.ERP.XXX.XXXX.SX.XXX.NOK.IS.N.M</t>
  </si>
  <si>
    <t>.M.SLTBOER.XX.ERV.XXX.XXXX.SX.XXX.NOK.IS.N.M</t>
  </si>
  <si>
    <t>.M.SLTBOER.XX.ERF.XXX.XXXX.SX.XXX.NOK.IS.N.M</t>
  </si>
  <si>
    <t>.M.SLTBOER.XX.ERO.XXX.XXXX.SX.XXX.NOK.IS.N.M</t>
  </si>
  <si>
    <t>.M.SLTBOER.XX.ERA.XXX.XXXX.SX.XXX.NOK.IS.N.M</t>
  </si>
  <si>
    <t>.M.SLTVL$$.XX.$$$.XXX.XXXX.SX.XXX.SEK.IS.N.M</t>
  </si>
  <si>
    <t>.M.SLTVLIN.XX.ATV.XXX.XXXX.SX.XXX.SEK.IS.N.M</t>
  </si>
  <si>
    <t>.M.SLTVLIN.XX.FJA.XXX.XXXX.SX.XXX.SEK.IS.N.M</t>
  </si>
  <si>
    <t>.M.SLTVLIN.XX.INN.XXX.XXXX.SX.XXX.SEK.IS.N.M</t>
  </si>
  <si>
    <t>.M.SLTVLIN.XX.SLI.XXX.XXXX.SX.XXX.SEK.IS.N.M</t>
  </si>
  <si>
    <t>.M.SLTVLIN.XX.PEN.XXX.XXXX.SX.XXX.SEK.IS.N.M</t>
  </si>
  <si>
    <t>.M.SLTVLIN.XX.SJO.XXX.XXXX.SX.XXX.SEK.IS.N.M</t>
  </si>
  <si>
    <t>.M.SLTVLIN.XX.YFT.XXX.XXXX.SX.XXX.SEK.IS.N.M</t>
  </si>
  <si>
    <t>.M.SLTVLIN.XX.SLY.XXX.XXXX.SX.XXX.SEK.IS.N.M</t>
  </si>
  <si>
    <t>.M.SLTVLIN.XX.FHL.XXX.XXXX.SX.XXX.SEK.IS.N.M</t>
  </si>
  <si>
    <t>.M.SLTVLIN.XX.INF.XXX.XXXX.SX.XXX.SEK.IS.N.M</t>
  </si>
  <si>
    <t>.M.SLTVLIN.XX.TRY.XXX.XXXX.SX.XXX.SEK.IS.N.M</t>
  </si>
  <si>
    <t>.M.SLTVLIN.XX.LIF.XXX.XXXX.SX.XXX.SEK.IS.N.M</t>
  </si>
  <si>
    <t>.M.SLTVLIN.XX.OPI.XXX.XXXX.SX.XXX.SEK.IS.N.M</t>
  </si>
  <si>
    <t>.M.SLTVLIN.XX.RSS.XXX.XXXX.SX.XXX.SEK.IS.N.M</t>
  </si>
  <si>
    <t>.M.SLTVLIN.XX.BAJ.XXX.XXXX.SX.XXX.SEK.IS.N.M</t>
  </si>
  <si>
    <t>.M.SLTVLIN.XX.NPH.XXX.XXXX.SX.XXX.SEK.IS.N.M</t>
  </si>
  <si>
    <t>.M.SLTVLER.XX.ERL.XXX.XXXX.SX.XXX.SEK.IS.N.M</t>
  </si>
  <si>
    <t>.M.SLTVLER.XX.ERS.XXX.XXXX.SX.XXX.SEK.IS.N.M</t>
  </si>
  <si>
    <t>.M.SLTVLER.XX.ERI.XXX.XXXX.SX.XXX.SEK.IS.N.M</t>
  </si>
  <si>
    <t>.M.SLTVLER.XX.ERP.XXX.XXXX.SX.XXX.SEK.IS.N.M</t>
  </si>
  <si>
    <t>.M.SLTVLER.XX.ERV.XXX.XXXX.SX.XXX.SEK.IS.N.M</t>
  </si>
  <si>
    <t>.M.SLTVLER.XX.ERF.XXX.XXXX.SX.XXX.SEK.IS.N.M</t>
  </si>
  <si>
    <t>.M.SLTVLER.XX.ERO.XXX.XXXX.SX.XXX.SEK.IS.N.M</t>
  </si>
  <si>
    <t>.M.SLTVLER.XX.ERA.XXX.XXXX.SX.XXX.SEK.IS.N.M</t>
  </si>
  <si>
    <t>.M.SLTBO$$.XX.$$$.XXX.XXXX.SX.XXX.SEK.IS.N.M</t>
  </si>
  <si>
    <t>.M.SLTBOIN.XX.ATV.XXX.XXXX.SX.XXX.SEK.IS.N.M</t>
  </si>
  <si>
    <t>.M.SLTBOIN.XX.FJA.XXX.XXXX.SX.XXX.SEK.IS.N.M</t>
  </si>
  <si>
    <t>.M.SLTBOIN.XX.INN.XXX.XXXX.SX.XXX.SEK.IS.N.M</t>
  </si>
  <si>
    <t>.M.SLTBOIN.XX.SLI.XXX.XXXX.SX.XXX.SEK.IS.N.M</t>
  </si>
  <si>
    <t>.M.SLTBOIN.XX.PEN.XXX.XXXX.SX.XXX.SEK.IS.N.M</t>
  </si>
  <si>
    <t>.M.SLTBOIN.XX.SJO.XXX.XXXX.SX.XXX.SEK.IS.N.M</t>
  </si>
  <si>
    <t>.M.SLTBOIN.XX.YFT.XXX.XXXX.SX.XXX.SEK.IS.N.M</t>
  </si>
  <si>
    <t>.M.SLTBOIN.XX.SLY.XXX.XXXX.SX.XXX.SEK.IS.N.M</t>
  </si>
  <si>
    <t>.M.SLTBOIN.XX.FHL.XXX.XXXX.SX.XXX.SEK.IS.N.M</t>
  </si>
  <si>
    <t>.M.SLTBOIN.XX.INF.XXX.XXXX.SX.XXX.SEK.IS.N.M</t>
  </si>
  <si>
    <t>.M.SLTBOIN.XX.TRY.XXX.XXXX.SX.XXX.SEK.IS.N.M</t>
  </si>
  <si>
    <t>.M.SLTBOIN.XX.LIF.XXX.XXXX.SX.XXX.SEK.IS.N.M</t>
  </si>
  <si>
    <t>.M.SLTBOIN.XX.OPI.XXX.XXXX.SX.XXX.SEK.IS.N.M</t>
  </si>
  <si>
    <t>.M.SLTBOIN.XX.RSS.XXX.XXXX.SX.XXX.SEK.IS.N.M</t>
  </si>
  <si>
    <t>.M.SLTBOIN.XX.BAJ.XXX.XXXX.SX.XXX.SEK.IS.N.M</t>
  </si>
  <si>
    <t>.M.SLTBOIN.XX.NPH.XXX.XXXX.SX.XXX.SEK.IS.N.M</t>
  </si>
  <si>
    <t>.M.SLTBOER.XX.ERL.XXX.XXXX.SX.XXX.SEK.IS.N.M</t>
  </si>
  <si>
    <t>.M.SLTBOER.XX.ERS.XXX.XXXX.SX.XXX.SEK.IS.N.M</t>
  </si>
  <si>
    <t>.M.SLTBOER.XX.ERI.XXX.XXXX.SX.XXX.SEK.IS.N.M</t>
  </si>
  <si>
    <t>.M.SLTBOER.XX.ERP.XXX.XXXX.SX.XXX.SEK.IS.N.M</t>
  </si>
  <si>
    <t>.M.SLTBOER.XX.ERV.XXX.XXXX.SX.XXX.SEK.IS.N.M</t>
  </si>
  <si>
    <t>.M.SLTBOER.XX.ERF.XXX.XXXX.SX.XXX.SEK.IS.N.M</t>
  </si>
  <si>
    <t>.M.SLTBOER.XX.ERO.XXX.XXXX.SX.XXX.SEK.IS.N.M</t>
  </si>
  <si>
    <t>.M.SLTBOER.XX.ERA.XXX.XXXX.SX.XXX.SEK.IS.N.M</t>
  </si>
  <si>
    <t>.M.SLTVL$$.XX.$$$.XXX.XXXX.SX.XXX.CHF.IS.N.M</t>
  </si>
  <si>
    <t>//Sundurliðun lántaka CHF</t>
  </si>
  <si>
    <t>.M.SLTVLIN.XX.ATV.XXX.XXXX.SX.XXX.CHF.IS.N.M</t>
  </si>
  <si>
    <t>.M.SLTVLIN.XX.FJA.XXX.XXXX.SX.XXX.CHF.IS.N.M</t>
  </si>
  <si>
    <t>.M.SLTVLIN.XX.INN.XXX.XXXX.SX.XXX.CHF.IS.N.M</t>
  </si>
  <si>
    <t>.M.SLTVLIN.XX.SLI.XXX.XXXX.SX.XXX.CHF.IS.N.M</t>
  </si>
  <si>
    <t>.M.SLTVLIN.XX.PEN.XXX.XXXX.SX.XXX.CHF.IS.N.M</t>
  </si>
  <si>
    <t>.M.SLTVLIN.XX.SJO.XXX.XXXX.SX.XXX.CHF.IS.N.M</t>
  </si>
  <si>
    <t>.M.SLTVLIN.XX.YFT.XXX.XXXX.SX.XXX.CHF.IS.N.M</t>
  </si>
  <si>
    <t>.M.SLTVLIN.XX.SLY.XXX.XXXX.SX.XXX.CHF.IS.N.M</t>
  </si>
  <si>
    <t>.M.SLTVLIN.XX.FHL.XXX.XXXX.SX.XXX.CHF.IS.N.M</t>
  </si>
  <si>
    <t>.M.SLTVLIN.XX.INF.XXX.XXXX.SX.XXX.CHF.IS.N.M</t>
  </si>
  <si>
    <t>.M.SLTVLIN.XX.TRY.XXX.XXXX.SX.XXX.CHF.IS.N.M</t>
  </si>
  <si>
    <t>.M.SLTVLIN.XX.LIF.XXX.XXXX.SX.XXX.CHF.IS.N.M</t>
  </si>
  <si>
    <t>.M.SLTVLIN.XX.OPI.XXX.XXXX.SX.XXX.CHF.IS.N.M</t>
  </si>
  <si>
    <t>.M.SLTVLIN.XX.RSS.XXX.XXXX.SX.XXX.CHF.IS.N.M</t>
  </si>
  <si>
    <t>.M.SLTVLIN.XX.BAJ.XXX.XXXX.SX.XXX.CHF.IS.N.M</t>
  </si>
  <si>
    <t>.M.SLTVLIN.XX.NPH.XXX.XXXX.SX.XXX.CHF.IS.N.M</t>
  </si>
  <si>
    <t>.M.SLTVLER.XX.ERL.XXX.XXXX.SX.XXX.CHF.IS.N.M</t>
  </si>
  <si>
    <t>.M.SLTVLER.XX.ERS.XXX.XXXX.SX.XXX.CHF.IS.N.M</t>
  </si>
  <si>
    <t>.M.SLTVLER.XX.ERI.XXX.XXXX.SX.XXX.CHF.IS.N.M</t>
  </si>
  <si>
    <t>.M.SLTVLER.XX.ERP.XXX.XXXX.SX.XXX.CHF.IS.N.M</t>
  </si>
  <si>
    <t>.M.SLTVLER.XX.ERV.XXX.XXXX.SX.XXX.CHF.IS.N.M</t>
  </si>
  <si>
    <t>.M.SLTVLER.XX.ERF.XXX.XXXX.SX.XXX.CHF.IS.N.M</t>
  </si>
  <si>
    <t>.M.SLTVLER.XX.ERO.XXX.XXXX.SX.XXX.CHF.IS.N.M</t>
  </si>
  <si>
    <t>.M.SLTVLER.XX.ERA.XXX.XXXX.SX.XXX.CHF.IS.N.M</t>
  </si>
  <si>
    <t>.M.SLTBO$$.XX.$$$.XXX.XXXX.SX.XXX.CHF.IS.N.M</t>
  </si>
  <si>
    <t>.M.SLTBOIN.XX.ATV.XXX.XXXX.SX.XXX.CHF.IS.N.M</t>
  </si>
  <si>
    <t>.M.SLTBOIN.XX.FJA.XXX.XXXX.SX.XXX.CHF.IS.N.M</t>
  </si>
  <si>
    <t>.M.SLTBOIN.XX.INN.XXX.XXXX.SX.XXX.CHF.IS.N.M</t>
  </si>
  <si>
    <t>.M.SLTBOIN.XX.SLI.XXX.XXXX.SX.XXX.CHF.IS.N.M</t>
  </si>
  <si>
    <t>.M.SLTBOIN.XX.PEN.XXX.XXXX.SX.XXX.CHF.IS.N.M</t>
  </si>
  <si>
    <t>.M.SLTBOIN.XX.SJO.XXX.XXXX.SX.XXX.CHF.IS.N.M</t>
  </si>
  <si>
    <t>.M.SLTBOIN.XX.YFT.XXX.XXXX.SX.XXX.CHF.IS.N.M</t>
  </si>
  <si>
    <t>.M.SLTBOIN.XX.SLY.XXX.XXXX.SX.XXX.CHF.IS.N.M</t>
  </si>
  <si>
    <t>.M.SLTBOIN.XX.FHL.XXX.XXXX.SX.XXX.CHF.IS.N.M</t>
  </si>
  <si>
    <t>.M.SLTBOIN.XX.INF.XXX.XXXX.SX.XXX.CHF.IS.N.M</t>
  </si>
  <si>
    <t>.M.SLTBOIN.XX.TRY.XXX.XXXX.SX.XXX.CHF.IS.N.M</t>
  </si>
  <si>
    <t>.M.SLTBOIN.XX.LIF.XXX.XXXX.SX.XXX.CHF.IS.N.M</t>
  </si>
  <si>
    <t>.M.SLTBOIN.XX.OPI.XXX.XXXX.SX.XXX.CHF.IS.N.M</t>
  </si>
  <si>
    <t>.M.SLTBOIN.XX.RSS.XXX.XXXX.SX.XXX.CHF.IS.N.M</t>
  </si>
  <si>
    <t>.M.SLTBOIN.XX.BAJ.XXX.XXXX.SX.XXX.CHF.IS.N.M</t>
  </si>
  <si>
    <t>.M.SLTBOIN.XX.NPH.XXX.XXXX.SX.XXX.CHF.IS.N.M</t>
  </si>
  <si>
    <t>.M.SLTBOER.XX.ERL.XXX.XXXX.SX.XXX.CHF.IS.N.M</t>
  </si>
  <si>
    <t>.M.SLTBOER.XX.ERS.XXX.XXXX.SX.XXX.CHF.IS.N.M</t>
  </si>
  <si>
    <t>.M.SLTBOER.XX.ERI.XXX.XXXX.SX.XXX.CHF.IS.N.M</t>
  </si>
  <si>
    <t>.M.SLTBOER.XX.ERP.XXX.XXXX.SX.XXX.CHF.IS.N.M</t>
  </si>
  <si>
    <t>.M.SLTBOER.XX.ERV.XXX.XXXX.SX.XXX.CHF.IS.N.M</t>
  </si>
  <si>
    <t>.M.SLTBOER.XX.ERF.XXX.XXXX.SX.XXX.CHF.IS.N.M</t>
  </si>
  <si>
    <t>.M.SLTBOER.XX.ERO.XXX.XXXX.SX.XXX.CHF.IS.N.M</t>
  </si>
  <si>
    <t>.M.SLTBOER.XX.ERA.XXX.XXXX.SX.XXX.CHF.IS.N.M</t>
  </si>
  <si>
    <t>.M.SLTVL$$.XX.$$$.XXX.XXXX.SX.XXX.ADR.IS.N.M</t>
  </si>
  <si>
    <t>.M.SLTVLIN.XX.ATV.XXX.XXXX.SX.XXX.ADR.IS.N.M</t>
  </si>
  <si>
    <t>.M.SLTVLIN.XX.FJA.XXX.XXXX.SX.XXX.ADR.IS.N.M</t>
  </si>
  <si>
    <t>.M.SLTVLIN.XX.INN.XXX.XXXX.SX.XXX.ADR.IS.N.M</t>
  </si>
  <si>
    <t>.M.SLTVLIN.XX.SLI.XXX.XXXX.SX.XXX.ADR.IS.N.M</t>
  </si>
  <si>
    <t>.M.SLTVLIN.XX.PEN.XXX.XXXX.SX.XXX.ADR.IS.N.M</t>
  </si>
  <si>
    <t>.M.SLTVLIN.XX.SJO.XXX.XXXX.SX.XXX.ADR.IS.N.M</t>
  </si>
  <si>
    <t>.M.SLTVLIN.XX.YFT.XXX.XXXX.SX.XXX.ADR.IS.N.M</t>
  </si>
  <si>
    <t>.M.SLTVLIN.XX.SLY.XXX.XXXX.SX.XXX.ADR.IS.N.M</t>
  </si>
  <si>
    <t>.M.SLTVLIN.XX.FHL.XXX.XXXX.SX.XXX.ADR.IS.N.M</t>
  </si>
  <si>
    <t>.M.SLTVLIN.XX.INF.XXX.XXXX.SX.XXX.ADR.IS.N.M</t>
  </si>
  <si>
    <t>.M.SLTVLIN.XX.TRY.XXX.XXXX.SX.XXX.ADR.IS.N.M</t>
  </si>
  <si>
    <t>.M.SLTVLIN.XX.LIF.XXX.XXXX.SX.XXX.ADR.IS.N.M</t>
  </si>
  <si>
    <t>.M.SLTVLIN.XX.OPI.XXX.XXXX.SX.XXX.ADR.IS.N.M</t>
  </si>
  <si>
    <t>.M.SLTVLIN.XX.RSS.XXX.XXXX.SX.XXX.ADR.IS.N.M</t>
  </si>
  <si>
    <t>.M.SLTVLIN.XX.BAJ.XXX.XXXX.SX.XXX.ADR.IS.N.M</t>
  </si>
  <si>
    <t>.M.SLTVLIN.XX.NPH.XXX.XXXX.SX.XXX.ADR.IS.N.M</t>
  </si>
  <si>
    <t>.M.SLTVLER.XX.ERL.XXX.XXXX.SX.XXX.ADR.IS.N.M</t>
  </si>
  <si>
    <t>.M.SLTVLER.XX.ERS.XXX.XXXX.SX.XXX.ADR.IS.N.M</t>
  </si>
  <si>
    <t>.M.SLTVLER.XX.ERI.XXX.XXXX.SX.XXX.ADR.IS.N.M</t>
  </si>
  <si>
    <t>.M.SLTVLER.XX.ERP.XXX.XXXX.SX.XXX.ADR.IS.N.M</t>
  </si>
  <si>
    <t>.M.SLTVLER.XX.ERV.XXX.XXXX.SX.XXX.ADR.IS.N.M</t>
  </si>
  <si>
    <t>.M.SLTVLER.XX.ERF.XXX.XXXX.SX.XXX.ADR.IS.N.M</t>
  </si>
  <si>
    <t>.M.SLTVLER.XX.ERO.XXX.XXXX.SX.XXX.ADR.IS.N.M</t>
  </si>
  <si>
    <t>.M.SLTVLER.XX.ERA.XXX.XXXX.SX.XXX.ADR.IS.N.M</t>
  </si>
  <si>
    <t>.M.SLTBO$$.XX.$$$.XXX.XXXX.SX.XXX.ADR.IS.N.M</t>
  </si>
  <si>
    <t>.M.SLTBOIN.XX.ATV.XXX.XXXX.SX.XXX.ADR.IS.N.M</t>
  </si>
  <si>
    <t>.M.SLTBOIN.XX.FJA.XXX.XXXX.SX.XXX.ADR.IS.N.M</t>
  </si>
  <si>
    <t>.M.SLTBOIN.XX.INN.XXX.XXXX.SX.XXX.ADR.IS.N.M</t>
  </si>
  <si>
    <t>.M.SLTBOIN.XX.SLI.XXX.XXXX.SX.XXX.ADR.IS.N.M</t>
  </si>
  <si>
    <t>.M.SLTBOIN.XX.PEN.XXX.XXXX.SX.XXX.ADR.IS.N.M</t>
  </si>
  <si>
    <t>.M.SLTBOIN.XX.SJO.XXX.XXXX.SX.XXX.ADR.IS.N.M</t>
  </si>
  <si>
    <t>.M.SLTBOIN.XX.YFT.XXX.XXXX.SX.XXX.ADR.IS.N.M</t>
  </si>
  <si>
    <t>.M.SLTBOIN.XX.SLY.XXX.XXXX.SX.XXX.ADR.IS.N.M</t>
  </si>
  <si>
    <t>.M.SLTBOIN.XX.FHL.XXX.XXXX.SX.XXX.ADR.IS.N.M</t>
  </si>
  <si>
    <t>.M.SLTBOIN.XX.INF.XXX.XXXX.SX.XXX.ADR.IS.N.M</t>
  </si>
  <si>
    <t>.M.SLTBOIN.XX.TRY.XXX.XXXX.SX.XXX.ADR.IS.N.M</t>
  </si>
  <si>
    <t>.M.SLTBOIN.XX.LIF.XXX.XXXX.SX.XXX.ADR.IS.N.M</t>
  </si>
  <si>
    <t>.M.SLTBOIN.XX.OPI.XXX.XXXX.SX.XXX.ADR.IS.N.M</t>
  </si>
  <si>
    <t>.M.SLTBOIN.XX.RSS.XXX.XXXX.SX.XXX.ADR.IS.N.M</t>
  </si>
  <si>
    <t>.M.SLTBOIN.XX.BAJ.XXX.XXXX.SX.XXX.ADR.IS.N.M</t>
  </si>
  <si>
    <t>.M.SLTBOIN.XX.NPH.XXX.XXXX.SX.XXX.ADR.IS.N.M</t>
  </si>
  <si>
    <t>.M.SLTBOER.XX.ERL.XXX.XXXX.SX.XXX.ADR.IS.N.M</t>
  </si>
  <si>
    <t>.M.SLTBOER.XX.ERS.XXX.XXXX.SX.XXX.ADR.IS.N.M</t>
  </si>
  <si>
    <t>.M.SLTBOER.XX.ERI.XXX.XXXX.SX.XXX.ADR.IS.N.M</t>
  </si>
  <si>
    <t>.M.SLTBOER.XX.ERP.XXX.XXXX.SX.XXX.ADR.IS.N.M</t>
  </si>
  <si>
    <t>.M.SLTBOER.XX.ERV.XXX.XXXX.SX.XXX.ADR.IS.N.M</t>
  </si>
  <si>
    <t>.M.SLTBOER.XX.ERF.XXX.XXXX.SX.XXX.ADR.IS.N.M</t>
  </si>
  <si>
    <t>.M.SLTBOER.XX.ERO.XXX.XXXX.SX.XXX.ADR.IS.N.M</t>
  </si>
  <si>
    <t>.M.SLTBOER.XX.ERA.XXX.XXXX.SX.XXX.ADR.IS.N.M</t>
  </si>
  <si>
    <t>.M.SVU$$$$.XX.XXX.$$$.XXXX.SX.XXX.XXX.IS.N.M</t>
  </si>
  <si>
    <t>.M.SVUIN$$.XX.XXX.$$$.XXXX.SX.XXX.XXX.IS.N.M</t>
  </si>
  <si>
    <t>.M.SVUINOV.XX.XXX.$$$.XXXX.SX.SKT.XXX.IS.N.M</t>
  </si>
  <si>
    <t>.M.SVUINOV.XX.XXX.$$$.XXXX.SX.LAT.XXX.IS.N.M</t>
  </si>
  <si>
    <t>.M.SVUINVE.XX.XXX.$$$.XXXX.SV.XXX.XXX.IS.N.M</t>
  </si>
  <si>
    <t>.M.SVUINVX.XX.XXX.$$$.XXXX.SX.XXX.XXX.IS.N.M</t>
  </si>
  <si>
    <t>.M.SVUER$$.XX.XXX.$$$.XXXX.SX.XXX.XXX.IS.N.M</t>
  </si>
  <si>
    <t>.M.SVUERSB.XX.XXX.$$$.XXXX.SX.SKT.XXX.IS.N.M</t>
  </si>
  <si>
    <t>.M.SVUERSB.XX.XXX.$$$.XXXX.SX.LAT.XXX.IS.N.M</t>
  </si>
  <si>
    <t>.M.SVUERVX.XX.XXX.$$$.XXXX.SX.XXX.XXX.IS.N.M</t>
  </si>
  <si>
    <t>.M.SVU$$$$.XX.XXX.OPI.XXXX.SX.XXX.XXX.IS.N.M</t>
  </si>
  <si>
    <t>.M.SVUIN$$.XX.XXX.OPI.XXXX.SX.XXX.XXX.IS.N.M</t>
  </si>
  <si>
    <t>.M.SVUINOV.XX.XXX.OPI.XXXX.SX.SKT.XXX.IS.N.M</t>
  </si>
  <si>
    <t>.M.SVUINOV.XX.XXX.OPI.XXXX.SX.LAT.XXX.IS.N.M</t>
  </si>
  <si>
    <t>.M.SVUINVE.XX.XXX.OPI.XXXX.SV.XXX.XXX.IS.N.M</t>
  </si>
  <si>
    <t>.M.SVUINVX.XX.XXX.OPI.XXXX.SX.XXX.XXX.IS.N.M</t>
  </si>
  <si>
    <t>.M.SVUER$$.XX.XXX.OPI.XXXX.SX.XXX.XXX.IS.N.M</t>
  </si>
  <si>
    <t>.M.SVUERSB.XX.XXX.OPI.XXXX.SX.SKT.XXX.IS.N.M</t>
  </si>
  <si>
    <t>.M.SVUERSB.XX.XXX.OPI.XXXX.SX.LAT.XXX.IS.N.M</t>
  </si>
  <si>
    <t>.M.SVUERVX.XX.XXX.OPI.XXXX.SX.XXX.XXX.IS.N.M</t>
  </si>
  <si>
    <t>.M.SVU$$$$.XX.XXX.EIF.XXXX.SX.XXX.XXX.IS.N.M</t>
  </si>
  <si>
    <t>.M.SVUIN$$.XX.XXX.EIF.XXXX.SX.XXX.XXX.IS.N.M</t>
  </si>
  <si>
    <t>.M.SVUINOV.XX.XXX.EIF.XXXX.SX.SKT.XXX.IS.N.M</t>
  </si>
  <si>
    <t>.M.SVUINOV.XX.XXX.EIF.XXXX.SX.LAT.XXX.IS.N.M</t>
  </si>
  <si>
    <t>.M.SVUINVE.XX.XXX.EIF.XXXX.SV.XXX.XXX.IS.N.M</t>
  </si>
  <si>
    <t>.M.SVUINVX.XX.XXX.EIF.XXXX.SX.XXX.XXX.IS.N.M</t>
  </si>
  <si>
    <t>.M.SVUER$$.XX.XXX.EIF.XXXX.SX.XXX.XXX.IS.N.M</t>
  </si>
  <si>
    <t>.M.SVUERSB.XX.XXX.EIF.XXXX.SX.SKT.XXX.IS.N.M</t>
  </si>
  <si>
    <t>.M.SVUERSB.XX.XXX.EIF.XXXX.SX.LAT.XXX.IS.N.M</t>
  </si>
  <si>
    <t>.M.SVUERVX.XX.XXX.EIF.XXXX.SX.XXX.XXX.IS.N.M</t>
  </si>
  <si>
    <t>.M.SVU$$$$.XX.XXX.XXX.XXXX.SX.XXX.ISK.IS.N.M</t>
  </si>
  <si>
    <t>//Sundurliðun verðbréfaútgáfa ISK</t>
  </si>
  <si>
    <t>.M.SVUIN$$.XX.XXX.XXX.XXXX.SX.XXX.ISK.IS.N.M</t>
  </si>
  <si>
    <t>.M.SVUINOV.XX.XXX.XXX.XXXX.SX.SKT.ISK.IS.N.M</t>
  </si>
  <si>
    <t>.M.SVUINOV.XX.XXX.XXX.XXXX.SX.LAT.ISK.IS.N.M</t>
  </si>
  <si>
    <t>.M.SVUINVE.XX.XXX.XXX.XXXX.SV.XXX.ISK.IS.N.M</t>
  </si>
  <si>
    <t>.M.SVUINVX.XX.XXX.XXX.XXXX.SX.XXX.ISK.IS.N.M</t>
  </si>
  <si>
    <t>.M.SVUER$$.XX.XXX.XXX.XXXX.SX.XXX.ISK.IS.N.M</t>
  </si>
  <si>
    <t>.M.SVUERSB.XX.XXX.XXX.XXXX.SX.SKT.ISK.IS.N.M</t>
  </si>
  <si>
    <t>.M.SVUERSB.XX.XXX.XXX.XXXX.SX.LAT.ISK.IS.N.M</t>
  </si>
  <si>
    <t>.M.SVUERVX.XX.XXX.XXX.XXXX.SX.XXX.ISK.IS.N.M</t>
  </si>
  <si>
    <t>.M.SVU$$$$.XX.XXX.XXX.XXXX.SX.XXX.EUR.IS.N.M</t>
  </si>
  <si>
    <t>//Sundurliðun verðbréfaútgáfa EUR</t>
  </si>
  <si>
    <t>.M.SVUIN$$.XX.XXX.XXX.XXXX.SX.XXX.EUR.IS.N.M</t>
  </si>
  <si>
    <t>.M.SVUINOV.XX.XXX.XXX.XXXX.SX.SKT.EUR.IS.N.M</t>
  </si>
  <si>
    <t>.M.SVUINOV.XX.XXX.XXX.XXXX.SX.LAT.EUR.IS.N.M</t>
  </si>
  <si>
    <t>.M.SVUINVE.XX.XXX.XXX.XXXX.SV.XXX.EUR.IS.N.M</t>
  </si>
  <si>
    <t>.M.SVUINVX.XX.XXX.XXX.XXXX.SX.XXX.EUR.IS.N.M</t>
  </si>
  <si>
    <t>.M.SVUER$$.XX.XXX.XXX.XXXX.SX.XXX.EUR.IS.N.M</t>
  </si>
  <si>
    <t>.M.SVUERSB.XX.XXX.XXX.XXXX.SX.SKT.EUR.IS.N.M</t>
  </si>
  <si>
    <t>.M.SVUERSB.XX.XXX.XXX.XXXX.SX.LAT.EUR.IS.N.M</t>
  </si>
  <si>
    <t>.M.SVUERVX.XX.XXX.XXX.XXXX.SX.XXX.EUR.IS.N.M</t>
  </si>
  <si>
    <t>.M.SVU$$$$.XX.XXX.XXX.XXXX.SX.XXX.USD.IS.N.M</t>
  </si>
  <si>
    <t>.M.SVUIN$$.XX.XXX.XXX.XXXX.SX.XXX.USD.IS.N.M</t>
  </si>
  <si>
    <t>.M.SVUINOV.XX.XXX.XXX.XXXX.SX.SKT.USD.IS.N.M</t>
  </si>
  <si>
    <t>.M.SVUINOV.XX.XXX.XXX.XXXX.SX.LAT.USD.IS.N.M</t>
  </si>
  <si>
    <t>.M.SVUINVE.XX.XXX.XXX.XXXX.SV.XXX.USD.IS.N.M</t>
  </si>
  <si>
    <t>.M.SVUINVX.XX.XXX.XXX.XXXX.SX.XXX.USD.IS.N.M</t>
  </si>
  <si>
    <t>.M.SVUER$$.XX.XXX.XXX.XXXX.SX.XXX.USD.IS.N.M</t>
  </si>
  <si>
    <t>.M.SVUERSB.XX.XXX.XXX.XXXX.SX.SKT.USD.IS.N.M</t>
  </si>
  <si>
    <t>.M.SVUERSB.XX.XXX.XXX.XXXX.SX.LAT.USD.IS.N.M</t>
  </si>
  <si>
    <t>.M.SVUERVX.XX.XXX.XXX.XXXX.SX.XXX.USD.IS.N.M</t>
  </si>
  <si>
    <t>.M.SVU$$$$.XX.XXX.XXX.XXXX.SX.XXX.GBP.IS.N.M</t>
  </si>
  <si>
    <t>.M.SVUIN$$.XX.XXX.XXX.XXXX.SX.XXX.GBP.IS.N.M</t>
  </si>
  <si>
    <t>.M.SVUINOV.XX.XXX.XXX.XXXX.SX.SKT.GBP.IS.N.M</t>
  </si>
  <si>
    <t>.M.SVUINOV.XX.XXX.XXX.XXXX.SX.LAT.GBP.IS.N.M</t>
  </si>
  <si>
    <t>.M.SVUINVE.XX.XXX.XXX.XXXX.SV.XXX.GBP.IS.N.M</t>
  </si>
  <si>
    <t>.M.SVUINVX.XX.XXX.XXX.XXXX.SX.XXX.GBP.IS.N.M</t>
  </si>
  <si>
    <t>.M.SVUER$$.XX.XXX.XXX.XXXX.SX.XXX.GBP.IS.N.M</t>
  </si>
  <si>
    <t>.M.SVUERSB.XX.XXX.XXX.XXXX.SX.SKT.GBP.IS.N.M</t>
  </si>
  <si>
    <t>.M.SVUERSB.XX.XXX.XXX.XXXX.SX.LAT.GBP.IS.N.M</t>
  </si>
  <si>
    <t>.M.SVUERVX.XX.XXX.XXX.XXXX.SX.XXX.GBP.IS.N.M</t>
  </si>
  <si>
    <t>.M.SVU$$$$.XX.XXX.XXX.XXXX.SX.XXX.JPY.IS.N.M</t>
  </si>
  <si>
    <t>//Sundurliðun verðbréfaútgáfa JPY</t>
  </si>
  <si>
    <t>.M.SVUIN$$.XX.XXX.XXX.XXXX.SX.XXX.JPY.IS.N.M</t>
  </si>
  <si>
    <t>.M.SVUINOV.XX.XXX.XXX.XXXX.SX.SKT.JPY.IS.N.M</t>
  </si>
  <si>
    <t>.M.SVUINOV.XX.XXX.XXX.XXXX.SX.LAT.JPY.IS.N.M</t>
  </si>
  <si>
    <t>.M.SVUINVE.XX.XXX.XXX.XXXX.SV.XXX.JPY.IS.N.M</t>
  </si>
  <si>
    <t>.M.SVUINVX.XX.XXX.XXX.XXXX.SX.XXX.JPY.IS.N.M</t>
  </si>
  <si>
    <t>.M.SVUER$$.XX.XXX.XXX.XXXX.SX.XXX.JPY.IS.N.M</t>
  </si>
  <si>
    <t>.M.SVUERSB.XX.XXX.XXX.XXXX.SX.SKT.JPY.IS.N.M</t>
  </si>
  <si>
    <t>.M.SVUERSB.XX.XXX.XXX.XXXX.SX.LAT.JPY.IS.N.M</t>
  </si>
  <si>
    <t>.M.SVUERVX.XX.XXX.XXX.XXXX.SX.XXX.JPY.IS.N.M</t>
  </si>
  <si>
    <t>.M.SVU$$$$.XX.XXX.XXX.XXXX.SX.XXX.DKK.IS.N.M</t>
  </si>
  <si>
    <t>.M.SVUIN$$.XX.XXX.XXX.XXXX.SX.XXX.DKK.IS.N.M</t>
  </si>
  <si>
    <t>.M.SVUINOV.XX.XXX.XXX.XXXX.SX.SKT.DKK.IS.N.M</t>
  </si>
  <si>
    <t>.M.SVUINOV.XX.XXX.XXX.XXXX.SX.LAT.DKK.IS.N.M</t>
  </si>
  <si>
    <t>.M.SVUINVE.XX.XXX.XXX.XXXX.SV.XXX.DKK.IS.N.M</t>
  </si>
  <si>
    <t>.M.SVUINVX.XX.XXX.XXX.XXXX.SX.XXX.DKK.IS.N.M</t>
  </si>
  <si>
    <t>.M.SVUER$$.XX.XXX.XXX.XXXX.SX.XXX.DKK.IS.N.M</t>
  </si>
  <si>
    <t>.M.SVUERSB.XX.XXX.XXX.XXXX.SX.SKT.DKK.IS.N.M</t>
  </si>
  <si>
    <t>.M.SVUERSB.XX.XXX.XXX.XXXX.SX.LAT.DKK.IS.N.M</t>
  </si>
  <si>
    <t>.M.SVUERVX.XX.XXX.XXX.XXXX.SX.XXX.DKK.IS.N.M</t>
  </si>
  <si>
    <t>.M.SVU$$$$.XX.XXX.XXX.XXXX.SX.XXX.NOK.IS.N.M</t>
  </si>
  <si>
    <t>.M.SVUIN$$.XX.XXX.XXX.XXXX.SX.XXX.NOK.IS.N.M</t>
  </si>
  <si>
    <t>//Sundurliðun verðbréfaútgáfa NOK</t>
  </si>
  <si>
    <t>.M.SVUINOV.XX.XXX.XXX.XXXX.SX.SKT.NOK.IS.N.M</t>
  </si>
  <si>
    <t>.M.SVUINOV.XX.XXX.XXX.XXXX.SX.LAT.NOK.IS.N.M</t>
  </si>
  <si>
    <t>.M.SVUINVE.XX.XXX.XXX.XXXX.SV.XXX.NOK.IS.N.M</t>
  </si>
  <si>
    <t>.M.SVUINVX.XX.XXX.XXX.XXXX.SX.XXX.NOK.IS.N.M</t>
  </si>
  <si>
    <t>.M.SVUER$$.XX.XXX.XXX.XXXX.SX.XXX.NOK.IS.N.M</t>
  </si>
  <si>
    <t>.M.SVUERSB.XX.XXX.XXX.XXXX.SX.SKT.NOK.IS.N.M</t>
  </si>
  <si>
    <t>.M.SVUERSB.XX.XXX.XXX.XXXX.SX.LAT.NOK.IS.N.M</t>
  </si>
  <si>
    <t>.M.SVUERVX.XX.XXX.XXX.XXXX.SX.XXX.NOK.IS.N.M</t>
  </si>
  <si>
    <t>.M.SVU$$$$.XX.XXX.XXX.XXXX.SX.XXX.SEK.IS.N.M</t>
  </si>
  <si>
    <t>.M.SVUIN$$.XX.XXX.XXX.XXXX.SX.XXX.SEK.IS.N.M</t>
  </si>
  <si>
    <t>.M.SVUINOV.XX.XXX.XXX.XXXX.SX.SKT.SEK.IS.N.M</t>
  </si>
  <si>
    <t>.M.SVUINOV.XX.XXX.XXX.XXXX.SX.LAT.SEK.IS.N.M</t>
  </si>
  <si>
    <t>.M.SVUINVE.XX.XXX.XXX.XXXX.SV.XXX.SEK.IS.N.M</t>
  </si>
  <si>
    <t>.M.SVUINVX.XX.XXX.XXX.XXXX.SX.XXX.SEK.IS.N.M</t>
  </si>
  <si>
    <t>.M.SVUER$$.XX.XXX.XXX.XXXX.SX.XXX.SEK.IS.N.M</t>
  </si>
  <si>
    <t>.M.SVUERSB.XX.XXX.XXX.XXXX.SX.SKT.SEK.IS.N.M</t>
  </si>
  <si>
    <t>.M.SVUERSB.XX.XXX.XXX.XXXX.SX.LAT.SEK.IS.N.M</t>
  </si>
  <si>
    <t>.M.SVUERVX.XX.XXX.XXX.XXXX.SX.XXX.SEK.IS.N.M</t>
  </si>
  <si>
    <t>.M.SVU$$$$.XX.XXX.XXX.XXXX.SX.XXX.CHF.IS.N.M</t>
  </si>
  <si>
    <t>.M.SVUIN$$.XX.XXX.XXX.XXXX.SX.XXX.CHF.IS.N.M</t>
  </si>
  <si>
    <t>.M.SVUINOV.XX.XXX.XXX.XXXX.SX.SKT.CHF.IS.N.M</t>
  </si>
  <si>
    <t>.M.SVUINOV.XX.XXX.XXX.XXXX.SX.LAT.CHF.IS.N.M</t>
  </si>
  <si>
    <t>.M.SVUINVE.XX.XXX.XXX.XXXX.SV.XXX.CHF.IS.N.M</t>
  </si>
  <si>
    <t>.M.SVUINVX.XX.XXX.XXX.XXXX.SX.XXX.CHF.IS.N.M</t>
  </si>
  <si>
    <t>.M.SVUER$$.XX.XXX.XXX.XXXX.SX.XXX.CHF.IS.N.M</t>
  </si>
  <si>
    <t>.M.SVUERSB.XX.XXX.XXX.XXXX.SX.SKT.CHF.IS.N.M</t>
  </si>
  <si>
    <t>.M.SVUERSB.XX.XXX.XXX.XXXX.SX.LAT.CHF.IS.N.M</t>
  </si>
  <si>
    <t>.M.SVUERVX.XX.XXX.XXX.XXXX.SX.XXX.CHF.IS.N.M</t>
  </si>
  <si>
    <t>.M.SVU$$$$.XX.XXX.XXX.XXXX.SX.XXX.ADR.IS.N.M</t>
  </si>
  <si>
    <t>.M.SVUIN$$.XX.XXX.XXX.XXXX.SX.XXX.ADR.IS.N.M</t>
  </si>
  <si>
    <t>//Sundurliðun verðbréfaútgáfa ADR</t>
  </si>
  <si>
    <t>.M.SVUINOV.XX.XXX.XXX.XXXX.SX.SKT.ADR.IS.N.M</t>
  </si>
  <si>
    <t>.M.SVUINOV.XX.XXX.XXX.XXXX.SX.LAT.ADR.IS.N.M</t>
  </si>
  <si>
    <t>.M.SVUINVE.XX.XXX.XXX.XXXX.SV.XXX.ADR.IS.N.M</t>
  </si>
  <si>
    <t>.M.SVUINVX.XX.XXX.XXX.XXXX.SX.XXX.ADR.IS.N.M</t>
  </si>
  <si>
    <t>.M.SVUER$$.XX.XXX.XXX.XXXX.SX.XXX.ADR.IS.N.M</t>
  </si>
  <si>
    <t>.M.SVUERSB.XX.XXX.XXX.XXXX.SX.SKT.ADR.IS.N.M</t>
  </si>
  <si>
    <t>.M.SVUERSB.XX.XXX.XXX.XXXX.SX.LAT.ADR.IS.N.M</t>
  </si>
  <si>
    <t>.M.SVUERVX.XX.XXX.XXX.XXXX.SX.XXX.ADR.IS.N.M</t>
  </si>
  <si>
    <t>.M.SAF$$$$.XX.$$$.$$$.XXXX.SX.XXX.XXX.IS.N.M</t>
  </si>
  <si>
    <t>//Skuldir, sundurliðun afleiður, samtals</t>
  </si>
  <si>
    <t>.M.SAFVA$$.XX.$$$.$$$.XXXX.SX.XXX.XXX.IS.N.M</t>
  </si>
  <si>
    <t>//Sundurliðun afleiður, valréttir samtals</t>
  </si>
  <si>
    <t>.M.SAFVAIN.XX.ATV.$$$.XXXX.SX.XXX.XXX.IS.N.M</t>
  </si>
  <si>
    <t>.M.SAFVAIN.XX.FJA.$$$.XXXX.SX.XXX.XXX.IS.N.M</t>
  </si>
  <si>
    <t>.M.SAFVAIN.XX.INN.$$$.XXXX.SX.XXX.XXX.IS.N.M</t>
  </si>
  <si>
    <t>.M.SAFVAIN.XX.SLI.$$$.XXXX.SX.XXX.XXX.IS.N.M</t>
  </si>
  <si>
    <t>.M.SAFVAIN.XX.PEN.$$$.XXXX.SX.XXX.XXX.IS.N.M</t>
  </si>
  <si>
    <t>.M.SAFVAIN.XX.SJO.$$$.XXXX.SX.XXX.XXX.IS.N.M</t>
  </si>
  <si>
    <t>.M.SAFVAIN.XX.YFT.$$$.XXXX.SX.XXX.XXX.IS.N.M</t>
  </si>
  <si>
    <t>.M.SAFVAIN.XX.SLY.$$$.XXXX.SX.XXX.XXX.IS.N.M</t>
  </si>
  <si>
    <t>.M.SAFVAIN.XX.FHL.$$$.XXXX.SX.XXX.XXX.IS.N.M</t>
  </si>
  <si>
    <t>.M.SAFVAIN.XX.INF.$$$.XXXX.SX.XXX.XXX.IS.N.M</t>
  </si>
  <si>
    <t>.M.SAFVAIN.XX.TRY.$$$.XXXX.SX.XXX.XXX.IS.N.M</t>
  </si>
  <si>
    <t>.M.SAFVAIN.XX.LIF.$$$.XXXX.SX.XXX.XXX.IS.N.M</t>
  </si>
  <si>
    <t>.M.SAFVAIN.XX.OPI.$$$.XXXX.SX.XXX.XXX.IS.N.M</t>
  </si>
  <si>
    <t>.M.SAFVAIN.XX.RSS.$$$.XXXX.SX.XXX.XXX.IS.N.M</t>
  </si>
  <si>
    <t>.M.SAFVAIN.XX.BAJ.$$$.XXXX.SX.XXX.XXX.IS.N.M</t>
  </si>
  <si>
    <t>.M.SAFVAIN.XX.EIN.$$$.XXXX.SX.XXX.XXX.IS.N.M</t>
  </si>
  <si>
    <t>.M.SAFVAIN.XX.NPH.$$$.XXXX.SX.XXX.XXX.IS.N.M</t>
  </si>
  <si>
    <t>.M.SAFVAER.XX.ERL.$$$.XXXX.SX.XXX.XXX.IS.N.M</t>
  </si>
  <si>
    <t>.M.SAFVAER.XX.ERS.$$$.XXXX.SX.XXX.XXX.IS.N.M</t>
  </si>
  <si>
    <t>.M.SAFVAER.XX.ERI.$$$.XXXX.SX.XXX.XXX.IS.N.M</t>
  </si>
  <si>
    <t>.M.SAFVAER.XX.ERP.$$$.XXXX.SX.XXX.XXX.IS.N.M</t>
  </si>
  <si>
    <t>.M.SAFVAER.XX.ERV.$$$.XXXX.SX.XXX.XXX.IS.N.M</t>
  </si>
  <si>
    <t>.M.SAFVAER.XX.ERF.$$$.XXXX.SX.XXX.XXX.IS.N.M</t>
  </si>
  <si>
    <t>.M.SAFVAER.XX.ERO.$$$.XXXX.SX.XXX.XXX.IS.N.M</t>
  </si>
  <si>
    <t>.M.SAFVAER.XX.ERA.$$$.XXXX.SX.XXX.XXX.IS.N.M</t>
  </si>
  <si>
    <t>.M.SAFFR$$.XX.$$$.$$$.XXXX.SX.XXX.XXX.IS.N.M</t>
  </si>
  <si>
    <t>//Sundurliðun afleiður, framvirkir samtals</t>
  </si>
  <si>
    <t>.M.SAFFRIN.XX.ATV.$$$.XXXX.SX.XXX.XXX.IS.N.M</t>
  </si>
  <si>
    <t>.M.SAFFRIN.XX.FJA.$$$.XXXX.SX.XXX.XXX.IS.N.M</t>
  </si>
  <si>
    <t>.M.SAFFRIN.XX.INN.$$$.XXXX.SX.XXX.XXX.IS.N.M</t>
  </si>
  <si>
    <t>.M.SAFFRIN.XX.SLI.$$$.XXXX.SX.XXX.XXX.IS.N.M</t>
  </si>
  <si>
    <t>.M.SAFFRIN.XX.PEN.$$$.XXXX.SX.XXX.XXX.IS.N.M</t>
  </si>
  <si>
    <t>.M.SAFFRIN.XX.SJO.$$$.XXXX.SX.XXX.XXX.IS.N.M</t>
  </si>
  <si>
    <t>.M.SAFFRIN.XX.YFT.$$$.XXXX.SX.XXX.XXX.IS.N.M</t>
  </si>
  <si>
    <t>.M.SAFFRIN.XX.SLY.$$$.XXXX.SX.XXX.XXX.IS.N.M</t>
  </si>
  <si>
    <t>.M.SAFFRIN.XX.FHL.$$$.XXXX.SX.XXX.XXX.IS.N.M</t>
  </si>
  <si>
    <t>.M.SAFFRIN.XX.INF.$$$.XXXX.SX.XXX.XXX.IS.N.M</t>
  </si>
  <si>
    <t>.M.SAFFRIN.XX.TRY.$$$.XXXX.SX.XXX.XXX.IS.N.M</t>
  </si>
  <si>
    <t>.M.SAFFRIN.XX.LIF.$$$.XXXX.SX.XXX.XXX.IS.N.M</t>
  </si>
  <si>
    <t>.M.SAFFRIN.XX.OPI.$$$.XXXX.SX.XXX.XXX.IS.N.M</t>
  </si>
  <si>
    <t>.M.SAFFRIN.XX.RSS.$$$.XXXX.SX.XXX.XXX.IS.N.M</t>
  </si>
  <si>
    <t>.M.SAFFRIN.XX.BAJ.$$$.XXXX.SX.XXX.XXX.IS.N.M</t>
  </si>
  <si>
    <t>.M.SAFFRIN.XX.EIN.$$$.XXXX.SX.XXX.XXX.IS.N.M</t>
  </si>
  <si>
    <t>.M.SAFFRIN.XX.NPH.$$$.XXXX.SX.XXX.XXX.IS.N.M</t>
  </si>
  <si>
    <t>.M.SAFFRER.XX.ERL.$$$.XXXX.SX.XXX.XXX.IS.N.M</t>
  </si>
  <si>
    <t>.M.SAFFRER.XX.ERS.$$$.XXXX.SX.XXX.XXX.IS.N.M</t>
  </si>
  <si>
    <t>.M.SAFFRER.XX.ERI.$$$.XXXX.SX.XXX.XXX.IS.N.M</t>
  </si>
  <si>
    <t>.M.SAFFRER.XX.ERP.$$$.XXXX.SX.XXX.XXX.IS.N.M</t>
  </si>
  <si>
    <t>.M.SAFFRER.XX.ERV.$$$.XXXX.SX.XXX.XXX.IS.N.M</t>
  </si>
  <si>
    <t>.M.SAFFRER.XX.ERF.$$$.XXXX.SX.XXX.XXX.IS.N.M</t>
  </si>
  <si>
    <t>.M.SAFFRER.XX.ERO.$$$.XXXX.SX.XXX.XXX.IS.N.M</t>
  </si>
  <si>
    <t>.M.SAFFRER.XX.ERA.$$$.XXXX.SX.XXX.XXX.IS.N.M</t>
  </si>
  <si>
    <t>.M.SAFSK$$.XX.$$$.$$$.XXXX.SX.XXX.XXX.IS.N.M</t>
  </si>
  <si>
    <t>//Sundurliðun afleiður, skiptasamningar samtals</t>
  </si>
  <si>
    <t>.M.SAFSKIN.XX.ATV.$$$.XXXX.SX.XXX.XXX.IS.N.M</t>
  </si>
  <si>
    <t>.M.SAFSKIN.XX.FJA.$$$.XXXX.SX.XXX.XXX.IS.N.M</t>
  </si>
  <si>
    <t>.M.SAFSKIN.XX.INN.$$$.XXXX.SX.XXX.XXX.IS.N.M</t>
  </si>
  <si>
    <t>.M.SAFSKIN.XX.SLI.$$$.XXXX.SX.XXX.XXX.IS.N.M</t>
  </si>
  <si>
    <t>.M.SAFSKIN.XX.PEN.$$$.XXXX.SX.XXX.XXX.IS.N.M</t>
  </si>
  <si>
    <t>.M.SAFSKIN.XX.SJO.$$$.XXXX.SX.XXX.XXX.IS.N.M</t>
  </si>
  <si>
    <t>.M.SAFSKIN.XX.YFT.$$$.XXXX.SX.XXX.XXX.IS.N.M</t>
  </si>
  <si>
    <t>.M.SAFSKIN.XX.SLY.$$$.XXXX.SX.XXX.XXX.IS.N.M</t>
  </si>
  <si>
    <t>.M.SAFSKIN.XX.FHL.$$$.XXXX.SX.XXX.XXX.IS.N.M</t>
  </si>
  <si>
    <t>.M.SAFSKIN.XX.INF.$$$.XXXX.SX.XXX.XXX.IS.N.M</t>
  </si>
  <si>
    <t>.M.SAFSKIN.XX.TRY.$$$.XXXX.SX.XXX.XXX.IS.N.M</t>
  </si>
  <si>
    <t>.M.SAFSKIN.XX.LIF.$$$.XXXX.SX.XXX.XXX.IS.N.M</t>
  </si>
  <si>
    <t>.M.SAFSKIN.XX.OPI.$$$.XXXX.SX.XXX.XXX.IS.N.M</t>
  </si>
  <si>
    <t>.M.SAFSKIN.XX.RSS.$$$.XXXX.SX.XXX.XXX.IS.N.M</t>
  </si>
  <si>
    <t>.M.SAFSKIN.XX.BAJ.$$$.XXXX.SX.XXX.XXX.IS.N.M</t>
  </si>
  <si>
    <t>.M.SAFSKIN.XX.EIN.$$$.XXXX.SX.XXX.XXX.IS.N.M</t>
  </si>
  <si>
    <t>.M.SAFSKIN.XX.NPH.$$$.XXXX.SX.XXX.XXX.IS.N.M</t>
  </si>
  <si>
    <t>.M.SAFSKER.XX.ERL.$$$.XXXX.SX.XXX.XXX.IS.N.M</t>
  </si>
  <si>
    <t>.M.SAFSKER.XX.ERS.$$$.XXXX.SX.XXX.XXX.IS.N.M</t>
  </si>
  <si>
    <t>.M.SAFSKER.XX.ERI.$$$.XXXX.SX.XXX.XXX.IS.N.M</t>
  </si>
  <si>
    <t>.M.SAFSKER.XX.ERP.$$$.XXXX.SX.XXX.XXX.IS.N.M</t>
  </si>
  <si>
    <t>.M.SAFSKER.XX.ERV.$$$.XXXX.SX.XXX.XXX.IS.N.M</t>
  </si>
  <si>
    <t>.M.SAFSKER.XX.ERF.$$$.XXXX.SX.XXX.XXX.IS.N.M</t>
  </si>
  <si>
    <t>.M.SAFSKER.XX.ERO.$$$.XXXX.SX.XXX.XXX.IS.N.M</t>
  </si>
  <si>
    <t>.M.SAFSKER.XX.ERA.$$$.XXXX.SX.XXX.XXX.IS.N.M</t>
  </si>
  <si>
    <t>.M.SAFSS$$.XX.$$$.$$$.XXXX.SX.XXX.XXX.IS.N.M</t>
  </si>
  <si>
    <t>.M.SAFSSIN.XX.ATV.$$$.XXXX.SX.XXX.XXX.IS.N.M</t>
  </si>
  <si>
    <t>.M.SAFSSIN.XX.FJA.$$$.XXXX.SX.XXX.XXX.IS.N.M</t>
  </si>
  <si>
    <t>.M.SAFSSIN.XX.INN.$$$.XXXX.SX.XXX.XXX.IS.N.M</t>
  </si>
  <si>
    <t>.M.SAFSSIN.XX.SLI.$$$.XXXX.SX.XXX.XXX.IS.N.M</t>
  </si>
  <si>
    <t>.M.SAFSSIN.XX.PEN.$$$.XXXX.SX.XXX.XXX.IS.N.M</t>
  </si>
  <si>
    <t>.M.SAFSSIN.XX.SJO.$$$.XXXX.SX.XXX.XXX.IS.N.M</t>
  </si>
  <si>
    <t>.M.SAFSSIN.XX.YFT.$$$.XXXX.SX.XXX.XXX.IS.N.M</t>
  </si>
  <si>
    <t>.M.SAFSSIN.XX.SLY.$$$.XXXX.SX.XXX.XXX.IS.N.M</t>
  </si>
  <si>
    <t>.M.SAFSSIN.XX.FHL.$$$.XXXX.SX.XXX.XXX.IS.N.M</t>
  </si>
  <si>
    <t>.M.SAFSSIN.XX.INF.$$$.XXXX.SX.XXX.XXX.IS.N.M</t>
  </si>
  <si>
    <t>.M.SAFSSIN.XX.TRY.$$$.XXXX.SX.XXX.XXX.IS.N.M</t>
  </si>
  <si>
    <t>.M.SAFSSIN.XX.LIF.$$$.XXXX.SX.XXX.XXX.IS.N.M</t>
  </si>
  <si>
    <t>.M.SAFSSIN.XX.OPI.$$$.XXXX.SX.XXX.XXX.IS.N.M</t>
  </si>
  <si>
    <t>.M.SAFSSIN.XX.RSS.$$$.XXXX.SX.XXX.XXX.IS.N.M</t>
  </si>
  <si>
    <t>.M.SAFSSIN.XX.BAJ.$$$.XXXX.SX.XXX.XXX.IS.N.M</t>
  </si>
  <si>
    <t>.M.SAFSSIN.XX.EIN.$$$.XXXX.SX.XXX.XXX.IS.N.M</t>
  </si>
  <si>
    <t>.M.SAFSSIN.XX.NPH.$$$.XXXX.SX.XXX.XXX.IS.N.M</t>
  </si>
  <si>
    <t>.M.SAFSSER.XX.ERL.$$$.XXXX.SX.XXX.XXX.IS.N.M</t>
  </si>
  <si>
    <t>.M.SAFSSER.XX.ERS.$$$.XXXX.SX.XXX.XXX.IS.N.M</t>
  </si>
  <si>
    <t>.M.SAFSSER.XX.ERI.$$$.XXXX.SX.XXX.XXX.IS.N.M</t>
  </si>
  <si>
    <t>.M.SAFSSER.XX.ERP.$$$.XXXX.SX.XXX.XXX.IS.N.M</t>
  </si>
  <si>
    <t>.M.SAFSSER.XX.ERV.$$$.XXXX.SX.XXX.XXX.IS.N.M</t>
  </si>
  <si>
    <t>.M.SAFSSER.XX.ERF.$$$.XXXX.SX.XXX.XXX.IS.N.M</t>
  </si>
  <si>
    <t>.M.SAFSSER.XX.ERO.$$$.XXXX.SX.XXX.XXX.IS.N.M</t>
  </si>
  <si>
    <t>.M.SAFSSER.XX.ERA.$$$.XXXX.SX.XXX.XXX.IS.N.M</t>
  </si>
  <si>
    <t>.M.SAFSSEH.XX.ERL.$$$.XXXX.SX.XXX.XXX.IS.N.M</t>
  </si>
  <si>
    <t>.M.SAFSSES.XX.ERL.$$$.XXXX.SX.SKT.XXX.IS.N.M</t>
  </si>
  <si>
    <t>.M.SAFSSES.XX.ERL.$$$.XXXX.SX.LAT.XXX.IS.N.M</t>
  </si>
  <si>
    <t>.M.SAFVAIN.XX.ATV.OPI.XXXX.SX.XXX.XXX.IS.N.M</t>
  </si>
  <si>
    <t>//Sundurliðun afleiður, opinber fyrirtæki</t>
  </si>
  <si>
    <t>.M.SAFVAIN.XX.FJA.OPI.XXXX.SX.XXX.XXX.IS.N.M</t>
  </si>
  <si>
    <t>.M.SAFVAIN.XX.INN.OPI.XXXX.SX.XXX.XXX.IS.N.M</t>
  </si>
  <si>
    <t>.M.SAFVAIN.XX.SLI.OPI.XXXX.SX.XXX.XXX.IS.N.M</t>
  </si>
  <si>
    <t>.M.SAFVAIN.XX.PEN.OPI.XXXX.SX.XXX.XXX.IS.N.M</t>
  </si>
  <si>
    <t>.M.SAFVAIN.XX.SJO.OPI.XXXX.SX.XXX.XXX.IS.N.M</t>
  </si>
  <si>
    <t>.M.SAFVAIN.XX.YFT.OPI.XXXX.SX.XXX.XXX.IS.N.M</t>
  </si>
  <si>
    <t>.M.SAFVAIN.XX.SLY.OPI.XXXX.SX.XXX.XXX.IS.N.M</t>
  </si>
  <si>
    <t>.M.SAFVAIN.XX.FHL.OPI.XXXX.SX.XXX.XXX.IS.N.M</t>
  </si>
  <si>
    <t>.M.SAFVAIN.XX.INF.OPI.XXXX.SX.XXX.XXX.IS.N.M</t>
  </si>
  <si>
    <t>.M.SAFVAIN.XX.TRY.OPI.XXXX.SX.XXX.XXX.IS.N.M</t>
  </si>
  <si>
    <t>.M.SAFVAIN.XX.LIF.OPI.XXXX.SX.XXX.XXX.IS.N.M</t>
  </si>
  <si>
    <t>.M.SAFFRIN.XX.ATV.OPI.XXXX.SX.XXX.XXX.IS.N.M</t>
  </si>
  <si>
    <t>.M.SAFFRIN.XX.FJA.OPI.XXXX.SX.XXX.XXX.IS.N.M</t>
  </si>
  <si>
    <t>.M.SAFFRIN.XX.INN.OPI.XXXX.SX.XXX.XXX.IS.N.M</t>
  </si>
  <si>
    <t>.M.SAFFRIN.XX.SLI.OPI.XXXX.SX.XXX.XXX.IS.N.M</t>
  </si>
  <si>
    <t>.M.SAFFRIN.XX.PEN.OPI.XXXX.SX.XXX.XXX.IS.N.M</t>
  </si>
  <si>
    <t>.M.SAFFRIN.XX.SJO.OPI.XXXX.SX.XXX.XXX.IS.N.M</t>
  </si>
  <si>
    <t>.M.SAFFRIN.XX.YFT.OPI.XXXX.SX.XXX.XXX.IS.N.M</t>
  </si>
  <si>
    <t>.M.SAFFRIN.XX.SLY.OPI.XXXX.SX.XXX.XXX.IS.N.M</t>
  </si>
  <si>
    <t>.M.SAFFRIN.XX.FHL.OPI.XXXX.SX.XXX.XXX.IS.N.M</t>
  </si>
  <si>
    <t>.M.SAFFRIN.XX.INF.OPI.XXXX.SX.XXX.XXX.IS.N.M</t>
  </si>
  <si>
    <t>.M.SAFFRIN.XX.TRY.OPI.XXXX.SX.XXX.XXX.IS.N.M</t>
  </si>
  <si>
    <t>.M.SAFFRIN.XX.LIF.OPI.XXXX.SX.XXX.XXX.IS.N.M</t>
  </si>
  <si>
    <t>.M.SAFSKIN.XX.ATV.OPI.XXXX.SX.XXX.XXX.IS.N.M</t>
  </si>
  <si>
    <t>.M.SAFSKIN.XX.FJA.OPI.XXXX.SX.XXX.XXX.IS.N.M</t>
  </si>
  <si>
    <t>.M.SAFSKIN.XX.INN.OPI.XXXX.SX.XXX.XXX.IS.N.M</t>
  </si>
  <si>
    <t>.M.SAFSKIN.XX.SLI.OPI.XXXX.SX.XXX.XXX.IS.N.M</t>
  </si>
  <si>
    <t>.M.SAFSKIN.XX.PEN.OPI.XXXX.SX.XXX.XXX.IS.N.M</t>
  </si>
  <si>
    <t>.M.SAFSKIN.XX.SJO.OPI.XXXX.SX.XXX.XXX.IS.N.M</t>
  </si>
  <si>
    <t>.M.SAFSKIN.XX.YFT.OPI.XXXX.SX.XXX.XXX.IS.N.M</t>
  </si>
  <si>
    <t>.M.SAFSKIN.XX.SLY.OPI.XXXX.SX.XXX.XXX.IS.N.M</t>
  </si>
  <si>
    <t>.M.SAFSKIN.XX.FHL.OPI.XXXX.SX.XXX.XXX.IS.N.M</t>
  </si>
  <si>
    <t>.M.SAFSKIN.XX.INF.OPI.XXXX.SX.XXX.XXX.IS.N.M</t>
  </si>
  <si>
    <t>.M.SAFSKIN.XX.TRY.OPI.XXXX.SX.XXX.XXX.IS.N.M</t>
  </si>
  <si>
    <t>.M.SAFSKIN.XX.LIF.OPI.XXXX.SX.XXX.XXX.IS.N.M</t>
  </si>
  <si>
    <t>.M.SAFSSIN.XX.ATV.OPI.XXXX.SX.XXX.XXX.IS.N.M</t>
  </si>
  <si>
    <t>.M.SAFSSIN.XX.FJA.OPI.XXXX.SX.XXX.XXX.IS.N.M</t>
  </si>
  <si>
    <t>.M.SAFSSIN.XX.INN.OPI.XXXX.SX.XXX.XXX.IS.N.M</t>
  </si>
  <si>
    <t>.M.SAFSSIN.XX.SLI.OPI.XXXX.SX.XXX.XXX.IS.N.M</t>
  </si>
  <si>
    <t>.M.SAFSSIN.XX.PEN.OPI.XXXX.SX.XXX.XXX.IS.N.M</t>
  </si>
  <si>
    <t>.M.SAFSSIN.XX.SJO.OPI.XXXX.SX.XXX.XXX.IS.N.M</t>
  </si>
  <si>
    <t>.M.SAFSSIN.XX.YFT.OPI.XXXX.SX.XXX.XXX.IS.N.M</t>
  </si>
  <si>
    <t>.M.SAFSSIN.XX.SLY.OPI.XXXX.SX.XXX.XXX.IS.N.M</t>
  </si>
  <si>
    <t>.M.SAFSSIN.XX.FHL.OPI.XXXX.SX.XXX.XXX.IS.N.M</t>
  </si>
  <si>
    <t>.M.SAFSSIN.XX.INF.OPI.XXXX.SX.XXX.XXX.IS.N.M</t>
  </si>
  <si>
    <t>.M.SAFSSIN.XX.TRY.OPI.XXXX.SX.XXX.XXX.IS.N.M</t>
  </si>
  <si>
    <t>.M.SAFSSIN.XX.LIF.OPI.XXXX.SX.XXX.XXX.IS.N.M</t>
  </si>
  <si>
    <t>.M.SAFVAIN.XX.ATV.EIF.XXXX.SX.XXX.XXX.IS.N.M</t>
  </si>
  <si>
    <t>//Sundurliðun afleiður, einkafyrirtæki</t>
  </si>
  <si>
    <t>.M.SAFVAIN.XX.FJA.EIF.XXXX.SX.XXX.XXX.IS.N.M</t>
  </si>
  <si>
    <t>.M.SAFVAIN.XX.INN.EIF.XXXX.SX.XXX.XXX.IS.N.M</t>
  </si>
  <si>
    <t>.M.SAFVAIN.XX.SLI.EIF.XXXX.SX.XXX.XXX.IS.N.M</t>
  </si>
  <si>
    <t>.M.SAFVAIN.XX.PEN.EIF.XXXX.SX.XXX.XXX.IS.N.M</t>
  </si>
  <si>
    <t>.M.SAFVAIN.XX.SJO.EIF.XXXX.SX.XXX.XXX.IS.N.M</t>
  </si>
  <si>
    <t>.M.SAFVAIN.XX.YFT.EIF.XXXX.SX.XXX.XXX.IS.N.M</t>
  </si>
  <si>
    <t>.M.SAFVAIN.XX.SLY.EIF.XXXX.SX.XXX.XXX.IS.N.M</t>
  </si>
  <si>
    <t>.M.SAFVAIN.XX.FHL.EIF.XXXX.SX.XXX.XXX.IS.N.M</t>
  </si>
  <si>
    <t>.M.SAFVAIN.XX.INF.EIF.XXXX.SX.XXX.XXX.IS.N.M</t>
  </si>
  <si>
    <t>.M.SAFVAIN.XX.TRY.EIF.XXXX.SX.XXX.XXX.IS.N.M</t>
  </si>
  <si>
    <t>.M.SAFVAIN.XX.LIF.EIF.XXXX.SX.XXX.XXX.IS.N.M</t>
  </si>
  <si>
    <t>.M.SAFFRIN.XX.ATV.EIF.XXXX.SX.XXX.XXX.IS.N.M</t>
  </si>
  <si>
    <t>.M.SAFFRIN.XX.FJA.EIF.XXXX.SX.XXX.XXX.IS.N.M</t>
  </si>
  <si>
    <t>.M.SAFFRIN.XX.INN.EIF.XXXX.SX.XXX.XXX.IS.N.M</t>
  </si>
  <si>
    <t>.M.SAFFRIN.XX.SLI.EIF.XXXX.SX.XXX.XXX.IS.N.M</t>
  </si>
  <si>
    <t>.M.SAFFRIN.XX.PEN.EIF.XXXX.SX.XXX.XXX.IS.N.M</t>
  </si>
  <si>
    <t>.M.SAFFRIN.XX.SJO.EIF.XXXX.SX.XXX.XXX.IS.N.M</t>
  </si>
  <si>
    <t>.M.SAFFRIN.XX.YFT.EIF.XXXX.SX.XXX.XXX.IS.N.M</t>
  </si>
  <si>
    <t>.M.SAFFRIN.XX.SLY.EIF.XXXX.SX.XXX.XXX.IS.N.M</t>
  </si>
  <si>
    <t>.M.SAFFRIN.XX.FHL.EIF.XXXX.SX.XXX.XXX.IS.N.M</t>
  </si>
  <si>
    <t>.M.SAFFRIN.XX.INF.EIF.XXXX.SX.XXX.XXX.IS.N.M</t>
  </si>
  <si>
    <t>.M.SAFFRIN.XX.TRY.EIF.XXXX.SX.XXX.XXX.IS.N.M</t>
  </si>
  <si>
    <t>.M.SAFFRIN.XX.LIF.EIF.XXXX.SX.XXX.XXX.IS.N.M</t>
  </si>
  <si>
    <t>.M.SAFSKIN.XX.ATV.EIF.XXXX.SX.XXX.XXX.IS.N.M</t>
  </si>
  <si>
    <t>.M.SAFSKIN.XX.FJA.EIF.XXXX.SX.XXX.XXX.IS.N.M</t>
  </si>
  <si>
    <t>.M.SAFSKIN.XX.INN.EIF.XXXX.SX.XXX.XXX.IS.N.M</t>
  </si>
  <si>
    <t>.M.SAFSKIN.XX.SLI.EIF.XXXX.SX.XXX.XXX.IS.N.M</t>
  </si>
  <si>
    <t>.M.SAFSKIN.XX.PEN.EIF.XXXX.SX.XXX.XXX.IS.N.M</t>
  </si>
  <si>
    <t>.M.SAFSKIN.XX.SJO.EIF.XXXX.SX.XXX.XXX.IS.N.M</t>
  </si>
  <si>
    <t>.M.SAFSKIN.XX.YFT.EIF.XXXX.SX.XXX.XXX.IS.N.M</t>
  </si>
  <si>
    <t>.M.SAFSKIN.XX.SLY.EIF.XXXX.SX.XXX.XXX.IS.N.M</t>
  </si>
  <si>
    <t>.M.SAFSKIN.XX.FHL.EIF.XXXX.SX.XXX.XXX.IS.N.M</t>
  </si>
  <si>
    <t>.M.SAFSKIN.XX.INF.EIF.XXXX.SX.XXX.XXX.IS.N.M</t>
  </si>
  <si>
    <t>.M.SAFSKIN.XX.TRY.EIF.XXXX.SX.XXX.XXX.IS.N.M</t>
  </si>
  <si>
    <t>.M.SAFSKIN.XX.LIF.EIF.XXXX.SX.XXX.XXX.IS.N.M</t>
  </si>
  <si>
    <t>.M.SAFSSIN.XX.ATV.EIF.XXXX.SX.XXX.XXX.IS.N.M</t>
  </si>
  <si>
    <t>.M.SAFSSIN.XX.FJA.EIF.XXXX.SX.XXX.XXX.IS.N.M</t>
  </si>
  <si>
    <t>.M.SAFSSIN.XX.INN.EIF.XXXX.SX.XXX.XXX.IS.N.M</t>
  </si>
  <si>
    <t>.M.SAFSSIN.XX.SLI.EIF.XXXX.SX.XXX.XXX.IS.N.M</t>
  </si>
  <si>
    <t>.M.SAFSSIN.XX.PEN.EIF.XXXX.SX.XXX.XXX.IS.N.M</t>
  </si>
  <si>
    <t>.M.SAFSSIN.XX.SJO.EIF.XXXX.SX.XXX.XXX.IS.N.M</t>
  </si>
  <si>
    <t>.M.SAFSSIN.XX.YFT.EIF.XXXX.SX.XXX.XXX.IS.N.M</t>
  </si>
  <si>
    <t>.M.SAFSSIN.XX.SLY.EIF.XXXX.SX.XXX.XXX.IS.N.M</t>
  </si>
  <si>
    <t>.M.SAFSSIN.XX.FHL.EIF.XXXX.SX.XXX.XXX.IS.N.M</t>
  </si>
  <si>
    <t>.M.SAFSSIN.XX.INF.EIF.XXXX.SX.XXX.XXX.IS.N.M</t>
  </si>
  <si>
    <t>.M.SAFSSIN.XX.TRY.EIF.XXXX.SX.XXX.XXX.IS.N.M</t>
  </si>
  <si>
    <t>.M.SAFSSIN.XX.LIF.EIF.XXXX.SX.XXX.XXX.IS.N.M</t>
  </si>
  <si>
    <t>.M.SAF$$$$.XX.$$$.XXX.XXXX.SX.XXX.ISK.IS.N.M</t>
  </si>
  <si>
    <t>//Sundurliðun afleiður ISK</t>
  </si>
  <si>
    <t>.M.SAFVA$$.XX.$$$.XXX.XXXX.SX.XXX.ISK.IS.N.M</t>
  </si>
  <si>
    <t>.M.SAFVAIN.XX.ATV.XXX.XXXX.SX.XXX.ISK.IS.N.M</t>
  </si>
  <si>
    <t>.M.SAFVAIN.XX.FJA.XXX.XXXX.SX.XXX.ISK.IS.N.M</t>
  </si>
  <si>
    <t>.M.SAFVAIN.XX.INN.XXX.XXXX.SX.XXX.ISK.IS.N.M</t>
  </si>
  <si>
    <t>.M.SAFVAIN.XX.SLI.XXX.XXXX.SX.XXX.ISK.IS.N.M</t>
  </si>
  <si>
    <t>.M.SAFVAIN.XX.PEN.XXX.XXXX.SX.XXX.ISK.IS.N.M</t>
  </si>
  <si>
    <t>.M.SAFVAIN.XX.SJO.XXX.XXXX.SX.XXX.ISK.IS.N.M</t>
  </si>
  <si>
    <t>.M.SAFVAIN.XX.YFT.XXX.XXXX.SX.XXX.ISK.IS.N.M</t>
  </si>
  <si>
    <t>.M.SAFVAIN.XX.SLY.XXX.XXXX.SX.XXX.ISK.IS.N.M</t>
  </si>
  <si>
    <t>.M.SAFVAIN.XX.FHL.XXX.XXXX.SX.XXX.ISK.IS.N.M</t>
  </si>
  <si>
    <t>.M.SAFVAIN.XX.INF.XXX.XXXX.SX.XXX.ISK.IS.N.M</t>
  </si>
  <si>
    <t>.M.SAFVAIN.XX.TRY.XXX.XXXX.SX.XXX.ISK.IS.N.M</t>
  </si>
  <si>
    <t>.M.SAFVAIN.XX.LIF.XXX.XXXX.SX.XXX.ISK.IS.N.M</t>
  </si>
  <si>
    <t>.M.SAFVAIN.XX.OPI.XXX.XXXX.SX.XXX.ISK.IS.N.M</t>
  </si>
  <si>
    <t>.M.SAFVAIN.XX.RSS.XXX.XXXX.SX.XXX.ISK.IS.N.M</t>
  </si>
  <si>
    <t>.M.SAFVAIN.XX.BAJ.XXX.XXXX.SX.XXX.ISK.IS.N.M</t>
  </si>
  <si>
    <t>.M.SAFVAIN.XX.EIN.XXX.XXXX.SX.XXX.ISK.IS.N.M</t>
  </si>
  <si>
    <t>.M.SAFVAIN.XX.NPH.XXX.XXXX.SX.XXX.ISK.IS.N.M</t>
  </si>
  <si>
    <t>.M.SAFVAER.XX.ERL.XXX.XXXX.SX.XXX.ISK.IS.N.M</t>
  </si>
  <si>
    <t>.M.SAFVAER.XX.ERS.XXX.XXXX.SX.XXX.ISK.IS.N.M</t>
  </si>
  <si>
    <t>.M.SAFVAER.XX.ERI.XXX.XXXX.SX.XXX.ISK.IS.N.M</t>
  </si>
  <si>
    <t>.M.SAFVAER.XX.ERP.XXX.XXXX.SX.XXX.ISK.IS.N.M</t>
  </si>
  <si>
    <t>.M.SAFVAER.XX.ERV.XXX.XXXX.SX.XXX.ISK.IS.N.M</t>
  </si>
  <si>
    <t>.M.SAFVAER.XX.ERF.XXX.XXXX.SX.XXX.ISK.IS.N.M</t>
  </si>
  <si>
    <t>.M.SAFVAER.XX.ERO.XXX.XXXX.SX.XXX.ISK.IS.N.M</t>
  </si>
  <si>
    <t>.M.SAFVAER.XX.ERA.XXX.XXXX.SX.XXX.ISK.IS.N.M</t>
  </si>
  <si>
    <t>.M.SAFFR$$.XX.$$$.XXX.XXXX.SX.XXX.ISK.IS.N.M</t>
  </si>
  <si>
    <t>.M.SAFFRIN.XX.ATV.XXX.XXXX.SX.XXX.ISK.IS.N.M</t>
  </si>
  <si>
    <t>.M.SAFFRIN.XX.FJA.XXX.XXXX.SX.XXX.ISK.IS.N.M</t>
  </si>
  <si>
    <t>.M.SAFFRIN.XX.INN.XXX.XXXX.SX.XXX.ISK.IS.N.M</t>
  </si>
  <si>
    <t>.M.SAFFRIN.XX.SLI.XXX.XXXX.SX.XXX.ISK.IS.N.M</t>
  </si>
  <si>
    <t>.M.SAFFRIN.XX.PEN.XXX.XXXX.SX.XXX.ISK.IS.N.M</t>
  </si>
  <si>
    <t>.M.SAFFRIN.XX.SJO.XXX.XXXX.SX.XXX.ISK.IS.N.M</t>
  </si>
  <si>
    <t>.M.SAFFRIN.XX.YFT.XXX.XXXX.SX.XXX.ISK.IS.N.M</t>
  </si>
  <si>
    <t>.M.SAFFRIN.XX.SLY.XXX.XXXX.SX.XXX.ISK.IS.N.M</t>
  </si>
  <si>
    <t>.M.SAFFRIN.XX.FHL.XXX.XXXX.SX.XXX.ISK.IS.N.M</t>
  </si>
  <si>
    <t>.M.SAFFRIN.XX.INF.XXX.XXXX.SX.XXX.ISK.IS.N.M</t>
  </si>
  <si>
    <t>.M.SAFFRIN.XX.TRY.XXX.XXXX.SX.XXX.ISK.IS.N.M</t>
  </si>
  <si>
    <t>.M.SAFFRIN.XX.LIF.XXX.XXXX.SX.XXX.ISK.IS.N.M</t>
  </si>
  <si>
    <t>.M.SAFFRIN.XX.OPI.XXX.XXXX.SX.XXX.ISK.IS.N.M</t>
  </si>
  <si>
    <t>.M.SAFFRIN.XX.RSS.XXX.XXXX.SX.XXX.ISK.IS.N.M</t>
  </si>
  <si>
    <t>.M.SAFFRIN.XX.BAJ.XXX.XXXX.SX.XXX.ISK.IS.N.M</t>
  </si>
  <si>
    <t>.M.SAFFRIN.XX.EIN.XXX.XXXX.SX.XXX.ISK.IS.N.M</t>
  </si>
  <si>
    <t>.M.SAFFRIN.XX.NPH.XXX.XXXX.SX.XXX.ISK.IS.N.M</t>
  </si>
  <si>
    <t>.M.SAFFRER.XX.ERL.XXX.XXXX.SX.XXX.ISK.IS.N.M</t>
  </si>
  <si>
    <t>.M.SAFFRER.XX.ERS.XXX.XXXX.SX.XXX.ISK.IS.N.M</t>
  </si>
  <si>
    <t>.M.SAFFRER.XX.ERI.XXX.XXXX.SX.XXX.ISK.IS.N.M</t>
  </si>
  <si>
    <t>.M.SAFFRER.XX.ERP.XXX.XXXX.SX.XXX.ISK.IS.N.M</t>
  </si>
  <si>
    <t>.M.SAFFRER.XX.ERV.XXX.XXXX.SX.XXX.ISK.IS.N.M</t>
  </si>
  <si>
    <t>.M.SAFFRER.XX.ERF.XXX.XXXX.SX.XXX.ISK.IS.N.M</t>
  </si>
  <si>
    <t>.M.SAFFRER.XX.ERO.XXX.XXXX.SX.XXX.ISK.IS.N.M</t>
  </si>
  <si>
    <t>.M.SAFFRER.XX.ERA.XXX.XXXX.SX.XXX.ISK.IS.N.M</t>
  </si>
  <si>
    <t>.M.SAFSK$$.XX.$$$.XXX.XXXX.SX.XXX.ISK.IS.N.M</t>
  </si>
  <si>
    <t>.M.SAFSKIN.XX.ATV.XXX.XXXX.SX.XXX.ISK.IS.N.M</t>
  </si>
  <si>
    <t>.M.SAFSKIN.XX.FJA.XXX.XXXX.SX.XXX.ISK.IS.N.M</t>
  </si>
  <si>
    <t>.M.SAFSKIN.XX.INN.XXX.XXXX.SX.XXX.ISK.IS.N.M</t>
  </si>
  <si>
    <t>.M.SAFSKIN.XX.SLI.XXX.XXXX.SX.XXX.ISK.IS.N.M</t>
  </si>
  <si>
    <t>.M.SAFSKIN.XX.PEN.XXX.XXXX.SX.XXX.ISK.IS.N.M</t>
  </si>
  <si>
    <t>.M.SAFSKIN.XX.SJO.XXX.XXXX.SX.XXX.ISK.IS.N.M</t>
  </si>
  <si>
    <t>.M.SAFSKIN.XX.YFT.XXX.XXXX.SX.XXX.ISK.IS.N.M</t>
  </si>
  <si>
    <t>.M.SAFSKIN.XX.SLY.XXX.XXXX.SX.XXX.ISK.IS.N.M</t>
  </si>
  <si>
    <t>.M.SAFSKIN.XX.FHL.XXX.XXXX.SX.XXX.ISK.IS.N.M</t>
  </si>
  <si>
    <t>.M.SAFSKIN.XX.INF.XXX.XXXX.SX.XXX.ISK.IS.N.M</t>
  </si>
  <si>
    <t>.M.SAFSKIN.XX.TRY.XXX.XXXX.SX.XXX.ISK.IS.N.M</t>
  </si>
  <si>
    <t>.M.SAFSKIN.XX.LIF.XXX.XXXX.SX.XXX.ISK.IS.N.M</t>
  </si>
  <si>
    <t>.M.SAFSKIN.XX.OPI.XXX.XXXX.SX.XXX.ISK.IS.N.M</t>
  </si>
  <si>
    <t>.M.SAFSKIN.XX.RSS.XXX.XXXX.SX.XXX.ISK.IS.N.M</t>
  </si>
  <si>
    <t>.M.SAFSKIN.XX.BAJ.XXX.XXXX.SX.XXX.ISK.IS.N.M</t>
  </si>
  <si>
    <t>.M.SAFSKIN.XX.EIN.XXX.XXXX.SX.XXX.ISK.IS.N.M</t>
  </si>
  <si>
    <t>.M.SAFSKIN.XX.NPH.XXX.XXXX.SX.XXX.ISK.IS.N.M</t>
  </si>
  <si>
    <t>.M.SAFSKER.XX.ERL.XXX.XXXX.SX.XXX.ISK.IS.N.M</t>
  </si>
  <si>
    <t>.M.SAFSKER.XX.ERS.XXX.XXXX.SX.XXX.ISK.IS.N.M</t>
  </si>
  <si>
    <t>.M.SAFSKER.XX.ERI.XXX.XXXX.SX.XXX.ISK.IS.N.M</t>
  </si>
  <si>
    <t>.M.SAFSKER.XX.ERP.XXX.XXXX.SX.XXX.ISK.IS.N.M</t>
  </si>
  <si>
    <t>.M.SAFSKER.XX.ERV.XXX.XXXX.SX.XXX.ISK.IS.N.M</t>
  </si>
  <si>
    <t>.M.SAFSKER.XX.ERF.XXX.XXXX.SX.XXX.ISK.IS.N.M</t>
  </si>
  <si>
    <t>.M.SAFSKER.XX.ERO.XXX.XXXX.SX.XXX.ISK.IS.N.M</t>
  </si>
  <si>
    <t>.M.SAFSKER.XX.ERA.XXX.XXXX.SX.XXX.ISK.IS.N.M</t>
  </si>
  <si>
    <t>.M.SAFSS$$.XX.$$$.XXX.XXXX.SX.XXX.ISK.IS.N.M</t>
  </si>
  <si>
    <t>.M.SAFSSIN.XX.ATV.XXX.XXXX.SX.XXX.ISK.IS.N.M</t>
  </si>
  <si>
    <t>.M.SAFSSIN.XX.FJA.XXX.XXXX.SX.XXX.ISK.IS.N.M</t>
  </si>
  <si>
    <t>.M.SAFSSIN.XX.INN.XXX.XXXX.SX.XXX.ISK.IS.N.M</t>
  </si>
  <si>
    <t>.M.SAFSSIN.XX.SLI.XXX.XXXX.SX.XXX.ISK.IS.N.M</t>
  </si>
  <si>
    <t>.M.SAFSSIN.XX.PEN.XXX.XXXX.SX.XXX.ISK.IS.N.M</t>
  </si>
  <si>
    <t>.M.SAFSSIN.XX.SJO.XXX.XXXX.SX.XXX.ISK.IS.N.M</t>
  </si>
  <si>
    <t>.M.SAFSSIN.XX.YFT.XXX.XXXX.SX.XXX.ISK.IS.N.M</t>
  </si>
  <si>
    <t>.M.SAFSSIN.XX.SLY.XXX.XXXX.SX.XXX.ISK.IS.N.M</t>
  </si>
  <si>
    <t>.M.SAFSSIN.XX.FHL.XXX.XXXX.SX.XXX.ISK.IS.N.M</t>
  </si>
  <si>
    <t>.M.SAFSSIN.XX.INF.XXX.XXXX.SX.XXX.ISK.IS.N.M</t>
  </si>
  <si>
    <t>.M.SAFSSIN.XX.TRY.XXX.XXXX.SX.XXX.ISK.IS.N.M</t>
  </si>
  <si>
    <t>.M.SAFSSIN.XX.LIF.XXX.XXXX.SX.XXX.ISK.IS.N.M</t>
  </si>
  <si>
    <t>.M.SAFSSIN.XX.OPI.XXX.XXXX.SX.XXX.ISK.IS.N.M</t>
  </si>
  <si>
    <t>.M.SAFSSIN.XX.RSS.XXX.XXXX.SX.XXX.ISK.IS.N.M</t>
  </si>
  <si>
    <t>.M.SAFSSIN.XX.BAJ.XXX.XXXX.SX.XXX.ISK.IS.N.M</t>
  </si>
  <si>
    <t>.M.SAFSSIN.XX.EIN.XXX.XXXX.SX.XXX.ISK.IS.N.M</t>
  </si>
  <si>
    <t>.M.SAFSSIN.XX.NPH.XXX.XXXX.SX.XXX.ISK.IS.N.M</t>
  </si>
  <si>
    <t>.M.SAFSSER.XX.ERL.XXX.XXXX.SX.XXX.ISK.IS.N.M</t>
  </si>
  <si>
    <t>.M.SAFSSER.XX.ERS.XXX.XXXX.SX.XXX.ISK.IS.N.M</t>
  </si>
  <si>
    <t>.M.SAFSSER.XX.ERI.XXX.XXXX.SX.XXX.ISK.IS.N.M</t>
  </si>
  <si>
    <t>.M.SAFSSER.XX.ERP.XXX.XXXX.SX.XXX.ISK.IS.N.M</t>
  </si>
  <si>
    <t>.M.SAFSSER.XX.ERV.XXX.XXXX.SX.XXX.ISK.IS.N.M</t>
  </si>
  <si>
    <t>.M.SAFSSER.XX.ERF.XXX.XXXX.SX.XXX.ISK.IS.N.M</t>
  </si>
  <si>
    <t>.M.SAFSSER.XX.ERO.XXX.XXXX.SX.XXX.ISK.IS.N.M</t>
  </si>
  <si>
    <t>.M.SAFSSER.XX.ERA.XXX.XXXX.SX.XXX.ISK.IS.N.M</t>
  </si>
  <si>
    <t>.M.SAFSSEH.XX.ERL.XXX.XXXX.SX.XXX.ISK.IS.N.M</t>
  </si>
  <si>
    <t>.M.SAFSSES.XX.ERL.XXX.XXXX.SX.SKT.ISK.IS.N.M</t>
  </si>
  <si>
    <t>.M.SAFSSES.XX.ERL.XXX.XXXX.SX.LAT.ISK.IS.N.M</t>
  </si>
  <si>
    <t>.M.SAF$$$$.XX.$$$.XXX.XXXX.SX.XXX.EUR.IS.N.M</t>
  </si>
  <si>
    <t>//Sundurliðun afleiður EUR</t>
  </si>
  <si>
    <t>.M.SAFVA$$.XX.$$$.XXX.XXXX.SX.XXX.EUR.IS.N.M</t>
  </si>
  <si>
    <t>.M.SAFVAIN.XX.ATV.XXX.XXXX.SX.XXX.EUR.IS.N.M</t>
  </si>
  <si>
    <t>.M.SAFVAIN.XX.FJA.XXX.XXXX.SX.XXX.EUR.IS.N.M</t>
  </si>
  <si>
    <t>.M.SAFVAIN.XX.INN.XXX.XXXX.SX.XXX.EUR.IS.N.M</t>
  </si>
  <si>
    <t>.M.SAFVAIN.XX.SLI.XXX.XXXX.SX.XXX.EUR.IS.N.M</t>
  </si>
  <si>
    <t>.M.SAFVAIN.XX.PEN.XXX.XXXX.SX.XXX.EUR.IS.N.M</t>
  </si>
  <si>
    <t>.M.SAFVAIN.XX.SJO.XXX.XXXX.SX.XXX.EUR.IS.N.M</t>
  </si>
  <si>
    <t>.M.SAFVAIN.XX.YFT.XXX.XXXX.SX.XXX.EUR.IS.N.M</t>
  </si>
  <si>
    <t>.M.SAFVAIN.XX.SLY.XXX.XXXX.SX.XXX.EUR.IS.N.M</t>
  </si>
  <si>
    <t>.M.SAFVAIN.XX.FHL.XXX.XXXX.SX.XXX.EUR.IS.N.M</t>
  </si>
  <si>
    <t>.M.SAFVAIN.XX.INF.XXX.XXXX.SX.XXX.EUR.IS.N.M</t>
  </si>
  <si>
    <t>.M.SAFVAIN.XX.TRY.XXX.XXXX.SX.XXX.EUR.IS.N.M</t>
  </si>
  <si>
    <t>.M.SAFVAIN.XX.LIF.XXX.XXXX.SX.XXX.EUR.IS.N.M</t>
  </si>
  <si>
    <t>.M.SAFVAIN.XX.OPI.XXX.XXXX.SX.XXX.EUR.IS.N.M</t>
  </si>
  <si>
    <t>.M.SAFVAIN.XX.RSS.XXX.XXXX.SX.XXX.EUR.IS.N.M</t>
  </si>
  <si>
    <t>.M.SAFVAIN.XX.BAJ.XXX.XXXX.SX.XXX.EUR.IS.N.M</t>
  </si>
  <si>
    <t>.M.SAFVAIN.XX.EIN.XXX.XXXX.SX.XXX.EUR.IS.N.M</t>
  </si>
  <si>
    <t>.M.SAFVAIN.XX.NPH.XXX.XXXX.SX.XXX.EUR.IS.N.M</t>
  </si>
  <si>
    <t>.M.SAFVAER.XX.ERL.XXX.XXXX.SX.XXX.EUR.IS.N.M</t>
  </si>
  <si>
    <t>.M.SAFVAER.XX.ERS.XXX.XXXX.SX.XXX.EUR.IS.N.M</t>
  </si>
  <si>
    <t>.M.SAFVAER.XX.ERI.XXX.XXXX.SX.XXX.EUR.IS.N.M</t>
  </si>
  <si>
    <t>.M.SAFVAER.XX.ERP.XXX.XXXX.SX.XXX.EUR.IS.N.M</t>
  </si>
  <si>
    <t>.M.SAFVAER.XX.ERV.XXX.XXXX.SX.XXX.EUR.IS.N.M</t>
  </si>
  <si>
    <t>.M.SAFVAER.XX.ERF.XXX.XXXX.SX.XXX.EUR.IS.N.M</t>
  </si>
  <si>
    <t>.M.SAFVAER.XX.ERO.XXX.XXXX.SX.XXX.EUR.IS.N.M</t>
  </si>
  <si>
    <t>.M.SAFVAER.XX.ERA.XXX.XXXX.SX.XXX.EUR.IS.N.M</t>
  </si>
  <si>
    <t>.M.SAFFR$$.XX.$$$.XXX.XXXX.SX.XXX.EUR.IS.N.M</t>
  </si>
  <si>
    <t>.M.SAFFRIN.XX.ATV.XXX.XXXX.SX.XXX.EUR.IS.N.M</t>
  </si>
  <si>
    <t>.M.SAFFRIN.XX.FJA.XXX.XXXX.SX.XXX.EUR.IS.N.M</t>
  </si>
  <si>
    <t>.M.SAFFRIN.XX.INN.XXX.XXXX.SX.XXX.EUR.IS.N.M</t>
  </si>
  <si>
    <t>.M.SAFFRIN.XX.SLI.XXX.XXXX.SX.XXX.EUR.IS.N.M</t>
  </si>
  <si>
    <t>.M.SAFFRIN.XX.PEN.XXX.XXXX.SX.XXX.EUR.IS.N.M</t>
  </si>
  <si>
    <t>.M.SAFFRIN.XX.SJO.XXX.XXXX.SX.XXX.EUR.IS.N.M</t>
  </si>
  <si>
    <t>.M.SAFFRIN.XX.YFT.XXX.XXXX.SX.XXX.EUR.IS.N.M</t>
  </si>
  <si>
    <t>.M.SAFFRIN.XX.SLY.XXX.XXXX.SX.XXX.EUR.IS.N.M</t>
  </si>
  <si>
    <t>.M.SAFFRIN.XX.FHL.XXX.XXXX.SX.XXX.EUR.IS.N.M</t>
  </si>
  <si>
    <t>.M.SAFFRIN.XX.INF.XXX.XXXX.SX.XXX.EUR.IS.N.M</t>
  </si>
  <si>
    <t>.M.SAFFRIN.XX.TRY.XXX.XXXX.SX.XXX.EUR.IS.N.M</t>
  </si>
  <si>
    <t>.M.SAFFRIN.XX.LIF.XXX.XXXX.SX.XXX.EUR.IS.N.M</t>
  </si>
  <si>
    <t>.M.SAFFRIN.XX.OPI.XXX.XXXX.SX.XXX.EUR.IS.N.M</t>
  </si>
  <si>
    <t>.M.SAFFRIN.XX.RSS.XXX.XXXX.SX.XXX.EUR.IS.N.M</t>
  </si>
  <si>
    <t>.M.SAFFRIN.XX.BAJ.XXX.XXXX.SX.XXX.EUR.IS.N.M</t>
  </si>
  <si>
    <t>.M.SAFFRIN.XX.EIN.XXX.XXXX.SX.XXX.EUR.IS.N.M</t>
  </si>
  <si>
    <t>.M.SAFFRIN.XX.NPH.XXX.XXXX.SX.XXX.EUR.IS.N.M</t>
  </si>
  <si>
    <t>.M.SAFFRER.XX.ERL.XXX.XXXX.SX.XXX.EUR.IS.N.M</t>
  </si>
  <si>
    <t>.M.SAFFRER.XX.ERS.XXX.XXXX.SX.XXX.EUR.IS.N.M</t>
  </si>
  <si>
    <t>.M.SAFFRER.XX.ERI.XXX.XXXX.SX.XXX.EUR.IS.N.M</t>
  </si>
  <si>
    <t>.M.SAFFRER.XX.ERP.XXX.XXXX.SX.XXX.EUR.IS.N.M</t>
  </si>
  <si>
    <t>.M.SAFFRER.XX.ERV.XXX.XXXX.SX.XXX.EUR.IS.N.M</t>
  </si>
  <si>
    <t>.M.SAFFRER.XX.ERF.XXX.XXXX.SX.XXX.EUR.IS.N.M</t>
  </si>
  <si>
    <t>.M.SAFFRER.XX.ERO.XXX.XXXX.SX.XXX.EUR.IS.N.M</t>
  </si>
  <si>
    <t>.M.SAFFRER.XX.ERA.XXX.XXXX.SX.XXX.EUR.IS.N.M</t>
  </si>
  <si>
    <t>.M.SAFSK$$.XX.$$$.XXX.XXXX.SX.XXX.EUR.IS.N.M</t>
  </si>
  <si>
    <t>.M.SAFSKIN.XX.ATV.XXX.XXXX.SX.XXX.EUR.IS.N.M</t>
  </si>
  <si>
    <t>.M.SAFSKIN.XX.FJA.XXX.XXXX.SX.XXX.EUR.IS.N.M</t>
  </si>
  <si>
    <t>.M.SAFSKIN.XX.INN.XXX.XXXX.SX.XXX.EUR.IS.N.M</t>
  </si>
  <si>
    <t>.M.SAFSKIN.XX.SLI.XXX.XXXX.SX.XXX.EUR.IS.N.M</t>
  </si>
  <si>
    <t>.M.SAFSKIN.XX.PEN.XXX.XXXX.SX.XXX.EUR.IS.N.M</t>
  </si>
  <si>
    <t>.M.SAFSKIN.XX.SJO.XXX.XXXX.SX.XXX.EUR.IS.N.M</t>
  </si>
  <si>
    <t>.M.SAFSKIN.XX.YFT.XXX.XXXX.SX.XXX.EUR.IS.N.M</t>
  </si>
  <si>
    <t>.M.SAFSKIN.XX.SLY.XXX.XXXX.SX.XXX.EUR.IS.N.M</t>
  </si>
  <si>
    <t>.M.SAFSKIN.XX.FHL.XXX.XXXX.SX.XXX.EUR.IS.N.M</t>
  </si>
  <si>
    <t>.M.SAFSKIN.XX.INF.XXX.XXXX.SX.XXX.EUR.IS.N.M</t>
  </si>
  <si>
    <t>.M.SAFSKIN.XX.TRY.XXX.XXXX.SX.XXX.EUR.IS.N.M</t>
  </si>
  <si>
    <t>.M.SAFSKIN.XX.LIF.XXX.XXXX.SX.XXX.EUR.IS.N.M</t>
  </si>
  <si>
    <t>.M.SAFSKIN.XX.OPI.XXX.XXXX.SX.XXX.EUR.IS.N.M</t>
  </si>
  <si>
    <t>.M.SAFSKIN.XX.RSS.XXX.XXXX.SX.XXX.EUR.IS.N.M</t>
  </si>
  <si>
    <t>.M.SAFSKIN.XX.BAJ.XXX.XXXX.SX.XXX.EUR.IS.N.M</t>
  </si>
  <si>
    <t>.M.SAFSKIN.XX.EIN.XXX.XXXX.SX.XXX.EUR.IS.N.M</t>
  </si>
  <si>
    <t>.M.SAFSKIN.XX.NPH.XXX.XXXX.SX.XXX.EUR.IS.N.M</t>
  </si>
  <si>
    <t>.M.SAFSKER.XX.ERL.XXX.XXXX.SX.XXX.EUR.IS.N.M</t>
  </si>
  <si>
    <t>.M.SAFSKER.XX.ERS.XXX.XXXX.SX.XXX.EUR.IS.N.M</t>
  </si>
  <si>
    <t>.M.SAFSKER.XX.ERI.XXX.XXXX.SX.XXX.EUR.IS.N.M</t>
  </si>
  <si>
    <t>.M.SAFSKER.XX.ERP.XXX.XXXX.SX.XXX.EUR.IS.N.M</t>
  </si>
  <si>
    <t>.M.SAFSKER.XX.ERV.XXX.XXXX.SX.XXX.EUR.IS.N.M</t>
  </si>
  <si>
    <t>.M.SAFSKER.XX.ERF.XXX.XXXX.SX.XXX.EUR.IS.N.M</t>
  </si>
  <si>
    <t>.M.SAFSKER.XX.ERO.XXX.XXXX.SX.XXX.EUR.IS.N.M</t>
  </si>
  <si>
    <t>.M.SAFSKER.XX.ERA.XXX.XXXX.SX.XXX.EUR.IS.N.M</t>
  </si>
  <si>
    <t>.M.SAFSS$$.XX.$$$.XXX.XXXX.SX.XXX.EUR.IS.N.M</t>
  </si>
  <si>
    <t>.M.SAFSSIN.XX.ATV.XXX.XXXX.SX.XXX.EUR.IS.N.M</t>
  </si>
  <si>
    <t>.M.SAFSSIN.XX.FJA.XXX.XXXX.SX.XXX.EUR.IS.N.M</t>
  </si>
  <si>
    <t>.M.SAFSSIN.XX.INN.XXX.XXXX.SX.XXX.EUR.IS.N.M</t>
  </si>
  <si>
    <t>.M.SAFSSIN.XX.SLI.XXX.XXXX.SX.XXX.EUR.IS.N.M</t>
  </si>
  <si>
    <t>.M.SAFSSIN.XX.PEN.XXX.XXXX.SX.XXX.EUR.IS.N.M</t>
  </si>
  <si>
    <t>.M.SAFSSIN.XX.SJO.XXX.XXXX.SX.XXX.EUR.IS.N.M</t>
  </si>
  <si>
    <t>.M.SAFSSIN.XX.YFT.XXX.XXXX.SX.XXX.EUR.IS.N.M</t>
  </si>
  <si>
    <t>.M.SAFSSIN.XX.SLY.XXX.XXXX.SX.XXX.EUR.IS.N.M</t>
  </si>
  <si>
    <t>.M.SAFSSIN.XX.FHL.XXX.XXXX.SX.XXX.EUR.IS.N.M</t>
  </si>
  <si>
    <t>.M.SAFSSIN.XX.INF.XXX.XXXX.SX.XXX.EUR.IS.N.M</t>
  </si>
  <si>
    <t>.M.SAFSSIN.XX.TRY.XXX.XXXX.SX.XXX.EUR.IS.N.M</t>
  </si>
  <si>
    <t>.M.SAFSSIN.XX.LIF.XXX.XXXX.SX.XXX.EUR.IS.N.M</t>
  </si>
  <si>
    <t>.M.SAFSSIN.XX.OPI.XXX.XXXX.SX.XXX.EUR.IS.N.M</t>
  </si>
  <si>
    <t>.M.SAFSSIN.XX.RSS.XXX.XXXX.SX.XXX.EUR.IS.N.M</t>
  </si>
  <si>
    <t>.M.SAFSSIN.XX.BAJ.XXX.XXXX.SX.XXX.EUR.IS.N.M</t>
  </si>
  <si>
    <t>.M.SAFSSIN.XX.EIN.XXX.XXXX.SX.XXX.EUR.IS.N.M</t>
  </si>
  <si>
    <t>.M.SAFSSIN.XX.NPH.XXX.XXXX.SX.XXX.EUR.IS.N.M</t>
  </si>
  <si>
    <t>.M.SAFSSER.XX.ERL.XXX.XXXX.SX.XXX.EUR.IS.N.M</t>
  </si>
  <si>
    <t>.M.SAFSSER.XX.ERS.XXX.XXXX.SX.XXX.EUR.IS.N.M</t>
  </si>
  <si>
    <t>.M.SAFSSER.XX.ERI.XXX.XXXX.SX.XXX.EUR.IS.N.M</t>
  </si>
  <si>
    <t>.M.SAFSSER.XX.ERP.XXX.XXXX.SX.XXX.EUR.IS.N.M</t>
  </si>
  <si>
    <t>.M.SAFSSER.XX.ERV.XXX.XXXX.SX.XXX.EUR.IS.N.M</t>
  </si>
  <si>
    <t>.M.SAFSSER.XX.ERF.XXX.XXXX.SX.XXX.EUR.IS.N.M</t>
  </si>
  <si>
    <t>.M.SAFSSER.XX.ERO.XXX.XXXX.SX.XXX.EUR.IS.N.M</t>
  </si>
  <si>
    <t>.M.SAFSSER.XX.ERA.XXX.XXXX.SX.XXX.EUR.IS.N.M</t>
  </si>
  <si>
    <t>.M.SAFSSEH.XX.ERL.XXX.XXXX.SX.XXX.EUR.IS.N.M</t>
  </si>
  <si>
    <t>.M.SAFSSES.XX.ERL.XXX.XXXX.SX.SKT.EUR.IS.N.M</t>
  </si>
  <si>
    <t>.M.SAFSSES.XX.ERL.XXX.XXXX.SX.LAT.EUR.IS.N.M</t>
  </si>
  <si>
    <t>.M.SAF$$$$.XX.$$$.XXX.XXXX.SX.XXX.USD.IS.N.M</t>
  </si>
  <si>
    <t>//Sundurliðun afleiður USD</t>
  </si>
  <si>
    <t>.M.SAFVA$$.XX.$$$.XXX.XXXX.SX.XXX.USD.IS.N.M</t>
  </si>
  <si>
    <t>.M.SAFVAIN.XX.ATV.XXX.XXXX.SX.XXX.USD.IS.N.M</t>
  </si>
  <si>
    <t>.M.SAFVAIN.XX.FJA.XXX.XXXX.SX.XXX.USD.IS.N.M</t>
  </si>
  <si>
    <t>.M.SAFVAIN.XX.INN.XXX.XXXX.SX.XXX.USD.IS.N.M</t>
  </si>
  <si>
    <t>.M.SAFVAIN.XX.SLI.XXX.XXXX.SX.XXX.USD.IS.N.M</t>
  </si>
  <si>
    <t>.M.SAFVAIN.XX.PEN.XXX.XXXX.SX.XXX.USD.IS.N.M</t>
  </si>
  <si>
    <t>.M.SAFVAIN.XX.SJO.XXX.XXXX.SX.XXX.USD.IS.N.M</t>
  </si>
  <si>
    <t>.M.SAFVAIN.XX.YFT.XXX.XXXX.SX.XXX.USD.IS.N.M</t>
  </si>
  <si>
    <t>.M.SAFVAIN.XX.SLY.XXX.XXXX.SX.XXX.USD.IS.N.M</t>
  </si>
  <si>
    <t>.M.SAFVAIN.XX.FHL.XXX.XXXX.SX.XXX.USD.IS.N.M</t>
  </si>
  <si>
    <t>.M.SAFVAIN.XX.INF.XXX.XXXX.SX.XXX.USD.IS.N.M</t>
  </si>
  <si>
    <t>.M.SAFVAIN.XX.TRY.XXX.XXXX.SX.XXX.USD.IS.N.M</t>
  </si>
  <si>
    <t>.M.SAFVAIN.XX.LIF.XXX.XXXX.SX.XXX.USD.IS.N.M</t>
  </si>
  <si>
    <t>.M.SAFVAIN.XX.OPI.XXX.XXXX.SX.XXX.USD.IS.N.M</t>
  </si>
  <si>
    <t>.M.SAFVAIN.XX.RSS.XXX.XXXX.SX.XXX.USD.IS.N.M</t>
  </si>
  <si>
    <t>.M.SAFVAIN.XX.BAJ.XXX.XXXX.SX.XXX.USD.IS.N.M</t>
  </si>
  <si>
    <t>.M.SAFVAIN.XX.EIN.XXX.XXXX.SX.XXX.USD.IS.N.M</t>
  </si>
  <si>
    <t>.M.SAFVAIN.XX.NPH.XXX.XXXX.SX.XXX.USD.IS.N.M</t>
  </si>
  <si>
    <t>.M.SAFVAER.XX.ERL.XXX.XXXX.SX.XXX.USD.IS.N.M</t>
  </si>
  <si>
    <t>.M.SAFVAER.XX.ERS.XXX.XXXX.SX.XXX.USD.IS.N.M</t>
  </si>
  <si>
    <t>.M.SAFVAER.XX.ERI.XXX.XXXX.SX.XXX.USD.IS.N.M</t>
  </si>
  <si>
    <t>.M.SAFVAER.XX.ERP.XXX.XXXX.SX.XXX.USD.IS.N.M</t>
  </si>
  <si>
    <t>.M.SAFVAER.XX.ERV.XXX.XXXX.SX.XXX.USD.IS.N.M</t>
  </si>
  <si>
    <t>.M.SAFVAER.XX.ERF.XXX.XXXX.SX.XXX.USD.IS.N.M</t>
  </si>
  <si>
    <t>.M.SAFVAER.XX.ERO.XXX.XXXX.SX.XXX.USD.IS.N.M</t>
  </si>
  <si>
    <t>.M.SAFVAER.XX.ERA.XXX.XXXX.SX.XXX.USD.IS.N.M</t>
  </si>
  <si>
    <t>.M.SAFFR$$.XX.$$$.XXX.XXXX.SX.XXX.USD.IS.N.M</t>
  </si>
  <si>
    <t>.M.SAFFRIN.XX.ATV.XXX.XXXX.SX.XXX.USD.IS.N.M</t>
  </si>
  <si>
    <t>.M.SAFFRIN.XX.FJA.XXX.XXXX.SX.XXX.USD.IS.N.M</t>
  </si>
  <si>
    <t>.M.SAFFRIN.XX.INN.XXX.XXXX.SX.XXX.USD.IS.N.M</t>
  </si>
  <si>
    <t>.M.SAFFRIN.XX.SLI.XXX.XXXX.SX.XXX.USD.IS.N.M</t>
  </si>
  <si>
    <t>.M.SAFFRIN.XX.PEN.XXX.XXXX.SX.XXX.USD.IS.N.M</t>
  </si>
  <si>
    <t>.M.SAFFRIN.XX.SJO.XXX.XXXX.SX.XXX.USD.IS.N.M</t>
  </si>
  <si>
    <t>.M.SAFFRIN.XX.YFT.XXX.XXXX.SX.XXX.USD.IS.N.M</t>
  </si>
  <si>
    <t>.M.SAFFRIN.XX.SLY.XXX.XXXX.SX.XXX.USD.IS.N.M</t>
  </si>
  <si>
    <t>.M.SAFFRIN.XX.FHL.XXX.XXXX.SX.XXX.USD.IS.N.M</t>
  </si>
  <si>
    <t>.M.SAFFRIN.XX.INF.XXX.XXXX.SX.XXX.USD.IS.N.M</t>
  </si>
  <si>
    <t>.M.SAFFRIN.XX.TRY.XXX.XXXX.SX.XXX.USD.IS.N.M</t>
  </si>
  <si>
    <t>.M.SAFFRIN.XX.LIF.XXX.XXXX.SX.XXX.USD.IS.N.M</t>
  </si>
  <si>
    <t>.M.SAFFRIN.XX.OPI.XXX.XXXX.SX.XXX.USD.IS.N.M</t>
  </si>
  <si>
    <t>.M.SAFFRIN.XX.RSS.XXX.XXXX.SX.XXX.USD.IS.N.M</t>
  </si>
  <si>
    <t>.M.SAFFRIN.XX.BAJ.XXX.XXXX.SX.XXX.USD.IS.N.M</t>
  </si>
  <si>
    <t>.M.SAFFRIN.XX.EIN.XXX.XXXX.SX.XXX.USD.IS.N.M</t>
  </si>
  <si>
    <t>.M.SAFFRIN.XX.NPH.XXX.XXXX.SX.XXX.USD.IS.N.M</t>
  </si>
  <si>
    <t>.M.SAFFRER.XX.ERL.XXX.XXXX.SX.XXX.USD.IS.N.M</t>
  </si>
  <si>
    <t>.M.SAFFRER.XX.ERS.XXX.XXXX.SX.XXX.USD.IS.N.M</t>
  </si>
  <si>
    <t>.M.SAFFRER.XX.ERI.XXX.XXXX.SX.XXX.USD.IS.N.M</t>
  </si>
  <si>
    <t>.M.SAFFRER.XX.ERP.XXX.XXXX.SX.XXX.USD.IS.N.M</t>
  </si>
  <si>
    <t>.M.SAFFRER.XX.ERV.XXX.XXXX.SX.XXX.USD.IS.N.M</t>
  </si>
  <si>
    <t>.M.SAFFRER.XX.ERF.XXX.XXXX.SX.XXX.USD.IS.N.M</t>
  </si>
  <si>
    <t>.M.SAFFRER.XX.ERO.XXX.XXXX.SX.XXX.USD.IS.N.M</t>
  </si>
  <si>
    <t>.M.SAFFRER.XX.ERA.XXX.XXXX.SX.XXX.USD.IS.N.M</t>
  </si>
  <si>
    <t>.M.SAFSK$$.XX.$$$.XXX.XXXX.SX.XXX.USD.IS.N.M</t>
  </si>
  <si>
    <t>.M.SAFSKIN.XX.ATV.XXX.XXXX.SX.XXX.USD.IS.N.M</t>
  </si>
  <si>
    <t>.M.SAFSKIN.XX.FJA.XXX.XXXX.SX.XXX.USD.IS.N.M</t>
  </si>
  <si>
    <t>.M.SAFSKIN.XX.INN.XXX.XXXX.SX.XXX.USD.IS.N.M</t>
  </si>
  <si>
    <t>.M.SAFSKIN.XX.SLI.XXX.XXXX.SX.XXX.USD.IS.N.M</t>
  </si>
  <si>
    <t>.M.SAFSKIN.XX.PEN.XXX.XXXX.SX.XXX.USD.IS.N.M</t>
  </si>
  <si>
    <t>.M.SAFSKIN.XX.SJO.XXX.XXXX.SX.XXX.USD.IS.N.M</t>
  </si>
  <si>
    <t>.M.SAFSKIN.XX.YFT.XXX.XXXX.SX.XXX.USD.IS.N.M</t>
  </si>
  <si>
    <t>.M.SAFSKIN.XX.SLY.XXX.XXXX.SX.XXX.USD.IS.N.M</t>
  </si>
  <si>
    <t>.M.SAFSKIN.XX.FHL.XXX.XXXX.SX.XXX.USD.IS.N.M</t>
  </si>
  <si>
    <t>.M.SAFSKIN.XX.INF.XXX.XXXX.SX.XXX.USD.IS.N.M</t>
  </si>
  <si>
    <t>.M.SAFSKIN.XX.TRY.XXX.XXXX.SX.XXX.USD.IS.N.M</t>
  </si>
  <si>
    <t>.M.SAFSKIN.XX.LIF.XXX.XXXX.SX.XXX.USD.IS.N.M</t>
  </si>
  <si>
    <t>.M.SAFSKIN.XX.OPI.XXX.XXXX.SX.XXX.USD.IS.N.M</t>
  </si>
  <si>
    <t>.M.SAFSKIN.XX.RSS.XXX.XXXX.SX.XXX.USD.IS.N.M</t>
  </si>
  <si>
    <t>.M.SAFSKIN.XX.BAJ.XXX.XXXX.SX.XXX.USD.IS.N.M</t>
  </si>
  <si>
    <t>.M.SAFSKIN.XX.EIN.XXX.XXXX.SX.XXX.USD.IS.N.M</t>
  </si>
  <si>
    <t>.M.SAFSKIN.XX.NPH.XXX.XXXX.SX.XXX.USD.IS.N.M</t>
  </si>
  <si>
    <t>.M.SAFSKER.XX.ERL.XXX.XXXX.SX.XXX.USD.IS.N.M</t>
  </si>
  <si>
    <t>.M.SAFSKER.XX.ERS.XXX.XXXX.SX.XXX.USD.IS.N.M</t>
  </si>
  <si>
    <t>.M.SAFSKER.XX.ERI.XXX.XXXX.SX.XXX.USD.IS.N.M</t>
  </si>
  <si>
    <t>.M.SAFSKER.XX.ERP.XXX.XXXX.SX.XXX.USD.IS.N.M</t>
  </si>
  <si>
    <t>.M.SAFSKER.XX.ERV.XXX.XXXX.SX.XXX.USD.IS.N.M</t>
  </si>
  <si>
    <t>.M.SAFSKER.XX.ERF.XXX.XXXX.SX.XXX.USD.IS.N.M</t>
  </si>
  <si>
    <t>.M.SAFSKER.XX.ERO.XXX.XXXX.SX.XXX.USD.IS.N.M</t>
  </si>
  <si>
    <t>.M.SAFSKER.XX.ERA.XXX.XXXX.SX.XXX.USD.IS.N.M</t>
  </si>
  <si>
    <t>.M.SAFSS$$.XX.$$$.XXX.XXXX.SX.XXX.USD.IS.N.M</t>
  </si>
  <si>
    <t>.M.SAFSSIN.XX.ATV.XXX.XXXX.SX.XXX.USD.IS.N.M</t>
  </si>
  <si>
    <t>.M.SAFSSIN.XX.FJA.XXX.XXXX.SX.XXX.USD.IS.N.M</t>
  </si>
  <si>
    <t>.M.SAFSSIN.XX.INN.XXX.XXXX.SX.XXX.USD.IS.N.M</t>
  </si>
  <si>
    <t>.M.SAFSSIN.XX.SLI.XXX.XXXX.SX.XXX.USD.IS.N.M</t>
  </si>
  <si>
    <t>.M.SAFSSIN.XX.PEN.XXX.XXXX.SX.XXX.USD.IS.N.M</t>
  </si>
  <si>
    <t>.M.SAFSSIN.XX.SJO.XXX.XXXX.SX.XXX.USD.IS.N.M</t>
  </si>
  <si>
    <t>.M.SAFSSIN.XX.YFT.XXX.XXXX.SX.XXX.USD.IS.N.M</t>
  </si>
  <si>
    <t>.M.SAFSSIN.XX.SLY.XXX.XXXX.SX.XXX.USD.IS.N.M</t>
  </si>
  <si>
    <t>.M.SAFSSIN.XX.FHL.XXX.XXXX.SX.XXX.USD.IS.N.M</t>
  </si>
  <si>
    <t>.M.SAFSSIN.XX.INF.XXX.XXXX.SX.XXX.USD.IS.N.M</t>
  </si>
  <si>
    <t>.M.SAFSSIN.XX.TRY.XXX.XXXX.SX.XXX.USD.IS.N.M</t>
  </si>
  <si>
    <t>.M.SAFSSIN.XX.LIF.XXX.XXXX.SX.XXX.USD.IS.N.M</t>
  </si>
  <si>
    <t>.M.SAFSSIN.XX.OPI.XXX.XXXX.SX.XXX.USD.IS.N.M</t>
  </si>
  <si>
    <t>.M.SAFSSIN.XX.RSS.XXX.XXXX.SX.XXX.USD.IS.N.M</t>
  </si>
  <si>
    <t>.M.SAFSSIN.XX.BAJ.XXX.XXXX.SX.XXX.USD.IS.N.M</t>
  </si>
  <si>
    <t>.M.SAFSSIN.XX.EIN.XXX.XXXX.SX.XXX.USD.IS.N.M</t>
  </si>
  <si>
    <t>.M.SAFSSIN.XX.NPH.XXX.XXXX.SX.XXX.USD.IS.N.M</t>
  </si>
  <si>
    <t>.M.SAFSSER.XX.ERL.XXX.XXXX.SX.XXX.USD.IS.N.M</t>
  </si>
  <si>
    <t>.M.SAFSSER.XX.ERS.XXX.XXXX.SX.XXX.USD.IS.N.M</t>
  </si>
  <si>
    <t>.M.SAFSSER.XX.ERI.XXX.XXXX.SX.XXX.USD.IS.N.M</t>
  </si>
  <si>
    <t>.M.SAFSSER.XX.ERP.XXX.XXXX.SX.XXX.USD.IS.N.M</t>
  </si>
  <si>
    <t>.M.SAFSSER.XX.ERV.XXX.XXXX.SX.XXX.USD.IS.N.M</t>
  </si>
  <si>
    <t>.M.SAFSSER.XX.ERF.XXX.XXXX.SX.XXX.USD.IS.N.M</t>
  </si>
  <si>
    <t>.M.SAFSSER.XX.ERO.XXX.XXXX.SX.XXX.USD.IS.N.M</t>
  </si>
  <si>
    <t>.M.SAFSSER.XX.ERA.XXX.XXXX.SX.XXX.USD.IS.N.M</t>
  </si>
  <si>
    <t>.M.SAFSSEH.XX.ERL.XXX.XXXX.SX.XXX.USD.IS.N.M</t>
  </si>
  <si>
    <t>.M.SAFSSES.XX.ERL.XXX.XXXX.SX.SKT.USD.IS.N.M</t>
  </si>
  <si>
    <t>.M.SAFSSES.XX.ERL.XXX.XXXX.SX.LAT.USD.IS.N.M</t>
  </si>
  <si>
    <t>.M.SAF$$$$.XX.$$$.XXX.XXXX.SX.XXX.GBP.IS.N.M</t>
  </si>
  <si>
    <t>//Sundurliðun afleiður GBP</t>
  </si>
  <si>
    <t>.M.SAFVA$$.XX.$$$.XXX.XXXX.SX.XXX.GBP.IS.N.M</t>
  </si>
  <si>
    <t>.M.SAFVAIN.XX.ATV.XXX.XXXX.SX.XXX.GBP.IS.N.M</t>
  </si>
  <si>
    <t>.M.SAFVAIN.XX.FJA.XXX.XXXX.SX.XXX.GBP.IS.N.M</t>
  </si>
  <si>
    <t>.M.SAFVAIN.XX.INN.XXX.XXXX.SX.XXX.GBP.IS.N.M</t>
  </si>
  <si>
    <t>.M.SAFVAIN.XX.SLI.XXX.XXXX.SX.XXX.GBP.IS.N.M</t>
  </si>
  <si>
    <t>.M.SAFVAIN.XX.PEN.XXX.XXXX.SX.XXX.GBP.IS.N.M</t>
  </si>
  <si>
    <t>.M.SAFVAIN.XX.SJO.XXX.XXXX.SX.XXX.GBP.IS.N.M</t>
  </si>
  <si>
    <t>.M.SAFVAIN.XX.YFT.XXX.XXXX.SX.XXX.GBP.IS.N.M</t>
  </si>
  <si>
    <t>.M.SAFVAIN.XX.SLY.XXX.XXXX.SX.XXX.GBP.IS.N.M</t>
  </si>
  <si>
    <t>.M.SAFVAIN.XX.FHL.XXX.XXXX.SX.XXX.GBP.IS.N.M</t>
  </si>
  <si>
    <t>.M.SAFVAIN.XX.INF.XXX.XXXX.SX.XXX.GBP.IS.N.M</t>
  </si>
  <si>
    <t>.M.SAFVAIN.XX.TRY.XXX.XXXX.SX.XXX.GBP.IS.N.M</t>
  </si>
  <si>
    <t>.M.SAFVAIN.XX.LIF.XXX.XXXX.SX.XXX.GBP.IS.N.M</t>
  </si>
  <si>
    <t>.M.SAFVAIN.XX.OPI.XXX.XXXX.SX.XXX.GBP.IS.N.M</t>
  </si>
  <si>
    <t>.M.SAFVAIN.XX.RSS.XXX.XXXX.SX.XXX.GBP.IS.N.M</t>
  </si>
  <si>
    <t>.M.SAFVAIN.XX.BAJ.XXX.XXXX.SX.XXX.GBP.IS.N.M</t>
  </si>
  <si>
    <t>.M.SAFVAIN.XX.EIN.XXX.XXXX.SX.XXX.GBP.IS.N.M</t>
  </si>
  <si>
    <t>.M.SAFVAIN.XX.NPH.XXX.XXXX.SX.XXX.GBP.IS.N.M</t>
  </si>
  <si>
    <t>.M.SAFVAER.XX.ERL.XXX.XXXX.SX.XXX.GBP.IS.N.M</t>
  </si>
  <si>
    <t>.M.SAFVAER.XX.ERS.XXX.XXXX.SX.XXX.GBP.IS.N.M</t>
  </si>
  <si>
    <t>.M.SAFVAER.XX.ERI.XXX.XXXX.SX.XXX.GBP.IS.N.M</t>
  </si>
  <si>
    <t>.M.SAFVAER.XX.ERP.XXX.XXXX.SX.XXX.GBP.IS.N.M</t>
  </si>
  <si>
    <t>.M.SAFVAER.XX.ERV.XXX.XXXX.SX.XXX.GBP.IS.N.M</t>
  </si>
  <si>
    <t>.M.SAFVAER.XX.ERF.XXX.XXXX.SX.XXX.GBP.IS.N.M</t>
  </si>
  <si>
    <t>.M.SAFVAER.XX.ERO.XXX.XXXX.SX.XXX.GBP.IS.N.M</t>
  </si>
  <si>
    <t>.M.SAFVAER.XX.ERA.XXX.XXXX.SX.XXX.GBP.IS.N.M</t>
  </si>
  <si>
    <t>.M.SAFFR$$.XX.$$$.XXX.XXXX.SX.XXX.GBP.IS.N.M</t>
  </si>
  <si>
    <t>.M.SAFFRIN.XX.ATV.XXX.XXXX.SX.XXX.GBP.IS.N.M</t>
  </si>
  <si>
    <t>.M.SAFFRIN.XX.FJA.XXX.XXXX.SX.XXX.GBP.IS.N.M</t>
  </si>
  <si>
    <t>.M.SAFFRIN.XX.INN.XXX.XXXX.SX.XXX.GBP.IS.N.M</t>
  </si>
  <si>
    <t>.M.SAFFRIN.XX.SLI.XXX.XXXX.SX.XXX.GBP.IS.N.M</t>
  </si>
  <si>
    <t>.M.SAFFRIN.XX.PEN.XXX.XXXX.SX.XXX.GBP.IS.N.M</t>
  </si>
  <si>
    <t>.M.SAFFRIN.XX.SJO.XXX.XXXX.SX.XXX.GBP.IS.N.M</t>
  </si>
  <si>
    <t>.M.SAFFRIN.XX.YFT.XXX.XXXX.SX.XXX.GBP.IS.N.M</t>
  </si>
  <si>
    <t>.M.SAFFRIN.XX.SLY.XXX.XXXX.SX.XXX.GBP.IS.N.M</t>
  </si>
  <si>
    <t>.M.SAFFRIN.XX.FHL.XXX.XXXX.SX.XXX.GBP.IS.N.M</t>
  </si>
  <si>
    <t>.M.SAFFRIN.XX.INF.XXX.XXXX.SX.XXX.GBP.IS.N.M</t>
  </si>
  <si>
    <t>.M.SAFFRIN.XX.TRY.XXX.XXXX.SX.XXX.GBP.IS.N.M</t>
  </si>
  <si>
    <t>.M.SAFFRIN.XX.LIF.XXX.XXXX.SX.XXX.GBP.IS.N.M</t>
  </si>
  <si>
    <t>.M.SAFFRIN.XX.OPI.XXX.XXXX.SX.XXX.GBP.IS.N.M</t>
  </si>
  <si>
    <t>.M.SAFFRIN.XX.RSS.XXX.XXXX.SX.XXX.GBP.IS.N.M</t>
  </si>
  <si>
    <t>.M.SAFFRIN.XX.BAJ.XXX.XXXX.SX.XXX.GBP.IS.N.M</t>
  </si>
  <si>
    <t>.M.SAFFRIN.XX.EIN.XXX.XXXX.SX.XXX.GBP.IS.N.M</t>
  </si>
  <si>
    <t>.M.SAFFRIN.XX.NPH.XXX.XXXX.SX.XXX.GBP.IS.N.M</t>
  </si>
  <si>
    <t>.M.SAFFRER.XX.ERL.XXX.XXXX.SX.XXX.GBP.IS.N.M</t>
  </si>
  <si>
    <t>.M.SAFFRER.XX.ERS.XXX.XXXX.SX.XXX.GBP.IS.N.M</t>
  </si>
  <si>
    <t>.M.SAFFRER.XX.ERI.XXX.XXXX.SX.XXX.GBP.IS.N.M</t>
  </si>
  <si>
    <t>.M.SAFFRER.XX.ERP.XXX.XXXX.SX.XXX.GBP.IS.N.M</t>
  </si>
  <si>
    <t>.M.SAFFRER.XX.ERV.XXX.XXXX.SX.XXX.GBP.IS.N.M</t>
  </si>
  <si>
    <t>.M.SAFFRER.XX.ERF.XXX.XXXX.SX.XXX.GBP.IS.N.M</t>
  </si>
  <si>
    <t>.M.SAFFRER.XX.ERO.XXX.XXXX.SX.XXX.GBP.IS.N.M</t>
  </si>
  <si>
    <t>.M.SAFFRER.XX.ERA.XXX.XXXX.SX.XXX.GBP.IS.N.M</t>
  </si>
  <si>
    <t>.M.SAFSK$$.XX.$$$.XXX.XXXX.SX.XXX.GBP.IS.N.M</t>
  </si>
  <si>
    <t>.M.SAFSKIN.XX.ATV.XXX.XXXX.SX.XXX.GBP.IS.N.M</t>
  </si>
  <si>
    <t>.M.SAFSKIN.XX.FJA.XXX.XXXX.SX.XXX.GBP.IS.N.M</t>
  </si>
  <si>
    <t>.M.SAFSKIN.XX.INN.XXX.XXXX.SX.XXX.GBP.IS.N.M</t>
  </si>
  <si>
    <t>.M.SAFSKIN.XX.SLI.XXX.XXXX.SX.XXX.GBP.IS.N.M</t>
  </si>
  <si>
    <t>.M.SAFSKIN.XX.PEN.XXX.XXXX.SX.XXX.GBP.IS.N.M</t>
  </si>
  <si>
    <t>.M.SAFSKIN.XX.SJO.XXX.XXXX.SX.XXX.GBP.IS.N.M</t>
  </si>
  <si>
    <t>.M.SAFSKIN.XX.YFT.XXX.XXXX.SX.XXX.GBP.IS.N.M</t>
  </si>
  <si>
    <t>.M.SAFSKIN.XX.SLY.XXX.XXXX.SX.XXX.GBP.IS.N.M</t>
  </si>
  <si>
    <t>.M.SAFSKIN.XX.FHL.XXX.XXXX.SX.XXX.GBP.IS.N.M</t>
  </si>
  <si>
    <t>.M.SAFSKIN.XX.INF.XXX.XXXX.SX.XXX.GBP.IS.N.M</t>
  </si>
  <si>
    <t>.M.SAFSKIN.XX.TRY.XXX.XXXX.SX.XXX.GBP.IS.N.M</t>
  </si>
  <si>
    <t>.M.SAFSKIN.XX.LIF.XXX.XXXX.SX.XXX.GBP.IS.N.M</t>
  </si>
  <si>
    <t>.M.SAFSKIN.XX.OPI.XXX.XXXX.SX.XXX.GBP.IS.N.M</t>
  </si>
  <si>
    <t>.M.SAFSKIN.XX.RSS.XXX.XXXX.SX.XXX.GBP.IS.N.M</t>
  </si>
  <si>
    <t>.M.SAFSKIN.XX.BAJ.XXX.XXXX.SX.XXX.GBP.IS.N.M</t>
  </si>
  <si>
    <t>.M.SAFSKIN.XX.EIN.XXX.XXXX.SX.XXX.GBP.IS.N.M</t>
  </si>
  <si>
    <t>.M.SAFSKIN.XX.NPH.XXX.XXXX.SX.XXX.GBP.IS.N.M</t>
  </si>
  <si>
    <t>.M.SAFSKER.XX.ERL.XXX.XXXX.SX.XXX.GBP.IS.N.M</t>
  </si>
  <si>
    <t>.M.SAFSKER.XX.ERS.XXX.XXXX.SX.XXX.GBP.IS.N.M</t>
  </si>
  <si>
    <t>.M.SAFSKER.XX.ERI.XXX.XXXX.SX.XXX.GBP.IS.N.M</t>
  </si>
  <si>
    <t>.M.SAFSKER.XX.ERP.XXX.XXXX.SX.XXX.GBP.IS.N.M</t>
  </si>
  <si>
    <t>.M.SAFSKER.XX.ERV.XXX.XXXX.SX.XXX.GBP.IS.N.M</t>
  </si>
  <si>
    <t>.M.SAFSKER.XX.ERF.XXX.XXXX.SX.XXX.GBP.IS.N.M</t>
  </si>
  <si>
    <t>.M.SAFSKER.XX.ERO.XXX.XXXX.SX.XXX.GBP.IS.N.M</t>
  </si>
  <si>
    <t>.M.SAFSKER.XX.ERA.XXX.XXXX.SX.XXX.GBP.IS.N.M</t>
  </si>
  <si>
    <t>.M.SAFSS$$.XX.$$$.XXX.XXXX.SX.XXX.GBP.IS.N.M</t>
  </si>
  <si>
    <t>.M.SAFSSIN.XX.ATV.XXX.XXXX.SX.XXX.GBP.IS.N.M</t>
  </si>
  <si>
    <t>.M.SAFSSIN.XX.FJA.XXX.XXXX.SX.XXX.GBP.IS.N.M</t>
  </si>
  <si>
    <t>.M.SAFSSIN.XX.INN.XXX.XXXX.SX.XXX.GBP.IS.N.M</t>
  </si>
  <si>
    <t>.M.SAFSSIN.XX.SLI.XXX.XXXX.SX.XXX.GBP.IS.N.M</t>
  </si>
  <si>
    <t>.M.SAFSSIN.XX.PEN.XXX.XXXX.SX.XXX.GBP.IS.N.M</t>
  </si>
  <si>
    <t>.M.SAFSSIN.XX.SJO.XXX.XXXX.SX.XXX.GBP.IS.N.M</t>
  </si>
  <si>
    <t>.M.SAFSSIN.XX.YFT.XXX.XXXX.SX.XXX.GBP.IS.N.M</t>
  </si>
  <si>
    <t>.M.SAFSSIN.XX.SLY.XXX.XXXX.SX.XXX.GBP.IS.N.M</t>
  </si>
  <si>
    <t>.M.SAFSSIN.XX.FHL.XXX.XXXX.SX.XXX.GBP.IS.N.M</t>
  </si>
  <si>
    <t>.M.SAFSSIN.XX.INF.XXX.XXXX.SX.XXX.GBP.IS.N.M</t>
  </si>
  <si>
    <t>.M.SAFSSIN.XX.TRY.XXX.XXXX.SX.XXX.GBP.IS.N.M</t>
  </si>
  <si>
    <t>.M.SAFSSIN.XX.LIF.XXX.XXXX.SX.XXX.GBP.IS.N.M</t>
  </si>
  <si>
    <t>.M.SAFSSIN.XX.OPI.XXX.XXXX.SX.XXX.GBP.IS.N.M</t>
  </si>
  <si>
    <t>.M.SAFSSIN.XX.RSS.XXX.XXXX.SX.XXX.GBP.IS.N.M</t>
  </si>
  <si>
    <t>.M.SAFSSIN.XX.BAJ.XXX.XXXX.SX.XXX.GBP.IS.N.M</t>
  </si>
  <si>
    <t>.M.SAFSSIN.XX.EIN.XXX.XXXX.SX.XXX.GBP.IS.N.M</t>
  </si>
  <si>
    <t>.M.SAFSSIN.XX.NPH.XXX.XXXX.SX.XXX.GBP.IS.N.M</t>
  </si>
  <si>
    <t>.M.SAFSSER.XX.ERL.XXX.XXXX.SX.XXX.GBP.IS.N.M</t>
  </si>
  <si>
    <t>.M.SAFSSER.XX.ERS.XXX.XXXX.SX.XXX.GBP.IS.N.M</t>
  </si>
  <si>
    <t>.M.SAFSSER.XX.ERI.XXX.XXXX.SX.XXX.GBP.IS.N.M</t>
  </si>
  <si>
    <t>.M.SAFSSER.XX.ERP.XXX.XXXX.SX.XXX.GBP.IS.N.M</t>
  </si>
  <si>
    <t>.M.SAFSSER.XX.ERV.XXX.XXXX.SX.XXX.GBP.IS.N.M</t>
  </si>
  <si>
    <t>.M.SAFSSER.XX.ERF.XXX.XXXX.SX.XXX.GBP.IS.N.M</t>
  </si>
  <si>
    <t>.M.SAFSSER.XX.ERO.XXX.XXXX.SX.XXX.GBP.IS.N.M</t>
  </si>
  <si>
    <t>.M.SAFSSER.XX.ERA.XXX.XXXX.SX.XXX.GBP.IS.N.M</t>
  </si>
  <si>
    <t>.M.SAFSSEH.XX.ERL.XXX.XXXX.SX.XXX.GBP.IS.N.M</t>
  </si>
  <si>
    <t>.M.SAFSSES.XX.ERL.XXX.XXXX.SX.SKT.GBP.IS.N.M</t>
  </si>
  <si>
    <t>.M.SAFSSES.XX.ERL.XXX.XXXX.SX.LAT.GBP.IS.N.M</t>
  </si>
  <si>
    <t>.M.SAF$$$$.XX.$$$.XXX.XXXX.SX.XXX.JPY.IS.N.M</t>
  </si>
  <si>
    <t>//Sundurliðun afleiður JPY</t>
  </si>
  <si>
    <t>.M.SAFVA$$.XX.$$$.XXX.XXXX.SX.XXX.JPY.IS.N.M</t>
  </si>
  <si>
    <t>.M.SAFVAIN.XX.ATV.XXX.XXXX.SX.XXX.JPY.IS.N.M</t>
  </si>
  <si>
    <t>.M.SAFVAIN.XX.FJA.XXX.XXXX.SX.XXX.JPY.IS.N.M</t>
  </si>
  <si>
    <t>.M.SAFVAIN.XX.INN.XXX.XXXX.SX.XXX.JPY.IS.N.M</t>
  </si>
  <si>
    <t>.M.SAFVAIN.XX.SLI.XXX.XXXX.SX.XXX.JPY.IS.N.M</t>
  </si>
  <si>
    <t>.M.SAFVAIN.XX.PEN.XXX.XXXX.SX.XXX.JPY.IS.N.M</t>
  </si>
  <si>
    <t>.M.SAFVAIN.XX.SJO.XXX.XXXX.SX.XXX.JPY.IS.N.M</t>
  </si>
  <si>
    <t>.M.SAFVAIN.XX.YFT.XXX.XXXX.SX.XXX.JPY.IS.N.M</t>
  </si>
  <si>
    <t>.M.SAFVAIN.XX.SLY.XXX.XXXX.SX.XXX.JPY.IS.N.M</t>
  </si>
  <si>
    <t>.M.SAFVAIN.XX.FHL.XXX.XXXX.SX.XXX.JPY.IS.N.M</t>
  </si>
  <si>
    <t>.M.SAFVAIN.XX.INF.XXX.XXXX.SX.XXX.JPY.IS.N.M</t>
  </si>
  <si>
    <t>.M.SAFVAIN.XX.TRY.XXX.XXXX.SX.XXX.JPY.IS.N.M</t>
  </si>
  <si>
    <t>.M.SAFVAIN.XX.LIF.XXX.XXXX.SX.XXX.JPY.IS.N.M</t>
  </si>
  <si>
    <t>.M.SAFVAIN.XX.OPI.XXX.XXXX.SX.XXX.JPY.IS.N.M</t>
  </si>
  <si>
    <t>.M.SAFVAIN.XX.RSS.XXX.XXXX.SX.XXX.JPY.IS.N.M</t>
  </si>
  <si>
    <t>.M.SAFVAIN.XX.BAJ.XXX.XXXX.SX.XXX.JPY.IS.N.M</t>
  </si>
  <si>
    <t>.M.SAFVAIN.XX.EIN.XXX.XXXX.SX.XXX.JPY.IS.N.M</t>
  </si>
  <si>
    <t>.M.SAFVAIN.XX.NPH.XXX.XXXX.SX.XXX.JPY.IS.N.M</t>
  </si>
  <si>
    <t>.M.SAFVAER.XX.ERL.XXX.XXXX.SX.XXX.JPY.IS.N.M</t>
  </si>
  <si>
    <t>.M.SAFVAER.XX.ERS.XXX.XXXX.SX.XXX.JPY.IS.N.M</t>
  </si>
  <si>
    <t>.M.SAFVAER.XX.ERI.XXX.XXXX.SX.XXX.JPY.IS.N.M</t>
  </si>
  <si>
    <t>.M.SAFVAER.XX.ERP.XXX.XXXX.SX.XXX.JPY.IS.N.M</t>
  </si>
  <si>
    <t>.M.SAFVAER.XX.ERV.XXX.XXXX.SX.XXX.JPY.IS.N.M</t>
  </si>
  <si>
    <t>.M.SAFVAER.XX.ERF.XXX.XXXX.SX.XXX.JPY.IS.N.M</t>
  </si>
  <si>
    <t>.M.SAFVAER.XX.ERO.XXX.XXXX.SX.XXX.JPY.IS.N.M</t>
  </si>
  <si>
    <t>.M.SAFVAER.XX.ERA.XXX.XXXX.SX.XXX.JPY.IS.N.M</t>
  </si>
  <si>
    <t>.M.SAFFR$$.XX.$$$.XXX.XXXX.SX.XXX.JPY.IS.N.M</t>
  </si>
  <si>
    <t>.M.SAFFRIN.XX.ATV.XXX.XXXX.SX.XXX.JPY.IS.N.M</t>
  </si>
  <si>
    <t>.M.SAFFRIN.XX.FJA.XXX.XXXX.SX.XXX.JPY.IS.N.M</t>
  </si>
  <si>
    <t>.M.SAFFRIN.XX.INN.XXX.XXXX.SX.XXX.JPY.IS.N.M</t>
  </si>
  <si>
    <t>.M.SAFFRIN.XX.SLI.XXX.XXXX.SX.XXX.JPY.IS.N.M</t>
  </si>
  <si>
    <t>.M.SAFFRIN.XX.PEN.XXX.XXXX.SX.XXX.JPY.IS.N.M</t>
  </si>
  <si>
    <t>.M.SAFFRIN.XX.SJO.XXX.XXXX.SX.XXX.JPY.IS.N.M</t>
  </si>
  <si>
    <t>.M.SAFFRIN.XX.YFT.XXX.XXXX.SX.XXX.JPY.IS.N.M</t>
  </si>
  <si>
    <t>.M.SAFFRIN.XX.SLY.XXX.XXXX.SX.XXX.JPY.IS.N.M</t>
  </si>
  <si>
    <t>.M.SAFFRIN.XX.FHL.XXX.XXXX.SX.XXX.JPY.IS.N.M</t>
  </si>
  <si>
    <t>.M.SAFFRIN.XX.INF.XXX.XXXX.SX.XXX.JPY.IS.N.M</t>
  </si>
  <si>
    <t>.M.SAFFRIN.XX.TRY.XXX.XXXX.SX.XXX.JPY.IS.N.M</t>
  </si>
  <si>
    <t>.M.SAFFRIN.XX.LIF.XXX.XXXX.SX.XXX.JPY.IS.N.M</t>
  </si>
  <si>
    <t>.M.SAFFRIN.XX.OPI.XXX.XXXX.SX.XXX.JPY.IS.N.M</t>
  </si>
  <si>
    <t>.M.SAFFRIN.XX.RSS.XXX.XXXX.SX.XXX.JPY.IS.N.M</t>
  </si>
  <si>
    <t>.M.SAFFRIN.XX.BAJ.XXX.XXXX.SX.XXX.JPY.IS.N.M</t>
  </si>
  <si>
    <t>.M.SAFFRIN.XX.EIN.XXX.XXXX.SX.XXX.JPY.IS.N.M</t>
  </si>
  <si>
    <t>.M.SAFFRIN.XX.NPH.XXX.XXXX.SX.XXX.JPY.IS.N.M</t>
  </si>
  <si>
    <t>.M.SAFFRER.XX.ERL.XXX.XXXX.SX.XXX.JPY.IS.N.M</t>
  </si>
  <si>
    <t>.M.SAFFRER.XX.ERS.XXX.XXXX.SX.XXX.JPY.IS.N.M</t>
  </si>
  <si>
    <t>.M.SAFFRER.XX.ERI.XXX.XXXX.SX.XXX.JPY.IS.N.M</t>
  </si>
  <si>
    <t>.M.SAFFRER.XX.ERP.XXX.XXXX.SX.XXX.JPY.IS.N.M</t>
  </si>
  <si>
    <t>.M.SAFFRER.XX.ERV.XXX.XXXX.SX.XXX.JPY.IS.N.M</t>
  </si>
  <si>
    <t>.M.SAFFRER.XX.ERF.XXX.XXXX.SX.XXX.JPY.IS.N.M</t>
  </si>
  <si>
    <t>.M.SAFFRER.XX.ERO.XXX.XXXX.SX.XXX.JPY.IS.N.M</t>
  </si>
  <si>
    <t>.M.SAFFRER.XX.ERA.XXX.XXXX.SX.XXX.JPY.IS.N.M</t>
  </si>
  <si>
    <t>.M.SAFSK$$.XX.$$$.XXX.XXXX.SX.XXX.JPY.IS.N.M</t>
  </si>
  <si>
    <t>.M.SAFSKIN.XX.ATV.XXX.XXXX.SX.XXX.JPY.IS.N.M</t>
  </si>
  <si>
    <t>.M.SAFSKIN.XX.FJA.XXX.XXXX.SX.XXX.JPY.IS.N.M</t>
  </si>
  <si>
    <t>.M.SAFSKIN.XX.INN.XXX.XXXX.SX.XXX.JPY.IS.N.M</t>
  </si>
  <si>
    <t>.M.SAFSKIN.XX.SLI.XXX.XXXX.SX.XXX.JPY.IS.N.M</t>
  </si>
  <si>
    <t>.M.SAFSKIN.XX.PEN.XXX.XXXX.SX.XXX.JPY.IS.N.M</t>
  </si>
  <si>
    <t>.M.SAFSKIN.XX.SJO.XXX.XXXX.SX.XXX.JPY.IS.N.M</t>
  </si>
  <si>
    <t>.M.SAFSKIN.XX.YFT.XXX.XXXX.SX.XXX.JPY.IS.N.M</t>
  </si>
  <si>
    <t>.M.SAFSKIN.XX.SLY.XXX.XXXX.SX.XXX.JPY.IS.N.M</t>
  </si>
  <si>
    <t>.M.SAFSKIN.XX.FHL.XXX.XXXX.SX.XXX.JPY.IS.N.M</t>
  </si>
  <si>
    <t>.M.SAFSKIN.XX.INF.XXX.XXXX.SX.XXX.JPY.IS.N.M</t>
  </si>
  <si>
    <t>.M.SAFSKIN.XX.TRY.XXX.XXXX.SX.XXX.JPY.IS.N.M</t>
  </si>
  <si>
    <t>.M.SAFSKIN.XX.LIF.XXX.XXXX.SX.XXX.JPY.IS.N.M</t>
  </si>
  <si>
    <t>.M.SAFSKIN.XX.OPI.XXX.XXXX.SX.XXX.JPY.IS.N.M</t>
  </si>
  <si>
    <t>.M.SAFSKIN.XX.RSS.XXX.XXXX.SX.XXX.JPY.IS.N.M</t>
  </si>
  <si>
    <t>.M.SAFSKIN.XX.BAJ.XXX.XXXX.SX.XXX.JPY.IS.N.M</t>
  </si>
  <si>
    <t>.M.SAFSKIN.XX.EIN.XXX.XXXX.SX.XXX.JPY.IS.N.M</t>
  </si>
  <si>
    <t>.M.SAFSKIN.XX.NPH.XXX.XXXX.SX.XXX.JPY.IS.N.M</t>
  </si>
  <si>
    <t>.M.SAFSKER.XX.ERL.XXX.XXXX.SX.XXX.JPY.IS.N.M</t>
  </si>
  <si>
    <t>.M.SAFSKER.XX.ERS.XXX.XXXX.SX.XXX.JPY.IS.N.M</t>
  </si>
  <si>
    <t>.M.SAFSKER.XX.ERI.XXX.XXXX.SX.XXX.JPY.IS.N.M</t>
  </si>
  <si>
    <t>.M.SAFSKER.XX.ERP.XXX.XXXX.SX.XXX.JPY.IS.N.M</t>
  </si>
  <si>
    <t>.M.SAFSKER.XX.ERV.XXX.XXXX.SX.XXX.JPY.IS.N.M</t>
  </si>
  <si>
    <t>.M.SAFSKER.XX.ERF.XXX.XXXX.SX.XXX.JPY.IS.N.M</t>
  </si>
  <si>
    <t>.M.SAFSKER.XX.ERO.XXX.XXXX.SX.XXX.JPY.IS.N.M</t>
  </si>
  <si>
    <t>.M.SAFSKER.XX.ERA.XXX.XXXX.SX.XXX.JPY.IS.N.M</t>
  </si>
  <si>
    <t>.M.SAFSS$$.XX.$$$.XXX.XXXX.SX.XXX.JPY.IS.N.M</t>
  </si>
  <si>
    <t>.M.SAFSSIN.XX.ATV.XXX.XXXX.SX.XXX.JPY.IS.N.M</t>
  </si>
  <si>
    <t>.M.SAFSSIN.XX.FJA.XXX.XXXX.SX.XXX.JPY.IS.N.M</t>
  </si>
  <si>
    <t>.M.SAFSSIN.XX.INN.XXX.XXXX.SX.XXX.JPY.IS.N.M</t>
  </si>
  <si>
    <t>.M.SAFSSIN.XX.SLI.XXX.XXXX.SX.XXX.JPY.IS.N.M</t>
  </si>
  <si>
    <t>.M.SAFSSIN.XX.PEN.XXX.XXXX.SX.XXX.JPY.IS.N.M</t>
  </si>
  <si>
    <t>.M.SAFSSIN.XX.SJO.XXX.XXXX.SX.XXX.JPY.IS.N.M</t>
  </si>
  <si>
    <t>.M.SAFSSIN.XX.YFT.XXX.XXXX.SX.XXX.JPY.IS.N.M</t>
  </si>
  <si>
    <t>.M.SAFSSIN.XX.SLY.XXX.XXXX.SX.XXX.JPY.IS.N.M</t>
  </si>
  <si>
    <t>.M.SAFSSIN.XX.FHL.XXX.XXXX.SX.XXX.JPY.IS.N.M</t>
  </si>
  <si>
    <t>.M.SAFSSIN.XX.INF.XXX.XXXX.SX.XXX.JPY.IS.N.M</t>
  </si>
  <si>
    <t>.M.SAFSSIN.XX.TRY.XXX.XXXX.SX.XXX.JPY.IS.N.M</t>
  </si>
  <si>
    <t>.M.SAFSSIN.XX.LIF.XXX.XXXX.SX.XXX.JPY.IS.N.M</t>
  </si>
  <si>
    <t>.M.SAFSSIN.XX.OPI.XXX.XXXX.SX.XXX.JPY.IS.N.M</t>
  </si>
  <si>
    <t>.M.SAFSSIN.XX.RSS.XXX.XXXX.SX.XXX.JPY.IS.N.M</t>
  </si>
  <si>
    <t>.M.SAFSSIN.XX.BAJ.XXX.XXXX.SX.XXX.JPY.IS.N.M</t>
  </si>
  <si>
    <t>.M.SAFSSIN.XX.EIN.XXX.XXXX.SX.XXX.JPY.IS.N.M</t>
  </si>
  <si>
    <t>.M.SAFSSIN.XX.NPH.XXX.XXXX.SX.XXX.JPY.IS.N.M</t>
  </si>
  <si>
    <t>.M.SAFSSER.XX.ERL.XXX.XXXX.SX.XXX.JPY.IS.N.M</t>
  </si>
  <si>
    <t>.M.SAFSSER.XX.ERS.XXX.XXXX.SX.XXX.JPY.IS.N.M</t>
  </si>
  <si>
    <t>.M.SAFSSER.XX.ERI.XXX.XXXX.SX.XXX.JPY.IS.N.M</t>
  </si>
  <si>
    <t>.M.SAFSSER.XX.ERP.XXX.XXXX.SX.XXX.JPY.IS.N.M</t>
  </si>
  <si>
    <t>.M.SAFSSER.XX.ERV.XXX.XXXX.SX.XXX.JPY.IS.N.M</t>
  </si>
  <si>
    <t>.M.SAFSSER.XX.ERF.XXX.XXXX.SX.XXX.JPY.IS.N.M</t>
  </si>
  <si>
    <t>.M.SAFSSER.XX.ERO.XXX.XXXX.SX.XXX.JPY.IS.N.M</t>
  </si>
  <si>
    <t>.M.SAFSSER.XX.ERA.XXX.XXXX.SX.XXX.JPY.IS.N.M</t>
  </si>
  <si>
    <t>.M.SAFSSEH.XX.ERL.XXX.XXXX.SX.XXX.JPY.IS.N.M</t>
  </si>
  <si>
    <t>.M.SAFSSES.XX.ERL.XXX.XXXX.SX.SKT.JPY.IS.N.M</t>
  </si>
  <si>
    <t>.M.SAFSSES.XX.ERL.XXX.XXXX.SX.LAT.JPY.IS.N.M</t>
  </si>
  <si>
    <t>.M.SAF$$$$.XX.$$$.XXX.XXXX.SX.XXX.DKK.IS.N.M</t>
  </si>
  <si>
    <t>//Sundurliðun afleiður DKK</t>
  </si>
  <si>
    <t>.M.SAFVA$$.XX.$$$.XXX.XXXX.SX.XXX.DKK.IS.N.M</t>
  </si>
  <si>
    <t>.M.SAFVAIN.XX.ATV.XXX.XXXX.SX.XXX.DKK.IS.N.M</t>
  </si>
  <si>
    <t>.M.SAFVAIN.XX.FJA.XXX.XXXX.SX.XXX.DKK.IS.N.M</t>
  </si>
  <si>
    <t>.M.SAFVAIN.XX.INN.XXX.XXXX.SX.XXX.DKK.IS.N.M</t>
  </si>
  <si>
    <t>.M.SAFVAIN.XX.SLI.XXX.XXXX.SX.XXX.DKK.IS.N.M</t>
  </si>
  <si>
    <t>.M.SAFVAIN.XX.PEN.XXX.XXXX.SX.XXX.DKK.IS.N.M</t>
  </si>
  <si>
    <t>.M.SAFVAIN.XX.SJO.XXX.XXXX.SX.XXX.DKK.IS.N.M</t>
  </si>
  <si>
    <t>.M.SAFVAIN.XX.YFT.XXX.XXXX.SX.XXX.DKK.IS.N.M</t>
  </si>
  <si>
    <t>.M.SAFVAIN.XX.SLY.XXX.XXXX.SX.XXX.DKK.IS.N.M</t>
  </si>
  <si>
    <t>.M.SAFVAIN.XX.FHL.XXX.XXXX.SX.XXX.DKK.IS.N.M</t>
  </si>
  <si>
    <t>.M.SAFVAIN.XX.INF.XXX.XXXX.SX.XXX.DKK.IS.N.M</t>
  </si>
  <si>
    <t>.M.SAFVAIN.XX.TRY.XXX.XXXX.SX.XXX.DKK.IS.N.M</t>
  </si>
  <si>
    <t>.M.SAFVAIN.XX.LIF.XXX.XXXX.SX.XXX.DKK.IS.N.M</t>
  </si>
  <si>
    <t>.M.SAFVAIN.XX.OPI.XXX.XXXX.SX.XXX.DKK.IS.N.M</t>
  </si>
  <si>
    <t>.M.SAFVAIN.XX.RSS.XXX.XXXX.SX.XXX.DKK.IS.N.M</t>
  </si>
  <si>
    <t>.M.SAFVAIN.XX.BAJ.XXX.XXXX.SX.XXX.DKK.IS.N.M</t>
  </si>
  <si>
    <t>.M.SAFVAIN.XX.EIN.XXX.XXXX.SX.XXX.DKK.IS.N.M</t>
  </si>
  <si>
    <t>.M.SAFVAIN.XX.NPH.XXX.XXXX.SX.XXX.DKK.IS.N.M</t>
  </si>
  <si>
    <t>.M.SAFVAER.XX.ERL.XXX.XXXX.SX.XXX.DKK.IS.N.M</t>
  </si>
  <si>
    <t>.M.SAFVAER.XX.ERS.XXX.XXXX.SX.XXX.DKK.IS.N.M</t>
  </si>
  <si>
    <t>.M.SAFVAER.XX.ERI.XXX.XXXX.SX.XXX.DKK.IS.N.M</t>
  </si>
  <si>
    <t>.M.SAFVAER.XX.ERP.XXX.XXXX.SX.XXX.DKK.IS.N.M</t>
  </si>
  <si>
    <t>.M.SAFVAER.XX.ERV.XXX.XXXX.SX.XXX.DKK.IS.N.M</t>
  </si>
  <si>
    <t>.M.SAFVAER.XX.ERF.XXX.XXXX.SX.XXX.DKK.IS.N.M</t>
  </si>
  <si>
    <t>.M.SAFVAER.XX.ERO.XXX.XXXX.SX.XXX.DKK.IS.N.M</t>
  </si>
  <si>
    <t>.M.SAFVAER.XX.ERA.XXX.XXXX.SX.XXX.DKK.IS.N.M</t>
  </si>
  <si>
    <t>.M.SAFFR$$.XX.$$$.XXX.XXXX.SX.XXX.DKK.IS.N.M</t>
  </si>
  <si>
    <t>.M.SAFFRIN.XX.ATV.XXX.XXXX.SX.XXX.DKK.IS.N.M</t>
  </si>
  <si>
    <t>.M.SAFFRIN.XX.FJA.XXX.XXXX.SX.XXX.DKK.IS.N.M</t>
  </si>
  <si>
    <t>.M.SAFFRIN.XX.INN.XXX.XXXX.SX.XXX.DKK.IS.N.M</t>
  </si>
  <si>
    <t>.M.SAFFRIN.XX.SLI.XXX.XXXX.SX.XXX.DKK.IS.N.M</t>
  </si>
  <si>
    <t>.M.SAFFRIN.XX.PEN.XXX.XXXX.SX.XXX.DKK.IS.N.M</t>
  </si>
  <si>
    <t>.M.SAFFRIN.XX.SJO.XXX.XXXX.SX.XXX.DKK.IS.N.M</t>
  </si>
  <si>
    <t>.M.SAFFRIN.XX.YFT.XXX.XXXX.SX.XXX.DKK.IS.N.M</t>
  </si>
  <si>
    <t>.M.SAFFRIN.XX.SLY.XXX.XXXX.SX.XXX.DKK.IS.N.M</t>
  </si>
  <si>
    <t>.M.SAFFRIN.XX.FHL.XXX.XXXX.SX.XXX.DKK.IS.N.M</t>
  </si>
  <si>
    <t>.M.SAFFRIN.XX.INF.XXX.XXXX.SX.XXX.DKK.IS.N.M</t>
  </si>
  <si>
    <t>.M.SAFFRIN.XX.TRY.XXX.XXXX.SX.XXX.DKK.IS.N.M</t>
  </si>
  <si>
    <t>.M.SAFFRIN.XX.LIF.XXX.XXXX.SX.XXX.DKK.IS.N.M</t>
  </si>
  <si>
    <t>.M.SAFFRIN.XX.OPI.XXX.XXXX.SX.XXX.DKK.IS.N.M</t>
  </si>
  <si>
    <t>.M.SAFFRIN.XX.RSS.XXX.XXXX.SX.XXX.DKK.IS.N.M</t>
  </si>
  <si>
    <t>.M.SAFFRIN.XX.BAJ.XXX.XXXX.SX.XXX.DKK.IS.N.M</t>
  </si>
  <si>
    <t>.M.SAFFRIN.XX.EIN.XXX.XXXX.SX.XXX.DKK.IS.N.M</t>
  </si>
  <si>
    <t>.M.SAFFRIN.XX.NPH.XXX.XXXX.SX.XXX.DKK.IS.N.M</t>
  </si>
  <si>
    <t>.M.SAFFRER.XX.ERL.XXX.XXXX.SX.XXX.DKK.IS.N.M</t>
  </si>
  <si>
    <t>.M.SAFFRER.XX.ERS.XXX.XXXX.SX.XXX.DKK.IS.N.M</t>
  </si>
  <si>
    <t>.M.SAFFRER.XX.ERI.XXX.XXXX.SX.XXX.DKK.IS.N.M</t>
  </si>
  <si>
    <t>.M.SAFFRER.XX.ERP.XXX.XXXX.SX.XXX.DKK.IS.N.M</t>
  </si>
  <si>
    <t>.M.SAFFRER.XX.ERV.XXX.XXXX.SX.XXX.DKK.IS.N.M</t>
  </si>
  <si>
    <t>.M.SAFFRER.XX.ERF.XXX.XXXX.SX.XXX.DKK.IS.N.M</t>
  </si>
  <si>
    <t>.M.SAFFRER.XX.ERO.XXX.XXXX.SX.XXX.DKK.IS.N.M</t>
  </si>
  <si>
    <t>.M.SAFFRER.XX.ERA.XXX.XXXX.SX.XXX.DKK.IS.N.M</t>
  </si>
  <si>
    <t>.M.SAFSK$$.XX.$$$.XXX.XXXX.SX.XXX.DKK.IS.N.M</t>
  </si>
  <si>
    <t>.M.SAFSKIN.XX.ATV.XXX.XXXX.SX.XXX.DKK.IS.N.M</t>
  </si>
  <si>
    <t>.M.SAFSKIN.XX.FJA.XXX.XXXX.SX.XXX.DKK.IS.N.M</t>
  </si>
  <si>
    <t>.M.SAFSKIN.XX.INN.XXX.XXXX.SX.XXX.DKK.IS.N.M</t>
  </si>
  <si>
    <t>.M.SAFSKIN.XX.SLI.XXX.XXXX.SX.XXX.DKK.IS.N.M</t>
  </si>
  <si>
    <t>.M.SAFSKIN.XX.PEN.XXX.XXXX.SX.XXX.DKK.IS.N.M</t>
  </si>
  <si>
    <t>.M.SAFSKIN.XX.SJO.XXX.XXXX.SX.XXX.DKK.IS.N.M</t>
  </si>
  <si>
    <t>.M.SAFSKIN.XX.YFT.XXX.XXXX.SX.XXX.DKK.IS.N.M</t>
  </si>
  <si>
    <t>.M.SAFSKIN.XX.SLY.XXX.XXXX.SX.XXX.DKK.IS.N.M</t>
  </si>
  <si>
    <t>.M.SAFSKIN.XX.FHL.XXX.XXXX.SX.XXX.DKK.IS.N.M</t>
  </si>
  <si>
    <t>.M.SAFSKIN.XX.INF.XXX.XXXX.SX.XXX.DKK.IS.N.M</t>
  </si>
  <si>
    <t>.M.SAFSKIN.XX.TRY.XXX.XXXX.SX.XXX.DKK.IS.N.M</t>
  </si>
  <si>
    <t>.M.SAFSKIN.XX.LIF.XXX.XXXX.SX.XXX.DKK.IS.N.M</t>
  </si>
  <si>
    <t>.M.SAFSKIN.XX.OPI.XXX.XXXX.SX.XXX.DKK.IS.N.M</t>
  </si>
  <si>
    <t>.M.SAFSKIN.XX.RSS.XXX.XXXX.SX.XXX.DKK.IS.N.M</t>
  </si>
  <si>
    <t>.M.SAFSKIN.XX.BAJ.XXX.XXXX.SX.XXX.DKK.IS.N.M</t>
  </si>
  <si>
    <t>.M.SAFSKIN.XX.EIN.XXX.XXXX.SX.XXX.DKK.IS.N.M</t>
  </si>
  <si>
    <t>.M.SAFSKIN.XX.NPH.XXX.XXXX.SX.XXX.DKK.IS.N.M</t>
  </si>
  <si>
    <t>.M.SAFSKER.XX.ERL.XXX.XXXX.SX.XXX.DKK.IS.N.M</t>
  </si>
  <si>
    <t>.M.SAFSKER.XX.ERS.XXX.XXXX.SX.XXX.DKK.IS.N.M</t>
  </si>
  <si>
    <t>.M.SAFSKER.XX.ERI.XXX.XXXX.SX.XXX.DKK.IS.N.M</t>
  </si>
  <si>
    <t>.M.SAFSKER.XX.ERP.XXX.XXXX.SX.XXX.DKK.IS.N.M</t>
  </si>
  <si>
    <t>.M.SAFSKER.XX.ERV.XXX.XXXX.SX.XXX.DKK.IS.N.M</t>
  </si>
  <si>
    <t>.M.SAFSKER.XX.ERF.XXX.XXXX.SX.XXX.DKK.IS.N.M</t>
  </si>
  <si>
    <t>.M.SAFSKER.XX.ERO.XXX.XXXX.SX.XXX.DKK.IS.N.M</t>
  </si>
  <si>
    <t>.M.SAFSKER.XX.ERA.XXX.XXXX.SX.XXX.DKK.IS.N.M</t>
  </si>
  <si>
    <t>.M.SAFSS$$.XX.$$$.XXX.XXXX.SX.XXX.DKK.IS.N.M</t>
  </si>
  <si>
    <t>.M.SAFSSIN.XX.ATV.XXX.XXXX.SX.XXX.DKK.IS.N.M</t>
  </si>
  <si>
    <t>.M.SAFSSIN.XX.FJA.XXX.XXXX.SX.XXX.DKK.IS.N.M</t>
  </si>
  <si>
    <t>.M.SAFSSIN.XX.INN.XXX.XXXX.SX.XXX.DKK.IS.N.M</t>
  </si>
  <si>
    <t>.M.SAFSSIN.XX.SLI.XXX.XXXX.SX.XXX.DKK.IS.N.M</t>
  </si>
  <si>
    <t>.M.SAFSSIN.XX.PEN.XXX.XXXX.SX.XXX.DKK.IS.N.M</t>
  </si>
  <si>
    <t>.M.SAFSSIN.XX.SJO.XXX.XXXX.SX.XXX.DKK.IS.N.M</t>
  </si>
  <si>
    <t>.M.SAFSSIN.XX.YFT.XXX.XXXX.SX.XXX.DKK.IS.N.M</t>
  </si>
  <si>
    <t>.M.SAFSSIN.XX.SLY.XXX.XXXX.SX.XXX.DKK.IS.N.M</t>
  </si>
  <si>
    <t>.M.SAFSSIN.XX.FHL.XXX.XXXX.SX.XXX.DKK.IS.N.M</t>
  </si>
  <si>
    <t>.M.SAFSSIN.XX.INF.XXX.XXXX.SX.XXX.DKK.IS.N.M</t>
  </si>
  <si>
    <t>.M.SAFSSIN.XX.TRY.XXX.XXXX.SX.XXX.DKK.IS.N.M</t>
  </si>
  <si>
    <t>.M.SAFSSIN.XX.LIF.XXX.XXXX.SX.XXX.DKK.IS.N.M</t>
  </si>
  <si>
    <t>.M.SAFSSIN.XX.OPI.XXX.XXXX.SX.XXX.DKK.IS.N.M</t>
  </si>
  <si>
    <t>.M.SAFSSIN.XX.RSS.XXX.XXXX.SX.XXX.DKK.IS.N.M</t>
  </si>
  <si>
    <t>.M.SAFSSIN.XX.BAJ.XXX.XXXX.SX.XXX.DKK.IS.N.M</t>
  </si>
  <si>
    <t>.M.SAFSSIN.XX.EIN.XXX.XXXX.SX.XXX.DKK.IS.N.M</t>
  </si>
  <si>
    <t>.M.SAFSSIN.XX.NPH.XXX.XXXX.SX.XXX.DKK.IS.N.M</t>
  </si>
  <si>
    <t>.M.SAFSSER.XX.ERL.XXX.XXXX.SX.XXX.DKK.IS.N.M</t>
  </si>
  <si>
    <t>.M.SAFSSER.XX.ERS.XXX.XXXX.SX.XXX.DKK.IS.N.M</t>
  </si>
  <si>
    <t>.M.SAFSSER.XX.ERI.XXX.XXXX.SX.XXX.DKK.IS.N.M</t>
  </si>
  <si>
    <t>.M.SAFSSER.XX.ERP.XXX.XXXX.SX.XXX.DKK.IS.N.M</t>
  </si>
  <si>
    <t>.M.SAFSSER.XX.ERV.XXX.XXXX.SX.XXX.DKK.IS.N.M</t>
  </si>
  <si>
    <t>.M.SAFSSER.XX.ERF.XXX.XXXX.SX.XXX.DKK.IS.N.M</t>
  </si>
  <si>
    <t>.M.SAFSSER.XX.ERO.XXX.XXXX.SX.XXX.DKK.IS.N.M</t>
  </si>
  <si>
    <t>.M.SAFSSER.XX.ERA.XXX.XXXX.SX.XXX.DKK.IS.N.M</t>
  </si>
  <si>
    <t>.M.SAFSSEH.XX.ERL.XXX.XXXX.SX.XXX.DKK.IS.N.M</t>
  </si>
  <si>
    <t>.M.SAFSSES.XX.ERL.XXX.XXXX.SX.SKT.DKK.IS.N.M</t>
  </si>
  <si>
    <t>.M.SAFSSES.XX.ERL.XXX.XXXX.SX.LAT.DKK.IS.N.M</t>
  </si>
  <si>
    <t>.M.SAF$$$$.XX.$$$.XXX.XXXX.SX.XXX.NOK.IS.N.M</t>
  </si>
  <si>
    <t>//Sundurliðun afleiður NOK</t>
  </si>
  <si>
    <t>.M.SAFVA$$.XX.$$$.XXX.XXXX.SX.XXX.NOK.IS.N.M</t>
  </si>
  <si>
    <t>.M.SAFVAIN.XX.ATV.XXX.XXXX.SX.XXX.NOK.IS.N.M</t>
  </si>
  <si>
    <t>.M.SAFVAIN.XX.FJA.XXX.XXXX.SX.XXX.NOK.IS.N.M</t>
  </si>
  <si>
    <t>.M.SAFVAIN.XX.INN.XXX.XXXX.SX.XXX.NOK.IS.N.M</t>
  </si>
  <si>
    <t>.M.SAFVAIN.XX.SLI.XXX.XXXX.SX.XXX.NOK.IS.N.M</t>
  </si>
  <si>
    <t>.M.SAFVAIN.XX.PEN.XXX.XXXX.SX.XXX.NOK.IS.N.M</t>
  </si>
  <si>
    <t>.M.SAFVAIN.XX.SJO.XXX.XXXX.SX.XXX.NOK.IS.N.M</t>
  </si>
  <si>
    <t>.M.SAFVAIN.XX.YFT.XXX.XXXX.SX.XXX.NOK.IS.N.M</t>
  </si>
  <si>
    <t>.M.SAFVAIN.XX.SLY.XXX.XXXX.SX.XXX.NOK.IS.N.M</t>
  </si>
  <si>
    <t>.M.SAFVAIN.XX.FHL.XXX.XXXX.SX.XXX.NOK.IS.N.M</t>
  </si>
  <si>
    <t>.M.SAFVAIN.XX.INF.XXX.XXXX.SX.XXX.NOK.IS.N.M</t>
  </si>
  <si>
    <t>.M.SAFVAIN.XX.TRY.XXX.XXXX.SX.XXX.NOK.IS.N.M</t>
  </si>
  <si>
    <t>.M.SAFVAIN.XX.LIF.XXX.XXXX.SX.XXX.NOK.IS.N.M</t>
  </si>
  <si>
    <t>.M.SAFVAIN.XX.OPI.XXX.XXXX.SX.XXX.NOK.IS.N.M</t>
  </si>
  <si>
    <t>.M.SAFVAIN.XX.RSS.XXX.XXXX.SX.XXX.NOK.IS.N.M</t>
  </si>
  <si>
    <t>.M.SAFVAIN.XX.BAJ.XXX.XXXX.SX.XXX.NOK.IS.N.M</t>
  </si>
  <si>
    <t>.M.SAFVAIN.XX.EIN.XXX.XXXX.SX.XXX.NOK.IS.N.M</t>
  </si>
  <si>
    <t>.M.SAFVAIN.XX.NPH.XXX.XXXX.SX.XXX.NOK.IS.N.M</t>
  </si>
  <si>
    <t>.M.SAFVAER.XX.ERL.XXX.XXXX.SX.XXX.NOK.IS.N.M</t>
  </si>
  <si>
    <t>.M.SAFVAER.XX.ERS.XXX.XXXX.SX.XXX.NOK.IS.N.M</t>
  </si>
  <si>
    <t>.M.SAFVAER.XX.ERI.XXX.XXXX.SX.XXX.NOK.IS.N.M</t>
  </si>
  <si>
    <t>.M.SAFVAER.XX.ERP.XXX.XXXX.SX.XXX.NOK.IS.N.M</t>
  </si>
  <si>
    <t>.M.SAFVAER.XX.ERV.XXX.XXXX.SX.XXX.NOK.IS.N.M</t>
  </si>
  <si>
    <t>.M.SAFVAER.XX.ERF.XXX.XXXX.SX.XXX.NOK.IS.N.M</t>
  </si>
  <si>
    <t>.M.SAFVAER.XX.ERO.XXX.XXXX.SX.XXX.NOK.IS.N.M</t>
  </si>
  <si>
    <t>.M.SAFVAER.XX.ERA.XXX.XXXX.SX.XXX.NOK.IS.N.M</t>
  </si>
  <si>
    <t>.M.SAFFR$$.XX.$$$.XXX.XXXX.SX.XXX.NOK.IS.N.M</t>
  </si>
  <si>
    <t>.M.SAFFRIN.XX.ATV.XXX.XXXX.SX.XXX.NOK.IS.N.M</t>
  </si>
  <si>
    <t>.M.SAFFRIN.XX.FJA.XXX.XXXX.SX.XXX.NOK.IS.N.M</t>
  </si>
  <si>
    <t>.M.SAFFRIN.XX.INN.XXX.XXXX.SX.XXX.NOK.IS.N.M</t>
  </si>
  <si>
    <t>.M.SAFFRIN.XX.SLI.XXX.XXXX.SX.XXX.NOK.IS.N.M</t>
  </si>
  <si>
    <t>.M.SAFFRIN.XX.PEN.XXX.XXXX.SX.XXX.NOK.IS.N.M</t>
  </si>
  <si>
    <t>.M.SAFFRIN.XX.SJO.XXX.XXXX.SX.XXX.NOK.IS.N.M</t>
  </si>
  <si>
    <t>.M.SAFFRIN.XX.YFT.XXX.XXXX.SX.XXX.NOK.IS.N.M</t>
  </si>
  <si>
    <t>.M.SAFFRIN.XX.SLY.XXX.XXXX.SX.XXX.NOK.IS.N.M</t>
  </si>
  <si>
    <t>.M.SAFFRIN.XX.FHL.XXX.XXXX.SX.XXX.NOK.IS.N.M</t>
  </si>
  <si>
    <t>.M.SAFFRIN.XX.INF.XXX.XXXX.SX.XXX.NOK.IS.N.M</t>
  </si>
  <si>
    <t>.M.SAFFRIN.XX.TRY.XXX.XXXX.SX.XXX.NOK.IS.N.M</t>
  </si>
  <si>
    <t>.M.SAFFRIN.XX.LIF.XXX.XXXX.SX.XXX.NOK.IS.N.M</t>
  </si>
  <si>
    <t>.M.SAFFRIN.XX.OPI.XXX.XXXX.SX.XXX.NOK.IS.N.M</t>
  </si>
  <si>
    <t>.M.SAFFRIN.XX.RSS.XXX.XXXX.SX.XXX.NOK.IS.N.M</t>
  </si>
  <si>
    <t>.M.SAFFRIN.XX.BAJ.XXX.XXXX.SX.XXX.NOK.IS.N.M</t>
  </si>
  <si>
    <t>.M.SAFFRIN.XX.EIN.XXX.XXXX.SX.XXX.NOK.IS.N.M</t>
  </si>
  <si>
    <t>.M.SAFFRIN.XX.NPH.XXX.XXXX.SX.XXX.NOK.IS.N.M</t>
  </si>
  <si>
    <t>.M.SAFFRER.XX.ERL.XXX.XXXX.SX.XXX.NOK.IS.N.M</t>
  </si>
  <si>
    <t>.M.SAFFRER.XX.ERS.XXX.XXXX.SX.XXX.NOK.IS.N.M</t>
  </si>
  <si>
    <t>.M.SAFFRER.XX.ERI.XXX.XXXX.SX.XXX.NOK.IS.N.M</t>
  </si>
  <si>
    <t>.M.SAFFRER.XX.ERP.XXX.XXXX.SX.XXX.NOK.IS.N.M</t>
  </si>
  <si>
    <t>.M.SAFFRER.XX.ERV.XXX.XXXX.SX.XXX.NOK.IS.N.M</t>
  </si>
  <si>
    <t>.M.SAFFRER.XX.ERF.XXX.XXXX.SX.XXX.NOK.IS.N.M</t>
  </si>
  <si>
    <t>.M.SAFFRER.XX.ERO.XXX.XXXX.SX.XXX.NOK.IS.N.M</t>
  </si>
  <si>
    <t>.M.SAFFRER.XX.ERA.XXX.XXXX.SX.XXX.NOK.IS.N.M</t>
  </si>
  <si>
    <t>.M.SAFSK$$.XX.$$$.XXX.XXXX.SX.XXX.NOK.IS.N.M</t>
  </si>
  <si>
    <t>.M.SAFSKIN.XX.ATV.XXX.XXXX.SX.XXX.NOK.IS.N.M</t>
  </si>
  <si>
    <t>.M.SAFSKIN.XX.FJA.XXX.XXXX.SX.XXX.NOK.IS.N.M</t>
  </si>
  <si>
    <t>.M.SAFSKIN.XX.INN.XXX.XXXX.SX.XXX.NOK.IS.N.M</t>
  </si>
  <si>
    <t>.M.SAFSKIN.XX.SLI.XXX.XXXX.SX.XXX.NOK.IS.N.M</t>
  </si>
  <si>
    <t>.M.SAFSKIN.XX.PEN.XXX.XXXX.SX.XXX.NOK.IS.N.M</t>
  </si>
  <si>
    <t>.M.SAFSKIN.XX.SJO.XXX.XXXX.SX.XXX.NOK.IS.N.M</t>
  </si>
  <si>
    <t>.M.SAFSKIN.XX.YFT.XXX.XXXX.SX.XXX.NOK.IS.N.M</t>
  </si>
  <si>
    <t>.M.SAFSKIN.XX.SLY.XXX.XXXX.SX.XXX.NOK.IS.N.M</t>
  </si>
  <si>
    <t>.M.SAFSKIN.XX.FHL.XXX.XXXX.SX.XXX.NOK.IS.N.M</t>
  </si>
  <si>
    <t>.M.SAFSKIN.XX.INF.XXX.XXXX.SX.XXX.NOK.IS.N.M</t>
  </si>
  <si>
    <t>.M.SAFSKIN.XX.TRY.XXX.XXXX.SX.XXX.NOK.IS.N.M</t>
  </si>
  <si>
    <t>.M.SAFSKIN.XX.LIF.XXX.XXXX.SX.XXX.NOK.IS.N.M</t>
  </si>
  <si>
    <t>.M.SAFSKIN.XX.OPI.XXX.XXXX.SX.XXX.NOK.IS.N.M</t>
  </si>
  <si>
    <t>.M.SAFSKIN.XX.RSS.XXX.XXXX.SX.XXX.NOK.IS.N.M</t>
  </si>
  <si>
    <t>.M.SAFSKIN.XX.BAJ.XXX.XXXX.SX.XXX.NOK.IS.N.M</t>
  </si>
  <si>
    <t>.M.SAFSKIN.XX.EIN.XXX.XXXX.SX.XXX.NOK.IS.N.M</t>
  </si>
  <si>
    <t>.M.SAFSKIN.XX.NPH.XXX.XXXX.SX.XXX.NOK.IS.N.M</t>
  </si>
  <si>
    <t>.M.SAFSKER.XX.ERL.XXX.XXXX.SX.XXX.NOK.IS.N.M</t>
  </si>
  <si>
    <t>.M.SAFSKER.XX.ERS.XXX.XXXX.SX.XXX.NOK.IS.N.M</t>
  </si>
  <si>
    <t>.M.SAFSKER.XX.ERI.XXX.XXXX.SX.XXX.NOK.IS.N.M</t>
  </si>
  <si>
    <t>.M.SAFSKER.XX.ERP.XXX.XXXX.SX.XXX.NOK.IS.N.M</t>
  </si>
  <si>
    <t>.M.SAFSKER.XX.ERV.XXX.XXXX.SX.XXX.NOK.IS.N.M</t>
  </si>
  <si>
    <t>.M.SAFSKER.XX.ERF.XXX.XXXX.SX.XXX.NOK.IS.N.M</t>
  </si>
  <si>
    <t>.M.SAFSKER.XX.ERO.XXX.XXXX.SX.XXX.NOK.IS.N.M</t>
  </si>
  <si>
    <t>.M.SAFSKER.XX.ERA.XXX.XXXX.SX.XXX.NOK.IS.N.M</t>
  </si>
  <si>
    <t>.M.SAFSS$$.XX.$$$.XXX.XXXX.SX.XXX.NOK.IS.N.M</t>
  </si>
  <si>
    <t>.M.SAFSSIN.XX.ATV.XXX.XXXX.SX.XXX.NOK.IS.N.M</t>
  </si>
  <si>
    <t>.M.SAFSSIN.XX.FJA.XXX.XXXX.SX.XXX.NOK.IS.N.M</t>
  </si>
  <si>
    <t>.M.SAFSSIN.XX.INN.XXX.XXXX.SX.XXX.NOK.IS.N.M</t>
  </si>
  <si>
    <t>.M.SAFSSIN.XX.SLI.XXX.XXXX.SX.XXX.NOK.IS.N.M</t>
  </si>
  <si>
    <t>.M.SAFSSIN.XX.PEN.XXX.XXXX.SX.XXX.NOK.IS.N.M</t>
  </si>
  <si>
    <t>.M.SAFSSIN.XX.SJO.XXX.XXXX.SX.XXX.NOK.IS.N.M</t>
  </si>
  <si>
    <t>.M.SAFSSIN.XX.YFT.XXX.XXXX.SX.XXX.NOK.IS.N.M</t>
  </si>
  <si>
    <t>.M.SAFSSIN.XX.SLY.XXX.XXXX.SX.XXX.NOK.IS.N.M</t>
  </si>
  <si>
    <t>.M.SAFSSIN.XX.FHL.XXX.XXXX.SX.XXX.NOK.IS.N.M</t>
  </si>
  <si>
    <t>.M.SAFSSIN.XX.INF.XXX.XXXX.SX.XXX.NOK.IS.N.M</t>
  </si>
  <si>
    <t>.M.SAFSSIN.XX.TRY.XXX.XXXX.SX.XXX.NOK.IS.N.M</t>
  </si>
  <si>
    <t>.M.SAFSSIN.XX.LIF.XXX.XXXX.SX.XXX.NOK.IS.N.M</t>
  </si>
  <si>
    <t>.M.SAFSSIN.XX.OPI.XXX.XXXX.SX.XXX.NOK.IS.N.M</t>
  </si>
  <si>
    <t>.M.SAFSSIN.XX.RSS.XXX.XXXX.SX.XXX.NOK.IS.N.M</t>
  </si>
  <si>
    <t>.M.SAFSSIN.XX.BAJ.XXX.XXXX.SX.XXX.NOK.IS.N.M</t>
  </si>
  <si>
    <t>.M.SAFSSIN.XX.EIN.XXX.XXXX.SX.XXX.NOK.IS.N.M</t>
  </si>
  <si>
    <t>.M.SAFSSIN.XX.NPH.XXX.XXXX.SX.XXX.NOK.IS.N.M</t>
  </si>
  <si>
    <t>.M.SAFSSER.XX.ERL.XXX.XXXX.SX.XXX.NOK.IS.N.M</t>
  </si>
  <si>
    <t>.M.SAFSSER.XX.ERS.XXX.XXXX.SX.XXX.NOK.IS.N.M</t>
  </si>
  <si>
    <t>.M.SAFSSER.XX.ERI.XXX.XXXX.SX.XXX.NOK.IS.N.M</t>
  </si>
  <si>
    <t>.M.SAFSSER.XX.ERP.XXX.XXXX.SX.XXX.NOK.IS.N.M</t>
  </si>
  <si>
    <t>.M.SAFSSER.XX.ERV.XXX.XXXX.SX.XXX.NOK.IS.N.M</t>
  </si>
  <si>
    <t>.M.SAFSSER.XX.ERF.XXX.XXXX.SX.XXX.NOK.IS.N.M</t>
  </si>
  <si>
    <t>.M.SAFSSER.XX.ERO.XXX.XXXX.SX.XXX.NOK.IS.N.M</t>
  </si>
  <si>
    <t>.M.SAFSSER.XX.ERA.XXX.XXXX.SX.XXX.NOK.IS.N.M</t>
  </si>
  <si>
    <t>.M.SAFSSEH.XX.ERL.XXX.XXXX.SX.XXX.NOK.IS.N.M</t>
  </si>
  <si>
    <t>.M.SAFSSES.XX.ERL.XXX.XXXX.SX.SKT.NOK.IS.N.M</t>
  </si>
  <si>
    <t>.M.SAFSSES.XX.ERL.XXX.XXXX.SX.LAT.NOK.IS.N.M</t>
  </si>
  <si>
    <t>.M.SAF$$$$.XX.$$$.XXX.XXXX.SX.XXX.SEK.IS.N.M</t>
  </si>
  <si>
    <t>//Sundurliðun afleiður SEK</t>
  </si>
  <si>
    <t>.M.SAFVA$$.XX.$$$.XXX.XXXX.SX.XXX.SEK.IS.N.M</t>
  </si>
  <si>
    <t>.M.SAFVAIN.XX.ATV.XXX.XXXX.SX.XXX.SEK.IS.N.M</t>
  </si>
  <si>
    <t>.M.SAFVAIN.XX.FJA.XXX.XXXX.SX.XXX.SEK.IS.N.M</t>
  </si>
  <si>
    <t>.M.SAFVAIN.XX.INN.XXX.XXXX.SX.XXX.SEK.IS.N.M</t>
  </si>
  <si>
    <t>.M.SAFVAIN.XX.SLI.XXX.XXXX.SX.XXX.SEK.IS.N.M</t>
  </si>
  <si>
    <t>.M.SAFVAIN.XX.PEN.XXX.XXXX.SX.XXX.SEK.IS.N.M</t>
  </si>
  <si>
    <t>.M.SAFVAIN.XX.SJO.XXX.XXXX.SX.XXX.SEK.IS.N.M</t>
  </si>
  <si>
    <t>.M.SAFVAIN.XX.YFT.XXX.XXXX.SX.XXX.SEK.IS.N.M</t>
  </si>
  <si>
    <t>.M.SAFVAIN.XX.SLY.XXX.XXXX.SX.XXX.SEK.IS.N.M</t>
  </si>
  <si>
    <t>.M.SAFVAIN.XX.FHL.XXX.XXXX.SX.XXX.SEK.IS.N.M</t>
  </si>
  <si>
    <t>.M.SAFVAIN.XX.INF.XXX.XXXX.SX.XXX.SEK.IS.N.M</t>
  </si>
  <si>
    <t>.M.SAFVAIN.XX.TRY.XXX.XXXX.SX.XXX.SEK.IS.N.M</t>
  </si>
  <si>
    <t>.M.SAFVAIN.XX.LIF.XXX.XXXX.SX.XXX.SEK.IS.N.M</t>
  </si>
  <si>
    <t>.M.SAFVAIN.XX.OPI.XXX.XXXX.SX.XXX.SEK.IS.N.M</t>
  </si>
  <si>
    <t>.M.SAFVAIN.XX.RSS.XXX.XXXX.SX.XXX.SEK.IS.N.M</t>
  </si>
  <si>
    <t>.M.SAFVAIN.XX.BAJ.XXX.XXXX.SX.XXX.SEK.IS.N.M</t>
  </si>
  <si>
    <t>.M.SAFVAIN.XX.EIN.XXX.XXXX.SX.XXX.SEK.IS.N.M</t>
  </si>
  <si>
    <t>.M.SAFVAIN.XX.NPH.XXX.XXXX.SX.XXX.SEK.IS.N.M</t>
  </si>
  <si>
    <t>.M.SAFVAER.XX.ERL.XXX.XXXX.SX.XXX.SEK.IS.N.M</t>
  </si>
  <si>
    <t>.M.SAFVAER.XX.ERS.XXX.XXXX.SX.XXX.SEK.IS.N.M</t>
  </si>
  <si>
    <t>.M.SAFVAER.XX.ERI.XXX.XXXX.SX.XXX.SEK.IS.N.M</t>
  </si>
  <si>
    <t>.M.SAFVAER.XX.ERP.XXX.XXXX.SX.XXX.SEK.IS.N.M</t>
  </si>
  <si>
    <t>.M.SAFVAER.XX.ERV.XXX.XXXX.SX.XXX.SEK.IS.N.M</t>
  </si>
  <si>
    <t>.M.SAFVAER.XX.ERF.XXX.XXXX.SX.XXX.SEK.IS.N.M</t>
  </si>
  <si>
    <t>.M.SAFVAER.XX.ERO.XXX.XXXX.SX.XXX.SEK.IS.N.M</t>
  </si>
  <si>
    <t>.M.SAFVAER.XX.ERA.XXX.XXXX.SX.XXX.SEK.IS.N.M</t>
  </si>
  <si>
    <t>.M.SAFFR$$.XX.$$$.XXX.XXXX.SX.XXX.SEK.IS.N.M</t>
  </si>
  <si>
    <t>.M.SAFFRIN.XX.ATV.XXX.XXXX.SX.XXX.SEK.IS.N.M</t>
  </si>
  <si>
    <t>.M.SAFFRIN.XX.FJA.XXX.XXXX.SX.XXX.SEK.IS.N.M</t>
  </si>
  <si>
    <t>.M.SAFFRIN.XX.INN.XXX.XXXX.SX.XXX.SEK.IS.N.M</t>
  </si>
  <si>
    <t>.M.SAFFRIN.XX.SLI.XXX.XXXX.SX.XXX.SEK.IS.N.M</t>
  </si>
  <si>
    <t>.M.SAFFRIN.XX.PEN.XXX.XXXX.SX.XXX.SEK.IS.N.M</t>
  </si>
  <si>
    <t>.M.SAFFRIN.XX.SJO.XXX.XXXX.SX.XXX.SEK.IS.N.M</t>
  </si>
  <si>
    <t>.M.SAFFRIN.XX.YFT.XXX.XXXX.SX.XXX.SEK.IS.N.M</t>
  </si>
  <si>
    <t>.M.SAFFRIN.XX.SLY.XXX.XXXX.SX.XXX.SEK.IS.N.M</t>
  </si>
  <si>
    <t>.M.SAFFRIN.XX.FHL.XXX.XXXX.SX.XXX.SEK.IS.N.M</t>
  </si>
  <si>
    <t>.M.SAFFRIN.XX.INF.XXX.XXXX.SX.XXX.SEK.IS.N.M</t>
  </si>
  <si>
    <t>.M.SAFFRIN.XX.TRY.XXX.XXXX.SX.XXX.SEK.IS.N.M</t>
  </si>
  <si>
    <t>.M.SAFFRIN.XX.LIF.XXX.XXXX.SX.XXX.SEK.IS.N.M</t>
  </si>
  <si>
    <t>.M.SAFFRIN.XX.OPI.XXX.XXXX.SX.XXX.SEK.IS.N.M</t>
  </si>
  <si>
    <t>.M.SAFFRIN.XX.RSS.XXX.XXXX.SX.XXX.SEK.IS.N.M</t>
  </si>
  <si>
    <t>.M.SAFFRIN.XX.BAJ.XXX.XXXX.SX.XXX.SEK.IS.N.M</t>
  </si>
  <si>
    <t>.M.SAFFRIN.XX.EIN.XXX.XXXX.SX.XXX.SEK.IS.N.M</t>
  </si>
  <si>
    <t>.M.SAFFRIN.XX.NPH.XXX.XXXX.SX.XXX.SEK.IS.N.M</t>
  </si>
  <si>
    <t>.M.SAFFRER.XX.ERL.XXX.XXXX.SX.XXX.SEK.IS.N.M</t>
  </si>
  <si>
    <t>.M.SAFFRER.XX.ERS.XXX.XXXX.SX.XXX.SEK.IS.N.M</t>
  </si>
  <si>
    <t>.M.SAFFRER.XX.ERI.XXX.XXXX.SX.XXX.SEK.IS.N.M</t>
  </si>
  <si>
    <t>.M.SAFFRER.XX.ERP.XXX.XXXX.SX.XXX.SEK.IS.N.M</t>
  </si>
  <si>
    <t>.M.SAFFRER.XX.ERV.XXX.XXXX.SX.XXX.SEK.IS.N.M</t>
  </si>
  <si>
    <t>.M.SAFFRER.XX.ERF.XXX.XXXX.SX.XXX.SEK.IS.N.M</t>
  </si>
  <si>
    <t>.M.SAFFRER.XX.ERO.XXX.XXXX.SX.XXX.SEK.IS.N.M</t>
  </si>
  <si>
    <t>.M.SAFFRER.XX.ERA.XXX.XXXX.SX.XXX.SEK.IS.N.M</t>
  </si>
  <si>
    <t>.M.SAFSK$$.XX.$$$.XXX.XXXX.SX.XXX.SEK.IS.N.M</t>
  </si>
  <si>
    <t>.M.SAFSKIN.XX.ATV.XXX.XXXX.SX.XXX.SEK.IS.N.M</t>
  </si>
  <si>
    <t>.M.SAFSKIN.XX.FJA.XXX.XXXX.SX.XXX.SEK.IS.N.M</t>
  </si>
  <si>
    <t>.M.SAFSKIN.XX.INN.XXX.XXXX.SX.XXX.SEK.IS.N.M</t>
  </si>
  <si>
    <t>.M.SAFSKIN.XX.SLI.XXX.XXXX.SX.XXX.SEK.IS.N.M</t>
  </si>
  <si>
    <t>.M.SAFSKIN.XX.PEN.XXX.XXXX.SX.XXX.SEK.IS.N.M</t>
  </si>
  <si>
    <t>.M.SAFSKIN.XX.SJO.XXX.XXXX.SX.XXX.SEK.IS.N.M</t>
  </si>
  <si>
    <t>.M.SAFSKIN.XX.YFT.XXX.XXXX.SX.XXX.SEK.IS.N.M</t>
  </si>
  <si>
    <t>.M.SAFSKIN.XX.SLY.XXX.XXXX.SX.XXX.SEK.IS.N.M</t>
  </si>
  <si>
    <t>.M.SAFSKIN.XX.FHL.XXX.XXXX.SX.XXX.SEK.IS.N.M</t>
  </si>
  <si>
    <t>.M.SAFSKIN.XX.INF.XXX.XXXX.SX.XXX.SEK.IS.N.M</t>
  </si>
  <si>
    <t>.M.SAFSKIN.XX.TRY.XXX.XXXX.SX.XXX.SEK.IS.N.M</t>
  </si>
  <si>
    <t>.M.SAFSKIN.XX.LIF.XXX.XXXX.SX.XXX.SEK.IS.N.M</t>
  </si>
  <si>
    <t>.M.SAFSKIN.XX.OPI.XXX.XXXX.SX.XXX.SEK.IS.N.M</t>
  </si>
  <si>
    <t>.M.SAFSKIN.XX.RSS.XXX.XXXX.SX.XXX.SEK.IS.N.M</t>
  </si>
  <si>
    <t>.M.SAFSKIN.XX.BAJ.XXX.XXXX.SX.XXX.SEK.IS.N.M</t>
  </si>
  <si>
    <t>.M.SAFSKIN.XX.EIN.XXX.XXXX.SX.XXX.SEK.IS.N.M</t>
  </si>
  <si>
    <t>.M.SAFSKIN.XX.NPH.XXX.XXXX.SX.XXX.SEK.IS.N.M</t>
  </si>
  <si>
    <t>.M.SAFSKER.XX.ERL.XXX.XXXX.SX.XXX.SEK.IS.N.M</t>
  </si>
  <si>
    <t>.M.SAFSKER.XX.ERS.XXX.XXXX.SX.XXX.SEK.IS.N.M</t>
  </si>
  <si>
    <t>.M.SAFSKER.XX.ERI.XXX.XXXX.SX.XXX.SEK.IS.N.M</t>
  </si>
  <si>
    <t>.M.SAFSKER.XX.ERP.XXX.XXXX.SX.XXX.SEK.IS.N.M</t>
  </si>
  <si>
    <t>.M.SAFSKER.XX.ERV.XXX.XXXX.SX.XXX.SEK.IS.N.M</t>
  </si>
  <si>
    <t>.M.SAFSKER.XX.ERF.XXX.XXXX.SX.XXX.SEK.IS.N.M</t>
  </si>
  <si>
    <t>.M.SAFSKER.XX.ERO.XXX.XXXX.SX.XXX.SEK.IS.N.M</t>
  </si>
  <si>
    <t>.M.SAFSKER.XX.ERA.XXX.XXXX.SX.XXX.SEK.IS.N.M</t>
  </si>
  <si>
    <t>.M.SAFSS$$.XX.$$$.XXX.XXXX.SX.XXX.SEK.IS.N.M</t>
  </si>
  <si>
    <t>.M.SAFSSIN.XX.ATV.XXX.XXXX.SX.XXX.SEK.IS.N.M</t>
  </si>
  <si>
    <t>.M.SAFSSIN.XX.FJA.XXX.XXXX.SX.XXX.SEK.IS.N.M</t>
  </si>
  <si>
    <t>.M.SAFSSIN.XX.INN.XXX.XXXX.SX.XXX.SEK.IS.N.M</t>
  </si>
  <si>
    <t>.M.SAFSSIN.XX.SLI.XXX.XXXX.SX.XXX.SEK.IS.N.M</t>
  </si>
  <si>
    <t>.M.SAFSSIN.XX.PEN.XXX.XXXX.SX.XXX.SEK.IS.N.M</t>
  </si>
  <si>
    <t>.M.SAFSSIN.XX.SJO.XXX.XXXX.SX.XXX.SEK.IS.N.M</t>
  </si>
  <si>
    <t>.M.SAFSSIN.XX.YFT.XXX.XXXX.SX.XXX.SEK.IS.N.M</t>
  </si>
  <si>
    <t>.M.SAFSSIN.XX.SLY.XXX.XXXX.SX.XXX.SEK.IS.N.M</t>
  </si>
  <si>
    <t>.M.SAFSSIN.XX.FHL.XXX.XXXX.SX.XXX.SEK.IS.N.M</t>
  </si>
  <si>
    <t>.M.SAFSSIN.XX.INF.XXX.XXXX.SX.XXX.SEK.IS.N.M</t>
  </si>
  <si>
    <t>.M.SAFSSIN.XX.TRY.XXX.XXXX.SX.XXX.SEK.IS.N.M</t>
  </si>
  <si>
    <t>.M.SAFSSIN.XX.LIF.XXX.XXXX.SX.XXX.SEK.IS.N.M</t>
  </si>
  <si>
    <t>.M.SAFSSIN.XX.OPI.XXX.XXXX.SX.XXX.SEK.IS.N.M</t>
  </si>
  <si>
    <t>.M.SAFSSIN.XX.RSS.XXX.XXXX.SX.XXX.SEK.IS.N.M</t>
  </si>
  <si>
    <t>.M.SAFSSIN.XX.BAJ.XXX.XXXX.SX.XXX.SEK.IS.N.M</t>
  </si>
  <si>
    <t>.M.SAFSSIN.XX.EIN.XXX.XXXX.SX.XXX.SEK.IS.N.M</t>
  </si>
  <si>
    <t>.M.SAFSSIN.XX.NPH.XXX.XXXX.SX.XXX.SEK.IS.N.M</t>
  </si>
  <si>
    <t>.M.SAFSSER.XX.ERL.XXX.XXXX.SX.XXX.SEK.IS.N.M</t>
  </si>
  <si>
    <t>.M.SAFSSER.XX.ERS.XXX.XXXX.SX.XXX.SEK.IS.N.M</t>
  </si>
  <si>
    <t>.M.SAFSSER.XX.ERI.XXX.XXXX.SX.XXX.SEK.IS.N.M</t>
  </si>
  <si>
    <t>.M.SAFSSER.XX.ERP.XXX.XXXX.SX.XXX.SEK.IS.N.M</t>
  </si>
  <si>
    <t>.M.SAFSSER.XX.ERV.XXX.XXXX.SX.XXX.SEK.IS.N.M</t>
  </si>
  <si>
    <t>.M.SAFSSER.XX.ERF.XXX.XXXX.SX.XXX.SEK.IS.N.M</t>
  </si>
  <si>
    <t>.M.SAFSSER.XX.ERO.XXX.XXXX.SX.XXX.SEK.IS.N.M</t>
  </si>
  <si>
    <t>.M.SAFSSER.XX.ERA.XXX.XXXX.SX.XXX.SEK.IS.N.M</t>
  </si>
  <si>
    <t>.M.SAFSSEH.XX.ERL.XXX.XXXX.SX.XXX.SEK.IS.N.M</t>
  </si>
  <si>
    <t>.M.SAFSSES.XX.ERL.XXX.XXXX.SX.SKT.SEK.IS.N.M</t>
  </si>
  <si>
    <t>.M.SAFSSES.XX.ERL.XXX.XXXX.SX.LAT.SEK.IS.N.M</t>
  </si>
  <si>
    <t>.M.SAF$$$$.XX.$$$.XXX.XXXX.SX.XXX.CHF.IS.N.M</t>
  </si>
  <si>
    <t>//Sundurliðun afleiður CHF</t>
  </si>
  <si>
    <t>.M.SAFVA$$.XX.$$$.XXX.XXXX.SX.XXX.CHF.IS.N.M</t>
  </si>
  <si>
    <t>.M.SAFVAIN.XX.ATV.XXX.XXXX.SX.XXX.CHF.IS.N.M</t>
  </si>
  <si>
    <t>.M.SAFVAIN.XX.FJA.XXX.XXXX.SX.XXX.CHF.IS.N.M</t>
  </si>
  <si>
    <t>.M.SAFVAIN.XX.INN.XXX.XXXX.SX.XXX.CHF.IS.N.M</t>
  </si>
  <si>
    <t>.M.SAFVAIN.XX.SLI.XXX.XXXX.SX.XXX.CHF.IS.N.M</t>
  </si>
  <si>
    <t>.M.SAFVAIN.XX.PEN.XXX.XXXX.SX.XXX.CHF.IS.N.M</t>
  </si>
  <si>
    <t>.M.SAFVAIN.XX.SJO.XXX.XXXX.SX.XXX.CHF.IS.N.M</t>
  </si>
  <si>
    <t>.M.SAFVAIN.XX.YFT.XXX.XXXX.SX.XXX.CHF.IS.N.M</t>
  </si>
  <si>
    <t>.M.SAFVAIN.XX.SLY.XXX.XXXX.SX.XXX.CHF.IS.N.M</t>
  </si>
  <si>
    <t>.M.SAFVAIN.XX.FHL.XXX.XXXX.SX.XXX.CHF.IS.N.M</t>
  </si>
  <si>
    <t>.M.SAFVAIN.XX.INF.XXX.XXXX.SX.XXX.CHF.IS.N.M</t>
  </si>
  <si>
    <t>.M.SAFVAIN.XX.TRY.XXX.XXXX.SX.XXX.CHF.IS.N.M</t>
  </si>
  <si>
    <t>.M.SAFVAIN.XX.LIF.XXX.XXXX.SX.XXX.CHF.IS.N.M</t>
  </si>
  <si>
    <t>.M.SAFVAIN.XX.OPI.XXX.XXXX.SX.XXX.CHF.IS.N.M</t>
  </si>
  <si>
    <t>.M.SAFVAIN.XX.RSS.XXX.XXXX.SX.XXX.CHF.IS.N.M</t>
  </si>
  <si>
    <t>.M.SAFVAIN.XX.BAJ.XXX.XXXX.SX.XXX.CHF.IS.N.M</t>
  </si>
  <si>
    <t>.M.SAFVAIN.XX.EIN.XXX.XXXX.SX.XXX.CHF.IS.N.M</t>
  </si>
  <si>
    <t>.M.SAFVAIN.XX.NPH.XXX.XXXX.SX.XXX.CHF.IS.N.M</t>
  </si>
  <si>
    <t>.M.SAFVAER.XX.ERL.XXX.XXXX.SX.XXX.CHF.IS.N.M</t>
  </si>
  <si>
    <t>.M.SAFVAER.XX.ERS.XXX.XXXX.SX.XXX.CHF.IS.N.M</t>
  </si>
  <si>
    <t>.M.SAFVAER.XX.ERI.XXX.XXXX.SX.XXX.CHF.IS.N.M</t>
  </si>
  <si>
    <t>.M.SAFVAER.XX.ERP.XXX.XXXX.SX.XXX.CHF.IS.N.M</t>
  </si>
  <si>
    <t>.M.SAFVAER.XX.ERV.XXX.XXXX.SX.XXX.CHF.IS.N.M</t>
  </si>
  <si>
    <t>.M.SAFVAER.XX.ERF.XXX.XXXX.SX.XXX.CHF.IS.N.M</t>
  </si>
  <si>
    <t>.M.SAFVAER.XX.ERO.XXX.XXXX.SX.XXX.CHF.IS.N.M</t>
  </si>
  <si>
    <t>.M.SAFVAER.XX.ERA.XXX.XXXX.SX.XXX.CHF.IS.N.M</t>
  </si>
  <si>
    <t>.M.SAFFR$$.XX.$$$.XXX.XXXX.SX.XXX.CHF.IS.N.M</t>
  </si>
  <si>
    <t>.M.SAFFRIN.XX.ATV.XXX.XXXX.SX.XXX.CHF.IS.N.M</t>
  </si>
  <si>
    <t>.M.SAFFRIN.XX.FJA.XXX.XXXX.SX.XXX.CHF.IS.N.M</t>
  </si>
  <si>
    <t>.M.SAFFRIN.XX.INN.XXX.XXXX.SX.XXX.CHF.IS.N.M</t>
  </si>
  <si>
    <t>.M.SAFFRIN.XX.SLI.XXX.XXXX.SX.XXX.CHF.IS.N.M</t>
  </si>
  <si>
    <t>.M.SAFFRIN.XX.PEN.XXX.XXXX.SX.XXX.CHF.IS.N.M</t>
  </si>
  <si>
    <t>.M.SAFFRIN.XX.SJO.XXX.XXXX.SX.XXX.CHF.IS.N.M</t>
  </si>
  <si>
    <t>.M.SAFFRIN.XX.YFT.XXX.XXXX.SX.XXX.CHF.IS.N.M</t>
  </si>
  <si>
    <t>.M.SAFFRIN.XX.SLY.XXX.XXXX.SX.XXX.CHF.IS.N.M</t>
  </si>
  <si>
    <t>.M.SAFFRIN.XX.FHL.XXX.XXXX.SX.XXX.CHF.IS.N.M</t>
  </si>
  <si>
    <t>.M.SAFFRIN.XX.INF.XXX.XXXX.SX.XXX.CHF.IS.N.M</t>
  </si>
  <si>
    <t>.M.SAFFRIN.XX.TRY.XXX.XXXX.SX.XXX.CHF.IS.N.M</t>
  </si>
  <si>
    <t>.M.SAFFRIN.XX.LIF.XXX.XXXX.SX.XXX.CHF.IS.N.M</t>
  </si>
  <si>
    <t>.M.SAFFRIN.XX.OPI.XXX.XXXX.SX.XXX.CHF.IS.N.M</t>
  </si>
  <si>
    <t>.M.SAFFRIN.XX.RSS.XXX.XXXX.SX.XXX.CHF.IS.N.M</t>
  </si>
  <si>
    <t>.M.SAFFRIN.XX.BAJ.XXX.XXXX.SX.XXX.CHF.IS.N.M</t>
  </si>
  <si>
    <t>.M.SAFFRIN.XX.EIN.XXX.XXXX.SX.XXX.CHF.IS.N.M</t>
  </si>
  <si>
    <t>.M.SAFFRIN.XX.NPH.XXX.XXXX.SX.XXX.CHF.IS.N.M</t>
  </si>
  <si>
    <t>.M.SAFFRER.XX.ERL.XXX.XXXX.SX.XXX.CHF.IS.N.M</t>
  </si>
  <si>
    <t>.M.SAFFRER.XX.ERS.XXX.XXXX.SX.XXX.CHF.IS.N.M</t>
  </si>
  <si>
    <t>.M.SAFFRER.XX.ERI.XXX.XXXX.SX.XXX.CHF.IS.N.M</t>
  </si>
  <si>
    <t>.M.SAFFRER.XX.ERP.XXX.XXXX.SX.XXX.CHF.IS.N.M</t>
  </si>
  <si>
    <t>.M.SAFFRER.XX.ERV.XXX.XXXX.SX.XXX.CHF.IS.N.M</t>
  </si>
  <si>
    <t>.M.SAFFRER.XX.ERF.XXX.XXXX.SX.XXX.CHF.IS.N.M</t>
  </si>
  <si>
    <t>.M.SAFFRER.XX.ERO.XXX.XXXX.SX.XXX.CHF.IS.N.M</t>
  </si>
  <si>
    <t>.M.SAFFRER.XX.ERA.XXX.XXXX.SX.XXX.CHF.IS.N.M</t>
  </si>
  <si>
    <t>.M.SAFSK$$.XX.$$$.XXX.XXXX.SX.XXX.CHF.IS.N.M</t>
  </si>
  <si>
    <t>.M.SAFSKIN.XX.ATV.XXX.XXXX.SX.XXX.CHF.IS.N.M</t>
  </si>
  <si>
    <t>.M.SAFSKIN.XX.FJA.XXX.XXXX.SX.XXX.CHF.IS.N.M</t>
  </si>
  <si>
    <t>.M.SAFSKIN.XX.INN.XXX.XXXX.SX.XXX.CHF.IS.N.M</t>
  </si>
  <si>
    <t>.M.SAFSKIN.XX.SLI.XXX.XXXX.SX.XXX.CHF.IS.N.M</t>
  </si>
  <si>
    <t>.M.SAFSKIN.XX.PEN.XXX.XXXX.SX.XXX.CHF.IS.N.M</t>
  </si>
  <si>
    <t>.M.SAFSKIN.XX.SJO.XXX.XXXX.SX.XXX.CHF.IS.N.M</t>
  </si>
  <si>
    <t>.M.SAFSKIN.XX.YFT.XXX.XXXX.SX.XXX.CHF.IS.N.M</t>
  </si>
  <si>
    <t>.M.SAFSKIN.XX.SLY.XXX.XXXX.SX.XXX.CHF.IS.N.M</t>
  </si>
  <si>
    <t>.M.SAFSKIN.XX.FHL.XXX.XXXX.SX.XXX.CHF.IS.N.M</t>
  </si>
  <si>
    <t>.M.SAFSKIN.XX.INF.XXX.XXXX.SX.XXX.CHF.IS.N.M</t>
  </si>
  <si>
    <t>.M.SAFSKIN.XX.TRY.XXX.XXXX.SX.XXX.CHF.IS.N.M</t>
  </si>
  <si>
    <t>.M.SAFSKIN.XX.LIF.XXX.XXXX.SX.XXX.CHF.IS.N.M</t>
  </si>
  <si>
    <t>.M.SAFSKIN.XX.OPI.XXX.XXXX.SX.XXX.CHF.IS.N.M</t>
  </si>
  <si>
    <t>.M.SAFSKIN.XX.RSS.XXX.XXXX.SX.XXX.CHF.IS.N.M</t>
  </si>
  <si>
    <t>.M.SAFSKIN.XX.BAJ.XXX.XXXX.SX.XXX.CHF.IS.N.M</t>
  </si>
  <si>
    <t>.M.SAFSKIN.XX.EIN.XXX.XXXX.SX.XXX.CHF.IS.N.M</t>
  </si>
  <si>
    <t>.M.SAFSKIN.XX.NPH.XXX.XXXX.SX.XXX.CHF.IS.N.M</t>
  </si>
  <si>
    <t>.M.SAFSKER.XX.ERL.XXX.XXXX.SX.XXX.CHF.IS.N.M</t>
  </si>
  <si>
    <t>.M.SAFSKER.XX.ERS.XXX.XXXX.SX.XXX.CHF.IS.N.M</t>
  </si>
  <si>
    <t>.M.SAFSKER.XX.ERI.XXX.XXXX.SX.XXX.CHF.IS.N.M</t>
  </si>
  <si>
    <t>.M.SAFSKER.XX.ERP.XXX.XXXX.SX.XXX.CHF.IS.N.M</t>
  </si>
  <si>
    <t>.M.SAFSKER.XX.ERV.XXX.XXXX.SX.XXX.CHF.IS.N.M</t>
  </si>
  <si>
    <t>.M.SAFSKER.XX.ERF.XXX.XXXX.SX.XXX.CHF.IS.N.M</t>
  </si>
  <si>
    <t>.M.SAFSKER.XX.ERO.XXX.XXXX.SX.XXX.CHF.IS.N.M</t>
  </si>
  <si>
    <t>.M.SAFSKER.XX.ERA.XXX.XXXX.SX.XXX.CHF.IS.N.M</t>
  </si>
  <si>
    <t>.M.SAFSS$$.XX.$$$.XXX.XXXX.SX.XXX.CHF.IS.N.M</t>
  </si>
  <si>
    <t>.M.SAFSSIN.XX.ATV.XXX.XXXX.SX.XXX.CHF.IS.N.M</t>
  </si>
  <si>
    <t>.M.SAFSSIN.XX.FJA.XXX.XXXX.SX.XXX.CHF.IS.N.M</t>
  </si>
  <si>
    <t>.M.SAFSSIN.XX.INN.XXX.XXXX.SX.XXX.CHF.IS.N.M</t>
  </si>
  <si>
    <t>.M.SAFSSIN.XX.SLI.XXX.XXXX.SX.XXX.CHF.IS.N.M</t>
  </si>
  <si>
    <t>.M.SAFSSIN.XX.PEN.XXX.XXXX.SX.XXX.CHF.IS.N.M</t>
  </si>
  <si>
    <t>.M.SAFSSIN.XX.SJO.XXX.XXXX.SX.XXX.CHF.IS.N.M</t>
  </si>
  <si>
    <t>.M.SAFSSIN.XX.YFT.XXX.XXXX.SX.XXX.CHF.IS.N.M</t>
  </si>
  <si>
    <t>.M.SAFSSIN.XX.SLY.XXX.XXXX.SX.XXX.CHF.IS.N.M</t>
  </si>
  <si>
    <t>.M.SAFSSIN.XX.FHL.XXX.XXXX.SX.XXX.CHF.IS.N.M</t>
  </si>
  <si>
    <t>.M.SAFSSIN.XX.INF.XXX.XXXX.SX.XXX.CHF.IS.N.M</t>
  </si>
  <si>
    <t>.M.SAFSSIN.XX.TRY.XXX.XXXX.SX.XXX.CHF.IS.N.M</t>
  </si>
  <si>
    <t>.M.SAFSSIN.XX.LIF.XXX.XXXX.SX.XXX.CHF.IS.N.M</t>
  </si>
  <si>
    <t>.M.SAFSSIN.XX.OPI.XXX.XXXX.SX.XXX.CHF.IS.N.M</t>
  </si>
  <si>
    <t>.M.SAFSSIN.XX.RSS.XXX.XXXX.SX.XXX.CHF.IS.N.M</t>
  </si>
  <si>
    <t>.M.SAFSSIN.XX.BAJ.XXX.XXXX.SX.XXX.CHF.IS.N.M</t>
  </si>
  <si>
    <t>.M.SAFSSIN.XX.EIN.XXX.XXXX.SX.XXX.CHF.IS.N.M</t>
  </si>
  <si>
    <t>.M.SAFSSIN.XX.NPH.XXX.XXXX.SX.XXX.CHF.IS.N.M</t>
  </si>
  <si>
    <t>.M.SAFSSER.XX.ERL.XXX.XXXX.SX.XXX.CHF.IS.N.M</t>
  </si>
  <si>
    <t>.M.SAFSSER.XX.ERS.XXX.XXXX.SX.XXX.CHF.IS.N.M</t>
  </si>
  <si>
    <t>.M.SAFSSER.XX.ERI.XXX.XXXX.SX.XXX.CHF.IS.N.M</t>
  </si>
  <si>
    <t>.M.SAFSSER.XX.ERP.XXX.XXXX.SX.XXX.CHF.IS.N.M</t>
  </si>
  <si>
    <t>.M.SAFSSER.XX.ERV.XXX.XXXX.SX.XXX.CHF.IS.N.M</t>
  </si>
  <si>
    <t>.M.SAFSSER.XX.ERF.XXX.XXXX.SX.XXX.CHF.IS.N.M</t>
  </si>
  <si>
    <t>.M.SAFSSER.XX.ERO.XXX.XXXX.SX.XXX.CHF.IS.N.M</t>
  </si>
  <si>
    <t>.M.SAFSSER.XX.ERA.XXX.XXXX.SX.XXX.CHF.IS.N.M</t>
  </si>
  <si>
    <t>.M.SAFSSEH.XX.ERL.XXX.XXXX.SX.XXX.CHF.IS.N.M</t>
  </si>
  <si>
    <t>.M.SAFSSES.XX.ERL.XXX.XXXX.SX.SKT.CHF.IS.N.M</t>
  </si>
  <si>
    <t>.M.SAFSSES.XX.ERL.XXX.XXXX.SX.LAT.CHF.IS.N.M</t>
  </si>
  <si>
    <t>.M.SAF$$$$.XX.$$$.XXX.XXXX.SX.XXX.ADR.IS.N.M</t>
  </si>
  <si>
    <t>//Sundurliðun afleiður ADR</t>
  </si>
  <si>
    <t>.M.SAFVA$$.XX.$$$.XXX.XXXX.SX.XXX.ADR.IS.N.M</t>
  </si>
  <si>
    <t>.M.SAFVAIN.XX.ATV.XXX.XXXX.SX.XXX.ADR.IS.N.M</t>
  </si>
  <si>
    <t>.M.SAFVAIN.XX.FJA.XXX.XXXX.SX.XXX.ADR.IS.N.M</t>
  </si>
  <si>
    <t>.M.SAFVAIN.XX.INN.XXX.XXXX.SX.XXX.ADR.IS.N.M</t>
  </si>
  <si>
    <t>.M.SAFVAIN.XX.SLI.XXX.XXXX.SX.XXX.ADR.IS.N.M</t>
  </si>
  <si>
    <t>.M.SAFVAIN.XX.PEN.XXX.XXXX.SX.XXX.ADR.IS.N.M</t>
  </si>
  <si>
    <t>.M.SAFVAIN.XX.SJO.XXX.XXXX.SX.XXX.ADR.IS.N.M</t>
  </si>
  <si>
    <t>.M.SAFVAIN.XX.YFT.XXX.XXXX.SX.XXX.ADR.IS.N.M</t>
  </si>
  <si>
    <t>.M.SAFVAIN.XX.SLY.XXX.XXXX.SX.XXX.ADR.IS.N.M</t>
  </si>
  <si>
    <t>.M.SAFVAIN.XX.FHL.XXX.XXXX.SX.XXX.ADR.IS.N.M</t>
  </si>
  <si>
    <t>.M.SAFVAIN.XX.INF.XXX.XXXX.SX.XXX.ADR.IS.N.M</t>
  </si>
  <si>
    <t>.M.SAFVAIN.XX.TRY.XXX.XXXX.SX.XXX.ADR.IS.N.M</t>
  </si>
  <si>
    <t>.M.SAFVAIN.XX.LIF.XXX.XXXX.SX.XXX.ADR.IS.N.M</t>
  </si>
  <si>
    <t>.M.SAFVAIN.XX.OPI.XXX.XXXX.SX.XXX.ADR.IS.N.M</t>
  </si>
  <si>
    <t>.M.SAFVAIN.XX.RSS.XXX.XXXX.SX.XXX.ADR.IS.N.M</t>
  </si>
  <si>
    <t>.M.SAFVAIN.XX.BAJ.XXX.XXXX.SX.XXX.ADR.IS.N.M</t>
  </si>
  <si>
    <t>.M.SAFVAIN.XX.EIN.XXX.XXXX.SX.XXX.ADR.IS.N.M</t>
  </si>
  <si>
    <t>.M.SAFVAIN.XX.NPH.XXX.XXXX.SX.XXX.ADR.IS.N.M</t>
  </si>
  <si>
    <t>.M.SAFVAER.XX.ERL.XXX.XXXX.SX.XXX.ADR.IS.N.M</t>
  </si>
  <si>
    <t>.M.SAFVAER.XX.ERS.XXX.XXXX.SX.XXX.ADR.IS.N.M</t>
  </si>
  <si>
    <t>.M.SAFVAER.XX.ERI.XXX.XXXX.SX.XXX.ADR.IS.N.M</t>
  </si>
  <si>
    <t>.M.SAFVAER.XX.ERP.XXX.XXXX.SX.XXX.ADR.IS.N.M</t>
  </si>
  <si>
    <t>.M.SAFVAER.XX.ERV.XXX.XXXX.SX.XXX.ADR.IS.N.M</t>
  </si>
  <si>
    <t>.M.SAFVAER.XX.ERF.XXX.XXXX.SX.XXX.ADR.IS.N.M</t>
  </si>
  <si>
    <t>.M.SAFVAER.XX.ERO.XXX.XXXX.SX.XXX.ADR.IS.N.M</t>
  </si>
  <si>
    <t>.M.SAFVAER.XX.ERA.XXX.XXXX.SX.XXX.ADR.IS.N.M</t>
  </si>
  <si>
    <t>.M.SAFFR$$.XX.$$$.XXX.XXXX.SX.XXX.ADR.IS.N.M</t>
  </si>
  <si>
    <t>.M.SAFFRIN.XX.ATV.XXX.XXXX.SX.XXX.ADR.IS.N.M</t>
  </si>
  <si>
    <t>.M.SAFFRIN.XX.FJA.XXX.XXXX.SX.XXX.ADR.IS.N.M</t>
  </si>
  <si>
    <t>.M.SAFFRIN.XX.INN.XXX.XXXX.SX.XXX.ADR.IS.N.M</t>
  </si>
  <si>
    <t>.M.SAFFRIN.XX.SLI.XXX.XXXX.SX.XXX.ADR.IS.N.M</t>
  </si>
  <si>
    <t>.M.SAFFRIN.XX.PEN.XXX.XXXX.SX.XXX.ADR.IS.N.M</t>
  </si>
  <si>
    <t>.M.SAFFRIN.XX.SJO.XXX.XXXX.SX.XXX.ADR.IS.N.M</t>
  </si>
  <si>
    <t>.M.SAFFRIN.XX.YFT.XXX.XXXX.SX.XXX.ADR.IS.N.M</t>
  </si>
  <si>
    <t>.M.SAFFRIN.XX.SLY.XXX.XXXX.SX.XXX.ADR.IS.N.M</t>
  </si>
  <si>
    <t>.M.SAFFRIN.XX.FHL.XXX.XXXX.SX.XXX.ADR.IS.N.M</t>
  </si>
  <si>
    <t>.M.SAFFRIN.XX.INF.XXX.XXXX.SX.XXX.ADR.IS.N.M</t>
  </si>
  <si>
    <t>.M.SAFFRIN.XX.TRY.XXX.XXXX.SX.XXX.ADR.IS.N.M</t>
  </si>
  <si>
    <t>.M.SAFFRIN.XX.LIF.XXX.XXXX.SX.XXX.ADR.IS.N.M</t>
  </si>
  <si>
    <t>.M.SAFFRIN.XX.OPI.XXX.XXXX.SX.XXX.ADR.IS.N.M</t>
  </si>
  <si>
    <t>.M.SAFFRIN.XX.RSS.XXX.XXXX.SX.XXX.ADR.IS.N.M</t>
  </si>
  <si>
    <t>.M.SAFFRIN.XX.BAJ.XXX.XXXX.SX.XXX.ADR.IS.N.M</t>
  </si>
  <si>
    <t>.M.SAFFRIN.XX.EIN.XXX.XXXX.SX.XXX.ADR.IS.N.M</t>
  </si>
  <si>
    <t>.M.SAFFRIN.XX.NPH.XXX.XXXX.SX.XXX.ADR.IS.N.M</t>
  </si>
  <si>
    <t>.M.SAFFRER.XX.ERL.XXX.XXXX.SX.XXX.ADR.IS.N.M</t>
  </si>
  <si>
    <t>.M.SAFFRER.XX.ERS.XXX.XXXX.SX.XXX.ADR.IS.N.M</t>
  </si>
  <si>
    <t>.M.SAFFRER.XX.ERI.XXX.XXXX.SX.XXX.ADR.IS.N.M</t>
  </si>
  <si>
    <t>.M.SAFFRER.XX.ERP.XXX.XXXX.SX.XXX.ADR.IS.N.M</t>
  </si>
  <si>
    <t>.M.SAFFRER.XX.ERV.XXX.XXXX.SX.XXX.ADR.IS.N.M</t>
  </si>
  <si>
    <t>.M.SAFFRER.XX.ERF.XXX.XXXX.SX.XXX.ADR.IS.N.M</t>
  </si>
  <si>
    <t>.M.SAFFRER.XX.ERO.XXX.XXXX.SX.XXX.ADR.IS.N.M</t>
  </si>
  <si>
    <t>.M.SAFFRER.XX.ERA.XXX.XXXX.SX.XXX.ADR.IS.N.M</t>
  </si>
  <si>
    <t>.M.SAFSK$$.XX.$$$.XXX.XXXX.SX.XXX.ADR.IS.N.M</t>
  </si>
  <si>
    <t>.M.SAFSKIN.XX.ATV.XXX.XXXX.SX.XXX.ADR.IS.N.M</t>
  </si>
  <si>
    <t>.M.SAFSKIN.XX.FJA.XXX.XXXX.SX.XXX.ADR.IS.N.M</t>
  </si>
  <si>
    <t>.M.SAFSKIN.XX.INN.XXX.XXXX.SX.XXX.ADR.IS.N.M</t>
  </si>
  <si>
    <t>.M.SAFSKIN.XX.SLI.XXX.XXXX.SX.XXX.ADR.IS.N.M</t>
  </si>
  <si>
    <t>.M.SAFSKIN.XX.PEN.XXX.XXXX.SX.XXX.ADR.IS.N.M</t>
  </si>
  <si>
    <t>.M.SAFSKIN.XX.SJO.XXX.XXXX.SX.XXX.ADR.IS.N.M</t>
  </si>
  <si>
    <t>.M.SAFSKIN.XX.YFT.XXX.XXXX.SX.XXX.ADR.IS.N.M</t>
  </si>
  <si>
    <t>.M.SAFSKIN.XX.SLY.XXX.XXXX.SX.XXX.ADR.IS.N.M</t>
  </si>
  <si>
    <t>.M.SAFSKIN.XX.FHL.XXX.XXXX.SX.XXX.ADR.IS.N.M</t>
  </si>
  <si>
    <t>.M.SAFSKIN.XX.INF.XXX.XXXX.SX.XXX.ADR.IS.N.M</t>
  </si>
  <si>
    <t>.M.SAFSKIN.XX.TRY.XXX.XXXX.SX.XXX.ADR.IS.N.M</t>
  </si>
  <si>
    <t>.M.SAFSKIN.XX.LIF.XXX.XXXX.SX.XXX.ADR.IS.N.M</t>
  </si>
  <si>
    <t>.M.SAFSKIN.XX.OPI.XXX.XXXX.SX.XXX.ADR.IS.N.M</t>
  </si>
  <si>
    <t>.M.SAFSKIN.XX.RSS.XXX.XXXX.SX.XXX.ADR.IS.N.M</t>
  </si>
  <si>
    <t>.M.SAFSKIN.XX.BAJ.XXX.XXXX.SX.XXX.ADR.IS.N.M</t>
  </si>
  <si>
    <t>.M.SAFSKIN.XX.EIN.XXX.XXXX.SX.XXX.ADR.IS.N.M</t>
  </si>
  <si>
    <t>.M.SAFSKIN.XX.NPH.XXX.XXXX.SX.XXX.ADR.IS.N.M</t>
  </si>
  <si>
    <t>.M.SAFSKER.XX.ERL.XXX.XXXX.SX.XXX.ADR.IS.N.M</t>
  </si>
  <si>
    <t>.M.SAFSKER.XX.ERS.XXX.XXXX.SX.XXX.ADR.IS.N.M</t>
  </si>
  <si>
    <t>.M.SAFSKER.XX.ERI.XXX.XXXX.SX.XXX.ADR.IS.N.M</t>
  </si>
  <si>
    <t>.M.SAFSKER.XX.ERP.XXX.XXXX.SX.XXX.ADR.IS.N.M</t>
  </si>
  <si>
    <t>.M.SAFSKER.XX.ERV.XXX.XXXX.SX.XXX.ADR.IS.N.M</t>
  </si>
  <si>
    <t>.M.SAFSKER.XX.ERF.XXX.XXXX.SX.XXX.ADR.IS.N.M</t>
  </si>
  <si>
    <t>.M.SAFSKER.XX.ERO.XXX.XXXX.SX.XXX.ADR.IS.N.M</t>
  </si>
  <si>
    <t>.M.SAFSKER.XX.ERA.XXX.XXXX.SX.XXX.ADR.IS.N.M</t>
  </si>
  <si>
    <t>.M.SAFSS$$.XX.$$$.XXX.XXXX.SX.XXX.ADR.IS.N.M</t>
  </si>
  <si>
    <t>.M.SAFSSIN.XX.ATV.XXX.XXXX.SX.XXX.ADR.IS.N.M</t>
  </si>
  <si>
    <t>.M.SAFSSIN.XX.FJA.XXX.XXXX.SX.XXX.ADR.IS.N.M</t>
  </si>
  <si>
    <t>.M.SAFSSIN.XX.INN.XXX.XXXX.SX.XXX.ADR.IS.N.M</t>
  </si>
  <si>
    <t>.M.SAFSSIN.XX.SLI.XXX.XXXX.SX.XXX.ADR.IS.N.M</t>
  </si>
  <si>
    <t>.M.SAFSSIN.XX.PEN.XXX.XXXX.SX.XXX.ADR.IS.N.M</t>
  </si>
  <si>
    <t>.M.SAFSSIN.XX.SJO.XXX.XXXX.SX.XXX.ADR.IS.N.M</t>
  </si>
  <si>
    <t>.M.SAFSSIN.XX.YFT.XXX.XXXX.SX.XXX.ADR.IS.N.M</t>
  </si>
  <si>
    <t>.M.SAFSSIN.XX.SLY.XXX.XXXX.SX.XXX.ADR.IS.N.M</t>
  </si>
  <si>
    <t>.M.SAFSSIN.XX.FHL.XXX.XXXX.SX.XXX.ADR.IS.N.M</t>
  </si>
  <si>
    <t>.M.SAFSSIN.XX.INF.XXX.XXXX.SX.XXX.ADR.IS.N.M</t>
  </si>
  <si>
    <t>.M.SAFSSIN.XX.TRY.XXX.XXXX.SX.XXX.ADR.IS.N.M</t>
  </si>
  <si>
    <t>.M.SAFSSIN.XX.LIF.XXX.XXXX.SX.XXX.ADR.IS.N.M</t>
  </si>
  <si>
    <t>.M.SAFSSIN.XX.OPI.XXX.XXXX.SX.XXX.ADR.IS.N.M</t>
  </si>
  <si>
    <t>.M.SAFSSIN.XX.RSS.XXX.XXXX.SX.XXX.ADR.IS.N.M</t>
  </si>
  <si>
    <t>.M.SAFSSIN.XX.BAJ.XXX.XXXX.SX.XXX.ADR.IS.N.M</t>
  </si>
  <si>
    <t>.M.SAFSSIN.XX.EIN.XXX.XXXX.SX.XXX.ADR.IS.N.M</t>
  </si>
  <si>
    <t>.M.SAFSSIN.XX.NPH.XXX.XXXX.SX.XXX.ADR.IS.N.M</t>
  </si>
  <si>
    <t>.M.SAFSSER.XX.ERL.XXX.XXXX.SX.XXX.ADR.IS.N.M</t>
  </si>
  <si>
    <t>.M.SAFSSER.XX.ERS.XXX.XXXX.SX.XXX.ADR.IS.N.M</t>
  </si>
  <si>
    <t>.M.SAFSSER.XX.ERI.XXX.XXXX.SX.XXX.ADR.IS.N.M</t>
  </si>
  <si>
    <t>.M.SAFSSER.XX.ERP.XXX.XXXX.SX.XXX.ADR.IS.N.M</t>
  </si>
  <si>
    <t>.M.SAFSSER.XX.ERV.XXX.XXXX.SX.XXX.ADR.IS.N.M</t>
  </si>
  <si>
    <t>.M.SAFSSER.XX.ERF.XXX.XXXX.SX.XXX.ADR.IS.N.M</t>
  </si>
  <si>
    <t>.M.SAFSSER.XX.ERO.XXX.XXXX.SX.XXX.ADR.IS.N.M</t>
  </si>
  <si>
    <t>.M.SAFSSER.XX.ERA.XXX.XXXX.SX.XXX.ADR.IS.N.M</t>
  </si>
  <si>
    <t>.M.SAFSSEH.XX.ERL.XXX.XXXX.SX.XXX.ADR.IS.N.M</t>
  </si>
  <si>
    <t>.M.SAFSSES.XX.ERL.XXX.XXXX.SX.SKT.ADR.IS.N.M</t>
  </si>
  <si>
    <t>.M.SAFSSES.XX.ERL.XXX.XXXX.SX.LAT.ADR.IS.N.M</t>
  </si>
  <si>
    <t>//Gögn enda</t>
  </si>
  <si>
    <t>VID.ARB</t>
  </si>
  <si>
    <t>VID.ISB</t>
  </si>
  <si>
    <t>SPA.SHH</t>
  </si>
  <si>
    <t>SPA.SNO</t>
  </si>
  <si>
    <t>SPA.STR</t>
  </si>
  <si>
    <t>SPA.SST</t>
  </si>
  <si>
    <t>VID.LAB</t>
  </si>
  <si>
    <t>VID.MPB</t>
  </si>
  <si>
    <t>Raunest.tími</t>
  </si>
  <si>
    <t>//Önnur erlend lán</t>
  </si>
  <si>
    <t>.M.EUKULOL.XX.ERV.$$$.XXXX.SX.XXX.XXX.IS.N.M</t>
  </si>
  <si>
    <t>.M.EUKULOL.XX.ERO.$$$.XXXX.SX.XXX.XXX.IS.N.M</t>
  </si>
  <si>
    <t>//Niðurfærslur, önnur erlend lán</t>
  </si>
  <si>
    <t>.M.EUKNFOL.XX.ERV.$$$.XXXX.SX.XXX.XXX.IS.N.M</t>
  </si>
  <si>
    <t>.M.EUKULOL.XX.ERV.XXX.XXXX.SX.XXX.ISK.IS.N.M</t>
  </si>
  <si>
    <t>.M.EUKULOL.XX.ERO.XXX.XXXX.SX.XXX.ISK.IS.N.M</t>
  </si>
  <si>
    <t>.M.EUKNFOL.XX.ERV.XXX.XXXX.SX.XXX.ISK.IS.N.M</t>
  </si>
  <si>
    <t>.M.EUKULOL.XX.ERV.XXX.XXXX.SX.XXX.EUR.IS.N.M</t>
  </si>
  <si>
    <t>.M.EUKULOL.XX.ERO.XXX.XXXX.SX.XXX.EUR.IS.N.M</t>
  </si>
  <si>
    <t>.M.EUKNFOL.XX.ERV.XXX.XXXX.SX.XXX.EUR.IS.N.M</t>
  </si>
  <si>
    <t>.M.EUKULOL.XX.ERV.XXX.XXXX.SX.XXX.USD.IS.N.M</t>
  </si>
  <si>
    <t>.M.EUKULOL.XX.ERO.XXX.XXXX.SX.XXX.USD.IS.N.M</t>
  </si>
  <si>
    <t>.M.EUKNFOL.XX.ERV.XXX.XXXX.SX.XXX.USD.IS.N.M</t>
  </si>
  <si>
    <t>.M.EUKULOL.XX.ERV.XXX.XXXX.SX.XXX.GBP.IS.N.M</t>
  </si>
  <si>
    <t>.M.EUKULOL.XX.ERO.XXX.XXXX.SX.XXX.GBP.IS.N.M</t>
  </si>
  <si>
    <t>.M.EUKNFOL.XX.ERV.XXX.XXXX.SX.XXX.GBP.IS.N.M</t>
  </si>
  <si>
    <t>.M.EUKULOL.XX.ERV.XXX.XXXX.SX.XXX.JPY.IS.N.M</t>
  </si>
  <si>
    <t>.M.EUKULOL.XX.ERO.XXX.XXXX.SX.XXX.JPY.IS.N.M</t>
  </si>
  <si>
    <t>.M.EUKNFOL.XX.ERV.XXX.XXXX.SX.XXX.JPY.IS.N.M</t>
  </si>
  <si>
    <t>.M.EUKULOL.XX.ERV.XXX.XXXX.SX.XXX.DKK.IS.N.M</t>
  </si>
  <si>
    <t>.M.EUKULOL.XX.ERO.XXX.XXXX.SX.XXX.DKK.IS.N.M</t>
  </si>
  <si>
    <t>.M.EUKULOL.XX.ERV.XXX.XXXX.SX.XXX.NOK.IS.N.M</t>
  </si>
  <si>
    <t>.M.EUKULOL.XX.ERO.XXX.XXXX.SX.XXX.NOK.IS.N.M</t>
  </si>
  <si>
    <t>.M.EUKULOL.XX.ERV.XXX.XXXX.SX.XXX.SEK.IS.N.M</t>
  </si>
  <si>
    <t>.M.EUKULOL.XX.ERO.XXX.XXXX.SX.XXX.SEK.IS.N.M</t>
  </si>
  <si>
    <t>.M.EUKNFOL.XX.ERV.XXX.XXXX.SX.XXX.SEK.IS.N.M</t>
  </si>
  <si>
    <t>.M.EUKULOL.XX.ERV.XXX.XXXX.SX.XXX.CHF.IS.N.M</t>
  </si>
  <si>
    <t>.M.EUKULOL.XX.ERO.XXX.XXXX.SX.XXX.CHF.IS.N.M</t>
  </si>
  <si>
    <t>.M.EUKNFOL.XX.ERV.XXX.XXXX.SX.XXX.CHF.IS.N.M</t>
  </si>
  <si>
    <t>.M.EUKULOL.XX.ERV.XXX.XXXX.SX.XXX.ADR.IS.N.M</t>
  </si>
  <si>
    <t>.M.EUKULOL.XX.ERO.XXX.XXXX.SX.XXX.ADR.IS.N.M</t>
  </si>
  <si>
    <t>.M.EUKNFOL.XX.ERV.XXX.XXXX.SX.XXX.ADR.IS.N.M</t>
  </si>
  <si>
    <t>.M.EUKNFOL.XX.ERV.XXX.XXXX.SX.XXX.DKK.IS.N.M</t>
  </si>
  <si>
    <t>.M.EUKNFOL.XX.ERV.XXX.XXXX.SX.XXX.NOK.IS.N.M</t>
  </si>
  <si>
    <t>Sparisjóður Austurlands hf</t>
  </si>
  <si>
    <t xml:space="preserve">    Securities issues</t>
  </si>
  <si>
    <t xml:space="preserve">    Deposits</t>
  </si>
  <si>
    <r>
      <t>Debt instruments</t>
    </r>
    <r>
      <rPr>
        <b/>
        <sz val="8"/>
        <color rgb="FFFF0000"/>
        <rFont val="Arial"/>
        <family val="2"/>
      </rPr>
      <t xml:space="preserve"> </t>
    </r>
  </si>
  <si>
    <t xml:space="preserve">Debt instruments </t>
  </si>
  <si>
    <t>Financial assets held for trading</t>
  </si>
  <si>
    <t>Debt instruments</t>
  </si>
  <si>
    <t>Receivables, other than direct lending</t>
  </si>
  <si>
    <t>Lending to others than deposit money banks</t>
  </si>
  <si>
    <t>Bonds and bills</t>
  </si>
  <si>
    <t xml:space="preserve">Indexed marketable bonds </t>
  </si>
  <si>
    <t>Derivatives - Hedge accounting</t>
  </si>
  <si>
    <t>Term deposits in central bank</t>
  </si>
  <si>
    <t>Financial auxiliaries</t>
  </si>
  <si>
    <t xml:space="preserve">Captive financial institutions and money lenders. </t>
  </si>
  <si>
    <t>Pension funds</t>
  </si>
  <si>
    <t>Equity &lt; 10% share and investment fund shares</t>
  </si>
  <si>
    <t>Loans and receivables</t>
  </si>
  <si>
    <t>Redeemed liabilities</t>
  </si>
  <si>
    <t>Overdrafts</t>
  </si>
  <si>
    <t>Bills</t>
  </si>
  <si>
    <t>Indexed bonds</t>
  </si>
  <si>
    <t>Leasing contracts</t>
  </si>
  <si>
    <t>Financial liabilities held for trading</t>
  </si>
  <si>
    <t>Financial liabilities designated at fair value through profit or loss</t>
  </si>
  <si>
    <t>Financial liabilities measured at amortised cost</t>
  </si>
  <si>
    <t>Other debt</t>
  </si>
  <si>
    <t>Indexed deposits</t>
  </si>
  <si>
    <t xml:space="preserve">Breakdown of domestic debt by time to maturity (debt to residents) </t>
  </si>
  <si>
    <t>S.11.OFL.</t>
  </si>
  <si>
    <t>.M.EUKULIA.XX.LAB.XXX.XXXX.SX.XXX.ISK.IS.N.M</t>
  </si>
  <si>
    <t>.M.EUKULIA.XX.LAB.XXX.XXXX.SX.XXX.EUR.IS.N.M</t>
  </si>
  <si>
    <t>.M.EUKULIA.XX.LAB.XXX.XXXX.SX.XXX.USD.IS.N.M</t>
  </si>
  <si>
    <t>.M.EUKULIA.XX.LAB.XXX.XXXX.SX.XXX.GBP.IS.N.M</t>
  </si>
  <si>
    <t>.M.EUKULIA.XX.LAB.XXX.XXXX.SX.XXX.JPY.IS.N.M</t>
  </si>
  <si>
    <t>.M.EUKULIA.XX.LAB.XXX.XXXX.SX.XXX.DKK.IS.N.M</t>
  </si>
  <si>
    <t>.M.EUKULIA.XX.LAB.XXX.XXXX.SX.XXX.NOK.IS.N.M</t>
  </si>
  <si>
    <t>.M.EUKULIA.XX.LAB.XXX.XXXX.SX.XXX.SEK.IS.N.M</t>
  </si>
  <si>
    <t>.M.EUKULIA.XX.LAB.XXX.XXXX.SX.XXX.CHF.IS.N.M</t>
  </si>
  <si>
    <t>.M.EUKULIA.XX.LAB.XXX.XXXX.SX.XXX.ADR.IS.N.M</t>
  </si>
  <si>
    <t>.M.EUKULIA.XX.SJA.XXX.XXXX.SX.XXX.ISK.IS.N.M</t>
  </si>
  <si>
    <t>.M.EUKULIA.XX.SJA.XXX.XXXX.SX.XXX.EUR.IS.N.M</t>
  </si>
  <si>
    <t>.M.EUKULIA.XX.SJA.XXX.XXXX.SX.XXX.USD.IS.N.M</t>
  </si>
  <si>
    <t>.M.EUKULIA.XX.SJA.XXX.XXXX.SX.XXX.GBP.IS.N.M</t>
  </si>
  <si>
    <t>.M.EUKULIA.XX.SJA.XXX.XXXX.SX.XXX.JPY.IS.N.M</t>
  </si>
  <si>
    <t>.M.EUKULIA.XX.SJA.XXX.XXXX.SX.XXX.DKK.IS.N.M</t>
  </si>
  <si>
    <t>.M.EUKULIA.XX.SJA.XXX.XXXX.SX.XXX.NOK.IS.N.M</t>
  </si>
  <si>
    <t>.M.EUKULIA.XX.SJA.XXX.XXXX.SX.XXX.SEK.IS.N.M</t>
  </si>
  <si>
    <t>.M.EUKULIA.XX.SJA.XXX.XXXX.SX.XXX.CHF.IS.N.M</t>
  </si>
  <si>
    <t>.M.EUKULIA.XX.SJA.XXX.XXXX.SX.XXX.ADR.IS.N.M</t>
  </si>
  <si>
    <t>.M.EUKULIA.XX.ILA.XXX.XXXX.SX.XXX.ISK.IS.N.M</t>
  </si>
  <si>
    <t>.M.EUKULIA.XX.ILA.XXX.XXXX.SX.XXX.EUR.IS.N.M</t>
  </si>
  <si>
    <t>.M.EUKULIA.XX.ILA.XXX.XXXX.SX.XXX.USD.IS.N.M</t>
  </si>
  <si>
    <t>.M.EUKULIA.XX.ILA.XXX.XXXX.SX.XXX.GBP.IS.N.M</t>
  </si>
  <si>
    <t>.M.EUKULIA.XX.ILA.XXX.XXXX.SX.XXX.JPY.IS.N.M</t>
  </si>
  <si>
    <t>.M.EUKULIA.XX.ILA.XXX.XXXX.SX.XXX.DKK.IS.N.M</t>
  </si>
  <si>
    <t>.M.EUKULIA.XX.ILA.XXX.XXXX.SX.XXX.NOK.IS.N.M</t>
  </si>
  <si>
    <t>.M.EUKULIA.XX.ILA.XXX.XXXX.SX.XXX.SEK.IS.N.M</t>
  </si>
  <si>
    <t>.M.EUKULIA.XX.ILA.XXX.XXXX.SX.XXX.CHF.IS.N.M</t>
  </si>
  <si>
    <t>.M.EUKULIA.XX.ILA.XXX.XXXX.SX.XXX.ADR.IS.N.M</t>
  </si>
  <si>
    <t>.M.EUKULIA.XX.ISJ.XXX.XXXX.SX.XXX.ISK.IS.N.M</t>
  </si>
  <si>
    <t>.M.EUKULIA.XX.ISJ.XXX.XXXX.SX.XXX.EUR.IS.N.M</t>
  </si>
  <si>
    <t>.M.EUKULIA.XX.ISJ.XXX.XXXX.SX.XXX.USD.IS.N.M</t>
  </si>
  <si>
    <t>.M.EUKULIA.XX.ISJ.XXX.XXXX.SX.XXX.GBP.IS.N.M</t>
  </si>
  <si>
    <t>.M.EUKULIA.XX.ISJ.XXX.XXXX.SX.XXX.JPY.IS.N.M</t>
  </si>
  <si>
    <t>.M.EUKULIA.XX.ISJ.XXX.XXXX.SX.XXX.DKK.IS.N.M</t>
  </si>
  <si>
    <t>.M.EUKULIA.XX.ISJ.XXX.XXXX.SX.XXX.NOK.IS.N.M</t>
  </si>
  <si>
    <t>.M.EUKULIA.XX.ISJ.XXX.XXXX.SX.XXX.SEK.IS.N.M</t>
  </si>
  <si>
    <t>.M.EUKULIA.XX.ISJ.XXX.XXXX.SX.XXX.CHF.IS.N.M</t>
  </si>
  <si>
    <t>.M.EUKULIA.XX.ISJ.XXX.XXXX.SX.XXX.ADR.IS.N.M</t>
  </si>
  <si>
    <t>.M.EUKULIA.XX.IAN.XXX.XXXX.SX.XXX.ISK.IS.N.M</t>
  </si>
  <si>
    <t>.M.EUKULIA.XX.IAN.XXX.XXXX.SX.XXX.EUR.IS.N.M</t>
  </si>
  <si>
    <t>.M.EUKULIA.XX.IAN.XXX.XXXX.SX.XXX.USD.IS.N.M</t>
  </si>
  <si>
    <t>.M.EUKULIA.XX.IAN.XXX.XXXX.SX.XXX.GBP.IS.N.M</t>
  </si>
  <si>
    <t>.M.EUKULIA.XX.IAN.XXX.XXXX.SX.XXX.JPY.IS.N.M</t>
  </si>
  <si>
    <t>.M.EUKULIA.XX.IAN.XXX.XXXX.SX.XXX.DKK.IS.N.M</t>
  </si>
  <si>
    <t>.M.EUKULIA.XX.IAN.XXX.XXXX.SX.XXX.NOK.IS.N.M</t>
  </si>
  <si>
    <t>.M.EUKULIA.XX.IAN.XXX.XXXX.SX.XXX.SEK.IS.N.M</t>
  </si>
  <si>
    <t>.M.EUKULIA.XX.IAN.XXX.XXXX.SX.XXX.CHF.IS.N.M</t>
  </si>
  <si>
    <t>.M.EUKULIA.XX.IAN.XXX.XXXX.SX.XXX.ADR.IS.N.M</t>
  </si>
  <si>
    <t>.M.EUKULIA.XX.RAF.XXX.XXXX.SX.XXX.ISK.IS.N.M</t>
  </si>
  <si>
    <t>.M.EUKULIA.XX.RAF.XXX.XXXX.SX.XXX.EUR.IS.N.M</t>
  </si>
  <si>
    <t>.M.EUKULIA.XX.RAF.XXX.XXXX.SX.XXX.USD.IS.N.M</t>
  </si>
  <si>
    <t>.M.EUKULIA.XX.RAF.XXX.XXXX.SX.XXX.GBP.IS.N.M</t>
  </si>
  <si>
    <t>.M.EUKULIA.XX.RAF.XXX.XXXX.SX.XXX.JPY.IS.N.M</t>
  </si>
  <si>
    <t>.M.EUKULIA.XX.RAF.XXX.XXXX.SX.XXX.DKK.IS.N.M</t>
  </si>
  <si>
    <t>.M.EUKULIA.XX.RAF.XXX.XXXX.SX.XXX.NOK.IS.N.M</t>
  </si>
  <si>
    <t>.M.EUKULIA.XX.RAF.XXX.XXXX.SX.XXX.SEK.IS.N.M</t>
  </si>
  <si>
    <t>.M.EUKULIA.XX.RAF.XXX.XXXX.SX.XXX.CHF.IS.N.M</t>
  </si>
  <si>
    <t>.M.EUKULIA.XX.RAF.XXX.XXXX.SX.XXX.ADR.IS.N.M</t>
  </si>
  <si>
    <t>.M.EUKULIA.XX.MAN.XXX.XXXX.SX.XXX.ISK.IS.N.M</t>
  </si>
  <si>
    <t>.M.EUKULIA.XX.MAN.XXX.XXXX.SX.XXX.EUR.IS.N.M</t>
  </si>
  <si>
    <t>.M.EUKULIA.XX.MAN.XXX.XXXX.SX.XXX.USD.IS.N.M</t>
  </si>
  <si>
    <t>.M.EUKULIA.XX.MAN.XXX.XXXX.SX.XXX.GBP.IS.N.M</t>
  </si>
  <si>
    <t>.M.EUKULIA.XX.MAN.XXX.XXXX.SX.XXX.JPY.IS.N.M</t>
  </si>
  <si>
    <t>.M.EUKULIA.XX.MAN.XXX.XXXX.SX.XXX.DKK.IS.N.M</t>
  </si>
  <si>
    <t>.M.EUKULIA.XX.MAN.XXX.XXXX.SX.XXX.NOK.IS.N.M</t>
  </si>
  <si>
    <t>.M.EUKULIA.XX.MAN.XXX.XXXX.SX.XXX.SEK.IS.N.M</t>
  </si>
  <si>
    <t>.M.EUKULIA.XX.MAN.XXX.XXXX.SX.XXX.CHF.IS.N.M</t>
  </si>
  <si>
    <t>.M.EUKULIA.XX.MAN.XXX.XXXX.SX.XXX.ADR.IS.N.M</t>
  </si>
  <si>
    <t>.M.EUKULIA.XX.VEN.XXX.XXXX.SX.XXX.ISK.IS.N.M</t>
  </si>
  <si>
    <t>.M.EUKULIA.XX.VEN.XXX.XXXX.SX.XXX.EUR.IS.N.M</t>
  </si>
  <si>
    <t>.M.EUKULIA.XX.VEN.XXX.XXXX.SX.XXX.USD.IS.N.M</t>
  </si>
  <si>
    <t>.M.EUKULIA.XX.VEN.XXX.XXXX.SX.XXX.GBP.IS.N.M</t>
  </si>
  <si>
    <t>.M.EUKULIA.XX.VEN.XXX.XXXX.SX.XXX.JPY.IS.N.M</t>
  </si>
  <si>
    <t>.M.EUKULIA.XX.VEN.XXX.XXXX.SX.XXX.DKK.IS.N.M</t>
  </si>
  <si>
    <t>.M.EUKULIA.XX.VEN.XXX.XXXX.SX.XXX.NOK.IS.N.M</t>
  </si>
  <si>
    <t>.M.EUKULIA.XX.VEN.XXX.XXXX.SX.XXX.SEK.IS.N.M</t>
  </si>
  <si>
    <t>.M.EUKULIA.XX.VEN.XXX.XXXX.SX.XXX.CHF.IS.N.M</t>
  </si>
  <si>
    <t>.M.EUKULIA.XX.VEN.XXX.XXXX.SX.XXX.ADR.IS.N.M</t>
  </si>
  <si>
    <t>.M.EUKULIA.XX.SAG.XXX.XXXX.SX.XXX.ISK.IS.N.M</t>
  </si>
  <si>
    <t>.M.EUKULIA.XX.SAG.XXX.XXXX.SX.XXX.EUR.IS.N.M</t>
  </si>
  <si>
    <t>.M.EUKULIA.XX.SAG.XXX.XXXX.SX.XXX.USD.IS.N.M</t>
  </si>
  <si>
    <t>.M.EUKULIA.XX.SAG.XXX.XXXX.SX.XXX.GBP.IS.N.M</t>
  </si>
  <si>
    <t>.M.EUKULIA.XX.SAG.XXX.XXXX.SX.XXX.JPY.IS.N.M</t>
  </si>
  <si>
    <t>.M.EUKULIA.XX.SAG.XXX.XXXX.SX.XXX.DKK.IS.N.M</t>
  </si>
  <si>
    <t>.M.EUKULIA.XX.SAG.XXX.XXXX.SX.XXX.NOK.IS.N.M</t>
  </si>
  <si>
    <t>.M.EUKULIA.XX.SAG.XXX.XXXX.SX.XXX.SEK.IS.N.M</t>
  </si>
  <si>
    <t>.M.EUKULIA.XX.SAG.XXX.XXXX.SX.XXX.CHF.IS.N.M</t>
  </si>
  <si>
    <t>.M.EUKULIA.XX.SAG.XXX.XXXX.SX.XXX.ADR.IS.N.M</t>
  </si>
  <si>
    <t>.M.EUKULIA.XX.THF.XXX.XXXX.SX.XXX.ISK.IS.N.M</t>
  </si>
  <si>
    <t>.M.EUKULIA.XX.THF.XXX.XXXX.SX.XXX.EUR.IS.N.M</t>
  </si>
  <si>
    <t>.M.EUKULIA.XX.THF.XXX.XXXX.SX.XXX.USD.IS.N.M</t>
  </si>
  <si>
    <t>.M.EUKULIA.XX.THF.XXX.XXXX.SX.XXX.GBP.IS.N.M</t>
  </si>
  <si>
    <t>.M.EUKULIA.XX.THF.XXX.XXXX.SX.XXX.JPY.IS.N.M</t>
  </si>
  <si>
    <t>.M.EUKULIA.XX.THF.XXX.XXXX.SX.XXX.DKK.IS.N.M</t>
  </si>
  <si>
    <t>.M.EUKULIA.XX.THF.XXX.XXXX.SX.XXX.NOK.IS.N.M</t>
  </si>
  <si>
    <t>.M.EUKULIA.XX.THF.XXX.XXXX.SX.XXX.SEK.IS.N.M</t>
  </si>
  <si>
    <t>.M.EUKULIA.XX.THF.XXX.XXXX.SX.XXX.CHF.IS.N.M</t>
  </si>
  <si>
    <t>.M.EUKULIA.XX.THF.XXX.XXXX.SX.XXX.ADR.IS.N.M</t>
  </si>
  <si>
    <t>.M.EUKULIA.XX.THH.XXX.XXXX.SX.XXX.ISK.IS.N.M</t>
  </si>
  <si>
    <t>.M.EUKULIA.XX.THH.XXX.XXXX.SX.XXX.EUR.IS.N.M</t>
  </si>
  <si>
    <t>.M.EUKULIA.XX.THH.XXX.XXXX.SX.XXX.USD.IS.N.M</t>
  </si>
  <si>
    <t>.M.EUKULIA.XX.THH.XXX.XXXX.SX.XXX.GBP.IS.N.M</t>
  </si>
  <si>
    <t>.M.EUKULIA.XX.THH.XXX.XXXX.SX.XXX.JPY.IS.N.M</t>
  </si>
  <si>
    <t>.M.EUKULIA.XX.THH.XXX.XXXX.SX.XXX.DKK.IS.N.M</t>
  </si>
  <si>
    <t>.M.EUKULIA.XX.THH.XXX.XXXX.SX.XXX.NOK.IS.N.M</t>
  </si>
  <si>
    <t>.M.EUKULIA.XX.THH.XXX.XXXX.SX.XXX.SEK.IS.N.M</t>
  </si>
  <si>
    <t>.M.EUKULIA.XX.THH.XXX.XXXX.SX.XXX.CHF.IS.N.M</t>
  </si>
  <si>
    <t>.M.EUKULIA.XX.THH.XXX.XXXX.SX.XXX.ADR.IS.N.M</t>
  </si>
  <si>
    <t>.M.EUKULIA.XX.THA.XXX.XXXX.SX.XXX.ISK.IS.N.M</t>
  </si>
  <si>
    <t>.M.EUKULIA.XX.THA.XXX.XXXX.SX.XXX.EUR.IS.N.M</t>
  </si>
  <si>
    <t>.M.EUKULIA.XX.THA.XXX.XXXX.SX.XXX.USD.IS.N.M</t>
  </si>
  <si>
    <t>.M.EUKULIA.XX.THA.XXX.XXXX.SX.XXX.GBP.IS.N.M</t>
  </si>
  <si>
    <t>.M.EUKULIA.XX.THA.XXX.XXXX.SX.XXX.JPY.IS.N.M</t>
  </si>
  <si>
    <t>.M.EUKULIA.XX.THA.XXX.XXXX.SX.XXX.DKK.IS.N.M</t>
  </si>
  <si>
    <t>.M.EUKULIA.XX.THA.XXX.XXXX.SX.XXX.NOK.IS.N.M</t>
  </si>
  <si>
    <t>.M.EUKULIA.XX.THA.XXX.XXXX.SX.XXX.SEK.IS.N.M</t>
  </si>
  <si>
    <t>.M.EUKULIA.XX.THA.XXX.XXXX.SX.XXX.CHF.IS.N.M</t>
  </si>
  <si>
    <t>.M.EUKULIA.XX.THA.XXX.XXXX.SX.XXX.ADR.IS.N.M</t>
  </si>
  <si>
    <t>.M.EUKULIA.XX.OFL.XXX.XXXX.SX.XXX.ISK.IS.N.M</t>
  </si>
  <si>
    <t>.M.EUKULIA.XX.OFL.XXX.XXXX.SX.XXX.EUR.IS.N.M</t>
  </si>
  <si>
    <t>.M.EUKULIA.XX.OFL.XXX.XXXX.SX.XXX.USD.IS.N.M</t>
  </si>
  <si>
    <t>.M.EUKULIA.XX.OFL.XXX.XXXX.SX.XXX.GBP.IS.N.M</t>
  </si>
  <si>
    <t>.M.EUKULIA.XX.OFL.XXX.XXXX.SX.XXX.JPY.IS.N.M</t>
  </si>
  <si>
    <t>.M.EUKULIA.XX.OFL.XXX.XXXX.SX.XXX.DKK.IS.N.M</t>
  </si>
  <si>
    <t>.M.EUKULIA.XX.OFL.XXX.XXXX.SX.XXX.NOK.IS.N.M</t>
  </si>
  <si>
    <t>.M.EUKULIA.XX.OFL.XXX.XXXX.SX.XXX.SEK.IS.N.M</t>
  </si>
  <si>
    <t>.M.EUKULIA.XX.OFL.XXX.XXXX.SX.XXX.CHF.IS.N.M</t>
  </si>
  <si>
    <t>.M.EUKULIA.XX.OFL.XXX.XXXX.SX.XXX.ADR.IS.N.M</t>
  </si>
  <si>
    <t>.M.EUKULYL.XX.LAB.XXX.XXXX.SX.XXX.ISK.IS.N.M</t>
  </si>
  <si>
    <t>.M.EUKULYL.XX.LAB.XXX.XXXX.SX.XXX.EUR.IS.N.M</t>
  </si>
  <si>
    <t>.M.EUKULYL.XX.LAB.XXX.XXXX.SX.XXX.USD.IS.N.M</t>
  </si>
  <si>
    <t>.M.EUKULYL.XX.LAB.XXX.XXXX.SX.XXX.GBP.IS.N.M</t>
  </si>
  <si>
    <t>.M.EUKULYL.XX.LAB.XXX.XXXX.SX.XXX.JPY.IS.N.M</t>
  </si>
  <si>
    <t>.M.EUKULYL.XX.LAB.XXX.XXXX.SX.XXX.DKK.IS.N.M</t>
  </si>
  <si>
    <t>.M.EUKULYL.XX.LAB.XXX.XXXX.SX.XXX.NOK.IS.N.M</t>
  </si>
  <si>
    <t>.M.EUKULYL.XX.LAB.XXX.XXXX.SX.XXX.SEK.IS.N.M</t>
  </si>
  <si>
    <t>.M.EUKULYL.XX.LAB.XXX.XXXX.SX.XXX.CHF.IS.N.M</t>
  </si>
  <si>
    <t>.M.EUKULYL.XX.LAB.XXX.XXXX.SX.XXX.ADR.IS.N.M</t>
  </si>
  <si>
    <t>.M.EUKULYL.XX.SJA.XXX.XXXX.SX.XXX.ISK.IS.N.M</t>
  </si>
  <si>
    <t>.M.EUKULYL.XX.SJA.XXX.XXXX.SX.XXX.EUR.IS.N.M</t>
  </si>
  <si>
    <t>.M.EUKULYL.XX.SJA.XXX.XXXX.SX.XXX.USD.IS.N.M</t>
  </si>
  <si>
    <t>.M.EUKULYL.XX.SJA.XXX.XXXX.SX.XXX.GBP.IS.N.M</t>
  </si>
  <si>
    <t>.M.EUKULYL.XX.SJA.XXX.XXXX.SX.XXX.JPY.IS.N.M</t>
  </si>
  <si>
    <t>.M.EUKULYL.XX.SJA.XXX.XXXX.SX.XXX.DKK.IS.N.M</t>
  </si>
  <si>
    <t>.M.EUKULYL.XX.SJA.XXX.XXXX.SX.XXX.NOK.IS.N.M</t>
  </si>
  <si>
    <t>.M.EUKULYL.XX.SJA.XXX.XXXX.SX.XXX.SEK.IS.N.M</t>
  </si>
  <si>
    <t>.M.EUKULYL.XX.SJA.XXX.XXXX.SX.XXX.CHF.IS.N.M</t>
  </si>
  <si>
    <t>.M.EUKULYL.XX.SJA.XXX.XXXX.SX.XXX.ADR.IS.N.M</t>
  </si>
  <si>
    <t>.M.EUKULYL.XX.ILA.XXX.XXXX.SX.XXX.ISK.IS.N.M</t>
  </si>
  <si>
    <t>.M.EUKULYL.XX.ILA.XXX.XXXX.SX.XXX.EUR.IS.N.M</t>
  </si>
  <si>
    <t>.M.EUKULYL.XX.ILA.XXX.XXXX.SX.XXX.USD.IS.N.M</t>
  </si>
  <si>
    <t>.M.EUKULYL.XX.ILA.XXX.XXXX.SX.XXX.GBP.IS.N.M</t>
  </si>
  <si>
    <t>.M.EUKULYL.XX.ILA.XXX.XXXX.SX.XXX.JPY.IS.N.M</t>
  </si>
  <si>
    <t>.M.EUKULYL.XX.ILA.XXX.XXXX.SX.XXX.DKK.IS.N.M</t>
  </si>
  <si>
    <t>.M.EUKULYL.XX.ILA.XXX.XXXX.SX.XXX.NOK.IS.N.M</t>
  </si>
  <si>
    <t>.M.EUKULYL.XX.ILA.XXX.XXXX.SX.XXX.SEK.IS.N.M</t>
  </si>
  <si>
    <t>.M.EUKULYL.XX.ILA.XXX.XXXX.SX.XXX.CHF.IS.N.M</t>
  </si>
  <si>
    <t>.M.EUKULYL.XX.ILA.XXX.XXXX.SX.XXX.ADR.IS.N.M</t>
  </si>
  <si>
    <t>.M.EUKULYL.XX.ISJ.XXX.XXXX.SX.XXX.ISK.IS.N.M</t>
  </si>
  <si>
    <t>.M.EUKULYL.XX.ISJ.XXX.XXXX.SX.XXX.EUR.IS.N.M</t>
  </si>
  <si>
    <t>.M.EUKULYL.XX.ISJ.XXX.XXXX.SX.XXX.USD.IS.N.M</t>
  </si>
  <si>
    <t>.M.EUKULYL.XX.ISJ.XXX.XXXX.SX.XXX.GBP.IS.N.M</t>
  </si>
  <si>
    <t>.M.EUKULYL.XX.ISJ.XXX.XXXX.SX.XXX.JPY.IS.N.M</t>
  </si>
  <si>
    <t>.M.EUKULYL.XX.ISJ.XXX.XXXX.SX.XXX.DKK.IS.N.M</t>
  </si>
  <si>
    <t>.M.EUKULYL.XX.ISJ.XXX.XXXX.SX.XXX.NOK.IS.N.M</t>
  </si>
  <si>
    <t>.M.EUKULYL.XX.ISJ.XXX.XXXX.SX.XXX.SEK.IS.N.M</t>
  </si>
  <si>
    <t>.M.EUKULYL.XX.ISJ.XXX.XXXX.SX.XXX.CHF.IS.N.M</t>
  </si>
  <si>
    <t>.M.EUKULYL.XX.ISJ.XXX.XXXX.SX.XXX.ADR.IS.N.M</t>
  </si>
  <si>
    <t>.M.EUKULYL.XX.IAN.XXX.XXXX.SX.XXX.ISK.IS.N.M</t>
  </si>
  <si>
    <t>.M.EUKULYL.XX.IAN.XXX.XXXX.SX.XXX.EUR.IS.N.M</t>
  </si>
  <si>
    <t>.M.EUKULYL.XX.IAN.XXX.XXXX.SX.XXX.USD.IS.N.M</t>
  </si>
  <si>
    <t>.M.EUKULYL.XX.IAN.XXX.XXXX.SX.XXX.GBP.IS.N.M</t>
  </si>
  <si>
    <t>.M.EUKULYL.XX.IAN.XXX.XXXX.SX.XXX.JPY.IS.N.M</t>
  </si>
  <si>
    <t>.M.EUKULYL.XX.IAN.XXX.XXXX.SX.XXX.DKK.IS.N.M</t>
  </si>
  <si>
    <t>.M.EUKULYL.XX.IAN.XXX.XXXX.SX.XXX.NOK.IS.N.M</t>
  </si>
  <si>
    <t>.M.EUKULYL.XX.IAN.XXX.XXXX.SX.XXX.SEK.IS.N.M</t>
  </si>
  <si>
    <t>.M.EUKULYL.XX.IAN.XXX.XXXX.SX.XXX.CHF.IS.N.M</t>
  </si>
  <si>
    <t>.M.EUKULYL.XX.IAN.XXX.XXXX.SX.XXX.ADR.IS.N.M</t>
  </si>
  <si>
    <t>.M.EUKULYL.XX.RAF.XXX.XXXX.SX.XXX.ISK.IS.N.M</t>
  </si>
  <si>
    <t>.M.EUKULYL.XX.RAF.XXX.XXXX.SX.XXX.EUR.IS.N.M</t>
  </si>
  <si>
    <t>.M.EUKULYL.XX.RAF.XXX.XXXX.SX.XXX.USD.IS.N.M</t>
  </si>
  <si>
    <t>.M.EUKULYL.XX.RAF.XXX.XXXX.SX.XXX.GBP.IS.N.M</t>
  </si>
  <si>
    <t>.M.EUKULYL.XX.RAF.XXX.XXXX.SX.XXX.JPY.IS.N.M</t>
  </si>
  <si>
    <t>.M.EUKULYL.XX.RAF.XXX.XXXX.SX.XXX.DKK.IS.N.M</t>
  </si>
  <si>
    <t>.M.EUKULYL.XX.RAF.XXX.XXXX.SX.XXX.NOK.IS.N.M</t>
  </si>
  <si>
    <t>.M.EUKULYL.XX.RAF.XXX.XXXX.SX.XXX.SEK.IS.N.M</t>
  </si>
  <si>
    <t>.M.EUKULYL.XX.RAF.XXX.XXXX.SX.XXX.CHF.IS.N.M</t>
  </si>
  <si>
    <t>.M.EUKULYL.XX.RAF.XXX.XXXX.SX.XXX.ADR.IS.N.M</t>
  </si>
  <si>
    <t>.M.EUKULYL.XX.MAN.XXX.XXXX.SX.XXX.ISK.IS.N.M</t>
  </si>
  <si>
    <t>.M.EUKULYL.XX.MAN.XXX.XXXX.SX.XXX.EUR.IS.N.M</t>
  </si>
  <si>
    <t>.M.EUKULYL.XX.MAN.XXX.XXXX.SX.XXX.USD.IS.N.M</t>
  </si>
  <si>
    <t>.M.EUKULYL.XX.MAN.XXX.XXXX.SX.XXX.GBP.IS.N.M</t>
  </si>
  <si>
    <t>.M.EUKULYL.XX.MAN.XXX.XXXX.SX.XXX.JPY.IS.N.M</t>
  </si>
  <si>
    <t>.M.EUKULYL.XX.MAN.XXX.XXXX.SX.XXX.DKK.IS.N.M</t>
  </si>
  <si>
    <t>.M.EUKULYL.XX.MAN.XXX.XXXX.SX.XXX.NOK.IS.N.M</t>
  </si>
  <si>
    <t>.M.EUKULYL.XX.MAN.XXX.XXXX.SX.XXX.SEK.IS.N.M</t>
  </si>
  <si>
    <t>.M.EUKULYL.XX.MAN.XXX.XXXX.SX.XXX.CHF.IS.N.M</t>
  </si>
  <si>
    <t>.M.EUKULYL.XX.MAN.XXX.XXXX.SX.XXX.ADR.IS.N.M</t>
  </si>
  <si>
    <t>.M.EUKULYL.XX.VEN.XXX.XXXX.SX.XXX.ISK.IS.N.M</t>
  </si>
  <si>
    <t>.M.EUKULYL.XX.VEN.XXX.XXXX.SX.XXX.EUR.IS.N.M</t>
  </si>
  <si>
    <t>.M.EUKULYL.XX.VEN.XXX.XXXX.SX.XXX.USD.IS.N.M</t>
  </si>
  <si>
    <t>.M.EUKULYL.XX.VEN.XXX.XXXX.SX.XXX.GBP.IS.N.M</t>
  </si>
  <si>
    <t>.M.EUKULYL.XX.VEN.XXX.XXXX.SX.XXX.JPY.IS.N.M</t>
  </si>
  <si>
    <t>.M.EUKULYL.XX.VEN.XXX.XXXX.SX.XXX.DKK.IS.N.M</t>
  </si>
  <si>
    <t>.M.EUKULYL.XX.VEN.XXX.XXXX.SX.XXX.NOK.IS.N.M</t>
  </si>
  <si>
    <t>.M.EUKULYL.XX.VEN.XXX.XXXX.SX.XXX.SEK.IS.N.M</t>
  </si>
  <si>
    <t>.M.EUKULYL.XX.VEN.XXX.XXXX.SX.XXX.CHF.IS.N.M</t>
  </si>
  <si>
    <t>.M.EUKULYL.XX.VEN.XXX.XXXX.SX.XXX.ADR.IS.N.M</t>
  </si>
  <si>
    <t>.M.EUKULYL.XX.SAG.XXX.XXXX.SX.XXX.ISK.IS.N.M</t>
  </si>
  <si>
    <t>.M.EUKULYL.XX.SAG.XXX.XXXX.SX.XXX.EUR.IS.N.M</t>
  </si>
  <si>
    <t>.M.EUKULYL.XX.SAG.XXX.XXXX.SX.XXX.USD.IS.N.M</t>
  </si>
  <si>
    <t>.M.EUKULYL.XX.SAG.XXX.XXXX.SX.XXX.GBP.IS.N.M</t>
  </si>
  <si>
    <t>.M.EUKULYL.XX.SAG.XXX.XXXX.SX.XXX.JPY.IS.N.M</t>
  </si>
  <si>
    <t>.M.EUKULYL.XX.SAG.XXX.XXXX.SX.XXX.DKK.IS.N.M</t>
  </si>
  <si>
    <t>.M.EUKULYL.XX.SAG.XXX.XXXX.SX.XXX.NOK.IS.N.M</t>
  </si>
  <si>
    <t>.M.EUKULYL.XX.SAG.XXX.XXXX.SX.XXX.SEK.IS.N.M</t>
  </si>
  <si>
    <t>.M.EUKULYL.XX.SAG.XXX.XXXX.SX.XXX.CHF.IS.N.M</t>
  </si>
  <si>
    <t>.M.EUKULYL.XX.SAG.XXX.XXXX.SX.XXX.ADR.IS.N.M</t>
  </si>
  <si>
    <t>.M.EUKULYL.XX.THF.XXX.XXXX.SX.XXX.ISK.IS.N.M</t>
  </si>
  <si>
    <t>.M.EUKULYL.XX.THF.XXX.XXXX.SX.XXX.EUR.IS.N.M</t>
  </si>
  <si>
    <t>.M.EUKULYL.XX.THF.XXX.XXXX.SX.XXX.USD.IS.N.M</t>
  </si>
  <si>
    <t>.M.EUKULYL.XX.THF.XXX.XXXX.SX.XXX.GBP.IS.N.M</t>
  </si>
  <si>
    <t>.M.EUKULYL.XX.THF.XXX.XXXX.SX.XXX.JPY.IS.N.M</t>
  </si>
  <si>
    <t>.M.EUKULYL.XX.THF.XXX.XXXX.SX.XXX.DKK.IS.N.M</t>
  </si>
  <si>
    <t>.M.EUKULYL.XX.THF.XXX.XXXX.SX.XXX.NOK.IS.N.M</t>
  </si>
  <si>
    <t>.M.EUKULYL.XX.THF.XXX.XXXX.SX.XXX.SEK.IS.N.M</t>
  </si>
  <si>
    <t>.M.EUKULYL.XX.THF.XXX.XXXX.SX.XXX.CHF.IS.N.M</t>
  </si>
  <si>
    <t>.M.EUKULYL.XX.THF.XXX.XXXX.SX.XXX.ADR.IS.N.M</t>
  </si>
  <si>
    <t>.M.EUKULYL.XX.THH.XXX.XXXX.SX.XXX.ISK.IS.N.M</t>
  </si>
  <si>
    <t>.M.EUKULYL.XX.THH.XXX.XXXX.SX.XXX.EUR.IS.N.M</t>
  </si>
  <si>
    <t>.M.EUKULYL.XX.THH.XXX.XXXX.SX.XXX.USD.IS.N.M</t>
  </si>
  <si>
    <t>.M.EUKULYL.XX.THH.XXX.XXXX.SX.XXX.GBP.IS.N.M</t>
  </si>
  <si>
    <t>.M.EUKULYL.XX.THH.XXX.XXXX.SX.XXX.JPY.IS.N.M</t>
  </si>
  <si>
    <t>.M.EUKULYL.XX.THH.XXX.XXXX.SX.XXX.DKK.IS.N.M</t>
  </si>
  <si>
    <t>.M.EUKULYL.XX.THH.XXX.XXXX.SX.XXX.NOK.IS.N.M</t>
  </si>
  <si>
    <t>.M.EUKULYL.XX.THH.XXX.XXXX.SX.XXX.SEK.IS.N.M</t>
  </si>
  <si>
    <t>.M.EUKULYL.XX.THH.XXX.XXXX.SX.XXX.CHF.IS.N.M</t>
  </si>
  <si>
    <t>.M.EUKULYL.XX.THH.XXX.XXXX.SX.XXX.ADR.IS.N.M</t>
  </si>
  <si>
    <t>.M.EUKULYL.XX.THA.XXX.XXXX.SX.XXX.ISK.IS.N.M</t>
  </si>
  <si>
    <t>.M.EUKULYL.XX.THA.XXX.XXXX.SX.XXX.EUR.IS.N.M</t>
  </si>
  <si>
    <t>.M.EUKULYL.XX.THA.XXX.XXXX.SX.XXX.USD.IS.N.M</t>
  </si>
  <si>
    <t>.M.EUKULYL.XX.THA.XXX.XXXX.SX.XXX.GBP.IS.N.M</t>
  </si>
  <si>
    <t>.M.EUKULYL.XX.THA.XXX.XXXX.SX.XXX.JPY.IS.N.M</t>
  </si>
  <si>
    <t>.M.EUKULYL.XX.THA.XXX.XXXX.SX.XXX.DKK.IS.N.M</t>
  </si>
  <si>
    <t>.M.EUKULYL.XX.THA.XXX.XXXX.SX.XXX.NOK.IS.N.M</t>
  </si>
  <si>
    <t>.M.EUKULYL.XX.THA.XXX.XXXX.SX.XXX.SEK.IS.N.M</t>
  </si>
  <si>
    <t>.M.EUKULYL.XX.THA.XXX.XXXX.SX.XXX.CHF.IS.N.M</t>
  </si>
  <si>
    <t>.M.EUKULYL.XX.THA.XXX.XXXX.SX.XXX.ADR.IS.N.M</t>
  </si>
  <si>
    <t>.M.EUKULYL.XX.OFL.XXX.XXXX.SX.XXX.ISK.IS.N.M</t>
  </si>
  <si>
    <t>.M.EUKULYL.XX.OFL.XXX.XXXX.SX.XXX.EUR.IS.N.M</t>
  </si>
  <si>
    <t>.M.EUKULYL.XX.OFL.XXX.XXXX.SX.XXX.USD.IS.N.M</t>
  </si>
  <si>
    <t>.M.EUKULYL.XX.OFL.XXX.XXXX.SX.XXX.GBP.IS.N.M</t>
  </si>
  <si>
    <t>.M.EUKULYL.XX.OFL.XXX.XXXX.SX.XXX.JPY.IS.N.M</t>
  </si>
  <si>
    <t>.M.EUKULYL.XX.OFL.XXX.XXXX.SX.XXX.DKK.IS.N.M</t>
  </si>
  <si>
    <t>.M.EUKULYL.XX.OFL.XXX.XXXX.SX.XXX.NOK.IS.N.M</t>
  </si>
  <si>
    <t>.M.EUKULYL.XX.OFL.XXX.XXXX.SX.XXX.SEK.IS.N.M</t>
  </si>
  <si>
    <t>.M.EUKULYL.XX.OFL.XXX.XXXX.SX.XXX.CHF.IS.N.M</t>
  </si>
  <si>
    <t>.M.EUKULYL.XX.OFL.XXX.XXXX.SX.XXX.ADR.IS.N.M</t>
  </si>
  <si>
    <t>.M.EUKULVX.XX.LAB.XXX.XXXX.SX.XXX.ISK.IS.N.M</t>
  </si>
  <si>
    <t>.M.EUKULVX.XX.LAB.XXX.XXXX.SX.XXX.EUR.IS.N.M</t>
  </si>
  <si>
    <t>.M.EUKULVX.XX.LAB.XXX.XXXX.SX.XXX.USD.IS.N.M</t>
  </si>
  <si>
    <t>.M.EUKULVX.XX.LAB.XXX.XXXX.SX.XXX.GBP.IS.N.M</t>
  </si>
  <si>
    <t>.M.EUKULVX.XX.LAB.XXX.XXXX.SX.XXX.JPY.IS.N.M</t>
  </si>
  <si>
    <t>.M.EUKULVX.XX.LAB.XXX.XXXX.SX.XXX.DKK.IS.N.M</t>
  </si>
  <si>
    <t>.M.EUKULVX.XX.LAB.XXX.XXXX.SX.XXX.NOK.IS.N.M</t>
  </si>
  <si>
    <t>.M.EUKULVX.XX.LAB.XXX.XXXX.SX.XXX.SEK.IS.N.M</t>
  </si>
  <si>
    <t>.M.EUKULVX.XX.LAB.XXX.XXXX.SX.XXX.CHF.IS.N.M</t>
  </si>
  <si>
    <t>.M.EUKULVX.XX.LAB.XXX.XXXX.SX.XXX.ADR.IS.N.M</t>
  </si>
  <si>
    <t>.M.EUKULVX.XX.SJA.XXX.XXXX.SX.XXX.ISK.IS.N.M</t>
  </si>
  <si>
    <t>.M.EUKULVX.XX.SJA.XXX.XXXX.SX.XXX.EUR.IS.N.M</t>
  </si>
  <si>
    <t>.M.EUKULVX.XX.SJA.XXX.XXXX.SX.XXX.USD.IS.N.M</t>
  </si>
  <si>
    <t>.M.EUKULVX.XX.SJA.XXX.XXXX.SX.XXX.GBP.IS.N.M</t>
  </si>
  <si>
    <t>.M.EUKULVX.XX.SJA.XXX.XXXX.SX.XXX.JPY.IS.N.M</t>
  </si>
  <si>
    <t>.M.EUKULVX.XX.SJA.XXX.XXXX.SX.XXX.DKK.IS.N.M</t>
  </si>
  <si>
    <t>.M.EUKULVX.XX.SJA.XXX.XXXX.SX.XXX.NOK.IS.N.M</t>
  </si>
  <si>
    <t>.M.EUKULVX.XX.SJA.XXX.XXXX.SX.XXX.SEK.IS.N.M</t>
  </si>
  <si>
    <t>.M.EUKULVX.XX.SJA.XXX.XXXX.SX.XXX.CHF.IS.N.M</t>
  </si>
  <si>
    <t>.M.EUKULVX.XX.SJA.XXX.XXXX.SX.XXX.ADR.IS.N.M</t>
  </si>
  <si>
    <t>.M.EUKULVX.XX.ILA.XXX.XXXX.SX.XXX.ISK.IS.N.M</t>
  </si>
  <si>
    <t>.M.EUKULVX.XX.ILA.XXX.XXXX.SX.XXX.EUR.IS.N.M</t>
  </si>
  <si>
    <t>.M.EUKULVX.XX.ILA.XXX.XXXX.SX.XXX.USD.IS.N.M</t>
  </si>
  <si>
    <t>.M.EUKULVX.XX.ILA.XXX.XXXX.SX.XXX.GBP.IS.N.M</t>
  </si>
  <si>
    <t>.M.EUKULVX.XX.ILA.XXX.XXXX.SX.XXX.JPY.IS.N.M</t>
  </si>
  <si>
    <t>.M.EUKULVX.XX.ILA.XXX.XXXX.SX.XXX.DKK.IS.N.M</t>
  </si>
  <si>
    <t>.M.EUKULVX.XX.ILA.XXX.XXXX.SX.XXX.NOK.IS.N.M</t>
  </si>
  <si>
    <t>.M.EUKULVX.XX.ILA.XXX.XXXX.SX.XXX.SEK.IS.N.M</t>
  </si>
  <si>
    <t>.M.EUKULVX.XX.ILA.XXX.XXXX.SX.XXX.CHF.IS.N.M</t>
  </si>
  <si>
    <t>.M.EUKULVX.XX.ILA.XXX.XXXX.SX.XXX.ADR.IS.N.M</t>
  </si>
  <si>
    <t>.M.EUKULVX.XX.ISJ.XXX.XXXX.SX.XXX.ISK.IS.N.M</t>
  </si>
  <si>
    <t>.M.EUKULVX.XX.ISJ.XXX.XXXX.SX.XXX.EUR.IS.N.M</t>
  </si>
  <si>
    <t>.M.EUKULVX.XX.ISJ.XXX.XXXX.SX.XXX.USD.IS.N.M</t>
  </si>
  <si>
    <t>.M.EUKULVX.XX.ISJ.XXX.XXXX.SX.XXX.GBP.IS.N.M</t>
  </si>
  <si>
    <t>.M.EUKULVX.XX.ISJ.XXX.XXXX.SX.XXX.JPY.IS.N.M</t>
  </si>
  <si>
    <t>.M.EUKULVX.XX.ISJ.XXX.XXXX.SX.XXX.DKK.IS.N.M</t>
  </si>
  <si>
    <t>.M.EUKULVX.XX.ISJ.XXX.XXXX.SX.XXX.NOK.IS.N.M</t>
  </si>
  <si>
    <t>.M.EUKULVX.XX.ISJ.XXX.XXXX.SX.XXX.SEK.IS.N.M</t>
  </si>
  <si>
    <t>.M.EUKULVX.XX.ISJ.XXX.XXXX.SX.XXX.CHF.IS.N.M</t>
  </si>
  <si>
    <t>.M.EUKULVX.XX.ISJ.XXX.XXXX.SX.XXX.ADR.IS.N.M</t>
  </si>
  <si>
    <t>.M.EUKULVX.XX.IAN.XXX.XXXX.SX.XXX.ISK.IS.N.M</t>
  </si>
  <si>
    <t>.M.EUKULVX.XX.IAN.XXX.XXXX.SX.XXX.EUR.IS.N.M</t>
  </si>
  <si>
    <t>.M.EUKULVX.XX.IAN.XXX.XXXX.SX.XXX.USD.IS.N.M</t>
  </si>
  <si>
    <t>.M.EUKULVX.XX.IAN.XXX.XXXX.SX.XXX.GBP.IS.N.M</t>
  </si>
  <si>
    <t>.M.EUKULVX.XX.IAN.XXX.XXXX.SX.XXX.JPY.IS.N.M</t>
  </si>
  <si>
    <t>.M.EUKULVX.XX.IAN.XXX.XXXX.SX.XXX.DKK.IS.N.M</t>
  </si>
  <si>
    <t>.M.EUKULVX.XX.IAN.XXX.XXXX.SX.XXX.NOK.IS.N.M</t>
  </si>
  <si>
    <t>.M.EUKULVX.XX.IAN.XXX.XXXX.SX.XXX.SEK.IS.N.M</t>
  </si>
  <si>
    <t>.M.EUKULVX.XX.IAN.XXX.XXXX.SX.XXX.CHF.IS.N.M</t>
  </si>
  <si>
    <t>.M.EUKULVX.XX.IAN.XXX.XXXX.SX.XXX.ADR.IS.N.M</t>
  </si>
  <si>
    <t>.M.EUKULVX.XX.RAF.XXX.XXXX.SX.XXX.ISK.IS.N.M</t>
  </si>
  <si>
    <t>.M.EUKULVX.XX.RAF.XXX.XXXX.SX.XXX.EUR.IS.N.M</t>
  </si>
  <si>
    <t>.M.EUKULVX.XX.RAF.XXX.XXXX.SX.XXX.USD.IS.N.M</t>
  </si>
  <si>
    <t>.M.EUKULVX.XX.RAF.XXX.XXXX.SX.XXX.GBP.IS.N.M</t>
  </si>
  <si>
    <t>.M.EUKULVX.XX.RAF.XXX.XXXX.SX.XXX.JPY.IS.N.M</t>
  </si>
  <si>
    <t>.M.EUKULVX.XX.RAF.XXX.XXXX.SX.XXX.DKK.IS.N.M</t>
  </si>
  <si>
    <t>.M.EUKULVX.XX.RAF.XXX.XXXX.SX.XXX.NOK.IS.N.M</t>
  </si>
  <si>
    <t>.M.EUKULVX.XX.RAF.XXX.XXXX.SX.XXX.SEK.IS.N.M</t>
  </si>
  <si>
    <t>.M.EUKULVX.XX.RAF.XXX.XXXX.SX.XXX.CHF.IS.N.M</t>
  </si>
  <si>
    <t>.M.EUKULVX.XX.RAF.XXX.XXXX.SX.XXX.ADR.IS.N.M</t>
  </si>
  <si>
    <t>.M.EUKULVX.XX.MAN.XXX.XXXX.SX.XXX.ISK.IS.N.M</t>
  </si>
  <si>
    <t>.M.EUKULVX.XX.MAN.XXX.XXXX.SX.XXX.EUR.IS.N.M</t>
  </si>
  <si>
    <t>.M.EUKULVX.XX.MAN.XXX.XXXX.SX.XXX.USD.IS.N.M</t>
  </si>
  <si>
    <t>.M.EUKULVX.XX.MAN.XXX.XXXX.SX.XXX.GBP.IS.N.M</t>
  </si>
  <si>
    <t>.M.EUKULVX.XX.MAN.XXX.XXXX.SX.XXX.JPY.IS.N.M</t>
  </si>
  <si>
    <t>.M.EUKULVX.XX.MAN.XXX.XXXX.SX.XXX.DKK.IS.N.M</t>
  </si>
  <si>
    <t>.M.EUKULVX.XX.MAN.XXX.XXXX.SX.XXX.NOK.IS.N.M</t>
  </si>
  <si>
    <t>.M.EUKULVX.XX.MAN.XXX.XXXX.SX.XXX.SEK.IS.N.M</t>
  </si>
  <si>
    <t>.M.EUKULVX.XX.MAN.XXX.XXXX.SX.XXX.CHF.IS.N.M</t>
  </si>
  <si>
    <t>.M.EUKULVX.XX.MAN.XXX.XXXX.SX.XXX.ADR.IS.N.M</t>
  </si>
  <si>
    <t>.M.EUKULVX.XX.VEN.XXX.XXXX.SX.XXX.ISK.IS.N.M</t>
  </si>
  <si>
    <t>.M.EUKULVX.XX.VEN.XXX.XXXX.SX.XXX.EUR.IS.N.M</t>
  </si>
  <si>
    <t>.M.EUKULVX.XX.VEN.XXX.XXXX.SX.XXX.USD.IS.N.M</t>
  </si>
  <si>
    <t>.M.EUKULVX.XX.VEN.XXX.XXXX.SX.XXX.GBP.IS.N.M</t>
  </si>
  <si>
    <t>.M.EUKULVX.XX.VEN.XXX.XXXX.SX.XXX.JPY.IS.N.M</t>
  </si>
  <si>
    <t>.M.EUKULVX.XX.VEN.XXX.XXXX.SX.XXX.DKK.IS.N.M</t>
  </si>
  <si>
    <t>.M.EUKULVX.XX.VEN.XXX.XXXX.SX.XXX.NOK.IS.N.M</t>
  </si>
  <si>
    <t>.M.EUKULVX.XX.VEN.XXX.XXXX.SX.XXX.SEK.IS.N.M</t>
  </si>
  <si>
    <t>.M.EUKULVX.XX.VEN.XXX.XXXX.SX.XXX.CHF.IS.N.M</t>
  </si>
  <si>
    <t>.M.EUKULVX.XX.VEN.XXX.XXXX.SX.XXX.ADR.IS.N.M</t>
  </si>
  <si>
    <t>.M.EUKULVX.XX.SAG.XXX.XXXX.SX.XXX.ISK.IS.N.M</t>
  </si>
  <si>
    <t>.M.EUKULVX.XX.SAG.XXX.XXXX.SX.XXX.EUR.IS.N.M</t>
  </si>
  <si>
    <t>.M.EUKULVX.XX.SAG.XXX.XXXX.SX.XXX.USD.IS.N.M</t>
  </si>
  <si>
    <t>.M.EUKULVX.XX.SAG.XXX.XXXX.SX.XXX.GBP.IS.N.M</t>
  </si>
  <si>
    <t>.M.EUKULVX.XX.SAG.XXX.XXXX.SX.XXX.JPY.IS.N.M</t>
  </si>
  <si>
    <t>.M.EUKULVX.XX.SAG.XXX.XXXX.SX.XXX.DKK.IS.N.M</t>
  </si>
  <si>
    <t>.M.EUKULVX.XX.SAG.XXX.XXXX.SX.XXX.NOK.IS.N.M</t>
  </si>
  <si>
    <t>.M.EUKULVX.XX.SAG.XXX.XXXX.SX.XXX.SEK.IS.N.M</t>
  </si>
  <si>
    <t>.M.EUKULVX.XX.SAG.XXX.XXXX.SX.XXX.CHF.IS.N.M</t>
  </si>
  <si>
    <t>.M.EUKULVX.XX.SAG.XXX.XXXX.SX.XXX.ADR.IS.N.M</t>
  </si>
  <si>
    <t>.M.EUKULVX.XX.THF.XXX.XXXX.SX.XXX.ISK.IS.N.M</t>
  </si>
  <si>
    <t>.M.EUKULVX.XX.THF.XXX.XXXX.SX.XXX.EUR.IS.N.M</t>
  </si>
  <si>
    <t>.M.EUKULVX.XX.THF.XXX.XXXX.SX.XXX.USD.IS.N.M</t>
  </si>
  <si>
    <t>.M.EUKULVX.XX.THF.XXX.XXXX.SX.XXX.GBP.IS.N.M</t>
  </si>
  <si>
    <t>.M.EUKULVX.XX.THF.XXX.XXXX.SX.XXX.JPY.IS.N.M</t>
  </si>
  <si>
    <t>.M.EUKULVX.XX.THF.XXX.XXXX.SX.XXX.DKK.IS.N.M</t>
  </si>
  <si>
    <t>.M.EUKULVX.XX.THF.XXX.XXXX.SX.XXX.NOK.IS.N.M</t>
  </si>
  <si>
    <t>.M.EUKULVX.XX.THF.XXX.XXXX.SX.XXX.SEK.IS.N.M</t>
  </si>
  <si>
    <t>.M.EUKULVX.XX.THF.XXX.XXXX.SX.XXX.CHF.IS.N.M</t>
  </si>
  <si>
    <t>.M.EUKULVX.XX.THF.XXX.XXXX.SX.XXX.ADR.IS.N.M</t>
  </si>
  <si>
    <t>.M.EUKULVX.XX.THH.XXX.XXXX.SX.XXX.ISK.IS.N.M</t>
  </si>
  <si>
    <t>.M.EUKULVX.XX.THH.XXX.XXXX.SX.XXX.EUR.IS.N.M</t>
  </si>
  <si>
    <t>.M.EUKULVX.XX.THH.XXX.XXXX.SX.XXX.USD.IS.N.M</t>
  </si>
  <si>
    <t>.M.EUKULVX.XX.THH.XXX.XXXX.SX.XXX.GBP.IS.N.M</t>
  </si>
  <si>
    <t>.M.EUKULVX.XX.THH.XXX.XXXX.SX.XXX.JPY.IS.N.M</t>
  </si>
  <si>
    <t>.M.EUKULVX.XX.THH.XXX.XXXX.SX.XXX.DKK.IS.N.M</t>
  </si>
  <si>
    <t>.M.EUKULVX.XX.THH.XXX.XXXX.SX.XXX.NOK.IS.N.M</t>
  </si>
  <si>
    <t>.M.EUKULVX.XX.THH.XXX.XXXX.SX.XXX.SEK.IS.N.M</t>
  </si>
  <si>
    <t>.M.EUKULVX.XX.THH.XXX.XXXX.SX.XXX.CHF.IS.N.M</t>
  </si>
  <si>
    <t>.M.EUKULVX.XX.THH.XXX.XXXX.SX.XXX.ADR.IS.N.M</t>
  </si>
  <si>
    <t>.M.EUKULVX.XX.THA.XXX.XXXX.SX.XXX.ISK.IS.N.M</t>
  </si>
  <si>
    <t>.M.EUKULVX.XX.THA.XXX.XXXX.SX.XXX.EUR.IS.N.M</t>
  </si>
  <si>
    <t>.M.EUKULVX.XX.THA.XXX.XXXX.SX.XXX.USD.IS.N.M</t>
  </si>
  <si>
    <t>.M.EUKULVX.XX.THA.XXX.XXXX.SX.XXX.GBP.IS.N.M</t>
  </si>
  <si>
    <t>.M.EUKULVX.XX.THA.XXX.XXXX.SX.XXX.JPY.IS.N.M</t>
  </si>
  <si>
    <t>.M.EUKULVX.XX.THA.XXX.XXXX.SX.XXX.DKK.IS.N.M</t>
  </si>
  <si>
    <t>.M.EUKULVX.XX.THA.XXX.XXXX.SX.XXX.NOK.IS.N.M</t>
  </si>
  <si>
    <t>.M.EUKULVX.XX.THA.XXX.XXXX.SX.XXX.SEK.IS.N.M</t>
  </si>
  <si>
    <t>.M.EUKULVX.XX.THA.XXX.XXXX.SX.XXX.CHF.IS.N.M</t>
  </si>
  <si>
    <t>.M.EUKULVX.XX.THA.XXX.XXXX.SX.XXX.ADR.IS.N.M</t>
  </si>
  <si>
    <t>.M.EUKULVX.XX.OFL.XXX.XXXX.SX.XXX.ISK.IS.N.M</t>
  </si>
  <si>
    <t>.M.EUKULVX.XX.OFL.XXX.XXXX.SX.XXX.EUR.IS.N.M</t>
  </si>
  <si>
    <t>.M.EUKULVX.XX.OFL.XXX.XXXX.SX.XXX.USD.IS.N.M</t>
  </si>
  <si>
    <t>.M.EUKULVX.XX.OFL.XXX.XXXX.SX.XXX.GBP.IS.N.M</t>
  </si>
  <si>
    <t>.M.EUKULVX.XX.OFL.XXX.XXXX.SX.XXX.JPY.IS.N.M</t>
  </si>
  <si>
    <t>.M.EUKULVX.XX.OFL.XXX.XXXX.SX.XXX.DKK.IS.N.M</t>
  </si>
  <si>
    <t>.M.EUKULVX.XX.OFL.XXX.XXXX.SX.XXX.NOK.IS.N.M</t>
  </si>
  <si>
    <t>.M.EUKULVX.XX.OFL.XXX.XXXX.SX.XXX.SEK.IS.N.M</t>
  </si>
  <si>
    <t>.M.EUKULVX.XX.OFL.XXX.XXXX.SX.XXX.CHF.IS.N.M</t>
  </si>
  <si>
    <t>.M.EUKULVX.XX.OFL.XXX.XXXX.SX.XXX.ADR.IS.N.M</t>
  </si>
  <si>
    <t>.M.EUKULVU.XX.LAB.XXX.XXXX.SV.XXX.ISK.IS.N.M</t>
  </si>
  <si>
    <t>.M.EUKULVU.XX.SJA.XXX.XXXX.SV.XXX.ISK.IS.N.M</t>
  </si>
  <si>
    <t>.M.EUKULVU.XX.ILA.XXX.XXXX.SV.XXX.ISK.IS.N.M</t>
  </si>
  <si>
    <t>.M.EUKULVU.XX.ISJ.XXX.XXXX.SV.XXX.ISK.IS.N.M</t>
  </si>
  <si>
    <t>.M.EUKULVU.XX.IAN.XXX.XXXX.SV.XXX.ISK.IS.N.M</t>
  </si>
  <si>
    <t>.M.EUKULVU.XX.RAF.XXX.XXXX.SV.XXX.ISK.IS.N.M</t>
  </si>
  <si>
    <t>.M.EUKULVU.XX.MAN.XXX.XXXX.SV.XXX.ISK.IS.N.M</t>
  </si>
  <si>
    <t>.M.EUKULVU.XX.VEN.XXX.XXXX.SV.XXX.ISK.IS.N.M</t>
  </si>
  <si>
    <t>.M.EUKULVU.XX.SAG.XXX.XXXX.SV.XXX.ISK.IS.N.M</t>
  </si>
  <si>
    <t>.M.EUKULVU.XX.THF.XXX.XXXX.SV.XXX.ISK.IS.N.M</t>
  </si>
  <si>
    <t>.M.EUKULVU.XX.THH.XXX.XXXX.SV.XXX.ISK.IS.N.M</t>
  </si>
  <si>
    <t>.M.EUKULVU.XX.THA.XXX.XXXX.SV.XXX.ISK.IS.N.M</t>
  </si>
  <si>
    <t>.M.EUKULVU.XX.OFL.XXX.XXXX.SV.XXX.ISK.IS.N.M</t>
  </si>
  <si>
    <t>.M.EUKULOU.XX.LAB.XXX.XXXX.SX.XXX.ISK.IS.N.M</t>
  </si>
  <si>
    <t>.M.EUKULOU.XX.LAB.XXX.XXXX.SX.XXX.EUR.IS.N.M</t>
  </si>
  <si>
    <t>.M.EUKULOU.XX.LAB.XXX.XXXX.SX.XXX.USD.IS.N.M</t>
  </si>
  <si>
    <t>.M.EUKULOU.XX.LAB.XXX.XXXX.SX.XXX.GBP.IS.N.M</t>
  </si>
  <si>
    <t>.M.EUKULOU.XX.LAB.XXX.XXXX.SX.XXX.JPY.IS.N.M</t>
  </si>
  <si>
    <t>.M.EUKULOU.XX.LAB.XXX.XXXX.SX.XXX.DKK.IS.N.M</t>
  </si>
  <si>
    <t>.M.EUKULOU.XX.LAB.XXX.XXXX.SX.XXX.NOK.IS.N.M</t>
  </si>
  <si>
    <t>.M.EUKULOU.XX.LAB.XXX.XXXX.SX.XXX.SEK.IS.N.M</t>
  </si>
  <si>
    <t>.M.EUKULOU.XX.LAB.XXX.XXXX.SX.XXX.CHF.IS.N.M</t>
  </si>
  <si>
    <t>.M.EUKULOU.XX.LAB.XXX.XXXX.SX.XXX.ADR.IS.N.M</t>
  </si>
  <si>
    <t>.M.EUKULOU.XX.SJA.XXX.XXXX.SX.XXX.ISK.IS.N.M</t>
  </si>
  <si>
    <t>.M.EUKULOU.XX.SJA.XXX.XXXX.SX.XXX.EUR.IS.N.M</t>
  </si>
  <si>
    <t>.M.EUKULOU.XX.SJA.XXX.XXXX.SX.XXX.USD.IS.N.M</t>
  </si>
  <si>
    <t>.M.EUKULOU.XX.SJA.XXX.XXXX.SX.XXX.GBP.IS.N.M</t>
  </si>
  <si>
    <t>.M.EUKULOU.XX.SJA.XXX.XXXX.SX.XXX.JPY.IS.N.M</t>
  </si>
  <si>
    <t>.M.EUKULOU.XX.SJA.XXX.XXXX.SX.XXX.DKK.IS.N.M</t>
  </si>
  <si>
    <t>.M.EUKULOU.XX.SJA.XXX.XXXX.SX.XXX.NOK.IS.N.M</t>
  </si>
  <si>
    <t>.M.EUKULOU.XX.SJA.XXX.XXXX.SX.XXX.SEK.IS.N.M</t>
  </si>
  <si>
    <t>.M.EUKULOU.XX.SJA.XXX.XXXX.SX.XXX.CHF.IS.N.M</t>
  </si>
  <si>
    <t>.M.EUKULOU.XX.SJA.XXX.XXXX.SX.XXX.ADR.IS.N.M</t>
  </si>
  <si>
    <t>.M.EUKULOU.XX.ILA.XXX.XXXX.SX.XXX.ISK.IS.N.M</t>
  </si>
  <si>
    <t>.M.EUKULOU.XX.ILA.XXX.XXXX.SX.XXX.EUR.IS.N.M</t>
  </si>
  <si>
    <t>.M.EUKULOU.XX.ILA.XXX.XXXX.SX.XXX.USD.IS.N.M</t>
  </si>
  <si>
    <t>.M.EUKULOU.XX.ILA.XXX.XXXX.SX.XXX.GBP.IS.N.M</t>
  </si>
  <si>
    <t>.M.EUKULOU.XX.ILA.XXX.XXXX.SX.XXX.JPY.IS.N.M</t>
  </si>
  <si>
    <t>.M.EUKULOU.XX.ILA.XXX.XXXX.SX.XXX.DKK.IS.N.M</t>
  </si>
  <si>
    <t>.M.EUKULOU.XX.ILA.XXX.XXXX.SX.XXX.NOK.IS.N.M</t>
  </si>
  <si>
    <t>.M.EUKULOU.XX.ILA.XXX.XXXX.SX.XXX.SEK.IS.N.M</t>
  </si>
  <si>
    <t>.M.EUKULOU.XX.ILA.XXX.XXXX.SX.XXX.CHF.IS.N.M</t>
  </si>
  <si>
    <t>.M.EUKULOU.XX.ILA.XXX.XXXX.SX.XXX.ADR.IS.N.M</t>
  </si>
  <si>
    <t>.M.EUKULOU.XX.ISJ.XXX.XXXX.SX.XXX.ISK.IS.N.M</t>
  </si>
  <si>
    <t>.M.EUKULOU.XX.ISJ.XXX.XXXX.SX.XXX.EUR.IS.N.M</t>
  </si>
  <si>
    <t>.M.EUKULOU.XX.ISJ.XXX.XXXX.SX.XXX.USD.IS.N.M</t>
  </si>
  <si>
    <t>.M.EUKULOU.XX.ISJ.XXX.XXXX.SX.XXX.GBP.IS.N.M</t>
  </si>
  <si>
    <t>.M.EUKULOU.XX.ISJ.XXX.XXXX.SX.XXX.JPY.IS.N.M</t>
  </si>
  <si>
    <t>.M.EUKULOU.XX.ISJ.XXX.XXXX.SX.XXX.DKK.IS.N.M</t>
  </si>
  <si>
    <t>.M.EUKULOU.XX.ISJ.XXX.XXXX.SX.XXX.NOK.IS.N.M</t>
  </si>
  <si>
    <t>.M.EUKULOU.XX.ISJ.XXX.XXXX.SX.XXX.SEK.IS.N.M</t>
  </si>
  <si>
    <t>.M.EUKULOU.XX.ISJ.XXX.XXXX.SX.XXX.CHF.IS.N.M</t>
  </si>
  <si>
    <t>.M.EUKULOU.XX.ISJ.XXX.XXXX.SX.XXX.ADR.IS.N.M</t>
  </si>
  <si>
    <t>.M.EUKULOU.XX.IAN.XXX.XXXX.SX.XXX.ISK.IS.N.M</t>
  </si>
  <si>
    <t>.M.EUKULOU.XX.IAN.XXX.XXXX.SX.XXX.EUR.IS.N.M</t>
  </si>
  <si>
    <t>.M.EUKULOU.XX.IAN.XXX.XXXX.SX.XXX.USD.IS.N.M</t>
  </si>
  <si>
    <t>.M.EUKULOU.XX.IAN.XXX.XXXX.SX.XXX.GBP.IS.N.M</t>
  </si>
  <si>
    <t>.M.EUKULOU.XX.IAN.XXX.XXXX.SX.XXX.JPY.IS.N.M</t>
  </si>
  <si>
    <t>.M.EUKULOU.XX.IAN.XXX.XXXX.SX.XXX.DKK.IS.N.M</t>
  </si>
  <si>
    <t>.M.EUKULOU.XX.IAN.XXX.XXXX.SX.XXX.NOK.IS.N.M</t>
  </si>
  <si>
    <t>.M.EUKULOU.XX.IAN.XXX.XXXX.SX.XXX.SEK.IS.N.M</t>
  </si>
  <si>
    <t>.M.EUKULOU.XX.IAN.XXX.XXXX.SX.XXX.CHF.IS.N.M</t>
  </si>
  <si>
    <t>.M.EUKULOU.XX.IAN.XXX.XXXX.SX.XXX.ADR.IS.N.M</t>
  </si>
  <si>
    <t>.M.EUKULOU.XX.RAF.XXX.XXXX.SX.XXX.ISK.IS.N.M</t>
  </si>
  <si>
    <t>.M.EUKULOU.XX.RAF.XXX.XXXX.SX.XXX.EUR.IS.N.M</t>
  </si>
  <si>
    <t>.M.EUKULOU.XX.RAF.XXX.XXXX.SX.XXX.USD.IS.N.M</t>
  </si>
  <si>
    <t>.M.EUKULOU.XX.RAF.XXX.XXXX.SX.XXX.GBP.IS.N.M</t>
  </si>
  <si>
    <t>.M.EUKULOU.XX.RAF.XXX.XXXX.SX.XXX.JPY.IS.N.M</t>
  </si>
  <si>
    <t>.M.EUKULOU.XX.RAF.XXX.XXXX.SX.XXX.DKK.IS.N.M</t>
  </si>
  <si>
    <t>.M.EUKULOU.XX.RAF.XXX.XXXX.SX.XXX.NOK.IS.N.M</t>
  </si>
  <si>
    <t>.M.EUKULOU.XX.RAF.XXX.XXXX.SX.XXX.SEK.IS.N.M</t>
  </si>
  <si>
    <t>.M.EUKULOU.XX.RAF.XXX.XXXX.SX.XXX.CHF.IS.N.M</t>
  </si>
  <si>
    <t>.M.EUKULOU.XX.RAF.XXX.XXXX.SX.XXX.ADR.IS.N.M</t>
  </si>
  <si>
    <t>.M.EUKULOU.XX.MAN.XXX.XXXX.SX.XXX.ISK.IS.N.M</t>
  </si>
  <si>
    <t>.M.EUKULOU.XX.MAN.XXX.XXXX.SX.XXX.EUR.IS.N.M</t>
  </si>
  <si>
    <t>.M.EUKULOU.XX.MAN.XXX.XXXX.SX.XXX.USD.IS.N.M</t>
  </si>
  <si>
    <t>.M.EUKULOU.XX.MAN.XXX.XXXX.SX.XXX.GBP.IS.N.M</t>
  </si>
  <si>
    <t>.M.EUKULOU.XX.MAN.XXX.XXXX.SX.XXX.JPY.IS.N.M</t>
  </si>
  <si>
    <t>.M.EUKULOU.XX.MAN.XXX.XXXX.SX.XXX.DKK.IS.N.M</t>
  </si>
  <si>
    <t>.M.EUKULOU.XX.MAN.XXX.XXXX.SX.XXX.NOK.IS.N.M</t>
  </si>
  <si>
    <t>.M.EUKULOU.XX.MAN.XXX.XXXX.SX.XXX.SEK.IS.N.M</t>
  </si>
  <si>
    <t>.M.EUKULOU.XX.MAN.XXX.XXXX.SX.XXX.CHF.IS.N.M</t>
  </si>
  <si>
    <t>.M.EUKULOU.XX.MAN.XXX.XXXX.SX.XXX.ADR.IS.N.M</t>
  </si>
  <si>
    <t>.M.EUKULOU.XX.VEN.XXX.XXXX.SX.XXX.ISK.IS.N.M</t>
  </si>
  <si>
    <t>.M.EUKULOU.XX.VEN.XXX.XXXX.SX.XXX.EUR.IS.N.M</t>
  </si>
  <si>
    <t>.M.EUKULOU.XX.VEN.XXX.XXXX.SX.XXX.USD.IS.N.M</t>
  </si>
  <si>
    <t>.M.EUKULOU.XX.VEN.XXX.XXXX.SX.XXX.GBP.IS.N.M</t>
  </si>
  <si>
    <t>.M.EUKULOU.XX.VEN.XXX.XXXX.SX.XXX.JPY.IS.N.M</t>
  </si>
  <si>
    <t>.M.EUKULOU.XX.VEN.XXX.XXXX.SX.XXX.DKK.IS.N.M</t>
  </si>
  <si>
    <t>.M.EUKULOU.XX.VEN.XXX.XXXX.SX.XXX.NOK.IS.N.M</t>
  </si>
  <si>
    <t>.M.EUKULOU.XX.VEN.XXX.XXXX.SX.XXX.SEK.IS.N.M</t>
  </si>
  <si>
    <t>.M.EUKULOU.XX.VEN.XXX.XXXX.SX.XXX.CHF.IS.N.M</t>
  </si>
  <si>
    <t>.M.EUKULOU.XX.VEN.XXX.XXXX.SX.XXX.ADR.IS.N.M</t>
  </si>
  <si>
    <t>.M.EUKULOU.XX.SAG.XXX.XXXX.SX.XXX.ISK.IS.N.M</t>
  </si>
  <si>
    <t>.M.EUKULOU.XX.SAG.XXX.XXXX.SX.XXX.EUR.IS.N.M</t>
  </si>
  <si>
    <t>.M.EUKULOU.XX.SAG.XXX.XXXX.SX.XXX.USD.IS.N.M</t>
  </si>
  <si>
    <t>.M.EUKULOU.XX.SAG.XXX.XXXX.SX.XXX.GBP.IS.N.M</t>
  </si>
  <si>
    <t>.M.EUKULOU.XX.SAG.XXX.XXXX.SX.XXX.JPY.IS.N.M</t>
  </si>
  <si>
    <t>.M.EUKULOU.XX.SAG.XXX.XXXX.SX.XXX.DKK.IS.N.M</t>
  </si>
  <si>
    <t>.M.EUKULOU.XX.SAG.XXX.XXXX.SX.XXX.NOK.IS.N.M</t>
  </si>
  <si>
    <t>.M.EUKULOU.XX.SAG.XXX.XXXX.SX.XXX.SEK.IS.N.M</t>
  </si>
  <si>
    <t>.M.EUKULOU.XX.SAG.XXX.XXXX.SX.XXX.CHF.IS.N.M</t>
  </si>
  <si>
    <t>.M.EUKULOU.XX.SAG.XXX.XXXX.SX.XXX.ADR.IS.N.M</t>
  </si>
  <si>
    <t>.M.EUKULOU.XX.THF.XXX.XXXX.SX.XXX.ISK.IS.N.M</t>
  </si>
  <si>
    <t>.M.EUKULOU.XX.THF.XXX.XXXX.SX.XXX.EUR.IS.N.M</t>
  </si>
  <si>
    <t>.M.EUKULOU.XX.THF.XXX.XXXX.SX.XXX.USD.IS.N.M</t>
  </si>
  <si>
    <t>.M.EUKULOU.XX.THF.XXX.XXXX.SX.XXX.GBP.IS.N.M</t>
  </si>
  <si>
    <t>.M.EUKULOU.XX.THF.XXX.XXXX.SX.XXX.JPY.IS.N.M</t>
  </si>
  <si>
    <t>.M.EUKULOU.XX.THF.XXX.XXXX.SX.XXX.DKK.IS.N.M</t>
  </si>
  <si>
    <t>.M.EUKULOU.XX.THF.XXX.XXXX.SX.XXX.NOK.IS.N.M</t>
  </si>
  <si>
    <t>.M.EUKULOU.XX.THF.XXX.XXXX.SX.XXX.SEK.IS.N.M</t>
  </si>
  <si>
    <t>.M.EUKULOU.XX.THF.XXX.XXXX.SX.XXX.CHF.IS.N.M</t>
  </si>
  <si>
    <t>.M.EUKULOU.XX.THF.XXX.XXXX.SX.XXX.ADR.IS.N.M</t>
  </si>
  <si>
    <t>.M.EUKULOU.XX.THH.XXX.XXXX.SX.XXX.ISK.IS.N.M</t>
  </si>
  <si>
    <t>.M.EUKULOU.XX.THH.XXX.XXXX.SX.XXX.EUR.IS.N.M</t>
  </si>
  <si>
    <t>.M.EUKULOU.XX.THH.XXX.XXXX.SX.XXX.USD.IS.N.M</t>
  </si>
  <si>
    <t>.M.EUKULOU.XX.THH.XXX.XXXX.SX.XXX.GBP.IS.N.M</t>
  </si>
  <si>
    <t>.M.EUKULOU.XX.THH.XXX.XXXX.SX.XXX.JPY.IS.N.M</t>
  </si>
  <si>
    <t>.M.EUKULOU.XX.THH.XXX.XXXX.SX.XXX.DKK.IS.N.M</t>
  </si>
  <si>
    <t>.M.EUKULOU.XX.THH.XXX.XXXX.SX.XXX.NOK.IS.N.M</t>
  </si>
  <si>
    <t>.M.EUKULOU.XX.THH.XXX.XXXX.SX.XXX.SEK.IS.N.M</t>
  </si>
  <si>
    <t>.M.EUKULOU.XX.THH.XXX.XXXX.SX.XXX.CHF.IS.N.M</t>
  </si>
  <si>
    <t>.M.EUKULOU.XX.THH.XXX.XXXX.SX.XXX.ADR.IS.N.M</t>
  </si>
  <si>
    <t>.M.EUKULOU.XX.THA.XXX.XXXX.SX.XXX.ISK.IS.N.M</t>
  </si>
  <si>
    <t>.M.EUKULOU.XX.THA.XXX.XXXX.SX.XXX.EUR.IS.N.M</t>
  </si>
  <si>
    <t>.M.EUKULOU.XX.THA.XXX.XXXX.SX.XXX.USD.IS.N.M</t>
  </si>
  <si>
    <t>.M.EUKULOU.XX.THA.XXX.XXXX.SX.XXX.GBP.IS.N.M</t>
  </si>
  <si>
    <t>.M.EUKULOU.XX.THA.XXX.XXXX.SX.XXX.JPY.IS.N.M</t>
  </si>
  <si>
    <t>.M.EUKULOU.XX.THA.XXX.XXXX.SX.XXX.DKK.IS.N.M</t>
  </si>
  <si>
    <t>.M.EUKULOU.XX.THA.XXX.XXXX.SX.XXX.NOK.IS.N.M</t>
  </si>
  <si>
    <t>.M.EUKULOU.XX.THA.XXX.XXXX.SX.XXX.SEK.IS.N.M</t>
  </si>
  <si>
    <t>.M.EUKULOU.XX.THA.XXX.XXXX.SX.XXX.CHF.IS.N.M</t>
  </si>
  <si>
    <t>.M.EUKULOU.XX.THA.XXX.XXXX.SX.XXX.ADR.IS.N.M</t>
  </si>
  <si>
    <t>.M.EUKULOU.XX.OFL.XXX.XXXX.SX.XXX.ISK.IS.N.M</t>
  </si>
  <si>
    <t>.M.EUKULOU.XX.OFL.XXX.XXXX.SX.XXX.EUR.IS.N.M</t>
  </si>
  <si>
    <t>.M.EUKULOU.XX.OFL.XXX.XXXX.SX.XXX.USD.IS.N.M</t>
  </si>
  <si>
    <t>.M.EUKULOU.XX.OFL.XXX.XXXX.SX.XXX.GBP.IS.N.M</t>
  </si>
  <si>
    <t>.M.EUKULOU.XX.OFL.XXX.XXXX.SX.XXX.JPY.IS.N.M</t>
  </si>
  <si>
    <t>.M.EUKULOU.XX.OFL.XXX.XXXX.SX.XXX.DKK.IS.N.M</t>
  </si>
  <si>
    <t>.M.EUKULOU.XX.OFL.XXX.XXXX.SX.XXX.NOK.IS.N.M</t>
  </si>
  <si>
    <t>.M.EUKULOU.XX.OFL.XXX.XXXX.SX.XXX.SEK.IS.N.M</t>
  </si>
  <si>
    <t>.M.EUKULOU.XX.OFL.XXX.XXXX.SX.XXX.CHF.IS.N.M</t>
  </si>
  <si>
    <t>.M.EUKULOU.XX.OFL.XXX.XXXX.SX.XXX.ADR.IS.N.M</t>
  </si>
  <si>
    <t>.M.EUKULEL.XX.LAB.XXX.XXXX.SX.XXX.ISK.IS.N.M</t>
  </si>
  <si>
    <t>.M.EUKULEL.XX.LAB.XXX.XXXX.SX.XXX.EUR.IS.N.M</t>
  </si>
  <si>
    <t>.M.EUKULEL.XX.LAB.XXX.XXXX.SX.XXX.USD.IS.N.M</t>
  </si>
  <si>
    <t>.M.EUKULEL.XX.LAB.XXX.XXXX.SX.XXX.GBP.IS.N.M</t>
  </si>
  <si>
    <t>.M.EUKULEL.XX.LAB.XXX.XXXX.SX.XXX.JPY.IS.N.M</t>
  </si>
  <si>
    <t>.M.EUKULEL.XX.LAB.XXX.XXXX.SX.XXX.DKK.IS.N.M</t>
  </si>
  <si>
    <t>.M.EUKULEL.XX.LAB.XXX.XXXX.SX.XXX.NOK.IS.N.M</t>
  </si>
  <si>
    <t>.M.EUKULEL.XX.LAB.XXX.XXXX.SX.XXX.SEK.IS.N.M</t>
  </si>
  <si>
    <t>.M.EUKULEL.XX.LAB.XXX.XXXX.SX.XXX.CHF.IS.N.M</t>
  </si>
  <si>
    <t>.M.EUKULEL.XX.LAB.XXX.XXXX.SX.XXX.ADR.IS.N.M</t>
  </si>
  <si>
    <t>.M.EUKULEL.XX.SJA.XXX.XXXX.SX.XXX.ISK.IS.N.M</t>
  </si>
  <si>
    <t>.M.EUKULEL.XX.SJA.XXX.XXXX.SX.XXX.EUR.IS.N.M</t>
  </si>
  <si>
    <t>.M.EUKULEL.XX.SJA.XXX.XXXX.SX.XXX.USD.IS.N.M</t>
  </si>
  <si>
    <t>.M.EUKULEL.XX.SJA.XXX.XXXX.SX.XXX.GBP.IS.N.M</t>
  </si>
  <si>
    <t>.M.EUKULEL.XX.SJA.XXX.XXXX.SX.XXX.JPY.IS.N.M</t>
  </si>
  <si>
    <t>.M.EUKULEL.XX.SJA.XXX.XXXX.SX.XXX.DKK.IS.N.M</t>
  </si>
  <si>
    <t>.M.EUKULEL.XX.SJA.XXX.XXXX.SX.XXX.NOK.IS.N.M</t>
  </si>
  <si>
    <t>.M.EUKULEL.XX.SJA.XXX.XXXX.SX.XXX.SEK.IS.N.M</t>
  </si>
  <si>
    <t>.M.EUKULEL.XX.SJA.XXX.XXXX.SX.XXX.CHF.IS.N.M</t>
  </si>
  <si>
    <t>.M.EUKULEL.XX.SJA.XXX.XXXX.SX.XXX.ADR.IS.N.M</t>
  </si>
  <si>
    <t>.M.EUKULEL.XX.ILA.XXX.XXXX.SX.XXX.ISK.IS.N.M</t>
  </si>
  <si>
    <t>.M.EUKULEL.XX.ILA.XXX.XXXX.SX.XXX.EUR.IS.N.M</t>
  </si>
  <si>
    <t>.M.EUKULEL.XX.ILA.XXX.XXXX.SX.XXX.USD.IS.N.M</t>
  </si>
  <si>
    <t>.M.EUKULEL.XX.ILA.XXX.XXXX.SX.XXX.GBP.IS.N.M</t>
  </si>
  <si>
    <t>.M.EUKULEL.XX.ILA.XXX.XXXX.SX.XXX.JPY.IS.N.M</t>
  </si>
  <si>
    <t>.M.EUKULEL.XX.ILA.XXX.XXXX.SX.XXX.DKK.IS.N.M</t>
  </si>
  <si>
    <t>.M.EUKULEL.XX.ILA.XXX.XXXX.SX.XXX.NOK.IS.N.M</t>
  </si>
  <si>
    <t>.M.EUKULEL.XX.ILA.XXX.XXXX.SX.XXX.SEK.IS.N.M</t>
  </si>
  <si>
    <t>.M.EUKULEL.XX.ILA.XXX.XXXX.SX.XXX.CHF.IS.N.M</t>
  </si>
  <si>
    <t>.M.EUKULEL.XX.ILA.XXX.XXXX.SX.XXX.ADR.IS.N.M</t>
  </si>
  <si>
    <t>.M.EUKULEL.XX.ISJ.XXX.XXXX.SX.XXX.ISK.IS.N.M</t>
  </si>
  <si>
    <t>.M.EUKULEL.XX.ISJ.XXX.XXXX.SX.XXX.EUR.IS.N.M</t>
  </si>
  <si>
    <t>.M.EUKULEL.XX.ISJ.XXX.XXXX.SX.XXX.USD.IS.N.M</t>
  </si>
  <si>
    <t>.M.EUKULEL.XX.ISJ.XXX.XXXX.SX.XXX.GBP.IS.N.M</t>
  </si>
  <si>
    <t>.M.EUKULEL.XX.ISJ.XXX.XXXX.SX.XXX.JPY.IS.N.M</t>
  </si>
  <si>
    <t>.M.EUKULEL.XX.ISJ.XXX.XXXX.SX.XXX.DKK.IS.N.M</t>
  </si>
  <si>
    <t>.M.EUKULEL.XX.ISJ.XXX.XXXX.SX.XXX.NOK.IS.N.M</t>
  </si>
  <si>
    <t>.M.EUKULEL.XX.ISJ.XXX.XXXX.SX.XXX.SEK.IS.N.M</t>
  </si>
  <si>
    <t>.M.EUKULEL.XX.ISJ.XXX.XXXX.SX.XXX.CHF.IS.N.M</t>
  </si>
  <si>
    <t>.M.EUKULEL.XX.ISJ.XXX.XXXX.SX.XXX.ADR.IS.N.M</t>
  </si>
  <si>
    <t>.M.EUKULEL.XX.IAN.XXX.XXXX.SX.XXX.ISK.IS.N.M</t>
  </si>
  <si>
    <t>.M.EUKULEL.XX.IAN.XXX.XXXX.SX.XXX.EUR.IS.N.M</t>
  </si>
  <si>
    <t>.M.EUKULEL.XX.IAN.XXX.XXXX.SX.XXX.USD.IS.N.M</t>
  </si>
  <si>
    <t>.M.EUKULEL.XX.IAN.XXX.XXXX.SX.XXX.GBP.IS.N.M</t>
  </si>
  <si>
    <t>.M.EUKULEL.XX.IAN.XXX.XXXX.SX.XXX.JPY.IS.N.M</t>
  </si>
  <si>
    <t>.M.EUKULEL.XX.IAN.XXX.XXXX.SX.XXX.DKK.IS.N.M</t>
  </si>
  <si>
    <t>.M.EUKULEL.XX.IAN.XXX.XXXX.SX.XXX.NOK.IS.N.M</t>
  </si>
  <si>
    <t>.M.EUKULEL.XX.IAN.XXX.XXXX.SX.XXX.SEK.IS.N.M</t>
  </si>
  <si>
    <t>.M.EUKULEL.XX.IAN.XXX.XXXX.SX.XXX.CHF.IS.N.M</t>
  </si>
  <si>
    <t>.M.EUKULEL.XX.IAN.XXX.XXXX.SX.XXX.ADR.IS.N.M</t>
  </si>
  <si>
    <t>.M.EUKULEL.XX.RAF.XXX.XXXX.SX.XXX.ISK.IS.N.M</t>
  </si>
  <si>
    <t>.M.EUKULEL.XX.RAF.XXX.XXXX.SX.XXX.EUR.IS.N.M</t>
  </si>
  <si>
    <t>.M.EUKULEL.XX.RAF.XXX.XXXX.SX.XXX.USD.IS.N.M</t>
  </si>
  <si>
    <t>.M.EUKULEL.XX.RAF.XXX.XXXX.SX.XXX.GBP.IS.N.M</t>
  </si>
  <si>
    <t>.M.EUKULEL.XX.RAF.XXX.XXXX.SX.XXX.JPY.IS.N.M</t>
  </si>
  <si>
    <t>.M.EUKULEL.XX.RAF.XXX.XXXX.SX.XXX.DKK.IS.N.M</t>
  </si>
  <si>
    <t>.M.EUKULEL.XX.RAF.XXX.XXXX.SX.XXX.NOK.IS.N.M</t>
  </si>
  <si>
    <t>.M.EUKULEL.XX.RAF.XXX.XXXX.SX.XXX.SEK.IS.N.M</t>
  </si>
  <si>
    <t>.M.EUKULEL.XX.RAF.XXX.XXXX.SX.XXX.CHF.IS.N.M</t>
  </si>
  <si>
    <t>.M.EUKULEL.XX.RAF.XXX.XXXX.SX.XXX.ADR.IS.N.M</t>
  </si>
  <si>
    <t>.M.EUKULEL.XX.MAN.XXX.XXXX.SX.XXX.ISK.IS.N.M</t>
  </si>
  <si>
    <t>.M.EUKULEL.XX.MAN.XXX.XXXX.SX.XXX.EUR.IS.N.M</t>
  </si>
  <si>
    <t>.M.EUKULEL.XX.MAN.XXX.XXXX.SX.XXX.USD.IS.N.M</t>
  </si>
  <si>
    <t>.M.EUKULEL.XX.MAN.XXX.XXXX.SX.XXX.GBP.IS.N.M</t>
  </si>
  <si>
    <t>.M.EUKULEL.XX.MAN.XXX.XXXX.SX.XXX.JPY.IS.N.M</t>
  </si>
  <si>
    <t>.M.EUKULEL.XX.MAN.XXX.XXXX.SX.XXX.DKK.IS.N.M</t>
  </si>
  <si>
    <t>.M.EUKULEL.XX.MAN.XXX.XXXX.SX.XXX.NOK.IS.N.M</t>
  </si>
  <si>
    <t>.M.EUKULEL.XX.MAN.XXX.XXXX.SX.XXX.SEK.IS.N.M</t>
  </si>
  <si>
    <t>.M.EUKULEL.XX.MAN.XXX.XXXX.SX.XXX.CHF.IS.N.M</t>
  </si>
  <si>
    <t>.M.EUKULEL.XX.MAN.XXX.XXXX.SX.XXX.ADR.IS.N.M</t>
  </si>
  <si>
    <t>.M.EUKULEL.XX.VEN.XXX.XXXX.SX.XXX.ISK.IS.N.M</t>
  </si>
  <si>
    <t>.M.EUKULEL.XX.VEN.XXX.XXXX.SX.XXX.EUR.IS.N.M</t>
  </si>
  <si>
    <t>.M.EUKULEL.XX.VEN.XXX.XXXX.SX.XXX.USD.IS.N.M</t>
  </si>
  <si>
    <t>.M.EUKULEL.XX.VEN.XXX.XXXX.SX.XXX.GBP.IS.N.M</t>
  </si>
  <si>
    <t>.M.EUKULEL.XX.VEN.XXX.XXXX.SX.XXX.JPY.IS.N.M</t>
  </si>
  <si>
    <t>.M.EUKULEL.XX.VEN.XXX.XXXX.SX.XXX.DKK.IS.N.M</t>
  </si>
  <si>
    <t>.M.EUKULEL.XX.VEN.XXX.XXXX.SX.XXX.NOK.IS.N.M</t>
  </si>
  <si>
    <t>.M.EUKULEL.XX.VEN.XXX.XXXX.SX.XXX.SEK.IS.N.M</t>
  </si>
  <si>
    <t>.M.EUKULEL.XX.VEN.XXX.XXXX.SX.XXX.CHF.IS.N.M</t>
  </si>
  <si>
    <t>.M.EUKULEL.XX.VEN.XXX.XXXX.SX.XXX.ADR.IS.N.M</t>
  </si>
  <si>
    <t>.M.EUKULEL.XX.SAG.XXX.XXXX.SX.XXX.ISK.IS.N.M</t>
  </si>
  <si>
    <t>.M.EUKULEL.XX.SAG.XXX.XXXX.SX.XXX.EUR.IS.N.M</t>
  </si>
  <si>
    <t>.M.EUKULEL.XX.SAG.XXX.XXXX.SX.XXX.USD.IS.N.M</t>
  </si>
  <si>
    <t>.M.EUKULEL.XX.SAG.XXX.XXXX.SX.XXX.GBP.IS.N.M</t>
  </si>
  <si>
    <t>.M.EUKULEL.XX.SAG.XXX.XXXX.SX.XXX.JPY.IS.N.M</t>
  </si>
  <si>
    <t>.M.EUKULEL.XX.SAG.XXX.XXXX.SX.XXX.DKK.IS.N.M</t>
  </si>
  <si>
    <t>.M.EUKULEL.XX.SAG.XXX.XXXX.SX.XXX.NOK.IS.N.M</t>
  </si>
  <si>
    <t>.M.EUKULEL.XX.SAG.XXX.XXXX.SX.XXX.SEK.IS.N.M</t>
  </si>
  <si>
    <t>.M.EUKULEL.XX.SAG.XXX.XXXX.SX.XXX.CHF.IS.N.M</t>
  </si>
  <si>
    <t>.M.EUKULEL.XX.SAG.XXX.XXXX.SX.XXX.ADR.IS.N.M</t>
  </si>
  <si>
    <t>.M.EUKULEL.XX.THF.XXX.XXXX.SX.XXX.ISK.IS.N.M</t>
  </si>
  <si>
    <t>.M.EUKULEL.XX.THF.XXX.XXXX.SX.XXX.EUR.IS.N.M</t>
  </si>
  <si>
    <t>.M.EUKULEL.XX.THF.XXX.XXXX.SX.XXX.USD.IS.N.M</t>
  </si>
  <si>
    <t>.M.EUKULEL.XX.THF.XXX.XXXX.SX.XXX.GBP.IS.N.M</t>
  </si>
  <si>
    <t>.M.EUKULEL.XX.THF.XXX.XXXX.SX.XXX.JPY.IS.N.M</t>
  </si>
  <si>
    <t>.M.EUKULEL.XX.THF.XXX.XXXX.SX.XXX.DKK.IS.N.M</t>
  </si>
  <si>
    <t>.M.EUKULEL.XX.THF.XXX.XXXX.SX.XXX.NOK.IS.N.M</t>
  </si>
  <si>
    <t>.M.EUKULEL.XX.THF.XXX.XXXX.SX.XXX.SEK.IS.N.M</t>
  </si>
  <si>
    <t>.M.EUKULEL.XX.THF.XXX.XXXX.SX.XXX.CHF.IS.N.M</t>
  </si>
  <si>
    <t>.M.EUKULEL.XX.THF.XXX.XXXX.SX.XXX.ADR.IS.N.M</t>
  </si>
  <si>
    <t>.M.EUKULEL.XX.THH.XXX.XXXX.SX.XXX.ISK.IS.N.M</t>
  </si>
  <si>
    <t>.M.EUKULEL.XX.THH.XXX.XXXX.SX.XXX.EUR.IS.N.M</t>
  </si>
  <si>
    <t>.M.EUKULEL.XX.THH.XXX.XXXX.SX.XXX.USD.IS.N.M</t>
  </si>
  <si>
    <t>.M.EUKULEL.XX.THH.XXX.XXXX.SX.XXX.GBP.IS.N.M</t>
  </si>
  <si>
    <t>.M.EUKULEL.XX.THH.XXX.XXXX.SX.XXX.JPY.IS.N.M</t>
  </si>
  <si>
    <t>.M.EUKULEL.XX.THH.XXX.XXXX.SX.XXX.DKK.IS.N.M</t>
  </si>
  <si>
    <t>.M.EUKULEL.XX.THH.XXX.XXXX.SX.XXX.NOK.IS.N.M</t>
  </si>
  <si>
    <t>.M.EUKULEL.XX.THH.XXX.XXXX.SX.XXX.SEK.IS.N.M</t>
  </si>
  <si>
    <t>.M.EUKULEL.XX.THH.XXX.XXXX.SX.XXX.CHF.IS.N.M</t>
  </si>
  <si>
    <t>.M.EUKULEL.XX.THH.XXX.XXXX.SX.XXX.ADR.IS.N.M</t>
  </si>
  <si>
    <t>.M.EUKULEL.XX.THA.XXX.XXXX.SX.XXX.ISK.IS.N.M</t>
  </si>
  <si>
    <t>.M.EUKULEL.XX.THA.XXX.XXXX.SX.XXX.EUR.IS.N.M</t>
  </si>
  <si>
    <t>.M.EUKULEL.XX.THA.XXX.XXXX.SX.XXX.USD.IS.N.M</t>
  </si>
  <si>
    <t>.M.EUKULEL.XX.THA.XXX.XXXX.SX.XXX.GBP.IS.N.M</t>
  </si>
  <si>
    <t>.M.EUKULEL.XX.THA.XXX.XXXX.SX.XXX.JPY.IS.N.M</t>
  </si>
  <si>
    <t>.M.EUKULEL.XX.THA.XXX.XXXX.SX.XXX.DKK.IS.N.M</t>
  </si>
  <si>
    <t>.M.EUKULEL.XX.THA.XXX.XXXX.SX.XXX.NOK.IS.N.M</t>
  </si>
  <si>
    <t>.M.EUKULEL.XX.THA.XXX.XXXX.SX.XXX.SEK.IS.N.M</t>
  </si>
  <si>
    <t>.M.EUKULEL.XX.THA.XXX.XXXX.SX.XXX.CHF.IS.N.M</t>
  </si>
  <si>
    <t>.M.EUKULEL.XX.THA.XXX.XXXX.SX.XXX.ADR.IS.N.M</t>
  </si>
  <si>
    <t>.M.EUKULEL.XX.OFL.XXX.XXXX.SX.XXX.ISK.IS.N.M</t>
  </si>
  <si>
    <t>.M.EUKULEL.XX.OFL.XXX.XXXX.SX.XXX.EUR.IS.N.M</t>
  </si>
  <si>
    <t>.M.EUKULEL.XX.OFL.XXX.XXXX.SX.XXX.USD.IS.N.M</t>
  </si>
  <si>
    <t>.M.EUKULEL.XX.OFL.XXX.XXXX.SX.XXX.GBP.IS.N.M</t>
  </si>
  <si>
    <t>.M.EUKULEL.XX.OFL.XXX.XXXX.SX.XXX.JPY.IS.N.M</t>
  </si>
  <si>
    <t>.M.EUKULEL.XX.OFL.XXX.XXXX.SX.XXX.DKK.IS.N.M</t>
  </si>
  <si>
    <t>.M.EUKULEL.XX.OFL.XXX.XXXX.SX.XXX.NOK.IS.N.M</t>
  </si>
  <si>
    <t>.M.EUKULEL.XX.OFL.XXX.XXXX.SX.XXX.SEK.IS.N.M</t>
  </si>
  <si>
    <t>.M.EUKULEL.XX.OFL.XXX.XXXX.SX.XXX.CHF.IS.N.M</t>
  </si>
  <si>
    <t>.M.EUKULEL.XX.OFL.XXX.XXXX.SX.XXX.ADR.IS.N.M</t>
  </si>
  <si>
    <t>.M.EVBSVVM.XX.LAB.XXX.XXXX.SV.XXX.ISK.IS.N.M</t>
  </si>
  <si>
    <t>.M.EVBSVVM.XX.SJA.XXX.XXXX.SV.XXX.ISK.IS.N.M</t>
  </si>
  <si>
    <t>.M.EVBSVVM.XX.ILA.XXX.XXXX.SV.XXX.ISK.IS.N.M</t>
  </si>
  <si>
    <t>.M.EVBSVVM.XX.ISJ.XXX.XXXX.SV.XXX.ISK.IS.N.M</t>
  </si>
  <si>
    <t>.M.EVBSVVM.XX.IAN.XXX.XXXX.SV.XXX.ISK.IS.N.M</t>
  </si>
  <si>
    <t>.M.EVBSVVM.XX.RAF.XXX.XXXX.SV.XXX.ISK.IS.N.M</t>
  </si>
  <si>
    <t>.M.EVBSVVM.XX.MAN.XXX.XXXX.SV.XXX.ISK.IS.N.M</t>
  </si>
  <si>
    <t>.M.EVBSVVM.XX.VEN.XXX.XXXX.SV.XXX.ISK.IS.N.M</t>
  </si>
  <si>
    <t>.M.EVBSVVM.XX.SAG.XXX.XXXX.SV.XXX.ISK.IS.N.M</t>
  </si>
  <si>
    <t>.M.EVBSVVM.XX.THF.XXX.XXXX.SV.XXX.ISK.IS.N.M</t>
  </si>
  <si>
    <t>.M.EVBSVVM.XX.THH.XXX.XXXX.SV.XXX.ISK.IS.N.M</t>
  </si>
  <si>
    <t>.M.EVBSVVM.XX.THA.XXX.XXXX.SV.XXX.ISK.IS.N.M</t>
  </si>
  <si>
    <t>.M.EVBSVVM.XX.OFL.XXX.XXXX.SV.XXX.ISK.IS.N.M</t>
  </si>
  <si>
    <t>.M.EVBSVVM.XX.LAB.$$$.XXXX.SV.XXX.XXX.IS.N.M</t>
  </si>
  <si>
    <t>.M.EVBSVVM.XX.SJA.$$$.XXXX.SV.XXX.XXX.IS.N.M</t>
  </si>
  <si>
    <t>.M.EVBSVVM.XX.ILA.$$$.XXXX.SV.XXX.XXX.IS.N.M</t>
  </si>
  <si>
    <t>.M.EVBSVVM.XX.ISJ.$$$.XXXX.SV.XXX.XXX.IS.N.M</t>
  </si>
  <si>
    <t>.M.EVBSVVM.XX.IAN.$$$.XXXX.SV.XXX.XXX.IS.N.M</t>
  </si>
  <si>
    <t>.M.EVBSVVM.XX.RAF.$$$.XXXX.SV.XXX.XXX.IS.N.M</t>
  </si>
  <si>
    <t>.M.EVBSVVM.XX.MAN.$$$.XXXX.SV.XXX.XXX.IS.N.M</t>
  </si>
  <si>
    <t>.M.EVBSVVM.XX.VEN.$$$.XXXX.SV.XXX.XXX.IS.N.M</t>
  </si>
  <si>
    <t>.M.EVBSVVM.XX.SAG.$$$.XXXX.SV.XXX.XXX.IS.N.M</t>
  </si>
  <si>
    <t>.M.EVBSVVM.XX.THF.$$$.XXXX.SV.XXX.XXX.IS.N.M</t>
  </si>
  <si>
    <t>.M.EVBSVVM.XX.THH.$$$.XXXX.SV.XXX.XXX.IS.N.M</t>
  </si>
  <si>
    <t>.M.EVBSVVM.XX.THA.$$$.XXXX.SV.XXX.XXX.IS.N.M</t>
  </si>
  <si>
    <t>.M.EVBSVVM.XX.OFL.$$$.XXXX.SV.XXX.XXX.IS.N.M</t>
  </si>
  <si>
    <t>.M.EVBSVOM.XX.LAB.$$$.XXXX.SX.LAT.XXX.IS.N.M</t>
  </si>
  <si>
    <t>.M.EVBSVOM.XX.SJA.$$$.XXXX.SX.LAT.XXX.IS.N.M</t>
  </si>
  <si>
    <t>.M.EVBSVOM.XX.ILA.$$$.XXXX.SX.LAT.XXX.IS.N.M</t>
  </si>
  <si>
    <t>.M.EVBSVOM.XX.ISJ.$$$.XXXX.SX.LAT.XXX.IS.N.M</t>
  </si>
  <si>
    <t>.M.EVBSVOM.XX.IAN.$$$.XXXX.SX.LAT.XXX.IS.N.M</t>
  </si>
  <si>
    <t>.M.EVBSVOM.XX.RAF.$$$.XXXX.SX.LAT.XXX.IS.N.M</t>
  </si>
  <si>
    <t>.M.EVBSVOM.XX.MAN.$$$.XXXX.SX.LAT.XXX.IS.N.M</t>
  </si>
  <si>
    <t>.M.EVBSVOM.XX.VEN.$$$.XXXX.SX.LAT.XXX.IS.N.M</t>
  </si>
  <si>
    <t>.M.EVBSVOM.XX.SAG.$$$.XXXX.SX.LAT.XXX.IS.N.M</t>
  </si>
  <si>
    <t>.M.EVBSVOM.XX.THF.$$$.XXXX.SX.LAT.XXX.IS.N.M</t>
  </si>
  <si>
    <t>.M.EVBSVOM.XX.THH.$$$.XXXX.SX.LAT.XXX.IS.N.M</t>
  </si>
  <si>
    <t>.M.EVBSVOM.XX.THA.$$$.XXXX.SX.LAT.XXX.IS.N.M</t>
  </si>
  <si>
    <t>.M.EVBSVOM.XX.OFL.$$$.XXXX.SX.LAT.XXX.IS.N.M</t>
  </si>
  <si>
    <t>.M.EVBSVOM.XX.LAB.XXX.XXXX.SX.LAT.ISK.IS.N.M</t>
  </si>
  <si>
    <t>.M.EVBSVOM.XX.LAB.XXX.XXXX.SX.LAT.EUR.IS.N.M</t>
  </si>
  <si>
    <t>.M.EVBSVOM.XX.LAB.XXX.XXXX.SX.LAT.USD.IS.N.M</t>
  </si>
  <si>
    <t>.M.EVBSVOM.XX.LAB.XXX.XXXX.SX.LAT.GBP.IS.N.M</t>
  </si>
  <si>
    <t>.M.EVBSVOM.XX.LAB.XXX.XXXX.SX.LAT.JPY.IS.N.M</t>
  </si>
  <si>
    <t>.M.EVBSVOM.XX.LAB.XXX.XXXX.SX.LAT.DKK.IS.N.M</t>
  </si>
  <si>
    <t>.M.EVBSVOM.XX.LAB.XXX.XXXX.SX.LAT.NOK.IS.N.M</t>
  </si>
  <si>
    <t>.M.EVBSVOM.XX.LAB.XXX.XXXX.SX.LAT.SEK.IS.N.M</t>
  </si>
  <si>
    <t>.M.EVBSVOM.XX.LAB.XXX.XXXX.SX.LAT.CHF.IS.N.M</t>
  </si>
  <si>
    <t>.M.EVBSVOM.XX.LAB.XXX.XXXX.SX.LAT.ADR.IS.N.M</t>
  </si>
  <si>
    <t>.M.EVBSVOM.XX.SJA.XXX.XXXX.SX.LAT.ISK.IS.N.M</t>
  </si>
  <si>
    <t>.M.EVBSVOM.XX.SJA.XXX.XXXX.SX.LAT.EUR.IS.N.M</t>
  </si>
  <si>
    <t>.M.EVBSVOM.XX.SJA.XXX.XXXX.SX.LAT.USD.IS.N.M</t>
  </si>
  <si>
    <t>.M.EVBSVOM.XX.SJA.XXX.XXXX.SX.LAT.GBP.IS.N.M</t>
  </si>
  <si>
    <t>.M.EVBSVOM.XX.SJA.XXX.XXXX.SX.LAT.JPY.IS.N.M</t>
  </si>
  <si>
    <t>.M.EVBSVOM.XX.SJA.XXX.XXXX.SX.LAT.DKK.IS.N.M</t>
  </si>
  <si>
    <t>.M.EVBSVOM.XX.SJA.XXX.XXXX.SX.LAT.NOK.IS.N.M</t>
  </si>
  <si>
    <t>.M.EVBSVOM.XX.SJA.XXX.XXXX.SX.LAT.SEK.IS.N.M</t>
  </si>
  <si>
    <t>.M.EVBSVOM.XX.SJA.XXX.XXXX.SX.LAT.CHF.IS.N.M</t>
  </si>
  <si>
    <t>.M.EVBSVOM.XX.SJA.XXX.XXXX.SX.LAT.ADR.IS.N.M</t>
  </si>
  <si>
    <t>.M.EVBSVOM.XX.ILA.XXX.XXXX.SX.LAT.ISK.IS.N.M</t>
  </si>
  <si>
    <t>.M.EVBSVOM.XX.ILA.XXX.XXXX.SX.LAT.EUR.IS.N.M</t>
  </si>
  <si>
    <t>.M.EVBSVOM.XX.ILA.XXX.XXXX.SX.LAT.USD.IS.N.M</t>
  </si>
  <si>
    <t>.M.EVBSVOM.XX.ILA.XXX.XXXX.SX.LAT.GBP.IS.N.M</t>
  </si>
  <si>
    <t>.M.EVBSVOM.XX.ILA.XXX.XXXX.SX.LAT.JPY.IS.N.M</t>
  </si>
  <si>
    <t>.M.EVBSVOM.XX.ILA.XXX.XXXX.SX.LAT.DKK.IS.N.M</t>
  </si>
  <si>
    <t>.M.EVBSVOM.XX.ILA.XXX.XXXX.SX.LAT.NOK.IS.N.M</t>
  </si>
  <si>
    <t>.M.EVBSVOM.XX.ILA.XXX.XXXX.SX.LAT.SEK.IS.N.M</t>
  </si>
  <si>
    <t>.M.EVBSVOM.XX.ILA.XXX.XXXX.SX.LAT.CHF.IS.N.M</t>
  </si>
  <si>
    <t>.M.EVBSVOM.XX.ILA.XXX.XXXX.SX.LAT.ADR.IS.N.M</t>
  </si>
  <si>
    <t>.M.EVBSVOM.XX.ISJ.XXX.XXXX.SX.LAT.ISK.IS.N.M</t>
  </si>
  <si>
    <t>.M.EVBSVOM.XX.ISJ.XXX.XXXX.SX.LAT.EUR.IS.N.M</t>
  </si>
  <si>
    <t>.M.EVBSVOM.XX.ISJ.XXX.XXXX.SX.LAT.USD.IS.N.M</t>
  </si>
  <si>
    <t>.M.EVBSVOM.XX.ISJ.XXX.XXXX.SX.LAT.GBP.IS.N.M</t>
  </si>
  <si>
    <t>.M.EVBSVOM.XX.ISJ.XXX.XXXX.SX.LAT.JPY.IS.N.M</t>
  </si>
  <si>
    <t>.M.EVBSVOM.XX.ISJ.XXX.XXXX.SX.LAT.DKK.IS.N.M</t>
  </si>
  <si>
    <t>.M.EVBSVOM.XX.ISJ.XXX.XXXX.SX.LAT.NOK.IS.N.M</t>
  </si>
  <si>
    <t>.M.EVBSVOM.XX.ISJ.XXX.XXXX.SX.LAT.SEK.IS.N.M</t>
  </si>
  <si>
    <t>.M.EVBSVOM.XX.ISJ.XXX.XXXX.SX.LAT.CHF.IS.N.M</t>
  </si>
  <si>
    <t>.M.EVBSVOM.XX.ISJ.XXX.XXXX.SX.LAT.ADR.IS.N.M</t>
  </si>
  <si>
    <t>.M.EVBSVOM.XX.IAN.XXX.XXXX.SX.LAT.ISK.IS.N.M</t>
  </si>
  <si>
    <t>.M.EVBSVOM.XX.IAN.XXX.XXXX.SX.LAT.EUR.IS.N.M</t>
  </si>
  <si>
    <t>.M.EVBSVOM.XX.IAN.XXX.XXXX.SX.LAT.USD.IS.N.M</t>
  </si>
  <si>
    <t>.M.EVBSVOM.XX.IAN.XXX.XXXX.SX.LAT.GBP.IS.N.M</t>
  </si>
  <si>
    <t>.M.EVBSVOM.XX.IAN.XXX.XXXX.SX.LAT.JPY.IS.N.M</t>
  </si>
  <si>
    <t>.M.EVBSVOM.XX.IAN.XXX.XXXX.SX.LAT.DKK.IS.N.M</t>
  </si>
  <si>
    <t>.M.EVBSVOM.XX.IAN.XXX.XXXX.SX.LAT.NOK.IS.N.M</t>
  </si>
  <si>
    <t>.M.EVBSVOM.XX.IAN.XXX.XXXX.SX.LAT.SEK.IS.N.M</t>
  </si>
  <si>
    <t>.M.EVBSVOM.XX.IAN.XXX.XXXX.SX.LAT.CHF.IS.N.M</t>
  </si>
  <si>
    <t>.M.EVBSVOM.XX.IAN.XXX.XXXX.SX.LAT.ADR.IS.N.M</t>
  </si>
  <si>
    <t>.M.EVBSVOM.XX.RAF.XXX.XXXX.SX.LAT.ISK.IS.N.M</t>
  </si>
  <si>
    <t>.M.EVBSVOM.XX.RAF.XXX.XXXX.SX.LAT.EUR.IS.N.M</t>
  </si>
  <si>
    <t>.M.EVBSVOM.XX.RAF.XXX.XXXX.SX.LAT.USD.IS.N.M</t>
  </si>
  <si>
    <t>.M.EVBSVOM.XX.RAF.XXX.XXXX.SX.LAT.GBP.IS.N.M</t>
  </si>
  <si>
    <t>.M.EVBSVOM.XX.RAF.XXX.XXXX.SX.LAT.JPY.IS.N.M</t>
  </si>
  <si>
    <t>.M.EVBSVOM.XX.RAF.XXX.XXXX.SX.LAT.DKK.IS.N.M</t>
  </si>
  <si>
    <t>.M.EVBSVOM.XX.RAF.XXX.XXXX.SX.LAT.NOK.IS.N.M</t>
  </si>
  <si>
    <t>.M.EVBSVOM.XX.RAF.XXX.XXXX.SX.LAT.SEK.IS.N.M</t>
  </si>
  <si>
    <t>.M.EVBSVOM.XX.RAF.XXX.XXXX.SX.LAT.CHF.IS.N.M</t>
  </si>
  <si>
    <t>.M.EVBSVOM.XX.RAF.XXX.XXXX.SX.LAT.ADR.IS.N.M</t>
  </si>
  <si>
    <t>.M.EVBSVOM.XX.MAN.XXX.XXXX.SX.LAT.ISK.IS.N.M</t>
  </si>
  <si>
    <t>.M.EVBSVOM.XX.MAN.XXX.XXXX.SX.LAT.EUR.IS.N.M</t>
  </si>
  <si>
    <t>.M.EVBSVOM.XX.MAN.XXX.XXXX.SX.LAT.USD.IS.N.M</t>
  </si>
  <si>
    <t>.M.EVBSVOM.XX.MAN.XXX.XXXX.SX.LAT.GBP.IS.N.M</t>
  </si>
  <si>
    <t>.M.EVBSVOM.XX.MAN.XXX.XXXX.SX.LAT.JPY.IS.N.M</t>
  </si>
  <si>
    <t>.M.EVBSVOM.XX.MAN.XXX.XXXX.SX.LAT.DKK.IS.N.M</t>
  </si>
  <si>
    <t>.M.EVBSVOM.XX.MAN.XXX.XXXX.SX.LAT.NOK.IS.N.M</t>
  </si>
  <si>
    <t>.M.EVBSVOM.XX.MAN.XXX.XXXX.SX.LAT.SEK.IS.N.M</t>
  </si>
  <si>
    <t>.M.EVBSVOM.XX.MAN.XXX.XXXX.SX.LAT.CHF.IS.N.M</t>
  </si>
  <si>
    <t>.M.EVBSVOM.XX.MAN.XXX.XXXX.SX.LAT.ADR.IS.N.M</t>
  </si>
  <si>
    <t>.M.EVBSVOM.XX.VEN.XXX.XXXX.SX.LAT.ISK.IS.N.M</t>
  </si>
  <si>
    <t>.M.EVBSVOM.XX.VEN.XXX.XXXX.SX.LAT.EUR.IS.N.M</t>
  </si>
  <si>
    <t>.M.EVBSVOM.XX.VEN.XXX.XXXX.SX.LAT.USD.IS.N.M</t>
  </si>
  <si>
    <t>.M.EVBSVOM.XX.VEN.XXX.XXXX.SX.LAT.GBP.IS.N.M</t>
  </si>
  <si>
    <t>.M.EVBSVOM.XX.VEN.XXX.XXXX.SX.LAT.JPY.IS.N.M</t>
  </si>
  <si>
    <t>.M.EVBSVOM.XX.VEN.XXX.XXXX.SX.LAT.DKK.IS.N.M</t>
  </si>
  <si>
    <t>.M.EVBSVOM.XX.VEN.XXX.XXXX.SX.LAT.NOK.IS.N.M</t>
  </si>
  <si>
    <t>.M.EVBSVOM.XX.VEN.XXX.XXXX.SX.LAT.SEK.IS.N.M</t>
  </si>
  <si>
    <t>.M.EVBSVOM.XX.VEN.XXX.XXXX.SX.LAT.CHF.IS.N.M</t>
  </si>
  <si>
    <t>.M.EVBSVOM.XX.VEN.XXX.XXXX.SX.LAT.ADR.IS.N.M</t>
  </si>
  <si>
    <t>.M.EVBSVOM.XX.SAG.XXX.XXXX.SX.LAT.ISK.IS.N.M</t>
  </si>
  <si>
    <t>.M.EVBSVOM.XX.SAG.XXX.XXXX.SX.LAT.EUR.IS.N.M</t>
  </si>
  <si>
    <t>.M.EVBSVOM.XX.SAG.XXX.XXXX.SX.LAT.USD.IS.N.M</t>
  </si>
  <si>
    <t>.M.EVBSVOM.XX.SAG.XXX.XXXX.SX.LAT.GBP.IS.N.M</t>
  </si>
  <si>
    <t>.M.EVBSVOM.XX.SAG.XXX.XXXX.SX.LAT.JPY.IS.N.M</t>
  </si>
  <si>
    <t>.M.EVBSVOM.XX.SAG.XXX.XXXX.SX.LAT.DKK.IS.N.M</t>
  </si>
  <si>
    <t>.M.EVBSVOM.XX.SAG.XXX.XXXX.SX.LAT.NOK.IS.N.M</t>
  </si>
  <si>
    <t>.M.EVBSVOM.XX.SAG.XXX.XXXX.SX.LAT.SEK.IS.N.M</t>
  </si>
  <si>
    <t>.M.EVBSVOM.XX.SAG.XXX.XXXX.SX.LAT.CHF.IS.N.M</t>
  </si>
  <si>
    <t>.M.EVBSVOM.XX.SAG.XXX.XXXX.SX.LAT.ADR.IS.N.M</t>
  </si>
  <si>
    <t>.M.EVBSVOM.XX.THF.XXX.XXXX.SX.LAT.ISK.IS.N.M</t>
  </si>
  <si>
    <t>.M.EVBSVOM.XX.THF.XXX.XXXX.SX.LAT.EUR.IS.N.M</t>
  </si>
  <si>
    <t>.M.EVBSVOM.XX.THF.XXX.XXXX.SX.LAT.USD.IS.N.M</t>
  </si>
  <si>
    <t>.M.EVBSVOM.XX.THF.XXX.XXXX.SX.LAT.GBP.IS.N.M</t>
  </si>
  <si>
    <t>.M.EVBSVOM.XX.THF.XXX.XXXX.SX.LAT.JPY.IS.N.M</t>
  </si>
  <si>
    <t>.M.EVBSVOM.XX.THF.XXX.XXXX.SX.LAT.DKK.IS.N.M</t>
  </si>
  <si>
    <t>.M.EVBSVOM.XX.THF.XXX.XXXX.SX.LAT.NOK.IS.N.M</t>
  </si>
  <si>
    <t>.M.EVBSVOM.XX.THF.XXX.XXXX.SX.LAT.SEK.IS.N.M</t>
  </si>
  <si>
    <t>.M.EVBSVOM.XX.THF.XXX.XXXX.SX.LAT.CHF.IS.N.M</t>
  </si>
  <si>
    <t>.M.EVBSVOM.XX.THF.XXX.XXXX.SX.LAT.ADR.IS.N.M</t>
  </si>
  <si>
    <t>.M.EVBSVOM.XX.THH.XXX.XXXX.SX.LAT.ISK.IS.N.M</t>
  </si>
  <si>
    <t>.M.EVBSVOM.XX.THH.XXX.XXXX.SX.LAT.EUR.IS.N.M</t>
  </si>
  <si>
    <t>.M.EVBSVOM.XX.THH.XXX.XXXX.SX.LAT.USD.IS.N.M</t>
  </si>
  <si>
    <t>.M.EVBSVOM.XX.THH.XXX.XXXX.SX.LAT.GBP.IS.N.M</t>
  </si>
  <si>
    <t>.M.EVBSVOM.XX.THH.XXX.XXXX.SX.LAT.JPY.IS.N.M</t>
  </si>
  <si>
    <t>.M.EVBSVOM.XX.THH.XXX.XXXX.SX.LAT.DKK.IS.N.M</t>
  </si>
  <si>
    <t>.M.EVBSVOM.XX.THH.XXX.XXXX.SX.LAT.NOK.IS.N.M</t>
  </si>
  <si>
    <t>.M.EVBSVOM.XX.THH.XXX.XXXX.SX.LAT.SEK.IS.N.M</t>
  </si>
  <si>
    <t>.M.EVBSVOM.XX.THH.XXX.XXXX.SX.LAT.CHF.IS.N.M</t>
  </si>
  <si>
    <t>.M.EVBSVOM.XX.THH.XXX.XXXX.SX.LAT.ADR.IS.N.M</t>
  </si>
  <si>
    <t>.M.EVBSVOM.XX.THA.XXX.XXXX.SX.LAT.ISK.IS.N.M</t>
  </si>
  <si>
    <t>.M.EVBSVOM.XX.THA.XXX.XXXX.SX.LAT.EUR.IS.N.M</t>
  </si>
  <si>
    <t>.M.EVBSVOM.XX.THA.XXX.XXXX.SX.LAT.USD.IS.N.M</t>
  </si>
  <si>
    <t>.M.EVBSVOM.XX.THA.XXX.XXXX.SX.LAT.GBP.IS.N.M</t>
  </si>
  <si>
    <t>.M.EVBSVOM.XX.THA.XXX.XXXX.SX.LAT.JPY.IS.N.M</t>
  </si>
  <si>
    <t>.M.EVBSVOM.XX.THA.XXX.XXXX.SX.LAT.DKK.IS.N.M</t>
  </si>
  <si>
    <t>.M.EVBSVOM.XX.THA.XXX.XXXX.SX.LAT.NOK.IS.N.M</t>
  </si>
  <si>
    <t>.M.EVBSVOM.XX.THA.XXX.XXXX.SX.LAT.SEK.IS.N.M</t>
  </si>
  <si>
    <t>.M.EVBSVOM.XX.THA.XXX.XXXX.SX.LAT.CHF.IS.N.M</t>
  </si>
  <si>
    <t>.M.EVBSVOM.XX.THA.XXX.XXXX.SX.LAT.ADR.IS.N.M</t>
  </si>
  <si>
    <t>.M.EVBSVOM.XX.OFL.XXX.XXXX.SX.LAT.ISK.IS.N.M</t>
  </si>
  <si>
    <t>.M.EVBSVOM.XX.OFL.XXX.XXXX.SX.LAT.EUR.IS.N.M</t>
  </si>
  <si>
    <t>.M.EVBSVOM.XX.OFL.XXX.XXXX.SX.LAT.USD.IS.N.M</t>
  </si>
  <si>
    <t>.M.EVBSVOM.XX.OFL.XXX.XXXX.SX.LAT.GBP.IS.N.M</t>
  </si>
  <si>
    <t>.M.EVBSVOM.XX.OFL.XXX.XXXX.SX.LAT.JPY.IS.N.M</t>
  </si>
  <si>
    <t>.M.EVBSVOM.XX.OFL.XXX.XXXX.SX.LAT.DKK.IS.N.M</t>
  </si>
  <si>
    <t>.M.EVBSVOM.XX.OFL.XXX.XXXX.SX.LAT.NOK.IS.N.M</t>
  </si>
  <si>
    <t>.M.EVBSVOM.XX.OFL.XXX.XXXX.SX.LAT.SEK.IS.N.M</t>
  </si>
  <si>
    <t>.M.EVBSVOM.XX.OFL.XXX.XXXX.SX.LAT.CHF.IS.N.M</t>
  </si>
  <si>
    <t>.M.EVBSVOM.XX.OFL.XXX.XXXX.SX.LAT.ADR.IS.N.M</t>
  </si>
  <si>
    <t>.M.EVBSVOM.XX.LAB.$$$.XXXX.SX.SKT.XXX.IS.N.M</t>
  </si>
  <si>
    <t>.M.EVBSVOM.XX.SJA.$$$.XXXX.SX.SKT.XXX.IS.N.M</t>
  </si>
  <si>
    <t>.M.EVBSVOM.XX.ILA.$$$.XXXX.SX.SKT.XXX.IS.N.M</t>
  </si>
  <si>
    <t>.M.EVBSVOM.XX.ISJ.$$$.XXXX.SX.SKT.XXX.IS.N.M</t>
  </si>
  <si>
    <t>.M.EVBSVOM.XX.IAN.$$$.XXXX.SX.SKT.XXX.IS.N.M</t>
  </si>
  <si>
    <t>.M.EVBSVOM.XX.RAF.$$$.XXXX.SX.SKT.XXX.IS.N.M</t>
  </si>
  <si>
    <t>.M.EVBSVOM.XX.MAN.$$$.XXXX.SX.SKT.XXX.IS.N.M</t>
  </si>
  <si>
    <t>.M.EVBSVOM.XX.VEN.$$$.XXXX.SX.SKT.XXX.IS.N.M</t>
  </si>
  <si>
    <t>.M.EVBSVOM.XX.SAG.$$$.XXXX.SX.SKT.XXX.IS.N.M</t>
  </si>
  <si>
    <t>.M.EVBSVOM.XX.THF.$$$.XXXX.SX.SKT.XXX.IS.N.M</t>
  </si>
  <si>
    <t>.M.EVBSVOM.XX.THH.$$$.XXXX.SX.SKT.XXX.IS.N.M</t>
  </si>
  <si>
    <t>.M.EVBSVOM.XX.THA.$$$.XXXX.SX.SKT.XXX.IS.N.M</t>
  </si>
  <si>
    <t>.M.EVBSVOM.XX.OFL.$$$.XXXX.SX.SKT.XXX.IS.N.M</t>
  </si>
  <si>
    <t>.M.EVBSVOM.XX.LAB.XXX.XXXX.SX.SKT.ISK.IS.N.M</t>
  </si>
  <si>
    <t>.M.EVBSVOM.XX.LAB.XXX.XXXX.SX.SKT.EUR.IS.N.M</t>
  </si>
  <si>
    <t>.M.EVBSVOM.XX.LAB.XXX.XXXX.SX.SKT.USD.IS.N.M</t>
  </si>
  <si>
    <t>.M.EVBSVOM.XX.LAB.XXX.XXXX.SX.SKT.GBP.IS.N.M</t>
  </si>
  <si>
    <t>.M.EVBSVOM.XX.LAB.XXX.XXXX.SX.SKT.JPY.IS.N.M</t>
  </si>
  <si>
    <t>.M.EVBSVOM.XX.LAB.XXX.XXXX.SX.SKT.DKK.IS.N.M</t>
  </si>
  <si>
    <t>.M.EVBSVOM.XX.LAB.XXX.XXXX.SX.SKT.NOK.IS.N.M</t>
  </si>
  <si>
    <t>.M.EVBSVOM.XX.LAB.XXX.XXXX.SX.SKT.SEK.IS.N.M</t>
  </si>
  <si>
    <t>.M.EVBSVOM.XX.LAB.XXX.XXXX.SX.SKT.CHF.IS.N.M</t>
  </si>
  <si>
    <t>.M.EVBSVOM.XX.LAB.XXX.XXXX.SX.SKT.ADR.IS.N.M</t>
  </si>
  <si>
    <t>.M.EVBSVOM.XX.SJA.XXX.XXXX.SX.SKT.ISK.IS.N.M</t>
  </si>
  <si>
    <t>.M.EVBSVOM.XX.SJA.XXX.XXXX.SX.SKT.EUR.IS.N.M</t>
  </si>
  <si>
    <t>.M.EVBSVOM.XX.SJA.XXX.XXXX.SX.SKT.USD.IS.N.M</t>
  </si>
  <si>
    <t>.M.EVBSVOM.XX.SJA.XXX.XXXX.SX.SKT.GBP.IS.N.M</t>
  </si>
  <si>
    <t>.M.EVBSVOM.XX.SJA.XXX.XXXX.SX.SKT.JPY.IS.N.M</t>
  </si>
  <si>
    <t>.M.EVBSVOM.XX.SJA.XXX.XXXX.SX.SKT.DKK.IS.N.M</t>
  </si>
  <si>
    <t>.M.EVBSVOM.XX.SJA.XXX.XXXX.SX.SKT.NOK.IS.N.M</t>
  </si>
  <si>
    <t>.M.EVBSVOM.XX.SJA.XXX.XXXX.SX.SKT.SEK.IS.N.M</t>
  </si>
  <si>
    <t>.M.EVBSVOM.XX.SJA.XXX.XXXX.SX.SKT.CHF.IS.N.M</t>
  </si>
  <si>
    <t>.M.EVBSVOM.XX.SJA.XXX.XXXX.SX.SKT.ADR.IS.N.M</t>
  </si>
  <si>
    <t>.M.EVBSVOM.XX.ILA.XXX.XXXX.SX.SKT.ISK.IS.N.M</t>
  </si>
  <si>
    <t>.M.EVBSVOM.XX.ILA.XXX.XXXX.SX.SKT.EUR.IS.N.M</t>
  </si>
  <si>
    <t>.M.EVBSVOM.XX.ILA.XXX.XXXX.SX.SKT.USD.IS.N.M</t>
  </si>
  <si>
    <t>.M.EVBSVOM.XX.ILA.XXX.XXXX.SX.SKT.GBP.IS.N.M</t>
  </si>
  <si>
    <t>.M.EVBSVOM.XX.ILA.XXX.XXXX.SX.SKT.JPY.IS.N.M</t>
  </si>
  <si>
    <t>.M.EVBSVOM.XX.ILA.XXX.XXXX.SX.SKT.DKK.IS.N.M</t>
  </si>
  <si>
    <t>.M.EVBSVOM.XX.ILA.XXX.XXXX.SX.SKT.NOK.IS.N.M</t>
  </si>
  <si>
    <t>.M.EVBSVOM.XX.ILA.XXX.XXXX.SX.SKT.SEK.IS.N.M</t>
  </si>
  <si>
    <t>.M.EVBSVOM.XX.ILA.XXX.XXXX.SX.SKT.CHF.IS.N.M</t>
  </si>
  <si>
    <t>.M.EVBSVOM.XX.ILA.XXX.XXXX.SX.SKT.ADR.IS.N.M</t>
  </si>
  <si>
    <t>.M.EVBSVOM.XX.ISJ.XXX.XXXX.SX.SKT.ISK.IS.N.M</t>
  </si>
  <si>
    <t>.M.EVBSVOM.XX.ISJ.XXX.XXXX.SX.SKT.EUR.IS.N.M</t>
  </si>
  <si>
    <t>.M.EVBSVOM.XX.ISJ.XXX.XXXX.SX.SKT.USD.IS.N.M</t>
  </si>
  <si>
    <t>.M.EVBSVOM.XX.ISJ.XXX.XXXX.SX.SKT.GBP.IS.N.M</t>
  </si>
  <si>
    <t>.M.EVBSVOM.XX.ISJ.XXX.XXXX.SX.SKT.JPY.IS.N.M</t>
  </si>
  <si>
    <t>.M.EVBSVOM.XX.ISJ.XXX.XXXX.SX.SKT.DKK.IS.N.M</t>
  </si>
  <si>
    <t>.M.EVBSVOM.XX.ISJ.XXX.XXXX.SX.SKT.NOK.IS.N.M</t>
  </si>
  <si>
    <t>.M.EVBSVOM.XX.ISJ.XXX.XXXX.SX.SKT.SEK.IS.N.M</t>
  </si>
  <si>
    <t>.M.EVBSVOM.XX.ISJ.XXX.XXXX.SX.SKT.CHF.IS.N.M</t>
  </si>
  <si>
    <t>.M.EVBSVOM.XX.ISJ.XXX.XXXX.SX.SKT.ADR.IS.N.M</t>
  </si>
  <si>
    <t>.M.EVBSVOM.XX.IAN.XXX.XXXX.SX.SKT.ISK.IS.N.M</t>
  </si>
  <si>
    <t>.M.EVBSVOM.XX.IAN.XXX.XXXX.SX.SKT.EUR.IS.N.M</t>
  </si>
  <si>
    <t>.M.EVBSVOM.XX.IAN.XXX.XXXX.SX.SKT.USD.IS.N.M</t>
  </si>
  <si>
    <t>.M.EVBSVOM.XX.IAN.XXX.XXXX.SX.SKT.GBP.IS.N.M</t>
  </si>
  <si>
    <t>.M.EVBSVOM.XX.IAN.XXX.XXXX.SX.SKT.JPY.IS.N.M</t>
  </si>
  <si>
    <t>.M.EVBSVOM.XX.IAN.XXX.XXXX.SX.SKT.DKK.IS.N.M</t>
  </si>
  <si>
    <t>.M.EVBSVOM.XX.IAN.XXX.XXXX.SX.SKT.NOK.IS.N.M</t>
  </si>
  <si>
    <t>.M.EVBSVOM.XX.IAN.XXX.XXXX.SX.SKT.SEK.IS.N.M</t>
  </si>
  <si>
    <t>.M.EVBSVOM.XX.IAN.XXX.XXXX.SX.SKT.CHF.IS.N.M</t>
  </si>
  <si>
    <t>.M.EVBSVOM.XX.IAN.XXX.XXXX.SX.SKT.ADR.IS.N.M</t>
  </si>
  <si>
    <t>.M.EVBSVOM.XX.RAF.XXX.XXXX.SX.SKT.ISK.IS.N.M</t>
  </si>
  <si>
    <t>.M.EVBSVOM.XX.RAF.XXX.XXXX.SX.SKT.EUR.IS.N.M</t>
  </si>
  <si>
    <t>.M.EVBSVOM.XX.RAF.XXX.XXXX.SX.SKT.USD.IS.N.M</t>
  </si>
  <si>
    <t>.M.EVBSVOM.XX.RAF.XXX.XXXX.SX.SKT.GBP.IS.N.M</t>
  </si>
  <si>
    <t>.M.EVBSVOM.XX.RAF.XXX.XXXX.SX.SKT.JPY.IS.N.M</t>
  </si>
  <si>
    <t>.M.EVBSVOM.XX.RAF.XXX.XXXX.SX.SKT.DKK.IS.N.M</t>
  </si>
  <si>
    <t>.M.EVBSVOM.XX.RAF.XXX.XXXX.SX.SKT.NOK.IS.N.M</t>
  </si>
  <si>
    <t>.M.EVBSVOM.XX.RAF.XXX.XXXX.SX.SKT.SEK.IS.N.M</t>
  </si>
  <si>
    <t>.M.EVBSVOM.XX.RAF.XXX.XXXX.SX.SKT.CHF.IS.N.M</t>
  </si>
  <si>
    <t>.M.EVBSVOM.XX.RAF.XXX.XXXX.SX.SKT.ADR.IS.N.M</t>
  </si>
  <si>
    <t>.M.EVBSVOM.XX.MAN.XXX.XXXX.SX.SKT.ISK.IS.N.M</t>
  </si>
  <si>
    <t>.M.EVBSVOM.XX.MAN.XXX.XXXX.SX.SKT.EUR.IS.N.M</t>
  </si>
  <si>
    <t>.M.EVBSVOM.XX.MAN.XXX.XXXX.SX.SKT.USD.IS.N.M</t>
  </si>
  <si>
    <t>.M.EVBSVOM.XX.MAN.XXX.XXXX.SX.SKT.GBP.IS.N.M</t>
  </si>
  <si>
    <t>.M.EVBSVOM.XX.MAN.XXX.XXXX.SX.SKT.JPY.IS.N.M</t>
  </si>
  <si>
    <t>.M.EVBSVOM.XX.MAN.XXX.XXXX.SX.SKT.DKK.IS.N.M</t>
  </si>
  <si>
    <t>.M.EVBSVOM.XX.MAN.XXX.XXXX.SX.SKT.NOK.IS.N.M</t>
  </si>
  <si>
    <t>.M.EVBSVOM.XX.MAN.XXX.XXXX.SX.SKT.SEK.IS.N.M</t>
  </si>
  <si>
    <t>.M.EVBSVOM.XX.MAN.XXX.XXXX.SX.SKT.CHF.IS.N.M</t>
  </si>
  <si>
    <t>.M.EVBSVOM.XX.MAN.XXX.XXXX.SX.SKT.ADR.IS.N.M</t>
  </si>
  <si>
    <t>.M.EVBSVOM.XX.VEN.XXX.XXXX.SX.SKT.ISK.IS.N.M</t>
  </si>
  <si>
    <t>.M.EVBSVOM.XX.VEN.XXX.XXXX.SX.SKT.EUR.IS.N.M</t>
  </si>
  <si>
    <t>.M.EVBSVOM.XX.VEN.XXX.XXXX.SX.SKT.USD.IS.N.M</t>
  </si>
  <si>
    <t>.M.EVBSVOM.XX.VEN.XXX.XXXX.SX.SKT.GBP.IS.N.M</t>
  </si>
  <si>
    <t>.M.EVBSVOM.XX.VEN.XXX.XXXX.SX.SKT.JPY.IS.N.M</t>
  </si>
  <si>
    <t>.M.EVBSVOM.XX.VEN.XXX.XXXX.SX.SKT.DKK.IS.N.M</t>
  </si>
  <si>
    <t>.M.EVBSVOM.XX.VEN.XXX.XXXX.SX.SKT.NOK.IS.N.M</t>
  </si>
  <si>
    <t>.M.EVBSVOM.XX.VEN.XXX.XXXX.SX.SKT.SEK.IS.N.M</t>
  </si>
  <si>
    <t>.M.EVBSVOM.XX.VEN.XXX.XXXX.SX.SKT.CHF.IS.N.M</t>
  </si>
  <si>
    <t>.M.EVBSVOM.XX.VEN.XXX.XXXX.SX.SKT.ADR.IS.N.M</t>
  </si>
  <si>
    <t>.M.EVBSVOM.XX.SAG.XXX.XXXX.SX.SKT.ISK.IS.N.M</t>
  </si>
  <si>
    <t>.M.EVBSVOM.XX.SAG.XXX.XXXX.SX.SKT.EUR.IS.N.M</t>
  </si>
  <si>
    <t>.M.EVBSVOM.XX.SAG.XXX.XXXX.SX.SKT.USD.IS.N.M</t>
  </si>
  <si>
    <t>.M.EVBSVOM.XX.SAG.XXX.XXXX.SX.SKT.GBP.IS.N.M</t>
  </si>
  <si>
    <t>.M.EVBSVOM.XX.SAG.XXX.XXXX.SX.SKT.JPY.IS.N.M</t>
  </si>
  <si>
    <t>.M.EVBSVOM.XX.SAG.XXX.XXXX.SX.SKT.DKK.IS.N.M</t>
  </si>
  <si>
    <t>.M.EVBSVOM.XX.SAG.XXX.XXXX.SX.SKT.NOK.IS.N.M</t>
  </si>
  <si>
    <t>.M.EVBSVOM.XX.SAG.XXX.XXXX.SX.SKT.SEK.IS.N.M</t>
  </si>
  <si>
    <t>.M.EVBSVOM.XX.SAG.XXX.XXXX.SX.SKT.CHF.IS.N.M</t>
  </si>
  <si>
    <t>.M.EVBSVOM.XX.SAG.XXX.XXXX.SX.SKT.ADR.IS.N.M</t>
  </si>
  <si>
    <t>.M.EVBSVOM.XX.THF.XXX.XXXX.SX.SKT.ISK.IS.N.M</t>
  </si>
  <si>
    <t>.M.EVBSVOM.XX.THF.XXX.XXXX.SX.SKT.EUR.IS.N.M</t>
  </si>
  <si>
    <t>.M.EVBSVOM.XX.THF.XXX.XXXX.SX.SKT.USD.IS.N.M</t>
  </si>
  <si>
    <t>.M.EVBSVOM.XX.THF.XXX.XXXX.SX.SKT.GBP.IS.N.M</t>
  </si>
  <si>
    <t>.M.EVBSVOM.XX.THF.XXX.XXXX.SX.SKT.JPY.IS.N.M</t>
  </si>
  <si>
    <t>.M.EVBSVOM.XX.THF.XXX.XXXX.SX.SKT.DKK.IS.N.M</t>
  </si>
  <si>
    <t>.M.EVBSVOM.XX.THF.XXX.XXXX.SX.SKT.NOK.IS.N.M</t>
  </si>
  <si>
    <t>.M.EVBSVOM.XX.THF.XXX.XXXX.SX.SKT.SEK.IS.N.M</t>
  </si>
  <si>
    <t>.M.EVBSVOM.XX.THF.XXX.XXXX.SX.SKT.CHF.IS.N.M</t>
  </si>
  <si>
    <t>.M.EVBSVOM.XX.THF.XXX.XXXX.SX.SKT.ADR.IS.N.M</t>
  </si>
  <si>
    <t>.M.EVBSVOM.XX.THH.XXX.XXXX.SX.SKT.ISK.IS.N.M</t>
  </si>
  <si>
    <t>.M.EVBSVOM.XX.THH.XXX.XXXX.SX.SKT.EUR.IS.N.M</t>
  </si>
  <si>
    <t>.M.EVBSVOM.XX.THH.XXX.XXXX.SX.SKT.USD.IS.N.M</t>
  </si>
  <si>
    <t>.M.EVBSVOM.XX.THH.XXX.XXXX.SX.SKT.GBP.IS.N.M</t>
  </si>
  <si>
    <t>.M.EVBSVOM.XX.THH.XXX.XXXX.SX.SKT.JPY.IS.N.M</t>
  </si>
  <si>
    <t>.M.EVBSVOM.XX.THH.XXX.XXXX.SX.SKT.DKK.IS.N.M</t>
  </si>
  <si>
    <t>.M.EVBSVOM.XX.THH.XXX.XXXX.SX.SKT.NOK.IS.N.M</t>
  </si>
  <si>
    <t>.M.EVBSVOM.XX.THH.XXX.XXXX.SX.SKT.SEK.IS.N.M</t>
  </si>
  <si>
    <t>.M.EVBSVOM.XX.THH.XXX.XXXX.SX.SKT.CHF.IS.N.M</t>
  </si>
  <si>
    <t>.M.EVBSVOM.XX.THH.XXX.XXXX.SX.SKT.ADR.IS.N.M</t>
  </si>
  <si>
    <t>.M.EVBSVOM.XX.THA.XXX.XXXX.SX.SKT.ISK.IS.N.M</t>
  </si>
  <si>
    <t>.M.EVBSVOM.XX.THA.XXX.XXXX.SX.SKT.EUR.IS.N.M</t>
  </si>
  <si>
    <t>.M.EVBSVOM.XX.THA.XXX.XXXX.SX.SKT.USD.IS.N.M</t>
  </si>
  <si>
    <t>.M.EVBSVOM.XX.THA.XXX.XXXX.SX.SKT.GBP.IS.N.M</t>
  </si>
  <si>
    <t>.M.EVBSVOM.XX.THA.XXX.XXXX.SX.SKT.JPY.IS.N.M</t>
  </si>
  <si>
    <t>.M.EVBSVOM.XX.THA.XXX.XXXX.SX.SKT.DKK.IS.N.M</t>
  </si>
  <si>
    <t>.M.EVBSVOM.XX.THA.XXX.XXXX.SX.SKT.NOK.IS.N.M</t>
  </si>
  <si>
    <t>.M.EVBSVOM.XX.THA.XXX.XXXX.SX.SKT.SEK.IS.N.M</t>
  </si>
  <si>
    <t>.M.EVBSVOM.XX.THA.XXX.XXXX.SX.SKT.CHF.IS.N.M</t>
  </si>
  <si>
    <t>.M.EVBSVOM.XX.THA.XXX.XXXX.SX.SKT.ADR.IS.N.M</t>
  </si>
  <si>
    <t>.M.EVBSVOM.XX.OFL.XXX.XXXX.SX.SKT.ISK.IS.N.M</t>
  </si>
  <si>
    <t>.M.EVBSVOM.XX.OFL.XXX.XXXX.SX.SKT.EUR.IS.N.M</t>
  </si>
  <si>
    <t>.M.EVBSVOM.XX.OFL.XXX.XXXX.SX.SKT.USD.IS.N.M</t>
  </si>
  <si>
    <t>.M.EVBSVOM.XX.OFL.XXX.XXXX.SX.SKT.GBP.IS.N.M</t>
  </si>
  <si>
    <t>.M.EVBSVOM.XX.OFL.XXX.XXXX.SX.SKT.JPY.IS.N.M</t>
  </si>
  <si>
    <t>.M.EVBSVOM.XX.OFL.XXX.XXXX.SX.SKT.DKK.IS.N.M</t>
  </si>
  <si>
    <t>.M.EVBSVOM.XX.OFL.XXX.XXXX.SX.SKT.NOK.IS.N.M</t>
  </si>
  <si>
    <t>.M.EVBSVOM.XX.OFL.XXX.XXXX.SX.SKT.SEK.IS.N.M</t>
  </si>
  <si>
    <t>.M.EVBSVOM.XX.OFL.XXX.XXXX.SX.SKT.CHF.IS.N.M</t>
  </si>
  <si>
    <t>.M.EVBSVOM.XX.OFL.XXX.XXXX.SX.SKT.ADR.IS.N.M</t>
  </si>
  <si>
    <t>.M.SFUINKV.XX.LAB.XXX.XXXX.SX.XXX.ISK.IS.N.M</t>
  </si>
  <si>
    <t>.M.SFUINKV.XX.LAB.XXX.XXXX.SX.XXX.EUR.IS.N.M</t>
  </si>
  <si>
    <t>.M.SFUINKV.XX.LAB.XXX.XXXX.SX.XXX.USD.IS.N.M</t>
  </si>
  <si>
    <t>.M.SFUINKV.XX.LAB.XXX.XXXX.SX.XXX.GBP.IS.N.M</t>
  </si>
  <si>
    <t>.M.SFUINKV.XX.LAB.XXX.XXXX.SX.XXX.JPY.IS.N.M</t>
  </si>
  <si>
    <t>.M.SFUINKV.XX.LAB.XXX.XXXX.SX.XXX.DKK.IS.N.M</t>
  </si>
  <si>
    <t>.M.SFUINKV.XX.LAB.XXX.XXXX.SX.XXX.NOK.IS.N.M</t>
  </si>
  <si>
    <t>.M.SFUINKV.XX.LAB.XXX.XXXX.SX.XXX.SEK.IS.N.M</t>
  </si>
  <si>
    <t>.M.SFUINKV.XX.LAB.XXX.XXXX.SX.XXX.CHF.IS.N.M</t>
  </si>
  <si>
    <t>.M.SFUINKV.XX.LAB.XXX.XXXX.SX.XXX.ADR.IS.N.M</t>
  </si>
  <si>
    <t>.M.SFUINKV.XX.SJA.XXX.XXXX.SX.XXX.ISK.IS.N.M</t>
  </si>
  <si>
    <t>.M.SFUINKV.XX.SJA.XXX.XXXX.SX.XXX.EUR.IS.N.M</t>
  </si>
  <si>
    <t>.M.SFUINKV.XX.SJA.XXX.XXXX.SX.XXX.USD.IS.N.M</t>
  </si>
  <si>
    <t>.M.SFUINKV.XX.SJA.XXX.XXXX.SX.XXX.GBP.IS.N.M</t>
  </si>
  <si>
    <t>.M.SFUINKV.XX.SJA.XXX.XXXX.SX.XXX.JPY.IS.N.M</t>
  </si>
  <si>
    <t>.M.SFUINKV.XX.SJA.XXX.XXXX.SX.XXX.DKK.IS.N.M</t>
  </si>
  <si>
    <t>.M.SFUINKV.XX.SJA.XXX.XXXX.SX.XXX.NOK.IS.N.M</t>
  </si>
  <si>
    <t>.M.SFUINKV.XX.SJA.XXX.XXXX.SX.XXX.SEK.IS.N.M</t>
  </si>
  <si>
    <t>.M.SFUINKV.XX.SJA.XXX.XXXX.SX.XXX.CHF.IS.N.M</t>
  </si>
  <si>
    <t>.M.SFUINKV.XX.SJA.XXX.XXXX.SX.XXX.ADR.IS.N.M</t>
  </si>
  <si>
    <t>.M.SFUINKV.XX.ILA.XXX.XXXX.SX.XXX.ISK.IS.N.M</t>
  </si>
  <si>
    <t>.M.SFUINKV.XX.ILA.XXX.XXXX.SX.XXX.EUR.IS.N.M</t>
  </si>
  <si>
    <t>.M.SFUINKV.XX.ILA.XXX.XXXX.SX.XXX.USD.IS.N.M</t>
  </si>
  <si>
    <t>.M.SFUINKV.XX.ILA.XXX.XXXX.SX.XXX.GBP.IS.N.M</t>
  </si>
  <si>
    <t>.M.SFUINKV.XX.ILA.XXX.XXXX.SX.XXX.JPY.IS.N.M</t>
  </si>
  <si>
    <t>.M.SFUINKV.XX.ILA.XXX.XXXX.SX.XXX.DKK.IS.N.M</t>
  </si>
  <si>
    <t>.M.SFUINKV.XX.ILA.XXX.XXXX.SX.XXX.NOK.IS.N.M</t>
  </si>
  <si>
    <t>.M.SFUINKV.XX.ILA.XXX.XXXX.SX.XXX.SEK.IS.N.M</t>
  </si>
  <si>
    <t>.M.SFUINKV.XX.ILA.XXX.XXXX.SX.XXX.CHF.IS.N.M</t>
  </si>
  <si>
    <t>.M.SFUINKV.XX.ILA.XXX.XXXX.SX.XXX.ADR.IS.N.M</t>
  </si>
  <si>
    <t>.M.SFUINKV.XX.ISJ.XXX.XXXX.SX.XXX.ISK.IS.N.M</t>
  </si>
  <si>
    <t>.M.SFUINKV.XX.ISJ.XXX.XXXX.SX.XXX.EUR.IS.N.M</t>
  </si>
  <si>
    <t>.M.SFUINKV.XX.ISJ.XXX.XXXX.SX.XXX.USD.IS.N.M</t>
  </si>
  <si>
    <t>.M.SFUINKV.XX.ISJ.XXX.XXXX.SX.XXX.GBP.IS.N.M</t>
  </si>
  <si>
    <t>.M.SFUINKV.XX.ISJ.XXX.XXXX.SX.XXX.JPY.IS.N.M</t>
  </si>
  <si>
    <t>.M.SFUINKV.XX.ISJ.XXX.XXXX.SX.XXX.DKK.IS.N.M</t>
  </si>
  <si>
    <t>.M.SFUINKV.XX.ISJ.XXX.XXXX.SX.XXX.NOK.IS.N.M</t>
  </si>
  <si>
    <t>.M.SFUINKV.XX.ISJ.XXX.XXXX.SX.XXX.SEK.IS.N.M</t>
  </si>
  <si>
    <t>.M.SFUINKV.XX.ISJ.XXX.XXXX.SX.XXX.CHF.IS.N.M</t>
  </si>
  <si>
    <t>.M.SFUINKV.XX.ISJ.XXX.XXXX.SX.XXX.ADR.IS.N.M</t>
  </si>
  <si>
    <t>.M.SFUINKV.XX.IAN.XXX.XXXX.SX.XXX.ISK.IS.N.M</t>
  </si>
  <si>
    <t>.M.SFUINKV.XX.IAN.XXX.XXXX.SX.XXX.EUR.IS.N.M</t>
  </si>
  <si>
    <t>.M.SFUINKV.XX.IAN.XXX.XXXX.SX.XXX.USD.IS.N.M</t>
  </si>
  <si>
    <t>.M.SFUINKV.XX.IAN.XXX.XXXX.SX.XXX.GBP.IS.N.M</t>
  </si>
  <si>
    <t>.M.SFUINKV.XX.IAN.XXX.XXXX.SX.XXX.JPY.IS.N.M</t>
  </si>
  <si>
    <t>.M.SFUINKV.XX.IAN.XXX.XXXX.SX.XXX.DKK.IS.N.M</t>
  </si>
  <si>
    <t>.M.SFUINKV.XX.IAN.XXX.XXXX.SX.XXX.NOK.IS.N.M</t>
  </si>
  <si>
    <t>.M.SFUINKV.XX.IAN.XXX.XXXX.SX.XXX.SEK.IS.N.M</t>
  </si>
  <si>
    <t>.M.SFUINKV.XX.IAN.XXX.XXXX.SX.XXX.CHF.IS.N.M</t>
  </si>
  <si>
    <t>.M.SFUINKV.XX.IAN.XXX.XXXX.SX.XXX.ADR.IS.N.M</t>
  </si>
  <si>
    <t>.M.SFUINKV.XX.RAF.XXX.XXXX.SX.XXX.ISK.IS.N.M</t>
  </si>
  <si>
    <t>.M.SFUINKV.XX.RAF.XXX.XXXX.SX.XXX.EUR.IS.N.M</t>
  </si>
  <si>
    <t>.M.SFUINKV.XX.RAF.XXX.XXXX.SX.XXX.USD.IS.N.M</t>
  </si>
  <si>
    <t>.M.SFUINKV.XX.RAF.XXX.XXXX.SX.XXX.GBP.IS.N.M</t>
  </si>
  <si>
    <t>.M.SFUINKV.XX.RAF.XXX.XXXX.SX.XXX.JPY.IS.N.M</t>
  </si>
  <si>
    <t>.M.SFUINKV.XX.RAF.XXX.XXXX.SX.XXX.DKK.IS.N.M</t>
  </si>
  <si>
    <t>.M.SFUINKV.XX.RAF.XXX.XXXX.SX.XXX.NOK.IS.N.M</t>
  </si>
  <si>
    <t>.M.SFUINKV.XX.RAF.XXX.XXXX.SX.XXX.SEK.IS.N.M</t>
  </si>
  <si>
    <t>.M.SFUINKV.XX.RAF.XXX.XXXX.SX.XXX.CHF.IS.N.M</t>
  </si>
  <si>
    <t>.M.SFUINKV.XX.RAF.XXX.XXXX.SX.XXX.ADR.IS.N.M</t>
  </si>
  <si>
    <t>.M.SFUINKV.XX.MAN.XXX.XXXX.SX.XXX.ISK.IS.N.M</t>
  </si>
  <si>
    <t>.M.SFUINKV.XX.MAN.XXX.XXXX.SX.XXX.EUR.IS.N.M</t>
  </si>
  <si>
    <t>.M.SFUINKV.XX.MAN.XXX.XXXX.SX.XXX.USD.IS.N.M</t>
  </si>
  <si>
    <t>.M.SFUINKV.XX.MAN.XXX.XXXX.SX.XXX.GBP.IS.N.M</t>
  </si>
  <si>
    <t>.M.SFUINKV.XX.MAN.XXX.XXXX.SX.XXX.JPY.IS.N.M</t>
  </si>
  <si>
    <t>.M.SFUINKV.XX.MAN.XXX.XXXX.SX.XXX.DKK.IS.N.M</t>
  </si>
  <si>
    <t>.M.SFUINKV.XX.MAN.XXX.XXXX.SX.XXX.NOK.IS.N.M</t>
  </si>
  <si>
    <t>.M.SFUINKV.XX.MAN.XXX.XXXX.SX.XXX.SEK.IS.N.M</t>
  </si>
  <si>
    <t>.M.SFUINKV.XX.MAN.XXX.XXXX.SX.XXX.CHF.IS.N.M</t>
  </si>
  <si>
    <t>.M.SFUINKV.XX.MAN.XXX.XXXX.SX.XXX.ADR.IS.N.M</t>
  </si>
  <si>
    <t>.M.SFUINKV.XX.VEN.XXX.XXXX.SX.XXX.ISK.IS.N.M</t>
  </si>
  <si>
    <t>.M.SFUINKV.XX.VEN.XXX.XXXX.SX.XXX.EUR.IS.N.M</t>
  </si>
  <si>
    <t>.M.SFUINKV.XX.VEN.XXX.XXXX.SX.XXX.USD.IS.N.M</t>
  </si>
  <si>
    <t>.M.SFUINKV.XX.VEN.XXX.XXXX.SX.XXX.GBP.IS.N.M</t>
  </si>
  <si>
    <t>.M.SFUINKV.XX.VEN.XXX.XXXX.SX.XXX.JPY.IS.N.M</t>
  </si>
  <si>
    <t>.M.SFUINKV.XX.VEN.XXX.XXXX.SX.XXX.DKK.IS.N.M</t>
  </si>
  <si>
    <t>.M.SFUINKV.XX.VEN.XXX.XXXX.SX.XXX.NOK.IS.N.M</t>
  </si>
  <si>
    <t>.M.SFUINKV.XX.VEN.XXX.XXXX.SX.XXX.SEK.IS.N.M</t>
  </si>
  <si>
    <t>.M.SFUINKV.XX.VEN.XXX.XXXX.SX.XXX.CHF.IS.N.M</t>
  </si>
  <si>
    <t>.M.SFUINKV.XX.VEN.XXX.XXXX.SX.XXX.ADR.IS.N.M</t>
  </si>
  <si>
    <t>.M.SFUINKV.XX.SAG.XXX.XXXX.SX.XXX.ISK.IS.N.M</t>
  </si>
  <si>
    <t>.M.SFUINKV.XX.SAG.XXX.XXXX.SX.XXX.EUR.IS.N.M</t>
  </si>
  <si>
    <t>.M.SFUINKV.XX.SAG.XXX.XXXX.SX.XXX.USD.IS.N.M</t>
  </si>
  <si>
    <t>.M.SFUINKV.XX.SAG.XXX.XXXX.SX.XXX.GBP.IS.N.M</t>
  </si>
  <si>
    <t>.M.SFUINKV.XX.SAG.XXX.XXXX.SX.XXX.JPY.IS.N.M</t>
  </si>
  <si>
    <t>.M.SFUINKV.XX.SAG.XXX.XXXX.SX.XXX.DKK.IS.N.M</t>
  </si>
  <si>
    <t>.M.SFUINKV.XX.SAG.XXX.XXXX.SX.XXX.NOK.IS.N.M</t>
  </si>
  <si>
    <t>.M.SFUINKV.XX.SAG.XXX.XXXX.SX.XXX.SEK.IS.N.M</t>
  </si>
  <si>
    <t>.M.SFUINKV.XX.SAG.XXX.XXXX.SX.XXX.CHF.IS.N.M</t>
  </si>
  <si>
    <t>.M.SFUINKV.XX.SAG.XXX.XXXX.SX.XXX.ADR.IS.N.M</t>
  </si>
  <si>
    <t>.M.SFUINKV.XX.THF.XXX.XXXX.SX.XXX.ISK.IS.N.M</t>
  </si>
  <si>
    <t>.M.SFUINKV.XX.THF.XXX.XXXX.SX.XXX.EUR.IS.N.M</t>
  </si>
  <si>
    <t>.M.SFUINKV.XX.THF.XXX.XXXX.SX.XXX.USD.IS.N.M</t>
  </si>
  <si>
    <t>.M.SFUINKV.XX.THF.XXX.XXXX.SX.XXX.GBP.IS.N.M</t>
  </si>
  <si>
    <t>.M.SFUINKV.XX.THF.XXX.XXXX.SX.XXX.JPY.IS.N.M</t>
  </si>
  <si>
    <t>.M.SFUINKV.XX.THF.XXX.XXXX.SX.XXX.DKK.IS.N.M</t>
  </si>
  <si>
    <t>.M.SFUINKV.XX.THF.XXX.XXXX.SX.XXX.NOK.IS.N.M</t>
  </si>
  <si>
    <t>.M.SFUINKV.XX.THF.XXX.XXXX.SX.XXX.SEK.IS.N.M</t>
  </si>
  <si>
    <t>.M.SFUINKV.XX.THF.XXX.XXXX.SX.XXX.CHF.IS.N.M</t>
  </si>
  <si>
    <t>.M.SFUINKV.XX.THF.XXX.XXXX.SX.XXX.ADR.IS.N.M</t>
  </si>
  <si>
    <t>.M.SFUINKV.XX.THH.XXX.XXXX.SX.XXX.ISK.IS.N.M</t>
  </si>
  <si>
    <t>.M.SFUINKV.XX.THH.XXX.XXXX.SX.XXX.EUR.IS.N.M</t>
  </si>
  <si>
    <t>.M.SFUINKV.XX.THH.XXX.XXXX.SX.XXX.USD.IS.N.M</t>
  </si>
  <si>
    <t>.M.SFUINKV.XX.THH.XXX.XXXX.SX.XXX.GBP.IS.N.M</t>
  </si>
  <si>
    <t>.M.SFUINKV.XX.THH.XXX.XXXX.SX.XXX.JPY.IS.N.M</t>
  </si>
  <si>
    <t>.M.SFUINKV.XX.THH.XXX.XXXX.SX.XXX.DKK.IS.N.M</t>
  </si>
  <si>
    <t>.M.SFUINKV.XX.THH.XXX.XXXX.SX.XXX.NOK.IS.N.M</t>
  </si>
  <si>
    <t>.M.SFUINKV.XX.THH.XXX.XXXX.SX.XXX.SEK.IS.N.M</t>
  </si>
  <si>
    <t>.M.SFUINKV.XX.THH.XXX.XXXX.SX.XXX.CHF.IS.N.M</t>
  </si>
  <si>
    <t>.M.SFUINKV.XX.THH.XXX.XXXX.SX.XXX.ADR.IS.N.M</t>
  </si>
  <si>
    <t>.M.SFUINKV.XX.THA.XXX.XXXX.SX.XXX.ISK.IS.N.M</t>
  </si>
  <si>
    <t>.M.SFUINKV.XX.THA.XXX.XXXX.SX.XXX.EUR.IS.N.M</t>
  </si>
  <si>
    <t>.M.SFUINKV.XX.THA.XXX.XXXX.SX.XXX.USD.IS.N.M</t>
  </si>
  <si>
    <t>.M.SFUINKV.XX.THA.XXX.XXXX.SX.XXX.GBP.IS.N.M</t>
  </si>
  <si>
    <t>.M.SFUINKV.XX.THA.XXX.XXXX.SX.XXX.JPY.IS.N.M</t>
  </si>
  <si>
    <t>.M.SFUINKV.XX.THA.XXX.XXXX.SX.XXX.DKK.IS.N.M</t>
  </si>
  <si>
    <t>.M.SFUINKV.XX.THA.XXX.XXXX.SX.XXX.NOK.IS.N.M</t>
  </si>
  <si>
    <t>.M.SFUINKV.XX.THA.XXX.XXXX.SX.XXX.SEK.IS.N.M</t>
  </si>
  <si>
    <t>.M.SFUINKV.XX.THA.XXX.XXXX.SX.XXX.CHF.IS.N.M</t>
  </si>
  <si>
    <t>.M.SFUINKV.XX.THA.XXX.XXXX.SX.XXX.ADR.IS.N.M</t>
  </si>
  <si>
    <t>.M.SFUINKV.XX.OFL.XXX.XXXX.SX.XXX.ISK.IS.N.M</t>
  </si>
  <si>
    <t>.M.SFUINKV.XX.OFL.XXX.XXXX.SX.XXX.EUR.IS.N.M</t>
  </si>
  <si>
    <t>.M.SFUINKV.XX.OFL.XXX.XXXX.SX.XXX.USD.IS.N.M</t>
  </si>
  <si>
    <t>.M.SFUINKV.XX.OFL.XXX.XXXX.SX.XXX.GBP.IS.N.M</t>
  </si>
  <si>
    <t>.M.SFUINKV.XX.OFL.XXX.XXXX.SX.XXX.JPY.IS.N.M</t>
  </si>
  <si>
    <t>.M.SFUINKV.XX.OFL.XXX.XXXX.SX.XXX.DKK.IS.N.M</t>
  </si>
  <si>
    <t>.M.SFUINKV.XX.OFL.XXX.XXXX.SX.XXX.NOK.IS.N.M</t>
  </si>
  <si>
    <t>.M.SFUINKV.XX.OFL.XXX.XXXX.SX.XXX.SEK.IS.N.M</t>
  </si>
  <si>
    <t>.M.SFUINKV.XX.OFL.XXX.XXXX.SX.XXX.CHF.IS.N.M</t>
  </si>
  <si>
    <t>.M.SFUINKV.XX.OFL.XXX.XXXX.SX.XXX.ADR.IS.N.M</t>
  </si>
  <si>
    <t>.M.SFUINOI.XX.LAB.XXX.XXXX.SX.XXX.ISK.IS.N.M</t>
  </si>
  <si>
    <t>.M.SFUINOI.XX.LAB.XXX.XXXX.SX.XXX.EUR.IS.N.M</t>
  </si>
  <si>
    <t>.M.SFUINOI.XX.LAB.XXX.XXXX.SX.XXX.USD.IS.N.M</t>
  </si>
  <si>
    <t>.M.SFUINOI.XX.LAB.XXX.XXXX.SX.XXX.GBP.IS.N.M</t>
  </si>
  <si>
    <t>.M.SFUINOI.XX.LAB.XXX.XXXX.SX.XXX.JPY.IS.N.M</t>
  </si>
  <si>
    <t>.M.SFUINOI.XX.LAB.XXX.XXXX.SX.XXX.DKK.IS.N.M</t>
  </si>
  <si>
    <t>.M.SFUINOI.XX.LAB.XXX.XXXX.SX.XXX.NOK.IS.N.M</t>
  </si>
  <si>
    <t>.M.SFUINOI.XX.LAB.XXX.XXXX.SX.XXX.SEK.IS.N.M</t>
  </si>
  <si>
    <t>.M.SFUINOI.XX.LAB.XXX.XXXX.SX.XXX.CHF.IS.N.M</t>
  </si>
  <si>
    <t>.M.SFUINOI.XX.LAB.XXX.XXXX.SX.XXX.ADR.IS.N.M</t>
  </si>
  <si>
    <t>.M.SFUINOI.XX.SJA.XXX.XXXX.SX.XXX.ISK.IS.N.M</t>
  </si>
  <si>
    <t>.M.SFUINOI.XX.SJA.XXX.XXXX.SX.XXX.EUR.IS.N.M</t>
  </si>
  <si>
    <t>.M.SFUINOI.XX.SJA.XXX.XXXX.SX.XXX.USD.IS.N.M</t>
  </si>
  <si>
    <t>.M.SFUINOI.XX.SJA.XXX.XXXX.SX.XXX.GBP.IS.N.M</t>
  </si>
  <si>
    <t>.M.SFUINOI.XX.SJA.XXX.XXXX.SX.XXX.JPY.IS.N.M</t>
  </si>
  <si>
    <t>.M.SFUINOI.XX.SJA.XXX.XXXX.SX.XXX.DKK.IS.N.M</t>
  </si>
  <si>
    <t>.M.SFUINOI.XX.SJA.XXX.XXXX.SX.XXX.NOK.IS.N.M</t>
  </si>
  <si>
    <t>.M.SFUINOI.XX.SJA.XXX.XXXX.SX.XXX.SEK.IS.N.M</t>
  </si>
  <si>
    <t>.M.SFUINOI.XX.SJA.XXX.XXXX.SX.XXX.CHF.IS.N.M</t>
  </si>
  <si>
    <t>.M.SFUINOI.XX.SJA.XXX.XXXX.SX.XXX.ADR.IS.N.M</t>
  </si>
  <si>
    <t>.M.SFUINOI.XX.ILA.XXX.XXXX.SX.XXX.ISK.IS.N.M</t>
  </si>
  <si>
    <t>.M.SFUINOI.XX.ILA.XXX.XXXX.SX.XXX.EUR.IS.N.M</t>
  </si>
  <si>
    <t>.M.SFUINOI.XX.ILA.XXX.XXXX.SX.XXX.USD.IS.N.M</t>
  </si>
  <si>
    <t>.M.SFUINOI.XX.ILA.XXX.XXXX.SX.XXX.GBP.IS.N.M</t>
  </si>
  <si>
    <t>.M.SFUINOI.XX.ILA.XXX.XXXX.SX.XXX.JPY.IS.N.M</t>
  </si>
  <si>
    <t>.M.SFUINOI.XX.ILA.XXX.XXXX.SX.XXX.DKK.IS.N.M</t>
  </si>
  <si>
    <t>.M.SFUINOI.XX.ILA.XXX.XXXX.SX.XXX.NOK.IS.N.M</t>
  </si>
  <si>
    <t>.M.SFUINOI.XX.ILA.XXX.XXXX.SX.XXX.SEK.IS.N.M</t>
  </si>
  <si>
    <t>.M.SFUINOI.XX.ILA.XXX.XXXX.SX.XXX.CHF.IS.N.M</t>
  </si>
  <si>
    <t>.M.SFUINOI.XX.ILA.XXX.XXXX.SX.XXX.ADR.IS.N.M</t>
  </si>
  <si>
    <t>.M.SFUINOI.XX.ISJ.XXX.XXXX.SX.XXX.ISK.IS.N.M</t>
  </si>
  <si>
    <t>.M.SFUINOI.XX.ISJ.XXX.XXXX.SX.XXX.EUR.IS.N.M</t>
  </si>
  <si>
    <t>.M.SFUINOI.XX.ISJ.XXX.XXXX.SX.XXX.USD.IS.N.M</t>
  </si>
  <si>
    <t>.M.SFUINOI.XX.ISJ.XXX.XXXX.SX.XXX.GBP.IS.N.M</t>
  </si>
  <si>
    <t>.M.SFUINOI.XX.ISJ.XXX.XXXX.SX.XXX.JPY.IS.N.M</t>
  </si>
  <si>
    <t>.M.SFUINOI.XX.ISJ.XXX.XXXX.SX.XXX.DKK.IS.N.M</t>
  </si>
  <si>
    <t>.M.SFUINOI.XX.ISJ.XXX.XXXX.SX.XXX.NOK.IS.N.M</t>
  </si>
  <si>
    <t>.M.SFUINOI.XX.ISJ.XXX.XXXX.SX.XXX.SEK.IS.N.M</t>
  </si>
  <si>
    <t>.M.SFUINOI.XX.ISJ.XXX.XXXX.SX.XXX.CHF.IS.N.M</t>
  </si>
  <si>
    <t>.M.SFUINOI.XX.ISJ.XXX.XXXX.SX.XXX.ADR.IS.N.M</t>
  </si>
  <si>
    <t>.M.SFUINOI.XX.IAN.XXX.XXXX.SX.XXX.ISK.IS.N.M</t>
  </si>
  <si>
    <t>.M.SFUINOI.XX.IAN.XXX.XXXX.SX.XXX.EUR.IS.N.M</t>
  </si>
  <si>
    <t>.M.SFUINOI.XX.IAN.XXX.XXXX.SX.XXX.USD.IS.N.M</t>
  </si>
  <si>
    <t>.M.SFUINOI.XX.IAN.XXX.XXXX.SX.XXX.GBP.IS.N.M</t>
  </si>
  <si>
    <t>.M.SFUINOI.XX.IAN.XXX.XXXX.SX.XXX.JPY.IS.N.M</t>
  </si>
  <si>
    <t>.M.SFUINOI.XX.IAN.XXX.XXXX.SX.XXX.DKK.IS.N.M</t>
  </si>
  <si>
    <t>.M.SFUINOI.XX.IAN.XXX.XXXX.SX.XXX.NOK.IS.N.M</t>
  </si>
  <si>
    <t>.M.SFUINOI.XX.IAN.XXX.XXXX.SX.XXX.SEK.IS.N.M</t>
  </si>
  <si>
    <t>.M.SFUINOI.XX.IAN.XXX.XXXX.SX.XXX.CHF.IS.N.M</t>
  </si>
  <si>
    <t>.M.SFUINOI.XX.IAN.XXX.XXXX.SX.XXX.ADR.IS.N.M</t>
  </si>
  <si>
    <t>.M.SFUINOI.XX.RAF.XXX.XXXX.SX.XXX.ISK.IS.N.M</t>
  </si>
  <si>
    <t>.M.SFUINOI.XX.RAF.XXX.XXXX.SX.XXX.EUR.IS.N.M</t>
  </si>
  <si>
    <t>.M.SFUINOI.XX.RAF.XXX.XXXX.SX.XXX.USD.IS.N.M</t>
  </si>
  <si>
    <t>.M.SFUINOI.XX.RAF.XXX.XXXX.SX.XXX.GBP.IS.N.M</t>
  </si>
  <si>
    <t>.M.SFUINOI.XX.RAF.XXX.XXXX.SX.XXX.JPY.IS.N.M</t>
  </si>
  <si>
    <t>.M.SFUINOI.XX.RAF.XXX.XXXX.SX.XXX.DKK.IS.N.M</t>
  </si>
  <si>
    <t>.M.SFUINOI.XX.RAF.XXX.XXXX.SX.XXX.NOK.IS.N.M</t>
  </si>
  <si>
    <t>.M.SFUINOI.XX.RAF.XXX.XXXX.SX.XXX.SEK.IS.N.M</t>
  </si>
  <si>
    <t>.M.SFUINOI.XX.RAF.XXX.XXXX.SX.XXX.CHF.IS.N.M</t>
  </si>
  <si>
    <t>.M.SFUINOI.XX.RAF.XXX.XXXX.SX.XXX.ADR.IS.N.M</t>
  </si>
  <si>
    <t>.M.SFUINOI.XX.MAN.XXX.XXXX.SX.XXX.ISK.IS.N.M</t>
  </si>
  <si>
    <t>.M.SFUINOI.XX.MAN.XXX.XXXX.SX.XXX.EUR.IS.N.M</t>
  </si>
  <si>
    <t>.M.SFUINOI.XX.MAN.XXX.XXXX.SX.XXX.USD.IS.N.M</t>
  </si>
  <si>
    <t>.M.SFUINOI.XX.MAN.XXX.XXXX.SX.XXX.GBP.IS.N.M</t>
  </si>
  <si>
    <t>.M.SFUINOI.XX.MAN.XXX.XXXX.SX.XXX.JPY.IS.N.M</t>
  </si>
  <si>
    <t>.M.SFUINOI.XX.MAN.XXX.XXXX.SX.XXX.DKK.IS.N.M</t>
  </si>
  <si>
    <t>.M.SFUINOI.XX.MAN.XXX.XXXX.SX.XXX.NOK.IS.N.M</t>
  </si>
  <si>
    <t>.M.SFUINOI.XX.MAN.XXX.XXXX.SX.XXX.SEK.IS.N.M</t>
  </si>
  <si>
    <t>.M.SFUINOI.XX.MAN.XXX.XXXX.SX.XXX.CHF.IS.N.M</t>
  </si>
  <si>
    <t>.M.SFUINOI.XX.MAN.XXX.XXXX.SX.XXX.ADR.IS.N.M</t>
  </si>
  <si>
    <t>.M.SFUINOI.XX.VEN.XXX.XXXX.SX.XXX.ISK.IS.N.M</t>
  </si>
  <si>
    <t>.M.SFUINOI.XX.VEN.XXX.XXXX.SX.XXX.EUR.IS.N.M</t>
  </si>
  <si>
    <t>.M.SFUINOI.XX.VEN.XXX.XXXX.SX.XXX.USD.IS.N.M</t>
  </si>
  <si>
    <t>.M.SFUINOI.XX.VEN.XXX.XXXX.SX.XXX.GBP.IS.N.M</t>
  </si>
  <si>
    <t>.M.SFUINOI.XX.VEN.XXX.XXXX.SX.XXX.JPY.IS.N.M</t>
  </si>
  <si>
    <t>.M.SFUINOI.XX.VEN.XXX.XXXX.SX.XXX.DKK.IS.N.M</t>
  </si>
  <si>
    <t>.M.SFUINOI.XX.VEN.XXX.XXXX.SX.XXX.NOK.IS.N.M</t>
  </si>
  <si>
    <t>.M.SFUINOI.XX.VEN.XXX.XXXX.SX.XXX.SEK.IS.N.M</t>
  </si>
  <si>
    <t>.M.SFUINOI.XX.VEN.XXX.XXXX.SX.XXX.CHF.IS.N.M</t>
  </si>
  <si>
    <t>.M.SFUINOI.XX.VEN.XXX.XXXX.SX.XXX.ADR.IS.N.M</t>
  </si>
  <si>
    <t>.M.SFUINOI.XX.SAG.XXX.XXXX.SX.XXX.ISK.IS.N.M</t>
  </si>
  <si>
    <t>.M.SFUINOI.XX.SAG.XXX.XXXX.SX.XXX.EUR.IS.N.M</t>
  </si>
  <si>
    <t>.M.SFUINOI.XX.SAG.XXX.XXXX.SX.XXX.USD.IS.N.M</t>
  </si>
  <si>
    <t>.M.SFUINOI.XX.SAG.XXX.XXXX.SX.XXX.GBP.IS.N.M</t>
  </si>
  <si>
    <t>.M.SFUINOI.XX.SAG.XXX.XXXX.SX.XXX.JPY.IS.N.M</t>
  </si>
  <si>
    <t>.M.SFUINOI.XX.SAG.XXX.XXXX.SX.XXX.DKK.IS.N.M</t>
  </si>
  <si>
    <t>.M.SFUINOI.XX.SAG.XXX.XXXX.SX.XXX.NOK.IS.N.M</t>
  </si>
  <si>
    <t>.M.SFUINOI.XX.SAG.XXX.XXXX.SX.XXX.SEK.IS.N.M</t>
  </si>
  <si>
    <t>.M.SFUINOI.XX.SAG.XXX.XXXX.SX.XXX.CHF.IS.N.M</t>
  </si>
  <si>
    <t>.M.SFUINOI.XX.SAG.XXX.XXXX.SX.XXX.ADR.IS.N.M</t>
  </si>
  <si>
    <t>.M.SFUINOI.XX.THF.XXX.XXXX.SX.XXX.ISK.IS.N.M</t>
  </si>
  <si>
    <t>.M.SFUINOI.XX.THF.XXX.XXXX.SX.XXX.EUR.IS.N.M</t>
  </si>
  <si>
    <t>.M.SFUINOI.XX.THF.XXX.XXXX.SX.XXX.USD.IS.N.M</t>
  </si>
  <si>
    <t>.M.SFUINOI.XX.THF.XXX.XXXX.SX.XXX.GBP.IS.N.M</t>
  </si>
  <si>
    <t>.M.SFUINOI.XX.THF.XXX.XXXX.SX.XXX.JPY.IS.N.M</t>
  </si>
  <si>
    <t>.M.SFUINOI.XX.THF.XXX.XXXX.SX.XXX.DKK.IS.N.M</t>
  </si>
  <si>
    <t>.M.SFUINOI.XX.THF.XXX.XXXX.SX.XXX.NOK.IS.N.M</t>
  </si>
  <si>
    <t>.M.SFUINOI.XX.THF.XXX.XXXX.SX.XXX.SEK.IS.N.M</t>
  </si>
  <si>
    <t>.M.SFUINOI.XX.THF.XXX.XXXX.SX.XXX.CHF.IS.N.M</t>
  </si>
  <si>
    <t>.M.SFUINOI.XX.THF.XXX.XXXX.SX.XXX.ADR.IS.N.M</t>
  </si>
  <si>
    <t>.M.SFUINOI.XX.THH.XXX.XXXX.SX.XXX.ISK.IS.N.M</t>
  </si>
  <si>
    <t>.M.SFUINOI.XX.THH.XXX.XXXX.SX.XXX.EUR.IS.N.M</t>
  </si>
  <si>
    <t>.M.SFUINOI.XX.THH.XXX.XXXX.SX.XXX.USD.IS.N.M</t>
  </si>
  <si>
    <t>.M.SFUINOI.XX.THH.XXX.XXXX.SX.XXX.GBP.IS.N.M</t>
  </si>
  <si>
    <t>.M.SFUINOI.XX.THH.XXX.XXXX.SX.XXX.JPY.IS.N.M</t>
  </si>
  <si>
    <t>.M.SFUINOI.XX.THH.XXX.XXXX.SX.XXX.DKK.IS.N.M</t>
  </si>
  <si>
    <t>.M.SFUINOI.XX.THH.XXX.XXXX.SX.XXX.NOK.IS.N.M</t>
  </si>
  <si>
    <t>.M.SFUINOI.XX.THH.XXX.XXXX.SX.XXX.SEK.IS.N.M</t>
  </si>
  <si>
    <t>.M.SFUINOI.XX.THH.XXX.XXXX.SX.XXX.CHF.IS.N.M</t>
  </si>
  <si>
    <t>.M.SFUINOI.XX.THH.XXX.XXXX.SX.XXX.ADR.IS.N.M</t>
  </si>
  <si>
    <t>.M.SFUINOI.XX.THA.XXX.XXXX.SX.XXX.ISK.IS.N.M</t>
  </si>
  <si>
    <t>.M.SFUINOI.XX.THA.XXX.XXXX.SX.XXX.EUR.IS.N.M</t>
  </si>
  <si>
    <t>.M.SFUINOI.XX.THA.XXX.XXXX.SX.XXX.USD.IS.N.M</t>
  </si>
  <si>
    <t>.M.SFUINOI.XX.THA.XXX.XXXX.SX.XXX.GBP.IS.N.M</t>
  </si>
  <si>
    <t>.M.SFUINOI.XX.THA.XXX.XXXX.SX.XXX.JPY.IS.N.M</t>
  </si>
  <si>
    <t>.M.SFUINOI.XX.THA.XXX.XXXX.SX.XXX.DKK.IS.N.M</t>
  </si>
  <si>
    <t>.M.SFUINOI.XX.THA.XXX.XXXX.SX.XXX.NOK.IS.N.M</t>
  </si>
  <si>
    <t>.M.SFUINOI.XX.THA.XXX.XXXX.SX.XXX.SEK.IS.N.M</t>
  </si>
  <si>
    <t>.M.SFUINOI.XX.THA.XXX.XXXX.SX.XXX.CHF.IS.N.M</t>
  </si>
  <si>
    <t>.M.SFUINOI.XX.THA.XXX.XXXX.SX.XXX.ADR.IS.N.M</t>
  </si>
  <si>
    <t>.M.SFUINOI.XX.OFL.XXX.XXXX.SX.XXX.ISK.IS.N.M</t>
  </si>
  <si>
    <t>.M.SFUINOI.XX.OFL.XXX.XXXX.SX.XXX.EUR.IS.N.M</t>
  </si>
  <si>
    <t>.M.SFUINOI.XX.OFL.XXX.XXXX.SX.XXX.USD.IS.N.M</t>
  </si>
  <si>
    <t>.M.SFUINOI.XX.OFL.XXX.XXXX.SX.XXX.GBP.IS.N.M</t>
  </si>
  <si>
    <t>.M.SFUINOI.XX.OFL.XXX.XXXX.SX.XXX.JPY.IS.N.M</t>
  </si>
  <si>
    <t>.M.SFUINOI.XX.OFL.XXX.XXXX.SX.XXX.DKK.IS.N.M</t>
  </si>
  <si>
    <t>.M.SFUINOI.XX.OFL.XXX.XXXX.SX.XXX.NOK.IS.N.M</t>
  </si>
  <si>
    <t>.M.SFUINOI.XX.OFL.XXX.XXXX.SX.XXX.SEK.IS.N.M</t>
  </si>
  <si>
    <t>.M.SFUINOI.XX.OFL.XXX.XXXX.SX.XXX.CHF.IS.N.M</t>
  </si>
  <si>
    <t>.M.SFUINOI.XX.OFL.XXX.XXXX.SX.XXX.ADR.IS.N.M</t>
  </si>
  <si>
    <t>.M.SFUINVI.XX.LAB.XXX.XXXX.SV.XXX.ISK.IS.N.M</t>
  </si>
  <si>
    <t>.M.SFUINVI.XX.SJA.XXX.XXXX.SV.XXX.ISK.IS.N.M</t>
  </si>
  <si>
    <t>.M.SFUINVI.XX.ILA.XXX.XXXX.SV.XXX.ISK.IS.N.M</t>
  </si>
  <si>
    <t>.M.SFUINVI.XX.ISJ.XXX.XXXX.SV.XXX.ISK.IS.N.M</t>
  </si>
  <si>
    <t>.M.SFUINVI.XX.IAN.XXX.XXXX.SV.XXX.ISK.IS.N.M</t>
  </si>
  <si>
    <t>.M.SFUINVI.XX.RAF.XXX.XXXX.SV.XXX.ISK.IS.N.M</t>
  </si>
  <si>
    <t>.M.SFUINVI.XX.MAN.XXX.XXXX.SV.XXX.ISK.IS.N.M</t>
  </si>
  <si>
    <t>.M.SFUINVI.XX.VEN.XXX.XXXX.SV.XXX.ISK.IS.N.M</t>
  </si>
  <si>
    <t>.M.SFUINVI.XX.SAG.XXX.XXXX.SV.XXX.ISK.IS.N.M</t>
  </si>
  <si>
    <t>.M.SFUINVI.XX.THF.XXX.XXXX.SV.XXX.ISK.IS.N.M</t>
  </si>
  <si>
    <t>.M.SFUINVI.XX.THH.XXX.XXXX.SV.XXX.ISK.IS.N.M</t>
  </si>
  <si>
    <t>.M.SFUINVI.XX.THA.XXX.XXXX.SV.XXX.ISK.IS.N.M</t>
  </si>
  <si>
    <t>.M.SFUINVI.XX.OFL.XXX.XXXX.SV.XXX.ISK.IS.N.M</t>
  </si>
  <si>
    <t>.M.SFUINBI.XX.LAB.XXX.XXXX.SX.XXX.ISK.IS.N.M</t>
  </si>
  <si>
    <t>.M.SFUINBI.XX.LAB.XXX.XXXX.SX.XXX.EUR.IS.N.M</t>
  </si>
  <si>
    <t>.M.SFUINBI.XX.LAB.XXX.XXXX.SX.XXX.USD.IS.N.M</t>
  </si>
  <si>
    <t>.M.SFUINBI.XX.LAB.XXX.XXXX.SX.XXX.GBP.IS.N.M</t>
  </si>
  <si>
    <t>.M.SFUINBI.XX.LAB.XXX.XXXX.SX.XXX.JPY.IS.N.M</t>
  </si>
  <si>
    <t>.M.SFUINBI.XX.LAB.XXX.XXXX.SX.XXX.DKK.IS.N.M</t>
  </si>
  <si>
    <t>.M.SFUINBI.XX.LAB.XXX.XXXX.SX.XXX.NOK.IS.N.M</t>
  </si>
  <si>
    <t>.M.SFUINBI.XX.LAB.XXX.XXXX.SX.XXX.SEK.IS.N.M</t>
  </si>
  <si>
    <t>.M.SFUINBI.XX.LAB.XXX.XXXX.SX.XXX.CHF.IS.N.M</t>
  </si>
  <si>
    <t>.M.SFUINBI.XX.LAB.XXX.XXXX.SX.XXX.ADR.IS.N.M</t>
  </si>
  <si>
    <t>.M.SFUINBI.XX.SJA.XXX.XXXX.SX.XXX.ISK.IS.N.M</t>
  </si>
  <si>
    <t>.M.SFUINBI.XX.SJA.XXX.XXXX.SX.XXX.EUR.IS.N.M</t>
  </si>
  <si>
    <t>.M.SFUINBI.XX.SJA.XXX.XXXX.SX.XXX.USD.IS.N.M</t>
  </si>
  <si>
    <t>.M.SFUINBI.XX.SJA.XXX.XXXX.SX.XXX.GBP.IS.N.M</t>
  </si>
  <si>
    <t>.M.SFUINBI.XX.SJA.XXX.XXXX.SX.XXX.JPY.IS.N.M</t>
  </si>
  <si>
    <t>.M.SFUINBI.XX.SJA.XXX.XXXX.SX.XXX.DKK.IS.N.M</t>
  </si>
  <si>
    <t>.M.SFUINBI.XX.SJA.XXX.XXXX.SX.XXX.NOK.IS.N.M</t>
  </si>
  <si>
    <t>.M.SFUINBI.XX.SJA.XXX.XXXX.SX.XXX.SEK.IS.N.M</t>
  </si>
  <si>
    <t>.M.SFUINBI.XX.SJA.XXX.XXXX.SX.XXX.CHF.IS.N.M</t>
  </si>
  <si>
    <t>.M.SFUINBI.XX.SJA.XXX.XXXX.SX.XXX.ADR.IS.N.M</t>
  </si>
  <si>
    <t>.M.SFUINBI.XX.ILA.XXX.XXXX.SX.XXX.ISK.IS.N.M</t>
  </si>
  <si>
    <t>.M.SFUINBI.XX.ILA.XXX.XXXX.SX.XXX.EUR.IS.N.M</t>
  </si>
  <si>
    <t>.M.SFUINBI.XX.ILA.XXX.XXXX.SX.XXX.USD.IS.N.M</t>
  </si>
  <si>
    <t>.M.SFUINBI.XX.ILA.XXX.XXXX.SX.XXX.GBP.IS.N.M</t>
  </si>
  <si>
    <t>.M.SFUINBI.XX.ILA.XXX.XXXX.SX.XXX.JPY.IS.N.M</t>
  </si>
  <si>
    <t>.M.SFUINBI.XX.ILA.XXX.XXXX.SX.XXX.DKK.IS.N.M</t>
  </si>
  <si>
    <t>.M.SFUINBI.XX.ILA.XXX.XXXX.SX.XXX.NOK.IS.N.M</t>
  </si>
  <si>
    <t>.M.SFUINBI.XX.ILA.XXX.XXXX.SX.XXX.SEK.IS.N.M</t>
  </si>
  <si>
    <t>.M.SFUINBI.XX.ILA.XXX.XXXX.SX.XXX.CHF.IS.N.M</t>
  </si>
  <si>
    <t>.M.SFUINBI.XX.ILA.XXX.XXXX.SX.XXX.ADR.IS.N.M</t>
  </si>
  <si>
    <t>.M.SFUINBI.XX.ISJ.XXX.XXXX.SX.XXX.ISK.IS.N.M</t>
  </si>
  <si>
    <t>.M.SFUINBI.XX.ISJ.XXX.XXXX.SX.XXX.EUR.IS.N.M</t>
  </si>
  <si>
    <t>.M.SFUINBI.XX.ISJ.XXX.XXXX.SX.XXX.USD.IS.N.M</t>
  </si>
  <si>
    <t>.M.SFUINBI.XX.ISJ.XXX.XXXX.SX.XXX.GBP.IS.N.M</t>
  </si>
  <si>
    <t>.M.SFUINBI.XX.ISJ.XXX.XXXX.SX.XXX.JPY.IS.N.M</t>
  </si>
  <si>
    <t>.M.SFUINBI.XX.ISJ.XXX.XXXX.SX.XXX.DKK.IS.N.M</t>
  </si>
  <si>
    <t>.M.SFUINBI.XX.ISJ.XXX.XXXX.SX.XXX.NOK.IS.N.M</t>
  </si>
  <si>
    <t>.M.SFUINBI.XX.ISJ.XXX.XXXX.SX.XXX.SEK.IS.N.M</t>
  </si>
  <si>
    <t>.M.SFUINBI.XX.ISJ.XXX.XXXX.SX.XXX.CHF.IS.N.M</t>
  </si>
  <si>
    <t>.M.SFUINBI.XX.ISJ.XXX.XXXX.SX.XXX.ADR.IS.N.M</t>
  </si>
  <si>
    <t>.M.SFUINBI.XX.IAN.XXX.XXXX.SX.XXX.ISK.IS.N.M</t>
  </si>
  <si>
    <t>.M.SFUINBI.XX.IAN.XXX.XXXX.SX.XXX.EUR.IS.N.M</t>
  </si>
  <si>
    <t>.M.SFUINBI.XX.IAN.XXX.XXXX.SX.XXX.USD.IS.N.M</t>
  </si>
  <si>
    <t>.M.SFUINBI.XX.IAN.XXX.XXXX.SX.XXX.GBP.IS.N.M</t>
  </si>
  <si>
    <t>.M.SFUINBI.XX.IAN.XXX.XXXX.SX.XXX.JPY.IS.N.M</t>
  </si>
  <si>
    <t>.M.SFUINBI.XX.IAN.XXX.XXXX.SX.XXX.DKK.IS.N.M</t>
  </si>
  <si>
    <t>.M.SFUINBI.XX.IAN.XXX.XXXX.SX.XXX.NOK.IS.N.M</t>
  </si>
  <si>
    <t>.M.SFUINBI.XX.IAN.XXX.XXXX.SX.XXX.SEK.IS.N.M</t>
  </si>
  <si>
    <t>.M.SFUINBI.XX.IAN.XXX.XXXX.SX.XXX.CHF.IS.N.M</t>
  </si>
  <si>
    <t>.M.SFUINBI.XX.IAN.XXX.XXXX.SX.XXX.ADR.IS.N.M</t>
  </si>
  <si>
    <t>.M.SFUINBI.XX.RAF.XXX.XXXX.SX.XXX.ISK.IS.N.M</t>
  </si>
  <si>
    <t>.M.SFUINBI.XX.RAF.XXX.XXXX.SX.XXX.EUR.IS.N.M</t>
  </si>
  <si>
    <t>.M.SFUINBI.XX.RAF.XXX.XXXX.SX.XXX.USD.IS.N.M</t>
  </si>
  <si>
    <t>.M.SFUINBI.XX.RAF.XXX.XXXX.SX.XXX.GBP.IS.N.M</t>
  </si>
  <si>
    <t>.M.SFUINBI.XX.RAF.XXX.XXXX.SX.XXX.JPY.IS.N.M</t>
  </si>
  <si>
    <t>.M.SFUINBI.XX.RAF.XXX.XXXX.SX.XXX.DKK.IS.N.M</t>
  </si>
  <si>
    <t>.M.SFUINBI.XX.RAF.XXX.XXXX.SX.XXX.NOK.IS.N.M</t>
  </si>
  <si>
    <t>.M.SFUINBI.XX.RAF.XXX.XXXX.SX.XXX.SEK.IS.N.M</t>
  </si>
  <si>
    <t>.M.SFUINBI.XX.RAF.XXX.XXXX.SX.XXX.CHF.IS.N.M</t>
  </si>
  <si>
    <t>.M.SFUINBI.XX.RAF.XXX.XXXX.SX.XXX.ADR.IS.N.M</t>
  </si>
  <si>
    <t>.M.SFUINBI.XX.MAN.XXX.XXXX.SX.XXX.ISK.IS.N.M</t>
  </si>
  <si>
    <t>.M.SFUINBI.XX.MAN.XXX.XXXX.SX.XXX.EUR.IS.N.M</t>
  </si>
  <si>
    <t>.M.SFUINBI.XX.MAN.XXX.XXXX.SX.XXX.USD.IS.N.M</t>
  </si>
  <si>
    <t>.M.SFUINBI.XX.MAN.XXX.XXXX.SX.XXX.GBP.IS.N.M</t>
  </si>
  <si>
    <t>.M.SFUINBI.XX.MAN.XXX.XXXX.SX.XXX.JPY.IS.N.M</t>
  </si>
  <si>
    <t>.M.SFUINBI.XX.MAN.XXX.XXXX.SX.XXX.DKK.IS.N.M</t>
  </si>
  <si>
    <t>.M.SFUINBI.XX.MAN.XXX.XXXX.SX.XXX.NOK.IS.N.M</t>
  </si>
  <si>
    <t>.M.SFUINBI.XX.MAN.XXX.XXXX.SX.XXX.SEK.IS.N.M</t>
  </si>
  <si>
    <t>.M.SFUINBI.XX.MAN.XXX.XXXX.SX.XXX.CHF.IS.N.M</t>
  </si>
  <si>
    <t>.M.SFUINBI.XX.MAN.XXX.XXXX.SX.XXX.ADR.IS.N.M</t>
  </si>
  <si>
    <t>.M.SFUINBI.XX.VEN.XXX.XXXX.SX.XXX.ISK.IS.N.M</t>
  </si>
  <si>
    <t>.M.SFUINBI.XX.VEN.XXX.XXXX.SX.XXX.EUR.IS.N.M</t>
  </si>
  <si>
    <t>.M.SFUINBI.XX.VEN.XXX.XXXX.SX.XXX.USD.IS.N.M</t>
  </si>
  <si>
    <t>.M.SFUINBI.XX.VEN.XXX.XXXX.SX.XXX.GBP.IS.N.M</t>
  </si>
  <si>
    <t>.M.SFUINBI.XX.VEN.XXX.XXXX.SX.XXX.JPY.IS.N.M</t>
  </si>
  <si>
    <t>.M.SFUINBI.XX.VEN.XXX.XXXX.SX.XXX.DKK.IS.N.M</t>
  </si>
  <si>
    <t>.M.SFUINBI.XX.VEN.XXX.XXXX.SX.XXX.NOK.IS.N.M</t>
  </si>
  <si>
    <t>.M.SFUINBI.XX.VEN.XXX.XXXX.SX.XXX.SEK.IS.N.M</t>
  </si>
  <si>
    <t>.M.SFUINBI.XX.VEN.XXX.XXXX.SX.XXX.CHF.IS.N.M</t>
  </si>
  <si>
    <t>.M.SFUINBI.XX.VEN.XXX.XXXX.SX.XXX.ADR.IS.N.M</t>
  </si>
  <si>
    <t>.M.SFUINBI.XX.SAG.XXX.XXXX.SX.XXX.ISK.IS.N.M</t>
  </si>
  <si>
    <t>.M.SFUINBI.XX.SAG.XXX.XXXX.SX.XXX.EUR.IS.N.M</t>
  </si>
  <si>
    <t>.M.SFUINBI.XX.SAG.XXX.XXXX.SX.XXX.USD.IS.N.M</t>
  </si>
  <si>
    <t>.M.SFUINBI.XX.SAG.XXX.XXXX.SX.XXX.GBP.IS.N.M</t>
  </si>
  <si>
    <t>.M.SFUINBI.XX.SAG.XXX.XXXX.SX.XXX.JPY.IS.N.M</t>
  </si>
  <si>
    <t>.M.SFUINBI.XX.SAG.XXX.XXXX.SX.XXX.DKK.IS.N.M</t>
  </si>
  <si>
    <t>.M.SFUINBI.XX.SAG.XXX.XXXX.SX.XXX.NOK.IS.N.M</t>
  </si>
  <si>
    <t>.M.SFUINBI.XX.SAG.XXX.XXXX.SX.XXX.SEK.IS.N.M</t>
  </si>
  <si>
    <t>.M.SFUINBI.XX.SAG.XXX.XXXX.SX.XXX.CHF.IS.N.M</t>
  </si>
  <si>
    <t>.M.SFUINBI.XX.SAG.XXX.XXXX.SX.XXX.ADR.IS.N.M</t>
  </si>
  <si>
    <t>.M.SFUINBI.XX.THF.XXX.XXXX.SX.XXX.ISK.IS.N.M</t>
  </si>
  <si>
    <t>.M.SFUINBI.XX.THF.XXX.XXXX.SX.XXX.EUR.IS.N.M</t>
  </si>
  <si>
    <t>.M.SFUINBI.XX.THF.XXX.XXXX.SX.XXX.USD.IS.N.M</t>
  </si>
  <si>
    <t>.M.SFUINBI.XX.THF.XXX.XXXX.SX.XXX.GBP.IS.N.M</t>
  </si>
  <si>
    <t>.M.SFUINBI.XX.THF.XXX.XXXX.SX.XXX.JPY.IS.N.M</t>
  </si>
  <si>
    <t>.M.SFUINBI.XX.THF.XXX.XXXX.SX.XXX.DKK.IS.N.M</t>
  </si>
  <si>
    <t>.M.SFUINBI.XX.THF.XXX.XXXX.SX.XXX.NOK.IS.N.M</t>
  </si>
  <si>
    <t>.M.SFUINBI.XX.THF.XXX.XXXX.SX.XXX.SEK.IS.N.M</t>
  </si>
  <si>
    <t>.M.SFUINBI.XX.THF.XXX.XXXX.SX.XXX.CHF.IS.N.M</t>
  </si>
  <si>
    <t>.M.SFUINBI.XX.THF.XXX.XXXX.SX.XXX.ADR.IS.N.M</t>
  </si>
  <si>
    <t>.M.SFUINBI.XX.THH.XXX.XXXX.SX.XXX.ISK.IS.N.M</t>
  </si>
  <si>
    <t>.M.SFUINBI.XX.THH.XXX.XXXX.SX.XXX.EUR.IS.N.M</t>
  </si>
  <si>
    <t>.M.SFUINBI.XX.THH.XXX.XXXX.SX.XXX.USD.IS.N.M</t>
  </si>
  <si>
    <t>.M.SFUINBI.XX.THH.XXX.XXXX.SX.XXX.GBP.IS.N.M</t>
  </si>
  <si>
    <t>.M.SFUINBI.XX.THH.XXX.XXXX.SX.XXX.JPY.IS.N.M</t>
  </si>
  <si>
    <t>.M.SFUINBI.XX.THH.XXX.XXXX.SX.XXX.DKK.IS.N.M</t>
  </si>
  <si>
    <t>.M.SFUINBI.XX.THH.XXX.XXXX.SX.XXX.NOK.IS.N.M</t>
  </si>
  <si>
    <t>.M.SFUINBI.XX.THH.XXX.XXXX.SX.XXX.SEK.IS.N.M</t>
  </si>
  <si>
    <t>.M.SFUINBI.XX.THH.XXX.XXXX.SX.XXX.CHF.IS.N.M</t>
  </si>
  <si>
    <t>.M.SFUINBI.XX.THH.XXX.XXXX.SX.XXX.ADR.IS.N.M</t>
  </si>
  <si>
    <t>.M.SFUINBI.XX.THA.XXX.XXXX.SX.XXX.ISK.IS.N.M</t>
  </si>
  <si>
    <t>.M.SFUINBI.XX.THA.XXX.XXXX.SX.XXX.EUR.IS.N.M</t>
  </si>
  <si>
    <t>.M.SFUINBI.XX.THA.XXX.XXXX.SX.XXX.USD.IS.N.M</t>
  </si>
  <si>
    <t>.M.SFUINBI.XX.THA.XXX.XXXX.SX.XXX.GBP.IS.N.M</t>
  </si>
  <si>
    <t>.M.SFUINBI.XX.THA.XXX.XXXX.SX.XXX.JPY.IS.N.M</t>
  </si>
  <si>
    <t>.M.SFUINBI.XX.THA.XXX.XXXX.SX.XXX.DKK.IS.N.M</t>
  </si>
  <si>
    <t>.M.SFUINBI.XX.THA.XXX.XXXX.SX.XXX.NOK.IS.N.M</t>
  </si>
  <si>
    <t>.M.SFUINBI.XX.THA.XXX.XXXX.SX.XXX.SEK.IS.N.M</t>
  </si>
  <si>
    <t>.M.SFUINBI.XX.THA.XXX.XXXX.SX.XXX.CHF.IS.N.M</t>
  </si>
  <si>
    <t>.M.SFUINBI.XX.THA.XXX.XXXX.SX.XXX.ADR.IS.N.M</t>
  </si>
  <si>
    <t>.M.SFUINBI.XX.OFL.XXX.XXXX.SX.XXX.ISK.IS.N.M</t>
  </si>
  <si>
    <t>.M.SFUINBI.XX.OFL.XXX.XXXX.SX.XXX.EUR.IS.N.M</t>
  </si>
  <si>
    <t>.M.SFUINBI.XX.OFL.XXX.XXXX.SX.XXX.USD.IS.N.M</t>
  </si>
  <si>
    <t>.M.SFUINBI.XX.OFL.XXX.XXXX.SX.XXX.GBP.IS.N.M</t>
  </si>
  <si>
    <t>.M.SFUINBI.XX.OFL.XXX.XXXX.SX.XXX.JPY.IS.N.M</t>
  </si>
  <si>
    <t>.M.SFUINBI.XX.OFL.XXX.XXXX.SX.XXX.DKK.IS.N.M</t>
  </si>
  <si>
    <t>.M.SFUINBI.XX.OFL.XXX.XXXX.SX.XXX.NOK.IS.N.M</t>
  </si>
  <si>
    <t>.M.SFUINBI.XX.OFL.XXX.XXXX.SX.XXX.SEK.IS.N.M</t>
  </si>
  <si>
    <t>.M.SFUINBI.XX.OFL.XXX.XXXX.SX.XXX.CHF.IS.N.M</t>
  </si>
  <si>
    <t>.M.SFUINBI.XX.OFL.XXX.XXXX.SX.XXX.ADR.IS.N.M</t>
  </si>
  <si>
    <t>END</t>
  </si>
  <si>
    <t>.M.EVBSVOM.XX.$$$.XXX.XXXX.SV.LAT.SEK.IS.N.M</t>
  </si>
  <si>
    <t>.M.EVBSVOM.XX.ATV.XXX.XXXX.SV.LAT.SEK.IS.N.M</t>
  </si>
  <si>
    <t>.M.EVBSVOM.XX.FJA.XXX.XXXX.SV.LAT.SEK.IS.N.M</t>
  </si>
  <si>
    <t>.M.EVBSVOM.XX.INN.XXX.XXXX.SV.LAT.SEK.IS.N.M</t>
  </si>
  <si>
    <t>.M.EVBSVOM.XX.SLI.XXX.XXXX.SV.LAT.SEK.IS.N.M</t>
  </si>
  <si>
    <t>.M.EVBSVOM.XX.PEN.XXX.XXXX.SV.LAT.SEK.IS.N.M</t>
  </si>
  <si>
    <t>.M.EVBSVOM.XX.SJO.XXX.XXXX.SV.LAT.SEK.IS.N.M</t>
  </si>
  <si>
    <t>.M.EVBSVOM.XX.YFT.XXX.XXXX.SV.LAT.SEK.IS.N.M</t>
  </si>
  <si>
    <t>.M.EVBSVOM.XX.SLY.XXX.XXXX.SV.LAT.SEK.IS.N.M</t>
  </si>
  <si>
    <t>.M.EVBSVOM.XX.FHL.XXX.XXXX.SV.LAT.SEK.IS.N.M</t>
  </si>
  <si>
    <t>.M.EVBSVOM.XX.INF.XXX.XXXX.SV.LAT.SEK.IS.N.M</t>
  </si>
  <si>
    <t>.M.EVBSVOM.XX.TRY.XXX.XXXX.SV.LAT.SEK.IS.N.M</t>
  </si>
  <si>
    <t>.M.EVBSVOM.XX.LIF.XXX.XXXX.SV.LAT.SEK.IS.N.M</t>
  </si>
  <si>
    <t>.M.EVBSVOM.XX.OPI.XXX.XXXX.SV.LAT.SEK.IS.N.M</t>
  </si>
  <si>
    <t>.M.EVBSVOM.XX.RSS.XXX.XXXX.SV.LAT.SEK.IS.N.M</t>
  </si>
  <si>
    <t>.M.EVBSVOM.XX.BAJ.XXX.XXXX.SV.LAT.SEK.IS.N.M</t>
  </si>
  <si>
    <t>.M.EVBSVOM.XX.NPH.XXX.XXXX.SV.LAT.SEK.IS.N.M</t>
  </si>
  <si>
    <t>.M.EVBSVOM.XX.ERL.XXX.XXXX.SV.LAT.SEK.IS.N.M</t>
  </si>
  <si>
    <t>.M.EVBSVOM.XX.ERS.XXX.XXXX.SV.LAT.SEK.IS.N.M</t>
  </si>
  <si>
    <t>.M.EVBSVOM.XX.ERI.XXX.XXXX.SV.LAT.SEK.IS.N.M</t>
  </si>
  <si>
    <t>.M.EVBSVOM.XX.ERP.XXX.XXXX.SV.LAT.SEK.IS.N.M</t>
  </si>
  <si>
    <t>.M.EVBSVOM.XX.ERV.XXX.XXXX.SV.LAT.SEK.IS.N.M</t>
  </si>
  <si>
    <t>.M.EVBSVOM.XX.ERF.XXX.XXXX.SV.LAT.SEK.IS.N.M</t>
  </si>
  <si>
    <t>.M.EVBSVOM.XX.ERO.XXX.XXXX.SV.LAT.SEK.IS.N.M</t>
  </si>
  <si>
    <t>.M.EVBSVOM.XX.ERA.XXX.XXXX.SV.LAT.SEK.IS.N.M</t>
  </si>
  <si>
    <t>.M.EVBSVOM.XX.ATV.OPI.XXXX.SX.SKT.XXX.IS.N.M</t>
  </si>
  <si>
    <t>.M.EVBSVOM.XX.FJA.OPI.XXXX.SX.SKT.XXX.IS.N.M</t>
  </si>
  <si>
    <t>.M.EVBSVOM.XX.INN.OPI.XXXX.SX.SKT.XXX.IS.N.M</t>
  </si>
  <si>
    <t>.M.EVBSVOM.XX.SLI.OPI.XXXX.SX.SKT.XXX.IS.N.M</t>
  </si>
  <si>
    <t>.M.EVBSVOM.XX.PEN.OPI.XXXX.SX.SKT.XXX.IS.N.M</t>
  </si>
  <si>
    <t>.M.EVBSVOM.XX.SJO.OPI.XXXX.SX.SKT.XXX.IS.N.M</t>
  </si>
  <si>
    <t>.M.EVBSVOM.XX.YFT.OPI.XXXX.SX.SKT.XXX.IS.N.M</t>
  </si>
  <si>
    <t>.M.EVBSVOM.XX.SLY.OPI.XXXX.SX.SKT.XXX.IS.N.M</t>
  </si>
  <si>
    <t>.M.EVBSVOM.XX.FHL.OPI.XXXX.SX.SKT.XXX.IS.N.M</t>
  </si>
  <si>
    <t>.M.EVBSVOM.XX.INF.OPI.XXXX.SX.SKT.XXX.IS.N.M</t>
  </si>
  <si>
    <t>.M.EVBSVOM.XX.TRY.OPI.XXXX.SX.SKT.XXX.IS.N.M</t>
  </si>
  <si>
    <t>.M.EVBSVOM.XX.LIF.OPI.XXXX.SX.SKT.XXX.IS.N.M</t>
  </si>
  <si>
    <t>.M.EVBSVOM.XX.ATV.EIF.XXXX.SX.SKT.XXX.IS.N.M</t>
  </si>
  <si>
    <t>.M.EVBSVOM.XX.FJA.EIF.XXXX.SX.SKT.XXX.IS.N.M</t>
  </si>
  <si>
    <t>.M.EVBSVOM.XX.INN.EIF.XXXX.SX.SKT.XXX.IS.N.M</t>
  </si>
  <si>
    <t>.M.EVBSVOM.XX.SLI.EIF.XXXX.SX.SKT.XXX.IS.N.M</t>
  </si>
  <si>
    <t>.M.EVBSVOM.XX.PEN.EIF.XXXX.SX.SKT.XXX.IS.N.M</t>
  </si>
  <si>
    <t>.M.EVBSVOM.XX.SJO.EIF.XXXX.SX.SKT.XXX.IS.N.M</t>
  </si>
  <si>
    <t>.M.EVBSVOM.XX.YFT.EIF.XXXX.SX.SKT.XXX.IS.N.M</t>
  </si>
  <si>
    <t>.M.EVBSVOM.XX.SLY.EIF.XXXX.SX.SKT.XXX.IS.N.M</t>
  </si>
  <si>
    <t>.M.EVBSVOM.XX.FHL.EIF.XXXX.SX.SKT.XXX.IS.N.M</t>
  </si>
  <si>
    <t>.M.EVBSVOM.XX.INF.EIF.XXXX.SX.SKT.XXX.IS.N.M</t>
  </si>
  <si>
    <t>.M.EVBSVOM.XX.TRY.EIF.XXXX.SX.SKT.XXX.IS.N.M</t>
  </si>
  <si>
    <t>.M.EVBSVOM.XX.LIF.EIF.XXXX.SX.SKT.XXX.IS.N.M</t>
  </si>
  <si>
    <t>.M.SEF$$$$.SX.XXX.XXX.XXXX.SX.XXX.XXX.IS.N.M</t>
  </si>
  <si>
    <t>.M.SEF$$$$.OS.XXX.XXX.XXXX.SX.XXX.XXX.IS.N.M</t>
  </si>
  <si>
    <t>.M.SEF$$$$.XX.XXX.OPI.XXXX.SX.XXX.XXX.IS.N.M</t>
  </si>
  <si>
    <t>.M.SEF$$$$.XX.XXX.EIF.XXXX.SX.XXX.XXX.IS.N.M</t>
  </si>
  <si>
    <t>.M.SEFUH$$.XX.XXX.XXX.XXXX.SX.XXX.ISK.IS.N.M</t>
  </si>
  <si>
    <t>.M.SEFUHIB.XX.XXX.XXX.XXXX.SX.XXX.ISK.IS.N.M</t>
  </si>
  <si>
    <t>.M.SEFUHOI.XX.XXX.XXX.XXXX.SX.XXX.ISK.IS.N.M</t>
  </si>
  <si>
    <t>.M.SEFYVHF.XX.XXX.XXX.XXXX.SX.XXX.ISK.IS.N.M</t>
  </si>
  <si>
    <t>.M.SEFAEF$.XX.XXX.XXX.XXXX.SX.XXX.ISK.IS.N.M</t>
  </si>
  <si>
    <t>.M.SEFAEFG.XX.XXX.XXX.XXXX.SX.XXX.ISK.IS.N.M</t>
  </si>
  <si>
    <t>.M.SEFAEFK.XX.XXX.XXX.XXXX.SX.XXX.ISK.IS.N.M</t>
  </si>
  <si>
    <t>.M.SEFAEFA.XX.XXX.XXX.XXXX.SX.XXX.ISK.IS.N.M</t>
  </si>
  <si>
    <t>.M.SEFEMB$.XX.XXX.XXX.XXXX.SX.XXX.ISK.IS.N.M</t>
  </si>
  <si>
    <t>.M.SEFEMBV.XX.XXX.XXX.XXXX.SX.XXX.ISK.IS.N.M</t>
  </si>
  <si>
    <t>.M.SEFEMBO.XX.XXX.XXX.XXXX.SX.XXX.ISK.IS.N.M</t>
  </si>
  <si>
    <t>.M.SEFEMBG.XX.XXX.XXX.XXXX.SX.XXX.ISK.IS.N.M</t>
  </si>
  <si>
    <t>.M.SEFEMBT.XX.XXX.XXX.XXXX.SX.XXX.ISK.IS.N.M</t>
  </si>
  <si>
    <t>.M.SEFEMBS.XX.XXX.XXX.XXXX.SX.XXX.ISK.IS.N.M</t>
  </si>
  <si>
    <t>.M.SEFEMBE.XX.XXX.XXX.XXXX.SX.XXX.ISK.IS.N.M</t>
  </si>
  <si>
    <t>.M.SEFEMBF.XX.XXX.XXX.XXXX.SX.XXX.ISK.IS.N.M</t>
  </si>
  <si>
    <t>.M.SEFEMBA.XX.XXX.XXX.XXXX.SX.XXX.ISK.IS.N.M</t>
  </si>
  <si>
    <t>.M.SEFEOEF.XX.XXX.XXX.XXXX.SX.XXX.ISK.IS.N.M</t>
  </si>
  <si>
    <t>.M.SEFEHB$.XX.XXX.XXX.XXXX.SX.XXX.ISK.IS.N.M</t>
  </si>
  <si>
    <t>.M.SEFHTYA.XX.XXX.XXX.XXXX.SX.XXX.ISK.IS.N.M</t>
  </si>
  <si>
    <t>.M.SEFAIAR.XX.XXX.XXX.XXXX.SX.XXX.ISK.IS.N.M</t>
  </si>
  <si>
    <t>.M.SEF$$$$.XX.XXX.XXX.XXXX.SX.XXX.ISK.IS.N.M</t>
  </si>
  <si>
    <t>.M.SEFUH$$.XX.XXX.XXX.XXXX.SX.XXX.EUR.IS.N.M</t>
  </si>
  <si>
    <t>.M.SEFUHIB.XX.XXX.XXX.XXXX.SX.XXX.EUR.IS.N.M</t>
  </si>
  <si>
    <t>.M.SEFUHOI.XX.XXX.XXX.XXXX.SX.XXX.EUR.IS.N.M</t>
  </si>
  <si>
    <t>.M.SEFYVHF.XX.XXX.XXX.XXXX.SX.XXX.EUR.IS.N.M</t>
  </si>
  <si>
    <t>.M.SEFAEF$.XX.XXX.XXX.XXXX.SX.XXX.EUR.IS.N.M</t>
  </si>
  <si>
    <t>.M.SEFAEFG.XX.XXX.XXX.XXXX.SX.XXX.EUR.IS.N.M</t>
  </si>
  <si>
    <t>.M.SEFAEFK.XX.XXX.XXX.XXXX.SX.XXX.EUR.IS.N.M</t>
  </si>
  <si>
    <t>.M.SEFAEFA.XX.XXX.XXX.XXXX.SX.XXX.EUR.IS.N.M</t>
  </si>
  <si>
    <t>.M.SEFEMB$.XX.XXX.XXX.XXXX.SX.XXX.EUR.IS.N.M</t>
  </si>
  <si>
    <t>.M.SEFEMBV.XX.XXX.XXX.XXXX.SX.XXX.EUR.IS.N.M</t>
  </si>
  <si>
    <t>.M.SEFEMBO.XX.XXX.XXX.XXXX.SX.XXX.EUR.IS.N.M</t>
  </si>
  <si>
    <t>.M.SEFEMBG.XX.XXX.XXX.XXXX.SX.XXX.EUR.IS.N.M</t>
  </si>
  <si>
    <t>.M.SEFEMBT.XX.XXX.XXX.XXXX.SX.XXX.EUR.IS.N.M</t>
  </si>
  <si>
    <t>.M.SEFEMBS.XX.XXX.XXX.XXXX.SX.XXX.EUR.IS.N.M</t>
  </si>
  <si>
    <t>.M.SEFEMBE.XX.XXX.XXX.XXXX.SX.XXX.EUR.IS.N.M</t>
  </si>
  <si>
    <t>.M.SEFEMBF.XX.XXX.XXX.XXXX.SX.XXX.EUR.IS.N.M</t>
  </si>
  <si>
    <t>.M.SEFEMBA.XX.XXX.XXX.XXXX.SX.XXX.EUR.IS.N.M</t>
  </si>
  <si>
    <t>.M.SEFEOEF.XX.XXX.XXX.XXXX.SX.XXX.EUR.IS.N.M</t>
  </si>
  <si>
    <t>.M.SEFEHB$.XX.XXX.XXX.XXXX.SX.XXX.EUR.IS.N.M</t>
  </si>
  <si>
    <t>.M.SEFHTYA.XX.XXX.XXX.XXXX.SX.XXX.EUR.IS.N.M</t>
  </si>
  <si>
    <t>.M.SEFAIAR.XX.XXX.XXX.XXXX.SX.XXX.EUR.IS.N.M</t>
  </si>
  <si>
    <t>.M.SEF$$$$.XX.XXX.XXX.XXXX.SX.XXX.EUR.IS.N.M</t>
  </si>
  <si>
    <t>.M.SEFUH$$.XX.XXX.XXX.XXXX.SX.XXX.USD.IS.N.M</t>
  </si>
  <si>
    <t>.M.SEFUHIB.XX.XXX.XXX.XXXX.SX.XXX.USD.IS.N.M</t>
  </si>
  <si>
    <t>.M.SEFUHOI.XX.XXX.XXX.XXXX.SX.XXX.USD.IS.N.M</t>
  </si>
  <si>
    <t>.M.SEFYVHF.XX.XXX.XXX.XXXX.SX.XXX.USD.IS.N.M</t>
  </si>
  <si>
    <t>.M.SEFAEF$.XX.XXX.XXX.XXXX.SX.XXX.USD.IS.N.M</t>
  </si>
  <si>
    <t>.M.SEFAEFG.XX.XXX.XXX.XXXX.SX.XXX.USD.IS.N.M</t>
  </si>
  <si>
    <t>.M.SEFAEFK.XX.XXX.XXX.XXXX.SX.XXX.USD.IS.N.M</t>
  </si>
  <si>
    <t>.M.SEFAEFA.XX.XXX.XXX.XXXX.SX.XXX.USD.IS.N.M</t>
  </si>
  <si>
    <t>.M.SEFEMB$.XX.XXX.XXX.XXXX.SX.XXX.USD.IS.N.M</t>
  </si>
  <si>
    <t>.M.SEFEMBV.XX.XXX.XXX.XXXX.SX.XXX.USD.IS.N.M</t>
  </si>
  <si>
    <t>.M.SEFEMBO.XX.XXX.XXX.XXXX.SX.XXX.USD.IS.N.M</t>
  </si>
  <si>
    <t>.M.SEFEMBG.XX.XXX.XXX.XXXX.SX.XXX.USD.IS.N.M</t>
  </si>
  <si>
    <t>.M.SEFEMBT.XX.XXX.XXX.XXXX.SX.XXX.USD.IS.N.M</t>
  </si>
  <si>
    <t>.M.SEFEMBS.XX.XXX.XXX.XXXX.SX.XXX.USD.IS.N.M</t>
  </si>
  <si>
    <t>.M.SEFEMBE.XX.XXX.XXX.XXXX.SX.XXX.USD.IS.N.M</t>
  </si>
  <si>
    <t>.M.SEFEMBF.XX.XXX.XXX.XXXX.SX.XXX.USD.IS.N.M</t>
  </si>
  <si>
    <t>.M.SEFEMBA.XX.XXX.XXX.XXXX.SX.XXX.USD.IS.N.M</t>
  </si>
  <si>
    <t>.M.SEFEOEF.XX.XXX.XXX.XXXX.SX.XXX.USD.IS.N.M</t>
  </si>
  <si>
    <t>.M.SEFEHB$.XX.XXX.XXX.XXXX.SX.XXX.USD.IS.N.M</t>
  </si>
  <si>
    <t>.M.SEFHTYA.XX.XXX.XXX.XXXX.SX.XXX.USD.IS.N.M</t>
  </si>
  <si>
    <t>.M.SEFAIAR.XX.XXX.XXX.XXXX.SX.XXX.USD.IS.N.M</t>
  </si>
  <si>
    <t>.M.SEF$$$$.XX.XXX.XXX.XXXX.SX.XXX.USD.IS.N.M</t>
  </si>
  <si>
    <t>.M.SEFUH$$.XX.XXX.XXX.XXXX.SX.XXX.GBP.IS.N.M</t>
  </si>
  <si>
    <t>.M.SEFUHIB.XX.XXX.XXX.XXXX.SX.XXX.GBP.IS.N.M</t>
  </si>
  <si>
    <t>.M.SEFUHOI.XX.XXX.XXX.XXXX.SX.XXX.GBP.IS.N.M</t>
  </si>
  <si>
    <t>.M.SEFYVHF.XX.XXX.XXX.XXXX.SX.XXX.GBP.IS.N.M</t>
  </si>
  <si>
    <t>.M.SEFAEF$.XX.XXX.XXX.XXXX.SX.XXX.GBP.IS.N.M</t>
  </si>
  <si>
    <t>.M.SEFAEFG.XX.XXX.XXX.XXXX.SX.XXX.GBP.IS.N.M</t>
  </si>
  <si>
    <t>.M.SEFAEFK.XX.XXX.XXX.XXXX.SX.XXX.GBP.IS.N.M</t>
  </si>
  <si>
    <t>.M.SEFAEFA.XX.XXX.XXX.XXXX.SX.XXX.GBP.IS.N.M</t>
  </si>
  <si>
    <t>.M.SEFEMB$.XX.XXX.XXX.XXXX.SX.XXX.GBP.IS.N.M</t>
  </si>
  <si>
    <t>.M.SEFEMBV.XX.XXX.XXX.XXXX.SX.XXX.GBP.IS.N.M</t>
  </si>
  <si>
    <t>.M.SEFEMBO.XX.XXX.XXX.XXXX.SX.XXX.GBP.IS.N.M</t>
  </si>
  <si>
    <t>.M.SEFEMBG.XX.XXX.XXX.XXXX.SX.XXX.GBP.IS.N.M</t>
  </si>
  <si>
    <t>.M.SEFEMBT.XX.XXX.XXX.XXXX.SX.XXX.GBP.IS.N.M</t>
  </si>
  <si>
    <t>.M.SEFEMBS.XX.XXX.XXX.XXXX.SX.XXX.GBP.IS.N.M</t>
  </si>
  <si>
    <t>.M.SEFEMBE.XX.XXX.XXX.XXXX.SX.XXX.GBP.IS.N.M</t>
  </si>
  <si>
    <t>.M.SEFEMBF.XX.XXX.XXX.XXXX.SX.XXX.GBP.IS.N.M</t>
  </si>
  <si>
    <t>.M.SEFEMBA.XX.XXX.XXX.XXXX.SX.XXX.GBP.IS.N.M</t>
  </si>
  <si>
    <t>.M.SEFEOEF.XX.XXX.XXX.XXXX.SX.XXX.GBP.IS.N.M</t>
  </si>
  <si>
    <t>.M.SEFEHB$.XX.XXX.XXX.XXXX.SX.XXX.GBP.IS.N.M</t>
  </si>
  <si>
    <t>.M.SEFHTYA.XX.XXX.XXX.XXXX.SX.XXX.GBP.IS.N.M</t>
  </si>
  <si>
    <t>.M.SEFAIAR.XX.XXX.XXX.XXXX.SX.XXX.GBP.IS.N.M</t>
  </si>
  <si>
    <t>.M.SEF$$$$.XX.XXX.XXX.XXXX.SX.XXX.GBP.IS.N.M</t>
  </si>
  <si>
    <t>.M.SEFUH$$.XX.XXX.XXX.XXXX.SX.XXX.JPY.IS.N.M</t>
  </si>
  <si>
    <t>.M.SEFUHIB.XX.XXX.XXX.XXXX.SX.XXX.JPY.IS.N.M</t>
  </si>
  <si>
    <t>.M.SEFUHOI.XX.XXX.XXX.XXXX.SX.XXX.JPY.IS.N.M</t>
  </si>
  <si>
    <t>.M.SEFYVHF.XX.XXX.XXX.XXXX.SX.XXX.JPY.IS.N.M</t>
  </si>
  <si>
    <t>.M.SEFAEF$.XX.XXX.XXX.XXXX.SX.XXX.JPY.IS.N.M</t>
  </si>
  <si>
    <t>.M.SEFAEFG.XX.XXX.XXX.XXXX.SX.XXX.JPY.IS.N.M</t>
  </si>
  <si>
    <t>.M.SEFAEFK.XX.XXX.XXX.XXXX.SX.XXX.JPY.IS.N.M</t>
  </si>
  <si>
    <t>.M.SEFAEFA.XX.XXX.XXX.XXXX.SX.XXX.JPY.IS.N.M</t>
  </si>
  <si>
    <t>.M.SEFEMB$.XX.XXX.XXX.XXXX.SX.XXX.JPY.IS.N.M</t>
  </si>
  <si>
    <t>.M.SEFEMBV.XX.XXX.XXX.XXXX.SX.XXX.JPY.IS.N.M</t>
  </si>
  <si>
    <t>.M.SEFEMBO.XX.XXX.XXX.XXXX.SX.XXX.JPY.IS.N.M</t>
  </si>
  <si>
    <t>.M.SEFEMBG.XX.XXX.XXX.XXXX.SX.XXX.JPY.IS.N.M</t>
  </si>
  <si>
    <t>.M.SEFEMBT.XX.XXX.XXX.XXXX.SX.XXX.JPY.IS.N.M</t>
  </si>
  <si>
    <t>.M.SEFEMBS.XX.XXX.XXX.XXXX.SX.XXX.JPY.IS.N.M</t>
  </si>
  <si>
    <t>.M.SEFEMBE.XX.XXX.XXX.XXXX.SX.XXX.JPY.IS.N.M</t>
  </si>
  <si>
    <t>.M.SEFEMBF.XX.XXX.XXX.XXXX.SX.XXX.JPY.IS.N.M</t>
  </si>
  <si>
    <t>.M.SEFEMBA.XX.XXX.XXX.XXXX.SX.XXX.JPY.IS.N.M</t>
  </si>
  <si>
    <t>.M.SEFEOEF.XX.XXX.XXX.XXXX.SX.XXX.JPY.IS.N.M</t>
  </si>
  <si>
    <t>.M.SEFEHB$.XX.XXX.XXX.XXXX.SX.XXX.JPY.IS.N.M</t>
  </si>
  <si>
    <t>.M.SEFHTYA.XX.XXX.XXX.XXXX.SX.XXX.JPY.IS.N.M</t>
  </si>
  <si>
    <t>.M.SEFAIAR.XX.XXX.XXX.XXXX.SX.XXX.JPY.IS.N.M</t>
  </si>
  <si>
    <t>.M.SEF$$$$.XX.XXX.XXX.XXXX.SX.XXX.JPY.IS.N.M</t>
  </si>
  <si>
    <t>.M.SEFUH$$.XX.XXX.XXX.XXXX.SX.XXX.DKK.IS.N.M</t>
  </si>
  <si>
    <t>.M.SEFUHIB.XX.XXX.XXX.XXXX.SX.XXX.DKK.IS.N.M</t>
  </si>
  <si>
    <t>.M.SEFUHOI.XX.XXX.XXX.XXXX.SX.XXX.DKK.IS.N.M</t>
  </si>
  <si>
    <t>.M.SEFYVHF.XX.XXX.XXX.XXXX.SX.XXX.DKK.IS.N.M</t>
  </si>
  <si>
    <t>.M.SEFAEF$.XX.XXX.XXX.XXXX.SX.XXX.DKK.IS.N.M</t>
  </si>
  <si>
    <t>.M.SEFAEFG.XX.XXX.XXX.XXXX.SX.XXX.DKK.IS.N.M</t>
  </si>
  <si>
    <t>.M.SEFAEFK.XX.XXX.XXX.XXXX.SX.XXX.DKK.IS.N.M</t>
  </si>
  <si>
    <t>.M.SEFAEFA.XX.XXX.XXX.XXXX.SX.XXX.DKK.IS.N.M</t>
  </si>
  <si>
    <t>.M.SEFEMB$.XX.XXX.XXX.XXXX.SX.XXX.DKK.IS.N.M</t>
  </si>
  <si>
    <t>.M.SEFEMBV.XX.XXX.XXX.XXXX.SX.XXX.DKK.IS.N.M</t>
  </si>
  <si>
    <t>.M.SEFEMBO.XX.XXX.XXX.XXXX.SX.XXX.DKK.IS.N.M</t>
  </si>
  <si>
    <t>.M.SEFEMBG.XX.XXX.XXX.XXXX.SX.XXX.DKK.IS.N.M</t>
  </si>
  <si>
    <t>.M.SEFEMBT.XX.XXX.XXX.XXXX.SX.XXX.DKK.IS.N.M</t>
  </si>
  <si>
    <t>.M.SEFEMBS.XX.XXX.XXX.XXXX.SX.XXX.DKK.IS.N.M</t>
  </si>
  <si>
    <t>.M.SEFEMBE.XX.XXX.XXX.XXXX.SX.XXX.DKK.IS.N.M</t>
  </si>
  <si>
    <t>.M.SEFEMBF.XX.XXX.XXX.XXXX.SX.XXX.DKK.IS.N.M</t>
  </si>
  <si>
    <t>.M.SEFEMBA.XX.XXX.XXX.XXXX.SX.XXX.DKK.IS.N.M</t>
  </si>
  <si>
    <t>.M.SEFEOEF.XX.XXX.XXX.XXXX.SX.XXX.DKK.IS.N.M</t>
  </si>
  <si>
    <t>.M.SEFEHB$.XX.XXX.XXX.XXXX.SX.XXX.DKK.IS.N.M</t>
  </si>
  <si>
    <t>.M.SEFHTYA.XX.XXX.XXX.XXXX.SX.XXX.DKK.IS.N.M</t>
  </si>
  <si>
    <t>.M.SEFAIAR.XX.XXX.XXX.XXXX.SX.XXX.DKK.IS.N.M</t>
  </si>
  <si>
    <t>.M.SEF$$$$.XX.XXX.XXX.XXXX.SX.XXX.DKK.IS.N.M</t>
  </si>
  <si>
    <t>.M.SEFUH$$.XX.XXX.XXX.XXXX.SX.XXX.NOK.IS.N.M</t>
  </si>
  <si>
    <t>.M.SEFUHIB.XX.XXX.XXX.XXXX.SX.XXX.NOK.IS.N.M</t>
  </si>
  <si>
    <t>.M.SEFUHOI.XX.XXX.XXX.XXXX.SX.XXX.NOK.IS.N.M</t>
  </si>
  <si>
    <t>.M.SEFYVHF.XX.XXX.XXX.XXXX.SX.XXX.NOK.IS.N.M</t>
  </si>
  <si>
    <t>.M.SEFAEF$.XX.XXX.XXX.XXXX.SX.XXX.NOK.IS.N.M</t>
  </si>
  <si>
    <t>.M.SEFAEFG.XX.XXX.XXX.XXXX.SX.XXX.NOK.IS.N.M</t>
  </si>
  <si>
    <t>.M.SEFAEFK.XX.XXX.XXX.XXXX.SX.XXX.NOK.IS.N.M</t>
  </si>
  <si>
    <t>.M.SEFAEFA.XX.XXX.XXX.XXXX.SX.XXX.NOK.IS.N.M</t>
  </si>
  <si>
    <t>.M.SEFEMB$.XX.XXX.XXX.XXXX.SX.XXX.NOK.IS.N.M</t>
  </si>
  <si>
    <t>.M.SEFEMBV.XX.XXX.XXX.XXXX.SX.XXX.NOK.IS.N.M</t>
  </si>
  <si>
    <t>.M.SEFEMBO.XX.XXX.XXX.XXXX.SX.XXX.NOK.IS.N.M</t>
  </si>
  <si>
    <t>.M.SEFEMBG.XX.XXX.XXX.XXXX.SX.XXX.NOK.IS.N.M</t>
  </si>
  <si>
    <t>.M.SEFEMBT.XX.XXX.XXX.XXXX.SX.XXX.NOK.IS.N.M</t>
  </si>
  <si>
    <t>.M.SEFEMBS.XX.XXX.XXX.XXXX.SX.XXX.NOK.IS.N.M</t>
  </si>
  <si>
    <t>.M.SEFEMBE.XX.XXX.XXX.XXXX.SX.XXX.NOK.IS.N.M</t>
  </si>
  <si>
    <t>.M.SEFEMBF.XX.XXX.XXX.XXXX.SX.XXX.NOK.IS.N.M</t>
  </si>
  <si>
    <t>.M.SEFEMBA.XX.XXX.XXX.XXXX.SX.XXX.NOK.IS.N.M</t>
  </si>
  <si>
    <t>.M.SEFEOEF.XX.XXX.XXX.XXXX.SX.XXX.NOK.IS.N.M</t>
  </si>
  <si>
    <t>.M.SEFEHB$.XX.XXX.XXX.XXXX.SX.XXX.NOK.IS.N.M</t>
  </si>
  <si>
    <t>.M.SEFHTYA.XX.XXX.XXX.XXXX.SX.XXX.NOK.IS.N.M</t>
  </si>
  <si>
    <t>.M.SEFAIAR.XX.XXX.XXX.XXXX.SX.XXX.NOK.IS.N.M</t>
  </si>
  <si>
    <t>.M.SEF$$$$.XX.XXX.XXX.XXXX.SX.XXX.NOK.IS.N.M</t>
  </si>
  <si>
    <t>.M.SEFUH$$.XX.XXX.XXX.XXXX.SX.XXX.SEK.IS.N.M</t>
  </si>
  <si>
    <t>.M.SEFUHIB.XX.XXX.XXX.XXXX.SX.XXX.SEK.IS.N.M</t>
  </si>
  <si>
    <t>.M.SEFUHOI.XX.XXX.XXX.XXXX.SX.XXX.SEK.IS.N.M</t>
  </si>
  <si>
    <t>.M.SEFYVHF.XX.XXX.XXX.XXXX.SX.XXX.SEK.IS.N.M</t>
  </si>
  <si>
    <t>.M.SEFAEF$.XX.XXX.XXX.XXXX.SX.XXX.SEK.IS.N.M</t>
  </si>
  <si>
    <t>.M.SEFAEFG.XX.XXX.XXX.XXXX.SX.XXX.SEK.IS.N.M</t>
  </si>
  <si>
    <t>.M.SEFAEFK.XX.XXX.XXX.XXXX.SX.XXX.SEK.IS.N.M</t>
  </si>
  <si>
    <t>.M.SEFAEFA.XX.XXX.XXX.XXXX.SX.XXX.SEK.IS.N.M</t>
  </si>
  <si>
    <t>.M.SEFEMB$.XX.XXX.XXX.XXXX.SX.XXX.SEK.IS.N.M</t>
  </si>
  <si>
    <t>.M.SEFEMBV.XX.XXX.XXX.XXXX.SX.XXX.SEK.IS.N.M</t>
  </si>
  <si>
    <t>.M.SEFEMBO.XX.XXX.XXX.XXXX.SX.XXX.SEK.IS.N.M</t>
  </si>
  <si>
    <t>.M.SEFEMBG.XX.XXX.XXX.XXXX.SX.XXX.SEK.IS.N.M</t>
  </si>
  <si>
    <t>.M.SEFEMBT.XX.XXX.XXX.XXXX.SX.XXX.SEK.IS.N.M</t>
  </si>
  <si>
    <t>.M.SEFEMBS.XX.XXX.XXX.XXXX.SX.XXX.SEK.IS.N.M</t>
  </si>
  <si>
    <t>.M.SEFEMBE.XX.XXX.XXX.XXXX.SX.XXX.SEK.IS.N.M</t>
  </si>
  <si>
    <t>.M.SEFEMBF.XX.XXX.XXX.XXXX.SX.XXX.SEK.IS.N.M</t>
  </si>
  <si>
    <t>.M.SEFEMBA.XX.XXX.XXX.XXXX.SX.XXX.SEK.IS.N.M</t>
  </si>
  <si>
    <t>.M.SEFEOEF.XX.XXX.XXX.XXXX.SX.XXX.SEK.IS.N.M</t>
  </si>
  <si>
    <t>.M.SEFEHB$.XX.XXX.XXX.XXXX.SX.XXX.SEK.IS.N.M</t>
  </si>
  <si>
    <t>.M.SEFHTYA.XX.XXX.XXX.XXXX.SX.XXX.SEK.IS.N.M</t>
  </si>
  <si>
    <t>.M.SEFAIAR.XX.XXX.XXX.XXXX.SX.XXX.SEK.IS.N.M</t>
  </si>
  <si>
    <t>.M.SEF$$$$.XX.XXX.XXX.XXXX.SX.XXX.SEK.IS.N.M</t>
  </si>
  <si>
    <t>.M.SEFUH$$.XX.XXX.XXX.XXXX.SX.XXX.CHF.IS.N.M</t>
  </si>
  <si>
    <t>.M.SEFUHIB.XX.XXX.XXX.XXXX.SX.XXX.CHF.IS.N.M</t>
  </si>
  <si>
    <t>.M.SEFUHOI.XX.XXX.XXX.XXXX.SX.XXX.CHF.IS.N.M</t>
  </si>
  <si>
    <t>.M.SEFYVHF.XX.XXX.XXX.XXXX.SX.XXX.CHF.IS.N.M</t>
  </si>
  <si>
    <t>.M.SEFAEF$.XX.XXX.XXX.XXXX.SX.XXX.CHF.IS.N.M</t>
  </si>
  <si>
    <t>.M.SEFAEFG.XX.XXX.XXX.XXXX.SX.XXX.CHF.IS.N.M</t>
  </si>
  <si>
    <t>.M.SEFAEFK.XX.XXX.XXX.XXXX.SX.XXX.CHF.IS.N.M</t>
  </si>
  <si>
    <t>.M.SEFAEFA.XX.XXX.XXX.XXXX.SX.XXX.CHF.IS.N.M</t>
  </si>
  <si>
    <t>.M.SEFEMB$.XX.XXX.XXX.XXXX.SX.XXX.CHF.IS.N.M</t>
  </si>
  <si>
    <t>.M.SEFEMBV.XX.XXX.XXX.XXXX.SX.XXX.CHF.IS.N.M</t>
  </si>
  <si>
    <t>.M.SEFEMBO.XX.XXX.XXX.XXXX.SX.XXX.CHF.IS.N.M</t>
  </si>
  <si>
    <t>.M.SEFEMBG.XX.XXX.XXX.XXXX.SX.XXX.CHF.IS.N.M</t>
  </si>
  <si>
    <t>.M.SEFEMBT.XX.XXX.XXX.XXXX.SX.XXX.CHF.IS.N.M</t>
  </si>
  <si>
    <t>.M.SEFEMBS.XX.XXX.XXX.XXXX.SX.XXX.CHF.IS.N.M</t>
  </si>
  <si>
    <t>.M.SEFEMBE.XX.XXX.XXX.XXXX.SX.XXX.CHF.IS.N.M</t>
  </si>
  <si>
    <t>.M.SEFEMBF.XX.XXX.XXX.XXXX.SX.XXX.CHF.IS.N.M</t>
  </si>
  <si>
    <t>.M.SEFEMBA.XX.XXX.XXX.XXXX.SX.XXX.CHF.IS.N.M</t>
  </si>
  <si>
    <t>.M.SEFEOEF.XX.XXX.XXX.XXXX.SX.XXX.CHF.IS.N.M</t>
  </si>
  <si>
    <t>.M.SEFEHB$.XX.XXX.XXX.XXXX.SX.XXX.CHF.IS.N.M</t>
  </si>
  <si>
    <t>.M.SEFHTYA.XX.XXX.XXX.XXXX.SX.XXX.CHF.IS.N.M</t>
  </si>
  <si>
    <t>.M.SEFAIAR.XX.XXX.XXX.XXXX.SX.XXX.CHF.IS.N.M</t>
  </si>
  <si>
    <t>.M.SEF$$$$.XX.XXX.XXX.XXXX.SX.XXX.CHF.IS.N.M</t>
  </si>
  <si>
    <t>.M.SEFUH$$.XX.XXX.XXX.XXXX.SX.XXX.ADR.IS.N.M</t>
  </si>
  <si>
    <t>.M.SEFUHIB.XX.XXX.XXX.XXXX.SX.XXX.ADR.IS.N.M</t>
  </si>
  <si>
    <t>.M.SEFUHOI.XX.XXX.XXX.XXXX.SX.XXX.ADR.IS.N.M</t>
  </si>
  <si>
    <t>.M.SEFYVHF.XX.XXX.XXX.XXXX.SX.XXX.ADR.IS.N.M</t>
  </si>
  <si>
    <t>.M.SEFAEF$.XX.XXX.XXX.XXXX.SX.XXX.ADR.IS.N.M</t>
  </si>
  <si>
    <t>.M.SEFAEFG.XX.XXX.XXX.XXXX.SX.XXX.ADR.IS.N.M</t>
  </si>
  <si>
    <t>.M.SEFAEFK.XX.XXX.XXX.XXXX.SX.XXX.ADR.IS.N.M</t>
  </si>
  <si>
    <t>.M.SEFAEFA.XX.XXX.XXX.XXXX.SX.XXX.ADR.IS.N.M</t>
  </si>
  <si>
    <t>.M.SEFEMB$.XX.XXX.XXX.XXXX.SX.XXX.ADR.IS.N.M</t>
  </si>
  <si>
    <t>.M.SEFEMBV.XX.XXX.XXX.XXXX.SX.XXX.ADR.IS.N.M</t>
  </si>
  <si>
    <t>.M.SEFEMBO.XX.XXX.XXX.XXXX.SX.XXX.ADR.IS.N.M</t>
  </si>
  <si>
    <t>.M.SEFEMBG.XX.XXX.XXX.XXXX.SX.XXX.ADR.IS.N.M</t>
  </si>
  <si>
    <t>.M.SEFEMBT.XX.XXX.XXX.XXXX.SX.XXX.ADR.IS.N.M</t>
  </si>
  <si>
    <t>.M.SEFEMBS.XX.XXX.XXX.XXXX.SX.XXX.ADR.IS.N.M</t>
  </si>
  <si>
    <t>.M.SEFEMBE.XX.XXX.XXX.XXXX.SX.XXX.ADR.IS.N.M</t>
  </si>
  <si>
    <t>.M.SEFEMBF.XX.XXX.XXX.XXXX.SX.XXX.ADR.IS.N.M</t>
  </si>
  <si>
    <t>.M.SEFEMBA.XX.XXX.XXX.XXXX.SX.XXX.ADR.IS.N.M</t>
  </si>
  <si>
    <t>.M.SEFEOEF.XX.XXX.XXX.XXXX.SX.XXX.ADR.IS.N.M</t>
  </si>
  <si>
    <t>.M.SEFEHB$.XX.XXX.XXX.XXXX.SX.XXX.ADR.IS.N.M</t>
  </si>
  <si>
    <t>.M.SEFHTYA.XX.XXX.XXX.XXXX.SX.XXX.ADR.IS.N.M</t>
  </si>
  <si>
    <t>.M.SEFAIAR.XX.XXX.XXX.XXXX.SX.XXX.ADR.IS.N.M</t>
  </si>
  <si>
    <t>.M.SEF$$$$.XX.XXX.XXX.XXXX.SX.XXX.ADR.IS.N.M</t>
  </si>
  <si>
    <t>Tengd fyrirtæki. Atvinnufyrirtæki</t>
  </si>
  <si>
    <t>Skráð hlutabréf</t>
  </si>
  <si>
    <t>Óskráð hlutabréf</t>
  </si>
  <si>
    <t>Opinber fyrirtæki. Atvinnufyrirtæki</t>
  </si>
  <si>
    <t>Einkafyrirtæki.Atvinnufyrirtæki.</t>
  </si>
  <si>
    <t>// ATH. atvinnugreinaflokkun er línu 10179</t>
  </si>
  <si>
    <t>//Húsbréf, ISK</t>
  </si>
  <si>
    <t>// í íslenskum krónum</t>
  </si>
  <si>
    <t>//Sundurliðun skuldabréf, Verðtryggð skuldabréf Samtals, Landbúnaður</t>
  </si>
  <si>
    <t>//Sundurliðun skuldabréf, Önnur markaðsskuldabréf &gt; 1 ár, Samtals, Landbúnaður</t>
  </si>
  <si>
    <t>// í evrum</t>
  </si>
  <si>
    <t>// í bandarískum dollurum</t>
  </si>
  <si>
    <t>// í sterlingspundum</t>
  </si>
  <si>
    <t>// í japönskum jenum</t>
  </si>
  <si>
    <t>// í dönskum krónum</t>
  </si>
  <si>
    <t>// í norskum krónum</t>
  </si>
  <si>
    <t>// í sænskum krónum</t>
  </si>
  <si>
    <t>// í svissneskum frönkum</t>
  </si>
  <si>
    <t>// í öðrum gjaldmiðlum</t>
  </si>
  <si>
    <t>//Sundurliðun skuldabréf, Önnur markaðsskuldabréf &lt;= 1 ár, Samtals, Landbúnaður</t>
  </si>
  <si>
    <t>//í íslenskum krónum</t>
  </si>
  <si>
    <t>//í evrum</t>
  </si>
  <si>
    <t>//í bandarískum dollurum</t>
  </si>
  <si>
    <t>//í sterlingspundum</t>
  </si>
  <si>
    <t>//í japönskum jenum</t>
  </si>
  <si>
    <t>//í dönskum krónum</t>
  </si>
  <si>
    <t>//í norskum krónum</t>
  </si>
  <si>
    <t>//í sænskum krónum</t>
  </si>
  <si>
    <t>//í svissneskum frönkum</t>
  </si>
  <si>
    <t>//Sundurliðun. Útlán. Greiddar óinleystar ábyrgðir í íslenskum krónum</t>
  </si>
  <si>
    <t>//í öðrum gjaldmiðlum</t>
  </si>
  <si>
    <t>//í svisskneskum krónum</t>
  </si>
  <si>
    <t>// í öðrum myntum</t>
  </si>
  <si>
    <t>//Sundurliðun, Útlán, yfirdráttarlán, í íslenskum krónum</t>
  </si>
  <si>
    <t>//í öðrum myntum</t>
  </si>
  <si>
    <t>//Sundurliðun, Útlán, Vixlar í íslenskum krónum</t>
  </si>
  <si>
    <t>Sundurliðun, Útlán, Verðtryggð útlán í íslenskum krónum</t>
  </si>
  <si>
    <t>//Sundurliðun, Útlán, Önnur útlán og kröfur í íslenskum krónum</t>
  </si>
  <si>
    <t>//Sundurliðun Útlán, Eignaleigusamningar í íslenskum krónum</t>
  </si>
  <si>
    <t>//Sundurliðun, Innlán. Veltiinnlán í ISK</t>
  </si>
  <si>
    <t>//Veltiinnlán í EUR</t>
  </si>
  <si>
    <t>//Veltiinnlán í USD</t>
  </si>
  <si>
    <t>//Veltiinnlán í GBP</t>
  </si>
  <si>
    <t>//Veltiinnlán í JPY</t>
  </si>
  <si>
    <t>//Veltiinnlán í DKK</t>
  </si>
  <si>
    <t>//Veltiinnlán í NOK</t>
  </si>
  <si>
    <t>//Veltiinnlán í SEK</t>
  </si>
  <si>
    <t>//Veltiinnlán í CHF</t>
  </si>
  <si>
    <t>//Veltiinnlán í ADR</t>
  </si>
  <si>
    <t>//Innlán. Óbundin innlán í ISK</t>
  </si>
  <si>
    <t>//Óbundin innlán í EUR</t>
  </si>
  <si>
    <t>//Óbundin innlán í USD</t>
  </si>
  <si>
    <t>//Óbundin innlán í GBP</t>
  </si>
  <si>
    <t>//Óbundin innlán í JPY</t>
  </si>
  <si>
    <t>//Óbundin innlán í DKK</t>
  </si>
  <si>
    <t>//Óbundin innlán í NOK</t>
  </si>
  <si>
    <t>//Óbundin innlán í SEK</t>
  </si>
  <si>
    <t>//Óbundin innlán í CHF</t>
  </si>
  <si>
    <t>//Óbundin innlán í ADR</t>
  </si>
  <si>
    <t>//Verðtryggð innlán í ISK</t>
  </si>
  <si>
    <t>//Innlán. Önnur bundin innlán í ISK</t>
  </si>
  <si>
    <t>//Önnur bundin innlán í EUR</t>
  </si>
  <si>
    <t>//Önnur bundin innlán í USD</t>
  </si>
  <si>
    <t>//Önnur bundin innlán í GBP</t>
  </si>
  <si>
    <t>//Önnur bundin innlán í JPY</t>
  </si>
  <si>
    <t>//Önnur bundin innlán í DKK</t>
  </si>
  <si>
    <t>//Önnur bundin innlán í NOK</t>
  </si>
  <si>
    <t>//Önnur bundin innlán í SEK</t>
  </si>
  <si>
    <t>//Önnur bundin innlán í CHF</t>
  </si>
  <si>
    <t>//Önnur bundin innlán í ADR</t>
  </si>
  <si>
    <t>//Sundurliðun Eigið fé - skráð</t>
  </si>
  <si>
    <t>//Sundurliðun Eigið fé - óskráð</t>
  </si>
  <si>
    <t>//Sundurliðun Eigið fé - opinbert ft.</t>
  </si>
  <si>
    <t>//Sundurliðun Eigið fé - einka ft.</t>
  </si>
  <si>
    <t>//Sundurliðun Eigið fé - ISK</t>
  </si>
  <si>
    <t>//Sundurliðun Eigið fé - EUR</t>
  </si>
  <si>
    <t>//Sundurliðun Eigið fé - USD</t>
  </si>
  <si>
    <t>//Sundurliðun Eigið fé - GBP</t>
  </si>
  <si>
    <t>//Sundurliðun Eigið fé - JPY</t>
  </si>
  <si>
    <t>//Sundurliðun Eigið fé - DKK</t>
  </si>
  <si>
    <t>//Sundurliðun Eigið fé - NOK</t>
  </si>
  <si>
    <t>//Sundurliðun Eigið fé - SEK</t>
  </si>
  <si>
    <t>//Sundurliðun Eigið fé - CHF</t>
  </si>
  <si>
    <t>//Sundurliðun Eigið fé - Aðrir gjaldmiðlar</t>
  </si>
  <si>
    <t>Önnur lönd, ótalin annars staðar</t>
  </si>
  <si>
    <t>Írland</t>
  </si>
  <si>
    <t>Peningamarkaðsbréf</t>
  </si>
  <si>
    <t>Önnur verðbréfaútgáfa ≤ 2 ár</t>
  </si>
  <si>
    <t xml:space="preserve">                       Innlán ≤ 2 ár</t>
  </si>
  <si>
    <t xml:space="preserve">                       Deposits ≤ 2 years</t>
  </si>
  <si>
    <r>
      <t xml:space="preserve">                       Other securities issues </t>
    </r>
    <r>
      <rPr>
        <sz val="8"/>
        <rFont val="Arial"/>
        <family val="2"/>
      </rPr>
      <t>≤</t>
    </r>
    <r>
      <rPr>
        <sz val="8"/>
        <rFont val="Arial"/>
        <family val="2"/>
      </rPr>
      <t xml:space="preserve"> 2 years</t>
    </r>
  </si>
  <si>
    <t xml:space="preserve">                Money market funds</t>
  </si>
  <si>
    <t>Villupróf: Verðtryggð markaðsskuldabréf. Atvinnufyrirtæki</t>
  </si>
  <si>
    <t>Villupróf: Önnur markaðsskuldabréf &gt;1 ár. Atvinnufyrirtæki</t>
  </si>
  <si>
    <t>Villupróf: Önnur markaðsskuldabréf og víxlar ≤ 1 ár Atvinnufyrirtæki</t>
  </si>
  <si>
    <t>Villupróf: Greiddar óinnleystar ábyrgðir. Atvinnufyrirtæki</t>
  </si>
  <si>
    <t>Villupróf: Yfirdráttarlán. Atvinnufyrirtæki</t>
  </si>
  <si>
    <t>Villupróf: Víxlar. Atvinnufyrirtæki</t>
  </si>
  <si>
    <t>Villupróf: Verðtryggð skuldabréf. Atvinnufyrirtæki</t>
  </si>
  <si>
    <t>Villupróf: Önnur útlán. Atvinnufyrirtæki</t>
  </si>
  <si>
    <t>Villupróf: Eignaleigusamningar. Atvinnufyrirtæki</t>
  </si>
  <si>
    <t>Villupróf: Yfirdráttarlán. Fjármálafyrirtæki</t>
  </si>
  <si>
    <t>Villupróf: Víxlar. Fjármálafyrirtæki</t>
  </si>
  <si>
    <t>Villupróf: Verðtryggð skuldabréf. Fjármálafyrirtæki</t>
  </si>
  <si>
    <t>Villupróf: Önnur útlán. Fjármálafyrirtæki</t>
  </si>
  <si>
    <t>Villupróf: Eignaleigusamningar. Fjármálafyrirtæki</t>
  </si>
  <si>
    <t>Villupróf: Veltiinnlán. Atvinnufyrirtæki</t>
  </si>
  <si>
    <t>Villupróf: Óbundin innlán. Atvinnufyrirtæki</t>
  </si>
  <si>
    <t>Villupróf: Verðtryggð innlán. Atvinnufyrirtæki</t>
  </si>
  <si>
    <t>Villupróf: Önnur bundin innlán. Atvinnufyrirtæki</t>
  </si>
  <si>
    <t>XX</t>
  </si>
  <si>
    <t>Kvika banki hf</t>
  </si>
  <si>
    <t>EIGNIR</t>
  </si>
  <si>
    <t>SKULDIR</t>
  </si>
  <si>
    <t>Eigið fé</t>
  </si>
  <si>
    <t>Gengi</t>
  </si>
  <si>
    <t>Lönd</t>
  </si>
  <si>
    <t>Sundurliðun Hlutabréf</t>
  </si>
  <si>
    <t>Sundurliðun Skuldabréf</t>
  </si>
  <si>
    <t>Sundurliðun Útlán</t>
  </si>
  <si>
    <t>Sundurliðun Afleiður - eignir</t>
  </si>
  <si>
    <t>Sundurliðun Innlán</t>
  </si>
  <si>
    <t>Sundurliðun Lántaka</t>
  </si>
  <si>
    <t>Sundurliðun Verðbréfaútgáfa</t>
  </si>
  <si>
    <t>Eigið fe</t>
  </si>
  <si>
    <t>Skilaaðili</t>
  </si>
  <si>
    <t>Villupróf á blaðsíðu:</t>
  </si>
  <si>
    <t>Grunnupplýsingar:</t>
  </si>
  <si>
    <t>Nafn starfsmanns</t>
  </si>
  <si>
    <t>Netfang</t>
  </si>
  <si>
    <t>Beint símanúmer</t>
  </si>
  <si>
    <t>Dagsetning skýrslu</t>
  </si>
  <si>
    <t>Neikvæð fjárhæð í útfyllingu:</t>
  </si>
  <si>
    <t>Villupróf:</t>
  </si>
  <si>
    <t>Afleiður og skortstöð - skuldir</t>
  </si>
  <si>
    <t>Bindigrunnur 170</t>
  </si>
  <si>
    <t>abs</t>
  </si>
  <si>
    <t>ler</t>
  </si>
  <si>
    <t>mis</t>
  </si>
  <si>
    <t>min</t>
  </si>
  <si>
    <t>max</t>
  </si>
  <si>
    <t>-</t>
  </si>
  <si>
    <t>Eignir - Skuldir - Eigið fé</t>
  </si>
  <si>
    <t>Fjáreignir á gangvirði í gegnum aðra heildarafkomu</t>
  </si>
  <si>
    <t>Fjárskuldb. á gangv. í gegnum rekstrarreikning</t>
  </si>
  <si>
    <r>
      <t xml:space="preserve">Fjáreignir á gangvirði í gegnum aðra heildarafkomu  </t>
    </r>
    <r>
      <rPr>
        <b/>
        <sz val="10"/>
        <color rgb="FFFF0000"/>
        <rFont val="Arial"/>
        <family val="2"/>
      </rPr>
      <t>(= 4.1 + 4.2)</t>
    </r>
  </si>
  <si>
    <t>Fjáreignir á gangvirði í gegnum rekstrarreikning</t>
  </si>
  <si>
    <t>Kafli 98.1 - 98.8</t>
  </si>
  <si>
    <t>Kafli 99.1 - 99.8</t>
  </si>
  <si>
    <t>EIGNIR - 98 - 99</t>
  </si>
  <si>
    <t>Kafli 198.1 - 198.7</t>
  </si>
  <si>
    <t>Kafli 199.1 - 199.7</t>
  </si>
  <si>
    <t>SKULDIR - 198 - 199</t>
  </si>
  <si>
    <t>Skoða útfyllingu ef 1 hér:</t>
  </si>
  <si>
    <t>Villupróf: eignir - skuldir - eigið fé</t>
  </si>
  <si>
    <t>Villupróf: eignir</t>
  </si>
  <si>
    <t>Villupróf: skuldir</t>
  </si>
  <si>
    <t>Niðurfærslur (innlendir aðilar)</t>
  </si>
  <si>
    <t>Niðurfærslur (erlendir aðilar)</t>
  </si>
  <si>
    <t>Specific provisions           (Non-residents)</t>
  </si>
  <si>
    <t>Financial assets at fair value through other comprehensive income</t>
  </si>
  <si>
    <t>Fjáreignir á afskrifuðu kostnaðarverði (aðrar en útlán)</t>
  </si>
  <si>
    <t>Financial assets at amortised cost</t>
  </si>
  <si>
    <t>S.14.EIB</t>
  </si>
  <si>
    <t>Víkjandi verðbréfaútgáfa</t>
  </si>
  <si>
    <t xml:space="preserve">Innlend víkjandi verðbréfaútgáfa </t>
  </si>
  <si>
    <t>Óverðtryggð víkjandi skuldabréfaútgáfa ≤ 1 ár</t>
  </si>
  <si>
    <t>Óverðtryggð víkjandi skuldabréfaútgáfa &gt; 1 ár</t>
  </si>
  <si>
    <t>Verðtryggð víkjandi skuldabréfaútgáfa</t>
  </si>
  <si>
    <t>Erlend víkjandi verðbréfaútgáfa</t>
  </si>
  <si>
    <t>Víkjandi skuldabréfaútgáfa ≤ 1 ár</t>
  </si>
  <si>
    <t>Víkjandi skuldabréfaútgáfa &gt; 1 ár</t>
  </si>
  <si>
    <t>Villupróf: Verðbréfaútgáfa - innlend og erlend verðbréfaútg.</t>
  </si>
  <si>
    <t>Villupróf: Víkjandi vbr.útg. - innlend og erlend víkjandi vbr.útg.</t>
  </si>
  <si>
    <t>Villupróf: Innlend víkjandi verðbréfaútgáfa</t>
  </si>
  <si>
    <t>Villupróf: Erlend víkjandi verðbréfaútgáfa</t>
  </si>
  <si>
    <t>//Víkjandi verðbréfaútgáfa</t>
  </si>
  <si>
    <t>102.3.4</t>
  </si>
  <si>
    <t>102.4</t>
  </si>
  <si>
    <t>102.4.1</t>
  </si>
  <si>
    <t>102.4.2</t>
  </si>
  <si>
    <t>102.4.3</t>
  </si>
  <si>
    <r>
      <t>.M.SFRV</t>
    </r>
    <r>
      <rPr>
        <b/>
        <sz val="8"/>
        <color rgb="FFFF0000"/>
        <rFont val="Arial"/>
        <family val="2"/>
      </rPr>
      <t>V</t>
    </r>
    <r>
      <rPr>
        <sz val="8"/>
        <rFont val="Arial"/>
        <family val="2"/>
      </rPr>
      <t>$$.XX.XXX.XXX.XXXX.SX.XXX.XXX.IS.N.M</t>
    </r>
  </si>
  <si>
    <r>
      <t>.M.SFRV</t>
    </r>
    <r>
      <rPr>
        <b/>
        <sz val="8"/>
        <color rgb="FFFF0000"/>
        <rFont val="Arial"/>
        <family val="2"/>
      </rPr>
      <t>V</t>
    </r>
    <r>
      <rPr>
        <sz val="8"/>
        <rFont val="Arial"/>
        <family val="2"/>
      </rPr>
      <t>IV.XX.XXX.XXX.XXXX.SX.XXX.XXX.IS.N.M</t>
    </r>
  </si>
  <si>
    <r>
      <t>.M.SFRV</t>
    </r>
    <r>
      <rPr>
        <b/>
        <sz val="8"/>
        <color rgb="FFFF0000"/>
        <rFont val="Arial"/>
        <family val="2"/>
      </rPr>
      <t>V</t>
    </r>
    <r>
      <rPr>
        <sz val="8"/>
        <rFont val="Arial"/>
        <family val="2"/>
      </rPr>
      <t>EV.XX.XXX.XXX.XXXX.SX.XXX.XXX.IS.N.M</t>
    </r>
  </si>
  <si>
    <t>103.4.4</t>
  </si>
  <si>
    <t>103.5</t>
  </si>
  <si>
    <t>103.5.1</t>
  </si>
  <si>
    <t>103.5.2</t>
  </si>
  <si>
    <t>103.5.3</t>
  </si>
  <si>
    <t>Subordinated Bonds issues</t>
  </si>
  <si>
    <t xml:space="preserve">Domestic subordinated bond issues </t>
  </si>
  <si>
    <t>Foreign subordinated bond issues</t>
  </si>
  <si>
    <r>
      <t>.M.SFUV</t>
    </r>
    <r>
      <rPr>
        <b/>
        <sz val="8"/>
        <color rgb="FFFF0000"/>
        <rFont val="Arial"/>
        <family val="2"/>
      </rPr>
      <t>V</t>
    </r>
    <r>
      <rPr>
        <sz val="8"/>
        <rFont val="Arial"/>
        <family val="2"/>
      </rPr>
      <t>$$.XX.XXX.XXX.XXXX.SX.XXX.XXX.IS.N.M</t>
    </r>
  </si>
  <si>
    <r>
      <t>.M.SFUV</t>
    </r>
    <r>
      <rPr>
        <b/>
        <sz val="8"/>
        <color rgb="FFFF0000"/>
        <rFont val="Arial"/>
        <family val="2"/>
      </rPr>
      <t>V</t>
    </r>
    <r>
      <rPr>
        <sz val="8"/>
        <rFont val="Arial"/>
        <family val="2"/>
      </rPr>
      <t>IV.XX.XXX.XXX.XXXX.SX.XXX.XXX.IS.N.M</t>
    </r>
  </si>
  <si>
    <r>
      <t>.M.SFUV</t>
    </r>
    <r>
      <rPr>
        <b/>
        <sz val="8"/>
        <color rgb="FFFF0000"/>
        <rFont val="Arial"/>
        <family val="2"/>
      </rPr>
      <t>V</t>
    </r>
    <r>
      <rPr>
        <sz val="8"/>
        <rFont val="Arial"/>
        <family val="2"/>
      </rPr>
      <t>EV.XX.XXX.XXX.XXXX.SX.XXX.XXX.IS.N.M</t>
    </r>
  </si>
  <si>
    <t>//Sundurliðun lántaka EUR</t>
  </si>
  <si>
    <t>//Sundurliðun lántaka GBP</t>
  </si>
  <si>
    <t>//Sundurliðun lántaka DKK</t>
  </si>
  <si>
    <t>//Sundurliðun lántaka SEK</t>
  </si>
  <si>
    <t>//Sundurliðun lántaka ADR</t>
  </si>
  <si>
    <t>//Sundurliðun verðbréfaútgáfa SEK</t>
  </si>
  <si>
    <t>//Sundurliðun verðbréfaútgáfa CHF</t>
  </si>
  <si>
    <t>//Sundurliðun verðbréfaútgáfa DKK</t>
  </si>
  <si>
    <t>//Sundurliðun verðbréfaútgáfa GBP</t>
  </si>
  <si>
    <t>//Sundurliðun verðbréfaútgáfa USD</t>
  </si>
  <si>
    <t>//Sundurliðun verðbréfaútgáfa, samtals</t>
  </si>
  <si>
    <t>Sundurliðun útlán, Opinbert</t>
  </si>
  <si>
    <t>Sundurliðun útlán, Einkafyrirtæki</t>
  </si>
  <si>
    <t>//SKULDIR, Sundurliðun innlána</t>
  </si>
  <si>
    <t>// Sundurliðun Hlutabréf</t>
  </si>
  <si>
    <t>//Sundurliðun Útlán, Greiddar óinnleystar ábyrgðir</t>
  </si>
  <si>
    <t>//Sundurliðun Afleiður - eignir</t>
  </si>
  <si>
    <t>Foreign subordinated securities issue</t>
  </si>
  <si>
    <t>//Sundurliðun erlendra skulda skv. eftirstöðvatíma</t>
  </si>
  <si>
    <t>//Sundurliðun innlendra skulda skv. eftirstöðvatíma</t>
  </si>
  <si>
    <r>
      <t>.M.SVUER</t>
    </r>
    <r>
      <rPr>
        <b/>
        <sz val="8"/>
        <color rgb="FFFF0000"/>
        <rFont val="Arial"/>
        <family val="2"/>
      </rPr>
      <t>V$</t>
    </r>
    <r>
      <rPr>
        <sz val="8"/>
        <rFont val="Arial"/>
        <family val="2"/>
      </rPr>
      <t>.XX.XXX.XXX.XXXX.SV.XXX.XXX.AT.N.M</t>
    </r>
  </si>
  <si>
    <r>
      <t>.M.SVUER</t>
    </r>
    <r>
      <rPr>
        <b/>
        <sz val="8"/>
        <color rgb="FFFF0000"/>
        <rFont val="Arial"/>
        <family val="2"/>
      </rPr>
      <t>V$</t>
    </r>
    <r>
      <rPr>
        <sz val="8"/>
        <rFont val="Arial"/>
        <family val="2"/>
      </rPr>
      <t>.XX.XXX.XXX.XXXX.SV.XXX.XXX.US.N.M</t>
    </r>
  </si>
  <si>
    <r>
      <t>.M.SVUER</t>
    </r>
    <r>
      <rPr>
        <b/>
        <sz val="8"/>
        <color rgb="FFFF0000"/>
        <rFont val="Arial"/>
        <family val="2"/>
      </rPr>
      <t>V$</t>
    </r>
    <r>
      <rPr>
        <sz val="8"/>
        <rFont val="Arial"/>
        <family val="2"/>
      </rPr>
      <t>.XX.XXX.XXX.XXXX.SV.XXX.XXX.BE.N.M</t>
    </r>
  </si>
  <si>
    <r>
      <t>.M.SVUER</t>
    </r>
    <r>
      <rPr>
        <b/>
        <sz val="8"/>
        <color rgb="FFFF0000"/>
        <rFont val="Arial"/>
        <family val="2"/>
      </rPr>
      <t>V$</t>
    </r>
    <r>
      <rPr>
        <sz val="8"/>
        <rFont val="Arial"/>
        <family val="2"/>
      </rPr>
      <t>.XX.XXX.XXX.XXXX.SV.XXX.XXX.BR.N.M</t>
    </r>
  </si>
  <si>
    <r>
      <t>.M.SVUER</t>
    </r>
    <r>
      <rPr>
        <b/>
        <sz val="8"/>
        <color rgb="FFFF0000"/>
        <rFont val="Arial"/>
        <family val="2"/>
      </rPr>
      <t>V$</t>
    </r>
    <r>
      <rPr>
        <sz val="8"/>
        <rFont val="Arial"/>
        <family val="2"/>
      </rPr>
      <t>.XX.XXX.XXX.XXXX.SV.XXX.XXX.GB.N.M</t>
    </r>
  </si>
  <si>
    <r>
      <t>.M.SVUER</t>
    </r>
    <r>
      <rPr>
        <b/>
        <sz val="8"/>
        <color rgb="FFFF0000"/>
        <rFont val="Arial"/>
        <family val="2"/>
      </rPr>
      <t>V$</t>
    </r>
    <r>
      <rPr>
        <sz val="8"/>
        <rFont val="Arial"/>
        <family val="2"/>
      </rPr>
      <t>.XX.XXX.XXX.XXXX.SV.XXX.XXX.BG.N.M</t>
    </r>
  </si>
  <si>
    <r>
      <t>.M.SVUER</t>
    </r>
    <r>
      <rPr>
        <b/>
        <sz val="8"/>
        <color rgb="FFFF0000"/>
        <rFont val="Arial"/>
        <family val="2"/>
      </rPr>
      <t>V$</t>
    </r>
    <r>
      <rPr>
        <sz val="8"/>
        <rFont val="Arial"/>
        <family val="2"/>
      </rPr>
      <t>.XX.XXX.XXX.XXXX.SV.XXX.XXX.KY.N.M</t>
    </r>
  </si>
  <si>
    <r>
      <t>.M.SVUER</t>
    </r>
    <r>
      <rPr>
        <b/>
        <sz val="8"/>
        <color rgb="FFFF0000"/>
        <rFont val="Arial"/>
        <family val="2"/>
      </rPr>
      <t>V$</t>
    </r>
    <r>
      <rPr>
        <sz val="8"/>
        <rFont val="Arial"/>
        <family val="2"/>
      </rPr>
      <t>.XX.XXX.XXX.XXXX.SV.XXX.XXX.DK.N.M</t>
    </r>
  </si>
  <si>
    <r>
      <t>.M.SVUER</t>
    </r>
    <r>
      <rPr>
        <b/>
        <sz val="8"/>
        <color rgb="FFFF0000"/>
        <rFont val="Arial"/>
        <family val="2"/>
      </rPr>
      <t>V$</t>
    </r>
    <r>
      <rPr>
        <sz val="8"/>
        <rFont val="Arial"/>
        <family val="2"/>
      </rPr>
      <t>.XX.XXX.XXX.XXXX.SV.XXX.XXX.EE.N.M</t>
    </r>
  </si>
  <si>
    <r>
      <t>.M.SVUER</t>
    </r>
    <r>
      <rPr>
        <b/>
        <sz val="8"/>
        <color rgb="FFFF0000"/>
        <rFont val="Arial"/>
        <family val="2"/>
      </rPr>
      <t>V$</t>
    </r>
    <r>
      <rPr>
        <sz val="8"/>
        <rFont val="Arial"/>
        <family val="2"/>
      </rPr>
      <t>.XX.XXX.XXX.XXXX.SV.XXX.XXX.FI.N.M</t>
    </r>
  </si>
  <si>
    <r>
      <t>.M.SVUER</t>
    </r>
    <r>
      <rPr>
        <b/>
        <sz val="8"/>
        <color rgb="FFFF0000"/>
        <rFont val="Arial"/>
        <family val="2"/>
      </rPr>
      <t>V$</t>
    </r>
    <r>
      <rPr>
        <sz val="8"/>
        <rFont val="Arial"/>
        <family val="2"/>
      </rPr>
      <t>.XX.XXX.XXX.XXXX.SV.XXX.XXX.FR.N.M</t>
    </r>
  </si>
  <si>
    <r>
      <t>.M.SVUER</t>
    </r>
    <r>
      <rPr>
        <b/>
        <sz val="8"/>
        <color rgb="FFFF0000"/>
        <rFont val="Arial"/>
        <family val="2"/>
      </rPr>
      <t>V$</t>
    </r>
    <r>
      <rPr>
        <sz val="8"/>
        <rFont val="Arial"/>
        <family val="2"/>
      </rPr>
      <t>.XX.XXX.XXX.XXXX.SV.XXX.XXX.FO.N.M</t>
    </r>
  </si>
  <si>
    <r>
      <t>.M.SVUER</t>
    </r>
    <r>
      <rPr>
        <b/>
        <sz val="8"/>
        <color rgb="FFFF0000"/>
        <rFont val="Arial"/>
        <family val="2"/>
      </rPr>
      <t>V$</t>
    </r>
    <r>
      <rPr>
        <sz val="8"/>
        <rFont val="Arial"/>
        <family val="2"/>
      </rPr>
      <t>.XX.XXX.XXX.XXXX.SV.XXX.XXX.GR.N.M</t>
    </r>
  </si>
  <si>
    <r>
      <t>.M.SVUER</t>
    </r>
    <r>
      <rPr>
        <b/>
        <sz val="8"/>
        <color rgb="FFFF0000"/>
        <rFont val="Arial"/>
        <family val="2"/>
      </rPr>
      <t>V$</t>
    </r>
    <r>
      <rPr>
        <sz val="8"/>
        <rFont val="Arial"/>
        <family val="2"/>
      </rPr>
      <t>.XX.XXX.XXX.XXXX.SV.XXX.XXX.GG.N.M</t>
    </r>
  </si>
  <si>
    <r>
      <t>.M.SVUER</t>
    </r>
    <r>
      <rPr>
        <b/>
        <sz val="8"/>
        <color rgb="FFFF0000"/>
        <rFont val="Arial"/>
        <family val="2"/>
      </rPr>
      <t>V$</t>
    </r>
    <r>
      <rPr>
        <sz val="8"/>
        <rFont val="Arial"/>
        <family val="2"/>
      </rPr>
      <t>.XX.XXX.XXX.XXXX.SV.XXX.XXX.NL.N.M</t>
    </r>
  </si>
  <si>
    <r>
      <t>.M.SVUER</t>
    </r>
    <r>
      <rPr>
        <b/>
        <sz val="8"/>
        <color rgb="FFFF0000"/>
        <rFont val="Arial"/>
        <family val="2"/>
      </rPr>
      <t>V$</t>
    </r>
    <r>
      <rPr>
        <sz val="8"/>
        <rFont val="Arial"/>
        <family val="2"/>
      </rPr>
      <t>.XX.XXX.XXX.XXXX.SV.XXX.XXX.HK.N.M</t>
    </r>
  </si>
  <si>
    <r>
      <t>.M.SVUER</t>
    </r>
    <r>
      <rPr>
        <b/>
        <sz val="8"/>
        <color rgb="FFFF0000"/>
        <rFont val="Arial"/>
        <family val="2"/>
      </rPr>
      <t>V$</t>
    </r>
    <r>
      <rPr>
        <sz val="8"/>
        <rFont val="Arial"/>
        <family val="2"/>
      </rPr>
      <t>.XX.XXX.XXX.XXXX.SV.XXX.XXX.IN.N.M</t>
    </r>
  </si>
  <si>
    <r>
      <t>.M.SVUER</t>
    </r>
    <r>
      <rPr>
        <b/>
        <sz val="8"/>
        <color rgb="FFFF0000"/>
        <rFont val="Arial"/>
        <family val="2"/>
      </rPr>
      <t>V$</t>
    </r>
    <r>
      <rPr>
        <sz val="8"/>
        <rFont val="Arial"/>
        <family val="2"/>
      </rPr>
      <t>.XX.XXX.XXX.XXXX.SV.XXX.XXX.IE.N.M</t>
    </r>
  </si>
  <si>
    <r>
      <t>.M.SVUER</t>
    </r>
    <r>
      <rPr>
        <b/>
        <sz val="8"/>
        <color rgb="FFFF0000"/>
        <rFont val="Arial"/>
        <family val="2"/>
      </rPr>
      <t>V$</t>
    </r>
    <r>
      <rPr>
        <sz val="8"/>
        <rFont val="Arial"/>
        <family val="2"/>
      </rPr>
      <t>.XX.XXX.XXX.XXXX.SV.XXX.XXX.IT.N.M</t>
    </r>
  </si>
  <si>
    <r>
      <t>.M.SVUER</t>
    </r>
    <r>
      <rPr>
        <b/>
        <sz val="8"/>
        <color rgb="FFFF0000"/>
        <rFont val="Arial"/>
        <family val="2"/>
      </rPr>
      <t>V$</t>
    </r>
    <r>
      <rPr>
        <sz val="8"/>
        <rFont val="Arial"/>
        <family val="2"/>
      </rPr>
      <t>.XX.XXX.XXX.XXXX.SV.XXX.XXX.JP.N.M</t>
    </r>
  </si>
  <si>
    <r>
      <t>.M.SVUER</t>
    </r>
    <r>
      <rPr>
        <b/>
        <sz val="8"/>
        <color rgb="FFFF0000"/>
        <rFont val="Arial"/>
        <family val="2"/>
      </rPr>
      <t>V$</t>
    </r>
    <r>
      <rPr>
        <sz val="8"/>
        <rFont val="Arial"/>
        <family val="2"/>
      </rPr>
      <t>.XX.XXX.XXX.XXXX.SV.XXX.XXX.JE.N.M</t>
    </r>
  </si>
  <si>
    <r>
      <t>.M.SVUER</t>
    </r>
    <r>
      <rPr>
        <b/>
        <sz val="8"/>
        <color rgb="FFFF0000"/>
        <rFont val="Arial"/>
        <family val="2"/>
      </rPr>
      <t>V$</t>
    </r>
    <r>
      <rPr>
        <sz val="8"/>
        <rFont val="Arial"/>
        <family val="2"/>
      </rPr>
      <t>.XX.XXX.XXX.XXXX.SV.XXX.XXX.CA.N.M</t>
    </r>
  </si>
  <si>
    <r>
      <t>.M.SVUER</t>
    </r>
    <r>
      <rPr>
        <b/>
        <sz val="8"/>
        <color rgb="FFFF0000"/>
        <rFont val="Arial"/>
        <family val="2"/>
      </rPr>
      <t>V$</t>
    </r>
    <r>
      <rPr>
        <sz val="8"/>
        <rFont val="Arial"/>
        <family val="2"/>
      </rPr>
      <t>.XX.XXX.XXX.XXXX.SV.XXX.XXX.CN.N.M</t>
    </r>
  </si>
  <si>
    <r>
      <t>.M.SVUER</t>
    </r>
    <r>
      <rPr>
        <b/>
        <sz val="8"/>
        <color rgb="FFFF0000"/>
        <rFont val="Arial"/>
        <family val="2"/>
      </rPr>
      <t>V$</t>
    </r>
    <r>
      <rPr>
        <sz val="8"/>
        <rFont val="Arial"/>
        <family val="2"/>
      </rPr>
      <t>.XX.XXX.XXX.XXXX.SV.XXX.XXX.HR.N.M</t>
    </r>
  </si>
  <si>
    <r>
      <t>.M.SVUER</t>
    </r>
    <r>
      <rPr>
        <b/>
        <sz val="8"/>
        <color rgb="FFFF0000"/>
        <rFont val="Arial"/>
        <family val="2"/>
      </rPr>
      <t>V$</t>
    </r>
    <r>
      <rPr>
        <sz val="8"/>
        <rFont val="Arial"/>
        <family val="2"/>
      </rPr>
      <t>.XX.XXX.XXX.XXXX.SV.XXX.XXX.CY.N.M</t>
    </r>
  </si>
  <si>
    <r>
      <t>.M.SVUER</t>
    </r>
    <r>
      <rPr>
        <b/>
        <sz val="8"/>
        <color rgb="FFFF0000"/>
        <rFont val="Arial"/>
        <family val="2"/>
      </rPr>
      <t>V$</t>
    </r>
    <r>
      <rPr>
        <sz val="8"/>
        <rFont val="Arial"/>
        <family val="2"/>
      </rPr>
      <t>.XX.XXX.XXX.XXXX.SV.XXX.XXX.LV.N.M</t>
    </r>
  </si>
  <si>
    <r>
      <t>.M.SVUER</t>
    </r>
    <r>
      <rPr>
        <b/>
        <sz val="8"/>
        <color rgb="FFFF0000"/>
        <rFont val="Arial"/>
        <family val="2"/>
      </rPr>
      <t>V$</t>
    </r>
    <r>
      <rPr>
        <sz val="8"/>
        <rFont val="Arial"/>
        <family val="2"/>
      </rPr>
      <t>.XX.XXX.XXX.XXXX.SV.XXX.XXX.LT.N.M</t>
    </r>
  </si>
  <si>
    <r>
      <t>.M.SVUER</t>
    </r>
    <r>
      <rPr>
        <b/>
        <sz val="8"/>
        <color rgb="FFFF0000"/>
        <rFont val="Arial"/>
        <family val="2"/>
      </rPr>
      <t>V$</t>
    </r>
    <r>
      <rPr>
        <sz val="8"/>
        <rFont val="Arial"/>
        <family val="2"/>
      </rPr>
      <t>.XX.XXX.XXX.XXXX.SV.XXX.XXX.LX.N.M</t>
    </r>
  </si>
  <si>
    <r>
      <t>.M.SVUER</t>
    </r>
    <r>
      <rPr>
        <b/>
        <sz val="8"/>
        <color rgb="FFFF0000"/>
        <rFont val="Arial"/>
        <family val="2"/>
      </rPr>
      <t>V$</t>
    </r>
    <r>
      <rPr>
        <sz val="8"/>
        <rFont val="Arial"/>
        <family val="2"/>
      </rPr>
      <t>.XX.XXX.XXX.XXXX.SV.XXX.XXX.MT.N.M</t>
    </r>
  </si>
  <si>
    <r>
      <t>.M.SVUER</t>
    </r>
    <r>
      <rPr>
        <b/>
        <sz val="8"/>
        <color rgb="FFFF0000"/>
        <rFont val="Arial"/>
        <family val="2"/>
      </rPr>
      <t>V$</t>
    </r>
    <r>
      <rPr>
        <sz val="8"/>
        <rFont val="Arial"/>
        <family val="2"/>
      </rPr>
      <t>.XX.XXX.XXX.XXXX.SV.XXX.XXX.NO.N.M</t>
    </r>
  </si>
  <si>
    <r>
      <t>.M.SVUER</t>
    </r>
    <r>
      <rPr>
        <b/>
        <sz val="8"/>
        <color rgb="FFFF0000"/>
        <rFont val="Arial"/>
        <family val="2"/>
      </rPr>
      <t>V$</t>
    </r>
    <r>
      <rPr>
        <sz val="8"/>
        <rFont val="Arial"/>
        <family val="2"/>
      </rPr>
      <t>.XX.XXX.XXX.XXXX.SV.XXX.XXX.PT.N.M</t>
    </r>
  </si>
  <si>
    <r>
      <t>.M.SVUER</t>
    </r>
    <r>
      <rPr>
        <b/>
        <sz val="8"/>
        <color rgb="FFFF0000"/>
        <rFont val="Arial"/>
        <family val="2"/>
      </rPr>
      <t>V$</t>
    </r>
    <r>
      <rPr>
        <sz val="8"/>
        <rFont val="Arial"/>
        <family val="2"/>
      </rPr>
      <t>.XX.XXX.XXX.XXXX.SV.XXX.XXX.PL.N.M</t>
    </r>
  </si>
  <si>
    <r>
      <t>.M.SVUER</t>
    </r>
    <r>
      <rPr>
        <b/>
        <sz val="8"/>
        <color rgb="FFFF0000"/>
        <rFont val="Arial"/>
        <family val="2"/>
      </rPr>
      <t>V$</t>
    </r>
    <r>
      <rPr>
        <sz val="8"/>
        <rFont val="Arial"/>
        <family val="2"/>
      </rPr>
      <t>.XX.XXX.XXX.XXXX.SV.XXX.XXX.RO.N.M</t>
    </r>
  </si>
  <si>
    <r>
      <t>.M.SVUER</t>
    </r>
    <r>
      <rPr>
        <b/>
        <sz val="8"/>
        <color rgb="FFFF0000"/>
        <rFont val="Arial"/>
        <family val="2"/>
      </rPr>
      <t>V$.</t>
    </r>
    <r>
      <rPr>
        <sz val="8"/>
        <rFont val="Arial"/>
        <family val="2"/>
      </rPr>
      <t>XX.XXX.XXX.XXXX.SV.XXX.XXX.RU.N.M</t>
    </r>
  </si>
  <si>
    <r>
      <t>.M.SVUER</t>
    </r>
    <r>
      <rPr>
        <b/>
        <sz val="8"/>
        <color rgb="FFFF0000"/>
        <rFont val="Arial"/>
        <family val="2"/>
      </rPr>
      <t>V$</t>
    </r>
    <r>
      <rPr>
        <sz val="8"/>
        <rFont val="Arial"/>
        <family val="2"/>
      </rPr>
      <t>.XX.XXX.XXX.XXXX.SV.XXX.XXX.SK.N.M</t>
    </r>
  </si>
  <si>
    <r>
      <t>.M.SVUER</t>
    </r>
    <r>
      <rPr>
        <b/>
        <sz val="8"/>
        <color rgb="FFFF0000"/>
        <rFont val="Arial"/>
        <family val="2"/>
      </rPr>
      <t>V$</t>
    </r>
    <r>
      <rPr>
        <sz val="8"/>
        <rFont val="Arial"/>
        <family val="2"/>
      </rPr>
      <t>.XX.XXX.XXX.XXXX.SV.XXX.XXX.SI.N.M</t>
    </r>
  </si>
  <si>
    <r>
      <t>.M.SVUER</t>
    </r>
    <r>
      <rPr>
        <b/>
        <sz val="8"/>
        <color rgb="FFFF0000"/>
        <rFont val="Arial"/>
        <family val="2"/>
      </rPr>
      <t>V$</t>
    </r>
    <r>
      <rPr>
        <sz val="8"/>
        <rFont val="Arial"/>
        <family val="2"/>
      </rPr>
      <t>.XX.XXX.XXX.XXXX.SV.XXX.XXX.ES.N.M</t>
    </r>
  </si>
  <si>
    <r>
      <t>.M.SVUER</t>
    </r>
    <r>
      <rPr>
        <b/>
        <sz val="8"/>
        <color rgb="FFFF0000"/>
        <rFont val="Arial"/>
        <family val="2"/>
      </rPr>
      <t>V$</t>
    </r>
    <r>
      <rPr>
        <sz val="8"/>
        <rFont val="Arial"/>
        <family val="2"/>
      </rPr>
      <t>.XX.XXX.XXX.XXXX.SV.XXX.XXX.CH.N.M</t>
    </r>
  </si>
  <si>
    <r>
      <t>.M.SVUER</t>
    </r>
    <r>
      <rPr>
        <b/>
        <sz val="8"/>
        <color rgb="FFFF0000"/>
        <rFont val="Arial"/>
        <family val="2"/>
      </rPr>
      <t>V$</t>
    </r>
    <r>
      <rPr>
        <sz val="8"/>
        <rFont val="Arial"/>
        <family val="2"/>
      </rPr>
      <t>.XX.XXX.XXX.XXXX.SV.XXX.XXX.SE.N.M</t>
    </r>
  </si>
  <si>
    <r>
      <t>.M.SVUER</t>
    </r>
    <r>
      <rPr>
        <b/>
        <sz val="8"/>
        <color rgb="FFFF0000"/>
        <rFont val="Arial"/>
        <family val="2"/>
      </rPr>
      <t>V$</t>
    </r>
    <r>
      <rPr>
        <sz val="8"/>
        <rFont val="Arial"/>
        <family val="2"/>
      </rPr>
      <t>.XX.XXX.XXX.XXXX.SV.XXX.XXX.CZ.N.M</t>
    </r>
  </si>
  <si>
    <r>
      <t>.M.SVUER</t>
    </r>
    <r>
      <rPr>
        <b/>
        <sz val="8"/>
        <color rgb="FFFF0000"/>
        <rFont val="Arial"/>
        <family val="2"/>
      </rPr>
      <t>V$</t>
    </r>
    <r>
      <rPr>
        <sz val="8"/>
        <rFont val="Arial"/>
        <family val="2"/>
      </rPr>
      <t>.XX.XXX.XXX.XXXX.SV.XXX.XXX.HU.N.M</t>
    </r>
  </si>
  <si>
    <r>
      <t>.M.SVUER</t>
    </r>
    <r>
      <rPr>
        <b/>
        <sz val="8"/>
        <color rgb="FFFF0000"/>
        <rFont val="Arial"/>
        <family val="2"/>
      </rPr>
      <t>V$</t>
    </r>
    <r>
      <rPr>
        <sz val="8"/>
        <rFont val="Arial"/>
        <family val="2"/>
      </rPr>
      <t>.XX.XXX.XXX.XXXX.SV.XXX.XXX.DE.N.M</t>
    </r>
  </si>
  <si>
    <r>
      <t>.M.SVUER</t>
    </r>
    <r>
      <rPr>
        <b/>
        <sz val="8"/>
        <color rgb="FFFF0000"/>
        <rFont val="Arial"/>
        <family val="2"/>
      </rPr>
      <t>V$</t>
    </r>
    <r>
      <rPr>
        <sz val="8"/>
        <rFont val="Arial"/>
        <family val="2"/>
      </rPr>
      <t>.XX.XXX.XXX.XXXX.SV.XXX.XXX.XX.N.M</t>
    </r>
  </si>
  <si>
    <r>
      <t>.M.SVUER</t>
    </r>
    <r>
      <rPr>
        <b/>
        <sz val="8"/>
        <color rgb="FFFF0000"/>
        <rFont val="Arial"/>
        <family val="2"/>
      </rPr>
      <t>V$</t>
    </r>
    <r>
      <rPr>
        <sz val="8"/>
        <rFont val="Arial"/>
        <family val="2"/>
      </rPr>
      <t>.XX.XXX.XXX.XXXX.SV.XXX.XXX.4F.N.M</t>
    </r>
  </si>
  <si>
    <r>
      <t>.M.SVUER</t>
    </r>
    <r>
      <rPr>
        <b/>
        <sz val="8"/>
        <color rgb="FFFF0000"/>
        <rFont val="Arial"/>
        <family val="2"/>
      </rPr>
      <t>V$</t>
    </r>
    <r>
      <rPr>
        <sz val="8"/>
        <rFont val="Arial"/>
        <family val="2"/>
      </rPr>
      <t>.XX.XXX.XXX.XXXX.SV.XXX.XXX.4C.N.M</t>
    </r>
  </si>
  <si>
    <r>
      <t>.M.SVUER</t>
    </r>
    <r>
      <rPr>
        <b/>
        <sz val="8"/>
        <color rgb="FFFF0000"/>
        <rFont val="Arial"/>
        <family val="2"/>
      </rPr>
      <t>V$</t>
    </r>
    <r>
      <rPr>
        <sz val="8"/>
        <rFont val="Arial"/>
        <family val="2"/>
      </rPr>
      <t>.XX.XXX.XXX.XXXX.SV.XXX.XXX.4J.N.M</t>
    </r>
  </si>
  <si>
    <r>
      <t>.M.SVUER</t>
    </r>
    <r>
      <rPr>
        <b/>
        <sz val="8"/>
        <color rgb="FFFF0000"/>
        <rFont val="Arial"/>
        <family val="2"/>
      </rPr>
      <t>V$</t>
    </r>
    <r>
      <rPr>
        <sz val="8"/>
        <rFont val="Arial"/>
        <family val="2"/>
      </rPr>
      <t>.XX.XXX.XXX.XXXX.SV.XXX.XXX.4S.N.M</t>
    </r>
  </si>
  <si>
    <r>
      <t>.M.SVUER</t>
    </r>
    <r>
      <rPr>
        <b/>
        <sz val="8"/>
        <color rgb="FFFF0000"/>
        <rFont val="Arial"/>
        <family val="2"/>
      </rPr>
      <t>V$</t>
    </r>
    <r>
      <rPr>
        <sz val="8"/>
        <rFont val="Arial"/>
        <family val="2"/>
      </rPr>
      <t>.XX.XXX.XXX.XXXX.SV.XXX.XXX.1C.N.M</t>
    </r>
  </si>
  <si>
    <r>
      <t>.M.SVUER</t>
    </r>
    <r>
      <rPr>
        <b/>
        <sz val="8"/>
        <color rgb="FFFF0000"/>
        <rFont val="Arial"/>
        <family val="2"/>
      </rPr>
      <t>V$</t>
    </r>
    <r>
      <rPr>
        <sz val="8"/>
        <rFont val="Arial"/>
        <family val="2"/>
      </rPr>
      <t>.XX.XXX.XXX.XXXX.SV.XXX.XXX.5Z.N.M</t>
    </r>
  </si>
  <si>
    <t>//Sundurliðun verðbréfaútgáfa OPI</t>
  </si>
  <si>
    <t>//Sundurliðun verðbréfaútgáfa EIF</t>
  </si>
  <si>
    <r>
      <t>.M.SVU</t>
    </r>
    <r>
      <rPr>
        <b/>
        <sz val="8"/>
        <color rgb="FFFF0000"/>
        <rFont val="Arial"/>
        <family val="2"/>
      </rPr>
      <t>VV</t>
    </r>
    <r>
      <rPr>
        <sz val="8"/>
        <rFont val="Arial"/>
        <family val="2"/>
      </rPr>
      <t>$$.XX.XXX.</t>
    </r>
    <r>
      <rPr>
        <b/>
        <sz val="8"/>
        <color rgb="FFFF0000"/>
        <rFont val="Arial"/>
        <family val="2"/>
      </rPr>
      <t>$$$</t>
    </r>
    <r>
      <rPr>
        <sz val="8"/>
        <rFont val="Arial"/>
        <family val="2"/>
      </rPr>
      <t>.XXXX.SX.XXX.XXX.IS.N.M</t>
    </r>
  </si>
  <si>
    <r>
      <t>.M.SVUIN</t>
    </r>
    <r>
      <rPr>
        <b/>
        <sz val="8"/>
        <color rgb="FFFF0000"/>
        <rFont val="Arial"/>
        <family val="2"/>
      </rPr>
      <t>V$</t>
    </r>
    <r>
      <rPr>
        <sz val="8"/>
        <rFont val="Arial"/>
        <family val="2"/>
      </rPr>
      <t>.XX.XXX.$$$.XXXX.SX.XXX.XXX.IS.N.M</t>
    </r>
  </si>
  <si>
    <r>
      <t>.M.SVUIN</t>
    </r>
    <r>
      <rPr>
        <b/>
        <sz val="8"/>
        <color rgb="FFFF0000"/>
        <rFont val="Arial"/>
        <family val="2"/>
      </rPr>
      <t>VV</t>
    </r>
    <r>
      <rPr>
        <sz val="8"/>
        <rFont val="Arial"/>
        <family val="2"/>
      </rPr>
      <t>.XX.XXX.$$$.XXXX.S</t>
    </r>
    <r>
      <rPr>
        <b/>
        <sz val="8"/>
        <color rgb="FFFF0000"/>
        <rFont val="Arial"/>
        <family val="2"/>
      </rPr>
      <t>O</t>
    </r>
    <r>
      <rPr>
        <sz val="8"/>
        <rFont val="Arial"/>
        <family val="2"/>
      </rPr>
      <t>.SKT.XXX.IS.N.M</t>
    </r>
  </si>
  <si>
    <r>
      <t>.M.SVUIN</t>
    </r>
    <r>
      <rPr>
        <b/>
        <sz val="8"/>
        <color rgb="FFFF0000"/>
        <rFont val="Arial"/>
        <family val="2"/>
      </rPr>
      <t>VV</t>
    </r>
    <r>
      <rPr>
        <sz val="8"/>
        <rFont val="Arial"/>
        <family val="2"/>
      </rPr>
      <t>.XX.XXX.$$$.XXXX.S</t>
    </r>
    <r>
      <rPr>
        <b/>
        <sz val="8"/>
        <color rgb="FFFF0000"/>
        <rFont val="Arial"/>
        <family val="2"/>
      </rPr>
      <t>O</t>
    </r>
    <r>
      <rPr>
        <sz val="8"/>
        <rFont val="Arial"/>
        <family val="2"/>
      </rPr>
      <t>.LAT.XXX.IS.N.M</t>
    </r>
  </si>
  <si>
    <r>
      <t>.M.SVUIN</t>
    </r>
    <r>
      <rPr>
        <b/>
        <sz val="8"/>
        <color rgb="FFFF0000"/>
        <rFont val="Arial"/>
        <family val="2"/>
      </rPr>
      <t>VV</t>
    </r>
    <r>
      <rPr>
        <sz val="8"/>
        <rFont val="Arial"/>
        <family val="2"/>
      </rPr>
      <t>.XX.XXX.$$$.XXXX.SV.XXX.XXX.IS.N.M</t>
    </r>
  </si>
  <si>
    <r>
      <t>.M.SVUER</t>
    </r>
    <r>
      <rPr>
        <b/>
        <sz val="8"/>
        <color rgb="FFFF0000"/>
        <rFont val="Arial"/>
        <family val="2"/>
      </rPr>
      <t>V$</t>
    </r>
    <r>
      <rPr>
        <sz val="8"/>
        <rFont val="Arial"/>
        <family val="2"/>
      </rPr>
      <t>.XX.XXX.$$$.XXXX.SX.XXX.XXX.IS.N.M</t>
    </r>
  </si>
  <si>
    <r>
      <t>.M.SVUER</t>
    </r>
    <r>
      <rPr>
        <b/>
        <sz val="8"/>
        <color rgb="FFFF0000"/>
        <rFont val="Arial"/>
        <family val="2"/>
      </rPr>
      <t>VV</t>
    </r>
    <r>
      <rPr>
        <sz val="8"/>
        <rFont val="Arial"/>
        <family val="2"/>
      </rPr>
      <t>.XX.XXX.$$$.XXXX.SX.SKT.XXX.IS.N.M</t>
    </r>
  </si>
  <si>
    <r>
      <t>.M.SVUER</t>
    </r>
    <r>
      <rPr>
        <b/>
        <sz val="8"/>
        <color rgb="FFFF0000"/>
        <rFont val="Arial"/>
        <family val="2"/>
      </rPr>
      <t>VV</t>
    </r>
    <r>
      <rPr>
        <sz val="8"/>
        <rFont val="Arial"/>
        <family val="2"/>
      </rPr>
      <t>.XX.XXX.$$$.XXXX.SX.LAT.XXX.IS.N.M</t>
    </r>
  </si>
  <si>
    <r>
      <t>.M.SVU</t>
    </r>
    <r>
      <rPr>
        <b/>
        <sz val="8"/>
        <color rgb="FFFF0000"/>
        <rFont val="Arial"/>
        <family val="2"/>
      </rPr>
      <t>VV</t>
    </r>
    <r>
      <rPr>
        <sz val="8"/>
        <rFont val="Arial"/>
        <family val="2"/>
      </rPr>
      <t>$$.XX.XXX.OPI.XXXX.SX.XXX.XXX.IS.N.M</t>
    </r>
  </si>
  <si>
    <r>
      <t>.M.SVUIN</t>
    </r>
    <r>
      <rPr>
        <b/>
        <sz val="8"/>
        <color rgb="FFFF0000"/>
        <rFont val="Arial"/>
        <family val="2"/>
      </rPr>
      <t>V$</t>
    </r>
    <r>
      <rPr>
        <sz val="8"/>
        <rFont val="Arial"/>
        <family val="2"/>
      </rPr>
      <t>.XX.XXX.OPI.XXXX.SX.XXX.XXX.IS.N.M</t>
    </r>
  </si>
  <si>
    <r>
      <t>.M.SVUIN</t>
    </r>
    <r>
      <rPr>
        <b/>
        <sz val="8"/>
        <color rgb="FFFF0000"/>
        <rFont val="Arial"/>
        <family val="2"/>
      </rPr>
      <t>VV</t>
    </r>
    <r>
      <rPr>
        <sz val="8"/>
        <rFont val="Arial"/>
        <family val="2"/>
      </rPr>
      <t>.XX.XXX.OPI.XXXX.S</t>
    </r>
    <r>
      <rPr>
        <b/>
        <sz val="8"/>
        <color rgb="FFFF0000"/>
        <rFont val="Arial"/>
        <family val="2"/>
      </rPr>
      <t>O</t>
    </r>
    <r>
      <rPr>
        <sz val="8"/>
        <rFont val="Arial"/>
        <family val="2"/>
      </rPr>
      <t>.SKT.XXX.IS.N.M</t>
    </r>
  </si>
  <si>
    <r>
      <t>.M.SVUIN</t>
    </r>
    <r>
      <rPr>
        <b/>
        <sz val="8"/>
        <color rgb="FFFF0000"/>
        <rFont val="Arial"/>
        <family val="2"/>
      </rPr>
      <t>VV</t>
    </r>
    <r>
      <rPr>
        <sz val="8"/>
        <rFont val="Arial"/>
        <family val="2"/>
      </rPr>
      <t>.XX.XXX.OPI.XXXX.S</t>
    </r>
    <r>
      <rPr>
        <b/>
        <sz val="8"/>
        <color rgb="FFFF0000"/>
        <rFont val="Arial"/>
        <family val="2"/>
      </rPr>
      <t>O</t>
    </r>
    <r>
      <rPr>
        <sz val="8"/>
        <rFont val="Arial"/>
        <family val="2"/>
      </rPr>
      <t>.LAT.XXX.IS.N.M</t>
    </r>
  </si>
  <si>
    <r>
      <t>.M.SVUIN</t>
    </r>
    <r>
      <rPr>
        <b/>
        <sz val="8"/>
        <color rgb="FFFF0000"/>
        <rFont val="Arial"/>
        <family val="2"/>
      </rPr>
      <t>VV</t>
    </r>
    <r>
      <rPr>
        <sz val="8"/>
        <rFont val="Arial"/>
        <family val="2"/>
      </rPr>
      <t>.XX.XXX.OPI.XXXX.SV.XXX.XXX.IS.N.M</t>
    </r>
  </si>
  <si>
    <r>
      <t>.M.SVUER</t>
    </r>
    <r>
      <rPr>
        <b/>
        <sz val="8"/>
        <color rgb="FFFF0000"/>
        <rFont val="Arial"/>
        <family val="2"/>
      </rPr>
      <t>V$</t>
    </r>
    <r>
      <rPr>
        <sz val="8"/>
        <rFont val="Arial"/>
        <family val="2"/>
      </rPr>
      <t>.XX.XXX.OPI.XXXX.SX.XXX.XXX.IS.N.M</t>
    </r>
  </si>
  <si>
    <r>
      <t>.M.SVUER</t>
    </r>
    <r>
      <rPr>
        <b/>
        <sz val="8"/>
        <color rgb="FFFF0000"/>
        <rFont val="Arial"/>
        <family val="2"/>
      </rPr>
      <t>VV</t>
    </r>
    <r>
      <rPr>
        <sz val="8"/>
        <rFont val="Arial"/>
        <family val="2"/>
      </rPr>
      <t>.XX.XXX.OPI.XXXX.SX.SKT.XXX.IS.N.M</t>
    </r>
  </si>
  <si>
    <r>
      <t>.M.SVUER</t>
    </r>
    <r>
      <rPr>
        <b/>
        <sz val="8"/>
        <color rgb="FFFF0000"/>
        <rFont val="Arial"/>
        <family val="2"/>
      </rPr>
      <t>VV</t>
    </r>
    <r>
      <rPr>
        <sz val="8"/>
        <rFont val="Arial"/>
        <family val="2"/>
      </rPr>
      <t>.XX.XXX.OPI.XXXX.SX.LAT.XXX.IS.N.M</t>
    </r>
  </si>
  <si>
    <r>
      <t>.M.SVU</t>
    </r>
    <r>
      <rPr>
        <b/>
        <sz val="8"/>
        <color rgb="FFFF0000"/>
        <rFont val="Arial"/>
        <family val="2"/>
      </rPr>
      <t>VV</t>
    </r>
    <r>
      <rPr>
        <sz val="8"/>
        <rFont val="Arial"/>
        <family val="2"/>
      </rPr>
      <t>$$.XX.XXX.EIF.XXXX.SX.XXX.XXX.IS.N.M</t>
    </r>
  </si>
  <si>
    <r>
      <t>.M.SVUIN</t>
    </r>
    <r>
      <rPr>
        <b/>
        <sz val="8"/>
        <color rgb="FFFF0000"/>
        <rFont val="Arial"/>
        <family val="2"/>
      </rPr>
      <t>V$</t>
    </r>
    <r>
      <rPr>
        <sz val="8"/>
        <rFont val="Arial"/>
        <family val="2"/>
      </rPr>
      <t>.XX.XXX.EIF.XXXX.SX.XXX.XXX.IS.N.M</t>
    </r>
  </si>
  <si>
    <r>
      <t>.M.SVUIN</t>
    </r>
    <r>
      <rPr>
        <b/>
        <sz val="8"/>
        <color rgb="FFFF0000"/>
        <rFont val="Arial"/>
        <family val="2"/>
      </rPr>
      <t>VV</t>
    </r>
    <r>
      <rPr>
        <sz val="8"/>
        <rFont val="Arial"/>
        <family val="2"/>
      </rPr>
      <t>.XX.XXX.EIF.XXXX.S</t>
    </r>
    <r>
      <rPr>
        <b/>
        <sz val="8"/>
        <color rgb="FFFF0000"/>
        <rFont val="Arial"/>
        <family val="2"/>
      </rPr>
      <t>O</t>
    </r>
    <r>
      <rPr>
        <sz val="8"/>
        <rFont val="Arial"/>
        <family val="2"/>
      </rPr>
      <t>.SKT.XXX.IS.N.M</t>
    </r>
  </si>
  <si>
    <r>
      <t>.M.SVUIN</t>
    </r>
    <r>
      <rPr>
        <b/>
        <sz val="8"/>
        <color rgb="FFFF0000"/>
        <rFont val="Arial"/>
        <family val="2"/>
      </rPr>
      <t>VV</t>
    </r>
    <r>
      <rPr>
        <sz val="8"/>
        <rFont val="Arial"/>
        <family val="2"/>
      </rPr>
      <t>.XX.XXX.EIF.XXXX.S</t>
    </r>
    <r>
      <rPr>
        <b/>
        <sz val="8"/>
        <color rgb="FFFF0000"/>
        <rFont val="Arial"/>
        <family val="2"/>
      </rPr>
      <t>O</t>
    </r>
    <r>
      <rPr>
        <sz val="8"/>
        <rFont val="Arial"/>
        <family val="2"/>
      </rPr>
      <t>.LAT.XXX.IS.N.M</t>
    </r>
  </si>
  <si>
    <r>
      <t>.M.SVUIN</t>
    </r>
    <r>
      <rPr>
        <b/>
        <sz val="8"/>
        <color rgb="FFFF0000"/>
        <rFont val="Arial"/>
        <family val="2"/>
      </rPr>
      <t>VV</t>
    </r>
    <r>
      <rPr>
        <sz val="8"/>
        <rFont val="Arial"/>
        <family val="2"/>
      </rPr>
      <t>.XX.XXX.EIF.XXXX.SV.XXX.XXX.IS.N.M</t>
    </r>
  </si>
  <si>
    <r>
      <t>.M.SVUER</t>
    </r>
    <r>
      <rPr>
        <b/>
        <sz val="8"/>
        <color rgb="FFFF0000"/>
        <rFont val="Arial"/>
        <family val="2"/>
      </rPr>
      <t>V$</t>
    </r>
    <r>
      <rPr>
        <sz val="8"/>
        <rFont val="Arial"/>
        <family val="2"/>
      </rPr>
      <t>.XX.XXX.EIF.XXXX.SX.XXX.XXX.IS.N.M</t>
    </r>
  </si>
  <si>
    <r>
      <t>.M.SVUER</t>
    </r>
    <r>
      <rPr>
        <b/>
        <sz val="8"/>
        <color rgb="FFFF0000"/>
        <rFont val="Arial"/>
        <family val="2"/>
      </rPr>
      <t>VV</t>
    </r>
    <r>
      <rPr>
        <sz val="8"/>
        <rFont val="Arial"/>
        <family val="2"/>
      </rPr>
      <t>.XX.XXX.EIF.XXXX.SX.SKT.XXX.IS.N.M</t>
    </r>
  </si>
  <si>
    <r>
      <t>.M.SVUER</t>
    </r>
    <r>
      <rPr>
        <b/>
        <sz val="8"/>
        <color rgb="FFFF0000"/>
        <rFont val="Arial"/>
        <family val="2"/>
      </rPr>
      <t>VV</t>
    </r>
    <r>
      <rPr>
        <sz val="8"/>
        <rFont val="Arial"/>
        <family val="2"/>
      </rPr>
      <t>.XX.XXX.EIF.XXXX.SX.LAT.XXX.IS.N.M</t>
    </r>
  </si>
  <si>
    <r>
      <t>.M.SVU</t>
    </r>
    <r>
      <rPr>
        <b/>
        <sz val="8"/>
        <color rgb="FFFF0000"/>
        <rFont val="Arial"/>
        <family val="2"/>
      </rPr>
      <t>VV</t>
    </r>
    <r>
      <rPr>
        <sz val="8"/>
        <rFont val="Arial"/>
        <family val="2"/>
      </rPr>
      <t>$$.XX.XXX.XXX.XXXX.SX.XXX.ISK.IS.N.M</t>
    </r>
  </si>
  <si>
    <r>
      <t>.M.SVUIN</t>
    </r>
    <r>
      <rPr>
        <b/>
        <sz val="8"/>
        <color rgb="FFFF0000"/>
        <rFont val="Arial"/>
        <family val="2"/>
      </rPr>
      <t>V$</t>
    </r>
    <r>
      <rPr>
        <sz val="8"/>
        <rFont val="Arial"/>
        <family val="2"/>
      </rPr>
      <t>.XX.XXX.XXX.XXXX.SX.XXX.ISK.IS.N.M</t>
    </r>
  </si>
  <si>
    <r>
      <t>.M.SVUIN</t>
    </r>
    <r>
      <rPr>
        <b/>
        <sz val="8"/>
        <color rgb="FFFF0000"/>
        <rFont val="Arial"/>
        <family val="2"/>
      </rPr>
      <t>VV</t>
    </r>
    <r>
      <rPr>
        <sz val="8"/>
        <rFont val="Arial"/>
        <family val="2"/>
      </rPr>
      <t>.XX.XXX.XXX.XXXX.S</t>
    </r>
    <r>
      <rPr>
        <b/>
        <sz val="8"/>
        <color rgb="FFFF0000"/>
        <rFont val="Arial"/>
        <family val="2"/>
      </rPr>
      <t>O</t>
    </r>
    <r>
      <rPr>
        <sz val="8"/>
        <rFont val="Arial"/>
        <family val="2"/>
      </rPr>
      <t>.SKT.ISK.IS.N.M</t>
    </r>
  </si>
  <si>
    <r>
      <t>.M.SVUIN</t>
    </r>
    <r>
      <rPr>
        <b/>
        <sz val="8"/>
        <color rgb="FFFF0000"/>
        <rFont val="Arial"/>
        <family val="2"/>
      </rPr>
      <t>VV</t>
    </r>
    <r>
      <rPr>
        <sz val="8"/>
        <rFont val="Arial"/>
        <family val="2"/>
      </rPr>
      <t>.XX.XXX.XXX.XXXX.S</t>
    </r>
    <r>
      <rPr>
        <b/>
        <sz val="8"/>
        <color rgb="FFFF0000"/>
        <rFont val="Arial"/>
        <family val="2"/>
      </rPr>
      <t>O</t>
    </r>
    <r>
      <rPr>
        <sz val="8"/>
        <rFont val="Arial"/>
        <family val="2"/>
      </rPr>
      <t>.LAT.ISK.IS.N.M</t>
    </r>
  </si>
  <si>
    <r>
      <t>.M.SVUIN</t>
    </r>
    <r>
      <rPr>
        <b/>
        <sz val="8"/>
        <color rgb="FFFF0000"/>
        <rFont val="Arial"/>
        <family val="2"/>
      </rPr>
      <t>VV</t>
    </r>
    <r>
      <rPr>
        <sz val="8"/>
        <rFont val="Arial"/>
        <family val="2"/>
      </rPr>
      <t>.XX.XXX.XXX.XXXX.SV.XXX.ISK.IS.N.M</t>
    </r>
  </si>
  <si>
    <r>
      <t>.M.SVUER</t>
    </r>
    <r>
      <rPr>
        <b/>
        <sz val="8"/>
        <color rgb="FFFF0000"/>
        <rFont val="Arial"/>
        <family val="2"/>
      </rPr>
      <t>V$</t>
    </r>
    <r>
      <rPr>
        <sz val="8"/>
        <rFont val="Arial"/>
        <family val="2"/>
      </rPr>
      <t>.XX.XXX.XXX.XXXX.SX.XXX.ISK.IS.N.M</t>
    </r>
  </si>
  <si>
    <r>
      <t>.M.SVUER</t>
    </r>
    <r>
      <rPr>
        <b/>
        <sz val="8"/>
        <color rgb="FFFF0000"/>
        <rFont val="Arial"/>
        <family val="2"/>
      </rPr>
      <t>VV</t>
    </r>
    <r>
      <rPr>
        <sz val="8"/>
        <rFont val="Arial"/>
        <family val="2"/>
      </rPr>
      <t>.XX.XXX.XXX.XXXX.SX.SKT.ISK.IS.N.M</t>
    </r>
  </si>
  <si>
    <r>
      <t>.M.SVUER</t>
    </r>
    <r>
      <rPr>
        <b/>
        <sz val="8"/>
        <color rgb="FFFF0000"/>
        <rFont val="Arial"/>
        <family val="2"/>
      </rPr>
      <t>VV</t>
    </r>
    <r>
      <rPr>
        <sz val="8"/>
        <rFont val="Arial"/>
        <family val="2"/>
      </rPr>
      <t>.XX.XXX.XXX.XXXX.SX.LAT.ISK.IS.N.M</t>
    </r>
  </si>
  <si>
    <r>
      <t>.M.SVU</t>
    </r>
    <r>
      <rPr>
        <b/>
        <sz val="8"/>
        <color rgb="FFFF0000"/>
        <rFont val="Arial"/>
        <family val="2"/>
      </rPr>
      <t>VV</t>
    </r>
    <r>
      <rPr>
        <sz val="8"/>
        <rFont val="Arial"/>
        <family val="2"/>
      </rPr>
      <t>$$.XX.XXX.XXX.XXXX.SX.XXX.EUR.IS.N.M</t>
    </r>
  </si>
  <si>
    <r>
      <t>.M.SVUIN</t>
    </r>
    <r>
      <rPr>
        <b/>
        <sz val="8"/>
        <color rgb="FFFF0000"/>
        <rFont val="Arial"/>
        <family val="2"/>
      </rPr>
      <t>V$</t>
    </r>
    <r>
      <rPr>
        <sz val="8"/>
        <rFont val="Arial"/>
        <family val="2"/>
      </rPr>
      <t>.XX.XXX.XXX.XXXX.SX.XXX.EUR.IS.N.M</t>
    </r>
  </si>
  <si>
    <r>
      <t>.M.SVUIN</t>
    </r>
    <r>
      <rPr>
        <b/>
        <sz val="8"/>
        <color rgb="FFFF0000"/>
        <rFont val="Arial"/>
        <family val="2"/>
      </rPr>
      <t>VV</t>
    </r>
    <r>
      <rPr>
        <sz val="8"/>
        <rFont val="Arial"/>
        <family val="2"/>
      </rPr>
      <t>.XX.XXX.XXX.XXXX.S</t>
    </r>
    <r>
      <rPr>
        <b/>
        <sz val="8"/>
        <color rgb="FFFF0000"/>
        <rFont val="Arial"/>
        <family val="2"/>
      </rPr>
      <t>O</t>
    </r>
    <r>
      <rPr>
        <sz val="8"/>
        <rFont val="Arial"/>
        <family val="2"/>
      </rPr>
      <t>.SKT.EUR.IS.N.M</t>
    </r>
  </si>
  <si>
    <r>
      <t>.M.SVUIN</t>
    </r>
    <r>
      <rPr>
        <b/>
        <sz val="8"/>
        <color rgb="FFFF0000"/>
        <rFont val="Arial"/>
        <family val="2"/>
      </rPr>
      <t>VV</t>
    </r>
    <r>
      <rPr>
        <sz val="8"/>
        <rFont val="Arial"/>
        <family val="2"/>
      </rPr>
      <t>.XX.XXX.XXX.XXXX.S</t>
    </r>
    <r>
      <rPr>
        <b/>
        <sz val="8"/>
        <color rgb="FFFF0000"/>
        <rFont val="Arial"/>
        <family val="2"/>
      </rPr>
      <t>O</t>
    </r>
    <r>
      <rPr>
        <sz val="8"/>
        <rFont val="Arial"/>
        <family val="2"/>
      </rPr>
      <t>.LAT.EUR.IS.N.M</t>
    </r>
  </si>
  <si>
    <r>
      <t>.M.SVUIN</t>
    </r>
    <r>
      <rPr>
        <b/>
        <sz val="8"/>
        <color rgb="FFFF0000"/>
        <rFont val="Arial"/>
        <family val="2"/>
      </rPr>
      <t>VV</t>
    </r>
    <r>
      <rPr>
        <sz val="8"/>
        <rFont val="Arial"/>
        <family val="2"/>
      </rPr>
      <t>.XX.XXX.XXX.XXXX.SV.XXX.EUR.IS.N.M</t>
    </r>
  </si>
  <si>
    <r>
      <t>.M.SVUER</t>
    </r>
    <r>
      <rPr>
        <b/>
        <sz val="8"/>
        <color rgb="FFFF0000"/>
        <rFont val="Arial"/>
        <family val="2"/>
      </rPr>
      <t>V$</t>
    </r>
    <r>
      <rPr>
        <sz val="8"/>
        <rFont val="Arial"/>
        <family val="2"/>
      </rPr>
      <t>.XX.XXX.XXX.XXXX.SX.XXX.EUR.IS.N.M</t>
    </r>
  </si>
  <si>
    <r>
      <t>.M.SVUER</t>
    </r>
    <r>
      <rPr>
        <b/>
        <sz val="8"/>
        <color rgb="FFFF0000"/>
        <rFont val="Arial"/>
        <family val="2"/>
      </rPr>
      <t>VV</t>
    </r>
    <r>
      <rPr>
        <sz val="8"/>
        <rFont val="Arial"/>
        <family val="2"/>
      </rPr>
      <t>.XX.XXX.XXX.XXXX.SX.SKT.EUR.IS.N.M</t>
    </r>
  </si>
  <si>
    <r>
      <t>.M.SVUER</t>
    </r>
    <r>
      <rPr>
        <b/>
        <sz val="8"/>
        <color rgb="FFFF0000"/>
        <rFont val="Arial"/>
        <family val="2"/>
      </rPr>
      <t>VV</t>
    </r>
    <r>
      <rPr>
        <sz val="8"/>
        <rFont val="Arial"/>
        <family val="2"/>
      </rPr>
      <t>.XX.XXX.XXX.XXXX.SX.LAT.EUR.IS.N.M</t>
    </r>
  </si>
  <si>
    <r>
      <t>.M.SVU</t>
    </r>
    <r>
      <rPr>
        <b/>
        <sz val="8"/>
        <color rgb="FFFF0000"/>
        <rFont val="Arial"/>
        <family val="2"/>
      </rPr>
      <t>VV</t>
    </r>
    <r>
      <rPr>
        <sz val="8"/>
        <rFont val="Arial"/>
        <family val="2"/>
      </rPr>
      <t>$$.XX.XXX.XXX.XXXX.SX.XXX.USD.IS.N.M</t>
    </r>
  </si>
  <si>
    <r>
      <t>.M.SVUIN</t>
    </r>
    <r>
      <rPr>
        <b/>
        <sz val="8"/>
        <color rgb="FFFF0000"/>
        <rFont val="Arial"/>
        <family val="2"/>
      </rPr>
      <t>V$</t>
    </r>
    <r>
      <rPr>
        <sz val="8"/>
        <rFont val="Arial"/>
        <family val="2"/>
      </rPr>
      <t>.XX.XXX.XXX.XXXX.SX.XXX.USD.IS.N.M</t>
    </r>
  </si>
  <si>
    <r>
      <t>.M.SVUIN</t>
    </r>
    <r>
      <rPr>
        <b/>
        <sz val="8"/>
        <color rgb="FFFF0000"/>
        <rFont val="Arial"/>
        <family val="2"/>
      </rPr>
      <t>VV</t>
    </r>
    <r>
      <rPr>
        <sz val="8"/>
        <rFont val="Arial"/>
        <family val="2"/>
      </rPr>
      <t>.XX.XXX.XXX.XXXX.S</t>
    </r>
    <r>
      <rPr>
        <b/>
        <sz val="8"/>
        <color rgb="FFFF0000"/>
        <rFont val="Arial"/>
        <family val="2"/>
      </rPr>
      <t>O</t>
    </r>
    <r>
      <rPr>
        <sz val="8"/>
        <rFont val="Arial"/>
        <family val="2"/>
      </rPr>
      <t>.SKT.USD.IS.N.M</t>
    </r>
  </si>
  <si>
    <r>
      <t>.M.SVUIN</t>
    </r>
    <r>
      <rPr>
        <b/>
        <sz val="8"/>
        <color rgb="FFFF0000"/>
        <rFont val="Arial"/>
        <family val="2"/>
      </rPr>
      <t>VV</t>
    </r>
    <r>
      <rPr>
        <sz val="8"/>
        <rFont val="Arial"/>
        <family val="2"/>
      </rPr>
      <t>.XX.XXX.XXX.XXXX.S</t>
    </r>
    <r>
      <rPr>
        <b/>
        <sz val="8"/>
        <color rgb="FFFF0000"/>
        <rFont val="Arial"/>
        <family val="2"/>
      </rPr>
      <t>O</t>
    </r>
    <r>
      <rPr>
        <sz val="8"/>
        <rFont val="Arial"/>
        <family val="2"/>
      </rPr>
      <t>.LAT.USD.IS.N.M</t>
    </r>
  </si>
  <si>
    <r>
      <t>.M.SVUIN</t>
    </r>
    <r>
      <rPr>
        <b/>
        <sz val="8"/>
        <color rgb="FFFF0000"/>
        <rFont val="Arial"/>
        <family val="2"/>
      </rPr>
      <t>VV</t>
    </r>
    <r>
      <rPr>
        <sz val="8"/>
        <rFont val="Arial"/>
        <family val="2"/>
      </rPr>
      <t>.XX.XXX.XXX.XXXX.SV.XXX.USD.IS.N.M</t>
    </r>
  </si>
  <si>
    <r>
      <t>.M.SVUER</t>
    </r>
    <r>
      <rPr>
        <b/>
        <sz val="8"/>
        <color rgb="FFFF0000"/>
        <rFont val="Arial"/>
        <family val="2"/>
      </rPr>
      <t>V$</t>
    </r>
    <r>
      <rPr>
        <sz val="8"/>
        <rFont val="Arial"/>
        <family val="2"/>
      </rPr>
      <t>.XX.XXX.XXX.XXXX.SX.XXX.USD.IS.N.M</t>
    </r>
  </si>
  <si>
    <r>
      <t>.M.SVUER</t>
    </r>
    <r>
      <rPr>
        <b/>
        <sz val="8"/>
        <color rgb="FFFF0000"/>
        <rFont val="Arial"/>
        <family val="2"/>
      </rPr>
      <t>VV</t>
    </r>
    <r>
      <rPr>
        <sz val="8"/>
        <rFont val="Arial"/>
        <family val="2"/>
      </rPr>
      <t>.XX.XXX.XXX.XXXX.SX.SKT.USD.IS.N.M</t>
    </r>
  </si>
  <si>
    <r>
      <t>.M.SVUER</t>
    </r>
    <r>
      <rPr>
        <b/>
        <sz val="8"/>
        <color rgb="FFFF0000"/>
        <rFont val="Arial"/>
        <family val="2"/>
      </rPr>
      <t>VV</t>
    </r>
    <r>
      <rPr>
        <sz val="8"/>
        <rFont val="Arial"/>
        <family val="2"/>
      </rPr>
      <t>.XX.XXX.XXX.XXXX.SX.LAT.USD.IS.N.M</t>
    </r>
  </si>
  <si>
    <r>
      <t>.M.SVU</t>
    </r>
    <r>
      <rPr>
        <b/>
        <sz val="8"/>
        <color rgb="FFFF0000"/>
        <rFont val="Arial"/>
        <family val="2"/>
      </rPr>
      <t>VV</t>
    </r>
    <r>
      <rPr>
        <sz val="8"/>
        <rFont val="Arial"/>
        <family val="2"/>
      </rPr>
      <t>$$.XX.XXX.XXX.XXXX.SX.XXX.GBP.IS.N.M</t>
    </r>
  </si>
  <si>
    <r>
      <t>.M.SVUIN</t>
    </r>
    <r>
      <rPr>
        <b/>
        <sz val="8"/>
        <color rgb="FFFF0000"/>
        <rFont val="Arial"/>
        <family val="2"/>
      </rPr>
      <t>V$</t>
    </r>
    <r>
      <rPr>
        <sz val="8"/>
        <rFont val="Arial"/>
        <family val="2"/>
      </rPr>
      <t>.XX.XXX.XXX.XXXX.SX.XXX.GBP.IS.N.M</t>
    </r>
  </si>
  <si>
    <r>
      <t>.M.SVUIN</t>
    </r>
    <r>
      <rPr>
        <b/>
        <sz val="8"/>
        <color rgb="FFFF0000"/>
        <rFont val="Arial"/>
        <family val="2"/>
      </rPr>
      <t>VV</t>
    </r>
    <r>
      <rPr>
        <sz val="8"/>
        <rFont val="Arial"/>
        <family val="2"/>
      </rPr>
      <t>.XX.XXX.XXX.XXXX.S</t>
    </r>
    <r>
      <rPr>
        <b/>
        <sz val="8"/>
        <color rgb="FFFF0000"/>
        <rFont val="Arial"/>
        <family val="2"/>
      </rPr>
      <t>O</t>
    </r>
    <r>
      <rPr>
        <sz val="8"/>
        <rFont val="Arial"/>
        <family val="2"/>
      </rPr>
      <t>.SKT.GBP.IS.N.M</t>
    </r>
  </si>
  <si>
    <r>
      <t>.M.SVUIN</t>
    </r>
    <r>
      <rPr>
        <b/>
        <sz val="8"/>
        <color rgb="FFFF0000"/>
        <rFont val="Arial"/>
        <family val="2"/>
      </rPr>
      <t>VV</t>
    </r>
    <r>
      <rPr>
        <sz val="8"/>
        <rFont val="Arial"/>
        <family val="2"/>
      </rPr>
      <t>.XX.XXX.XXX.XXXX.S</t>
    </r>
    <r>
      <rPr>
        <b/>
        <sz val="8"/>
        <color rgb="FFFF0000"/>
        <rFont val="Arial"/>
        <family val="2"/>
      </rPr>
      <t>O</t>
    </r>
    <r>
      <rPr>
        <sz val="8"/>
        <rFont val="Arial"/>
        <family val="2"/>
      </rPr>
      <t>.LAT.GBP.IS.N.M</t>
    </r>
  </si>
  <si>
    <r>
      <t>.M.SVUIN</t>
    </r>
    <r>
      <rPr>
        <b/>
        <sz val="8"/>
        <color rgb="FFFF0000"/>
        <rFont val="Arial"/>
        <family val="2"/>
      </rPr>
      <t>VV</t>
    </r>
    <r>
      <rPr>
        <sz val="8"/>
        <rFont val="Arial"/>
        <family val="2"/>
      </rPr>
      <t>.XX.XXX.XXX.XXXX.SV.XXX.GBP.IS.N.M</t>
    </r>
  </si>
  <si>
    <r>
      <t>.M.SVUER</t>
    </r>
    <r>
      <rPr>
        <b/>
        <sz val="8"/>
        <color rgb="FFFF0000"/>
        <rFont val="Arial"/>
        <family val="2"/>
      </rPr>
      <t>V$</t>
    </r>
    <r>
      <rPr>
        <sz val="8"/>
        <rFont val="Arial"/>
        <family val="2"/>
      </rPr>
      <t>.XX.XXX.XXX.XXXX.SX.XXX.GBP.IS.N.M</t>
    </r>
  </si>
  <si>
    <r>
      <t>.M.SVUER</t>
    </r>
    <r>
      <rPr>
        <b/>
        <sz val="8"/>
        <color rgb="FFFF0000"/>
        <rFont val="Arial"/>
        <family val="2"/>
      </rPr>
      <t>VV</t>
    </r>
    <r>
      <rPr>
        <sz val="8"/>
        <rFont val="Arial"/>
        <family val="2"/>
      </rPr>
      <t>.XX.XXX.XXX.XXXX.SX.SKT.GBP.IS.N.M</t>
    </r>
  </si>
  <si>
    <r>
      <t>.M.SVUER</t>
    </r>
    <r>
      <rPr>
        <b/>
        <sz val="8"/>
        <color rgb="FFFF0000"/>
        <rFont val="Arial"/>
        <family val="2"/>
      </rPr>
      <t>VV</t>
    </r>
    <r>
      <rPr>
        <sz val="8"/>
        <rFont val="Arial"/>
        <family val="2"/>
      </rPr>
      <t>.XX.XXX.XXX.XXXX.SX.LAT.GBP.IS.N.M</t>
    </r>
  </si>
  <si>
    <r>
      <t>.M.SVU</t>
    </r>
    <r>
      <rPr>
        <b/>
        <sz val="8"/>
        <color rgb="FFFF0000"/>
        <rFont val="Arial"/>
        <family val="2"/>
      </rPr>
      <t>VV</t>
    </r>
    <r>
      <rPr>
        <sz val="8"/>
        <rFont val="Arial"/>
        <family val="2"/>
      </rPr>
      <t>$$.XX.XXX.XXX.XXXX.SX.XXX.JPY.IS.N.M</t>
    </r>
  </si>
  <si>
    <r>
      <t>.M.SVUIN</t>
    </r>
    <r>
      <rPr>
        <b/>
        <sz val="8"/>
        <color rgb="FFFF0000"/>
        <rFont val="Arial"/>
        <family val="2"/>
      </rPr>
      <t>V$</t>
    </r>
    <r>
      <rPr>
        <sz val="8"/>
        <rFont val="Arial"/>
        <family val="2"/>
      </rPr>
      <t>.XX.XXX.XXX.XXXX.SX.XXX.JPY.IS.N.M</t>
    </r>
  </si>
  <si>
    <r>
      <t>.M.SVUIN</t>
    </r>
    <r>
      <rPr>
        <b/>
        <sz val="8"/>
        <color rgb="FFFF0000"/>
        <rFont val="Arial"/>
        <family val="2"/>
      </rPr>
      <t>VV</t>
    </r>
    <r>
      <rPr>
        <sz val="8"/>
        <rFont val="Arial"/>
        <family val="2"/>
      </rPr>
      <t>.XX.XXX.XXX.XXXX.S</t>
    </r>
    <r>
      <rPr>
        <b/>
        <sz val="8"/>
        <color rgb="FFFF0000"/>
        <rFont val="Arial"/>
        <family val="2"/>
      </rPr>
      <t>O</t>
    </r>
    <r>
      <rPr>
        <sz val="8"/>
        <rFont val="Arial"/>
        <family val="2"/>
      </rPr>
      <t>.SKT.JPY.IS.N.M</t>
    </r>
  </si>
  <si>
    <r>
      <t>.M.SVUIN</t>
    </r>
    <r>
      <rPr>
        <b/>
        <sz val="8"/>
        <color rgb="FFFF0000"/>
        <rFont val="Arial"/>
        <family val="2"/>
      </rPr>
      <t>VV</t>
    </r>
    <r>
      <rPr>
        <sz val="8"/>
        <rFont val="Arial"/>
        <family val="2"/>
      </rPr>
      <t>.XX.XXX.XXX.XXXX.S</t>
    </r>
    <r>
      <rPr>
        <b/>
        <sz val="8"/>
        <color rgb="FFFF0000"/>
        <rFont val="Arial"/>
        <family val="2"/>
      </rPr>
      <t>O</t>
    </r>
    <r>
      <rPr>
        <sz val="8"/>
        <rFont val="Arial"/>
        <family val="2"/>
      </rPr>
      <t>.LAT.JPY.IS.N.M</t>
    </r>
  </si>
  <si>
    <r>
      <t>.M.SVUIN</t>
    </r>
    <r>
      <rPr>
        <b/>
        <sz val="8"/>
        <color rgb="FFFF0000"/>
        <rFont val="Arial"/>
        <family val="2"/>
      </rPr>
      <t>VV</t>
    </r>
    <r>
      <rPr>
        <sz val="8"/>
        <rFont val="Arial"/>
        <family val="2"/>
      </rPr>
      <t>.XX.XXX.XXX.XXXX.SV.XXX.JPY.IS.N.M</t>
    </r>
  </si>
  <si>
    <r>
      <t>.M.SVUER</t>
    </r>
    <r>
      <rPr>
        <b/>
        <sz val="8"/>
        <color rgb="FFFF0000"/>
        <rFont val="Arial"/>
        <family val="2"/>
      </rPr>
      <t>V$</t>
    </r>
    <r>
      <rPr>
        <sz val="8"/>
        <rFont val="Arial"/>
        <family val="2"/>
      </rPr>
      <t>.XX.XXX.XXX.XXXX.SX.XXX.JPY.IS.N.M</t>
    </r>
  </si>
  <si>
    <r>
      <t>.M.SVUER</t>
    </r>
    <r>
      <rPr>
        <b/>
        <sz val="8"/>
        <color rgb="FFFF0000"/>
        <rFont val="Arial"/>
        <family val="2"/>
      </rPr>
      <t>VV</t>
    </r>
    <r>
      <rPr>
        <sz val="8"/>
        <rFont val="Arial"/>
        <family val="2"/>
      </rPr>
      <t>.XX.XXX.XXX.XXXX.SX.SKT.JPY.IS.N.M</t>
    </r>
  </si>
  <si>
    <r>
      <t>.M.SVUER</t>
    </r>
    <r>
      <rPr>
        <b/>
        <sz val="8"/>
        <color rgb="FFFF0000"/>
        <rFont val="Arial"/>
        <family val="2"/>
      </rPr>
      <t>VV</t>
    </r>
    <r>
      <rPr>
        <sz val="8"/>
        <rFont val="Arial"/>
        <family val="2"/>
      </rPr>
      <t>.XX.XXX.XXX.XXXX.SX.LAT.JPY.IS.N.M</t>
    </r>
  </si>
  <si>
    <r>
      <t>.M.SVU</t>
    </r>
    <r>
      <rPr>
        <b/>
        <sz val="8"/>
        <color rgb="FFFF0000"/>
        <rFont val="Arial"/>
        <family val="2"/>
      </rPr>
      <t>VV</t>
    </r>
    <r>
      <rPr>
        <sz val="8"/>
        <rFont val="Arial"/>
        <family val="2"/>
      </rPr>
      <t>$$.XX.XXX.XXX.XXXX.SX.XXX.DKK.IS.N.M</t>
    </r>
  </si>
  <si>
    <r>
      <t>.M.SVUIN</t>
    </r>
    <r>
      <rPr>
        <b/>
        <sz val="8"/>
        <color rgb="FFFF0000"/>
        <rFont val="Arial"/>
        <family val="2"/>
      </rPr>
      <t>V$</t>
    </r>
    <r>
      <rPr>
        <sz val="8"/>
        <rFont val="Arial"/>
        <family val="2"/>
      </rPr>
      <t>.XX.XXX.XXX.XXXX.SX.XXX.DKK.IS.N.M</t>
    </r>
  </si>
  <si>
    <r>
      <t>.M.SVUIN</t>
    </r>
    <r>
      <rPr>
        <b/>
        <sz val="8"/>
        <color rgb="FFFF0000"/>
        <rFont val="Arial"/>
        <family val="2"/>
      </rPr>
      <t>VV</t>
    </r>
    <r>
      <rPr>
        <sz val="8"/>
        <rFont val="Arial"/>
        <family val="2"/>
      </rPr>
      <t>.XX.XXX.XXX.XXXX.S</t>
    </r>
    <r>
      <rPr>
        <b/>
        <sz val="8"/>
        <color rgb="FFFF0000"/>
        <rFont val="Arial"/>
        <family val="2"/>
      </rPr>
      <t>O</t>
    </r>
    <r>
      <rPr>
        <sz val="8"/>
        <rFont val="Arial"/>
        <family val="2"/>
      </rPr>
      <t>.SKT.DKK.IS.N.M</t>
    </r>
  </si>
  <si>
    <r>
      <t>.M.SVUIN</t>
    </r>
    <r>
      <rPr>
        <b/>
        <sz val="8"/>
        <color rgb="FFFF0000"/>
        <rFont val="Arial"/>
        <family val="2"/>
      </rPr>
      <t>VV</t>
    </r>
    <r>
      <rPr>
        <sz val="8"/>
        <rFont val="Arial"/>
        <family val="2"/>
      </rPr>
      <t>.XX.XXX.XXX.XXXX.S</t>
    </r>
    <r>
      <rPr>
        <b/>
        <sz val="8"/>
        <color rgb="FFFF0000"/>
        <rFont val="Arial"/>
        <family val="2"/>
      </rPr>
      <t>O</t>
    </r>
    <r>
      <rPr>
        <sz val="8"/>
        <rFont val="Arial"/>
        <family val="2"/>
      </rPr>
      <t>.LAT.DKK.IS.N.M</t>
    </r>
  </si>
  <si>
    <r>
      <t>.M.SVUIN</t>
    </r>
    <r>
      <rPr>
        <b/>
        <sz val="8"/>
        <color rgb="FFFF0000"/>
        <rFont val="Arial"/>
        <family val="2"/>
      </rPr>
      <t>VV</t>
    </r>
    <r>
      <rPr>
        <sz val="8"/>
        <rFont val="Arial"/>
        <family val="2"/>
      </rPr>
      <t>.XX.XXX.XXX.XXXX.SV.XXX.DKK.IS.N.M</t>
    </r>
  </si>
  <si>
    <r>
      <t>.M.SVUER</t>
    </r>
    <r>
      <rPr>
        <b/>
        <sz val="8"/>
        <color rgb="FFFF0000"/>
        <rFont val="Arial"/>
        <family val="2"/>
      </rPr>
      <t>V$</t>
    </r>
    <r>
      <rPr>
        <sz val="8"/>
        <rFont val="Arial"/>
        <family val="2"/>
      </rPr>
      <t>.XX.XXX.XXX.XXXX.SX.XXX.DKK.IS.N.M</t>
    </r>
  </si>
  <si>
    <r>
      <t>.M.SVUER</t>
    </r>
    <r>
      <rPr>
        <b/>
        <sz val="8"/>
        <color rgb="FFFF0000"/>
        <rFont val="Arial"/>
        <family val="2"/>
      </rPr>
      <t>VV</t>
    </r>
    <r>
      <rPr>
        <sz val="8"/>
        <rFont val="Arial"/>
        <family val="2"/>
      </rPr>
      <t>.XX.XXX.XXX.XXXX.SX.SKT.DKK.IS.N.M</t>
    </r>
  </si>
  <si>
    <r>
      <t>.M.SVUER</t>
    </r>
    <r>
      <rPr>
        <b/>
        <sz val="8"/>
        <color rgb="FFFF0000"/>
        <rFont val="Arial"/>
        <family val="2"/>
      </rPr>
      <t>VV</t>
    </r>
    <r>
      <rPr>
        <sz val="8"/>
        <rFont val="Arial"/>
        <family val="2"/>
      </rPr>
      <t>.XX.XXX.XXX.XXXX.SX.LAT.DKK.IS.N.M</t>
    </r>
  </si>
  <si>
    <r>
      <t>.M.SVU</t>
    </r>
    <r>
      <rPr>
        <b/>
        <sz val="8"/>
        <color rgb="FFFF0000"/>
        <rFont val="Arial"/>
        <family val="2"/>
      </rPr>
      <t>VV</t>
    </r>
    <r>
      <rPr>
        <sz val="8"/>
        <rFont val="Arial"/>
        <family val="2"/>
      </rPr>
      <t>$$.XX.XXX.XXX.XXXX.SX.XXX.NOK.IS.N.M</t>
    </r>
  </si>
  <si>
    <r>
      <t>.M.SVUIN</t>
    </r>
    <r>
      <rPr>
        <b/>
        <sz val="8"/>
        <color rgb="FFFF0000"/>
        <rFont val="Arial"/>
        <family val="2"/>
      </rPr>
      <t>V$</t>
    </r>
    <r>
      <rPr>
        <sz val="8"/>
        <rFont val="Arial"/>
        <family val="2"/>
      </rPr>
      <t>.XX.XXX.XXX.XXXX.SX.XXX.NOK.IS.N.M</t>
    </r>
  </si>
  <si>
    <r>
      <t>.M.SVUIN</t>
    </r>
    <r>
      <rPr>
        <b/>
        <sz val="8"/>
        <color rgb="FFFF0000"/>
        <rFont val="Arial"/>
        <family val="2"/>
      </rPr>
      <t>VV</t>
    </r>
    <r>
      <rPr>
        <sz val="8"/>
        <rFont val="Arial"/>
        <family val="2"/>
      </rPr>
      <t>.XX.XXX.XXX.XXXX.S</t>
    </r>
    <r>
      <rPr>
        <b/>
        <sz val="8"/>
        <color rgb="FFFF0000"/>
        <rFont val="Arial"/>
        <family val="2"/>
      </rPr>
      <t>O</t>
    </r>
    <r>
      <rPr>
        <sz val="8"/>
        <rFont val="Arial"/>
        <family val="2"/>
      </rPr>
      <t>.SKT.NOK.IS.N.M</t>
    </r>
  </si>
  <si>
    <r>
      <t>.M.SVUIN</t>
    </r>
    <r>
      <rPr>
        <b/>
        <sz val="8"/>
        <color rgb="FFFF0000"/>
        <rFont val="Arial"/>
        <family val="2"/>
      </rPr>
      <t>VV</t>
    </r>
    <r>
      <rPr>
        <sz val="8"/>
        <rFont val="Arial"/>
        <family val="2"/>
      </rPr>
      <t>.XX.XXX.XXX.XXXX.S</t>
    </r>
    <r>
      <rPr>
        <b/>
        <sz val="8"/>
        <color rgb="FFFF0000"/>
        <rFont val="Arial"/>
        <family val="2"/>
      </rPr>
      <t>O</t>
    </r>
    <r>
      <rPr>
        <sz val="8"/>
        <rFont val="Arial"/>
        <family val="2"/>
      </rPr>
      <t>.LAT.NOK.IS.N.M</t>
    </r>
  </si>
  <si>
    <r>
      <t>.M.SVUIN</t>
    </r>
    <r>
      <rPr>
        <b/>
        <sz val="8"/>
        <color rgb="FFFF0000"/>
        <rFont val="Arial"/>
        <family val="2"/>
      </rPr>
      <t>VV</t>
    </r>
    <r>
      <rPr>
        <sz val="8"/>
        <rFont val="Arial"/>
        <family val="2"/>
      </rPr>
      <t>.XX.XXX.XXX.XXXX.SV.XXX.NOK.IS.N.M</t>
    </r>
  </si>
  <si>
    <r>
      <t>.M.SVUER</t>
    </r>
    <r>
      <rPr>
        <b/>
        <sz val="8"/>
        <color rgb="FFFF0000"/>
        <rFont val="Arial"/>
        <family val="2"/>
      </rPr>
      <t>V$</t>
    </r>
    <r>
      <rPr>
        <sz val="8"/>
        <rFont val="Arial"/>
        <family val="2"/>
      </rPr>
      <t>.XX.XXX.XXX.XXXX.SX.XXX.NOK.IS.N.M</t>
    </r>
  </si>
  <si>
    <r>
      <t>.M.SVUER</t>
    </r>
    <r>
      <rPr>
        <b/>
        <sz val="8"/>
        <color rgb="FFFF0000"/>
        <rFont val="Arial"/>
        <family val="2"/>
      </rPr>
      <t>VV</t>
    </r>
    <r>
      <rPr>
        <sz val="8"/>
        <rFont val="Arial"/>
        <family val="2"/>
      </rPr>
      <t>.XX.XXX.XXX.XXXX.SX.SKT.NOK.IS.N.M</t>
    </r>
  </si>
  <si>
    <r>
      <t>.M.SVUER</t>
    </r>
    <r>
      <rPr>
        <b/>
        <sz val="8"/>
        <color rgb="FFFF0000"/>
        <rFont val="Arial"/>
        <family val="2"/>
      </rPr>
      <t>VV</t>
    </r>
    <r>
      <rPr>
        <sz val="8"/>
        <rFont val="Arial"/>
        <family val="2"/>
      </rPr>
      <t>.XX.XXX.XXX.XXXX.SX.LAT.NOK.IS.N.M</t>
    </r>
  </si>
  <si>
    <r>
      <t>.M.SVU</t>
    </r>
    <r>
      <rPr>
        <b/>
        <sz val="8"/>
        <color rgb="FFFF0000"/>
        <rFont val="Arial"/>
        <family val="2"/>
      </rPr>
      <t>VV</t>
    </r>
    <r>
      <rPr>
        <sz val="8"/>
        <rFont val="Arial"/>
        <family val="2"/>
      </rPr>
      <t>$$.XX.XXX.XXX.XXXX.SX.XXX.SEK.IS.N.M</t>
    </r>
  </si>
  <si>
    <r>
      <t>.M.SVUIN</t>
    </r>
    <r>
      <rPr>
        <b/>
        <sz val="8"/>
        <color rgb="FFFF0000"/>
        <rFont val="Arial"/>
        <family val="2"/>
      </rPr>
      <t>V$</t>
    </r>
    <r>
      <rPr>
        <sz val="8"/>
        <rFont val="Arial"/>
        <family val="2"/>
      </rPr>
      <t>.XX.XXX.XXX.XXXX.SX.XXX.SEK.IS.N.M</t>
    </r>
  </si>
  <si>
    <r>
      <t>.M.SVUIN</t>
    </r>
    <r>
      <rPr>
        <b/>
        <sz val="8"/>
        <color rgb="FFFF0000"/>
        <rFont val="Arial"/>
        <family val="2"/>
      </rPr>
      <t>VV</t>
    </r>
    <r>
      <rPr>
        <sz val="8"/>
        <rFont val="Arial"/>
        <family val="2"/>
      </rPr>
      <t>.XX.XXX.XXX.XXXX.S</t>
    </r>
    <r>
      <rPr>
        <b/>
        <sz val="8"/>
        <color rgb="FFFF0000"/>
        <rFont val="Arial"/>
        <family val="2"/>
      </rPr>
      <t>O</t>
    </r>
    <r>
      <rPr>
        <sz val="8"/>
        <rFont val="Arial"/>
        <family val="2"/>
      </rPr>
      <t>.SKT.SEK.IS.N.M</t>
    </r>
  </si>
  <si>
    <r>
      <t>.M.SVUIN</t>
    </r>
    <r>
      <rPr>
        <b/>
        <sz val="8"/>
        <color rgb="FFFF0000"/>
        <rFont val="Arial"/>
        <family val="2"/>
      </rPr>
      <t>VV</t>
    </r>
    <r>
      <rPr>
        <sz val="8"/>
        <rFont val="Arial"/>
        <family val="2"/>
      </rPr>
      <t>.XX.XXX.XXX.XXXX.S</t>
    </r>
    <r>
      <rPr>
        <b/>
        <sz val="8"/>
        <color rgb="FFFF0000"/>
        <rFont val="Arial"/>
        <family val="2"/>
      </rPr>
      <t>O</t>
    </r>
    <r>
      <rPr>
        <sz val="8"/>
        <rFont val="Arial"/>
        <family val="2"/>
      </rPr>
      <t>.LAT.SEK.IS.N.M</t>
    </r>
  </si>
  <si>
    <r>
      <t>.M.SVUIN</t>
    </r>
    <r>
      <rPr>
        <b/>
        <sz val="8"/>
        <color rgb="FFFF0000"/>
        <rFont val="Arial"/>
        <family val="2"/>
      </rPr>
      <t>VV</t>
    </r>
    <r>
      <rPr>
        <sz val="8"/>
        <rFont val="Arial"/>
        <family val="2"/>
      </rPr>
      <t>.XX.XXX.XXX.XXXX.SV.XXX.SEK.IS.N.M</t>
    </r>
  </si>
  <si>
    <r>
      <t>.M.SVUER</t>
    </r>
    <r>
      <rPr>
        <b/>
        <sz val="8"/>
        <color rgb="FFFF0000"/>
        <rFont val="Arial"/>
        <family val="2"/>
      </rPr>
      <t>V$</t>
    </r>
    <r>
      <rPr>
        <sz val="8"/>
        <rFont val="Arial"/>
        <family val="2"/>
      </rPr>
      <t>.XX.XXX.XXX.XXXX.SX.XXX.SEK.IS.N.M</t>
    </r>
  </si>
  <si>
    <r>
      <t>.M.SVUER</t>
    </r>
    <r>
      <rPr>
        <b/>
        <sz val="8"/>
        <color rgb="FFFF0000"/>
        <rFont val="Arial"/>
        <family val="2"/>
      </rPr>
      <t>VV</t>
    </r>
    <r>
      <rPr>
        <sz val="8"/>
        <rFont val="Arial"/>
        <family val="2"/>
      </rPr>
      <t>.XX.XXX.XXX.XXXX.SX.SKT.SEK.IS.N.M</t>
    </r>
  </si>
  <si>
    <r>
      <t>.M.SVUER</t>
    </r>
    <r>
      <rPr>
        <b/>
        <sz val="8"/>
        <color rgb="FFFF0000"/>
        <rFont val="Arial"/>
        <family val="2"/>
      </rPr>
      <t>VV</t>
    </r>
    <r>
      <rPr>
        <sz val="8"/>
        <rFont val="Arial"/>
        <family val="2"/>
      </rPr>
      <t>.XX.XXX.XXX.XXXX.SX.LAT.SEK.IS.N.M</t>
    </r>
  </si>
  <si>
    <r>
      <t>.M.SVU</t>
    </r>
    <r>
      <rPr>
        <b/>
        <sz val="8"/>
        <color rgb="FFFF0000"/>
        <rFont val="Arial"/>
        <family val="2"/>
      </rPr>
      <t>VV</t>
    </r>
    <r>
      <rPr>
        <sz val="8"/>
        <rFont val="Arial"/>
        <family val="2"/>
      </rPr>
      <t>$$.XX.XXX.XXX.XXXX.SX.XXX.CHF.IS.N.M</t>
    </r>
  </si>
  <si>
    <r>
      <t>.M.SVUIN</t>
    </r>
    <r>
      <rPr>
        <b/>
        <sz val="8"/>
        <color rgb="FFFF0000"/>
        <rFont val="Arial"/>
        <family val="2"/>
      </rPr>
      <t>V$</t>
    </r>
    <r>
      <rPr>
        <sz val="8"/>
        <rFont val="Arial"/>
        <family val="2"/>
      </rPr>
      <t>.XX.XXX.XXX.XXXX.SX.XXX.CHF.IS.N.M</t>
    </r>
  </si>
  <si>
    <r>
      <t>.M.SVUIN</t>
    </r>
    <r>
      <rPr>
        <b/>
        <sz val="8"/>
        <color rgb="FFFF0000"/>
        <rFont val="Arial"/>
        <family val="2"/>
      </rPr>
      <t>VV</t>
    </r>
    <r>
      <rPr>
        <sz val="8"/>
        <rFont val="Arial"/>
        <family val="2"/>
      </rPr>
      <t>.XX.XXX.XXX.XXXX.S</t>
    </r>
    <r>
      <rPr>
        <b/>
        <sz val="8"/>
        <color rgb="FFFF0000"/>
        <rFont val="Arial"/>
        <family val="2"/>
      </rPr>
      <t>O</t>
    </r>
    <r>
      <rPr>
        <sz val="8"/>
        <rFont val="Arial"/>
        <family val="2"/>
      </rPr>
      <t>.SKT.CHF.IS.N.M</t>
    </r>
  </si>
  <si>
    <r>
      <t>.M.SVUIN</t>
    </r>
    <r>
      <rPr>
        <b/>
        <sz val="8"/>
        <color rgb="FFFF0000"/>
        <rFont val="Arial"/>
        <family val="2"/>
      </rPr>
      <t>VV</t>
    </r>
    <r>
      <rPr>
        <sz val="8"/>
        <rFont val="Arial"/>
        <family val="2"/>
      </rPr>
      <t>.XX.XXX.XXX.XXXX.S</t>
    </r>
    <r>
      <rPr>
        <b/>
        <sz val="8"/>
        <color rgb="FFFF0000"/>
        <rFont val="Arial"/>
        <family val="2"/>
      </rPr>
      <t>O</t>
    </r>
    <r>
      <rPr>
        <sz val="8"/>
        <rFont val="Arial"/>
        <family val="2"/>
      </rPr>
      <t>.LAT.CHF.IS.N.M</t>
    </r>
  </si>
  <si>
    <r>
      <t>.M.SVUIN</t>
    </r>
    <r>
      <rPr>
        <b/>
        <sz val="8"/>
        <color rgb="FFFF0000"/>
        <rFont val="Arial"/>
        <family val="2"/>
      </rPr>
      <t>VV</t>
    </r>
    <r>
      <rPr>
        <sz val="8"/>
        <rFont val="Arial"/>
        <family val="2"/>
      </rPr>
      <t>.XX.XXX.XXX.XXXX.SV.XXX.CHF.IS.N.M</t>
    </r>
  </si>
  <si>
    <r>
      <t>.M.SVUER</t>
    </r>
    <r>
      <rPr>
        <b/>
        <sz val="8"/>
        <color rgb="FFFF0000"/>
        <rFont val="Arial"/>
        <family val="2"/>
      </rPr>
      <t>V$</t>
    </r>
    <r>
      <rPr>
        <sz val="8"/>
        <rFont val="Arial"/>
        <family val="2"/>
      </rPr>
      <t>.XX.XXX.XXX.XXXX.SX.XXX.CHF.IS.N.M</t>
    </r>
  </si>
  <si>
    <r>
      <t>.M.SVUER</t>
    </r>
    <r>
      <rPr>
        <b/>
        <sz val="8"/>
        <color rgb="FFFF0000"/>
        <rFont val="Arial"/>
        <family val="2"/>
      </rPr>
      <t>VV</t>
    </r>
    <r>
      <rPr>
        <sz val="8"/>
        <rFont val="Arial"/>
        <family val="2"/>
      </rPr>
      <t>.XX.XXX.XXX.XXXX.SX.SKT.CHF.IS.N.M</t>
    </r>
  </si>
  <si>
    <r>
      <t>.M.SVUER</t>
    </r>
    <r>
      <rPr>
        <b/>
        <sz val="8"/>
        <color rgb="FFFF0000"/>
        <rFont val="Arial"/>
        <family val="2"/>
      </rPr>
      <t>VV</t>
    </r>
    <r>
      <rPr>
        <sz val="8"/>
        <rFont val="Arial"/>
        <family val="2"/>
      </rPr>
      <t>.XX.XXX.XXX.XXXX.SX.LAT.CHF.IS.N.M</t>
    </r>
  </si>
  <si>
    <r>
      <t>.M.SVU</t>
    </r>
    <r>
      <rPr>
        <b/>
        <sz val="8"/>
        <color rgb="FFFF0000"/>
        <rFont val="Arial"/>
        <family val="2"/>
      </rPr>
      <t>VV</t>
    </r>
    <r>
      <rPr>
        <sz val="8"/>
        <rFont val="Arial"/>
        <family val="2"/>
      </rPr>
      <t>$$.XX.XXX.XXX.XXXX.SX.XXX.ADR.IS.N.M</t>
    </r>
  </si>
  <si>
    <r>
      <t>.M.SVUIN</t>
    </r>
    <r>
      <rPr>
        <b/>
        <sz val="8"/>
        <color rgb="FFFF0000"/>
        <rFont val="Arial"/>
        <family val="2"/>
      </rPr>
      <t>V$</t>
    </r>
    <r>
      <rPr>
        <sz val="8"/>
        <rFont val="Arial"/>
        <family val="2"/>
      </rPr>
      <t>.XX.XXX.XXX.XXXX.SX.XXX.ADR.IS.N.M</t>
    </r>
  </si>
  <si>
    <r>
      <t>.M.SVUIN</t>
    </r>
    <r>
      <rPr>
        <b/>
        <sz val="8"/>
        <color rgb="FFFF0000"/>
        <rFont val="Arial"/>
        <family val="2"/>
      </rPr>
      <t>VV</t>
    </r>
    <r>
      <rPr>
        <sz val="8"/>
        <rFont val="Arial"/>
        <family val="2"/>
      </rPr>
      <t>.XX.XXX.XXX.XXXX.S</t>
    </r>
    <r>
      <rPr>
        <b/>
        <sz val="8"/>
        <color rgb="FFFF0000"/>
        <rFont val="Arial"/>
        <family val="2"/>
      </rPr>
      <t>O</t>
    </r>
    <r>
      <rPr>
        <sz val="8"/>
        <rFont val="Arial"/>
        <family val="2"/>
      </rPr>
      <t>.SKT.ADR.IS.N.M</t>
    </r>
  </si>
  <si>
    <r>
      <t>.M.SVUIN</t>
    </r>
    <r>
      <rPr>
        <b/>
        <sz val="8"/>
        <color rgb="FFFF0000"/>
        <rFont val="Arial"/>
        <family val="2"/>
      </rPr>
      <t>VV</t>
    </r>
    <r>
      <rPr>
        <sz val="8"/>
        <rFont val="Arial"/>
        <family val="2"/>
      </rPr>
      <t>.XX.XXX.XXX.XXXX.S</t>
    </r>
    <r>
      <rPr>
        <b/>
        <sz val="8"/>
        <color rgb="FFFF0000"/>
        <rFont val="Arial"/>
        <family val="2"/>
      </rPr>
      <t>O</t>
    </r>
    <r>
      <rPr>
        <sz val="8"/>
        <rFont val="Arial"/>
        <family val="2"/>
      </rPr>
      <t>.LAT.ADR.IS.N.M</t>
    </r>
  </si>
  <si>
    <r>
      <t>.M.SVUIN</t>
    </r>
    <r>
      <rPr>
        <b/>
        <sz val="8"/>
        <color rgb="FFFF0000"/>
        <rFont val="Arial"/>
        <family val="2"/>
      </rPr>
      <t>VV</t>
    </r>
    <r>
      <rPr>
        <sz val="8"/>
        <rFont val="Arial"/>
        <family val="2"/>
      </rPr>
      <t>.XX.XXX.XXX.XXXX.SV.XXX.ADR.IS.N.M</t>
    </r>
  </si>
  <si>
    <r>
      <t>.M.SVUER</t>
    </r>
    <r>
      <rPr>
        <b/>
        <sz val="8"/>
        <color rgb="FFFF0000"/>
        <rFont val="Arial"/>
        <family val="2"/>
      </rPr>
      <t>V$</t>
    </r>
    <r>
      <rPr>
        <sz val="8"/>
        <rFont val="Arial"/>
        <family val="2"/>
      </rPr>
      <t>.XX.XXX.XXX.XXXX.SX.XXX.ADR.IS.N.M</t>
    </r>
  </si>
  <si>
    <r>
      <t>.M.SVUER</t>
    </r>
    <r>
      <rPr>
        <b/>
        <sz val="8"/>
        <color rgb="FFFF0000"/>
        <rFont val="Arial"/>
        <family val="2"/>
      </rPr>
      <t>VV</t>
    </r>
    <r>
      <rPr>
        <sz val="8"/>
        <rFont val="Arial"/>
        <family val="2"/>
      </rPr>
      <t>.XX.XXX.XXX.XXXX.SX.SKT.ADR.IS.N.M</t>
    </r>
  </si>
  <si>
    <r>
      <t>.M.SVUER</t>
    </r>
    <r>
      <rPr>
        <b/>
        <sz val="8"/>
        <color rgb="FFFF0000"/>
        <rFont val="Arial"/>
        <family val="2"/>
      </rPr>
      <t>VV</t>
    </r>
    <r>
      <rPr>
        <sz val="8"/>
        <rFont val="Arial"/>
        <family val="2"/>
      </rPr>
      <t>.XX.XXX.XXX.XXXX.SX.LAT.ADR.IS.N.M</t>
    </r>
  </si>
  <si>
    <t>//Sundurliðun víkjandi verðbréfaútgáfa, samtals</t>
  </si>
  <si>
    <t>//Sundurliðun víkjandi verðbréfaútgáfa OPI</t>
  </si>
  <si>
    <t>//Sundurliðun víkjandi verðbréfaútgáfa EIF</t>
  </si>
  <si>
    <t>//Sundurliðun víkjandi verðbréfaútgáfa EUR</t>
  </si>
  <si>
    <t>//Sundurliðun víkjandi verðbréfaútgáfa USD</t>
  </si>
  <si>
    <t>//Sundurliðun víkjandi verðbréfaútgáfa GBP</t>
  </si>
  <si>
    <t>//Sundurliðun víkjandi verðbréfaútgáfa JPY</t>
  </si>
  <si>
    <t>//Sundurliðun víkjandi verðbréfaútgáfa DKK</t>
  </si>
  <si>
    <t>//Sundurliðun víkjandi verðbréfaútgáfa NOK</t>
  </si>
  <si>
    <t>//Sundurliðun víkjandi verðbréfaútgáfa SEK</t>
  </si>
  <si>
    <t>//Sundurliðun víkjandi verðbréfaútgáfa CHF</t>
  </si>
  <si>
    <t>//Sundurliðun víkjandi verðbréfaútgáfa ADR</t>
  </si>
  <si>
    <t>//Sundurliðun víkjandi verðbréfaútgáfa ISK</t>
  </si>
  <si>
    <t>//Landaskipting, Erlend víkjandi verðbréfaútgáfa</t>
  </si>
  <si>
    <t>Jersey</t>
  </si>
  <si>
    <t>Alþjóða gjaldeyrisjóðurinn/ International Monetary Fund</t>
  </si>
  <si>
    <t>Villupróf: Niðurfærslur útlána (innlendir aðilar)</t>
  </si>
  <si>
    <t>Villupróf: Niðurfærslur útlána - Eignir: Niðurfærslur útlána</t>
  </si>
  <si>
    <t>Villupróf: Niðurfærslur útlána (innl.aðilar) - Eignir: Niðurfærslur útlána (i.a.)</t>
  </si>
  <si>
    <t>Villupróf: Niðurfærslur útlána (innl.aðilar) - Eignir: Niðurfærslur útlána (e.a.)</t>
  </si>
  <si>
    <t>Villupróf: Eigið fé samtals</t>
  </si>
  <si>
    <t>Villupróf: Eigið fé - Eigið fe: Eigið fé samtals</t>
  </si>
  <si>
    <t>INN30042019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</si>
</sst>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2">
    <numFmt numFmtId="41" formatCode="_-* #,##0_-;\-* #,##0_-;_-* &quot;-&quot;_-;_-@_-"/>
    <numFmt numFmtId="164" formatCode="_(* #,##0_);_(* \(#,##0\);_(* &quot;-&quot;_);_(@_)"/>
    <numFmt numFmtId="165" formatCode="_(* #,##0.00_);_(* \(#,##0.00\);_(* &quot;-&quot;??_);_(@_)"/>
    <numFmt numFmtId="166" formatCode="00"/>
    <numFmt numFmtId="167" formatCode="yyyy"/>
    <numFmt numFmtId="168" formatCode="mmmm"/>
    <numFmt numFmtId="169" formatCode="#,##0.0000_ ;\-#,##0.0000\ "/>
    <numFmt numFmtId="170" formatCode="_-* #,##0\ &quot;FB&quot;_-;\-* #,##0\ &quot;FB&quot;_-;_-* &quot;-&quot;\ &quot;FB&quot;_-;_-@_-"/>
    <numFmt numFmtId="171" formatCode="_-* #,##0\ _F_B_-;\-* #,##0\ _F_B_-;_-* &quot;-&quot;\ _F_B_-;_-@_-"/>
    <numFmt numFmtId="172" formatCode="_-* #,##0.00\ &quot;FB&quot;_-;\-* #,##0.00\ &quot;FB&quot;_-;_-* &quot;-&quot;??\ &quot;FB&quot;_-;_-@_-"/>
    <numFmt numFmtId="173" formatCode="_-* #,##0.00\ _F_B_-;\-* #,##0.00\ _F_B_-;_-* &quot;-&quot;??\ _F_B_-;_-@_-"/>
    <numFmt numFmtId="174" formatCode="#,##0.0_i"/>
    <numFmt numFmtId="175" formatCode="&quot;   &quot;@"/>
    <numFmt numFmtId="176" formatCode="&quot;      &quot;@"/>
    <numFmt numFmtId="177" formatCode="&quot;         &quot;@"/>
    <numFmt numFmtId="178" formatCode="&quot;            &quot;@"/>
    <numFmt numFmtId="179" formatCode="&quot;               &quot;@"/>
    <numFmt numFmtId="180" formatCode="&quot;$&quot;#,##0_);[Red]\(&quot;$&quot;#,##0\)"/>
    <numFmt numFmtId="181" formatCode="&quot;$&quot;#,##0.00_);[Red]\(&quot;$&quot;#,##0.00\)"/>
    <numFmt numFmtId="182" formatCode="&quot;$&quot;#,##0.00_);\(&quot;$&quot;#,##0.00\)"/>
    <numFmt numFmtId="183" formatCode="_(&quot;$&quot;* #,##0_);_(&quot;$&quot;* \(#,##0\);_(&quot;$&quot;* &quot;-&quot;_);_(@_)"/>
    <numFmt numFmtId="184" formatCode="0.0%;\(0.0%\)"/>
    <numFmt numFmtId="185" formatCode="_-[$€-2]* #,##0.00_-;\-[$€-2]* #,##0.00_-;_-[$€-2]* &quot;-&quot;??_-"/>
    <numFmt numFmtId="186" formatCode="#,##0.0"/>
    <numFmt numFmtId="187" formatCode="@\ *."/>
    <numFmt numFmtId="188" formatCode="\ \ \ @"/>
    <numFmt numFmtId="189" formatCode="\ \ \ @\ *."/>
    <numFmt numFmtId="190" formatCode="\ \ \ \ \ \ @"/>
    <numFmt numFmtId="191" formatCode="\ \ \ \ \ \ @\ *."/>
    <numFmt numFmtId="192" formatCode="\ \ \ \ \ \ \ \ \ @"/>
    <numFmt numFmtId="193" formatCode="\ \ \ \ \ \ \ \ \ @\ *."/>
    <numFmt numFmtId="194" formatCode="#,##0\ &quot;£&quot;_);[Red]\(* #,##0\ &quot;£&quot;\)"/>
    <numFmt numFmtId="195" formatCode="#,##0\ \ ;[Red]\(* #,##0\ \)"/>
    <numFmt numFmtId="196" formatCode="0%;\(0%\)"/>
    <numFmt numFmtId="197" formatCode="[Black][&gt;0.05]#,##0.0;[Black][&lt;-0.05]\-#,##0.0;;"/>
    <numFmt numFmtId="198" formatCode="[Black][&gt;0.5]#,##0;[Black][&lt;-0.5]\-#,##0;;"/>
    <numFmt numFmtId="199" formatCode="#,##0\ \ ;\(* #,##0\ \)"/>
    <numFmt numFmtId="200" formatCode="#,##0_);\(#,##0_)"/>
    <numFmt numFmtId="201" formatCode="d/m"/>
    <numFmt numFmtId="202" formatCode="d/m/yyyy;@"/>
    <numFmt numFmtId="203" formatCode="0.000"/>
    <numFmt numFmtId="204" formatCode="#,##0.000"/>
  </numFmts>
  <fonts count="130" x14ac:knownFonts="1">
    <font>
      <sz val="11"/>
      <color theme="1"/>
      <name val="Calibri"/>
      <family val="2"/>
      <scheme val="minor"/>
    </font>
    <font>
      <b/>
      <sz val="11"/>
      <color theme="1"/>
      <name val="Calibri"/>
      <family val="2"/>
      <scheme val="minor"/>
    </font>
    <font>
      <sz val="8"/>
      <name val="Arial"/>
      <family val="2"/>
    </font>
    <font>
      <sz val="11"/>
      <color theme="1"/>
      <name val="Calibri"/>
      <family val="2"/>
      <scheme val="minor"/>
    </font>
    <font>
      <sz val="11"/>
      <color rgb="FFFF0000"/>
      <name val="Calibri"/>
      <family val="2"/>
      <scheme val="minor"/>
    </font>
    <font>
      <sz val="11"/>
      <color theme="0"/>
      <name val="Calibri"/>
      <family val="2"/>
      <scheme val="minor"/>
    </font>
    <font>
      <b/>
      <sz val="8"/>
      <name val="Arial"/>
      <family val="2"/>
    </font>
    <font>
      <sz val="8"/>
      <color indexed="10"/>
      <name val="Arial"/>
      <family val="2"/>
    </font>
    <font>
      <sz val="10"/>
      <name val="Arial"/>
      <family val="2"/>
    </font>
    <font>
      <b/>
      <sz val="9"/>
      <color theme="1"/>
      <name val="Calibri"/>
      <family val="2"/>
      <scheme val="minor"/>
    </font>
    <font>
      <b/>
      <sz val="9"/>
      <name val="Arial"/>
      <family val="2"/>
    </font>
    <font>
      <sz val="10"/>
      <name val="Arial"/>
      <family val="2"/>
    </font>
    <font>
      <sz val="12"/>
      <name val="Arial"/>
      <family val="2"/>
    </font>
    <font>
      <b/>
      <sz val="12"/>
      <name val="Arial"/>
      <family val="2"/>
    </font>
    <font>
      <b/>
      <sz val="12"/>
      <color indexed="12"/>
      <name val="Arial"/>
      <family val="2"/>
    </font>
    <font>
      <sz val="12"/>
      <color indexed="9"/>
      <name val="Arial"/>
      <family val="2"/>
    </font>
    <font>
      <b/>
      <sz val="14"/>
      <color indexed="9"/>
      <name val="Arial"/>
      <family val="2"/>
    </font>
    <font>
      <sz val="8"/>
      <color rgb="FF000000"/>
      <name val="Arial"/>
      <family val="2"/>
    </font>
    <font>
      <b/>
      <sz val="12"/>
      <color indexed="9"/>
      <name val="Arial"/>
      <family val="2"/>
    </font>
    <font>
      <sz val="8"/>
      <color indexed="23"/>
      <name val="Arial"/>
      <family val="2"/>
    </font>
    <font>
      <sz val="9"/>
      <color indexed="22"/>
      <name val="Arial"/>
      <family val="2"/>
    </font>
    <font>
      <u/>
      <sz val="10"/>
      <color indexed="12"/>
      <name val="Arial"/>
      <family val="2"/>
    </font>
    <font>
      <u/>
      <sz val="8"/>
      <color indexed="12"/>
      <name val="Arial"/>
      <family val="2"/>
    </font>
    <font>
      <sz val="14"/>
      <name val="Arial"/>
      <family val="2"/>
    </font>
    <font>
      <b/>
      <sz val="8"/>
      <color indexed="10"/>
      <name val="Arial"/>
      <family val="2"/>
    </font>
    <font>
      <b/>
      <sz val="10"/>
      <name val="Arial"/>
      <family val="2"/>
    </font>
    <font>
      <sz val="10"/>
      <color indexed="10"/>
      <name val="Arial"/>
      <family val="2"/>
    </font>
    <font>
      <b/>
      <sz val="10"/>
      <color indexed="10"/>
      <name val="Arial"/>
      <family val="2"/>
    </font>
    <font>
      <sz val="8"/>
      <color indexed="9"/>
      <name val="Arial"/>
      <family val="2"/>
    </font>
    <font>
      <b/>
      <sz val="10"/>
      <color indexed="9"/>
      <name val="Arial"/>
      <family val="2"/>
    </font>
    <font>
      <b/>
      <sz val="8"/>
      <color indexed="9"/>
      <name val="Arial"/>
      <family val="2"/>
    </font>
    <font>
      <sz val="8"/>
      <color indexed="8"/>
      <name val="Arial"/>
      <family val="2"/>
    </font>
    <font>
      <b/>
      <sz val="10"/>
      <color indexed="8"/>
      <name val="Arial"/>
      <family val="2"/>
    </font>
    <font>
      <b/>
      <sz val="8"/>
      <color indexed="8"/>
      <name val="Arial"/>
      <family val="2"/>
    </font>
    <font>
      <sz val="8"/>
      <name val="Times New Roman"/>
      <family val="1"/>
    </font>
    <font>
      <sz val="8"/>
      <color indexed="8"/>
      <name val="Times New Roman"/>
      <family val="1"/>
    </font>
    <font>
      <b/>
      <sz val="8"/>
      <color indexed="12"/>
      <name val="Arial"/>
      <family val="2"/>
    </font>
    <font>
      <b/>
      <sz val="12"/>
      <name val="Times New Roman"/>
      <family val="1"/>
    </font>
    <font>
      <b/>
      <sz val="10"/>
      <color indexed="12"/>
      <name val="Arial"/>
      <family val="2"/>
    </font>
    <font>
      <sz val="11"/>
      <name val="Arial"/>
      <family val="2"/>
    </font>
    <font>
      <sz val="8"/>
      <color theme="0"/>
      <name val="Arial"/>
      <family val="2"/>
    </font>
    <font>
      <sz val="9"/>
      <color indexed="81"/>
      <name val="Tahoma"/>
      <family val="2"/>
    </font>
    <font>
      <b/>
      <sz val="9"/>
      <color indexed="81"/>
      <name val="Tahoma"/>
      <family val="2"/>
    </font>
    <font>
      <sz val="10"/>
      <name val="Arial"/>
      <family val="2"/>
    </font>
    <font>
      <sz val="11"/>
      <name val="Calibri"/>
      <family val="2"/>
      <scheme val="minor"/>
    </font>
    <font>
      <sz val="10"/>
      <name val="Arial"/>
      <family val="2"/>
    </font>
    <font>
      <b/>
      <sz val="8"/>
      <color theme="0"/>
      <name val="Arial"/>
      <family val="2"/>
    </font>
    <font>
      <sz val="8"/>
      <color rgb="FFFF0000"/>
      <name val="Arial"/>
      <family val="2"/>
    </font>
    <font>
      <sz val="8"/>
      <color theme="1"/>
      <name val="Calibri"/>
      <family val="2"/>
      <scheme val="minor"/>
    </font>
    <font>
      <b/>
      <sz val="9"/>
      <name val="Calibri"/>
      <family val="2"/>
      <scheme val="minor"/>
    </font>
    <font>
      <sz val="10"/>
      <name val="Times New Roman"/>
      <family val="1"/>
    </font>
    <font>
      <u/>
      <sz val="10"/>
      <color indexed="12"/>
      <name val="Times New Roman"/>
      <family val="1"/>
    </font>
    <font>
      <b/>
      <sz val="14"/>
      <color theme="4"/>
      <name val="Calibri"/>
      <family val="2"/>
      <scheme val="minor"/>
    </font>
    <font>
      <b/>
      <sz val="12"/>
      <color theme="0"/>
      <name val="Arial"/>
      <family val="2"/>
    </font>
    <font>
      <sz val="8"/>
      <name val="Arial Narrow"/>
      <family val="2"/>
    </font>
    <font>
      <b/>
      <sz val="8"/>
      <color rgb="FFFF0000"/>
      <name val="Arial"/>
      <family val="2"/>
    </font>
    <font>
      <sz val="8"/>
      <color theme="1"/>
      <name val="Arial"/>
      <family val="2"/>
    </font>
    <font>
      <b/>
      <sz val="8"/>
      <color theme="1"/>
      <name val="Arial"/>
      <family val="2"/>
    </font>
    <font>
      <sz val="11"/>
      <color rgb="FFFF0000"/>
      <name val="Calibri"/>
      <family val="2"/>
      <scheme val="minor"/>
    </font>
    <font>
      <b/>
      <sz val="8"/>
      <name val="Arial"/>
      <family val="2"/>
    </font>
    <font>
      <sz val="10"/>
      <name val="Arial"/>
      <family val="2"/>
    </font>
    <font>
      <b/>
      <sz val="10"/>
      <color rgb="FFFF0000"/>
      <name val="Arial"/>
      <family val="2"/>
    </font>
    <font>
      <b/>
      <sz val="11"/>
      <name val="Calibri"/>
      <family val="2"/>
      <scheme val="minor"/>
    </font>
    <font>
      <b/>
      <sz val="8"/>
      <name val="Arial"/>
      <family val="2"/>
    </font>
    <font>
      <sz val="8"/>
      <name val="Arial"/>
      <family val="2"/>
    </font>
    <font>
      <sz val="8"/>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0"/>
      <color indexed="8"/>
      <name val="Arial"/>
      <family val="2"/>
    </font>
    <font>
      <sz val="11"/>
      <color indexed="8"/>
      <name val="Calibri"/>
      <family val="2"/>
    </font>
    <font>
      <sz val="9"/>
      <name val="Times New Roman"/>
      <family val="1"/>
    </font>
    <font>
      <sz val="11"/>
      <color indexed="9"/>
      <name val="Calibri"/>
      <family val="2"/>
    </font>
    <font>
      <sz val="11"/>
      <color indexed="20"/>
      <name val="Calibri"/>
      <family val="2"/>
    </font>
    <font>
      <sz val="11"/>
      <name val="Times New Roman"/>
      <family val="1"/>
    </font>
    <font>
      <b/>
      <sz val="11"/>
      <color indexed="52"/>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i/>
      <sz val="11"/>
      <color indexed="23"/>
      <name val="Calibri"/>
      <family val="2"/>
    </font>
    <font>
      <b/>
      <sz val="10"/>
      <name val="Times"/>
      <family val="1"/>
    </font>
    <font>
      <sz val="11"/>
      <color indexed="17"/>
      <name val="Calibri"/>
      <family val="2"/>
    </font>
    <font>
      <b/>
      <sz val="15"/>
      <color indexed="56"/>
      <name val="Calibri"/>
      <family val="2"/>
    </font>
    <font>
      <b/>
      <sz val="13"/>
      <color indexed="56"/>
      <name val="Calibri"/>
      <family val="2"/>
    </font>
    <font>
      <b/>
      <sz val="11"/>
      <color indexed="56"/>
      <name val="Calibri"/>
      <family val="2"/>
    </font>
    <font>
      <b/>
      <sz val="12"/>
      <color indexed="24"/>
      <name val="Arial"/>
      <family val="2"/>
    </font>
    <font>
      <u/>
      <sz val="7.2"/>
      <color indexed="12"/>
      <name val="Helv"/>
    </font>
    <font>
      <u/>
      <sz val="7.2"/>
      <color indexed="36"/>
      <name val="Helv"/>
    </font>
    <font>
      <u/>
      <sz val="11"/>
      <color indexed="12"/>
      <name val="Arial"/>
      <family val="2"/>
    </font>
    <font>
      <sz val="11"/>
      <color indexed="62"/>
      <name val="Calibri"/>
      <family val="2"/>
    </font>
    <font>
      <sz val="11"/>
      <color indexed="52"/>
      <name val="Calibri"/>
      <family val="2"/>
    </font>
    <font>
      <b/>
      <sz val="11"/>
      <name val="Times New Roman"/>
      <family val="1"/>
    </font>
    <font>
      <sz val="11"/>
      <color indexed="60"/>
      <name val="Calibri"/>
      <family val="2"/>
    </font>
    <font>
      <sz val="11"/>
      <name val="Tms Rmn"/>
    </font>
    <font>
      <b/>
      <sz val="11"/>
      <color indexed="63"/>
      <name val="Calibri"/>
      <family val="2"/>
    </font>
    <font>
      <b/>
      <sz val="18"/>
      <color indexed="56"/>
      <name val="Cambria"/>
      <family val="2"/>
    </font>
    <font>
      <b/>
      <u/>
      <sz val="8"/>
      <name val="Helv"/>
    </font>
    <font>
      <sz val="11"/>
      <color indexed="10"/>
      <name val="Calibri"/>
      <family val="2"/>
    </font>
    <font>
      <b/>
      <sz val="18"/>
      <name val="Times New Roman"/>
      <family val="1"/>
    </font>
    <font>
      <b/>
      <sz val="14"/>
      <name val="Times New Roman"/>
      <family val="1"/>
    </font>
    <font>
      <sz val="10"/>
      <color theme="1"/>
      <name val="Calibri"/>
      <family val="2"/>
      <scheme val="minor"/>
    </font>
    <font>
      <sz val="8"/>
      <color theme="1"/>
      <name val="Arial"/>
      <family val="2"/>
    </font>
    <font>
      <b/>
      <sz val="10"/>
      <color theme="0"/>
      <name val="Arial"/>
      <family val="2"/>
    </font>
    <font>
      <sz val="8"/>
      <color theme="4"/>
      <name val="Arial"/>
      <family val="2"/>
    </font>
    <font>
      <sz val="10"/>
      <name val="Arial"/>
      <family val="2"/>
    </font>
    <font>
      <u/>
      <sz val="10"/>
      <color indexed="12"/>
      <name val="Arial"/>
      <family val="2"/>
    </font>
    <font>
      <sz val="10"/>
      <color rgb="FF000000"/>
      <name val="Calibri"/>
      <family val="2"/>
    </font>
    <font>
      <b/>
      <i/>
      <sz val="11"/>
      <color rgb="FF00B050"/>
      <name val="Times New Roman"/>
      <family val="1"/>
    </font>
    <font>
      <b/>
      <i/>
      <sz val="11"/>
      <color rgb="FF00B050"/>
      <name val="Calibri"/>
      <family val="2"/>
      <scheme val="minor"/>
    </font>
    <font>
      <sz val="10"/>
      <color theme="0" tint="-0.14999847407452621"/>
      <name val="Arial"/>
      <family val="2"/>
    </font>
    <font>
      <b/>
      <sz val="9"/>
      <color theme="0"/>
      <name val="Arial"/>
      <family val="2"/>
    </font>
    <font>
      <sz val="8"/>
      <name val="Calibri"/>
      <family val="2"/>
      <scheme val="minor"/>
    </font>
    <font>
      <sz val="10"/>
      <color theme="1"/>
      <name val="Arial"/>
      <family val="2"/>
    </font>
    <font>
      <b/>
      <sz val="10"/>
      <color theme="1"/>
      <name val="Arial"/>
      <family val="2"/>
    </font>
    <font>
      <sz val="11"/>
      <color rgb="FFFF0000"/>
      <name val="Arial"/>
      <family val="2"/>
    </font>
  </fonts>
  <fills count="65">
    <fill>
      <patternFill patternType="none"/>
    </fill>
    <fill>
      <patternFill patternType="gray125"/>
    </fill>
    <fill>
      <patternFill patternType="solid">
        <fgColor theme="4"/>
        <bgColor indexed="64"/>
      </patternFill>
    </fill>
    <fill>
      <patternFill patternType="solid">
        <fgColor theme="0" tint="-0.14999847407452621"/>
        <bgColor indexed="64"/>
      </patternFill>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rgb="FF00B0F0"/>
        <bgColor indexed="64"/>
      </patternFill>
    </fill>
  </fills>
  <borders count="65">
    <border>
      <left/>
      <right/>
      <top/>
      <bottom/>
      <diagonal/>
    </border>
    <border>
      <left style="hair">
        <color auto="1"/>
      </left>
      <right style="hair">
        <color auto="1"/>
      </right>
      <top style="hair">
        <color auto="1"/>
      </top>
      <bottom style="hair">
        <color auto="1"/>
      </bottom>
      <diagonal/>
    </border>
    <border>
      <left/>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hair">
        <color auto="1"/>
      </left>
      <right style="hair">
        <color auto="1"/>
      </right>
      <top/>
      <bottom/>
      <diagonal/>
    </border>
    <border>
      <left style="hair">
        <color auto="1"/>
      </left>
      <right style="hair">
        <color auto="1"/>
      </right>
      <top style="hair">
        <color auto="1"/>
      </top>
      <bottom/>
      <diagonal/>
    </border>
    <border>
      <left/>
      <right style="hair">
        <color auto="1"/>
      </right>
      <top/>
      <bottom/>
      <diagonal/>
    </border>
    <border>
      <left style="hair">
        <color auto="1"/>
      </left>
      <right style="hair">
        <color auto="1"/>
      </right>
      <top/>
      <bottom style="hair">
        <color auto="1"/>
      </bottom>
      <diagonal/>
    </border>
    <border>
      <left style="hair">
        <color auto="1"/>
      </left>
      <right style="thin">
        <color indexed="64"/>
      </right>
      <top style="hair">
        <color auto="1"/>
      </top>
      <bottom style="hair">
        <color auto="1"/>
      </bottom>
      <diagonal/>
    </border>
    <border>
      <left style="hair">
        <color auto="1"/>
      </left>
      <right style="thin">
        <color indexed="64"/>
      </right>
      <top style="hair">
        <color auto="1"/>
      </top>
      <bottom/>
      <diagonal/>
    </border>
    <border>
      <left style="hair">
        <color auto="1"/>
      </left>
      <right style="thin">
        <color indexed="64"/>
      </right>
      <top/>
      <bottom style="hair">
        <color auto="1"/>
      </bottom>
      <diagonal/>
    </border>
    <border>
      <left style="thin">
        <color indexed="64"/>
      </left>
      <right style="hair">
        <color auto="1"/>
      </right>
      <top style="hair">
        <color auto="1"/>
      </top>
      <bottom style="hair">
        <color auto="1"/>
      </bottom>
      <diagonal/>
    </border>
    <border>
      <left/>
      <right style="hair">
        <color auto="1"/>
      </right>
      <top style="hair">
        <color auto="1"/>
      </top>
      <bottom/>
      <diagonal/>
    </border>
    <border>
      <left/>
      <right style="thin">
        <color indexed="64"/>
      </right>
      <top style="hair">
        <color auto="1"/>
      </top>
      <bottom style="hair">
        <color auto="1"/>
      </bottom>
      <diagonal/>
    </border>
    <border>
      <left/>
      <right style="thin">
        <color indexed="64"/>
      </right>
      <top/>
      <bottom/>
      <diagonal/>
    </border>
    <border>
      <left/>
      <right style="hair">
        <color auto="1"/>
      </right>
      <top/>
      <bottom style="hair">
        <color auto="1"/>
      </bottom>
      <diagonal/>
    </border>
    <border>
      <left/>
      <right style="thin">
        <color indexed="64"/>
      </right>
      <top style="hair">
        <color auto="1"/>
      </top>
      <bottom/>
      <diagonal/>
    </border>
    <border>
      <left/>
      <right style="thin">
        <color indexed="64"/>
      </right>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hair">
        <color indexed="64"/>
      </top>
      <bottom style="double">
        <color indexed="64"/>
      </bottom>
      <diagonal/>
    </border>
    <border>
      <left/>
      <right/>
      <top style="hair">
        <color indexed="64"/>
      </top>
      <bottom/>
      <diagonal/>
    </border>
    <border>
      <left/>
      <right/>
      <top style="thin">
        <color indexed="64"/>
      </top>
      <bottom style="double">
        <color indexed="64"/>
      </bottom>
      <diagonal/>
    </border>
    <border>
      <left style="thin">
        <color indexed="64"/>
      </left>
      <right style="thin">
        <color indexed="64"/>
      </right>
      <top style="hair">
        <color auto="1"/>
      </top>
      <bottom style="hair">
        <color auto="1"/>
      </bottom>
      <diagonal/>
    </border>
    <border>
      <left style="thin">
        <color theme="4" tint="0.39997558519241921"/>
      </left>
      <right/>
      <top style="thin">
        <color theme="4" tint="0.39997558519241921"/>
      </top>
      <bottom/>
      <diagonal/>
    </border>
    <border>
      <left style="hair">
        <color auto="1"/>
      </left>
      <right/>
      <top style="hair">
        <color auto="1"/>
      </top>
      <bottom/>
      <diagonal/>
    </border>
    <border>
      <left style="hair">
        <color auto="1"/>
      </left>
      <right style="hair">
        <color auto="1"/>
      </right>
      <top style="thin">
        <color theme="4" tint="0.39997558519241921"/>
      </top>
      <bottom/>
      <diagonal/>
    </border>
    <border>
      <left style="hair">
        <color auto="1"/>
      </left>
      <right style="hair">
        <color auto="1"/>
      </right>
      <top style="hair">
        <color auto="1"/>
      </top>
      <bottom style="thin">
        <color theme="4" tint="0.39997558519241921"/>
      </bottom>
      <diagonal/>
    </border>
    <border>
      <left/>
      <right/>
      <top style="thin">
        <color indexed="64"/>
      </top>
      <bottom/>
      <diagonal/>
    </border>
    <border>
      <left style="thin">
        <color indexed="64"/>
      </left>
      <right/>
      <top/>
      <bottom/>
      <diagonal/>
    </border>
    <border>
      <left style="thin">
        <color auto="1"/>
      </left>
      <right style="thin">
        <color auto="1"/>
      </right>
      <top style="thin">
        <color auto="1"/>
      </top>
      <bottom style="thin">
        <color auto="1"/>
      </bottom>
      <diagonal/>
    </border>
  </borders>
  <cellStyleXfs count="49304">
    <xf numFmtId="0" fontId="0" fillId="0" borderId="0"/>
    <xf numFmtId="0" fontId="8" fillId="0" borderId="0"/>
    <xf numFmtId="0" fontId="11" fillId="0" borderId="0"/>
    <xf numFmtId="0" fontId="21" fillId="0" borderId="0" applyNumberFormat="0" applyFill="0" applyBorder="0" applyAlignment="0" applyProtection="0">
      <alignment vertical="top"/>
      <protection locked="0"/>
    </xf>
    <xf numFmtId="165" fontId="8" fillId="0" borderId="0" applyFont="0" applyFill="0" applyBorder="0" applyAlignment="0" applyProtection="0"/>
    <xf numFmtId="165" fontId="8" fillId="0" borderId="0" applyFont="0" applyFill="0" applyBorder="0" applyAlignment="0" applyProtection="0"/>
    <xf numFmtId="0" fontId="3"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0" fontId="43" fillId="0" borderId="0"/>
    <xf numFmtId="0" fontId="45" fillId="0" borderId="0"/>
    <xf numFmtId="0" fontId="8" fillId="0" borderId="0"/>
    <xf numFmtId="0" fontId="8" fillId="0" borderId="0"/>
    <xf numFmtId="0" fontId="50" fillId="0" borderId="0"/>
    <xf numFmtId="0" fontId="51" fillId="0" borderId="0" applyNumberFormat="0" applyFill="0" applyBorder="0" applyAlignment="0" applyProtection="0">
      <alignment vertical="top"/>
      <protection locked="0"/>
    </xf>
    <xf numFmtId="0" fontId="3" fillId="0" borderId="0"/>
    <xf numFmtId="0" fontId="8" fillId="0" borderId="0">
      <alignment vertical="top"/>
    </xf>
    <xf numFmtId="0" fontId="50" fillId="0" borderId="0"/>
    <xf numFmtId="0" fontId="50" fillId="0" borderId="0"/>
    <xf numFmtId="0" fontId="8" fillId="0" borderId="0"/>
    <xf numFmtId="0" fontId="8" fillId="0" borderId="0"/>
    <xf numFmtId="0" fontId="21" fillId="0" borderId="0" applyNumberFormat="0" applyFill="0" applyBorder="0" applyAlignment="0" applyProtection="0">
      <alignment vertical="top"/>
      <protection locked="0"/>
    </xf>
    <xf numFmtId="0" fontId="3" fillId="0" borderId="0"/>
    <xf numFmtId="164" fontId="3" fillId="0" borderId="0" applyFont="0" applyFill="0" applyBorder="0" applyAlignment="0" applyProtection="0"/>
    <xf numFmtId="0" fontId="8" fillId="0" borderId="0"/>
    <xf numFmtId="171" fontId="8" fillId="0" borderId="0" applyFont="0" applyFill="0" applyBorder="0" applyAlignment="0" applyProtection="0"/>
    <xf numFmtId="173" fontId="8" fillId="0" borderId="0" applyFont="0" applyFill="0" applyBorder="0" applyAlignment="0" applyProtection="0"/>
    <xf numFmtId="170" fontId="8" fillId="0" borderId="0" applyFont="0" applyFill="0" applyBorder="0" applyAlignment="0" applyProtection="0"/>
    <xf numFmtId="172" fontId="8" fillId="0" borderId="0" applyFont="0" applyFill="0" applyBorder="0" applyAlignment="0" applyProtection="0"/>
    <xf numFmtId="0" fontId="8" fillId="0" borderId="0"/>
    <xf numFmtId="174" fontId="54" fillId="0" borderId="0" applyFill="0" applyBorder="0" applyProtection="0">
      <alignment horizontal="right"/>
    </xf>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60"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0" fontId="66" fillId="0" borderId="0" applyNumberFormat="0" applyFill="0" applyBorder="0" applyAlignment="0" applyProtection="0"/>
    <xf numFmtId="0" fontId="67" fillId="0" borderId="36" applyNumberFormat="0" applyFill="0" applyAlignment="0" applyProtection="0"/>
    <xf numFmtId="0" fontId="68" fillId="0" borderId="37" applyNumberFormat="0" applyFill="0" applyAlignment="0" applyProtection="0"/>
    <xf numFmtId="0" fontId="69" fillId="0" borderId="38" applyNumberFormat="0" applyFill="0" applyAlignment="0" applyProtection="0"/>
    <xf numFmtId="0" fontId="69" fillId="0" borderId="0" applyNumberFormat="0" applyFill="0" applyBorder="0" applyAlignment="0" applyProtection="0"/>
    <xf numFmtId="0" fontId="70" fillId="7" borderId="0" applyNumberFormat="0" applyBorder="0" applyAlignment="0" applyProtection="0"/>
    <xf numFmtId="0" fontId="71" fillId="8" borderId="0" applyNumberFormat="0" applyBorder="0" applyAlignment="0" applyProtection="0"/>
    <xf numFmtId="0" fontId="72" fillId="9" borderId="0" applyNumberFormat="0" applyBorder="0" applyAlignment="0" applyProtection="0"/>
    <xf numFmtId="0" fontId="73" fillId="10" borderId="39" applyNumberFormat="0" applyAlignment="0" applyProtection="0"/>
    <xf numFmtId="0" fontId="74" fillId="11" borderId="40" applyNumberFormat="0" applyAlignment="0" applyProtection="0"/>
    <xf numFmtId="0" fontId="75" fillId="11" borderId="39" applyNumberFormat="0" applyAlignment="0" applyProtection="0"/>
    <xf numFmtId="0" fontId="76" fillId="0" borderId="41" applyNumberFormat="0" applyFill="0" applyAlignment="0" applyProtection="0"/>
    <xf numFmtId="0" fontId="77" fillId="12" borderId="42" applyNumberFormat="0" applyAlignment="0" applyProtection="0"/>
    <xf numFmtId="0" fontId="4" fillId="0" borderId="0" applyNumberFormat="0" applyFill="0" applyBorder="0" applyAlignment="0" applyProtection="0"/>
    <xf numFmtId="0" fontId="78" fillId="0" borderId="0" applyNumberFormat="0" applyFill="0" applyBorder="0" applyAlignment="0" applyProtection="0"/>
    <xf numFmtId="0" fontId="1" fillId="0" borderId="44" applyNumberFormat="0" applyFill="0" applyAlignment="0" applyProtection="0"/>
    <xf numFmtId="0" fontId="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5" fillId="3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9" fontId="3" fillId="0" borderId="0" applyFont="0" applyFill="0" applyBorder="0" applyAlignment="0" applyProtection="0"/>
    <xf numFmtId="0" fontId="8" fillId="0" borderId="0"/>
    <xf numFmtId="0" fontId="8" fillId="0" borderId="0"/>
    <xf numFmtId="0" fontId="8" fillId="0" borderId="0"/>
    <xf numFmtId="0" fontId="8" fillId="0" borderId="0"/>
    <xf numFmtId="175" fontId="81" fillId="0" borderId="0" applyFont="0" applyFill="0" applyBorder="0" applyAlignment="0" applyProtection="0"/>
    <xf numFmtId="176" fontId="81" fillId="0" borderId="0" applyFont="0" applyFill="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177" fontId="81" fillId="0" borderId="0" applyFont="0" applyFill="0" applyBorder="0" applyAlignment="0" applyProtection="0"/>
    <xf numFmtId="178" fontId="81" fillId="0" borderId="0" applyFont="0" applyFill="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179" fontId="81" fillId="0" borderId="0" applyFont="0" applyFill="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180" fontId="8" fillId="0" borderId="0" applyFont="0" applyFill="0" applyBorder="0" applyAlignment="0" applyProtection="0"/>
    <xf numFmtId="181" fontId="8" fillId="0" borderId="0" applyFont="0" applyFill="0" applyBorder="0" applyAlignment="0" applyProtection="0"/>
    <xf numFmtId="182" fontId="8" fillId="0" borderId="0" applyFont="0" applyFill="0" applyBorder="0" applyAlignment="0" applyProtection="0"/>
    <xf numFmtId="183" fontId="8" fillId="0" borderId="0" applyFont="0" applyFill="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4" fillId="0" borderId="0"/>
    <xf numFmtId="0" fontId="8" fillId="0" borderId="0" applyFill="0" applyBorder="0" applyAlignment="0"/>
    <xf numFmtId="0" fontId="8" fillId="0" borderId="0" applyFill="0" applyBorder="0" applyAlignment="0"/>
    <xf numFmtId="0" fontId="8" fillId="0" borderId="0" applyFill="0" applyBorder="0" applyAlignment="0"/>
    <xf numFmtId="184"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5" fillId="56" borderId="46" applyNumberFormat="0" applyAlignment="0" applyProtection="0"/>
    <xf numFmtId="0" fontId="8" fillId="0" borderId="0" applyFill="0" applyBorder="0" applyAlignment="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0" fontId="86" fillId="57" borderId="47" applyNumberFormat="0" applyAlignment="0" applyProtection="0"/>
    <xf numFmtId="1" fontId="87" fillId="58" borderId="7">
      <alignment horizontal="right" vertical="center"/>
    </xf>
    <xf numFmtId="0" fontId="88" fillId="58" borderId="7">
      <alignment horizontal="right" vertical="center"/>
    </xf>
    <xf numFmtId="0" fontId="8" fillId="58" borderId="1"/>
    <xf numFmtId="0" fontId="8" fillId="58" borderId="1"/>
    <xf numFmtId="0" fontId="8" fillId="58" borderId="1"/>
    <xf numFmtId="0" fontId="87" fillId="4" borderId="7">
      <alignment horizontal="center" vertical="center"/>
    </xf>
    <xf numFmtId="1" fontId="87" fillId="58" borderId="7">
      <alignment horizontal="right" vertical="center"/>
    </xf>
    <xf numFmtId="0" fontId="8" fillId="58" borderId="0"/>
    <xf numFmtId="0" fontId="8" fillId="58" borderId="0"/>
    <xf numFmtId="0" fontId="8" fillId="58" borderId="0"/>
    <xf numFmtId="0" fontId="89" fillId="58" borderId="7">
      <alignment horizontal="left" vertical="center"/>
    </xf>
    <xf numFmtId="0" fontId="89" fillId="58" borderId="7"/>
    <xf numFmtId="0" fontId="88" fillId="58" borderId="7">
      <alignment horizontal="right" vertical="center"/>
    </xf>
    <xf numFmtId="0" fontId="90" fillId="59" borderId="7">
      <alignment horizontal="left" vertical="center"/>
    </xf>
    <xf numFmtId="0" fontId="90" fillId="59" borderId="7">
      <alignment horizontal="left" vertical="center"/>
    </xf>
    <xf numFmtId="0" fontId="91" fillId="58" borderId="7">
      <alignment horizontal="left" vertical="center"/>
    </xf>
    <xf numFmtId="0" fontId="92" fillId="58" borderId="1"/>
    <xf numFmtId="0" fontId="87" fillId="60" borderId="7">
      <alignment horizontal="left" vertical="center"/>
    </xf>
    <xf numFmtId="0"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1" fontId="8" fillId="0" borderId="0" applyFont="0" applyFill="0" applyBorder="0" applyAlignment="0" applyProtection="0"/>
    <xf numFmtId="0" fontId="8" fillId="0" borderId="0" applyFont="0" applyFill="0" applyBorder="0" applyAlignment="0" applyProtection="0"/>
    <xf numFmtId="14" fontId="8" fillId="0" borderId="0"/>
    <xf numFmtId="0" fontId="93" fillId="0" borderId="0" applyProtection="0"/>
    <xf numFmtId="14" fontId="79"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 fontId="93" fillId="0" borderId="0" applyProtection="0"/>
    <xf numFmtId="0" fontId="95" fillId="0" borderId="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13" fillId="0" borderId="48" applyNumberFormat="0" applyAlignment="0" applyProtection="0">
      <alignment horizontal="left" vertical="center"/>
    </xf>
    <xf numFmtId="0" fontId="13" fillId="0" borderId="6">
      <alignment horizontal="left" vertical="center"/>
    </xf>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7" fillId="0" borderId="49"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51"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3" fillId="0" borderId="0" applyNumberFormat="0" applyFont="0" applyFill="0" applyBorder="0" applyAlignment="0" applyProtection="0"/>
    <xf numFmtId="0" fontId="100" fillId="0" borderId="0" applyProtection="0"/>
    <xf numFmtId="0" fontId="10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186" fontId="81" fillId="0" borderId="0" applyFont="0" applyFill="0" applyBorder="0" applyAlignment="0" applyProtection="0"/>
    <xf numFmtId="3" fontId="81" fillId="0" borderId="0" applyFont="0" applyFill="0" applyBorder="0" applyAlignment="0" applyProtection="0"/>
    <xf numFmtId="187" fontId="50" fillId="0" borderId="0" applyFont="0" applyFill="0" applyBorder="0" applyProtection="0">
      <alignment horizontal="centerContinuous"/>
    </xf>
    <xf numFmtId="188" fontId="50" fillId="0" borderId="0" applyFont="0" applyFill="0" applyBorder="0" applyAlignment="0" applyProtection="0"/>
    <xf numFmtId="189" fontId="50" fillId="0" borderId="0" applyFont="0" applyFill="0" applyBorder="0" applyProtection="0">
      <alignment horizontal="centerContinuous"/>
    </xf>
    <xf numFmtId="190" fontId="50" fillId="0" borderId="0" applyFont="0" applyFill="0" applyBorder="0" applyAlignment="0" applyProtection="0"/>
    <xf numFmtId="191" fontId="50" fillId="0" borderId="0" applyFont="0" applyFill="0" applyBorder="0" applyProtection="0">
      <alignment horizontal="centerContinuous"/>
    </xf>
    <xf numFmtId="192" fontId="50" fillId="0" borderId="0" applyFont="0" applyFill="0" applyBorder="0" applyAlignment="0" applyProtection="0"/>
    <xf numFmtId="193" fontId="50" fillId="0" borderId="0" applyFont="0" applyFill="0" applyBorder="0" applyProtection="0">
      <alignment horizontal="centerContinuous"/>
    </xf>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0" fontId="104" fillId="43" borderId="46" applyNumberFormat="0" applyAlignment="0" applyProtection="0"/>
    <xf numFmtId="194" fontId="84" fillId="0" borderId="0" applyFont="0" applyFill="0" applyBorder="0" applyAlignment="0" applyProtection="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195" fontId="106" fillId="0" borderId="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7" fillId="61" borderId="0" applyNumberFormat="0" applyBorder="0" applyAlignment="0" applyProtection="0"/>
    <xf numFmtId="0" fontId="10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0" borderId="0"/>
    <xf numFmtId="0" fontId="50"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0" borderId="0"/>
    <xf numFmtId="0" fontId="50"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3" fillId="0" borderId="0"/>
    <xf numFmtId="0" fontId="3" fillId="0" borderId="0"/>
    <xf numFmtId="0" fontId="8"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0" borderId="0"/>
    <xf numFmtId="0" fontId="50" fillId="0" borderId="0"/>
    <xf numFmtId="0" fontId="5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0" fillId="13" borderId="43" applyNumberFormat="0" applyFont="0" applyAlignment="0" applyProtection="0"/>
    <xf numFmtId="0" fontId="80" fillId="13" borderId="43" applyNumberFormat="0" applyFont="0" applyAlignment="0" applyProtection="0"/>
    <xf numFmtId="0" fontId="80" fillId="13" borderId="43" applyNumberFormat="0" applyFont="0" applyAlignment="0" applyProtection="0"/>
    <xf numFmtId="0" fontId="80" fillId="13" borderId="43" applyNumberFormat="0" applyFont="0" applyAlignment="0" applyProtection="0"/>
    <xf numFmtId="0" fontId="80" fillId="13" borderId="43" applyNumberFormat="0" applyFont="0" applyAlignment="0" applyProtection="0"/>
    <xf numFmtId="0" fontId="80" fillId="13" borderId="43" applyNumberFormat="0" applyFont="0" applyAlignment="0" applyProtection="0"/>
    <xf numFmtId="0" fontId="50" fillId="62" borderId="45" applyNumberFormat="0" applyFont="0" applyAlignment="0" applyProtection="0"/>
    <xf numFmtId="0" fontId="50" fillId="62" borderId="45" applyNumberFormat="0" applyFont="0" applyAlignment="0" applyProtection="0"/>
    <xf numFmtId="0" fontId="50" fillId="62" borderId="45" applyNumberFormat="0" applyFont="0" applyAlignment="0" applyProtection="0"/>
    <xf numFmtId="0" fontId="50" fillId="62" borderId="45" applyNumberFormat="0" applyFont="0" applyAlignment="0" applyProtection="0"/>
    <xf numFmtId="0" fontId="50" fillId="62" borderId="45" applyNumberFormat="0" applyFont="0" applyAlignment="0" applyProtection="0"/>
    <xf numFmtId="0" fontId="50" fillId="62" borderId="45" applyNumberFormat="0" applyFont="0" applyAlignment="0" applyProtection="0"/>
    <xf numFmtId="0" fontId="50" fillId="62" borderId="45" applyNumberFormat="0" applyFont="0" applyAlignment="0" applyProtection="0"/>
    <xf numFmtId="0" fontId="50" fillId="62" borderId="45" applyNumberFormat="0" applyFont="0" applyAlignment="0" applyProtection="0"/>
    <xf numFmtId="0" fontId="50" fillId="62" borderId="45" applyNumberFormat="0" applyFont="0" applyAlignment="0" applyProtection="0"/>
    <xf numFmtId="0" fontId="50" fillId="62" borderId="45" applyNumberFormat="0" applyFon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109" fillId="56" borderId="53" applyNumberFormat="0" applyAlignment="0" applyProtection="0"/>
    <xf numFmtId="0" fontId="8" fillId="0" borderId="0" applyFont="0" applyFill="0" applyBorder="0" applyAlignment="0" applyProtection="0"/>
    <xf numFmtId="196"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97" fontId="81" fillId="0" borderId="0" applyFont="0" applyFill="0" applyBorder="0" applyAlignment="0" applyProtection="0"/>
    <xf numFmtId="198" fontId="81" fillId="0" borderId="0" applyFont="0" applyFill="0" applyBorder="0" applyAlignment="0" applyProtection="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199" fontId="50" fillId="0" borderId="4" applyNumberFormat="0" applyFont="0" applyFill="0" applyAlignment="0" applyProtection="0"/>
    <xf numFmtId="195" fontId="50" fillId="0" borderId="54" applyNumberFormat="0" applyFont="0" applyFill="0" applyAlignment="0" applyProtection="0"/>
    <xf numFmtId="199" fontId="50" fillId="0" borderId="2" applyNumberFormat="0" applyFont="0" applyFill="0" applyAlignment="0" applyProtection="0"/>
    <xf numFmtId="199" fontId="50" fillId="0" borderId="55" applyNumberFormat="0" applyFont="0" applyFill="0" applyAlignment="0" applyProtection="0"/>
    <xf numFmtId="0" fontId="8" fillId="0" borderId="0"/>
    <xf numFmtId="49" fontId="79" fillId="0" borderId="0" applyFill="0" applyBorder="0" applyAlignment="0"/>
    <xf numFmtId="0" fontId="79" fillId="0" borderId="0" applyFill="0" applyBorder="0" applyAlignment="0"/>
    <xf numFmtId="200" fontId="8" fillId="0" borderId="0" applyFill="0" applyBorder="0" applyAlignment="0"/>
    <xf numFmtId="201" fontId="84" fillId="0" borderId="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93" fillId="0" borderId="56" applyProtection="0"/>
    <xf numFmtId="0" fontId="93" fillId="0" borderId="56" applyProtection="0"/>
    <xf numFmtId="0" fontId="93" fillId="0" borderId="56" applyProtection="0"/>
    <xf numFmtId="0" fontId="93" fillId="0" borderId="56" applyProtection="0"/>
    <xf numFmtId="0" fontId="93" fillId="0" borderId="56" applyProtection="0"/>
    <xf numFmtId="0" fontId="93" fillId="0" borderId="56" applyProtection="0"/>
    <xf numFmtId="0" fontId="93" fillId="0" borderId="56" applyProtection="0"/>
    <xf numFmtId="0" fontId="93" fillId="0" borderId="56" applyProtection="0"/>
    <xf numFmtId="0" fontId="93" fillId="0" borderId="56" applyProtection="0"/>
    <xf numFmtId="0" fontId="93" fillId="0" borderId="56" applyProtection="0"/>
    <xf numFmtId="3" fontId="111" fillId="0" borderId="0">
      <alignment horizontal="left"/>
    </xf>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3" fillId="0" borderId="12" applyNumberFormat="0" applyFill="0" applyProtection="0">
      <alignment horizontal="centerContinuous"/>
    </xf>
    <xf numFmtId="195" fontId="114" fillId="0" borderId="0" applyNumberFormat="0" applyFill="0" applyBorder="0" applyProtection="0">
      <alignment horizontal="centerContinuous"/>
    </xf>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8" fillId="0" borderId="0"/>
    <xf numFmtId="9" fontId="8" fillId="0" borderId="0" applyFont="0" applyFill="0" applyBorder="0" applyAlignment="0" applyProtection="0"/>
    <xf numFmtId="0" fontId="8" fillId="0" borderId="0"/>
    <xf numFmtId="16" fontId="79" fillId="0" borderId="0" applyFill="0" applyBorder="0" applyAlignment="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9" fillId="0" borderId="0" applyFill="0" applyBorder="0" applyAlignment="0"/>
    <xf numFmtId="1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3" fillId="0" borderId="0" applyFont="0" applyFill="0" applyBorder="0" applyAlignment="0" applyProtection="0"/>
    <xf numFmtId="0" fontId="3"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8"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8" fillId="0" borderId="0"/>
    <xf numFmtId="9" fontId="3" fillId="0" borderId="0" applyFont="0" applyFill="0" applyBorder="0" applyAlignment="0" applyProtection="0"/>
    <xf numFmtId="0" fontId="3" fillId="0" borderId="0"/>
    <xf numFmtId="0" fontId="8"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8"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8"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3"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 fillId="0" borderId="0"/>
    <xf numFmtId="0" fontId="8"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13" borderId="43" applyNumberFormat="0" applyFont="0" applyAlignment="0" applyProtection="0"/>
    <xf numFmtId="0" fontId="3" fillId="0" borderId="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 borderId="43"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9" fontId="3" fillId="0" borderId="0" applyFont="0" applyFill="0" applyBorder="0" applyAlignment="0" applyProtection="0"/>
    <xf numFmtId="165" fontId="8" fillId="0" borderId="0" applyFont="0" applyFill="0" applyBorder="0" applyAlignment="0" applyProtection="0"/>
    <xf numFmtId="0" fontId="50" fillId="0" borderId="0"/>
    <xf numFmtId="0" fontId="51" fillId="0" borderId="0" applyNumberFormat="0" applyFill="0" applyBorder="0" applyAlignment="0" applyProtection="0">
      <alignment vertical="top"/>
      <protection locked="0"/>
    </xf>
    <xf numFmtId="0" fontId="3" fillId="0" borderId="0"/>
    <xf numFmtId="0" fontId="8" fillId="0" borderId="0">
      <alignment vertical="top"/>
    </xf>
    <xf numFmtId="0" fontId="50" fillId="0" borderId="0"/>
    <xf numFmtId="0" fontId="50" fillId="0" borderId="0"/>
    <xf numFmtId="0" fontId="3" fillId="0" borderId="0"/>
    <xf numFmtId="164" fontId="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03" fillId="0" borderId="0" applyNumberFormat="0" applyFill="0" applyBorder="0" applyAlignment="0" applyProtection="0">
      <alignment vertical="top"/>
      <protection locked="0"/>
    </xf>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119" fillId="0" borderId="0"/>
    <xf numFmtId="165" fontId="119" fillId="0" borderId="0" applyFont="0" applyFill="0" applyBorder="0" applyAlignment="0" applyProtection="0"/>
    <xf numFmtId="0" fontId="120" fillId="0" borderId="0" applyNumberFormat="0" applyFill="0" applyBorder="0" applyAlignment="0" applyProtection="0">
      <alignment vertical="top"/>
      <protection locked="0"/>
    </xf>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cellStyleXfs>
  <cellXfs count="599">
    <xf numFmtId="0" fontId="0" fillId="0" borderId="0" xfId="0"/>
    <xf numFmtId="49" fontId="2" fillId="0" borderId="0" xfId="0" applyNumberFormat="1" applyFont="1" applyFill="1" applyBorder="1" applyAlignment="1">
      <alignment wrapText="1"/>
    </xf>
    <xf numFmtId="0" fontId="6" fillId="0" borderId="0" xfId="0" applyFont="1" applyFill="1" applyAlignment="1">
      <alignment wrapText="1"/>
    </xf>
    <xf numFmtId="0" fontId="12" fillId="0" borderId="0" xfId="2" applyFont="1" applyAlignment="1">
      <alignment horizontal="left" wrapText="1"/>
    </xf>
    <xf numFmtId="0" fontId="13" fillId="0" borderId="0" xfId="2" applyFont="1"/>
    <xf numFmtId="0" fontId="12" fillId="0" borderId="0" xfId="2" applyFont="1" applyAlignment="1">
      <alignment horizontal="left" vertical="justify" wrapText="1"/>
    </xf>
    <xf numFmtId="0" fontId="14" fillId="0" borderId="0" xfId="2" applyFont="1" applyFill="1" applyAlignment="1"/>
    <xf numFmtId="0" fontId="12" fillId="0" borderId="0" xfId="2" applyFont="1"/>
    <xf numFmtId="2" fontId="14" fillId="0" borderId="0" xfId="2" applyNumberFormat="1" applyFont="1" applyFill="1" applyAlignment="1">
      <alignment horizontal="center"/>
    </xf>
    <xf numFmtId="0" fontId="13" fillId="0" borderId="0" xfId="2" applyFont="1" applyBorder="1" applyProtection="1"/>
    <xf numFmtId="0" fontId="12" fillId="0" borderId="0" xfId="2" applyFont="1" applyBorder="1" applyProtection="1"/>
    <xf numFmtId="0" fontId="12" fillId="0" borderId="0" xfId="2" applyFont="1" applyBorder="1" applyAlignment="1" applyProtection="1">
      <alignment horizontal="right"/>
    </xf>
    <xf numFmtId="0" fontId="12" fillId="0" borderId="0" xfId="2" applyFont="1" applyBorder="1" applyAlignment="1" applyProtection="1">
      <alignment horizontal="center"/>
    </xf>
    <xf numFmtId="3" fontId="13" fillId="4" borderId="7" xfId="2" applyNumberFormat="1" applyFont="1" applyFill="1" applyBorder="1" applyProtection="1">
      <protection locked="0"/>
    </xf>
    <xf numFmtId="0" fontId="13" fillId="0" borderId="0" xfId="2" applyFont="1" applyFill="1" applyBorder="1" applyProtection="1"/>
    <xf numFmtId="0" fontId="12" fillId="0" borderId="0" xfId="2" applyFont="1" applyFill="1" applyBorder="1" applyProtection="1"/>
    <xf numFmtId="3" fontId="12" fillId="4" borderId="7" xfId="2" applyNumberFormat="1" applyFont="1" applyFill="1" applyBorder="1" applyProtection="1">
      <protection locked="0"/>
    </xf>
    <xf numFmtId="3" fontId="12" fillId="0" borderId="7" xfId="2" applyNumberFormat="1" applyFont="1" applyFill="1" applyBorder="1" applyProtection="1"/>
    <xf numFmtId="3" fontId="12" fillId="0" borderId="7" xfId="2" applyNumberFormat="1" applyFont="1" applyBorder="1"/>
    <xf numFmtId="3" fontId="12" fillId="0" borderId="7" xfId="2" applyNumberFormat="1" applyFont="1" applyFill="1" applyBorder="1" applyProtection="1">
      <protection locked="0"/>
    </xf>
    <xf numFmtId="3" fontId="12" fillId="0" borderId="0" xfId="2" applyNumberFormat="1" applyFont="1" applyFill="1" applyBorder="1" applyProtection="1">
      <protection locked="0"/>
    </xf>
    <xf numFmtId="3" fontId="12" fillId="4" borderId="7" xfId="2" applyNumberFormat="1" applyFont="1" applyFill="1" applyBorder="1" applyProtection="1"/>
    <xf numFmtId="0" fontId="12" fillId="0" borderId="0" xfId="2" applyFont="1" applyFill="1" applyBorder="1" applyProtection="1">
      <protection locked="0"/>
    </xf>
    <xf numFmtId="3" fontId="12" fillId="4" borderId="7" xfId="2" applyNumberFormat="1" applyFont="1" applyFill="1" applyBorder="1"/>
    <xf numFmtId="0" fontId="13" fillId="0" borderId="0" xfId="2" applyFont="1" applyFill="1" applyBorder="1" applyAlignment="1" applyProtection="1">
      <alignment horizontal="right"/>
    </xf>
    <xf numFmtId="3" fontId="12" fillId="0" borderId="0" xfId="2" applyNumberFormat="1" applyFont="1" applyFill="1" applyBorder="1" applyProtection="1"/>
    <xf numFmtId="3" fontId="12" fillId="4" borderId="8" xfId="2" applyNumberFormat="1" applyFont="1" applyFill="1" applyBorder="1"/>
    <xf numFmtId="3" fontId="12" fillId="0" borderId="0" xfId="2" applyNumberFormat="1" applyFont="1"/>
    <xf numFmtId="0" fontId="2" fillId="0" borderId="0" xfId="2" applyFont="1"/>
    <xf numFmtId="0" fontId="22" fillId="0" borderId="0" xfId="3" applyFont="1" applyFill="1" applyBorder="1" applyAlignment="1" applyProtection="1">
      <alignment wrapText="1"/>
    </xf>
    <xf numFmtId="0" fontId="22" fillId="0" borderId="0" xfId="3" applyFont="1" applyFill="1" applyAlignment="1" applyProtection="1">
      <alignment horizontal="center" wrapText="1"/>
    </xf>
    <xf numFmtId="0" fontId="22" fillId="0" borderId="0" xfId="3" applyFont="1" applyAlignment="1" applyProtection="1">
      <alignment horizontal="center" wrapText="1"/>
    </xf>
    <xf numFmtId="49" fontId="6" fillId="0" borderId="0" xfId="2" applyNumberFormat="1" applyFont="1" applyFill="1" applyBorder="1" applyAlignment="1">
      <alignment wrapText="1"/>
    </xf>
    <xf numFmtId="49" fontId="2" fillId="0" borderId="0" xfId="2" applyNumberFormat="1" applyFont="1" applyFill="1" applyBorder="1" applyAlignment="1">
      <alignment wrapText="1"/>
    </xf>
    <xf numFmtId="166" fontId="2" fillId="0" borderId="0" xfId="2" applyNumberFormat="1" applyFont="1" applyBorder="1" applyAlignment="1">
      <alignment horizontal="left" wrapText="1"/>
    </xf>
    <xf numFmtId="0" fontId="22" fillId="0" borderId="0" xfId="3" applyFont="1" applyFill="1" applyBorder="1" applyAlignment="1" applyProtection="1">
      <alignment horizontal="left" wrapText="1"/>
    </xf>
    <xf numFmtId="0" fontId="11" fillId="0" borderId="0" xfId="2" applyAlignment="1">
      <alignment horizontal="left" wrapText="1"/>
    </xf>
    <xf numFmtId="0" fontId="11" fillId="0" borderId="0" xfId="2"/>
    <xf numFmtId="0" fontId="26" fillId="0" borderId="0" xfId="2" applyFont="1"/>
    <xf numFmtId="0" fontId="37" fillId="0" borderId="0" xfId="2" applyFont="1"/>
    <xf numFmtId="0" fontId="38" fillId="0" borderId="0" xfId="2" applyFont="1" applyFill="1" applyAlignment="1">
      <alignment horizontal="center"/>
    </xf>
    <xf numFmtId="49" fontId="38" fillId="0" borderId="0" xfId="2" applyNumberFormat="1" applyFont="1" applyFill="1" applyAlignment="1">
      <alignment horizontal="center" vertical="justify"/>
    </xf>
    <xf numFmtId="0" fontId="6" fillId="0" borderId="0" xfId="2" applyFont="1" applyAlignment="1">
      <alignment horizontal="left"/>
    </xf>
    <xf numFmtId="167" fontId="38" fillId="0" borderId="0" xfId="2" applyNumberFormat="1" applyFont="1" applyFill="1" applyAlignment="1">
      <alignment horizontal="left"/>
    </xf>
    <xf numFmtId="0" fontId="2" fillId="0" borderId="11" xfId="2" applyFont="1" applyBorder="1" applyAlignment="1">
      <alignment wrapText="1"/>
    </xf>
    <xf numFmtId="169" fontId="2" fillId="0" borderId="13" xfId="4" applyNumberFormat="1" applyFont="1" applyBorder="1"/>
    <xf numFmtId="0" fontId="2" fillId="0" borderId="9" xfId="2" applyFont="1" applyBorder="1" applyAlignment="1">
      <alignment wrapText="1"/>
    </xf>
    <xf numFmtId="169" fontId="2" fillId="0" borderId="10" xfId="4" applyNumberFormat="1" applyFont="1" applyBorder="1"/>
    <xf numFmtId="0" fontId="0" fillId="0" borderId="0" xfId="0"/>
    <xf numFmtId="0" fontId="2" fillId="0" borderId="0" xfId="0" applyFont="1" applyFill="1" applyAlignment="1">
      <alignment wrapText="1"/>
    </xf>
    <xf numFmtId="49" fontId="2" fillId="0" borderId="0" xfId="0" applyNumberFormat="1" applyFont="1" applyFill="1" applyBorder="1" applyAlignment="1">
      <alignment wrapText="1"/>
    </xf>
    <xf numFmtId="0" fontId="6" fillId="0" borderId="0" xfId="0" applyFont="1" applyFill="1" applyAlignment="1">
      <alignment wrapText="1"/>
    </xf>
    <xf numFmtId="3" fontId="2" fillId="0" borderId="1" xfId="0" applyNumberFormat="1" applyFont="1" applyBorder="1" applyAlignment="1">
      <alignment wrapText="1"/>
    </xf>
    <xf numFmtId="3" fontId="6" fillId="0" borderId="1" xfId="0" applyNumberFormat="1" applyFont="1" applyBorder="1" applyAlignment="1">
      <alignment wrapText="1"/>
    </xf>
    <xf numFmtId="3" fontId="2" fillId="0" borderId="23" xfId="0" applyNumberFormat="1" applyFont="1" applyBorder="1" applyAlignment="1">
      <alignment wrapText="1"/>
    </xf>
    <xf numFmtId="3" fontId="2" fillId="6" borderId="1" xfId="0" applyNumberFormat="1" applyFont="1" applyFill="1" applyBorder="1" applyAlignment="1">
      <alignment wrapText="1"/>
    </xf>
    <xf numFmtId="0" fontId="2" fillId="0" borderId="0" xfId="11" applyFont="1" applyAlignment="1">
      <alignment wrapText="1"/>
    </xf>
    <xf numFmtId="0" fontId="2" fillId="0" borderId="0" xfId="11" applyFont="1" applyFill="1" applyAlignment="1">
      <alignment wrapText="1"/>
    </xf>
    <xf numFmtId="0" fontId="6" fillId="0" borderId="0" xfId="11" applyFont="1" applyFill="1" applyAlignment="1">
      <alignment wrapText="1"/>
    </xf>
    <xf numFmtId="0" fontId="2" fillId="0" borderId="0" xfId="11" applyFont="1" applyFill="1"/>
    <xf numFmtId="0" fontId="2" fillId="0" borderId="0" xfId="1" applyFont="1" applyFill="1" applyAlignment="1">
      <alignment wrapText="1"/>
    </xf>
    <xf numFmtId="0" fontId="0" fillId="0" borderId="0" xfId="0"/>
    <xf numFmtId="0" fontId="6" fillId="0" borderId="0" xfId="0" applyFont="1" applyFill="1" applyAlignment="1">
      <alignment wrapText="1"/>
    </xf>
    <xf numFmtId="0" fontId="2" fillId="0" borderId="0" xfId="0" applyFont="1" applyAlignment="1">
      <alignment horizontal="left" wrapText="1" indent="2"/>
    </xf>
    <xf numFmtId="0" fontId="2" fillId="0" borderId="0" xfId="0" applyFont="1" applyFill="1" applyAlignment="1">
      <alignment horizontal="left" wrapText="1" indent="2"/>
    </xf>
    <xf numFmtId="0" fontId="46" fillId="2" borderId="0" xfId="2" applyFont="1" applyFill="1" applyAlignment="1">
      <alignment wrapText="1"/>
    </xf>
    <xf numFmtId="0" fontId="4" fillId="0" borderId="0" xfId="0" applyFont="1"/>
    <xf numFmtId="0" fontId="46" fillId="2" borderId="0" xfId="0" applyFont="1" applyFill="1" applyAlignment="1">
      <alignment wrapText="1"/>
    </xf>
    <xf numFmtId="0" fontId="0" fillId="0" borderId="0" xfId="0"/>
    <xf numFmtId="49" fontId="2" fillId="0" borderId="0" xfId="2" applyNumberFormat="1" applyFont="1" applyFill="1" applyBorder="1" applyAlignment="1">
      <alignment horizontal="left" wrapText="1" indent="2"/>
    </xf>
    <xf numFmtId="0" fontId="48" fillId="0" borderId="0" xfId="0" applyFont="1" applyAlignment="1">
      <alignment horizontal="center" wrapText="1"/>
    </xf>
    <xf numFmtId="0" fontId="48" fillId="0" borderId="0" xfId="0" applyFont="1" applyAlignment="1">
      <alignment horizontal="center" vertical="center" wrapText="1"/>
    </xf>
    <xf numFmtId="0" fontId="2" fillId="0" borderId="0" xfId="7" applyFont="1" applyFill="1" applyAlignment="1"/>
    <xf numFmtId="0" fontId="0" fillId="0" borderId="0" xfId="0" applyAlignment="1"/>
    <xf numFmtId="3" fontId="6" fillId="3" borderId="1" xfId="0" applyNumberFormat="1" applyFont="1" applyFill="1" applyBorder="1" applyAlignment="1">
      <alignment horizontal="right" wrapText="1"/>
    </xf>
    <xf numFmtId="0" fontId="2" fillId="0" borderId="0" xfId="7" applyFont="1" applyFill="1" applyBorder="1" applyAlignment="1"/>
    <xf numFmtId="0" fontId="2" fillId="0" borderId="0" xfId="0" applyFont="1" applyFill="1" applyAlignment="1">
      <alignment horizontal="left"/>
    </xf>
    <xf numFmtId="0" fontId="2" fillId="0" borderId="0" xfId="1" applyFont="1" applyFill="1" applyAlignment="1">
      <alignment horizontal="left"/>
    </xf>
    <xf numFmtId="0" fontId="6" fillId="0" borderId="0" xfId="0" applyFont="1" applyFill="1" applyAlignment="1"/>
    <xf numFmtId="0" fontId="2" fillId="0" borderId="0" xfId="0" applyFont="1" applyFill="1" applyAlignment="1"/>
    <xf numFmtId="0" fontId="6" fillId="0" borderId="0" xfId="0" applyFont="1" applyFill="1" applyBorder="1" applyAlignment="1"/>
    <xf numFmtId="0" fontId="2" fillId="0" borderId="0" xfId="0" applyFont="1" applyFill="1" applyBorder="1" applyAlignment="1"/>
    <xf numFmtId="0" fontId="0" fillId="0" borderId="0" xfId="0" applyFill="1" applyAlignment="1"/>
    <xf numFmtId="0" fontId="0" fillId="0" borderId="0" xfId="0"/>
    <xf numFmtId="0" fontId="0" fillId="0" borderId="0" xfId="0" applyFill="1"/>
    <xf numFmtId="0" fontId="2" fillId="0" borderId="0" xfId="0" applyFont="1" applyFill="1" applyAlignment="1">
      <alignment wrapText="1"/>
    </xf>
    <xf numFmtId="49" fontId="2" fillId="0" borderId="0" xfId="0" applyNumberFormat="1" applyFont="1" applyFill="1" applyBorder="1" applyAlignment="1">
      <alignment wrapText="1"/>
    </xf>
    <xf numFmtId="49" fontId="6" fillId="0" borderId="0" xfId="0" applyNumberFormat="1" applyFont="1" applyFill="1" applyBorder="1" applyAlignment="1">
      <alignment wrapText="1"/>
    </xf>
    <xf numFmtId="0" fontId="9" fillId="0" borderId="1" xfId="0" applyFont="1" applyFill="1" applyBorder="1" applyAlignment="1">
      <alignment horizontal="center"/>
    </xf>
    <xf numFmtId="3" fontId="2" fillId="0" borderId="1" xfId="0" applyNumberFormat="1" applyFont="1" applyBorder="1" applyAlignment="1">
      <alignment wrapText="1"/>
    </xf>
    <xf numFmtId="0" fontId="9" fillId="0" borderId="1" xfId="0" applyFont="1" applyFill="1" applyBorder="1" applyAlignment="1">
      <alignment horizontal="center" wrapText="1"/>
    </xf>
    <xf numFmtId="3" fontId="2" fillId="0" borderId="0" xfId="0" applyNumberFormat="1" applyFont="1" applyBorder="1" applyAlignment="1">
      <alignment wrapText="1"/>
    </xf>
    <xf numFmtId="3" fontId="2" fillId="0" borderId="0" xfId="0" applyNumberFormat="1" applyFont="1" applyFill="1" applyBorder="1" applyAlignment="1">
      <alignment wrapText="1"/>
    </xf>
    <xf numFmtId="3" fontId="40" fillId="0" borderId="0" xfId="0" applyNumberFormat="1" applyFont="1" applyFill="1" applyBorder="1" applyAlignment="1">
      <alignment wrapText="1"/>
    </xf>
    <xf numFmtId="3" fontId="47" fillId="0" borderId="0" xfId="0" applyNumberFormat="1" applyFont="1" applyFill="1" applyBorder="1" applyAlignment="1">
      <alignment wrapText="1"/>
    </xf>
    <xf numFmtId="0" fontId="0" fillId="0" borderId="0" xfId="0" applyFill="1" applyBorder="1"/>
    <xf numFmtId="3" fontId="6" fillId="0" borderId="0" xfId="0" applyNumberFormat="1" applyFont="1" applyFill="1" applyBorder="1" applyAlignment="1">
      <alignment horizontal="right" wrapText="1"/>
    </xf>
    <xf numFmtId="3" fontId="6" fillId="0" borderId="0" xfId="0" applyNumberFormat="1" applyFont="1" applyFill="1" applyBorder="1" applyAlignment="1">
      <alignment wrapText="1"/>
    </xf>
    <xf numFmtId="3" fontId="6" fillId="3" borderId="1" xfId="0" applyNumberFormat="1" applyFont="1" applyFill="1" applyBorder="1" applyAlignment="1">
      <alignment wrapText="1"/>
    </xf>
    <xf numFmtId="0" fontId="6" fillId="0" borderId="1" xfId="0" applyFont="1" applyFill="1" applyBorder="1" applyAlignment="1">
      <alignment wrapText="1"/>
    </xf>
    <xf numFmtId="3" fontId="6" fillId="0" borderId="1" xfId="0" applyNumberFormat="1" applyFont="1" applyFill="1" applyBorder="1" applyAlignment="1">
      <alignment wrapText="1"/>
    </xf>
    <xf numFmtId="3" fontId="6" fillId="0" borderId="1" xfId="0" applyNumberFormat="1" applyFont="1" applyFill="1" applyBorder="1" applyAlignment="1">
      <alignment horizontal="right" wrapText="1"/>
    </xf>
    <xf numFmtId="3" fontId="2" fillId="0" borderId="1" xfId="0" applyNumberFormat="1" applyFont="1" applyFill="1" applyBorder="1" applyAlignment="1">
      <alignment wrapText="1"/>
    </xf>
    <xf numFmtId="49" fontId="2" fillId="0" borderId="0" xfId="0" applyNumberFormat="1" applyFont="1" applyFill="1" applyBorder="1" applyAlignment="1">
      <alignment wrapText="1"/>
    </xf>
    <xf numFmtId="0" fontId="0" fillId="0" borderId="0" xfId="0"/>
    <xf numFmtId="49" fontId="2" fillId="0" borderId="0" xfId="0" applyNumberFormat="1" applyFont="1" applyFill="1" applyBorder="1" applyAlignment="1">
      <alignment wrapText="1"/>
    </xf>
    <xf numFmtId="0" fontId="52" fillId="0" borderId="0" xfId="0" applyFont="1"/>
    <xf numFmtId="0" fontId="2" fillId="0" borderId="0" xfId="14" applyFont="1" applyFill="1" applyAlignment="1">
      <alignment horizontal="left" indent="2"/>
    </xf>
    <xf numFmtId="3" fontId="2" fillId="0" borderId="1" xfId="0" applyNumberFormat="1" applyFont="1" applyFill="1" applyBorder="1" applyAlignment="1">
      <alignment horizontal="right" wrapText="1"/>
    </xf>
    <xf numFmtId="0" fontId="49" fillId="0" borderId="5" xfId="0" applyFont="1" applyFill="1" applyBorder="1" applyAlignment="1">
      <alignment horizontal="center"/>
    </xf>
    <xf numFmtId="3" fontId="2" fillId="0" borderId="5" xfId="0" applyNumberFormat="1" applyFont="1" applyFill="1" applyBorder="1" applyAlignment="1">
      <alignment wrapText="1"/>
    </xf>
    <xf numFmtId="3" fontId="2" fillId="0" borderId="26" xfId="0" applyNumberFormat="1" applyFont="1" applyFill="1" applyBorder="1" applyAlignment="1">
      <alignment wrapText="1"/>
    </xf>
    <xf numFmtId="0" fontId="49" fillId="0" borderId="1" xfId="0" applyFont="1" applyFill="1" applyBorder="1" applyAlignment="1">
      <alignment horizontal="center"/>
    </xf>
    <xf numFmtId="0" fontId="49" fillId="0" borderId="1" xfId="0" applyFont="1" applyFill="1" applyBorder="1" applyAlignment="1">
      <alignment horizontal="center" wrapText="1"/>
    </xf>
    <xf numFmtId="3" fontId="2" fillId="0" borderId="5" xfId="0" applyNumberFormat="1" applyFont="1" applyFill="1" applyBorder="1" applyAlignment="1">
      <alignment horizontal="right" wrapText="1"/>
    </xf>
    <xf numFmtId="0" fontId="0" fillId="0" borderId="0" xfId="0" applyFill="1" applyAlignment="1">
      <alignment horizontal="left"/>
    </xf>
    <xf numFmtId="3" fontId="2" fillId="3" borderId="1" xfId="0" applyNumberFormat="1" applyFont="1" applyFill="1" applyBorder="1" applyAlignment="1">
      <alignment horizontal="right" wrapText="1"/>
    </xf>
    <xf numFmtId="0" fontId="53" fillId="2" borderId="0" xfId="2" applyFont="1" applyFill="1" applyAlignment="1">
      <alignment wrapText="1"/>
    </xf>
    <xf numFmtId="3" fontId="6" fillId="3" borderId="26" xfId="0" applyNumberFormat="1" applyFont="1" applyFill="1" applyBorder="1" applyAlignment="1">
      <alignment horizontal="right" wrapText="1"/>
    </xf>
    <xf numFmtId="3" fontId="6" fillId="3" borderId="5" xfId="0" applyNumberFormat="1" applyFont="1" applyFill="1" applyBorder="1" applyAlignment="1">
      <alignment horizontal="right" wrapText="1"/>
    </xf>
    <xf numFmtId="3" fontId="6" fillId="0" borderId="5" xfId="0" applyNumberFormat="1" applyFont="1" applyFill="1" applyBorder="1" applyAlignment="1">
      <alignment wrapText="1"/>
    </xf>
    <xf numFmtId="3" fontId="2" fillId="0" borderId="26" xfId="0" applyNumberFormat="1" applyFont="1" applyFill="1" applyBorder="1" applyAlignment="1">
      <alignment horizontal="right" wrapText="1"/>
    </xf>
    <xf numFmtId="3" fontId="2" fillId="3" borderId="5" xfId="0" applyNumberFormat="1" applyFont="1" applyFill="1" applyBorder="1" applyAlignment="1">
      <alignment horizontal="right" wrapText="1"/>
    </xf>
    <xf numFmtId="3" fontId="6" fillId="0" borderId="26" xfId="0" applyNumberFormat="1" applyFont="1" applyFill="1" applyBorder="1" applyAlignment="1">
      <alignment wrapText="1"/>
    </xf>
    <xf numFmtId="0" fontId="9" fillId="0" borderId="22" xfId="0" applyFont="1" applyFill="1" applyBorder="1" applyAlignment="1">
      <alignment horizontal="center" wrapText="1"/>
    </xf>
    <xf numFmtId="3" fontId="2" fillId="3" borderId="26" xfId="0" applyNumberFormat="1" applyFont="1" applyFill="1" applyBorder="1" applyAlignment="1">
      <alignment horizontal="right" wrapText="1"/>
    </xf>
    <xf numFmtId="0" fontId="9" fillId="6" borderId="1" xfId="0" applyFont="1" applyFill="1" applyBorder="1" applyAlignment="1">
      <alignment horizontal="center"/>
    </xf>
    <xf numFmtId="0" fontId="9" fillId="6" borderId="1" xfId="0" applyFont="1" applyFill="1" applyBorder="1" applyAlignment="1">
      <alignment horizontal="center" wrapText="1"/>
    </xf>
    <xf numFmtId="3" fontId="6" fillId="0" borderId="23" xfId="0" applyNumberFormat="1" applyFont="1" applyBorder="1" applyAlignment="1">
      <alignment wrapText="1"/>
    </xf>
    <xf numFmtId="3" fontId="6" fillId="3" borderId="5" xfId="0" applyNumberFormat="1" applyFont="1" applyFill="1" applyBorder="1" applyAlignment="1">
      <alignment wrapText="1"/>
    </xf>
    <xf numFmtId="3" fontId="2" fillId="0" borderId="5" xfId="0" applyNumberFormat="1" applyFont="1" applyBorder="1" applyAlignment="1">
      <alignment wrapText="1"/>
    </xf>
    <xf numFmtId="3" fontId="2" fillId="3" borderId="5" xfId="0" applyNumberFormat="1" applyFont="1" applyFill="1" applyBorder="1" applyAlignment="1">
      <alignment wrapText="1"/>
    </xf>
    <xf numFmtId="3" fontId="6" fillId="0" borderId="5" xfId="0" applyNumberFormat="1" applyFont="1" applyBorder="1" applyAlignment="1">
      <alignment wrapText="1"/>
    </xf>
    <xf numFmtId="3" fontId="6" fillId="0" borderId="30" xfId="0" applyNumberFormat="1" applyFont="1" applyBorder="1" applyAlignment="1">
      <alignment wrapText="1"/>
    </xf>
    <xf numFmtId="3" fontId="2" fillId="0" borderId="30" xfId="0" applyNumberFormat="1" applyFont="1" applyBorder="1" applyAlignment="1">
      <alignment wrapText="1"/>
    </xf>
    <xf numFmtId="3" fontId="6" fillId="3" borderId="26" xfId="0" applyNumberFormat="1" applyFont="1" applyFill="1" applyBorder="1" applyAlignment="1">
      <alignment wrapText="1"/>
    </xf>
    <xf numFmtId="3" fontId="2" fillId="0" borderId="26" xfId="0" applyNumberFormat="1" applyFont="1" applyBorder="1" applyAlignment="1">
      <alignment wrapText="1"/>
    </xf>
    <xf numFmtId="3" fontId="2" fillId="3" borderId="26" xfId="0" applyNumberFormat="1" applyFont="1" applyFill="1" applyBorder="1" applyAlignment="1">
      <alignment wrapText="1"/>
    </xf>
    <xf numFmtId="3" fontId="6" fillId="0" borderId="26" xfId="0" applyNumberFormat="1" applyFont="1" applyBorder="1" applyAlignment="1">
      <alignment wrapText="1"/>
    </xf>
    <xf numFmtId="3" fontId="6" fillId="0" borderId="27" xfId="0" applyNumberFormat="1" applyFont="1" applyBorder="1" applyAlignment="1">
      <alignment wrapText="1"/>
    </xf>
    <xf numFmtId="0" fontId="5" fillId="0" borderId="0" xfId="0" applyFont="1" applyFill="1"/>
    <xf numFmtId="3" fontId="6" fillId="6" borderId="1" xfId="0" applyNumberFormat="1" applyFont="1" applyFill="1" applyBorder="1" applyAlignment="1">
      <alignment wrapText="1"/>
    </xf>
    <xf numFmtId="3" fontId="2" fillId="0" borderId="27" xfId="0" applyNumberFormat="1" applyFont="1" applyBorder="1" applyAlignment="1">
      <alignment wrapText="1"/>
    </xf>
    <xf numFmtId="3" fontId="6" fillId="6" borderId="5" xfId="0" applyNumberFormat="1" applyFont="1" applyFill="1" applyBorder="1" applyAlignment="1">
      <alignment wrapText="1"/>
    </xf>
    <xf numFmtId="3" fontId="6" fillId="0" borderId="5" xfId="0" applyNumberFormat="1" applyFont="1" applyFill="1" applyBorder="1" applyAlignment="1">
      <alignment horizontal="right" wrapText="1"/>
    </xf>
    <xf numFmtId="0" fontId="44" fillId="0" borderId="0" xfId="0" applyFont="1" applyFill="1"/>
    <xf numFmtId="49" fontId="6" fillId="0" borderId="0" xfId="2" applyNumberFormat="1" applyFont="1" applyFill="1" applyBorder="1" applyAlignment="1">
      <alignment horizontal="left" wrapText="1"/>
    </xf>
    <xf numFmtId="3" fontId="6" fillId="3" borderId="31" xfId="0" applyNumberFormat="1" applyFont="1" applyFill="1" applyBorder="1" applyAlignment="1">
      <alignment horizontal="right" wrapText="1"/>
    </xf>
    <xf numFmtId="0" fontId="0" fillId="0" borderId="0" xfId="0"/>
    <xf numFmtId="0" fontId="1" fillId="0" borderId="0" xfId="0" applyFont="1"/>
    <xf numFmtId="0" fontId="0" fillId="0" borderId="0" xfId="0" applyFill="1"/>
    <xf numFmtId="0" fontId="44" fillId="3" borderId="5" xfId="0" applyFont="1" applyFill="1" applyBorder="1" applyAlignment="1">
      <alignment horizontal="right"/>
    </xf>
    <xf numFmtId="3" fontId="2" fillId="6" borderId="5" xfId="0" applyNumberFormat="1" applyFont="1" applyFill="1" applyBorder="1" applyAlignment="1">
      <alignment wrapText="1"/>
    </xf>
    <xf numFmtId="3" fontId="2" fillId="6" borderId="26" xfId="0" applyNumberFormat="1" applyFont="1" applyFill="1" applyBorder="1" applyAlignment="1">
      <alignment wrapText="1"/>
    </xf>
    <xf numFmtId="3" fontId="6" fillId="6" borderId="26" xfId="0" applyNumberFormat="1" applyFont="1" applyFill="1" applyBorder="1" applyAlignment="1">
      <alignment wrapText="1"/>
    </xf>
    <xf numFmtId="3" fontId="6" fillId="0" borderId="26" xfId="0" applyNumberFormat="1" applyFont="1" applyFill="1" applyBorder="1" applyAlignment="1">
      <alignment horizontal="right" wrapText="1"/>
    </xf>
    <xf numFmtId="3" fontId="6" fillId="3" borderId="28" xfId="0" applyNumberFormat="1" applyFont="1" applyFill="1" applyBorder="1" applyAlignment="1">
      <alignment wrapText="1"/>
    </xf>
    <xf numFmtId="0" fontId="44" fillId="0" borderId="0" xfId="0" applyFont="1" applyFill="1" applyAlignment="1"/>
    <xf numFmtId="0" fontId="18" fillId="0" borderId="0" xfId="7" applyFont="1" applyFill="1" applyAlignment="1"/>
    <xf numFmtId="0" fontId="8" fillId="0" borderId="0" xfId="7" applyFont="1" applyAlignment="1">
      <alignment horizontal="left" wrapText="1"/>
    </xf>
    <xf numFmtId="0" fontId="2" fillId="0" borderId="0" xfId="7" applyFont="1"/>
    <xf numFmtId="0" fontId="10" fillId="0" borderId="0" xfId="7" applyFont="1" applyAlignment="1">
      <alignment horizontal="left" wrapText="1"/>
    </xf>
    <xf numFmtId="0" fontId="2" fillId="0" borderId="0" xfId="7" applyFont="1" applyAlignment="1">
      <alignment horizontal="right" wrapText="1"/>
    </xf>
    <xf numFmtId="0" fontId="19" fillId="0" borderId="0" xfId="7" applyFont="1" applyAlignment="1">
      <alignment horizontal="right"/>
    </xf>
    <xf numFmtId="0" fontId="13" fillId="0" borderId="0" xfId="7" applyFont="1"/>
    <xf numFmtId="0" fontId="6" fillId="0" borderId="0" xfId="7" applyFont="1" applyFill="1" applyAlignment="1">
      <alignment wrapText="1"/>
    </xf>
    <xf numFmtId="0" fontId="8" fillId="0" borderId="0" xfId="7" applyFont="1" applyBorder="1" applyAlignment="1">
      <alignment horizontal="left" vertical="justify" wrapText="1"/>
    </xf>
    <xf numFmtId="0" fontId="6" fillId="0" borderId="0" xfId="7" applyFont="1"/>
    <xf numFmtId="0" fontId="6" fillId="0" borderId="0" xfId="7" applyFont="1" applyAlignment="1"/>
    <xf numFmtId="49" fontId="23" fillId="0" borderId="0" xfId="7" applyNumberFormat="1" applyFont="1" applyFill="1" applyBorder="1" applyAlignment="1">
      <alignment horizontal="left" wrapText="1"/>
    </xf>
    <xf numFmtId="0" fontId="2" fillId="0" borderId="0" xfId="7" applyFont="1" applyFill="1" applyAlignment="1">
      <alignment wrapText="1"/>
    </xf>
    <xf numFmtId="49" fontId="13" fillId="0" borderId="0" xfId="7" applyNumberFormat="1" applyFont="1" applyFill="1" applyBorder="1" applyAlignment="1"/>
    <xf numFmtId="0" fontId="8" fillId="0" borderId="0" xfId="7" applyFont="1" applyAlignment="1">
      <alignment horizontal="left" vertical="justify" wrapText="1"/>
    </xf>
    <xf numFmtId="14" fontId="8" fillId="0" borderId="0" xfId="7" applyNumberFormat="1" applyFont="1" applyAlignment="1">
      <alignment horizontal="left" wrapText="1"/>
    </xf>
    <xf numFmtId="49" fontId="25" fillId="0" borderId="0" xfId="7" applyNumberFormat="1" applyFont="1" applyFill="1" applyBorder="1" applyAlignment="1"/>
    <xf numFmtId="0" fontId="2" fillId="0" borderId="0" xfId="7" applyFont="1" applyAlignment="1">
      <alignment horizontal="right"/>
    </xf>
    <xf numFmtId="49" fontId="2" fillId="0" borderId="0" xfId="7" applyNumberFormat="1" applyFont="1" applyFill="1" applyBorder="1" applyAlignment="1"/>
    <xf numFmtId="49" fontId="6" fillId="0" borderId="0" xfId="7" applyNumberFormat="1" applyFont="1" applyFill="1" applyBorder="1" applyAlignment="1">
      <alignment wrapText="1"/>
    </xf>
    <xf numFmtId="0" fontId="25" fillId="0" borderId="0" xfId="7" applyFont="1" applyFill="1" applyAlignment="1">
      <alignment wrapText="1"/>
    </xf>
    <xf numFmtId="3" fontId="25" fillId="4" borderId="1" xfId="7" applyNumberFormat="1" applyFont="1" applyFill="1" applyBorder="1"/>
    <xf numFmtId="0" fontId="25" fillId="0" borderId="0" xfId="7" applyFont="1" applyFill="1" applyAlignment="1">
      <alignment horizontal="left" wrapText="1"/>
    </xf>
    <xf numFmtId="0" fontId="8" fillId="0" borderId="0" xfId="7" applyFont="1" applyAlignment="1">
      <alignment wrapText="1"/>
    </xf>
    <xf numFmtId="49" fontId="2" fillId="0" borderId="0" xfId="7" applyNumberFormat="1" applyFont="1" applyFill="1" applyBorder="1" applyAlignment="1">
      <alignment wrapText="1"/>
    </xf>
    <xf numFmtId="3" fontId="6" fillId="0" borderId="1" xfId="7" applyNumberFormat="1" applyFont="1" applyFill="1" applyBorder="1"/>
    <xf numFmtId="0" fontId="26" fillId="0" borderId="0" xfId="7" applyFont="1" applyFill="1" applyAlignment="1">
      <alignment wrapText="1"/>
    </xf>
    <xf numFmtId="0" fontId="6" fillId="0" borderId="0" xfId="7" applyFont="1" applyFill="1" applyAlignment="1">
      <alignment horizontal="left" wrapText="1"/>
    </xf>
    <xf numFmtId="0" fontId="8" fillId="0" borderId="0" xfId="7" applyFont="1" applyFill="1" applyAlignment="1">
      <alignment wrapText="1"/>
    </xf>
    <xf numFmtId="3" fontId="6" fillId="4" borderId="1" xfId="7" applyNumberFormat="1" applyFont="1" applyFill="1" applyBorder="1"/>
    <xf numFmtId="3" fontId="2" fillId="0" borderId="1" xfId="7" applyNumberFormat="1" applyFont="1" applyFill="1" applyBorder="1"/>
    <xf numFmtId="0" fontId="2" fillId="0" borderId="0" xfId="7" applyFont="1" applyFill="1" applyAlignment="1">
      <alignment horizontal="left" wrapText="1"/>
    </xf>
    <xf numFmtId="3" fontId="2" fillId="6" borderId="1" xfId="7" applyNumberFormat="1" applyFont="1" applyFill="1" applyBorder="1"/>
    <xf numFmtId="3" fontId="6" fillId="6" borderId="1" xfId="7" applyNumberFormat="1" applyFont="1" applyFill="1" applyBorder="1"/>
    <xf numFmtId="3" fontId="2" fillId="0" borderId="1" xfId="7" applyNumberFormat="1" applyFont="1" applyFill="1" applyBorder="1" applyProtection="1"/>
    <xf numFmtId="0" fontId="7" fillId="0" borderId="0" xfId="7" applyFont="1" applyFill="1" applyAlignment="1">
      <alignment wrapText="1"/>
    </xf>
    <xf numFmtId="0" fontId="2" fillId="0" borderId="0" xfId="7" applyFont="1" applyAlignment="1">
      <alignment wrapText="1"/>
    </xf>
    <xf numFmtId="49" fontId="2" fillId="0" borderId="0" xfId="7" applyNumberFormat="1" applyFont="1" applyFill="1" applyAlignment="1">
      <alignment wrapText="1"/>
    </xf>
    <xf numFmtId="0" fontId="7" fillId="0" borderId="0" xfId="7" applyFont="1" applyFill="1" applyAlignment="1"/>
    <xf numFmtId="49" fontId="28" fillId="0" borderId="0" xfId="7" applyNumberFormat="1" applyFont="1" applyFill="1" applyBorder="1" applyAlignment="1">
      <alignment wrapText="1"/>
    </xf>
    <xf numFmtId="0" fontId="29" fillId="0" borderId="0" xfId="7" applyFont="1" applyFill="1" applyAlignment="1">
      <alignment wrapText="1"/>
    </xf>
    <xf numFmtId="3" fontId="25" fillId="0" borderId="0" xfId="7" applyNumberFormat="1" applyFont="1" applyFill="1" applyBorder="1"/>
    <xf numFmtId="3" fontId="2" fillId="0" borderId="0" xfId="7" applyNumberFormat="1" applyFont="1" applyFill="1" applyBorder="1"/>
    <xf numFmtId="0" fontId="7" fillId="0" borderId="0" xfId="7" applyFont="1" applyFill="1" applyBorder="1" applyAlignment="1" applyProtection="1"/>
    <xf numFmtId="0" fontId="34" fillId="0" borderId="0" xfId="7" applyFont="1" applyFill="1" applyAlignment="1">
      <alignment horizontal="left" wrapText="1"/>
    </xf>
    <xf numFmtId="0" fontId="35" fillId="0" borderId="0" xfId="7" applyFont="1" applyFill="1" applyAlignment="1">
      <alignment horizontal="left" wrapText="1"/>
    </xf>
    <xf numFmtId="0" fontId="8" fillId="0" borderId="0" xfId="7" applyFont="1" applyFill="1" applyBorder="1" applyAlignment="1">
      <alignment wrapText="1"/>
    </xf>
    <xf numFmtId="0" fontId="8" fillId="0" borderId="0" xfId="7" applyFont="1" applyBorder="1" applyAlignment="1">
      <alignment wrapText="1"/>
    </xf>
    <xf numFmtId="0" fontId="2" fillId="0" borderId="0" xfId="7" applyFont="1" applyAlignment="1">
      <alignment horizontal="left" wrapText="1"/>
    </xf>
    <xf numFmtId="0" fontId="7" fillId="0" borderId="0" xfId="7" applyFont="1" applyFill="1" applyBorder="1" applyAlignment="1">
      <alignment wrapText="1"/>
    </xf>
    <xf numFmtId="0" fontId="2" fillId="0" borderId="0" xfId="7" applyFont="1" applyFill="1" applyBorder="1"/>
    <xf numFmtId="0" fontId="6" fillId="0" borderId="0" xfId="7" applyFont="1" applyFill="1"/>
    <xf numFmtId="0" fontId="10" fillId="0" borderId="0" xfId="7" applyFont="1" applyFill="1" applyAlignment="1">
      <alignment horizontal="left" wrapText="1"/>
    </xf>
    <xf numFmtId="0" fontId="7" fillId="0" borderId="0" xfId="7" applyFont="1" applyFill="1" applyAlignment="1">
      <alignment horizontal="left" wrapText="1"/>
    </xf>
    <xf numFmtId="167" fontId="2" fillId="0" borderId="0" xfId="7" applyNumberFormat="1" applyFont="1" applyBorder="1" applyAlignment="1">
      <alignment horizontal="left" wrapText="1"/>
    </xf>
    <xf numFmtId="168" fontId="36" fillId="0" borderId="0" xfId="7" applyNumberFormat="1" applyFont="1" applyFill="1" applyAlignment="1">
      <alignment horizontal="right" wrapText="1"/>
    </xf>
    <xf numFmtId="0" fontId="36" fillId="0" borderId="0" xfId="7" applyFont="1" applyFill="1" applyAlignment="1">
      <alignment horizontal="center" wrapText="1"/>
    </xf>
    <xf numFmtId="168" fontId="6" fillId="0" borderId="0" xfId="7" applyNumberFormat="1" applyFont="1" applyFill="1" applyAlignment="1">
      <alignment horizontal="right" wrapText="1"/>
    </xf>
    <xf numFmtId="0" fontId="30" fillId="0" borderId="0" xfId="7" applyFont="1" applyFill="1"/>
    <xf numFmtId="0" fontId="31" fillId="0" borderId="0" xfId="7" applyFont="1" applyFill="1" applyBorder="1" applyAlignment="1">
      <alignment horizontal="right" wrapText="1"/>
    </xf>
    <xf numFmtId="49" fontId="6" fillId="0" borderId="0" xfId="7" applyNumberFormat="1" applyFont="1" applyFill="1" applyBorder="1" applyAlignment="1"/>
    <xf numFmtId="49" fontId="2" fillId="0" borderId="0" xfId="7" applyNumberFormat="1" applyFont="1" applyFill="1" applyBorder="1" applyAlignment="1">
      <alignment horizontal="left"/>
    </xf>
    <xf numFmtId="3" fontId="25" fillId="4" borderId="1" xfId="7" applyNumberFormat="1" applyFont="1" applyFill="1" applyBorder="1" applyAlignment="1">
      <alignment wrapText="1"/>
    </xf>
    <xf numFmtId="3" fontId="6" fillId="0" borderId="1" xfId="7" applyNumberFormat="1" applyFont="1" applyFill="1" applyBorder="1" applyAlignment="1"/>
    <xf numFmtId="3" fontId="25" fillId="4" borderId="1" xfId="7" applyNumberFormat="1" applyFont="1" applyFill="1" applyBorder="1" applyAlignment="1"/>
    <xf numFmtId="0" fontId="24" fillId="0" borderId="0" xfId="7" applyFont="1" applyFill="1" applyBorder="1" applyAlignment="1">
      <alignment horizontal="left" vertical="top" wrapText="1"/>
    </xf>
    <xf numFmtId="0" fontId="6" fillId="0" borderId="0" xfId="7" applyFont="1" applyFill="1" applyAlignment="1">
      <alignment horizontal="left" vertical="justify" wrapText="1"/>
    </xf>
    <xf numFmtId="0" fontId="2" fillId="0" borderId="0" xfId="7" applyFont="1" applyFill="1" applyBorder="1" applyAlignment="1">
      <alignment horizontal="left"/>
    </xf>
    <xf numFmtId="3" fontId="33" fillId="0" borderId="1" xfId="7" applyNumberFormat="1" applyFont="1" applyFill="1" applyBorder="1" applyAlignment="1">
      <alignment wrapText="1"/>
    </xf>
    <xf numFmtId="3" fontId="32" fillId="4" borderId="1" xfId="7" applyNumberFormat="1" applyFont="1" applyFill="1" applyBorder="1" applyAlignment="1">
      <alignment wrapText="1"/>
    </xf>
    <xf numFmtId="3" fontId="33" fillId="4" borderId="1" xfId="7" applyNumberFormat="1" applyFont="1" applyFill="1" applyBorder="1" applyAlignment="1">
      <alignment wrapText="1"/>
    </xf>
    <xf numFmtId="0" fontId="24" fillId="0" borderId="0" xfId="7" applyFont="1" applyFill="1" applyBorder="1" applyAlignment="1">
      <alignment wrapText="1"/>
    </xf>
    <xf numFmtId="0" fontId="6" fillId="0" borderId="0" xfId="7" applyFont="1" applyFill="1" applyBorder="1"/>
    <xf numFmtId="3" fontId="31" fillId="6" borderId="1" xfId="7" applyNumberFormat="1" applyFont="1" applyFill="1" applyBorder="1" applyAlignment="1">
      <alignment wrapText="1"/>
    </xf>
    <xf numFmtId="0" fontId="7" fillId="0" borderId="0" xfId="7" applyFont="1" applyFill="1" applyBorder="1"/>
    <xf numFmtId="3" fontId="31" fillId="0" borderId="1" xfId="7" applyNumberFormat="1" applyFont="1" applyFill="1" applyBorder="1" applyAlignment="1">
      <alignment wrapText="1"/>
    </xf>
    <xf numFmtId="0" fontId="33" fillId="0" borderId="0" xfId="7" applyFont="1" applyFill="1" applyBorder="1" applyAlignment="1">
      <alignment horizontal="left" vertical="top" wrapText="1"/>
    </xf>
    <xf numFmtId="3" fontId="32" fillId="0" borderId="1" xfId="7" applyNumberFormat="1" applyFont="1" applyFill="1" applyBorder="1" applyAlignment="1">
      <alignment wrapText="1"/>
    </xf>
    <xf numFmtId="3" fontId="33" fillId="6" borderId="1" xfId="7" applyNumberFormat="1" applyFont="1" applyFill="1" applyBorder="1" applyAlignment="1">
      <alignment wrapText="1"/>
    </xf>
    <xf numFmtId="0" fontId="7" fillId="0" borderId="0" xfId="7" applyFont="1" applyFill="1" applyAlignment="1">
      <alignment horizontal="left"/>
    </xf>
    <xf numFmtId="3" fontId="31" fillId="0" borderId="0" xfId="7" applyNumberFormat="1" applyFont="1" applyFill="1" applyBorder="1" applyAlignment="1">
      <alignment wrapText="1"/>
    </xf>
    <xf numFmtId="3" fontId="7" fillId="0" borderId="0" xfId="7" applyNumberFormat="1" applyFont="1" applyFill="1" applyAlignment="1"/>
    <xf numFmtId="0" fontId="31" fillId="0" borderId="0" xfId="7" applyFont="1" applyFill="1"/>
    <xf numFmtId="0" fontId="2" fillId="0" borderId="0" xfId="7" applyFont="1" applyFill="1" applyAlignment="1">
      <alignment horizontal="left"/>
    </xf>
    <xf numFmtId="0" fontId="34" fillId="0" borderId="0" xfId="7" applyFont="1" applyFill="1" applyAlignment="1">
      <alignment horizontal="left" vertical="justify" wrapText="1"/>
    </xf>
    <xf numFmtId="0" fontId="31" fillId="0" borderId="0" xfId="7" applyFont="1" applyFill="1" applyAlignment="1">
      <alignment horizontal="left"/>
    </xf>
    <xf numFmtId="0" fontId="35" fillId="0" borderId="0" xfId="7" applyFont="1" applyFill="1" applyAlignment="1">
      <alignment horizontal="left" vertical="justify" wrapText="1"/>
    </xf>
    <xf numFmtId="0" fontId="2" fillId="0" borderId="0" xfId="7" applyFont="1" applyFill="1" applyProtection="1"/>
    <xf numFmtId="0" fontId="18" fillId="0" borderId="0" xfId="7" applyFont="1" applyFill="1" applyBorder="1" applyAlignment="1"/>
    <xf numFmtId="0" fontId="8" fillId="0" borderId="0" xfId="7" applyAlignment="1">
      <alignment horizontal="left" wrapText="1"/>
    </xf>
    <xf numFmtId="0" fontId="8" fillId="0" borderId="0" xfId="7" applyFill="1"/>
    <xf numFmtId="168" fontId="2" fillId="0" borderId="0" xfId="7" applyNumberFormat="1" applyFont="1" applyFill="1" applyAlignment="1">
      <alignment horizontal="right" wrapText="1"/>
    </xf>
    <xf numFmtId="0" fontId="2" fillId="0" borderId="0" xfId="7" applyFont="1" applyFill="1" applyAlignment="1">
      <alignment horizontal="center" wrapText="1"/>
    </xf>
    <xf numFmtId="0" fontId="24" fillId="0" borderId="0" xfId="7" applyFont="1" applyAlignment="1" applyProtection="1">
      <alignment horizontal="center"/>
    </xf>
    <xf numFmtId="0" fontId="8" fillId="0" borderId="0" xfId="7"/>
    <xf numFmtId="0" fontId="6" fillId="0" borderId="0" xfId="7" applyFont="1" applyAlignment="1">
      <alignment horizontal="center"/>
    </xf>
    <xf numFmtId="0" fontId="26" fillId="0" borderId="0" xfId="7" applyFont="1" applyFill="1"/>
    <xf numFmtId="0" fontId="26" fillId="0" borderId="0" xfId="7" applyFont="1"/>
    <xf numFmtId="0" fontId="8" fillId="0" borderId="0" xfId="7" applyFill="1" applyAlignment="1"/>
    <xf numFmtId="0" fontId="25" fillId="0" borderId="0" xfId="7" applyFont="1" applyFill="1" applyAlignment="1"/>
    <xf numFmtId="3" fontId="25" fillId="0" borderId="1" xfId="7" applyNumberFormat="1" applyFont="1" applyFill="1" applyBorder="1"/>
    <xf numFmtId="0" fontId="13" fillId="0" borderId="0" xfId="7" applyFont="1" applyFill="1" applyBorder="1" applyAlignment="1">
      <alignment horizontal="left"/>
    </xf>
    <xf numFmtId="0" fontId="12" fillId="0" borderId="0" xfId="7" applyFont="1"/>
    <xf numFmtId="3" fontId="0" fillId="0" borderId="0" xfId="0" applyNumberFormat="1"/>
    <xf numFmtId="0" fontId="2" fillId="0" borderId="0" xfId="7" applyFont="1" applyFill="1" applyAlignment="1">
      <alignment horizontal="left" wrapText="1" indent="2"/>
    </xf>
    <xf numFmtId="0" fontId="6" fillId="0" borderId="0" xfId="7" applyFont="1" applyFill="1" applyAlignment="1">
      <alignment horizontal="left" wrapText="1" indent="1"/>
    </xf>
    <xf numFmtId="0" fontId="2" fillId="0" borderId="0" xfId="7" applyFont="1" applyFill="1" applyAlignment="1">
      <alignment horizontal="left" wrapText="1" indent="3"/>
    </xf>
    <xf numFmtId="0" fontId="6" fillId="0" borderId="0" xfId="7" applyFont="1" applyFill="1" applyAlignment="1">
      <alignment horizontal="center" wrapText="1"/>
    </xf>
    <xf numFmtId="0" fontId="56" fillId="0" borderId="0" xfId="0" applyFont="1"/>
    <xf numFmtId="0" fontId="57" fillId="0" borderId="0" xfId="0" applyFont="1" applyAlignment="1">
      <alignment horizontal="center" wrapText="1"/>
    </xf>
    <xf numFmtId="0" fontId="57" fillId="0" borderId="0" xfId="0" applyFont="1" applyFill="1" applyAlignment="1">
      <alignment horizontal="center" wrapText="1"/>
    </xf>
    <xf numFmtId="0" fontId="56" fillId="0" borderId="0" xfId="0" applyFont="1" applyFill="1" applyAlignment="1">
      <alignment horizontal="center" wrapText="1"/>
    </xf>
    <xf numFmtId="0" fontId="56" fillId="0" borderId="0" xfId="0" applyFont="1" applyAlignment="1">
      <alignment wrapText="1"/>
    </xf>
    <xf numFmtId="3" fontId="56" fillId="0" borderId="0" xfId="0" applyNumberFormat="1" applyFont="1"/>
    <xf numFmtId="0" fontId="56" fillId="0" borderId="0" xfId="0" applyFont="1" applyAlignment="1">
      <alignment horizontal="center" wrapText="1"/>
    </xf>
    <xf numFmtId="0" fontId="55" fillId="0" borderId="0" xfId="0" applyFont="1" applyFill="1" applyBorder="1" applyAlignment="1">
      <alignment horizontal="left" wrapText="1"/>
    </xf>
    <xf numFmtId="0" fontId="56" fillId="0" borderId="0" xfId="0" applyFont="1" applyFill="1"/>
    <xf numFmtId="0" fontId="55" fillId="0" borderId="0" xfId="0" applyFont="1"/>
    <xf numFmtId="0" fontId="57" fillId="0" borderId="0" xfId="0" applyFont="1"/>
    <xf numFmtId="3" fontId="6" fillId="3" borderId="24" xfId="0" applyNumberFormat="1" applyFont="1" applyFill="1" applyBorder="1" applyAlignment="1">
      <alignment wrapText="1"/>
    </xf>
    <xf numFmtId="3" fontId="2" fillId="0" borderId="30" xfId="0" applyNumberFormat="1" applyFont="1" applyFill="1" applyBorder="1" applyAlignment="1">
      <alignment wrapText="1"/>
    </xf>
    <xf numFmtId="0" fontId="2" fillId="0" borderId="0" xfId="0" applyFont="1" applyFill="1" applyBorder="1" applyAlignment="1">
      <alignment horizontal="left" wrapText="1" indent="2"/>
    </xf>
    <xf numFmtId="3" fontId="47" fillId="0" borderId="0" xfId="0" applyNumberFormat="1" applyFont="1"/>
    <xf numFmtId="3" fontId="47" fillId="0" borderId="0" xfId="0" applyNumberFormat="1" applyFont="1" applyAlignment="1">
      <alignment horizontal="right"/>
    </xf>
    <xf numFmtId="0" fontId="2" fillId="0" borderId="0" xfId="14" applyFont="1" applyFill="1" applyBorder="1" applyAlignment="1">
      <alignment horizontal="left" indent="2"/>
    </xf>
    <xf numFmtId="0" fontId="6" fillId="0" borderId="0" xfId="0" applyFont="1" applyFill="1" applyAlignment="1">
      <alignment horizontal="left" wrapText="1" indent="1"/>
    </xf>
    <xf numFmtId="0" fontId="49" fillId="0" borderId="1" xfId="0" applyFont="1" applyFill="1" applyBorder="1" applyAlignment="1">
      <alignment horizontal="center" vertical="top" wrapText="1"/>
    </xf>
    <xf numFmtId="3" fontId="4" fillId="0" borderId="0" xfId="0" applyNumberFormat="1" applyFont="1"/>
    <xf numFmtId="3" fontId="58" fillId="0" borderId="0" xfId="0" applyNumberFormat="1" applyFont="1"/>
    <xf numFmtId="3" fontId="6" fillId="3" borderId="29" xfId="0" applyNumberFormat="1" applyFont="1" applyFill="1" applyBorder="1" applyAlignment="1">
      <alignment wrapText="1"/>
    </xf>
    <xf numFmtId="0" fontId="47" fillId="0" borderId="0" xfId="11" applyFont="1" applyFill="1" applyAlignment="1">
      <alignment wrapText="1"/>
    </xf>
    <xf numFmtId="3" fontId="59" fillId="3" borderId="26" xfId="0" applyNumberFormat="1" applyFont="1" applyFill="1" applyBorder="1" applyAlignment="1">
      <alignment wrapText="1"/>
    </xf>
    <xf numFmtId="3" fontId="6" fillId="3" borderId="3" xfId="0" applyNumberFormat="1" applyFont="1" applyFill="1" applyBorder="1" applyAlignment="1">
      <alignment horizontal="right" wrapText="1"/>
    </xf>
    <xf numFmtId="3" fontId="6" fillId="3" borderId="4" xfId="0" applyNumberFormat="1" applyFont="1" applyFill="1" applyBorder="1" applyAlignment="1">
      <alignment horizontal="right" wrapText="1"/>
    </xf>
    <xf numFmtId="3" fontId="2" fillId="6" borderId="3" xfId="0" applyNumberFormat="1" applyFont="1" applyFill="1" applyBorder="1" applyAlignment="1">
      <alignment wrapText="1"/>
    </xf>
    <xf numFmtId="0" fontId="56" fillId="0" borderId="0" xfId="0" applyFont="1" applyBorder="1"/>
    <xf numFmtId="0" fontId="56" fillId="0" borderId="0" xfId="0" applyFont="1" applyFill="1" applyAlignment="1">
      <alignment horizontal="left"/>
    </xf>
    <xf numFmtId="0" fontId="2" fillId="0" borderId="0" xfId="0" applyFont="1" applyFill="1"/>
    <xf numFmtId="0" fontId="6" fillId="0" borderId="1" xfId="0" applyFont="1" applyFill="1" applyBorder="1" applyAlignment="1">
      <alignment horizontal="center"/>
    </xf>
    <xf numFmtId="0" fontId="6" fillId="0" borderId="1" xfId="0" applyFont="1" applyFill="1" applyBorder="1" applyAlignment="1">
      <alignment horizontal="center" wrapText="1"/>
    </xf>
    <xf numFmtId="0" fontId="2" fillId="0" borderId="0" xfId="0" applyFont="1"/>
    <xf numFmtId="0" fontId="2" fillId="0" borderId="24" xfId="0" applyFont="1" applyFill="1" applyBorder="1" applyAlignment="1">
      <alignment horizontal="left" indent="2"/>
    </xf>
    <xf numFmtId="0" fontId="46" fillId="0" borderId="0" xfId="0" applyFont="1" applyFill="1" applyBorder="1" applyAlignment="1"/>
    <xf numFmtId="0" fontId="56" fillId="0" borderId="0" xfId="0" applyFont="1" applyAlignment="1"/>
    <xf numFmtId="0" fontId="56" fillId="0" borderId="0" xfId="0" applyFont="1" applyFill="1" applyAlignment="1"/>
    <xf numFmtId="0" fontId="46" fillId="2" borderId="0" xfId="2" applyFont="1" applyFill="1" applyAlignment="1">
      <alignment horizontal="left" wrapText="1" indent="1"/>
    </xf>
    <xf numFmtId="3" fontId="2" fillId="0" borderId="1" xfId="7" applyNumberFormat="1" applyFont="1" applyFill="1" applyBorder="1" applyAlignment="1"/>
    <xf numFmtId="3" fontId="6" fillId="5" borderId="1" xfId="7" applyNumberFormat="1" applyFont="1" applyFill="1" applyBorder="1" applyAlignment="1"/>
    <xf numFmtId="49" fontId="6" fillId="0" borderId="0" xfId="2" applyNumberFormat="1" applyFont="1" applyFill="1" applyBorder="1" applyAlignment="1">
      <alignment horizontal="left" wrapText="1" indent="1"/>
    </xf>
    <xf numFmtId="3" fontId="6" fillId="6" borderId="28" xfId="0" applyNumberFormat="1" applyFont="1" applyFill="1" applyBorder="1" applyAlignment="1">
      <alignment wrapText="1"/>
    </xf>
    <xf numFmtId="3" fontId="2" fillId="6" borderId="28" xfId="0" applyNumberFormat="1" applyFont="1" applyFill="1" applyBorder="1" applyAlignment="1">
      <alignment wrapText="1"/>
    </xf>
    <xf numFmtId="3" fontId="2" fillId="0" borderId="28" xfId="0" applyNumberFormat="1" applyFont="1" applyFill="1" applyBorder="1" applyAlignment="1">
      <alignment wrapText="1"/>
    </xf>
    <xf numFmtId="0" fontId="47" fillId="0" borderId="0" xfId="14" applyFont="1" applyFill="1" applyAlignment="1">
      <alignment horizontal="right"/>
    </xf>
    <xf numFmtId="0" fontId="6" fillId="0" borderId="5" xfId="0" applyFont="1" applyFill="1" applyBorder="1" applyAlignment="1">
      <alignment wrapText="1"/>
    </xf>
    <xf numFmtId="0" fontId="47" fillId="0" borderId="0" xfId="0" applyFont="1"/>
    <xf numFmtId="0" fontId="6" fillId="0" borderId="26" xfId="0" applyFont="1" applyFill="1" applyBorder="1" applyAlignment="1">
      <alignment wrapText="1"/>
    </xf>
    <xf numFmtId="0" fontId="57" fillId="0" borderId="0" xfId="0" applyFont="1" applyFill="1" applyAlignment="1">
      <alignment wrapText="1"/>
    </xf>
    <xf numFmtId="0" fontId="49" fillId="0" borderId="0" xfId="0" applyFont="1" applyFill="1" applyBorder="1" applyAlignment="1">
      <alignment horizontal="center" vertical="top" wrapText="1"/>
    </xf>
    <xf numFmtId="3" fontId="47" fillId="0" borderId="0" xfId="14" applyNumberFormat="1" applyFont="1" applyFill="1" applyAlignment="1"/>
    <xf numFmtId="0" fontId="0" fillId="0" borderId="0" xfId="0" applyBorder="1"/>
    <xf numFmtId="0" fontId="2" fillId="0" borderId="0" xfId="11" applyFont="1" applyFill="1" applyAlignment="1">
      <alignment horizontal="left" indent="1"/>
    </xf>
    <xf numFmtId="0" fontId="6" fillId="0" borderId="0" xfId="7" applyFont="1" applyFill="1" applyAlignment="1">
      <alignment horizontal="left" indent="1"/>
    </xf>
    <xf numFmtId="0" fontId="2" fillId="0" borderId="0" xfId="0" applyFont="1" applyFill="1" applyAlignment="1">
      <alignment horizontal="left" wrapText="1" indent="3"/>
    </xf>
    <xf numFmtId="0" fontId="31" fillId="0" borderId="0" xfId="0" applyFont="1" applyFill="1" applyAlignment="1">
      <alignment horizontal="left" wrapText="1" indent="2"/>
    </xf>
    <xf numFmtId="0" fontId="2" fillId="0" borderId="0" xfId="0" applyFont="1" applyFill="1" applyAlignment="1">
      <alignment horizontal="left" wrapText="1" indent="2"/>
    </xf>
    <xf numFmtId="0" fontId="6" fillId="0" borderId="0" xfId="0" applyFont="1" applyFill="1" applyAlignment="1">
      <alignment horizontal="left" wrapText="1" indent="1"/>
    </xf>
    <xf numFmtId="0" fontId="2" fillId="0" borderId="0" xfId="0" applyFont="1" applyFill="1" applyAlignment="1">
      <alignment horizontal="left" wrapText="1" indent="2"/>
    </xf>
    <xf numFmtId="0" fontId="2" fillId="0" borderId="0" xfId="0" applyFont="1" applyFill="1" applyAlignment="1">
      <alignment horizontal="left" wrapText="1" indent="2"/>
    </xf>
    <xf numFmtId="0" fontId="2" fillId="0" borderId="0" xfId="0" applyFont="1" applyFill="1" applyAlignment="1">
      <alignment horizontal="left" wrapText="1" indent="2"/>
    </xf>
    <xf numFmtId="0" fontId="2" fillId="0" borderId="0" xfId="0" applyFont="1" applyFill="1" applyAlignment="1">
      <alignment horizontal="left" wrapText="1" indent="2"/>
    </xf>
    <xf numFmtId="49" fontId="2" fillId="0" borderId="0" xfId="7" applyNumberFormat="1" applyFont="1" applyFill="1" applyBorder="1" applyAlignment="1">
      <alignment wrapText="1"/>
    </xf>
    <xf numFmtId="0" fontId="2" fillId="0" borderId="0" xfId="0" applyFont="1" applyFill="1" applyAlignment="1">
      <alignment horizontal="left" wrapText="1" indent="2"/>
    </xf>
    <xf numFmtId="0" fontId="2" fillId="0" borderId="0" xfId="0" applyFont="1" applyFill="1" applyAlignment="1">
      <alignment horizontal="left" wrapText="1" indent="2"/>
    </xf>
    <xf numFmtId="0" fontId="2" fillId="0" borderId="0" xfId="7" applyFont="1" applyFill="1" applyBorder="1"/>
    <xf numFmtId="3" fontId="2" fillId="6" borderId="1" xfId="7" applyNumberFormat="1" applyFont="1" applyFill="1" applyBorder="1"/>
    <xf numFmtId="0" fontId="2" fillId="0" borderId="0" xfId="0" applyFont="1" applyFill="1" applyAlignment="1">
      <alignment horizontal="left" wrapText="1" indent="2"/>
    </xf>
    <xf numFmtId="0" fontId="2" fillId="0" borderId="0" xfId="0" applyFont="1" applyFill="1" applyAlignment="1">
      <alignment horizontal="left" wrapText="1" indent="2"/>
    </xf>
    <xf numFmtId="0" fontId="2" fillId="0" borderId="0" xfId="7" applyFont="1" applyFill="1" applyBorder="1"/>
    <xf numFmtId="3" fontId="2" fillId="6" borderId="1" xfId="7" applyNumberFormat="1" applyFont="1" applyFill="1" applyBorder="1"/>
    <xf numFmtId="0" fontId="2" fillId="0" borderId="0" xfId="0" applyFont="1" applyFill="1" applyAlignment="1">
      <alignment horizontal="left" wrapText="1" indent="2"/>
    </xf>
    <xf numFmtId="0" fontId="2" fillId="0" borderId="0" xfId="0" applyFont="1" applyFill="1" applyAlignment="1">
      <alignment horizontal="left" wrapText="1" indent="2"/>
    </xf>
    <xf numFmtId="0" fontId="2" fillId="0" borderId="0" xfId="7" applyFont="1" applyFill="1" applyBorder="1"/>
    <xf numFmtId="0" fontId="7" fillId="0" borderId="0" xfId="7" applyFont="1" applyFill="1" applyBorder="1" applyAlignment="1">
      <alignment horizontal="left" vertical="top" wrapText="1"/>
    </xf>
    <xf numFmtId="0" fontId="2" fillId="0" borderId="0" xfId="1" applyFont="1" applyFill="1" applyAlignment="1">
      <alignment horizontal="left" wrapText="1" indent="2"/>
    </xf>
    <xf numFmtId="3" fontId="2" fillId="6" borderId="1" xfId="7" applyNumberFormat="1" applyFont="1" applyFill="1" applyBorder="1"/>
    <xf numFmtId="0" fontId="2" fillId="0" borderId="0" xfId="7" applyFont="1" applyFill="1" applyBorder="1" applyAlignment="1">
      <alignment horizontal="left"/>
    </xf>
    <xf numFmtId="0" fontId="2" fillId="0" borderId="0" xfId="0" applyFont="1" applyFill="1" applyAlignment="1">
      <alignment horizontal="left" wrapText="1" indent="2"/>
    </xf>
    <xf numFmtId="0" fontId="0" fillId="0" borderId="0" xfId="0"/>
    <xf numFmtId="0" fontId="2" fillId="0" borderId="0" xfId="0" applyFont="1" applyFill="1" applyAlignment="1">
      <alignment horizontal="left" wrapText="1" indent="2"/>
    </xf>
    <xf numFmtId="0" fontId="0" fillId="0" borderId="0" xfId="0" applyBorder="1"/>
    <xf numFmtId="0" fontId="49" fillId="0" borderId="5" xfId="0" applyFont="1" applyFill="1" applyBorder="1" applyAlignment="1">
      <alignment horizontal="center"/>
    </xf>
    <xf numFmtId="0" fontId="6" fillId="0" borderId="0" xfId="14" applyFont="1" applyFill="1" applyBorder="1" applyAlignment="1">
      <alignment horizontal="left"/>
    </xf>
    <xf numFmtId="3" fontId="55" fillId="0" borderId="0" xfId="0" applyNumberFormat="1" applyFont="1"/>
    <xf numFmtId="0" fontId="1" fillId="0" borderId="0" xfId="0" applyFont="1" applyFill="1"/>
    <xf numFmtId="0" fontId="6" fillId="0" borderId="0" xfId="0" applyFont="1" applyFill="1" applyAlignment="1">
      <alignment horizontal="left" wrapText="1"/>
    </xf>
    <xf numFmtId="3" fontId="55" fillId="0" borderId="0" xfId="0" applyNumberFormat="1" applyFont="1" applyAlignment="1">
      <alignment horizontal="right"/>
    </xf>
    <xf numFmtId="3" fontId="6" fillId="0" borderId="33" xfId="0" applyNumberFormat="1" applyFont="1" applyFill="1" applyBorder="1" applyAlignment="1">
      <alignment horizontal="right" wrapText="1"/>
    </xf>
    <xf numFmtId="0" fontId="64" fillId="0" borderId="0" xfId="0" applyFont="1" applyAlignment="1">
      <alignment horizontal="left" wrapText="1" indent="2"/>
    </xf>
    <xf numFmtId="3" fontId="63" fillId="3" borderId="26" xfId="0" applyNumberFormat="1" applyFont="1" applyFill="1" applyBorder="1" applyAlignment="1">
      <alignment wrapText="1"/>
    </xf>
    <xf numFmtId="3" fontId="2" fillId="3" borderId="31" xfId="0" applyNumberFormat="1" applyFont="1" applyFill="1" applyBorder="1" applyAlignment="1">
      <alignment horizontal="right" wrapText="1"/>
    </xf>
    <xf numFmtId="0" fontId="62" fillId="3" borderId="5" xfId="0" applyFont="1" applyFill="1" applyBorder="1" applyAlignment="1">
      <alignment horizontal="right"/>
    </xf>
    <xf numFmtId="0" fontId="63" fillId="0" borderId="0" xfId="0" applyFont="1" applyFill="1" applyAlignment="1">
      <alignment horizontal="left" wrapText="1" indent="1"/>
    </xf>
    <xf numFmtId="3" fontId="2" fillId="0" borderId="31" xfId="0" applyNumberFormat="1" applyFont="1" applyFill="1" applyBorder="1" applyAlignment="1">
      <alignment wrapText="1"/>
    </xf>
    <xf numFmtId="0" fontId="64" fillId="0" borderId="0" xfId="0" applyFont="1" applyFill="1" applyBorder="1" applyAlignment="1">
      <alignment horizontal="left" wrapText="1" indent="2"/>
    </xf>
    <xf numFmtId="0" fontId="63" fillId="0" borderId="0" xfId="0" applyFont="1" applyFill="1" applyAlignment="1">
      <alignment wrapText="1"/>
    </xf>
    <xf numFmtId="3" fontId="65" fillId="0" borderId="0" xfId="0" applyNumberFormat="1" applyFont="1"/>
    <xf numFmtId="0" fontId="65" fillId="0" borderId="0" xfId="0" applyNumberFormat="1" applyFont="1" applyFill="1" applyBorder="1" applyAlignment="1">
      <alignment horizontal="right" vertical="top"/>
    </xf>
    <xf numFmtId="3" fontId="65" fillId="0" borderId="0" xfId="0" applyNumberFormat="1" applyFont="1" applyBorder="1"/>
    <xf numFmtId="3" fontId="47" fillId="0" borderId="0" xfId="0" applyNumberFormat="1" applyFont="1" applyAlignment="1">
      <alignment horizontal="right" vertical="top"/>
    </xf>
    <xf numFmtId="0" fontId="44" fillId="0" borderId="0" xfId="0" applyFont="1" applyFill="1" applyBorder="1" applyAlignment="1">
      <alignment horizontal="right"/>
    </xf>
    <xf numFmtId="3" fontId="64" fillId="3" borderId="26" xfId="0" applyNumberFormat="1" applyFont="1" applyFill="1" applyBorder="1" applyAlignment="1">
      <alignment horizontal="right" wrapText="1"/>
    </xf>
    <xf numFmtId="3" fontId="64" fillId="3" borderId="1" xfId="0" applyNumberFormat="1" applyFont="1" applyFill="1" applyBorder="1" applyAlignment="1">
      <alignment horizontal="right" wrapText="1"/>
    </xf>
    <xf numFmtId="3" fontId="64" fillId="3" borderId="29" xfId="0" applyNumberFormat="1" applyFont="1" applyFill="1" applyBorder="1" applyAlignment="1">
      <alignment horizontal="right" wrapText="1"/>
    </xf>
    <xf numFmtId="3" fontId="6" fillId="3" borderId="31" xfId="0" applyNumberFormat="1" applyFont="1" applyFill="1" applyBorder="1" applyAlignment="1">
      <alignment wrapText="1"/>
    </xf>
    <xf numFmtId="3" fontId="6" fillId="0" borderId="31" xfId="0" applyNumberFormat="1" applyFont="1" applyFill="1" applyBorder="1" applyAlignment="1">
      <alignment horizontal="right" wrapText="1"/>
    </xf>
    <xf numFmtId="3" fontId="6" fillId="3" borderId="32" xfId="0" applyNumberFormat="1" applyFont="1" applyFill="1" applyBorder="1" applyAlignment="1">
      <alignment wrapText="1"/>
    </xf>
    <xf numFmtId="3" fontId="2" fillId="0" borderId="34" xfId="0" applyNumberFormat="1" applyFont="1" applyFill="1" applyBorder="1" applyAlignment="1">
      <alignment wrapText="1"/>
    </xf>
    <xf numFmtId="3" fontId="6" fillId="0" borderId="35" xfId="0" applyNumberFormat="1" applyFont="1" applyFill="1" applyBorder="1" applyAlignment="1">
      <alignment horizontal="right" wrapText="1"/>
    </xf>
    <xf numFmtId="0" fontId="62" fillId="3" borderId="31" xfId="0" applyFont="1" applyFill="1" applyBorder="1" applyAlignment="1">
      <alignment horizontal="right"/>
    </xf>
    <xf numFmtId="0" fontId="44" fillId="3" borderId="31" xfId="0" applyFont="1" applyFill="1" applyBorder="1" applyAlignment="1">
      <alignment horizontal="right"/>
    </xf>
    <xf numFmtId="3" fontId="6" fillId="0" borderId="31" xfId="0" applyNumberFormat="1" applyFont="1" applyBorder="1" applyAlignment="1">
      <alignment wrapText="1"/>
    </xf>
    <xf numFmtId="3" fontId="2" fillId="0" borderId="31" xfId="0" applyNumberFormat="1" applyFont="1" applyBorder="1" applyAlignment="1">
      <alignment wrapText="1"/>
    </xf>
    <xf numFmtId="0" fontId="49" fillId="0" borderId="23" xfId="0" applyFont="1" applyFill="1" applyBorder="1" applyAlignment="1">
      <alignment horizontal="center" wrapText="1"/>
    </xf>
    <xf numFmtId="0" fontId="2" fillId="0" borderId="0" xfId="7" applyFont="1" applyAlignment="1">
      <alignment horizontal="left"/>
    </xf>
    <xf numFmtId="3" fontId="47" fillId="0" borderId="0" xfId="14" applyNumberFormat="1" applyFont="1" applyFill="1" applyAlignment="1">
      <alignment horizontal="right"/>
    </xf>
    <xf numFmtId="3" fontId="2" fillId="3" borderId="4" xfId="0" applyNumberFormat="1" applyFont="1" applyFill="1" applyBorder="1" applyAlignment="1">
      <alignment horizontal="right" wrapText="1"/>
    </xf>
    <xf numFmtId="3" fontId="56" fillId="5" borderId="1" xfId="0" applyNumberFormat="1" applyFont="1" applyFill="1" applyBorder="1" applyAlignment="1">
      <alignment wrapText="1"/>
    </xf>
    <xf numFmtId="0" fontId="19" fillId="0" borderId="0" xfId="7" applyFont="1" applyFill="1" applyAlignment="1">
      <alignment horizontal="right"/>
    </xf>
    <xf numFmtId="0" fontId="8" fillId="0" borderId="0" xfId="7" applyFont="1" applyFill="1" applyAlignment="1">
      <alignment horizontal="left" wrapText="1"/>
    </xf>
    <xf numFmtId="0" fontId="24" fillId="0" borderId="0" xfId="7" applyFont="1" applyFill="1" applyAlignment="1">
      <alignment horizontal="center"/>
    </xf>
    <xf numFmtId="3" fontId="6" fillId="3" borderId="30" xfId="0" applyNumberFormat="1" applyFont="1" applyFill="1" applyBorder="1" applyAlignment="1">
      <alignment wrapText="1"/>
    </xf>
    <xf numFmtId="0" fontId="2" fillId="0" borderId="0" xfId="0" applyFont="1" applyFill="1" applyAlignment="1">
      <alignment horizontal="left" wrapText="1" indent="1"/>
    </xf>
    <xf numFmtId="0" fontId="2" fillId="0" borderId="0" xfId="14" applyFont="1" applyFill="1" applyAlignment="1">
      <alignment horizontal="left" indent="1"/>
    </xf>
    <xf numFmtId="0" fontId="6" fillId="0" borderId="0" xfId="2" applyFont="1" applyFill="1" applyAlignment="1">
      <alignment wrapText="1"/>
    </xf>
    <xf numFmtId="3" fontId="2" fillId="0" borderId="0" xfId="0" applyNumberFormat="1" applyFont="1"/>
    <xf numFmtId="0" fontId="0" fillId="0" borderId="0" xfId="0"/>
    <xf numFmtId="0" fontId="115" fillId="0" borderId="0" xfId="0" applyFont="1"/>
    <xf numFmtId="0" fontId="2" fillId="0" borderId="0" xfId="0" applyFont="1" applyFill="1" applyAlignment="1">
      <alignment horizontal="left" wrapText="1" indent="2"/>
    </xf>
    <xf numFmtId="0" fontId="0" fillId="0" borderId="0" xfId="0" applyFill="1"/>
    <xf numFmtId="0" fontId="62" fillId="3" borderId="26" xfId="0" applyFont="1" applyFill="1" applyBorder="1" applyAlignment="1">
      <alignment horizontal="right"/>
    </xf>
    <xf numFmtId="3" fontId="6" fillId="3" borderId="29" xfId="0" applyNumberFormat="1" applyFont="1" applyFill="1" applyBorder="1" applyAlignment="1">
      <alignment horizontal="right" wrapText="1"/>
    </xf>
    <xf numFmtId="0" fontId="17" fillId="0" borderId="0" xfId="0" applyFont="1" applyAlignment="1">
      <alignment vertical="center"/>
    </xf>
    <xf numFmtId="0" fontId="55" fillId="0" borderId="0" xfId="0" applyFont="1" applyFill="1" applyBorder="1" applyAlignment="1"/>
    <xf numFmtId="0" fontId="55" fillId="0" borderId="0" xfId="0" applyFont="1" applyFill="1" applyBorder="1" applyAlignment="1">
      <alignment horizontal="left"/>
    </xf>
    <xf numFmtId="0" fontId="2" fillId="0" borderId="0" xfId="49259" applyFont="1" applyFill="1"/>
    <xf numFmtId="3" fontId="6" fillId="4" borderId="1" xfId="7" applyNumberFormat="1" applyFont="1" applyFill="1" applyBorder="1" applyAlignment="1">
      <alignment horizontal="right"/>
    </xf>
    <xf numFmtId="0" fontId="7" fillId="0" borderId="0" xfId="7" applyFont="1" applyFill="1" applyAlignment="1">
      <alignment horizontal="center" wrapText="1"/>
    </xf>
    <xf numFmtId="3" fontId="56" fillId="5" borderId="3" xfId="0" applyNumberFormat="1" applyFont="1" applyFill="1" applyBorder="1" applyAlignment="1">
      <alignment wrapText="1"/>
    </xf>
    <xf numFmtId="3" fontId="56" fillId="5" borderId="5" xfId="0" applyNumberFormat="1" applyFont="1" applyFill="1" applyBorder="1" applyAlignment="1">
      <alignment wrapText="1"/>
    </xf>
    <xf numFmtId="3" fontId="25" fillId="4" borderId="5" xfId="7" applyNumberFormat="1" applyFont="1" applyFill="1" applyBorder="1"/>
    <xf numFmtId="3" fontId="6" fillId="3" borderId="57" xfId="0" applyNumberFormat="1" applyFont="1" applyFill="1" applyBorder="1" applyAlignment="1">
      <alignment wrapText="1"/>
    </xf>
    <xf numFmtId="3" fontId="33" fillId="0" borderId="1" xfId="7" applyNumberFormat="1" applyFont="1" applyFill="1" applyBorder="1" applyAlignment="1" applyProtection="1">
      <alignment wrapText="1"/>
    </xf>
    <xf numFmtId="3" fontId="6" fillId="5" borderId="1" xfId="7" applyNumberFormat="1" applyFont="1" applyFill="1" applyBorder="1" applyAlignment="1">
      <alignment horizontal="right"/>
    </xf>
    <xf numFmtId="49" fontId="20" fillId="0" borderId="0" xfId="7" applyNumberFormat="1" applyFont="1" applyAlignment="1">
      <alignment horizontal="right" wrapText="1"/>
    </xf>
    <xf numFmtId="49" fontId="6" fillId="0" borderId="12" xfId="2" applyNumberFormat="1" applyFont="1" applyBorder="1" applyAlignment="1">
      <alignment horizontal="center" vertical="center" wrapText="1"/>
    </xf>
    <xf numFmtId="49" fontId="6" fillId="0" borderId="6" xfId="2" applyNumberFormat="1" applyFont="1" applyBorder="1" applyAlignment="1">
      <alignment horizontal="center" vertical="center" wrapText="1"/>
    </xf>
    <xf numFmtId="0" fontId="46" fillId="2" borderId="58" xfId="0" applyFont="1" applyFill="1" applyBorder="1" applyAlignment="1">
      <alignment wrapText="1"/>
    </xf>
    <xf numFmtId="49" fontId="28" fillId="2" borderId="0" xfId="7" applyNumberFormat="1" applyFont="1" applyFill="1" applyBorder="1" applyAlignment="1">
      <alignment wrapText="1"/>
    </xf>
    <xf numFmtId="0" fontId="29" fillId="2" borderId="0" xfId="7" applyFont="1" applyFill="1" applyAlignment="1">
      <alignment wrapText="1"/>
    </xf>
    <xf numFmtId="0" fontId="15" fillId="2" borderId="6" xfId="2" applyFont="1" applyFill="1" applyBorder="1"/>
    <xf numFmtId="14" fontId="2" fillId="0" borderId="0" xfId="7" applyNumberFormat="1" applyFont="1" applyBorder="1" applyAlignment="1">
      <alignment horizontal="left" wrapText="1"/>
    </xf>
    <xf numFmtId="0" fontId="21" fillId="0" borderId="0" xfId="3" applyFill="1" applyAlignment="1" applyProtection="1">
      <alignment horizontal="right" wrapText="1"/>
    </xf>
    <xf numFmtId="14" fontId="38" fillId="0" borderId="0" xfId="2" applyNumberFormat="1" applyFont="1" applyAlignment="1">
      <alignment horizontal="center" wrapText="1"/>
    </xf>
    <xf numFmtId="0" fontId="29" fillId="2" borderId="9" xfId="2" applyFont="1" applyFill="1" applyBorder="1"/>
    <xf numFmtId="0" fontId="29" fillId="2" borderId="6" xfId="2" applyFont="1" applyFill="1" applyBorder="1"/>
    <xf numFmtId="0" fontId="29" fillId="2" borderId="10" xfId="2" applyFont="1" applyFill="1" applyBorder="1" applyAlignment="1">
      <alignment horizontal="center" vertical="center" wrapText="1"/>
    </xf>
    <xf numFmtId="3" fontId="56" fillId="0" borderId="59" xfId="0" applyNumberFormat="1" applyFont="1" applyFill="1" applyBorder="1"/>
    <xf numFmtId="3" fontId="56" fillId="0" borderId="3" xfId="0" applyNumberFormat="1" applyFont="1" applyFill="1" applyBorder="1"/>
    <xf numFmtId="3" fontId="116" fillId="0" borderId="60" xfId="0" applyNumberFormat="1" applyFont="1" applyFill="1" applyBorder="1"/>
    <xf numFmtId="3" fontId="116" fillId="0" borderId="23" xfId="0" applyNumberFormat="1" applyFont="1" applyFill="1" applyBorder="1"/>
    <xf numFmtId="3" fontId="116" fillId="0" borderId="61" xfId="0" applyNumberFormat="1" applyFont="1" applyFill="1" applyBorder="1"/>
    <xf numFmtId="14" fontId="14" fillId="0" borderId="0" xfId="2" applyNumberFormat="1" applyFont="1" applyAlignment="1"/>
    <xf numFmtId="14" fontId="118" fillId="0" borderId="0" xfId="0" applyNumberFormat="1" applyFont="1" applyAlignment="1">
      <alignment horizontal="center"/>
    </xf>
    <xf numFmtId="49" fontId="23" fillId="0" borderId="16" xfId="2" applyNumberFormat="1" applyFont="1" applyBorder="1" applyAlignment="1"/>
    <xf numFmtId="49" fontId="13" fillId="0" borderId="14" xfId="2" applyNumberFormat="1" applyFont="1" applyBorder="1" applyAlignment="1"/>
    <xf numFmtId="49" fontId="25" fillId="0" borderId="15" xfId="2" applyNumberFormat="1" applyFont="1" applyBorder="1" applyAlignment="1"/>
    <xf numFmtId="49" fontId="25" fillId="0" borderId="48" xfId="2" applyNumberFormat="1" applyFont="1" applyBorder="1" applyAlignment="1"/>
    <xf numFmtId="49" fontId="11" fillId="0" borderId="0" xfId="2" applyNumberFormat="1" applyAlignment="1"/>
    <xf numFmtId="49" fontId="39" fillId="0" borderId="18" xfId="2" applyNumberFormat="1" applyFont="1" applyBorder="1" applyAlignment="1">
      <alignment vertical="top"/>
    </xf>
    <xf numFmtId="49" fontId="39" fillId="0" borderId="17" xfId="2" applyNumberFormat="1" applyFont="1" applyBorder="1" applyAlignment="1">
      <alignment horizontal="center" vertical="top"/>
    </xf>
    <xf numFmtId="49" fontId="39" fillId="0" borderId="12" xfId="2" applyNumberFormat="1" applyFont="1" applyBorder="1" applyAlignment="1"/>
    <xf numFmtId="49" fontId="39" fillId="0" borderId="12" xfId="2" quotePrefix="1" applyNumberFormat="1" applyFont="1" applyBorder="1" applyAlignment="1"/>
    <xf numFmtId="49" fontId="39" fillId="0" borderId="21" xfId="2" applyNumberFormat="1" applyFont="1" applyBorder="1" applyAlignment="1">
      <alignment vertical="top"/>
    </xf>
    <xf numFmtId="49" fontId="39" fillId="0" borderId="19" xfId="2" applyNumberFormat="1" applyFont="1" applyBorder="1" applyAlignment="1">
      <alignment horizontal="center" vertical="top"/>
    </xf>
    <xf numFmtId="49" fontId="39" fillId="0" borderId="62" xfId="2" quotePrefix="1" applyNumberFormat="1" applyFont="1" applyBorder="1" applyAlignment="1"/>
    <xf numFmtId="49" fontId="11" fillId="0" borderId="0" xfId="2" applyNumberFormat="1" applyBorder="1" applyAlignment="1"/>
    <xf numFmtId="49" fontId="56" fillId="0" borderId="59" xfId="0" applyNumberFormat="1" applyFont="1" applyFill="1" applyBorder="1"/>
    <xf numFmtId="3" fontId="6" fillId="0" borderId="1" xfId="7" applyNumberFormat="1" applyFont="1" applyFill="1" applyBorder="1"/>
    <xf numFmtId="3" fontId="7" fillId="0" borderId="0" xfId="7" applyNumberFormat="1" applyFont="1" applyFill="1" applyBorder="1" applyAlignment="1">
      <alignment horizontal="left" vertical="top" wrapText="1"/>
    </xf>
    <xf numFmtId="3" fontId="6" fillId="0" borderId="1" xfId="1" applyNumberFormat="1" applyFont="1" applyFill="1" applyBorder="1"/>
    <xf numFmtId="3" fontId="2" fillId="0" borderId="1" xfId="1" applyNumberFormat="1" applyFont="1" applyFill="1" applyBorder="1"/>
    <xf numFmtId="3" fontId="6" fillId="0" borderId="1" xfId="7" applyNumberFormat="1" applyFont="1" applyFill="1" applyBorder="1"/>
    <xf numFmtId="3" fontId="2" fillId="0" borderId="1" xfId="7" applyNumberFormat="1" applyFont="1" applyFill="1" applyBorder="1"/>
    <xf numFmtId="3" fontId="2" fillId="6" borderId="1" xfId="7" applyNumberFormat="1" applyFont="1" applyFill="1" applyBorder="1"/>
    <xf numFmtId="3" fontId="2" fillId="0" borderId="1" xfId="7" applyNumberFormat="1" applyFont="1" applyFill="1" applyBorder="1"/>
    <xf numFmtId="3" fontId="2" fillId="0" borderId="1" xfId="7" applyNumberFormat="1" applyFont="1" applyFill="1" applyBorder="1"/>
    <xf numFmtId="3" fontId="2" fillId="0" borderId="1" xfId="7" applyNumberFormat="1" applyFont="1" applyFill="1" applyBorder="1"/>
    <xf numFmtId="3" fontId="2" fillId="0" borderId="1" xfId="7" applyNumberFormat="1" applyFont="1" applyFill="1" applyBorder="1"/>
    <xf numFmtId="3" fontId="2" fillId="0" borderId="1" xfId="7" applyNumberFormat="1" applyFont="1" applyFill="1" applyBorder="1"/>
    <xf numFmtId="3" fontId="2" fillId="6" borderId="1" xfId="7" applyNumberFormat="1" applyFont="1" applyFill="1" applyBorder="1"/>
    <xf numFmtId="3" fontId="2" fillId="6" borderId="1" xfId="7" applyNumberFormat="1" applyFont="1" applyFill="1" applyBorder="1"/>
    <xf numFmtId="3" fontId="2" fillId="6" borderId="1" xfId="7" applyNumberFormat="1" applyFont="1" applyFill="1" applyBorder="1"/>
    <xf numFmtId="3" fontId="31" fillId="0" borderId="1" xfId="1" applyNumberFormat="1" applyFont="1" applyFill="1" applyBorder="1" applyAlignment="1" applyProtection="1">
      <alignment wrapText="1"/>
    </xf>
    <xf numFmtId="3" fontId="2" fillId="6" borderId="1" xfId="7" applyNumberFormat="1" applyFont="1" applyFill="1" applyBorder="1"/>
    <xf numFmtId="3" fontId="31" fillId="0" borderId="1" xfId="1" applyNumberFormat="1" applyFont="1" applyFill="1" applyBorder="1" applyAlignment="1" applyProtection="1">
      <alignment wrapText="1"/>
    </xf>
    <xf numFmtId="3" fontId="31" fillId="0" borderId="1" xfId="49260" applyNumberFormat="1" applyFont="1" applyFill="1" applyBorder="1" applyAlignment="1" applyProtection="1">
      <alignment wrapText="1"/>
    </xf>
    <xf numFmtId="3" fontId="31" fillId="0" borderId="1" xfId="49260" applyNumberFormat="1" applyFont="1" applyFill="1" applyBorder="1" applyAlignment="1" applyProtection="1">
      <alignment wrapText="1"/>
    </xf>
    <xf numFmtId="3" fontId="2" fillId="6" borderId="1" xfId="7" applyNumberFormat="1" applyFont="1" applyFill="1" applyBorder="1"/>
    <xf numFmtId="3" fontId="31" fillId="0" borderId="1" xfId="49260" applyNumberFormat="1" applyFont="1" applyFill="1" applyBorder="1" applyAlignment="1" applyProtection="1">
      <alignment wrapText="1"/>
    </xf>
    <xf numFmtId="3" fontId="31" fillId="0" borderId="1" xfId="49260" applyNumberFormat="1" applyFont="1" applyFill="1" applyBorder="1" applyAlignment="1" applyProtection="1">
      <alignment wrapText="1"/>
    </xf>
    <xf numFmtId="3" fontId="31" fillId="0" borderId="1" xfId="49260" applyNumberFormat="1" applyFont="1" applyFill="1" applyBorder="1" applyAlignment="1">
      <alignment wrapText="1"/>
    </xf>
    <xf numFmtId="3" fontId="31" fillId="0" borderId="1" xfId="49260" applyNumberFormat="1" applyFont="1" applyFill="1" applyBorder="1" applyAlignment="1" applyProtection="1">
      <alignment wrapText="1"/>
    </xf>
    <xf numFmtId="3" fontId="31" fillId="0" borderId="1" xfId="49260" applyNumberFormat="1" applyFont="1" applyFill="1" applyBorder="1" applyAlignment="1" applyProtection="1">
      <alignment wrapText="1"/>
    </xf>
    <xf numFmtId="3" fontId="2" fillId="6" borderId="1" xfId="7" applyNumberFormat="1" applyFont="1" applyFill="1" applyBorder="1"/>
    <xf numFmtId="3" fontId="31" fillId="0" borderId="1" xfId="49260" applyNumberFormat="1" applyFont="1" applyFill="1" applyBorder="1" applyAlignment="1" applyProtection="1">
      <alignment wrapText="1"/>
    </xf>
    <xf numFmtId="3" fontId="31" fillId="0" borderId="1" xfId="49260" applyNumberFormat="1" applyFont="1" applyFill="1" applyBorder="1" applyAlignment="1" applyProtection="1">
      <alignment wrapText="1"/>
    </xf>
    <xf numFmtId="3" fontId="31" fillId="0" borderId="1" xfId="49260" applyNumberFormat="1" applyFont="1" applyFill="1" applyBorder="1" applyAlignment="1" applyProtection="1">
      <alignment wrapText="1"/>
    </xf>
    <xf numFmtId="3" fontId="31" fillId="0" borderId="1" xfId="49260" applyNumberFormat="1" applyFont="1" applyFill="1" applyBorder="1" applyAlignment="1">
      <alignment wrapText="1"/>
    </xf>
    <xf numFmtId="3" fontId="31" fillId="0" borderId="1" xfId="49260" applyNumberFormat="1" applyFont="1" applyFill="1" applyBorder="1" applyAlignment="1" applyProtection="1">
      <alignment wrapText="1"/>
    </xf>
    <xf numFmtId="0" fontId="6" fillId="0" borderId="0" xfId="0" applyFont="1" applyFill="1" applyAlignment="1">
      <alignment wrapText="1"/>
    </xf>
    <xf numFmtId="3" fontId="2" fillId="0" borderId="1" xfId="0" applyNumberFormat="1" applyFont="1" applyBorder="1" applyAlignment="1">
      <alignment wrapText="1"/>
    </xf>
    <xf numFmtId="3" fontId="6" fillId="0" borderId="1" xfId="0" applyNumberFormat="1" applyFont="1" applyBorder="1" applyAlignment="1">
      <alignment wrapText="1"/>
    </xf>
    <xf numFmtId="3" fontId="2" fillId="0" borderId="1" xfId="0" applyNumberFormat="1" applyFont="1" applyFill="1" applyBorder="1" applyAlignment="1">
      <alignment wrapText="1"/>
    </xf>
    <xf numFmtId="3" fontId="2" fillId="0" borderId="5" xfId="0" applyNumberFormat="1" applyFont="1" applyFill="1" applyBorder="1" applyAlignment="1">
      <alignment wrapText="1"/>
    </xf>
    <xf numFmtId="3" fontId="2" fillId="0" borderId="26" xfId="0" applyNumberFormat="1" applyFont="1" applyFill="1" applyBorder="1" applyAlignment="1">
      <alignment wrapText="1"/>
    </xf>
    <xf numFmtId="3" fontId="6" fillId="3" borderId="26" xfId="0" applyNumberFormat="1" applyFont="1" applyFill="1" applyBorder="1" applyAlignment="1">
      <alignment horizontal="right" wrapText="1"/>
    </xf>
    <xf numFmtId="3" fontId="6" fillId="3" borderId="5" xfId="0" applyNumberFormat="1" applyFont="1" applyFill="1" applyBorder="1" applyAlignment="1">
      <alignment horizontal="right" wrapText="1"/>
    </xf>
    <xf numFmtId="3" fontId="2" fillId="0" borderId="5" xfId="0" applyNumberFormat="1" applyFont="1" applyBorder="1" applyAlignment="1">
      <alignment wrapText="1"/>
    </xf>
    <xf numFmtId="3" fontId="6" fillId="0" borderId="5" xfId="0" applyNumberFormat="1" applyFont="1" applyBorder="1" applyAlignment="1">
      <alignment wrapText="1"/>
    </xf>
    <xf numFmtId="3" fontId="6" fillId="0" borderId="5" xfId="0" applyNumberFormat="1" applyFont="1" applyFill="1" applyBorder="1" applyAlignment="1">
      <alignment horizontal="right" wrapText="1"/>
    </xf>
    <xf numFmtId="3" fontId="2" fillId="0" borderId="31" xfId="0" applyNumberFormat="1" applyFont="1" applyFill="1" applyBorder="1" applyAlignment="1">
      <alignment wrapText="1"/>
    </xf>
    <xf numFmtId="3" fontId="6" fillId="0" borderId="26" xfId="0" applyNumberFormat="1" applyFont="1" applyFill="1" applyBorder="1" applyAlignment="1">
      <alignment horizontal="right" wrapText="1"/>
    </xf>
    <xf numFmtId="3" fontId="2" fillId="0" borderId="1" xfId="7" applyNumberFormat="1" applyFont="1" applyFill="1" applyBorder="1"/>
    <xf numFmtId="3" fontId="2" fillId="6" borderId="1" xfId="7" applyNumberFormat="1" applyFont="1" applyFill="1" applyBorder="1"/>
    <xf numFmtId="3" fontId="31" fillId="6" borderId="1" xfId="7" applyNumberFormat="1" applyFont="1" applyFill="1" applyBorder="1" applyAlignment="1">
      <alignment wrapText="1"/>
    </xf>
    <xf numFmtId="3" fontId="31" fillId="0" borderId="1" xfId="7" applyNumberFormat="1" applyFont="1" applyFill="1" applyBorder="1" applyAlignment="1">
      <alignment wrapText="1"/>
    </xf>
    <xf numFmtId="3" fontId="0" fillId="0" borderId="0" xfId="0" applyNumberFormat="1"/>
    <xf numFmtId="3" fontId="31" fillId="0" borderId="1" xfId="49260" applyNumberFormat="1" applyFont="1" applyFill="1" applyBorder="1" applyAlignment="1" applyProtection="1">
      <alignment wrapText="1"/>
    </xf>
    <xf numFmtId="3" fontId="2" fillId="0" borderId="0" xfId="7" applyNumberFormat="1" applyFont="1" applyFill="1" applyAlignment="1">
      <alignment wrapText="1"/>
    </xf>
    <xf numFmtId="0" fontId="47" fillId="0" borderId="0" xfId="7" applyFont="1" applyFill="1" applyAlignment="1">
      <alignment wrapText="1"/>
    </xf>
    <xf numFmtId="3" fontId="47" fillId="0" borderId="0" xfId="7" applyNumberFormat="1" applyFont="1" applyFill="1" applyBorder="1" applyAlignment="1">
      <alignment wrapText="1"/>
    </xf>
    <xf numFmtId="0" fontId="47" fillId="0" borderId="0" xfId="7" applyFont="1" applyFill="1" applyBorder="1"/>
    <xf numFmtId="3" fontId="7" fillId="0" borderId="0" xfId="7" applyNumberFormat="1" applyFont="1" applyFill="1" applyBorder="1" applyAlignment="1">
      <alignment wrapText="1"/>
    </xf>
    <xf numFmtId="3" fontId="47" fillId="0" borderId="0" xfId="0" applyNumberFormat="1" applyFont="1" applyFill="1" applyAlignment="1">
      <alignment horizontal="right"/>
    </xf>
    <xf numFmtId="3" fontId="2" fillId="0" borderId="33" xfId="0" applyNumberFormat="1" applyFont="1" applyFill="1" applyBorder="1" applyAlignment="1">
      <alignment wrapText="1"/>
    </xf>
    <xf numFmtId="0" fontId="2" fillId="0" borderId="0" xfId="0" applyFont="1" applyFill="1" applyBorder="1" applyAlignment="1">
      <alignment horizontal="left" vertical="center"/>
    </xf>
    <xf numFmtId="0" fontId="122" fillId="0" borderId="0" xfId="0" applyFont="1" applyFill="1"/>
    <xf numFmtId="49" fontId="39" fillId="0" borderId="7" xfId="7" applyNumberFormat="1" applyFont="1" applyBorder="1" applyAlignment="1"/>
    <xf numFmtId="49" fontId="39" fillId="0" borderId="20" xfId="7" applyNumberFormat="1" applyFont="1" applyBorder="1" applyAlignment="1"/>
    <xf numFmtId="0" fontId="124" fillId="0" borderId="0" xfId="7" applyFont="1" applyAlignment="1">
      <alignment horizontal="right" vertical="justify" wrapText="1"/>
    </xf>
    <xf numFmtId="0" fontId="125" fillId="2" borderId="0" xfId="0" applyFont="1" applyFill="1" applyAlignment="1"/>
    <xf numFmtId="0" fontId="57" fillId="0" borderId="0" xfId="0" applyFont="1" applyFill="1"/>
    <xf numFmtId="3" fontId="6" fillId="0" borderId="4" xfId="0" applyNumberFormat="1" applyFont="1" applyFill="1" applyBorder="1" applyAlignment="1">
      <alignment wrapText="1"/>
    </xf>
    <xf numFmtId="203" fontId="0" fillId="0" borderId="0" xfId="0" applyNumberFormat="1" applyFill="1" applyBorder="1"/>
    <xf numFmtId="0" fontId="123" fillId="0" borderId="0" xfId="0" applyFont="1" applyFill="1"/>
    <xf numFmtId="0" fontId="126" fillId="0" borderId="0" xfId="0" applyFont="1" applyAlignment="1">
      <alignment vertical="center" wrapText="1"/>
    </xf>
    <xf numFmtId="0" fontId="0" fillId="0" borderId="63" xfId="0" applyBorder="1"/>
    <xf numFmtId="0" fontId="2" fillId="63" borderId="0" xfId="0" applyFont="1" applyFill="1" applyBorder="1" applyAlignment="1">
      <alignment horizontal="left" vertical="center"/>
    </xf>
    <xf numFmtId="0" fontId="21" fillId="0" borderId="0" xfId="3" applyFill="1" applyAlignment="1" applyProtection="1">
      <alignment wrapText="1"/>
    </xf>
    <xf numFmtId="3" fontId="2" fillId="3" borderId="31" xfId="0" applyNumberFormat="1" applyFont="1" applyFill="1" applyBorder="1" applyAlignment="1">
      <alignment wrapText="1"/>
    </xf>
    <xf numFmtId="0" fontId="2" fillId="0" borderId="1" xfId="7" applyNumberFormat="1" applyFont="1" applyBorder="1" applyAlignment="1">
      <alignment horizontal="left" wrapText="1"/>
    </xf>
    <xf numFmtId="0" fontId="2" fillId="0" borderId="1" xfId="7" applyNumberFormat="1" applyFont="1" applyBorder="1" applyAlignment="1" applyProtection="1">
      <alignment horizontal="left" wrapText="1"/>
    </xf>
    <xf numFmtId="0" fontId="46" fillId="2" borderId="0" xfId="0" applyNumberFormat="1" applyFont="1" applyFill="1" applyAlignment="1"/>
    <xf numFmtId="0" fontId="56" fillId="0" borderId="0" xfId="0" applyNumberFormat="1" applyFont="1" applyAlignment="1"/>
    <xf numFmtId="0" fontId="56" fillId="0" borderId="0" xfId="0" quotePrefix="1" applyNumberFormat="1" applyFont="1" applyFill="1" applyAlignment="1"/>
    <xf numFmtId="0" fontId="56" fillId="0" borderId="0" xfId="0" applyNumberFormat="1" applyFont="1" applyFill="1" applyAlignment="1"/>
    <xf numFmtId="3" fontId="2" fillId="0" borderId="5" xfId="0" applyNumberFormat="1" applyFont="1" applyFill="1" applyBorder="1" applyAlignment="1"/>
    <xf numFmtId="3" fontId="2" fillId="0" borderId="1" xfId="0" applyNumberFormat="1" applyFont="1" applyFill="1" applyBorder="1" applyAlignment="1"/>
    <xf numFmtId="3" fontId="2" fillId="0" borderId="26" xfId="0" applyNumberFormat="1" applyFont="1" applyFill="1" applyBorder="1" applyAlignment="1"/>
    <xf numFmtId="3" fontId="2" fillId="0" borderId="4" xfId="0" applyNumberFormat="1" applyFont="1" applyFill="1" applyBorder="1" applyAlignment="1">
      <alignment horizontal="right"/>
    </xf>
    <xf numFmtId="3" fontId="2" fillId="0" borderId="31" xfId="0" applyNumberFormat="1" applyFont="1" applyFill="1" applyBorder="1" applyAlignment="1">
      <alignment horizontal="right"/>
    </xf>
    <xf numFmtId="3" fontId="2" fillId="0" borderId="29" xfId="0" applyNumberFormat="1" applyFont="1" applyFill="1" applyBorder="1" applyAlignment="1">
      <alignment horizontal="right" vertical="center"/>
    </xf>
    <xf numFmtId="3" fontId="2" fillId="0" borderId="1" xfId="0" applyNumberFormat="1" applyFont="1" applyFill="1" applyBorder="1" applyAlignment="1">
      <alignment horizontal="right" vertical="center"/>
    </xf>
    <xf numFmtId="3" fontId="2" fillId="0" borderId="26" xfId="0" applyNumberFormat="1" applyFont="1" applyFill="1" applyBorder="1" applyAlignment="1">
      <alignment horizontal="right" vertical="center"/>
    </xf>
    <xf numFmtId="3" fontId="2" fillId="0" borderId="1" xfId="0" applyNumberFormat="1" applyFont="1" applyFill="1" applyBorder="1" applyAlignment="1">
      <alignment horizontal="right"/>
    </xf>
    <xf numFmtId="3" fontId="2" fillId="3" borderId="26" xfId="0" applyNumberFormat="1" applyFont="1" applyFill="1" applyBorder="1" applyAlignment="1" applyProtection="1">
      <alignment horizontal="right" wrapText="1"/>
    </xf>
    <xf numFmtId="202" fontId="2" fillId="63" borderId="1" xfId="7" applyNumberFormat="1" applyFont="1" applyFill="1" applyBorder="1" applyAlignment="1">
      <alignment horizontal="left" wrapText="1"/>
    </xf>
    <xf numFmtId="0" fontId="127" fillId="0" borderId="0" xfId="0" applyFont="1"/>
    <xf numFmtId="202" fontId="2" fillId="0" borderId="64" xfId="7" applyNumberFormat="1" applyFont="1" applyFill="1" applyBorder="1" applyAlignment="1">
      <alignment horizontal="left" wrapText="1"/>
    </xf>
    <xf numFmtId="0" fontId="2" fillId="63" borderId="0" xfId="7" applyFont="1" applyFill="1" applyBorder="1" applyAlignment="1">
      <alignment horizontal="left" wrapText="1"/>
    </xf>
    <xf numFmtId="49" fontId="2" fillId="63" borderId="1" xfId="7" applyNumberFormat="1" applyFont="1" applyFill="1" applyBorder="1" applyAlignment="1">
      <alignment horizontal="left" wrapText="1"/>
    </xf>
    <xf numFmtId="0" fontId="127" fillId="0" borderId="64" xfId="0" applyFont="1" applyBorder="1"/>
    <xf numFmtId="3" fontId="127" fillId="0" borderId="64" xfId="0" applyNumberFormat="1" applyFont="1" applyBorder="1"/>
    <xf numFmtId="3" fontId="127" fillId="0" borderId="64" xfId="0" applyNumberFormat="1" applyFont="1" applyFill="1" applyBorder="1"/>
    <xf numFmtId="0" fontId="127" fillId="0" borderId="64" xfId="0" applyFont="1" applyFill="1" applyBorder="1"/>
    <xf numFmtId="0" fontId="127" fillId="0" borderId="64" xfId="0" applyFont="1" applyBorder="1" applyAlignment="1">
      <alignment horizontal="left"/>
    </xf>
    <xf numFmtId="49" fontId="127" fillId="0" borderId="64" xfId="0" applyNumberFormat="1" applyFont="1" applyBorder="1" applyAlignment="1">
      <alignment horizontal="left"/>
    </xf>
    <xf numFmtId="0" fontId="128" fillId="3" borderId="64" xfId="0" applyFont="1" applyFill="1" applyBorder="1" applyAlignment="1"/>
    <xf numFmtId="3" fontId="2" fillId="0" borderId="29" xfId="0" applyNumberFormat="1" applyFont="1" applyFill="1" applyBorder="1" applyAlignment="1">
      <alignment wrapText="1"/>
    </xf>
    <xf numFmtId="204" fontId="0" fillId="0" borderId="0" xfId="0" applyNumberFormat="1" applyFill="1"/>
    <xf numFmtId="0" fontId="0" fillId="0" borderId="0" xfId="0" applyFill="1" applyAlignment="1">
      <alignment horizontal="right"/>
    </xf>
    <xf numFmtId="0" fontId="127" fillId="3" borderId="64" xfId="0" applyFont="1" applyFill="1" applyBorder="1" applyAlignment="1">
      <alignment horizontal="center"/>
    </xf>
    <xf numFmtId="0" fontId="127" fillId="0" borderId="64" xfId="0" applyFont="1" applyFill="1" applyBorder="1" applyAlignment="1">
      <alignment horizontal="left" indent="2"/>
    </xf>
    <xf numFmtId="0" fontId="12" fillId="0" borderId="0" xfId="2" applyFont="1" applyFill="1"/>
    <xf numFmtId="0" fontId="129" fillId="0" borderId="0" xfId="7" applyFont="1"/>
    <xf numFmtId="0" fontId="39" fillId="0" borderId="0" xfId="2" applyFont="1"/>
    <xf numFmtId="3" fontId="129" fillId="0" borderId="0" xfId="2" applyNumberFormat="1" applyFont="1"/>
    <xf numFmtId="0" fontId="2" fillId="0" borderId="0" xfId="7" applyFont="1" applyFill="1" applyAlignment="1">
      <alignment horizontal="left" wrapText="1" indent="1"/>
    </xf>
    <xf numFmtId="0" fontId="55" fillId="0" borderId="0" xfId="0" applyFont="1" applyFill="1"/>
    <xf numFmtId="0" fontId="46" fillId="2" borderId="0" xfId="7" applyFont="1" applyFill="1" applyAlignment="1">
      <alignment wrapText="1"/>
    </xf>
    <xf numFmtId="0" fontId="46" fillId="2" borderId="0" xfId="7" applyFont="1" applyFill="1" applyAlignment="1">
      <alignment horizontal="left" wrapText="1" indent="1"/>
    </xf>
    <xf numFmtId="0" fontId="0" fillId="63" borderId="0" xfId="0" applyFill="1"/>
    <xf numFmtId="203" fontId="0" fillId="63" borderId="0" xfId="0" applyNumberFormat="1" applyFill="1" applyBorder="1"/>
    <xf numFmtId="0" fontId="122" fillId="63" borderId="0" xfId="0" applyFont="1" applyFill="1"/>
    <xf numFmtId="204" fontId="0" fillId="63" borderId="0" xfId="0" applyNumberFormat="1" applyFill="1"/>
    <xf numFmtId="0" fontId="2" fillId="64" borderId="0" xfId="7" applyFont="1" applyFill="1" applyBorder="1"/>
    <xf numFmtId="0" fontId="123" fillId="63" borderId="0" xfId="0" applyFont="1" applyFill="1"/>
    <xf numFmtId="0" fontId="2" fillId="64" borderId="0" xfId="0" applyFont="1" applyFill="1" applyBorder="1" applyAlignment="1">
      <alignment horizontal="left" vertical="center"/>
    </xf>
    <xf numFmtId="0" fontId="123" fillId="63" borderId="0" xfId="0" applyFont="1" applyFill="1" applyAlignment="1">
      <alignment horizontal="left" indent="2"/>
    </xf>
    <xf numFmtId="0" fontId="2" fillId="0" borderId="0" xfId="0" applyFont="1" applyAlignment="1">
      <alignment vertical="center" wrapText="1"/>
    </xf>
    <xf numFmtId="49" fontId="2" fillId="0" borderId="0" xfId="7" applyNumberFormat="1" applyFont="1" applyFill="1" applyAlignment="1">
      <alignment horizontal="right" wrapText="1"/>
    </xf>
    <xf numFmtId="0" fontId="40" fillId="0" borderId="0" xfId="7" quotePrefix="1" applyFont="1" applyFill="1" applyAlignment="1">
      <alignment horizontal="left"/>
    </xf>
    <xf numFmtId="0" fontId="56" fillId="0" borderId="0" xfId="0" quotePrefix="1" applyNumberFormat="1" applyFont="1" applyFill="1" applyAlignment="1">
      <alignment horizontal="left"/>
    </xf>
    <xf numFmtId="3" fontId="47" fillId="0" borderId="0" xfId="0" applyNumberFormat="1" applyFont="1" applyFill="1"/>
    <xf numFmtId="3" fontId="12" fillId="0" borderId="64" xfId="7" applyNumberFormat="1" applyFont="1" applyBorder="1"/>
    <xf numFmtId="0" fontId="12" fillId="0" borderId="0" xfId="7" applyFont="1" applyFill="1" applyBorder="1" applyProtection="1"/>
    <xf numFmtId="3" fontId="12" fillId="0" borderId="0" xfId="7" applyNumberFormat="1" applyFont="1" applyFill="1" applyBorder="1" applyProtection="1">
      <protection locked="0"/>
    </xf>
    <xf numFmtId="0" fontId="16" fillId="2" borderId="6" xfId="2" applyFont="1" applyFill="1" applyBorder="1" applyAlignment="1">
      <alignment horizontal="center"/>
    </xf>
    <xf numFmtId="0" fontId="13" fillId="0" borderId="2" xfId="2" applyFont="1" applyBorder="1" applyAlignment="1">
      <alignment horizontal="center"/>
    </xf>
    <xf numFmtId="0" fontId="18" fillId="2" borderId="0" xfId="7" applyFont="1" applyFill="1" applyAlignment="1">
      <alignment horizontal="center"/>
    </xf>
    <xf numFmtId="0" fontId="18" fillId="2" borderId="0" xfId="7" applyFont="1" applyFill="1" applyBorder="1" applyAlignment="1">
      <alignment horizontal="center"/>
    </xf>
    <xf numFmtId="0" fontId="18" fillId="2" borderId="0" xfId="2" applyFont="1" applyFill="1" applyBorder="1" applyAlignment="1">
      <alignment horizontal="center"/>
    </xf>
    <xf numFmtId="49" fontId="18" fillId="2" borderId="0" xfId="7" applyNumberFormat="1" applyFont="1" applyFill="1" applyBorder="1" applyAlignment="1">
      <alignment horizontal="center"/>
    </xf>
    <xf numFmtId="49" fontId="18" fillId="2" borderId="0" xfId="7" applyNumberFormat="1" applyFont="1" applyFill="1" applyBorder="1" applyAlignment="1">
      <alignment horizontal="center" wrapText="1"/>
    </xf>
    <xf numFmtId="0" fontId="49" fillId="0" borderId="23" xfId="0" applyFont="1" applyFill="1" applyBorder="1" applyAlignment="1">
      <alignment horizontal="center"/>
    </xf>
    <xf numFmtId="0" fontId="49" fillId="0" borderId="25" xfId="0" applyFont="1" applyFill="1" applyBorder="1" applyAlignment="1">
      <alignment horizontal="center"/>
    </xf>
    <xf numFmtId="0" fontId="49" fillId="0" borderId="3" xfId="0" applyFont="1" applyFill="1" applyBorder="1" applyAlignment="1">
      <alignment horizontal="center"/>
    </xf>
    <xf numFmtId="0" fontId="49" fillId="0" borderId="5" xfId="0" applyFont="1" applyFill="1" applyBorder="1" applyAlignment="1">
      <alignment horizontal="center"/>
    </xf>
    <xf numFmtId="0" fontId="49" fillId="0" borderId="4" xfId="0" applyFont="1" applyFill="1" applyBorder="1" applyAlignment="1">
      <alignment horizontal="center"/>
    </xf>
    <xf numFmtId="0" fontId="9" fillId="0" borderId="23" xfId="0" applyFont="1" applyFill="1" applyBorder="1" applyAlignment="1">
      <alignment horizontal="center"/>
    </xf>
    <xf numFmtId="0" fontId="9" fillId="0" borderId="25" xfId="0" applyFont="1" applyFill="1" applyBorder="1" applyAlignment="1">
      <alignment horizontal="center"/>
    </xf>
    <xf numFmtId="0" fontId="49" fillId="6" borderId="3" xfId="0" applyFont="1" applyFill="1" applyBorder="1" applyAlignment="1">
      <alignment horizontal="center"/>
    </xf>
    <xf numFmtId="0" fontId="49" fillId="6" borderId="4" xfId="0" applyFont="1" applyFill="1" applyBorder="1" applyAlignment="1">
      <alignment horizontal="center"/>
    </xf>
    <xf numFmtId="0" fontId="49" fillId="6" borderId="5" xfId="0" applyFont="1" applyFill="1" applyBorder="1" applyAlignment="1">
      <alignment horizontal="center"/>
    </xf>
    <xf numFmtId="0" fontId="57" fillId="0" borderId="23" xfId="0" applyFont="1" applyFill="1" applyBorder="1" applyAlignment="1">
      <alignment horizontal="center"/>
    </xf>
    <xf numFmtId="0" fontId="57" fillId="0" borderId="25" xfId="0" applyFont="1" applyFill="1" applyBorder="1" applyAlignment="1">
      <alignment horizontal="center"/>
    </xf>
    <xf numFmtId="0" fontId="6" fillId="0" borderId="3" xfId="0" applyFont="1" applyFill="1" applyBorder="1" applyAlignment="1">
      <alignment horizontal="center"/>
    </xf>
    <xf numFmtId="0" fontId="6" fillId="0" borderId="4" xfId="0" applyFont="1" applyFill="1" applyBorder="1" applyAlignment="1">
      <alignment horizontal="center"/>
    </xf>
    <xf numFmtId="0" fontId="6" fillId="0" borderId="5" xfId="0" applyFont="1" applyFill="1" applyBorder="1" applyAlignment="1">
      <alignment horizontal="center"/>
    </xf>
    <xf numFmtId="0" fontId="49" fillId="0" borderId="3" xfId="0" applyFont="1" applyFill="1" applyBorder="1" applyAlignment="1">
      <alignment horizontal="center" wrapText="1"/>
    </xf>
    <xf numFmtId="0" fontId="49" fillId="0" borderId="4" xfId="0" applyFont="1" applyFill="1" applyBorder="1" applyAlignment="1">
      <alignment horizontal="center" wrapText="1"/>
    </xf>
  </cellXfs>
  <cellStyles count="49304">
    <cellStyle name="1 indent" xfId="103"/>
    <cellStyle name="2 indents" xfId="104"/>
    <cellStyle name="20% - Accent1" xfId="67" builtinId="30" customBuiltin="1"/>
    <cellStyle name="20% - Accent1 10" xfId="2195"/>
    <cellStyle name="20% - Accent1 10 2" xfId="3561"/>
    <cellStyle name="20% - Accent1 10 2 2" xfId="9434"/>
    <cellStyle name="20% - Accent1 10 2 2 2" xfId="21163"/>
    <cellStyle name="20% - Accent1 10 2 2 2 2" xfId="44572"/>
    <cellStyle name="20% - Accent1 10 2 2 3" xfId="32873"/>
    <cellStyle name="20% - Accent1 10 2 3" xfId="15329"/>
    <cellStyle name="20% - Accent1 10 2 3 2" xfId="38738"/>
    <cellStyle name="20% - Accent1 10 2 4" xfId="27043"/>
    <cellStyle name="20% - Accent1 10 3" xfId="4786"/>
    <cellStyle name="20% - Accent1 10 3 2" xfId="10654"/>
    <cellStyle name="20% - Accent1 10 3 2 2" xfId="22383"/>
    <cellStyle name="20% - Accent1 10 3 2 2 2" xfId="45792"/>
    <cellStyle name="20% - Accent1 10 3 2 3" xfId="34093"/>
    <cellStyle name="20% - Accent1 10 3 3" xfId="16549"/>
    <cellStyle name="20% - Accent1 10 3 3 2" xfId="39958"/>
    <cellStyle name="20% - Accent1 10 3 4" xfId="28263"/>
    <cellStyle name="20% - Accent1 10 4" xfId="5949"/>
    <cellStyle name="20% - Accent1 10 4 2" xfId="11817"/>
    <cellStyle name="20% - Accent1 10 4 2 2" xfId="23546"/>
    <cellStyle name="20% - Accent1 10 4 2 2 2" xfId="46955"/>
    <cellStyle name="20% - Accent1 10 4 2 3" xfId="35256"/>
    <cellStyle name="20% - Accent1 10 4 3" xfId="17712"/>
    <cellStyle name="20% - Accent1 10 4 3 2" xfId="41121"/>
    <cellStyle name="20% - Accent1 10 4 4" xfId="29426"/>
    <cellStyle name="20% - Accent1 10 5" xfId="7076"/>
    <cellStyle name="20% - Accent1 10 5 2" xfId="12938"/>
    <cellStyle name="20% - Accent1 10 5 2 2" xfId="24667"/>
    <cellStyle name="20% - Accent1 10 5 2 2 2" xfId="48076"/>
    <cellStyle name="20% - Accent1 10 5 2 3" xfId="36377"/>
    <cellStyle name="20% - Accent1 10 5 3" xfId="18833"/>
    <cellStyle name="20% - Accent1 10 5 3 2" xfId="42242"/>
    <cellStyle name="20% - Accent1 10 5 4" xfId="30547"/>
    <cellStyle name="20% - Accent1 10 6" xfId="8160"/>
    <cellStyle name="20% - Accent1 10 6 2" xfId="19921"/>
    <cellStyle name="20% - Accent1 10 6 2 2" xfId="43330"/>
    <cellStyle name="20% - Accent1 10 6 3" xfId="31631"/>
    <cellStyle name="20% - Accent1 10 7" xfId="14087"/>
    <cellStyle name="20% - Accent1 10 7 2" xfId="37496"/>
    <cellStyle name="20% - Accent1 10 8" xfId="25801"/>
    <cellStyle name="20% - Accent1 11" xfId="2460"/>
    <cellStyle name="20% - Accent1 11 2" xfId="3729"/>
    <cellStyle name="20% - Accent1 11 2 2" xfId="9597"/>
    <cellStyle name="20% - Accent1 11 2 2 2" xfId="21326"/>
    <cellStyle name="20% - Accent1 11 2 2 2 2" xfId="44735"/>
    <cellStyle name="20% - Accent1 11 2 2 3" xfId="33036"/>
    <cellStyle name="20% - Accent1 11 2 3" xfId="15492"/>
    <cellStyle name="20% - Accent1 11 2 3 2" xfId="38901"/>
    <cellStyle name="20% - Accent1 11 2 4" xfId="27206"/>
    <cellStyle name="20% - Accent1 11 3" xfId="4948"/>
    <cellStyle name="20% - Accent1 11 3 2" xfId="10816"/>
    <cellStyle name="20% - Accent1 11 3 2 2" xfId="22545"/>
    <cellStyle name="20% - Accent1 11 3 2 2 2" xfId="45954"/>
    <cellStyle name="20% - Accent1 11 3 2 3" xfId="34255"/>
    <cellStyle name="20% - Accent1 11 3 3" xfId="16711"/>
    <cellStyle name="20% - Accent1 11 3 3 2" xfId="40120"/>
    <cellStyle name="20% - Accent1 11 3 4" xfId="28425"/>
    <cellStyle name="20% - Accent1 11 4" xfId="6112"/>
    <cellStyle name="20% - Accent1 11 4 2" xfId="11980"/>
    <cellStyle name="20% - Accent1 11 4 2 2" xfId="23709"/>
    <cellStyle name="20% - Accent1 11 4 2 2 2" xfId="47118"/>
    <cellStyle name="20% - Accent1 11 4 2 3" xfId="35419"/>
    <cellStyle name="20% - Accent1 11 4 3" xfId="17875"/>
    <cellStyle name="20% - Accent1 11 4 3 2" xfId="41284"/>
    <cellStyle name="20% - Accent1 11 4 4" xfId="29589"/>
    <cellStyle name="20% - Accent1 11 5" xfId="7238"/>
    <cellStyle name="20% - Accent1 11 5 2" xfId="13100"/>
    <cellStyle name="20% - Accent1 11 5 2 2" xfId="24829"/>
    <cellStyle name="20% - Accent1 11 5 2 2 2" xfId="48238"/>
    <cellStyle name="20% - Accent1 11 5 2 3" xfId="36539"/>
    <cellStyle name="20% - Accent1 11 5 3" xfId="18995"/>
    <cellStyle name="20% - Accent1 11 5 3 2" xfId="42404"/>
    <cellStyle name="20% - Accent1 11 5 4" xfId="30709"/>
    <cellStyle name="20% - Accent1 11 6" xfId="8322"/>
    <cellStyle name="20% - Accent1 11 6 2" xfId="20083"/>
    <cellStyle name="20% - Accent1 11 6 2 2" xfId="43492"/>
    <cellStyle name="20% - Accent1 11 6 3" xfId="31793"/>
    <cellStyle name="20% - Accent1 11 7" xfId="14249"/>
    <cellStyle name="20% - Accent1 11 7 2" xfId="37658"/>
    <cellStyle name="20% - Accent1 11 8" xfId="25963"/>
    <cellStyle name="20% - Accent1 12" xfId="2676"/>
    <cellStyle name="20% - Accent1 12 2" xfId="3945"/>
    <cellStyle name="20% - Accent1 12 2 2" xfId="9813"/>
    <cellStyle name="20% - Accent1 12 2 2 2" xfId="21542"/>
    <cellStyle name="20% - Accent1 12 2 2 2 2" xfId="44951"/>
    <cellStyle name="20% - Accent1 12 2 2 3" xfId="33252"/>
    <cellStyle name="20% - Accent1 12 2 3" xfId="15708"/>
    <cellStyle name="20% - Accent1 12 2 3 2" xfId="39117"/>
    <cellStyle name="20% - Accent1 12 2 4" xfId="27422"/>
    <cellStyle name="20% - Accent1 12 3" xfId="5164"/>
    <cellStyle name="20% - Accent1 12 3 2" xfId="11032"/>
    <cellStyle name="20% - Accent1 12 3 2 2" xfId="22761"/>
    <cellStyle name="20% - Accent1 12 3 2 2 2" xfId="46170"/>
    <cellStyle name="20% - Accent1 12 3 2 3" xfId="34471"/>
    <cellStyle name="20% - Accent1 12 3 3" xfId="16927"/>
    <cellStyle name="20% - Accent1 12 3 3 2" xfId="40336"/>
    <cellStyle name="20% - Accent1 12 3 4" xfId="28641"/>
    <cellStyle name="20% - Accent1 12 4" xfId="6328"/>
    <cellStyle name="20% - Accent1 12 4 2" xfId="12196"/>
    <cellStyle name="20% - Accent1 12 4 2 2" xfId="23925"/>
    <cellStyle name="20% - Accent1 12 4 2 2 2" xfId="47334"/>
    <cellStyle name="20% - Accent1 12 4 2 3" xfId="35635"/>
    <cellStyle name="20% - Accent1 12 4 3" xfId="18091"/>
    <cellStyle name="20% - Accent1 12 4 3 2" xfId="41500"/>
    <cellStyle name="20% - Accent1 12 4 4" xfId="29805"/>
    <cellStyle name="20% - Accent1 12 5" xfId="7454"/>
    <cellStyle name="20% - Accent1 12 5 2" xfId="13316"/>
    <cellStyle name="20% - Accent1 12 5 2 2" xfId="25045"/>
    <cellStyle name="20% - Accent1 12 5 2 2 2" xfId="48454"/>
    <cellStyle name="20% - Accent1 12 5 2 3" xfId="36755"/>
    <cellStyle name="20% - Accent1 12 5 3" xfId="19211"/>
    <cellStyle name="20% - Accent1 12 5 3 2" xfId="42620"/>
    <cellStyle name="20% - Accent1 12 5 4" xfId="30925"/>
    <cellStyle name="20% - Accent1 12 6" xfId="8538"/>
    <cellStyle name="20% - Accent1 12 6 2" xfId="20299"/>
    <cellStyle name="20% - Accent1 12 6 2 2" xfId="43708"/>
    <cellStyle name="20% - Accent1 12 6 3" xfId="32009"/>
    <cellStyle name="20% - Accent1 12 7" xfId="14465"/>
    <cellStyle name="20% - Accent1 12 7 2" xfId="37874"/>
    <cellStyle name="20% - Accent1 12 8" xfId="26179"/>
    <cellStyle name="20% - Accent1 13" xfId="2790"/>
    <cellStyle name="20% - Accent1 13 2" xfId="4059"/>
    <cellStyle name="20% - Accent1 13 2 2" xfId="9927"/>
    <cellStyle name="20% - Accent1 13 2 2 2" xfId="21656"/>
    <cellStyle name="20% - Accent1 13 2 2 2 2" xfId="45065"/>
    <cellStyle name="20% - Accent1 13 2 2 3" xfId="33366"/>
    <cellStyle name="20% - Accent1 13 2 3" xfId="15822"/>
    <cellStyle name="20% - Accent1 13 2 3 2" xfId="39231"/>
    <cellStyle name="20% - Accent1 13 2 4" xfId="27536"/>
    <cellStyle name="20% - Accent1 13 3" xfId="5278"/>
    <cellStyle name="20% - Accent1 13 3 2" xfId="11146"/>
    <cellStyle name="20% - Accent1 13 3 2 2" xfId="22875"/>
    <cellStyle name="20% - Accent1 13 3 2 2 2" xfId="46284"/>
    <cellStyle name="20% - Accent1 13 3 2 3" xfId="34585"/>
    <cellStyle name="20% - Accent1 13 3 3" xfId="17041"/>
    <cellStyle name="20% - Accent1 13 3 3 2" xfId="40450"/>
    <cellStyle name="20% - Accent1 13 3 4" xfId="28755"/>
    <cellStyle name="20% - Accent1 13 4" xfId="6442"/>
    <cellStyle name="20% - Accent1 13 4 2" xfId="12310"/>
    <cellStyle name="20% - Accent1 13 4 2 2" xfId="24039"/>
    <cellStyle name="20% - Accent1 13 4 2 2 2" xfId="47448"/>
    <cellStyle name="20% - Accent1 13 4 2 3" xfId="35749"/>
    <cellStyle name="20% - Accent1 13 4 3" xfId="18205"/>
    <cellStyle name="20% - Accent1 13 4 3 2" xfId="41614"/>
    <cellStyle name="20% - Accent1 13 4 4" xfId="29919"/>
    <cellStyle name="20% - Accent1 13 5" xfId="7568"/>
    <cellStyle name="20% - Accent1 13 5 2" xfId="13430"/>
    <cellStyle name="20% - Accent1 13 5 2 2" xfId="25159"/>
    <cellStyle name="20% - Accent1 13 5 2 2 2" xfId="48568"/>
    <cellStyle name="20% - Accent1 13 5 2 3" xfId="36869"/>
    <cellStyle name="20% - Accent1 13 5 3" xfId="19325"/>
    <cellStyle name="20% - Accent1 13 5 3 2" xfId="42734"/>
    <cellStyle name="20% - Accent1 13 5 4" xfId="31039"/>
    <cellStyle name="20% - Accent1 13 6" xfId="8652"/>
    <cellStyle name="20% - Accent1 13 6 2" xfId="20413"/>
    <cellStyle name="20% - Accent1 13 6 2 2" xfId="43822"/>
    <cellStyle name="20% - Accent1 13 6 3" xfId="32123"/>
    <cellStyle name="20% - Accent1 13 7" xfId="14579"/>
    <cellStyle name="20% - Accent1 13 7 2" xfId="37988"/>
    <cellStyle name="20% - Accent1 13 8" xfId="26293"/>
    <cellStyle name="20% - Accent1 14" xfId="2880"/>
    <cellStyle name="20% - Accent1 14 2" xfId="4149"/>
    <cellStyle name="20% - Accent1 14 2 2" xfId="10017"/>
    <cellStyle name="20% - Accent1 14 2 2 2" xfId="21746"/>
    <cellStyle name="20% - Accent1 14 2 2 2 2" xfId="45155"/>
    <cellStyle name="20% - Accent1 14 2 2 3" xfId="33456"/>
    <cellStyle name="20% - Accent1 14 2 3" xfId="15912"/>
    <cellStyle name="20% - Accent1 14 2 3 2" xfId="39321"/>
    <cellStyle name="20% - Accent1 14 2 4" xfId="27626"/>
    <cellStyle name="20% - Accent1 14 3" xfId="5368"/>
    <cellStyle name="20% - Accent1 14 3 2" xfId="11236"/>
    <cellStyle name="20% - Accent1 14 3 2 2" xfId="22965"/>
    <cellStyle name="20% - Accent1 14 3 2 2 2" xfId="46374"/>
    <cellStyle name="20% - Accent1 14 3 2 3" xfId="34675"/>
    <cellStyle name="20% - Accent1 14 3 3" xfId="17131"/>
    <cellStyle name="20% - Accent1 14 3 3 2" xfId="40540"/>
    <cellStyle name="20% - Accent1 14 3 4" xfId="28845"/>
    <cellStyle name="20% - Accent1 14 4" xfId="6532"/>
    <cellStyle name="20% - Accent1 14 4 2" xfId="12400"/>
    <cellStyle name="20% - Accent1 14 4 2 2" xfId="24129"/>
    <cellStyle name="20% - Accent1 14 4 2 2 2" xfId="47538"/>
    <cellStyle name="20% - Accent1 14 4 2 3" xfId="35839"/>
    <cellStyle name="20% - Accent1 14 4 3" xfId="18295"/>
    <cellStyle name="20% - Accent1 14 4 3 2" xfId="41704"/>
    <cellStyle name="20% - Accent1 14 4 4" xfId="30009"/>
    <cellStyle name="20% - Accent1 14 5" xfId="7658"/>
    <cellStyle name="20% - Accent1 14 5 2" xfId="13520"/>
    <cellStyle name="20% - Accent1 14 5 2 2" xfId="25249"/>
    <cellStyle name="20% - Accent1 14 5 2 2 2" xfId="48658"/>
    <cellStyle name="20% - Accent1 14 5 2 3" xfId="36959"/>
    <cellStyle name="20% - Accent1 14 5 3" xfId="19415"/>
    <cellStyle name="20% - Accent1 14 5 3 2" xfId="42824"/>
    <cellStyle name="20% - Accent1 14 5 4" xfId="31129"/>
    <cellStyle name="20% - Accent1 14 6" xfId="8742"/>
    <cellStyle name="20% - Accent1 14 6 2" xfId="20503"/>
    <cellStyle name="20% - Accent1 14 6 2 2" xfId="43912"/>
    <cellStyle name="20% - Accent1 14 6 3" xfId="32213"/>
    <cellStyle name="20% - Accent1 14 7" xfId="14669"/>
    <cellStyle name="20% - Accent1 14 7 2" xfId="38078"/>
    <cellStyle name="20% - Accent1 14 8" xfId="26383"/>
    <cellStyle name="20% - Accent1 15" xfId="2973"/>
    <cellStyle name="20% - Accent1 15 2" xfId="4238"/>
    <cellStyle name="20% - Accent1 15 2 2" xfId="10106"/>
    <cellStyle name="20% - Accent1 15 2 2 2" xfId="21835"/>
    <cellStyle name="20% - Accent1 15 2 2 2 2" xfId="45244"/>
    <cellStyle name="20% - Accent1 15 2 2 3" xfId="33545"/>
    <cellStyle name="20% - Accent1 15 2 3" xfId="16001"/>
    <cellStyle name="20% - Accent1 15 2 3 2" xfId="39410"/>
    <cellStyle name="20% - Accent1 15 2 4" xfId="27715"/>
    <cellStyle name="20% - Accent1 15 3" xfId="5456"/>
    <cellStyle name="20% - Accent1 15 3 2" xfId="11324"/>
    <cellStyle name="20% - Accent1 15 3 2 2" xfId="23053"/>
    <cellStyle name="20% - Accent1 15 3 2 2 2" xfId="46462"/>
    <cellStyle name="20% - Accent1 15 3 2 3" xfId="34763"/>
    <cellStyle name="20% - Accent1 15 3 3" xfId="17219"/>
    <cellStyle name="20% - Accent1 15 3 3 2" xfId="40628"/>
    <cellStyle name="20% - Accent1 15 3 4" xfId="28933"/>
    <cellStyle name="20% - Accent1 15 4" xfId="6620"/>
    <cellStyle name="20% - Accent1 15 4 2" xfId="12488"/>
    <cellStyle name="20% - Accent1 15 4 2 2" xfId="24217"/>
    <cellStyle name="20% - Accent1 15 4 2 2 2" xfId="47626"/>
    <cellStyle name="20% - Accent1 15 4 2 3" xfId="35927"/>
    <cellStyle name="20% - Accent1 15 4 3" xfId="18383"/>
    <cellStyle name="20% - Accent1 15 4 3 2" xfId="41792"/>
    <cellStyle name="20% - Accent1 15 4 4" xfId="30097"/>
    <cellStyle name="20% - Accent1 15 5" xfId="7746"/>
    <cellStyle name="20% - Accent1 15 5 2" xfId="13608"/>
    <cellStyle name="20% - Accent1 15 5 2 2" xfId="25337"/>
    <cellStyle name="20% - Accent1 15 5 2 2 2" xfId="48746"/>
    <cellStyle name="20% - Accent1 15 5 2 3" xfId="37047"/>
    <cellStyle name="20% - Accent1 15 5 3" xfId="19503"/>
    <cellStyle name="20% - Accent1 15 5 3 2" xfId="42912"/>
    <cellStyle name="20% - Accent1 15 5 4" xfId="31217"/>
    <cellStyle name="20% - Accent1 15 6" xfId="8830"/>
    <cellStyle name="20% - Accent1 15 6 2" xfId="20591"/>
    <cellStyle name="20% - Accent1 15 6 2 2" xfId="44000"/>
    <cellStyle name="20% - Accent1 15 6 3" xfId="32301"/>
    <cellStyle name="20% - Accent1 15 7" xfId="14757"/>
    <cellStyle name="20% - Accent1 15 7 2" xfId="38166"/>
    <cellStyle name="20% - Accent1 15 8" xfId="26471"/>
    <cellStyle name="20% - Accent1 16" xfId="3081"/>
    <cellStyle name="20% - Accent1 16 2" xfId="4346"/>
    <cellStyle name="20% - Accent1 16 2 2" xfId="10214"/>
    <cellStyle name="20% - Accent1 16 2 2 2" xfId="21943"/>
    <cellStyle name="20% - Accent1 16 2 2 2 2" xfId="45352"/>
    <cellStyle name="20% - Accent1 16 2 2 3" xfId="33653"/>
    <cellStyle name="20% - Accent1 16 2 3" xfId="16109"/>
    <cellStyle name="20% - Accent1 16 2 3 2" xfId="39518"/>
    <cellStyle name="20% - Accent1 16 2 4" xfId="27823"/>
    <cellStyle name="20% - Accent1 16 3" xfId="5563"/>
    <cellStyle name="20% - Accent1 16 3 2" xfId="11431"/>
    <cellStyle name="20% - Accent1 16 3 2 2" xfId="23160"/>
    <cellStyle name="20% - Accent1 16 3 2 2 2" xfId="46569"/>
    <cellStyle name="20% - Accent1 16 3 2 3" xfId="34870"/>
    <cellStyle name="20% - Accent1 16 3 3" xfId="17326"/>
    <cellStyle name="20% - Accent1 16 3 3 2" xfId="40735"/>
    <cellStyle name="20% - Accent1 16 3 4" xfId="29040"/>
    <cellStyle name="20% - Accent1 16 4" xfId="6727"/>
    <cellStyle name="20% - Accent1 16 4 2" xfId="12595"/>
    <cellStyle name="20% - Accent1 16 4 2 2" xfId="24324"/>
    <cellStyle name="20% - Accent1 16 4 2 2 2" xfId="47733"/>
    <cellStyle name="20% - Accent1 16 4 2 3" xfId="36034"/>
    <cellStyle name="20% - Accent1 16 4 3" xfId="18490"/>
    <cellStyle name="20% - Accent1 16 4 3 2" xfId="41899"/>
    <cellStyle name="20% - Accent1 16 4 4" xfId="30204"/>
    <cellStyle name="20% - Accent1 16 5" xfId="7853"/>
    <cellStyle name="20% - Accent1 16 5 2" xfId="13715"/>
    <cellStyle name="20% - Accent1 16 5 2 2" xfId="25444"/>
    <cellStyle name="20% - Accent1 16 5 2 2 2" xfId="48853"/>
    <cellStyle name="20% - Accent1 16 5 2 3" xfId="37154"/>
    <cellStyle name="20% - Accent1 16 5 3" xfId="19610"/>
    <cellStyle name="20% - Accent1 16 5 3 2" xfId="43019"/>
    <cellStyle name="20% - Accent1 16 5 4" xfId="31324"/>
    <cellStyle name="20% - Accent1 16 6" xfId="8937"/>
    <cellStyle name="20% - Accent1 16 6 2" xfId="20698"/>
    <cellStyle name="20% - Accent1 16 6 2 2" xfId="44107"/>
    <cellStyle name="20% - Accent1 16 6 3" xfId="32408"/>
    <cellStyle name="20% - Accent1 16 7" xfId="14864"/>
    <cellStyle name="20% - Accent1 16 7 2" xfId="38273"/>
    <cellStyle name="20% - Accent1 16 8" xfId="26578"/>
    <cellStyle name="20% - Accent1 17" xfId="3188"/>
    <cellStyle name="20% - Accent1 17 2" xfId="4453"/>
    <cellStyle name="20% - Accent1 17 2 2" xfId="10321"/>
    <cellStyle name="20% - Accent1 17 2 2 2" xfId="22050"/>
    <cellStyle name="20% - Accent1 17 2 2 2 2" xfId="45459"/>
    <cellStyle name="20% - Accent1 17 2 2 3" xfId="33760"/>
    <cellStyle name="20% - Accent1 17 2 3" xfId="16216"/>
    <cellStyle name="20% - Accent1 17 2 3 2" xfId="39625"/>
    <cellStyle name="20% - Accent1 17 2 4" xfId="27930"/>
    <cellStyle name="20% - Accent1 17 3" xfId="5670"/>
    <cellStyle name="20% - Accent1 17 3 2" xfId="11538"/>
    <cellStyle name="20% - Accent1 17 3 2 2" xfId="23267"/>
    <cellStyle name="20% - Accent1 17 3 2 2 2" xfId="46676"/>
    <cellStyle name="20% - Accent1 17 3 2 3" xfId="34977"/>
    <cellStyle name="20% - Accent1 17 3 3" xfId="17433"/>
    <cellStyle name="20% - Accent1 17 3 3 2" xfId="40842"/>
    <cellStyle name="20% - Accent1 17 3 4" xfId="29147"/>
    <cellStyle name="20% - Accent1 17 4" xfId="6834"/>
    <cellStyle name="20% - Accent1 17 4 2" xfId="12702"/>
    <cellStyle name="20% - Accent1 17 4 2 2" xfId="24431"/>
    <cellStyle name="20% - Accent1 17 4 2 2 2" xfId="47840"/>
    <cellStyle name="20% - Accent1 17 4 2 3" xfId="36141"/>
    <cellStyle name="20% - Accent1 17 4 3" xfId="18597"/>
    <cellStyle name="20% - Accent1 17 4 3 2" xfId="42006"/>
    <cellStyle name="20% - Accent1 17 4 4" xfId="30311"/>
    <cellStyle name="20% - Accent1 17 5" xfId="7960"/>
    <cellStyle name="20% - Accent1 17 5 2" xfId="13822"/>
    <cellStyle name="20% - Accent1 17 5 2 2" xfId="25551"/>
    <cellStyle name="20% - Accent1 17 5 2 2 2" xfId="48960"/>
    <cellStyle name="20% - Accent1 17 5 2 3" xfId="37261"/>
    <cellStyle name="20% - Accent1 17 5 3" xfId="19717"/>
    <cellStyle name="20% - Accent1 17 5 3 2" xfId="43126"/>
    <cellStyle name="20% - Accent1 17 5 4" xfId="31431"/>
    <cellStyle name="20% - Accent1 17 6" xfId="9044"/>
    <cellStyle name="20% - Accent1 17 6 2" xfId="20805"/>
    <cellStyle name="20% - Accent1 17 6 2 2" xfId="44214"/>
    <cellStyle name="20% - Accent1 17 6 3" xfId="32515"/>
    <cellStyle name="20% - Accent1 17 7" xfId="14971"/>
    <cellStyle name="20% - Accent1 17 7 2" xfId="38380"/>
    <cellStyle name="20% - Accent1 17 8" xfId="26685"/>
    <cellStyle name="20% - Accent1 18" xfId="3278"/>
    <cellStyle name="20% - Accent1 18 2" xfId="4543"/>
    <cellStyle name="20% - Accent1 18 2 2" xfId="10411"/>
    <cellStyle name="20% - Accent1 18 2 2 2" xfId="22140"/>
    <cellStyle name="20% - Accent1 18 2 2 2 2" xfId="45549"/>
    <cellStyle name="20% - Accent1 18 2 2 3" xfId="33850"/>
    <cellStyle name="20% - Accent1 18 2 3" xfId="16306"/>
    <cellStyle name="20% - Accent1 18 2 3 2" xfId="39715"/>
    <cellStyle name="20% - Accent1 18 2 4" xfId="28020"/>
    <cellStyle name="20% - Accent1 18 3" xfId="5760"/>
    <cellStyle name="20% - Accent1 18 3 2" xfId="11628"/>
    <cellStyle name="20% - Accent1 18 3 2 2" xfId="23357"/>
    <cellStyle name="20% - Accent1 18 3 2 2 2" xfId="46766"/>
    <cellStyle name="20% - Accent1 18 3 2 3" xfId="35067"/>
    <cellStyle name="20% - Accent1 18 3 3" xfId="17523"/>
    <cellStyle name="20% - Accent1 18 3 3 2" xfId="40932"/>
    <cellStyle name="20% - Accent1 18 3 4" xfId="29237"/>
    <cellStyle name="20% - Accent1 18 4" xfId="6924"/>
    <cellStyle name="20% - Accent1 18 4 2" xfId="12792"/>
    <cellStyle name="20% - Accent1 18 4 2 2" xfId="24521"/>
    <cellStyle name="20% - Accent1 18 4 2 2 2" xfId="47930"/>
    <cellStyle name="20% - Accent1 18 4 2 3" xfId="36231"/>
    <cellStyle name="20% - Accent1 18 4 3" xfId="18687"/>
    <cellStyle name="20% - Accent1 18 4 3 2" xfId="42096"/>
    <cellStyle name="20% - Accent1 18 4 4" xfId="30401"/>
    <cellStyle name="20% - Accent1 18 5" xfId="8050"/>
    <cellStyle name="20% - Accent1 18 5 2" xfId="13912"/>
    <cellStyle name="20% - Accent1 18 5 2 2" xfId="25641"/>
    <cellStyle name="20% - Accent1 18 5 2 2 2" xfId="49050"/>
    <cellStyle name="20% - Accent1 18 5 2 3" xfId="37351"/>
    <cellStyle name="20% - Accent1 18 5 3" xfId="19807"/>
    <cellStyle name="20% - Accent1 18 5 3 2" xfId="43216"/>
    <cellStyle name="20% - Accent1 18 5 4" xfId="31521"/>
    <cellStyle name="20% - Accent1 18 6" xfId="9134"/>
    <cellStyle name="20% - Accent1 18 6 2" xfId="20895"/>
    <cellStyle name="20% - Accent1 18 6 2 2" xfId="44304"/>
    <cellStyle name="20% - Accent1 18 6 3" xfId="32605"/>
    <cellStyle name="20% - Accent1 18 7" xfId="15061"/>
    <cellStyle name="20% - Accent1 18 7 2" xfId="38470"/>
    <cellStyle name="20% - Accent1 18 8" xfId="26775"/>
    <cellStyle name="20% - Accent1 19" xfId="3529"/>
    <cellStyle name="20% - Accent1 19 2" xfId="9405"/>
    <cellStyle name="20% - Accent1 19 2 2" xfId="21136"/>
    <cellStyle name="20% - Accent1 19 2 2 2" xfId="44545"/>
    <cellStyle name="20% - Accent1 19 2 3" xfId="32846"/>
    <cellStyle name="20% - Accent1 19 3" xfId="15302"/>
    <cellStyle name="20% - Accent1 19 3 2" xfId="38711"/>
    <cellStyle name="20% - Accent1 19 4" xfId="27016"/>
    <cellStyle name="20% - Accent1 2" xfId="105"/>
    <cellStyle name="20% - Accent1 2 2" xfId="106"/>
    <cellStyle name="20% - Accent1 2 2 2" xfId="107"/>
    <cellStyle name="20% - Accent1 2 2_Annað b. sparifé" xfId="108"/>
    <cellStyle name="20% - Accent1 2 3" xfId="109"/>
    <cellStyle name="20% - Accent1 2_Annað b. sparifé" xfId="110"/>
    <cellStyle name="20% - Accent1 20" xfId="4765"/>
    <cellStyle name="20% - Accent1 20 2" xfId="10633"/>
    <cellStyle name="20% - Accent1 20 2 2" xfId="22362"/>
    <cellStyle name="20% - Accent1 20 2 2 2" xfId="45771"/>
    <cellStyle name="20% - Accent1 20 2 3" xfId="34072"/>
    <cellStyle name="20% - Accent1 20 3" xfId="16528"/>
    <cellStyle name="20% - Accent1 20 3 2" xfId="39937"/>
    <cellStyle name="20% - Accent1 20 4" xfId="28242"/>
    <cellStyle name="20% - Accent1 21" xfId="5931"/>
    <cellStyle name="20% - Accent1 21 2" xfId="11799"/>
    <cellStyle name="20% - Accent1 21 2 2" xfId="23528"/>
    <cellStyle name="20% - Accent1 21 2 2 2" xfId="46937"/>
    <cellStyle name="20% - Accent1 21 2 3" xfId="35238"/>
    <cellStyle name="20% - Accent1 21 3" xfId="17694"/>
    <cellStyle name="20% - Accent1 21 3 2" xfId="41103"/>
    <cellStyle name="20% - Accent1 21 4" xfId="29408"/>
    <cellStyle name="20% - Accent1 22" xfId="7058"/>
    <cellStyle name="20% - Accent1 22 2" xfId="12920"/>
    <cellStyle name="20% - Accent1 22 2 2" xfId="24649"/>
    <cellStyle name="20% - Accent1 22 2 2 2" xfId="48058"/>
    <cellStyle name="20% - Accent1 22 2 3" xfId="36359"/>
    <cellStyle name="20% - Accent1 22 3" xfId="18815"/>
    <cellStyle name="20% - Accent1 22 3 2" xfId="42224"/>
    <cellStyle name="20% - Accent1 22 4" xfId="30529"/>
    <cellStyle name="20% - Accent1 23" xfId="8143"/>
    <cellStyle name="20% - Accent1 23 2" xfId="19904"/>
    <cellStyle name="20% - Accent1 23 2 2" xfId="43313"/>
    <cellStyle name="20% - Accent1 23 3" xfId="31614"/>
    <cellStyle name="20% - Accent1 24" xfId="14070"/>
    <cellStyle name="20% - Accent1 24 2" xfId="37479"/>
    <cellStyle name="20% - Accent1 25" xfId="25784"/>
    <cellStyle name="20% - Accent1 3" xfId="111"/>
    <cellStyle name="20% - Accent1 3 2" xfId="112"/>
    <cellStyle name="20% - Accent1 3_Annað b. sparifé" xfId="113"/>
    <cellStyle name="20% - Accent1 4" xfId="114"/>
    <cellStyle name="20% - Accent1 4 2" xfId="115"/>
    <cellStyle name="20% - Accent1 4 2 2" xfId="116"/>
    <cellStyle name="20% - Accent1 4 2_Annað b. sparifé" xfId="117"/>
    <cellStyle name="20% - Accent1 4 3" xfId="118"/>
    <cellStyle name="20% - Accent1 4_Annað b. sparifé" xfId="119"/>
    <cellStyle name="20% - Accent1 5" xfId="120"/>
    <cellStyle name="20% - Accent1 5 2" xfId="121"/>
    <cellStyle name="20% - Accent1 5_Annað b. sparifé" xfId="122"/>
    <cellStyle name="20% - Accent1 6" xfId="123"/>
    <cellStyle name="20% - Accent1 6 2" xfId="124"/>
    <cellStyle name="20% - Accent1 6_Annað b. sparifé" xfId="125"/>
    <cellStyle name="20% - Accent1 7" xfId="126"/>
    <cellStyle name="20% - Accent1 7 2" xfId="127"/>
    <cellStyle name="20% - Accent1 7_Annað b. sparifé" xfId="128"/>
    <cellStyle name="20% - Accent1 8" xfId="129"/>
    <cellStyle name="20% - Accent1 8 2" xfId="130"/>
    <cellStyle name="20% - Accent1 8_Annað b. sparifé" xfId="131"/>
    <cellStyle name="20% - Accent1 9" xfId="132"/>
    <cellStyle name="20% - Accent1 9 2" xfId="133"/>
    <cellStyle name="20% - Accent1 9_Annað b. sparifé" xfId="134"/>
    <cellStyle name="20% - Accent2" xfId="71" builtinId="34" customBuiltin="1"/>
    <cellStyle name="20% - Accent2 10" xfId="2197"/>
    <cellStyle name="20% - Accent2 10 2" xfId="3563"/>
    <cellStyle name="20% - Accent2 10 2 2" xfId="9436"/>
    <cellStyle name="20% - Accent2 10 2 2 2" xfId="21165"/>
    <cellStyle name="20% - Accent2 10 2 2 2 2" xfId="44574"/>
    <cellStyle name="20% - Accent2 10 2 2 3" xfId="32875"/>
    <cellStyle name="20% - Accent2 10 2 3" xfId="15331"/>
    <cellStyle name="20% - Accent2 10 2 3 2" xfId="38740"/>
    <cellStyle name="20% - Accent2 10 2 4" xfId="27045"/>
    <cellStyle name="20% - Accent2 10 3" xfId="4788"/>
    <cellStyle name="20% - Accent2 10 3 2" xfId="10656"/>
    <cellStyle name="20% - Accent2 10 3 2 2" xfId="22385"/>
    <cellStyle name="20% - Accent2 10 3 2 2 2" xfId="45794"/>
    <cellStyle name="20% - Accent2 10 3 2 3" xfId="34095"/>
    <cellStyle name="20% - Accent2 10 3 3" xfId="16551"/>
    <cellStyle name="20% - Accent2 10 3 3 2" xfId="39960"/>
    <cellStyle name="20% - Accent2 10 3 4" xfId="28265"/>
    <cellStyle name="20% - Accent2 10 4" xfId="5951"/>
    <cellStyle name="20% - Accent2 10 4 2" xfId="11819"/>
    <cellStyle name="20% - Accent2 10 4 2 2" xfId="23548"/>
    <cellStyle name="20% - Accent2 10 4 2 2 2" xfId="46957"/>
    <cellStyle name="20% - Accent2 10 4 2 3" xfId="35258"/>
    <cellStyle name="20% - Accent2 10 4 3" xfId="17714"/>
    <cellStyle name="20% - Accent2 10 4 3 2" xfId="41123"/>
    <cellStyle name="20% - Accent2 10 4 4" xfId="29428"/>
    <cellStyle name="20% - Accent2 10 5" xfId="7078"/>
    <cellStyle name="20% - Accent2 10 5 2" xfId="12940"/>
    <cellStyle name="20% - Accent2 10 5 2 2" xfId="24669"/>
    <cellStyle name="20% - Accent2 10 5 2 2 2" xfId="48078"/>
    <cellStyle name="20% - Accent2 10 5 2 3" xfId="36379"/>
    <cellStyle name="20% - Accent2 10 5 3" xfId="18835"/>
    <cellStyle name="20% - Accent2 10 5 3 2" xfId="42244"/>
    <cellStyle name="20% - Accent2 10 5 4" xfId="30549"/>
    <cellStyle name="20% - Accent2 10 6" xfId="8162"/>
    <cellStyle name="20% - Accent2 10 6 2" xfId="19923"/>
    <cellStyle name="20% - Accent2 10 6 2 2" xfId="43332"/>
    <cellStyle name="20% - Accent2 10 6 3" xfId="31633"/>
    <cellStyle name="20% - Accent2 10 7" xfId="14089"/>
    <cellStyle name="20% - Accent2 10 7 2" xfId="37498"/>
    <cellStyle name="20% - Accent2 10 8" xfId="25803"/>
    <cellStyle name="20% - Accent2 11" xfId="2462"/>
    <cellStyle name="20% - Accent2 11 2" xfId="3731"/>
    <cellStyle name="20% - Accent2 11 2 2" xfId="9599"/>
    <cellStyle name="20% - Accent2 11 2 2 2" xfId="21328"/>
    <cellStyle name="20% - Accent2 11 2 2 2 2" xfId="44737"/>
    <cellStyle name="20% - Accent2 11 2 2 3" xfId="33038"/>
    <cellStyle name="20% - Accent2 11 2 3" xfId="15494"/>
    <cellStyle name="20% - Accent2 11 2 3 2" xfId="38903"/>
    <cellStyle name="20% - Accent2 11 2 4" xfId="27208"/>
    <cellStyle name="20% - Accent2 11 3" xfId="4950"/>
    <cellStyle name="20% - Accent2 11 3 2" xfId="10818"/>
    <cellStyle name="20% - Accent2 11 3 2 2" xfId="22547"/>
    <cellStyle name="20% - Accent2 11 3 2 2 2" xfId="45956"/>
    <cellStyle name="20% - Accent2 11 3 2 3" xfId="34257"/>
    <cellStyle name="20% - Accent2 11 3 3" xfId="16713"/>
    <cellStyle name="20% - Accent2 11 3 3 2" xfId="40122"/>
    <cellStyle name="20% - Accent2 11 3 4" xfId="28427"/>
    <cellStyle name="20% - Accent2 11 4" xfId="6114"/>
    <cellStyle name="20% - Accent2 11 4 2" xfId="11982"/>
    <cellStyle name="20% - Accent2 11 4 2 2" xfId="23711"/>
    <cellStyle name="20% - Accent2 11 4 2 2 2" xfId="47120"/>
    <cellStyle name="20% - Accent2 11 4 2 3" xfId="35421"/>
    <cellStyle name="20% - Accent2 11 4 3" xfId="17877"/>
    <cellStyle name="20% - Accent2 11 4 3 2" xfId="41286"/>
    <cellStyle name="20% - Accent2 11 4 4" xfId="29591"/>
    <cellStyle name="20% - Accent2 11 5" xfId="7240"/>
    <cellStyle name="20% - Accent2 11 5 2" xfId="13102"/>
    <cellStyle name="20% - Accent2 11 5 2 2" xfId="24831"/>
    <cellStyle name="20% - Accent2 11 5 2 2 2" xfId="48240"/>
    <cellStyle name="20% - Accent2 11 5 2 3" xfId="36541"/>
    <cellStyle name="20% - Accent2 11 5 3" xfId="18997"/>
    <cellStyle name="20% - Accent2 11 5 3 2" xfId="42406"/>
    <cellStyle name="20% - Accent2 11 5 4" xfId="30711"/>
    <cellStyle name="20% - Accent2 11 6" xfId="8324"/>
    <cellStyle name="20% - Accent2 11 6 2" xfId="20085"/>
    <cellStyle name="20% - Accent2 11 6 2 2" xfId="43494"/>
    <cellStyle name="20% - Accent2 11 6 3" xfId="31795"/>
    <cellStyle name="20% - Accent2 11 7" xfId="14251"/>
    <cellStyle name="20% - Accent2 11 7 2" xfId="37660"/>
    <cellStyle name="20% - Accent2 11 8" xfId="25965"/>
    <cellStyle name="20% - Accent2 12" xfId="2678"/>
    <cellStyle name="20% - Accent2 12 2" xfId="3947"/>
    <cellStyle name="20% - Accent2 12 2 2" xfId="9815"/>
    <cellStyle name="20% - Accent2 12 2 2 2" xfId="21544"/>
    <cellStyle name="20% - Accent2 12 2 2 2 2" xfId="44953"/>
    <cellStyle name="20% - Accent2 12 2 2 3" xfId="33254"/>
    <cellStyle name="20% - Accent2 12 2 3" xfId="15710"/>
    <cellStyle name="20% - Accent2 12 2 3 2" xfId="39119"/>
    <cellStyle name="20% - Accent2 12 2 4" xfId="27424"/>
    <cellStyle name="20% - Accent2 12 3" xfId="5166"/>
    <cellStyle name="20% - Accent2 12 3 2" xfId="11034"/>
    <cellStyle name="20% - Accent2 12 3 2 2" xfId="22763"/>
    <cellStyle name="20% - Accent2 12 3 2 2 2" xfId="46172"/>
    <cellStyle name="20% - Accent2 12 3 2 3" xfId="34473"/>
    <cellStyle name="20% - Accent2 12 3 3" xfId="16929"/>
    <cellStyle name="20% - Accent2 12 3 3 2" xfId="40338"/>
    <cellStyle name="20% - Accent2 12 3 4" xfId="28643"/>
    <cellStyle name="20% - Accent2 12 4" xfId="6330"/>
    <cellStyle name="20% - Accent2 12 4 2" xfId="12198"/>
    <cellStyle name="20% - Accent2 12 4 2 2" xfId="23927"/>
    <cellStyle name="20% - Accent2 12 4 2 2 2" xfId="47336"/>
    <cellStyle name="20% - Accent2 12 4 2 3" xfId="35637"/>
    <cellStyle name="20% - Accent2 12 4 3" xfId="18093"/>
    <cellStyle name="20% - Accent2 12 4 3 2" xfId="41502"/>
    <cellStyle name="20% - Accent2 12 4 4" xfId="29807"/>
    <cellStyle name="20% - Accent2 12 5" xfId="7456"/>
    <cellStyle name="20% - Accent2 12 5 2" xfId="13318"/>
    <cellStyle name="20% - Accent2 12 5 2 2" xfId="25047"/>
    <cellStyle name="20% - Accent2 12 5 2 2 2" xfId="48456"/>
    <cellStyle name="20% - Accent2 12 5 2 3" xfId="36757"/>
    <cellStyle name="20% - Accent2 12 5 3" xfId="19213"/>
    <cellStyle name="20% - Accent2 12 5 3 2" xfId="42622"/>
    <cellStyle name="20% - Accent2 12 5 4" xfId="30927"/>
    <cellStyle name="20% - Accent2 12 6" xfId="8540"/>
    <cellStyle name="20% - Accent2 12 6 2" xfId="20301"/>
    <cellStyle name="20% - Accent2 12 6 2 2" xfId="43710"/>
    <cellStyle name="20% - Accent2 12 6 3" xfId="32011"/>
    <cellStyle name="20% - Accent2 12 7" xfId="14467"/>
    <cellStyle name="20% - Accent2 12 7 2" xfId="37876"/>
    <cellStyle name="20% - Accent2 12 8" xfId="26181"/>
    <cellStyle name="20% - Accent2 13" xfId="2792"/>
    <cellStyle name="20% - Accent2 13 2" xfId="4061"/>
    <cellStyle name="20% - Accent2 13 2 2" xfId="9929"/>
    <cellStyle name="20% - Accent2 13 2 2 2" xfId="21658"/>
    <cellStyle name="20% - Accent2 13 2 2 2 2" xfId="45067"/>
    <cellStyle name="20% - Accent2 13 2 2 3" xfId="33368"/>
    <cellStyle name="20% - Accent2 13 2 3" xfId="15824"/>
    <cellStyle name="20% - Accent2 13 2 3 2" xfId="39233"/>
    <cellStyle name="20% - Accent2 13 2 4" xfId="27538"/>
    <cellStyle name="20% - Accent2 13 3" xfId="5280"/>
    <cellStyle name="20% - Accent2 13 3 2" xfId="11148"/>
    <cellStyle name="20% - Accent2 13 3 2 2" xfId="22877"/>
    <cellStyle name="20% - Accent2 13 3 2 2 2" xfId="46286"/>
    <cellStyle name="20% - Accent2 13 3 2 3" xfId="34587"/>
    <cellStyle name="20% - Accent2 13 3 3" xfId="17043"/>
    <cellStyle name="20% - Accent2 13 3 3 2" xfId="40452"/>
    <cellStyle name="20% - Accent2 13 3 4" xfId="28757"/>
    <cellStyle name="20% - Accent2 13 4" xfId="6444"/>
    <cellStyle name="20% - Accent2 13 4 2" xfId="12312"/>
    <cellStyle name="20% - Accent2 13 4 2 2" xfId="24041"/>
    <cellStyle name="20% - Accent2 13 4 2 2 2" xfId="47450"/>
    <cellStyle name="20% - Accent2 13 4 2 3" xfId="35751"/>
    <cellStyle name="20% - Accent2 13 4 3" xfId="18207"/>
    <cellStyle name="20% - Accent2 13 4 3 2" xfId="41616"/>
    <cellStyle name="20% - Accent2 13 4 4" xfId="29921"/>
    <cellStyle name="20% - Accent2 13 5" xfId="7570"/>
    <cellStyle name="20% - Accent2 13 5 2" xfId="13432"/>
    <cellStyle name="20% - Accent2 13 5 2 2" xfId="25161"/>
    <cellStyle name="20% - Accent2 13 5 2 2 2" xfId="48570"/>
    <cellStyle name="20% - Accent2 13 5 2 3" xfId="36871"/>
    <cellStyle name="20% - Accent2 13 5 3" xfId="19327"/>
    <cellStyle name="20% - Accent2 13 5 3 2" xfId="42736"/>
    <cellStyle name="20% - Accent2 13 5 4" xfId="31041"/>
    <cellStyle name="20% - Accent2 13 6" xfId="8654"/>
    <cellStyle name="20% - Accent2 13 6 2" xfId="20415"/>
    <cellStyle name="20% - Accent2 13 6 2 2" xfId="43824"/>
    <cellStyle name="20% - Accent2 13 6 3" xfId="32125"/>
    <cellStyle name="20% - Accent2 13 7" xfId="14581"/>
    <cellStyle name="20% - Accent2 13 7 2" xfId="37990"/>
    <cellStyle name="20% - Accent2 13 8" xfId="26295"/>
    <cellStyle name="20% - Accent2 14" xfId="2882"/>
    <cellStyle name="20% - Accent2 14 2" xfId="4151"/>
    <cellStyle name="20% - Accent2 14 2 2" xfId="10019"/>
    <cellStyle name="20% - Accent2 14 2 2 2" xfId="21748"/>
    <cellStyle name="20% - Accent2 14 2 2 2 2" xfId="45157"/>
    <cellStyle name="20% - Accent2 14 2 2 3" xfId="33458"/>
    <cellStyle name="20% - Accent2 14 2 3" xfId="15914"/>
    <cellStyle name="20% - Accent2 14 2 3 2" xfId="39323"/>
    <cellStyle name="20% - Accent2 14 2 4" xfId="27628"/>
    <cellStyle name="20% - Accent2 14 3" xfId="5370"/>
    <cellStyle name="20% - Accent2 14 3 2" xfId="11238"/>
    <cellStyle name="20% - Accent2 14 3 2 2" xfId="22967"/>
    <cellStyle name="20% - Accent2 14 3 2 2 2" xfId="46376"/>
    <cellStyle name="20% - Accent2 14 3 2 3" xfId="34677"/>
    <cellStyle name="20% - Accent2 14 3 3" xfId="17133"/>
    <cellStyle name="20% - Accent2 14 3 3 2" xfId="40542"/>
    <cellStyle name="20% - Accent2 14 3 4" xfId="28847"/>
    <cellStyle name="20% - Accent2 14 4" xfId="6534"/>
    <cellStyle name="20% - Accent2 14 4 2" xfId="12402"/>
    <cellStyle name="20% - Accent2 14 4 2 2" xfId="24131"/>
    <cellStyle name="20% - Accent2 14 4 2 2 2" xfId="47540"/>
    <cellStyle name="20% - Accent2 14 4 2 3" xfId="35841"/>
    <cellStyle name="20% - Accent2 14 4 3" xfId="18297"/>
    <cellStyle name="20% - Accent2 14 4 3 2" xfId="41706"/>
    <cellStyle name="20% - Accent2 14 4 4" xfId="30011"/>
    <cellStyle name="20% - Accent2 14 5" xfId="7660"/>
    <cellStyle name="20% - Accent2 14 5 2" xfId="13522"/>
    <cellStyle name="20% - Accent2 14 5 2 2" xfId="25251"/>
    <cellStyle name="20% - Accent2 14 5 2 2 2" xfId="48660"/>
    <cellStyle name="20% - Accent2 14 5 2 3" xfId="36961"/>
    <cellStyle name="20% - Accent2 14 5 3" xfId="19417"/>
    <cellStyle name="20% - Accent2 14 5 3 2" xfId="42826"/>
    <cellStyle name="20% - Accent2 14 5 4" xfId="31131"/>
    <cellStyle name="20% - Accent2 14 6" xfId="8744"/>
    <cellStyle name="20% - Accent2 14 6 2" xfId="20505"/>
    <cellStyle name="20% - Accent2 14 6 2 2" xfId="43914"/>
    <cellStyle name="20% - Accent2 14 6 3" xfId="32215"/>
    <cellStyle name="20% - Accent2 14 7" xfId="14671"/>
    <cellStyle name="20% - Accent2 14 7 2" xfId="38080"/>
    <cellStyle name="20% - Accent2 14 8" xfId="26385"/>
    <cellStyle name="20% - Accent2 15" xfId="2975"/>
    <cellStyle name="20% - Accent2 15 2" xfId="4240"/>
    <cellStyle name="20% - Accent2 15 2 2" xfId="10108"/>
    <cellStyle name="20% - Accent2 15 2 2 2" xfId="21837"/>
    <cellStyle name="20% - Accent2 15 2 2 2 2" xfId="45246"/>
    <cellStyle name="20% - Accent2 15 2 2 3" xfId="33547"/>
    <cellStyle name="20% - Accent2 15 2 3" xfId="16003"/>
    <cellStyle name="20% - Accent2 15 2 3 2" xfId="39412"/>
    <cellStyle name="20% - Accent2 15 2 4" xfId="27717"/>
    <cellStyle name="20% - Accent2 15 3" xfId="5458"/>
    <cellStyle name="20% - Accent2 15 3 2" xfId="11326"/>
    <cellStyle name="20% - Accent2 15 3 2 2" xfId="23055"/>
    <cellStyle name="20% - Accent2 15 3 2 2 2" xfId="46464"/>
    <cellStyle name="20% - Accent2 15 3 2 3" xfId="34765"/>
    <cellStyle name="20% - Accent2 15 3 3" xfId="17221"/>
    <cellStyle name="20% - Accent2 15 3 3 2" xfId="40630"/>
    <cellStyle name="20% - Accent2 15 3 4" xfId="28935"/>
    <cellStyle name="20% - Accent2 15 4" xfId="6622"/>
    <cellStyle name="20% - Accent2 15 4 2" xfId="12490"/>
    <cellStyle name="20% - Accent2 15 4 2 2" xfId="24219"/>
    <cellStyle name="20% - Accent2 15 4 2 2 2" xfId="47628"/>
    <cellStyle name="20% - Accent2 15 4 2 3" xfId="35929"/>
    <cellStyle name="20% - Accent2 15 4 3" xfId="18385"/>
    <cellStyle name="20% - Accent2 15 4 3 2" xfId="41794"/>
    <cellStyle name="20% - Accent2 15 4 4" xfId="30099"/>
    <cellStyle name="20% - Accent2 15 5" xfId="7748"/>
    <cellStyle name="20% - Accent2 15 5 2" xfId="13610"/>
    <cellStyle name="20% - Accent2 15 5 2 2" xfId="25339"/>
    <cellStyle name="20% - Accent2 15 5 2 2 2" xfId="48748"/>
    <cellStyle name="20% - Accent2 15 5 2 3" xfId="37049"/>
    <cellStyle name="20% - Accent2 15 5 3" xfId="19505"/>
    <cellStyle name="20% - Accent2 15 5 3 2" xfId="42914"/>
    <cellStyle name="20% - Accent2 15 5 4" xfId="31219"/>
    <cellStyle name="20% - Accent2 15 6" xfId="8832"/>
    <cellStyle name="20% - Accent2 15 6 2" xfId="20593"/>
    <cellStyle name="20% - Accent2 15 6 2 2" xfId="44002"/>
    <cellStyle name="20% - Accent2 15 6 3" xfId="32303"/>
    <cellStyle name="20% - Accent2 15 7" xfId="14759"/>
    <cellStyle name="20% - Accent2 15 7 2" xfId="38168"/>
    <cellStyle name="20% - Accent2 15 8" xfId="26473"/>
    <cellStyle name="20% - Accent2 16" xfId="3083"/>
    <cellStyle name="20% - Accent2 16 2" xfId="4348"/>
    <cellStyle name="20% - Accent2 16 2 2" xfId="10216"/>
    <cellStyle name="20% - Accent2 16 2 2 2" xfId="21945"/>
    <cellStyle name="20% - Accent2 16 2 2 2 2" xfId="45354"/>
    <cellStyle name="20% - Accent2 16 2 2 3" xfId="33655"/>
    <cellStyle name="20% - Accent2 16 2 3" xfId="16111"/>
    <cellStyle name="20% - Accent2 16 2 3 2" xfId="39520"/>
    <cellStyle name="20% - Accent2 16 2 4" xfId="27825"/>
    <cellStyle name="20% - Accent2 16 3" xfId="5565"/>
    <cellStyle name="20% - Accent2 16 3 2" xfId="11433"/>
    <cellStyle name="20% - Accent2 16 3 2 2" xfId="23162"/>
    <cellStyle name="20% - Accent2 16 3 2 2 2" xfId="46571"/>
    <cellStyle name="20% - Accent2 16 3 2 3" xfId="34872"/>
    <cellStyle name="20% - Accent2 16 3 3" xfId="17328"/>
    <cellStyle name="20% - Accent2 16 3 3 2" xfId="40737"/>
    <cellStyle name="20% - Accent2 16 3 4" xfId="29042"/>
    <cellStyle name="20% - Accent2 16 4" xfId="6729"/>
    <cellStyle name="20% - Accent2 16 4 2" xfId="12597"/>
    <cellStyle name="20% - Accent2 16 4 2 2" xfId="24326"/>
    <cellStyle name="20% - Accent2 16 4 2 2 2" xfId="47735"/>
    <cellStyle name="20% - Accent2 16 4 2 3" xfId="36036"/>
    <cellStyle name="20% - Accent2 16 4 3" xfId="18492"/>
    <cellStyle name="20% - Accent2 16 4 3 2" xfId="41901"/>
    <cellStyle name="20% - Accent2 16 4 4" xfId="30206"/>
    <cellStyle name="20% - Accent2 16 5" xfId="7855"/>
    <cellStyle name="20% - Accent2 16 5 2" xfId="13717"/>
    <cellStyle name="20% - Accent2 16 5 2 2" xfId="25446"/>
    <cellStyle name="20% - Accent2 16 5 2 2 2" xfId="48855"/>
    <cellStyle name="20% - Accent2 16 5 2 3" xfId="37156"/>
    <cellStyle name="20% - Accent2 16 5 3" xfId="19612"/>
    <cellStyle name="20% - Accent2 16 5 3 2" xfId="43021"/>
    <cellStyle name="20% - Accent2 16 5 4" xfId="31326"/>
    <cellStyle name="20% - Accent2 16 6" xfId="8939"/>
    <cellStyle name="20% - Accent2 16 6 2" xfId="20700"/>
    <cellStyle name="20% - Accent2 16 6 2 2" xfId="44109"/>
    <cellStyle name="20% - Accent2 16 6 3" xfId="32410"/>
    <cellStyle name="20% - Accent2 16 7" xfId="14866"/>
    <cellStyle name="20% - Accent2 16 7 2" xfId="38275"/>
    <cellStyle name="20% - Accent2 16 8" xfId="26580"/>
    <cellStyle name="20% - Accent2 17" xfId="3190"/>
    <cellStyle name="20% - Accent2 17 2" xfId="4455"/>
    <cellStyle name="20% - Accent2 17 2 2" xfId="10323"/>
    <cellStyle name="20% - Accent2 17 2 2 2" xfId="22052"/>
    <cellStyle name="20% - Accent2 17 2 2 2 2" xfId="45461"/>
    <cellStyle name="20% - Accent2 17 2 2 3" xfId="33762"/>
    <cellStyle name="20% - Accent2 17 2 3" xfId="16218"/>
    <cellStyle name="20% - Accent2 17 2 3 2" xfId="39627"/>
    <cellStyle name="20% - Accent2 17 2 4" xfId="27932"/>
    <cellStyle name="20% - Accent2 17 3" xfId="5672"/>
    <cellStyle name="20% - Accent2 17 3 2" xfId="11540"/>
    <cellStyle name="20% - Accent2 17 3 2 2" xfId="23269"/>
    <cellStyle name="20% - Accent2 17 3 2 2 2" xfId="46678"/>
    <cellStyle name="20% - Accent2 17 3 2 3" xfId="34979"/>
    <cellStyle name="20% - Accent2 17 3 3" xfId="17435"/>
    <cellStyle name="20% - Accent2 17 3 3 2" xfId="40844"/>
    <cellStyle name="20% - Accent2 17 3 4" xfId="29149"/>
    <cellStyle name="20% - Accent2 17 4" xfId="6836"/>
    <cellStyle name="20% - Accent2 17 4 2" xfId="12704"/>
    <cellStyle name="20% - Accent2 17 4 2 2" xfId="24433"/>
    <cellStyle name="20% - Accent2 17 4 2 2 2" xfId="47842"/>
    <cellStyle name="20% - Accent2 17 4 2 3" xfId="36143"/>
    <cellStyle name="20% - Accent2 17 4 3" xfId="18599"/>
    <cellStyle name="20% - Accent2 17 4 3 2" xfId="42008"/>
    <cellStyle name="20% - Accent2 17 4 4" xfId="30313"/>
    <cellStyle name="20% - Accent2 17 5" xfId="7962"/>
    <cellStyle name="20% - Accent2 17 5 2" xfId="13824"/>
    <cellStyle name="20% - Accent2 17 5 2 2" xfId="25553"/>
    <cellStyle name="20% - Accent2 17 5 2 2 2" xfId="48962"/>
    <cellStyle name="20% - Accent2 17 5 2 3" xfId="37263"/>
    <cellStyle name="20% - Accent2 17 5 3" xfId="19719"/>
    <cellStyle name="20% - Accent2 17 5 3 2" xfId="43128"/>
    <cellStyle name="20% - Accent2 17 5 4" xfId="31433"/>
    <cellStyle name="20% - Accent2 17 6" xfId="9046"/>
    <cellStyle name="20% - Accent2 17 6 2" xfId="20807"/>
    <cellStyle name="20% - Accent2 17 6 2 2" xfId="44216"/>
    <cellStyle name="20% - Accent2 17 6 3" xfId="32517"/>
    <cellStyle name="20% - Accent2 17 7" xfId="14973"/>
    <cellStyle name="20% - Accent2 17 7 2" xfId="38382"/>
    <cellStyle name="20% - Accent2 17 8" xfId="26687"/>
    <cellStyle name="20% - Accent2 18" xfId="3280"/>
    <cellStyle name="20% - Accent2 18 2" xfId="4545"/>
    <cellStyle name="20% - Accent2 18 2 2" xfId="10413"/>
    <cellStyle name="20% - Accent2 18 2 2 2" xfId="22142"/>
    <cellStyle name="20% - Accent2 18 2 2 2 2" xfId="45551"/>
    <cellStyle name="20% - Accent2 18 2 2 3" xfId="33852"/>
    <cellStyle name="20% - Accent2 18 2 3" xfId="16308"/>
    <cellStyle name="20% - Accent2 18 2 3 2" xfId="39717"/>
    <cellStyle name="20% - Accent2 18 2 4" xfId="28022"/>
    <cellStyle name="20% - Accent2 18 3" xfId="5762"/>
    <cellStyle name="20% - Accent2 18 3 2" xfId="11630"/>
    <cellStyle name="20% - Accent2 18 3 2 2" xfId="23359"/>
    <cellStyle name="20% - Accent2 18 3 2 2 2" xfId="46768"/>
    <cellStyle name="20% - Accent2 18 3 2 3" xfId="35069"/>
    <cellStyle name="20% - Accent2 18 3 3" xfId="17525"/>
    <cellStyle name="20% - Accent2 18 3 3 2" xfId="40934"/>
    <cellStyle name="20% - Accent2 18 3 4" xfId="29239"/>
    <cellStyle name="20% - Accent2 18 4" xfId="6926"/>
    <cellStyle name="20% - Accent2 18 4 2" xfId="12794"/>
    <cellStyle name="20% - Accent2 18 4 2 2" xfId="24523"/>
    <cellStyle name="20% - Accent2 18 4 2 2 2" xfId="47932"/>
    <cellStyle name="20% - Accent2 18 4 2 3" xfId="36233"/>
    <cellStyle name="20% - Accent2 18 4 3" xfId="18689"/>
    <cellStyle name="20% - Accent2 18 4 3 2" xfId="42098"/>
    <cellStyle name="20% - Accent2 18 4 4" xfId="30403"/>
    <cellStyle name="20% - Accent2 18 5" xfId="8052"/>
    <cellStyle name="20% - Accent2 18 5 2" xfId="13914"/>
    <cellStyle name="20% - Accent2 18 5 2 2" xfId="25643"/>
    <cellStyle name="20% - Accent2 18 5 2 2 2" xfId="49052"/>
    <cellStyle name="20% - Accent2 18 5 2 3" xfId="37353"/>
    <cellStyle name="20% - Accent2 18 5 3" xfId="19809"/>
    <cellStyle name="20% - Accent2 18 5 3 2" xfId="43218"/>
    <cellStyle name="20% - Accent2 18 5 4" xfId="31523"/>
    <cellStyle name="20% - Accent2 18 6" xfId="9136"/>
    <cellStyle name="20% - Accent2 18 6 2" xfId="20897"/>
    <cellStyle name="20% - Accent2 18 6 2 2" xfId="44306"/>
    <cellStyle name="20% - Accent2 18 6 3" xfId="32607"/>
    <cellStyle name="20% - Accent2 18 7" xfId="15063"/>
    <cellStyle name="20% - Accent2 18 7 2" xfId="38472"/>
    <cellStyle name="20% - Accent2 18 8" xfId="26777"/>
    <cellStyle name="20% - Accent2 19" xfId="3531"/>
    <cellStyle name="20% - Accent2 19 2" xfId="9407"/>
    <cellStyle name="20% - Accent2 19 2 2" xfId="21138"/>
    <cellStyle name="20% - Accent2 19 2 2 2" xfId="44547"/>
    <cellStyle name="20% - Accent2 19 2 3" xfId="32848"/>
    <cellStyle name="20% - Accent2 19 3" xfId="15304"/>
    <cellStyle name="20% - Accent2 19 3 2" xfId="38713"/>
    <cellStyle name="20% - Accent2 19 4" xfId="27018"/>
    <cellStyle name="20% - Accent2 2" xfId="135"/>
    <cellStyle name="20% - Accent2 2 2" xfId="136"/>
    <cellStyle name="20% - Accent2 2 2 2" xfId="137"/>
    <cellStyle name="20% - Accent2 2 2_Annað b. sparifé" xfId="138"/>
    <cellStyle name="20% - Accent2 2 3" xfId="139"/>
    <cellStyle name="20% - Accent2 2_Annað b. sparifé" xfId="140"/>
    <cellStyle name="20% - Accent2 20" xfId="4767"/>
    <cellStyle name="20% - Accent2 20 2" xfId="10635"/>
    <cellStyle name="20% - Accent2 20 2 2" xfId="22364"/>
    <cellStyle name="20% - Accent2 20 2 2 2" xfId="45773"/>
    <cellStyle name="20% - Accent2 20 2 3" xfId="34074"/>
    <cellStyle name="20% - Accent2 20 3" xfId="16530"/>
    <cellStyle name="20% - Accent2 20 3 2" xfId="39939"/>
    <cellStyle name="20% - Accent2 20 4" xfId="28244"/>
    <cellStyle name="20% - Accent2 21" xfId="5933"/>
    <cellStyle name="20% - Accent2 21 2" xfId="11801"/>
    <cellStyle name="20% - Accent2 21 2 2" xfId="23530"/>
    <cellStyle name="20% - Accent2 21 2 2 2" xfId="46939"/>
    <cellStyle name="20% - Accent2 21 2 3" xfId="35240"/>
    <cellStyle name="20% - Accent2 21 3" xfId="17696"/>
    <cellStyle name="20% - Accent2 21 3 2" xfId="41105"/>
    <cellStyle name="20% - Accent2 21 4" xfId="29410"/>
    <cellStyle name="20% - Accent2 22" xfId="7060"/>
    <cellStyle name="20% - Accent2 22 2" xfId="12922"/>
    <cellStyle name="20% - Accent2 22 2 2" xfId="24651"/>
    <cellStyle name="20% - Accent2 22 2 2 2" xfId="48060"/>
    <cellStyle name="20% - Accent2 22 2 3" xfId="36361"/>
    <cellStyle name="20% - Accent2 22 3" xfId="18817"/>
    <cellStyle name="20% - Accent2 22 3 2" xfId="42226"/>
    <cellStyle name="20% - Accent2 22 4" xfId="30531"/>
    <cellStyle name="20% - Accent2 23" xfId="8145"/>
    <cellStyle name="20% - Accent2 23 2" xfId="19906"/>
    <cellStyle name="20% - Accent2 23 2 2" xfId="43315"/>
    <cellStyle name="20% - Accent2 23 3" xfId="31616"/>
    <cellStyle name="20% - Accent2 24" xfId="14072"/>
    <cellStyle name="20% - Accent2 24 2" xfId="37481"/>
    <cellStyle name="20% - Accent2 25" xfId="25786"/>
    <cellStyle name="20% - Accent2 3" xfId="141"/>
    <cellStyle name="20% - Accent2 3 2" xfId="142"/>
    <cellStyle name="20% - Accent2 3_Annað b. sparifé" xfId="143"/>
    <cellStyle name="20% - Accent2 4" xfId="144"/>
    <cellStyle name="20% - Accent2 4 2" xfId="145"/>
    <cellStyle name="20% - Accent2 4 2 2" xfId="146"/>
    <cellStyle name="20% - Accent2 4 2_Annað b. sparifé" xfId="147"/>
    <cellStyle name="20% - Accent2 4 3" xfId="148"/>
    <cellStyle name="20% - Accent2 4_Annað b. sparifé" xfId="149"/>
    <cellStyle name="20% - Accent2 5" xfId="150"/>
    <cellStyle name="20% - Accent2 5 2" xfId="151"/>
    <cellStyle name="20% - Accent2 5_Annað b. sparifé" xfId="152"/>
    <cellStyle name="20% - Accent2 6" xfId="153"/>
    <cellStyle name="20% - Accent2 6 2" xfId="154"/>
    <cellStyle name="20% - Accent2 6_Annað b. sparifé" xfId="155"/>
    <cellStyle name="20% - Accent2 7" xfId="156"/>
    <cellStyle name="20% - Accent2 7 2" xfId="157"/>
    <cellStyle name="20% - Accent2 7_Annað b. sparifé" xfId="158"/>
    <cellStyle name="20% - Accent2 8" xfId="159"/>
    <cellStyle name="20% - Accent2 8 2" xfId="160"/>
    <cellStyle name="20% - Accent2 8_Annað b. sparifé" xfId="161"/>
    <cellStyle name="20% - Accent2 9" xfId="162"/>
    <cellStyle name="20% - Accent2 9 2" xfId="163"/>
    <cellStyle name="20% - Accent2 9_Annað b. sparifé" xfId="164"/>
    <cellStyle name="20% - Accent3" xfId="75" builtinId="38" customBuiltin="1"/>
    <cellStyle name="20% - Accent3 10" xfId="2199"/>
    <cellStyle name="20% - Accent3 10 2" xfId="3565"/>
    <cellStyle name="20% - Accent3 10 2 2" xfId="9438"/>
    <cellStyle name="20% - Accent3 10 2 2 2" xfId="21167"/>
    <cellStyle name="20% - Accent3 10 2 2 2 2" xfId="44576"/>
    <cellStyle name="20% - Accent3 10 2 2 3" xfId="32877"/>
    <cellStyle name="20% - Accent3 10 2 3" xfId="15333"/>
    <cellStyle name="20% - Accent3 10 2 3 2" xfId="38742"/>
    <cellStyle name="20% - Accent3 10 2 4" xfId="27047"/>
    <cellStyle name="20% - Accent3 10 3" xfId="4790"/>
    <cellStyle name="20% - Accent3 10 3 2" xfId="10658"/>
    <cellStyle name="20% - Accent3 10 3 2 2" xfId="22387"/>
    <cellStyle name="20% - Accent3 10 3 2 2 2" xfId="45796"/>
    <cellStyle name="20% - Accent3 10 3 2 3" xfId="34097"/>
    <cellStyle name="20% - Accent3 10 3 3" xfId="16553"/>
    <cellStyle name="20% - Accent3 10 3 3 2" xfId="39962"/>
    <cellStyle name="20% - Accent3 10 3 4" xfId="28267"/>
    <cellStyle name="20% - Accent3 10 4" xfId="5953"/>
    <cellStyle name="20% - Accent3 10 4 2" xfId="11821"/>
    <cellStyle name="20% - Accent3 10 4 2 2" xfId="23550"/>
    <cellStyle name="20% - Accent3 10 4 2 2 2" xfId="46959"/>
    <cellStyle name="20% - Accent3 10 4 2 3" xfId="35260"/>
    <cellStyle name="20% - Accent3 10 4 3" xfId="17716"/>
    <cellStyle name="20% - Accent3 10 4 3 2" xfId="41125"/>
    <cellStyle name="20% - Accent3 10 4 4" xfId="29430"/>
    <cellStyle name="20% - Accent3 10 5" xfId="7080"/>
    <cellStyle name="20% - Accent3 10 5 2" xfId="12942"/>
    <cellStyle name="20% - Accent3 10 5 2 2" xfId="24671"/>
    <cellStyle name="20% - Accent3 10 5 2 2 2" xfId="48080"/>
    <cellStyle name="20% - Accent3 10 5 2 3" xfId="36381"/>
    <cellStyle name="20% - Accent3 10 5 3" xfId="18837"/>
    <cellStyle name="20% - Accent3 10 5 3 2" xfId="42246"/>
    <cellStyle name="20% - Accent3 10 5 4" xfId="30551"/>
    <cellStyle name="20% - Accent3 10 6" xfId="8164"/>
    <cellStyle name="20% - Accent3 10 6 2" xfId="19925"/>
    <cellStyle name="20% - Accent3 10 6 2 2" xfId="43334"/>
    <cellStyle name="20% - Accent3 10 6 3" xfId="31635"/>
    <cellStyle name="20% - Accent3 10 7" xfId="14091"/>
    <cellStyle name="20% - Accent3 10 7 2" xfId="37500"/>
    <cellStyle name="20% - Accent3 10 8" xfId="25805"/>
    <cellStyle name="20% - Accent3 11" xfId="2464"/>
    <cellStyle name="20% - Accent3 11 2" xfId="3733"/>
    <cellStyle name="20% - Accent3 11 2 2" xfId="9601"/>
    <cellStyle name="20% - Accent3 11 2 2 2" xfId="21330"/>
    <cellStyle name="20% - Accent3 11 2 2 2 2" xfId="44739"/>
    <cellStyle name="20% - Accent3 11 2 2 3" xfId="33040"/>
    <cellStyle name="20% - Accent3 11 2 3" xfId="15496"/>
    <cellStyle name="20% - Accent3 11 2 3 2" xfId="38905"/>
    <cellStyle name="20% - Accent3 11 2 4" xfId="27210"/>
    <cellStyle name="20% - Accent3 11 3" xfId="4952"/>
    <cellStyle name="20% - Accent3 11 3 2" xfId="10820"/>
    <cellStyle name="20% - Accent3 11 3 2 2" xfId="22549"/>
    <cellStyle name="20% - Accent3 11 3 2 2 2" xfId="45958"/>
    <cellStyle name="20% - Accent3 11 3 2 3" xfId="34259"/>
    <cellStyle name="20% - Accent3 11 3 3" xfId="16715"/>
    <cellStyle name="20% - Accent3 11 3 3 2" xfId="40124"/>
    <cellStyle name="20% - Accent3 11 3 4" xfId="28429"/>
    <cellStyle name="20% - Accent3 11 4" xfId="6116"/>
    <cellStyle name="20% - Accent3 11 4 2" xfId="11984"/>
    <cellStyle name="20% - Accent3 11 4 2 2" xfId="23713"/>
    <cellStyle name="20% - Accent3 11 4 2 2 2" xfId="47122"/>
    <cellStyle name="20% - Accent3 11 4 2 3" xfId="35423"/>
    <cellStyle name="20% - Accent3 11 4 3" xfId="17879"/>
    <cellStyle name="20% - Accent3 11 4 3 2" xfId="41288"/>
    <cellStyle name="20% - Accent3 11 4 4" xfId="29593"/>
    <cellStyle name="20% - Accent3 11 5" xfId="7242"/>
    <cellStyle name="20% - Accent3 11 5 2" xfId="13104"/>
    <cellStyle name="20% - Accent3 11 5 2 2" xfId="24833"/>
    <cellStyle name="20% - Accent3 11 5 2 2 2" xfId="48242"/>
    <cellStyle name="20% - Accent3 11 5 2 3" xfId="36543"/>
    <cellStyle name="20% - Accent3 11 5 3" xfId="18999"/>
    <cellStyle name="20% - Accent3 11 5 3 2" xfId="42408"/>
    <cellStyle name="20% - Accent3 11 5 4" xfId="30713"/>
    <cellStyle name="20% - Accent3 11 6" xfId="8326"/>
    <cellStyle name="20% - Accent3 11 6 2" xfId="20087"/>
    <cellStyle name="20% - Accent3 11 6 2 2" xfId="43496"/>
    <cellStyle name="20% - Accent3 11 6 3" xfId="31797"/>
    <cellStyle name="20% - Accent3 11 7" xfId="14253"/>
    <cellStyle name="20% - Accent3 11 7 2" xfId="37662"/>
    <cellStyle name="20% - Accent3 11 8" xfId="25967"/>
    <cellStyle name="20% - Accent3 12" xfId="2681"/>
    <cellStyle name="20% - Accent3 12 2" xfId="3950"/>
    <cellStyle name="20% - Accent3 12 2 2" xfId="9818"/>
    <cellStyle name="20% - Accent3 12 2 2 2" xfId="21547"/>
    <cellStyle name="20% - Accent3 12 2 2 2 2" xfId="44956"/>
    <cellStyle name="20% - Accent3 12 2 2 3" xfId="33257"/>
    <cellStyle name="20% - Accent3 12 2 3" xfId="15713"/>
    <cellStyle name="20% - Accent3 12 2 3 2" xfId="39122"/>
    <cellStyle name="20% - Accent3 12 2 4" xfId="27427"/>
    <cellStyle name="20% - Accent3 12 3" xfId="5169"/>
    <cellStyle name="20% - Accent3 12 3 2" xfId="11037"/>
    <cellStyle name="20% - Accent3 12 3 2 2" xfId="22766"/>
    <cellStyle name="20% - Accent3 12 3 2 2 2" xfId="46175"/>
    <cellStyle name="20% - Accent3 12 3 2 3" xfId="34476"/>
    <cellStyle name="20% - Accent3 12 3 3" xfId="16932"/>
    <cellStyle name="20% - Accent3 12 3 3 2" xfId="40341"/>
    <cellStyle name="20% - Accent3 12 3 4" xfId="28646"/>
    <cellStyle name="20% - Accent3 12 4" xfId="6333"/>
    <cellStyle name="20% - Accent3 12 4 2" xfId="12201"/>
    <cellStyle name="20% - Accent3 12 4 2 2" xfId="23930"/>
    <cellStyle name="20% - Accent3 12 4 2 2 2" xfId="47339"/>
    <cellStyle name="20% - Accent3 12 4 2 3" xfId="35640"/>
    <cellStyle name="20% - Accent3 12 4 3" xfId="18096"/>
    <cellStyle name="20% - Accent3 12 4 3 2" xfId="41505"/>
    <cellStyle name="20% - Accent3 12 4 4" xfId="29810"/>
    <cellStyle name="20% - Accent3 12 5" xfId="7459"/>
    <cellStyle name="20% - Accent3 12 5 2" xfId="13321"/>
    <cellStyle name="20% - Accent3 12 5 2 2" xfId="25050"/>
    <cellStyle name="20% - Accent3 12 5 2 2 2" xfId="48459"/>
    <cellStyle name="20% - Accent3 12 5 2 3" xfId="36760"/>
    <cellStyle name="20% - Accent3 12 5 3" xfId="19216"/>
    <cellStyle name="20% - Accent3 12 5 3 2" xfId="42625"/>
    <cellStyle name="20% - Accent3 12 5 4" xfId="30930"/>
    <cellStyle name="20% - Accent3 12 6" xfId="8543"/>
    <cellStyle name="20% - Accent3 12 6 2" xfId="20304"/>
    <cellStyle name="20% - Accent3 12 6 2 2" xfId="43713"/>
    <cellStyle name="20% - Accent3 12 6 3" xfId="32014"/>
    <cellStyle name="20% - Accent3 12 7" xfId="14470"/>
    <cellStyle name="20% - Accent3 12 7 2" xfId="37879"/>
    <cellStyle name="20% - Accent3 12 8" xfId="26184"/>
    <cellStyle name="20% - Accent3 13" xfId="2794"/>
    <cellStyle name="20% - Accent3 13 2" xfId="4063"/>
    <cellStyle name="20% - Accent3 13 2 2" xfId="9931"/>
    <cellStyle name="20% - Accent3 13 2 2 2" xfId="21660"/>
    <cellStyle name="20% - Accent3 13 2 2 2 2" xfId="45069"/>
    <cellStyle name="20% - Accent3 13 2 2 3" xfId="33370"/>
    <cellStyle name="20% - Accent3 13 2 3" xfId="15826"/>
    <cellStyle name="20% - Accent3 13 2 3 2" xfId="39235"/>
    <cellStyle name="20% - Accent3 13 2 4" xfId="27540"/>
    <cellStyle name="20% - Accent3 13 3" xfId="5282"/>
    <cellStyle name="20% - Accent3 13 3 2" xfId="11150"/>
    <cellStyle name="20% - Accent3 13 3 2 2" xfId="22879"/>
    <cellStyle name="20% - Accent3 13 3 2 2 2" xfId="46288"/>
    <cellStyle name="20% - Accent3 13 3 2 3" xfId="34589"/>
    <cellStyle name="20% - Accent3 13 3 3" xfId="17045"/>
    <cellStyle name="20% - Accent3 13 3 3 2" xfId="40454"/>
    <cellStyle name="20% - Accent3 13 3 4" xfId="28759"/>
    <cellStyle name="20% - Accent3 13 4" xfId="6446"/>
    <cellStyle name="20% - Accent3 13 4 2" xfId="12314"/>
    <cellStyle name="20% - Accent3 13 4 2 2" xfId="24043"/>
    <cellStyle name="20% - Accent3 13 4 2 2 2" xfId="47452"/>
    <cellStyle name="20% - Accent3 13 4 2 3" xfId="35753"/>
    <cellStyle name="20% - Accent3 13 4 3" xfId="18209"/>
    <cellStyle name="20% - Accent3 13 4 3 2" xfId="41618"/>
    <cellStyle name="20% - Accent3 13 4 4" xfId="29923"/>
    <cellStyle name="20% - Accent3 13 5" xfId="7572"/>
    <cellStyle name="20% - Accent3 13 5 2" xfId="13434"/>
    <cellStyle name="20% - Accent3 13 5 2 2" xfId="25163"/>
    <cellStyle name="20% - Accent3 13 5 2 2 2" xfId="48572"/>
    <cellStyle name="20% - Accent3 13 5 2 3" xfId="36873"/>
    <cellStyle name="20% - Accent3 13 5 3" xfId="19329"/>
    <cellStyle name="20% - Accent3 13 5 3 2" xfId="42738"/>
    <cellStyle name="20% - Accent3 13 5 4" xfId="31043"/>
    <cellStyle name="20% - Accent3 13 6" xfId="8656"/>
    <cellStyle name="20% - Accent3 13 6 2" xfId="20417"/>
    <cellStyle name="20% - Accent3 13 6 2 2" xfId="43826"/>
    <cellStyle name="20% - Accent3 13 6 3" xfId="32127"/>
    <cellStyle name="20% - Accent3 13 7" xfId="14583"/>
    <cellStyle name="20% - Accent3 13 7 2" xfId="37992"/>
    <cellStyle name="20% - Accent3 13 8" xfId="26297"/>
    <cellStyle name="20% - Accent3 14" xfId="2884"/>
    <cellStyle name="20% - Accent3 14 2" xfId="4153"/>
    <cellStyle name="20% - Accent3 14 2 2" xfId="10021"/>
    <cellStyle name="20% - Accent3 14 2 2 2" xfId="21750"/>
    <cellStyle name="20% - Accent3 14 2 2 2 2" xfId="45159"/>
    <cellStyle name="20% - Accent3 14 2 2 3" xfId="33460"/>
    <cellStyle name="20% - Accent3 14 2 3" xfId="15916"/>
    <cellStyle name="20% - Accent3 14 2 3 2" xfId="39325"/>
    <cellStyle name="20% - Accent3 14 2 4" xfId="27630"/>
    <cellStyle name="20% - Accent3 14 3" xfId="5372"/>
    <cellStyle name="20% - Accent3 14 3 2" xfId="11240"/>
    <cellStyle name="20% - Accent3 14 3 2 2" xfId="22969"/>
    <cellStyle name="20% - Accent3 14 3 2 2 2" xfId="46378"/>
    <cellStyle name="20% - Accent3 14 3 2 3" xfId="34679"/>
    <cellStyle name="20% - Accent3 14 3 3" xfId="17135"/>
    <cellStyle name="20% - Accent3 14 3 3 2" xfId="40544"/>
    <cellStyle name="20% - Accent3 14 3 4" xfId="28849"/>
    <cellStyle name="20% - Accent3 14 4" xfId="6536"/>
    <cellStyle name="20% - Accent3 14 4 2" xfId="12404"/>
    <cellStyle name="20% - Accent3 14 4 2 2" xfId="24133"/>
    <cellStyle name="20% - Accent3 14 4 2 2 2" xfId="47542"/>
    <cellStyle name="20% - Accent3 14 4 2 3" xfId="35843"/>
    <cellStyle name="20% - Accent3 14 4 3" xfId="18299"/>
    <cellStyle name="20% - Accent3 14 4 3 2" xfId="41708"/>
    <cellStyle name="20% - Accent3 14 4 4" xfId="30013"/>
    <cellStyle name="20% - Accent3 14 5" xfId="7662"/>
    <cellStyle name="20% - Accent3 14 5 2" xfId="13524"/>
    <cellStyle name="20% - Accent3 14 5 2 2" xfId="25253"/>
    <cellStyle name="20% - Accent3 14 5 2 2 2" xfId="48662"/>
    <cellStyle name="20% - Accent3 14 5 2 3" xfId="36963"/>
    <cellStyle name="20% - Accent3 14 5 3" xfId="19419"/>
    <cellStyle name="20% - Accent3 14 5 3 2" xfId="42828"/>
    <cellStyle name="20% - Accent3 14 5 4" xfId="31133"/>
    <cellStyle name="20% - Accent3 14 6" xfId="8746"/>
    <cellStyle name="20% - Accent3 14 6 2" xfId="20507"/>
    <cellStyle name="20% - Accent3 14 6 2 2" xfId="43916"/>
    <cellStyle name="20% - Accent3 14 6 3" xfId="32217"/>
    <cellStyle name="20% - Accent3 14 7" xfId="14673"/>
    <cellStyle name="20% - Accent3 14 7 2" xfId="38082"/>
    <cellStyle name="20% - Accent3 14 8" xfId="26387"/>
    <cellStyle name="20% - Accent3 15" xfId="2977"/>
    <cellStyle name="20% - Accent3 15 2" xfId="4242"/>
    <cellStyle name="20% - Accent3 15 2 2" xfId="10110"/>
    <cellStyle name="20% - Accent3 15 2 2 2" xfId="21839"/>
    <cellStyle name="20% - Accent3 15 2 2 2 2" xfId="45248"/>
    <cellStyle name="20% - Accent3 15 2 2 3" xfId="33549"/>
    <cellStyle name="20% - Accent3 15 2 3" xfId="16005"/>
    <cellStyle name="20% - Accent3 15 2 3 2" xfId="39414"/>
    <cellStyle name="20% - Accent3 15 2 4" xfId="27719"/>
    <cellStyle name="20% - Accent3 15 3" xfId="5460"/>
    <cellStyle name="20% - Accent3 15 3 2" xfId="11328"/>
    <cellStyle name="20% - Accent3 15 3 2 2" xfId="23057"/>
    <cellStyle name="20% - Accent3 15 3 2 2 2" xfId="46466"/>
    <cellStyle name="20% - Accent3 15 3 2 3" xfId="34767"/>
    <cellStyle name="20% - Accent3 15 3 3" xfId="17223"/>
    <cellStyle name="20% - Accent3 15 3 3 2" xfId="40632"/>
    <cellStyle name="20% - Accent3 15 3 4" xfId="28937"/>
    <cellStyle name="20% - Accent3 15 4" xfId="6624"/>
    <cellStyle name="20% - Accent3 15 4 2" xfId="12492"/>
    <cellStyle name="20% - Accent3 15 4 2 2" xfId="24221"/>
    <cellStyle name="20% - Accent3 15 4 2 2 2" xfId="47630"/>
    <cellStyle name="20% - Accent3 15 4 2 3" xfId="35931"/>
    <cellStyle name="20% - Accent3 15 4 3" xfId="18387"/>
    <cellStyle name="20% - Accent3 15 4 3 2" xfId="41796"/>
    <cellStyle name="20% - Accent3 15 4 4" xfId="30101"/>
    <cellStyle name="20% - Accent3 15 5" xfId="7750"/>
    <cellStyle name="20% - Accent3 15 5 2" xfId="13612"/>
    <cellStyle name="20% - Accent3 15 5 2 2" xfId="25341"/>
    <cellStyle name="20% - Accent3 15 5 2 2 2" xfId="48750"/>
    <cellStyle name="20% - Accent3 15 5 2 3" xfId="37051"/>
    <cellStyle name="20% - Accent3 15 5 3" xfId="19507"/>
    <cellStyle name="20% - Accent3 15 5 3 2" xfId="42916"/>
    <cellStyle name="20% - Accent3 15 5 4" xfId="31221"/>
    <cellStyle name="20% - Accent3 15 6" xfId="8834"/>
    <cellStyle name="20% - Accent3 15 6 2" xfId="20595"/>
    <cellStyle name="20% - Accent3 15 6 2 2" xfId="44004"/>
    <cellStyle name="20% - Accent3 15 6 3" xfId="32305"/>
    <cellStyle name="20% - Accent3 15 7" xfId="14761"/>
    <cellStyle name="20% - Accent3 15 7 2" xfId="38170"/>
    <cellStyle name="20% - Accent3 15 8" xfId="26475"/>
    <cellStyle name="20% - Accent3 16" xfId="3085"/>
    <cellStyle name="20% - Accent3 16 2" xfId="4350"/>
    <cellStyle name="20% - Accent3 16 2 2" xfId="10218"/>
    <cellStyle name="20% - Accent3 16 2 2 2" xfId="21947"/>
    <cellStyle name="20% - Accent3 16 2 2 2 2" xfId="45356"/>
    <cellStyle name="20% - Accent3 16 2 2 3" xfId="33657"/>
    <cellStyle name="20% - Accent3 16 2 3" xfId="16113"/>
    <cellStyle name="20% - Accent3 16 2 3 2" xfId="39522"/>
    <cellStyle name="20% - Accent3 16 2 4" xfId="27827"/>
    <cellStyle name="20% - Accent3 16 3" xfId="5567"/>
    <cellStyle name="20% - Accent3 16 3 2" xfId="11435"/>
    <cellStyle name="20% - Accent3 16 3 2 2" xfId="23164"/>
    <cellStyle name="20% - Accent3 16 3 2 2 2" xfId="46573"/>
    <cellStyle name="20% - Accent3 16 3 2 3" xfId="34874"/>
    <cellStyle name="20% - Accent3 16 3 3" xfId="17330"/>
    <cellStyle name="20% - Accent3 16 3 3 2" xfId="40739"/>
    <cellStyle name="20% - Accent3 16 3 4" xfId="29044"/>
    <cellStyle name="20% - Accent3 16 4" xfId="6731"/>
    <cellStyle name="20% - Accent3 16 4 2" xfId="12599"/>
    <cellStyle name="20% - Accent3 16 4 2 2" xfId="24328"/>
    <cellStyle name="20% - Accent3 16 4 2 2 2" xfId="47737"/>
    <cellStyle name="20% - Accent3 16 4 2 3" xfId="36038"/>
    <cellStyle name="20% - Accent3 16 4 3" xfId="18494"/>
    <cellStyle name="20% - Accent3 16 4 3 2" xfId="41903"/>
    <cellStyle name="20% - Accent3 16 4 4" xfId="30208"/>
    <cellStyle name="20% - Accent3 16 5" xfId="7857"/>
    <cellStyle name="20% - Accent3 16 5 2" xfId="13719"/>
    <cellStyle name="20% - Accent3 16 5 2 2" xfId="25448"/>
    <cellStyle name="20% - Accent3 16 5 2 2 2" xfId="48857"/>
    <cellStyle name="20% - Accent3 16 5 2 3" xfId="37158"/>
    <cellStyle name="20% - Accent3 16 5 3" xfId="19614"/>
    <cellStyle name="20% - Accent3 16 5 3 2" xfId="43023"/>
    <cellStyle name="20% - Accent3 16 5 4" xfId="31328"/>
    <cellStyle name="20% - Accent3 16 6" xfId="8941"/>
    <cellStyle name="20% - Accent3 16 6 2" xfId="20702"/>
    <cellStyle name="20% - Accent3 16 6 2 2" xfId="44111"/>
    <cellStyle name="20% - Accent3 16 6 3" xfId="32412"/>
    <cellStyle name="20% - Accent3 16 7" xfId="14868"/>
    <cellStyle name="20% - Accent3 16 7 2" xfId="38277"/>
    <cellStyle name="20% - Accent3 16 8" xfId="26582"/>
    <cellStyle name="20% - Accent3 17" xfId="3192"/>
    <cellStyle name="20% - Accent3 17 2" xfId="4457"/>
    <cellStyle name="20% - Accent3 17 2 2" xfId="10325"/>
    <cellStyle name="20% - Accent3 17 2 2 2" xfId="22054"/>
    <cellStyle name="20% - Accent3 17 2 2 2 2" xfId="45463"/>
    <cellStyle name="20% - Accent3 17 2 2 3" xfId="33764"/>
    <cellStyle name="20% - Accent3 17 2 3" xfId="16220"/>
    <cellStyle name="20% - Accent3 17 2 3 2" xfId="39629"/>
    <cellStyle name="20% - Accent3 17 2 4" xfId="27934"/>
    <cellStyle name="20% - Accent3 17 3" xfId="5674"/>
    <cellStyle name="20% - Accent3 17 3 2" xfId="11542"/>
    <cellStyle name="20% - Accent3 17 3 2 2" xfId="23271"/>
    <cellStyle name="20% - Accent3 17 3 2 2 2" xfId="46680"/>
    <cellStyle name="20% - Accent3 17 3 2 3" xfId="34981"/>
    <cellStyle name="20% - Accent3 17 3 3" xfId="17437"/>
    <cellStyle name="20% - Accent3 17 3 3 2" xfId="40846"/>
    <cellStyle name="20% - Accent3 17 3 4" xfId="29151"/>
    <cellStyle name="20% - Accent3 17 4" xfId="6838"/>
    <cellStyle name="20% - Accent3 17 4 2" xfId="12706"/>
    <cellStyle name="20% - Accent3 17 4 2 2" xfId="24435"/>
    <cellStyle name="20% - Accent3 17 4 2 2 2" xfId="47844"/>
    <cellStyle name="20% - Accent3 17 4 2 3" xfId="36145"/>
    <cellStyle name="20% - Accent3 17 4 3" xfId="18601"/>
    <cellStyle name="20% - Accent3 17 4 3 2" xfId="42010"/>
    <cellStyle name="20% - Accent3 17 4 4" xfId="30315"/>
    <cellStyle name="20% - Accent3 17 5" xfId="7964"/>
    <cellStyle name="20% - Accent3 17 5 2" xfId="13826"/>
    <cellStyle name="20% - Accent3 17 5 2 2" xfId="25555"/>
    <cellStyle name="20% - Accent3 17 5 2 2 2" xfId="48964"/>
    <cellStyle name="20% - Accent3 17 5 2 3" xfId="37265"/>
    <cellStyle name="20% - Accent3 17 5 3" xfId="19721"/>
    <cellStyle name="20% - Accent3 17 5 3 2" xfId="43130"/>
    <cellStyle name="20% - Accent3 17 5 4" xfId="31435"/>
    <cellStyle name="20% - Accent3 17 6" xfId="9048"/>
    <cellStyle name="20% - Accent3 17 6 2" xfId="20809"/>
    <cellStyle name="20% - Accent3 17 6 2 2" xfId="44218"/>
    <cellStyle name="20% - Accent3 17 6 3" xfId="32519"/>
    <cellStyle name="20% - Accent3 17 7" xfId="14975"/>
    <cellStyle name="20% - Accent3 17 7 2" xfId="38384"/>
    <cellStyle name="20% - Accent3 17 8" xfId="26689"/>
    <cellStyle name="20% - Accent3 18" xfId="3282"/>
    <cellStyle name="20% - Accent3 18 2" xfId="4547"/>
    <cellStyle name="20% - Accent3 18 2 2" xfId="10415"/>
    <cellStyle name="20% - Accent3 18 2 2 2" xfId="22144"/>
    <cellStyle name="20% - Accent3 18 2 2 2 2" xfId="45553"/>
    <cellStyle name="20% - Accent3 18 2 2 3" xfId="33854"/>
    <cellStyle name="20% - Accent3 18 2 3" xfId="16310"/>
    <cellStyle name="20% - Accent3 18 2 3 2" xfId="39719"/>
    <cellStyle name="20% - Accent3 18 2 4" xfId="28024"/>
    <cellStyle name="20% - Accent3 18 3" xfId="5764"/>
    <cellStyle name="20% - Accent3 18 3 2" xfId="11632"/>
    <cellStyle name="20% - Accent3 18 3 2 2" xfId="23361"/>
    <cellStyle name="20% - Accent3 18 3 2 2 2" xfId="46770"/>
    <cellStyle name="20% - Accent3 18 3 2 3" xfId="35071"/>
    <cellStyle name="20% - Accent3 18 3 3" xfId="17527"/>
    <cellStyle name="20% - Accent3 18 3 3 2" xfId="40936"/>
    <cellStyle name="20% - Accent3 18 3 4" xfId="29241"/>
    <cellStyle name="20% - Accent3 18 4" xfId="6928"/>
    <cellStyle name="20% - Accent3 18 4 2" xfId="12796"/>
    <cellStyle name="20% - Accent3 18 4 2 2" xfId="24525"/>
    <cellStyle name="20% - Accent3 18 4 2 2 2" xfId="47934"/>
    <cellStyle name="20% - Accent3 18 4 2 3" xfId="36235"/>
    <cellStyle name="20% - Accent3 18 4 3" xfId="18691"/>
    <cellStyle name="20% - Accent3 18 4 3 2" xfId="42100"/>
    <cellStyle name="20% - Accent3 18 4 4" xfId="30405"/>
    <cellStyle name="20% - Accent3 18 5" xfId="8054"/>
    <cellStyle name="20% - Accent3 18 5 2" xfId="13916"/>
    <cellStyle name="20% - Accent3 18 5 2 2" xfId="25645"/>
    <cellStyle name="20% - Accent3 18 5 2 2 2" xfId="49054"/>
    <cellStyle name="20% - Accent3 18 5 2 3" xfId="37355"/>
    <cellStyle name="20% - Accent3 18 5 3" xfId="19811"/>
    <cellStyle name="20% - Accent3 18 5 3 2" xfId="43220"/>
    <cellStyle name="20% - Accent3 18 5 4" xfId="31525"/>
    <cellStyle name="20% - Accent3 18 6" xfId="9138"/>
    <cellStyle name="20% - Accent3 18 6 2" xfId="20899"/>
    <cellStyle name="20% - Accent3 18 6 2 2" xfId="44308"/>
    <cellStyle name="20% - Accent3 18 6 3" xfId="32609"/>
    <cellStyle name="20% - Accent3 18 7" xfId="15065"/>
    <cellStyle name="20% - Accent3 18 7 2" xfId="38474"/>
    <cellStyle name="20% - Accent3 18 8" xfId="26779"/>
    <cellStyle name="20% - Accent3 19" xfId="3533"/>
    <cellStyle name="20% - Accent3 19 2" xfId="9409"/>
    <cellStyle name="20% - Accent3 19 2 2" xfId="21140"/>
    <cellStyle name="20% - Accent3 19 2 2 2" xfId="44549"/>
    <cellStyle name="20% - Accent3 19 2 3" xfId="32850"/>
    <cellStyle name="20% - Accent3 19 3" xfId="15306"/>
    <cellStyle name="20% - Accent3 19 3 2" xfId="38715"/>
    <cellStyle name="20% - Accent3 19 4" xfId="27020"/>
    <cellStyle name="20% - Accent3 2" xfId="165"/>
    <cellStyle name="20% - Accent3 2 2" xfId="166"/>
    <cellStyle name="20% - Accent3 2 2 2" xfId="167"/>
    <cellStyle name="20% - Accent3 2 2_Annað b. sparifé" xfId="168"/>
    <cellStyle name="20% - Accent3 2 3" xfId="169"/>
    <cellStyle name="20% - Accent3 2_Annað b. sparifé" xfId="170"/>
    <cellStyle name="20% - Accent3 20" xfId="4769"/>
    <cellStyle name="20% - Accent3 20 2" xfId="10637"/>
    <cellStyle name="20% - Accent3 20 2 2" xfId="22366"/>
    <cellStyle name="20% - Accent3 20 2 2 2" xfId="45775"/>
    <cellStyle name="20% - Accent3 20 2 3" xfId="34076"/>
    <cellStyle name="20% - Accent3 20 3" xfId="16532"/>
    <cellStyle name="20% - Accent3 20 3 2" xfId="39941"/>
    <cellStyle name="20% - Accent3 20 4" xfId="28246"/>
    <cellStyle name="20% - Accent3 21" xfId="5935"/>
    <cellStyle name="20% - Accent3 21 2" xfId="11803"/>
    <cellStyle name="20% - Accent3 21 2 2" xfId="23532"/>
    <cellStyle name="20% - Accent3 21 2 2 2" xfId="46941"/>
    <cellStyle name="20% - Accent3 21 2 3" xfId="35242"/>
    <cellStyle name="20% - Accent3 21 3" xfId="17698"/>
    <cellStyle name="20% - Accent3 21 3 2" xfId="41107"/>
    <cellStyle name="20% - Accent3 21 4" xfId="29412"/>
    <cellStyle name="20% - Accent3 22" xfId="7062"/>
    <cellStyle name="20% - Accent3 22 2" xfId="12924"/>
    <cellStyle name="20% - Accent3 22 2 2" xfId="24653"/>
    <cellStyle name="20% - Accent3 22 2 2 2" xfId="48062"/>
    <cellStyle name="20% - Accent3 22 2 3" xfId="36363"/>
    <cellStyle name="20% - Accent3 22 3" xfId="18819"/>
    <cellStyle name="20% - Accent3 22 3 2" xfId="42228"/>
    <cellStyle name="20% - Accent3 22 4" xfId="30533"/>
    <cellStyle name="20% - Accent3 23" xfId="8147"/>
    <cellStyle name="20% - Accent3 23 2" xfId="19908"/>
    <cellStyle name="20% - Accent3 23 2 2" xfId="43317"/>
    <cellStyle name="20% - Accent3 23 3" xfId="31618"/>
    <cellStyle name="20% - Accent3 24" xfId="14074"/>
    <cellStyle name="20% - Accent3 24 2" xfId="37483"/>
    <cellStyle name="20% - Accent3 25" xfId="25788"/>
    <cellStyle name="20% - Accent3 3" xfId="171"/>
    <cellStyle name="20% - Accent3 3 2" xfId="172"/>
    <cellStyle name="20% - Accent3 3_Annað b. sparifé" xfId="173"/>
    <cellStyle name="20% - Accent3 4" xfId="174"/>
    <cellStyle name="20% - Accent3 4 2" xfId="175"/>
    <cellStyle name="20% - Accent3 4 2 2" xfId="176"/>
    <cellStyle name="20% - Accent3 4 2_Annað b. sparifé" xfId="177"/>
    <cellStyle name="20% - Accent3 4 3" xfId="178"/>
    <cellStyle name="20% - Accent3 4_Annað b. sparifé" xfId="179"/>
    <cellStyle name="20% - Accent3 5" xfId="180"/>
    <cellStyle name="20% - Accent3 5 2" xfId="181"/>
    <cellStyle name="20% - Accent3 5_Annað b. sparifé" xfId="182"/>
    <cellStyle name="20% - Accent3 6" xfId="183"/>
    <cellStyle name="20% - Accent3 6 2" xfId="184"/>
    <cellStyle name="20% - Accent3 6_Annað b. sparifé" xfId="185"/>
    <cellStyle name="20% - Accent3 7" xfId="186"/>
    <cellStyle name="20% - Accent3 7 2" xfId="187"/>
    <cellStyle name="20% - Accent3 7_Annað b. sparifé" xfId="188"/>
    <cellStyle name="20% - Accent3 8" xfId="189"/>
    <cellStyle name="20% - Accent3 8 2" xfId="190"/>
    <cellStyle name="20% - Accent3 8_Annað b. sparifé" xfId="191"/>
    <cellStyle name="20% - Accent3 9" xfId="192"/>
    <cellStyle name="20% - Accent3 9 2" xfId="193"/>
    <cellStyle name="20% - Accent3 9_Annað b. sparifé" xfId="194"/>
    <cellStyle name="20% - Accent4" xfId="79" builtinId="42" customBuiltin="1"/>
    <cellStyle name="20% - Accent4 10" xfId="2201"/>
    <cellStyle name="20% - Accent4 10 2" xfId="3567"/>
    <cellStyle name="20% - Accent4 10 2 2" xfId="9440"/>
    <cellStyle name="20% - Accent4 10 2 2 2" xfId="21169"/>
    <cellStyle name="20% - Accent4 10 2 2 2 2" xfId="44578"/>
    <cellStyle name="20% - Accent4 10 2 2 3" xfId="32879"/>
    <cellStyle name="20% - Accent4 10 2 3" xfId="15335"/>
    <cellStyle name="20% - Accent4 10 2 3 2" xfId="38744"/>
    <cellStyle name="20% - Accent4 10 2 4" xfId="27049"/>
    <cellStyle name="20% - Accent4 10 3" xfId="4792"/>
    <cellStyle name="20% - Accent4 10 3 2" xfId="10660"/>
    <cellStyle name="20% - Accent4 10 3 2 2" xfId="22389"/>
    <cellStyle name="20% - Accent4 10 3 2 2 2" xfId="45798"/>
    <cellStyle name="20% - Accent4 10 3 2 3" xfId="34099"/>
    <cellStyle name="20% - Accent4 10 3 3" xfId="16555"/>
    <cellStyle name="20% - Accent4 10 3 3 2" xfId="39964"/>
    <cellStyle name="20% - Accent4 10 3 4" xfId="28269"/>
    <cellStyle name="20% - Accent4 10 4" xfId="5955"/>
    <cellStyle name="20% - Accent4 10 4 2" xfId="11823"/>
    <cellStyle name="20% - Accent4 10 4 2 2" xfId="23552"/>
    <cellStyle name="20% - Accent4 10 4 2 2 2" xfId="46961"/>
    <cellStyle name="20% - Accent4 10 4 2 3" xfId="35262"/>
    <cellStyle name="20% - Accent4 10 4 3" xfId="17718"/>
    <cellStyle name="20% - Accent4 10 4 3 2" xfId="41127"/>
    <cellStyle name="20% - Accent4 10 4 4" xfId="29432"/>
    <cellStyle name="20% - Accent4 10 5" xfId="7082"/>
    <cellStyle name="20% - Accent4 10 5 2" xfId="12944"/>
    <cellStyle name="20% - Accent4 10 5 2 2" xfId="24673"/>
    <cellStyle name="20% - Accent4 10 5 2 2 2" xfId="48082"/>
    <cellStyle name="20% - Accent4 10 5 2 3" xfId="36383"/>
    <cellStyle name="20% - Accent4 10 5 3" xfId="18839"/>
    <cellStyle name="20% - Accent4 10 5 3 2" xfId="42248"/>
    <cellStyle name="20% - Accent4 10 5 4" xfId="30553"/>
    <cellStyle name="20% - Accent4 10 6" xfId="8166"/>
    <cellStyle name="20% - Accent4 10 6 2" xfId="19927"/>
    <cellStyle name="20% - Accent4 10 6 2 2" xfId="43336"/>
    <cellStyle name="20% - Accent4 10 6 3" xfId="31637"/>
    <cellStyle name="20% - Accent4 10 7" xfId="14093"/>
    <cellStyle name="20% - Accent4 10 7 2" xfId="37502"/>
    <cellStyle name="20% - Accent4 10 8" xfId="25807"/>
    <cellStyle name="20% - Accent4 11" xfId="2466"/>
    <cellStyle name="20% - Accent4 11 2" xfId="3735"/>
    <cellStyle name="20% - Accent4 11 2 2" xfId="9603"/>
    <cellStyle name="20% - Accent4 11 2 2 2" xfId="21332"/>
    <cellStyle name="20% - Accent4 11 2 2 2 2" xfId="44741"/>
    <cellStyle name="20% - Accent4 11 2 2 3" xfId="33042"/>
    <cellStyle name="20% - Accent4 11 2 3" xfId="15498"/>
    <cellStyle name="20% - Accent4 11 2 3 2" xfId="38907"/>
    <cellStyle name="20% - Accent4 11 2 4" xfId="27212"/>
    <cellStyle name="20% - Accent4 11 3" xfId="4954"/>
    <cellStyle name="20% - Accent4 11 3 2" xfId="10822"/>
    <cellStyle name="20% - Accent4 11 3 2 2" xfId="22551"/>
    <cellStyle name="20% - Accent4 11 3 2 2 2" xfId="45960"/>
    <cellStyle name="20% - Accent4 11 3 2 3" xfId="34261"/>
    <cellStyle name="20% - Accent4 11 3 3" xfId="16717"/>
    <cellStyle name="20% - Accent4 11 3 3 2" xfId="40126"/>
    <cellStyle name="20% - Accent4 11 3 4" xfId="28431"/>
    <cellStyle name="20% - Accent4 11 4" xfId="6118"/>
    <cellStyle name="20% - Accent4 11 4 2" xfId="11986"/>
    <cellStyle name="20% - Accent4 11 4 2 2" xfId="23715"/>
    <cellStyle name="20% - Accent4 11 4 2 2 2" xfId="47124"/>
    <cellStyle name="20% - Accent4 11 4 2 3" xfId="35425"/>
    <cellStyle name="20% - Accent4 11 4 3" xfId="17881"/>
    <cellStyle name="20% - Accent4 11 4 3 2" xfId="41290"/>
    <cellStyle name="20% - Accent4 11 4 4" xfId="29595"/>
    <cellStyle name="20% - Accent4 11 5" xfId="7244"/>
    <cellStyle name="20% - Accent4 11 5 2" xfId="13106"/>
    <cellStyle name="20% - Accent4 11 5 2 2" xfId="24835"/>
    <cellStyle name="20% - Accent4 11 5 2 2 2" xfId="48244"/>
    <cellStyle name="20% - Accent4 11 5 2 3" xfId="36545"/>
    <cellStyle name="20% - Accent4 11 5 3" xfId="19001"/>
    <cellStyle name="20% - Accent4 11 5 3 2" xfId="42410"/>
    <cellStyle name="20% - Accent4 11 5 4" xfId="30715"/>
    <cellStyle name="20% - Accent4 11 6" xfId="8328"/>
    <cellStyle name="20% - Accent4 11 6 2" xfId="20089"/>
    <cellStyle name="20% - Accent4 11 6 2 2" xfId="43498"/>
    <cellStyle name="20% - Accent4 11 6 3" xfId="31799"/>
    <cellStyle name="20% - Accent4 11 7" xfId="14255"/>
    <cellStyle name="20% - Accent4 11 7 2" xfId="37664"/>
    <cellStyle name="20% - Accent4 11 8" xfId="25969"/>
    <cellStyle name="20% - Accent4 12" xfId="2683"/>
    <cellStyle name="20% - Accent4 12 2" xfId="3952"/>
    <cellStyle name="20% - Accent4 12 2 2" xfId="9820"/>
    <cellStyle name="20% - Accent4 12 2 2 2" xfId="21549"/>
    <cellStyle name="20% - Accent4 12 2 2 2 2" xfId="44958"/>
    <cellStyle name="20% - Accent4 12 2 2 3" xfId="33259"/>
    <cellStyle name="20% - Accent4 12 2 3" xfId="15715"/>
    <cellStyle name="20% - Accent4 12 2 3 2" xfId="39124"/>
    <cellStyle name="20% - Accent4 12 2 4" xfId="27429"/>
    <cellStyle name="20% - Accent4 12 3" xfId="5171"/>
    <cellStyle name="20% - Accent4 12 3 2" xfId="11039"/>
    <cellStyle name="20% - Accent4 12 3 2 2" xfId="22768"/>
    <cellStyle name="20% - Accent4 12 3 2 2 2" xfId="46177"/>
    <cellStyle name="20% - Accent4 12 3 2 3" xfId="34478"/>
    <cellStyle name="20% - Accent4 12 3 3" xfId="16934"/>
    <cellStyle name="20% - Accent4 12 3 3 2" xfId="40343"/>
    <cellStyle name="20% - Accent4 12 3 4" xfId="28648"/>
    <cellStyle name="20% - Accent4 12 4" xfId="6335"/>
    <cellStyle name="20% - Accent4 12 4 2" xfId="12203"/>
    <cellStyle name="20% - Accent4 12 4 2 2" xfId="23932"/>
    <cellStyle name="20% - Accent4 12 4 2 2 2" xfId="47341"/>
    <cellStyle name="20% - Accent4 12 4 2 3" xfId="35642"/>
    <cellStyle name="20% - Accent4 12 4 3" xfId="18098"/>
    <cellStyle name="20% - Accent4 12 4 3 2" xfId="41507"/>
    <cellStyle name="20% - Accent4 12 4 4" xfId="29812"/>
    <cellStyle name="20% - Accent4 12 5" xfId="7461"/>
    <cellStyle name="20% - Accent4 12 5 2" xfId="13323"/>
    <cellStyle name="20% - Accent4 12 5 2 2" xfId="25052"/>
    <cellStyle name="20% - Accent4 12 5 2 2 2" xfId="48461"/>
    <cellStyle name="20% - Accent4 12 5 2 3" xfId="36762"/>
    <cellStyle name="20% - Accent4 12 5 3" xfId="19218"/>
    <cellStyle name="20% - Accent4 12 5 3 2" xfId="42627"/>
    <cellStyle name="20% - Accent4 12 5 4" xfId="30932"/>
    <cellStyle name="20% - Accent4 12 6" xfId="8545"/>
    <cellStyle name="20% - Accent4 12 6 2" xfId="20306"/>
    <cellStyle name="20% - Accent4 12 6 2 2" xfId="43715"/>
    <cellStyle name="20% - Accent4 12 6 3" xfId="32016"/>
    <cellStyle name="20% - Accent4 12 7" xfId="14472"/>
    <cellStyle name="20% - Accent4 12 7 2" xfId="37881"/>
    <cellStyle name="20% - Accent4 12 8" xfId="26186"/>
    <cellStyle name="20% - Accent4 13" xfId="2796"/>
    <cellStyle name="20% - Accent4 13 2" xfId="4065"/>
    <cellStyle name="20% - Accent4 13 2 2" xfId="9933"/>
    <cellStyle name="20% - Accent4 13 2 2 2" xfId="21662"/>
    <cellStyle name="20% - Accent4 13 2 2 2 2" xfId="45071"/>
    <cellStyle name="20% - Accent4 13 2 2 3" xfId="33372"/>
    <cellStyle name="20% - Accent4 13 2 3" xfId="15828"/>
    <cellStyle name="20% - Accent4 13 2 3 2" xfId="39237"/>
    <cellStyle name="20% - Accent4 13 2 4" xfId="27542"/>
    <cellStyle name="20% - Accent4 13 3" xfId="5284"/>
    <cellStyle name="20% - Accent4 13 3 2" xfId="11152"/>
    <cellStyle name="20% - Accent4 13 3 2 2" xfId="22881"/>
    <cellStyle name="20% - Accent4 13 3 2 2 2" xfId="46290"/>
    <cellStyle name="20% - Accent4 13 3 2 3" xfId="34591"/>
    <cellStyle name="20% - Accent4 13 3 3" xfId="17047"/>
    <cellStyle name="20% - Accent4 13 3 3 2" xfId="40456"/>
    <cellStyle name="20% - Accent4 13 3 4" xfId="28761"/>
    <cellStyle name="20% - Accent4 13 4" xfId="6448"/>
    <cellStyle name="20% - Accent4 13 4 2" xfId="12316"/>
    <cellStyle name="20% - Accent4 13 4 2 2" xfId="24045"/>
    <cellStyle name="20% - Accent4 13 4 2 2 2" xfId="47454"/>
    <cellStyle name="20% - Accent4 13 4 2 3" xfId="35755"/>
    <cellStyle name="20% - Accent4 13 4 3" xfId="18211"/>
    <cellStyle name="20% - Accent4 13 4 3 2" xfId="41620"/>
    <cellStyle name="20% - Accent4 13 4 4" xfId="29925"/>
    <cellStyle name="20% - Accent4 13 5" xfId="7574"/>
    <cellStyle name="20% - Accent4 13 5 2" xfId="13436"/>
    <cellStyle name="20% - Accent4 13 5 2 2" xfId="25165"/>
    <cellStyle name="20% - Accent4 13 5 2 2 2" xfId="48574"/>
    <cellStyle name="20% - Accent4 13 5 2 3" xfId="36875"/>
    <cellStyle name="20% - Accent4 13 5 3" xfId="19331"/>
    <cellStyle name="20% - Accent4 13 5 3 2" xfId="42740"/>
    <cellStyle name="20% - Accent4 13 5 4" xfId="31045"/>
    <cellStyle name="20% - Accent4 13 6" xfId="8658"/>
    <cellStyle name="20% - Accent4 13 6 2" xfId="20419"/>
    <cellStyle name="20% - Accent4 13 6 2 2" xfId="43828"/>
    <cellStyle name="20% - Accent4 13 6 3" xfId="32129"/>
    <cellStyle name="20% - Accent4 13 7" xfId="14585"/>
    <cellStyle name="20% - Accent4 13 7 2" xfId="37994"/>
    <cellStyle name="20% - Accent4 13 8" xfId="26299"/>
    <cellStyle name="20% - Accent4 14" xfId="2886"/>
    <cellStyle name="20% - Accent4 14 2" xfId="4155"/>
    <cellStyle name="20% - Accent4 14 2 2" xfId="10023"/>
    <cellStyle name="20% - Accent4 14 2 2 2" xfId="21752"/>
    <cellStyle name="20% - Accent4 14 2 2 2 2" xfId="45161"/>
    <cellStyle name="20% - Accent4 14 2 2 3" xfId="33462"/>
    <cellStyle name="20% - Accent4 14 2 3" xfId="15918"/>
    <cellStyle name="20% - Accent4 14 2 3 2" xfId="39327"/>
    <cellStyle name="20% - Accent4 14 2 4" xfId="27632"/>
    <cellStyle name="20% - Accent4 14 3" xfId="5374"/>
    <cellStyle name="20% - Accent4 14 3 2" xfId="11242"/>
    <cellStyle name="20% - Accent4 14 3 2 2" xfId="22971"/>
    <cellStyle name="20% - Accent4 14 3 2 2 2" xfId="46380"/>
    <cellStyle name="20% - Accent4 14 3 2 3" xfId="34681"/>
    <cellStyle name="20% - Accent4 14 3 3" xfId="17137"/>
    <cellStyle name="20% - Accent4 14 3 3 2" xfId="40546"/>
    <cellStyle name="20% - Accent4 14 3 4" xfId="28851"/>
    <cellStyle name="20% - Accent4 14 4" xfId="6538"/>
    <cellStyle name="20% - Accent4 14 4 2" xfId="12406"/>
    <cellStyle name="20% - Accent4 14 4 2 2" xfId="24135"/>
    <cellStyle name="20% - Accent4 14 4 2 2 2" xfId="47544"/>
    <cellStyle name="20% - Accent4 14 4 2 3" xfId="35845"/>
    <cellStyle name="20% - Accent4 14 4 3" xfId="18301"/>
    <cellStyle name="20% - Accent4 14 4 3 2" xfId="41710"/>
    <cellStyle name="20% - Accent4 14 4 4" xfId="30015"/>
    <cellStyle name="20% - Accent4 14 5" xfId="7664"/>
    <cellStyle name="20% - Accent4 14 5 2" xfId="13526"/>
    <cellStyle name="20% - Accent4 14 5 2 2" xfId="25255"/>
    <cellStyle name="20% - Accent4 14 5 2 2 2" xfId="48664"/>
    <cellStyle name="20% - Accent4 14 5 2 3" xfId="36965"/>
    <cellStyle name="20% - Accent4 14 5 3" xfId="19421"/>
    <cellStyle name="20% - Accent4 14 5 3 2" xfId="42830"/>
    <cellStyle name="20% - Accent4 14 5 4" xfId="31135"/>
    <cellStyle name="20% - Accent4 14 6" xfId="8748"/>
    <cellStyle name="20% - Accent4 14 6 2" xfId="20509"/>
    <cellStyle name="20% - Accent4 14 6 2 2" xfId="43918"/>
    <cellStyle name="20% - Accent4 14 6 3" xfId="32219"/>
    <cellStyle name="20% - Accent4 14 7" xfId="14675"/>
    <cellStyle name="20% - Accent4 14 7 2" xfId="38084"/>
    <cellStyle name="20% - Accent4 14 8" xfId="26389"/>
    <cellStyle name="20% - Accent4 15" xfId="2979"/>
    <cellStyle name="20% - Accent4 15 2" xfId="4244"/>
    <cellStyle name="20% - Accent4 15 2 2" xfId="10112"/>
    <cellStyle name="20% - Accent4 15 2 2 2" xfId="21841"/>
    <cellStyle name="20% - Accent4 15 2 2 2 2" xfId="45250"/>
    <cellStyle name="20% - Accent4 15 2 2 3" xfId="33551"/>
    <cellStyle name="20% - Accent4 15 2 3" xfId="16007"/>
    <cellStyle name="20% - Accent4 15 2 3 2" xfId="39416"/>
    <cellStyle name="20% - Accent4 15 2 4" xfId="27721"/>
    <cellStyle name="20% - Accent4 15 3" xfId="5462"/>
    <cellStyle name="20% - Accent4 15 3 2" xfId="11330"/>
    <cellStyle name="20% - Accent4 15 3 2 2" xfId="23059"/>
    <cellStyle name="20% - Accent4 15 3 2 2 2" xfId="46468"/>
    <cellStyle name="20% - Accent4 15 3 2 3" xfId="34769"/>
    <cellStyle name="20% - Accent4 15 3 3" xfId="17225"/>
    <cellStyle name="20% - Accent4 15 3 3 2" xfId="40634"/>
    <cellStyle name="20% - Accent4 15 3 4" xfId="28939"/>
    <cellStyle name="20% - Accent4 15 4" xfId="6626"/>
    <cellStyle name="20% - Accent4 15 4 2" xfId="12494"/>
    <cellStyle name="20% - Accent4 15 4 2 2" xfId="24223"/>
    <cellStyle name="20% - Accent4 15 4 2 2 2" xfId="47632"/>
    <cellStyle name="20% - Accent4 15 4 2 3" xfId="35933"/>
    <cellStyle name="20% - Accent4 15 4 3" xfId="18389"/>
    <cellStyle name="20% - Accent4 15 4 3 2" xfId="41798"/>
    <cellStyle name="20% - Accent4 15 4 4" xfId="30103"/>
    <cellStyle name="20% - Accent4 15 5" xfId="7752"/>
    <cellStyle name="20% - Accent4 15 5 2" xfId="13614"/>
    <cellStyle name="20% - Accent4 15 5 2 2" xfId="25343"/>
    <cellStyle name="20% - Accent4 15 5 2 2 2" xfId="48752"/>
    <cellStyle name="20% - Accent4 15 5 2 3" xfId="37053"/>
    <cellStyle name="20% - Accent4 15 5 3" xfId="19509"/>
    <cellStyle name="20% - Accent4 15 5 3 2" xfId="42918"/>
    <cellStyle name="20% - Accent4 15 5 4" xfId="31223"/>
    <cellStyle name="20% - Accent4 15 6" xfId="8836"/>
    <cellStyle name="20% - Accent4 15 6 2" xfId="20597"/>
    <cellStyle name="20% - Accent4 15 6 2 2" xfId="44006"/>
    <cellStyle name="20% - Accent4 15 6 3" xfId="32307"/>
    <cellStyle name="20% - Accent4 15 7" xfId="14763"/>
    <cellStyle name="20% - Accent4 15 7 2" xfId="38172"/>
    <cellStyle name="20% - Accent4 15 8" xfId="26477"/>
    <cellStyle name="20% - Accent4 16" xfId="3087"/>
    <cellStyle name="20% - Accent4 16 2" xfId="4352"/>
    <cellStyle name="20% - Accent4 16 2 2" xfId="10220"/>
    <cellStyle name="20% - Accent4 16 2 2 2" xfId="21949"/>
    <cellStyle name="20% - Accent4 16 2 2 2 2" xfId="45358"/>
    <cellStyle name="20% - Accent4 16 2 2 3" xfId="33659"/>
    <cellStyle name="20% - Accent4 16 2 3" xfId="16115"/>
    <cellStyle name="20% - Accent4 16 2 3 2" xfId="39524"/>
    <cellStyle name="20% - Accent4 16 2 4" xfId="27829"/>
    <cellStyle name="20% - Accent4 16 3" xfId="5569"/>
    <cellStyle name="20% - Accent4 16 3 2" xfId="11437"/>
    <cellStyle name="20% - Accent4 16 3 2 2" xfId="23166"/>
    <cellStyle name="20% - Accent4 16 3 2 2 2" xfId="46575"/>
    <cellStyle name="20% - Accent4 16 3 2 3" xfId="34876"/>
    <cellStyle name="20% - Accent4 16 3 3" xfId="17332"/>
    <cellStyle name="20% - Accent4 16 3 3 2" xfId="40741"/>
    <cellStyle name="20% - Accent4 16 3 4" xfId="29046"/>
    <cellStyle name="20% - Accent4 16 4" xfId="6733"/>
    <cellStyle name="20% - Accent4 16 4 2" xfId="12601"/>
    <cellStyle name="20% - Accent4 16 4 2 2" xfId="24330"/>
    <cellStyle name="20% - Accent4 16 4 2 2 2" xfId="47739"/>
    <cellStyle name="20% - Accent4 16 4 2 3" xfId="36040"/>
    <cellStyle name="20% - Accent4 16 4 3" xfId="18496"/>
    <cellStyle name="20% - Accent4 16 4 3 2" xfId="41905"/>
    <cellStyle name="20% - Accent4 16 4 4" xfId="30210"/>
    <cellStyle name="20% - Accent4 16 5" xfId="7859"/>
    <cellStyle name="20% - Accent4 16 5 2" xfId="13721"/>
    <cellStyle name="20% - Accent4 16 5 2 2" xfId="25450"/>
    <cellStyle name="20% - Accent4 16 5 2 2 2" xfId="48859"/>
    <cellStyle name="20% - Accent4 16 5 2 3" xfId="37160"/>
    <cellStyle name="20% - Accent4 16 5 3" xfId="19616"/>
    <cellStyle name="20% - Accent4 16 5 3 2" xfId="43025"/>
    <cellStyle name="20% - Accent4 16 5 4" xfId="31330"/>
    <cellStyle name="20% - Accent4 16 6" xfId="8943"/>
    <cellStyle name="20% - Accent4 16 6 2" xfId="20704"/>
    <cellStyle name="20% - Accent4 16 6 2 2" xfId="44113"/>
    <cellStyle name="20% - Accent4 16 6 3" xfId="32414"/>
    <cellStyle name="20% - Accent4 16 7" xfId="14870"/>
    <cellStyle name="20% - Accent4 16 7 2" xfId="38279"/>
    <cellStyle name="20% - Accent4 16 8" xfId="26584"/>
    <cellStyle name="20% - Accent4 17" xfId="3194"/>
    <cellStyle name="20% - Accent4 17 2" xfId="4459"/>
    <cellStyle name="20% - Accent4 17 2 2" xfId="10327"/>
    <cellStyle name="20% - Accent4 17 2 2 2" xfId="22056"/>
    <cellStyle name="20% - Accent4 17 2 2 2 2" xfId="45465"/>
    <cellStyle name="20% - Accent4 17 2 2 3" xfId="33766"/>
    <cellStyle name="20% - Accent4 17 2 3" xfId="16222"/>
    <cellStyle name="20% - Accent4 17 2 3 2" xfId="39631"/>
    <cellStyle name="20% - Accent4 17 2 4" xfId="27936"/>
    <cellStyle name="20% - Accent4 17 3" xfId="5676"/>
    <cellStyle name="20% - Accent4 17 3 2" xfId="11544"/>
    <cellStyle name="20% - Accent4 17 3 2 2" xfId="23273"/>
    <cellStyle name="20% - Accent4 17 3 2 2 2" xfId="46682"/>
    <cellStyle name="20% - Accent4 17 3 2 3" xfId="34983"/>
    <cellStyle name="20% - Accent4 17 3 3" xfId="17439"/>
    <cellStyle name="20% - Accent4 17 3 3 2" xfId="40848"/>
    <cellStyle name="20% - Accent4 17 3 4" xfId="29153"/>
    <cellStyle name="20% - Accent4 17 4" xfId="6840"/>
    <cellStyle name="20% - Accent4 17 4 2" xfId="12708"/>
    <cellStyle name="20% - Accent4 17 4 2 2" xfId="24437"/>
    <cellStyle name="20% - Accent4 17 4 2 2 2" xfId="47846"/>
    <cellStyle name="20% - Accent4 17 4 2 3" xfId="36147"/>
    <cellStyle name="20% - Accent4 17 4 3" xfId="18603"/>
    <cellStyle name="20% - Accent4 17 4 3 2" xfId="42012"/>
    <cellStyle name="20% - Accent4 17 4 4" xfId="30317"/>
    <cellStyle name="20% - Accent4 17 5" xfId="7966"/>
    <cellStyle name="20% - Accent4 17 5 2" xfId="13828"/>
    <cellStyle name="20% - Accent4 17 5 2 2" xfId="25557"/>
    <cellStyle name="20% - Accent4 17 5 2 2 2" xfId="48966"/>
    <cellStyle name="20% - Accent4 17 5 2 3" xfId="37267"/>
    <cellStyle name="20% - Accent4 17 5 3" xfId="19723"/>
    <cellStyle name="20% - Accent4 17 5 3 2" xfId="43132"/>
    <cellStyle name="20% - Accent4 17 5 4" xfId="31437"/>
    <cellStyle name="20% - Accent4 17 6" xfId="9050"/>
    <cellStyle name="20% - Accent4 17 6 2" xfId="20811"/>
    <cellStyle name="20% - Accent4 17 6 2 2" xfId="44220"/>
    <cellStyle name="20% - Accent4 17 6 3" xfId="32521"/>
    <cellStyle name="20% - Accent4 17 7" xfId="14977"/>
    <cellStyle name="20% - Accent4 17 7 2" xfId="38386"/>
    <cellStyle name="20% - Accent4 17 8" xfId="26691"/>
    <cellStyle name="20% - Accent4 18" xfId="3284"/>
    <cellStyle name="20% - Accent4 18 2" xfId="4549"/>
    <cellStyle name="20% - Accent4 18 2 2" xfId="10417"/>
    <cellStyle name="20% - Accent4 18 2 2 2" xfId="22146"/>
    <cellStyle name="20% - Accent4 18 2 2 2 2" xfId="45555"/>
    <cellStyle name="20% - Accent4 18 2 2 3" xfId="33856"/>
    <cellStyle name="20% - Accent4 18 2 3" xfId="16312"/>
    <cellStyle name="20% - Accent4 18 2 3 2" xfId="39721"/>
    <cellStyle name="20% - Accent4 18 2 4" xfId="28026"/>
    <cellStyle name="20% - Accent4 18 3" xfId="5766"/>
    <cellStyle name="20% - Accent4 18 3 2" xfId="11634"/>
    <cellStyle name="20% - Accent4 18 3 2 2" xfId="23363"/>
    <cellStyle name="20% - Accent4 18 3 2 2 2" xfId="46772"/>
    <cellStyle name="20% - Accent4 18 3 2 3" xfId="35073"/>
    <cellStyle name="20% - Accent4 18 3 3" xfId="17529"/>
    <cellStyle name="20% - Accent4 18 3 3 2" xfId="40938"/>
    <cellStyle name="20% - Accent4 18 3 4" xfId="29243"/>
    <cellStyle name="20% - Accent4 18 4" xfId="6930"/>
    <cellStyle name="20% - Accent4 18 4 2" xfId="12798"/>
    <cellStyle name="20% - Accent4 18 4 2 2" xfId="24527"/>
    <cellStyle name="20% - Accent4 18 4 2 2 2" xfId="47936"/>
    <cellStyle name="20% - Accent4 18 4 2 3" xfId="36237"/>
    <cellStyle name="20% - Accent4 18 4 3" xfId="18693"/>
    <cellStyle name="20% - Accent4 18 4 3 2" xfId="42102"/>
    <cellStyle name="20% - Accent4 18 4 4" xfId="30407"/>
    <cellStyle name="20% - Accent4 18 5" xfId="8056"/>
    <cellStyle name="20% - Accent4 18 5 2" xfId="13918"/>
    <cellStyle name="20% - Accent4 18 5 2 2" xfId="25647"/>
    <cellStyle name="20% - Accent4 18 5 2 2 2" xfId="49056"/>
    <cellStyle name="20% - Accent4 18 5 2 3" xfId="37357"/>
    <cellStyle name="20% - Accent4 18 5 3" xfId="19813"/>
    <cellStyle name="20% - Accent4 18 5 3 2" xfId="43222"/>
    <cellStyle name="20% - Accent4 18 5 4" xfId="31527"/>
    <cellStyle name="20% - Accent4 18 6" xfId="9140"/>
    <cellStyle name="20% - Accent4 18 6 2" xfId="20901"/>
    <cellStyle name="20% - Accent4 18 6 2 2" xfId="44310"/>
    <cellStyle name="20% - Accent4 18 6 3" xfId="32611"/>
    <cellStyle name="20% - Accent4 18 7" xfId="15067"/>
    <cellStyle name="20% - Accent4 18 7 2" xfId="38476"/>
    <cellStyle name="20% - Accent4 18 8" xfId="26781"/>
    <cellStyle name="20% - Accent4 19" xfId="3535"/>
    <cellStyle name="20% - Accent4 19 2" xfId="9411"/>
    <cellStyle name="20% - Accent4 19 2 2" xfId="21142"/>
    <cellStyle name="20% - Accent4 19 2 2 2" xfId="44551"/>
    <cellStyle name="20% - Accent4 19 2 3" xfId="32852"/>
    <cellStyle name="20% - Accent4 19 3" xfId="15308"/>
    <cellStyle name="20% - Accent4 19 3 2" xfId="38717"/>
    <cellStyle name="20% - Accent4 19 4" xfId="27022"/>
    <cellStyle name="20% - Accent4 2" xfId="195"/>
    <cellStyle name="20% - Accent4 2 2" xfId="196"/>
    <cellStyle name="20% - Accent4 2 2 2" xfId="197"/>
    <cellStyle name="20% - Accent4 2 2_Annað b. sparifé" xfId="198"/>
    <cellStyle name="20% - Accent4 2 3" xfId="199"/>
    <cellStyle name="20% - Accent4 2_Annað b. sparifé" xfId="200"/>
    <cellStyle name="20% - Accent4 20" xfId="4771"/>
    <cellStyle name="20% - Accent4 20 2" xfId="10639"/>
    <cellStyle name="20% - Accent4 20 2 2" xfId="22368"/>
    <cellStyle name="20% - Accent4 20 2 2 2" xfId="45777"/>
    <cellStyle name="20% - Accent4 20 2 3" xfId="34078"/>
    <cellStyle name="20% - Accent4 20 3" xfId="16534"/>
    <cellStyle name="20% - Accent4 20 3 2" xfId="39943"/>
    <cellStyle name="20% - Accent4 20 4" xfId="28248"/>
    <cellStyle name="20% - Accent4 21" xfId="5937"/>
    <cellStyle name="20% - Accent4 21 2" xfId="11805"/>
    <cellStyle name="20% - Accent4 21 2 2" xfId="23534"/>
    <cellStyle name="20% - Accent4 21 2 2 2" xfId="46943"/>
    <cellStyle name="20% - Accent4 21 2 3" xfId="35244"/>
    <cellStyle name="20% - Accent4 21 3" xfId="17700"/>
    <cellStyle name="20% - Accent4 21 3 2" xfId="41109"/>
    <cellStyle name="20% - Accent4 21 4" xfId="29414"/>
    <cellStyle name="20% - Accent4 22" xfId="7064"/>
    <cellStyle name="20% - Accent4 22 2" xfId="12926"/>
    <cellStyle name="20% - Accent4 22 2 2" xfId="24655"/>
    <cellStyle name="20% - Accent4 22 2 2 2" xfId="48064"/>
    <cellStyle name="20% - Accent4 22 2 3" xfId="36365"/>
    <cellStyle name="20% - Accent4 22 3" xfId="18821"/>
    <cellStyle name="20% - Accent4 22 3 2" xfId="42230"/>
    <cellStyle name="20% - Accent4 22 4" xfId="30535"/>
    <cellStyle name="20% - Accent4 23" xfId="8149"/>
    <cellStyle name="20% - Accent4 23 2" xfId="19910"/>
    <cellStyle name="20% - Accent4 23 2 2" xfId="43319"/>
    <cellStyle name="20% - Accent4 23 3" xfId="31620"/>
    <cellStyle name="20% - Accent4 24" xfId="14076"/>
    <cellStyle name="20% - Accent4 24 2" xfId="37485"/>
    <cellStyle name="20% - Accent4 25" xfId="25790"/>
    <cellStyle name="20% - Accent4 3" xfId="201"/>
    <cellStyle name="20% - Accent4 3 2" xfId="202"/>
    <cellStyle name="20% - Accent4 3_Annað b. sparifé" xfId="203"/>
    <cellStyle name="20% - Accent4 4" xfId="204"/>
    <cellStyle name="20% - Accent4 4 2" xfId="205"/>
    <cellStyle name="20% - Accent4 4 2 2" xfId="206"/>
    <cellStyle name="20% - Accent4 4 2_Annað b. sparifé" xfId="207"/>
    <cellStyle name="20% - Accent4 4 3" xfId="208"/>
    <cellStyle name="20% - Accent4 4_Annað b. sparifé" xfId="209"/>
    <cellStyle name="20% - Accent4 5" xfId="210"/>
    <cellStyle name="20% - Accent4 5 2" xfId="211"/>
    <cellStyle name="20% - Accent4 5_Annað b. sparifé" xfId="212"/>
    <cellStyle name="20% - Accent4 6" xfId="213"/>
    <cellStyle name="20% - Accent4 6 2" xfId="214"/>
    <cellStyle name="20% - Accent4 6_Annað b. sparifé" xfId="215"/>
    <cellStyle name="20% - Accent4 7" xfId="216"/>
    <cellStyle name="20% - Accent4 7 2" xfId="217"/>
    <cellStyle name="20% - Accent4 7_Annað b. sparifé" xfId="218"/>
    <cellStyle name="20% - Accent4 8" xfId="219"/>
    <cellStyle name="20% - Accent4 8 2" xfId="220"/>
    <cellStyle name="20% - Accent4 8_Annað b. sparifé" xfId="221"/>
    <cellStyle name="20% - Accent4 9" xfId="222"/>
    <cellStyle name="20% - Accent4 9 2" xfId="223"/>
    <cellStyle name="20% - Accent4 9_Annað b. sparifé" xfId="224"/>
    <cellStyle name="20% - Accent5" xfId="83" builtinId="46" customBuiltin="1"/>
    <cellStyle name="20% - Accent5 10" xfId="2203"/>
    <cellStyle name="20% - Accent5 10 2" xfId="3569"/>
    <cellStyle name="20% - Accent5 10 2 2" xfId="9442"/>
    <cellStyle name="20% - Accent5 10 2 2 2" xfId="21171"/>
    <cellStyle name="20% - Accent5 10 2 2 2 2" xfId="44580"/>
    <cellStyle name="20% - Accent5 10 2 2 3" xfId="32881"/>
    <cellStyle name="20% - Accent5 10 2 3" xfId="15337"/>
    <cellStyle name="20% - Accent5 10 2 3 2" xfId="38746"/>
    <cellStyle name="20% - Accent5 10 2 4" xfId="27051"/>
    <cellStyle name="20% - Accent5 10 3" xfId="4794"/>
    <cellStyle name="20% - Accent5 10 3 2" xfId="10662"/>
    <cellStyle name="20% - Accent5 10 3 2 2" xfId="22391"/>
    <cellStyle name="20% - Accent5 10 3 2 2 2" xfId="45800"/>
    <cellStyle name="20% - Accent5 10 3 2 3" xfId="34101"/>
    <cellStyle name="20% - Accent5 10 3 3" xfId="16557"/>
    <cellStyle name="20% - Accent5 10 3 3 2" xfId="39966"/>
    <cellStyle name="20% - Accent5 10 3 4" xfId="28271"/>
    <cellStyle name="20% - Accent5 10 4" xfId="5957"/>
    <cellStyle name="20% - Accent5 10 4 2" xfId="11825"/>
    <cellStyle name="20% - Accent5 10 4 2 2" xfId="23554"/>
    <cellStyle name="20% - Accent5 10 4 2 2 2" xfId="46963"/>
    <cellStyle name="20% - Accent5 10 4 2 3" xfId="35264"/>
    <cellStyle name="20% - Accent5 10 4 3" xfId="17720"/>
    <cellStyle name="20% - Accent5 10 4 3 2" xfId="41129"/>
    <cellStyle name="20% - Accent5 10 4 4" xfId="29434"/>
    <cellStyle name="20% - Accent5 10 5" xfId="7084"/>
    <cellStyle name="20% - Accent5 10 5 2" xfId="12946"/>
    <cellStyle name="20% - Accent5 10 5 2 2" xfId="24675"/>
    <cellStyle name="20% - Accent5 10 5 2 2 2" xfId="48084"/>
    <cellStyle name="20% - Accent5 10 5 2 3" xfId="36385"/>
    <cellStyle name="20% - Accent5 10 5 3" xfId="18841"/>
    <cellStyle name="20% - Accent5 10 5 3 2" xfId="42250"/>
    <cellStyle name="20% - Accent5 10 5 4" xfId="30555"/>
    <cellStyle name="20% - Accent5 10 6" xfId="8168"/>
    <cellStyle name="20% - Accent5 10 6 2" xfId="19929"/>
    <cellStyle name="20% - Accent5 10 6 2 2" xfId="43338"/>
    <cellStyle name="20% - Accent5 10 6 3" xfId="31639"/>
    <cellStyle name="20% - Accent5 10 7" xfId="14095"/>
    <cellStyle name="20% - Accent5 10 7 2" xfId="37504"/>
    <cellStyle name="20% - Accent5 10 8" xfId="25809"/>
    <cellStyle name="20% - Accent5 11" xfId="2468"/>
    <cellStyle name="20% - Accent5 11 2" xfId="3737"/>
    <cellStyle name="20% - Accent5 11 2 2" xfId="9605"/>
    <cellStyle name="20% - Accent5 11 2 2 2" xfId="21334"/>
    <cellStyle name="20% - Accent5 11 2 2 2 2" xfId="44743"/>
    <cellStyle name="20% - Accent5 11 2 2 3" xfId="33044"/>
    <cellStyle name="20% - Accent5 11 2 3" xfId="15500"/>
    <cellStyle name="20% - Accent5 11 2 3 2" xfId="38909"/>
    <cellStyle name="20% - Accent5 11 2 4" xfId="27214"/>
    <cellStyle name="20% - Accent5 11 3" xfId="4956"/>
    <cellStyle name="20% - Accent5 11 3 2" xfId="10824"/>
    <cellStyle name="20% - Accent5 11 3 2 2" xfId="22553"/>
    <cellStyle name="20% - Accent5 11 3 2 2 2" xfId="45962"/>
    <cellStyle name="20% - Accent5 11 3 2 3" xfId="34263"/>
    <cellStyle name="20% - Accent5 11 3 3" xfId="16719"/>
    <cellStyle name="20% - Accent5 11 3 3 2" xfId="40128"/>
    <cellStyle name="20% - Accent5 11 3 4" xfId="28433"/>
    <cellStyle name="20% - Accent5 11 4" xfId="6120"/>
    <cellStyle name="20% - Accent5 11 4 2" xfId="11988"/>
    <cellStyle name="20% - Accent5 11 4 2 2" xfId="23717"/>
    <cellStyle name="20% - Accent5 11 4 2 2 2" xfId="47126"/>
    <cellStyle name="20% - Accent5 11 4 2 3" xfId="35427"/>
    <cellStyle name="20% - Accent5 11 4 3" xfId="17883"/>
    <cellStyle name="20% - Accent5 11 4 3 2" xfId="41292"/>
    <cellStyle name="20% - Accent5 11 4 4" xfId="29597"/>
    <cellStyle name="20% - Accent5 11 5" xfId="7246"/>
    <cellStyle name="20% - Accent5 11 5 2" xfId="13108"/>
    <cellStyle name="20% - Accent5 11 5 2 2" xfId="24837"/>
    <cellStyle name="20% - Accent5 11 5 2 2 2" xfId="48246"/>
    <cellStyle name="20% - Accent5 11 5 2 3" xfId="36547"/>
    <cellStyle name="20% - Accent5 11 5 3" xfId="19003"/>
    <cellStyle name="20% - Accent5 11 5 3 2" xfId="42412"/>
    <cellStyle name="20% - Accent5 11 5 4" xfId="30717"/>
    <cellStyle name="20% - Accent5 11 6" xfId="8330"/>
    <cellStyle name="20% - Accent5 11 6 2" xfId="20091"/>
    <cellStyle name="20% - Accent5 11 6 2 2" xfId="43500"/>
    <cellStyle name="20% - Accent5 11 6 3" xfId="31801"/>
    <cellStyle name="20% - Accent5 11 7" xfId="14257"/>
    <cellStyle name="20% - Accent5 11 7 2" xfId="37666"/>
    <cellStyle name="20% - Accent5 11 8" xfId="25971"/>
    <cellStyle name="20% - Accent5 12" xfId="2685"/>
    <cellStyle name="20% - Accent5 12 2" xfId="3954"/>
    <cellStyle name="20% - Accent5 12 2 2" xfId="9822"/>
    <cellStyle name="20% - Accent5 12 2 2 2" xfId="21551"/>
    <cellStyle name="20% - Accent5 12 2 2 2 2" xfId="44960"/>
    <cellStyle name="20% - Accent5 12 2 2 3" xfId="33261"/>
    <cellStyle name="20% - Accent5 12 2 3" xfId="15717"/>
    <cellStyle name="20% - Accent5 12 2 3 2" xfId="39126"/>
    <cellStyle name="20% - Accent5 12 2 4" xfId="27431"/>
    <cellStyle name="20% - Accent5 12 3" xfId="5173"/>
    <cellStyle name="20% - Accent5 12 3 2" xfId="11041"/>
    <cellStyle name="20% - Accent5 12 3 2 2" xfId="22770"/>
    <cellStyle name="20% - Accent5 12 3 2 2 2" xfId="46179"/>
    <cellStyle name="20% - Accent5 12 3 2 3" xfId="34480"/>
    <cellStyle name="20% - Accent5 12 3 3" xfId="16936"/>
    <cellStyle name="20% - Accent5 12 3 3 2" xfId="40345"/>
    <cellStyle name="20% - Accent5 12 3 4" xfId="28650"/>
    <cellStyle name="20% - Accent5 12 4" xfId="6337"/>
    <cellStyle name="20% - Accent5 12 4 2" xfId="12205"/>
    <cellStyle name="20% - Accent5 12 4 2 2" xfId="23934"/>
    <cellStyle name="20% - Accent5 12 4 2 2 2" xfId="47343"/>
    <cellStyle name="20% - Accent5 12 4 2 3" xfId="35644"/>
    <cellStyle name="20% - Accent5 12 4 3" xfId="18100"/>
    <cellStyle name="20% - Accent5 12 4 3 2" xfId="41509"/>
    <cellStyle name="20% - Accent5 12 4 4" xfId="29814"/>
    <cellStyle name="20% - Accent5 12 5" xfId="7463"/>
    <cellStyle name="20% - Accent5 12 5 2" xfId="13325"/>
    <cellStyle name="20% - Accent5 12 5 2 2" xfId="25054"/>
    <cellStyle name="20% - Accent5 12 5 2 2 2" xfId="48463"/>
    <cellStyle name="20% - Accent5 12 5 2 3" xfId="36764"/>
    <cellStyle name="20% - Accent5 12 5 3" xfId="19220"/>
    <cellStyle name="20% - Accent5 12 5 3 2" xfId="42629"/>
    <cellStyle name="20% - Accent5 12 5 4" xfId="30934"/>
    <cellStyle name="20% - Accent5 12 6" xfId="8547"/>
    <cellStyle name="20% - Accent5 12 6 2" xfId="20308"/>
    <cellStyle name="20% - Accent5 12 6 2 2" xfId="43717"/>
    <cellStyle name="20% - Accent5 12 6 3" xfId="32018"/>
    <cellStyle name="20% - Accent5 12 7" xfId="14474"/>
    <cellStyle name="20% - Accent5 12 7 2" xfId="37883"/>
    <cellStyle name="20% - Accent5 12 8" xfId="26188"/>
    <cellStyle name="20% - Accent5 13" xfId="2798"/>
    <cellStyle name="20% - Accent5 13 2" xfId="4067"/>
    <cellStyle name="20% - Accent5 13 2 2" xfId="9935"/>
    <cellStyle name="20% - Accent5 13 2 2 2" xfId="21664"/>
    <cellStyle name="20% - Accent5 13 2 2 2 2" xfId="45073"/>
    <cellStyle name="20% - Accent5 13 2 2 3" xfId="33374"/>
    <cellStyle name="20% - Accent5 13 2 3" xfId="15830"/>
    <cellStyle name="20% - Accent5 13 2 3 2" xfId="39239"/>
    <cellStyle name="20% - Accent5 13 2 4" xfId="27544"/>
    <cellStyle name="20% - Accent5 13 3" xfId="5286"/>
    <cellStyle name="20% - Accent5 13 3 2" xfId="11154"/>
    <cellStyle name="20% - Accent5 13 3 2 2" xfId="22883"/>
    <cellStyle name="20% - Accent5 13 3 2 2 2" xfId="46292"/>
    <cellStyle name="20% - Accent5 13 3 2 3" xfId="34593"/>
    <cellStyle name="20% - Accent5 13 3 3" xfId="17049"/>
    <cellStyle name="20% - Accent5 13 3 3 2" xfId="40458"/>
    <cellStyle name="20% - Accent5 13 3 4" xfId="28763"/>
    <cellStyle name="20% - Accent5 13 4" xfId="6450"/>
    <cellStyle name="20% - Accent5 13 4 2" xfId="12318"/>
    <cellStyle name="20% - Accent5 13 4 2 2" xfId="24047"/>
    <cellStyle name="20% - Accent5 13 4 2 2 2" xfId="47456"/>
    <cellStyle name="20% - Accent5 13 4 2 3" xfId="35757"/>
    <cellStyle name="20% - Accent5 13 4 3" xfId="18213"/>
    <cellStyle name="20% - Accent5 13 4 3 2" xfId="41622"/>
    <cellStyle name="20% - Accent5 13 4 4" xfId="29927"/>
    <cellStyle name="20% - Accent5 13 5" xfId="7576"/>
    <cellStyle name="20% - Accent5 13 5 2" xfId="13438"/>
    <cellStyle name="20% - Accent5 13 5 2 2" xfId="25167"/>
    <cellStyle name="20% - Accent5 13 5 2 2 2" xfId="48576"/>
    <cellStyle name="20% - Accent5 13 5 2 3" xfId="36877"/>
    <cellStyle name="20% - Accent5 13 5 3" xfId="19333"/>
    <cellStyle name="20% - Accent5 13 5 3 2" xfId="42742"/>
    <cellStyle name="20% - Accent5 13 5 4" xfId="31047"/>
    <cellStyle name="20% - Accent5 13 6" xfId="8660"/>
    <cellStyle name="20% - Accent5 13 6 2" xfId="20421"/>
    <cellStyle name="20% - Accent5 13 6 2 2" xfId="43830"/>
    <cellStyle name="20% - Accent5 13 6 3" xfId="32131"/>
    <cellStyle name="20% - Accent5 13 7" xfId="14587"/>
    <cellStyle name="20% - Accent5 13 7 2" xfId="37996"/>
    <cellStyle name="20% - Accent5 13 8" xfId="26301"/>
    <cellStyle name="20% - Accent5 14" xfId="2888"/>
    <cellStyle name="20% - Accent5 14 2" xfId="4157"/>
    <cellStyle name="20% - Accent5 14 2 2" xfId="10025"/>
    <cellStyle name="20% - Accent5 14 2 2 2" xfId="21754"/>
    <cellStyle name="20% - Accent5 14 2 2 2 2" xfId="45163"/>
    <cellStyle name="20% - Accent5 14 2 2 3" xfId="33464"/>
    <cellStyle name="20% - Accent5 14 2 3" xfId="15920"/>
    <cellStyle name="20% - Accent5 14 2 3 2" xfId="39329"/>
    <cellStyle name="20% - Accent5 14 2 4" xfId="27634"/>
    <cellStyle name="20% - Accent5 14 3" xfId="5376"/>
    <cellStyle name="20% - Accent5 14 3 2" xfId="11244"/>
    <cellStyle name="20% - Accent5 14 3 2 2" xfId="22973"/>
    <cellStyle name="20% - Accent5 14 3 2 2 2" xfId="46382"/>
    <cellStyle name="20% - Accent5 14 3 2 3" xfId="34683"/>
    <cellStyle name="20% - Accent5 14 3 3" xfId="17139"/>
    <cellStyle name="20% - Accent5 14 3 3 2" xfId="40548"/>
    <cellStyle name="20% - Accent5 14 3 4" xfId="28853"/>
    <cellStyle name="20% - Accent5 14 4" xfId="6540"/>
    <cellStyle name="20% - Accent5 14 4 2" xfId="12408"/>
    <cellStyle name="20% - Accent5 14 4 2 2" xfId="24137"/>
    <cellStyle name="20% - Accent5 14 4 2 2 2" xfId="47546"/>
    <cellStyle name="20% - Accent5 14 4 2 3" xfId="35847"/>
    <cellStyle name="20% - Accent5 14 4 3" xfId="18303"/>
    <cellStyle name="20% - Accent5 14 4 3 2" xfId="41712"/>
    <cellStyle name="20% - Accent5 14 4 4" xfId="30017"/>
    <cellStyle name="20% - Accent5 14 5" xfId="7666"/>
    <cellStyle name="20% - Accent5 14 5 2" xfId="13528"/>
    <cellStyle name="20% - Accent5 14 5 2 2" xfId="25257"/>
    <cellStyle name="20% - Accent5 14 5 2 2 2" xfId="48666"/>
    <cellStyle name="20% - Accent5 14 5 2 3" xfId="36967"/>
    <cellStyle name="20% - Accent5 14 5 3" xfId="19423"/>
    <cellStyle name="20% - Accent5 14 5 3 2" xfId="42832"/>
    <cellStyle name="20% - Accent5 14 5 4" xfId="31137"/>
    <cellStyle name="20% - Accent5 14 6" xfId="8750"/>
    <cellStyle name="20% - Accent5 14 6 2" xfId="20511"/>
    <cellStyle name="20% - Accent5 14 6 2 2" xfId="43920"/>
    <cellStyle name="20% - Accent5 14 6 3" xfId="32221"/>
    <cellStyle name="20% - Accent5 14 7" xfId="14677"/>
    <cellStyle name="20% - Accent5 14 7 2" xfId="38086"/>
    <cellStyle name="20% - Accent5 14 8" xfId="26391"/>
    <cellStyle name="20% - Accent5 15" xfId="2981"/>
    <cellStyle name="20% - Accent5 15 2" xfId="4246"/>
    <cellStyle name="20% - Accent5 15 2 2" xfId="10114"/>
    <cellStyle name="20% - Accent5 15 2 2 2" xfId="21843"/>
    <cellStyle name="20% - Accent5 15 2 2 2 2" xfId="45252"/>
    <cellStyle name="20% - Accent5 15 2 2 3" xfId="33553"/>
    <cellStyle name="20% - Accent5 15 2 3" xfId="16009"/>
    <cellStyle name="20% - Accent5 15 2 3 2" xfId="39418"/>
    <cellStyle name="20% - Accent5 15 2 4" xfId="27723"/>
    <cellStyle name="20% - Accent5 15 3" xfId="5464"/>
    <cellStyle name="20% - Accent5 15 3 2" xfId="11332"/>
    <cellStyle name="20% - Accent5 15 3 2 2" xfId="23061"/>
    <cellStyle name="20% - Accent5 15 3 2 2 2" xfId="46470"/>
    <cellStyle name="20% - Accent5 15 3 2 3" xfId="34771"/>
    <cellStyle name="20% - Accent5 15 3 3" xfId="17227"/>
    <cellStyle name="20% - Accent5 15 3 3 2" xfId="40636"/>
    <cellStyle name="20% - Accent5 15 3 4" xfId="28941"/>
    <cellStyle name="20% - Accent5 15 4" xfId="6628"/>
    <cellStyle name="20% - Accent5 15 4 2" xfId="12496"/>
    <cellStyle name="20% - Accent5 15 4 2 2" xfId="24225"/>
    <cellStyle name="20% - Accent5 15 4 2 2 2" xfId="47634"/>
    <cellStyle name="20% - Accent5 15 4 2 3" xfId="35935"/>
    <cellStyle name="20% - Accent5 15 4 3" xfId="18391"/>
    <cellStyle name="20% - Accent5 15 4 3 2" xfId="41800"/>
    <cellStyle name="20% - Accent5 15 4 4" xfId="30105"/>
    <cellStyle name="20% - Accent5 15 5" xfId="7754"/>
    <cellStyle name="20% - Accent5 15 5 2" xfId="13616"/>
    <cellStyle name="20% - Accent5 15 5 2 2" xfId="25345"/>
    <cellStyle name="20% - Accent5 15 5 2 2 2" xfId="48754"/>
    <cellStyle name="20% - Accent5 15 5 2 3" xfId="37055"/>
    <cellStyle name="20% - Accent5 15 5 3" xfId="19511"/>
    <cellStyle name="20% - Accent5 15 5 3 2" xfId="42920"/>
    <cellStyle name="20% - Accent5 15 5 4" xfId="31225"/>
    <cellStyle name="20% - Accent5 15 6" xfId="8838"/>
    <cellStyle name="20% - Accent5 15 6 2" xfId="20599"/>
    <cellStyle name="20% - Accent5 15 6 2 2" xfId="44008"/>
    <cellStyle name="20% - Accent5 15 6 3" xfId="32309"/>
    <cellStyle name="20% - Accent5 15 7" xfId="14765"/>
    <cellStyle name="20% - Accent5 15 7 2" xfId="38174"/>
    <cellStyle name="20% - Accent5 15 8" xfId="26479"/>
    <cellStyle name="20% - Accent5 16" xfId="3089"/>
    <cellStyle name="20% - Accent5 16 2" xfId="4354"/>
    <cellStyle name="20% - Accent5 16 2 2" xfId="10222"/>
    <cellStyle name="20% - Accent5 16 2 2 2" xfId="21951"/>
    <cellStyle name="20% - Accent5 16 2 2 2 2" xfId="45360"/>
    <cellStyle name="20% - Accent5 16 2 2 3" xfId="33661"/>
    <cellStyle name="20% - Accent5 16 2 3" xfId="16117"/>
    <cellStyle name="20% - Accent5 16 2 3 2" xfId="39526"/>
    <cellStyle name="20% - Accent5 16 2 4" xfId="27831"/>
    <cellStyle name="20% - Accent5 16 3" xfId="5571"/>
    <cellStyle name="20% - Accent5 16 3 2" xfId="11439"/>
    <cellStyle name="20% - Accent5 16 3 2 2" xfId="23168"/>
    <cellStyle name="20% - Accent5 16 3 2 2 2" xfId="46577"/>
    <cellStyle name="20% - Accent5 16 3 2 3" xfId="34878"/>
    <cellStyle name="20% - Accent5 16 3 3" xfId="17334"/>
    <cellStyle name="20% - Accent5 16 3 3 2" xfId="40743"/>
    <cellStyle name="20% - Accent5 16 3 4" xfId="29048"/>
    <cellStyle name="20% - Accent5 16 4" xfId="6735"/>
    <cellStyle name="20% - Accent5 16 4 2" xfId="12603"/>
    <cellStyle name="20% - Accent5 16 4 2 2" xfId="24332"/>
    <cellStyle name="20% - Accent5 16 4 2 2 2" xfId="47741"/>
    <cellStyle name="20% - Accent5 16 4 2 3" xfId="36042"/>
    <cellStyle name="20% - Accent5 16 4 3" xfId="18498"/>
    <cellStyle name="20% - Accent5 16 4 3 2" xfId="41907"/>
    <cellStyle name="20% - Accent5 16 4 4" xfId="30212"/>
    <cellStyle name="20% - Accent5 16 5" xfId="7861"/>
    <cellStyle name="20% - Accent5 16 5 2" xfId="13723"/>
    <cellStyle name="20% - Accent5 16 5 2 2" xfId="25452"/>
    <cellStyle name="20% - Accent5 16 5 2 2 2" xfId="48861"/>
    <cellStyle name="20% - Accent5 16 5 2 3" xfId="37162"/>
    <cellStyle name="20% - Accent5 16 5 3" xfId="19618"/>
    <cellStyle name="20% - Accent5 16 5 3 2" xfId="43027"/>
    <cellStyle name="20% - Accent5 16 5 4" xfId="31332"/>
    <cellStyle name="20% - Accent5 16 6" xfId="8945"/>
    <cellStyle name="20% - Accent5 16 6 2" xfId="20706"/>
    <cellStyle name="20% - Accent5 16 6 2 2" xfId="44115"/>
    <cellStyle name="20% - Accent5 16 6 3" xfId="32416"/>
    <cellStyle name="20% - Accent5 16 7" xfId="14872"/>
    <cellStyle name="20% - Accent5 16 7 2" xfId="38281"/>
    <cellStyle name="20% - Accent5 16 8" xfId="26586"/>
    <cellStyle name="20% - Accent5 17" xfId="3196"/>
    <cellStyle name="20% - Accent5 17 2" xfId="4461"/>
    <cellStyle name="20% - Accent5 17 2 2" xfId="10329"/>
    <cellStyle name="20% - Accent5 17 2 2 2" xfId="22058"/>
    <cellStyle name="20% - Accent5 17 2 2 2 2" xfId="45467"/>
    <cellStyle name="20% - Accent5 17 2 2 3" xfId="33768"/>
    <cellStyle name="20% - Accent5 17 2 3" xfId="16224"/>
    <cellStyle name="20% - Accent5 17 2 3 2" xfId="39633"/>
    <cellStyle name="20% - Accent5 17 2 4" xfId="27938"/>
    <cellStyle name="20% - Accent5 17 3" xfId="5678"/>
    <cellStyle name="20% - Accent5 17 3 2" xfId="11546"/>
    <cellStyle name="20% - Accent5 17 3 2 2" xfId="23275"/>
    <cellStyle name="20% - Accent5 17 3 2 2 2" xfId="46684"/>
    <cellStyle name="20% - Accent5 17 3 2 3" xfId="34985"/>
    <cellStyle name="20% - Accent5 17 3 3" xfId="17441"/>
    <cellStyle name="20% - Accent5 17 3 3 2" xfId="40850"/>
    <cellStyle name="20% - Accent5 17 3 4" xfId="29155"/>
    <cellStyle name="20% - Accent5 17 4" xfId="6842"/>
    <cellStyle name="20% - Accent5 17 4 2" xfId="12710"/>
    <cellStyle name="20% - Accent5 17 4 2 2" xfId="24439"/>
    <cellStyle name="20% - Accent5 17 4 2 2 2" xfId="47848"/>
    <cellStyle name="20% - Accent5 17 4 2 3" xfId="36149"/>
    <cellStyle name="20% - Accent5 17 4 3" xfId="18605"/>
    <cellStyle name="20% - Accent5 17 4 3 2" xfId="42014"/>
    <cellStyle name="20% - Accent5 17 4 4" xfId="30319"/>
    <cellStyle name="20% - Accent5 17 5" xfId="7968"/>
    <cellStyle name="20% - Accent5 17 5 2" xfId="13830"/>
    <cellStyle name="20% - Accent5 17 5 2 2" xfId="25559"/>
    <cellStyle name="20% - Accent5 17 5 2 2 2" xfId="48968"/>
    <cellStyle name="20% - Accent5 17 5 2 3" xfId="37269"/>
    <cellStyle name="20% - Accent5 17 5 3" xfId="19725"/>
    <cellStyle name="20% - Accent5 17 5 3 2" xfId="43134"/>
    <cellStyle name="20% - Accent5 17 5 4" xfId="31439"/>
    <cellStyle name="20% - Accent5 17 6" xfId="9052"/>
    <cellStyle name="20% - Accent5 17 6 2" xfId="20813"/>
    <cellStyle name="20% - Accent5 17 6 2 2" xfId="44222"/>
    <cellStyle name="20% - Accent5 17 6 3" xfId="32523"/>
    <cellStyle name="20% - Accent5 17 7" xfId="14979"/>
    <cellStyle name="20% - Accent5 17 7 2" xfId="38388"/>
    <cellStyle name="20% - Accent5 17 8" xfId="26693"/>
    <cellStyle name="20% - Accent5 18" xfId="3286"/>
    <cellStyle name="20% - Accent5 18 2" xfId="4551"/>
    <cellStyle name="20% - Accent5 18 2 2" xfId="10419"/>
    <cellStyle name="20% - Accent5 18 2 2 2" xfId="22148"/>
    <cellStyle name="20% - Accent5 18 2 2 2 2" xfId="45557"/>
    <cellStyle name="20% - Accent5 18 2 2 3" xfId="33858"/>
    <cellStyle name="20% - Accent5 18 2 3" xfId="16314"/>
    <cellStyle name="20% - Accent5 18 2 3 2" xfId="39723"/>
    <cellStyle name="20% - Accent5 18 2 4" xfId="28028"/>
    <cellStyle name="20% - Accent5 18 3" xfId="5768"/>
    <cellStyle name="20% - Accent5 18 3 2" xfId="11636"/>
    <cellStyle name="20% - Accent5 18 3 2 2" xfId="23365"/>
    <cellStyle name="20% - Accent5 18 3 2 2 2" xfId="46774"/>
    <cellStyle name="20% - Accent5 18 3 2 3" xfId="35075"/>
    <cellStyle name="20% - Accent5 18 3 3" xfId="17531"/>
    <cellStyle name="20% - Accent5 18 3 3 2" xfId="40940"/>
    <cellStyle name="20% - Accent5 18 3 4" xfId="29245"/>
    <cellStyle name="20% - Accent5 18 4" xfId="6932"/>
    <cellStyle name="20% - Accent5 18 4 2" xfId="12800"/>
    <cellStyle name="20% - Accent5 18 4 2 2" xfId="24529"/>
    <cellStyle name="20% - Accent5 18 4 2 2 2" xfId="47938"/>
    <cellStyle name="20% - Accent5 18 4 2 3" xfId="36239"/>
    <cellStyle name="20% - Accent5 18 4 3" xfId="18695"/>
    <cellStyle name="20% - Accent5 18 4 3 2" xfId="42104"/>
    <cellStyle name="20% - Accent5 18 4 4" xfId="30409"/>
    <cellStyle name="20% - Accent5 18 5" xfId="8058"/>
    <cellStyle name="20% - Accent5 18 5 2" xfId="13920"/>
    <cellStyle name="20% - Accent5 18 5 2 2" xfId="25649"/>
    <cellStyle name="20% - Accent5 18 5 2 2 2" xfId="49058"/>
    <cellStyle name="20% - Accent5 18 5 2 3" xfId="37359"/>
    <cellStyle name="20% - Accent5 18 5 3" xfId="19815"/>
    <cellStyle name="20% - Accent5 18 5 3 2" xfId="43224"/>
    <cellStyle name="20% - Accent5 18 5 4" xfId="31529"/>
    <cellStyle name="20% - Accent5 18 6" xfId="9142"/>
    <cellStyle name="20% - Accent5 18 6 2" xfId="20903"/>
    <cellStyle name="20% - Accent5 18 6 2 2" xfId="44312"/>
    <cellStyle name="20% - Accent5 18 6 3" xfId="32613"/>
    <cellStyle name="20% - Accent5 18 7" xfId="15069"/>
    <cellStyle name="20% - Accent5 18 7 2" xfId="38478"/>
    <cellStyle name="20% - Accent5 18 8" xfId="26783"/>
    <cellStyle name="20% - Accent5 19" xfId="3537"/>
    <cellStyle name="20% - Accent5 19 2" xfId="9413"/>
    <cellStyle name="20% - Accent5 19 2 2" xfId="21144"/>
    <cellStyle name="20% - Accent5 19 2 2 2" xfId="44553"/>
    <cellStyle name="20% - Accent5 19 2 3" xfId="32854"/>
    <cellStyle name="20% - Accent5 19 3" xfId="15310"/>
    <cellStyle name="20% - Accent5 19 3 2" xfId="38719"/>
    <cellStyle name="20% - Accent5 19 4" xfId="27024"/>
    <cellStyle name="20% - Accent5 2" xfId="225"/>
    <cellStyle name="20% - Accent5 2 2" xfId="226"/>
    <cellStyle name="20% - Accent5 2 2 2" xfId="227"/>
    <cellStyle name="20% - Accent5 2 2_Annað b. sparifé" xfId="228"/>
    <cellStyle name="20% - Accent5 2 3" xfId="229"/>
    <cellStyle name="20% - Accent5 2_Annað b. sparifé" xfId="230"/>
    <cellStyle name="20% - Accent5 20" xfId="4773"/>
    <cellStyle name="20% - Accent5 20 2" xfId="10641"/>
    <cellStyle name="20% - Accent5 20 2 2" xfId="22370"/>
    <cellStyle name="20% - Accent5 20 2 2 2" xfId="45779"/>
    <cellStyle name="20% - Accent5 20 2 3" xfId="34080"/>
    <cellStyle name="20% - Accent5 20 3" xfId="16536"/>
    <cellStyle name="20% - Accent5 20 3 2" xfId="39945"/>
    <cellStyle name="20% - Accent5 20 4" xfId="28250"/>
    <cellStyle name="20% - Accent5 21" xfId="5939"/>
    <cellStyle name="20% - Accent5 21 2" xfId="11807"/>
    <cellStyle name="20% - Accent5 21 2 2" xfId="23536"/>
    <cellStyle name="20% - Accent5 21 2 2 2" xfId="46945"/>
    <cellStyle name="20% - Accent5 21 2 3" xfId="35246"/>
    <cellStyle name="20% - Accent5 21 3" xfId="17702"/>
    <cellStyle name="20% - Accent5 21 3 2" xfId="41111"/>
    <cellStyle name="20% - Accent5 21 4" xfId="29416"/>
    <cellStyle name="20% - Accent5 22" xfId="7066"/>
    <cellStyle name="20% - Accent5 22 2" xfId="12928"/>
    <cellStyle name="20% - Accent5 22 2 2" xfId="24657"/>
    <cellStyle name="20% - Accent5 22 2 2 2" xfId="48066"/>
    <cellStyle name="20% - Accent5 22 2 3" xfId="36367"/>
    <cellStyle name="20% - Accent5 22 3" xfId="18823"/>
    <cellStyle name="20% - Accent5 22 3 2" xfId="42232"/>
    <cellStyle name="20% - Accent5 22 4" xfId="30537"/>
    <cellStyle name="20% - Accent5 23" xfId="8151"/>
    <cellStyle name="20% - Accent5 23 2" xfId="19912"/>
    <cellStyle name="20% - Accent5 23 2 2" xfId="43321"/>
    <cellStyle name="20% - Accent5 23 3" xfId="31622"/>
    <cellStyle name="20% - Accent5 24" xfId="14078"/>
    <cellStyle name="20% - Accent5 24 2" xfId="37487"/>
    <cellStyle name="20% - Accent5 25" xfId="25792"/>
    <cellStyle name="20% - Accent5 3" xfId="231"/>
    <cellStyle name="20% - Accent5 3 2" xfId="232"/>
    <cellStyle name="20% - Accent5 3_Annað b. sparifé" xfId="233"/>
    <cellStyle name="20% - Accent5 4" xfId="234"/>
    <cellStyle name="20% - Accent5 4 2" xfId="235"/>
    <cellStyle name="20% - Accent5 4 2 2" xfId="236"/>
    <cellStyle name="20% - Accent5 4 2_Annað b. sparifé" xfId="237"/>
    <cellStyle name="20% - Accent5 4 3" xfId="238"/>
    <cellStyle name="20% - Accent5 4_Annað b. sparifé" xfId="239"/>
    <cellStyle name="20% - Accent5 5" xfId="240"/>
    <cellStyle name="20% - Accent5 5 2" xfId="241"/>
    <cellStyle name="20% - Accent5 5_Annað b. sparifé" xfId="242"/>
    <cellStyle name="20% - Accent5 6" xfId="243"/>
    <cellStyle name="20% - Accent5 6 2" xfId="244"/>
    <cellStyle name="20% - Accent5 6_Annað b. sparifé" xfId="245"/>
    <cellStyle name="20% - Accent5 7" xfId="246"/>
    <cellStyle name="20% - Accent5 7 2" xfId="247"/>
    <cellStyle name="20% - Accent5 7_Annað b. sparifé" xfId="248"/>
    <cellStyle name="20% - Accent5 8" xfId="249"/>
    <cellStyle name="20% - Accent5 8 2" xfId="250"/>
    <cellStyle name="20% - Accent5 8_Annað b. sparifé" xfId="251"/>
    <cellStyle name="20% - Accent5 9" xfId="252"/>
    <cellStyle name="20% - Accent5 9 2" xfId="253"/>
    <cellStyle name="20% - Accent5 9_Annað b. sparifé" xfId="254"/>
    <cellStyle name="20% - Accent6" xfId="87" builtinId="50" customBuiltin="1"/>
    <cellStyle name="20% - Accent6 10" xfId="2205"/>
    <cellStyle name="20% - Accent6 10 2" xfId="3571"/>
    <cellStyle name="20% - Accent6 10 2 2" xfId="9444"/>
    <cellStyle name="20% - Accent6 10 2 2 2" xfId="21173"/>
    <cellStyle name="20% - Accent6 10 2 2 2 2" xfId="44582"/>
    <cellStyle name="20% - Accent6 10 2 2 3" xfId="32883"/>
    <cellStyle name="20% - Accent6 10 2 3" xfId="15339"/>
    <cellStyle name="20% - Accent6 10 2 3 2" xfId="38748"/>
    <cellStyle name="20% - Accent6 10 2 4" xfId="27053"/>
    <cellStyle name="20% - Accent6 10 3" xfId="4796"/>
    <cellStyle name="20% - Accent6 10 3 2" xfId="10664"/>
    <cellStyle name="20% - Accent6 10 3 2 2" xfId="22393"/>
    <cellStyle name="20% - Accent6 10 3 2 2 2" xfId="45802"/>
    <cellStyle name="20% - Accent6 10 3 2 3" xfId="34103"/>
    <cellStyle name="20% - Accent6 10 3 3" xfId="16559"/>
    <cellStyle name="20% - Accent6 10 3 3 2" xfId="39968"/>
    <cellStyle name="20% - Accent6 10 3 4" xfId="28273"/>
    <cellStyle name="20% - Accent6 10 4" xfId="5959"/>
    <cellStyle name="20% - Accent6 10 4 2" xfId="11827"/>
    <cellStyle name="20% - Accent6 10 4 2 2" xfId="23556"/>
    <cellStyle name="20% - Accent6 10 4 2 2 2" xfId="46965"/>
    <cellStyle name="20% - Accent6 10 4 2 3" xfId="35266"/>
    <cellStyle name="20% - Accent6 10 4 3" xfId="17722"/>
    <cellStyle name="20% - Accent6 10 4 3 2" xfId="41131"/>
    <cellStyle name="20% - Accent6 10 4 4" xfId="29436"/>
    <cellStyle name="20% - Accent6 10 5" xfId="7086"/>
    <cellStyle name="20% - Accent6 10 5 2" xfId="12948"/>
    <cellStyle name="20% - Accent6 10 5 2 2" xfId="24677"/>
    <cellStyle name="20% - Accent6 10 5 2 2 2" xfId="48086"/>
    <cellStyle name="20% - Accent6 10 5 2 3" xfId="36387"/>
    <cellStyle name="20% - Accent6 10 5 3" xfId="18843"/>
    <cellStyle name="20% - Accent6 10 5 3 2" xfId="42252"/>
    <cellStyle name="20% - Accent6 10 5 4" xfId="30557"/>
    <cellStyle name="20% - Accent6 10 6" xfId="8170"/>
    <cellStyle name="20% - Accent6 10 6 2" xfId="19931"/>
    <cellStyle name="20% - Accent6 10 6 2 2" xfId="43340"/>
    <cellStyle name="20% - Accent6 10 6 3" xfId="31641"/>
    <cellStyle name="20% - Accent6 10 7" xfId="14097"/>
    <cellStyle name="20% - Accent6 10 7 2" xfId="37506"/>
    <cellStyle name="20% - Accent6 10 8" xfId="25811"/>
    <cellStyle name="20% - Accent6 11" xfId="2470"/>
    <cellStyle name="20% - Accent6 11 2" xfId="3739"/>
    <cellStyle name="20% - Accent6 11 2 2" xfId="9607"/>
    <cellStyle name="20% - Accent6 11 2 2 2" xfId="21336"/>
    <cellStyle name="20% - Accent6 11 2 2 2 2" xfId="44745"/>
    <cellStyle name="20% - Accent6 11 2 2 3" xfId="33046"/>
    <cellStyle name="20% - Accent6 11 2 3" xfId="15502"/>
    <cellStyle name="20% - Accent6 11 2 3 2" xfId="38911"/>
    <cellStyle name="20% - Accent6 11 2 4" xfId="27216"/>
    <cellStyle name="20% - Accent6 11 3" xfId="4958"/>
    <cellStyle name="20% - Accent6 11 3 2" xfId="10826"/>
    <cellStyle name="20% - Accent6 11 3 2 2" xfId="22555"/>
    <cellStyle name="20% - Accent6 11 3 2 2 2" xfId="45964"/>
    <cellStyle name="20% - Accent6 11 3 2 3" xfId="34265"/>
    <cellStyle name="20% - Accent6 11 3 3" xfId="16721"/>
    <cellStyle name="20% - Accent6 11 3 3 2" xfId="40130"/>
    <cellStyle name="20% - Accent6 11 3 4" xfId="28435"/>
    <cellStyle name="20% - Accent6 11 4" xfId="6122"/>
    <cellStyle name="20% - Accent6 11 4 2" xfId="11990"/>
    <cellStyle name="20% - Accent6 11 4 2 2" xfId="23719"/>
    <cellStyle name="20% - Accent6 11 4 2 2 2" xfId="47128"/>
    <cellStyle name="20% - Accent6 11 4 2 3" xfId="35429"/>
    <cellStyle name="20% - Accent6 11 4 3" xfId="17885"/>
    <cellStyle name="20% - Accent6 11 4 3 2" xfId="41294"/>
    <cellStyle name="20% - Accent6 11 4 4" xfId="29599"/>
    <cellStyle name="20% - Accent6 11 5" xfId="7248"/>
    <cellStyle name="20% - Accent6 11 5 2" xfId="13110"/>
    <cellStyle name="20% - Accent6 11 5 2 2" xfId="24839"/>
    <cellStyle name="20% - Accent6 11 5 2 2 2" xfId="48248"/>
    <cellStyle name="20% - Accent6 11 5 2 3" xfId="36549"/>
    <cellStyle name="20% - Accent6 11 5 3" xfId="19005"/>
    <cellStyle name="20% - Accent6 11 5 3 2" xfId="42414"/>
    <cellStyle name="20% - Accent6 11 5 4" xfId="30719"/>
    <cellStyle name="20% - Accent6 11 6" xfId="8332"/>
    <cellStyle name="20% - Accent6 11 6 2" xfId="20093"/>
    <cellStyle name="20% - Accent6 11 6 2 2" xfId="43502"/>
    <cellStyle name="20% - Accent6 11 6 3" xfId="31803"/>
    <cellStyle name="20% - Accent6 11 7" xfId="14259"/>
    <cellStyle name="20% - Accent6 11 7 2" xfId="37668"/>
    <cellStyle name="20% - Accent6 11 8" xfId="25973"/>
    <cellStyle name="20% - Accent6 12" xfId="2687"/>
    <cellStyle name="20% - Accent6 12 2" xfId="3956"/>
    <cellStyle name="20% - Accent6 12 2 2" xfId="9824"/>
    <cellStyle name="20% - Accent6 12 2 2 2" xfId="21553"/>
    <cellStyle name="20% - Accent6 12 2 2 2 2" xfId="44962"/>
    <cellStyle name="20% - Accent6 12 2 2 3" xfId="33263"/>
    <cellStyle name="20% - Accent6 12 2 3" xfId="15719"/>
    <cellStyle name="20% - Accent6 12 2 3 2" xfId="39128"/>
    <cellStyle name="20% - Accent6 12 2 4" xfId="27433"/>
    <cellStyle name="20% - Accent6 12 3" xfId="5175"/>
    <cellStyle name="20% - Accent6 12 3 2" xfId="11043"/>
    <cellStyle name="20% - Accent6 12 3 2 2" xfId="22772"/>
    <cellStyle name="20% - Accent6 12 3 2 2 2" xfId="46181"/>
    <cellStyle name="20% - Accent6 12 3 2 3" xfId="34482"/>
    <cellStyle name="20% - Accent6 12 3 3" xfId="16938"/>
    <cellStyle name="20% - Accent6 12 3 3 2" xfId="40347"/>
    <cellStyle name="20% - Accent6 12 3 4" xfId="28652"/>
    <cellStyle name="20% - Accent6 12 4" xfId="6339"/>
    <cellStyle name="20% - Accent6 12 4 2" xfId="12207"/>
    <cellStyle name="20% - Accent6 12 4 2 2" xfId="23936"/>
    <cellStyle name="20% - Accent6 12 4 2 2 2" xfId="47345"/>
    <cellStyle name="20% - Accent6 12 4 2 3" xfId="35646"/>
    <cellStyle name="20% - Accent6 12 4 3" xfId="18102"/>
    <cellStyle name="20% - Accent6 12 4 3 2" xfId="41511"/>
    <cellStyle name="20% - Accent6 12 4 4" xfId="29816"/>
    <cellStyle name="20% - Accent6 12 5" xfId="7465"/>
    <cellStyle name="20% - Accent6 12 5 2" xfId="13327"/>
    <cellStyle name="20% - Accent6 12 5 2 2" xfId="25056"/>
    <cellStyle name="20% - Accent6 12 5 2 2 2" xfId="48465"/>
    <cellStyle name="20% - Accent6 12 5 2 3" xfId="36766"/>
    <cellStyle name="20% - Accent6 12 5 3" xfId="19222"/>
    <cellStyle name="20% - Accent6 12 5 3 2" xfId="42631"/>
    <cellStyle name="20% - Accent6 12 5 4" xfId="30936"/>
    <cellStyle name="20% - Accent6 12 6" xfId="8549"/>
    <cellStyle name="20% - Accent6 12 6 2" xfId="20310"/>
    <cellStyle name="20% - Accent6 12 6 2 2" xfId="43719"/>
    <cellStyle name="20% - Accent6 12 6 3" xfId="32020"/>
    <cellStyle name="20% - Accent6 12 7" xfId="14476"/>
    <cellStyle name="20% - Accent6 12 7 2" xfId="37885"/>
    <cellStyle name="20% - Accent6 12 8" xfId="26190"/>
    <cellStyle name="20% - Accent6 13" xfId="2800"/>
    <cellStyle name="20% - Accent6 13 2" xfId="4069"/>
    <cellStyle name="20% - Accent6 13 2 2" xfId="9937"/>
    <cellStyle name="20% - Accent6 13 2 2 2" xfId="21666"/>
    <cellStyle name="20% - Accent6 13 2 2 2 2" xfId="45075"/>
    <cellStyle name="20% - Accent6 13 2 2 3" xfId="33376"/>
    <cellStyle name="20% - Accent6 13 2 3" xfId="15832"/>
    <cellStyle name="20% - Accent6 13 2 3 2" xfId="39241"/>
    <cellStyle name="20% - Accent6 13 2 4" xfId="27546"/>
    <cellStyle name="20% - Accent6 13 3" xfId="5288"/>
    <cellStyle name="20% - Accent6 13 3 2" xfId="11156"/>
    <cellStyle name="20% - Accent6 13 3 2 2" xfId="22885"/>
    <cellStyle name="20% - Accent6 13 3 2 2 2" xfId="46294"/>
    <cellStyle name="20% - Accent6 13 3 2 3" xfId="34595"/>
    <cellStyle name="20% - Accent6 13 3 3" xfId="17051"/>
    <cellStyle name="20% - Accent6 13 3 3 2" xfId="40460"/>
    <cellStyle name="20% - Accent6 13 3 4" xfId="28765"/>
    <cellStyle name="20% - Accent6 13 4" xfId="6452"/>
    <cellStyle name="20% - Accent6 13 4 2" xfId="12320"/>
    <cellStyle name="20% - Accent6 13 4 2 2" xfId="24049"/>
    <cellStyle name="20% - Accent6 13 4 2 2 2" xfId="47458"/>
    <cellStyle name="20% - Accent6 13 4 2 3" xfId="35759"/>
    <cellStyle name="20% - Accent6 13 4 3" xfId="18215"/>
    <cellStyle name="20% - Accent6 13 4 3 2" xfId="41624"/>
    <cellStyle name="20% - Accent6 13 4 4" xfId="29929"/>
    <cellStyle name="20% - Accent6 13 5" xfId="7578"/>
    <cellStyle name="20% - Accent6 13 5 2" xfId="13440"/>
    <cellStyle name="20% - Accent6 13 5 2 2" xfId="25169"/>
    <cellStyle name="20% - Accent6 13 5 2 2 2" xfId="48578"/>
    <cellStyle name="20% - Accent6 13 5 2 3" xfId="36879"/>
    <cellStyle name="20% - Accent6 13 5 3" xfId="19335"/>
    <cellStyle name="20% - Accent6 13 5 3 2" xfId="42744"/>
    <cellStyle name="20% - Accent6 13 5 4" xfId="31049"/>
    <cellStyle name="20% - Accent6 13 6" xfId="8662"/>
    <cellStyle name="20% - Accent6 13 6 2" xfId="20423"/>
    <cellStyle name="20% - Accent6 13 6 2 2" xfId="43832"/>
    <cellStyle name="20% - Accent6 13 6 3" xfId="32133"/>
    <cellStyle name="20% - Accent6 13 7" xfId="14589"/>
    <cellStyle name="20% - Accent6 13 7 2" xfId="37998"/>
    <cellStyle name="20% - Accent6 13 8" xfId="26303"/>
    <cellStyle name="20% - Accent6 14" xfId="2890"/>
    <cellStyle name="20% - Accent6 14 2" xfId="4159"/>
    <cellStyle name="20% - Accent6 14 2 2" xfId="10027"/>
    <cellStyle name="20% - Accent6 14 2 2 2" xfId="21756"/>
    <cellStyle name="20% - Accent6 14 2 2 2 2" xfId="45165"/>
    <cellStyle name="20% - Accent6 14 2 2 3" xfId="33466"/>
    <cellStyle name="20% - Accent6 14 2 3" xfId="15922"/>
    <cellStyle name="20% - Accent6 14 2 3 2" xfId="39331"/>
    <cellStyle name="20% - Accent6 14 2 4" xfId="27636"/>
    <cellStyle name="20% - Accent6 14 3" xfId="5378"/>
    <cellStyle name="20% - Accent6 14 3 2" xfId="11246"/>
    <cellStyle name="20% - Accent6 14 3 2 2" xfId="22975"/>
    <cellStyle name="20% - Accent6 14 3 2 2 2" xfId="46384"/>
    <cellStyle name="20% - Accent6 14 3 2 3" xfId="34685"/>
    <cellStyle name="20% - Accent6 14 3 3" xfId="17141"/>
    <cellStyle name="20% - Accent6 14 3 3 2" xfId="40550"/>
    <cellStyle name="20% - Accent6 14 3 4" xfId="28855"/>
    <cellStyle name="20% - Accent6 14 4" xfId="6542"/>
    <cellStyle name="20% - Accent6 14 4 2" xfId="12410"/>
    <cellStyle name="20% - Accent6 14 4 2 2" xfId="24139"/>
    <cellStyle name="20% - Accent6 14 4 2 2 2" xfId="47548"/>
    <cellStyle name="20% - Accent6 14 4 2 3" xfId="35849"/>
    <cellStyle name="20% - Accent6 14 4 3" xfId="18305"/>
    <cellStyle name="20% - Accent6 14 4 3 2" xfId="41714"/>
    <cellStyle name="20% - Accent6 14 4 4" xfId="30019"/>
    <cellStyle name="20% - Accent6 14 5" xfId="7668"/>
    <cellStyle name="20% - Accent6 14 5 2" xfId="13530"/>
    <cellStyle name="20% - Accent6 14 5 2 2" xfId="25259"/>
    <cellStyle name="20% - Accent6 14 5 2 2 2" xfId="48668"/>
    <cellStyle name="20% - Accent6 14 5 2 3" xfId="36969"/>
    <cellStyle name="20% - Accent6 14 5 3" xfId="19425"/>
    <cellStyle name="20% - Accent6 14 5 3 2" xfId="42834"/>
    <cellStyle name="20% - Accent6 14 5 4" xfId="31139"/>
    <cellStyle name="20% - Accent6 14 6" xfId="8752"/>
    <cellStyle name="20% - Accent6 14 6 2" xfId="20513"/>
    <cellStyle name="20% - Accent6 14 6 2 2" xfId="43922"/>
    <cellStyle name="20% - Accent6 14 6 3" xfId="32223"/>
    <cellStyle name="20% - Accent6 14 7" xfId="14679"/>
    <cellStyle name="20% - Accent6 14 7 2" xfId="38088"/>
    <cellStyle name="20% - Accent6 14 8" xfId="26393"/>
    <cellStyle name="20% - Accent6 15" xfId="2983"/>
    <cellStyle name="20% - Accent6 15 2" xfId="4248"/>
    <cellStyle name="20% - Accent6 15 2 2" xfId="10116"/>
    <cellStyle name="20% - Accent6 15 2 2 2" xfId="21845"/>
    <cellStyle name="20% - Accent6 15 2 2 2 2" xfId="45254"/>
    <cellStyle name="20% - Accent6 15 2 2 3" xfId="33555"/>
    <cellStyle name="20% - Accent6 15 2 3" xfId="16011"/>
    <cellStyle name="20% - Accent6 15 2 3 2" xfId="39420"/>
    <cellStyle name="20% - Accent6 15 2 4" xfId="27725"/>
    <cellStyle name="20% - Accent6 15 3" xfId="5466"/>
    <cellStyle name="20% - Accent6 15 3 2" xfId="11334"/>
    <cellStyle name="20% - Accent6 15 3 2 2" xfId="23063"/>
    <cellStyle name="20% - Accent6 15 3 2 2 2" xfId="46472"/>
    <cellStyle name="20% - Accent6 15 3 2 3" xfId="34773"/>
    <cellStyle name="20% - Accent6 15 3 3" xfId="17229"/>
    <cellStyle name="20% - Accent6 15 3 3 2" xfId="40638"/>
    <cellStyle name="20% - Accent6 15 3 4" xfId="28943"/>
    <cellStyle name="20% - Accent6 15 4" xfId="6630"/>
    <cellStyle name="20% - Accent6 15 4 2" xfId="12498"/>
    <cellStyle name="20% - Accent6 15 4 2 2" xfId="24227"/>
    <cellStyle name="20% - Accent6 15 4 2 2 2" xfId="47636"/>
    <cellStyle name="20% - Accent6 15 4 2 3" xfId="35937"/>
    <cellStyle name="20% - Accent6 15 4 3" xfId="18393"/>
    <cellStyle name="20% - Accent6 15 4 3 2" xfId="41802"/>
    <cellStyle name="20% - Accent6 15 4 4" xfId="30107"/>
    <cellStyle name="20% - Accent6 15 5" xfId="7756"/>
    <cellStyle name="20% - Accent6 15 5 2" xfId="13618"/>
    <cellStyle name="20% - Accent6 15 5 2 2" xfId="25347"/>
    <cellStyle name="20% - Accent6 15 5 2 2 2" xfId="48756"/>
    <cellStyle name="20% - Accent6 15 5 2 3" xfId="37057"/>
    <cellStyle name="20% - Accent6 15 5 3" xfId="19513"/>
    <cellStyle name="20% - Accent6 15 5 3 2" xfId="42922"/>
    <cellStyle name="20% - Accent6 15 5 4" xfId="31227"/>
    <cellStyle name="20% - Accent6 15 6" xfId="8840"/>
    <cellStyle name="20% - Accent6 15 6 2" xfId="20601"/>
    <cellStyle name="20% - Accent6 15 6 2 2" xfId="44010"/>
    <cellStyle name="20% - Accent6 15 6 3" xfId="32311"/>
    <cellStyle name="20% - Accent6 15 7" xfId="14767"/>
    <cellStyle name="20% - Accent6 15 7 2" xfId="38176"/>
    <cellStyle name="20% - Accent6 15 8" xfId="26481"/>
    <cellStyle name="20% - Accent6 16" xfId="3091"/>
    <cellStyle name="20% - Accent6 16 2" xfId="4356"/>
    <cellStyle name="20% - Accent6 16 2 2" xfId="10224"/>
    <cellStyle name="20% - Accent6 16 2 2 2" xfId="21953"/>
    <cellStyle name="20% - Accent6 16 2 2 2 2" xfId="45362"/>
    <cellStyle name="20% - Accent6 16 2 2 3" xfId="33663"/>
    <cellStyle name="20% - Accent6 16 2 3" xfId="16119"/>
    <cellStyle name="20% - Accent6 16 2 3 2" xfId="39528"/>
    <cellStyle name="20% - Accent6 16 2 4" xfId="27833"/>
    <cellStyle name="20% - Accent6 16 3" xfId="5573"/>
    <cellStyle name="20% - Accent6 16 3 2" xfId="11441"/>
    <cellStyle name="20% - Accent6 16 3 2 2" xfId="23170"/>
    <cellStyle name="20% - Accent6 16 3 2 2 2" xfId="46579"/>
    <cellStyle name="20% - Accent6 16 3 2 3" xfId="34880"/>
    <cellStyle name="20% - Accent6 16 3 3" xfId="17336"/>
    <cellStyle name="20% - Accent6 16 3 3 2" xfId="40745"/>
    <cellStyle name="20% - Accent6 16 3 4" xfId="29050"/>
    <cellStyle name="20% - Accent6 16 4" xfId="6737"/>
    <cellStyle name="20% - Accent6 16 4 2" xfId="12605"/>
    <cellStyle name="20% - Accent6 16 4 2 2" xfId="24334"/>
    <cellStyle name="20% - Accent6 16 4 2 2 2" xfId="47743"/>
    <cellStyle name="20% - Accent6 16 4 2 3" xfId="36044"/>
    <cellStyle name="20% - Accent6 16 4 3" xfId="18500"/>
    <cellStyle name="20% - Accent6 16 4 3 2" xfId="41909"/>
    <cellStyle name="20% - Accent6 16 4 4" xfId="30214"/>
    <cellStyle name="20% - Accent6 16 5" xfId="7863"/>
    <cellStyle name="20% - Accent6 16 5 2" xfId="13725"/>
    <cellStyle name="20% - Accent6 16 5 2 2" xfId="25454"/>
    <cellStyle name="20% - Accent6 16 5 2 2 2" xfId="48863"/>
    <cellStyle name="20% - Accent6 16 5 2 3" xfId="37164"/>
    <cellStyle name="20% - Accent6 16 5 3" xfId="19620"/>
    <cellStyle name="20% - Accent6 16 5 3 2" xfId="43029"/>
    <cellStyle name="20% - Accent6 16 5 4" xfId="31334"/>
    <cellStyle name="20% - Accent6 16 6" xfId="8947"/>
    <cellStyle name="20% - Accent6 16 6 2" xfId="20708"/>
    <cellStyle name="20% - Accent6 16 6 2 2" xfId="44117"/>
    <cellStyle name="20% - Accent6 16 6 3" xfId="32418"/>
    <cellStyle name="20% - Accent6 16 7" xfId="14874"/>
    <cellStyle name="20% - Accent6 16 7 2" xfId="38283"/>
    <cellStyle name="20% - Accent6 16 8" xfId="26588"/>
    <cellStyle name="20% - Accent6 17" xfId="3198"/>
    <cellStyle name="20% - Accent6 17 2" xfId="4463"/>
    <cellStyle name="20% - Accent6 17 2 2" xfId="10331"/>
    <cellStyle name="20% - Accent6 17 2 2 2" xfId="22060"/>
    <cellStyle name="20% - Accent6 17 2 2 2 2" xfId="45469"/>
    <cellStyle name="20% - Accent6 17 2 2 3" xfId="33770"/>
    <cellStyle name="20% - Accent6 17 2 3" xfId="16226"/>
    <cellStyle name="20% - Accent6 17 2 3 2" xfId="39635"/>
    <cellStyle name="20% - Accent6 17 2 4" xfId="27940"/>
    <cellStyle name="20% - Accent6 17 3" xfId="5680"/>
    <cellStyle name="20% - Accent6 17 3 2" xfId="11548"/>
    <cellStyle name="20% - Accent6 17 3 2 2" xfId="23277"/>
    <cellStyle name="20% - Accent6 17 3 2 2 2" xfId="46686"/>
    <cellStyle name="20% - Accent6 17 3 2 3" xfId="34987"/>
    <cellStyle name="20% - Accent6 17 3 3" xfId="17443"/>
    <cellStyle name="20% - Accent6 17 3 3 2" xfId="40852"/>
    <cellStyle name="20% - Accent6 17 3 4" xfId="29157"/>
    <cellStyle name="20% - Accent6 17 4" xfId="6844"/>
    <cellStyle name="20% - Accent6 17 4 2" xfId="12712"/>
    <cellStyle name="20% - Accent6 17 4 2 2" xfId="24441"/>
    <cellStyle name="20% - Accent6 17 4 2 2 2" xfId="47850"/>
    <cellStyle name="20% - Accent6 17 4 2 3" xfId="36151"/>
    <cellStyle name="20% - Accent6 17 4 3" xfId="18607"/>
    <cellStyle name="20% - Accent6 17 4 3 2" xfId="42016"/>
    <cellStyle name="20% - Accent6 17 4 4" xfId="30321"/>
    <cellStyle name="20% - Accent6 17 5" xfId="7970"/>
    <cellStyle name="20% - Accent6 17 5 2" xfId="13832"/>
    <cellStyle name="20% - Accent6 17 5 2 2" xfId="25561"/>
    <cellStyle name="20% - Accent6 17 5 2 2 2" xfId="48970"/>
    <cellStyle name="20% - Accent6 17 5 2 3" xfId="37271"/>
    <cellStyle name="20% - Accent6 17 5 3" xfId="19727"/>
    <cellStyle name="20% - Accent6 17 5 3 2" xfId="43136"/>
    <cellStyle name="20% - Accent6 17 5 4" xfId="31441"/>
    <cellStyle name="20% - Accent6 17 6" xfId="9054"/>
    <cellStyle name="20% - Accent6 17 6 2" xfId="20815"/>
    <cellStyle name="20% - Accent6 17 6 2 2" xfId="44224"/>
    <cellStyle name="20% - Accent6 17 6 3" xfId="32525"/>
    <cellStyle name="20% - Accent6 17 7" xfId="14981"/>
    <cellStyle name="20% - Accent6 17 7 2" xfId="38390"/>
    <cellStyle name="20% - Accent6 17 8" xfId="26695"/>
    <cellStyle name="20% - Accent6 18" xfId="3288"/>
    <cellStyle name="20% - Accent6 18 2" xfId="4553"/>
    <cellStyle name="20% - Accent6 18 2 2" xfId="10421"/>
    <cellStyle name="20% - Accent6 18 2 2 2" xfId="22150"/>
    <cellStyle name="20% - Accent6 18 2 2 2 2" xfId="45559"/>
    <cellStyle name="20% - Accent6 18 2 2 3" xfId="33860"/>
    <cellStyle name="20% - Accent6 18 2 3" xfId="16316"/>
    <cellStyle name="20% - Accent6 18 2 3 2" xfId="39725"/>
    <cellStyle name="20% - Accent6 18 2 4" xfId="28030"/>
    <cellStyle name="20% - Accent6 18 3" xfId="5770"/>
    <cellStyle name="20% - Accent6 18 3 2" xfId="11638"/>
    <cellStyle name="20% - Accent6 18 3 2 2" xfId="23367"/>
    <cellStyle name="20% - Accent6 18 3 2 2 2" xfId="46776"/>
    <cellStyle name="20% - Accent6 18 3 2 3" xfId="35077"/>
    <cellStyle name="20% - Accent6 18 3 3" xfId="17533"/>
    <cellStyle name="20% - Accent6 18 3 3 2" xfId="40942"/>
    <cellStyle name="20% - Accent6 18 3 4" xfId="29247"/>
    <cellStyle name="20% - Accent6 18 4" xfId="6934"/>
    <cellStyle name="20% - Accent6 18 4 2" xfId="12802"/>
    <cellStyle name="20% - Accent6 18 4 2 2" xfId="24531"/>
    <cellStyle name="20% - Accent6 18 4 2 2 2" xfId="47940"/>
    <cellStyle name="20% - Accent6 18 4 2 3" xfId="36241"/>
    <cellStyle name="20% - Accent6 18 4 3" xfId="18697"/>
    <cellStyle name="20% - Accent6 18 4 3 2" xfId="42106"/>
    <cellStyle name="20% - Accent6 18 4 4" xfId="30411"/>
    <cellStyle name="20% - Accent6 18 5" xfId="8060"/>
    <cellStyle name="20% - Accent6 18 5 2" xfId="13922"/>
    <cellStyle name="20% - Accent6 18 5 2 2" xfId="25651"/>
    <cellStyle name="20% - Accent6 18 5 2 2 2" xfId="49060"/>
    <cellStyle name="20% - Accent6 18 5 2 3" xfId="37361"/>
    <cellStyle name="20% - Accent6 18 5 3" xfId="19817"/>
    <cellStyle name="20% - Accent6 18 5 3 2" xfId="43226"/>
    <cellStyle name="20% - Accent6 18 5 4" xfId="31531"/>
    <cellStyle name="20% - Accent6 18 6" xfId="9144"/>
    <cellStyle name="20% - Accent6 18 6 2" xfId="20905"/>
    <cellStyle name="20% - Accent6 18 6 2 2" xfId="44314"/>
    <cellStyle name="20% - Accent6 18 6 3" xfId="32615"/>
    <cellStyle name="20% - Accent6 18 7" xfId="15071"/>
    <cellStyle name="20% - Accent6 18 7 2" xfId="38480"/>
    <cellStyle name="20% - Accent6 18 8" xfId="26785"/>
    <cellStyle name="20% - Accent6 19" xfId="3539"/>
    <cellStyle name="20% - Accent6 19 2" xfId="9415"/>
    <cellStyle name="20% - Accent6 19 2 2" xfId="21146"/>
    <cellStyle name="20% - Accent6 19 2 2 2" xfId="44555"/>
    <cellStyle name="20% - Accent6 19 2 3" xfId="32856"/>
    <cellStyle name="20% - Accent6 19 3" xfId="15312"/>
    <cellStyle name="20% - Accent6 19 3 2" xfId="38721"/>
    <cellStyle name="20% - Accent6 19 4" xfId="27026"/>
    <cellStyle name="20% - Accent6 2" xfId="255"/>
    <cellStyle name="20% - Accent6 2 2" xfId="256"/>
    <cellStyle name="20% - Accent6 2 2 2" xfId="257"/>
    <cellStyle name="20% - Accent6 2 2_Annað b. sparifé" xfId="258"/>
    <cellStyle name="20% - Accent6 2 3" xfId="259"/>
    <cellStyle name="20% - Accent6 2_Annað b. sparifé" xfId="260"/>
    <cellStyle name="20% - Accent6 20" xfId="4775"/>
    <cellStyle name="20% - Accent6 20 2" xfId="10643"/>
    <cellStyle name="20% - Accent6 20 2 2" xfId="22372"/>
    <cellStyle name="20% - Accent6 20 2 2 2" xfId="45781"/>
    <cellStyle name="20% - Accent6 20 2 3" xfId="34082"/>
    <cellStyle name="20% - Accent6 20 3" xfId="16538"/>
    <cellStyle name="20% - Accent6 20 3 2" xfId="39947"/>
    <cellStyle name="20% - Accent6 20 4" xfId="28252"/>
    <cellStyle name="20% - Accent6 21" xfId="5941"/>
    <cellStyle name="20% - Accent6 21 2" xfId="11809"/>
    <cellStyle name="20% - Accent6 21 2 2" xfId="23538"/>
    <cellStyle name="20% - Accent6 21 2 2 2" xfId="46947"/>
    <cellStyle name="20% - Accent6 21 2 3" xfId="35248"/>
    <cellStyle name="20% - Accent6 21 3" xfId="17704"/>
    <cellStyle name="20% - Accent6 21 3 2" xfId="41113"/>
    <cellStyle name="20% - Accent6 21 4" xfId="29418"/>
    <cellStyle name="20% - Accent6 22" xfId="7068"/>
    <cellStyle name="20% - Accent6 22 2" xfId="12930"/>
    <cellStyle name="20% - Accent6 22 2 2" xfId="24659"/>
    <cellStyle name="20% - Accent6 22 2 2 2" xfId="48068"/>
    <cellStyle name="20% - Accent6 22 2 3" xfId="36369"/>
    <cellStyle name="20% - Accent6 22 3" xfId="18825"/>
    <cellStyle name="20% - Accent6 22 3 2" xfId="42234"/>
    <cellStyle name="20% - Accent6 22 4" xfId="30539"/>
    <cellStyle name="20% - Accent6 23" xfId="8153"/>
    <cellStyle name="20% - Accent6 23 2" xfId="19914"/>
    <cellStyle name="20% - Accent6 23 2 2" xfId="43323"/>
    <cellStyle name="20% - Accent6 23 3" xfId="31624"/>
    <cellStyle name="20% - Accent6 24" xfId="14080"/>
    <cellStyle name="20% - Accent6 24 2" xfId="37489"/>
    <cellStyle name="20% - Accent6 25" xfId="25794"/>
    <cellStyle name="20% - Accent6 3" xfId="261"/>
    <cellStyle name="20% - Accent6 3 2" xfId="262"/>
    <cellStyle name="20% - Accent6 3_Annað b. sparifé" xfId="263"/>
    <cellStyle name="20% - Accent6 4" xfId="264"/>
    <cellStyle name="20% - Accent6 4 2" xfId="265"/>
    <cellStyle name="20% - Accent6 4 2 2" xfId="266"/>
    <cellStyle name="20% - Accent6 4 2_Annað b. sparifé" xfId="267"/>
    <cellStyle name="20% - Accent6 4 3" xfId="268"/>
    <cellStyle name="20% - Accent6 4_Annað b. sparifé" xfId="269"/>
    <cellStyle name="20% - Accent6 5" xfId="270"/>
    <cellStyle name="20% - Accent6 5 2" xfId="271"/>
    <cellStyle name="20% - Accent6 5_Annað b. sparifé" xfId="272"/>
    <cellStyle name="20% - Accent6 6" xfId="273"/>
    <cellStyle name="20% - Accent6 6 2" xfId="274"/>
    <cellStyle name="20% - Accent6 6_Annað b. sparifé" xfId="275"/>
    <cellStyle name="20% - Accent6 7" xfId="276"/>
    <cellStyle name="20% - Accent6 7 2" xfId="277"/>
    <cellStyle name="20% - Accent6 7_Annað b. sparifé" xfId="278"/>
    <cellStyle name="20% - Accent6 8" xfId="279"/>
    <cellStyle name="20% - Accent6 8 2" xfId="280"/>
    <cellStyle name="20% - Accent6 8_Annað b. sparifé" xfId="281"/>
    <cellStyle name="20% - Accent6 9" xfId="282"/>
    <cellStyle name="20% - Accent6 9 2" xfId="283"/>
    <cellStyle name="20% - Accent6 9_Annað b. sparifé" xfId="284"/>
    <cellStyle name="3 indents" xfId="285"/>
    <cellStyle name="4 indents" xfId="286"/>
    <cellStyle name="40% - Accent1" xfId="68" builtinId="31" customBuiltin="1"/>
    <cellStyle name="40% - Accent1 10" xfId="2196"/>
    <cellStyle name="40% - Accent1 10 2" xfId="3562"/>
    <cellStyle name="40% - Accent1 10 2 2" xfId="9435"/>
    <cellStyle name="40% - Accent1 10 2 2 2" xfId="21164"/>
    <cellStyle name="40% - Accent1 10 2 2 2 2" xfId="44573"/>
    <cellStyle name="40% - Accent1 10 2 2 3" xfId="32874"/>
    <cellStyle name="40% - Accent1 10 2 3" xfId="15330"/>
    <cellStyle name="40% - Accent1 10 2 3 2" xfId="38739"/>
    <cellStyle name="40% - Accent1 10 2 4" xfId="27044"/>
    <cellStyle name="40% - Accent1 10 3" xfId="4787"/>
    <cellStyle name="40% - Accent1 10 3 2" xfId="10655"/>
    <cellStyle name="40% - Accent1 10 3 2 2" xfId="22384"/>
    <cellStyle name="40% - Accent1 10 3 2 2 2" xfId="45793"/>
    <cellStyle name="40% - Accent1 10 3 2 3" xfId="34094"/>
    <cellStyle name="40% - Accent1 10 3 3" xfId="16550"/>
    <cellStyle name="40% - Accent1 10 3 3 2" xfId="39959"/>
    <cellStyle name="40% - Accent1 10 3 4" xfId="28264"/>
    <cellStyle name="40% - Accent1 10 4" xfId="5950"/>
    <cellStyle name="40% - Accent1 10 4 2" xfId="11818"/>
    <cellStyle name="40% - Accent1 10 4 2 2" xfId="23547"/>
    <cellStyle name="40% - Accent1 10 4 2 2 2" xfId="46956"/>
    <cellStyle name="40% - Accent1 10 4 2 3" xfId="35257"/>
    <cellStyle name="40% - Accent1 10 4 3" xfId="17713"/>
    <cellStyle name="40% - Accent1 10 4 3 2" xfId="41122"/>
    <cellStyle name="40% - Accent1 10 4 4" xfId="29427"/>
    <cellStyle name="40% - Accent1 10 5" xfId="7077"/>
    <cellStyle name="40% - Accent1 10 5 2" xfId="12939"/>
    <cellStyle name="40% - Accent1 10 5 2 2" xfId="24668"/>
    <cellStyle name="40% - Accent1 10 5 2 2 2" xfId="48077"/>
    <cellStyle name="40% - Accent1 10 5 2 3" xfId="36378"/>
    <cellStyle name="40% - Accent1 10 5 3" xfId="18834"/>
    <cellStyle name="40% - Accent1 10 5 3 2" xfId="42243"/>
    <cellStyle name="40% - Accent1 10 5 4" xfId="30548"/>
    <cellStyle name="40% - Accent1 10 6" xfId="8161"/>
    <cellStyle name="40% - Accent1 10 6 2" xfId="19922"/>
    <cellStyle name="40% - Accent1 10 6 2 2" xfId="43331"/>
    <cellStyle name="40% - Accent1 10 6 3" xfId="31632"/>
    <cellStyle name="40% - Accent1 10 7" xfId="14088"/>
    <cellStyle name="40% - Accent1 10 7 2" xfId="37497"/>
    <cellStyle name="40% - Accent1 10 8" xfId="25802"/>
    <cellStyle name="40% - Accent1 11" xfId="2461"/>
    <cellStyle name="40% - Accent1 11 2" xfId="3730"/>
    <cellStyle name="40% - Accent1 11 2 2" xfId="9598"/>
    <cellStyle name="40% - Accent1 11 2 2 2" xfId="21327"/>
    <cellStyle name="40% - Accent1 11 2 2 2 2" xfId="44736"/>
    <cellStyle name="40% - Accent1 11 2 2 3" xfId="33037"/>
    <cellStyle name="40% - Accent1 11 2 3" xfId="15493"/>
    <cellStyle name="40% - Accent1 11 2 3 2" xfId="38902"/>
    <cellStyle name="40% - Accent1 11 2 4" xfId="27207"/>
    <cellStyle name="40% - Accent1 11 3" xfId="4949"/>
    <cellStyle name="40% - Accent1 11 3 2" xfId="10817"/>
    <cellStyle name="40% - Accent1 11 3 2 2" xfId="22546"/>
    <cellStyle name="40% - Accent1 11 3 2 2 2" xfId="45955"/>
    <cellStyle name="40% - Accent1 11 3 2 3" xfId="34256"/>
    <cellStyle name="40% - Accent1 11 3 3" xfId="16712"/>
    <cellStyle name="40% - Accent1 11 3 3 2" xfId="40121"/>
    <cellStyle name="40% - Accent1 11 3 4" xfId="28426"/>
    <cellStyle name="40% - Accent1 11 4" xfId="6113"/>
    <cellStyle name="40% - Accent1 11 4 2" xfId="11981"/>
    <cellStyle name="40% - Accent1 11 4 2 2" xfId="23710"/>
    <cellStyle name="40% - Accent1 11 4 2 2 2" xfId="47119"/>
    <cellStyle name="40% - Accent1 11 4 2 3" xfId="35420"/>
    <cellStyle name="40% - Accent1 11 4 3" xfId="17876"/>
    <cellStyle name="40% - Accent1 11 4 3 2" xfId="41285"/>
    <cellStyle name="40% - Accent1 11 4 4" xfId="29590"/>
    <cellStyle name="40% - Accent1 11 5" xfId="7239"/>
    <cellStyle name="40% - Accent1 11 5 2" xfId="13101"/>
    <cellStyle name="40% - Accent1 11 5 2 2" xfId="24830"/>
    <cellStyle name="40% - Accent1 11 5 2 2 2" xfId="48239"/>
    <cellStyle name="40% - Accent1 11 5 2 3" xfId="36540"/>
    <cellStyle name="40% - Accent1 11 5 3" xfId="18996"/>
    <cellStyle name="40% - Accent1 11 5 3 2" xfId="42405"/>
    <cellStyle name="40% - Accent1 11 5 4" xfId="30710"/>
    <cellStyle name="40% - Accent1 11 6" xfId="8323"/>
    <cellStyle name="40% - Accent1 11 6 2" xfId="20084"/>
    <cellStyle name="40% - Accent1 11 6 2 2" xfId="43493"/>
    <cellStyle name="40% - Accent1 11 6 3" xfId="31794"/>
    <cellStyle name="40% - Accent1 11 7" xfId="14250"/>
    <cellStyle name="40% - Accent1 11 7 2" xfId="37659"/>
    <cellStyle name="40% - Accent1 11 8" xfId="25964"/>
    <cellStyle name="40% - Accent1 12" xfId="2677"/>
    <cellStyle name="40% - Accent1 12 2" xfId="3946"/>
    <cellStyle name="40% - Accent1 12 2 2" xfId="9814"/>
    <cellStyle name="40% - Accent1 12 2 2 2" xfId="21543"/>
    <cellStyle name="40% - Accent1 12 2 2 2 2" xfId="44952"/>
    <cellStyle name="40% - Accent1 12 2 2 3" xfId="33253"/>
    <cellStyle name="40% - Accent1 12 2 3" xfId="15709"/>
    <cellStyle name="40% - Accent1 12 2 3 2" xfId="39118"/>
    <cellStyle name="40% - Accent1 12 2 4" xfId="27423"/>
    <cellStyle name="40% - Accent1 12 3" xfId="5165"/>
    <cellStyle name="40% - Accent1 12 3 2" xfId="11033"/>
    <cellStyle name="40% - Accent1 12 3 2 2" xfId="22762"/>
    <cellStyle name="40% - Accent1 12 3 2 2 2" xfId="46171"/>
    <cellStyle name="40% - Accent1 12 3 2 3" xfId="34472"/>
    <cellStyle name="40% - Accent1 12 3 3" xfId="16928"/>
    <cellStyle name="40% - Accent1 12 3 3 2" xfId="40337"/>
    <cellStyle name="40% - Accent1 12 3 4" xfId="28642"/>
    <cellStyle name="40% - Accent1 12 4" xfId="6329"/>
    <cellStyle name="40% - Accent1 12 4 2" xfId="12197"/>
    <cellStyle name="40% - Accent1 12 4 2 2" xfId="23926"/>
    <cellStyle name="40% - Accent1 12 4 2 2 2" xfId="47335"/>
    <cellStyle name="40% - Accent1 12 4 2 3" xfId="35636"/>
    <cellStyle name="40% - Accent1 12 4 3" xfId="18092"/>
    <cellStyle name="40% - Accent1 12 4 3 2" xfId="41501"/>
    <cellStyle name="40% - Accent1 12 4 4" xfId="29806"/>
    <cellStyle name="40% - Accent1 12 5" xfId="7455"/>
    <cellStyle name="40% - Accent1 12 5 2" xfId="13317"/>
    <cellStyle name="40% - Accent1 12 5 2 2" xfId="25046"/>
    <cellStyle name="40% - Accent1 12 5 2 2 2" xfId="48455"/>
    <cellStyle name="40% - Accent1 12 5 2 3" xfId="36756"/>
    <cellStyle name="40% - Accent1 12 5 3" xfId="19212"/>
    <cellStyle name="40% - Accent1 12 5 3 2" xfId="42621"/>
    <cellStyle name="40% - Accent1 12 5 4" xfId="30926"/>
    <cellStyle name="40% - Accent1 12 6" xfId="8539"/>
    <cellStyle name="40% - Accent1 12 6 2" xfId="20300"/>
    <cellStyle name="40% - Accent1 12 6 2 2" xfId="43709"/>
    <cellStyle name="40% - Accent1 12 6 3" xfId="32010"/>
    <cellStyle name="40% - Accent1 12 7" xfId="14466"/>
    <cellStyle name="40% - Accent1 12 7 2" xfId="37875"/>
    <cellStyle name="40% - Accent1 12 8" xfId="26180"/>
    <cellStyle name="40% - Accent1 13" xfId="2791"/>
    <cellStyle name="40% - Accent1 13 2" xfId="4060"/>
    <cellStyle name="40% - Accent1 13 2 2" xfId="9928"/>
    <cellStyle name="40% - Accent1 13 2 2 2" xfId="21657"/>
    <cellStyle name="40% - Accent1 13 2 2 2 2" xfId="45066"/>
    <cellStyle name="40% - Accent1 13 2 2 3" xfId="33367"/>
    <cellStyle name="40% - Accent1 13 2 3" xfId="15823"/>
    <cellStyle name="40% - Accent1 13 2 3 2" xfId="39232"/>
    <cellStyle name="40% - Accent1 13 2 4" xfId="27537"/>
    <cellStyle name="40% - Accent1 13 3" xfId="5279"/>
    <cellStyle name="40% - Accent1 13 3 2" xfId="11147"/>
    <cellStyle name="40% - Accent1 13 3 2 2" xfId="22876"/>
    <cellStyle name="40% - Accent1 13 3 2 2 2" xfId="46285"/>
    <cellStyle name="40% - Accent1 13 3 2 3" xfId="34586"/>
    <cellStyle name="40% - Accent1 13 3 3" xfId="17042"/>
    <cellStyle name="40% - Accent1 13 3 3 2" xfId="40451"/>
    <cellStyle name="40% - Accent1 13 3 4" xfId="28756"/>
    <cellStyle name="40% - Accent1 13 4" xfId="6443"/>
    <cellStyle name="40% - Accent1 13 4 2" xfId="12311"/>
    <cellStyle name="40% - Accent1 13 4 2 2" xfId="24040"/>
    <cellStyle name="40% - Accent1 13 4 2 2 2" xfId="47449"/>
    <cellStyle name="40% - Accent1 13 4 2 3" xfId="35750"/>
    <cellStyle name="40% - Accent1 13 4 3" xfId="18206"/>
    <cellStyle name="40% - Accent1 13 4 3 2" xfId="41615"/>
    <cellStyle name="40% - Accent1 13 4 4" xfId="29920"/>
    <cellStyle name="40% - Accent1 13 5" xfId="7569"/>
    <cellStyle name="40% - Accent1 13 5 2" xfId="13431"/>
    <cellStyle name="40% - Accent1 13 5 2 2" xfId="25160"/>
    <cellStyle name="40% - Accent1 13 5 2 2 2" xfId="48569"/>
    <cellStyle name="40% - Accent1 13 5 2 3" xfId="36870"/>
    <cellStyle name="40% - Accent1 13 5 3" xfId="19326"/>
    <cellStyle name="40% - Accent1 13 5 3 2" xfId="42735"/>
    <cellStyle name="40% - Accent1 13 5 4" xfId="31040"/>
    <cellStyle name="40% - Accent1 13 6" xfId="8653"/>
    <cellStyle name="40% - Accent1 13 6 2" xfId="20414"/>
    <cellStyle name="40% - Accent1 13 6 2 2" xfId="43823"/>
    <cellStyle name="40% - Accent1 13 6 3" xfId="32124"/>
    <cellStyle name="40% - Accent1 13 7" xfId="14580"/>
    <cellStyle name="40% - Accent1 13 7 2" xfId="37989"/>
    <cellStyle name="40% - Accent1 13 8" xfId="26294"/>
    <cellStyle name="40% - Accent1 14" xfId="2881"/>
    <cellStyle name="40% - Accent1 14 2" xfId="4150"/>
    <cellStyle name="40% - Accent1 14 2 2" xfId="10018"/>
    <cellStyle name="40% - Accent1 14 2 2 2" xfId="21747"/>
    <cellStyle name="40% - Accent1 14 2 2 2 2" xfId="45156"/>
    <cellStyle name="40% - Accent1 14 2 2 3" xfId="33457"/>
    <cellStyle name="40% - Accent1 14 2 3" xfId="15913"/>
    <cellStyle name="40% - Accent1 14 2 3 2" xfId="39322"/>
    <cellStyle name="40% - Accent1 14 2 4" xfId="27627"/>
    <cellStyle name="40% - Accent1 14 3" xfId="5369"/>
    <cellStyle name="40% - Accent1 14 3 2" xfId="11237"/>
    <cellStyle name="40% - Accent1 14 3 2 2" xfId="22966"/>
    <cellStyle name="40% - Accent1 14 3 2 2 2" xfId="46375"/>
    <cellStyle name="40% - Accent1 14 3 2 3" xfId="34676"/>
    <cellStyle name="40% - Accent1 14 3 3" xfId="17132"/>
    <cellStyle name="40% - Accent1 14 3 3 2" xfId="40541"/>
    <cellStyle name="40% - Accent1 14 3 4" xfId="28846"/>
    <cellStyle name="40% - Accent1 14 4" xfId="6533"/>
    <cellStyle name="40% - Accent1 14 4 2" xfId="12401"/>
    <cellStyle name="40% - Accent1 14 4 2 2" xfId="24130"/>
    <cellStyle name="40% - Accent1 14 4 2 2 2" xfId="47539"/>
    <cellStyle name="40% - Accent1 14 4 2 3" xfId="35840"/>
    <cellStyle name="40% - Accent1 14 4 3" xfId="18296"/>
    <cellStyle name="40% - Accent1 14 4 3 2" xfId="41705"/>
    <cellStyle name="40% - Accent1 14 4 4" xfId="30010"/>
    <cellStyle name="40% - Accent1 14 5" xfId="7659"/>
    <cellStyle name="40% - Accent1 14 5 2" xfId="13521"/>
    <cellStyle name="40% - Accent1 14 5 2 2" xfId="25250"/>
    <cellStyle name="40% - Accent1 14 5 2 2 2" xfId="48659"/>
    <cellStyle name="40% - Accent1 14 5 2 3" xfId="36960"/>
    <cellStyle name="40% - Accent1 14 5 3" xfId="19416"/>
    <cellStyle name="40% - Accent1 14 5 3 2" xfId="42825"/>
    <cellStyle name="40% - Accent1 14 5 4" xfId="31130"/>
    <cellStyle name="40% - Accent1 14 6" xfId="8743"/>
    <cellStyle name="40% - Accent1 14 6 2" xfId="20504"/>
    <cellStyle name="40% - Accent1 14 6 2 2" xfId="43913"/>
    <cellStyle name="40% - Accent1 14 6 3" xfId="32214"/>
    <cellStyle name="40% - Accent1 14 7" xfId="14670"/>
    <cellStyle name="40% - Accent1 14 7 2" xfId="38079"/>
    <cellStyle name="40% - Accent1 14 8" xfId="26384"/>
    <cellStyle name="40% - Accent1 15" xfId="2974"/>
    <cellStyle name="40% - Accent1 15 2" xfId="4239"/>
    <cellStyle name="40% - Accent1 15 2 2" xfId="10107"/>
    <cellStyle name="40% - Accent1 15 2 2 2" xfId="21836"/>
    <cellStyle name="40% - Accent1 15 2 2 2 2" xfId="45245"/>
    <cellStyle name="40% - Accent1 15 2 2 3" xfId="33546"/>
    <cellStyle name="40% - Accent1 15 2 3" xfId="16002"/>
    <cellStyle name="40% - Accent1 15 2 3 2" xfId="39411"/>
    <cellStyle name="40% - Accent1 15 2 4" xfId="27716"/>
    <cellStyle name="40% - Accent1 15 3" xfId="5457"/>
    <cellStyle name="40% - Accent1 15 3 2" xfId="11325"/>
    <cellStyle name="40% - Accent1 15 3 2 2" xfId="23054"/>
    <cellStyle name="40% - Accent1 15 3 2 2 2" xfId="46463"/>
    <cellStyle name="40% - Accent1 15 3 2 3" xfId="34764"/>
    <cellStyle name="40% - Accent1 15 3 3" xfId="17220"/>
    <cellStyle name="40% - Accent1 15 3 3 2" xfId="40629"/>
    <cellStyle name="40% - Accent1 15 3 4" xfId="28934"/>
    <cellStyle name="40% - Accent1 15 4" xfId="6621"/>
    <cellStyle name="40% - Accent1 15 4 2" xfId="12489"/>
    <cellStyle name="40% - Accent1 15 4 2 2" xfId="24218"/>
    <cellStyle name="40% - Accent1 15 4 2 2 2" xfId="47627"/>
    <cellStyle name="40% - Accent1 15 4 2 3" xfId="35928"/>
    <cellStyle name="40% - Accent1 15 4 3" xfId="18384"/>
    <cellStyle name="40% - Accent1 15 4 3 2" xfId="41793"/>
    <cellStyle name="40% - Accent1 15 4 4" xfId="30098"/>
    <cellStyle name="40% - Accent1 15 5" xfId="7747"/>
    <cellStyle name="40% - Accent1 15 5 2" xfId="13609"/>
    <cellStyle name="40% - Accent1 15 5 2 2" xfId="25338"/>
    <cellStyle name="40% - Accent1 15 5 2 2 2" xfId="48747"/>
    <cellStyle name="40% - Accent1 15 5 2 3" xfId="37048"/>
    <cellStyle name="40% - Accent1 15 5 3" xfId="19504"/>
    <cellStyle name="40% - Accent1 15 5 3 2" xfId="42913"/>
    <cellStyle name="40% - Accent1 15 5 4" xfId="31218"/>
    <cellStyle name="40% - Accent1 15 6" xfId="8831"/>
    <cellStyle name="40% - Accent1 15 6 2" xfId="20592"/>
    <cellStyle name="40% - Accent1 15 6 2 2" xfId="44001"/>
    <cellStyle name="40% - Accent1 15 6 3" xfId="32302"/>
    <cellStyle name="40% - Accent1 15 7" xfId="14758"/>
    <cellStyle name="40% - Accent1 15 7 2" xfId="38167"/>
    <cellStyle name="40% - Accent1 15 8" xfId="26472"/>
    <cellStyle name="40% - Accent1 16" xfId="3082"/>
    <cellStyle name="40% - Accent1 16 2" xfId="4347"/>
    <cellStyle name="40% - Accent1 16 2 2" xfId="10215"/>
    <cellStyle name="40% - Accent1 16 2 2 2" xfId="21944"/>
    <cellStyle name="40% - Accent1 16 2 2 2 2" xfId="45353"/>
    <cellStyle name="40% - Accent1 16 2 2 3" xfId="33654"/>
    <cellStyle name="40% - Accent1 16 2 3" xfId="16110"/>
    <cellStyle name="40% - Accent1 16 2 3 2" xfId="39519"/>
    <cellStyle name="40% - Accent1 16 2 4" xfId="27824"/>
    <cellStyle name="40% - Accent1 16 3" xfId="5564"/>
    <cellStyle name="40% - Accent1 16 3 2" xfId="11432"/>
    <cellStyle name="40% - Accent1 16 3 2 2" xfId="23161"/>
    <cellStyle name="40% - Accent1 16 3 2 2 2" xfId="46570"/>
    <cellStyle name="40% - Accent1 16 3 2 3" xfId="34871"/>
    <cellStyle name="40% - Accent1 16 3 3" xfId="17327"/>
    <cellStyle name="40% - Accent1 16 3 3 2" xfId="40736"/>
    <cellStyle name="40% - Accent1 16 3 4" xfId="29041"/>
    <cellStyle name="40% - Accent1 16 4" xfId="6728"/>
    <cellStyle name="40% - Accent1 16 4 2" xfId="12596"/>
    <cellStyle name="40% - Accent1 16 4 2 2" xfId="24325"/>
    <cellStyle name="40% - Accent1 16 4 2 2 2" xfId="47734"/>
    <cellStyle name="40% - Accent1 16 4 2 3" xfId="36035"/>
    <cellStyle name="40% - Accent1 16 4 3" xfId="18491"/>
    <cellStyle name="40% - Accent1 16 4 3 2" xfId="41900"/>
    <cellStyle name="40% - Accent1 16 4 4" xfId="30205"/>
    <cellStyle name="40% - Accent1 16 5" xfId="7854"/>
    <cellStyle name="40% - Accent1 16 5 2" xfId="13716"/>
    <cellStyle name="40% - Accent1 16 5 2 2" xfId="25445"/>
    <cellStyle name="40% - Accent1 16 5 2 2 2" xfId="48854"/>
    <cellStyle name="40% - Accent1 16 5 2 3" xfId="37155"/>
    <cellStyle name="40% - Accent1 16 5 3" xfId="19611"/>
    <cellStyle name="40% - Accent1 16 5 3 2" xfId="43020"/>
    <cellStyle name="40% - Accent1 16 5 4" xfId="31325"/>
    <cellStyle name="40% - Accent1 16 6" xfId="8938"/>
    <cellStyle name="40% - Accent1 16 6 2" xfId="20699"/>
    <cellStyle name="40% - Accent1 16 6 2 2" xfId="44108"/>
    <cellStyle name="40% - Accent1 16 6 3" xfId="32409"/>
    <cellStyle name="40% - Accent1 16 7" xfId="14865"/>
    <cellStyle name="40% - Accent1 16 7 2" xfId="38274"/>
    <cellStyle name="40% - Accent1 16 8" xfId="26579"/>
    <cellStyle name="40% - Accent1 17" xfId="3189"/>
    <cellStyle name="40% - Accent1 17 2" xfId="4454"/>
    <cellStyle name="40% - Accent1 17 2 2" xfId="10322"/>
    <cellStyle name="40% - Accent1 17 2 2 2" xfId="22051"/>
    <cellStyle name="40% - Accent1 17 2 2 2 2" xfId="45460"/>
    <cellStyle name="40% - Accent1 17 2 2 3" xfId="33761"/>
    <cellStyle name="40% - Accent1 17 2 3" xfId="16217"/>
    <cellStyle name="40% - Accent1 17 2 3 2" xfId="39626"/>
    <cellStyle name="40% - Accent1 17 2 4" xfId="27931"/>
    <cellStyle name="40% - Accent1 17 3" xfId="5671"/>
    <cellStyle name="40% - Accent1 17 3 2" xfId="11539"/>
    <cellStyle name="40% - Accent1 17 3 2 2" xfId="23268"/>
    <cellStyle name="40% - Accent1 17 3 2 2 2" xfId="46677"/>
    <cellStyle name="40% - Accent1 17 3 2 3" xfId="34978"/>
    <cellStyle name="40% - Accent1 17 3 3" xfId="17434"/>
    <cellStyle name="40% - Accent1 17 3 3 2" xfId="40843"/>
    <cellStyle name="40% - Accent1 17 3 4" xfId="29148"/>
    <cellStyle name="40% - Accent1 17 4" xfId="6835"/>
    <cellStyle name="40% - Accent1 17 4 2" xfId="12703"/>
    <cellStyle name="40% - Accent1 17 4 2 2" xfId="24432"/>
    <cellStyle name="40% - Accent1 17 4 2 2 2" xfId="47841"/>
    <cellStyle name="40% - Accent1 17 4 2 3" xfId="36142"/>
    <cellStyle name="40% - Accent1 17 4 3" xfId="18598"/>
    <cellStyle name="40% - Accent1 17 4 3 2" xfId="42007"/>
    <cellStyle name="40% - Accent1 17 4 4" xfId="30312"/>
    <cellStyle name="40% - Accent1 17 5" xfId="7961"/>
    <cellStyle name="40% - Accent1 17 5 2" xfId="13823"/>
    <cellStyle name="40% - Accent1 17 5 2 2" xfId="25552"/>
    <cellStyle name="40% - Accent1 17 5 2 2 2" xfId="48961"/>
    <cellStyle name="40% - Accent1 17 5 2 3" xfId="37262"/>
    <cellStyle name="40% - Accent1 17 5 3" xfId="19718"/>
    <cellStyle name="40% - Accent1 17 5 3 2" xfId="43127"/>
    <cellStyle name="40% - Accent1 17 5 4" xfId="31432"/>
    <cellStyle name="40% - Accent1 17 6" xfId="9045"/>
    <cellStyle name="40% - Accent1 17 6 2" xfId="20806"/>
    <cellStyle name="40% - Accent1 17 6 2 2" xfId="44215"/>
    <cellStyle name="40% - Accent1 17 6 3" xfId="32516"/>
    <cellStyle name="40% - Accent1 17 7" xfId="14972"/>
    <cellStyle name="40% - Accent1 17 7 2" xfId="38381"/>
    <cellStyle name="40% - Accent1 17 8" xfId="26686"/>
    <cellStyle name="40% - Accent1 18" xfId="3279"/>
    <cellStyle name="40% - Accent1 18 2" xfId="4544"/>
    <cellStyle name="40% - Accent1 18 2 2" xfId="10412"/>
    <cellStyle name="40% - Accent1 18 2 2 2" xfId="22141"/>
    <cellStyle name="40% - Accent1 18 2 2 2 2" xfId="45550"/>
    <cellStyle name="40% - Accent1 18 2 2 3" xfId="33851"/>
    <cellStyle name="40% - Accent1 18 2 3" xfId="16307"/>
    <cellStyle name="40% - Accent1 18 2 3 2" xfId="39716"/>
    <cellStyle name="40% - Accent1 18 2 4" xfId="28021"/>
    <cellStyle name="40% - Accent1 18 3" xfId="5761"/>
    <cellStyle name="40% - Accent1 18 3 2" xfId="11629"/>
    <cellStyle name="40% - Accent1 18 3 2 2" xfId="23358"/>
    <cellStyle name="40% - Accent1 18 3 2 2 2" xfId="46767"/>
    <cellStyle name="40% - Accent1 18 3 2 3" xfId="35068"/>
    <cellStyle name="40% - Accent1 18 3 3" xfId="17524"/>
    <cellStyle name="40% - Accent1 18 3 3 2" xfId="40933"/>
    <cellStyle name="40% - Accent1 18 3 4" xfId="29238"/>
    <cellStyle name="40% - Accent1 18 4" xfId="6925"/>
    <cellStyle name="40% - Accent1 18 4 2" xfId="12793"/>
    <cellStyle name="40% - Accent1 18 4 2 2" xfId="24522"/>
    <cellStyle name="40% - Accent1 18 4 2 2 2" xfId="47931"/>
    <cellStyle name="40% - Accent1 18 4 2 3" xfId="36232"/>
    <cellStyle name="40% - Accent1 18 4 3" xfId="18688"/>
    <cellStyle name="40% - Accent1 18 4 3 2" xfId="42097"/>
    <cellStyle name="40% - Accent1 18 4 4" xfId="30402"/>
    <cellStyle name="40% - Accent1 18 5" xfId="8051"/>
    <cellStyle name="40% - Accent1 18 5 2" xfId="13913"/>
    <cellStyle name="40% - Accent1 18 5 2 2" xfId="25642"/>
    <cellStyle name="40% - Accent1 18 5 2 2 2" xfId="49051"/>
    <cellStyle name="40% - Accent1 18 5 2 3" xfId="37352"/>
    <cellStyle name="40% - Accent1 18 5 3" xfId="19808"/>
    <cellStyle name="40% - Accent1 18 5 3 2" xfId="43217"/>
    <cellStyle name="40% - Accent1 18 5 4" xfId="31522"/>
    <cellStyle name="40% - Accent1 18 6" xfId="9135"/>
    <cellStyle name="40% - Accent1 18 6 2" xfId="20896"/>
    <cellStyle name="40% - Accent1 18 6 2 2" xfId="44305"/>
    <cellStyle name="40% - Accent1 18 6 3" xfId="32606"/>
    <cellStyle name="40% - Accent1 18 7" xfId="15062"/>
    <cellStyle name="40% - Accent1 18 7 2" xfId="38471"/>
    <cellStyle name="40% - Accent1 18 8" xfId="26776"/>
    <cellStyle name="40% - Accent1 19" xfId="3530"/>
    <cellStyle name="40% - Accent1 19 2" xfId="9406"/>
    <cellStyle name="40% - Accent1 19 2 2" xfId="21137"/>
    <cellStyle name="40% - Accent1 19 2 2 2" xfId="44546"/>
    <cellStyle name="40% - Accent1 19 2 3" xfId="32847"/>
    <cellStyle name="40% - Accent1 19 3" xfId="15303"/>
    <cellStyle name="40% - Accent1 19 3 2" xfId="38712"/>
    <cellStyle name="40% - Accent1 19 4" xfId="27017"/>
    <cellStyle name="40% - Accent1 2" xfId="287"/>
    <cellStyle name="40% - Accent1 2 2" xfId="288"/>
    <cellStyle name="40% - Accent1 2 2 2" xfId="289"/>
    <cellStyle name="40% - Accent1 2 2_Annað b. sparifé" xfId="290"/>
    <cellStyle name="40% - Accent1 2 3" xfId="291"/>
    <cellStyle name="40% - Accent1 2_Annað b. sparifé" xfId="292"/>
    <cellStyle name="40% - Accent1 20" xfId="4766"/>
    <cellStyle name="40% - Accent1 20 2" xfId="10634"/>
    <cellStyle name="40% - Accent1 20 2 2" xfId="22363"/>
    <cellStyle name="40% - Accent1 20 2 2 2" xfId="45772"/>
    <cellStyle name="40% - Accent1 20 2 3" xfId="34073"/>
    <cellStyle name="40% - Accent1 20 3" xfId="16529"/>
    <cellStyle name="40% - Accent1 20 3 2" xfId="39938"/>
    <cellStyle name="40% - Accent1 20 4" xfId="28243"/>
    <cellStyle name="40% - Accent1 21" xfId="5932"/>
    <cellStyle name="40% - Accent1 21 2" xfId="11800"/>
    <cellStyle name="40% - Accent1 21 2 2" xfId="23529"/>
    <cellStyle name="40% - Accent1 21 2 2 2" xfId="46938"/>
    <cellStyle name="40% - Accent1 21 2 3" xfId="35239"/>
    <cellStyle name="40% - Accent1 21 3" xfId="17695"/>
    <cellStyle name="40% - Accent1 21 3 2" xfId="41104"/>
    <cellStyle name="40% - Accent1 21 4" xfId="29409"/>
    <cellStyle name="40% - Accent1 22" xfId="7059"/>
    <cellStyle name="40% - Accent1 22 2" xfId="12921"/>
    <cellStyle name="40% - Accent1 22 2 2" xfId="24650"/>
    <cellStyle name="40% - Accent1 22 2 2 2" xfId="48059"/>
    <cellStyle name="40% - Accent1 22 2 3" xfId="36360"/>
    <cellStyle name="40% - Accent1 22 3" xfId="18816"/>
    <cellStyle name="40% - Accent1 22 3 2" xfId="42225"/>
    <cellStyle name="40% - Accent1 22 4" xfId="30530"/>
    <cellStyle name="40% - Accent1 23" xfId="8144"/>
    <cellStyle name="40% - Accent1 23 2" xfId="19905"/>
    <cellStyle name="40% - Accent1 23 2 2" xfId="43314"/>
    <cellStyle name="40% - Accent1 23 3" xfId="31615"/>
    <cellStyle name="40% - Accent1 24" xfId="14071"/>
    <cellStyle name="40% - Accent1 24 2" xfId="37480"/>
    <cellStyle name="40% - Accent1 25" xfId="25785"/>
    <cellStyle name="40% - Accent1 3" xfId="293"/>
    <cellStyle name="40% - Accent1 3 2" xfId="294"/>
    <cellStyle name="40% - Accent1 3_Annað b. sparifé" xfId="295"/>
    <cellStyle name="40% - Accent1 4" xfId="296"/>
    <cellStyle name="40% - Accent1 4 2" xfId="297"/>
    <cellStyle name="40% - Accent1 4 2 2" xfId="298"/>
    <cellStyle name="40% - Accent1 4 2_Annað b. sparifé" xfId="299"/>
    <cellStyle name="40% - Accent1 4 3" xfId="300"/>
    <cellStyle name="40% - Accent1 4_Annað b. sparifé" xfId="301"/>
    <cellStyle name="40% - Accent1 5" xfId="302"/>
    <cellStyle name="40% - Accent1 5 2" xfId="303"/>
    <cellStyle name="40% - Accent1 5_Annað b. sparifé" xfId="304"/>
    <cellStyle name="40% - Accent1 6" xfId="305"/>
    <cellStyle name="40% - Accent1 6 2" xfId="306"/>
    <cellStyle name="40% - Accent1 6_Annað b. sparifé" xfId="307"/>
    <cellStyle name="40% - Accent1 7" xfId="308"/>
    <cellStyle name="40% - Accent1 7 2" xfId="309"/>
    <cellStyle name="40% - Accent1 7_Annað b. sparifé" xfId="310"/>
    <cellStyle name="40% - Accent1 8" xfId="311"/>
    <cellStyle name="40% - Accent1 8 2" xfId="312"/>
    <cellStyle name="40% - Accent1 8_Annað b. sparifé" xfId="313"/>
    <cellStyle name="40% - Accent1 9" xfId="314"/>
    <cellStyle name="40% - Accent1 9 2" xfId="315"/>
    <cellStyle name="40% - Accent1 9_Annað b. sparifé" xfId="316"/>
    <cellStyle name="40% - Accent2" xfId="72" builtinId="35" customBuiltin="1"/>
    <cellStyle name="40% - Accent2 10" xfId="2198"/>
    <cellStyle name="40% - Accent2 10 2" xfId="3564"/>
    <cellStyle name="40% - Accent2 10 2 2" xfId="9437"/>
    <cellStyle name="40% - Accent2 10 2 2 2" xfId="21166"/>
    <cellStyle name="40% - Accent2 10 2 2 2 2" xfId="44575"/>
    <cellStyle name="40% - Accent2 10 2 2 3" xfId="32876"/>
    <cellStyle name="40% - Accent2 10 2 3" xfId="15332"/>
    <cellStyle name="40% - Accent2 10 2 3 2" xfId="38741"/>
    <cellStyle name="40% - Accent2 10 2 4" xfId="27046"/>
    <cellStyle name="40% - Accent2 10 3" xfId="4789"/>
    <cellStyle name="40% - Accent2 10 3 2" xfId="10657"/>
    <cellStyle name="40% - Accent2 10 3 2 2" xfId="22386"/>
    <cellStyle name="40% - Accent2 10 3 2 2 2" xfId="45795"/>
    <cellStyle name="40% - Accent2 10 3 2 3" xfId="34096"/>
    <cellStyle name="40% - Accent2 10 3 3" xfId="16552"/>
    <cellStyle name="40% - Accent2 10 3 3 2" xfId="39961"/>
    <cellStyle name="40% - Accent2 10 3 4" xfId="28266"/>
    <cellStyle name="40% - Accent2 10 4" xfId="5952"/>
    <cellStyle name="40% - Accent2 10 4 2" xfId="11820"/>
    <cellStyle name="40% - Accent2 10 4 2 2" xfId="23549"/>
    <cellStyle name="40% - Accent2 10 4 2 2 2" xfId="46958"/>
    <cellStyle name="40% - Accent2 10 4 2 3" xfId="35259"/>
    <cellStyle name="40% - Accent2 10 4 3" xfId="17715"/>
    <cellStyle name="40% - Accent2 10 4 3 2" xfId="41124"/>
    <cellStyle name="40% - Accent2 10 4 4" xfId="29429"/>
    <cellStyle name="40% - Accent2 10 5" xfId="7079"/>
    <cellStyle name="40% - Accent2 10 5 2" xfId="12941"/>
    <cellStyle name="40% - Accent2 10 5 2 2" xfId="24670"/>
    <cellStyle name="40% - Accent2 10 5 2 2 2" xfId="48079"/>
    <cellStyle name="40% - Accent2 10 5 2 3" xfId="36380"/>
    <cellStyle name="40% - Accent2 10 5 3" xfId="18836"/>
    <cellStyle name="40% - Accent2 10 5 3 2" xfId="42245"/>
    <cellStyle name="40% - Accent2 10 5 4" xfId="30550"/>
    <cellStyle name="40% - Accent2 10 6" xfId="8163"/>
    <cellStyle name="40% - Accent2 10 6 2" xfId="19924"/>
    <cellStyle name="40% - Accent2 10 6 2 2" xfId="43333"/>
    <cellStyle name="40% - Accent2 10 6 3" xfId="31634"/>
    <cellStyle name="40% - Accent2 10 7" xfId="14090"/>
    <cellStyle name="40% - Accent2 10 7 2" xfId="37499"/>
    <cellStyle name="40% - Accent2 10 8" xfId="25804"/>
    <cellStyle name="40% - Accent2 11" xfId="2463"/>
    <cellStyle name="40% - Accent2 11 2" xfId="3732"/>
    <cellStyle name="40% - Accent2 11 2 2" xfId="9600"/>
    <cellStyle name="40% - Accent2 11 2 2 2" xfId="21329"/>
    <cellStyle name="40% - Accent2 11 2 2 2 2" xfId="44738"/>
    <cellStyle name="40% - Accent2 11 2 2 3" xfId="33039"/>
    <cellStyle name="40% - Accent2 11 2 3" xfId="15495"/>
    <cellStyle name="40% - Accent2 11 2 3 2" xfId="38904"/>
    <cellStyle name="40% - Accent2 11 2 4" xfId="27209"/>
    <cellStyle name="40% - Accent2 11 3" xfId="4951"/>
    <cellStyle name="40% - Accent2 11 3 2" xfId="10819"/>
    <cellStyle name="40% - Accent2 11 3 2 2" xfId="22548"/>
    <cellStyle name="40% - Accent2 11 3 2 2 2" xfId="45957"/>
    <cellStyle name="40% - Accent2 11 3 2 3" xfId="34258"/>
    <cellStyle name="40% - Accent2 11 3 3" xfId="16714"/>
    <cellStyle name="40% - Accent2 11 3 3 2" xfId="40123"/>
    <cellStyle name="40% - Accent2 11 3 4" xfId="28428"/>
    <cellStyle name="40% - Accent2 11 4" xfId="6115"/>
    <cellStyle name="40% - Accent2 11 4 2" xfId="11983"/>
    <cellStyle name="40% - Accent2 11 4 2 2" xfId="23712"/>
    <cellStyle name="40% - Accent2 11 4 2 2 2" xfId="47121"/>
    <cellStyle name="40% - Accent2 11 4 2 3" xfId="35422"/>
    <cellStyle name="40% - Accent2 11 4 3" xfId="17878"/>
    <cellStyle name="40% - Accent2 11 4 3 2" xfId="41287"/>
    <cellStyle name="40% - Accent2 11 4 4" xfId="29592"/>
    <cellStyle name="40% - Accent2 11 5" xfId="7241"/>
    <cellStyle name="40% - Accent2 11 5 2" xfId="13103"/>
    <cellStyle name="40% - Accent2 11 5 2 2" xfId="24832"/>
    <cellStyle name="40% - Accent2 11 5 2 2 2" xfId="48241"/>
    <cellStyle name="40% - Accent2 11 5 2 3" xfId="36542"/>
    <cellStyle name="40% - Accent2 11 5 3" xfId="18998"/>
    <cellStyle name="40% - Accent2 11 5 3 2" xfId="42407"/>
    <cellStyle name="40% - Accent2 11 5 4" xfId="30712"/>
    <cellStyle name="40% - Accent2 11 6" xfId="8325"/>
    <cellStyle name="40% - Accent2 11 6 2" xfId="20086"/>
    <cellStyle name="40% - Accent2 11 6 2 2" xfId="43495"/>
    <cellStyle name="40% - Accent2 11 6 3" xfId="31796"/>
    <cellStyle name="40% - Accent2 11 7" xfId="14252"/>
    <cellStyle name="40% - Accent2 11 7 2" xfId="37661"/>
    <cellStyle name="40% - Accent2 11 8" xfId="25966"/>
    <cellStyle name="40% - Accent2 12" xfId="2679"/>
    <cellStyle name="40% - Accent2 12 2" xfId="3948"/>
    <cellStyle name="40% - Accent2 12 2 2" xfId="9816"/>
    <cellStyle name="40% - Accent2 12 2 2 2" xfId="21545"/>
    <cellStyle name="40% - Accent2 12 2 2 2 2" xfId="44954"/>
    <cellStyle name="40% - Accent2 12 2 2 3" xfId="33255"/>
    <cellStyle name="40% - Accent2 12 2 3" xfId="15711"/>
    <cellStyle name="40% - Accent2 12 2 3 2" xfId="39120"/>
    <cellStyle name="40% - Accent2 12 2 4" xfId="27425"/>
    <cellStyle name="40% - Accent2 12 3" xfId="5167"/>
    <cellStyle name="40% - Accent2 12 3 2" xfId="11035"/>
    <cellStyle name="40% - Accent2 12 3 2 2" xfId="22764"/>
    <cellStyle name="40% - Accent2 12 3 2 2 2" xfId="46173"/>
    <cellStyle name="40% - Accent2 12 3 2 3" xfId="34474"/>
    <cellStyle name="40% - Accent2 12 3 3" xfId="16930"/>
    <cellStyle name="40% - Accent2 12 3 3 2" xfId="40339"/>
    <cellStyle name="40% - Accent2 12 3 4" xfId="28644"/>
    <cellStyle name="40% - Accent2 12 4" xfId="6331"/>
    <cellStyle name="40% - Accent2 12 4 2" xfId="12199"/>
    <cellStyle name="40% - Accent2 12 4 2 2" xfId="23928"/>
    <cellStyle name="40% - Accent2 12 4 2 2 2" xfId="47337"/>
    <cellStyle name="40% - Accent2 12 4 2 3" xfId="35638"/>
    <cellStyle name="40% - Accent2 12 4 3" xfId="18094"/>
    <cellStyle name="40% - Accent2 12 4 3 2" xfId="41503"/>
    <cellStyle name="40% - Accent2 12 4 4" xfId="29808"/>
    <cellStyle name="40% - Accent2 12 5" xfId="7457"/>
    <cellStyle name="40% - Accent2 12 5 2" xfId="13319"/>
    <cellStyle name="40% - Accent2 12 5 2 2" xfId="25048"/>
    <cellStyle name="40% - Accent2 12 5 2 2 2" xfId="48457"/>
    <cellStyle name="40% - Accent2 12 5 2 3" xfId="36758"/>
    <cellStyle name="40% - Accent2 12 5 3" xfId="19214"/>
    <cellStyle name="40% - Accent2 12 5 3 2" xfId="42623"/>
    <cellStyle name="40% - Accent2 12 5 4" xfId="30928"/>
    <cellStyle name="40% - Accent2 12 6" xfId="8541"/>
    <cellStyle name="40% - Accent2 12 6 2" xfId="20302"/>
    <cellStyle name="40% - Accent2 12 6 2 2" xfId="43711"/>
    <cellStyle name="40% - Accent2 12 6 3" xfId="32012"/>
    <cellStyle name="40% - Accent2 12 7" xfId="14468"/>
    <cellStyle name="40% - Accent2 12 7 2" xfId="37877"/>
    <cellStyle name="40% - Accent2 12 8" xfId="26182"/>
    <cellStyle name="40% - Accent2 13" xfId="2793"/>
    <cellStyle name="40% - Accent2 13 2" xfId="4062"/>
    <cellStyle name="40% - Accent2 13 2 2" xfId="9930"/>
    <cellStyle name="40% - Accent2 13 2 2 2" xfId="21659"/>
    <cellStyle name="40% - Accent2 13 2 2 2 2" xfId="45068"/>
    <cellStyle name="40% - Accent2 13 2 2 3" xfId="33369"/>
    <cellStyle name="40% - Accent2 13 2 3" xfId="15825"/>
    <cellStyle name="40% - Accent2 13 2 3 2" xfId="39234"/>
    <cellStyle name="40% - Accent2 13 2 4" xfId="27539"/>
    <cellStyle name="40% - Accent2 13 3" xfId="5281"/>
    <cellStyle name="40% - Accent2 13 3 2" xfId="11149"/>
    <cellStyle name="40% - Accent2 13 3 2 2" xfId="22878"/>
    <cellStyle name="40% - Accent2 13 3 2 2 2" xfId="46287"/>
    <cellStyle name="40% - Accent2 13 3 2 3" xfId="34588"/>
    <cellStyle name="40% - Accent2 13 3 3" xfId="17044"/>
    <cellStyle name="40% - Accent2 13 3 3 2" xfId="40453"/>
    <cellStyle name="40% - Accent2 13 3 4" xfId="28758"/>
    <cellStyle name="40% - Accent2 13 4" xfId="6445"/>
    <cellStyle name="40% - Accent2 13 4 2" xfId="12313"/>
    <cellStyle name="40% - Accent2 13 4 2 2" xfId="24042"/>
    <cellStyle name="40% - Accent2 13 4 2 2 2" xfId="47451"/>
    <cellStyle name="40% - Accent2 13 4 2 3" xfId="35752"/>
    <cellStyle name="40% - Accent2 13 4 3" xfId="18208"/>
    <cellStyle name="40% - Accent2 13 4 3 2" xfId="41617"/>
    <cellStyle name="40% - Accent2 13 4 4" xfId="29922"/>
    <cellStyle name="40% - Accent2 13 5" xfId="7571"/>
    <cellStyle name="40% - Accent2 13 5 2" xfId="13433"/>
    <cellStyle name="40% - Accent2 13 5 2 2" xfId="25162"/>
    <cellStyle name="40% - Accent2 13 5 2 2 2" xfId="48571"/>
    <cellStyle name="40% - Accent2 13 5 2 3" xfId="36872"/>
    <cellStyle name="40% - Accent2 13 5 3" xfId="19328"/>
    <cellStyle name="40% - Accent2 13 5 3 2" xfId="42737"/>
    <cellStyle name="40% - Accent2 13 5 4" xfId="31042"/>
    <cellStyle name="40% - Accent2 13 6" xfId="8655"/>
    <cellStyle name="40% - Accent2 13 6 2" xfId="20416"/>
    <cellStyle name="40% - Accent2 13 6 2 2" xfId="43825"/>
    <cellStyle name="40% - Accent2 13 6 3" xfId="32126"/>
    <cellStyle name="40% - Accent2 13 7" xfId="14582"/>
    <cellStyle name="40% - Accent2 13 7 2" xfId="37991"/>
    <cellStyle name="40% - Accent2 13 8" xfId="26296"/>
    <cellStyle name="40% - Accent2 14" xfId="2883"/>
    <cellStyle name="40% - Accent2 14 2" xfId="4152"/>
    <cellStyle name="40% - Accent2 14 2 2" xfId="10020"/>
    <cellStyle name="40% - Accent2 14 2 2 2" xfId="21749"/>
    <cellStyle name="40% - Accent2 14 2 2 2 2" xfId="45158"/>
    <cellStyle name="40% - Accent2 14 2 2 3" xfId="33459"/>
    <cellStyle name="40% - Accent2 14 2 3" xfId="15915"/>
    <cellStyle name="40% - Accent2 14 2 3 2" xfId="39324"/>
    <cellStyle name="40% - Accent2 14 2 4" xfId="27629"/>
    <cellStyle name="40% - Accent2 14 3" xfId="5371"/>
    <cellStyle name="40% - Accent2 14 3 2" xfId="11239"/>
    <cellStyle name="40% - Accent2 14 3 2 2" xfId="22968"/>
    <cellStyle name="40% - Accent2 14 3 2 2 2" xfId="46377"/>
    <cellStyle name="40% - Accent2 14 3 2 3" xfId="34678"/>
    <cellStyle name="40% - Accent2 14 3 3" xfId="17134"/>
    <cellStyle name="40% - Accent2 14 3 3 2" xfId="40543"/>
    <cellStyle name="40% - Accent2 14 3 4" xfId="28848"/>
    <cellStyle name="40% - Accent2 14 4" xfId="6535"/>
    <cellStyle name="40% - Accent2 14 4 2" xfId="12403"/>
    <cellStyle name="40% - Accent2 14 4 2 2" xfId="24132"/>
    <cellStyle name="40% - Accent2 14 4 2 2 2" xfId="47541"/>
    <cellStyle name="40% - Accent2 14 4 2 3" xfId="35842"/>
    <cellStyle name="40% - Accent2 14 4 3" xfId="18298"/>
    <cellStyle name="40% - Accent2 14 4 3 2" xfId="41707"/>
    <cellStyle name="40% - Accent2 14 4 4" xfId="30012"/>
    <cellStyle name="40% - Accent2 14 5" xfId="7661"/>
    <cellStyle name="40% - Accent2 14 5 2" xfId="13523"/>
    <cellStyle name="40% - Accent2 14 5 2 2" xfId="25252"/>
    <cellStyle name="40% - Accent2 14 5 2 2 2" xfId="48661"/>
    <cellStyle name="40% - Accent2 14 5 2 3" xfId="36962"/>
    <cellStyle name="40% - Accent2 14 5 3" xfId="19418"/>
    <cellStyle name="40% - Accent2 14 5 3 2" xfId="42827"/>
    <cellStyle name="40% - Accent2 14 5 4" xfId="31132"/>
    <cellStyle name="40% - Accent2 14 6" xfId="8745"/>
    <cellStyle name="40% - Accent2 14 6 2" xfId="20506"/>
    <cellStyle name="40% - Accent2 14 6 2 2" xfId="43915"/>
    <cellStyle name="40% - Accent2 14 6 3" xfId="32216"/>
    <cellStyle name="40% - Accent2 14 7" xfId="14672"/>
    <cellStyle name="40% - Accent2 14 7 2" xfId="38081"/>
    <cellStyle name="40% - Accent2 14 8" xfId="26386"/>
    <cellStyle name="40% - Accent2 15" xfId="2976"/>
    <cellStyle name="40% - Accent2 15 2" xfId="4241"/>
    <cellStyle name="40% - Accent2 15 2 2" xfId="10109"/>
    <cellStyle name="40% - Accent2 15 2 2 2" xfId="21838"/>
    <cellStyle name="40% - Accent2 15 2 2 2 2" xfId="45247"/>
    <cellStyle name="40% - Accent2 15 2 2 3" xfId="33548"/>
    <cellStyle name="40% - Accent2 15 2 3" xfId="16004"/>
    <cellStyle name="40% - Accent2 15 2 3 2" xfId="39413"/>
    <cellStyle name="40% - Accent2 15 2 4" xfId="27718"/>
    <cellStyle name="40% - Accent2 15 3" xfId="5459"/>
    <cellStyle name="40% - Accent2 15 3 2" xfId="11327"/>
    <cellStyle name="40% - Accent2 15 3 2 2" xfId="23056"/>
    <cellStyle name="40% - Accent2 15 3 2 2 2" xfId="46465"/>
    <cellStyle name="40% - Accent2 15 3 2 3" xfId="34766"/>
    <cellStyle name="40% - Accent2 15 3 3" xfId="17222"/>
    <cellStyle name="40% - Accent2 15 3 3 2" xfId="40631"/>
    <cellStyle name="40% - Accent2 15 3 4" xfId="28936"/>
    <cellStyle name="40% - Accent2 15 4" xfId="6623"/>
    <cellStyle name="40% - Accent2 15 4 2" xfId="12491"/>
    <cellStyle name="40% - Accent2 15 4 2 2" xfId="24220"/>
    <cellStyle name="40% - Accent2 15 4 2 2 2" xfId="47629"/>
    <cellStyle name="40% - Accent2 15 4 2 3" xfId="35930"/>
    <cellStyle name="40% - Accent2 15 4 3" xfId="18386"/>
    <cellStyle name="40% - Accent2 15 4 3 2" xfId="41795"/>
    <cellStyle name="40% - Accent2 15 4 4" xfId="30100"/>
    <cellStyle name="40% - Accent2 15 5" xfId="7749"/>
    <cellStyle name="40% - Accent2 15 5 2" xfId="13611"/>
    <cellStyle name="40% - Accent2 15 5 2 2" xfId="25340"/>
    <cellStyle name="40% - Accent2 15 5 2 2 2" xfId="48749"/>
    <cellStyle name="40% - Accent2 15 5 2 3" xfId="37050"/>
    <cellStyle name="40% - Accent2 15 5 3" xfId="19506"/>
    <cellStyle name="40% - Accent2 15 5 3 2" xfId="42915"/>
    <cellStyle name="40% - Accent2 15 5 4" xfId="31220"/>
    <cellStyle name="40% - Accent2 15 6" xfId="8833"/>
    <cellStyle name="40% - Accent2 15 6 2" xfId="20594"/>
    <cellStyle name="40% - Accent2 15 6 2 2" xfId="44003"/>
    <cellStyle name="40% - Accent2 15 6 3" xfId="32304"/>
    <cellStyle name="40% - Accent2 15 7" xfId="14760"/>
    <cellStyle name="40% - Accent2 15 7 2" xfId="38169"/>
    <cellStyle name="40% - Accent2 15 8" xfId="26474"/>
    <cellStyle name="40% - Accent2 16" xfId="3084"/>
    <cellStyle name="40% - Accent2 16 2" xfId="4349"/>
    <cellStyle name="40% - Accent2 16 2 2" xfId="10217"/>
    <cellStyle name="40% - Accent2 16 2 2 2" xfId="21946"/>
    <cellStyle name="40% - Accent2 16 2 2 2 2" xfId="45355"/>
    <cellStyle name="40% - Accent2 16 2 2 3" xfId="33656"/>
    <cellStyle name="40% - Accent2 16 2 3" xfId="16112"/>
    <cellStyle name="40% - Accent2 16 2 3 2" xfId="39521"/>
    <cellStyle name="40% - Accent2 16 2 4" xfId="27826"/>
    <cellStyle name="40% - Accent2 16 3" xfId="5566"/>
    <cellStyle name="40% - Accent2 16 3 2" xfId="11434"/>
    <cellStyle name="40% - Accent2 16 3 2 2" xfId="23163"/>
    <cellStyle name="40% - Accent2 16 3 2 2 2" xfId="46572"/>
    <cellStyle name="40% - Accent2 16 3 2 3" xfId="34873"/>
    <cellStyle name="40% - Accent2 16 3 3" xfId="17329"/>
    <cellStyle name="40% - Accent2 16 3 3 2" xfId="40738"/>
    <cellStyle name="40% - Accent2 16 3 4" xfId="29043"/>
    <cellStyle name="40% - Accent2 16 4" xfId="6730"/>
    <cellStyle name="40% - Accent2 16 4 2" xfId="12598"/>
    <cellStyle name="40% - Accent2 16 4 2 2" xfId="24327"/>
    <cellStyle name="40% - Accent2 16 4 2 2 2" xfId="47736"/>
    <cellStyle name="40% - Accent2 16 4 2 3" xfId="36037"/>
    <cellStyle name="40% - Accent2 16 4 3" xfId="18493"/>
    <cellStyle name="40% - Accent2 16 4 3 2" xfId="41902"/>
    <cellStyle name="40% - Accent2 16 4 4" xfId="30207"/>
    <cellStyle name="40% - Accent2 16 5" xfId="7856"/>
    <cellStyle name="40% - Accent2 16 5 2" xfId="13718"/>
    <cellStyle name="40% - Accent2 16 5 2 2" xfId="25447"/>
    <cellStyle name="40% - Accent2 16 5 2 2 2" xfId="48856"/>
    <cellStyle name="40% - Accent2 16 5 2 3" xfId="37157"/>
    <cellStyle name="40% - Accent2 16 5 3" xfId="19613"/>
    <cellStyle name="40% - Accent2 16 5 3 2" xfId="43022"/>
    <cellStyle name="40% - Accent2 16 5 4" xfId="31327"/>
    <cellStyle name="40% - Accent2 16 6" xfId="8940"/>
    <cellStyle name="40% - Accent2 16 6 2" xfId="20701"/>
    <cellStyle name="40% - Accent2 16 6 2 2" xfId="44110"/>
    <cellStyle name="40% - Accent2 16 6 3" xfId="32411"/>
    <cellStyle name="40% - Accent2 16 7" xfId="14867"/>
    <cellStyle name="40% - Accent2 16 7 2" xfId="38276"/>
    <cellStyle name="40% - Accent2 16 8" xfId="26581"/>
    <cellStyle name="40% - Accent2 17" xfId="3191"/>
    <cellStyle name="40% - Accent2 17 2" xfId="4456"/>
    <cellStyle name="40% - Accent2 17 2 2" xfId="10324"/>
    <cellStyle name="40% - Accent2 17 2 2 2" xfId="22053"/>
    <cellStyle name="40% - Accent2 17 2 2 2 2" xfId="45462"/>
    <cellStyle name="40% - Accent2 17 2 2 3" xfId="33763"/>
    <cellStyle name="40% - Accent2 17 2 3" xfId="16219"/>
    <cellStyle name="40% - Accent2 17 2 3 2" xfId="39628"/>
    <cellStyle name="40% - Accent2 17 2 4" xfId="27933"/>
    <cellStyle name="40% - Accent2 17 3" xfId="5673"/>
    <cellStyle name="40% - Accent2 17 3 2" xfId="11541"/>
    <cellStyle name="40% - Accent2 17 3 2 2" xfId="23270"/>
    <cellStyle name="40% - Accent2 17 3 2 2 2" xfId="46679"/>
    <cellStyle name="40% - Accent2 17 3 2 3" xfId="34980"/>
    <cellStyle name="40% - Accent2 17 3 3" xfId="17436"/>
    <cellStyle name="40% - Accent2 17 3 3 2" xfId="40845"/>
    <cellStyle name="40% - Accent2 17 3 4" xfId="29150"/>
    <cellStyle name="40% - Accent2 17 4" xfId="6837"/>
    <cellStyle name="40% - Accent2 17 4 2" xfId="12705"/>
    <cellStyle name="40% - Accent2 17 4 2 2" xfId="24434"/>
    <cellStyle name="40% - Accent2 17 4 2 2 2" xfId="47843"/>
    <cellStyle name="40% - Accent2 17 4 2 3" xfId="36144"/>
    <cellStyle name="40% - Accent2 17 4 3" xfId="18600"/>
    <cellStyle name="40% - Accent2 17 4 3 2" xfId="42009"/>
    <cellStyle name="40% - Accent2 17 4 4" xfId="30314"/>
    <cellStyle name="40% - Accent2 17 5" xfId="7963"/>
    <cellStyle name="40% - Accent2 17 5 2" xfId="13825"/>
    <cellStyle name="40% - Accent2 17 5 2 2" xfId="25554"/>
    <cellStyle name="40% - Accent2 17 5 2 2 2" xfId="48963"/>
    <cellStyle name="40% - Accent2 17 5 2 3" xfId="37264"/>
    <cellStyle name="40% - Accent2 17 5 3" xfId="19720"/>
    <cellStyle name="40% - Accent2 17 5 3 2" xfId="43129"/>
    <cellStyle name="40% - Accent2 17 5 4" xfId="31434"/>
    <cellStyle name="40% - Accent2 17 6" xfId="9047"/>
    <cellStyle name="40% - Accent2 17 6 2" xfId="20808"/>
    <cellStyle name="40% - Accent2 17 6 2 2" xfId="44217"/>
    <cellStyle name="40% - Accent2 17 6 3" xfId="32518"/>
    <cellStyle name="40% - Accent2 17 7" xfId="14974"/>
    <cellStyle name="40% - Accent2 17 7 2" xfId="38383"/>
    <cellStyle name="40% - Accent2 17 8" xfId="26688"/>
    <cellStyle name="40% - Accent2 18" xfId="3281"/>
    <cellStyle name="40% - Accent2 18 2" xfId="4546"/>
    <cellStyle name="40% - Accent2 18 2 2" xfId="10414"/>
    <cellStyle name="40% - Accent2 18 2 2 2" xfId="22143"/>
    <cellStyle name="40% - Accent2 18 2 2 2 2" xfId="45552"/>
    <cellStyle name="40% - Accent2 18 2 2 3" xfId="33853"/>
    <cellStyle name="40% - Accent2 18 2 3" xfId="16309"/>
    <cellStyle name="40% - Accent2 18 2 3 2" xfId="39718"/>
    <cellStyle name="40% - Accent2 18 2 4" xfId="28023"/>
    <cellStyle name="40% - Accent2 18 3" xfId="5763"/>
    <cellStyle name="40% - Accent2 18 3 2" xfId="11631"/>
    <cellStyle name="40% - Accent2 18 3 2 2" xfId="23360"/>
    <cellStyle name="40% - Accent2 18 3 2 2 2" xfId="46769"/>
    <cellStyle name="40% - Accent2 18 3 2 3" xfId="35070"/>
    <cellStyle name="40% - Accent2 18 3 3" xfId="17526"/>
    <cellStyle name="40% - Accent2 18 3 3 2" xfId="40935"/>
    <cellStyle name="40% - Accent2 18 3 4" xfId="29240"/>
    <cellStyle name="40% - Accent2 18 4" xfId="6927"/>
    <cellStyle name="40% - Accent2 18 4 2" xfId="12795"/>
    <cellStyle name="40% - Accent2 18 4 2 2" xfId="24524"/>
    <cellStyle name="40% - Accent2 18 4 2 2 2" xfId="47933"/>
    <cellStyle name="40% - Accent2 18 4 2 3" xfId="36234"/>
    <cellStyle name="40% - Accent2 18 4 3" xfId="18690"/>
    <cellStyle name="40% - Accent2 18 4 3 2" xfId="42099"/>
    <cellStyle name="40% - Accent2 18 4 4" xfId="30404"/>
    <cellStyle name="40% - Accent2 18 5" xfId="8053"/>
    <cellStyle name="40% - Accent2 18 5 2" xfId="13915"/>
    <cellStyle name="40% - Accent2 18 5 2 2" xfId="25644"/>
    <cellStyle name="40% - Accent2 18 5 2 2 2" xfId="49053"/>
    <cellStyle name="40% - Accent2 18 5 2 3" xfId="37354"/>
    <cellStyle name="40% - Accent2 18 5 3" xfId="19810"/>
    <cellStyle name="40% - Accent2 18 5 3 2" xfId="43219"/>
    <cellStyle name="40% - Accent2 18 5 4" xfId="31524"/>
    <cellStyle name="40% - Accent2 18 6" xfId="9137"/>
    <cellStyle name="40% - Accent2 18 6 2" xfId="20898"/>
    <cellStyle name="40% - Accent2 18 6 2 2" xfId="44307"/>
    <cellStyle name="40% - Accent2 18 6 3" xfId="32608"/>
    <cellStyle name="40% - Accent2 18 7" xfId="15064"/>
    <cellStyle name="40% - Accent2 18 7 2" xfId="38473"/>
    <cellStyle name="40% - Accent2 18 8" xfId="26778"/>
    <cellStyle name="40% - Accent2 19" xfId="3532"/>
    <cellStyle name="40% - Accent2 19 2" xfId="9408"/>
    <cellStyle name="40% - Accent2 19 2 2" xfId="21139"/>
    <cellStyle name="40% - Accent2 19 2 2 2" xfId="44548"/>
    <cellStyle name="40% - Accent2 19 2 3" xfId="32849"/>
    <cellStyle name="40% - Accent2 19 3" xfId="15305"/>
    <cellStyle name="40% - Accent2 19 3 2" xfId="38714"/>
    <cellStyle name="40% - Accent2 19 4" xfId="27019"/>
    <cellStyle name="40% - Accent2 2" xfId="317"/>
    <cellStyle name="40% - Accent2 2 2" xfId="318"/>
    <cellStyle name="40% - Accent2 2 2 2" xfId="319"/>
    <cellStyle name="40% - Accent2 2 2_Annað b. sparifé" xfId="320"/>
    <cellStyle name="40% - Accent2 2 3" xfId="321"/>
    <cellStyle name="40% - Accent2 2_Annað b. sparifé" xfId="322"/>
    <cellStyle name="40% - Accent2 20" xfId="4768"/>
    <cellStyle name="40% - Accent2 20 2" xfId="10636"/>
    <cellStyle name="40% - Accent2 20 2 2" xfId="22365"/>
    <cellStyle name="40% - Accent2 20 2 2 2" xfId="45774"/>
    <cellStyle name="40% - Accent2 20 2 3" xfId="34075"/>
    <cellStyle name="40% - Accent2 20 3" xfId="16531"/>
    <cellStyle name="40% - Accent2 20 3 2" xfId="39940"/>
    <cellStyle name="40% - Accent2 20 4" xfId="28245"/>
    <cellStyle name="40% - Accent2 21" xfId="5934"/>
    <cellStyle name="40% - Accent2 21 2" xfId="11802"/>
    <cellStyle name="40% - Accent2 21 2 2" xfId="23531"/>
    <cellStyle name="40% - Accent2 21 2 2 2" xfId="46940"/>
    <cellStyle name="40% - Accent2 21 2 3" xfId="35241"/>
    <cellStyle name="40% - Accent2 21 3" xfId="17697"/>
    <cellStyle name="40% - Accent2 21 3 2" xfId="41106"/>
    <cellStyle name="40% - Accent2 21 4" xfId="29411"/>
    <cellStyle name="40% - Accent2 22" xfId="7061"/>
    <cellStyle name="40% - Accent2 22 2" xfId="12923"/>
    <cellStyle name="40% - Accent2 22 2 2" xfId="24652"/>
    <cellStyle name="40% - Accent2 22 2 2 2" xfId="48061"/>
    <cellStyle name="40% - Accent2 22 2 3" xfId="36362"/>
    <cellStyle name="40% - Accent2 22 3" xfId="18818"/>
    <cellStyle name="40% - Accent2 22 3 2" xfId="42227"/>
    <cellStyle name="40% - Accent2 22 4" xfId="30532"/>
    <cellStyle name="40% - Accent2 23" xfId="8146"/>
    <cellStyle name="40% - Accent2 23 2" xfId="19907"/>
    <cellStyle name="40% - Accent2 23 2 2" xfId="43316"/>
    <cellStyle name="40% - Accent2 23 3" xfId="31617"/>
    <cellStyle name="40% - Accent2 24" xfId="14073"/>
    <cellStyle name="40% - Accent2 24 2" xfId="37482"/>
    <cellStyle name="40% - Accent2 25" xfId="25787"/>
    <cellStyle name="40% - Accent2 3" xfId="323"/>
    <cellStyle name="40% - Accent2 3 2" xfId="324"/>
    <cellStyle name="40% - Accent2 3_Annað b. sparifé" xfId="325"/>
    <cellStyle name="40% - Accent2 4" xfId="326"/>
    <cellStyle name="40% - Accent2 4 2" xfId="327"/>
    <cellStyle name="40% - Accent2 4 2 2" xfId="328"/>
    <cellStyle name="40% - Accent2 4 2_Annað b. sparifé" xfId="329"/>
    <cellStyle name="40% - Accent2 4 3" xfId="330"/>
    <cellStyle name="40% - Accent2 4_Annað b. sparifé" xfId="331"/>
    <cellStyle name="40% - Accent2 5" xfId="332"/>
    <cellStyle name="40% - Accent2 5 2" xfId="333"/>
    <cellStyle name="40% - Accent2 5_Annað b. sparifé" xfId="334"/>
    <cellStyle name="40% - Accent2 6" xfId="335"/>
    <cellStyle name="40% - Accent2 6 2" xfId="336"/>
    <cellStyle name="40% - Accent2 6_Annað b. sparifé" xfId="337"/>
    <cellStyle name="40% - Accent2 7" xfId="338"/>
    <cellStyle name="40% - Accent2 7 2" xfId="339"/>
    <cellStyle name="40% - Accent2 7_Annað b. sparifé" xfId="340"/>
    <cellStyle name="40% - Accent2 8" xfId="341"/>
    <cellStyle name="40% - Accent2 8 2" xfId="342"/>
    <cellStyle name="40% - Accent2 8_Annað b. sparifé" xfId="343"/>
    <cellStyle name="40% - Accent2 9" xfId="344"/>
    <cellStyle name="40% - Accent2 9 2" xfId="345"/>
    <cellStyle name="40% - Accent2 9_Annað b. sparifé" xfId="346"/>
    <cellStyle name="40% - Accent3" xfId="76" builtinId="39" customBuiltin="1"/>
    <cellStyle name="40% - Accent3 10" xfId="2200"/>
    <cellStyle name="40% - Accent3 10 2" xfId="3566"/>
    <cellStyle name="40% - Accent3 10 2 2" xfId="9439"/>
    <cellStyle name="40% - Accent3 10 2 2 2" xfId="21168"/>
    <cellStyle name="40% - Accent3 10 2 2 2 2" xfId="44577"/>
    <cellStyle name="40% - Accent3 10 2 2 3" xfId="32878"/>
    <cellStyle name="40% - Accent3 10 2 3" xfId="15334"/>
    <cellStyle name="40% - Accent3 10 2 3 2" xfId="38743"/>
    <cellStyle name="40% - Accent3 10 2 4" xfId="27048"/>
    <cellStyle name="40% - Accent3 10 3" xfId="4791"/>
    <cellStyle name="40% - Accent3 10 3 2" xfId="10659"/>
    <cellStyle name="40% - Accent3 10 3 2 2" xfId="22388"/>
    <cellStyle name="40% - Accent3 10 3 2 2 2" xfId="45797"/>
    <cellStyle name="40% - Accent3 10 3 2 3" xfId="34098"/>
    <cellStyle name="40% - Accent3 10 3 3" xfId="16554"/>
    <cellStyle name="40% - Accent3 10 3 3 2" xfId="39963"/>
    <cellStyle name="40% - Accent3 10 3 4" xfId="28268"/>
    <cellStyle name="40% - Accent3 10 4" xfId="5954"/>
    <cellStyle name="40% - Accent3 10 4 2" xfId="11822"/>
    <cellStyle name="40% - Accent3 10 4 2 2" xfId="23551"/>
    <cellStyle name="40% - Accent3 10 4 2 2 2" xfId="46960"/>
    <cellStyle name="40% - Accent3 10 4 2 3" xfId="35261"/>
    <cellStyle name="40% - Accent3 10 4 3" xfId="17717"/>
    <cellStyle name="40% - Accent3 10 4 3 2" xfId="41126"/>
    <cellStyle name="40% - Accent3 10 4 4" xfId="29431"/>
    <cellStyle name="40% - Accent3 10 5" xfId="7081"/>
    <cellStyle name="40% - Accent3 10 5 2" xfId="12943"/>
    <cellStyle name="40% - Accent3 10 5 2 2" xfId="24672"/>
    <cellStyle name="40% - Accent3 10 5 2 2 2" xfId="48081"/>
    <cellStyle name="40% - Accent3 10 5 2 3" xfId="36382"/>
    <cellStyle name="40% - Accent3 10 5 3" xfId="18838"/>
    <cellStyle name="40% - Accent3 10 5 3 2" xfId="42247"/>
    <cellStyle name="40% - Accent3 10 5 4" xfId="30552"/>
    <cellStyle name="40% - Accent3 10 6" xfId="8165"/>
    <cellStyle name="40% - Accent3 10 6 2" xfId="19926"/>
    <cellStyle name="40% - Accent3 10 6 2 2" xfId="43335"/>
    <cellStyle name="40% - Accent3 10 6 3" xfId="31636"/>
    <cellStyle name="40% - Accent3 10 7" xfId="14092"/>
    <cellStyle name="40% - Accent3 10 7 2" xfId="37501"/>
    <cellStyle name="40% - Accent3 10 8" xfId="25806"/>
    <cellStyle name="40% - Accent3 11" xfId="2465"/>
    <cellStyle name="40% - Accent3 11 2" xfId="3734"/>
    <cellStyle name="40% - Accent3 11 2 2" xfId="9602"/>
    <cellStyle name="40% - Accent3 11 2 2 2" xfId="21331"/>
    <cellStyle name="40% - Accent3 11 2 2 2 2" xfId="44740"/>
    <cellStyle name="40% - Accent3 11 2 2 3" xfId="33041"/>
    <cellStyle name="40% - Accent3 11 2 3" xfId="15497"/>
    <cellStyle name="40% - Accent3 11 2 3 2" xfId="38906"/>
    <cellStyle name="40% - Accent3 11 2 4" xfId="27211"/>
    <cellStyle name="40% - Accent3 11 3" xfId="4953"/>
    <cellStyle name="40% - Accent3 11 3 2" xfId="10821"/>
    <cellStyle name="40% - Accent3 11 3 2 2" xfId="22550"/>
    <cellStyle name="40% - Accent3 11 3 2 2 2" xfId="45959"/>
    <cellStyle name="40% - Accent3 11 3 2 3" xfId="34260"/>
    <cellStyle name="40% - Accent3 11 3 3" xfId="16716"/>
    <cellStyle name="40% - Accent3 11 3 3 2" xfId="40125"/>
    <cellStyle name="40% - Accent3 11 3 4" xfId="28430"/>
    <cellStyle name="40% - Accent3 11 4" xfId="6117"/>
    <cellStyle name="40% - Accent3 11 4 2" xfId="11985"/>
    <cellStyle name="40% - Accent3 11 4 2 2" xfId="23714"/>
    <cellStyle name="40% - Accent3 11 4 2 2 2" xfId="47123"/>
    <cellStyle name="40% - Accent3 11 4 2 3" xfId="35424"/>
    <cellStyle name="40% - Accent3 11 4 3" xfId="17880"/>
    <cellStyle name="40% - Accent3 11 4 3 2" xfId="41289"/>
    <cellStyle name="40% - Accent3 11 4 4" xfId="29594"/>
    <cellStyle name="40% - Accent3 11 5" xfId="7243"/>
    <cellStyle name="40% - Accent3 11 5 2" xfId="13105"/>
    <cellStyle name="40% - Accent3 11 5 2 2" xfId="24834"/>
    <cellStyle name="40% - Accent3 11 5 2 2 2" xfId="48243"/>
    <cellStyle name="40% - Accent3 11 5 2 3" xfId="36544"/>
    <cellStyle name="40% - Accent3 11 5 3" xfId="19000"/>
    <cellStyle name="40% - Accent3 11 5 3 2" xfId="42409"/>
    <cellStyle name="40% - Accent3 11 5 4" xfId="30714"/>
    <cellStyle name="40% - Accent3 11 6" xfId="8327"/>
    <cellStyle name="40% - Accent3 11 6 2" xfId="20088"/>
    <cellStyle name="40% - Accent3 11 6 2 2" xfId="43497"/>
    <cellStyle name="40% - Accent3 11 6 3" xfId="31798"/>
    <cellStyle name="40% - Accent3 11 7" xfId="14254"/>
    <cellStyle name="40% - Accent3 11 7 2" xfId="37663"/>
    <cellStyle name="40% - Accent3 11 8" xfId="25968"/>
    <cellStyle name="40% - Accent3 12" xfId="2682"/>
    <cellStyle name="40% - Accent3 12 2" xfId="3951"/>
    <cellStyle name="40% - Accent3 12 2 2" xfId="9819"/>
    <cellStyle name="40% - Accent3 12 2 2 2" xfId="21548"/>
    <cellStyle name="40% - Accent3 12 2 2 2 2" xfId="44957"/>
    <cellStyle name="40% - Accent3 12 2 2 3" xfId="33258"/>
    <cellStyle name="40% - Accent3 12 2 3" xfId="15714"/>
    <cellStyle name="40% - Accent3 12 2 3 2" xfId="39123"/>
    <cellStyle name="40% - Accent3 12 2 4" xfId="27428"/>
    <cellStyle name="40% - Accent3 12 3" xfId="5170"/>
    <cellStyle name="40% - Accent3 12 3 2" xfId="11038"/>
    <cellStyle name="40% - Accent3 12 3 2 2" xfId="22767"/>
    <cellStyle name="40% - Accent3 12 3 2 2 2" xfId="46176"/>
    <cellStyle name="40% - Accent3 12 3 2 3" xfId="34477"/>
    <cellStyle name="40% - Accent3 12 3 3" xfId="16933"/>
    <cellStyle name="40% - Accent3 12 3 3 2" xfId="40342"/>
    <cellStyle name="40% - Accent3 12 3 4" xfId="28647"/>
    <cellStyle name="40% - Accent3 12 4" xfId="6334"/>
    <cellStyle name="40% - Accent3 12 4 2" xfId="12202"/>
    <cellStyle name="40% - Accent3 12 4 2 2" xfId="23931"/>
    <cellStyle name="40% - Accent3 12 4 2 2 2" xfId="47340"/>
    <cellStyle name="40% - Accent3 12 4 2 3" xfId="35641"/>
    <cellStyle name="40% - Accent3 12 4 3" xfId="18097"/>
    <cellStyle name="40% - Accent3 12 4 3 2" xfId="41506"/>
    <cellStyle name="40% - Accent3 12 4 4" xfId="29811"/>
    <cellStyle name="40% - Accent3 12 5" xfId="7460"/>
    <cellStyle name="40% - Accent3 12 5 2" xfId="13322"/>
    <cellStyle name="40% - Accent3 12 5 2 2" xfId="25051"/>
    <cellStyle name="40% - Accent3 12 5 2 2 2" xfId="48460"/>
    <cellStyle name="40% - Accent3 12 5 2 3" xfId="36761"/>
    <cellStyle name="40% - Accent3 12 5 3" xfId="19217"/>
    <cellStyle name="40% - Accent3 12 5 3 2" xfId="42626"/>
    <cellStyle name="40% - Accent3 12 5 4" xfId="30931"/>
    <cellStyle name="40% - Accent3 12 6" xfId="8544"/>
    <cellStyle name="40% - Accent3 12 6 2" xfId="20305"/>
    <cellStyle name="40% - Accent3 12 6 2 2" xfId="43714"/>
    <cellStyle name="40% - Accent3 12 6 3" xfId="32015"/>
    <cellStyle name="40% - Accent3 12 7" xfId="14471"/>
    <cellStyle name="40% - Accent3 12 7 2" xfId="37880"/>
    <cellStyle name="40% - Accent3 12 8" xfId="26185"/>
    <cellStyle name="40% - Accent3 13" xfId="2795"/>
    <cellStyle name="40% - Accent3 13 2" xfId="4064"/>
    <cellStyle name="40% - Accent3 13 2 2" xfId="9932"/>
    <cellStyle name="40% - Accent3 13 2 2 2" xfId="21661"/>
    <cellStyle name="40% - Accent3 13 2 2 2 2" xfId="45070"/>
    <cellStyle name="40% - Accent3 13 2 2 3" xfId="33371"/>
    <cellStyle name="40% - Accent3 13 2 3" xfId="15827"/>
    <cellStyle name="40% - Accent3 13 2 3 2" xfId="39236"/>
    <cellStyle name="40% - Accent3 13 2 4" xfId="27541"/>
    <cellStyle name="40% - Accent3 13 3" xfId="5283"/>
    <cellStyle name="40% - Accent3 13 3 2" xfId="11151"/>
    <cellStyle name="40% - Accent3 13 3 2 2" xfId="22880"/>
    <cellStyle name="40% - Accent3 13 3 2 2 2" xfId="46289"/>
    <cellStyle name="40% - Accent3 13 3 2 3" xfId="34590"/>
    <cellStyle name="40% - Accent3 13 3 3" xfId="17046"/>
    <cellStyle name="40% - Accent3 13 3 3 2" xfId="40455"/>
    <cellStyle name="40% - Accent3 13 3 4" xfId="28760"/>
    <cellStyle name="40% - Accent3 13 4" xfId="6447"/>
    <cellStyle name="40% - Accent3 13 4 2" xfId="12315"/>
    <cellStyle name="40% - Accent3 13 4 2 2" xfId="24044"/>
    <cellStyle name="40% - Accent3 13 4 2 2 2" xfId="47453"/>
    <cellStyle name="40% - Accent3 13 4 2 3" xfId="35754"/>
    <cellStyle name="40% - Accent3 13 4 3" xfId="18210"/>
    <cellStyle name="40% - Accent3 13 4 3 2" xfId="41619"/>
    <cellStyle name="40% - Accent3 13 4 4" xfId="29924"/>
    <cellStyle name="40% - Accent3 13 5" xfId="7573"/>
    <cellStyle name="40% - Accent3 13 5 2" xfId="13435"/>
    <cellStyle name="40% - Accent3 13 5 2 2" xfId="25164"/>
    <cellStyle name="40% - Accent3 13 5 2 2 2" xfId="48573"/>
    <cellStyle name="40% - Accent3 13 5 2 3" xfId="36874"/>
    <cellStyle name="40% - Accent3 13 5 3" xfId="19330"/>
    <cellStyle name="40% - Accent3 13 5 3 2" xfId="42739"/>
    <cellStyle name="40% - Accent3 13 5 4" xfId="31044"/>
    <cellStyle name="40% - Accent3 13 6" xfId="8657"/>
    <cellStyle name="40% - Accent3 13 6 2" xfId="20418"/>
    <cellStyle name="40% - Accent3 13 6 2 2" xfId="43827"/>
    <cellStyle name="40% - Accent3 13 6 3" xfId="32128"/>
    <cellStyle name="40% - Accent3 13 7" xfId="14584"/>
    <cellStyle name="40% - Accent3 13 7 2" xfId="37993"/>
    <cellStyle name="40% - Accent3 13 8" xfId="26298"/>
    <cellStyle name="40% - Accent3 14" xfId="2885"/>
    <cellStyle name="40% - Accent3 14 2" xfId="4154"/>
    <cellStyle name="40% - Accent3 14 2 2" xfId="10022"/>
    <cellStyle name="40% - Accent3 14 2 2 2" xfId="21751"/>
    <cellStyle name="40% - Accent3 14 2 2 2 2" xfId="45160"/>
    <cellStyle name="40% - Accent3 14 2 2 3" xfId="33461"/>
    <cellStyle name="40% - Accent3 14 2 3" xfId="15917"/>
    <cellStyle name="40% - Accent3 14 2 3 2" xfId="39326"/>
    <cellStyle name="40% - Accent3 14 2 4" xfId="27631"/>
    <cellStyle name="40% - Accent3 14 3" xfId="5373"/>
    <cellStyle name="40% - Accent3 14 3 2" xfId="11241"/>
    <cellStyle name="40% - Accent3 14 3 2 2" xfId="22970"/>
    <cellStyle name="40% - Accent3 14 3 2 2 2" xfId="46379"/>
    <cellStyle name="40% - Accent3 14 3 2 3" xfId="34680"/>
    <cellStyle name="40% - Accent3 14 3 3" xfId="17136"/>
    <cellStyle name="40% - Accent3 14 3 3 2" xfId="40545"/>
    <cellStyle name="40% - Accent3 14 3 4" xfId="28850"/>
    <cellStyle name="40% - Accent3 14 4" xfId="6537"/>
    <cellStyle name="40% - Accent3 14 4 2" xfId="12405"/>
    <cellStyle name="40% - Accent3 14 4 2 2" xfId="24134"/>
    <cellStyle name="40% - Accent3 14 4 2 2 2" xfId="47543"/>
    <cellStyle name="40% - Accent3 14 4 2 3" xfId="35844"/>
    <cellStyle name="40% - Accent3 14 4 3" xfId="18300"/>
    <cellStyle name="40% - Accent3 14 4 3 2" xfId="41709"/>
    <cellStyle name="40% - Accent3 14 4 4" xfId="30014"/>
    <cellStyle name="40% - Accent3 14 5" xfId="7663"/>
    <cellStyle name="40% - Accent3 14 5 2" xfId="13525"/>
    <cellStyle name="40% - Accent3 14 5 2 2" xfId="25254"/>
    <cellStyle name="40% - Accent3 14 5 2 2 2" xfId="48663"/>
    <cellStyle name="40% - Accent3 14 5 2 3" xfId="36964"/>
    <cellStyle name="40% - Accent3 14 5 3" xfId="19420"/>
    <cellStyle name="40% - Accent3 14 5 3 2" xfId="42829"/>
    <cellStyle name="40% - Accent3 14 5 4" xfId="31134"/>
    <cellStyle name="40% - Accent3 14 6" xfId="8747"/>
    <cellStyle name="40% - Accent3 14 6 2" xfId="20508"/>
    <cellStyle name="40% - Accent3 14 6 2 2" xfId="43917"/>
    <cellStyle name="40% - Accent3 14 6 3" xfId="32218"/>
    <cellStyle name="40% - Accent3 14 7" xfId="14674"/>
    <cellStyle name="40% - Accent3 14 7 2" xfId="38083"/>
    <cellStyle name="40% - Accent3 14 8" xfId="26388"/>
    <cellStyle name="40% - Accent3 15" xfId="2978"/>
    <cellStyle name="40% - Accent3 15 2" xfId="4243"/>
    <cellStyle name="40% - Accent3 15 2 2" xfId="10111"/>
    <cellStyle name="40% - Accent3 15 2 2 2" xfId="21840"/>
    <cellStyle name="40% - Accent3 15 2 2 2 2" xfId="45249"/>
    <cellStyle name="40% - Accent3 15 2 2 3" xfId="33550"/>
    <cellStyle name="40% - Accent3 15 2 3" xfId="16006"/>
    <cellStyle name="40% - Accent3 15 2 3 2" xfId="39415"/>
    <cellStyle name="40% - Accent3 15 2 4" xfId="27720"/>
    <cellStyle name="40% - Accent3 15 3" xfId="5461"/>
    <cellStyle name="40% - Accent3 15 3 2" xfId="11329"/>
    <cellStyle name="40% - Accent3 15 3 2 2" xfId="23058"/>
    <cellStyle name="40% - Accent3 15 3 2 2 2" xfId="46467"/>
    <cellStyle name="40% - Accent3 15 3 2 3" xfId="34768"/>
    <cellStyle name="40% - Accent3 15 3 3" xfId="17224"/>
    <cellStyle name="40% - Accent3 15 3 3 2" xfId="40633"/>
    <cellStyle name="40% - Accent3 15 3 4" xfId="28938"/>
    <cellStyle name="40% - Accent3 15 4" xfId="6625"/>
    <cellStyle name="40% - Accent3 15 4 2" xfId="12493"/>
    <cellStyle name="40% - Accent3 15 4 2 2" xfId="24222"/>
    <cellStyle name="40% - Accent3 15 4 2 2 2" xfId="47631"/>
    <cellStyle name="40% - Accent3 15 4 2 3" xfId="35932"/>
    <cellStyle name="40% - Accent3 15 4 3" xfId="18388"/>
    <cellStyle name="40% - Accent3 15 4 3 2" xfId="41797"/>
    <cellStyle name="40% - Accent3 15 4 4" xfId="30102"/>
    <cellStyle name="40% - Accent3 15 5" xfId="7751"/>
    <cellStyle name="40% - Accent3 15 5 2" xfId="13613"/>
    <cellStyle name="40% - Accent3 15 5 2 2" xfId="25342"/>
    <cellStyle name="40% - Accent3 15 5 2 2 2" xfId="48751"/>
    <cellStyle name="40% - Accent3 15 5 2 3" xfId="37052"/>
    <cellStyle name="40% - Accent3 15 5 3" xfId="19508"/>
    <cellStyle name="40% - Accent3 15 5 3 2" xfId="42917"/>
    <cellStyle name="40% - Accent3 15 5 4" xfId="31222"/>
    <cellStyle name="40% - Accent3 15 6" xfId="8835"/>
    <cellStyle name="40% - Accent3 15 6 2" xfId="20596"/>
    <cellStyle name="40% - Accent3 15 6 2 2" xfId="44005"/>
    <cellStyle name="40% - Accent3 15 6 3" xfId="32306"/>
    <cellStyle name="40% - Accent3 15 7" xfId="14762"/>
    <cellStyle name="40% - Accent3 15 7 2" xfId="38171"/>
    <cellStyle name="40% - Accent3 15 8" xfId="26476"/>
    <cellStyle name="40% - Accent3 16" xfId="3086"/>
    <cellStyle name="40% - Accent3 16 2" xfId="4351"/>
    <cellStyle name="40% - Accent3 16 2 2" xfId="10219"/>
    <cellStyle name="40% - Accent3 16 2 2 2" xfId="21948"/>
    <cellStyle name="40% - Accent3 16 2 2 2 2" xfId="45357"/>
    <cellStyle name="40% - Accent3 16 2 2 3" xfId="33658"/>
    <cellStyle name="40% - Accent3 16 2 3" xfId="16114"/>
    <cellStyle name="40% - Accent3 16 2 3 2" xfId="39523"/>
    <cellStyle name="40% - Accent3 16 2 4" xfId="27828"/>
    <cellStyle name="40% - Accent3 16 3" xfId="5568"/>
    <cellStyle name="40% - Accent3 16 3 2" xfId="11436"/>
    <cellStyle name="40% - Accent3 16 3 2 2" xfId="23165"/>
    <cellStyle name="40% - Accent3 16 3 2 2 2" xfId="46574"/>
    <cellStyle name="40% - Accent3 16 3 2 3" xfId="34875"/>
    <cellStyle name="40% - Accent3 16 3 3" xfId="17331"/>
    <cellStyle name="40% - Accent3 16 3 3 2" xfId="40740"/>
    <cellStyle name="40% - Accent3 16 3 4" xfId="29045"/>
    <cellStyle name="40% - Accent3 16 4" xfId="6732"/>
    <cellStyle name="40% - Accent3 16 4 2" xfId="12600"/>
    <cellStyle name="40% - Accent3 16 4 2 2" xfId="24329"/>
    <cellStyle name="40% - Accent3 16 4 2 2 2" xfId="47738"/>
    <cellStyle name="40% - Accent3 16 4 2 3" xfId="36039"/>
    <cellStyle name="40% - Accent3 16 4 3" xfId="18495"/>
    <cellStyle name="40% - Accent3 16 4 3 2" xfId="41904"/>
    <cellStyle name="40% - Accent3 16 4 4" xfId="30209"/>
    <cellStyle name="40% - Accent3 16 5" xfId="7858"/>
    <cellStyle name="40% - Accent3 16 5 2" xfId="13720"/>
    <cellStyle name="40% - Accent3 16 5 2 2" xfId="25449"/>
    <cellStyle name="40% - Accent3 16 5 2 2 2" xfId="48858"/>
    <cellStyle name="40% - Accent3 16 5 2 3" xfId="37159"/>
    <cellStyle name="40% - Accent3 16 5 3" xfId="19615"/>
    <cellStyle name="40% - Accent3 16 5 3 2" xfId="43024"/>
    <cellStyle name="40% - Accent3 16 5 4" xfId="31329"/>
    <cellStyle name="40% - Accent3 16 6" xfId="8942"/>
    <cellStyle name="40% - Accent3 16 6 2" xfId="20703"/>
    <cellStyle name="40% - Accent3 16 6 2 2" xfId="44112"/>
    <cellStyle name="40% - Accent3 16 6 3" xfId="32413"/>
    <cellStyle name="40% - Accent3 16 7" xfId="14869"/>
    <cellStyle name="40% - Accent3 16 7 2" xfId="38278"/>
    <cellStyle name="40% - Accent3 16 8" xfId="26583"/>
    <cellStyle name="40% - Accent3 17" xfId="3193"/>
    <cellStyle name="40% - Accent3 17 2" xfId="4458"/>
    <cellStyle name="40% - Accent3 17 2 2" xfId="10326"/>
    <cellStyle name="40% - Accent3 17 2 2 2" xfId="22055"/>
    <cellStyle name="40% - Accent3 17 2 2 2 2" xfId="45464"/>
    <cellStyle name="40% - Accent3 17 2 2 3" xfId="33765"/>
    <cellStyle name="40% - Accent3 17 2 3" xfId="16221"/>
    <cellStyle name="40% - Accent3 17 2 3 2" xfId="39630"/>
    <cellStyle name="40% - Accent3 17 2 4" xfId="27935"/>
    <cellStyle name="40% - Accent3 17 3" xfId="5675"/>
    <cellStyle name="40% - Accent3 17 3 2" xfId="11543"/>
    <cellStyle name="40% - Accent3 17 3 2 2" xfId="23272"/>
    <cellStyle name="40% - Accent3 17 3 2 2 2" xfId="46681"/>
    <cellStyle name="40% - Accent3 17 3 2 3" xfId="34982"/>
    <cellStyle name="40% - Accent3 17 3 3" xfId="17438"/>
    <cellStyle name="40% - Accent3 17 3 3 2" xfId="40847"/>
    <cellStyle name="40% - Accent3 17 3 4" xfId="29152"/>
    <cellStyle name="40% - Accent3 17 4" xfId="6839"/>
    <cellStyle name="40% - Accent3 17 4 2" xfId="12707"/>
    <cellStyle name="40% - Accent3 17 4 2 2" xfId="24436"/>
    <cellStyle name="40% - Accent3 17 4 2 2 2" xfId="47845"/>
    <cellStyle name="40% - Accent3 17 4 2 3" xfId="36146"/>
    <cellStyle name="40% - Accent3 17 4 3" xfId="18602"/>
    <cellStyle name="40% - Accent3 17 4 3 2" xfId="42011"/>
    <cellStyle name="40% - Accent3 17 4 4" xfId="30316"/>
    <cellStyle name="40% - Accent3 17 5" xfId="7965"/>
    <cellStyle name="40% - Accent3 17 5 2" xfId="13827"/>
    <cellStyle name="40% - Accent3 17 5 2 2" xfId="25556"/>
    <cellStyle name="40% - Accent3 17 5 2 2 2" xfId="48965"/>
    <cellStyle name="40% - Accent3 17 5 2 3" xfId="37266"/>
    <cellStyle name="40% - Accent3 17 5 3" xfId="19722"/>
    <cellStyle name="40% - Accent3 17 5 3 2" xfId="43131"/>
    <cellStyle name="40% - Accent3 17 5 4" xfId="31436"/>
    <cellStyle name="40% - Accent3 17 6" xfId="9049"/>
    <cellStyle name="40% - Accent3 17 6 2" xfId="20810"/>
    <cellStyle name="40% - Accent3 17 6 2 2" xfId="44219"/>
    <cellStyle name="40% - Accent3 17 6 3" xfId="32520"/>
    <cellStyle name="40% - Accent3 17 7" xfId="14976"/>
    <cellStyle name="40% - Accent3 17 7 2" xfId="38385"/>
    <cellStyle name="40% - Accent3 17 8" xfId="26690"/>
    <cellStyle name="40% - Accent3 18" xfId="3283"/>
    <cellStyle name="40% - Accent3 18 2" xfId="4548"/>
    <cellStyle name="40% - Accent3 18 2 2" xfId="10416"/>
    <cellStyle name="40% - Accent3 18 2 2 2" xfId="22145"/>
    <cellStyle name="40% - Accent3 18 2 2 2 2" xfId="45554"/>
    <cellStyle name="40% - Accent3 18 2 2 3" xfId="33855"/>
    <cellStyle name="40% - Accent3 18 2 3" xfId="16311"/>
    <cellStyle name="40% - Accent3 18 2 3 2" xfId="39720"/>
    <cellStyle name="40% - Accent3 18 2 4" xfId="28025"/>
    <cellStyle name="40% - Accent3 18 3" xfId="5765"/>
    <cellStyle name="40% - Accent3 18 3 2" xfId="11633"/>
    <cellStyle name="40% - Accent3 18 3 2 2" xfId="23362"/>
    <cellStyle name="40% - Accent3 18 3 2 2 2" xfId="46771"/>
    <cellStyle name="40% - Accent3 18 3 2 3" xfId="35072"/>
    <cellStyle name="40% - Accent3 18 3 3" xfId="17528"/>
    <cellStyle name="40% - Accent3 18 3 3 2" xfId="40937"/>
    <cellStyle name="40% - Accent3 18 3 4" xfId="29242"/>
    <cellStyle name="40% - Accent3 18 4" xfId="6929"/>
    <cellStyle name="40% - Accent3 18 4 2" xfId="12797"/>
    <cellStyle name="40% - Accent3 18 4 2 2" xfId="24526"/>
    <cellStyle name="40% - Accent3 18 4 2 2 2" xfId="47935"/>
    <cellStyle name="40% - Accent3 18 4 2 3" xfId="36236"/>
    <cellStyle name="40% - Accent3 18 4 3" xfId="18692"/>
    <cellStyle name="40% - Accent3 18 4 3 2" xfId="42101"/>
    <cellStyle name="40% - Accent3 18 4 4" xfId="30406"/>
    <cellStyle name="40% - Accent3 18 5" xfId="8055"/>
    <cellStyle name="40% - Accent3 18 5 2" xfId="13917"/>
    <cellStyle name="40% - Accent3 18 5 2 2" xfId="25646"/>
    <cellStyle name="40% - Accent3 18 5 2 2 2" xfId="49055"/>
    <cellStyle name="40% - Accent3 18 5 2 3" xfId="37356"/>
    <cellStyle name="40% - Accent3 18 5 3" xfId="19812"/>
    <cellStyle name="40% - Accent3 18 5 3 2" xfId="43221"/>
    <cellStyle name="40% - Accent3 18 5 4" xfId="31526"/>
    <cellStyle name="40% - Accent3 18 6" xfId="9139"/>
    <cellStyle name="40% - Accent3 18 6 2" xfId="20900"/>
    <cellStyle name="40% - Accent3 18 6 2 2" xfId="44309"/>
    <cellStyle name="40% - Accent3 18 6 3" xfId="32610"/>
    <cellStyle name="40% - Accent3 18 7" xfId="15066"/>
    <cellStyle name="40% - Accent3 18 7 2" xfId="38475"/>
    <cellStyle name="40% - Accent3 18 8" xfId="26780"/>
    <cellStyle name="40% - Accent3 19" xfId="3534"/>
    <cellStyle name="40% - Accent3 19 2" xfId="9410"/>
    <cellStyle name="40% - Accent3 19 2 2" xfId="21141"/>
    <cellStyle name="40% - Accent3 19 2 2 2" xfId="44550"/>
    <cellStyle name="40% - Accent3 19 2 3" xfId="32851"/>
    <cellStyle name="40% - Accent3 19 3" xfId="15307"/>
    <cellStyle name="40% - Accent3 19 3 2" xfId="38716"/>
    <cellStyle name="40% - Accent3 19 4" xfId="27021"/>
    <cellStyle name="40% - Accent3 2" xfId="347"/>
    <cellStyle name="40% - Accent3 2 2" xfId="348"/>
    <cellStyle name="40% - Accent3 2 2 2" xfId="349"/>
    <cellStyle name="40% - Accent3 2 2_Annað b. sparifé" xfId="350"/>
    <cellStyle name="40% - Accent3 2 3" xfId="351"/>
    <cellStyle name="40% - Accent3 2_Annað b. sparifé" xfId="352"/>
    <cellStyle name="40% - Accent3 20" xfId="4770"/>
    <cellStyle name="40% - Accent3 20 2" xfId="10638"/>
    <cellStyle name="40% - Accent3 20 2 2" xfId="22367"/>
    <cellStyle name="40% - Accent3 20 2 2 2" xfId="45776"/>
    <cellStyle name="40% - Accent3 20 2 3" xfId="34077"/>
    <cellStyle name="40% - Accent3 20 3" xfId="16533"/>
    <cellStyle name="40% - Accent3 20 3 2" xfId="39942"/>
    <cellStyle name="40% - Accent3 20 4" xfId="28247"/>
    <cellStyle name="40% - Accent3 21" xfId="5936"/>
    <cellStyle name="40% - Accent3 21 2" xfId="11804"/>
    <cellStyle name="40% - Accent3 21 2 2" xfId="23533"/>
    <cellStyle name="40% - Accent3 21 2 2 2" xfId="46942"/>
    <cellStyle name="40% - Accent3 21 2 3" xfId="35243"/>
    <cellStyle name="40% - Accent3 21 3" xfId="17699"/>
    <cellStyle name="40% - Accent3 21 3 2" xfId="41108"/>
    <cellStyle name="40% - Accent3 21 4" xfId="29413"/>
    <cellStyle name="40% - Accent3 22" xfId="7063"/>
    <cellStyle name="40% - Accent3 22 2" xfId="12925"/>
    <cellStyle name="40% - Accent3 22 2 2" xfId="24654"/>
    <cellStyle name="40% - Accent3 22 2 2 2" xfId="48063"/>
    <cellStyle name="40% - Accent3 22 2 3" xfId="36364"/>
    <cellStyle name="40% - Accent3 22 3" xfId="18820"/>
    <cellStyle name="40% - Accent3 22 3 2" xfId="42229"/>
    <cellStyle name="40% - Accent3 22 4" xfId="30534"/>
    <cellStyle name="40% - Accent3 23" xfId="8148"/>
    <cellStyle name="40% - Accent3 23 2" xfId="19909"/>
    <cellStyle name="40% - Accent3 23 2 2" xfId="43318"/>
    <cellStyle name="40% - Accent3 23 3" xfId="31619"/>
    <cellStyle name="40% - Accent3 24" xfId="14075"/>
    <cellStyle name="40% - Accent3 24 2" xfId="37484"/>
    <cellStyle name="40% - Accent3 25" xfId="25789"/>
    <cellStyle name="40% - Accent3 3" xfId="353"/>
    <cellStyle name="40% - Accent3 3 2" xfId="354"/>
    <cellStyle name="40% - Accent3 3_Annað b. sparifé" xfId="355"/>
    <cellStyle name="40% - Accent3 4" xfId="356"/>
    <cellStyle name="40% - Accent3 4 2" xfId="357"/>
    <cellStyle name="40% - Accent3 4 2 2" xfId="358"/>
    <cellStyle name="40% - Accent3 4 2_Annað b. sparifé" xfId="359"/>
    <cellStyle name="40% - Accent3 4 3" xfId="360"/>
    <cellStyle name="40% - Accent3 4_Annað b. sparifé" xfId="361"/>
    <cellStyle name="40% - Accent3 5" xfId="362"/>
    <cellStyle name="40% - Accent3 5 2" xfId="363"/>
    <cellStyle name="40% - Accent3 5_Annað b. sparifé" xfId="364"/>
    <cellStyle name="40% - Accent3 6" xfId="365"/>
    <cellStyle name="40% - Accent3 6 2" xfId="366"/>
    <cellStyle name="40% - Accent3 6_Annað b. sparifé" xfId="367"/>
    <cellStyle name="40% - Accent3 7" xfId="368"/>
    <cellStyle name="40% - Accent3 7 2" xfId="369"/>
    <cellStyle name="40% - Accent3 7_Annað b. sparifé" xfId="370"/>
    <cellStyle name="40% - Accent3 8" xfId="371"/>
    <cellStyle name="40% - Accent3 8 2" xfId="372"/>
    <cellStyle name="40% - Accent3 8_Annað b. sparifé" xfId="373"/>
    <cellStyle name="40% - Accent3 9" xfId="374"/>
    <cellStyle name="40% - Accent3 9 2" xfId="375"/>
    <cellStyle name="40% - Accent3 9_Annað b. sparifé" xfId="376"/>
    <cellStyle name="40% - Accent4" xfId="80" builtinId="43" customBuiltin="1"/>
    <cellStyle name="40% - Accent4 10" xfId="2202"/>
    <cellStyle name="40% - Accent4 10 2" xfId="3568"/>
    <cellStyle name="40% - Accent4 10 2 2" xfId="9441"/>
    <cellStyle name="40% - Accent4 10 2 2 2" xfId="21170"/>
    <cellStyle name="40% - Accent4 10 2 2 2 2" xfId="44579"/>
    <cellStyle name="40% - Accent4 10 2 2 3" xfId="32880"/>
    <cellStyle name="40% - Accent4 10 2 3" xfId="15336"/>
    <cellStyle name="40% - Accent4 10 2 3 2" xfId="38745"/>
    <cellStyle name="40% - Accent4 10 2 4" xfId="27050"/>
    <cellStyle name="40% - Accent4 10 3" xfId="4793"/>
    <cellStyle name="40% - Accent4 10 3 2" xfId="10661"/>
    <cellStyle name="40% - Accent4 10 3 2 2" xfId="22390"/>
    <cellStyle name="40% - Accent4 10 3 2 2 2" xfId="45799"/>
    <cellStyle name="40% - Accent4 10 3 2 3" xfId="34100"/>
    <cellStyle name="40% - Accent4 10 3 3" xfId="16556"/>
    <cellStyle name="40% - Accent4 10 3 3 2" xfId="39965"/>
    <cellStyle name="40% - Accent4 10 3 4" xfId="28270"/>
    <cellStyle name="40% - Accent4 10 4" xfId="5956"/>
    <cellStyle name="40% - Accent4 10 4 2" xfId="11824"/>
    <cellStyle name="40% - Accent4 10 4 2 2" xfId="23553"/>
    <cellStyle name="40% - Accent4 10 4 2 2 2" xfId="46962"/>
    <cellStyle name="40% - Accent4 10 4 2 3" xfId="35263"/>
    <cellStyle name="40% - Accent4 10 4 3" xfId="17719"/>
    <cellStyle name="40% - Accent4 10 4 3 2" xfId="41128"/>
    <cellStyle name="40% - Accent4 10 4 4" xfId="29433"/>
    <cellStyle name="40% - Accent4 10 5" xfId="7083"/>
    <cellStyle name="40% - Accent4 10 5 2" xfId="12945"/>
    <cellStyle name="40% - Accent4 10 5 2 2" xfId="24674"/>
    <cellStyle name="40% - Accent4 10 5 2 2 2" xfId="48083"/>
    <cellStyle name="40% - Accent4 10 5 2 3" xfId="36384"/>
    <cellStyle name="40% - Accent4 10 5 3" xfId="18840"/>
    <cellStyle name="40% - Accent4 10 5 3 2" xfId="42249"/>
    <cellStyle name="40% - Accent4 10 5 4" xfId="30554"/>
    <cellStyle name="40% - Accent4 10 6" xfId="8167"/>
    <cellStyle name="40% - Accent4 10 6 2" xfId="19928"/>
    <cellStyle name="40% - Accent4 10 6 2 2" xfId="43337"/>
    <cellStyle name="40% - Accent4 10 6 3" xfId="31638"/>
    <cellStyle name="40% - Accent4 10 7" xfId="14094"/>
    <cellStyle name="40% - Accent4 10 7 2" xfId="37503"/>
    <cellStyle name="40% - Accent4 10 8" xfId="25808"/>
    <cellStyle name="40% - Accent4 11" xfId="2467"/>
    <cellStyle name="40% - Accent4 11 2" xfId="3736"/>
    <cellStyle name="40% - Accent4 11 2 2" xfId="9604"/>
    <cellStyle name="40% - Accent4 11 2 2 2" xfId="21333"/>
    <cellStyle name="40% - Accent4 11 2 2 2 2" xfId="44742"/>
    <cellStyle name="40% - Accent4 11 2 2 3" xfId="33043"/>
    <cellStyle name="40% - Accent4 11 2 3" xfId="15499"/>
    <cellStyle name="40% - Accent4 11 2 3 2" xfId="38908"/>
    <cellStyle name="40% - Accent4 11 2 4" xfId="27213"/>
    <cellStyle name="40% - Accent4 11 3" xfId="4955"/>
    <cellStyle name="40% - Accent4 11 3 2" xfId="10823"/>
    <cellStyle name="40% - Accent4 11 3 2 2" xfId="22552"/>
    <cellStyle name="40% - Accent4 11 3 2 2 2" xfId="45961"/>
    <cellStyle name="40% - Accent4 11 3 2 3" xfId="34262"/>
    <cellStyle name="40% - Accent4 11 3 3" xfId="16718"/>
    <cellStyle name="40% - Accent4 11 3 3 2" xfId="40127"/>
    <cellStyle name="40% - Accent4 11 3 4" xfId="28432"/>
    <cellStyle name="40% - Accent4 11 4" xfId="6119"/>
    <cellStyle name="40% - Accent4 11 4 2" xfId="11987"/>
    <cellStyle name="40% - Accent4 11 4 2 2" xfId="23716"/>
    <cellStyle name="40% - Accent4 11 4 2 2 2" xfId="47125"/>
    <cellStyle name="40% - Accent4 11 4 2 3" xfId="35426"/>
    <cellStyle name="40% - Accent4 11 4 3" xfId="17882"/>
    <cellStyle name="40% - Accent4 11 4 3 2" xfId="41291"/>
    <cellStyle name="40% - Accent4 11 4 4" xfId="29596"/>
    <cellStyle name="40% - Accent4 11 5" xfId="7245"/>
    <cellStyle name="40% - Accent4 11 5 2" xfId="13107"/>
    <cellStyle name="40% - Accent4 11 5 2 2" xfId="24836"/>
    <cellStyle name="40% - Accent4 11 5 2 2 2" xfId="48245"/>
    <cellStyle name="40% - Accent4 11 5 2 3" xfId="36546"/>
    <cellStyle name="40% - Accent4 11 5 3" xfId="19002"/>
    <cellStyle name="40% - Accent4 11 5 3 2" xfId="42411"/>
    <cellStyle name="40% - Accent4 11 5 4" xfId="30716"/>
    <cellStyle name="40% - Accent4 11 6" xfId="8329"/>
    <cellStyle name="40% - Accent4 11 6 2" xfId="20090"/>
    <cellStyle name="40% - Accent4 11 6 2 2" xfId="43499"/>
    <cellStyle name="40% - Accent4 11 6 3" xfId="31800"/>
    <cellStyle name="40% - Accent4 11 7" xfId="14256"/>
    <cellStyle name="40% - Accent4 11 7 2" xfId="37665"/>
    <cellStyle name="40% - Accent4 11 8" xfId="25970"/>
    <cellStyle name="40% - Accent4 12" xfId="2684"/>
    <cellStyle name="40% - Accent4 12 2" xfId="3953"/>
    <cellStyle name="40% - Accent4 12 2 2" xfId="9821"/>
    <cellStyle name="40% - Accent4 12 2 2 2" xfId="21550"/>
    <cellStyle name="40% - Accent4 12 2 2 2 2" xfId="44959"/>
    <cellStyle name="40% - Accent4 12 2 2 3" xfId="33260"/>
    <cellStyle name="40% - Accent4 12 2 3" xfId="15716"/>
    <cellStyle name="40% - Accent4 12 2 3 2" xfId="39125"/>
    <cellStyle name="40% - Accent4 12 2 4" xfId="27430"/>
    <cellStyle name="40% - Accent4 12 3" xfId="5172"/>
    <cellStyle name="40% - Accent4 12 3 2" xfId="11040"/>
    <cellStyle name="40% - Accent4 12 3 2 2" xfId="22769"/>
    <cellStyle name="40% - Accent4 12 3 2 2 2" xfId="46178"/>
    <cellStyle name="40% - Accent4 12 3 2 3" xfId="34479"/>
    <cellStyle name="40% - Accent4 12 3 3" xfId="16935"/>
    <cellStyle name="40% - Accent4 12 3 3 2" xfId="40344"/>
    <cellStyle name="40% - Accent4 12 3 4" xfId="28649"/>
    <cellStyle name="40% - Accent4 12 4" xfId="6336"/>
    <cellStyle name="40% - Accent4 12 4 2" xfId="12204"/>
    <cellStyle name="40% - Accent4 12 4 2 2" xfId="23933"/>
    <cellStyle name="40% - Accent4 12 4 2 2 2" xfId="47342"/>
    <cellStyle name="40% - Accent4 12 4 2 3" xfId="35643"/>
    <cellStyle name="40% - Accent4 12 4 3" xfId="18099"/>
    <cellStyle name="40% - Accent4 12 4 3 2" xfId="41508"/>
    <cellStyle name="40% - Accent4 12 4 4" xfId="29813"/>
    <cellStyle name="40% - Accent4 12 5" xfId="7462"/>
    <cellStyle name="40% - Accent4 12 5 2" xfId="13324"/>
    <cellStyle name="40% - Accent4 12 5 2 2" xfId="25053"/>
    <cellStyle name="40% - Accent4 12 5 2 2 2" xfId="48462"/>
    <cellStyle name="40% - Accent4 12 5 2 3" xfId="36763"/>
    <cellStyle name="40% - Accent4 12 5 3" xfId="19219"/>
    <cellStyle name="40% - Accent4 12 5 3 2" xfId="42628"/>
    <cellStyle name="40% - Accent4 12 5 4" xfId="30933"/>
    <cellStyle name="40% - Accent4 12 6" xfId="8546"/>
    <cellStyle name="40% - Accent4 12 6 2" xfId="20307"/>
    <cellStyle name="40% - Accent4 12 6 2 2" xfId="43716"/>
    <cellStyle name="40% - Accent4 12 6 3" xfId="32017"/>
    <cellStyle name="40% - Accent4 12 7" xfId="14473"/>
    <cellStyle name="40% - Accent4 12 7 2" xfId="37882"/>
    <cellStyle name="40% - Accent4 12 8" xfId="26187"/>
    <cellStyle name="40% - Accent4 13" xfId="2797"/>
    <cellStyle name="40% - Accent4 13 2" xfId="4066"/>
    <cellStyle name="40% - Accent4 13 2 2" xfId="9934"/>
    <cellStyle name="40% - Accent4 13 2 2 2" xfId="21663"/>
    <cellStyle name="40% - Accent4 13 2 2 2 2" xfId="45072"/>
    <cellStyle name="40% - Accent4 13 2 2 3" xfId="33373"/>
    <cellStyle name="40% - Accent4 13 2 3" xfId="15829"/>
    <cellStyle name="40% - Accent4 13 2 3 2" xfId="39238"/>
    <cellStyle name="40% - Accent4 13 2 4" xfId="27543"/>
    <cellStyle name="40% - Accent4 13 3" xfId="5285"/>
    <cellStyle name="40% - Accent4 13 3 2" xfId="11153"/>
    <cellStyle name="40% - Accent4 13 3 2 2" xfId="22882"/>
    <cellStyle name="40% - Accent4 13 3 2 2 2" xfId="46291"/>
    <cellStyle name="40% - Accent4 13 3 2 3" xfId="34592"/>
    <cellStyle name="40% - Accent4 13 3 3" xfId="17048"/>
    <cellStyle name="40% - Accent4 13 3 3 2" xfId="40457"/>
    <cellStyle name="40% - Accent4 13 3 4" xfId="28762"/>
    <cellStyle name="40% - Accent4 13 4" xfId="6449"/>
    <cellStyle name="40% - Accent4 13 4 2" xfId="12317"/>
    <cellStyle name="40% - Accent4 13 4 2 2" xfId="24046"/>
    <cellStyle name="40% - Accent4 13 4 2 2 2" xfId="47455"/>
    <cellStyle name="40% - Accent4 13 4 2 3" xfId="35756"/>
    <cellStyle name="40% - Accent4 13 4 3" xfId="18212"/>
    <cellStyle name="40% - Accent4 13 4 3 2" xfId="41621"/>
    <cellStyle name="40% - Accent4 13 4 4" xfId="29926"/>
    <cellStyle name="40% - Accent4 13 5" xfId="7575"/>
    <cellStyle name="40% - Accent4 13 5 2" xfId="13437"/>
    <cellStyle name="40% - Accent4 13 5 2 2" xfId="25166"/>
    <cellStyle name="40% - Accent4 13 5 2 2 2" xfId="48575"/>
    <cellStyle name="40% - Accent4 13 5 2 3" xfId="36876"/>
    <cellStyle name="40% - Accent4 13 5 3" xfId="19332"/>
    <cellStyle name="40% - Accent4 13 5 3 2" xfId="42741"/>
    <cellStyle name="40% - Accent4 13 5 4" xfId="31046"/>
    <cellStyle name="40% - Accent4 13 6" xfId="8659"/>
    <cellStyle name="40% - Accent4 13 6 2" xfId="20420"/>
    <cellStyle name="40% - Accent4 13 6 2 2" xfId="43829"/>
    <cellStyle name="40% - Accent4 13 6 3" xfId="32130"/>
    <cellStyle name="40% - Accent4 13 7" xfId="14586"/>
    <cellStyle name="40% - Accent4 13 7 2" xfId="37995"/>
    <cellStyle name="40% - Accent4 13 8" xfId="26300"/>
    <cellStyle name="40% - Accent4 14" xfId="2887"/>
    <cellStyle name="40% - Accent4 14 2" xfId="4156"/>
    <cellStyle name="40% - Accent4 14 2 2" xfId="10024"/>
    <cellStyle name="40% - Accent4 14 2 2 2" xfId="21753"/>
    <cellStyle name="40% - Accent4 14 2 2 2 2" xfId="45162"/>
    <cellStyle name="40% - Accent4 14 2 2 3" xfId="33463"/>
    <cellStyle name="40% - Accent4 14 2 3" xfId="15919"/>
    <cellStyle name="40% - Accent4 14 2 3 2" xfId="39328"/>
    <cellStyle name="40% - Accent4 14 2 4" xfId="27633"/>
    <cellStyle name="40% - Accent4 14 3" xfId="5375"/>
    <cellStyle name="40% - Accent4 14 3 2" xfId="11243"/>
    <cellStyle name="40% - Accent4 14 3 2 2" xfId="22972"/>
    <cellStyle name="40% - Accent4 14 3 2 2 2" xfId="46381"/>
    <cellStyle name="40% - Accent4 14 3 2 3" xfId="34682"/>
    <cellStyle name="40% - Accent4 14 3 3" xfId="17138"/>
    <cellStyle name="40% - Accent4 14 3 3 2" xfId="40547"/>
    <cellStyle name="40% - Accent4 14 3 4" xfId="28852"/>
    <cellStyle name="40% - Accent4 14 4" xfId="6539"/>
    <cellStyle name="40% - Accent4 14 4 2" xfId="12407"/>
    <cellStyle name="40% - Accent4 14 4 2 2" xfId="24136"/>
    <cellStyle name="40% - Accent4 14 4 2 2 2" xfId="47545"/>
    <cellStyle name="40% - Accent4 14 4 2 3" xfId="35846"/>
    <cellStyle name="40% - Accent4 14 4 3" xfId="18302"/>
    <cellStyle name="40% - Accent4 14 4 3 2" xfId="41711"/>
    <cellStyle name="40% - Accent4 14 4 4" xfId="30016"/>
    <cellStyle name="40% - Accent4 14 5" xfId="7665"/>
    <cellStyle name="40% - Accent4 14 5 2" xfId="13527"/>
    <cellStyle name="40% - Accent4 14 5 2 2" xfId="25256"/>
    <cellStyle name="40% - Accent4 14 5 2 2 2" xfId="48665"/>
    <cellStyle name="40% - Accent4 14 5 2 3" xfId="36966"/>
    <cellStyle name="40% - Accent4 14 5 3" xfId="19422"/>
    <cellStyle name="40% - Accent4 14 5 3 2" xfId="42831"/>
    <cellStyle name="40% - Accent4 14 5 4" xfId="31136"/>
    <cellStyle name="40% - Accent4 14 6" xfId="8749"/>
    <cellStyle name="40% - Accent4 14 6 2" xfId="20510"/>
    <cellStyle name="40% - Accent4 14 6 2 2" xfId="43919"/>
    <cellStyle name="40% - Accent4 14 6 3" xfId="32220"/>
    <cellStyle name="40% - Accent4 14 7" xfId="14676"/>
    <cellStyle name="40% - Accent4 14 7 2" xfId="38085"/>
    <cellStyle name="40% - Accent4 14 8" xfId="26390"/>
    <cellStyle name="40% - Accent4 15" xfId="2980"/>
    <cellStyle name="40% - Accent4 15 2" xfId="4245"/>
    <cellStyle name="40% - Accent4 15 2 2" xfId="10113"/>
    <cellStyle name="40% - Accent4 15 2 2 2" xfId="21842"/>
    <cellStyle name="40% - Accent4 15 2 2 2 2" xfId="45251"/>
    <cellStyle name="40% - Accent4 15 2 2 3" xfId="33552"/>
    <cellStyle name="40% - Accent4 15 2 3" xfId="16008"/>
    <cellStyle name="40% - Accent4 15 2 3 2" xfId="39417"/>
    <cellStyle name="40% - Accent4 15 2 4" xfId="27722"/>
    <cellStyle name="40% - Accent4 15 3" xfId="5463"/>
    <cellStyle name="40% - Accent4 15 3 2" xfId="11331"/>
    <cellStyle name="40% - Accent4 15 3 2 2" xfId="23060"/>
    <cellStyle name="40% - Accent4 15 3 2 2 2" xfId="46469"/>
    <cellStyle name="40% - Accent4 15 3 2 3" xfId="34770"/>
    <cellStyle name="40% - Accent4 15 3 3" xfId="17226"/>
    <cellStyle name="40% - Accent4 15 3 3 2" xfId="40635"/>
    <cellStyle name="40% - Accent4 15 3 4" xfId="28940"/>
    <cellStyle name="40% - Accent4 15 4" xfId="6627"/>
    <cellStyle name="40% - Accent4 15 4 2" xfId="12495"/>
    <cellStyle name="40% - Accent4 15 4 2 2" xfId="24224"/>
    <cellStyle name="40% - Accent4 15 4 2 2 2" xfId="47633"/>
    <cellStyle name="40% - Accent4 15 4 2 3" xfId="35934"/>
    <cellStyle name="40% - Accent4 15 4 3" xfId="18390"/>
    <cellStyle name="40% - Accent4 15 4 3 2" xfId="41799"/>
    <cellStyle name="40% - Accent4 15 4 4" xfId="30104"/>
    <cellStyle name="40% - Accent4 15 5" xfId="7753"/>
    <cellStyle name="40% - Accent4 15 5 2" xfId="13615"/>
    <cellStyle name="40% - Accent4 15 5 2 2" xfId="25344"/>
    <cellStyle name="40% - Accent4 15 5 2 2 2" xfId="48753"/>
    <cellStyle name="40% - Accent4 15 5 2 3" xfId="37054"/>
    <cellStyle name="40% - Accent4 15 5 3" xfId="19510"/>
    <cellStyle name="40% - Accent4 15 5 3 2" xfId="42919"/>
    <cellStyle name="40% - Accent4 15 5 4" xfId="31224"/>
    <cellStyle name="40% - Accent4 15 6" xfId="8837"/>
    <cellStyle name="40% - Accent4 15 6 2" xfId="20598"/>
    <cellStyle name="40% - Accent4 15 6 2 2" xfId="44007"/>
    <cellStyle name="40% - Accent4 15 6 3" xfId="32308"/>
    <cellStyle name="40% - Accent4 15 7" xfId="14764"/>
    <cellStyle name="40% - Accent4 15 7 2" xfId="38173"/>
    <cellStyle name="40% - Accent4 15 8" xfId="26478"/>
    <cellStyle name="40% - Accent4 16" xfId="3088"/>
    <cellStyle name="40% - Accent4 16 2" xfId="4353"/>
    <cellStyle name="40% - Accent4 16 2 2" xfId="10221"/>
    <cellStyle name="40% - Accent4 16 2 2 2" xfId="21950"/>
    <cellStyle name="40% - Accent4 16 2 2 2 2" xfId="45359"/>
    <cellStyle name="40% - Accent4 16 2 2 3" xfId="33660"/>
    <cellStyle name="40% - Accent4 16 2 3" xfId="16116"/>
    <cellStyle name="40% - Accent4 16 2 3 2" xfId="39525"/>
    <cellStyle name="40% - Accent4 16 2 4" xfId="27830"/>
    <cellStyle name="40% - Accent4 16 3" xfId="5570"/>
    <cellStyle name="40% - Accent4 16 3 2" xfId="11438"/>
    <cellStyle name="40% - Accent4 16 3 2 2" xfId="23167"/>
    <cellStyle name="40% - Accent4 16 3 2 2 2" xfId="46576"/>
    <cellStyle name="40% - Accent4 16 3 2 3" xfId="34877"/>
    <cellStyle name="40% - Accent4 16 3 3" xfId="17333"/>
    <cellStyle name="40% - Accent4 16 3 3 2" xfId="40742"/>
    <cellStyle name="40% - Accent4 16 3 4" xfId="29047"/>
    <cellStyle name="40% - Accent4 16 4" xfId="6734"/>
    <cellStyle name="40% - Accent4 16 4 2" xfId="12602"/>
    <cellStyle name="40% - Accent4 16 4 2 2" xfId="24331"/>
    <cellStyle name="40% - Accent4 16 4 2 2 2" xfId="47740"/>
    <cellStyle name="40% - Accent4 16 4 2 3" xfId="36041"/>
    <cellStyle name="40% - Accent4 16 4 3" xfId="18497"/>
    <cellStyle name="40% - Accent4 16 4 3 2" xfId="41906"/>
    <cellStyle name="40% - Accent4 16 4 4" xfId="30211"/>
    <cellStyle name="40% - Accent4 16 5" xfId="7860"/>
    <cellStyle name="40% - Accent4 16 5 2" xfId="13722"/>
    <cellStyle name="40% - Accent4 16 5 2 2" xfId="25451"/>
    <cellStyle name="40% - Accent4 16 5 2 2 2" xfId="48860"/>
    <cellStyle name="40% - Accent4 16 5 2 3" xfId="37161"/>
    <cellStyle name="40% - Accent4 16 5 3" xfId="19617"/>
    <cellStyle name="40% - Accent4 16 5 3 2" xfId="43026"/>
    <cellStyle name="40% - Accent4 16 5 4" xfId="31331"/>
    <cellStyle name="40% - Accent4 16 6" xfId="8944"/>
    <cellStyle name="40% - Accent4 16 6 2" xfId="20705"/>
    <cellStyle name="40% - Accent4 16 6 2 2" xfId="44114"/>
    <cellStyle name="40% - Accent4 16 6 3" xfId="32415"/>
    <cellStyle name="40% - Accent4 16 7" xfId="14871"/>
    <cellStyle name="40% - Accent4 16 7 2" xfId="38280"/>
    <cellStyle name="40% - Accent4 16 8" xfId="26585"/>
    <cellStyle name="40% - Accent4 17" xfId="3195"/>
    <cellStyle name="40% - Accent4 17 2" xfId="4460"/>
    <cellStyle name="40% - Accent4 17 2 2" xfId="10328"/>
    <cellStyle name="40% - Accent4 17 2 2 2" xfId="22057"/>
    <cellStyle name="40% - Accent4 17 2 2 2 2" xfId="45466"/>
    <cellStyle name="40% - Accent4 17 2 2 3" xfId="33767"/>
    <cellStyle name="40% - Accent4 17 2 3" xfId="16223"/>
    <cellStyle name="40% - Accent4 17 2 3 2" xfId="39632"/>
    <cellStyle name="40% - Accent4 17 2 4" xfId="27937"/>
    <cellStyle name="40% - Accent4 17 3" xfId="5677"/>
    <cellStyle name="40% - Accent4 17 3 2" xfId="11545"/>
    <cellStyle name="40% - Accent4 17 3 2 2" xfId="23274"/>
    <cellStyle name="40% - Accent4 17 3 2 2 2" xfId="46683"/>
    <cellStyle name="40% - Accent4 17 3 2 3" xfId="34984"/>
    <cellStyle name="40% - Accent4 17 3 3" xfId="17440"/>
    <cellStyle name="40% - Accent4 17 3 3 2" xfId="40849"/>
    <cellStyle name="40% - Accent4 17 3 4" xfId="29154"/>
    <cellStyle name="40% - Accent4 17 4" xfId="6841"/>
    <cellStyle name="40% - Accent4 17 4 2" xfId="12709"/>
    <cellStyle name="40% - Accent4 17 4 2 2" xfId="24438"/>
    <cellStyle name="40% - Accent4 17 4 2 2 2" xfId="47847"/>
    <cellStyle name="40% - Accent4 17 4 2 3" xfId="36148"/>
    <cellStyle name="40% - Accent4 17 4 3" xfId="18604"/>
    <cellStyle name="40% - Accent4 17 4 3 2" xfId="42013"/>
    <cellStyle name="40% - Accent4 17 4 4" xfId="30318"/>
    <cellStyle name="40% - Accent4 17 5" xfId="7967"/>
    <cellStyle name="40% - Accent4 17 5 2" xfId="13829"/>
    <cellStyle name="40% - Accent4 17 5 2 2" xfId="25558"/>
    <cellStyle name="40% - Accent4 17 5 2 2 2" xfId="48967"/>
    <cellStyle name="40% - Accent4 17 5 2 3" xfId="37268"/>
    <cellStyle name="40% - Accent4 17 5 3" xfId="19724"/>
    <cellStyle name="40% - Accent4 17 5 3 2" xfId="43133"/>
    <cellStyle name="40% - Accent4 17 5 4" xfId="31438"/>
    <cellStyle name="40% - Accent4 17 6" xfId="9051"/>
    <cellStyle name="40% - Accent4 17 6 2" xfId="20812"/>
    <cellStyle name="40% - Accent4 17 6 2 2" xfId="44221"/>
    <cellStyle name="40% - Accent4 17 6 3" xfId="32522"/>
    <cellStyle name="40% - Accent4 17 7" xfId="14978"/>
    <cellStyle name="40% - Accent4 17 7 2" xfId="38387"/>
    <cellStyle name="40% - Accent4 17 8" xfId="26692"/>
    <cellStyle name="40% - Accent4 18" xfId="3285"/>
    <cellStyle name="40% - Accent4 18 2" xfId="4550"/>
    <cellStyle name="40% - Accent4 18 2 2" xfId="10418"/>
    <cellStyle name="40% - Accent4 18 2 2 2" xfId="22147"/>
    <cellStyle name="40% - Accent4 18 2 2 2 2" xfId="45556"/>
    <cellStyle name="40% - Accent4 18 2 2 3" xfId="33857"/>
    <cellStyle name="40% - Accent4 18 2 3" xfId="16313"/>
    <cellStyle name="40% - Accent4 18 2 3 2" xfId="39722"/>
    <cellStyle name="40% - Accent4 18 2 4" xfId="28027"/>
    <cellStyle name="40% - Accent4 18 3" xfId="5767"/>
    <cellStyle name="40% - Accent4 18 3 2" xfId="11635"/>
    <cellStyle name="40% - Accent4 18 3 2 2" xfId="23364"/>
    <cellStyle name="40% - Accent4 18 3 2 2 2" xfId="46773"/>
    <cellStyle name="40% - Accent4 18 3 2 3" xfId="35074"/>
    <cellStyle name="40% - Accent4 18 3 3" xfId="17530"/>
    <cellStyle name="40% - Accent4 18 3 3 2" xfId="40939"/>
    <cellStyle name="40% - Accent4 18 3 4" xfId="29244"/>
    <cellStyle name="40% - Accent4 18 4" xfId="6931"/>
    <cellStyle name="40% - Accent4 18 4 2" xfId="12799"/>
    <cellStyle name="40% - Accent4 18 4 2 2" xfId="24528"/>
    <cellStyle name="40% - Accent4 18 4 2 2 2" xfId="47937"/>
    <cellStyle name="40% - Accent4 18 4 2 3" xfId="36238"/>
    <cellStyle name="40% - Accent4 18 4 3" xfId="18694"/>
    <cellStyle name="40% - Accent4 18 4 3 2" xfId="42103"/>
    <cellStyle name="40% - Accent4 18 4 4" xfId="30408"/>
    <cellStyle name="40% - Accent4 18 5" xfId="8057"/>
    <cellStyle name="40% - Accent4 18 5 2" xfId="13919"/>
    <cellStyle name="40% - Accent4 18 5 2 2" xfId="25648"/>
    <cellStyle name="40% - Accent4 18 5 2 2 2" xfId="49057"/>
    <cellStyle name="40% - Accent4 18 5 2 3" xfId="37358"/>
    <cellStyle name="40% - Accent4 18 5 3" xfId="19814"/>
    <cellStyle name="40% - Accent4 18 5 3 2" xfId="43223"/>
    <cellStyle name="40% - Accent4 18 5 4" xfId="31528"/>
    <cellStyle name="40% - Accent4 18 6" xfId="9141"/>
    <cellStyle name="40% - Accent4 18 6 2" xfId="20902"/>
    <cellStyle name="40% - Accent4 18 6 2 2" xfId="44311"/>
    <cellStyle name="40% - Accent4 18 6 3" xfId="32612"/>
    <cellStyle name="40% - Accent4 18 7" xfId="15068"/>
    <cellStyle name="40% - Accent4 18 7 2" xfId="38477"/>
    <cellStyle name="40% - Accent4 18 8" xfId="26782"/>
    <cellStyle name="40% - Accent4 19" xfId="3536"/>
    <cellStyle name="40% - Accent4 19 2" xfId="9412"/>
    <cellStyle name="40% - Accent4 19 2 2" xfId="21143"/>
    <cellStyle name="40% - Accent4 19 2 2 2" xfId="44552"/>
    <cellStyle name="40% - Accent4 19 2 3" xfId="32853"/>
    <cellStyle name="40% - Accent4 19 3" xfId="15309"/>
    <cellStyle name="40% - Accent4 19 3 2" xfId="38718"/>
    <cellStyle name="40% - Accent4 19 4" xfId="27023"/>
    <cellStyle name="40% - Accent4 2" xfId="377"/>
    <cellStyle name="40% - Accent4 2 2" xfId="378"/>
    <cellStyle name="40% - Accent4 2 2 2" xfId="379"/>
    <cellStyle name="40% - Accent4 2 2_Annað b. sparifé" xfId="380"/>
    <cellStyle name="40% - Accent4 2 3" xfId="381"/>
    <cellStyle name="40% - Accent4 2_Annað b. sparifé" xfId="382"/>
    <cellStyle name="40% - Accent4 20" xfId="4772"/>
    <cellStyle name="40% - Accent4 20 2" xfId="10640"/>
    <cellStyle name="40% - Accent4 20 2 2" xfId="22369"/>
    <cellStyle name="40% - Accent4 20 2 2 2" xfId="45778"/>
    <cellStyle name="40% - Accent4 20 2 3" xfId="34079"/>
    <cellStyle name="40% - Accent4 20 3" xfId="16535"/>
    <cellStyle name="40% - Accent4 20 3 2" xfId="39944"/>
    <cellStyle name="40% - Accent4 20 4" xfId="28249"/>
    <cellStyle name="40% - Accent4 21" xfId="5938"/>
    <cellStyle name="40% - Accent4 21 2" xfId="11806"/>
    <cellStyle name="40% - Accent4 21 2 2" xfId="23535"/>
    <cellStyle name="40% - Accent4 21 2 2 2" xfId="46944"/>
    <cellStyle name="40% - Accent4 21 2 3" xfId="35245"/>
    <cellStyle name="40% - Accent4 21 3" xfId="17701"/>
    <cellStyle name="40% - Accent4 21 3 2" xfId="41110"/>
    <cellStyle name="40% - Accent4 21 4" xfId="29415"/>
    <cellStyle name="40% - Accent4 22" xfId="7065"/>
    <cellStyle name="40% - Accent4 22 2" xfId="12927"/>
    <cellStyle name="40% - Accent4 22 2 2" xfId="24656"/>
    <cellStyle name="40% - Accent4 22 2 2 2" xfId="48065"/>
    <cellStyle name="40% - Accent4 22 2 3" xfId="36366"/>
    <cellStyle name="40% - Accent4 22 3" xfId="18822"/>
    <cellStyle name="40% - Accent4 22 3 2" xfId="42231"/>
    <cellStyle name="40% - Accent4 22 4" xfId="30536"/>
    <cellStyle name="40% - Accent4 23" xfId="8150"/>
    <cellStyle name="40% - Accent4 23 2" xfId="19911"/>
    <cellStyle name="40% - Accent4 23 2 2" xfId="43320"/>
    <cellStyle name="40% - Accent4 23 3" xfId="31621"/>
    <cellStyle name="40% - Accent4 24" xfId="14077"/>
    <cellStyle name="40% - Accent4 24 2" xfId="37486"/>
    <cellStyle name="40% - Accent4 25" xfId="25791"/>
    <cellStyle name="40% - Accent4 3" xfId="383"/>
    <cellStyle name="40% - Accent4 3 2" xfId="384"/>
    <cellStyle name="40% - Accent4 3_Annað b. sparifé" xfId="385"/>
    <cellStyle name="40% - Accent4 4" xfId="386"/>
    <cellStyle name="40% - Accent4 4 2" xfId="387"/>
    <cellStyle name="40% - Accent4 4 2 2" xfId="388"/>
    <cellStyle name="40% - Accent4 4 2_Annað b. sparifé" xfId="389"/>
    <cellStyle name="40% - Accent4 4 3" xfId="390"/>
    <cellStyle name="40% - Accent4 4_Annað b. sparifé" xfId="391"/>
    <cellStyle name="40% - Accent4 5" xfId="392"/>
    <cellStyle name="40% - Accent4 5 2" xfId="393"/>
    <cellStyle name="40% - Accent4 5_Annað b. sparifé" xfId="394"/>
    <cellStyle name="40% - Accent4 6" xfId="395"/>
    <cellStyle name="40% - Accent4 6 2" xfId="396"/>
    <cellStyle name="40% - Accent4 6_Annað b. sparifé" xfId="397"/>
    <cellStyle name="40% - Accent4 7" xfId="398"/>
    <cellStyle name="40% - Accent4 7 2" xfId="399"/>
    <cellStyle name="40% - Accent4 7_Annað b. sparifé" xfId="400"/>
    <cellStyle name="40% - Accent4 8" xfId="401"/>
    <cellStyle name="40% - Accent4 8 2" xfId="402"/>
    <cellStyle name="40% - Accent4 8_Annað b. sparifé" xfId="403"/>
    <cellStyle name="40% - Accent4 9" xfId="404"/>
    <cellStyle name="40% - Accent4 9 2" xfId="405"/>
    <cellStyle name="40% - Accent4 9_Annað b. sparifé" xfId="406"/>
    <cellStyle name="40% - Accent5" xfId="84" builtinId="47" customBuiltin="1"/>
    <cellStyle name="40% - Accent5 10" xfId="2204"/>
    <cellStyle name="40% - Accent5 10 2" xfId="3570"/>
    <cellStyle name="40% - Accent5 10 2 2" xfId="9443"/>
    <cellStyle name="40% - Accent5 10 2 2 2" xfId="21172"/>
    <cellStyle name="40% - Accent5 10 2 2 2 2" xfId="44581"/>
    <cellStyle name="40% - Accent5 10 2 2 3" xfId="32882"/>
    <cellStyle name="40% - Accent5 10 2 3" xfId="15338"/>
    <cellStyle name="40% - Accent5 10 2 3 2" xfId="38747"/>
    <cellStyle name="40% - Accent5 10 2 4" xfId="27052"/>
    <cellStyle name="40% - Accent5 10 3" xfId="4795"/>
    <cellStyle name="40% - Accent5 10 3 2" xfId="10663"/>
    <cellStyle name="40% - Accent5 10 3 2 2" xfId="22392"/>
    <cellStyle name="40% - Accent5 10 3 2 2 2" xfId="45801"/>
    <cellStyle name="40% - Accent5 10 3 2 3" xfId="34102"/>
    <cellStyle name="40% - Accent5 10 3 3" xfId="16558"/>
    <cellStyle name="40% - Accent5 10 3 3 2" xfId="39967"/>
    <cellStyle name="40% - Accent5 10 3 4" xfId="28272"/>
    <cellStyle name="40% - Accent5 10 4" xfId="5958"/>
    <cellStyle name="40% - Accent5 10 4 2" xfId="11826"/>
    <cellStyle name="40% - Accent5 10 4 2 2" xfId="23555"/>
    <cellStyle name="40% - Accent5 10 4 2 2 2" xfId="46964"/>
    <cellStyle name="40% - Accent5 10 4 2 3" xfId="35265"/>
    <cellStyle name="40% - Accent5 10 4 3" xfId="17721"/>
    <cellStyle name="40% - Accent5 10 4 3 2" xfId="41130"/>
    <cellStyle name="40% - Accent5 10 4 4" xfId="29435"/>
    <cellStyle name="40% - Accent5 10 5" xfId="7085"/>
    <cellStyle name="40% - Accent5 10 5 2" xfId="12947"/>
    <cellStyle name="40% - Accent5 10 5 2 2" xfId="24676"/>
    <cellStyle name="40% - Accent5 10 5 2 2 2" xfId="48085"/>
    <cellStyle name="40% - Accent5 10 5 2 3" xfId="36386"/>
    <cellStyle name="40% - Accent5 10 5 3" xfId="18842"/>
    <cellStyle name="40% - Accent5 10 5 3 2" xfId="42251"/>
    <cellStyle name="40% - Accent5 10 5 4" xfId="30556"/>
    <cellStyle name="40% - Accent5 10 6" xfId="8169"/>
    <cellStyle name="40% - Accent5 10 6 2" xfId="19930"/>
    <cellStyle name="40% - Accent5 10 6 2 2" xfId="43339"/>
    <cellStyle name="40% - Accent5 10 6 3" xfId="31640"/>
    <cellStyle name="40% - Accent5 10 7" xfId="14096"/>
    <cellStyle name="40% - Accent5 10 7 2" xfId="37505"/>
    <cellStyle name="40% - Accent5 10 8" xfId="25810"/>
    <cellStyle name="40% - Accent5 11" xfId="2469"/>
    <cellStyle name="40% - Accent5 11 2" xfId="3738"/>
    <cellStyle name="40% - Accent5 11 2 2" xfId="9606"/>
    <cellStyle name="40% - Accent5 11 2 2 2" xfId="21335"/>
    <cellStyle name="40% - Accent5 11 2 2 2 2" xfId="44744"/>
    <cellStyle name="40% - Accent5 11 2 2 3" xfId="33045"/>
    <cellStyle name="40% - Accent5 11 2 3" xfId="15501"/>
    <cellStyle name="40% - Accent5 11 2 3 2" xfId="38910"/>
    <cellStyle name="40% - Accent5 11 2 4" xfId="27215"/>
    <cellStyle name="40% - Accent5 11 3" xfId="4957"/>
    <cellStyle name="40% - Accent5 11 3 2" xfId="10825"/>
    <cellStyle name="40% - Accent5 11 3 2 2" xfId="22554"/>
    <cellStyle name="40% - Accent5 11 3 2 2 2" xfId="45963"/>
    <cellStyle name="40% - Accent5 11 3 2 3" xfId="34264"/>
    <cellStyle name="40% - Accent5 11 3 3" xfId="16720"/>
    <cellStyle name="40% - Accent5 11 3 3 2" xfId="40129"/>
    <cellStyle name="40% - Accent5 11 3 4" xfId="28434"/>
    <cellStyle name="40% - Accent5 11 4" xfId="6121"/>
    <cellStyle name="40% - Accent5 11 4 2" xfId="11989"/>
    <cellStyle name="40% - Accent5 11 4 2 2" xfId="23718"/>
    <cellStyle name="40% - Accent5 11 4 2 2 2" xfId="47127"/>
    <cellStyle name="40% - Accent5 11 4 2 3" xfId="35428"/>
    <cellStyle name="40% - Accent5 11 4 3" xfId="17884"/>
    <cellStyle name="40% - Accent5 11 4 3 2" xfId="41293"/>
    <cellStyle name="40% - Accent5 11 4 4" xfId="29598"/>
    <cellStyle name="40% - Accent5 11 5" xfId="7247"/>
    <cellStyle name="40% - Accent5 11 5 2" xfId="13109"/>
    <cellStyle name="40% - Accent5 11 5 2 2" xfId="24838"/>
    <cellStyle name="40% - Accent5 11 5 2 2 2" xfId="48247"/>
    <cellStyle name="40% - Accent5 11 5 2 3" xfId="36548"/>
    <cellStyle name="40% - Accent5 11 5 3" xfId="19004"/>
    <cellStyle name="40% - Accent5 11 5 3 2" xfId="42413"/>
    <cellStyle name="40% - Accent5 11 5 4" xfId="30718"/>
    <cellStyle name="40% - Accent5 11 6" xfId="8331"/>
    <cellStyle name="40% - Accent5 11 6 2" xfId="20092"/>
    <cellStyle name="40% - Accent5 11 6 2 2" xfId="43501"/>
    <cellStyle name="40% - Accent5 11 6 3" xfId="31802"/>
    <cellStyle name="40% - Accent5 11 7" xfId="14258"/>
    <cellStyle name="40% - Accent5 11 7 2" xfId="37667"/>
    <cellStyle name="40% - Accent5 11 8" xfId="25972"/>
    <cellStyle name="40% - Accent5 12" xfId="2686"/>
    <cellStyle name="40% - Accent5 12 2" xfId="3955"/>
    <cellStyle name="40% - Accent5 12 2 2" xfId="9823"/>
    <cellStyle name="40% - Accent5 12 2 2 2" xfId="21552"/>
    <cellStyle name="40% - Accent5 12 2 2 2 2" xfId="44961"/>
    <cellStyle name="40% - Accent5 12 2 2 3" xfId="33262"/>
    <cellStyle name="40% - Accent5 12 2 3" xfId="15718"/>
    <cellStyle name="40% - Accent5 12 2 3 2" xfId="39127"/>
    <cellStyle name="40% - Accent5 12 2 4" xfId="27432"/>
    <cellStyle name="40% - Accent5 12 3" xfId="5174"/>
    <cellStyle name="40% - Accent5 12 3 2" xfId="11042"/>
    <cellStyle name="40% - Accent5 12 3 2 2" xfId="22771"/>
    <cellStyle name="40% - Accent5 12 3 2 2 2" xfId="46180"/>
    <cellStyle name="40% - Accent5 12 3 2 3" xfId="34481"/>
    <cellStyle name="40% - Accent5 12 3 3" xfId="16937"/>
    <cellStyle name="40% - Accent5 12 3 3 2" xfId="40346"/>
    <cellStyle name="40% - Accent5 12 3 4" xfId="28651"/>
    <cellStyle name="40% - Accent5 12 4" xfId="6338"/>
    <cellStyle name="40% - Accent5 12 4 2" xfId="12206"/>
    <cellStyle name="40% - Accent5 12 4 2 2" xfId="23935"/>
    <cellStyle name="40% - Accent5 12 4 2 2 2" xfId="47344"/>
    <cellStyle name="40% - Accent5 12 4 2 3" xfId="35645"/>
    <cellStyle name="40% - Accent5 12 4 3" xfId="18101"/>
    <cellStyle name="40% - Accent5 12 4 3 2" xfId="41510"/>
    <cellStyle name="40% - Accent5 12 4 4" xfId="29815"/>
    <cellStyle name="40% - Accent5 12 5" xfId="7464"/>
    <cellStyle name="40% - Accent5 12 5 2" xfId="13326"/>
    <cellStyle name="40% - Accent5 12 5 2 2" xfId="25055"/>
    <cellStyle name="40% - Accent5 12 5 2 2 2" xfId="48464"/>
    <cellStyle name="40% - Accent5 12 5 2 3" xfId="36765"/>
    <cellStyle name="40% - Accent5 12 5 3" xfId="19221"/>
    <cellStyle name="40% - Accent5 12 5 3 2" xfId="42630"/>
    <cellStyle name="40% - Accent5 12 5 4" xfId="30935"/>
    <cellStyle name="40% - Accent5 12 6" xfId="8548"/>
    <cellStyle name="40% - Accent5 12 6 2" xfId="20309"/>
    <cellStyle name="40% - Accent5 12 6 2 2" xfId="43718"/>
    <cellStyle name="40% - Accent5 12 6 3" xfId="32019"/>
    <cellStyle name="40% - Accent5 12 7" xfId="14475"/>
    <cellStyle name="40% - Accent5 12 7 2" xfId="37884"/>
    <cellStyle name="40% - Accent5 12 8" xfId="26189"/>
    <cellStyle name="40% - Accent5 13" xfId="2799"/>
    <cellStyle name="40% - Accent5 13 2" xfId="4068"/>
    <cellStyle name="40% - Accent5 13 2 2" xfId="9936"/>
    <cellStyle name="40% - Accent5 13 2 2 2" xfId="21665"/>
    <cellStyle name="40% - Accent5 13 2 2 2 2" xfId="45074"/>
    <cellStyle name="40% - Accent5 13 2 2 3" xfId="33375"/>
    <cellStyle name="40% - Accent5 13 2 3" xfId="15831"/>
    <cellStyle name="40% - Accent5 13 2 3 2" xfId="39240"/>
    <cellStyle name="40% - Accent5 13 2 4" xfId="27545"/>
    <cellStyle name="40% - Accent5 13 3" xfId="5287"/>
    <cellStyle name="40% - Accent5 13 3 2" xfId="11155"/>
    <cellStyle name="40% - Accent5 13 3 2 2" xfId="22884"/>
    <cellStyle name="40% - Accent5 13 3 2 2 2" xfId="46293"/>
    <cellStyle name="40% - Accent5 13 3 2 3" xfId="34594"/>
    <cellStyle name="40% - Accent5 13 3 3" xfId="17050"/>
    <cellStyle name="40% - Accent5 13 3 3 2" xfId="40459"/>
    <cellStyle name="40% - Accent5 13 3 4" xfId="28764"/>
    <cellStyle name="40% - Accent5 13 4" xfId="6451"/>
    <cellStyle name="40% - Accent5 13 4 2" xfId="12319"/>
    <cellStyle name="40% - Accent5 13 4 2 2" xfId="24048"/>
    <cellStyle name="40% - Accent5 13 4 2 2 2" xfId="47457"/>
    <cellStyle name="40% - Accent5 13 4 2 3" xfId="35758"/>
    <cellStyle name="40% - Accent5 13 4 3" xfId="18214"/>
    <cellStyle name="40% - Accent5 13 4 3 2" xfId="41623"/>
    <cellStyle name="40% - Accent5 13 4 4" xfId="29928"/>
    <cellStyle name="40% - Accent5 13 5" xfId="7577"/>
    <cellStyle name="40% - Accent5 13 5 2" xfId="13439"/>
    <cellStyle name="40% - Accent5 13 5 2 2" xfId="25168"/>
    <cellStyle name="40% - Accent5 13 5 2 2 2" xfId="48577"/>
    <cellStyle name="40% - Accent5 13 5 2 3" xfId="36878"/>
    <cellStyle name="40% - Accent5 13 5 3" xfId="19334"/>
    <cellStyle name="40% - Accent5 13 5 3 2" xfId="42743"/>
    <cellStyle name="40% - Accent5 13 5 4" xfId="31048"/>
    <cellStyle name="40% - Accent5 13 6" xfId="8661"/>
    <cellStyle name="40% - Accent5 13 6 2" xfId="20422"/>
    <cellStyle name="40% - Accent5 13 6 2 2" xfId="43831"/>
    <cellStyle name="40% - Accent5 13 6 3" xfId="32132"/>
    <cellStyle name="40% - Accent5 13 7" xfId="14588"/>
    <cellStyle name="40% - Accent5 13 7 2" xfId="37997"/>
    <cellStyle name="40% - Accent5 13 8" xfId="26302"/>
    <cellStyle name="40% - Accent5 14" xfId="2889"/>
    <cellStyle name="40% - Accent5 14 2" xfId="4158"/>
    <cellStyle name="40% - Accent5 14 2 2" xfId="10026"/>
    <cellStyle name="40% - Accent5 14 2 2 2" xfId="21755"/>
    <cellStyle name="40% - Accent5 14 2 2 2 2" xfId="45164"/>
    <cellStyle name="40% - Accent5 14 2 2 3" xfId="33465"/>
    <cellStyle name="40% - Accent5 14 2 3" xfId="15921"/>
    <cellStyle name="40% - Accent5 14 2 3 2" xfId="39330"/>
    <cellStyle name="40% - Accent5 14 2 4" xfId="27635"/>
    <cellStyle name="40% - Accent5 14 3" xfId="5377"/>
    <cellStyle name="40% - Accent5 14 3 2" xfId="11245"/>
    <cellStyle name="40% - Accent5 14 3 2 2" xfId="22974"/>
    <cellStyle name="40% - Accent5 14 3 2 2 2" xfId="46383"/>
    <cellStyle name="40% - Accent5 14 3 2 3" xfId="34684"/>
    <cellStyle name="40% - Accent5 14 3 3" xfId="17140"/>
    <cellStyle name="40% - Accent5 14 3 3 2" xfId="40549"/>
    <cellStyle name="40% - Accent5 14 3 4" xfId="28854"/>
    <cellStyle name="40% - Accent5 14 4" xfId="6541"/>
    <cellStyle name="40% - Accent5 14 4 2" xfId="12409"/>
    <cellStyle name="40% - Accent5 14 4 2 2" xfId="24138"/>
    <cellStyle name="40% - Accent5 14 4 2 2 2" xfId="47547"/>
    <cellStyle name="40% - Accent5 14 4 2 3" xfId="35848"/>
    <cellStyle name="40% - Accent5 14 4 3" xfId="18304"/>
    <cellStyle name="40% - Accent5 14 4 3 2" xfId="41713"/>
    <cellStyle name="40% - Accent5 14 4 4" xfId="30018"/>
    <cellStyle name="40% - Accent5 14 5" xfId="7667"/>
    <cellStyle name="40% - Accent5 14 5 2" xfId="13529"/>
    <cellStyle name="40% - Accent5 14 5 2 2" xfId="25258"/>
    <cellStyle name="40% - Accent5 14 5 2 2 2" xfId="48667"/>
    <cellStyle name="40% - Accent5 14 5 2 3" xfId="36968"/>
    <cellStyle name="40% - Accent5 14 5 3" xfId="19424"/>
    <cellStyle name="40% - Accent5 14 5 3 2" xfId="42833"/>
    <cellStyle name="40% - Accent5 14 5 4" xfId="31138"/>
    <cellStyle name="40% - Accent5 14 6" xfId="8751"/>
    <cellStyle name="40% - Accent5 14 6 2" xfId="20512"/>
    <cellStyle name="40% - Accent5 14 6 2 2" xfId="43921"/>
    <cellStyle name="40% - Accent5 14 6 3" xfId="32222"/>
    <cellStyle name="40% - Accent5 14 7" xfId="14678"/>
    <cellStyle name="40% - Accent5 14 7 2" xfId="38087"/>
    <cellStyle name="40% - Accent5 14 8" xfId="26392"/>
    <cellStyle name="40% - Accent5 15" xfId="2982"/>
    <cellStyle name="40% - Accent5 15 2" xfId="4247"/>
    <cellStyle name="40% - Accent5 15 2 2" xfId="10115"/>
    <cellStyle name="40% - Accent5 15 2 2 2" xfId="21844"/>
    <cellStyle name="40% - Accent5 15 2 2 2 2" xfId="45253"/>
    <cellStyle name="40% - Accent5 15 2 2 3" xfId="33554"/>
    <cellStyle name="40% - Accent5 15 2 3" xfId="16010"/>
    <cellStyle name="40% - Accent5 15 2 3 2" xfId="39419"/>
    <cellStyle name="40% - Accent5 15 2 4" xfId="27724"/>
    <cellStyle name="40% - Accent5 15 3" xfId="5465"/>
    <cellStyle name="40% - Accent5 15 3 2" xfId="11333"/>
    <cellStyle name="40% - Accent5 15 3 2 2" xfId="23062"/>
    <cellStyle name="40% - Accent5 15 3 2 2 2" xfId="46471"/>
    <cellStyle name="40% - Accent5 15 3 2 3" xfId="34772"/>
    <cellStyle name="40% - Accent5 15 3 3" xfId="17228"/>
    <cellStyle name="40% - Accent5 15 3 3 2" xfId="40637"/>
    <cellStyle name="40% - Accent5 15 3 4" xfId="28942"/>
    <cellStyle name="40% - Accent5 15 4" xfId="6629"/>
    <cellStyle name="40% - Accent5 15 4 2" xfId="12497"/>
    <cellStyle name="40% - Accent5 15 4 2 2" xfId="24226"/>
    <cellStyle name="40% - Accent5 15 4 2 2 2" xfId="47635"/>
    <cellStyle name="40% - Accent5 15 4 2 3" xfId="35936"/>
    <cellStyle name="40% - Accent5 15 4 3" xfId="18392"/>
    <cellStyle name="40% - Accent5 15 4 3 2" xfId="41801"/>
    <cellStyle name="40% - Accent5 15 4 4" xfId="30106"/>
    <cellStyle name="40% - Accent5 15 5" xfId="7755"/>
    <cellStyle name="40% - Accent5 15 5 2" xfId="13617"/>
    <cellStyle name="40% - Accent5 15 5 2 2" xfId="25346"/>
    <cellStyle name="40% - Accent5 15 5 2 2 2" xfId="48755"/>
    <cellStyle name="40% - Accent5 15 5 2 3" xfId="37056"/>
    <cellStyle name="40% - Accent5 15 5 3" xfId="19512"/>
    <cellStyle name="40% - Accent5 15 5 3 2" xfId="42921"/>
    <cellStyle name="40% - Accent5 15 5 4" xfId="31226"/>
    <cellStyle name="40% - Accent5 15 6" xfId="8839"/>
    <cellStyle name="40% - Accent5 15 6 2" xfId="20600"/>
    <cellStyle name="40% - Accent5 15 6 2 2" xfId="44009"/>
    <cellStyle name="40% - Accent5 15 6 3" xfId="32310"/>
    <cellStyle name="40% - Accent5 15 7" xfId="14766"/>
    <cellStyle name="40% - Accent5 15 7 2" xfId="38175"/>
    <cellStyle name="40% - Accent5 15 8" xfId="26480"/>
    <cellStyle name="40% - Accent5 16" xfId="3090"/>
    <cellStyle name="40% - Accent5 16 2" xfId="4355"/>
    <cellStyle name="40% - Accent5 16 2 2" xfId="10223"/>
    <cellStyle name="40% - Accent5 16 2 2 2" xfId="21952"/>
    <cellStyle name="40% - Accent5 16 2 2 2 2" xfId="45361"/>
    <cellStyle name="40% - Accent5 16 2 2 3" xfId="33662"/>
    <cellStyle name="40% - Accent5 16 2 3" xfId="16118"/>
    <cellStyle name="40% - Accent5 16 2 3 2" xfId="39527"/>
    <cellStyle name="40% - Accent5 16 2 4" xfId="27832"/>
    <cellStyle name="40% - Accent5 16 3" xfId="5572"/>
    <cellStyle name="40% - Accent5 16 3 2" xfId="11440"/>
    <cellStyle name="40% - Accent5 16 3 2 2" xfId="23169"/>
    <cellStyle name="40% - Accent5 16 3 2 2 2" xfId="46578"/>
    <cellStyle name="40% - Accent5 16 3 2 3" xfId="34879"/>
    <cellStyle name="40% - Accent5 16 3 3" xfId="17335"/>
    <cellStyle name="40% - Accent5 16 3 3 2" xfId="40744"/>
    <cellStyle name="40% - Accent5 16 3 4" xfId="29049"/>
    <cellStyle name="40% - Accent5 16 4" xfId="6736"/>
    <cellStyle name="40% - Accent5 16 4 2" xfId="12604"/>
    <cellStyle name="40% - Accent5 16 4 2 2" xfId="24333"/>
    <cellStyle name="40% - Accent5 16 4 2 2 2" xfId="47742"/>
    <cellStyle name="40% - Accent5 16 4 2 3" xfId="36043"/>
    <cellStyle name="40% - Accent5 16 4 3" xfId="18499"/>
    <cellStyle name="40% - Accent5 16 4 3 2" xfId="41908"/>
    <cellStyle name="40% - Accent5 16 4 4" xfId="30213"/>
    <cellStyle name="40% - Accent5 16 5" xfId="7862"/>
    <cellStyle name="40% - Accent5 16 5 2" xfId="13724"/>
    <cellStyle name="40% - Accent5 16 5 2 2" xfId="25453"/>
    <cellStyle name="40% - Accent5 16 5 2 2 2" xfId="48862"/>
    <cellStyle name="40% - Accent5 16 5 2 3" xfId="37163"/>
    <cellStyle name="40% - Accent5 16 5 3" xfId="19619"/>
    <cellStyle name="40% - Accent5 16 5 3 2" xfId="43028"/>
    <cellStyle name="40% - Accent5 16 5 4" xfId="31333"/>
    <cellStyle name="40% - Accent5 16 6" xfId="8946"/>
    <cellStyle name="40% - Accent5 16 6 2" xfId="20707"/>
    <cellStyle name="40% - Accent5 16 6 2 2" xfId="44116"/>
    <cellStyle name="40% - Accent5 16 6 3" xfId="32417"/>
    <cellStyle name="40% - Accent5 16 7" xfId="14873"/>
    <cellStyle name="40% - Accent5 16 7 2" xfId="38282"/>
    <cellStyle name="40% - Accent5 16 8" xfId="26587"/>
    <cellStyle name="40% - Accent5 17" xfId="3197"/>
    <cellStyle name="40% - Accent5 17 2" xfId="4462"/>
    <cellStyle name="40% - Accent5 17 2 2" xfId="10330"/>
    <cellStyle name="40% - Accent5 17 2 2 2" xfId="22059"/>
    <cellStyle name="40% - Accent5 17 2 2 2 2" xfId="45468"/>
    <cellStyle name="40% - Accent5 17 2 2 3" xfId="33769"/>
    <cellStyle name="40% - Accent5 17 2 3" xfId="16225"/>
    <cellStyle name="40% - Accent5 17 2 3 2" xfId="39634"/>
    <cellStyle name="40% - Accent5 17 2 4" xfId="27939"/>
    <cellStyle name="40% - Accent5 17 3" xfId="5679"/>
    <cellStyle name="40% - Accent5 17 3 2" xfId="11547"/>
    <cellStyle name="40% - Accent5 17 3 2 2" xfId="23276"/>
    <cellStyle name="40% - Accent5 17 3 2 2 2" xfId="46685"/>
    <cellStyle name="40% - Accent5 17 3 2 3" xfId="34986"/>
    <cellStyle name="40% - Accent5 17 3 3" xfId="17442"/>
    <cellStyle name="40% - Accent5 17 3 3 2" xfId="40851"/>
    <cellStyle name="40% - Accent5 17 3 4" xfId="29156"/>
    <cellStyle name="40% - Accent5 17 4" xfId="6843"/>
    <cellStyle name="40% - Accent5 17 4 2" xfId="12711"/>
    <cellStyle name="40% - Accent5 17 4 2 2" xfId="24440"/>
    <cellStyle name="40% - Accent5 17 4 2 2 2" xfId="47849"/>
    <cellStyle name="40% - Accent5 17 4 2 3" xfId="36150"/>
    <cellStyle name="40% - Accent5 17 4 3" xfId="18606"/>
    <cellStyle name="40% - Accent5 17 4 3 2" xfId="42015"/>
    <cellStyle name="40% - Accent5 17 4 4" xfId="30320"/>
    <cellStyle name="40% - Accent5 17 5" xfId="7969"/>
    <cellStyle name="40% - Accent5 17 5 2" xfId="13831"/>
    <cellStyle name="40% - Accent5 17 5 2 2" xfId="25560"/>
    <cellStyle name="40% - Accent5 17 5 2 2 2" xfId="48969"/>
    <cellStyle name="40% - Accent5 17 5 2 3" xfId="37270"/>
    <cellStyle name="40% - Accent5 17 5 3" xfId="19726"/>
    <cellStyle name="40% - Accent5 17 5 3 2" xfId="43135"/>
    <cellStyle name="40% - Accent5 17 5 4" xfId="31440"/>
    <cellStyle name="40% - Accent5 17 6" xfId="9053"/>
    <cellStyle name="40% - Accent5 17 6 2" xfId="20814"/>
    <cellStyle name="40% - Accent5 17 6 2 2" xfId="44223"/>
    <cellStyle name="40% - Accent5 17 6 3" xfId="32524"/>
    <cellStyle name="40% - Accent5 17 7" xfId="14980"/>
    <cellStyle name="40% - Accent5 17 7 2" xfId="38389"/>
    <cellStyle name="40% - Accent5 17 8" xfId="26694"/>
    <cellStyle name="40% - Accent5 18" xfId="3287"/>
    <cellStyle name="40% - Accent5 18 2" xfId="4552"/>
    <cellStyle name="40% - Accent5 18 2 2" xfId="10420"/>
    <cellStyle name="40% - Accent5 18 2 2 2" xfId="22149"/>
    <cellStyle name="40% - Accent5 18 2 2 2 2" xfId="45558"/>
    <cellStyle name="40% - Accent5 18 2 2 3" xfId="33859"/>
    <cellStyle name="40% - Accent5 18 2 3" xfId="16315"/>
    <cellStyle name="40% - Accent5 18 2 3 2" xfId="39724"/>
    <cellStyle name="40% - Accent5 18 2 4" xfId="28029"/>
    <cellStyle name="40% - Accent5 18 3" xfId="5769"/>
    <cellStyle name="40% - Accent5 18 3 2" xfId="11637"/>
    <cellStyle name="40% - Accent5 18 3 2 2" xfId="23366"/>
    <cellStyle name="40% - Accent5 18 3 2 2 2" xfId="46775"/>
    <cellStyle name="40% - Accent5 18 3 2 3" xfId="35076"/>
    <cellStyle name="40% - Accent5 18 3 3" xfId="17532"/>
    <cellStyle name="40% - Accent5 18 3 3 2" xfId="40941"/>
    <cellStyle name="40% - Accent5 18 3 4" xfId="29246"/>
    <cellStyle name="40% - Accent5 18 4" xfId="6933"/>
    <cellStyle name="40% - Accent5 18 4 2" xfId="12801"/>
    <cellStyle name="40% - Accent5 18 4 2 2" xfId="24530"/>
    <cellStyle name="40% - Accent5 18 4 2 2 2" xfId="47939"/>
    <cellStyle name="40% - Accent5 18 4 2 3" xfId="36240"/>
    <cellStyle name="40% - Accent5 18 4 3" xfId="18696"/>
    <cellStyle name="40% - Accent5 18 4 3 2" xfId="42105"/>
    <cellStyle name="40% - Accent5 18 4 4" xfId="30410"/>
    <cellStyle name="40% - Accent5 18 5" xfId="8059"/>
    <cellStyle name="40% - Accent5 18 5 2" xfId="13921"/>
    <cellStyle name="40% - Accent5 18 5 2 2" xfId="25650"/>
    <cellStyle name="40% - Accent5 18 5 2 2 2" xfId="49059"/>
    <cellStyle name="40% - Accent5 18 5 2 3" xfId="37360"/>
    <cellStyle name="40% - Accent5 18 5 3" xfId="19816"/>
    <cellStyle name="40% - Accent5 18 5 3 2" xfId="43225"/>
    <cellStyle name="40% - Accent5 18 5 4" xfId="31530"/>
    <cellStyle name="40% - Accent5 18 6" xfId="9143"/>
    <cellStyle name="40% - Accent5 18 6 2" xfId="20904"/>
    <cellStyle name="40% - Accent5 18 6 2 2" xfId="44313"/>
    <cellStyle name="40% - Accent5 18 6 3" xfId="32614"/>
    <cellStyle name="40% - Accent5 18 7" xfId="15070"/>
    <cellStyle name="40% - Accent5 18 7 2" xfId="38479"/>
    <cellStyle name="40% - Accent5 18 8" xfId="26784"/>
    <cellStyle name="40% - Accent5 19" xfId="3538"/>
    <cellStyle name="40% - Accent5 19 2" xfId="9414"/>
    <cellStyle name="40% - Accent5 19 2 2" xfId="21145"/>
    <cellStyle name="40% - Accent5 19 2 2 2" xfId="44554"/>
    <cellStyle name="40% - Accent5 19 2 3" xfId="32855"/>
    <cellStyle name="40% - Accent5 19 3" xfId="15311"/>
    <cellStyle name="40% - Accent5 19 3 2" xfId="38720"/>
    <cellStyle name="40% - Accent5 19 4" xfId="27025"/>
    <cellStyle name="40% - Accent5 2" xfId="407"/>
    <cellStyle name="40% - Accent5 2 2" xfId="408"/>
    <cellStyle name="40% - Accent5 2 2 2" xfId="409"/>
    <cellStyle name="40% - Accent5 2 2_Annað b. sparifé" xfId="410"/>
    <cellStyle name="40% - Accent5 2 3" xfId="411"/>
    <cellStyle name="40% - Accent5 2_Annað b. sparifé" xfId="412"/>
    <cellStyle name="40% - Accent5 20" xfId="4774"/>
    <cellStyle name="40% - Accent5 20 2" xfId="10642"/>
    <cellStyle name="40% - Accent5 20 2 2" xfId="22371"/>
    <cellStyle name="40% - Accent5 20 2 2 2" xfId="45780"/>
    <cellStyle name="40% - Accent5 20 2 3" xfId="34081"/>
    <cellStyle name="40% - Accent5 20 3" xfId="16537"/>
    <cellStyle name="40% - Accent5 20 3 2" xfId="39946"/>
    <cellStyle name="40% - Accent5 20 4" xfId="28251"/>
    <cellStyle name="40% - Accent5 21" xfId="5940"/>
    <cellStyle name="40% - Accent5 21 2" xfId="11808"/>
    <cellStyle name="40% - Accent5 21 2 2" xfId="23537"/>
    <cellStyle name="40% - Accent5 21 2 2 2" xfId="46946"/>
    <cellStyle name="40% - Accent5 21 2 3" xfId="35247"/>
    <cellStyle name="40% - Accent5 21 3" xfId="17703"/>
    <cellStyle name="40% - Accent5 21 3 2" xfId="41112"/>
    <cellStyle name="40% - Accent5 21 4" xfId="29417"/>
    <cellStyle name="40% - Accent5 22" xfId="7067"/>
    <cellStyle name="40% - Accent5 22 2" xfId="12929"/>
    <cellStyle name="40% - Accent5 22 2 2" xfId="24658"/>
    <cellStyle name="40% - Accent5 22 2 2 2" xfId="48067"/>
    <cellStyle name="40% - Accent5 22 2 3" xfId="36368"/>
    <cellStyle name="40% - Accent5 22 3" xfId="18824"/>
    <cellStyle name="40% - Accent5 22 3 2" xfId="42233"/>
    <cellStyle name="40% - Accent5 22 4" xfId="30538"/>
    <cellStyle name="40% - Accent5 23" xfId="8152"/>
    <cellStyle name="40% - Accent5 23 2" xfId="19913"/>
    <cellStyle name="40% - Accent5 23 2 2" xfId="43322"/>
    <cellStyle name="40% - Accent5 23 3" xfId="31623"/>
    <cellStyle name="40% - Accent5 24" xfId="14079"/>
    <cellStyle name="40% - Accent5 24 2" xfId="37488"/>
    <cellStyle name="40% - Accent5 25" xfId="25793"/>
    <cellStyle name="40% - Accent5 3" xfId="413"/>
    <cellStyle name="40% - Accent5 3 2" xfId="414"/>
    <cellStyle name="40% - Accent5 3_Annað b. sparifé" xfId="415"/>
    <cellStyle name="40% - Accent5 4" xfId="416"/>
    <cellStyle name="40% - Accent5 4 2" xfId="417"/>
    <cellStyle name="40% - Accent5 4 2 2" xfId="418"/>
    <cellStyle name="40% - Accent5 4 2_Annað b. sparifé" xfId="419"/>
    <cellStyle name="40% - Accent5 4 3" xfId="420"/>
    <cellStyle name="40% - Accent5 4_Annað b. sparifé" xfId="421"/>
    <cellStyle name="40% - Accent5 5" xfId="422"/>
    <cellStyle name="40% - Accent5 5 2" xfId="423"/>
    <cellStyle name="40% - Accent5 5_Annað b. sparifé" xfId="424"/>
    <cellStyle name="40% - Accent5 6" xfId="425"/>
    <cellStyle name="40% - Accent5 6 2" xfId="426"/>
    <cellStyle name="40% - Accent5 6_Annað b. sparifé" xfId="427"/>
    <cellStyle name="40% - Accent5 7" xfId="428"/>
    <cellStyle name="40% - Accent5 7 2" xfId="429"/>
    <cellStyle name="40% - Accent5 7_Annað b. sparifé" xfId="430"/>
    <cellStyle name="40% - Accent5 8" xfId="431"/>
    <cellStyle name="40% - Accent5 8 2" xfId="432"/>
    <cellStyle name="40% - Accent5 8_Annað b. sparifé" xfId="433"/>
    <cellStyle name="40% - Accent5 9" xfId="434"/>
    <cellStyle name="40% - Accent5 9 2" xfId="435"/>
    <cellStyle name="40% - Accent5 9_Annað b. sparifé" xfId="436"/>
    <cellStyle name="40% - Accent6" xfId="88" builtinId="51" customBuiltin="1"/>
    <cellStyle name="40% - Accent6 10" xfId="2206"/>
    <cellStyle name="40% - Accent6 10 2" xfId="3572"/>
    <cellStyle name="40% - Accent6 10 2 2" xfId="9445"/>
    <cellStyle name="40% - Accent6 10 2 2 2" xfId="21174"/>
    <cellStyle name="40% - Accent6 10 2 2 2 2" xfId="44583"/>
    <cellStyle name="40% - Accent6 10 2 2 3" xfId="32884"/>
    <cellStyle name="40% - Accent6 10 2 3" xfId="15340"/>
    <cellStyle name="40% - Accent6 10 2 3 2" xfId="38749"/>
    <cellStyle name="40% - Accent6 10 2 4" xfId="27054"/>
    <cellStyle name="40% - Accent6 10 3" xfId="4797"/>
    <cellStyle name="40% - Accent6 10 3 2" xfId="10665"/>
    <cellStyle name="40% - Accent6 10 3 2 2" xfId="22394"/>
    <cellStyle name="40% - Accent6 10 3 2 2 2" xfId="45803"/>
    <cellStyle name="40% - Accent6 10 3 2 3" xfId="34104"/>
    <cellStyle name="40% - Accent6 10 3 3" xfId="16560"/>
    <cellStyle name="40% - Accent6 10 3 3 2" xfId="39969"/>
    <cellStyle name="40% - Accent6 10 3 4" xfId="28274"/>
    <cellStyle name="40% - Accent6 10 4" xfId="5960"/>
    <cellStyle name="40% - Accent6 10 4 2" xfId="11828"/>
    <cellStyle name="40% - Accent6 10 4 2 2" xfId="23557"/>
    <cellStyle name="40% - Accent6 10 4 2 2 2" xfId="46966"/>
    <cellStyle name="40% - Accent6 10 4 2 3" xfId="35267"/>
    <cellStyle name="40% - Accent6 10 4 3" xfId="17723"/>
    <cellStyle name="40% - Accent6 10 4 3 2" xfId="41132"/>
    <cellStyle name="40% - Accent6 10 4 4" xfId="29437"/>
    <cellStyle name="40% - Accent6 10 5" xfId="7087"/>
    <cellStyle name="40% - Accent6 10 5 2" xfId="12949"/>
    <cellStyle name="40% - Accent6 10 5 2 2" xfId="24678"/>
    <cellStyle name="40% - Accent6 10 5 2 2 2" xfId="48087"/>
    <cellStyle name="40% - Accent6 10 5 2 3" xfId="36388"/>
    <cellStyle name="40% - Accent6 10 5 3" xfId="18844"/>
    <cellStyle name="40% - Accent6 10 5 3 2" xfId="42253"/>
    <cellStyle name="40% - Accent6 10 5 4" xfId="30558"/>
    <cellStyle name="40% - Accent6 10 6" xfId="8171"/>
    <cellStyle name="40% - Accent6 10 6 2" xfId="19932"/>
    <cellStyle name="40% - Accent6 10 6 2 2" xfId="43341"/>
    <cellStyle name="40% - Accent6 10 6 3" xfId="31642"/>
    <cellStyle name="40% - Accent6 10 7" xfId="14098"/>
    <cellStyle name="40% - Accent6 10 7 2" xfId="37507"/>
    <cellStyle name="40% - Accent6 10 8" xfId="25812"/>
    <cellStyle name="40% - Accent6 11" xfId="2471"/>
    <cellStyle name="40% - Accent6 11 2" xfId="3740"/>
    <cellStyle name="40% - Accent6 11 2 2" xfId="9608"/>
    <cellStyle name="40% - Accent6 11 2 2 2" xfId="21337"/>
    <cellStyle name="40% - Accent6 11 2 2 2 2" xfId="44746"/>
    <cellStyle name="40% - Accent6 11 2 2 3" xfId="33047"/>
    <cellStyle name="40% - Accent6 11 2 3" xfId="15503"/>
    <cellStyle name="40% - Accent6 11 2 3 2" xfId="38912"/>
    <cellStyle name="40% - Accent6 11 2 4" xfId="27217"/>
    <cellStyle name="40% - Accent6 11 3" xfId="4959"/>
    <cellStyle name="40% - Accent6 11 3 2" xfId="10827"/>
    <cellStyle name="40% - Accent6 11 3 2 2" xfId="22556"/>
    <cellStyle name="40% - Accent6 11 3 2 2 2" xfId="45965"/>
    <cellStyle name="40% - Accent6 11 3 2 3" xfId="34266"/>
    <cellStyle name="40% - Accent6 11 3 3" xfId="16722"/>
    <cellStyle name="40% - Accent6 11 3 3 2" xfId="40131"/>
    <cellStyle name="40% - Accent6 11 3 4" xfId="28436"/>
    <cellStyle name="40% - Accent6 11 4" xfId="6123"/>
    <cellStyle name="40% - Accent6 11 4 2" xfId="11991"/>
    <cellStyle name="40% - Accent6 11 4 2 2" xfId="23720"/>
    <cellStyle name="40% - Accent6 11 4 2 2 2" xfId="47129"/>
    <cellStyle name="40% - Accent6 11 4 2 3" xfId="35430"/>
    <cellStyle name="40% - Accent6 11 4 3" xfId="17886"/>
    <cellStyle name="40% - Accent6 11 4 3 2" xfId="41295"/>
    <cellStyle name="40% - Accent6 11 4 4" xfId="29600"/>
    <cellStyle name="40% - Accent6 11 5" xfId="7249"/>
    <cellStyle name="40% - Accent6 11 5 2" xfId="13111"/>
    <cellStyle name="40% - Accent6 11 5 2 2" xfId="24840"/>
    <cellStyle name="40% - Accent6 11 5 2 2 2" xfId="48249"/>
    <cellStyle name="40% - Accent6 11 5 2 3" xfId="36550"/>
    <cellStyle name="40% - Accent6 11 5 3" xfId="19006"/>
    <cellStyle name="40% - Accent6 11 5 3 2" xfId="42415"/>
    <cellStyle name="40% - Accent6 11 5 4" xfId="30720"/>
    <cellStyle name="40% - Accent6 11 6" xfId="8333"/>
    <cellStyle name="40% - Accent6 11 6 2" xfId="20094"/>
    <cellStyle name="40% - Accent6 11 6 2 2" xfId="43503"/>
    <cellStyle name="40% - Accent6 11 6 3" xfId="31804"/>
    <cellStyle name="40% - Accent6 11 7" xfId="14260"/>
    <cellStyle name="40% - Accent6 11 7 2" xfId="37669"/>
    <cellStyle name="40% - Accent6 11 8" xfId="25974"/>
    <cellStyle name="40% - Accent6 12" xfId="2688"/>
    <cellStyle name="40% - Accent6 12 2" xfId="3957"/>
    <cellStyle name="40% - Accent6 12 2 2" xfId="9825"/>
    <cellStyle name="40% - Accent6 12 2 2 2" xfId="21554"/>
    <cellStyle name="40% - Accent6 12 2 2 2 2" xfId="44963"/>
    <cellStyle name="40% - Accent6 12 2 2 3" xfId="33264"/>
    <cellStyle name="40% - Accent6 12 2 3" xfId="15720"/>
    <cellStyle name="40% - Accent6 12 2 3 2" xfId="39129"/>
    <cellStyle name="40% - Accent6 12 2 4" xfId="27434"/>
    <cellStyle name="40% - Accent6 12 3" xfId="5176"/>
    <cellStyle name="40% - Accent6 12 3 2" xfId="11044"/>
    <cellStyle name="40% - Accent6 12 3 2 2" xfId="22773"/>
    <cellStyle name="40% - Accent6 12 3 2 2 2" xfId="46182"/>
    <cellStyle name="40% - Accent6 12 3 2 3" xfId="34483"/>
    <cellStyle name="40% - Accent6 12 3 3" xfId="16939"/>
    <cellStyle name="40% - Accent6 12 3 3 2" xfId="40348"/>
    <cellStyle name="40% - Accent6 12 3 4" xfId="28653"/>
    <cellStyle name="40% - Accent6 12 4" xfId="6340"/>
    <cellStyle name="40% - Accent6 12 4 2" xfId="12208"/>
    <cellStyle name="40% - Accent6 12 4 2 2" xfId="23937"/>
    <cellStyle name="40% - Accent6 12 4 2 2 2" xfId="47346"/>
    <cellStyle name="40% - Accent6 12 4 2 3" xfId="35647"/>
    <cellStyle name="40% - Accent6 12 4 3" xfId="18103"/>
    <cellStyle name="40% - Accent6 12 4 3 2" xfId="41512"/>
    <cellStyle name="40% - Accent6 12 4 4" xfId="29817"/>
    <cellStyle name="40% - Accent6 12 5" xfId="7466"/>
    <cellStyle name="40% - Accent6 12 5 2" xfId="13328"/>
    <cellStyle name="40% - Accent6 12 5 2 2" xfId="25057"/>
    <cellStyle name="40% - Accent6 12 5 2 2 2" xfId="48466"/>
    <cellStyle name="40% - Accent6 12 5 2 3" xfId="36767"/>
    <cellStyle name="40% - Accent6 12 5 3" xfId="19223"/>
    <cellStyle name="40% - Accent6 12 5 3 2" xfId="42632"/>
    <cellStyle name="40% - Accent6 12 5 4" xfId="30937"/>
    <cellStyle name="40% - Accent6 12 6" xfId="8550"/>
    <cellStyle name="40% - Accent6 12 6 2" xfId="20311"/>
    <cellStyle name="40% - Accent6 12 6 2 2" xfId="43720"/>
    <cellStyle name="40% - Accent6 12 6 3" xfId="32021"/>
    <cellStyle name="40% - Accent6 12 7" xfId="14477"/>
    <cellStyle name="40% - Accent6 12 7 2" xfId="37886"/>
    <cellStyle name="40% - Accent6 12 8" xfId="26191"/>
    <cellStyle name="40% - Accent6 13" xfId="2801"/>
    <cellStyle name="40% - Accent6 13 2" xfId="4070"/>
    <cellStyle name="40% - Accent6 13 2 2" xfId="9938"/>
    <cellStyle name="40% - Accent6 13 2 2 2" xfId="21667"/>
    <cellStyle name="40% - Accent6 13 2 2 2 2" xfId="45076"/>
    <cellStyle name="40% - Accent6 13 2 2 3" xfId="33377"/>
    <cellStyle name="40% - Accent6 13 2 3" xfId="15833"/>
    <cellStyle name="40% - Accent6 13 2 3 2" xfId="39242"/>
    <cellStyle name="40% - Accent6 13 2 4" xfId="27547"/>
    <cellStyle name="40% - Accent6 13 3" xfId="5289"/>
    <cellStyle name="40% - Accent6 13 3 2" xfId="11157"/>
    <cellStyle name="40% - Accent6 13 3 2 2" xfId="22886"/>
    <cellStyle name="40% - Accent6 13 3 2 2 2" xfId="46295"/>
    <cellStyle name="40% - Accent6 13 3 2 3" xfId="34596"/>
    <cellStyle name="40% - Accent6 13 3 3" xfId="17052"/>
    <cellStyle name="40% - Accent6 13 3 3 2" xfId="40461"/>
    <cellStyle name="40% - Accent6 13 3 4" xfId="28766"/>
    <cellStyle name="40% - Accent6 13 4" xfId="6453"/>
    <cellStyle name="40% - Accent6 13 4 2" xfId="12321"/>
    <cellStyle name="40% - Accent6 13 4 2 2" xfId="24050"/>
    <cellStyle name="40% - Accent6 13 4 2 2 2" xfId="47459"/>
    <cellStyle name="40% - Accent6 13 4 2 3" xfId="35760"/>
    <cellStyle name="40% - Accent6 13 4 3" xfId="18216"/>
    <cellStyle name="40% - Accent6 13 4 3 2" xfId="41625"/>
    <cellStyle name="40% - Accent6 13 4 4" xfId="29930"/>
    <cellStyle name="40% - Accent6 13 5" xfId="7579"/>
    <cellStyle name="40% - Accent6 13 5 2" xfId="13441"/>
    <cellStyle name="40% - Accent6 13 5 2 2" xfId="25170"/>
    <cellStyle name="40% - Accent6 13 5 2 2 2" xfId="48579"/>
    <cellStyle name="40% - Accent6 13 5 2 3" xfId="36880"/>
    <cellStyle name="40% - Accent6 13 5 3" xfId="19336"/>
    <cellStyle name="40% - Accent6 13 5 3 2" xfId="42745"/>
    <cellStyle name="40% - Accent6 13 5 4" xfId="31050"/>
    <cellStyle name="40% - Accent6 13 6" xfId="8663"/>
    <cellStyle name="40% - Accent6 13 6 2" xfId="20424"/>
    <cellStyle name="40% - Accent6 13 6 2 2" xfId="43833"/>
    <cellStyle name="40% - Accent6 13 6 3" xfId="32134"/>
    <cellStyle name="40% - Accent6 13 7" xfId="14590"/>
    <cellStyle name="40% - Accent6 13 7 2" xfId="37999"/>
    <cellStyle name="40% - Accent6 13 8" xfId="26304"/>
    <cellStyle name="40% - Accent6 14" xfId="2891"/>
    <cellStyle name="40% - Accent6 14 2" xfId="4160"/>
    <cellStyle name="40% - Accent6 14 2 2" xfId="10028"/>
    <cellStyle name="40% - Accent6 14 2 2 2" xfId="21757"/>
    <cellStyle name="40% - Accent6 14 2 2 2 2" xfId="45166"/>
    <cellStyle name="40% - Accent6 14 2 2 3" xfId="33467"/>
    <cellStyle name="40% - Accent6 14 2 3" xfId="15923"/>
    <cellStyle name="40% - Accent6 14 2 3 2" xfId="39332"/>
    <cellStyle name="40% - Accent6 14 2 4" xfId="27637"/>
    <cellStyle name="40% - Accent6 14 3" xfId="5379"/>
    <cellStyle name="40% - Accent6 14 3 2" xfId="11247"/>
    <cellStyle name="40% - Accent6 14 3 2 2" xfId="22976"/>
    <cellStyle name="40% - Accent6 14 3 2 2 2" xfId="46385"/>
    <cellStyle name="40% - Accent6 14 3 2 3" xfId="34686"/>
    <cellStyle name="40% - Accent6 14 3 3" xfId="17142"/>
    <cellStyle name="40% - Accent6 14 3 3 2" xfId="40551"/>
    <cellStyle name="40% - Accent6 14 3 4" xfId="28856"/>
    <cellStyle name="40% - Accent6 14 4" xfId="6543"/>
    <cellStyle name="40% - Accent6 14 4 2" xfId="12411"/>
    <cellStyle name="40% - Accent6 14 4 2 2" xfId="24140"/>
    <cellStyle name="40% - Accent6 14 4 2 2 2" xfId="47549"/>
    <cellStyle name="40% - Accent6 14 4 2 3" xfId="35850"/>
    <cellStyle name="40% - Accent6 14 4 3" xfId="18306"/>
    <cellStyle name="40% - Accent6 14 4 3 2" xfId="41715"/>
    <cellStyle name="40% - Accent6 14 4 4" xfId="30020"/>
    <cellStyle name="40% - Accent6 14 5" xfId="7669"/>
    <cellStyle name="40% - Accent6 14 5 2" xfId="13531"/>
    <cellStyle name="40% - Accent6 14 5 2 2" xfId="25260"/>
    <cellStyle name="40% - Accent6 14 5 2 2 2" xfId="48669"/>
    <cellStyle name="40% - Accent6 14 5 2 3" xfId="36970"/>
    <cellStyle name="40% - Accent6 14 5 3" xfId="19426"/>
    <cellStyle name="40% - Accent6 14 5 3 2" xfId="42835"/>
    <cellStyle name="40% - Accent6 14 5 4" xfId="31140"/>
    <cellStyle name="40% - Accent6 14 6" xfId="8753"/>
    <cellStyle name="40% - Accent6 14 6 2" xfId="20514"/>
    <cellStyle name="40% - Accent6 14 6 2 2" xfId="43923"/>
    <cellStyle name="40% - Accent6 14 6 3" xfId="32224"/>
    <cellStyle name="40% - Accent6 14 7" xfId="14680"/>
    <cellStyle name="40% - Accent6 14 7 2" xfId="38089"/>
    <cellStyle name="40% - Accent6 14 8" xfId="26394"/>
    <cellStyle name="40% - Accent6 15" xfId="2984"/>
    <cellStyle name="40% - Accent6 15 2" xfId="4249"/>
    <cellStyle name="40% - Accent6 15 2 2" xfId="10117"/>
    <cellStyle name="40% - Accent6 15 2 2 2" xfId="21846"/>
    <cellStyle name="40% - Accent6 15 2 2 2 2" xfId="45255"/>
    <cellStyle name="40% - Accent6 15 2 2 3" xfId="33556"/>
    <cellStyle name="40% - Accent6 15 2 3" xfId="16012"/>
    <cellStyle name="40% - Accent6 15 2 3 2" xfId="39421"/>
    <cellStyle name="40% - Accent6 15 2 4" xfId="27726"/>
    <cellStyle name="40% - Accent6 15 3" xfId="5467"/>
    <cellStyle name="40% - Accent6 15 3 2" xfId="11335"/>
    <cellStyle name="40% - Accent6 15 3 2 2" xfId="23064"/>
    <cellStyle name="40% - Accent6 15 3 2 2 2" xfId="46473"/>
    <cellStyle name="40% - Accent6 15 3 2 3" xfId="34774"/>
    <cellStyle name="40% - Accent6 15 3 3" xfId="17230"/>
    <cellStyle name="40% - Accent6 15 3 3 2" xfId="40639"/>
    <cellStyle name="40% - Accent6 15 3 4" xfId="28944"/>
    <cellStyle name="40% - Accent6 15 4" xfId="6631"/>
    <cellStyle name="40% - Accent6 15 4 2" xfId="12499"/>
    <cellStyle name="40% - Accent6 15 4 2 2" xfId="24228"/>
    <cellStyle name="40% - Accent6 15 4 2 2 2" xfId="47637"/>
    <cellStyle name="40% - Accent6 15 4 2 3" xfId="35938"/>
    <cellStyle name="40% - Accent6 15 4 3" xfId="18394"/>
    <cellStyle name="40% - Accent6 15 4 3 2" xfId="41803"/>
    <cellStyle name="40% - Accent6 15 4 4" xfId="30108"/>
    <cellStyle name="40% - Accent6 15 5" xfId="7757"/>
    <cellStyle name="40% - Accent6 15 5 2" xfId="13619"/>
    <cellStyle name="40% - Accent6 15 5 2 2" xfId="25348"/>
    <cellStyle name="40% - Accent6 15 5 2 2 2" xfId="48757"/>
    <cellStyle name="40% - Accent6 15 5 2 3" xfId="37058"/>
    <cellStyle name="40% - Accent6 15 5 3" xfId="19514"/>
    <cellStyle name="40% - Accent6 15 5 3 2" xfId="42923"/>
    <cellStyle name="40% - Accent6 15 5 4" xfId="31228"/>
    <cellStyle name="40% - Accent6 15 6" xfId="8841"/>
    <cellStyle name="40% - Accent6 15 6 2" xfId="20602"/>
    <cellStyle name="40% - Accent6 15 6 2 2" xfId="44011"/>
    <cellStyle name="40% - Accent6 15 6 3" xfId="32312"/>
    <cellStyle name="40% - Accent6 15 7" xfId="14768"/>
    <cellStyle name="40% - Accent6 15 7 2" xfId="38177"/>
    <cellStyle name="40% - Accent6 15 8" xfId="26482"/>
    <cellStyle name="40% - Accent6 16" xfId="3092"/>
    <cellStyle name="40% - Accent6 16 2" xfId="4357"/>
    <cellStyle name="40% - Accent6 16 2 2" xfId="10225"/>
    <cellStyle name="40% - Accent6 16 2 2 2" xfId="21954"/>
    <cellStyle name="40% - Accent6 16 2 2 2 2" xfId="45363"/>
    <cellStyle name="40% - Accent6 16 2 2 3" xfId="33664"/>
    <cellStyle name="40% - Accent6 16 2 3" xfId="16120"/>
    <cellStyle name="40% - Accent6 16 2 3 2" xfId="39529"/>
    <cellStyle name="40% - Accent6 16 2 4" xfId="27834"/>
    <cellStyle name="40% - Accent6 16 3" xfId="5574"/>
    <cellStyle name="40% - Accent6 16 3 2" xfId="11442"/>
    <cellStyle name="40% - Accent6 16 3 2 2" xfId="23171"/>
    <cellStyle name="40% - Accent6 16 3 2 2 2" xfId="46580"/>
    <cellStyle name="40% - Accent6 16 3 2 3" xfId="34881"/>
    <cellStyle name="40% - Accent6 16 3 3" xfId="17337"/>
    <cellStyle name="40% - Accent6 16 3 3 2" xfId="40746"/>
    <cellStyle name="40% - Accent6 16 3 4" xfId="29051"/>
    <cellStyle name="40% - Accent6 16 4" xfId="6738"/>
    <cellStyle name="40% - Accent6 16 4 2" xfId="12606"/>
    <cellStyle name="40% - Accent6 16 4 2 2" xfId="24335"/>
    <cellStyle name="40% - Accent6 16 4 2 2 2" xfId="47744"/>
    <cellStyle name="40% - Accent6 16 4 2 3" xfId="36045"/>
    <cellStyle name="40% - Accent6 16 4 3" xfId="18501"/>
    <cellStyle name="40% - Accent6 16 4 3 2" xfId="41910"/>
    <cellStyle name="40% - Accent6 16 4 4" xfId="30215"/>
    <cellStyle name="40% - Accent6 16 5" xfId="7864"/>
    <cellStyle name="40% - Accent6 16 5 2" xfId="13726"/>
    <cellStyle name="40% - Accent6 16 5 2 2" xfId="25455"/>
    <cellStyle name="40% - Accent6 16 5 2 2 2" xfId="48864"/>
    <cellStyle name="40% - Accent6 16 5 2 3" xfId="37165"/>
    <cellStyle name="40% - Accent6 16 5 3" xfId="19621"/>
    <cellStyle name="40% - Accent6 16 5 3 2" xfId="43030"/>
    <cellStyle name="40% - Accent6 16 5 4" xfId="31335"/>
    <cellStyle name="40% - Accent6 16 6" xfId="8948"/>
    <cellStyle name="40% - Accent6 16 6 2" xfId="20709"/>
    <cellStyle name="40% - Accent6 16 6 2 2" xfId="44118"/>
    <cellStyle name="40% - Accent6 16 6 3" xfId="32419"/>
    <cellStyle name="40% - Accent6 16 7" xfId="14875"/>
    <cellStyle name="40% - Accent6 16 7 2" xfId="38284"/>
    <cellStyle name="40% - Accent6 16 8" xfId="26589"/>
    <cellStyle name="40% - Accent6 17" xfId="3199"/>
    <cellStyle name="40% - Accent6 17 2" xfId="4464"/>
    <cellStyle name="40% - Accent6 17 2 2" xfId="10332"/>
    <cellStyle name="40% - Accent6 17 2 2 2" xfId="22061"/>
    <cellStyle name="40% - Accent6 17 2 2 2 2" xfId="45470"/>
    <cellStyle name="40% - Accent6 17 2 2 3" xfId="33771"/>
    <cellStyle name="40% - Accent6 17 2 3" xfId="16227"/>
    <cellStyle name="40% - Accent6 17 2 3 2" xfId="39636"/>
    <cellStyle name="40% - Accent6 17 2 4" xfId="27941"/>
    <cellStyle name="40% - Accent6 17 3" xfId="5681"/>
    <cellStyle name="40% - Accent6 17 3 2" xfId="11549"/>
    <cellStyle name="40% - Accent6 17 3 2 2" xfId="23278"/>
    <cellStyle name="40% - Accent6 17 3 2 2 2" xfId="46687"/>
    <cellStyle name="40% - Accent6 17 3 2 3" xfId="34988"/>
    <cellStyle name="40% - Accent6 17 3 3" xfId="17444"/>
    <cellStyle name="40% - Accent6 17 3 3 2" xfId="40853"/>
    <cellStyle name="40% - Accent6 17 3 4" xfId="29158"/>
    <cellStyle name="40% - Accent6 17 4" xfId="6845"/>
    <cellStyle name="40% - Accent6 17 4 2" xfId="12713"/>
    <cellStyle name="40% - Accent6 17 4 2 2" xfId="24442"/>
    <cellStyle name="40% - Accent6 17 4 2 2 2" xfId="47851"/>
    <cellStyle name="40% - Accent6 17 4 2 3" xfId="36152"/>
    <cellStyle name="40% - Accent6 17 4 3" xfId="18608"/>
    <cellStyle name="40% - Accent6 17 4 3 2" xfId="42017"/>
    <cellStyle name="40% - Accent6 17 4 4" xfId="30322"/>
    <cellStyle name="40% - Accent6 17 5" xfId="7971"/>
    <cellStyle name="40% - Accent6 17 5 2" xfId="13833"/>
    <cellStyle name="40% - Accent6 17 5 2 2" xfId="25562"/>
    <cellStyle name="40% - Accent6 17 5 2 2 2" xfId="48971"/>
    <cellStyle name="40% - Accent6 17 5 2 3" xfId="37272"/>
    <cellStyle name="40% - Accent6 17 5 3" xfId="19728"/>
    <cellStyle name="40% - Accent6 17 5 3 2" xfId="43137"/>
    <cellStyle name="40% - Accent6 17 5 4" xfId="31442"/>
    <cellStyle name="40% - Accent6 17 6" xfId="9055"/>
    <cellStyle name="40% - Accent6 17 6 2" xfId="20816"/>
    <cellStyle name="40% - Accent6 17 6 2 2" xfId="44225"/>
    <cellStyle name="40% - Accent6 17 6 3" xfId="32526"/>
    <cellStyle name="40% - Accent6 17 7" xfId="14982"/>
    <cellStyle name="40% - Accent6 17 7 2" xfId="38391"/>
    <cellStyle name="40% - Accent6 17 8" xfId="26696"/>
    <cellStyle name="40% - Accent6 18" xfId="3289"/>
    <cellStyle name="40% - Accent6 18 2" xfId="4554"/>
    <cellStyle name="40% - Accent6 18 2 2" xfId="10422"/>
    <cellStyle name="40% - Accent6 18 2 2 2" xfId="22151"/>
    <cellStyle name="40% - Accent6 18 2 2 2 2" xfId="45560"/>
    <cellStyle name="40% - Accent6 18 2 2 3" xfId="33861"/>
    <cellStyle name="40% - Accent6 18 2 3" xfId="16317"/>
    <cellStyle name="40% - Accent6 18 2 3 2" xfId="39726"/>
    <cellStyle name="40% - Accent6 18 2 4" xfId="28031"/>
    <cellStyle name="40% - Accent6 18 3" xfId="5771"/>
    <cellStyle name="40% - Accent6 18 3 2" xfId="11639"/>
    <cellStyle name="40% - Accent6 18 3 2 2" xfId="23368"/>
    <cellStyle name="40% - Accent6 18 3 2 2 2" xfId="46777"/>
    <cellStyle name="40% - Accent6 18 3 2 3" xfId="35078"/>
    <cellStyle name="40% - Accent6 18 3 3" xfId="17534"/>
    <cellStyle name="40% - Accent6 18 3 3 2" xfId="40943"/>
    <cellStyle name="40% - Accent6 18 3 4" xfId="29248"/>
    <cellStyle name="40% - Accent6 18 4" xfId="6935"/>
    <cellStyle name="40% - Accent6 18 4 2" xfId="12803"/>
    <cellStyle name="40% - Accent6 18 4 2 2" xfId="24532"/>
    <cellStyle name="40% - Accent6 18 4 2 2 2" xfId="47941"/>
    <cellStyle name="40% - Accent6 18 4 2 3" xfId="36242"/>
    <cellStyle name="40% - Accent6 18 4 3" xfId="18698"/>
    <cellStyle name="40% - Accent6 18 4 3 2" xfId="42107"/>
    <cellStyle name="40% - Accent6 18 4 4" xfId="30412"/>
    <cellStyle name="40% - Accent6 18 5" xfId="8061"/>
    <cellStyle name="40% - Accent6 18 5 2" xfId="13923"/>
    <cellStyle name="40% - Accent6 18 5 2 2" xfId="25652"/>
    <cellStyle name="40% - Accent6 18 5 2 2 2" xfId="49061"/>
    <cellStyle name="40% - Accent6 18 5 2 3" xfId="37362"/>
    <cellStyle name="40% - Accent6 18 5 3" xfId="19818"/>
    <cellStyle name="40% - Accent6 18 5 3 2" xfId="43227"/>
    <cellStyle name="40% - Accent6 18 5 4" xfId="31532"/>
    <cellStyle name="40% - Accent6 18 6" xfId="9145"/>
    <cellStyle name="40% - Accent6 18 6 2" xfId="20906"/>
    <cellStyle name="40% - Accent6 18 6 2 2" xfId="44315"/>
    <cellStyle name="40% - Accent6 18 6 3" xfId="32616"/>
    <cellStyle name="40% - Accent6 18 7" xfId="15072"/>
    <cellStyle name="40% - Accent6 18 7 2" xfId="38481"/>
    <cellStyle name="40% - Accent6 18 8" xfId="26786"/>
    <cellStyle name="40% - Accent6 19" xfId="3540"/>
    <cellStyle name="40% - Accent6 19 2" xfId="9416"/>
    <cellStyle name="40% - Accent6 19 2 2" xfId="21147"/>
    <cellStyle name="40% - Accent6 19 2 2 2" xfId="44556"/>
    <cellStyle name="40% - Accent6 19 2 3" xfId="32857"/>
    <cellStyle name="40% - Accent6 19 3" xfId="15313"/>
    <cellStyle name="40% - Accent6 19 3 2" xfId="38722"/>
    <cellStyle name="40% - Accent6 19 4" xfId="27027"/>
    <cellStyle name="40% - Accent6 2" xfId="437"/>
    <cellStyle name="40% - Accent6 2 2" xfId="438"/>
    <cellStyle name="40% - Accent6 2 2 2" xfId="439"/>
    <cellStyle name="40% - Accent6 2 2_Annað b. sparifé" xfId="440"/>
    <cellStyle name="40% - Accent6 2 3" xfId="441"/>
    <cellStyle name="40% - Accent6 2_Annað b. sparifé" xfId="442"/>
    <cellStyle name="40% - Accent6 20" xfId="4776"/>
    <cellStyle name="40% - Accent6 20 2" xfId="10644"/>
    <cellStyle name="40% - Accent6 20 2 2" xfId="22373"/>
    <cellStyle name="40% - Accent6 20 2 2 2" xfId="45782"/>
    <cellStyle name="40% - Accent6 20 2 3" xfId="34083"/>
    <cellStyle name="40% - Accent6 20 3" xfId="16539"/>
    <cellStyle name="40% - Accent6 20 3 2" xfId="39948"/>
    <cellStyle name="40% - Accent6 20 4" xfId="28253"/>
    <cellStyle name="40% - Accent6 21" xfId="5942"/>
    <cellStyle name="40% - Accent6 21 2" xfId="11810"/>
    <cellStyle name="40% - Accent6 21 2 2" xfId="23539"/>
    <cellStyle name="40% - Accent6 21 2 2 2" xfId="46948"/>
    <cellStyle name="40% - Accent6 21 2 3" xfId="35249"/>
    <cellStyle name="40% - Accent6 21 3" xfId="17705"/>
    <cellStyle name="40% - Accent6 21 3 2" xfId="41114"/>
    <cellStyle name="40% - Accent6 21 4" xfId="29419"/>
    <cellStyle name="40% - Accent6 22" xfId="7069"/>
    <cellStyle name="40% - Accent6 22 2" xfId="12931"/>
    <cellStyle name="40% - Accent6 22 2 2" xfId="24660"/>
    <cellStyle name="40% - Accent6 22 2 2 2" xfId="48069"/>
    <cellStyle name="40% - Accent6 22 2 3" xfId="36370"/>
    <cellStyle name="40% - Accent6 22 3" xfId="18826"/>
    <cellStyle name="40% - Accent6 22 3 2" xfId="42235"/>
    <cellStyle name="40% - Accent6 22 4" xfId="30540"/>
    <cellStyle name="40% - Accent6 23" xfId="8154"/>
    <cellStyle name="40% - Accent6 23 2" xfId="19915"/>
    <cellStyle name="40% - Accent6 23 2 2" xfId="43324"/>
    <cellStyle name="40% - Accent6 23 3" xfId="31625"/>
    <cellStyle name="40% - Accent6 24" xfId="14081"/>
    <cellStyle name="40% - Accent6 24 2" xfId="37490"/>
    <cellStyle name="40% - Accent6 25" xfId="25795"/>
    <cellStyle name="40% - Accent6 3" xfId="443"/>
    <cellStyle name="40% - Accent6 3 2" xfId="444"/>
    <cellStyle name="40% - Accent6 3_Annað b. sparifé" xfId="445"/>
    <cellStyle name="40% - Accent6 4" xfId="446"/>
    <cellStyle name="40% - Accent6 4 2" xfId="447"/>
    <cellStyle name="40% - Accent6 4 2 2" xfId="448"/>
    <cellStyle name="40% - Accent6 4 2_Annað b. sparifé" xfId="449"/>
    <cellStyle name="40% - Accent6 4 3" xfId="450"/>
    <cellStyle name="40% - Accent6 4_Annað b. sparifé" xfId="451"/>
    <cellStyle name="40% - Accent6 5" xfId="452"/>
    <cellStyle name="40% - Accent6 5 2" xfId="453"/>
    <cellStyle name="40% - Accent6 5_Annað b. sparifé" xfId="454"/>
    <cellStyle name="40% - Accent6 6" xfId="455"/>
    <cellStyle name="40% - Accent6 6 2" xfId="456"/>
    <cellStyle name="40% - Accent6 6_Annað b. sparifé" xfId="457"/>
    <cellStyle name="40% - Accent6 7" xfId="458"/>
    <cellStyle name="40% - Accent6 7 2" xfId="459"/>
    <cellStyle name="40% - Accent6 7_Annað b. sparifé" xfId="460"/>
    <cellStyle name="40% - Accent6 8" xfId="461"/>
    <cellStyle name="40% - Accent6 8 2" xfId="462"/>
    <cellStyle name="40% - Accent6 8_Annað b. sparifé" xfId="463"/>
    <cellStyle name="40% - Accent6 9" xfId="464"/>
    <cellStyle name="40% - Accent6 9 2" xfId="465"/>
    <cellStyle name="40% - Accent6 9_Annað b. sparifé" xfId="466"/>
    <cellStyle name="5 indents" xfId="467"/>
    <cellStyle name="60% - Accent1" xfId="69" builtinId="32" customBuiltin="1"/>
    <cellStyle name="60% - Accent1 2" xfId="468"/>
    <cellStyle name="60% - Accent1 2 2" xfId="469"/>
    <cellStyle name="60% - Accent1 2 2 2" xfId="470"/>
    <cellStyle name="60% - Accent1 2 2_Annað b. sparifé" xfId="471"/>
    <cellStyle name="60% - Accent1 2 3" xfId="472"/>
    <cellStyle name="60% - Accent1 2_Annað b. sparifé" xfId="473"/>
    <cellStyle name="60% - Accent1 3" xfId="474"/>
    <cellStyle name="60% - Accent1 3 2" xfId="475"/>
    <cellStyle name="60% - Accent1 3_Annað b. sparifé" xfId="476"/>
    <cellStyle name="60% - Accent1 4" xfId="477"/>
    <cellStyle name="60% - Accent1 4 2" xfId="478"/>
    <cellStyle name="60% - Accent1 4 2 2" xfId="479"/>
    <cellStyle name="60% - Accent1 4 2_Annað b. sparifé" xfId="480"/>
    <cellStyle name="60% - Accent1 4 3" xfId="481"/>
    <cellStyle name="60% - Accent1 4_Annað b. sparifé" xfId="482"/>
    <cellStyle name="60% - Accent1 5" xfId="483"/>
    <cellStyle name="60% - Accent1 5 2" xfId="484"/>
    <cellStyle name="60% - Accent1 5_Annað b. sparifé" xfId="485"/>
    <cellStyle name="60% - Accent1 6" xfId="486"/>
    <cellStyle name="60% - Accent1 6 2" xfId="487"/>
    <cellStyle name="60% - Accent1 6_Annað b. sparifé" xfId="488"/>
    <cellStyle name="60% - Accent1 7" xfId="489"/>
    <cellStyle name="60% - Accent1 7 2" xfId="490"/>
    <cellStyle name="60% - Accent1 7_Annað b. sparifé" xfId="491"/>
    <cellStyle name="60% - Accent1 8" xfId="492"/>
    <cellStyle name="60% - Accent1 8 2" xfId="493"/>
    <cellStyle name="60% - Accent1 8_Annað b. sparifé" xfId="494"/>
    <cellStyle name="60% - Accent1 9" xfId="495"/>
    <cellStyle name="60% - Accent1 9 2" xfId="496"/>
    <cellStyle name="60% - Accent1 9_Annað b. sparifé" xfId="497"/>
    <cellStyle name="60% - Accent2" xfId="73" builtinId="36" customBuiltin="1"/>
    <cellStyle name="60% - Accent2 2" xfId="498"/>
    <cellStyle name="60% - Accent2 2 2" xfId="499"/>
    <cellStyle name="60% - Accent2 2 2 2" xfId="500"/>
    <cellStyle name="60% - Accent2 2 2_Annað b. sparifé" xfId="501"/>
    <cellStyle name="60% - Accent2 2 3" xfId="502"/>
    <cellStyle name="60% - Accent2 2_Annað b. sparifé" xfId="503"/>
    <cellStyle name="60% - Accent2 3" xfId="504"/>
    <cellStyle name="60% - Accent2 3 2" xfId="505"/>
    <cellStyle name="60% - Accent2 3_Annað b. sparifé" xfId="506"/>
    <cellStyle name="60% - Accent2 4" xfId="507"/>
    <cellStyle name="60% - Accent2 4 2" xfId="508"/>
    <cellStyle name="60% - Accent2 4 2 2" xfId="509"/>
    <cellStyle name="60% - Accent2 4 2_Annað b. sparifé" xfId="510"/>
    <cellStyle name="60% - Accent2 4 3" xfId="511"/>
    <cellStyle name="60% - Accent2 4_Annað b. sparifé" xfId="512"/>
    <cellStyle name="60% - Accent2 5" xfId="513"/>
    <cellStyle name="60% - Accent2 5 2" xfId="514"/>
    <cellStyle name="60% - Accent2 5_Annað b. sparifé" xfId="515"/>
    <cellStyle name="60% - Accent2 6" xfId="516"/>
    <cellStyle name="60% - Accent2 6 2" xfId="517"/>
    <cellStyle name="60% - Accent2 6_Annað b. sparifé" xfId="518"/>
    <cellStyle name="60% - Accent2 7" xfId="519"/>
    <cellStyle name="60% - Accent2 7 2" xfId="520"/>
    <cellStyle name="60% - Accent2 7_Annað b. sparifé" xfId="521"/>
    <cellStyle name="60% - Accent2 8" xfId="522"/>
    <cellStyle name="60% - Accent2 8 2" xfId="523"/>
    <cellStyle name="60% - Accent2 8_Annað b. sparifé" xfId="524"/>
    <cellStyle name="60% - Accent2 9" xfId="525"/>
    <cellStyle name="60% - Accent2 9 2" xfId="526"/>
    <cellStyle name="60% - Accent2 9_Annað b. sparifé" xfId="527"/>
    <cellStyle name="60% - Accent3" xfId="77" builtinId="40" customBuiltin="1"/>
    <cellStyle name="60% - Accent3 2" xfId="528"/>
    <cellStyle name="60% - Accent3 2 2" xfId="529"/>
    <cellStyle name="60% - Accent3 2 2 2" xfId="530"/>
    <cellStyle name="60% - Accent3 2 2_Annað b. sparifé" xfId="531"/>
    <cellStyle name="60% - Accent3 2 3" xfId="532"/>
    <cellStyle name="60% - Accent3 2_Annað b. sparifé" xfId="533"/>
    <cellStyle name="60% - Accent3 3" xfId="534"/>
    <cellStyle name="60% - Accent3 3 2" xfId="535"/>
    <cellStyle name="60% - Accent3 3_Annað b. sparifé" xfId="536"/>
    <cellStyle name="60% - Accent3 4" xfId="537"/>
    <cellStyle name="60% - Accent3 4 2" xfId="538"/>
    <cellStyle name="60% - Accent3 4 2 2" xfId="539"/>
    <cellStyle name="60% - Accent3 4 2_Annað b. sparifé" xfId="540"/>
    <cellStyle name="60% - Accent3 4 3" xfId="541"/>
    <cellStyle name="60% - Accent3 4_Annað b. sparifé" xfId="542"/>
    <cellStyle name="60% - Accent3 5" xfId="543"/>
    <cellStyle name="60% - Accent3 5 2" xfId="544"/>
    <cellStyle name="60% - Accent3 5_Annað b. sparifé" xfId="545"/>
    <cellStyle name="60% - Accent3 6" xfId="546"/>
    <cellStyle name="60% - Accent3 6 2" xfId="547"/>
    <cellStyle name="60% - Accent3 6_Annað b. sparifé" xfId="548"/>
    <cellStyle name="60% - Accent3 7" xfId="549"/>
    <cellStyle name="60% - Accent3 7 2" xfId="550"/>
    <cellStyle name="60% - Accent3 7_Annað b. sparifé" xfId="551"/>
    <cellStyle name="60% - Accent3 8" xfId="552"/>
    <cellStyle name="60% - Accent3 8 2" xfId="553"/>
    <cellStyle name="60% - Accent3 8_Annað b. sparifé" xfId="554"/>
    <cellStyle name="60% - Accent3 9" xfId="555"/>
    <cellStyle name="60% - Accent3 9 2" xfId="556"/>
    <cellStyle name="60% - Accent3 9_Annað b. sparifé" xfId="557"/>
    <cellStyle name="60% - Accent4" xfId="81" builtinId="44" customBuiltin="1"/>
    <cellStyle name="60% - Accent4 2" xfId="558"/>
    <cellStyle name="60% - Accent4 2 2" xfId="559"/>
    <cellStyle name="60% - Accent4 2 2 2" xfId="560"/>
    <cellStyle name="60% - Accent4 2 2_Annað b. sparifé" xfId="561"/>
    <cellStyle name="60% - Accent4 2 3" xfId="562"/>
    <cellStyle name="60% - Accent4 2_Annað b. sparifé" xfId="563"/>
    <cellStyle name="60% - Accent4 3" xfId="564"/>
    <cellStyle name="60% - Accent4 3 2" xfId="565"/>
    <cellStyle name="60% - Accent4 3_Annað b. sparifé" xfId="566"/>
    <cellStyle name="60% - Accent4 4" xfId="567"/>
    <cellStyle name="60% - Accent4 4 2" xfId="568"/>
    <cellStyle name="60% - Accent4 4 2 2" xfId="569"/>
    <cellStyle name="60% - Accent4 4 2_Annað b. sparifé" xfId="570"/>
    <cellStyle name="60% - Accent4 4 3" xfId="571"/>
    <cellStyle name="60% - Accent4 4_Annað b. sparifé" xfId="572"/>
    <cellStyle name="60% - Accent4 5" xfId="573"/>
    <cellStyle name="60% - Accent4 5 2" xfId="574"/>
    <cellStyle name="60% - Accent4 5_Annað b. sparifé" xfId="575"/>
    <cellStyle name="60% - Accent4 6" xfId="576"/>
    <cellStyle name="60% - Accent4 6 2" xfId="577"/>
    <cellStyle name="60% - Accent4 6_Annað b. sparifé" xfId="578"/>
    <cellStyle name="60% - Accent4 7" xfId="579"/>
    <cellStyle name="60% - Accent4 7 2" xfId="580"/>
    <cellStyle name="60% - Accent4 7_Annað b. sparifé" xfId="581"/>
    <cellStyle name="60% - Accent4 8" xfId="582"/>
    <cellStyle name="60% - Accent4 8 2" xfId="583"/>
    <cellStyle name="60% - Accent4 8_Annað b. sparifé" xfId="584"/>
    <cellStyle name="60% - Accent4 9" xfId="585"/>
    <cellStyle name="60% - Accent4 9 2" xfId="586"/>
    <cellStyle name="60% - Accent4 9_Annað b. sparifé" xfId="587"/>
    <cellStyle name="60% - Accent5" xfId="85" builtinId="48" customBuiltin="1"/>
    <cellStyle name="60% - Accent5 2" xfId="588"/>
    <cellStyle name="60% - Accent5 2 2" xfId="589"/>
    <cellStyle name="60% - Accent5 2 2 2" xfId="590"/>
    <cellStyle name="60% - Accent5 2 2_Annað b. sparifé" xfId="591"/>
    <cellStyle name="60% - Accent5 2 3" xfId="592"/>
    <cellStyle name="60% - Accent5 2_Annað b. sparifé" xfId="593"/>
    <cellStyle name="60% - Accent5 3" xfId="594"/>
    <cellStyle name="60% - Accent5 3 2" xfId="595"/>
    <cellStyle name="60% - Accent5 3_Annað b. sparifé" xfId="596"/>
    <cellStyle name="60% - Accent5 4" xfId="597"/>
    <cellStyle name="60% - Accent5 4 2" xfId="598"/>
    <cellStyle name="60% - Accent5 4 2 2" xfId="599"/>
    <cellStyle name="60% - Accent5 4 2_Annað b. sparifé" xfId="600"/>
    <cellStyle name="60% - Accent5 4 3" xfId="601"/>
    <cellStyle name="60% - Accent5 4_Annað b. sparifé" xfId="602"/>
    <cellStyle name="60% - Accent5 5" xfId="603"/>
    <cellStyle name="60% - Accent5 5 2" xfId="604"/>
    <cellStyle name="60% - Accent5 5_Annað b. sparifé" xfId="605"/>
    <cellStyle name="60% - Accent5 6" xfId="606"/>
    <cellStyle name="60% - Accent5 6 2" xfId="607"/>
    <cellStyle name="60% - Accent5 6_Annað b. sparifé" xfId="608"/>
    <cellStyle name="60% - Accent5 7" xfId="609"/>
    <cellStyle name="60% - Accent5 7 2" xfId="610"/>
    <cellStyle name="60% - Accent5 7_Annað b. sparifé" xfId="611"/>
    <cellStyle name="60% - Accent5 8" xfId="612"/>
    <cellStyle name="60% - Accent5 8 2" xfId="613"/>
    <cellStyle name="60% - Accent5 8_Annað b. sparifé" xfId="614"/>
    <cellStyle name="60% - Accent5 9" xfId="615"/>
    <cellStyle name="60% - Accent5 9 2" xfId="616"/>
    <cellStyle name="60% - Accent5 9_Annað b. sparifé" xfId="617"/>
    <cellStyle name="60% - Accent6" xfId="89" builtinId="52" customBuiltin="1"/>
    <cellStyle name="60% - Accent6 2" xfId="618"/>
    <cellStyle name="60% - Accent6 2 2" xfId="619"/>
    <cellStyle name="60% - Accent6 2 2 2" xfId="620"/>
    <cellStyle name="60% - Accent6 2 2_Annað b. sparifé" xfId="621"/>
    <cellStyle name="60% - Accent6 2 3" xfId="622"/>
    <cellStyle name="60% - Accent6 2_Annað b. sparifé" xfId="623"/>
    <cellStyle name="60% - Accent6 3" xfId="624"/>
    <cellStyle name="60% - Accent6 3 2" xfId="625"/>
    <cellStyle name="60% - Accent6 3_Annað b. sparifé" xfId="626"/>
    <cellStyle name="60% - Accent6 4" xfId="627"/>
    <cellStyle name="60% - Accent6 4 2" xfId="628"/>
    <cellStyle name="60% - Accent6 4 2 2" xfId="629"/>
    <cellStyle name="60% - Accent6 4 2_Annað b. sparifé" xfId="630"/>
    <cellStyle name="60% - Accent6 4 3" xfId="631"/>
    <cellStyle name="60% - Accent6 4_Annað b. sparifé" xfId="632"/>
    <cellStyle name="60% - Accent6 5" xfId="633"/>
    <cellStyle name="60% - Accent6 5 2" xfId="634"/>
    <cellStyle name="60% - Accent6 5_Annað b. sparifé" xfId="635"/>
    <cellStyle name="60% - Accent6 6" xfId="636"/>
    <cellStyle name="60% - Accent6 6 2" xfId="637"/>
    <cellStyle name="60% - Accent6 6_Annað b. sparifé" xfId="638"/>
    <cellStyle name="60% - Accent6 7" xfId="639"/>
    <cellStyle name="60% - Accent6 7 2" xfId="640"/>
    <cellStyle name="60% - Accent6 7_Annað b. sparifé" xfId="641"/>
    <cellStyle name="60% - Accent6 8" xfId="642"/>
    <cellStyle name="60% - Accent6 8 2" xfId="643"/>
    <cellStyle name="60% - Accent6 8_Annað b. sparifé" xfId="644"/>
    <cellStyle name="60% - Accent6 9" xfId="645"/>
    <cellStyle name="60% - Accent6 9 2" xfId="646"/>
    <cellStyle name="60% - Accent6 9_Annað b. sparifé" xfId="647"/>
    <cellStyle name="Accent1" xfId="66" builtinId="29" customBuiltin="1"/>
    <cellStyle name="Accent1 2" xfId="648"/>
    <cellStyle name="Accent1 2 2" xfId="649"/>
    <cellStyle name="Accent1 2 2 2" xfId="650"/>
    <cellStyle name="Accent1 2 2_Annað b. sparifé" xfId="651"/>
    <cellStyle name="Accent1 2 3" xfId="652"/>
    <cellStyle name="Accent1 2_Annað b. sparifé" xfId="653"/>
    <cellStyle name="Accent1 3" xfId="654"/>
    <cellStyle name="Accent1 3 2" xfId="655"/>
    <cellStyle name="Accent1 3_Annað b. sparifé" xfId="656"/>
    <cellStyle name="Accent1 4" xfId="657"/>
    <cellStyle name="Accent1 4 2" xfId="658"/>
    <cellStyle name="Accent1 4 2 2" xfId="659"/>
    <cellStyle name="Accent1 4 2_Annað b. sparifé" xfId="660"/>
    <cellStyle name="Accent1 4 3" xfId="661"/>
    <cellStyle name="Accent1 4_Annað b. sparifé" xfId="662"/>
    <cellStyle name="Accent1 5" xfId="663"/>
    <cellStyle name="Accent1 5 2" xfId="664"/>
    <cellStyle name="Accent1 5_Annað b. sparifé" xfId="665"/>
    <cellStyle name="Accent1 6" xfId="666"/>
    <cellStyle name="Accent1 6 2" xfId="667"/>
    <cellStyle name="Accent1 6_Annað b. sparifé" xfId="668"/>
    <cellStyle name="Accent1 7" xfId="669"/>
    <cellStyle name="Accent1 7 2" xfId="670"/>
    <cellStyle name="Accent1 7_Annað b. sparifé" xfId="671"/>
    <cellStyle name="Accent1 8" xfId="672"/>
    <cellStyle name="Accent1 8 2" xfId="673"/>
    <cellStyle name="Accent1 8_Annað b. sparifé" xfId="674"/>
    <cellStyle name="Accent1 9" xfId="675"/>
    <cellStyle name="Accent1 9 2" xfId="676"/>
    <cellStyle name="Accent1 9_Annað b. sparifé" xfId="677"/>
    <cellStyle name="Accent2" xfId="70" builtinId="33" customBuiltin="1"/>
    <cellStyle name="Accent2 2" xfId="678"/>
    <cellStyle name="Accent2 2 2" xfId="679"/>
    <cellStyle name="Accent2 2 2 2" xfId="680"/>
    <cellStyle name="Accent2 2 2_Annað b. sparifé" xfId="681"/>
    <cellStyle name="Accent2 2 3" xfId="682"/>
    <cellStyle name="Accent2 2_Annað b. sparifé" xfId="683"/>
    <cellStyle name="Accent2 3" xfId="684"/>
    <cellStyle name="Accent2 3 2" xfId="685"/>
    <cellStyle name="Accent2 3_Annað b. sparifé" xfId="686"/>
    <cellStyle name="Accent2 4" xfId="687"/>
    <cellStyle name="Accent2 4 2" xfId="688"/>
    <cellStyle name="Accent2 4 2 2" xfId="689"/>
    <cellStyle name="Accent2 4 2_Annað b. sparifé" xfId="690"/>
    <cellStyle name="Accent2 4 3" xfId="691"/>
    <cellStyle name="Accent2 4_Annað b. sparifé" xfId="692"/>
    <cellStyle name="Accent2 5" xfId="693"/>
    <cellStyle name="Accent2 5 2" xfId="694"/>
    <cellStyle name="Accent2 5_Annað b. sparifé" xfId="695"/>
    <cellStyle name="Accent2 6" xfId="696"/>
    <cellStyle name="Accent2 6 2" xfId="697"/>
    <cellStyle name="Accent2 6_Annað b. sparifé" xfId="698"/>
    <cellStyle name="Accent2 7" xfId="699"/>
    <cellStyle name="Accent2 7 2" xfId="700"/>
    <cellStyle name="Accent2 7_Annað b. sparifé" xfId="701"/>
    <cellStyle name="Accent2 8" xfId="702"/>
    <cellStyle name="Accent2 8 2" xfId="703"/>
    <cellStyle name="Accent2 8_Annað b. sparifé" xfId="704"/>
    <cellStyle name="Accent2 9" xfId="705"/>
    <cellStyle name="Accent2 9 2" xfId="706"/>
    <cellStyle name="Accent2 9_Annað b. sparifé" xfId="707"/>
    <cellStyle name="Accent3" xfId="74" builtinId="37" customBuiltin="1"/>
    <cellStyle name="Accent3 2" xfId="708"/>
    <cellStyle name="Accent3 2 2" xfId="709"/>
    <cellStyle name="Accent3 2 2 2" xfId="710"/>
    <cellStyle name="Accent3 2 2_Annað b. sparifé" xfId="711"/>
    <cellStyle name="Accent3 2 3" xfId="712"/>
    <cellStyle name="Accent3 2_Annað b. sparifé" xfId="713"/>
    <cellStyle name="Accent3 3" xfId="714"/>
    <cellStyle name="Accent3 3 2" xfId="715"/>
    <cellStyle name="Accent3 3_Annað b. sparifé" xfId="716"/>
    <cellStyle name="Accent3 4" xfId="717"/>
    <cellStyle name="Accent3 4 2" xfId="718"/>
    <cellStyle name="Accent3 4 2 2" xfId="719"/>
    <cellStyle name="Accent3 4 2_Annað b. sparifé" xfId="720"/>
    <cellStyle name="Accent3 4 3" xfId="721"/>
    <cellStyle name="Accent3 4_Annað b. sparifé" xfId="722"/>
    <cellStyle name="Accent3 5" xfId="723"/>
    <cellStyle name="Accent3 5 2" xfId="724"/>
    <cellStyle name="Accent3 5_Annað b. sparifé" xfId="725"/>
    <cellStyle name="Accent3 6" xfId="726"/>
    <cellStyle name="Accent3 6 2" xfId="727"/>
    <cellStyle name="Accent3 6_Annað b. sparifé" xfId="728"/>
    <cellStyle name="Accent3 7" xfId="729"/>
    <cellStyle name="Accent3 7 2" xfId="730"/>
    <cellStyle name="Accent3 7_Annað b. sparifé" xfId="731"/>
    <cellStyle name="Accent3 8" xfId="732"/>
    <cellStyle name="Accent3 8 2" xfId="733"/>
    <cellStyle name="Accent3 8_Annað b. sparifé" xfId="734"/>
    <cellStyle name="Accent3 9" xfId="735"/>
    <cellStyle name="Accent3 9 2" xfId="736"/>
    <cellStyle name="Accent3 9_Annað b. sparifé" xfId="737"/>
    <cellStyle name="Accent4" xfId="78" builtinId="41" customBuiltin="1"/>
    <cellStyle name="Accent4 2" xfId="738"/>
    <cellStyle name="Accent4 2 2" xfId="739"/>
    <cellStyle name="Accent4 2 2 2" xfId="740"/>
    <cellStyle name="Accent4 2 2_Annað b. sparifé" xfId="741"/>
    <cellStyle name="Accent4 2 3" xfId="742"/>
    <cellStyle name="Accent4 2_Annað b. sparifé" xfId="743"/>
    <cellStyle name="Accent4 3" xfId="744"/>
    <cellStyle name="Accent4 3 2" xfId="745"/>
    <cellStyle name="Accent4 3_Annað b. sparifé" xfId="746"/>
    <cellStyle name="Accent4 4" xfId="747"/>
    <cellStyle name="Accent4 4 2" xfId="748"/>
    <cellStyle name="Accent4 4 2 2" xfId="749"/>
    <cellStyle name="Accent4 4 2_Annað b. sparifé" xfId="750"/>
    <cellStyle name="Accent4 4 3" xfId="751"/>
    <cellStyle name="Accent4 4_Annað b. sparifé" xfId="752"/>
    <cellStyle name="Accent4 5" xfId="753"/>
    <cellStyle name="Accent4 5 2" xfId="754"/>
    <cellStyle name="Accent4 5_Annað b. sparifé" xfId="755"/>
    <cellStyle name="Accent4 6" xfId="756"/>
    <cellStyle name="Accent4 6 2" xfId="757"/>
    <cellStyle name="Accent4 6_Annað b. sparifé" xfId="758"/>
    <cellStyle name="Accent4 7" xfId="759"/>
    <cellStyle name="Accent4 7 2" xfId="760"/>
    <cellStyle name="Accent4 7_Annað b. sparifé" xfId="761"/>
    <cellStyle name="Accent4 8" xfId="762"/>
    <cellStyle name="Accent4 8 2" xfId="763"/>
    <cellStyle name="Accent4 8_Annað b. sparifé" xfId="764"/>
    <cellStyle name="Accent4 9" xfId="765"/>
    <cellStyle name="Accent4 9 2" xfId="766"/>
    <cellStyle name="Accent4 9_Annað b. sparifé" xfId="767"/>
    <cellStyle name="Accent5" xfId="82" builtinId="45" customBuiltin="1"/>
    <cellStyle name="Accent5 2" xfId="768"/>
    <cellStyle name="Accent5 2 2" xfId="769"/>
    <cellStyle name="Accent5 2 2 2" xfId="770"/>
    <cellStyle name="Accent5 2 2_Annað b. sparifé" xfId="771"/>
    <cellStyle name="Accent5 2 3" xfId="772"/>
    <cellStyle name="Accent5 2_Annað b. sparifé" xfId="773"/>
    <cellStyle name="Accent5 3" xfId="774"/>
    <cellStyle name="Accent5 3 2" xfId="775"/>
    <cellStyle name="Accent5 3_Annað b. sparifé" xfId="776"/>
    <cellStyle name="Accent5 4" xfId="777"/>
    <cellStyle name="Accent5 4 2" xfId="778"/>
    <cellStyle name="Accent5 4 2 2" xfId="779"/>
    <cellStyle name="Accent5 4 2_Annað b. sparifé" xfId="780"/>
    <cellStyle name="Accent5 4 3" xfId="781"/>
    <cellStyle name="Accent5 4_Annað b. sparifé" xfId="782"/>
    <cellStyle name="Accent5 5" xfId="783"/>
    <cellStyle name="Accent5 5 2" xfId="784"/>
    <cellStyle name="Accent5 5_Annað b. sparifé" xfId="785"/>
    <cellStyle name="Accent5 6" xfId="786"/>
    <cellStyle name="Accent5 6 2" xfId="787"/>
    <cellStyle name="Accent5 6_Annað b. sparifé" xfId="788"/>
    <cellStyle name="Accent5 7" xfId="789"/>
    <cellStyle name="Accent5 7 2" xfId="790"/>
    <cellStyle name="Accent5 7_Annað b. sparifé" xfId="791"/>
    <cellStyle name="Accent5 8" xfId="792"/>
    <cellStyle name="Accent5 8 2" xfId="793"/>
    <cellStyle name="Accent5 8_Annað b. sparifé" xfId="794"/>
    <cellStyle name="Accent5 9" xfId="795"/>
    <cellStyle name="Accent5 9 2" xfId="796"/>
    <cellStyle name="Accent5 9_Annað b. sparifé" xfId="797"/>
    <cellStyle name="Accent6" xfId="86" builtinId="49" customBuiltin="1"/>
    <cellStyle name="Accent6 2" xfId="798"/>
    <cellStyle name="Accent6 2 2" xfId="799"/>
    <cellStyle name="Accent6 2 2 2" xfId="800"/>
    <cellStyle name="Accent6 2 2_Annað b. sparifé" xfId="801"/>
    <cellStyle name="Accent6 2 3" xfId="802"/>
    <cellStyle name="Accent6 2_Annað b. sparifé" xfId="803"/>
    <cellStyle name="Accent6 3" xfId="804"/>
    <cellStyle name="Accent6 3 2" xfId="805"/>
    <cellStyle name="Accent6 3_Annað b. sparifé" xfId="806"/>
    <cellStyle name="Accent6 4" xfId="807"/>
    <cellStyle name="Accent6 4 2" xfId="808"/>
    <cellStyle name="Accent6 4 2 2" xfId="809"/>
    <cellStyle name="Accent6 4 2_Annað b. sparifé" xfId="810"/>
    <cellStyle name="Accent6 4 3" xfId="811"/>
    <cellStyle name="Accent6 4_Annað b. sparifé" xfId="812"/>
    <cellStyle name="Accent6 5" xfId="813"/>
    <cellStyle name="Accent6 5 2" xfId="814"/>
    <cellStyle name="Accent6 5_Annað b. sparifé" xfId="815"/>
    <cellStyle name="Accent6 6" xfId="816"/>
    <cellStyle name="Accent6 6 2" xfId="817"/>
    <cellStyle name="Accent6 6_Annað b. sparifé" xfId="818"/>
    <cellStyle name="Accent6 7" xfId="819"/>
    <cellStyle name="Accent6 7 2" xfId="820"/>
    <cellStyle name="Accent6 7_Annað b. sparifé" xfId="821"/>
    <cellStyle name="Accent6 8" xfId="822"/>
    <cellStyle name="Accent6 8 2" xfId="823"/>
    <cellStyle name="Accent6 8_Annað b. sparifé" xfId="824"/>
    <cellStyle name="Accent6 9" xfId="825"/>
    <cellStyle name="Accent6 9 2" xfId="826"/>
    <cellStyle name="Accent6 9_Annað b. sparifé" xfId="827"/>
    <cellStyle name="ÅëÈ­ [0]_´ë¿ìÃâÇÏ¿äÃ» " xfId="828"/>
    <cellStyle name="ÅëÈ­_´ë¿ìÃâÇÏ¿äÃ» " xfId="829"/>
    <cellStyle name="ÄÞ¸¶ [0]_´ë¿ìÃâÇÏ¿äÃ» " xfId="830"/>
    <cellStyle name="ÄÞ¸¶_´ë¿ìÃâÇÏ¿äÃ» " xfId="831"/>
    <cellStyle name="Bad" xfId="56" builtinId="27" customBuiltin="1"/>
    <cellStyle name="Bad 2" xfId="832"/>
    <cellStyle name="Bad 2 2" xfId="833"/>
    <cellStyle name="Bad 2 2 2" xfId="834"/>
    <cellStyle name="Bad 2 2_Annað b. sparifé" xfId="835"/>
    <cellStyle name="Bad 2 3" xfId="836"/>
    <cellStyle name="Bad 2_Annað b. sparifé" xfId="837"/>
    <cellStyle name="Bad 3" xfId="838"/>
    <cellStyle name="Bad 3 2" xfId="839"/>
    <cellStyle name="Bad 3_Annað b. sparifé" xfId="840"/>
    <cellStyle name="Bad 4" xfId="841"/>
    <cellStyle name="Bad 4 2" xfId="842"/>
    <cellStyle name="Bad 4 2 2" xfId="843"/>
    <cellStyle name="Bad 4 2_Annað b. sparifé" xfId="844"/>
    <cellStyle name="Bad 4 3" xfId="845"/>
    <cellStyle name="Bad 4_Annað b. sparifé" xfId="846"/>
    <cellStyle name="Bad 5" xfId="847"/>
    <cellStyle name="Bad 5 2" xfId="848"/>
    <cellStyle name="Bad 5_Annað b. sparifé" xfId="849"/>
    <cellStyle name="Bad 6" xfId="850"/>
    <cellStyle name="Bad 6 2" xfId="851"/>
    <cellStyle name="Bad 6_Annað b. sparifé" xfId="852"/>
    <cellStyle name="Bad 7" xfId="853"/>
    <cellStyle name="Bad 7 2" xfId="854"/>
    <cellStyle name="Bad 7_Annað b. sparifé" xfId="855"/>
    <cellStyle name="Bad 8" xfId="856"/>
    <cellStyle name="Bad 8 2" xfId="857"/>
    <cellStyle name="Bad 8_Annað b. sparifé" xfId="858"/>
    <cellStyle name="Bad 9" xfId="859"/>
    <cellStyle name="Bad 9 2" xfId="860"/>
    <cellStyle name="Bad 9_Annað b. sparifé" xfId="861"/>
    <cellStyle name="Ç¥ÁØ_´ë¿ìÃâÇÏ¿äÃ» " xfId="862"/>
    <cellStyle name="Calc Currency (0)" xfId="863"/>
    <cellStyle name="Calc Currency (2)" xfId="864"/>
    <cellStyle name="Calc Percent (0)" xfId="865"/>
    <cellStyle name="Calc Percent (1)" xfId="866"/>
    <cellStyle name="Calc Percent (2)" xfId="867"/>
    <cellStyle name="Calc Units (0)" xfId="868"/>
    <cellStyle name="Calc Units (1)" xfId="869"/>
    <cellStyle name="Calc Units (2)" xfId="870"/>
    <cellStyle name="Calculation" xfId="60" builtinId="22" customBuiltin="1"/>
    <cellStyle name="Calculation 2" xfId="871"/>
    <cellStyle name="Calculation 2 2" xfId="872"/>
    <cellStyle name="Calculation 2 2 2" xfId="873"/>
    <cellStyle name="Calculation 2 2_Annað b. sparifé" xfId="874"/>
    <cellStyle name="Calculation 2 3" xfId="875"/>
    <cellStyle name="Calculation 2_Annað b. sparifé" xfId="876"/>
    <cellStyle name="Calculation 3" xfId="877"/>
    <cellStyle name="Calculation 3 2" xfId="878"/>
    <cellStyle name="Calculation 3_Annað b. sparifé" xfId="879"/>
    <cellStyle name="Calculation 4" xfId="880"/>
    <cellStyle name="Calculation 4 2" xfId="881"/>
    <cellStyle name="Calculation 4 2 2" xfId="882"/>
    <cellStyle name="Calculation 4 2_Annað b. sparifé" xfId="883"/>
    <cellStyle name="Calculation 4 3" xfId="884"/>
    <cellStyle name="Calculation 4_Annað b. sparifé" xfId="885"/>
    <cellStyle name="Calculation 5" xfId="886"/>
    <cellStyle name="Calculation 5 2" xfId="887"/>
    <cellStyle name="Calculation 5_Annað b. sparifé" xfId="888"/>
    <cellStyle name="Calculation 6" xfId="889"/>
    <cellStyle name="Calculation 6 2" xfId="890"/>
    <cellStyle name="Calculation 6_Annað b. sparifé" xfId="891"/>
    <cellStyle name="Calculation 7" xfId="892"/>
    <cellStyle name="Calculation 7 2" xfId="893"/>
    <cellStyle name="Calculation 7_Annað b. sparifé" xfId="894"/>
    <cellStyle name="Calculation 8" xfId="895"/>
    <cellStyle name="Calculation 8 2" xfId="896"/>
    <cellStyle name="Calculation 8_Annað b. sparifé" xfId="897"/>
    <cellStyle name="Calculation 9" xfId="898"/>
    <cellStyle name="Calculation 9 2" xfId="899"/>
    <cellStyle name="Calculation 9_Annað b. sparifé" xfId="900"/>
    <cellStyle name="CalcҐCurrency (0)_laroux" xfId="901"/>
    <cellStyle name="Check Cell" xfId="62" builtinId="23" customBuiltin="1"/>
    <cellStyle name="Check Cell 2" xfId="902"/>
    <cellStyle name="Check Cell 2 2" xfId="903"/>
    <cellStyle name="Check Cell 2 2 2" xfId="904"/>
    <cellStyle name="Check Cell 2 2_Annað b. sparifé" xfId="905"/>
    <cellStyle name="Check Cell 2 3" xfId="906"/>
    <cellStyle name="Check Cell 2_Annað b. sparifé" xfId="907"/>
    <cellStyle name="Check Cell 3" xfId="908"/>
    <cellStyle name="Check Cell 3 2" xfId="909"/>
    <cellStyle name="Check Cell 3_Annað b. sparifé" xfId="910"/>
    <cellStyle name="Check Cell 4" xfId="911"/>
    <cellStyle name="Check Cell 4 2" xfId="912"/>
    <cellStyle name="Check Cell 4 2 2" xfId="913"/>
    <cellStyle name="Check Cell 4 2_Annað b. sparifé" xfId="914"/>
    <cellStyle name="Check Cell 4 3" xfId="915"/>
    <cellStyle name="Check Cell 4_Annað b. sparifé" xfId="916"/>
    <cellStyle name="Check Cell 5" xfId="917"/>
    <cellStyle name="Check Cell 5 2" xfId="918"/>
    <cellStyle name="Check Cell 5_Annað b. sparifé" xfId="919"/>
    <cellStyle name="Check Cell 6" xfId="920"/>
    <cellStyle name="Check Cell 6 2" xfId="921"/>
    <cellStyle name="Check Cell 6_Annað b. sparifé" xfId="922"/>
    <cellStyle name="Check Cell 7" xfId="923"/>
    <cellStyle name="Check Cell 7 2" xfId="924"/>
    <cellStyle name="Check Cell 7_Annað b. sparifé" xfId="925"/>
    <cellStyle name="Check Cell 8" xfId="926"/>
    <cellStyle name="Check Cell 8 2" xfId="927"/>
    <cellStyle name="Check Cell 8_Annað b. sparifé" xfId="928"/>
    <cellStyle name="Check Cell 9" xfId="929"/>
    <cellStyle name="Check Cell 9 2" xfId="930"/>
    <cellStyle name="Check Cell 9_Annað b. sparifé" xfId="931"/>
    <cellStyle name="clsAltData" xfId="932"/>
    <cellStyle name="clsAltMRVData" xfId="933"/>
    <cellStyle name="clsBlank" xfId="934"/>
    <cellStyle name="clsBlank 2" xfId="935"/>
    <cellStyle name="clsBlank 3" xfId="936"/>
    <cellStyle name="clsColumnHeader" xfId="937"/>
    <cellStyle name="clsData" xfId="938"/>
    <cellStyle name="clsDefault" xfId="939"/>
    <cellStyle name="clsDefault 2" xfId="940"/>
    <cellStyle name="clsDefault 3" xfId="941"/>
    <cellStyle name="clsFooter" xfId="942"/>
    <cellStyle name="clsIndexTableTitle" xfId="943"/>
    <cellStyle name="clsMRVData" xfId="944"/>
    <cellStyle name="clsReportFooter" xfId="945"/>
    <cellStyle name="clsReportHeader" xfId="946"/>
    <cellStyle name="clsRowHeader" xfId="947"/>
    <cellStyle name="clsScale" xfId="948"/>
    <cellStyle name="clsSection" xfId="949"/>
    <cellStyle name="Comma [0] 2" xfId="24"/>
    <cellStyle name="Comma [0] 2 2" xfId="49208"/>
    <cellStyle name="Comma [00]" xfId="950"/>
    <cellStyle name="Comma 10" xfId="45"/>
    <cellStyle name="Comma 10 2" xfId="952"/>
    <cellStyle name="Comma 10 3" xfId="49247"/>
    <cellStyle name="Comma 10 4" xfId="951"/>
    <cellStyle name="Comma 10 5" xfId="49261"/>
    <cellStyle name="Comma 11" xfId="44"/>
    <cellStyle name="Comma 11 2" xfId="49246"/>
    <cellStyle name="Comma 11 3" xfId="6968"/>
    <cellStyle name="Comma 11 4" xfId="49264"/>
    <cellStyle name="Comma 12" xfId="43"/>
    <cellStyle name="Comma 12 2" xfId="49245"/>
    <cellStyle name="Comma 12 3" xfId="6969"/>
    <cellStyle name="Comma 12 4" xfId="49263"/>
    <cellStyle name="Comma 13" xfId="47"/>
    <cellStyle name="Comma 13 2" xfId="49249"/>
    <cellStyle name="Comma 13 3" xfId="6972"/>
    <cellStyle name="Comma 13 4" xfId="49265"/>
    <cellStyle name="Comma 14" xfId="46"/>
    <cellStyle name="Comma 14 2" xfId="49248"/>
    <cellStyle name="Comma 14 3" xfId="6967"/>
    <cellStyle name="Comma 15" xfId="48"/>
    <cellStyle name="Comma 15 2" xfId="49250"/>
    <cellStyle name="Comma 15 3" xfId="6973"/>
    <cellStyle name="Comma 16" xfId="49266"/>
    <cellStyle name="Comma 17" xfId="49267"/>
    <cellStyle name="Comma 18" xfId="49268"/>
    <cellStyle name="Comma 19" xfId="49270"/>
    <cellStyle name="Comma 2" xfId="4"/>
    <cellStyle name="Comma 2 2" xfId="8"/>
    <cellStyle name="Comma 2 2 2" xfId="49200"/>
    <cellStyle name="Comma 2 2 3" xfId="49223"/>
    <cellStyle name="Comma 2 2 4" xfId="954"/>
    <cellStyle name="Comma 2 3" xfId="33"/>
    <cellStyle name="Comma 2 3 2" xfId="49235"/>
    <cellStyle name="Comma 2 3 3" xfId="955"/>
    <cellStyle name="Comma 2 4" xfId="37"/>
    <cellStyle name="Comma 2 4 2" xfId="49239"/>
    <cellStyle name="Comma 2 4 3" xfId="49213"/>
    <cellStyle name="Comma 2 5" xfId="49220"/>
    <cellStyle name="Comma 2 6" xfId="953"/>
    <cellStyle name="Comma 20" xfId="49271"/>
    <cellStyle name="Comma 21" xfId="49272"/>
    <cellStyle name="Comma 22" xfId="49273"/>
    <cellStyle name="Comma 23" xfId="49274"/>
    <cellStyle name="Comma 24" xfId="49275"/>
    <cellStyle name="Comma 25" xfId="49276"/>
    <cellStyle name="Comma 26" xfId="49277"/>
    <cellStyle name="Comma 27" xfId="49278"/>
    <cellStyle name="Comma 28" xfId="49279"/>
    <cellStyle name="Comma 29" xfId="49280"/>
    <cellStyle name="Comma 3" xfId="5"/>
    <cellStyle name="Comma 3 2" xfId="9"/>
    <cellStyle name="Comma 3 2 2" xfId="49224"/>
    <cellStyle name="Comma 3 2 3" xfId="6971"/>
    <cellStyle name="Comma 3 3" xfId="34"/>
    <cellStyle name="Comma 3 3 2" xfId="49236"/>
    <cellStyle name="Comma 3 3 3" xfId="49210"/>
    <cellStyle name="Comma 3 4" xfId="38"/>
    <cellStyle name="Comma 3 4 2" xfId="49240"/>
    <cellStyle name="Comma 3 4 3" xfId="49214"/>
    <cellStyle name="Comma 3 5" xfId="49221"/>
    <cellStyle name="Comma 3 6" xfId="956"/>
    <cellStyle name="Comma 30" xfId="49281"/>
    <cellStyle name="Comma 31" xfId="49282"/>
    <cellStyle name="Comma 32" xfId="49283"/>
    <cellStyle name="Comma 33" xfId="49284"/>
    <cellStyle name="Comma 34" xfId="49285"/>
    <cellStyle name="Comma 35" xfId="49286"/>
    <cellStyle name="Comma 36" xfId="49287"/>
    <cellStyle name="Comma 37" xfId="49288"/>
    <cellStyle name="Comma 38" xfId="49289"/>
    <cellStyle name="Comma 39" xfId="49290"/>
    <cellStyle name="Comma 4" xfId="32"/>
    <cellStyle name="Comma 4 2" xfId="958"/>
    <cellStyle name="Comma 4 3" xfId="49209"/>
    <cellStyle name="Comma 4 4" xfId="49234"/>
    <cellStyle name="Comma 4 5" xfId="957"/>
    <cellStyle name="Comma 40" xfId="49291"/>
    <cellStyle name="Comma 41" xfId="49292"/>
    <cellStyle name="Comma 42" xfId="49269"/>
    <cellStyle name="Comma 43" xfId="49293"/>
    <cellStyle name="Comma 44" xfId="49295"/>
    <cellStyle name="Comma 45" xfId="49294"/>
    <cellStyle name="Comma 46" xfId="49296"/>
    <cellStyle name="Comma 47" xfId="49297"/>
    <cellStyle name="Comma 48" xfId="49298"/>
    <cellStyle name="Comma 49" xfId="49299"/>
    <cellStyle name="Comma 5" xfId="35"/>
    <cellStyle name="Comma 5 2" xfId="49211"/>
    <cellStyle name="Comma 5 3" xfId="49237"/>
    <cellStyle name="Comma 5 4" xfId="959"/>
    <cellStyle name="Comma 50" xfId="49300"/>
    <cellStyle name="Comma 51" xfId="49301"/>
    <cellStyle name="Comma 52" xfId="49302"/>
    <cellStyle name="Comma 53" xfId="49303"/>
    <cellStyle name="Comma 6" xfId="39"/>
    <cellStyle name="Comma 6 2" xfId="961"/>
    <cellStyle name="Comma 6 3" xfId="49241"/>
    <cellStyle name="Comma 6 4" xfId="960"/>
    <cellStyle name="Comma 7" xfId="40"/>
    <cellStyle name="Comma 7 2" xfId="49215"/>
    <cellStyle name="Comma 7 3" xfId="49242"/>
    <cellStyle name="Comma 7 4" xfId="962"/>
    <cellStyle name="Comma 8" xfId="36"/>
    <cellStyle name="Comma 8 2" xfId="49212"/>
    <cellStyle name="Comma 8 3" xfId="49238"/>
    <cellStyle name="Comma 8 4" xfId="963"/>
    <cellStyle name="Comma 9" xfId="41"/>
    <cellStyle name="Comma 9 2" xfId="49216"/>
    <cellStyle name="Comma 9 3" xfId="49243"/>
    <cellStyle name="Comma 9 4" xfId="964"/>
    <cellStyle name="Coᱠma [0]_Q2 FY96" xfId="965"/>
    <cellStyle name="Currency [00]" xfId="966"/>
    <cellStyle name="DAGS" xfId="967"/>
    <cellStyle name="DAGS 2" xfId="2253"/>
    <cellStyle name="Date" xfId="968"/>
    <cellStyle name="Date Short" xfId="969"/>
    <cellStyle name="Date Short 2" xfId="2210"/>
    <cellStyle name="Enter Currency (0)" xfId="970"/>
    <cellStyle name="Enter Currency (2)" xfId="971"/>
    <cellStyle name="Enter Units (0)" xfId="972"/>
    <cellStyle name="Enter Units (1)" xfId="973"/>
    <cellStyle name="Enter Units (2)" xfId="974"/>
    <cellStyle name="Euro" xfId="975"/>
    <cellStyle name="Euro 2" xfId="976"/>
    <cellStyle name="Euro 3" xfId="977"/>
    <cellStyle name="Explanatory Text" xfId="64" builtinId="53" customBuiltin="1"/>
    <cellStyle name="Explanatory Text 2" xfId="978"/>
    <cellStyle name="Explanatory Text 2 2" xfId="979"/>
    <cellStyle name="Explanatory Text 2 2 2" xfId="980"/>
    <cellStyle name="Explanatory Text 2 2_Annað b. sparifé" xfId="981"/>
    <cellStyle name="Explanatory Text 2 3" xfId="982"/>
    <cellStyle name="Explanatory Text 2_Annað b. sparifé" xfId="983"/>
    <cellStyle name="Explanatory Text 3" xfId="984"/>
    <cellStyle name="Explanatory Text 3 2" xfId="985"/>
    <cellStyle name="Explanatory Text 3_Annað b. sparifé" xfId="986"/>
    <cellStyle name="Explanatory Text 4" xfId="987"/>
    <cellStyle name="Explanatory Text 4 2" xfId="988"/>
    <cellStyle name="Explanatory Text 4 2 2" xfId="989"/>
    <cellStyle name="Explanatory Text 4 2_Annað b. sparifé" xfId="990"/>
    <cellStyle name="Explanatory Text 4 3" xfId="991"/>
    <cellStyle name="Explanatory Text 4_Annað b. sparifé" xfId="992"/>
    <cellStyle name="Explanatory Text 5" xfId="993"/>
    <cellStyle name="Explanatory Text 5 2" xfId="994"/>
    <cellStyle name="Explanatory Text 5_Annað b. sparifé" xfId="995"/>
    <cellStyle name="Explanatory Text 6" xfId="996"/>
    <cellStyle name="Explanatory Text 6 2" xfId="997"/>
    <cellStyle name="Explanatory Text 6_Annað b. sparifé" xfId="998"/>
    <cellStyle name="Explanatory Text 7" xfId="999"/>
    <cellStyle name="Explanatory Text 7 2" xfId="1000"/>
    <cellStyle name="Explanatory Text 7_Annað b. sparifé" xfId="1001"/>
    <cellStyle name="Explanatory Text 8" xfId="1002"/>
    <cellStyle name="Explanatory Text 8 2" xfId="1003"/>
    <cellStyle name="Explanatory Text 8_Annað b. sparifé" xfId="1004"/>
    <cellStyle name="Explanatory Text 9" xfId="1005"/>
    <cellStyle name="Explanatory Text 9 2" xfId="1006"/>
    <cellStyle name="Explanatory Text 9_Annað b. sparifé" xfId="1007"/>
    <cellStyle name="Fixed" xfId="1008"/>
    <cellStyle name="Fyrirsögn" xfId="1009"/>
    <cellStyle name="Good" xfId="55" builtinId="26" customBuiltin="1"/>
    <cellStyle name="Good 2" xfId="1010"/>
    <cellStyle name="Good 2 2" xfId="1011"/>
    <cellStyle name="Good 2 2 2" xfId="1012"/>
    <cellStyle name="Good 2 2_Annað b. sparifé" xfId="1013"/>
    <cellStyle name="Good 2 3" xfId="1014"/>
    <cellStyle name="Good 2_Annað b. sparifé" xfId="1015"/>
    <cellStyle name="Good 3" xfId="1016"/>
    <cellStyle name="Good 3 2" xfId="1017"/>
    <cellStyle name="Good 3_Annað b. sparifé" xfId="1018"/>
    <cellStyle name="Good 4" xfId="1019"/>
    <cellStyle name="Good 4 2" xfId="1020"/>
    <cellStyle name="Good 4 2 2" xfId="1021"/>
    <cellStyle name="Good 4 2_Annað b. sparifé" xfId="1022"/>
    <cellStyle name="Good 4 3" xfId="1023"/>
    <cellStyle name="Good 4_Annað b. sparifé" xfId="1024"/>
    <cellStyle name="Good 5" xfId="1025"/>
    <cellStyle name="Good 5 2" xfId="1026"/>
    <cellStyle name="Good 5_Annað b. sparifé" xfId="1027"/>
    <cellStyle name="Good 6" xfId="1028"/>
    <cellStyle name="Good 6 2" xfId="1029"/>
    <cellStyle name="Good 6_Annað b. sparifé" xfId="1030"/>
    <cellStyle name="Good 7" xfId="1031"/>
    <cellStyle name="Good 7 2" xfId="1032"/>
    <cellStyle name="Good 7_Annað b. sparifé" xfId="1033"/>
    <cellStyle name="Good 8" xfId="1034"/>
    <cellStyle name="Good 8 2" xfId="1035"/>
    <cellStyle name="Good 8_Annað b. sparifé" xfId="1036"/>
    <cellStyle name="Good 9" xfId="1037"/>
    <cellStyle name="Good 9 2" xfId="1038"/>
    <cellStyle name="Good 9_Annað b. sparifé" xfId="1039"/>
    <cellStyle name="Header1" xfId="1040"/>
    <cellStyle name="Header2" xfId="1041"/>
    <cellStyle name="Heading 1" xfId="51" builtinId="16" customBuiltin="1"/>
    <cellStyle name="Heading 1 2" xfId="1042"/>
    <cellStyle name="Heading 1 2 2" xfId="1043"/>
    <cellStyle name="Heading 1 2 2 2" xfId="1044"/>
    <cellStyle name="Heading 1 2 2_Annað b. sparifé" xfId="1045"/>
    <cellStyle name="Heading 1 2 3" xfId="1046"/>
    <cellStyle name="Heading 1 2_Annað b. sparifé" xfId="1047"/>
    <cellStyle name="Heading 1 3" xfId="1048"/>
    <cellStyle name="Heading 1 3 2" xfId="1049"/>
    <cellStyle name="Heading 1 3_Annað b. sparifé" xfId="1050"/>
    <cellStyle name="Heading 1 4" xfId="1051"/>
    <cellStyle name="Heading 1 4 2" xfId="1052"/>
    <cellStyle name="Heading 1 4 2 2" xfId="1053"/>
    <cellStyle name="Heading 1 4 2_Annað b. sparifé" xfId="1054"/>
    <cellStyle name="Heading 1 4 3" xfId="1055"/>
    <cellStyle name="Heading 1 4_Annað b. sparifé" xfId="1056"/>
    <cellStyle name="Heading 1 5" xfId="1057"/>
    <cellStyle name="Heading 1 5 2" xfId="1058"/>
    <cellStyle name="Heading 1 5_Annað b. sparifé" xfId="1059"/>
    <cellStyle name="Heading 1 6" xfId="1060"/>
    <cellStyle name="Heading 1 6 2" xfId="1061"/>
    <cellStyle name="Heading 1 6_Annað b. sparifé" xfId="1062"/>
    <cellStyle name="Heading 1 7" xfId="1063"/>
    <cellStyle name="Heading 1 7 2" xfId="1064"/>
    <cellStyle name="Heading 1 7_Annað b. sparifé" xfId="1065"/>
    <cellStyle name="Heading 1 8" xfId="1066"/>
    <cellStyle name="Heading 1 8 2" xfId="1067"/>
    <cellStyle name="Heading 1 8_Annað b. sparifé" xfId="1068"/>
    <cellStyle name="Heading 1 9" xfId="1069"/>
    <cellStyle name="Heading 1 9 2" xfId="1070"/>
    <cellStyle name="Heading 1 9_Annað b. sparifé" xfId="1071"/>
    <cellStyle name="Heading 2" xfId="52" builtinId="17" customBuiltin="1"/>
    <cellStyle name="Heading 2 2" xfId="1072"/>
    <cellStyle name="Heading 2 2 2" xfId="1073"/>
    <cellStyle name="Heading 2 2 2 2" xfId="1074"/>
    <cellStyle name="Heading 2 2 2_Annað b. sparifé" xfId="1075"/>
    <cellStyle name="Heading 2 2 3" xfId="1076"/>
    <cellStyle name="Heading 2 2_Annað b. sparifé" xfId="1077"/>
    <cellStyle name="Heading 2 3" xfId="1078"/>
    <cellStyle name="Heading 2 3 2" xfId="1079"/>
    <cellStyle name="Heading 2 3_Annað b. sparifé" xfId="1080"/>
    <cellStyle name="Heading 2 4" xfId="1081"/>
    <cellStyle name="Heading 2 4 2" xfId="1082"/>
    <cellStyle name="Heading 2 4 2 2" xfId="1083"/>
    <cellStyle name="Heading 2 4 2_Annað b. sparifé" xfId="1084"/>
    <cellStyle name="Heading 2 4 3" xfId="1085"/>
    <cellStyle name="Heading 2 4_Annað b. sparifé" xfId="1086"/>
    <cellStyle name="Heading 2 5" xfId="1087"/>
    <cellStyle name="Heading 2 5 2" xfId="1088"/>
    <cellStyle name="Heading 2 5_Annað b. sparifé" xfId="1089"/>
    <cellStyle name="Heading 2 6" xfId="1090"/>
    <cellStyle name="Heading 2 6 2" xfId="1091"/>
    <cellStyle name="Heading 2 6_Annað b. sparifé" xfId="1092"/>
    <cellStyle name="Heading 2 7" xfId="1093"/>
    <cellStyle name="Heading 2 7 2" xfId="1094"/>
    <cellStyle name="Heading 2 7_Annað b. sparifé" xfId="1095"/>
    <cellStyle name="Heading 2 8" xfId="1096"/>
    <cellStyle name="Heading 2 8 2" xfId="1097"/>
    <cellStyle name="Heading 2 8_Annað b. sparifé" xfId="1098"/>
    <cellStyle name="Heading 2 9" xfId="1099"/>
    <cellStyle name="Heading 2 9 2" xfId="1100"/>
    <cellStyle name="Heading 2 9_Annað b. sparifé" xfId="1101"/>
    <cellStyle name="Heading 3" xfId="53" builtinId="18" customBuiltin="1"/>
    <cellStyle name="Heading 3 2" xfId="1102"/>
    <cellStyle name="Heading 3 2 2" xfId="1103"/>
    <cellStyle name="Heading 3 2 2 2" xfId="1104"/>
    <cellStyle name="Heading 3 2 2_Annað b. sparifé" xfId="1105"/>
    <cellStyle name="Heading 3 2 3" xfId="1106"/>
    <cellStyle name="Heading 3 2_Annað b. sparifé" xfId="1107"/>
    <cellStyle name="Heading 3 3" xfId="1108"/>
    <cellStyle name="Heading 3 3 2" xfId="1109"/>
    <cellStyle name="Heading 3 3_Annað b. sparifé" xfId="1110"/>
    <cellStyle name="Heading 3 4" xfId="1111"/>
    <cellStyle name="Heading 3 4 2" xfId="1112"/>
    <cellStyle name="Heading 3 4 2 2" xfId="1113"/>
    <cellStyle name="Heading 3 4 2_Annað b. sparifé" xfId="1114"/>
    <cellStyle name="Heading 3 4 3" xfId="1115"/>
    <cellStyle name="Heading 3 4_Annað b. sparifé" xfId="1116"/>
    <cellStyle name="Heading 3 5" xfId="1117"/>
    <cellStyle name="Heading 3 5 2" xfId="1118"/>
    <cellStyle name="Heading 3 5_Annað b. sparifé" xfId="1119"/>
    <cellStyle name="Heading 3 6" xfId="1120"/>
    <cellStyle name="Heading 3 6 2" xfId="1121"/>
    <cellStyle name="Heading 3 6_Annað b. sparifé" xfId="1122"/>
    <cellStyle name="Heading 3 7" xfId="1123"/>
    <cellStyle name="Heading 3 7 2" xfId="1124"/>
    <cellStyle name="Heading 3 7_Annað b. sparifé" xfId="1125"/>
    <cellStyle name="Heading 3 8" xfId="1126"/>
    <cellStyle name="Heading 3 8 2" xfId="1127"/>
    <cellStyle name="Heading 3 8_Annað b. sparifé" xfId="1128"/>
    <cellStyle name="Heading 3 9" xfId="1129"/>
    <cellStyle name="Heading 3 9 2" xfId="1130"/>
    <cellStyle name="Heading 3 9_Annað b. sparifé" xfId="1131"/>
    <cellStyle name="Heading 4" xfId="54" builtinId="19" customBuiltin="1"/>
    <cellStyle name="Heading 4 2" xfId="1132"/>
    <cellStyle name="Heading 4 2 2" xfId="1133"/>
    <cellStyle name="Heading 4 2 2 2" xfId="1134"/>
    <cellStyle name="Heading 4 2 2_Annað b. sparifé" xfId="1135"/>
    <cellStyle name="Heading 4 2 3" xfId="1136"/>
    <cellStyle name="Heading 4 2_Annað b. sparifé" xfId="1137"/>
    <cellStyle name="Heading 4 3" xfId="1138"/>
    <cellStyle name="Heading 4 3 2" xfId="1139"/>
    <cellStyle name="Heading 4 3_Annað b. sparifé" xfId="1140"/>
    <cellStyle name="Heading 4 4" xfId="1141"/>
    <cellStyle name="Heading 4 4 2" xfId="1142"/>
    <cellStyle name="Heading 4 4 2 2" xfId="1143"/>
    <cellStyle name="Heading 4 4 2_Annað b. sparifé" xfId="1144"/>
    <cellStyle name="Heading 4 4 3" xfId="1145"/>
    <cellStyle name="Heading 4 4_Annað b. sparifé" xfId="1146"/>
    <cellStyle name="Heading 4 5" xfId="1147"/>
    <cellStyle name="Heading 4 5 2" xfId="1148"/>
    <cellStyle name="Heading 4 5_Annað b. sparifé" xfId="1149"/>
    <cellStyle name="Heading 4 6" xfId="1150"/>
    <cellStyle name="Heading 4 6 2" xfId="1151"/>
    <cellStyle name="Heading 4 6_Annað b. sparifé" xfId="1152"/>
    <cellStyle name="Heading 4 7" xfId="1153"/>
    <cellStyle name="Heading 4 7 2" xfId="1154"/>
    <cellStyle name="Heading 4 7_Annað b. sparifé" xfId="1155"/>
    <cellStyle name="Heading 4 8" xfId="1156"/>
    <cellStyle name="Heading 4 8 2" xfId="1157"/>
    <cellStyle name="Heading 4 8_Annað b. sparifé" xfId="1158"/>
    <cellStyle name="Heading 4 9" xfId="1159"/>
    <cellStyle name="Heading 4 9 2" xfId="1160"/>
    <cellStyle name="Heading 4 9_Annað b. sparifé" xfId="1161"/>
    <cellStyle name="HEADING1" xfId="1162"/>
    <cellStyle name="HEADING2" xfId="1163"/>
    <cellStyle name="Hipervínculo" xfId="1164"/>
    <cellStyle name="Hipervínculo visitado" xfId="1165"/>
    <cellStyle name="Hyperlink" xfId="3" builtinId="8"/>
    <cellStyle name="Hyperlink 2" xfId="15"/>
    <cellStyle name="Hyperlink 2 2" xfId="49202"/>
    <cellStyle name="Hyperlink 2 2 2" xfId="49217"/>
    <cellStyle name="Hyperlink 2 3" xfId="1166"/>
    <cellStyle name="Hyperlink 3" xfId="22"/>
    <cellStyle name="Hyperlink 4" xfId="49262"/>
    <cellStyle name="imf-one decimal" xfId="1167"/>
    <cellStyle name="imf-zero decimal" xfId="1168"/>
    <cellStyle name="Inndráttur 0 ..." xfId="1169"/>
    <cellStyle name="Inndráttur 3" xfId="1170"/>
    <cellStyle name="Inndráttur 3 ..." xfId="1171"/>
    <cellStyle name="Inndráttur 6" xfId="1172"/>
    <cellStyle name="Inndráttur 6 ..." xfId="1173"/>
    <cellStyle name="Inndráttur 9" xfId="1174"/>
    <cellStyle name="Inndráttur 9 ..." xfId="1175"/>
    <cellStyle name="Input" xfId="58" builtinId="20" customBuiltin="1"/>
    <cellStyle name="Input 2" xfId="1176"/>
    <cellStyle name="Input 2 2" xfId="1177"/>
    <cellStyle name="Input 2 2 2" xfId="1178"/>
    <cellStyle name="Input 2 2_Annað b. sparifé" xfId="1179"/>
    <cellStyle name="Input 2 3" xfId="1180"/>
    <cellStyle name="Input 2_Annað b. sparifé" xfId="1181"/>
    <cellStyle name="Input 3" xfId="1182"/>
    <cellStyle name="Input 3 2" xfId="1183"/>
    <cellStyle name="Input 3_Annað b. sparifé" xfId="1184"/>
    <cellStyle name="Input 4" xfId="1185"/>
    <cellStyle name="Input 4 2" xfId="1186"/>
    <cellStyle name="Input 4 2 2" xfId="1187"/>
    <cellStyle name="Input 4 2_Annað b. sparifé" xfId="1188"/>
    <cellStyle name="Input 4 3" xfId="1189"/>
    <cellStyle name="Input 4_Annað b. sparifé" xfId="1190"/>
    <cellStyle name="Input 5" xfId="1191"/>
    <cellStyle name="Input 5 2" xfId="1192"/>
    <cellStyle name="Input 5_Annað b. sparifé" xfId="1193"/>
    <cellStyle name="Input 6" xfId="1194"/>
    <cellStyle name="Input 6 2" xfId="1195"/>
    <cellStyle name="Input 6_Annað b. sparifé" xfId="1196"/>
    <cellStyle name="Input 7" xfId="1197"/>
    <cellStyle name="Input 7 2" xfId="1198"/>
    <cellStyle name="Input 7_Annað b. sparifé" xfId="1199"/>
    <cellStyle name="Input 8" xfId="1200"/>
    <cellStyle name="Input 8 2" xfId="1201"/>
    <cellStyle name="Input 8_Annað b. sparifé" xfId="1202"/>
    <cellStyle name="Input 9" xfId="1203"/>
    <cellStyle name="Input 9 2" xfId="1204"/>
    <cellStyle name="Input 9_Annað b. sparifé" xfId="1205"/>
    <cellStyle name="Krónur" xfId="1206"/>
    <cellStyle name="Link Currency (0)" xfId="1207"/>
    <cellStyle name="Link Currency (2)" xfId="1208"/>
    <cellStyle name="Link Units (0)" xfId="1209"/>
    <cellStyle name="Link Units (1)" xfId="1210"/>
    <cellStyle name="Link Units (2)" xfId="1211"/>
    <cellStyle name="Linked Cell" xfId="61" builtinId="24" customBuiltin="1"/>
    <cellStyle name="Linked Cell 2" xfId="1212"/>
    <cellStyle name="Linked Cell 2 2" xfId="1213"/>
    <cellStyle name="Linked Cell 2 2 2" xfId="1214"/>
    <cellStyle name="Linked Cell 2 2_Annað b. sparifé" xfId="1215"/>
    <cellStyle name="Linked Cell 2 3" xfId="1216"/>
    <cellStyle name="Linked Cell 2_Annað b. sparifé" xfId="1217"/>
    <cellStyle name="Linked Cell 3" xfId="1218"/>
    <cellStyle name="Linked Cell 3 2" xfId="1219"/>
    <cellStyle name="Linked Cell 3_Annað b. sparifé" xfId="1220"/>
    <cellStyle name="Linked Cell 4" xfId="1221"/>
    <cellStyle name="Linked Cell 4 2" xfId="1222"/>
    <cellStyle name="Linked Cell 4 2 2" xfId="1223"/>
    <cellStyle name="Linked Cell 4 2_Annað b. sparifé" xfId="1224"/>
    <cellStyle name="Linked Cell 4 3" xfId="1225"/>
    <cellStyle name="Linked Cell 4_Annað b. sparifé" xfId="1226"/>
    <cellStyle name="Linked Cell 5" xfId="1227"/>
    <cellStyle name="Linked Cell 5 2" xfId="1228"/>
    <cellStyle name="Linked Cell 5_Annað b. sparifé" xfId="1229"/>
    <cellStyle name="Linked Cell 6" xfId="1230"/>
    <cellStyle name="Linked Cell 6 2" xfId="1231"/>
    <cellStyle name="Linked Cell 6_Annað b. sparifé" xfId="1232"/>
    <cellStyle name="Linked Cell 7" xfId="1233"/>
    <cellStyle name="Linked Cell 7 2" xfId="1234"/>
    <cellStyle name="Linked Cell 7_Annað b. sparifé" xfId="1235"/>
    <cellStyle name="Linked Cell 8" xfId="1236"/>
    <cellStyle name="Linked Cell 8 2" xfId="1237"/>
    <cellStyle name="Linked Cell 8_Annað b. sparifé" xfId="1238"/>
    <cellStyle name="Linked Cell 9" xfId="1239"/>
    <cellStyle name="Linked Cell 9 2" xfId="1240"/>
    <cellStyle name="Linked Cell 9_Annað b. sparifé" xfId="1241"/>
    <cellStyle name="Milliers [0]_Y1 post" xfId="26"/>
    <cellStyle name="Milliers_Y1 post" xfId="27"/>
    <cellStyle name="Millifyrirsögn" xfId="1242"/>
    <cellStyle name="Monétaire [0]_Y1 post" xfId="28"/>
    <cellStyle name="Monétaire_Y1 post" xfId="29"/>
    <cellStyle name="Neutral" xfId="57" builtinId="28" customBuiltin="1"/>
    <cellStyle name="Neutral 2" xfId="1243"/>
    <cellStyle name="Neutral 2 2" xfId="1244"/>
    <cellStyle name="Neutral 2 2 2" xfId="1245"/>
    <cellStyle name="Neutral 2 2_Annað b. sparifé" xfId="1246"/>
    <cellStyle name="Neutral 2 3" xfId="1247"/>
    <cellStyle name="Neutral 2_Annað b. sparifé" xfId="1248"/>
    <cellStyle name="Neutral 3" xfId="1249"/>
    <cellStyle name="Neutral 3 2" xfId="1250"/>
    <cellStyle name="Neutral 3_Annað b. sparifé" xfId="1251"/>
    <cellStyle name="Neutral 4" xfId="1252"/>
    <cellStyle name="Neutral 4 2" xfId="1253"/>
    <cellStyle name="Neutral 4 2 2" xfId="1254"/>
    <cellStyle name="Neutral 4 2_Annað b. sparifé" xfId="1255"/>
    <cellStyle name="Neutral 4 3" xfId="1256"/>
    <cellStyle name="Neutral 4_Annað b. sparifé" xfId="1257"/>
    <cellStyle name="Neutral 5" xfId="1258"/>
    <cellStyle name="Neutral 5 2" xfId="1259"/>
    <cellStyle name="Neutral 5_Annað b. sparifé" xfId="1260"/>
    <cellStyle name="Neutral 6" xfId="1261"/>
    <cellStyle name="Neutral 6 2" xfId="1262"/>
    <cellStyle name="Neutral 6_Annað b. sparifé" xfId="1263"/>
    <cellStyle name="Neutral 7" xfId="1264"/>
    <cellStyle name="Neutral 7 2" xfId="1265"/>
    <cellStyle name="Neutral 7_Annað b. sparifé" xfId="1266"/>
    <cellStyle name="Neutral 8" xfId="1267"/>
    <cellStyle name="Neutral 8 2" xfId="1268"/>
    <cellStyle name="Neutral 8_Annað b. sparifé" xfId="1269"/>
    <cellStyle name="Neutral 9" xfId="1270"/>
    <cellStyle name="Neutral 9 2" xfId="1271"/>
    <cellStyle name="Neutral 9_Annað b. sparifé" xfId="1272"/>
    <cellStyle name="Normal" xfId="0" builtinId="0"/>
    <cellStyle name="Normal - Style1" xfId="1273"/>
    <cellStyle name="Normal 10" xfId="1274"/>
    <cellStyle name="Normal 10 2" xfId="1275"/>
    <cellStyle name="Normal 10 3" xfId="1276"/>
    <cellStyle name="Normal 10 4" xfId="1277"/>
    <cellStyle name="Normal 10 5" xfId="1278"/>
    <cellStyle name="Normal 10 6" xfId="1279"/>
    <cellStyle name="Normal 10 7" xfId="1280"/>
    <cellStyle name="Normal 100" xfId="1281"/>
    <cellStyle name="Normal 101" xfId="1282"/>
    <cellStyle name="Normal 102" xfId="1283"/>
    <cellStyle name="Normal 103" xfId="1284"/>
    <cellStyle name="Normal 104" xfId="1285"/>
    <cellStyle name="Normal 105" xfId="1286"/>
    <cellStyle name="Normal 106" xfId="1287"/>
    <cellStyle name="Normal 107" xfId="1288"/>
    <cellStyle name="Normal 108" xfId="1289"/>
    <cellStyle name="Normal 109" xfId="1290"/>
    <cellStyle name="Normal 11" xfId="1291"/>
    <cellStyle name="Normal 11 2" xfId="1292"/>
    <cellStyle name="Normal 11 3" xfId="1293"/>
    <cellStyle name="Normal 11 4" xfId="1294"/>
    <cellStyle name="Normal 11 5" xfId="1295"/>
    <cellStyle name="Normal 11 6" xfId="1296"/>
    <cellStyle name="Normal 11 7" xfId="1297"/>
    <cellStyle name="Normal 110" xfId="1298"/>
    <cellStyle name="Normal 111" xfId="1299"/>
    <cellStyle name="Normal 112" xfId="1300"/>
    <cellStyle name="Normal 113" xfId="1301"/>
    <cellStyle name="Normal 114" xfId="1302"/>
    <cellStyle name="Normal 115" xfId="1303"/>
    <cellStyle name="Normal 116" xfId="1304"/>
    <cellStyle name="Normal 117" xfId="1305"/>
    <cellStyle name="Normal 118" xfId="1306"/>
    <cellStyle name="Normal 119" xfId="1307"/>
    <cellStyle name="Normal 12" xfId="1308"/>
    <cellStyle name="Normal 12 10" xfId="1309"/>
    <cellStyle name="Normal 12 11" xfId="1310"/>
    <cellStyle name="Normal 12 2" xfId="1311"/>
    <cellStyle name="Normal 12 2 2" xfId="1312"/>
    <cellStyle name="Normal 12 2 3" xfId="1313"/>
    <cellStyle name="Normal 12 3" xfId="1314"/>
    <cellStyle name="Normal 12 4" xfId="1315"/>
    <cellStyle name="Normal 12 5" xfId="1316"/>
    <cellStyle name="Normal 12 6" xfId="1317"/>
    <cellStyle name="Normal 12 7" xfId="1318"/>
    <cellStyle name="Normal 12 8" xfId="1319"/>
    <cellStyle name="Normal 12 9" xfId="1320"/>
    <cellStyle name="Normal 12_CB" xfId="1321"/>
    <cellStyle name="Normal 120" xfId="1322"/>
    <cellStyle name="Normal 121" xfId="1323"/>
    <cellStyle name="Normal 122" xfId="1324"/>
    <cellStyle name="Normal 123" xfId="1325"/>
    <cellStyle name="Normal 124" xfId="1326"/>
    <cellStyle name="Normal 125" xfId="1327"/>
    <cellStyle name="Normal 126" xfId="1328"/>
    <cellStyle name="Normal 127" xfId="1329"/>
    <cellStyle name="Normal 128" xfId="1330"/>
    <cellStyle name="Normal 129" xfId="1331"/>
    <cellStyle name="Normal 13" xfId="1332"/>
    <cellStyle name="Normal 13 2" xfId="1333"/>
    <cellStyle name="Normal 13 3" xfId="1334"/>
    <cellStyle name="Normal 13 4" xfId="1335"/>
    <cellStyle name="Normal 13 5" xfId="1336"/>
    <cellStyle name="Normal 13 6" xfId="1337"/>
    <cellStyle name="Normal 13 7" xfId="1338"/>
    <cellStyle name="Normal 130" xfId="1339"/>
    <cellStyle name="Normal 131" xfId="1340"/>
    <cellStyle name="Normal 132" xfId="1341"/>
    <cellStyle name="Normal 133" xfId="1342"/>
    <cellStyle name="Normal 134" xfId="1343"/>
    <cellStyle name="Normal 135" xfId="1344"/>
    <cellStyle name="Normal 136" xfId="1345"/>
    <cellStyle name="Normal 137" xfId="1346"/>
    <cellStyle name="Normal 138" xfId="1347"/>
    <cellStyle name="Normal 139" xfId="1348"/>
    <cellStyle name="Normal 14" xfId="1349"/>
    <cellStyle name="Normal 14 2" xfId="1350"/>
    <cellStyle name="Normal 14 3" xfId="1351"/>
    <cellStyle name="Normal 14 4" xfId="1352"/>
    <cellStyle name="Normal 14 5" xfId="1353"/>
    <cellStyle name="Normal 14 6" xfId="1354"/>
    <cellStyle name="Normal 14 7" xfId="1355"/>
    <cellStyle name="Normal 140" xfId="1356"/>
    <cellStyle name="Normal 140 10" xfId="3208"/>
    <cellStyle name="Normal 140 10 2" xfId="4473"/>
    <cellStyle name="Normal 140 10 2 2" xfId="10341"/>
    <cellStyle name="Normal 140 10 2 2 2" xfId="22070"/>
    <cellStyle name="Normal 140 10 2 2 2 2" xfId="45479"/>
    <cellStyle name="Normal 140 10 2 2 3" xfId="33780"/>
    <cellStyle name="Normal 140 10 2 3" xfId="16236"/>
    <cellStyle name="Normal 140 10 2 3 2" xfId="39645"/>
    <cellStyle name="Normal 140 10 2 4" xfId="27950"/>
    <cellStyle name="Normal 140 10 3" xfId="5690"/>
    <cellStyle name="Normal 140 10 3 2" xfId="11558"/>
    <cellStyle name="Normal 140 10 3 2 2" xfId="23287"/>
    <cellStyle name="Normal 140 10 3 2 2 2" xfId="46696"/>
    <cellStyle name="Normal 140 10 3 2 3" xfId="34997"/>
    <cellStyle name="Normal 140 10 3 3" xfId="17453"/>
    <cellStyle name="Normal 140 10 3 3 2" xfId="40862"/>
    <cellStyle name="Normal 140 10 3 4" xfId="29167"/>
    <cellStyle name="Normal 140 10 4" xfId="6854"/>
    <cellStyle name="Normal 140 10 4 2" xfId="12722"/>
    <cellStyle name="Normal 140 10 4 2 2" xfId="24451"/>
    <cellStyle name="Normal 140 10 4 2 2 2" xfId="47860"/>
    <cellStyle name="Normal 140 10 4 2 3" xfId="36161"/>
    <cellStyle name="Normal 140 10 4 3" xfId="18617"/>
    <cellStyle name="Normal 140 10 4 3 2" xfId="42026"/>
    <cellStyle name="Normal 140 10 4 4" xfId="30331"/>
    <cellStyle name="Normal 140 10 5" xfId="7980"/>
    <cellStyle name="Normal 140 10 5 2" xfId="13842"/>
    <cellStyle name="Normal 140 10 5 2 2" xfId="25571"/>
    <cellStyle name="Normal 140 10 5 2 2 2" xfId="48980"/>
    <cellStyle name="Normal 140 10 5 2 3" xfId="37281"/>
    <cellStyle name="Normal 140 10 5 3" xfId="19737"/>
    <cellStyle name="Normal 140 10 5 3 2" xfId="43146"/>
    <cellStyle name="Normal 140 10 5 4" xfId="31451"/>
    <cellStyle name="Normal 140 10 6" xfId="9064"/>
    <cellStyle name="Normal 140 10 6 2" xfId="20825"/>
    <cellStyle name="Normal 140 10 6 2 2" xfId="44234"/>
    <cellStyle name="Normal 140 10 6 3" xfId="32535"/>
    <cellStyle name="Normal 140 10 7" xfId="14991"/>
    <cellStyle name="Normal 140 10 7 2" xfId="38400"/>
    <cellStyle name="Normal 140 10 8" xfId="26705"/>
    <cellStyle name="Normal 140 11" xfId="3380"/>
    <cellStyle name="Normal 140 11 2" xfId="9265"/>
    <cellStyle name="Normal 140 11 2 2" xfId="20996"/>
    <cellStyle name="Normal 140 11 2 2 2" xfId="44405"/>
    <cellStyle name="Normal 140 11 2 3" xfId="32706"/>
    <cellStyle name="Normal 140 11 3" xfId="15162"/>
    <cellStyle name="Normal 140 11 3 2" xfId="38571"/>
    <cellStyle name="Normal 140 11 4" xfId="26876"/>
    <cellStyle name="Normal 140 12" xfId="4675"/>
    <cellStyle name="Normal 140 12 2" xfId="10543"/>
    <cellStyle name="Normal 140 12 2 2" xfId="22272"/>
    <cellStyle name="Normal 140 12 2 2 2" xfId="45681"/>
    <cellStyle name="Normal 140 12 2 3" xfId="33982"/>
    <cellStyle name="Normal 140 12 3" xfId="16438"/>
    <cellStyle name="Normal 140 12 3 2" xfId="39847"/>
    <cellStyle name="Normal 140 12 4" xfId="28152"/>
    <cellStyle name="Normal 140 13" xfId="5833"/>
    <cellStyle name="Normal 140 13 2" xfId="11701"/>
    <cellStyle name="Normal 140 13 2 2" xfId="23430"/>
    <cellStyle name="Normal 140 13 2 2 2" xfId="46839"/>
    <cellStyle name="Normal 140 13 2 3" xfId="35140"/>
    <cellStyle name="Normal 140 13 3" xfId="17596"/>
    <cellStyle name="Normal 140 13 3 2" xfId="41005"/>
    <cellStyle name="Normal 140 13 4" xfId="29310"/>
    <cellStyle name="Normal 140 14" xfId="6983"/>
    <cellStyle name="Normal 140 14 2" xfId="12845"/>
    <cellStyle name="Normal 140 14 2 2" xfId="24574"/>
    <cellStyle name="Normal 140 14 2 2 2" xfId="47983"/>
    <cellStyle name="Normal 140 14 2 3" xfId="36284"/>
    <cellStyle name="Normal 140 14 3" xfId="18740"/>
    <cellStyle name="Normal 140 14 3 2" xfId="42149"/>
    <cellStyle name="Normal 140 14 4" xfId="30454"/>
    <cellStyle name="Normal 140 15" xfId="8070"/>
    <cellStyle name="Normal 140 15 2" xfId="19831"/>
    <cellStyle name="Normal 140 15 2 2" xfId="43240"/>
    <cellStyle name="Normal 140 15 3" xfId="31541"/>
    <cellStyle name="Normal 140 16" xfId="14000"/>
    <cellStyle name="Normal 140 16 2" xfId="37409"/>
    <cellStyle name="Normal 140 17" xfId="25714"/>
    <cellStyle name="Normal 140 2" xfId="2306"/>
    <cellStyle name="Normal 140 2 2" xfId="3583"/>
    <cellStyle name="Normal 140 2 2 2" xfId="9451"/>
    <cellStyle name="Normal 140 2 2 2 2" xfId="21180"/>
    <cellStyle name="Normal 140 2 2 2 2 2" xfId="44589"/>
    <cellStyle name="Normal 140 2 2 2 3" xfId="32890"/>
    <cellStyle name="Normal 140 2 2 3" xfId="15346"/>
    <cellStyle name="Normal 140 2 2 3 2" xfId="38755"/>
    <cellStyle name="Normal 140 2 2 4" xfId="27060"/>
    <cellStyle name="Normal 140 2 3" xfId="4802"/>
    <cellStyle name="Normal 140 2 3 2" xfId="10670"/>
    <cellStyle name="Normal 140 2 3 2 2" xfId="22399"/>
    <cellStyle name="Normal 140 2 3 2 2 2" xfId="45808"/>
    <cellStyle name="Normal 140 2 3 2 3" xfId="34109"/>
    <cellStyle name="Normal 140 2 3 3" xfId="16565"/>
    <cellStyle name="Normal 140 2 3 3 2" xfId="39974"/>
    <cellStyle name="Normal 140 2 3 4" xfId="28279"/>
    <cellStyle name="Normal 140 2 4" xfId="5965"/>
    <cellStyle name="Normal 140 2 4 2" xfId="11833"/>
    <cellStyle name="Normal 140 2 4 2 2" xfId="23562"/>
    <cellStyle name="Normal 140 2 4 2 2 2" xfId="46971"/>
    <cellStyle name="Normal 140 2 4 2 3" xfId="35272"/>
    <cellStyle name="Normal 140 2 4 3" xfId="17728"/>
    <cellStyle name="Normal 140 2 4 3 2" xfId="41137"/>
    <cellStyle name="Normal 140 2 4 4" xfId="29442"/>
    <cellStyle name="Normal 140 2 5" xfId="7092"/>
    <cellStyle name="Normal 140 2 5 2" xfId="12954"/>
    <cellStyle name="Normal 140 2 5 2 2" xfId="24683"/>
    <cellStyle name="Normal 140 2 5 2 2 2" xfId="48092"/>
    <cellStyle name="Normal 140 2 5 2 3" xfId="36393"/>
    <cellStyle name="Normal 140 2 5 3" xfId="18849"/>
    <cellStyle name="Normal 140 2 5 3 2" xfId="42258"/>
    <cellStyle name="Normal 140 2 5 4" xfId="30563"/>
    <cellStyle name="Normal 140 2 6" xfId="8176"/>
    <cellStyle name="Normal 140 2 6 2" xfId="19937"/>
    <cellStyle name="Normal 140 2 6 2 2" xfId="43346"/>
    <cellStyle name="Normal 140 2 6 3" xfId="31647"/>
    <cellStyle name="Normal 140 2 7" xfId="14103"/>
    <cellStyle name="Normal 140 2 7 2" xfId="37512"/>
    <cellStyle name="Normal 140 2 8" xfId="25817"/>
    <cellStyle name="Normal 140 3" xfId="2388"/>
    <cellStyle name="Normal 140 3 2" xfId="3657"/>
    <cellStyle name="Normal 140 3 2 2" xfId="9525"/>
    <cellStyle name="Normal 140 3 2 2 2" xfId="21254"/>
    <cellStyle name="Normal 140 3 2 2 2 2" xfId="44663"/>
    <cellStyle name="Normal 140 3 2 2 3" xfId="32964"/>
    <cellStyle name="Normal 140 3 2 3" xfId="15420"/>
    <cellStyle name="Normal 140 3 2 3 2" xfId="38829"/>
    <cellStyle name="Normal 140 3 2 4" xfId="27134"/>
    <cellStyle name="Normal 140 3 3" xfId="4876"/>
    <cellStyle name="Normal 140 3 3 2" xfId="10744"/>
    <cellStyle name="Normal 140 3 3 2 2" xfId="22473"/>
    <cellStyle name="Normal 140 3 3 2 2 2" xfId="45882"/>
    <cellStyle name="Normal 140 3 3 2 3" xfId="34183"/>
    <cellStyle name="Normal 140 3 3 3" xfId="16639"/>
    <cellStyle name="Normal 140 3 3 3 2" xfId="40048"/>
    <cellStyle name="Normal 140 3 3 4" xfId="28353"/>
    <cellStyle name="Normal 140 3 4" xfId="6040"/>
    <cellStyle name="Normal 140 3 4 2" xfId="11908"/>
    <cellStyle name="Normal 140 3 4 2 2" xfId="23637"/>
    <cellStyle name="Normal 140 3 4 2 2 2" xfId="47046"/>
    <cellStyle name="Normal 140 3 4 2 3" xfId="35347"/>
    <cellStyle name="Normal 140 3 4 3" xfId="17803"/>
    <cellStyle name="Normal 140 3 4 3 2" xfId="41212"/>
    <cellStyle name="Normal 140 3 4 4" xfId="29517"/>
    <cellStyle name="Normal 140 3 5" xfId="7166"/>
    <cellStyle name="Normal 140 3 5 2" xfId="13028"/>
    <cellStyle name="Normal 140 3 5 2 2" xfId="24757"/>
    <cellStyle name="Normal 140 3 5 2 2 2" xfId="48166"/>
    <cellStyle name="Normal 140 3 5 2 3" xfId="36467"/>
    <cellStyle name="Normal 140 3 5 3" xfId="18923"/>
    <cellStyle name="Normal 140 3 5 3 2" xfId="42332"/>
    <cellStyle name="Normal 140 3 5 4" xfId="30637"/>
    <cellStyle name="Normal 140 3 6" xfId="8250"/>
    <cellStyle name="Normal 140 3 6 2" xfId="20011"/>
    <cellStyle name="Normal 140 3 6 2 2" xfId="43420"/>
    <cellStyle name="Normal 140 3 6 3" xfId="31721"/>
    <cellStyle name="Normal 140 3 7" xfId="14177"/>
    <cellStyle name="Normal 140 3 7 2" xfId="37586"/>
    <cellStyle name="Normal 140 3 8" xfId="25891"/>
    <cellStyle name="Normal 140 4" xfId="2544"/>
    <cellStyle name="Normal 140 4 2" xfId="3813"/>
    <cellStyle name="Normal 140 4 2 2" xfId="9681"/>
    <cellStyle name="Normal 140 4 2 2 2" xfId="21410"/>
    <cellStyle name="Normal 140 4 2 2 2 2" xfId="44819"/>
    <cellStyle name="Normal 140 4 2 2 3" xfId="33120"/>
    <cellStyle name="Normal 140 4 2 3" xfId="15576"/>
    <cellStyle name="Normal 140 4 2 3 2" xfId="38985"/>
    <cellStyle name="Normal 140 4 2 4" xfId="27290"/>
    <cellStyle name="Normal 140 4 3" xfId="5032"/>
    <cellStyle name="Normal 140 4 3 2" xfId="10900"/>
    <cellStyle name="Normal 140 4 3 2 2" xfId="22629"/>
    <cellStyle name="Normal 140 4 3 2 2 2" xfId="46038"/>
    <cellStyle name="Normal 140 4 3 2 3" xfId="34339"/>
    <cellStyle name="Normal 140 4 3 3" xfId="16795"/>
    <cellStyle name="Normal 140 4 3 3 2" xfId="40204"/>
    <cellStyle name="Normal 140 4 3 4" xfId="28509"/>
    <cellStyle name="Normal 140 4 4" xfId="6196"/>
    <cellStyle name="Normal 140 4 4 2" xfId="12064"/>
    <cellStyle name="Normal 140 4 4 2 2" xfId="23793"/>
    <cellStyle name="Normal 140 4 4 2 2 2" xfId="47202"/>
    <cellStyle name="Normal 140 4 4 2 3" xfId="35503"/>
    <cellStyle name="Normal 140 4 4 3" xfId="17959"/>
    <cellStyle name="Normal 140 4 4 3 2" xfId="41368"/>
    <cellStyle name="Normal 140 4 4 4" xfId="29673"/>
    <cellStyle name="Normal 140 4 5" xfId="7322"/>
    <cellStyle name="Normal 140 4 5 2" xfId="13184"/>
    <cellStyle name="Normal 140 4 5 2 2" xfId="24913"/>
    <cellStyle name="Normal 140 4 5 2 2 2" xfId="48322"/>
    <cellStyle name="Normal 140 4 5 2 3" xfId="36623"/>
    <cellStyle name="Normal 140 4 5 3" xfId="19079"/>
    <cellStyle name="Normal 140 4 5 3 2" xfId="42488"/>
    <cellStyle name="Normal 140 4 5 4" xfId="30793"/>
    <cellStyle name="Normal 140 4 6" xfId="8406"/>
    <cellStyle name="Normal 140 4 6 2" xfId="20167"/>
    <cellStyle name="Normal 140 4 6 2 2" xfId="43576"/>
    <cellStyle name="Normal 140 4 6 3" xfId="31877"/>
    <cellStyle name="Normal 140 4 7" xfId="14333"/>
    <cellStyle name="Normal 140 4 7 2" xfId="37742"/>
    <cellStyle name="Normal 140 4 8" xfId="26047"/>
    <cellStyle name="Normal 140 5" xfId="2716"/>
    <cellStyle name="Normal 140 5 2" xfId="3985"/>
    <cellStyle name="Normal 140 5 2 2" xfId="9853"/>
    <cellStyle name="Normal 140 5 2 2 2" xfId="21582"/>
    <cellStyle name="Normal 140 5 2 2 2 2" xfId="44991"/>
    <cellStyle name="Normal 140 5 2 2 3" xfId="33292"/>
    <cellStyle name="Normal 140 5 2 3" xfId="15748"/>
    <cellStyle name="Normal 140 5 2 3 2" xfId="39157"/>
    <cellStyle name="Normal 140 5 2 4" xfId="27462"/>
    <cellStyle name="Normal 140 5 3" xfId="5204"/>
    <cellStyle name="Normal 140 5 3 2" xfId="11072"/>
    <cellStyle name="Normal 140 5 3 2 2" xfId="22801"/>
    <cellStyle name="Normal 140 5 3 2 2 2" xfId="46210"/>
    <cellStyle name="Normal 140 5 3 2 3" xfId="34511"/>
    <cellStyle name="Normal 140 5 3 3" xfId="16967"/>
    <cellStyle name="Normal 140 5 3 3 2" xfId="40376"/>
    <cellStyle name="Normal 140 5 3 4" xfId="28681"/>
    <cellStyle name="Normal 140 5 4" xfId="6368"/>
    <cellStyle name="Normal 140 5 4 2" xfId="12236"/>
    <cellStyle name="Normal 140 5 4 2 2" xfId="23965"/>
    <cellStyle name="Normal 140 5 4 2 2 2" xfId="47374"/>
    <cellStyle name="Normal 140 5 4 2 3" xfId="35675"/>
    <cellStyle name="Normal 140 5 4 3" xfId="18131"/>
    <cellStyle name="Normal 140 5 4 3 2" xfId="41540"/>
    <cellStyle name="Normal 140 5 4 4" xfId="29845"/>
    <cellStyle name="Normal 140 5 5" xfId="7494"/>
    <cellStyle name="Normal 140 5 5 2" xfId="13356"/>
    <cellStyle name="Normal 140 5 5 2 2" xfId="25085"/>
    <cellStyle name="Normal 140 5 5 2 2 2" xfId="48494"/>
    <cellStyle name="Normal 140 5 5 2 3" xfId="36795"/>
    <cellStyle name="Normal 140 5 5 3" xfId="19251"/>
    <cellStyle name="Normal 140 5 5 3 2" xfId="42660"/>
    <cellStyle name="Normal 140 5 5 4" xfId="30965"/>
    <cellStyle name="Normal 140 5 6" xfId="8578"/>
    <cellStyle name="Normal 140 5 6 2" xfId="20339"/>
    <cellStyle name="Normal 140 5 6 2 2" xfId="43748"/>
    <cellStyle name="Normal 140 5 6 3" xfId="32049"/>
    <cellStyle name="Normal 140 5 7" xfId="14505"/>
    <cellStyle name="Normal 140 5 7 2" xfId="37914"/>
    <cellStyle name="Normal 140 5 8" xfId="26219"/>
    <cellStyle name="Normal 140 6" xfId="2806"/>
    <cellStyle name="Normal 140 6 2" xfId="4075"/>
    <cellStyle name="Normal 140 6 2 2" xfId="9943"/>
    <cellStyle name="Normal 140 6 2 2 2" xfId="21672"/>
    <cellStyle name="Normal 140 6 2 2 2 2" xfId="45081"/>
    <cellStyle name="Normal 140 6 2 2 3" xfId="33382"/>
    <cellStyle name="Normal 140 6 2 3" xfId="15838"/>
    <cellStyle name="Normal 140 6 2 3 2" xfId="39247"/>
    <cellStyle name="Normal 140 6 2 4" xfId="27552"/>
    <cellStyle name="Normal 140 6 3" xfId="5294"/>
    <cellStyle name="Normal 140 6 3 2" xfId="11162"/>
    <cellStyle name="Normal 140 6 3 2 2" xfId="22891"/>
    <cellStyle name="Normal 140 6 3 2 2 2" xfId="46300"/>
    <cellStyle name="Normal 140 6 3 2 3" xfId="34601"/>
    <cellStyle name="Normal 140 6 3 3" xfId="17057"/>
    <cellStyle name="Normal 140 6 3 3 2" xfId="40466"/>
    <cellStyle name="Normal 140 6 3 4" xfId="28771"/>
    <cellStyle name="Normal 140 6 4" xfId="6458"/>
    <cellStyle name="Normal 140 6 4 2" xfId="12326"/>
    <cellStyle name="Normal 140 6 4 2 2" xfId="24055"/>
    <cellStyle name="Normal 140 6 4 2 2 2" xfId="47464"/>
    <cellStyle name="Normal 140 6 4 2 3" xfId="35765"/>
    <cellStyle name="Normal 140 6 4 3" xfId="18221"/>
    <cellStyle name="Normal 140 6 4 3 2" xfId="41630"/>
    <cellStyle name="Normal 140 6 4 4" xfId="29935"/>
    <cellStyle name="Normal 140 6 5" xfId="7584"/>
    <cellStyle name="Normal 140 6 5 2" xfId="13446"/>
    <cellStyle name="Normal 140 6 5 2 2" xfId="25175"/>
    <cellStyle name="Normal 140 6 5 2 2 2" xfId="48584"/>
    <cellStyle name="Normal 140 6 5 2 3" xfId="36885"/>
    <cellStyle name="Normal 140 6 5 3" xfId="19341"/>
    <cellStyle name="Normal 140 6 5 3 2" xfId="42750"/>
    <cellStyle name="Normal 140 6 5 4" xfId="31055"/>
    <cellStyle name="Normal 140 6 6" xfId="8668"/>
    <cellStyle name="Normal 140 6 6 2" xfId="20429"/>
    <cellStyle name="Normal 140 6 6 2 2" xfId="43838"/>
    <cellStyle name="Normal 140 6 6 3" xfId="32139"/>
    <cellStyle name="Normal 140 6 7" xfId="14595"/>
    <cellStyle name="Normal 140 6 7 2" xfId="38004"/>
    <cellStyle name="Normal 140 6 8" xfId="26309"/>
    <cellStyle name="Normal 140 7" xfId="2897"/>
    <cellStyle name="Normal 140 7 2" xfId="4165"/>
    <cellStyle name="Normal 140 7 2 2" xfId="10033"/>
    <cellStyle name="Normal 140 7 2 2 2" xfId="21762"/>
    <cellStyle name="Normal 140 7 2 2 2 2" xfId="45171"/>
    <cellStyle name="Normal 140 7 2 2 3" xfId="33472"/>
    <cellStyle name="Normal 140 7 2 3" xfId="15928"/>
    <cellStyle name="Normal 140 7 2 3 2" xfId="39337"/>
    <cellStyle name="Normal 140 7 2 4" xfId="27642"/>
    <cellStyle name="Normal 140 7 3" xfId="5384"/>
    <cellStyle name="Normal 140 7 3 2" xfId="11252"/>
    <cellStyle name="Normal 140 7 3 2 2" xfId="22981"/>
    <cellStyle name="Normal 140 7 3 2 2 2" xfId="46390"/>
    <cellStyle name="Normal 140 7 3 2 3" xfId="34691"/>
    <cellStyle name="Normal 140 7 3 3" xfId="17147"/>
    <cellStyle name="Normal 140 7 3 3 2" xfId="40556"/>
    <cellStyle name="Normal 140 7 3 4" xfId="28861"/>
    <cellStyle name="Normal 140 7 4" xfId="6548"/>
    <cellStyle name="Normal 140 7 4 2" xfId="12416"/>
    <cellStyle name="Normal 140 7 4 2 2" xfId="24145"/>
    <cellStyle name="Normal 140 7 4 2 2 2" xfId="47554"/>
    <cellStyle name="Normal 140 7 4 2 3" xfId="35855"/>
    <cellStyle name="Normal 140 7 4 3" xfId="18311"/>
    <cellStyle name="Normal 140 7 4 3 2" xfId="41720"/>
    <cellStyle name="Normal 140 7 4 4" xfId="30025"/>
    <cellStyle name="Normal 140 7 5" xfId="7674"/>
    <cellStyle name="Normal 140 7 5 2" xfId="13536"/>
    <cellStyle name="Normal 140 7 5 2 2" xfId="25265"/>
    <cellStyle name="Normal 140 7 5 2 2 2" xfId="48674"/>
    <cellStyle name="Normal 140 7 5 2 3" xfId="36975"/>
    <cellStyle name="Normal 140 7 5 3" xfId="19431"/>
    <cellStyle name="Normal 140 7 5 3 2" xfId="42840"/>
    <cellStyle name="Normal 140 7 5 4" xfId="31145"/>
    <cellStyle name="Normal 140 7 6" xfId="8758"/>
    <cellStyle name="Normal 140 7 6 2" xfId="20519"/>
    <cellStyle name="Normal 140 7 6 2 2" xfId="43928"/>
    <cellStyle name="Normal 140 7 6 3" xfId="32229"/>
    <cellStyle name="Normal 140 7 7" xfId="14685"/>
    <cellStyle name="Normal 140 7 7 2" xfId="38094"/>
    <cellStyle name="Normal 140 7 8" xfId="26399"/>
    <cellStyle name="Normal 140 8" xfId="2998"/>
    <cellStyle name="Normal 140 8 2" xfId="4263"/>
    <cellStyle name="Normal 140 8 2 2" xfId="10131"/>
    <cellStyle name="Normal 140 8 2 2 2" xfId="21860"/>
    <cellStyle name="Normal 140 8 2 2 2 2" xfId="45269"/>
    <cellStyle name="Normal 140 8 2 2 3" xfId="33570"/>
    <cellStyle name="Normal 140 8 2 3" xfId="16026"/>
    <cellStyle name="Normal 140 8 2 3 2" xfId="39435"/>
    <cellStyle name="Normal 140 8 2 4" xfId="27740"/>
    <cellStyle name="Normal 140 8 3" xfId="5480"/>
    <cellStyle name="Normal 140 8 3 2" xfId="11348"/>
    <cellStyle name="Normal 140 8 3 2 2" xfId="23077"/>
    <cellStyle name="Normal 140 8 3 2 2 2" xfId="46486"/>
    <cellStyle name="Normal 140 8 3 2 3" xfId="34787"/>
    <cellStyle name="Normal 140 8 3 3" xfId="17243"/>
    <cellStyle name="Normal 140 8 3 3 2" xfId="40652"/>
    <cellStyle name="Normal 140 8 3 4" xfId="28957"/>
    <cellStyle name="Normal 140 8 4" xfId="6644"/>
    <cellStyle name="Normal 140 8 4 2" xfId="12512"/>
    <cellStyle name="Normal 140 8 4 2 2" xfId="24241"/>
    <cellStyle name="Normal 140 8 4 2 2 2" xfId="47650"/>
    <cellStyle name="Normal 140 8 4 2 3" xfId="35951"/>
    <cellStyle name="Normal 140 8 4 3" xfId="18407"/>
    <cellStyle name="Normal 140 8 4 3 2" xfId="41816"/>
    <cellStyle name="Normal 140 8 4 4" xfId="30121"/>
    <cellStyle name="Normal 140 8 5" xfId="7770"/>
    <cellStyle name="Normal 140 8 5 2" xfId="13632"/>
    <cellStyle name="Normal 140 8 5 2 2" xfId="25361"/>
    <cellStyle name="Normal 140 8 5 2 2 2" xfId="48770"/>
    <cellStyle name="Normal 140 8 5 2 3" xfId="37071"/>
    <cellStyle name="Normal 140 8 5 3" xfId="19527"/>
    <cellStyle name="Normal 140 8 5 3 2" xfId="42936"/>
    <cellStyle name="Normal 140 8 5 4" xfId="31241"/>
    <cellStyle name="Normal 140 8 6" xfId="8854"/>
    <cellStyle name="Normal 140 8 6 2" xfId="20615"/>
    <cellStyle name="Normal 140 8 6 2 2" xfId="44024"/>
    <cellStyle name="Normal 140 8 6 3" xfId="32325"/>
    <cellStyle name="Normal 140 8 7" xfId="14781"/>
    <cellStyle name="Normal 140 8 7 2" xfId="38190"/>
    <cellStyle name="Normal 140 8 8" xfId="26495"/>
    <cellStyle name="Normal 140 9" xfId="3111"/>
    <cellStyle name="Normal 140 9 2" xfId="4376"/>
    <cellStyle name="Normal 140 9 2 2" xfId="10244"/>
    <cellStyle name="Normal 140 9 2 2 2" xfId="21973"/>
    <cellStyle name="Normal 140 9 2 2 2 2" xfId="45382"/>
    <cellStyle name="Normal 140 9 2 2 3" xfId="33683"/>
    <cellStyle name="Normal 140 9 2 3" xfId="16139"/>
    <cellStyle name="Normal 140 9 2 3 2" xfId="39548"/>
    <cellStyle name="Normal 140 9 2 4" xfId="27853"/>
    <cellStyle name="Normal 140 9 3" xfId="5593"/>
    <cellStyle name="Normal 140 9 3 2" xfId="11461"/>
    <cellStyle name="Normal 140 9 3 2 2" xfId="23190"/>
    <cellStyle name="Normal 140 9 3 2 2 2" xfId="46599"/>
    <cellStyle name="Normal 140 9 3 2 3" xfId="34900"/>
    <cellStyle name="Normal 140 9 3 3" xfId="17356"/>
    <cellStyle name="Normal 140 9 3 3 2" xfId="40765"/>
    <cellStyle name="Normal 140 9 3 4" xfId="29070"/>
    <cellStyle name="Normal 140 9 4" xfId="6757"/>
    <cellStyle name="Normal 140 9 4 2" xfId="12625"/>
    <cellStyle name="Normal 140 9 4 2 2" xfId="24354"/>
    <cellStyle name="Normal 140 9 4 2 2 2" xfId="47763"/>
    <cellStyle name="Normal 140 9 4 2 3" xfId="36064"/>
    <cellStyle name="Normal 140 9 4 3" xfId="18520"/>
    <cellStyle name="Normal 140 9 4 3 2" xfId="41929"/>
    <cellStyle name="Normal 140 9 4 4" xfId="30234"/>
    <cellStyle name="Normal 140 9 5" xfId="7883"/>
    <cellStyle name="Normal 140 9 5 2" xfId="13745"/>
    <cellStyle name="Normal 140 9 5 2 2" xfId="25474"/>
    <cellStyle name="Normal 140 9 5 2 2 2" xfId="48883"/>
    <cellStyle name="Normal 140 9 5 2 3" xfId="37184"/>
    <cellStyle name="Normal 140 9 5 3" xfId="19640"/>
    <cellStyle name="Normal 140 9 5 3 2" xfId="43049"/>
    <cellStyle name="Normal 140 9 5 4" xfId="31354"/>
    <cellStyle name="Normal 140 9 6" xfId="8967"/>
    <cellStyle name="Normal 140 9 6 2" xfId="20728"/>
    <cellStyle name="Normal 140 9 6 2 2" xfId="44137"/>
    <cellStyle name="Normal 140 9 6 3" xfId="32438"/>
    <cellStyle name="Normal 140 9 7" xfId="14894"/>
    <cellStyle name="Normal 140 9 7 2" xfId="38303"/>
    <cellStyle name="Normal 140 9 8" xfId="26608"/>
    <cellStyle name="Normal 141" xfId="1357"/>
    <cellStyle name="Normal 141 10" xfId="3209"/>
    <cellStyle name="Normal 141 10 2" xfId="4474"/>
    <cellStyle name="Normal 141 10 2 2" xfId="10342"/>
    <cellStyle name="Normal 141 10 2 2 2" xfId="22071"/>
    <cellStyle name="Normal 141 10 2 2 2 2" xfId="45480"/>
    <cellStyle name="Normal 141 10 2 2 3" xfId="33781"/>
    <cellStyle name="Normal 141 10 2 3" xfId="16237"/>
    <cellStyle name="Normal 141 10 2 3 2" xfId="39646"/>
    <cellStyle name="Normal 141 10 2 4" xfId="27951"/>
    <cellStyle name="Normal 141 10 3" xfId="5691"/>
    <cellStyle name="Normal 141 10 3 2" xfId="11559"/>
    <cellStyle name="Normal 141 10 3 2 2" xfId="23288"/>
    <cellStyle name="Normal 141 10 3 2 2 2" xfId="46697"/>
    <cellStyle name="Normal 141 10 3 2 3" xfId="34998"/>
    <cellStyle name="Normal 141 10 3 3" xfId="17454"/>
    <cellStyle name="Normal 141 10 3 3 2" xfId="40863"/>
    <cellStyle name="Normal 141 10 3 4" xfId="29168"/>
    <cellStyle name="Normal 141 10 4" xfId="6855"/>
    <cellStyle name="Normal 141 10 4 2" xfId="12723"/>
    <cellStyle name="Normal 141 10 4 2 2" xfId="24452"/>
    <cellStyle name="Normal 141 10 4 2 2 2" xfId="47861"/>
    <cellStyle name="Normal 141 10 4 2 3" xfId="36162"/>
    <cellStyle name="Normal 141 10 4 3" xfId="18618"/>
    <cellStyle name="Normal 141 10 4 3 2" xfId="42027"/>
    <cellStyle name="Normal 141 10 4 4" xfId="30332"/>
    <cellStyle name="Normal 141 10 5" xfId="7981"/>
    <cellStyle name="Normal 141 10 5 2" xfId="13843"/>
    <cellStyle name="Normal 141 10 5 2 2" xfId="25572"/>
    <cellStyle name="Normal 141 10 5 2 2 2" xfId="48981"/>
    <cellStyle name="Normal 141 10 5 2 3" xfId="37282"/>
    <cellStyle name="Normal 141 10 5 3" xfId="19738"/>
    <cellStyle name="Normal 141 10 5 3 2" xfId="43147"/>
    <cellStyle name="Normal 141 10 5 4" xfId="31452"/>
    <cellStyle name="Normal 141 10 6" xfId="9065"/>
    <cellStyle name="Normal 141 10 6 2" xfId="20826"/>
    <cellStyle name="Normal 141 10 6 2 2" xfId="44235"/>
    <cellStyle name="Normal 141 10 6 3" xfId="32536"/>
    <cellStyle name="Normal 141 10 7" xfId="14992"/>
    <cellStyle name="Normal 141 10 7 2" xfId="38401"/>
    <cellStyle name="Normal 141 10 8" xfId="26706"/>
    <cellStyle name="Normal 141 11" xfId="3381"/>
    <cellStyle name="Normal 141 11 2" xfId="9266"/>
    <cellStyle name="Normal 141 11 2 2" xfId="20997"/>
    <cellStyle name="Normal 141 11 2 2 2" xfId="44406"/>
    <cellStyle name="Normal 141 11 2 3" xfId="32707"/>
    <cellStyle name="Normal 141 11 3" xfId="15163"/>
    <cellStyle name="Normal 141 11 3 2" xfId="38572"/>
    <cellStyle name="Normal 141 11 4" xfId="26877"/>
    <cellStyle name="Normal 141 12" xfId="4676"/>
    <cellStyle name="Normal 141 12 2" xfId="10544"/>
    <cellStyle name="Normal 141 12 2 2" xfId="22273"/>
    <cellStyle name="Normal 141 12 2 2 2" xfId="45682"/>
    <cellStyle name="Normal 141 12 2 3" xfId="33983"/>
    <cellStyle name="Normal 141 12 3" xfId="16439"/>
    <cellStyle name="Normal 141 12 3 2" xfId="39848"/>
    <cellStyle name="Normal 141 12 4" xfId="28153"/>
    <cellStyle name="Normal 141 13" xfId="5834"/>
    <cellStyle name="Normal 141 13 2" xfId="11702"/>
    <cellStyle name="Normal 141 13 2 2" xfId="23431"/>
    <cellStyle name="Normal 141 13 2 2 2" xfId="46840"/>
    <cellStyle name="Normal 141 13 2 3" xfId="35141"/>
    <cellStyle name="Normal 141 13 3" xfId="17597"/>
    <cellStyle name="Normal 141 13 3 2" xfId="41006"/>
    <cellStyle name="Normal 141 13 4" xfId="29311"/>
    <cellStyle name="Normal 141 14" xfId="6984"/>
    <cellStyle name="Normal 141 14 2" xfId="12846"/>
    <cellStyle name="Normal 141 14 2 2" xfId="24575"/>
    <cellStyle name="Normal 141 14 2 2 2" xfId="47984"/>
    <cellStyle name="Normal 141 14 2 3" xfId="36285"/>
    <cellStyle name="Normal 141 14 3" xfId="18741"/>
    <cellStyle name="Normal 141 14 3 2" xfId="42150"/>
    <cellStyle name="Normal 141 14 4" xfId="30455"/>
    <cellStyle name="Normal 141 15" xfId="8071"/>
    <cellStyle name="Normal 141 15 2" xfId="19832"/>
    <cellStyle name="Normal 141 15 2 2" xfId="43241"/>
    <cellStyle name="Normal 141 15 3" xfId="31542"/>
    <cellStyle name="Normal 141 16" xfId="14001"/>
    <cellStyle name="Normal 141 16 2" xfId="37410"/>
    <cellStyle name="Normal 141 17" xfId="25715"/>
    <cellStyle name="Normal 141 2" xfId="2307"/>
    <cellStyle name="Normal 141 2 2" xfId="3584"/>
    <cellStyle name="Normal 141 2 2 2" xfId="9452"/>
    <cellStyle name="Normal 141 2 2 2 2" xfId="21181"/>
    <cellStyle name="Normal 141 2 2 2 2 2" xfId="44590"/>
    <cellStyle name="Normal 141 2 2 2 3" xfId="32891"/>
    <cellStyle name="Normal 141 2 2 3" xfId="15347"/>
    <cellStyle name="Normal 141 2 2 3 2" xfId="38756"/>
    <cellStyle name="Normal 141 2 2 4" xfId="27061"/>
    <cellStyle name="Normal 141 2 3" xfId="4803"/>
    <cellStyle name="Normal 141 2 3 2" xfId="10671"/>
    <cellStyle name="Normal 141 2 3 2 2" xfId="22400"/>
    <cellStyle name="Normal 141 2 3 2 2 2" xfId="45809"/>
    <cellStyle name="Normal 141 2 3 2 3" xfId="34110"/>
    <cellStyle name="Normal 141 2 3 3" xfId="16566"/>
    <cellStyle name="Normal 141 2 3 3 2" xfId="39975"/>
    <cellStyle name="Normal 141 2 3 4" xfId="28280"/>
    <cellStyle name="Normal 141 2 4" xfId="5966"/>
    <cellStyle name="Normal 141 2 4 2" xfId="11834"/>
    <cellStyle name="Normal 141 2 4 2 2" xfId="23563"/>
    <cellStyle name="Normal 141 2 4 2 2 2" xfId="46972"/>
    <cellStyle name="Normal 141 2 4 2 3" xfId="35273"/>
    <cellStyle name="Normal 141 2 4 3" xfId="17729"/>
    <cellStyle name="Normal 141 2 4 3 2" xfId="41138"/>
    <cellStyle name="Normal 141 2 4 4" xfId="29443"/>
    <cellStyle name="Normal 141 2 5" xfId="7093"/>
    <cellStyle name="Normal 141 2 5 2" xfId="12955"/>
    <cellStyle name="Normal 141 2 5 2 2" xfId="24684"/>
    <cellStyle name="Normal 141 2 5 2 2 2" xfId="48093"/>
    <cellStyle name="Normal 141 2 5 2 3" xfId="36394"/>
    <cellStyle name="Normal 141 2 5 3" xfId="18850"/>
    <cellStyle name="Normal 141 2 5 3 2" xfId="42259"/>
    <cellStyle name="Normal 141 2 5 4" xfId="30564"/>
    <cellStyle name="Normal 141 2 6" xfId="8177"/>
    <cellStyle name="Normal 141 2 6 2" xfId="19938"/>
    <cellStyle name="Normal 141 2 6 2 2" xfId="43347"/>
    <cellStyle name="Normal 141 2 6 3" xfId="31648"/>
    <cellStyle name="Normal 141 2 7" xfId="14104"/>
    <cellStyle name="Normal 141 2 7 2" xfId="37513"/>
    <cellStyle name="Normal 141 2 8" xfId="25818"/>
    <cellStyle name="Normal 141 3" xfId="2389"/>
    <cellStyle name="Normal 141 3 2" xfId="3658"/>
    <cellStyle name="Normal 141 3 2 2" xfId="9526"/>
    <cellStyle name="Normal 141 3 2 2 2" xfId="21255"/>
    <cellStyle name="Normal 141 3 2 2 2 2" xfId="44664"/>
    <cellStyle name="Normal 141 3 2 2 3" xfId="32965"/>
    <cellStyle name="Normal 141 3 2 3" xfId="15421"/>
    <cellStyle name="Normal 141 3 2 3 2" xfId="38830"/>
    <cellStyle name="Normal 141 3 2 4" xfId="27135"/>
    <cellStyle name="Normal 141 3 3" xfId="4877"/>
    <cellStyle name="Normal 141 3 3 2" xfId="10745"/>
    <cellStyle name="Normal 141 3 3 2 2" xfId="22474"/>
    <cellStyle name="Normal 141 3 3 2 2 2" xfId="45883"/>
    <cellStyle name="Normal 141 3 3 2 3" xfId="34184"/>
    <cellStyle name="Normal 141 3 3 3" xfId="16640"/>
    <cellStyle name="Normal 141 3 3 3 2" xfId="40049"/>
    <cellStyle name="Normal 141 3 3 4" xfId="28354"/>
    <cellStyle name="Normal 141 3 4" xfId="6041"/>
    <cellStyle name="Normal 141 3 4 2" xfId="11909"/>
    <cellStyle name="Normal 141 3 4 2 2" xfId="23638"/>
    <cellStyle name="Normal 141 3 4 2 2 2" xfId="47047"/>
    <cellStyle name="Normal 141 3 4 2 3" xfId="35348"/>
    <cellStyle name="Normal 141 3 4 3" xfId="17804"/>
    <cellStyle name="Normal 141 3 4 3 2" xfId="41213"/>
    <cellStyle name="Normal 141 3 4 4" xfId="29518"/>
    <cellStyle name="Normal 141 3 5" xfId="7167"/>
    <cellStyle name="Normal 141 3 5 2" xfId="13029"/>
    <cellStyle name="Normal 141 3 5 2 2" xfId="24758"/>
    <cellStyle name="Normal 141 3 5 2 2 2" xfId="48167"/>
    <cellStyle name="Normal 141 3 5 2 3" xfId="36468"/>
    <cellStyle name="Normal 141 3 5 3" xfId="18924"/>
    <cellStyle name="Normal 141 3 5 3 2" xfId="42333"/>
    <cellStyle name="Normal 141 3 5 4" xfId="30638"/>
    <cellStyle name="Normal 141 3 6" xfId="8251"/>
    <cellStyle name="Normal 141 3 6 2" xfId="20012"/>
    <cellStyle name="Normal 141 3 6 2 2" xfId="43421"/>
    <cellStyle name="Normal 141 3 6 3" xfId="31722"/>
    <cellStyle name="Normal 141 3 7" xfId="14178"/>
    <cellStyle name="Normal 141 3 7 2" xfId="37587"/>
    <cellStyle name="Normal 141 3 8" xfId="25892"/>
    <cellStyle name="Normal 141 4" xfId="2545"/>
    <cellStyle name="Normal 141 4 2" xfId="3814"/>
    <cellStyle name="Normal 141 4 2 2" xfId="9682"/>
    <cellStyle name="Normal 141 4 2 2 2" xfId="21411"/>
    <cellStyle name="Normal 141 4 2 2 2 2" xfId="44820"/>
    <cellStyle name="Normal 141 4 2 2 3" xfId="33121"/>
    <cellStyle name="Normal 141 4 2 3" xfId="15577"/>
    <cellStyle name="Normal 141 4 2 3 2" xfId="38986"/>
    <cellStyle name="Normal 141 4 2 4" xfId="27291"/>
    <cellStyle name="Normal 141 4 3" xfId="5033"/>
    <cellStyle name="Normal 141 4 3 2" xfId="10901"/>
    <cellStyle name="Normal 141 4 3 2 2" xfId="22630"/>
    <cellStyle name="Normal 141 4 3 2 2 2" xfId="46039"/>
    <cellStyle name="Normal 141 4 3 2 3" xfId="34340"/>
    <cellStyle name="Normal 141 4 3 3" xfId="16796"/>
    <cellStyle name="Normal 141 4 3 3 2" xfId="40205"/>
    <cellStyle name="Normal 141 4 3 4" xfId="28510"/>
    <cellStyle name="Normal 141 4 4" xfId="6197"/>
    <cellStyle name="Normal 141 4 4 2" xfId="12065"/>
    <cellStyle name="Normal 141 4 4 2 2" xfId="23794"/>
    <cellStyle name="Normal 141 4 4 2 2 2" xfId="47203"/>
    <cellStyle name="Normal 141 4 4 2 3" xfId="35504"/>
    <cellStyle name="Normal 141 4 4 3" xfId="17960"/>
    <cellStyle name="Normal 141 4 4 3 2" xfId="41369"/>
    <cellStyle name="Normal 141 4 4 4" xfId="29674"/>
    <cellStyle name="Normal 141 4 5" xfId="7323"/>
    <cellStyle name="Normal 141 4 5 2" xfId="13185"/>
    <cellStyle name="Normal 141 4 5 2 2" xfId="24914"/>
    <cellStyle name="Normal 141 4 5 2 2 2" xfId="48323"/>
    <cellStyle name="Normal 141 4 5 2 3" xfId="36624"/>
    <cellStyle name="Normal 141 4 5 3" xfId="19080"/>
    <cellStyle name="Normal 141 4 5 3 2" xfId="42489"/>
    <cellStyle name="Normal 141 4 5 4" xfId="30794"/>
    <cellStyle name="Normal 141 4 6" xfId="8407"/>
    <cellStyle name="Normal 141 4 6 2" xfId="20168"/>
    <cellStyle name="Normal 141 4 6 2 2" xfId="43577"/>
    <cellStyle name="Normal 141 4 6 3" xfId="31878"/>
    <cellStyle name="Normal 141 4 7" xfId="14334"/>
    <cellStyle name="Normal 141 4 7 2" xfId="37743"/>
    <cellStyle name="Normal 141 4 8" xfId="26048"/>
    <cellStyle name="Normal 141 5" xfId="2717"/>
    <cellStyle name="Normal 141 5 2" xfId="3986"/>
    <cellStyle name="Normal 141 5 2 2" xfId="9854"/>
    <cellStyle name="Normal 141 5 2 2 2" xfId="21583"/>
    <cellStyle name="Normal 141 5 2 2 2 2" xfId="44992"/>
    <cellStyle name="Normal 141 5 2 2 3" xfId="33293"/>
    <cellStyle name="Normal 141 5 2 3" xfId="15749"/>
    <cellStyle name="Normal 141 5 2 3 2" xfId="39158"/>
    <cellStyle name="Normal 141 5 2 4" xfId="27463"/>
    <cellStyle name="Normal 141 5 3" xfId="5205"/>
    <cellStyle name="Normal 141 5 3 2" xfId="11073"/>
    <cellStyle name="Normal 141 5 3 2 2" xfId="22802"/>
    <cellStyle name="Normal 141 5 3 2 2 2" xfId="46211"/>
    <cellStyle name="Normal 141 5 3 2 3" xfId="34512"/>
    <cellStyle name="Normal 141 5 3 3" xfId="16968"/>
    <cellStyle name="Normal 141 5 3 3 2" xfId="40377"/>
    <cellStyle name="Normal 141 5 3 4" xfId="28682"/>
    <cellStyle name="Normal 141 5 4" xfId="6369"/>
    <cellStyle name="Normal 141 5 4 2" xfId="12237"/>
    <cellStyle name="Normal 141 5 4 2 2" xfId="23966"/>
    <cellStyle name="Normal 141 5 4 2 2 2" xfId="47375"/>
    <cellStyle name="Normal 141 5 4 2 3" xfId="35676"/>
    <cellStyle name="Normal 141 5 4 3" xfId="18132"/>
    <cellStyle name="Normal 141 5 4 3 2" xfId="41541"/>
    <cellStyle name="Normal 141 5 4 4" xfId="29846"/>
    <cellStyle name="Normal 141 5 5" xfId="7495"/>
    <cellStyle name="Normal 141 5 5 2" xfId="13357"/>
    <cellStyle name="Normal 141 5 5 2 2" xfId="25086"/>
    <cellStyle name="Normal 141 5 5 2 2 2" xfId="48495"/>
    <cellStyle name="Normal 141 5 5 2 3" xfId="36796"/>
    <cellStyle name="Normal 141 5 5 3" xfId="19252"/>
    <cellStyle name="Normal 141 5 5 3 2" xfId="42661"/>
    <cellStyle name="Normal 141 5 5 4" xfId="30966"/>
    <cellStyle name="Normal 141 5 6" xfId="8579"/>
    <cellStyle name="Normal 141 5 6 2" xfId="20340"/>
    <cellStyle name="Normal 141 5 6 2 2" xfId="43749"/>
    <cellStyle name="Normal 141 5 6 3" xfId="32050"/>
    <cellStyle name="Normal 141 5 7" xfId="14506"/>
    <cellStyle name="Normal 141 5 7 2" xfId="37915"/>
    <cellStyle name="Normal 141 5 8" xfId="26220"/>
    <cellStyle name="Normal 141 6" xfId="2807"/>
    <cellStyle name="Normal 141 6 2" xfId="4076"/>
    <cellStyle name="Normal 141 6 2 2" xfId="9944"/>
    <cellStyle name="Normal 141 6 2 2 2" xfId="21673"/>
    <cellStyle name="Normal 141 6 2 2 2 2" xfId="45082"/>
    <cellStyle name="Normal 141 6 2 2 3" xfId="33383"/>
    <cellStyle name="Normal 141 6 2 3" xfId="15839"/>
    <cellStyle name="Normal 141 6 2 3 2" xfId="39248"/>
    <cellStyle name="Normal 141 6 2 4" xfId="27553"/>
    <cellStyle name="Normal 141 6 3" xfId="5295"/>
    <cellStyle name="Normal 141 6 3 2" xfId="11163"/>
    <cellStyle name="Normal 141 6 3 2 2" xfId="22892"/>
    <cellStyle name="Normal 141 6 3 2 2 2" xfId="46301"/>
    <cellStyle name="Normal 141 6 3 2 3" xfId="34602"/>
    <cellStyle name="Normal 141 6 3 3" xfId="17058"/>
    <cellStyle name="Normal 141 6 3 3 2" xfId="40467"/>
    <cellStyle name="Normal 141 6 3 4" xfId="28772"/>
    <cellStyle name="Normal 141 6 4" xfId="6459"/>
    <cellStyle name="Normal 141 6 4 2" xfId="12327"/>
    <cellStyle name="Normal 141 6 4 2 2" xfId="24056"/>
    <cellStyle name="Normal 141 6 4 2 2 2" xfId="47465"/>
    <cellStyle name="Normal 141 6 4 2 3" xfId="35766"/>
    <cellStyle name="Normal 141 6 4 3" xfId="18222"/>
    <cellStyle name="Normal 141 6 4 3 2" xfId="41631"/>
    <cellStyle name="Normal 141 6 4 4" xfId="29936"/>
    <cellStyle name="Normal 141 6 5" xfId="7585"/>
    <cellStyle name="Normal 141 6 5 2" xfId="13447"/>
    <cellStyle name="Normal 141 6 5 2 2" xfId="25176"/>
    <cellStyle name="Normal 141 6 5 2 2 2" xfId="48585"/>
    <cellStyle name="Normal 141 6 5 2 3" xfId="36886"/>
    <cellStyle name="Normal 141 6 5 3" xfId="19342"/>
    <cellStyle name="Normal 141 6 5 3 2" xfId="42751"/>
    <cellStyle name="Normal 141 6 5 4" xfId="31056"/>
    <cellStyle name="Normal 141 6 6" xfId="8669"/>
    <cellStyle name="Normal 141 6 6 2" xfId="20430"/>
    <cellStyle name="Normal 141 6 6 2 2" xfId="43839"/>
    <cellStyle name="Normal 141 6 6 3" xfId="32140"/>
    <cellStyle name="Normal 141 6 7" xfId="14596"/>
    <cellStyle name="Normal 141 6 7 2" xfId="38005"/>
    <cellStyle name="Normal 141 6 8" xfId="26310"/>
    <cellStyle name="Normal 141 7" xfId="2898"/>
    <cellStyle name="Normal 141 7 2" xfId="4166"/>
    <cellStyle name="Normal 141 7 2 2" xfId="10034"/>
    <cellStyle name="Normal 141 7 2 2 2" xfId="21763"/>
    <cellStyle name="Normal 141 7 2 2 2 2" xfId="45172"/>
    <cellStyle name="Normal 141 7 2 2 3" xfId="33473"/>
    <cellStyle name="Normal 141 7 2 3" xfId="15929"/>
    <cellStyle name="Normal 141 7 2 3 2" xfId="39338"/>
    <cellStyle name="Normal 141 7 2 4" xfId="27643"/>
    <cellStyle name="Normal 141 7 3" xfId="5385"/>
    <cellStyle name="Normal 141 7 3 2" xfId="11253"/>
    <cellStyle name="Normal 141 7 3 2 2" xfId="22982"/>
    <cellStyle name="Normal 141 7 3 2 2 2" xfId="46391"/>
    <cellStyle name="Normal 141 7 3 2 3" xfId="34692"/>
    <cellStyle name="Normal 141 7 3 3" xfId="17148"/>
    <cellStyle name="Normal 141 7 3 3 2" xfId="40557"/>
    <cellStyle name="Normal 141 7 3 4" xfId="28862"/>
    <cellStyle name="Normal 141 7 4" xfId="6549"/>
    <cellStyle name="Normal 141 7 4 2" xfId="12417"/>
    <cellStyle name="Normal 141 7 4 2 2" xfId="24146"/>
    <cellStyle name="Normal 141 7 4 2 2 2" xfId="47555"/>
    <cellStyle name="Normal 141 7 4 2 3" xfId="35856"/>
    <cellStyle name="Normal 141 7 4 3" xfId="18312"/>
    <cellStyle name="Normal 141 7 4 3 2" xfId="41721"/>
    <cellStyle name="Normal 141 7 4 4" xfId="30026"/>
    <cellStyle name="Normal 141 7 5" xfId="7675"/>
    <cellStyle name="Normal 141 7 5 2" xfId="13537"/>
    <cellStyle name="Normal 141 7 5 2 2" xfId="25266"/>
    <cellStyle name="Normal 141 7 5 2 2 2" xfId="48675"/>
    <cellStyle name="Normal 141 7 5 2 3" xfId="36976"/>
    <cellStyle name="Normal 141 7 5 3" xfId="19432"/>
    <cellStyle name="Normal 141 7 5 3 2" xfId="42841"/>
    <cellStyle name="Normal 141 7 5 4" xfId="31146"/>
    <cellStyle name="Normal 141 7 6" xfId="8759"/>
    <cellStyle name="Normal 141 7 6 2" xfId="20520"/>
    <cellStyle name="Normal 141 7 6 2 2" xfId="43929"/>
    <cellStyle name="Normal 141 7 6 3" xfId="32230"/>
    <cellStyle name="Normal 141 7 7" xfId="14686"/>
    <cellStyle name="Normal 141 7 7 2" xfId="38095"/>
    <cellStyle name="Normal 141 7 8" xfId="26400"/>
    <cellStyle name="Normal 141 8" xfId="2999"/>
    <cellStyle name="Normal 141 8 2" xfId="4264"/>
    <cellStyle name="Normal 141 8 2 2" xfId="10132"/>
    <cellStyle name="Normal 141 8 2 2 2" xfId="21861"/>
    <cellStyle name="Normal 141 8 2 2 2 2" xfId="45270"/>
    <cellStyle name="Normal 141 8 2 2 3" xfId="33571"/>
    <cellStyle name="Normal 141 8 2 3" xfId="16027"/>
    <cellStyle name="Normal 141 8 2 3 2" xfId="39436"/>
    <cellStyle name="Normal 141 8 2 4" xfId="27741"/>
    <cellStyle name="Normal 141 8 3" xfId="5481"/>
    <cellStyle name="Normal 141 8 3 2" xfId="11349"/>
    <cellStyle name="Normal 141 8 3 2 2" xfId="23078"/>
    <cellStyle name="Normal 141 8 3 2 2 2" xfId="46487"/>
    <cellStyle name="Normal 141 8 3 2 3" xfId="34788"/>
    <cellStyle name="Normal 141 8 3 3" xfId="17244"/>
    <cellStyle name="Normal 141 8 3 3 2" xfId="40653"/>
    <cellStyle name="Normal 141 8 3 4" xfId="28958"/>
    <cellStyle name="Normal 141 8 4" xfId="6645"/>
    <cellStyle name="Normal 141 8 4 2" xfId="12513"/>
    <cellStyle name="Normal 141 8 4 2 2" xfId="24242"/>
    <cellStyle name="Normal 141 8 4 2 2 2" xfId="47651"/>
    <cellStyle name="Normal 141 8 4 2 3" xfId="35952"/>
    <cellStyle name="Normal 141 8 4 3" xfId="18408"/>
    <cellStyle name="Normal 141 8 4 3 2" xfId="41817"/>
    <cellStyle name="Normal 141 8 4 4" xfId="30122"/>
    <cellStyle name="Normal 141 8 5" xfId="7771"/>
    <cellStyle name="Normal 141 8 5 2" xfId="13633"/>
    <cellStyle name="Normal 141 8 5 2 2" xfId="25362"/>
    <cellStyle name="Normal 141 8 5 2 2 2" xfId="48771"/>
    <cellStyle name="Normal 141 8 5 2 3" xfId="37072"/>
    <cellStyle name="Normal 141 8 5 3" xfId="19528"/>
    <cellStyle name="Normal 141 8 5 3 2" xfId="42937"/>
    <cellStyle name="Normal 141 8 5 4" xfId="31242"/>
    <cellStyle name="Normal 141 8 6" xfId="8855"/>
    <cellStyle name="Normal 141 8 6 2" xfId="20616"/>
    <cellStyle name="Normal 141 8 6 2 2" xfId="44025"/>
    <cellStyle name="Normal 141 8 6 3" xfId="32326"/>
    <cellStyle name="Normal 141 8 7" xfId="14782"/>
    <cellStyle name="Normal 141 8 7 2" xfId="38191"/>
    <cellStyle name="Normal 141 8 8" xfId="26496"/>
    <cellStyle name="Normal 141 9" xfId="3112"/>
    <cellStyle name="Normal 141 9 2" xfId="4377"/>
    <cellStyle name="Normal 141 9 2 2" xfId="10245"/>
    <cellStyle name="Normal 141 9 2 2 2" xfId="21974"/>
    <cellStyle name="Normal 141 9 2 2 2 2" xfId="45383"/>
    <cellStyle name="Normal 141 9 2 2 3" xfId="33684"/>
    <cellStyle name="Normal 141 9 2 3" xfId="16140"/>
    <cellStyle name="Normal 141 9 2 3 2" xfId="39549"/>
    <cellStyle name="Normal 141 9 2 4" xfId="27854"/>
    <cellStyle name="Normal 141 9 3" xfId="5594"/>
    <cellStyle name="Normal 141 9 3 2" xfId="11462"/>
    <cellStyle name="Normal 141 9 3 2 2" xfId="23191"/>
    <cellStyle name="Normal 141 9 3 2 2 2" xfId="46600"/>
    <cellStyle name="Normal 141 9 3 2 3" xfId="34901"/>
    <cellStyle name="Normal 141 9 3 3" xfId="17357"/>
    <cellStyle name="Normal 141 9 3 3 2" xfId="40766"/>
    <cellStyle name="Normal 141 9 3 4" xfId="29071"/>
    <cellStyle name="Normal 141 9 4" xfId="6758"/>
    <cellStyle name="Normal 141 9 4 2" xfId="12626"/>
    <cellStyle name="Normal 141 9 4 2 2" xfId="24355"/>
    <cellStyle name="Normal 141 9 4 2 2 2" xfId="47764"/>
    <cellStyle name="Normal 141 9 4 2 3" xfId="36065"/>
    <cellStyle name="Normal 141 9 4 3" xfId="18521"/>
    <cellStyle name="Normal 141 9 4 3 2" xfId="41930"/>
    <cellStyle name="Normal 141 9 4 4" xfId="30235"/>
    <cellStyle name="Normal 141 9 5" xfId="7884"/>
    <cellStyle name="Normal 141 9 5 2" xfId="13746"/>
    <cellStyle name="Normal 141 9 5 2 2" xfId="25475"/>
    <cellStyle name="Normal 141 9 5 2 2 2" xfId="48884"/>
    <cellStyle name="Normal 141 9 5 2 3" xfId="37185"/>
    <cellStyle name="Normal 141 9 5 3" xfId="19641"/>
    <cellStyle name="Normal 141 9 5 3 2" xfId="43050"/>
    <cellStyle name="Normal 141 9 5 4" xfId="31355"/>
    <cellStyle name="Normal 141 9 6" xfId="8968"/>
    <cellStyle name="Normal 141 9 6 2" xfId="20729"/>
    <cellStyle name="Normal 141 9 6 2 2" xfId="44138"/>
    <cellStyle name="Normal 141 9 6 3" xfId="32439"/>
    <cellStyle name="Normal 141 9 7" xfId="14895"/>
    <cellStyle name="Normal 141 9 7 2" xfId="38304"/>
    <cellStyle name="Normal 141 9 8" xfId="26609"/>
    <cellStyle name="Normal 142" xfId="1358"/>
    <cellStyle name="Normal 143" xfId="1359"/>
    <cellStyle name="Normal 144" xfId="1360"/>
    <cellStyle name="Normal 145" xfId="1361"/>
    <cellStyle name="Normal 146" xfId="1362"/>
    <cellStyle name="Normal 147" xfId="1363"/>
    <cellStyle name="Normal 148" xfId="1364"/>
    <cellStyle name="Normal 148 10" xfId="3210"/>
    <cellStyle name="Normal 148 10 2" xfId="4475"/>
    <cellStyle name="Normal 148 10 2 2" xfId="10343"/>
    <cellStyle name="Normal 148 10 2 2 2" xfId="22072"/>
    <cellStyle name="Normal 148 10 2 2 2 2" xfId="45481"/>
    <cellStyle name="Normal 148 10 2 2 3" xfId="33782"/>
    <cellStyle name="Normal 148 10 2 3" xfId="16238"/>
    <cellStyle name="Normal 148 10 2 3 2" xfId="39647"/>
    <cellStyle name="Normal 148 10 2 4" xfId="27952"/>
    <cellStyle name="Normal 148 10 3" xfId="5692"/>
    <cellStyle name="Normal 148 10 3 2" xfId="11560"/>
    <cellStyle name="Normal 148 10 3 2 2" xfId="23289"/>
    <cellStyle name="Normal 148 10 3 2 2 2" xfId="46698"/>
    <cellStyle name="Normal 148 10 3 2 3" xfId="34999"/>
    <cellStyle name="Normal 148 10 3 3" xfId="17455"/>
    <cellStyle name="Normal 148 10 3 3 2" xfId="40864"/>
    <cellStyle name="Normal 148 10 3 4" xfId="29169"/>
    <cellStyle name="Normal 148 10 4" xfId="6856"/>
    <cellStyle name="Normal 148 10 4 2" xfId="12724"/>
    <cellStyle name="Normal 148 10 4 2 2" xfId="24453"/>
    <cellStyle name="Normal 148 10 4 2 2 2" xfId="47862"/>
    <cellStyle name="Normal 148 10 4 2 3" xfId="36163"/>
    <cellStyle name="Normal 148 10 4 3" xfId="18619"/>
    <cellStyle name="Normal 148 10 4 3 2" xfId="42028"/>
    <cellStyle name="Normal 148 10 4 4" xfId="30333"/>
    <cellStyle name="Normal 148 10 5" xfId="7982"/>
    <cellStyle name="Normal 148 10 5 2" xfId="13844"/>
    <cellStyle name="Normal 148 10 5 2 2" xfId="25573"/>
    <cellStyle name="Normal 148 10 5 2 2 2" xfId="48982"/>
    <cellStyle name="Normal 148 10 5 2 3" xfId="37283"/>
    <cellStyle name="Normal 148 10 5 3" xfId="19739"/>
    <cellStyle name="Normal 148 10 5 3 2" xfId="43148"/>
    <cellStyle name="Normal 148 10 5 4" xfId="31453"/>
    <cellStyle name="Normal 148 10 6" xfId="9066"/>
    <cellStyle name="Normal 148 10 6 2" xfId="20827"/>
    <cellStyle name="Normal 148 10 6 2 2" xfId="44236"/>
    <cellStyle name="Normal 148 10 6 3" xfId="32537"/>
    <cellStyle name="Normal 148 10 7" xfId="14993"/>
    <cellStyle name="Normal 148 10 7 2" xfId="38402"/>
    <cellStyle name="Normal 148 10 8" xfId="26707"/>
    <cellStyle name="Normal 148 11" xfId="3383"/>
    <cellStyle name="Normal 148 11 2" xfId="9268"/>
    <cellStyle name="Normal 148 11 2 2" xfId="20999"/>
    <cellStyle name="Normal 148 11 2 2 2" xfId="44408"/>
    <cellStyle name="Normal 148 11 2 3" xfId="32709"/>
    <cellStyle name="Normal 148 11 3" xfId="15165"/>
    <cellStyle name="Normal 148 11 3 2" xfId="38574"/>
    <cellStyle name="Normal 148 11 4" xfId="26879"/>
    <cellStyle name="Normal 148 12" xfId="4677"/>
    <cellStyle name="Normal 148 12 2" xfId="10545"/>
    <cellStyle name="Normal 148 12 2 2" xfId="22274"/>
    <cellStyle name="Normal 148 12 2 2 2" xfId="45683"/>
    <cellStyle name="Normal 148 12 2 3" xfId="33984"/>
    <cellStyle name="Normal 148 12 3" xfId="16440"/>
    <cellStyle name="Normal 148 12 3 2" xfId="39849"/>
    <cellStyle name="Normal 148 12 4" xfId="28154"/>
    <cellStyle name="Normal 148 13" xfId="5835"/>
    <cellStyle name="Normal 148 13 2" xfId="11703"/>
    <cellStyle name="Normal 148 13 2 2" xfId="23432"/>
    <cellStyle name="Normal 148 13 2 2 2" xfId="46841"/>
    <cellStyle name="Normal 148 13 2 3" xfId="35142"/>
    <cellStyle name="Normal 148 13 3" xfId="17598"/>
    <cellStyle name="Normal 148 13 3 2" xfId="41007"/>
    <cellStyle name="Normal 148 13 4" xfId="29312"/>
    <cellStyle name="Normal 148 14" xfId="6985"/>
    <cellStyle name="Normal 148 14 2" xfId="12847"/>
    <cellStyle name="Normal 148 14 2 2" xfId="24576"/>
    <cellStyle name="Normal 148 14 2 2 2" xfId="47985"/>
    <cellStyle name="Normal 148 14 2 3" xfId="36286"/>
    <cellStyle name="Normal 148 14 3" xfId="18742"/>
    <cellStyle name="Normal 148 14 3 2" xfId="42151"/>
    <cellStyle name="Normal 148 14 4" xfId="30456"/>
    <cellStyle name="Normal 148 15" xfId="8072"/>
    <cellStyle name="Normal 148 15 2" xfId="19833"/>
    <cellStyle name="Normal 148 15 2 2" xfId="43242"/>
    <cellStyle name="Normal 148 15 3" xfId="31543"/>
    <cellStyle name="Normal 148 16" xfId="14002"/>
    <cellStyle name="Normal 148 16 2" xfId="37411"/>
    <cellStyle name="Normal 148 17" xfId="25716"/>
    <cellStyle name="Normal 148 2" xfId="2308"/>
    <cellStyle name="Normal 148 2 2" xfId="3585"/>
    <cellStyle name="Normal 148 2 2 2" xfId="9453"/>
    <cellStyle name="Normal 148 2 2 2 2" xfId="21182"/>
    <cellStyle name="Normal 148 2 2 2 2 2" xfId="44591"/>
    <cellStyle name="Normal 148 2 2 2 3" xfId="32892"/>
    <cellStyle name="Normal 148 2 2 3" xfId="15348"/>
    <cellStyle name="Normal 148 2 2 3 2" xfId="38757"/>
    <cellStyle name="Normal 148 2 2 4" xfId="27062"/>
    <cellStyle name="Normal 148 2 3" xfId="4804"/>
    <cellStyle name="Normal 148 2 3 2" xfId="10672"/>
    <cellStyle name="Normal 148 2 3 2 2" xfId="22401"/>
    <cellStyle name="Normal 148 2 3 2 2 2" xfId="45810"/>
    <cellStyle name="Normal 148 2 3 2 3" xfId="34111"/>
    <cellStyle name="Normal 148 2 3 3" xfId="16567"/>
    <cellStyle name="Normal 148 2 3 3 2" xfId="39976"/>
    <cellStyle name="Normal 148 2 3 4" xfId="28281"/>
    <cellStyle name="Normal 148 2 4" xfId="5967"/>
    <cellStyle name="Normal 148 2 4 2" xfId="11835"/>
    <cellStyle name="Normal 148 2 4 2 2" xfId="23564"/>
    <cellStyle name="Normal 148 2 4 2 2 2" xfId="46973"/>
    <cellStyle name="Normal 148 2 4 2 3" xfId="35274"/>
    <cellStyle name="Normal 148 2 4 3" xfId="17730"/>
    <cellStyle name="Normal 148 2 4 3 2" xfId="41139"/>
    <cellStyle name="Normal 148 2 4 4" xfId="29444"/>
    <cellStyle name="Normal 148 2 5" xfId="7094"/>
    <cellStyle name="Normal 148 2 5 2" xfId="12956"/>
    <cellStyle name="Normal 148 2 5 2 2" xfId="24685"/>
    <cellStyle name="Normal 148 2 5 2 2 2" xfId="48094"/>
    <cellStyle name="Normal 148 2 5 2 3" xfId="36395"/>
    <cellStyle name="Normal 148 2 5 3" xfId="18851"/>
    <cellStyle name="Normal 148 2 5 3 2" xfId="42260"/>
    <cellStyle name="Normal 148 2 5 4" xfId="30565"/>
    <cellStyle name="Normal 148 2 6" xfId="8178"/>
    <cellStyle name="Normal 148 2 6 2" xfId="19939"/>
    <cellStyle name="Normal 148 2 6 2 2" xfId="43348"/>
    <cellStyle name="Normal 148 2 6 3" xfId="31649"/>
    <cellStyle name="Normal 148 2 7" xfId="14105"/>
    <cellStyle name="Normal 148 2 7 2" xfId="37514"/>
    <cellStyle name="Normal 148 2 8" xfId="25819"/>
    <cellStyle name="Normal 148 3" xfId="2390"/>
    <cellStyle name="Normal 148 3 2" xfId="3659"/>
    <cellStyle name="Normal 148 3 2 2" xfId="9527"/>
    <cellStyle name="Normal 148 3 2 2 2" xfId="21256"/>
    <cellStyle name="Normal 148 3 2 2 2 2" xfId="44665"/>
    <cellStyle name="Normal 148 3 2 2 3" xfId="32966"/>
    <cellStyle name="Normal 148 3 2 3" xfId="15422"/>
    <cellStyle name="Normal 148 3 2 3 2" xfId="38831"/>
    <cellStyle name="Normal 148 3 2 4" xfId="27136"/>
    <cellStyle name="Normal 148 3 3" xfId="4878"/>
    <cellStyle name="Normal 148 3 3 2" xfId="10746"/>
    <cellStyle name="Normal 148 3 3 2 2" xfId="22475"/>
    <cellStyle name="Normal 148 3 3 2 2 2" xfId="45884"/>
    <cellStyle name="Normal 148 3 3 2 3" xfId="34185"/>
    <cellStyle name="Normal 148 3 3 3" xfId="16641"/>
    <cellStyle name="Normal 148 3 3 3 2" xfId="40050"/>
    <cellStyle name="Normal 148 3 3 4" xfId="28355"/>
    <cellStyle name="Normal 148 3 4" xfId="6042"/>
    <cellStyle name="Normal 148 3 4 2" xfId="11910"/>
    <cellStyle name="Normal 148 3 4 2 2" xfId="23639"/>
    <cellStyle name="Normal 148 3 4 2 2 2" xfId="47048"/>
    <cellStyle name="Normal 148 3 4 2 3" xfId="35349"/>
    <cellStyle name="Normal 148 3 4 3" xfId="17805"/>
    <cellStyle name="Normal 148 3 4 3 2" xfId="41214"/>
    <cellStyle name="Normal 148 3 4 4" xfId="29519"/>
    <cellStyle name="Normal 148 3 5" xfId="7168"/>
    <cellStyle name="Normal 148 3 5 2" xfId="13030"/>
    <cellStyle name="Normal 148 3 5 2 2" xfId="24759"/>
    <cellStyle name="Normal 148 3 5 2 2 2" xfId="48168"/>
    <cellStyle name="Normal 148 3 5 2 3" xfId="36469"/>
    <cellStyle name="Normal 148 3 5 3" xfId="18925"/>
    <cellStyle name="Normal 148 3 5 3 2" xfId="42334"/>
    <cellStyle name="Normal 148 3 5 4" xfId="30639"/>
    <cellStyle name="Normal 148 3 6" xfId="8252"/>
    <cellStyle name="Normal 148 3 6 2" xfId="20013"/>
    <cellStyle name="Normal 148 3 6 2 2" xfId="43422"/>
    <cellStyle name="Normal 148 3 6 3" xfId="31723"/>
    <cellStyle name="Normal 148 3 7" xfId="14179"/>
    <cellStyle name="Normal 148 3 7 2" xfId="37588"/>
    <cellStyle name="Normal 148 3 8" xfId="25893"/>
    <cellStyle name="Normal 148 4" xfId="2547"/>
    <cellStyle name="Normal 148 4 2" xfId="3816"/>
    <cellStyle name="Normal 148 4 2 2" xfId="9684"/>
    <cellStyle name="Normal 148 4 2 2 2" xfId="21413"/>
    <cellStyle name="Normal 148 4 2 2 2 2" xfId="44822"/>
    <cellStyle name="Normal 148 4 2 2 3" xfId="33123"/>
    <cellStyle name="Normal 148 4 2 3" xfId="15579"/>
    <cellStyle name="Normal 148 4 2 3 2" xfId="38988"/>
    <cellStyle name="Normal 148 4 2 4" xfId="27293"/>
    <cellStyle name="Normal 148 4 3" xfId="5035"/>
    <cellStyle name="Normal 148 4 3 2" xfId="10903"/>
    <cellStyle name="Normal 148 4 3 2 2" xfId="22632"/>
    <cellStyle name="Normal 148 4 3 2 2 2" xfId="46041"/>
    <cellStyle name="Normal 148 4 3 2 3" xfId="34342"/>
    <cellStyle name="Normal 148 4 3 3" xfId="16798"/>
    <cellStyle name="Normal 148 4 3 3 2" xfId="40207"/>
    <cellStyle name="Normal 148 4 3 4" xfId="28512"/>
    <cellStyle name="Normal 148 4 4" xfId="6199"/>
    <cellStyle name="Normal 148 4 4 2" xfId="12067"/>
    <cellStyle name="Normal 148 4 4 2 2" xfId="23796"/>
    <cellStyle name="Normal 148 4 4 2 2 2" xfId="47205"/>
    <cellStyle name="Normal 148 4 4 2 3" xfId="35506"/>
    <cellStyle name="Normal 148 4 4 3" xfId="17962"/>
    <cellStyle name="Normal 148 4 4 3 2" xfId="41371"/>
    <cellStyle name="Normal 148 4 4 4" xfId="29676"/>
    <cellStyle name="Normal 148 4 5" xfId="7325"/>
    <cellStyle name="Normal 148 4 5 2" xfId="13187"/>
    <cellStyle name="Normal 148 4 5 2 2" xfId="24916"/>
    <cellStyle name="Normal 148 4 5 2 2 2" xfId="48325"/>
    <cellStyle name="Normal 148 4 5 2 3" xfId="36626"/>
    <cellStyle name="Normal 148 4 5 3" xfId="19082"/>
    <cellStyle name="Normal 148 4 5 3 2" xfId="42491"/>
    <cellStyle name="Normal 148 4 5 4" xfId="30796"/>
    <cellStyle name="Normal 148 4 6" xfId="8409"/>
    <cellStyle name="Normal 148 4 6 2" xfId="20170"/>
    <cellStyle name="Normal 148 4 6 2 2" xfId="43579"/>
    <cellStyle name="Normal 148 4 6 3" xfId="31880"/>
    <cellStyle name="Normal 148 4 7" xfId="14336"/>
    <cellStyle name="Normal 148 4 7 2" xfId="37745"/>
    <cellStyle name="Normal 148 4 8" xfId="26050"/>
    <cellStyle name="Normal 148 5" xfId="2718"/>
    <cellStyle name="Normal 148 5 2" xfId="3987"/>
    <cellStyle name="Normal 148 5 2 2" xfId="9855"/>
    <cellStyle name="Normal 148 5 2 2 2" xfId="21584"/>
    <cellStyle name="Normal 148 5 2 2 2 2" xfId="44993"/>
    <cellStyle name="Normal 148 5 2 2 3" xfId="33294"/>
    <cellStyle name="Normal 148 5 2 3" xfId="15750"/>
    <cellStyle name="Normal 148 5 2 3 2" xfId="39159"/>
    <cellStyle name="Normal 148 5 2 4" xfId="27464"/>
    <cellStyle name="Normal 148 5 3" xfId="5206"/>
    <cellStyle name="Normal 148 5 3 2" xfId="11074"/>
    <cellStyle name="Normal 148 5 3 2 2" xfId="22803"/>
    <cellStyle name="Normal 148 5 3 2 2 2" xfId="46212"/>
    <cellStyle name="Normal 148 5 3 2 3" xfId="34513"/>
    <cellStyle name="Normal 148 5 3 3" xfId="16969"/>
    <cellStyle name="Normal 148 5 3 3 2" xfId="40378"/>
    <cellStyle name="Normal 148 5 3 4" xfId="28683"/>
    <cellStyle name="Normal 148 5 4" xfId="6370"/>
    <cellStyle name="Normal 148 5 4 2" xfId="12238"/>
    <cellStyle name="Normal 148 5 4 2 2" xfId="23967"/>
    <cellStyle name="Normal 148 5 4 2 2 2" xfId="47376"/>
    <cellStyle name="Normal 148 5 4 2 3" xfId="35677"/>
    <cellStyle name="Normal 148 5 4 3" xfId="18133"/>
    <cellStyle name="Normal 148 5 4 3 2" xfId="41542"/>
    <cellStyle name="Normal 148 5 4 4" xfId="29847"/>
    <cellStyle name="Normal 148 5 5" xfId="7496"/>
    <cellStyle name="Normal 148 5 5 2" xfId="13358"/>
    <cellStyle name="Normal 148 5 5 2 2" xfId="25087"/>
    <cellStyle name="Normal 148 5 5 2 2 2" xfId="48496"/>
    <cellStyle name="Normal 148 5 5 2 3" xfId="36797"/>
    <cellStyle name="Normal 148 5 5 3" xfId="19253"/>
    <cellStyle name="Normal 148 5 5 3 2" xfId="42662"/>
    <cellStyle name="Normal 148 5 5 4" xfId="30967"/>
    <cellStyle name="Normal 148 5 6" xfId="8580"/>
    <cellStyle name="Normal 148 5 6 2" xfId="20341"/>
    <cellStyle name="Normal 148 5 6 2 2" xfId="43750"/>
    <cellStyle name="Normal 148 5 6 3" xfId="32051"/>
    <cellStyle name="Normal 148 5 7" xfId="14507"/>
    <cellStyle name="Normal 148 5 7 2" xfId="37916"/>
    <cellStyle name="Normal 148 5 8" xfId="26221"/>
    <cellStyle name="Normal 148 6" xfId="2808"/>
    <cellStyle name="Normal 148 6 2" xfId="4077"/>
    <cellStyle name="Normal 148 6 2 2" xfId="9945"/>
    <cellStyle name="Normal 148 6 2 2 2" xfId="21674"/>
    <cellStyle name="Normal 148 6 2 2 2 2" xfId="45083"/>
    <cellStyle name="Normal 148 6 2 2 3" xfId="33384"/>
    <cellStyle name="Normal 148 6 2 3" xfId="15840"/>
    <cellStyle name="Normal 148 6 2 3 2" xfId="39249"/>
    <cellStyle name="Normal 148 6 2 4" xfId="27554"/>
    <cellStyle name="Normal 148 6 3" xfId="5296"/>
    <cellStyle name="Normal 148 6 3 2" xfId="11164"/>
    <cellStyle name="Normal 148 6 3 2 2" xfId="22893"/>
    <cellStyle name="Normal 148 6 3 2 2 2" xfId="46302"/>
    <cellStyle name="Normal 148 6 3 2 3" xfId="34603"/>
    <cellStyle name="Normal 148 6 3 3" xfId="17059"/>
    <cellStyle name="Normal 148 6 3 3 2" xfId="40468"/>
    <cellStyle name="Normal 148 6 3 4" xfId="28773"/>
    <cellStyle name="Normal 148 6 4" xfId="6460"/>
    <cellStyle name="Normal 148 6 4 2" xfId="12328"/>
    <cellStyle name="Normal 148 6 4 2 2" xfId="24057"/>
    <cellStyle name="Normal 148 6 4 2 2 2" xfId="47466"/>
    <cellStyle name="Normal 148 6 4 2 3" xfId="35767"/>
    <cellStyle name="Normal 148 6 4 3" xfId="18223"/>
    <cellStyle name="Normal 148 6 4 3 2" xfId="41632"/>
    <cellStyle name="Normal 148 6 4 4" xfId="29937"/>
    <cellStyle name="Normal 148 6 5" xfId="7586"/>
    <cellStyle name="Normal 148 6 5 2" xfId="13448"/>
    <cellStyle name="Normal 148 6 5 2 2" xfId="25177"/>
    <cellStyle name="Normal 148 6 5 2 2 2" xfId="48586"/>
    <cellStyle name="Normal 148 6 5 2 3" xfId="36887"/>
    <cellStyle name="Normal 148 6 5 3" xfId="19343"/>
    <cellStyle name="Normal 148 6 5 3 2" xfId="42752"/>
    <cellStyle name="Normal 148 6 5 4" xfId="31057"/>
    <cellStyle name="Normal 148 6 6" xfId="8670"/>
    <cellStyle name="Normal 148 6 6 2" xfId="20431"/>
    <cellStyle name="Normal 148 6 6 2 2" xfId="43840"/>
    <cellStyle name="Normal 148 6 6 3" xfId="32141"/>
    <cellStyle name="Normal 148 6 7" xfId="14597"/>
    <cellStyle name="Normal 148 6 7 2" xfId="38006"/>
    <cellStyle name="Normal 148 6 8" xfId="26311"/>
    <cellStyle name="Normal 148 7" xfId="2899"/>
    <cellStyle name="Normal 148 7 2" xfId="4167"/>
    <cellStyle name="Normal 148 7 2 2" xfId="10035"/>
    <cellStyle name="Normal 148 7 2 2 2" xfId="21764"/>
    <cellStyle name="Normal 148 7 2 2 2 2" xfId="45173"/>
    <cellStyle name="Normal 148 7 2 2 3" xfId="33474"/>
    <cellStyle name="Normal 148 7 2 3" xfId="15930"/>
    <cellStyle name="Normal 148 7 2 3 2" xfId="39339"/>
    <cellStyle name="Normal 148 7 2 4" xfId="27644"/>
    <cellStyle name="Normal 148 7 3" xfId="5386"/>
    <cellStyle name="Normal 148 7 3 2" xfId="11254"/>
    <cellStyle name="Normal 148 7 3 2 2" xfId="22983"/>
    <cellStyle name="Normal 148 7 3 2 2 2" xfId="46392"/>
    <cellStyle name="Normal 148 7 3 2 3" xfId="34693"/>
    <cellStyle name="Normal 148 7 3 3" xfId="17149"/>
    <cellStyle name="Normal 148 7 3 3 2" xfId="40558"/>
    <cellStyle name="Normal 148 7 3 4" xfId="28863"/>
    <cellStyle name="Normal 148 7 4" xfId="6550"/>
    <cellStyle name="Normal 148 7 4 2" xfId="12418"/>
    <cellStyle name="Normal 148 7 4 2 2" xfId="24147"/>
    <cellStyle name="Normal 148 7 4 2 2 2" xfId="47556"/>
    <cellStyle name="Normal 148 7 4 2 3" xfId="35857"/>
    <cellStyle name="Normal 148 7 4 3" xfId="18313"/>
    <cellStyle name="Normal 148 7 4 3 2" xfId="41722"/>
    <cellStyle name="Normal 148 7 4 4" xfId="30027"/>
    <cellStyle name="Normal 148 7 5" xfId="7676"/>
    <cellStyle name="Normal 148 7 5 2" xfId="13538"/>
    <cellStyle name="Normal 148 7 5 2 2" xfId="25267"/>
    <cellStyle name="Normal 148 7 5 2 2 2" xfId="48676"/>
    <cellStyle name="Normal 148 7 5 2 3" xfId="36977"/>
    <cellStyle name="Normal 148 7 5 3" xfId="19433"/>
    <cellStyle name="Normal 148 7 5 3 2" xfId="42842"/>
    <cellStyle name="Normal 148 7 5 4" xfId="31147"/>
    <cellStyle name="Normal 148 7 6" xfId="8760"/>
    <cellStyle name="Normal 148 7 6 2" xfId="20521"/>
    <cellStyle name="Normal 148 7 6 2 2" xfId="43930"/>
    <cellStyle name="Normal 148 7 6 3" xfId="32231"/>
    <cellStyle name="Normal 148 7 7" xfId="14687"/>
    <cellStyle name="Normal 148 7 7 2" xfId="38096"/>
    <cellStyle name="Normal 148 7 8" xfId="26401"/>
    <cellStyle name="Normal 148 8" xfId="3000"/>
    <cellStyle name="Normal 148 8 2" xfId="4265"/>
    <cellStyle name="Normal 148 8 2 2" xfId="10133"/>
    <cellStyle name="Normal 148 8 2 2 2" xfId="21862"/>
    <cellStyle name="Normal 148 8 2 2 2 2" xfId="45271"/>
    <cellStyle name="Normal 148 8 2 2 3" xfId="33572"/>
    <cellStyle name="Normal 148 8 2 3" xfId="16028"/>
    <cellStyle name="Normal 148 8 2 3 2" xfId="39437"/>
    <cellStyle name="Normal 148 8 2 4" xfId="27742"/>
    <cellStyle name="Normal 148 8 3" xfId="5482"/>
    <cellStyle name="Normal 148 8 3 2" xfId="11350"/>
    <cellStyle name="Normal 148 8 3 2 2" xfId="23079"/>
    <cellStyle name="Normal 148 8 3 2 2 2" xfId="46488"/>
    <cellStyle name="Normal 148 8 3 2 3" xfId="34789"/>
    <cellStyle name="Normal 148 8 3 3" xfId="17245"/>
    <cellStyle name="Normal 148 8 3 3 2" xfId="40654"/>
    <cellStyle name="Normal 148 8 3 4" xfId="28959"/>
    <cellStyle name="Normal 148 8 4" xfId="6646"/>
    <cellStyle name="Normal 148 8 4 2" xfId="12514"/>
    <cellStyle name="Normal 148 8 4 2 2" xfId="24243"/>
    <cellStyle name="Normal 148 8 4 2 2 2" xfId="47652"/>
    <cellStyle name="Normal 148 8 4 2 3" xfId="35953"/>
    <cellStyle name="Normal 148 8 4 3" xfId="18409"/>
    <cellStyle name="Normal 148 8 4 3 2" xfId="41818"/>
    <cellStyle name="Normal 148 8 4 4" xfId="30123"/>
    <cellStyle name="Normal 148 8 5" xfId="7772"/>
    <cellStyle name="Normal 148 8 5 2" xfId="13634"/>
    <cellStyle name="Normal 148 8 5 2 2" xfId="25363"/>
    <cellStyle name="Normal 148 8 5 2 2 2" xfId="48772"/>
    <cellStyle name="Normal 148 8 5 2 3" xfId="37073"/>
    <cellStyle name="Normal 148 8 5 3" xfId="19529"/>
    <cellStyle name="Normal 148 8 5 3 2" xfId="42938"/>
    <cellStyle name="Normal 148 8 5 4" xfId="31243"/>
    <cellStyle name="Normal 148 8 6" xfId="8856"/>
    <cellStyle name="Normal 148 8 6 2" xfId="20617"/>
    <cellStyle name="Normal 148 8 6 2 2" xfId="44026"/>
    <cellStyle name="Normal 148 8 6 3" xfId="32327"/>
    <cellStyle name="Normal 148 8 7" xfId="14783"/>
    <cellStyle name="Normal 148 8 7 2" xfId="38192"/>
    <cellStyle name="Normal 148 8 8" xfId="26497"/>
    <cellStyle name="Normal 148 9" xfId="3113"/>
    <cellStyle name="Normal 148 9 2" xfId="4378"/>
    <cellStyle name="Normal 148 9 2 2" xfId="10246"/>
    <cellStyle name="Normal 148 9 2 2 2" xfId="21975"/>
    <cellStyle name="Normal 148 9 2 2 2 2" xfId="45384"/>
    <cellStyle name="Normal 148 9 2 2 3" xfId="33685"/>
    <cellStyle name="Normal 148 9 2 3" xfId="16141"/>
    <cellStyle name="Normal 148 9 2 3 2" xfId="39550"/>
    <cellStyle name="Normal 148 9 2 4" xfId="27855"/>
    <cellStyle name="Normal 148 9 3" xfId="5595"/>
    <cellStyle name="Normal 148 9 3 2" xfId="11463"/>
    <cellStyle name="Normal 148 9 3 2 2" xfId="23192"/>
    <cellStyle name="Normal 148 9 3 2 2 2" xfId="46601"/>
    <cellStyle name="Normal 148 9 3 2 3" xfId="34902"/>
    <cellStyle name="Normal 148 9 3 3" xfId="17358"/>
    <cellStyle name="Normal 148 9 3 3 2" xfId="40767"/>
    <cellStyle name="Normal 148 9 3 4" xfId="29072"/>
    <cellStyle name="Normal 148 9 4" xfId="6759"/>
    <cellStyle name="Normal 148 9 4 2" xfId="12627"/>
    <cellStyle name="Normal 148 9 4 2 2" xfId="24356"/>
    <cellStyle name="Normal 148 9 4 2 2 2" xfId="47765"/>
    <cellStyle name="Normal 148 9 4 2 3" xfId="36066"/>
    <cellStyle name="Normal 148 9 4 3" xfId="18522"/>
    <cellStyle name="Normal 148 9 4 3 2" xfId="41931"/>
    <cellStyle name="Normal 148 9 4 4" xfId="30236"/>
    <cellStyle name="Normal 148 9 5" xfId="7885"/>
    <cellStyle name="Normal 148 9 5 2" xfId="13747"/>
    <cellStyle name="Normal 148 9 5 2 2" xfId="25476"/>
    <cellStyle name="Normal 148 9 5 2 2 2" xfId="48885"/>
    <cellStyle name="Normal 148 9 5 2 3" xfId="37186"/>
    <cellStyle name="Normal 148 9 5 3" xfId="19642"/>
    <cellStyle name="Normal 148 9 5 3 2" xfId="43051"/>
    <cellStyle name="Normal 148 9 5 4" xfId="31356"/>
    <cellStyle name="Normal 148 9 6" xfId="8969"/>
    <cellStyle name="Normal 148 9 6 2" xfId="20730"/>
    <cellStyle name="Normal 148 9 6 2 2" xfId="44139"/>
    <cellStyle name="Normal 148 9 6 3" xfId="32440"/>
    <cellStyle name="Normal 148 9 7" xfId="14896"/>
    <cellStyle name="Normal 148 9 7 2" xfId="38305"/>
    <cellStyle name="Normal 148 9 8" xfId="26610"/>
    <cellStyle name="Normal 149" xfId="1365"/>
    <cellStyle name="Normal 15" xfId="1366"/>
    <cellStyle name="Normal 15 2" xfId="1367"/>
    <cellStyle name="Normal 15 3" xfId="1368"/>
    <cellStyle name="Normal 15 4" xfId="1369"/>
    <cellStyle name="Normal 15 5" xfId="1370"/>
    <cellStyle name="Normal 15 6" xfId="1371"/>
    <cellStyle name="Normal 15 7" xfId="1372"/>
    <cellStyle name="Normal 150" xfId="1373"/>
    <cellStyle name="Normal 150 10" xfId="3211"/>
    <cellStyle name="Normal 150 10 2" xfId="4476"/>
    <cellStyle name="Normal 150 10 2 2" xfId="10344"/>
    <cellStyle name="Normal 150 10 2 2 2" xfId="22073"/>
    <cellStyle name="Normal 150 10 2 2 2 2" xfId="45482"/>
    <cellStyle name="Normal 150 10 2 2 3" xfId="33783"/>
    <cellStyle name="Normal 150 10 2 3" xfId="16239"/>
    <cellStyle name="Normal 150 10 2 3 2" xfId="39648"/>
    <cellStyle name="Normal 150 10 2 4" xfId="27953"/>
    <cellStyle name="Normal 150 10 3" xfId="5693"/>
    <cellStyle name="Normal 150 10 3 2" xfId="11561"/>
    <cellStyle name="Normal 150 10 3 2 2" xfId="23290"/>
    <cellStyle name="Normal 150 10 3 2 2 2" xfId="46699"/>
    <cellStyle name="Normal 150 10 3 2 3" xfId="35000"/>
    <cellStyle name="Normal 150 10 3 3" xfId="17456"/>
    <cellStyle name="Normal 150 10 3 3 2" xfId="40865"/>
    <cellStyle name="Normal 150 10 3 4" xfId="29170"/>
    <cellStyle name="Normal 150 10 4" xfId="6857"/>
    <cellStyle name="Normal 150 10 4 2" xfId="12725"/>
    <cellStyle name="Normal 150 10 4 2 2" xfId="24454"/>
    <cellStyle name="Normal 150 10 4 2 2 2" xfId="47863"/>
    <cellStyle name="Normal 150 10 4 2 3" xfId="36164"/>
    <cellStyle name="Normal 150 10 4 3" xfId="18620"/>
    <cellStyle name="Normal 150 10 4 3 2" xfId="42029"/>
    <cellStyle name="Normal 150 10 4 4" xfId="30334"/>
    <cellStyle name="Normal 150 10 5" xfId="7983"/>
    <cellStyle name="Normal 150 10 5 2" xfId="13845"/>
    <cellStyle name="Normal 150 10 5 2 2" xfId="25574"/>
    <cellStyle name="Normal 150 10 5 2 2 2" xfId="48983"/>
    <cellStyle name="Normal 150 10 5 2 3" xfId="37284"/>
    <cellStyle name="Normal 150 10 5 3" xfId="19740"/>
    <cellStyle name="Normal 150 10 5 3 2" xfId="43149"/>
    <cellStyle name="Normal 150 10 5 4" xfId="31454"/>
    <cellStyle name="Normal 150 10 6" xfId="9067"/>
    <cellStyle name="Normal 150 10 6 2" xfId="20828"/>
    <cellStyle name="Normal 150 10 6 2 2" xfId="44237"/>
    <cellStyle name="Normal 150 10 6 3" xfId="32538"/>
    <cellStyle name="Normal 150 10 7" xfId="14994"/>
    <cellStyle name="Normal 150 10 7 2" xfId="38403"/>
    <cellStyle name="Normal 150 10 8" xfId="26708"/>
    <cellStyle name="Normal 150 11" xfId="3384"/>
    <cellStyle name="Normal 150 11 2" xfId="9269"/>
    <cellStyle name="Normal 150 11 2 2" xfId="21000"/>
    <cellStyle name="Normal 150 11 2 2 2" xfId="44409"/>
    <cellStyle name="Normal 150 11 2 3" xfId="32710"/>
    <cellStyle name="Normal 150 11 3" xfId="15166"/>
    <cellStyle name="Normal 150 11 3 2" xfId="38575"/>
    <cellStyle name="Normal 150 11 4" xfId="26880"/>
    <cellStyle name="Normal 150 12" xfId="4679"/>
    <cellStyle name="Normal 150 12 2" xfId="10547"/>
    <cellStyle name="Normal 150 12 2 2" xfId="22276"/>
    <cellStyle name="Normal 150 12 2 2 2" xfId="45685"/>
    <cellStyle name="Normal 150 12 2 3" xfId="33986"/>
    <cellStyle name="Normal 150 12 3" xfId="16442"/>
    <cellStyle name="Normal 150 12 3 2" xfId="39851"/>
    <cellStyle name="Normal 150 12 4" xfId="28156"/>
    <cellStyle name="Normal 150 13" xfId="5836"/>
    <cellStyle name="Normal 150 13 2" xfId="11704"/>
    <cellStyle name="Normal 150 13 2 2" xfId="23433"/>
    <cellStyle name="Normal 150 13 2 2 2" xfId="46842"/>
    <cellStyle name="Normal 150 13 2 3" xfId="35143"/>
    <cellStyle name="Normal 150 13 3" xfId="17599"/>
    <cellStyle name="Normal 150 13 3 2" xfId="41008"/>
    <cellStyle name="Normal 150 13 4" xfId="29313"/>
    <cellStyle name="Normal 150 14" xfId="6986"/>
    <cellStyle name="Normal 150 14 2" xfId="12848"/>
    <cellStyle name="Normal 150 14 2 2" xfId="24577"/>
    <cellStyle name="Normal 150 14 2 2 2" xfId="47986"/>
    <cellStyle name="Normal 150 14 2 3" xfId="36287"/>
    <cellStyle name="Normal 150 14 3" xfId="18743"/>
    <cellStyle name="Normal 150 14 3 2" xfId="42152"/>
    <cellStyle name="Normal 150 14 4" xfId="30457"/>
    <cellStyle name="Normal 150 15" xfId="8073"/>
    <cellStyle name="Normal 150 15 2" xfId="19834"/>
    <cellStyle name="Normal 150 15 2 2" xfId="43243"/>
    <cellStyle name="Normal 150 15 3" xfId="31544"/>
    <cellStyle name="Normal 150 16" xfId="14003"/>
    <cellStyle name="Normal 150 16 2" xfId="37412"/>
    <cellStyle name="Normal 150 17" xfId="25717"/>
    <cellStyle name="Normal 150 2" xfId="2309"/>
    <cellStyle name="Normal 150 2 2" xfId="3586"/>
    <cellStyle name="Normal 150 2 2 2" xfId="9454"/>
    <cellStyle name="Normal 150 2 2 2 2" xfId="21183"/>
    <cellStyle name="Normal 150 2 2 2 2 2" xfId="44592"/>
    <cellStyle name="Normal 150 2 2 2 3" xfId="32893"/>
    <cellStyle name="Normal 150 2 2 3" xfId="15349"/>
    <cellStyle name="Normal 150 2 2 3 2" xfId="38758"/>
    <cellStyle name="Normal 150 2 2 4" xfId="27063"/>
    <cellStyle name="Normal 150 2 3" xfId="4805"/>
    <cellStyle name="Normal 150 2 3 2" xfId="10673"/>
    <cellStyle name="Normal 150 2 3 2 2" xfId="22402"/>
    <cellStyle name="Normal 150 2 3 2 2 2" xfId="45811"/>
    <cellStyle name="Normal 150 2 3 2 3" xfId="34112"/>
    <cellStyle name="Normal 150 2 3 3" xfId="16568"/>
    <cellStyle name="Normal 150 2 3 3 2" xfId="39977"/>
    <cellStyle name="Normal 150 2 3 4" xfId="28282"/>
    <cellStyle name="Normal 150 2 4" xfId="5968"/>
    <cellStyle name="Normal 150 2 4 2" xfId="11836"/>
    <cellStyle name="Normal 150 2 4 2 2" xfId="23565"/>
    <cellStyle name="Normal 150 2 4 2 2 2" xfId="46974"/>
    <cellStyle name="Normal 150 2 4 2 3" xfId="35275"/>
    <cellStyle name="Normal 150 2 4 3" xfId="17731"/>
    <cellStyle name="Normal 150 2 4 3 2" xfId="41140"/>
    <cellStyle name="Normal 150 2 4 4" xfId="29445"/>
    <cellStyle name="Normal 150 2 5" xfId="7095"/>
    <cellStyle name="Normal 150 2 5 2" xfId="12957"/>
    <cellStyle name="Normal 150 2 5 2 2" xfId="24686"/>
    <cellStyle name="Normal 150 2 5 2 2 2" xfId="48095"/>
    <cellStyle name="Normal 150 2 5 2 3" xfId="36396"/>
    <cellStyle name="Normal 150 2 5 3" xfId="18852"/>
    <cellStyle name="Normal 150 2 5 3 2" xfId="42261"/>
    <cellStyle name="Normal 150 2 5 4" xfId="30566"/>
    <cellStyle name="Normal 150 2 6" xfId="8179"/>
    <cellStyle name="Normal 150 2 6 2" xfId="19940"/>
    <cellStyle name="Normal 150 2 6 2 2" xfId="43349"/>
    <cellStyle name="Normal 150 2 6 3" xfId="31650"/>
    <cellStyle name="Normal 150 2 7" xfId="14106"/>
    <cellStyle name="Normal 150 2 7 2" xfId="37515"/>
    <cellStyle name="Normal 150 2 8" xfId="25820"/>
    <cellStyle name="Normal 150 3" xfId="2391"/>
    <cellStyle name="Normal 150 3 2" xfId="3660"/>
    <cellStyle name="Normal 150 3 2 2" xfId="9528"/>
    <cellStyle name="Normal 150 3 2 2 2" xfId="21257"/>
    <cellStyle name="Normal 150 3 2 2 2 2" xfId="44666"/>
    <cellStyle name="Normal 150 3 2 2 3" xfId="32967"/>
    <cellStyle name="Normal 150 3 2 3" xfId="15423"/>
    <cellStyle name="Normal 150 3 2 3 2" xfId="38832"/>
    <cellStyle name="Normal 150 3 2 4" xfId="27137"/>
    <cellStyle name="Normal 150 3 3" xfId="4879"/>
    <cellStyle name="Normal 150 3 3 2" xfId="10747"/>
    <cellStyle name="Normal 150 3 3 2 2" xfId="22476"/>
    <cellStyle name="Normal 150 3 3 2 2 2" xfId="45885"/>
    <cellStyle name="Normal 150 3 3 2 3" xfId="34186"/>
    <cellStyle name="Normal 150 3 3 3" xfId="16642"/>
    <cellStyle name="Normal 150 3 3 3 2" xfId="40051"/>
    <cellStyle name="Normal 150 3 3 4" xfId="28356"/>
    <cellStyle name="Normal 150 3 4" xfId="6043"/>
    <cellStyle name="Normal 150 3 4 2" xfId="11911"/>
    <cellStyle name="Normal 150 3 4 2 2" xfId="23640"/>
    <cellStyle name="Normal 150 3 4 2 2 2" xfId="47049"/>
    <cellStyle name="Normal 150 3 4 2 3" xfId="35350"/>
    <cellStyle name="Normal 150 3 4 3" xfId="17806"/>
    <cellStyle name="Normal 150 3 4 3 2" xfId="41215"/>
    <cellStyle name="Normal 150 3 4 4" xfId="29520"/>
    <cellStyle name="Normal 150 3 5" xfId="7169"/>
    <cellStyle name="Normal 150 3 5 2" xfId="13031"/>
    <cellStyle name="Normal 150 3 5 2 2" xfId="24760"/>
    <cellStyle name="Normal 150 3 5 2 2 2" xfId="48169"/>
    <cellStyle name="Normal 150 3 5 2 3" xfId="36470"/>
    <cellStyle name="Normal 150 3 5 3" xfId="18926"/>
    <cellStyle name="Normal 150 3 5 3 2" xfId="42335"/>
    <cellStyle name="Normal 150 3 5 4" xfId="30640"/>
    <cellStyle name="Normal 150 3 6" xfId="8253"/>
    <cellStyle name="Normal 150 3 6 2" xfId="20014"/>
    <cellStyle name="Normal 150 3 6 2 2" xfId="43423"/>
    <cellStyle name="Normal 150 3 6 3" xfId="31724"/>
    <cellStyle name="Normal 150 3 7" xfId="14180"/>
    <cellStyle name="Normal 150 3 7 2" xfId="37589"/>
    <cellStyle name="Normal 150 3 8" xfId="25894"/>
    <cellStyle name="Normal 150 4" xfId="2549"/>
    <cellStyle name="Normal 150 4 2" xfId="3818"/>
    <cellStyle name="Normal 150 4 2 2" xfId="9686"/>
    <cellStyle name="Normal 150 4 2 2 2" xfId="21415"/>
    <cellStyle name="Normal 150 4 2 2 2 2" xfId="44824"/>
    <cellStyle name="Normal 150 4 2 2 3" xfId="33125"/>
    <cellStyle name="Normal 150 4 2 3" xfId="15581"/>
    <cellStyle name="Normal 150 4 2 3 2" xfId="38990"/>
    <cellStyle name="Normal 150 4 2 4" xfId="27295"/>
    <cellStyle name="Normal 150 4 3" xfId="5037"/>
    <cellStyle name="Normal 150 4 3 2" xfId="10905"/>
    <cellStyle name="Normal 150 4 3 2 2" xfId="22634"/>
    <cellStyle name="Normal 150 4 3 2 2 2" xfId="46043"/>
    <cellStyle name="Normal 150 4 3 2 3" xfId="34344"/>
    <cellStyle name="Normal 150 4 3 3" xfId="16800"/>
    <cellStyle name="Normal 150 4 3 3 2" xfId="40209"/>
    <cellStyle name="Normal 150 4 3 4" xfId="28514"/>
    <cellStyle name="Normal 150 4 4" xfId="6201"/>
    <cellStyle name="Normal 150 4 4 2" xfId="12069"/>
    <cellStyle name="Normal 150 4 4 2 2" xfId="23798"/>
    <cellStyle name="Normal 150 4 4 2 2 2" xfId="47207"/>
    <cellStyle name="Normal 150 4 4 2 3" xfId="35508"/>
    <cellStyle name="Normal 150 4 4 3" xfId="17964"/>
    <cellStyle name="Normal 150 4 4 3 2" xfId="41373"/>
    <cellStyle name="Normal 150 4 4 4" xfId="29678"/>
    <cellStyle name="Normal 150 4 5" xfId="7327"/>
    <cellStyle name="Normal 150 4 5 2" xfId="13189"/>
    <cellStyle name="Normal 150 4 5 2 2" xfId="24918"/>
    <cellStyle name="Normal 150 4 5 2 2 2" xfId="48327"/>
    <cellStyle name="Normal 150 4 5 2 3" xfId="36628"/>
    <cellStyle name="Normal 150 4 5 3" xfId="19084"/>
    <cellStyle name="Normal 150 4 5 3 2" xfId="42493"/>
    <cellStyle name="Normal 150 4 5 4" xfId="30798"/>
    <cellStyle name="Normal 150 4 6" xfId="8411"/>
    <cellStyle name="Normal 150 4 6 2" xfId="20172"/>
    <cellStyle name="Normal 150 4 6 2 2" xfId="43581"/>
    <cellStyle name="Normal 150 4 6 3" xfId="31882"/>
    <cellStyle name="Normal 150 4 7" xfId="14338"/>
    <cellStyle name="Normal 150 4 7 2" xfId="37747"/>
    <cellStyle name="Normal 150 4 8" xfId="26052"/>
    <cellStyle name="Normal 150 5" xfId="2719"/>
    <cellStyle name="Normal 150 5 2" xfId="3988"/>
    <cellStyle name="Normal 150 5 2 2" xfId="9856"/>
    <cellStyle name="Normal 150 5 2 2 2" xfId="21585"/>
    <cellStyle name="Normal 150 5 2 2 2 2" xfId="44994"/>
    <cellStyle name="Normal 150 5 2 2 3" xfId="33295"/>
    <cellStyle name="Normal 150 5 2 3" xfId="15751"/>
    <cellStyle name="Normal 150 5 2 3 2" xfId="39160"/>
    <cellStyle name="Normal 150 5 2 4" xfId="27465"/>
    <cellStyle name="Normal 150 5 3" xfId="5207"/>
    <cellStyle name="Normal 150 5 3 2" xfId="11075"/>
    <cellStyle name="Normal 150 5 3 2 2" xfId="22804"/>
    <cellStyle name="Normal 150 5 3 2 2 2" xfId="46213"/>
    <cellStyle name="Normal 150 5 3 2 3" xfId="34514"/>
    <cellStyle name="Normal 150 5 3 3" xfId="16970"/>
    <cellStyle name="Normal 150 5 3 3 2" xfId="40379"/>
    <cellStyle name="Normal 150 5 3 4" xfId="28684"/>
    <cellStyle name="Normal 150 5 4" xfId="6371"/>
    <cellStyle name="Normal 150 5 4 2" xfId="12239"/>
    <cellStyle name="Normal 150 5 4 2 2" xfId="23968"/>
    <cellStyle name="Normal 150 5 4 2 2 2" xfId="47377"/>
    <cellStyle name="Normal 150 5 4 2 3" xfId="35678"/>
    <cellStyle name="Normal 150 5 4 3" xfId="18134"/>
    <cellStyle name="Normal 150 5 4 3 2" xfId="41543"/>
    <cellStyle name="Normal 150 5 4 4" xfId="29848"/>
    <cellStyle name="Normal 150 5 5" xfId="7497"/>
    <cellStyle name="Normal 150 5 5 2" xfId="13359"/>
    <cellStyle name="Normal 150 5 5 2 2" xfId="25088"/>
    <cellStyle name="Normal 150 5 5 2 2 2" xfId="48497"/>
    <cellStyle name="Normal 150 5 5 2 3" xfId="36798"/>
    <cellStyle name="Normal 150 5 5 3" xfId="19254"/>
    <cellStyle name="Normal 150 5 5 3 2" xfId="42663"/>
    <cellStyle name="Normal 150 5 5 4" xfId="30968"/>
    <cellStyle name="Normal 150 5 6" xfId="8581"/>
    <cellStyle name="Normal 150 5 6 2" xfId="20342"/>
    <cellStyle name="Normal 150 5 6 2 2" xfId="43751"/>
    <cellStyle name="Normal 150 5 6 3" xfId="32052"/>
    <cellStyle name="Normal 150 5 7" xfId="14508"/>
    <cellStyle name="Normal 150 5 7 2" xfId="37917"/>
    <cellStyle name="Normal 150 5 8" xfId="26222"/>
    <cellStyle name="Normal 150 6" xfId="2809"/>
    <cellStyle name="Normal 150 6 2" xfId="4078"/>
    <cellStyle name="Normal 150 6 2 2" xfId="9946"/>
    <cellStyle name="Normal 150 6 2 2 2" xfId="21675"/>
    <cellStyle name="Normal 150 6 2 2 2 2" xfId="45084"/>
    <cellStyle name="Normal 150 6 2 2 3" xfId="33385"/>
    <cellStyle name="Normal 150 6 2 3" xfId="15841"/>
    <cellStyle name="Normal 150 6 2 3 2" xfId="39250"/>
    <cellStyle name="Normal 150 6 2 4" xfId="27555"/>
    <cellStyle name="Normal 150 6 3" xfId="5297"/>
    <cellStyle name="Normal 150 6 3 2" xfId="11165"/>
    <cellStyle name="Normal 150 6 3 2 2" xfId="22894"/>
    <cellStyle name="Normal 150 6 3 2 2 2" xfId="46303"/>
    <cellStyle name="Normal 150 6 3 2 3" xfId="34604"/>
    <cellStyle name="Normal 150 6 3 3" xfId="17060"/>
    <cellStyle name="Normal 150 6 3 3 2" xfId="40469"/>
    <cellStyle name="Normal 150 6 3 4" xfId="28774"/>
    <cellStyle name="Normal 150 6 4" xfId="6461"/>
    <cellStyle name="Normal 150 6 4 2" xfId="12329"/>
    <cellStyle name="Normal 150 6 4 2 2" xfId="24058"/>
    <cellStyle name="Normal 150 6 4 2 2 2" xfId="47467"/>
    <cellStyle name="Normal 150 6 4 2 3" xfId="35768"/>
    <cellStyle name="Normal 150 6 4 3" xfId="18224"/>
    <cellStyle name="Normal 150 6 4 3 2" xfId="41633"/>
    <cellStyle name="Normal 150 6 4 4" xfId="29938"/>
    <cellStyle name="Normal 150 6 5" xfId="7587"/>
    <cellStyle name="Normal 150 6 5 2" xfId="13449"/>
    <cellStyle name="Normal 150 6 5 2 2" xfId="25178"/>
    <cellStyle name="Normal 150 6 5 2 2 2" xfId="48587"/>
    <cellStyle name="Normal 150 6 5 2 3" xfId="36888"/>
    <cellStyle name="Normal 150 6 5 3" xfId="19344"/>
    <cellStyle name="Normal 150 6 5 3 2" xfId="42753"/>
    <cellStyle name="Normal 150 6 5 4" xfId="31058"/>
    <cellStyle name="Normal 150 6 6" xfId="8671"/>
    <cellStyle name="Normal 150 6 6 2" xfId="20432"/>
    <cellStyle name="Normal 150 6 6 2 2" xfId="43841"/>
    <cellStyle name="Normal 150 6 6 3" xfId="32142"/>
    <cellStyle name="Normal 150 6 7" xfId="14598"/>
    <cellStyle name="Normal 150 6 7 2" xfId="38007"/>
    <cellStyle name="Normal 150 6 8" xfId="26312"/>
    <cellStyle name="Normal 150 7" xfId="2900"/>
    <cellStyle name="Normal 150 7 2" xfId="4168"/>
    <cellStyle name="Normal 150 7 2 2" xfId="10036"/>
    <cellStyle name="Normal 150 7 2 2 2" xfId="21765"/>
    <cellStyle name="Normal 150 7 2 2 2 2" xfId="45174"/>
    <cellStyle name="Normal 150 7 2 2 3" xfId="33475"/>
    <cellStyle name="Normal 150 7 2 3" xfId="15931"/>
    <cellStyle name="Normal 150 7 2 3 2" xfId="39340"/>
    <cellStyle name="Normal 150 7 2 4" xfId="27645"/>
    <cellStyle name="Normal 150 7 3" xfId="5387"/>
    <cellStyle name="Normal 150 7 3 2" xfId="11255"/>
    <cellStyle name="Normal 150 7 3 2 2" xfId="22984"/>
    <cellStyle name="Normal 150 7 3 2 2 2" xfId="46393"/>
    <cellStyle name="Normal 150 7 3 2 3" xfId="34694"/>
    <cellStyle name="Normal 150 7 3 3" xfId="17150"/>
    <cellStyle name="Normal 150 7 3 3 2" xfId="40559"/>
    <cellStyle name="Normal 150 7 3 4" xfId="28864"/>
    <cellStyle name="Normal 150 7 4" xfId="6551"/>
    <cellStyle name="Normal 150 7 4 2" xfId="12419"/>
    <cellStyle name="Normal 150 7 4 2 2" xfId="24148"/>
    <cellStyle name="Normal 150 7 4 2 2 2" xfId="47557"/>
    <cellStyle name="Normal 150 7 4 2 3" xfId="35858"/>
    <cellStyle name="Normal 150 7 4 3" xfId="18314"/>
    <cellStyle name="Normal 150 7 4 3 2" xfId="41723"/>
    <cellStyle name="Normal 150 7 4 4" xfId="30028"/>
    <cellStyle name="Normal 150 7 5" xfId="7677"/>
    <cellStyle name="Normal 150 7 5 2" xfId="13539"/>
    <cellStyle name="Normal 150 7 5 2 2" xfId="25268"/>
    <cellStyle name="Normal 150 7 5 2 2 2" xfId="48677"/>
    <cellStyle name="Normal 150 7 5 2 3" xfId="36978"/>
    <cellStyle name="Normal 150 7 5 3" xfId="19434"/>
    <cellStyle name="Normal 150 7 5 3 2" xfId="42843"/>
    <cellStyle name="Normal 150 7 5 4" xfId="31148"/>
    <cellStyle name="Normal 150 7 6" xfId="8761"/>
    <cellStyle name="Normal 150 7 6 2" xfId="20522"/>
    <cellStyle name="Normal 150 7 6 2 2" xfId="43931"/>
    <cellStyle name="Normal 150 7 6 3" xfId="32232"/>
    <cellStyle name="Normal 150 7 7" xfId="14688"/>
    <cellStyle name="Normal 150 7 7 2" xfId="38097"/>
    <cellStyle name="Normal 150 7 8" xfId="26402"/>
    <cellStyle name="Normal 150 8" xfId="3001"/>
    <cellStyle name="Normal 150 8 2" xfId="4266"/>
    <cellStyle name="Normal 150 8 2 2" xfId="10134"/>
    <cellStyle name="Normal 150 8 2 2 2" xfId="21863"/>
    <cellStyle name="Normal 150 8 2 2 2 2" xfId="45272"/>
    <cellStyle name="Normal 150 8 2 2 3" xfId="33573"/>
    <cellStyle name="Normal 150 8 2 3" xfId="16029"/>
    <cellStyle name="Normal 150 8 2 3 2" xfId="39438"/>
    <cellStyle name="Normal 150 8 2 4" xfId="27743"/>
    <cellStyle name="Normal 150 8 3" xfId="5483"/>
    <cellStyle name="Normal 150 8 3 2" xfId="11351"/>
    <cellStyle name="Normal 150 8 3 2 2" xfId="23080"/>
    <cellStyle name="Normal 150 8 3 2 2 2" xfId="46489"/>
    <cellStyle name="Normal 150 8 3 2 3" xfId="34790"/>
    <cellStyle name="Normal 150 8 3 3" xfId="17246"/>
    <cellStyle name="Normal 150 8 3 3 2" xfId="40655"/>
    <cellStyle name="Normal 150 8 3 4" xfId="28960"/>
    <cellStyle name="Normal 150 8 4" xfId="6647"/>
    <cellStyle name="Normal 150 8 4 2" xfId="12515"/>
    <cellStyle name="Normal 150 8 4 2 2" xfId="24244"/>
    <cellStyle name="Normal 150 8 4 2 2 2" xfId="47653"/>
    <cellStyle name="Normal 150 8 4 2 3" xfId="35954"/>
    <cellStyle name="Normal 150 8 4 3" xfId="18410"/>
    <cellStyle name="Normal 150 8 4 3 2" xfId="41819"/>
    <cellStyle name="Normal 150 8 4 4" xfId="30124"/>
    <cellStyle name="Normal 150 8 5" xfId="7773"/>
    <cellStyle name="Normal 150 8 5 2" xfId="13635"/>
    <cellStyle name="Normal 150 8 5 2 2" xfId="25364"/>
    <cellStyle name="Normal 150 8 5 2 2 2" xfId="48773"/>
    <cellStyle name="Normal 150 8 5 2 3" xfId="37074"/>
    <cellStyle name="Normal 150 8 5 3" xfId="19530"/>
    <cellStyle name="Normal 150 8 5 3 2" xfId="42939"/>
    <cellStyle name="Normal 150 8 5 4" xfId="31244"/>
    <cellStyle name="Normal 150 8 6" xfId="8857"/>
    <cellStyle name="Normal 150 8 6 2" xfId="20618"/>
    <cellStyle name="Normal 150 8 6 2 2" xfId="44027"/>
    <cellStyle name="Normal 150 8 6 3" xfId="32328"/>
    <cellStyle name="Normal 150 8 7" xfId="14784"/>
    <cellStyle name="Normal 150 8 7 2" xfId="38193"/>
    <cellStyle name="Normal 150 8 8" xfId="26498"/>
    <cellStyle name="Normal 150 9" xfId="3114"/>
    <cellStyle name="Normal 150 9 2" xfId="4379"/>
    <cellStyle name="Normal 150 9 2 2" xfId="10247"/>
    <cellStyle name="Normal 150 9 2 2 2" xfId="21976"/>
    <cellStyle name="Normal 150 9 2 2 2 2" xfId="45385"/>
    <cellStyle name="Normal 150 9 2 2 3" xfId="33686"/>
    <cellStyle name="Normal 150 9 2 3" xfId="16142"/>
    <cellStyle name="Normal 150 9 2 3 2" xfId="39551"/>
    <cellStyle name="Normal 150 9 2 4" xfId="27856"/>
    <cellStyle name="Normal 150 9 3" xfId="5596"/>
    <cellStyle name="Normal 150 9 3 2" xfId="11464"/>
    <cellStyle name="Normal 150 9 3 2 2" xfId="23193"/>
    <cellStyle name="Normal 150 9 3 2 2 2" xfId="46602"/>
    <cellStyle name="Normal 150 9 3 2 3" xfId="34903"/>
    <cellStyle name="Normal 150 9 3 3" xfId="17359"/>
    <cellStyle name="Normal 150 9 3 3 2" xfId="40768"/>
    <cellStyle name="Normal 150 9 3 4" xfId="29073"/>
    <cellStyle name="Normal 150 9 4" xfId="6760"/>
    <cellStyle name="Normal 150 9 4 2" xfId="12628"/>
    <cellStyle name="Normal 150 9 4 2 2" xfId="24357"/>
    <cellStyle name="Normal 150 9 4 2 2 2" xfId="47766"/>
    <cellStyle name="Normal 150 9 4 2 3" xfId="36067"/>
    <cellStyle name="Normal 150 9 4 3" xfId="18523"/>
    <cellStyle name="Normal 150 9 4 3 2" xfId="41932"/>
    <cellStyle name="Normal 150 9 4 4" xfId="30237"/>
    <cellStyle name="Normal 150 9 5" xfId="7886"/>
    <cellStyle name="Normal 150 9 5 2" xfId="13748"/>
    <cellStyle name="Normal 150 9 5 2 2" xfId="25477"/>
    <cellStyle name="Normal 150 9 5 2 2 2" xfId="48886"/>
    <cellStyle name="Normal 150 9 5 2 3" xfId="37187"/>
    <cellStyle name="Normal 150 9 5 3" xfId="19643"/>
    <cellStyle name="Normal 150 9 5 3 2" xfId="43052"/>
    <cellStyle name="Normal 150 9 5 4" xfId="31357"/>
    <cellStyle name="Normal 150 9 6" xfId="8970"/>
    <cellStyle name="Normal 150 9 6 2" xfId="20731"/>
    <cellStyle name="Normal 150 9 6 2 2" xfId="44140"/>
    <cellStyle name="Normal 150 9 6 3" xfId="32441"/>
    <cellStyle name="Normal 150 9 7" xfId="14897"/>
    <cellStyle name="Normal 150 9 7 2" xfId="38306"/>
    <cellStyle name="Normal 150 9 8" xfId="26611"/>
    <cellStyle name="Normal 151" xfId="1374"/>
    <cellStyle name="Normal 151 10" xfId="3212"/>
    <cellStyle name="Normal 151 10 2" xfId="4477"/>
    <cellStyle name="Normal 151 10 2 2" xfId="10345"/>
    <cellStyle name="Normal 151 10 2 2 2" xfId="22074"/>
    <cellStyle name="Normal 151 10 2 2 2 2" xfId="45483"/>
    <cellStyle name="Normal 151 10 2 2 3" xfId="33784"/>
    <cellStyle name="Normal 151 10 2 3" xfId="16240"/>
    <cellStyle name="Normal 151 10 2 3 2" xfId="39649"/>
    <cellStyle name="Normal 151 10 2 4" xfId="27954"/>
    <cellStyle name="Normal 151 10 3" xfId="5694"/>
    <cellStyle name="Normal 151 10 3 2" xfId="11562"/>
    <cellStyle name="Normal 151 10 3 2 2" xfId="23291"/>
    <cellStyle name="Normal 151 10 3 2 2 2" xfId="46700"/>
    <cellStyle name="Normal 151 10 3 2 3" xfId="35001"/>
    <cellStyle name="Normal 151 10 3 3" xfId="17457"/>
    <cellStyle name="Normal 151 10 3 3 2" xfId="40866"/>
    <cellStyle name="Normal 151 10 3 4" xfId="29171"/>
    <cellStyle name="Normal 151 10 4" xfId="6858"/>
    <cellStyle name="Normal 151 10 4 2" xfId="12726"/>
    <cellStyle name="Normal 151 10 4 2 2" xfId="24455"/>
    <cellStyle name="Normal 151 10 4 2 2 2" xfId="47864"/>
    <cellStyle name="Normal 151 10 4 2 3" xfId="36165"/>
    <cellStyle name="Normal 151 10 4 3" xfId="18621"/>
    <cellStyle name="Normal 151 10 4 3 2" xfId="42030"/>
    <cellStyle name="Normal 151 10 4 4" xfId="30335"/>
    <cellStyle name="Normal 151 10 5" xfId="7984"/>
    <cellStyle name="Normal 151 10 5 2" xfId="13846"/>
    <cellStyle name="Normal 151 10 5 2 2" xfId="25575"/>
    <cellStyle name="Normal 151 10 5 2 2 2" xfId="48984"/>
    <cellStyle name="Normal 151 10 5 2 3" xfId="37285"/>
    <cellStyle name="Normal 151 10 5 3" xfId="19741"/>
    <cellStyle name="Normal 151 10 5 3 2" xfId="43150"/>
    <cellStyle name="Normal 151 10 5 4" xfId="31455"/>
    <cellStyle name="Normal 151 10 6" xfId="9068"/>
    <cellStyle name="Normal 151 10 6 2" xfId="20829"/>
    <cellStyle name="Normal 151 10 6 2 2" xfId="44238"/>
    <cellStyle name="Normal 151 10 6 3" xfId="32539"/>
    <cellStyle name="Normal 151 10 7" xfId="14995"/>
    <cellStyle name="Normal 151 10 7 2" xfId="38404"/>
    <cellStyle name="Normal 151 10 8" xfId="26709"/>
    <cellStyle name="Normal 151 11" xfId="3385"/>
    <cellStyle name="Normal 151 11 2" xfId="9270"/>
    <cellStyle name="Normal 151 11 2 2" xfId="21001"/>
    <cellStyle name="Normal 151 11 2 2 2" xfId="44410"/>
    <cellStyle name="Normal 151 11 2 3" xfId="32711"/>
    <cellStyle name="Normal 151 11 3" xfId="15167"/>
    <cellStyle name="Normal 151 11 3 2" xfId="38576"/>
    <cellStyle name="Normal 151 11 4" xfId="26881"/>
    <cellStyle name="Normal 151 12" xfId="4680"/>
    <cellStyle name="Normal 151 12 2" xfId="10548"/>
    <cellStyle name="Normal 151 12 2 2" xfId="22277"/>
    <cellStyle name="Normal 151 12 2 2 2" xfId="45686"/>
    <cellStyle name="Normal 151 12 2 3" xfId="33987"/>
    <cellStyle name="Normal 151 12 3" xfId="16443"/>
    <cellStyle name="Normal 151 12 3 2" xfId="39852"/>
    <cellStyle name="Normal 151 12 4" xfId="28157"/>
    <cellStyle name="Normal 151 13" xfId="5837"/>
    <cellStyle name="Normal 151 13 2" xfId="11705"/>
    <cellStyle name="Normal 151 13 2 2" xfId="23434"/>
    <cellStyle name="Normal 151 13 2 2 2" xfId="46843"/>
    <cellStyle name="Normal 151 13 2 3" xfId="35144"/>
    <cellStyle name="Normal 151 13 3" xfId="17600"/>
    <cellStyle name="Normal 151 13 3 2" xfId="41009"/>
    <cellStyle name="Normal 151 13 4" xfId="29314"/>
    <cellStyle name="Normal 151 14" xfId="6987"/>
    <cellStyle name="Normal 151 14 2" xfId="12849"/>
    <cellStyle name="Normal 151 14 2 2" xfId="24578"/>
    <cellStyle name="Normal 151 14 2 2 2" xfId="47987"/>
    <cellStyle name="Normal 151 14 2 3" xfId="36288"/>
    <cellStyle name="Normal 151 14 3" xfId="18744"/>
    <cellStyle name="Normal 151 14 3 2" xfId="42153"/>
    <cellStyle name="Normal 151 14 4" xfId="30458"/>
    <cellStyle name="Normal 151 15" xfId="8074"/>
    <cellStyle name="Normal 151 15 2" xfId="19835"/>
    <cellStyle name="Normal 151 15 2 2" xfId="43244"/>
    <cellStyle name="Normal 151 15 3" xfId="31545"/>
    <cellStyle name="Normal 151 16" xfId="14004"/>
    <cellStyle name="Normal 151 16 2" xfId="37413"/>
    <cellStyle name="Normal 151 17" xfId="25718"/>
    <cellStyle name="Normal 151 2" xfId="2310"/>
    <cellStyle name="Normal 151 2 2" xfId="3587"/>
    <cellStyle name="Normal 151 2 2 2" xfId="9455"/>
    <cellStyle name="Normal 151 2 2 2 2" xfId="21184"/>
    <cellStyle name="Normal 151 2 2 2 2 2" xfId="44593"/>
    <cellStyle name="Normal 151 2 2 2 3" xfId="32894"/>
    <cellStyle name="Normal 151 2 2 3" xfId="15350"/>
    <cellStyle name="Normal 151 2 2 3 2" xfId="38759"/>
    <cellStyle name="Normal 151 2 2 4" xfId="27064"/>
    <cellStyle name="Normal 151 2 3" xfId="4806"/>
    <cellStyle name="Normal 151 2 3 2" xfId="10674"/>
    <cellStyle name="Normal 151 2 3 2 2" xfId="22403"/>
    <cellStyle name="Normal 151 2 3 2 2 2" xfId="45812"/>
    <cellStyle name="Normal 151 2 3 2 3" xfId="34113"/>
    <cellStyle name="Normal 151 2 3 3" xfId="16569"/>
    <cellStyle name="Normal 151 2 3 3 2" xfId="39978"/>
    <cellStyle name="Normal 151 2 3 4" xfId="28283"/>
    <cellStyle name="Normal 151 2 4" xfId="5969"/>
    <cellStyle name="Normal 151 2 4 2" xfId="11837"/>
    <cellStyle name="Normal 151 2 4 2 2" xfId="23566"/>
    <cellStyle name="Normal 151 2 4 2 2 2" xfId="46975"/>
    <cellStyle name="Normal 151 2 4 2 3" xfId="35276"/>
    <cellStyle name="Normal 151 2 4 3" xfId="17732"/>
    <cellStyle name="Normal 151 2 4 3 2" xfId="41141"/>
    <cellStyle name="Normal 151 2 4 4" xfId="29446"/>
    <cellStyle name="Normal 151 2 5" xfId="7096"/>
    <cellStyle name="Normal 151 2 5 2" xfId="12958"/>
    <cellStyle name="Normal 151 2 5 2 2" xfId="24687"/>
    <cellStyle name="Normal 151 2 5 2 2 2" xfId="48096"/>
    <cellStyle name="Normal 151 2 5 2 3" xfId="36397"/>
    <cellStyle name="Normal 151 2 5 3" xfId="18853"/>
    <cellStyle name="Normal 151 2 5 3 2" xfId="42262"/>
    <cellStyle name="Normal 151 2 5 4" xfId="30567"/>
    <cellStyle name="Normal 151 2 6" xfId="8180"/>
    <cellStyle name="Normal 151 2 6 2" xfId="19941"/>
    <cellStyle name="Normal 151 2 6 2 2" xfId="43350"/>
    <cellStyle name="Normal 151 2 6 3" xfId="31651"/>
    <cellStyle name="Normal 151 2 7" xfId="14107"/>
    <cellStyle name="Normal 151 2 7 2" xfId="37516"/>
    <cellStyle name="Normal 151 2 8" xfId="25821"/>
    <cellStyle name="Normal 151 3" xfId="2392"/>
    <cellStyle name="Normal 151 3 2" xfId="3661"/>
    <cellStyle name="Normal 151 3 2 2" xfId="9529"/>
    <cellStyle name="Normal 151 3 2 2 2" xfId="21258"/>
    <cellStyle name="Normal 151 3 2 2 2 2" xfId="44667"/>
    <cellStyle name="Normal 151 3 2 2 3" xfId="32968"/>
    <cellStyle name="Normal 151 3 2 3" xfId="15424"/>
    <cellStyle name="Normal 151 3 2 3 2" xfId="38833"/>
    <cellStyle name="Normal 151 3 2 4" xfId="27138"/>
    <cellStyle name="Normal 151 3 3" xfId="4880"/>
    <cellStyle name="Normal 151 3 3 2" xfId="10748"/>
    <cellStyle name="Normal 151 3 3 2 2" xfId="22477"/>
    <cellStyle name="Normal 151 3 3 2 2 2" xfId="45886"/>
    <cellStyle name="Normal 151 3 3 2 3" xfId="34187"/>
    <cellStyle name="Normal 151 3 3 3" xfId="16643"/>
    <cellStyle name="Normal 151 3 3 3 2" xfId="40052"/>
    <cellStyle name="Normal 151 3 3 4" xfId="28357"/>
    <cellStyle name="Normal 151 3 4" xfId="6044"/>
    <cellStyle name="Normal 151 3 4 2" xfId="11912"/>
    <cellStyle name="Normal 151 3 4 2 2" xfId="23641"/>
    <cellStyle name="Normal 151 3 4 2 2 2" xfId="47050"/>
    <cellStyle name="Normal 151 3 4 2 3" xfId="35351"/>
    <cellStyle name="Normal 151 3 4 3" xfId="17807"/>
    <cellStyle name="Normal 151 3 4 3 2" xfId="41216"/>
    <cellStyle name="Normal 151 3 4 4" xfId="29521"/>
    <cellStyle name="Normal 151 3 5" xfId="7170"/>
    <cellStyle name="Normal 151 3 5 2" xfId="13032"/>
    <cellStyle name="Normal 151 3 5 2 2" xfId="24761"/>
    <cellStyle name="Normal 151 3 5 2 2 2" xfId="48170"/>
    <cellStyle name="Normal 151 3 5 2 3" xfId="36471"/>
    <cellStyle name="Normal 151 3 5 3" xfId="18927"/>
    <cellStyle name="Normal 151 3 5 3 2" xfId="42336"/>
    <cellStyle name="Normal 151 3 5 4" xfId="30641"/>
    <cellStyle name="Normal 151 3 6" xfId="8254"/>
    <cellStyle name="Normal 151 3 6 2" xfId="20015"/>
    <cellStyle name="Normal 151 3 6 2 2" xfId="43424"/>
    <cellStyle name="Normal 151 3 6 3" xfId="31725"/>
    <cellStyle name="Normal 151 3 7" xfId="14181"/>
    <cellStyle name="Normal 151 3 7 2" xfId="37590"/>
    <cellStyle name="Normal 151 3 8" xfId="25895"/>
    <cellStyle name="Normal 151 4" xfId="2550"/>
    <cellStyle name="Normal 151 4 2" xfId="3819"/>
    <cellStyle name="Normal 151 4 2 2" xfId="9687"/>
    <cellStyle name="Normal 151 4 2 2 2" xfId="21416"/>
    <cellStyle name="Normal 151 4 2 2 2 2" xfId="44825"/>
    <cellStyle name="Normal 151 4 2 2 3" xfId="33126"/>
    <cellStyle name="Normal 151 4 2 3" xfId="15582"/>
    <cellStyle name="Normal 151 4 2 3 2" xfId="38991"/>
    <cellStyle name="Normal 151 4 2 4" xfId="27296"/>
    <cellStyle name="Normal 151 4 3" xfId="5038"/>
    <cellStyle name="Normal 151 4 3 2" xfId="10906"/>
    <cellStyle name="Normal 151 4 3 2 2" xfId="22635"/>
    <cellStyle name="Normal 151 4 3 2 2 2" xfId="46044"/>
    <cellStyle name="Normal 151 4 3 2 3" xfId="34345"/>
    <cellStyle name="Normal 151 4 3 3" xfId="16801"/>
    <cellStyle name="Normal 151 4 3 3 2" xfId="40210"/>
    <cellStyle name="Normal 151 4 3 4" xfId="28515"/>
    <cellStyle name="Normal 151 4 4" xfId="6202"/>
    <cellStyle name="Normal 151 4 4 2" xfId="12070"/>
    <cellStyle name="Normal 151 4 4 2 2" xfId="23799"/>
    <cellStyle name="Normal 151 4 4 2 2 2" xfId="47208"/>
    <cellStyle name="Normal 151 4 4 2 3" xfId="35509"/>
    <cellStyle name="Normal 151 4 4 3" xfId="17965"/>
    <cellStyle name="Normal 151 4 4 3 2" xfId="41374"/>
    <cellStyle name="Normal 151 4 4 4" xfId="29679"/>
    <cellStyle name="Normal 151 4 5" xfId="7328"/>
    <cellStyle name="Normal 151 4 5 2" xfId="13190"/>
    <cellStyle name="Normal 151 4 5 2 2" xfId="24919"/>
    <cellStyle name="Normal 151 4 5 2 2 2" xfId="48328"/>
    <cellStyle name="Normal 151 4 5 2 3" xfId="36629"/>
    <cellStyle name="Normal 151 4 5 3" xfId="19085"/>
    <cellStyle name="Normal 151 4 5 3 2" xfId="42494"/>
    <cellStyle name="Normal 151 4 5 4" xfId="30799"/>
    <cellStyle name="Normal 151 4 6" xfId="8412"/>
    <cellStyle name="Normal 151 4 6 2" xfId="20173"/>
    <cellStyle name="Normal 151 4 6 2 2" xfId="43582"/>
    <cellStyle name="Normal 151 4 6 3" xfId="31883"/>
    <cellStyle name="Normal 151 4 7" xfId="14339"/>
    <cellStyle name="Normal 151 4 7 2" xfId="37748"/>
    <cellStyle name="Normal 151 4 8" xfId="26053"/>
    <cellStyle name="Normal 151 5" xfId="2720"/>
    <cellStyle name="Normal 151 5 2" xfId="3989"/>
    <cellStyle name="Normal 151 5 2 2" xfId="9857"/>
    <cellStyle name="Normal 151 5 2 2 2" xfId="21586"/>
    <cellStyle name="Normal 151 5 2 2 2 2" xfId="44995"/>
    <cellStyle name="Normal 151 5 2 2 3" xfId="33296"/>
    <cellStyle name="Normal 151 5 2 3" xfId="15752"/>
    <cellStyle name="Normal 151 5 2 3 2" xfId="39161"/>
    <cellStyle name="Normal 151 5 2 4" xfId="27466"/>
    <cellStyle name="Normal 151 5 3" xfId="5208"/>
    <cellStyle name="Normal 151 5 3 2" xfId="11076"/>
    <cellStyle name="Normal 151 5 3 2 2" xfId="22805"/>
    <cellStyle name="Normal 151 5 3 2 2 2" xfId="46214"/>
    <cellStyle name="Normal 151 5 3 2 3" xfId="34515"/>
    <cellStyle name="Normal 151 5 3 3" xfId="16971"/>
    <cellStyle name="Normal 151 5 3 3 2" xfId="40380"/>
    <cellStyle name="Normal 151 5 3 4" xfId="28685"/>
    <cellStyle name="Normal 151 5 4" xfId="6372"/>
    <cellStyle name="Normal 151 5 4 2" xfId="12240"/>
    <cellStyle name="Normal 151 5 4 2 2" xfId="23969"/>
    <cellStyle name="Normal 151 5 4 2 2 2" xfId="47378"/>
    <cellStyle name="Normal 151 5 4 2 3" xfId="35679"/>
    <cellStyle name="Normal 151 5 4 3" xfId="18135"/>
    <cellStyle name="Normal 151 5 4 3 2" xfId="41544"/>
    <cellStyle name="Normal 151 5 4 4" xfId="29849"/>
    <cellStyle name="Normal 151 5 5" xfId="7498"/>
    <cellStyle name="Normal 151 5 5 2" xfId="13360"/>
    <cellStyle name="Normal 151 5 5 2 2" xfId="25089"/>
    <cellStyle name="Normal 151 5 5 2 2 2" xfId="48498"/>
    <cellStyle name="Normal 151 5 5 2 3" xfId="36799"/>
    <cellStyle name="Normal 151 5 5 3" xfId="19255"/>
    <cellStyle name="Normal 151 5 5 3 2" xfId="42664"/>
    <cellStyle name="Normal 151 5 5 4" xfId="30969"/>
    <cellStyle name="Normal 151 5 6" xfId="8582"/>
    <cellStyle name="Normal 151 5 6 2" xfId="20343"/>
    <cellStyle name="Normal 151 5 6 2 2" xfId="43752"/>
    <cellStyle name="Normal 151 5 6 3" xfId="32053"/>
    <cellStyle name="Normal 151 5 7" xfId="14509"/>
    <cellStyle name="Normal 151 5 7 2" xfId="37918"/>
    <cellStyle name="Normal 151 5 8" xfId="26223"/>
    <cellStyle name="Normal 151 6" xfId="2810"/>
    <cellStyle name="Normal 151 6 2" xfId="4079"/>
    <cellStyle name="Normal 151 6 2 2" xfId="9947"/>
    <cellStyle name="Normal 151 6 2 2 2" xfId="21676"/>
    <cellStyle name="Normal 151 6 2 2 2 2" xfId="45085"/>
    <cellStyle name="Normal 151 6 2 2 3" xfId="33386"/>
    <cellStyle name="Normal 151 6 2 3" xfId="15842"/>
    <cellStyle name="Normal 151 6 2 3 2" xfId="39251"/>
    <cellStyle name="Normal 151 6 2 4" xfId="27556"/>
    <cellStyle name="Normal 151 6 3" xfId="5298"/>
    <cellStyle name="Normal 151 6 3 2" xfId="11166"/>
    <cellStyle name="Normal 151 6 3 2 2" xfId="22895"/>
    <cellStyle name="Normal 151 6 3 2 2 2" xfId="46304"/>
    <cellStyle name="Normal 151 6 3 2 3" xfId="34605"/>
    <cellStyle name="Normal 151 6 3 3" xfId="17061"/>
    <cellStyle name="Normal 151 6 3 3 2" xfId="40470"/>
    <cellStyle name="Normal 151 6 3 4" xfId="28775"/>
    <cellStyle name="Normal 151 6 4" xfId="6462"/>
    <cellStyle name="Normal 151 6 4 2" xfId="12330"/>
    <cellStyle name="Normal 151 6 4 2 2" xfId="24059"/>
    <cellStyle name="Normal 151 6 4 2 2 2" xfId="47468"/>
    <cellStyle name="Normal 151 6 4 2 3" xfId="35769"/>
    <cellStyle name="Normal 151 6 4 3" xfId="18225"/>
    <cellStyle name="Normal 151 6 4 3 2" xfId="41634"/>
    <cellStyle name="Normal 151 6 4 4" xfId="29939"/>
    <cellStyle name="Normal 151 6 5" xfId="7588"/>
    <cellStyle name="Normal 151 6 5 2" xfId="13450"/>
    <cellStyle name="Normal 151 6 5 2 2" xfId="25179"/>
    <cellStyle name="Normal 151 6 5 2 2 2" xfId="48588"/>
    <cellStyle name="Normal 151 6 5 2 3" xfId="36889"/>
    <cellStyle name="Normal 151 6 5 3" xfId="19345"/>
    <cellStyle name="Normal 151 6 5 3 2" xfId="42754"/>
    <cellStyle name="Normal 151 6 5 4" xfId="31059"/>
    <cellStyle name="Normal 151 6 6" xfId="8672"/>
    <cellStyle name="Normal 151 6 6 2" xfId="20433"/>
    <cellStyle name="Normal 151 6 6 2 2" xfId="43842"/>
    <cellStyle name="Normal 151 6 6 3" xfId="32143"/>
    <cellStyle name="Normal 151 6 7" xfId="14599"/>
    <cellStyle name="Normal 151 6 7 2" xfId="38008"/>
    <cellStyle name="Normal 151 6 8" xfId="26313"/>
    <cellStyle name="Normal 151 7" xfId="2901"/>
    <cellStyle name="Normal 151 7 2" xfId="4169"/>
    <cellStyle name="Normal 151 7 2 2" xfId="10037"/>
    <cellStyle name="Normal 151 7 2 2 2" xfId="21766"/>
    <cellStyle name="Normal 151 7 2 2 2 2" xfId="45175"/>
    <cellStyle name="Normal 151 7 2 2 3" xfId="33476"/>
    <cellStyle name="Normal 151 7 2 3" xfId="15932"/>
    <cellStyle name="Normal 151 7 2 3 2" xfId="39341"/>
    <cellStyle name="Normal 151 7 2 4" xfId="27646"/>
    <cellStyle name="Normal 151 7 3" xfId="5388"/>
    <cellStyle name="Normal 151 7 3 2" xfId="11256"/>
    <cellStyle name="Normal 151 7 3 2 2" xfId="22985"/>
    <cellStyle name="Normal 151 7 3 2 2 2" xfId="46394"/>
    <cellStyle name="Normal 151 7 3 2 3" xfId="34695"/>
    <cellStyle name="Normal 151 7 3 3" xfId="17151"/>
    <cellStyle name="Normal 151 7 3 3 2" xfId="40560"/>
    <cellStyle name="Normal 151 7 3 4" xfId="28865"/>
    <cellStyle name="Normal 151 7 4" xfId="6552"/>
    <cellStyle name="Normal 151 7 4 2" xfId="12420"/>
    <cellStyle name="Normal 151 7 4 2 2" xfId="24149"/>
    <cellStyle name="Normal 151 7 4 2 2 2" xfId="47558"/>
    <cellStyle name="Normal 151 7 4 2 3" xfId="35859"/>
    <cellStyle name="Normal 151 7 4 3" xfId="18315"/>
    <cellStyle name="Normal 151 7 4 3 2" xfId="41724"/>
    <cellStyle name="Normal 151 7 4 4" xfId="30029"/>
    <cellStyle name="Normal 151 7 5" xfId="7678"/>
    <cellStyle name="Normal 151 7 5 2" xfId="13540"/>
    <cellStyle name="Normal 151 7 5 2 2" xfId="25269"/>
    <cellStyle name="Normal 151 7 5 2 2 2" xfId="48678"/>
    <cellStyle name="Normal 151 7 5 2 3" xfId="36979"/>
    <cellStyle name="Normal 151 7 5 3" xfId="19435"/>
    <cellStyle name="Normal 151 7 5 3 2" xfId="42844"/>
    <cellStyle name="Normal 151 7 5 4" xfId="31149"/>
    <cellStyle name="Normal 151 7 6" xfId="8762"/>
    <cellStyle name="Normal 151 7 6 2" xfId="20523"/>
    <cellStyle name="Normal 151 7 6 2 2" xfId="43932"/>
    <cellStyle name="Normal 151 7 6 3" xfId="32233"/>
    <cellStyle name="Normal 151 7 7" xfId="14689"/>
    <cellStyle name="Normal 151 7 7 2" xfId="38098"/>
    <cellStyle name="Normal 151 7 8" xfId="26403"/>
    <cellStyle name="Normal 151 8" xfId="3002"/>
    <cellStyle name="Normal 151 8 2" xfId="4267"/>
    <cellStyle name="Normal 151 8 2 2" xfId="10135"/>
    <cellStyle name="Normal 151 8 2 2 2" xfId="21864"/>
    <cellStyle name="Normal 151 8 2 2 2 2" xfId="45273"/>
    <cellStyle name="Normal 151 8 2 2 3" xfId="33574"/>
    <cellStyle name="Normal 151 8 2 3" xfId="16030"/>
    <cellStyle name="Normal 151 8 2 3 2" xfId="39439"/>
    <cellStyle name="Normal 151 8 2 4" xfId="27744"/>
    <cellStyle name="Normal 151 8 3" xfId="5484"/>
    <cellStyle name="Normal 151 8 3 2" xfId="11352"/>
    <cellStyle name="Normal 151 8 3 2 2" xfId="23081"/>
    <cellStyle name="Normal 151 8 3 2 2 2" xfId="46490"/>
    <cellStyle name="Normal 151 8 3 2 3" xfId="34791"/>
    <cellStyle name="Normal 151 8 3 3" xfId="17247"/>
    <cellStyle name="Normal 151 8 3 3 2" xfId="40656"/>
    <cellStyle name="Normal 151 8 3 4" xfId="28961"/>
    <cellStyle name="Normal 151 8 4" xfId="6648"/>
    <cellStyle name="Normal 151 8 4 2" xfId="12516"/>
    <cellStyle name="Normal 151 8 4 2 2" xfId="24245"/>
    <cellStyle name="Normal 151 8 4 2 2 2" xfId="47654"/>
    <cellStyle name="Normal 151 8 4 2 3" xfId="35955"/>
    <cellStyle name="Normal 151 8 4 3" xfId="18411"/>
    <cellStyle name="Normal 151 8 4 3 2" xfId="41820"/>
    <cellStyle name="Normal 151 8 4 4" xfId="30125"/>
    <cellStyle name="Normal 151 8 5" xfId="7774"/>
    <cellStyle name="Normal 151 8 5 2" xfId="13636"/>
    <cellStyle name="Normal 151 8 5 2 2" xfId="25365"/>
    <cellStyle name="Normal 151 8 5 2 2 2" xfId="48774"/>
    <cellStyle name="Normal 151 8 5 2 3" xfId="37075"/>
    <cellStyle name="Normal 151 8 5 3" xfId="19531"/>
    <cellStyle name="Normal 151 8 5 3 2" xfId="42940"/>
    <cellStyle name="Normal 151 8 5 4" xfId="31245"/>
    <cellStyle name="Normal 151 8 6" xfId="8858"/>
    <cellStyle name="Normal 151 8 6 2" xfId="20619"/>
    <cellStyle name="Normal 151 8 6 2 2" xfId="44028"/>
    <cellStyle name="Normal 151 8 6 3" xfId="32329"/>
    <cellStyle name="Normal 151 8 7" xfId="14785"/>
    <cellStyle name="Normal 151 8 7 2" xfId="38194"/>
    <cellStyle name="Normal 151 8 8" xfId="26499"/>
    <cellStyle name="Normal 151 9" xfId="3115"/>
    <cellStyle name="Normal 151 9 2" xfId="4380"/>
    <cellStyle name="Normal 151 9 2 2" xfId="10248"/>
    <cellStyle name="Normal 151 9 2 2 2" xfId="21977"/>
    <cellStyle name="Normal 151 9 2 2 2 2" xfId="45386"/>
    <cellStyle name="Normal 151 9 2 2 3" xfId="33687"/>
    <cellStyle name="Normal 151 9 2 3" xfId="16143"/>
    <cellStyle name="Normal 151 9 2 3 2" xfId="39552"/>
    <cellStyle name="Normal 151 9 2 4" xfId="27857"/>
    <cellStyle name="Normal 151 9 3" xfId="5597"/>
    <cellStyle name="Normal 151 9 3 2" xfId="11465"/>
    <cellStyle name="Normal 151 9 3 2 2" xfId="23194"/>
    <cellStyle name="Normal 151 9 3 2 2 2" xfId="46603"/>
    <cellStyle name="Normal 151 9 3 2 3" xfId="34904"/>
    <cellStyle name="Normal 151 9 3 3" xfId="17360"/>
    <cellStyle name="Normal 151 9 3 3 2" xfId="40769"/>
    <cellStyle name="Normal 151 9 3 4" xfId="29074"/>
    <cellStyle name="Normal 151 9 4" xfId="6761"/>
    <cellStyle name="Normal 151 9 4 2" xfId="12629"/>
    <cellStyle name="Normal 151 9 4 2 2" xfId="24358"/>
    <cellStyle name="Normal 151 9 4 2 2 2" xfId="47767"/>
    <cellStyle name="Normal 151 9 4 2 3" xfId="36068"/>
    <cellStyle name="Normal 151 9 4 3" xfId="18524"/>
    <cellStyle name="Normal 151 9 4 3 2" xfId="41933"/>
    <cellStyle name="Normal 151 9 4 4" xfId="30238"/>
    <cellStyle name="Normal 151 9 5" xfId="7887"/>
    <cellStyle name="Normal 151 9 5 2" xfId="13749"/>
    <cellStyle name="Normal 151 9 5 2 2" xfId="25478"/>
    <cellStyle name="Normal 151 9 5 2 2 2" xfId="48887"/>
    <cellStyle name="Normal 151 9 5 2 3" xfId="37188"/>
    <cellStyle name="Normal 151 9 5 3" xfId="19644"/>
    <cellStyle name="Normal 151 9 5 3 2" xfId="43053"/>
    <cellStyle name="Normal 151 9 5 4" xfId="31358"/>
    <cellStyle name="Normal 151 9 6" xfId="8971"/>
    <cellStyle name="Normal 151 9 6 2" xfId="20732"/>
    <cellStyle name="Normal 151 9 6 2 2" xfId="44141"/>
    <cellStyle name="Normal 151 9 6 3" xfId="32442"/>
    <cellStyle name="Normal 151 9 7" xfId="14898"/>
    <cellStyle name="Normal 151 9 7 2" xfId="38307"/>
    <cellStyle name="Normal 151 9 8" xfId="26612"/>
    <cellStyle name="Normal 152" xfId="1375"/>
    <cellStyle name="Normal 152 10" xfId="3213"/>
    <cellStyle name="Normal 152 10 2" xfId="4478"/>
    <cellStyle name="Normal 152 10 2 2" xfId="10346"/>
    <cellStyle name="Normal 152 10 2 2 2" xfId="22075"/>
    <cellStyle name="Normal 152 10 2 2 2 2" xfId="45484"/>
    <cellStyle name="Normal 152 10 2 2 3" xfId="33785"/>
    <cellStyle name="Normal 152 10 2 3" xfId="16241"/>
    <cellStyle name="Normal 152 10 2 3 2" xfId="39650"/>
    <cellStyle name="Normal 152 10 2 4" xfId="27955"/>
    <cellStyle name="Normal 152 10 3" xfId="5695"/>
    <cellStyle name="Normal 152 10 3 2" xfId="11563"/>
    <cellStyle name="Normal 152 10 3 2 2" xfId="23292"/>
    <cellStyle name="Normal 152 10 3 2 2 2" xfId="46701"/>
    <cellStyle name="Normal 152 10 3 2 3" xfId="35002"/>
    <cellStyle name="Normal 152 10 3 3" xfId="17458"/>
    <cellStyle name="Normal 152 10 3 3 2" xfId="40867"/>
    <cellStyle name="Normal 152 10 3 4" xfId="29172"/>
    <cellStyle name="Normal 152 10 4" xfId="6859"/>
    <cellStyle name="Normal 152 10 4 2" xfId="12727"/>
    <cellStyle name="Normal 152 10 4 2 2" xfId="24456"/>
    <cellStyle name="Normal 152 10 4 2 2 2" xfId="47865"/>
    <cellStyle name="Normal 152 10 4 2 3" xfId="36166"/>
    <cellStyle name="Normal 152 10 4 3" xfId="18622"/>
    <cellStyle name="Normal 152 10 4 3 2" xfId="42031"/>
    <cellStyle name="Normal 152 10 4 4" xfId="30336"/>
    <cellStyle name="Normal 152 10 5" xfId="7985"/>
    <cellStyle name="Normal 152 10 5 2" xfId="13847"/>
    <cellStyle name="Normal 152 10 5 2 2" xfId="25576"/>
    <cellStyle name="Normal 152 10 5 2 2 2" xfId="48985"/>
    <cellStyle name="Normal 152 10 5 2 3" xfId="37286"/>
    <cellStyle name="Normal 152 10 5 3" xfId="19742"/>
    <cellStyle name="Normal 152 10 5 3 2" xfId="43151"/>
    <cellStyle name="Normal 152 10 5 4" xfId="31456"/>
    <cellStyle name="Normal 152 10 6" xfId="9069"/>
    <cellStyle name="Normal 152 10 6 2" xfId="20830"/>
    <cellStyle name="Normal 152 10 6 2 2" xfId="44239"/>
    <cellStyle name="Normal 152 10 6 3" xfId="32540"/>
    <cellStyle name="Normal 152 10 7" xfId="14996"/>
    <cellStyle name="Normal 152 10 7 2" xfId="38405"/>
    <cellStyle name="Normal 152 10 8" xfId="26710"/>
    <cellStyle name="Normal 152 11" xfId="3386"/>
    <cellStyle name="Normal 152 11 2" xfId="9271"/>
    <cellStyle name="Normal 152 11 2 2" xfId="21002"/>
    <cellStyle name="Normal 152 11 2 2 2" xfId="44411"/>
    <cellStyle name="Normal 152 11 2 3" xfId="32712"/>
    <cellStyle name="Normal 152 11 3" xfId="15168"/>
    <cellStyle name="Normal 152 11 3 2" xfId="38577"/>
    <cellStyle name="Normal 152 11 4" xfId="26882"/>
    <cellStyle name="Normal 152 12" xfId="4681"/>
    <cellStyle name="Normal 152 12 2" xfId="10549"/>
    <cellStyle name="Normal 152 12 2 2" xfId="22278"/>
    <cellStyle name="Normal 152 12 2 2 2" xfId="45687"/>
    <cellStyle name="Normal 152 12 2 3" xfId="33988"/>
    <cellStyle name="Normal 152 12 3" xfId="16444"/>
    <cellStyle name="Normal 152 12 3 2" xfId="39853"/>
    <cellStyle name="Normal 152 12 4" xfId="28158"/>
    <cellStyle name="Normal 152 13" xfId="5838"/>
    <cellStyle name="Normal 152 13 2" xfId="11706"/>
    <cellStyle name="Normal 152 13 2 2" xfId="23435"/>
    <cellStyle name="Normal 152 13 2 2 2" xfId="46844"/>
    <cellStyle name="Normal 152 13 2 3" xfId="35145"/>
    <cellStyle name="Normal 152 13 3" xfId="17601"/>
    <cellStyle name="Normal 152 13 3 2" xfId="41010"/>
    <cellStyle name="Normal 152 13 4" xfId="29315"/>
    <cellStyle name="Normal 152 14" xfId="6988"/>
    <cellStyle name="Normal 152 14 2" xfId="12850"/>
    <cellStyle name="Normal 152 14 2 2" xfId="24579"/>
    <cellStyle name="Normal 152 14 2 2 2" xfId="47988"/>
    <cellStyle name="Normal 152 14 2 3" xfId="36289"/>
    <cellStyle name="Normal 152 14 3" xfId="18745"/>
    <cellStyle name="Normal 152 14 3 2" xfId="42154"/>
    <cellStyle name="Normal 152 14 4" xfId="30459"/>
    <cellStyle name="Normal 152 15" xfId="8075"/>
    <cellStyle name="Normal 152 15 2" xfId="19836"/>
    <cellStyle name="Normal 152 15 2 2" xfId="43245"/>
    <cellStyle name="Normal 152 15 3" xfId="31546"/>
    <cellStyle name="Normal 152 16" xfId="14005"/>
    <cellStyle name="Normal 152 16 2" xfId="37414"/>
    <cellStyle name="Normal 152 17" xfId="25719"/>
    <cellStyle name="Normal 152 2" xfId="2311"/>
    <cellStyle name="Normal 152 2 2" xfId="3588"/>
    <cellStyle name="Normal 152 2 2 2" xfId="9456"/>
    <cellStyle name="Normal 152 2 2 2 2" xfId="21185"/>
    <cellStyle name="Normal 152 2 2 2 2 2" xfId="44594"/>
    <cellStyle name="Normal 152 2 2 2 3" xfId="32895"/>
    <cellStyle name="Normal 152 2 2 3" xfId="15351"/>
    <cellStyle name="Normal 152 2 2 3 2" xfId="38760"/>
    <cellStyle name="Normal 152 2 2 4" xfId="27065"/>
    <cellStyle name="Normal 152 2 3" xfId="4807"/>
    <cellStyle name="Normal 152 2 3 2" xfId="10675"/>
    <cellStyle name="Normal 152 2 3 2 2" xfId="22404"/>
    <cellStyle name="Normal 152 2 3 2 2 2" xfId="45813"/>
    <cellStyle name="Normal 152 2 3 2 3" xfId="34114"/>
    <cellStyle name="Normal 152 2 3 3" xfId="16570"/>
    <cellStyle name="Normal 152 2 3 3 2" xfId="39979"/>
    <cellStyle name="Normal 152 2 3 4" xfId="28284"/>
    <cellStyle name="Normal 152 2 4" xfId="5970"/>
    <cellStyle name="Normal 152 2 4 2" xfId="11838"/>
    <cellStyle name="Normal 152 2 4 2 2" xfId="23567"/>
    <cellStyle name="Normal 152 2 4 2 2 2" xfId="46976"/>
    <cellStyle name="Normal 152 2 4 2 3" xfId="35277"/>
    <cellStyle name="Normal 152 2 4 3" xfId="17733"/>
    <cellStyle name="Normal 152 2 4 3 2" xfId="41142"/>
    <cellStyle name="Normal 152 2 4 4" xfId="29447"/>
    <cellStyle name="Normal 152 2 5" xfId="7097"/>
    <cellStyle name="Normal 152 2 5 2" xfId="12959"/>
    <cellStyle name="Normal 152 2 5 2 2" xfId="24688"/>
    <cellStyle name="Normal 152 2 5 2 2 2" xfId="48097"/>
    <cellStyle name="Normal 152 2 5 2 3" xfId="36398"/>
    <cellStyle name="Normal 152 2 5 3" xfId="18854"/>
    <cellStyle name="Normal 152 2 5 3 2" xfId="42263"/>
    <cellStyle name="Normal 152 2 5 4" xfId="30568"/>
    <cellStyle name="Normal 152 2 6" xfId="8181"/>
    <cellStyle name="Normal 152 2 6 2" xfId="19942"/>
    <cellStyle name="Normal 152 2 6 2 2" xfId="43351"/>
    <cellStyle name="Normal 152 2 6 3" xfId="31652"/>
    <cellStyle name="Normal 152 2 7" xfId="14108"/>
    <cellStyle name="Normal 152 2 7 2" xfId="37517"/>
    <cellStyle name="Normal 152 2 8" xfId="25822"/>
    <cellStyle name="Normal 152 3" xfId="2393"/>
    <cellStyle name="Normal 152 3 2" xfId="3662"/>
    <cellStyle name="Normal 152 3 2 2" xfId="9530"/>
    <cellStyle name="Normal 152 3 2 2 2" xfId="21259"/>
    <cellStyle name="Normal 152 3 2 2 2 2" xfId="44668"/>
    <cellStyle name="Normal 152 3 2 2 3" xfId="32969"/>
    <cellStyle name="Normal 152 3 2 3" xfId="15425"/>
    <cellStyle name="Normal 152 3 2 3 2" xfId="38834"/>
    <cellStyle name="Normal 152 3 2 4" xfId="27139"/>
    <cellStyle name="Normal 152 3 3" xfId="4881"/>
    <cellStyle name="Normal 152 3 3 2" xfId="10749"/>
    <cellStyle name="Normal 152 3 3 2 2" xfId="22478"/>
    <cellStyle name="Normal 152 3 3 2 2 2" xfId="45887"/>
    <cellStyle name="Normal 152 3 3 2 3" xfId="34188"/>
    <cellStyle name="Normal 152 3 3 3" xfId="16644"/>
    <cellStyle name="Normal 152 3 3 3 2" xfId="40053"/>
    <cellStyle name="Normal 152 3 3 4" xfId="28358"/>
    <cellStyle name="Normal 152 3 4" xfId="6045"/>
    <cellStyle name="Normal 152 3 4 2" xfId="11913"/>
    <cellStyle name="Normal 152 3 4 2 2" xfId="23642"/>
    <cellStyle name="Normal 152 3 4 2 2 2" xfId="47051"/>
    <cellStyle name="Normal 152 3 4 2 3" xfId="35352"/>
    <cellStyle name="Normal 152 3 4 3" xfId="17808"/>
    <cellStyle name="Normal 152 3 4 3 2" xfId="41217"/>
    <cellStyle name="Normal 152 3 4 4" xfId="29522"/>
    <cellStyle name="Normal 152 3 5" xfId="7171"/>
    <cellStyle name="Normal 152 3 5 2" xfId="13033"/>
    <cellStyle name="Normal 152 3 5 2 2" xfId="24762"/>
    <cellStyle name="Normal 152 3 5 2 2 2" xfId="48171"/>
    <cellStyle name="Normal 152 3 5 2 3" xfId="36472"/>
    <cellStyle name="Normal 152 3 5 3" xfId="18928"/>
    <cellStyle name="Normal 152 3 5 3 2" xfId="42337"/>
    <cellStyle name="Normal 152 3 5 4" xfId="30642"/>
    <cellStyle name="Normal 152 3 6" xfId="8255"/>
    <cellStyle name="Normal 152 3 6 2" xfId="20016"/>
    <cellStyle name="Normal 152 3 6 2 2" xfId="43425"/>
    <cellStyle name="Normal 152 3 6 3" xfId="31726"/>
    <cellStyle name="Normal 152 3 7" xfId="14182"/>
    <cellStyle name="Normal 152 3 7 2" xfId="37591"/>
    <cellStyle name="Normal 152 3 8" xfId="25896"/>
    <cellStyle name="Normal 152 4" xfId="2551"/>
    <cellStyle name="Normal 152 4 2" xfId="3820"/>
    <cellStyle name="Normal 152 4 2 2" xfId="9688"/>
    <cellStyle name="Normal 152 4 2 2 2" xfId="21417"/>
    <cellStyle name="Normal 152 4 2 2 2 2" xfId="44826"/>
    <cellStyle name="Normal 152 4 2 2 3" xfId="33127"/>
    <cellStyle name="Normal 152 4 2 3" xfId="15583"/>
    <cellStyle name="Normal 152 4 2 3 2" xfId="38992"/>
    <cellStyle name="Normal 152 4 2 4" xfId="27297"/>
    <cellStyle name="Normal 152 4 3" xfId="5039"/>
    <cellStyle name="Normal 152 4 3 2" xfId="10907"/>
    <cellStyle name="Normal 152 4 3 2 2" xfId="22636"/>
    <cellStyle name="Normal 152 4 3 2 2 2" xfId="46045"/>
    <cellStyle name="Normal 152 4 3 2 3" xfId="34346"/>
    <cellStyle name="Normal 152 4 3 3" xfId="16802"/>
    <cellStyle name="Normal 152 4 3 3 2" xfId="40211"/>
    <cellStyle name="Normal 152 4 3 4" xfId="28516"/>
    <cellStyle name="Normal 152 4 4" xfId="6203"/>
    <cellStyle name="Normal 152 4 4 2" xfId="12071"/>
    <cellStyle name="Normal 152 4 4 2 2" xfId="23800"/>
    <cellStyle name="Normal 152 4 4 2 2 2" xfId="47209"/>
    <cellStyle name="Normal 152 4 4 2 3" xfId="35510"/>
    <cellStyle name="Normal 152 4 4 3" xfId="17966"/>
    <cellStyle name="Normal 152 4 4 3 2" xfId="41375"/>
    <cellStyle name="Normal 152 4 4 4" xfId="29680"/>
    <cellStyle name="Normal 152 4 5" xfId="7329"/>
    <cellStyle name="Normal 152 4 5 2" xfId="13191"/>
    <cellStyle name="Normal 152 4 5 2 2" xfId="24920"/>
    <cellStyle name="Normal 152 4 5 2 2 2" xfId="48329"/>
    <cellStyle name="Normal 152 4 5 2 3" xfId="36630"/>
    <cellStyle name="Normal 152 4 5 3" xfId="19086"/>
    <cellStyle name="Normal 152 4 5 3 2" xfId="42495"/>
    <cellStyle name="Normal 152 4 5 4" xfId="30800"/>
    <cellStyle name="Normal 152 4 6" xfId="8413"/>
    <cellStyle name="Normal 152 4 6 2" xfId="20174"/>
    <cellStyle name="Normal 152 4 6 2 2" xfId="43583"/>
    <cellStyle name="Normal 152 4 6 3" xfId="31884"/>
    <cellStyle name="Normal 152 4 7" xfId="14340"/>
    <cellStyle name="Normal 152 4 7 2" xfId="37749"/>
    <cellStyle name="Normal 152 4 8" xfId="26054"/>
    <cellStyle name="Normal 152 5" xfId="2721"/>
    <cellStyle name="Normal 152 5 2" xfId="3990"/>
    <cellStyle name="Normal 152 5 2 2" xfId="9858"/>
    <cellStyle name="Normal 152 5 2 2 2" xfId="21587"/>
    <cellStyle name="Normal 152 5 2 2 2 2" xfId="44996"/>
    <cellStyle name="Normal 152 5 2 2 3" xfId="33297"/>
    <cellStyle name="Normal 152 5 2 3" xfId="15753"/>
    <cellStyle name="Normal 152 5 2 3 2" xfId="39162"/>
    <cellStyle name="Normal 152 5 2 4" xfId="27467"/>
    <cellStyle name="Normal 152 5 3" xfId="5209"/>
    <cellStyle name="Normal 152 5 3 2" xfId="11077"/>
    <cellStyle name="Normal 152 5 3 2 2" xfId="22806"/>
    <cellStyle name="Normal 152 5 3 2 2 2" xfId="46215"/>
    <cellStyle name="Normal 152 5 3 2 3" xfId="34516"/>
    <cellStyle name="Normal 152 5 3 3" xfId="16972"/>
    <cellStyle name="Normal 152 5 3 3 2" xfId="40381"/>
    <cellStyle name="Normal 152 5 3 4" xfId="28686"/>
    <cellStyle name="Normal 152 5 4" xfId="6373"/>
    <cellStyle name="Normal 152 5 4 2" xfId="12241"/>
    <cellStyle name="Normal 152 5 4 2 2" xfId="23970"/>
    <cellStyle name="Normal 152 5 4 2 2 2" xfId="47379"/>
    <cellStyle name="Normal 152 5 4 2 3" xfId="35680"/>
    <cellStyle name="Normal 152 5 4 3" xfId="18136"/>
    <cellStyle name="Normal 152 5 4 3 2" xfId="41545"/>
    <cellStyle name="Normal 152 5 4 4" xfId="29850"/>
    <cellStyle name="Normal 152 5 5" xfId="7499"/>
    <cellStyle name="Normal 152 5 5 2" xfId="13361"/>
    <cellStyle name="Normal 152 5 5 2 2" xfId="25090"/>
    <cellStyle name="Normal 152 5 5 2 2 2" xfId="48499"/>
    <cellStyle name="Normal 152 5 5 2 3" xfId="36800"/>
    <cellStyle name="Normal 152 5 5 3" xfId="19256"/>
    <cellStyle name="Normal 152 5 5 3 2" xfId="42665"/>
    <cellStyle name="Normal 152 5 5 4" xfId="30970"/>
    <cellStyle name="Normal 152 5 6" xfId="8583"/>
    <cellStyle name="Normal 152 5 6 2" xfId="20344"/>
    <cellStyle name="Normal 152 5 6 2 2" xfId="43753"/>
    <cellStyle name="Normal 152 5 6 3" xfId="32054"/>
    <cellStyle name="Normal 152 5 7" xfId="14510"/>
    <cellStyle name="Normal 152 5 7 2" xfId="37919"/>
    <cellStyle name="Normal 152 5 8" xfId="26224"/>
    <cellStyle name="Normal 152 6" xfId="2811"/>
    <cellStyle name="Normal 152 6 2" xfId="4080"/>
    <cellStyle name="Normal 152 6 2 2" xfId="9948"/>
    <cellStyle name="Normal 152 6 2 2 2" xfId="21677"/>
    <cellStyle name="Normal 152 6 2 2 2 2" xfId="45086"/>
    <cellStyle name="Normal 152 6 2 2 3" xfId="33387"/>
    <cellStyle name="Normal 152 6 2 3" xfId="15843"/>
    <cellStyle name="Normal 152 6 2 3 2" xfId="39252"/>
    <cellStyle name="Normal 152 6 2 4" xfId="27557"/>
    <cellStyle name="Normal 152 6 3" xfId="5299"/>
    <cellStyle name="Normal 152 6 3 2" xfId="11167"/>
    <cellStyle name="Normal 152 6 3 2 2" xfId="22896"/>
    <cellStyle name="Normal 152 6 3 2 2 2" xfId="46305"/>
    <cellStyle name="Normal 152 6 3 2 3" xfId="34606"/>
    <cellStyle name="Normal 152 6 3 3" xfId="17062"/>
    <cellStyle name="Normal 152 6 3 3 2" xfId="40471"/>
    <cellStyle name="Normal 152 6 3 4" xfId="28776"/>
    <cellStyle name="Normal 152 6 4" xfId="6463"/>
    <cellStyle name="Normal 152 6 4 2" xfId="12331"/>
    <cellStyle name="Normal 152 6 4 2 2" xfId="24060"/>
    <cellStyle name="Normal 152 6 4 2 2 2" xfId="47469"/>
    <cellStyle name="Normal 152 6 4 2 3" xfId="35770"/>
    <cellStyle name="Normal 152 6 4 3" xfId="18226"/>
    <cellStyle name="Normal 152 6 4 3 2" xfId="41635"/>
    <cellStyle name="Normal 152 6 4 4" xfId="29940"/>
    <cellStyle name="Normal 152 6 5" xfId="7589"/>
    <cellStyle name="Normal 152 6 5 2" xfId="13451"/>
    <cellStyle name="Normal 152 6 5 2 2" xfId="25180"/>
    <cellStyle name="Normal 152 6 5 2 2 2" xfId="48589"/>
    <cellStyle name="Normal 152 6 5 2 3" xfId="36890"/>
    <cellStyle name="Normal 152 6 5 3" xfId="19346"/>
    <cellStyle name="Normal 152 6 5 3 2" xfId="42755"/>
    <cellStyle name="Normal 152 6 5 4" xfId="31060"/>
    <cellStyle name="Normal 152 6 6" xfId="8673"/>
    <cellStyle name="Normal 152 6 6 2" xfId="20434"/>
    <cellStyle name="Normal 152 6 6 2 2" xfId="43843"/>
    <cellStyle name="Normal 152 6 6 3" xfId="32144"/>
    <cellStyle name="Normal 152 6 7" xfId="14600"/>
    <cellStyle name="Normal 152 6 7 2" xfId="38009"/>
    <cellStyle name="Normal 152 6 8" xfId="26314"/>
    <cellStyle name="Normal 152 7" xfId="2902"/>
    <cellStyle name="Normal 152 7 2" xfId="4170"/>
    <cellStyle name="Normal 152 7 2 2" xfId="10038"/>
    <cellStyle name="Normal 152 7 2 2 2" xfId="21767"/>
    <cellStyle name="Normal 152 7 2 2 2 2" xfId="45176"/>
    <cellStyle name="Normal 152 7 2 2 3" xfId="33477"/>
    <cellStyle name="Normal 152 7 2 3" xfId="15933"/>
    <cellStyle name="Normal 152 7 2 3 2" xfId="39342"/>
    <cellStyle name="Normal 152 7 2 4" xfId="27647"/>
    <cellStyle name="Normal 152 7 3" xfId="5389"/>
    <cellStyle name="Normal 152 7 3 2" xfId="11257"/>
    <cellStyle name="Normal 152 7 3 2 2" xfId="22986"/>
    <cellStyle name="Normal 152 7 3 2 2 2" xfId="46395"/>
    <cellStyle name="Normal 152 7 3 2 3" xfId="34696"/>
    <cellStyle name="Normal 152 7 3 3" xfId="17152"/>
    <cellStyle name="Normal 152 7 3 3 2" xfId="40561"/>
    <cellStyle name="Normal 152 7 3 4" xfId="28866"/>
    <cellStyle name="Normal 152 7 4" xfId="6553"/>
    <cellStyle name="Normal 152 7 4 2" xfId="12421"/>
    <cellStyle name="Normal 152 7 4 2 2" xfId="24150"/>
    <cellStyle name="Normal 152 7 4 2 2 2" xfId="47559"/>
    <cellStyle name="Normal 152 7 4 2 3" xfId="35860"/>
    <cellStyle name="Normal 152 7 4 3" xfId="18316"/>
    <cellStyle name="Normal 152 7 4 3 2" xfId="41725"/>
    <cellStyle name="Normal 152 7 4 4" xfId="30030"/>
    <cellStyle name="Normal 152 7 5" xfId="7679"/>
    <cellStyle name="Normal 152 7 5 2" xfId="13541"/>
    <cellStyle name="Normal 152 7 5 2 2" xfId="25270"/>
    <cellStyle name="Normal 152 7 5 2 2 2" xfId="48679"/>
    <cellStyle name="Normal 152 7 5 2 3" xfId="36980"/>
    <cellStyle name="Normal 152 7 5 3" xfId="19436"/>
    <cellStyle name="Normal 152 7 5 3 2" xfId="42845"/>
    <cellStyle name="Normal 152 7 5 4" xfId="31150"/>
    <cellStyle name="Normal 152 7 6" xfId="8763"/>
    <cellStyle name="Normal 152 7 6 2" xfId="20524"/>
    <cellStyle name="Normal 152 7 6 2 2" xfId="43933"/>
    <cellStyle name="Normal 152 7 6 3" xfId="32234"/>
    <cellStyle name="Normal 152 7 7" xfId="14690"/>
    <cellStyle name="Normal 152 7 7 2" xfId="38099"/>
    <cellStyle name="Normal 152 7 8" xfId="26404"/>
    <cellStyle name="Normal 152 8" xfId="3003"/>
    <cellStyle name="Normal 152 8 2" xfId="4268"/>
    <cellStyle name="Normal 152 8 2 2" xfId="10136"/>
    <cellStyle name="Normal 152 8 2 2 2" xfId="21865"/>
    <cellStyle name="Normal 152 8 2 2 2 2" xfId="45274"/>
    <cellStyle name="Normal 152 8 2 2 3" xfId="33575"/>
    <cellStyle name="Normal 152 8 2 3" xfId="16031"/>
    <cellStyle name="Normal 152 8 2 3 2" xfId="39440"/>
    <cellStyle name="Normal 152 8 2 4" xfId="27745"/>
    <cellStyle name="Normal 152 8 3" xfId="5485"/>
    <cellStyle name="Normal 152 8 3 2" xfId="11353"/>
    <cellStyle name="Normal 152 8 3 2 2" xfId="23082"/>
    <cellStyle name="Normal 152 8 3 2 2 2" xfId="46491"/>
    <cellStyle name="Normal 152 8 3 2 3" xfId="34792"/>
    <cellStyle name="Normal 152 8 3 3" xfId="17248"/>
    <cellStyle name="Normal 152 8 3 3 2" xfId="40657"/>
    <cellStyle name="Normal 152 8 3 4" xfId="28962"/>
    <cellStyle name="Normal 152 8 4" xfId="6649"/>
    <cellStyle name="Normal 152 8 4 2" xfId="12517"/>
    <cellStyle name="Normal 152 8 4 2 2" xfId="24246"/>
    <cellStyle name="Normal 152 8 4 2 2 2" xfId="47655"/>
    <cellStyle name="Normal 152 8 4 2 3" xfId="35956"/>
    <cellStyle name="Normal 152 8 4 3" xfId="18412"/>
    <cellStyle name="Normal 152 8 4 3 2" xfId="41821"/>
    <cellStyle name="Normal 152 8 4 4" xfId="30126"/>
    <cellStyle name="Normal 152 8 5" xfId="7775"/>
    <cellStyle name="Normal 152 8 5 2" xfId="13637"/>
    <cellStyle name="Normal 152 8 5 2 2" xfId="25366"/>
    <cellStyle name="Normal 152 8 5 2 2 2" xfId="48775"/>
    <cellStyle name="Normal 152 8 5 2 3" xfId="37076"/>
    <cellStyle name="Normal 152 8 5 3" xfId="19532"/>
    <cellStyle name="Normal 152 8 5 3 2" xfId="42941"/>
    <cellStyle name="Normal 152 8 5 4" xfId="31246"/>
    <cellStyle name="Normal 152 8 6" xfId="8859"/>
    <cellStyle name="Normal 152 8 6 2" xfId="20620"/>
    <cellStyle name="Normal 152 8 6 2 2" xfId="44029"/>
    <cellStyle name="Normal 152 8 6 3" xfId="32330"/>
    <cellStyle name="Normal 152 8 7" xfId="14786"/>
    <cellStyle name="Normal 152 8 7 2" xfId="38195"/>
    <cellStyle name="Normal 152 8 8" xfId="26500"/>
    <cellStyle name="Normal 152 9" xfId="3116"/>
    <cellStyle name="Normal 152 9 2" xfId="4381"/>
    <cellStyle name="Normal 152 9 2 2" xfId="10249"/>
    <cellStyle name="Normal 152 9 2 2 2" xfId="21978"/>
    <cellStyle name="Normal 152 9 2 2 2 2" xfId="45387"/>
    <cellStyle name="Normal 152 9 2 2 3" xfId="33688"/>
    <cellStyle name="Normal 152 9 2 3" xfId="16144"/>
    <cellStyle name="Normal 152 9 2 3 2" xfId="39553"/>
    <cellStyle name="Normal 152 9 2 4" xfId="27858"/>
    <cellStyle name="Normal 152 9 3" xfId="5598"/>
    <cellStyle name="Normal 152 9 3 2" xfId="11466"/>
    <cellStyle name="Normal 152 9 3 2 2" xfId="23195"/>
    <cellStyle name="Normal 152 9 3 2 2 2" xfId="46604"/>
    <cellStyle name="Normal 152 9 3 2 3" xfId="34905"/>
    <cellStyle name="Normal 152 9 3 3" xfId="17361"/>
    <cellStyle name="Normal 152 9 3 3 2" xfId="40770"/>
    <cellStyle name="Normal 152 9 3 4" xfId="29075"/>
    <cellStyle name="Normal 152 9 4" xfId="6762"/>
    <cellStyle name="Normal 152 9 4 2" xfId="12630"/>
    <cellStyle name="Normal 152 9 4 2 2" xfId="24359"/>
    <cellStyle name="Normal 152 9 4 2 2 2" xfId="47768"/>
    <cellStyle name="Normal 152 9 4 2 3" xfId="36069"/>
    <cellStyle name="Normal 152 9 4 3" xfId="18525"/>
    <cellStyle name="Normal 152 9 4 3 2" xfId="41934"/>
    <cellStyle name="Normal 152 9 4 4" xfId="30239"/>
    <cellStyle name="Normal 152 9 5" xfId="7888"/>
    <cellStyle name="Normal 152 9 5 2" xfId="13750"/>
    <cellStyle name="Normal 152 9 5 2 2" xfId="25479"/>
    <cellStyle name="Normal 152 9 5 2 2 2" xfId="48888"/>
    <cellStyle name="Normal 152 9 5 2 3" xfId="37189"/>
    <cellStyle name="Normal 152 9 5 3" xfId="19645"/>
    <cellStyle name="Normal 152 9 5 3 2" xfId="43054"/>
    <cellStyle name="Normal 152 9 5 4" xfId="31359"/>
    <cellStyle name="Normal 152 9 6" xfId="8972"/>
    <cellStyle name="Normal 152 9 6 2" xfId="20733"/>
    <cellStyle name="Normal 152 9 6 2 2" xfId="44142"/>
    <cellStyle name="Normal 152 9 6 3" xfId="32443"/>
    <cellStyle name="Normal 152 9 7" xfId="14899"/>
    <cellStyle name="Normal 152 9 7 2" xfId="38308"/>
    <cellStyle name="Normal 152 9 8" xfId="26613"/>
    <cellStyle name="Normal 153" xfId="1376"/>
    <cellStyle name="Normal 153 10" xfId="3214"/>
    <cellStyle name="Normal 153 10 2" xfId="4479"/>
    <cellStyle name="Normal 153 10 2 2" xfId="10347"/>
    <cellStyle name="Normal 153 10 2 2 2" xfId="22076"/>
    <cellStyle name="Normal 153 10 2 2 2 2" xfId="45485"/>
    <cellStyle name="Normal 153 10 2 2 3" xfId="33786"/>
    <cellStyle name="Normal 153 10 2 3" xfId="16242"/>
    <cellStyle name="Normal 153 10 2 3 2" xfId="39651"/>
    <cellStyle name="Normal 153 10 2 4" xfId="27956"/>
    <cellStyle name="Normal 153 10 3" xfId="5696"/>
    <cellStyle name="Normal 153 10 3 2" xfId="11564"/>
    <cellStyle name="Normal 153 10 3 2 2" xfId="23293"/>
    <cellStyle name="Normal 153 10 3 2 2 2" xfId="46702"/>
    <cellStyle name="Normal 153 10 3 2 3" xfId="35003"/>
    <cellStyle name="Normal 153 10 3 3" xfId="17459"/>
    <cellStyle name="Normal 153 10 3 3 2" xfId="40868"/>
    <cellStyle name="Normal 153 10 3 4" xfId="29173"/>
    <cellStyle name="Normal 153 10 4" xfId="6860"/>
    <cellStyle name="Normal 153 10 4 2" xfId="12728"/>
    <cellStyle name="Normal 153 10 4 2 2" xfId="24457"/>
    <cellStyle name="Normal 153 10 4 2 2 2" xfId="47866"/>
    <cellStyle name="Normal 153 10 4 2 3" xfId="36167"/>
    <cellStyle name="Normal 153 10 4 3" xfId="18623"/>
    <cellStyle name="Normal 153 10 4 3 2" xfId="42032"/>
    <cellStyle name="Normal 153 10 4 4" xfId="30337"/>
    <cellStyle name="Normal 153 10 5" xfId="7986"/>
    <cellStyle name="Normal 153 10 5 2" xfId="13848"/>
    <cellStyle name="Normal 153 10 5 2 2" xfId="25577"/>
    <cellStyle name="Normal 153 10 5 2 2 2" xfId="48986"/>
    <cellStyle name="Normal 153 10 5 2 3" xfId="37287"/>
    <cellStyle name="Normal 153 10 5 3" xfId="19743"/>
    <cellStyle name="Normal 153 10 5 3 2" xfId="43152"/>
    <cellStyle name="Normal 153 10 5 4" xfId="31457"/>
    <cellStyle name="Normal 153 10 6" xfId="9070"/>
    <cellStyle name="Normal 153 10 6 2" xfId="20831"/>
    <cellStyle name="Normal 153 10 6 2 2" xfId="44240"/>
    <cellStyle name="Normal 153 10 6 3" xfId="32541"/>
    <cellStyle name="Normal 153 10 7" xfId="14997"/>
    <cellStyle name="Normal 153 10 7 2" xfId="38406"/>
    <cellStyle name="Normal 153 10 8" xfId="26711"/>
    <cellStyle name="Normal 153 11" xfId="3387"/>
    <cellStyle name="Normal 153 11 2" xfId="9272"/>
    <cellStyle name="Normal 153 11 2 2" xfId="21003"/>
    <cellStyle name="Normal 153 11 2 2 2" xfId="44412"/>
    <cellStyle name="Normal 153 11 2 3" xfId="32713"/>
    <cellStyle name="Normal 153 11 3" xfId="15169"/>
    <cellStyle name="Normal 153 11 3 2" xfId="38578"/>
    <cellStyle name="Normal 153 11 4" xfId="26883"/>
    <cellStyle name="Normal 153 12" xfId="4682"/>
    <cellStyle name="Normal 153 12 2" xfId="10550"/>
    <cellStyle name="Normal 153 12 2 2" xfId="22279"/>
    <cellStyle name="Normal 153 12 2 2 2" xfId="45688"/>
    <cellStyle name="Normal 153 12 2 3" xfId="33989"/>
    <cellStyle name="Normal 153 12 3" xfId="16445"/>
    <cellStyle name="Normal 153 12 3 2" xfId="39854"/>
    <cellStyle name="Normal 153 12 4" xfId="28159"/>
    <cellStyle name="Normal 153 13" xfId="5839"/>
    <cellStyle name="Normal 153 13 2" xfId="11707"/>
    <cellStyle name="Normal 153 13 2 2" xfId="23436"/>
    <cellStyle name="Normal 153 13 2 2 2" xfId="46845"/>
    <cellStyle name="Normal 153 13 2 3" xfId="35146"/>
    <cellStyle name="Normal 153 13 3" xfId="17602"/>
    <cellStyle name="Normal 153 13 3 2" xfId="41011"/>
    <cellStyle name="Normal 153 13 4" xfId="29316"/>
    <cellStyle name="Normal 153 14" xfId="6989"/>
    <cellStyle name="Normal 153 14 2" xfId="12851"/>
    <cellStyle name="Normal 153 14 2 2" xfId="24580"/>
    <cellStyle name="Normal 153 14 2 2 2" xfId="47989"/>
    <cellStyle name="Normal 153 14 2 3" xfId="36290"/>
    <cellStyle name="Normal 153 14 3" xfId="18746"/>
    <cellStyle name="Normal 153 14 3 2" xfId="42155"/>
    <cellStyle name="Normal 153 14 4" xfId="30460"/>
    <cellStyle name="Normal 153 15" xfId="8076"/>
    <cellStyle name="Normal 153 15 2" xfId="19837"/>
    <cellStyle name="Normal 153 15 2 2" xfId="43246"/>
    <cellStyle name="Normal 153 15 3" xfId="31547"/>
    <cellStyle name="Normal 153 16" xfId="14006"/>
    <cellStyle name="Normal 153 16 2" xfId="37415"/>
    <cellStyle name="Normal 153 17" xfId="25720"/>
    <cellStyle name="Normal 153 2" xfId="2312"/>
    <cellStyle name="Normal 153 2 2" xfId="3589"/>
    <cellStyle name="Normal 153 2 2 2" xfId="9457"/>
    <cellStyle name="Normal 153 2 2 2 2" xfId="21186"/>
    <cellStyle name="Normal 153 2 2 2 2 2" xfId="44595"/>
    <cellStyle name="Normal 153 2 2 2 3" xfId="32896"/>
    <cellStyle name="Normal 153 2 2 3" xfId="15352"/>
    <cellStyle name="Normal 153 2 2 3 2" xfId="38761"/>
    <cellStyle name="Normal 153 2 2 4" xfId="27066"/>
    <cellStyle name="Normal 153 2 3" xfId="4808"/>
    <cellStyle name="Normal 153 2 3 2" xfId="10676"/>
    <cellStyle name="Normal 153 2 3 2 2" xfId="22405"/>
    <cellStyle name="Normal 153 2 3 2 2 2" xfId="45814"/>
    <cellStyle name="Normal 153 2 3 2 3" xfId="34115"/>
    <cellStyle name="Normal 153 2 3 3" xfId="16571"/>
    <cellStyle name="Normal 153 2 3 3 2" xfId="39980"/>
    <cellStyle name="Normal 153 2 3 4" xfId="28285"/>
    <cellStyle name="Normal 153 2 4" xfId="5971"/>
    <cellStyle name="Normal 153 2 4 2" xfId="11839"/>
    <cellStyle name="Normal 153 2 4 2 2" xfId="23568"/>
    <cellStyle name="Normal 153 2 4 2 2 2" xfId="46977"/>
    <cellStyle name="Normal 153 2 4 2 3" xfId="35278"/>
    <cellStyle name="Normal 153 2 4 3" xfId="17734"/>
    <cellStyle name="Normal 153 2 4 3 2" xfId="41143"/>
    <cellStyle name="Normal 153 2 4 4" xfId="29448"/>
    <cellStyle name="Normal 153 2 5" xfId="7098"/>
    <cellStyle name="Normal 153 2 5 2" xfId="12960"/>
    <cellStyle name="Normal 153 2 5 2 2" xfId="24689"/>
    <cellStyle name="Normal 153 2 5 2 2 2" xfId="48098"/>
    <cellStyle name="Normal 153 2 5 2 3" xfId="36399"/>
    <cellStyle name="Normal 153 2 5 3" xfId="18855"/>
    <cellStyle name="Normal 153 2 5 3 2" xfId="42264"/>
    <cellStyle name="Normal 153 2 5 4" xfId="30569"/>
    <cellStyle name="Normal 153 2 6" xfId="8182"/>
    <cellStyle name="Normal 153 2 6 2" xfId="19943"/>
    <cellStyle name="Normal 153 2 6 2 2" xfId="43352"/>
    <cellStyle name="Normal 153 2 6 3" xfId="31653"/>
    <cellStyle name="Normal 153 2 7" xfId="14109"/>
    <cellStyle name="Normal 153 2 7 2" xfId="37518"/>
    <cellStyle name="Normal 153 2 8" xfId="25823"/>
    <cellStyle name="Normal 153 3" xfId="2394"/>
    <cellStyle name="Normal 153 3 2" xfId="3663"/>
    <cellStyle name="Normal 153 3 2 2" xfId="9531"/>
    <cellStyle name="Normal 153 3 2 2 2" xfId="21260"/>
    <cellStyle name="Normal 153 3 2 2 2 2" xfId="44669"/>
    <cellStyle name="Normal 153 3 2 2 3" xfId="32970"/>
    <cellStyle name="Normal 153 3 2 3" xfId="15426"/>
    <cellStyle name="Normal 153 3 2 3 2" xfId="38835"/>
    <cellStyle name="Normal 153 3 2 4" xfId="27140"/>
    <cellStyle name="Normal 153 3 3" xfId="4882"/>
    <cellStyle name="Normal 153 3 3 2" xfId="10750"/>
    <cellStyle name="Normal 153 3 3 2 2" xfId="22479"/>
    <cellStyle name="Normal 153 3 3 2 2 2" xfId="45888"/>
    <cellStyle name="Normal 153 3 3 2 3" xfId="34189"/>
    <cellStyle name="Normal 153 3 3 3" xfId="16645"/>
    <cellStyle name="Normal 153 3 3 3 2" xfId="40054"/>
    <cellStyle name="Normal 153 3 3 4" xfId="28359"/>
    <cellStyle name="Normal 153 3 4" xfId="6046"/>
    <cellStyle name="Normal 153 3 4 2" xfId="11914"/>
    <cellStyle name="Normal 153 3 4 2 2" xfId="23643"/>
    <cellStyle name="Normal 153 3 4 2 2 2" xfId="47052"/>
    <cellStyle name="Normal 153 3 4 2 3" xfId="35353"/>
    <cellStyle name="Normal 153 3 4 3" xfId="17809"/>
    <cellStyle name="Normal 153 3 4 3 2" xfId="41218"/>
    <cellStyle name="Normal 153 3 4 4" xfId="29523"/>
    <cellStyle name="Normal 153 3 5" xfId="7172"/>
    <cellStyle name="Normal 153 3 5 2" xfId="13034"/>
    <cellStyle name="Normal 153 3 5 2 2" xfId="24763"/>
    <cellStyle name="Normal 153 3 5 2 2 2" xfId="48172"/>
    <cellStyle name="Normal 153 3 5 2 3" xfId="36473"/>
    <cellStyle name="Normal 153 3 5 3" xfId="18929"/>
    <cellStyle name="Normal 153 3 5 3 2" xfId="42338"/>
    <cellStyle name="Normal 153 3 5 4" xfId="30643"/>
    <cellStyle name="Normal 153 3 6" xfId="8256"/>
    <cellStyle name="Normal 153 3 6 2" xfId="20017"/>
    <cellStyle name="Normal 153 3 6 2 2" xfId="43426"/>
    <cellStyle name="Normal 153 3 6 3" xfId="31727"/>
    <cellStyle name="Normal 153 3 7" xfId="14183"/>
    <cellStyle name="Normal 153 3 7 2" xfId="37592"/>
    <cellStyle name="Normal 153 3 8" xfId="25897"/>
    <cellStyle name="Normal 153 4" xfId="2552"/>
    <cellStyle name="Normal 153 4 2" xfId="3821"/>
    <cellStyle name="Normal 153 4 2 2" xfId="9689"/>
    <cellStyle name="Normal 153 4 2 2 2" xfId="21418"/>
    <cellStyle name="Normal 153 4 2 2 2 2" xfId="44827"/>
    <cellStyle name="Normal 153 4 2 2 3" xfId="33128"/>
    <cellStyle name="Normal 153 4 2 3" xfId="15584"/>
    <cellStyle name="Normal 153 4 2 3 2" xfId="38993"/>
    <cellStyle name="Normal 153 4 2 4" xfId="27298"/>
    <cellStyle name="Normal 153 4 3" xfId="5040"/>
    <cellStyle name="Normal 153 4 3 2" xfId="10908"/>
    <cellStyle name="Normal 153 4 3 2 2" xfId="22637"/>
    <cellStyle name="Normal 153 4 3 2 2 2" xfId="46046"/>
    <cellStyle name="Normal 153 4 3 2 3" xfId="34347"/>
    <cellStyle name="Normal 153 4 3 3" xfId="16803"/>
    <cellStyle name="Normal 153 4 3 3 2" xfId="40212"/>
    <cellStyle name="Normal 153 4 3 4" xfId="28517"/>
    <cellStyle name="Normal 153 4 4" xfId="6204"/>
    <cellStyle name="Normal 153 4 4 2" xfId="12072"/>
    <cellStyle name="Normal 153 4 4 2 2" xfId="23801"/>
    <cellStyle name="Normal 153 4 4 2 2 2" xfId="47210"/>
    <cellStyle name="Normal 153 4 4 2 3" xfId="35511"/>
    <cellStyle name="Normal 153 4 4 3" xfId="17967"/>
    <cellStyle name="Normal 153 4 4 3 2" xfId="41376"/>
    <cellStyle name="Normal 153 4 4 4" xfId="29681"/>
    <cellStyle name="Normal 153 4 5" xfId="7330"/>
    <cellStyle name="Normal 153 4 5 2" xfId="13192"/>
    <cellStyle name="Normal 153 4 5 2 2" xfId="24921"/>
    <cellStyle name="Normal 153 4 5 2 2 2" xfId="48330"/>
    <cellStyle name="Normal 153 4 5 2 3" xfId="36631"/>
    <cellStyle name="Normal 153 4 5 3" xfId="19087"/>
    <cellStyle name="Normal 153 4 5 3 2" xfId="42496"/>
    <cellStyle name="Normal 153 4 5 4" xfId="30801"/>
    <cellStyle name="Normal 153 4 6" xfId="8414"/>
    <cellStyle name="Normal 153 4 6 2" xfId="20175"/>
    <cellStyle name="Normal 153 4 6 2 2" xfId="43584"/>
    <cellStyle name="Normal 153 4 6 3" xfId="31885"/>
    <cellStyle name="Normal 153 4 7" xfId="14341"/>
    <cellStyle name="Normal 153 4 7 2" xfId="37750"/>
    <cellStyle name="Normal 153 4 8" xfId="26055"/>
    <cellStyle name="Normal 153 5" xfId="2722"/>
    <cellStyle name="Normal 153 5 2" xfId="3991"/>
    <cellStyle name="Normal 153 5 2 2" xfId="9859"/>
    <cellStyle name="Normal 153 5 2 2 2" xfId="21588"/>
    <cellStyle name="Normal 153 5 2 2 2 2" xfId="44997"/>
    <cellStyle name="Normal 153 5 2 2 3" xfId="33298"/>
    <cellStyle name="Normal 153 5 2 3" xfId="15754"/>
    <cellStyle name="Normal 153 5 2 3 2" xfId="39163"/>
    <cellStyle name="Normal 153 5 2 4" xfId="27468"/>
    <cellStyle name="Normal 153 5 3" xfId="5210"/>
    <cellStyle name="Normal 153 5 3 2" xfId="11078"/>
    <cellStyle name="Normal 153 5 3 2 2" xfId="22807"/>
    <cellStyle name="Normal 153 5 3 2 2 2" xfId="46216"/>
    <cellStyle name="Normal 153 5 3 2 3" xfId="34517"/>
    <cellStyle name="Normal 153 5 3 3" xfId="16973"/>
    <cellStyle name="Normal 153 5 3 3 2" xfId="40382"/>
    <cellStyle name="Normal 153 5 3 4" xfId="28687"/>
    <cellStyle name="Normal 153 5 4" xfId="6374"/>
    <cellStyle name="Normal 153 5 4 2" xfId="12242"/>
    <cellStyle name="Normal 153 5 4 2 2" xfId="23971"/>
    <cellStyle name="Normal 153 5 4 2 2 2" xfId="47380"/>
    <cellStyle name="Normal 153 5 4 2 3" xfId="35681"/>
    <cellStyle name="Normal 153 5 4 3" xfId="18137"/>
    <cellStyle name="Normal 153 5 4 3 2" xfId="41546"/>
    <cellStyle name="Normal 153 5 4 4" xfId="29851"/>
    <cellStyle name="Normal 153 5 5" xfId="7500"/>
    <cellStyle name="Normal 153 5 5 2" xfId="13362"/>
    <cellStyle name="Normal 153 5 5 2 2" xfId="25091"/>
    <cellStyle name="Normal 153 5 5 2 2 2" xfId="48500"/>
    <cellStyle name="Normal 153 5 5 2 3" xfId="36801"/>
    <cellStyle name="Normal 153 5 5 3" xfId="19257"/>
    <cellStyle name="Normal 153 5 5 3 2" xfId="42666"/>
    <cellStyle name="Normal 153 5 5 4" xfId="30971"/>
    <cellStyle name="Normal 153 5 6" xfId="8584"/>
    <cellStyle name="Normal 153 5 6 2" xfId="20345"/>
    <cellStyle name="Normal 153 5 6 2 2" xfId="43754"/>
    <cellStyle name="Normal 153 5 6 3" xfId="32055"/>
    <cellStyle name="Normal 153 5 7" xfId="14511"/>
    <cellStyle name="Normal 153 5 7 2" xfId="37920"/>
    <cellStyle name="Normal 153 5 8" xfId="26225"/>
    <cellStyle name="Normal 153 6" xfId="2812"/>
    <cellStyle name="Normal 153 6 2" xfId="4081"/>
    <cellStyle name="Normal 153 6 2 2" xfId="9949"/>
    <cellStyle name="Normal 153 6 2 2 2" xfId="21678"/>
    <cellStyle name="Normal 153 6 2 2 2 2" xfId="45087"/>
    <cellStyle name="Normal 153 6 2 2 3" xfId="33388"/>
    <cellStyle name="Normal 153 6 2 3" xfId="15844"/>
    <cellStyle name="Normal 153 6 2 3 2" xfId="39253"/>
    <cellStyle name="Normal 153 6 2 4" xfId="27558"/>
    <cellStyle name="Normal 153 6 3" xfId="5300"/>
    <cellStyle name="Normal 153 6 3 2" xfId="11168"/>
    <cellStyle name="Normal 153 6 3 2 2" xfId="22897"/>
    <cellStyle name="Normal 153 6 3 2 2 2" xfId="46306"/>
    <cellStyle name="Normal 153 6 3 2 3" xfId="34607"/>
    <cellStyle name="Normal 153 6 3 3" xfId="17063"/>
    <cellStyle name="Normal 153 6 3 3 2" xfId="40472"/>
    <cellStyle name="Normal 153 6 3 4" xfId="28777"/>
    <cellStyle name="Normal 153 6 4" xfId="6464"/>
    <cellStyle name="Normal 153 6 4 2" xfId="12332"/>
    <cellStyle name="Normal 153 6 4 2 2" xfId="24061"/>
    <cellStyle name="Normal 153 6 4 2 2 2" xfId="47470"/>
    <cellStyle name="Normal 153 6 4 2 3" xfId="35771"/>
    <cellStyle name="Normal 153 6 4 3" xfId="18227"/>
    <cellStyle name="Normal 153 6 4 3 2" xfId="41636"/>
    <cellStyle name="Normal 153 6 4 4" xfId="29941"/>
    <cellStyle name="Normal 153 6 5" xfId="7590"/>
    <cellStyle name="Normal 153 6 5 2" xfId="13452"/>
    <cellStyle name="Normal 153 6 5 2 2" xfId="25181"/>
    <cellStyle name="Normal 153 6 5 2 2 2" xfId="48590"/>
    <cellStyle name="Normal 153 6 5 2 3" xfId="36891"/>
    <cellStyle name="Normal 153 6 5 3" xfId="19347"/>
    <cellStyle name="Normal 153 6 5 3 2" xfId="42756"/>
    <cellStyle name="Normal 153 6 5 4" xfId="31061"/>
    <cellStyle name="Normal 153 6 6" xfId="8674"/>
    <cellStyle name="Normal 153 6 6 2" xfId="20435"/>
    <cellStyle name="Normal 153 6 6 2 2" xfId="43844"/>
    <cellStyle name="Normal 153 6 6 3" xfId="32145"/>
    <cellStyle name="Normal 153 6 7" xfId="14601"/>
    <cellStyle name="Normal 153 6 7 2" xfId="38010"/>
    <cellStyle name="Normal 153 6 8" xfId="26315"/>
    <cellStyle name="Normal 153 7" xfId="2903"/>
    <cellStyle name="Normal 153 7 2" xfId="4171"/>
    <cellStyle name="Normal 153 7 2 2" xfId="10039"/>
    <cellStyle name="Normal 153 7 2 2 2" xfId="21768"/>
    <cellStyle name="Normal 153 7 2 2 2 2" xfId="45177"/>
    <cellStyle name="Normal 153 7 2 2 3" xfId="33478"/>
    <cellStyle name="Normal 153 7 2 3" xfId="15934"/>
    <cellStyle name="Normal 153 7 2 3 2" xfId="39343"/>
    <cellStyle name="Normal 153 7 2 4" xfId="27648"/>
    <cellStyle name="Normal 153 7 3" xfId="5390"/>
    <cellStyle name="Normal 153 7 3 2" xfId="11258"/>
    <cellStyle name="Normal 153 7 3 2 2" xfId="22987"/>
    <cellStyle name="Normal 153 7 3 2 2 2" xfId="46396"/>
    <cellStyle name="Normal 153 7 3 2 3" xfId="34697"/>
    <cellStyle name="Normal 153 7 3 3" xfId="17153"/>
    <cellStyle name="Normal 153 7 3 3 2" xfId="40562"/>
    <cellStyle name="Normal 153 7 3 4" xfId="28867"/>
    <cellStyle name="Normal 153 7 4" xfId="6554"/>
    <cellStyle name="Normal 153 7 4 2" xfId="12422"/>
    <cellStyle name="Normal 153 7 4 2 2" xfId="24151"/>
    <cellStyle name="Normal 153 7 4 2 2 2" xfId="47560"/>
    <cellStyle name="Normal 153 7 4 2 3" xfId="35861"/>
    <cellStyle name="Normal 153 7 4 3" xfId="18317"/>
    <cellStyle name="Normal 153 7 4 3 2" xfId="41726"/>
    <cellStyle name="Normal 153 7 4 4" xfId="30031"/>
    <cellStyle name="Normal 153 7 5" xfId="7680"/>
    <cellStyle name="Normal 153 7 5 2" xfId="13542"/>
    <cellStyle name="Normal 153 7 5 2 2" xfId="25271"/>
    <cellStyle name="Normal 153 7 5 2 2 2" xfId="48680"/>
    <cellStyle name="Normal 153 7 5 2 3" xfId="36981"/>
    <cellStyle name="Normal 153 7 5 3" xfId="19437"/>
    <cellStyle name="Normal 153 7 5 3 2" xfId="42846"/>
    <cellStyle name="Normal 153 7 5 4" xfId="31151"/>
    <cellStyle name="Normal 153 7 6" xfId="8764"/>
    <cellStyle name="Normal 153 7 6 2" xfId="20525"/>
    <cellStyle name="Normal 153 7 6 2 2" xfId="43934"/>
    <cellStyle name="Normal 153 7 6 3" xfId="32235"/>
    <cellStyle name="Normal 153 7 7" xfId="14691"/>
    <cellStyle name="Normal 153 7 7 2" xfId="38100"/>
    <cellStyle name="Normal 153 7 8" xfId="26405"/>
    <cellStyle name="Normal 153 8" xfId="3004"/>
    <cellStyle name="Normal 153 8 2" xfId="4269"/>
    <cellStyle name="Normal 153 8 2 2" xfId="10137"/>
    <cellStyle name="Normal 153 8 2 2 2" xfId="21866"/>
    <cellStyle name="Normal 153 8 2 2 2 2" xfId="45275"/>
    <cellStyle name="Normal 153 8 2 2 3" xfId="33576"/>
    <cellStyle name="Normal 153 8 2 3" xfId="16032"/>
    <cellStyle name="Normal 153 8 2 3 2" xfId="39441"/>
    <cellStyle name="Normal 153 8 2 4" xfId="27746"/>
    <cellStyle name="Normal 153 8 3" xfId="5486"/>
    <cellStyle name="Normal 153 8 3 2" xfId="11354"/>
    <cellStyle name="Normal 153 8 3 2 2" xfId="23083"/>
    <cellStyle name="Normal 153 8 3 2 2 2" xfId="46492"/>
    <cellStyle name="Normal 153 8 3 2 3" xfId="34793"/>
    <cellStyle name="Normal 153 8 3 3" xfId="17249"/>
    <cellStyle name="Normal 153 8 3 3 2" xfId="40658"/>
    <cellStyle name="Normal 153 8 3 4" xfId="28963"/>
    <cellStyle name="Normal 153 8 4" xfId="6650"/>
    <cellStyle name="Normal 153 8 4 2" xfId="12518"/>
    <cellStyle name="Normal 153 8 4 2 2" xfId="24247"/>
    <cellStyle name="Normal 153 8 4 2 2 2" xfId="47656"/>
    <cellStyle name="Normal 153 8 4 2 3" xfId="35957"/>
    <cellStyle name="Normal 153 8 4 3" xfId="18413"/>
    <cellStyle name="Normal 153 8 4 3 2" xfId="41822"/>
    <cellStyle name="Normal 153 8 4 4" xfId="30127"/>
    <cellStyle name="Normal 153 8 5" xfId="7776"/>
    <cellStyle name="Normal 153 8 5 2" xfId="13638"/>
    <cellStyle name="Normal 153 8 5 2 2" xfId="25367"/>
    <cellStyle name="Normal 153 8 5 2 2 2" xfId="48776"/>
    <cellStyle name="Normal 153 8 5 2 3" xfId="37077"/>
    <cellStyle name="Normal 153 8 5 3" xfId="19533"/>
    <cellStyle name="Normal 153 8 5 3 2" xfId="42942"/>
    <cellStyle name="Normal 153 8 5 4" xfId="31247"/>
    <cellStyle name="Normal 153 8 6" xfId="8860"/>
    <cellStyle name="Normal 153 8 6 2" xfId="20621"/>
    <cellStyle name="Normal 153 8 6 2 2" xfId="44030"/>
    <cellStyle name="Normal 153 8 6 3" xfId="32331"/>
    <cellStyle name="Normal 153 8 7" xfId="14787"/>
    <cellStyle name="Normal 153 8 7 2" xfId="38196"/>
    <cellStyle name="Normal 153 8 8" xfId="26501"/>
    <cellStyle name="Normal 153 9" xfId="3117"/>
    <cellStyle name="Normal 153 9 2" xfId="4382"/>
    <cellStyle name="Normal 153 9 2 2" xfId="10250"/>
    <cellStyle name="Normal 153 9 2 2 2" xfId="21979"/>
    <cellStyle name="Normal 153 9 2 2 2 2" xfId="45388"/>
    <cellStyle name="Normal 153 9 2 2 3" xfId="33689"/>
    <cellStyle name="Normal 153 9 2 3" xfId="16145"/>
    <cellStyle name="Normal 153 9 2 3 2" xfId="39554"/>
    <cellStyle name="Normal 153 9 2 4" xfId="27859"/>
    <cellStyle name="Normal 153 9 3" xfId="5599"/>
    <cellStyle name="Normal 153 9 3 2" xfId="11467"/>
    <cellStyle name="Normal 153 9 3 2 2" xfId="23196"/>
    <cellStyle name="Normal 153 9 3 2 2 2" xfId="46605"/>
    <cellStyle name="Normal 153 9 3 2 3" xfId="34906"/>
    <cellStyle name="Normal 153 9 3 3" xfId="17362"/>
    <cellStyle name="Normal 153 9 3 3 2" xfId="40771"/>
    <cellStyle name="Normal 153 9 3 4" xfId="29076"/>
    <cellStyle name="Normal 153 9 4" xfId="6763"/>
    <cellStyle name="Normal 153 9 4 2" xfId="12631"/>
    <cellStyle name="Normal 153 9 4 2 2" xfId="24360"/>
    <cellStyle name="Normal 153 9 4 2 2 2" xfId="47769"/>
    <cellStyle name="Normal 153 9 4 2 3" xfId="36070"/>
    <cellStyle name="Normal 153 9 4 3" xfId="18526"/>
    <cellStyle name="Normal 153 9 4 3 2" xfId="41935"/>
    <cellStyle name="Normal 153 9 4 4" xfId="30240"/>
    <cellStyle name="Normal 153 9 5" xfId="7889"/>
    <cellStyle name="Normal 153 9 5 2" xfId="13751"/>
    <cellStyle name="Normal 153 9 5 2 2" xfId="25480"/>
    <cellStyle name="Normal 153 9 5 2 2 2" xfId="48889"/>
    <cellStyle name="Normal 153 9 5 2 3" xfId="37190"/>
    <cellStyle name="Normal 153 9 5 3" xfId="19646"/>
    <cellStyle name="Normal 153 9 5 3 2" xfId="43055"/>
    <cellStyle name="Normal 153 9 5 4" xfId="31360"/>
    <cellStyle name="Normal 153 9 6" xfId="8973"/>
    <cellStyle name="Normal 153 9 6 2" xfId="20734"/>
    <cellStyle name="Normal 153 9 6 2 2" xfId="44143"/>
    <cellStyle name="Normal 153 9 6 3" xfId="32444"/>
    <cellStyle name="Normal 153 9 7" xfId="14900"/>
    <cellStyle name="Normal 153 9 7 2" xfId="38309"/>
    <cellStyle name="Normal 153 9 8" xfId="26614"/>
    <cellStyle name="Normal 154" xfId="1377"/>
    <cellStyle name="Normal 154 10" xfId="3215"/>
    <cellStyle name="Normal 154 10 2" xfId="4480"/>
    <cellStyle name="Normal 154 10 2 2" xfId="10348"/>
    <cellStyle name="Normal 154 10 2 2 2" xfId="22077"/>
    <cellStyle name="Normal 154 10 2 2 2 2" xfId="45486"/>
    <cellStyle name="Normal 154 10 2 2 3" xfId="33787"/>
    <cellStyle name="Normal 154 10 2 3" xfId="16243"/>
    <cellStyle name="Normal 154 10 2 3 2" xfId="39652"/>
    <cellStyle name="Normal 154 10 2 4" xfId="27957"/>
    <cellStyle name="Normal 154 10 3" xfId="5697"/>
    <cellStyle name="Normal 154 10 3 2" xfId="11565"/>
    <cellStyle name="Normal 154 10 3 2 2" xfId="23294"/>
    <cellStyle name="Normal 154 10 3 2 2 2" xfId="46703"/>
    <cellStyle name="Normal 154 10 3 2 3" xfId="35004"/>
    <cellStyle name="Normal 154 10 3 3" xfId="17460"/>
    <cellStyle name="Normal 154 10 3 3 2" xfId="40869"/>
    <cellStyle name="Normal 154 10 3 4" xfId="29174"/>
    <cellStyle name="Normal 154 10 4" xfId="6861"/>
    <cellStyle name="Normal 154 10 4 2" xfId="12729"/>
    <cellStyle name="Normal 154 10 4 2 2" xfId="24458"/>
    <cellStyle name="Normal 154 10 4 2 2 2" xfId="47867"/>
    <cellStyle name="Normal 154 10 4 2 3" xfId="36168"/>
    <cellStyle name="Normal 154 10 4 3" xfId="18624"/>
    <cellStyle name="Normal 154 10 4 3 2" xfId="42033"/>
    <cellStyle name="Normal 154 10 4 4" xfId="30338"/>
    <cellStyle name="Normal 154 10 5" xfId="7987"/>
    <cellStyle name="Normal 154 10 5 2" xfId="13849"/>
    <cellStyle name="Normal 154 10 5 2 2" xfId="25578"/>
    <cellStyle name="Normal 154 10 5 2 2 2" xfId="48987"/>
    <cellStyle name="Normal 154 10 5 2 3" xfId="37288"/>
    <cellStyle name="Normal 154 10 5 3" xfId="19744"/>
    <cellStyle name="Normal 154 10 5 3 2" xfId="43153"/>
    <cellStyle name="Normal 154 10 5 4" xfId="31458"/>
    <cellStyle name="Normal 154 10 6" xfId="9071"/>
    <cellStyle name="Normal 154 10 6 2" xfId="20832"/>
    <cellStyle name="Normal 154 10 6 2 2" xfId="44241"/>
    <cellStyle name="Normal 154 10 6 3" xfId="32542"/>
    <cellStyle name="Normal 154 10 7" xfId="14998"/>
    <cellStyle name="Normal 154 10 7 2" xfId="38407"/>
    <cellStyle name="Normal 154 10 8" xfId="26712"/>
    <cellStyle name="Normal 154 11" xfId="3388"/>
    <cellStyle name="Normal 154 11 2" xfId="9273"/>
    <cellStyle name="Normal 154 11 2 2" xfId="21004"/>
    <cellStyle name="Normal 154 11 2 2 2" xfId="44413"/>
    <cellStyle name="Normal 154 11 2 3" xfId="32714"/>
    <cellStyle name="Normal 154 11 3" xfId="15170"/>
    <cellStyle name="Normal 154 11 3 2" xfId="38579"/>
    <cellStyle name="Normal 154 11 4" xfId="26884"/>
    <cellStyle name="Normal 154 12" xfId="4683"/>
    <cellStyle name="Normal 154 12 2" xfId="10551"/>
    <cellStyle name="Normal 154 12 2 2" xfId="22280"/>
    <cellStyle name="Normal 154 12 2 2 2" xfId="45689"/>
    <cellStyle name="Normal 154 12 2 3" xfId="33990"/>
    <cellStyle name="Normal 154 12 3" xfId="16446"/>
    <cellStyle name="Normal 154 12 3 2" xfId="39855"/>
    <cellStyle name="Normal 154 12 4" xfId="28160"/>
    <cellStyle name="Normal 154 13" xfId="5840"/>
    <cellStyle name="Normal 154 13 2" xfId="11708"/>
    <cellStyle name="Normal 154 13 2 2" xfId="23437"/>
    <cellStyle name="Normal 154 13 2 2 2" xfId="46846"/>
    <cellStyle name="Normal 154 13 2 3" xfId="35147"/>
    <cellStyle name="Normal 154 13 3" xfId="17603"/>
    <cellStyle name="Normal 154 13 3 2" xfId="41012"/>
    <cellStyle name="Normal 154 13 4" xfId="29317"/>
    <cellStyle name="Normal 154 14" xfId="6990"/>
    <cellStyle name="Normal 154 14 2" xfId="12852"/>
    <cellStyle name="Normal 154 14 2 2" xfId="24581"/>
    <cellStyle name="Normal 154 14 2 2 2" xfId="47990"/>
    <cellStyle name="Normal 154 14 2 3" xfId="36291"/>
    <cellStyle name="Normal 154 14 3" xfId="18747"/>
    <cellStyle name="Normal 154 14 3 2" xfId="42156"/>
    <cellStyle name="Normal 154 14 4" xfId="30461"/>
    <cellStyle name="Normal 154 15" xfId="8077"/>
    <cellStyle name="Normal 154 15 2" xfId="19838"/>
    <cellStyle name="Normal 154 15 2 2" xfId="43247"/>
    <cellStyle name="Normal 154 15 3" xfId="31548"/>
    <cellStyle name="Normal 154 16" xfId="14007"/>
    <cellStyle name="Normal 154 16 2" xfId="37416"/>
    <cellStyle name="Normal 154 17" xfId="25721"/>
    <cellStyle name="Normal 154 2" xfId="2313"/>
    <cellStyle name="Normal 154 2 2" xfId="3590"/>
    <cellStyle name="Normal 154 2 2 2" xfId="9458"/>
    <cellStyle name="Normal 154 2 2 2 2" xfId="21187"/>
    <cellStyle name="Normal 154 2 2 2 2 2" xfId="44596"/>
    <cellStyle name="Normal 154 2 2 2 3" xfId="32897"/>
    <cellStyle name="Normal 154 2 2 3" xfId="15353"/>
    <cellStyle name="Normal 154 2 2 3 2" xfId="38762"/>
    <cellStyle name="Normal 154 2 2 4" xfId="27067"/>
    <cellStyle name="Normal 154 2 3" xfId="4809"/>
    <cellStyle name="Normal 154 2 3 2" xfId="10677"/>
    <cellStyle name="Normal 154 2 3 2 2" xfId="22406"/>
    <cellStyle name="Normal 154 2 3 2 2 2" xfId="45815"/>
    <cellStyle name="Normal 154 2 3 2 3" xfId="34116"/>
    <cellStyle name="Normal 154 2 3 3" xfId="16572"/>
    <cellStyle name="Normal 154 2 3 3 2" xfId="39981"/>
    <cellStyle name="Normal 154 2 3 4" xfId="28286"/>
    <cellStyle name="Normal 154 2 4" xfId="5972"/>
    <cellStyle name="Normal 154 2 4 2" xfId="11840"/>
    <cellStyle name="Normal 154 2 4 2 2" xfId="23569"/>
    <cellStyle name="Normal 154 2 4 2 2 2" xfId="46978"/>
    <cellStyle name="Normal 154 2 4 2 3" xfId="35279"/>
    <cellStyle name="Normal 154 2 4 3" xfId="17735"/>
    <cellStyle name="Normal 154 2 4 3 2" xfId="41144"/>
    <cellStyle name="Normal 154 2 4 4" xfId="29449"/>
    <cellStyle name="Normal 154 2 5" xfId="7099"/>
    <cellStyle name="Normal 154 2 5 2" xfId="12961"/>
    <cellStyle name="Normal 154 2 5 2 2" xfId="24690"/>
    <cellStyle name="Normal 154 2 5 2 2 2" xfId="48099"/>
    <cellStyle name="Normal 154 2 5 2 3" xfId="36400"/>
    <cellStyle name="Normal 154 2 5 3" xfId="18856"/>
    <cellStyle name="Normal 154 2 5 3 2" xfId="42265"/>
    <cellStyle name="Normal 154 2 5 4" xfId="30570"/>
    <cellStyle name="Normal 154 2 6" xfId="8183"/>
    <cellStyle name="Normal 154 2 6 2" xfId="19944"/>
    <cellStyle name="Normal 154 2 6 2 2" xfId="43353"/>
    <cellStyle name="Normal 154 2 6 3" xfId="31654"/>
    <cellStyle name="Normal 154 2 7" xfId="14110"/>
    <cellStyle name="Normal 154 2 7 2" xfId="37519"/>
    <cellStyle name="Normal 154 2 8" xfId="25824"/>
    <cellStyle name="Normal 154 3" xfId="2395"/>
    <cellStyle name="Normal 154 3 2" xfId="3664"/>
    <cellStyle name="Normal 154 3 2 2" xfId="9532"/>
    <cellStyle name="Normal 154 3 2 2 2" xfId="21261"/>
    <cellStyle name="Normal 154 3 2 2 2 2" xfId="44670"/>
    <cellStyle name="Normal 154 3 2 2 3" xfId="32971"/>
    <cellStyle name="Normal 154 3 2 3" xfId="15427"/>
    <cellStyle name="Normal 154 3 2 3 2" xfId="38836"/>
    <cellStyle name="Normal 154 3 2 4" xfId="27141"/>
    <cellStyle name="Normal 154 3 3" xfId="4883"/>
    <cellStyle name="Normal 154 3 3 2" xfId="10751"/>
    <cellStyle name="Normal 154 3 3 2 2" xfId="22480"/>
    <cellStyle name="Normal 154 3 3 2 2 2" xfId="45889"/>
    <cellStyle name="Normal 154 3 3 2 3" xfId="34190"/>
    <cellStyle name="Normal 154 3 3 3" xfId="16646"/>
    <cellStyle name="Normal 154 3 3 3 2" xfId="40055"/>
    <cellStyle name="Normal 154 3 3 4" xfId="28360"/>
    <cellStyle name="Normal 154 3 4" xfId="6047"/>
    <cellStyle name="Normal 154 3 4 2" xfId="11915"/>
    <cellStyle name="Normal 154 3 4 2 2" xfId="23644"/>
    <cellStyle name="Normal 154 3 4 2 2 2" xfId="47053"/>
    <cellStyle name="Normal 154 3 4 2 3" xfId="35354"/>
    <cellStyle name="Normal 154 3 4 3" xfId="17810"/>
    <cellStyle name="Normal 154 3 4 3 2" xfId="41219"/>
    <cellStyle name="Normal 154 3 4 4" xfId="29524"/>
    <cellStyle name="Normal 154 3 5" xfId="7173"/>
    <cellStyle name="Normal 154 3 5 2" xfId="13035"/>
    <cellStyle name="Normal 154 3 5 2 2" xfId="24764"/>
    <cellStyle name="Normal 154 3 5 2 2 2" xfId="48173"/>
    <cellStyle name="Normal 154 3 5 2 3" xfId="36474"/>
    <cellStyle name="Normal 154 3 5 3" xfId="18930"/>
    <cellStyle name="Normal 154 3 5 3 2" xfId="42339"/>
    <cellStyle name="Normal 154 3 5 4" xfId="30644"/>
    <cellStyle name="Normal 154 3 6" xfId="8257"/>
    <cellStyle name="Normal 154 3 6 2" xfId="20018"/>
    <cellStyle name="Normal 154 3 6 2 2" xfId="43427"/>
    <cellStyle name="Normal 154 3 6 3" xfId="31728"/>
    <cellStyle name="Normal 154 3 7" xfId="14184"/>
    <cellStyle name="Normal 154 3 7 2" xfId="37593"/>
    <cellStyle name="Normal 154 3 8" xfId="25898"/>
    <cellStyle name="Normal 154 4" xfId="2553"/>
    <cellStyle name="Normal 154 4 2" xfId="3822"/>
    <cellStyle name="Normal 154 4 2 2" xfId="9690"/>
    <cellStyle name="Normal 154 4 2 2 2" xfId="21419"/>
    <cellStyle name="Normal 154 4 2 2 2 2" xfId="44828"/>
    <cellStyle name="Normal 154 4 2 2 3" xfId="33129"/>
    <cellStyle name="Normal 154 4 2 3" xfId="15585"/>
    <cellStyle name="Normal 154 4 2 3 2" xfId="38994"/>
    <cellStyle name="Normal 154 4 2 4" xfId="27299"/>
    <cellStyle name="Normal 154 4 3" xfId="5041"/>
    <cellStyle name="Normal 154 4 3 2" xfId="10909"/>
    <cellStyle name="Normal 154 4 3 2 2" xfId="22638"/>
    <cellStyle name="Normal 154 4 3 2 2 2" xfId="46047"/>
    <cellStyle name="Normal 154 4 3 2 3" xfId="34348"/>
    <cellStyle name="Normal 154 4 3 3" xfId="16804"/>
    <cellStyle name="Normal 154 4 3 3 2" xfId="40213"/>
    <cellStyle name="Normal 154 4 3 4" xfId="28518"/>
    <cellStyle name="Normal 154 4 4" xfId="6205"/>
    <cellStyle name="Normal 154 4 4 2" xfId="12073"/>
    <cellStyle name="Normal 154 4 4 2 2" xfId="23802"/>
    <cellStyle name="Normal 154 4 4 2 2 2" xfId="47211"/>
    <cellStyle name="Normal 154 4 4 2 3" xfId="35512"/>
    <cellStyle name="Normal 154 4 4 3" xfId="17968"/>
    <cellStyle name="Normal 154 4 4 3 2" xfId="41377"/>
    <cellStyle name="Normal 154 4 4 4" xfId="29682"/>
    <cellStyle name="Normal 154 4 5" xfId="7331"/>
    <cellStyle name="Normal 154 4 5 2" xfId="13193"/>
    <cellStyle name="Normal 154 4 5 2 2" xfId="24922"/>
    <cellStyle name="Normal 154 4 5 2 2 2" xfId="48331"/>
    <cellStyle name="Normal 154 4 5 2 3" xfId="36632"/>
    <cellStyle name="Normal 154 4 5 3" xfId="19088"/>
    <cellStyle name="Normal 154 4 5 3 2" xfId="42497"/>
    <cellStyle name="Normal 154 4 5 4" xfId="30802"/>
    <cellStyle name="Normal 154 4 6" xfId="8415"/>
    <cellStyle name="Normal 154 4 6 2" xfId="20176"/>
    <cellStyle name="Normal 154 4 6 2 2" xfId="43585"/>
    <cellStyle name="Normal 154 4 6 3" xfId="31886"/>
    <cellStyle name="Normal 154 4 7" xfId="14342"/>
    <cellStyle name="Normal 154 4 7 2" xfId="37751"/>
    <cellStyle name="Normal 154 4 8" xfId="26056"/>
    <cellStyle name="Normal 154 5" xfId="2723"/>
    <cellStyle name="Normal 154 5 2" xfId="3992"/>
    <cellStyle name="Normal 154 5 2 2" xfId="9860"/>
    <cellStyle name="Normal 154 5 2 2 2" xfId="21589"/>
    <cellStyle name="Normal 154 5 2 2 2 2" xfId="44998"/>
    <cellStyle name="Normal 154 5 2 2 3" xfId="33299"/>
    <cellStyle name="Normal 154 5 2 3" xfId="15755"/>
    <cellStyle name="Normal 154 5 2 3 2" xfId="39164"/>
    <cellStyle name="Normal 154 5 2 4" xfId="27469"/>
    <cellStyle name="Normal 154 5 3" xfId="5211"/>
    <cellStyle name="Normal 154 5 3 2" xfId="11079"/>
    <cellStyle name="Normal 154 5 3 2 2" xfId="22808"/>
    <cellStyle name="Normal 154 5 3 2 2 2" xfId="46217"/>
    <cellStyle name="Normal 154 5 3 2 3" xfId="34518"/>
    <cellStyle name="Normal 154 5 3 3" xfId="16974"/>
    <cellStyle name="Normal 154 5 3 3 2" xfId="40383"/>
    <cellStyle name="Normal 154 5 3 4" xfId="28688"/>
    <cellStyle name="Normal 154 5 4" xfId="6375"/>
    <cellStyle name="Normal 154 5 4 2" xfId="12243"/>
    <cellStyle name="Normal 154 5 4 2 2" xfId="23972"/>
    <cellStyle name="Normal 154 5 4 2 2 2" xfId="47381"/>
    <cellStyle name="Normal 154 5 4 2 3" xfId="35682"/>
    <cellStyle name="Normal 154 5 4 3" xfId="18138"/>
    <cellStyle name="Normal 154 5 4 3 2" xfId="41547"/>
    <cellStyle name="Normal 154 5 4 4" xfId="29852"/>
    <cellStyle name="Normal 154 5 5" xfId="7501"/>
    <cellStyle name="Normal 154 5 5 2" xfId="13363"/>
    <cellStyle name="Normal 154 5 5 2 2" xfId="25092"/>
    <cellStyle name="Normal 154 5 5 2 2 2" xfId="48501"/>
    <cellStyle name="Normal 154 5 5 2 3" xfId="36802"/>
    <cellStyle name="Normal 154 5 5 3" xfId="19258"/>
    <cellStyle name="Normal 154 5 5 3 2" xfId="42667"/>
    <cellStyle name="Normal 154 5 5 4" xfId="30972"/>
    <cellStyle name="Normal 154 5 6" xfId="8585"/>
    <cellStyle name="Normal 154 5 6 2" xfId="20346"/>
    <cellStyle name="Normal 154 5 6 2 2" xfId="43755"/>
    <cellStyle name="Normal 154 5 6 3" xfId="32056"/>
    <cellStyle name="Normal 154 5 7" xfId="14512"/>
    <cellStyle name="Normal 154 5 7 2" xfId="37921"/>
    <cellStyle name="Normal 154 5 8" xfId="26226"/>
    <cellStyle name="Normal 154 6" xfId="2813"/>
    <cellStyle name="Normal 154 6 2" xfId="4082"/>
    <cellStyle name="Normal 154 6 2 2" xfId="9950"/>
    <cellStyle name="Normal 154 6 2 2 2" xfId="21679"/>
    <cellStyle name="Normal 154 6 2 2 2 2" xfId="45088"/>
    <cellStyle name="Normal 154 6 2 2 3" xfId="33389"/>
    <cellStyle name="Normal 154 6 2 3" xfId="15845"/>
    <cellStyle name="Normal 154 6 2 3 2" xfId="39254"/>
    <cellStyle name="Normal 154 6 2 4" xfId="27559"/>
    <cellStyle name="Normal 154 6 3" xfId="5301"/>
    <cellStyle name="Normal 154 6 3 2" xfId="11169"/>
    <cellStyle name="Normal 154 6 3 2 2" xfId="22898"/>
    <cellStyle name="Normal 154 6 3 2 2 2" xfId="46307"/>
    <cellStyle name="Normal 154 6 3 2 3" xfId="34608"/>
    <cellStyle name="Normal 154 6 3 3" xfId="17064"/>
    <cellStyle name="Normal 154 6 3 3 2" xfId="40473"/>
    <cellStyle name="Normal 154 6 3 4" xfId="28778"/>
    <cellStyle name="Normal 154 6 4" xfId="6465"/>
    <cellStyle name="Normal 154 6 4 2" xfId="12333"/>
    <cellStyle name="Normal 154 6 4 2 2" xfId="24062"/>
    <cellStyle name="Normal 154 6 4 2 2 2" xfId="47471"/>
    <cellStyle name="Normal 154 6 4 2 3" xfId="35772"/>
    <cellStyle name="Normal 154 6 4 3" xfId="18228"/>
    <cellStyle name="Normal 154 6 4 3 2" xfId="41637"/>
    <cellStyle name="Normal 154 6 4 4" xfId="29942"/>
    <cellStyle name="Normal 154 6 5" xfId="7591"/>
    <cellStyle name="Normal 154 6 5 2" xfId="13453"/>
    <cellStyle name="Normal 154 6 5 2 2" xfId="25182"/>
    <cellStyle name="Normal 154 6 5 2 2 2" xfId="48591"/>
    <cellStyle name="Normal 154 6 5 2 3" xfId="36892"/>
    <cellStyle name="Normal 154 6 5 3" xfId="19348"/>
    <cellStyle name="Normal 154 6 5 3 2" xfId="42757"/>
    <cellStyle name="Normal 154 6 5 4" xfId="31062"/>
    <cellStyle name="Normal 154 6 6" xfId="8675"/>
    <cellStyle name="Normal 154 6 6 2" xfId="20436"/>
    <cellStyle name="Normal 154 6 6 2 2" xfId="43845"/>
    <cellStyle name="Normal 154 6 6 3" xfId="32146"/>
    <cellStyle name="Normal 154 6 7" xfId="14602"/>
    <cellStyle name="Normal 154 6 7 2" xfId="38011"/>
    <cellStyle name="Normal 154 6 8" xfId="26316"/>
    <cellStyle name="Normal 154 7" xfId="2904"/>
    <cellStyle name="Normal 154 7 2" xfId="4172"/>
    <cellStyle name="Normal 154 7 2 2" xfId="10040"/>
    <cellStyle name="Normal 154 7 2 2 2" xfId="21769"/>
    <cellStyle name="Normal 154 7 2 2 2 2" xfId="45178"/>
    <cellStyle name="Normal 154 7 2 2 3" xfId="33479"/>
    <cellStyle name="Normal 154 7 2 3" xfId="15935"/>
    <cellStyle name="Normal 154 7 2 3 2" xfId="39344"/>
    <cellStyle name="Normal 154 7 2 4" xfId="27649"/>
    <cellStyle name="Normal 154 7 3" xfId="5391"/>
    <cellStyle name="Normal 154 7 3 2" xfId="11259"/>
    <cellStyle name="Normal 154 7 3 2 2" xfId="22988"/>
    <cellStyle name="Normal 154 7 3 2 2 2" xfId="46397"/>
    <cellStyle name="Normal 154 7 3 2 3" xfId="34698"/>
    <cellStyle name="Normal 154 7 3 3" xfId="17154"/>
    <cellStyle name="Normal 154 7 3 3 2" xfId="40563"/>
    <cellStyle name="Normal 154 7 3 4" xfId="28868"/>
    <cellStyle name="Normal 154 7 4" xfId="6555"/>
    <cellStyle name="Normal 154 7 4 2" xfId="12423"/>
    <cellStyle name="Normal 154 7 4 2 2" xfId="24152"/>
    <cellStyle name="Normal 154 7 4 2 2 2" xfId="47561"/>
    <cellStyle name="Normal 154 7 4 2 3" xfId="35862"/>
    <cellStyle name="Normal 154 7 4 3" xfId="18318"/>
    <cellStyle name="Normal 154 7 4 3 2" xfId="41727"/>
    <cellStyle name="Normal 154 7 4 4" xfId="30032"/>
    <cellStyle name="Normal 154 7 5" xfId="7681"/>
    <cellStyle name="Normal 154 7 5 2" xfId="13543"/>
    <cellStyle name="Normal 154 7 5 2 2" xfId="25272"/>
    <cellStyle name="Normal 154 7 5 2 2 2" xfId="48681"/>
    <cellStyle name="Normal 154 7 5 2 3" xfId="36982"/>
    <cellStyle name="Normal 154 7 5 3" xfId="19438"/>
    <cellStyle name="Normal 154 7 5 3 2" xfId="42847"/>
    <cellStyle name="Normal 154 7 5 4" xfId="31152"/>
    <cellStyle name="Normal 154 7 6" xfId="8765"/>
    <cellStyle name="Normal 154 7 6 2" xfId="20526"/>
    <cellStyle name="Normal 154 7 6 2 2" xfId="43935"/>
    <cellStyle name="Normal 154 7 6 3" xfId="32236"/>
    <cellStyle name="Normal 154 7 7" xfId="14692"/>
    <cellStyle name="Normal 154 7 7 2" xfId="38101"/>
    <cellStyle name="Normal 154 7 8" xfId="26406"/>
    <cellStyle name="Normal 154 8" xfId="3005"/>
    <cellStyle name="Normal 154 8 2" xfId="4270"/>
    <cellStyle name="Normal 154 8 2 2" xfId="10138"/>
    <cellStyle name="Normal 154 8 2 2 2" xfId="21867"/>
    <cellStyle name="Normal 154 8 2 2 2 2" xfId="45276"/>
    <cellStyle name="Normal 154 8 2 2 3" xfId="33577"/>
    <cellStyle name="Normal 154 8 2 3" xfId="16033"/>
    <cellStyle name="Normal 154 8 2 3 2" xfId="39442"/>
    <cellStyle name="Normal 154 8 2 4" xfId="27747"/>
    <cellStyle name="Normal 154 8 3" xfId="5487"/>
    <cellStyle name="Normal 154 8 3 2" xfId="11355"/>
    <cellStyle name="Normal 154 8 3 2 2" xfId="23084"/>
    <cellStyle name="Normal 154 8 3 2 2 2" xfId="46493"/>
    <cellStyle name="Normal 154 8 3 2 3" xfId="34794"/>
    <cellStyle name="Normal 154 8 3 3" xfId="17250"/>
    <cellStyle name="Normal 154 8 3 3 2" xfId="40659"/>
    <cellStyle name="Normal 154 8 3 4" xfId="28964"/>
    <cellStyle name="Normal 154 8 4" xfId="6651"/>
    <cellStyle name="Normal 154 8 4 2" xfId="12519"/>
    <cellStyle name="Normal 154 8 4 2 2" xfId="24248"/>
    <cellStyle name="Normal 154 8 4 2 2 2" xfId="47657"/>
    <cellStyle name="Normal 154 8 4 2 3" xfId="35958"/>
    <cellStyle name="Normal 154 8 4 3" xfId="18414"/>
    <cellStyle name="Normal 154 8 4 3 2" xfId="41823"/>
    <cellStyle name="Normal 154 8 4 4" xfId="30128"/>
    <cellStyle name="Normal 154 8 5" xfId="7777"/>
    <cellStyle name="Normal 154 8 5 2" xfId="13639"/>
    <cellStyle name="Normal 154 8 5 2 2" xfId="25368"/>
    <cellStyle name="Normal 154 8 5 2 2 2" xfId="48777"/>
    <cellStyle name="Normal 154 8 5 2 3" xfId="37078"/>
    <cellStyle name="Normal 154 8 5 3" xfId="19534"/>
    <cellStyle name="Normal 154 8 5 3 2" xfId="42943"/>
    <cellStyle name="Normal 154 8 5 4" xfId="31248"/>
    <cellStyle name="Normal 154 8 6" xfId="8861"/>
    <cellStyle name="Normal 154 8 6 2" xfId="20622"/>
    <cellStyle name="Normal 154 8 6 2 2" xfId="44031"/>
    <cellStyle name="Normal 154 8 6 3" xfId="32332"/>
    <cellStyle name="Normal 154 8 7" xfId="14788"/>
    <cellStyle name="Normal 154 8 7 2" xfId="38197"/>
    <cellStyle name="Normal 154 8 8" xfId="26502"/>
    <cellStyle name="Normal 154 9" xfId="3118"/>
    <cellStyle name="Normal 154 9 2" xfId="4383"/>
    <cellStyle name="Normal 154 9 2 2" xfId="10251"/>
    <cellStyle name="Normal 154 9 2 2 2" xfId="21980"/>
    <cellStyle name="Normal 154 9 2 2 2 2" xfId="45389"/>
    <cellStyle name="Normal 154 9 2 2 3" xfId="33690"/>
    <cellStyle name="Normal 154 9 2 3" xfId="16146"/>
    <cellStyle name="Normal 154 9 2 3 2" xfId="39555"/>
    <cellStyle name="Normal 154 9 2 4" xfId="27860"/>
    <cellStyle name="Normal 154 9 3" xfId="5600"/>
    <cellStyle name="Normal 154 9 3 2" xfId="11468"/>
    <cellStyle name="Normal 154 9 3 2 2" xfId="23197"/>
    <cellStyle name="Normal 154 9 3 2 2 2" xfId="46606"/>
    <cellStyle name="Normal 154 9 3 2 3" xfId="34907"/>
    <cellStyle name="Normal 154 9 3 3" xfId="17363"/>
    <cellStyle name="Normal 154 9 3 3 2" xfId="40772"/>
    <cellStyle name="Normal 154 9 3 4" xfId="29077"/>
    <cellStyle name="Normal 154 9 4" xfId="6764"/>
    <cellStyle name="Normal 154 9 4 2" xfId="12632"/>
    <cellStyle name="Normal 154 9 4 2 2" xfId="24361"/>
    <cellStyle name="Normal 154 9 4 2 2 2" xfId="47770"/>
    <cellStyle name="Normal 154 9 4 2 3" xfId="36071"/>
    <cellStyle name="Normal 154 9 4 3" xfId="18527"/>
    <cellStyle name="Normal 154 9 4 3 2" xfId="41936"/>
    <cellStyle name="Normal 154 9 4 4" xfId="30241"/>
    <cellStyle name="Normal 154 9 5" xfId="7890"/>
    <cellStyle name="Normal 154 9 5 2" xfId="13752"/>
    <cellStyle name="Normal 154 9 5 2 2" xfId="25481"/>
    <cellStyle name="Normal 154 9 5 2 2 2" xfId="48890"/>
    <cellStyle name="Normal 154 9 5 2 3" xfId="37191"/>
    <cellStyle name="Normal 154 9 5 3" xfId="19647"/>
    <cellStyle name="Normal 154 9 5 3 2" xfId="43056"/>
    <cellStyle name="Normal 154 9 5 4" xfId="31361"/>
    <cellStyle name="Normal 154 9 6" xfId="8974"/>
    <cellStyle name="Normal 154 9 6 2" xfId="20735"/>
    <cellStyle name="Normal 154 9 6 2 2" xfId="44144"/>
    <cellStyle name="Normal 154 9 6 3" xfId="32445"/>
    <cellStyle name="Normal 154 9 7" xfId="14901"/>
    <cellStyle name="Normal 154 9 7 2" xfId="38310"/>
    <cellStyle name="Normal 154 9 8" xfId="26615"/>
    <cellStyle name="Normal 155" xfId="1378"/>
    <cellStyle name="Normal 155 10" xfId="3216"/>
    <cellStyle name="Normal 155 10 2" xfId="4481"/>
    <cellStyle name="Normal 155 10 2 2" xfId="10349"/>
    <cellStyle name="Normal 155 10 2 2 2" xfId="22078"/>
    <cellStyle name="Normal 155 10 2 2 2 2" xfId="45487"/>
    <cellStyle name="Normal 155 10 2 2 3" xfId="33788"/>
    <cellStyle name="Normal 155 10 2 3" xfId="16244"/>
    <cellStyle name="Normal 155 10 2 3 2" xfId="39653"/>
    <cellStyle name="Normal 155 10 2 4" xfId="27958"/>
    <cellStyle name="Normal 155 10 3" xfId="5698"/>
    <cellStyle name="Normal 155 10 3 2" xfId="11566"/>
    <cellStyle name="Normal 155 10 3 2 2" xfId="23295"/>
    <cellStyle name="Normal 155 10 3 2 2 2" xfId="46704"/>
    <cellStyle name="Normal 155 10 3 2 3" xfId="35005"/>
    <cellStyle name="Normal 155 10 3 3" xfId="17461"/>
    <cellStyle name="Normal 155 10 3 3 2" xfId="40870"/>
    <cellStyle name="Normal 155 10 3 4" xfId="29175"/>
    <cellStyle name="Normal 155 10 4" xfId="6862"/>
    <cellStyle name="Normal 155 10 4 2" xfId="12730"/>
    <cellStyle name="Normal 155 10 4 2 2" xfId="24459"/>
    <cellStyle name="Normal 155 10 4 2 2 2" xfId="47868"/>
    <cellStyle name="Normal 155 10 4 2 3" xfId="36169"/>
    <cellStyle name="Normal 155 10 4 3" xfId="18625"/>
    <cellStyle name="Normal 155 10 4 3 2" xfId="42034"/>
    <cellStyle name="Normal 155 10 4 4" xfId="30339"/>
    <cellStyle name="Normal 155 10 5" xfId="7988"/>
    <cellStyle name="Normal 155 10 5 2" xfId="13850"/>
    <cellStyle name="Normal 155 10 5 2 2" xfId="25579"/>
    <cellStyle name="Normal 155 10 5 2 2 2" xfId="48988"/>
    <cellStyle name="Normal 155 10 5 2 3" xfId="37289"/>
    <cellStyle name="Normal 155 10 5 3" xfId="19745"/>
    <cellStyle name="Normal 155 10 5 3 2" xfId="43154"/>
    <cellStyle name="Normal 155 10 5 4" xfId="31459"/>
    <cellStyle name="Normal 155 10 6" xfId="9072"/>
    <cellStyle name="Normal 155 10 6 2" xfId="20833"/>
    <cellStyle name="Normal 155 10 6 2 2" xfId="44242"/>
    <cellStyle name="Normal 155 10 6 3" xfId="32543"/>
    <cellStyle name="Normal 155 10 7" xfId="14999"/>
    <cellStyle name="Normal 155 10 7 2" xfId="38408"/>
    <cellStyle name="Normal 155 10 8" xfId="26713"/>
    <cellStyle name="Normal 155 11" xfId="3389"/>
    <cellStyle name="Normal 155 11 2" xfId="9274"/>
    <cellStyle name="Normal 155 11 2 2" xfId="21005"/>
    <cellStyle name="Normal 155 11 2 2 2" xfId="44414"/>
    <cellStyle name="Normal 155 11 2 3" xfId="32715"/>
    <cellStyle name="Normal 155 11 3" xfId="15171"/>
    <cellStyle name="Normal 155 11 3 2" xfId="38580"/>
    <cellStyle name="Normal 155 11 4" xfId="26885"/>
    <cellStyle name="Normal 155 12" xfId="4684"/>
    <cellStyle name="Normal 155 12 2" xfId="10552"/>
    <cellStyle name="Normal 155 12 2 2" xfId="22281"/>
    <cellStyle name="Normal 155 12 2 2 2" xfId="45690"/>
    <cellStyle name="Normal 155 12 2 3" xfId="33991"/>
    <cellStyle name="Normal 155 12 3" xfId="16447"/>
    <cellStyle name="Normal 155 12 3 2" xfId="39856"/>
    <cellStyle name="Normal 155 12 4" xfId="28161"/>
    <cellStyle name="Normal 155 13" xfId="5841"/>
    <cellStyle name="Normal 155 13 2" xfId="11709"/>
    <cellStyle name="Normal 155 13 2 2" xfId="23438"/>
    <cellStyle name="Normal 155 13 2 2 2" xfId="46847"/>
    <cellStyle name="Normal 155 13 2 3" xfId="35148"/>
    <cellStyle name="Normal 155 13 3" xfId="17604"/>
    <cellStyle name="Normal 155 13 3 2" xfId="41013"/>
    <cellStyle name="Normal 155 13 4" xfId="29318"/>
    <cellStyle name="Normal 155 14" xfId="6991"/>
    <cellStyle name="Normal 155 14 2" xfId="12853"/>
    <cellStyle name="Normal 155 14 2 2" xfId="24582"/>
    <cellStyle name="Normal 155 14 2 2 2" xfId="47991"/>
    <cellStyle name="Normal 155 14 2 3" xfId="36292"/>
    <cellStyle name="Normal 155 14 3" xfId="18748"/>
    <cellStyle name="Normal 155 14 3 2" xfId="42157"/>
    <cellStyle name="Normal 155 14 4" xfId="30462"/>
    <cellStyle name="Normal 155 15" xfId="8078"/>
    <cellStyle name="Normal 155 15 2" xfId="19839"/>
    <cellStyle name="Normal 155 15 2 2" xfId="43248"/>
    <cellStyle name="Normal 155 15 3" xfId="31549"/>
    <cellStyle name="Normal 155 16" xfId="14008"/>
    <cellStyle name="Normal 155 16 2" xfId="37417"/>
    <cellStyle name="Normal 155 17" xfId="25722"/>
    <cellStyle name="Normal 155 2" xfId="2314"/>
    <cellStyle name="Normal 155 2 2" xfId="3591"/>
    <cellStyle name="Normal 155 2 2 2" xfId="9459"/>
    <cellStyle name="Normal 155 2 2 2 2" xfId="21188"/>
    <cellStyle name="Normal 155 2 2 2 2 2" xfId="44597"/>
    <cellStyle name="Normal 155 2 2 2 3" xfId="32898"/>
    <cellStyle name="Normal 155 2 2 3" xfId="15354"/>
    <cellStyle name="Normal 155 2 2 3 2" xfId="38763"/>
    <cellStyle name="Normal 155 2 2 4" xfId="27068"/>
    <cellStyle name="Normal 155 2 3" xfId="4810"/>
    <cellStyle name="Normal 155 2 3 2" xfId="10678"/>
    <cellStyle name="Normal 155 2 3 2 2" xfId="22407"/>
    <cellStyle name="Normal 155 2 3 2 2 2" xfId="45816"/>
    <cellStyle name="Normal 155 2 3 2 3" xfId="34117"/>
    <cellStyle name="Normal 155 2 3 3" xfId="16573"/>
    <cellStyle name="Normal 155 2 3 3 2" xfId="39982"/>
    <cellStyle name="Normal 155 2 3 4" xfId="28287"/>
    <cellStyle name="Normal 155 2 4" xfId="5973"/>
    <cellStyle name="Normal 155 2 4 2" xfId="11841"/>
    <cellStyle name="Normal 155 2 4 2 2" xfId="23570"/>
    <cellStyle name="Normal 155 2 4 2 2 2" xfId="46979"/>
    <cellStyle name="Normal 155 2 4 2 3" xfId="35280"/>
    <cellStyle name="Normal 155 2 4 3" xfId="17736"/>
    <cellStyle name="Normal 155 2 4 3 2" xfId="41145"/>
    <cellStyle name="Normal 155 2 4 4" xfId="29450"/>
    <cellStyle name="Normal 155 2 5" xfId="7100"/>
    <cellStyle name="Normal 155 2 5 2" xfId="12962"/>
    <cellStyle name="Normal 155 2 5 2 2" xfId="24691"/>
    <cellStyle name="Normal 155 2 5 2 2 2" xfId="48100"/>
    <cellStyle name="Normal 155 2 5 2 3" xfId="36401"/>
    <cellStyle name="Normal 155 2 5 3" xfId="18857"/>
    <cellStyle name="Normal 155 2 5 3 2" xfId="42266"/>
    <cellStyle name="Normal 155 2 5 4" xfId="30571"/>
    <cellStyle name="Normal 155 2 6" xfId="8184"/>
    <cellStyle name="Normal 155 2 6 2" xfId="19945"/>
    <cellStyle name="Normal 155 2 6 2 2" xfId="43354"/>
    <cellStyle name="Normal 155 2 6 3" xfId="31655"/>
    <cellStyle name="Normal 155 2 7" xfId="14111"/>
    <cellStyle name="Normal 155 2 7 2" xfId="37520"/>
    <cellStyle name="Normal 155 2 8" xfId="25825"/>
    <cellStyle name="Normal 155 3" xfId="2396"/>
    <cellStyle name="Normal 155 3 2" xfId="3665"/>
    <cellStyle name="Normal 155 3 2 2" xfId="9533"/>
    <cellStyle name="Normal 155 3 2 2 2" xfId="21262"/>
    <cellStyle name="Normal 155 3 2 2 2 2" xfId="44671"/>
    <cellStyle name="Normal 155 3 2 2 3" xfId="32972"/>
    <cellStyle name="Normal 155 3 2 3" xfId="15428"/>
    <cellStyle name="Normal 155 3 2 3 2" xfId="38837"/>
    <cellStyle name="Normal 155 3 2 4" xfId="27142"/>
    <cellStyle name="Normal 155 3 3" xfId="4884"/>
    <cellStyle name="Normal 155 3 3 2" xfId="10752"/>
    <cellStyle name="Normal 155 3 3 2 2" xfId="22481"/>
    <cellStyle name="Normal 155 3 3 2 2 2" xfId="45890"/>
    <cellStyle name="Normal 155 3 3 2 3" xfId="34191"/>
    <cellStyle name="Normal 155 3 3 3" xfId="16647"/>
    <cellStyle name="Normal 155 3 3 3 2" xfId="40056"/>
    <cellStyle name="Normal 155 3 3 4" xfId="28361"/>
    <cellStyle name="Normal 155 3 4" xfId="6048"/>
    <cellStyle name="Normal 155 3 4 2" xfId="11916"/>
    <cellStyle name="Normal 155 3 4 2 2" xfId="23645"/>
    <cellStyle name="Normal 155 3 4 2 2 2" xfId="47054"/>
    <cellStyle name="Normal 155 3 4 2 3" xfId="35355"/>
    <cellStyle name="Normal 155 3 4 3" xfId="17811"/>
    <cellStyle name="Normal 155 3 4 3 2" xfId="41220"/>
    <cellStyle name="Normal 155 3 4 4" xfId="29525"/>
    <cellStyle name="Normal 155 3 5" xfId="7174"/>
    <cellStyle name="Normal 155 3 5 2" xfId="13036"/>
    <cellStyle name="Normal 155 3 5 2 2" xfId="24765"/>
    <cellStyle name="Normal 155 3 5 2 2 2" xfId="48174"/>
    <cellStyle name="Normal 155 3 5 2 3" xfId="36475"/>
    <cellStyle name="Normal 155 3 5 3" xfId="18931"/>
    <cellStyle name="Normal 155 3 5 3 2" xfId="42340"/>
    <cellStyle name="Normal 155 3 5 4" xfId="30645"/>
    <cellStyle name="Normal 155 3 6" xfId="8258"/>
    <cellStyle name="Normal 155 3 6 2" xfId="20019"/>
    <cellStyle name="Normal 155 3 6 2 2" xfId="43428"/>
    <cellStyle name="Normal 155 3 6 3" xfId="31729"/>
    <cellStyle name="Normal 155 3 7" xfId="14185"/>
    <cellStyle name="Normal 155 3 7 2" xfId="37594"/>
    <cellStyle name="Normal 155 3 8" xfId="25899"/>
    <cellStyle name="Normal 155 4" xfId="2554"/>
    <cellStyle name="Normal 155 4 2" xfId="3823"/>
    <cellStyle name="Normal 155 4 2 2" xfId="9691"/>
    <cellStyle name="Normal 155 4 2 2 2" xfId="21420"/>
    <cellStyle name="Normal 155 4 2 2 2 2" xfId="44829"/>
    <cellStyle name="Normal 155 4 2 2 3" xfId="33130"/>
    <cellStyle name="Normal 155 4 2 3" xfId="15586"/>
    <cellStyle name="Normal 155 4 2 3 2" xfId="38995"/>
    <cellStyle name="Normal 155 4 2 4" xfId="27300"/>
    <cellStyle name="Normal 155 4 3" xfId="5042"/>
    <cellStyle name="Normal 155 4 3 2" xfId="10910"/>
    <cellStyle name="Normal 155 4 3 2 2" xfId="22639"/>
    <cellStyle name="Normal 155 4 3 2 2 2" xfId="46048"/>
    <cellStyle name="Normal 155 4 3 2 3" xfId="34349"/>
    <cellStyle name="Normal 155 4 3 3" xfId="16805"/>
    <cellStyle name="Normal 155 4 3 3 2" xfId="40214"/>
    <cellStyle name="Normal 155 4 3 4" xfId="28519"/>
    <cellStyle name="Normal 155 4 4" xfId="6206"/>
    <cellStyle name="Normal 155 4 4 2" xfId="12074"/>
    <cellStyle name="Normal 155 4 4 2 2" xfId="23803"/>
    <cellStyle name="Normal 155 4 4 2 2 2" xfId="47212"/>
    <cellStyle name="Normal 155 4 4 2 3" xfId="35513"/>
    <cellStyle name="Normal 155 4 4 3" xfId="17969"/>
    <cellStyle name="Normal 155 4 4 3 2" xfId="41378"/>
    <cellStyle name="Normal 155 4 4 4" xfId="29683"/>
    <cellStyle name="Normal 155 4 5" xfId="7332"/>
    <cellStyle name="Normal 155 4 5 2" xfId="13194"/>
    <cellStyle name="Normal 155 4 5 2 2" xfId="24923"/>
    <cellStyle name="Normal 155 4 5 2 2 2" xfId="48332"/>
    <cellStyle name="Normal 155 4 5 2 3" xfId="36633"/>
    <cellStyle name="Normal 155 4 5 3" xfId="19089"/>
    <cellStyle name="Normal 155 4 5 3 2" xfId="42498"/>
    <cellStyle name="Normal 155 4 5 4" xfId="30803"/>
    <cellStyle name="Normal 155 4 6" xfId="8416"/>
    <cellStyle name="Normal 155 4 6 2" xfId="20177"/>
    <cellStyle name="Normal 155 4 6 2 2" xfId="43586"/>
    <cellStyle name="Normal 155 4 6 3" xfId="31887"/>
    <cellStyle name="Normal 155 4 7" xfId="14343"/>
    <cellStyle name="Normal 155 4 7 2" xfId="37752"/>
    <cellStyle name="Normal 155 4 8" xfId="26057"/>
    <cellStyle name="Normal 155 5" xfId="2724"/>
    <cellStyle name="Normal 155 5 2" xfId="3993"/>
    <cellStyle name="Normal 155 5 2 2" xfId="9861"/>
    <cellStyle name="Normal 155 5 2 2 2" xfId="21590"/>
    <cellStyle name="Normal 155 5 2 2 2 2" xfId="44999"/>
    <cellStyle name="Normal 155 5 2 2 3" xfId="33300"/>
    <cellStyle name="Normal 155 5 2 3" xfId="15756"/>
    <cellStyle name="Normal 155 5 2 3 2" xfId="39165"/>
    <cellStyle name="Normal 155 5 2 4" xfId="27470"/>
    <cellStyle name="Normal 155 5 3" xfId="5212"/>
    <cellStyle name="Normal 155 5 3 2" xfId="11080"/>
    <cellStyle name="Normal 155 5 3 2 2" xfId="22809"/>
    <cellStyle name="Normal 155 5 3 2 2 2" xfId="46218"/>
    <cellStyle name="Normal 155 5 3 2 3" xfId="34519"/>
    <cellStyle name="Normal 155 5 3 3" xfId="16975"/>
    <cellStyle name="Normal 155 5 3 3 2" xfId="40384"/>
    <cellStyle name="Normal 155 5 3 4" xfId="28689"/>
    <cellStyle name="Normal 155 5 4" xfId="6376"/>
    <cellStyle name="Normal 155 5 4 2" xfId="12244"/>
    <cellStyle name="Normal 155 5 4 2 2" xfId="23973"/>
    <cellStyle name="Normal 155 5 4 2 2 2" xfId="47382"/>
    <cellStyle name="Normal 155 5 4 2 3" xfId="35683"/>
    <cellStyle name="Normal 155 5 4 3" xfId="18139"/>
    <cellStyle name="Normal 155 5 4 3 2" xfId="41548"/>
    <cellStyle name="Normal 155 5 4 4" xfId="29853"/>
    <cellStyle name="Normal 155 5 5" xfId="7502"/>
    <cellStyle name="Normal 155 5 5 2" xfId="13364"/>
    <cellStyle name="Normal 155 5 5 2 2" xfId="25093"/>
    <cellStyle name="Normal 155 5 5 2 2 2" xfId="48502"/>
    <cellStyle name="Normal 155 5 5 2 3" xfId="36803"/>
    <cellStyle name="Normal 155 5 5 3" xfId="19259"/>
    <cellStyle name="Normal 155 5 5 3 2" xfId="42668"/>
    <cellStyle name="Normal 155 5 5 4" xfId="30973"/>
    <cellStyle name="Normal 155 5 6" xfId="8586"/>
    <cellStyle name="Normal 155 5 6 2" xfId="20347"/>
    <cellStyle name="Normal 155 5 6 2 2" xfId="43756"/>
    <cellStyle name="Normal 155 5 6 3" xfId="32057"/>
    <cellStyle name="Normal 155 5 7" xfId="14513"/>
    <cellStyle name="Normal 155 5 7 2" xfId="37922"/>
    <cellStyle name="Normal 155 5 8" xfId="26227"/>
    <cellStyle name="Normal 155 6" xfId="2814"/>
    <cellStyle name="Normal 155 6 2" xfId="4083"/>
    <cellStyle name="Normal 155 6 2 2" xfId="9951"/>
    <cellStyle name="Normal 155 6 2 2 2" xfId="21680"/>
    <cellStyle name="Normal 155 6 2 2 2 2" xfId="45089"/>
    <cellStyle name="Normal 155 6 2 2 3" xfId="33390"/>
    <cellStyle name="Normal 155 6 2 3" xfId="15846"/>
    <cellStyle name="Normal 155 6 2 3 2" xfId="39255"/>
    <cellStyle name="Normal 155 6 2 4" xfId="27560"/>
    <cellStyle name="Normal 155 6 3" xfId="5302"/>
    <cellStyle name="Normal 155 6 3 2" xfId="11170"/>
    <cellStyle name="Normal 155 6 3 2 2" xfId="22899"/>
    <cellStyle name="Normal 155 6 3 2 2 2" xfId="46308"/>
    <cellStyle name="Normal 155 6 3 2 3" xfId="34609"/>
    <cellStyle name="Normal 155 6 3 3" xfId="17065"/>
    <cellStyle name="Normal 155 6 3 3 2" xfId="40474"/>
    <cellStyle name="Normal 155 6 3 4" xfId="28779"/>
    <cellStyle name="Normal 155 6 4" xfId="6466"/>
    <cellStyle name="Normal 155 6 4 2" xfId="12334"/>
    <cellStyle name="Normal 155 6 4 2 2" xfId="24063"/>
    <cellStyle name="Normal 155 6 4 2 2 2" xfId="47472"/>
    <cellStyle name="Normal 155 6 4 2 3" xfId="35773"/>
    <cellStyle name="Normal 155 6 4 3" xfId="18229"/>
    <cellStyle name="Normal 155 6 4 3 2" xfId="41638"/>
    <cellStyle name="Normal 155 6 4 4" xfId="29943"/>
    <cellStyle name="Normal 155 6 5" xfId="7592"/>
    <cellStyle name="Normal 155 6 5 2" xfId="13454"/>
    <cellStyle name="Normal 155 6 5 2 2" xfId="25183"/>
    <cellStyle name="Normal 155 6 5 2 2 2" xfId="48592"/>
    <cellStyle name="Normal 155 6 5 2 3" xfId="36893"/>
    <cellStyle name="Normal 155 6 5 3" xfId="19349"/>
    <cellStyle name="Normal 155 6 5 3 2" xfId="42758"/>
    <cellStyle name="Normal 155 6 5 4" xfId="31063"/>
    <cellStyle name="Normal 155 6 6" xfId="8676"/>
    <cellStyle name="Normal 155 6 6 2" xfId="20437"/>
    <cellStyle name="Normal 155 6 6 2 2" xfId="43846"/>
    <cellStyle name="Normal 155 6 6 3" xfId="32147"/>
    <cellStyle name="Normal 155 6 7" xfId="14603"/>
    <cellStyle name="Normal 155 6 7 2" xfId="38012"/>
    <cellStyle name="Normal 155 6 8" xfId="26317"/>
    <cellStyle name="Normal 155 7" xfId="2905"/>
    <cellStyle name="Normal 155 7 2" xfId="4173"/>
    <cellStyle name="Normal 155 7 2 2" xfId="10041"/>
    <cellStyle name="Normal 155 7 2 2 2" xfId="21770"/>
    <cellStyle name="Normal 155 7 2 2 2 2" xfId="45179"/>
    <cellStyle name="Normal 155 7 2 2 3" xfId="33480"/>
    <cellStyle name="Normal 155 7 2 3" xfId="15936"/>
    <cellStyle name="Normal 155 7 2 3 2" xfId="39345"/>
    <cellStyle name="Normal 155 7 2 4" xfId="27650"/>
    <cellStyle name="Normal 155 7 3" xfId="5392"/>
    <cellStyle name="Normal 155 7 3 2" xfId="11260"/>
    <cellStyle name="Normal 155 7 3 2 2" xfId="22989"/>
    <cellStyle name="Normal 155 7 3 2 2 2" xfId="46398"/>
    <cellStyle name="Normal 155 7 3 2 3" xfId="34699"/>
    <cellStyle name="Normal 155 7 3 3" xfId="17155"/>
    <cellStyle name="Normal 155 7 3 3 2" xfId="40564"/>
    <cellStyle name="Normal 155 7 3 4" xfId="28869"/>
    <cellStyle name="Normal 155 7 4" xfId="6556"/>
    <cellStyle name="Normal 155 7 4 2" xfId="12424"/>
    <cellStyle name="Normal 155 7 4 2 2" xfId="24153"/>
    <cellStyle name="Normal 155 7 4 2 2 2" xfId="47562"/>
    <cellStyle name="Normal 155 7 4 2 3" xfId="35863"/>
    <cellStyle name="Normal 155 7 4 3" xfId="18319"/>
    <cellStyle name="Normal 155 7 4 3 2" xfId="41728"/>
    <cellStyle name="Normal 155 7 4 4" xfId="30033"/>
    <cellStyle name="Normal 155 7 5" xfId="7682"/>
    <cellStyle name="Normal 155 7 5 2" xfId="13544"/>
    <cellStyle name="Normal 155 7 5 2 2" xfId="25273"/>
    <cellStyle name="Normal 155 7 5 2 2 2" xfId="48682"/>
    <cellStyle name="Normal 155 7 5 2 3" xfId="36983"/>
    <cellStyle name="Normal 155 7 5 3" xfId="19439"/>
    <cellStyle name="Normal 155 7 5 3 2" xfId="42848"/>
    <cellStyle name="Normal 155 7 5 4" xfId="31153"/>
    <cellStyle name="Normal 155 7 6" xfId="8766"/>
    <cellStyle name="Normal 155 7 6 2" xfId="20527"/>
    <cellStyle name="Normal 155 7 6 2 2" xfId="43936"/>
    <cellStyle name="Normal 155 7 6 3" xfId="32237"/>
    <cellStyle name="Normal 155 7 7" xfId="14693"/>
    <cellStyle name="Normal 155 7 7 2" xfId="38102"/>
    <cellStyle name="Normal 155 7 8" xfId="26407"/>
    <cellStyle name="Normal 155 8" xfId="3006"/>
    <cellStyle name="Normal 155 8 2" xfId="4271"/>
    <cellStyle name="Normal 155 8 2 2" xfId="10139"/>
    <cellStyle name="Normal 155 8 2 2 2" xfId="21868"/>
    <cellStyle name="Normal 155 8 2 2 2 2" xfId="45277"/>
    <cellStyle name="Normal 155 8 2 2 3" xfId="33578"/>
    <cellStyle name="Normal 155 8 2 3" xfId="16034"/>
    <cellStyle name="Normal 155 8 2 3 2" xfId="39443"/>
    <cellStyle name="Normal 155 8 2 4" xfId="27748"/>
    <cellStyle name="Normal 155 8 3" xfId="5488"/>
    <cellStyle name="Normal 155 8 3 2" xfId="11356"/>
    <cellStyle name="Normal 155 8 3 2 2" xfId="23085"/>
    <cellStyle name="Normal 155 8 3 2 2 2" xfId="46494"/>
    <cellStyle name="Normal 155 8 3 2 3" xfId="34795"/>
    <cellStyle name="Normal 155 8 3 3" xfId="17251"/>
    <cellStyle name="Normal 155 8 3 3 2" xfId="40660"/>
    <cellStyle name="Normal 155 8 3 4" xfId="28965"/>
    <cellStyle name="Normal 155 8 4" xfId="6652"/>
    <cellStyle name="Normal 155 8 4 2" xfId="12520"/>
    <cellStyle name="Normal 155 8 4 2 2" xfId="24249"/>
    <cellStyle name="Normal 155 8 4 2 2 2" xfId="47658"/>
    <cellStyle name="Normal 155 8 4 2 3" xfId="35959"/>
    <cellStyle name="Normal 155 8 4 3" xfId="18415"/>
    <cellStyle name="Normal 155 8 4 3 2" xfId="41824"/>
    <cellStyle name="Normal 155 8 4 4" xfId="30129"/>
    <cellStyle name="Normal 155 8 5" xfId="7778"/>
    <cellStyle name="Normal 155 8 5 2" xfId="13640"/>
    <cellStyle name="Normal 155 8 5 2 2" xfId="25369"/>
    <cellStyle name="Normal 155 8 5 2 2 2" xfId="48778"/>
    <cellStyle name="Normal 155 8 5 2 3" xfId="37079"/>
    <cellStyle name="Normal 155 8 5 3" xfId="19535"/>
    <cellStyle name="Normal 155 8 5 3 2" xfId="42944"/>
    <cellStyle name="Normal 155 8 5 4" xfId="31249"/>
    <cellStyle name="Normal 155 8 6" xfId="8862"/>
    <cellStyle name="Normal 155 8 6 2" xfId="20623"/>
    <cellStyle name="Normal 155 8 6 2 2" xfId="44032"/>
    <cellStyle name="Normal 155 8 6 3" xfId="32333"/>
    <cellStyle name="Normal 155 8 7" xfId="14789"/>
    <cellStyle name="Normal 155 8 7 2" xfId="38198"/>
    <cellStyle name="Normal 155 8 8" xfId="26503"/>
    <cellStyle name="Normal 155 9" xfId="3119"/>
    <cellStyle name="Normal 155 9 2" xfId="4384"/>
    <cellStyle name="Normal 155 9 2 2" xfId="10252"/>
    <cellStyle name="Normal 155 9 2 2 2" xfId="21981"/>
    <cellStyle name="Normal 155 9 2 2 2 2" xfId="45390"/>
    <cellStyle name="Normal 155 9 2 2 3" xfId="33691"/>
    <cellStyle name="Normal 155 9 2 3" xfId="16147"/>
    <cellStyle name="Normal 155 9 2 3 2" xfId="39556"/>
    <cellStyle name="Normal 155 9 2 4" xfId="27861"/>
    <cellStyle name="Normal 155 9 3" xfId="5601"/>
    <cellStyle name="Normal 155 9 3 2" xfId="11469"/>
    <cellStyle name="Normal 155 9 3 2 2" xfId="23198"/>
    <cellStyle name="Normal 155 9 3 2 2 2" xfId="46607"/>
    <cellStyle name="Normal 155 9 3 2 3" xfId="34908"/>
    <cellStyle name="Normal 155 9 3 3" xfId="17364"/>
    <cellStyle name="Normal 155 9 3 3 2" xfId="40773"/>
    <cellStyle name="Normal 155 9 3 4" xfId="29078"/>
    <cellStyle name="Normal 155 9 4" xfId="6765"/>
    <cellStyle name="Normal 155 9 4 2" xfId="12633"/>
    <cellStyle name="Normal 155 9 4 2 2" xfId="24362"/>
    <cellStyle name="Normal 155 9 4 2 2 2" xfId="47771"/>
    <cellStyle name="Normal 155 9 4 2 3" xfId="36072"/>
    <cellStyle name="Normal 155 9 4 3" xfId="18528"/>
    <cellStyle name="Normal 155 9 4 3 2" xfId="41937"/>
    <cellStyle name="Normal 155 9 4 4" xfId="30242"/>
    <cellStyle name="Normal 155 9 5" xfId="7891"/>
    <cellStyle name="Normal 155 9 5 2" xfId="13753"/>
    <cellStyle name="Normal 155 9 5 2 2" xfId="25482"/>
    <cellStyle name="Normal 155 9 5 2 2 2" xfId="48891"/>
    <cellStyle name="Normal 155 9 5 2 3" xfId="37192"/>
    <cellStyle name="Normal 155 9 5 3" xfId="19648"/>
    <cellStyle name="Normal 155 9 5 3 2" xfId="43057"/>
    <cellStyle name="Normal 155 9 5 4" xfId="31362"/>
    <cellStyle name="Normal 155 9 6" xfId="8975"/>
    <cellStyle name="Normal 155 9 6 2" xfId="20736"/>
    <cellStyle name="Normal 155 9 6 2 2" xfId="44145"/>
    <cellStyle name="Normal 155 9 6 3" xfId="32446"/>
    <cellStyle name="Normal 155 9 7" xfId="14902"/>
    <cellStyle name="Normal 155 9 7 2" xfId="38311"/>
    <cellStyle name="Normal 155 9 8" xfId="26616"/>
    <cellStyle name="Normal 156" xfId="1379"/>
    <cellStyle name="Normal 156 10" xfId="3217"/>
    <cellStyle name="Normal 156 10 2" xfId="4482"/>
    <cellStyle name="Normal 156 10 2 2" xfId="10350"/>
    <cellStyle name="Normal 156 10 2 2 2" xfId="22079"/>
    <cellStyle name="Normal 156 10 2 2 2 2" xfId="45488"/>
    <cellStyle name="Normal 156 10 2 2 3" xfId="33789"/>
    <cellStyle name="Normal 156 10 2 3" xfId="16245"/>
    <cellStyle name="Normal 156 10 2 3 2" xfId="39654"/>
    <cellStyle name="Normal 156 10 2 4" xfId="27959"/>
    <cellStyle name="Normal 156 10 3" xfId="5699"/>
    <cellStyle name="Normal 156 10 3 2" xfId="11567"/>
    <cellStyle name="Normal 156 10 3 2 2" xfId="23296"/>
    <cellStyle name="Normal 156 10 3 2 2 2" xfId="46705"/>
    <cellStyle name="Normal 156 10 3 2 3" xfId="35006"/>
    <cellStyle name="Normal 156 10 3 3" xfId="17462"/>
    <cellStyle name="Normal 156 10 3 3 2" xfId="40871"/>
    <cellStyle name="Normal 156 10 3 4" xfId="29176"/>
    <cellStyle name="Normal 156 10 4" xfId="6863"/>
    <cellStyle name="Normal 156 10 4 2" xfId="12731"/>
    <cellStyle name="Normal 156 10 4 2 2" xfId="24460"/>
    <cellStyle name="Normal 156 10 4 2 2 2" xfId="47869"/>
    <cellStyle name="Normal 156 10 4 2 3" xfId="36170"/>
    <cellStyle name="Normal 156 10 4 3" xfId="18626"/>
    <cellStyle name="Normal 156 10 4 3 2" xfId="42035"/>
    <cellStyle name="Normal 156 10 4 4" xfId="30340"/>
    <cellStyle name="Normal 156 10 5" xfId="7989"/>
    <cellStyle name="Normal 156 10 5 2" xfId="13851"/>
    <cellStyle name="Normal 156 10 5 2 2" xfId="25580"/>
    <cellStyle name="Normal 156 10 5 2 2 2" xfId="48989"/>
    <cellStyle name="Normal 156 10 5 2 3" xfId="37290"/>
    <cellStyle name="Normal 156 10 5 3" xfId="19746"/>
    <cellStyle name="Normal 156 10 5 3 2" xfId="43155"/>
    <cellStyle name="Normal 156 10 5 4" xfId="31460"/>
    <cellStyle name="Normal 156 10 6" xfId="9073"/>
    <cellStyle name="Normal 156 10 6 2" xfId="20834"/>
    <cellStyle name="Normal 156 10 6 2 2" xfId="44243"/>
    <cellStyle name="Normal 156 10 6 3" xfId="32544"/>
    <cellStyle name="Normal 156 10 7" xfId="15000"/>
    <cellStyle name="Normal 156 10 7 2" xfId="38409"/>
    <cellStyle name="Normal 156 10 8" xfId="26714"/>
    <cellStyle name="Normal 156 11" xfId="3390"/>
    <cellStyle name="Normal 156 11 2" xfId="9275"/>
    <cellStyle name="Normal 156 11 2 2" xfId="21006"/>
    <cellStyle name="Normal 156 11 2 2 2" xfId="44415"/>
    <cellStyle name="Normal 156 11 2 3" xfId="32716"/>
    <cellStyle name="Normal 156 11 3" xfId="15172"/>
    <cellStyle name="Normal 156 11 3 2" xfId="38581"/>
    <cellStyle name="Normal 156 11 4" xfId="26886"/>
    <cellStyle name="Normal 156 12" xfId="4685"/>
    <cellStyle name="Normal 156 12 2" xfId="10553"/>
    <cellStyle name="Normal 156 12 2 2" xfId="22282"/>
    <cellStyle name="Normal 156 12 2 2 2" xfId="45691"/>
    <cellStyle name="Normal 156 12 2 3" xfId="33992"/>
    <cellStyle name="Normal 156 12 3" xfId="16448"/>
    <cellStyle name="Normal 156 12 3 2" xfId="39857"/>
    <cellStyle name="Normal 156 12 4" xfId="28162"/>
    <cellStyle name="Normal 156 13" xfId="5842"/>
    <cellStyle name="Normal 156 13 2" xfId="11710"/>
    <cellStyle name="Normal 156 13 2 2" xfId="23439"/>
    <cellStyle name="Normal 156 13 2 2 2" xfId="46848"/>
    <cellStyle name="Normal 156 13 2 3" xfId="35149"/>
    <cellStyle name="Normal 156 13 3" xfId="17605"/>
    <cellStyle name="Normal 156 13 3 2" xfId="41014"/>
    <cellStyle name="Normal 156 13 4" xfId="29319"/>
    <cellStyle name="Normal 156 14" xfId="6992"/>
    <cellStyle name="Normal 156 14 2" xfId="12854"/>
    <cellStyle name="Normal 156 14 2 2" xfId="24583"/>
    <cellStyle name="Normal 156 14 2 2 2" xfId="47992"/>
    <cellStyle name="Normal 156 14 2 3" xfId="36293"/>
    <cellStyle name="Normal 156 14 3" xfId="18749"/>
    <cellStyle name="Normal 156 14 3 2" xfId="42158"/>
    <cellStyle name="Normal 156 14 4" xfId="30463"/>
    <cellStyle name="Normal 156 15" xfId="8079"/>
    <cellStyle name="Normal 156 15 2" xfId="19840"/>
    <cellStyle name="Normal 156 15 2 2" xfId="43249"/>
    <cellStyle name="Normal 156 15 3" xfId="31550"/>
    <cellStyle name="Normal 156 16" xfId="14009"/>
    <cellStyle name="Normal 156 16 2" xfId="37418"/>
    <cellStyle name="Normal 156 17" xfId="25723"/>
    <cellStyle name="Normal 156 2" xfId="2315"/>
    <cellStyle name="Normal 156 2 2" xfId="3592"/>
    <cellStyle name="Normal 156 2 2 2" xfId="9460"/>
    <cellStyle name="Normal 156 2 2 2 2" xfId="21189"/>
    <cellStyle name="Normal 156 2 2 2 2 2" xfId="44598"/>
    <cellStyle name="Normal 156 2 2 2 3" xfId="32899"/>
    <cellStyle name="Normal 156 2 2 3" xfId="15355"/>
    <cellStyle name="Normal 156 2 2 3 2" xfId="38764"/>
    <cellStyle name="Normal 156 2 2 4" xfId="27069"/>
    <cellStyle name="Normal 156 2 3" xfId="4811"/>
    <cellStyle name="Normal 156 2 3 2" xfId="10679"/>
    <cellStyle name="Normal 156 2 3 2 2" xfId="22408"/>
    <cellStyle name="Normal 156 2 3 2 2 2" xfId="45817"/>
    <cellStyle name="Normal 156 2 3 2 3" xfId="34118"/>
    <cellStyle name="Normal 156 2 3 3" xfId="16574"/>
    <cellStyle name="Normal 156 2 3 3 2" xfId="39983"/>
    <cellStyle name="Normal 156 2 3 4" xfId="28288"/>
    <cellStyle name="Normal 156 2 4" xfId="5974"/>
    <cellStyle name="Normal 156 2 4 2" xfId="11842"/>
    <cellStyle name="Normal 156 2 4 2 2" xfId="23571"/>
    <cellStyle name="Normal 156 2 4 2 2 2" xfId="46980"/>
    <cellStyle name="Normal 156 2 4 2 3" xfId="35281"/>
    <cellStyle name="Normal 156 2 4 3" xfId="17737"/>
    <cellStyle name="Normal 156 2 4 3 2" xfId="41146"/>
    <cellStyle name="Normal 156 2 4 4" xfId="29451"/>
    <cellStyle name="Normal 156 2 5" xfId="7101"/>
    <cellStyle name="Normal 156 2 5 2" xfId="12963"/>
    <cellStyle name="Normal 156 2 5 2 2" xfId="24692"/>
    <cellStyle name="Normal 156 2 5 2 2 2" xfId="48101"/>
    <cellStyle name="Normal 156 2 5 2 3" xfId="36402"/>
    <cellStyle name="Normal 156 2 5 3" xfId="18858"/>
    <cellStyle name="Normal 156 2 5 3 2" xfId="42267"/>
    <cellStyle name="Normal 156 2 5 4" xfId="30572"/>
    <cellStyle name="Normal 156 2 6" xfId="8185"/>
    <cellStyle name="Normal 156 2 6 2" xfId="19946"/>
    <cellStyle name="Normal 156 2 6 2 2" xfId="43355"/>
    <cellStyle name="Normal 156 2 6 3" xfId="31656"/>
    <cellStyle name="Normal 156 2 7" xfId="14112"/>
    <cellStyle name="Normal 156 2 7 2" xfId="37521"/>
    <cellStyle name="Normal 156 2 8" xfId="25826"/>
    <cellStyle name="Normal 156 3" xfId="2397"/>
    <cellStyle name="Normal 156 3 2" xfId="3666"/>
    <cellStyle name="Normal 156 3 2 2" xfId="9534"/>
    <cellStyle name="Normal 156 3 2 2 2" xfId="21263"/>
    <cellStyle name="Normal 156 3 2 2 2 2" xfId="44672"/>
    <cellStyle name="Normal 156 3 2 2 3" xfId="32973"/>
    <cellStyle name="Normal 156 3 2 3" xfId="15429"/>
    <cellStyle name="Normal 156 3 2 3 2" xfId="38838"/>
    <cellStyle name="Normal 156 3 2 4" xfId="27143"/>
    <cellStyle name="Normal 156 3 3" xfId="4885"/>
    <cellStyle name="Normal 156 3 3 2" xfId="10753"/>
    <cellStyle name="Normal 156 3 3 2 2" xfId="22482"/>
    <cellStyle name="Normal 156 3 3 2 2 2" xfId="45891"/>
    <cellStyle name="Normal 156 3 3 2 3" xfId="34192"/>
    <cellStyle name="Normal 156 3 3 3" xfId="16648"/>
    <cellStyle name="Normal 156 3 3 3 2" xfId="40057"/>
    <cellStyle name="Normal 156 3 3 4" xfId="28362"/>
    <cellStyle name="Normal 156 3 4" xfId="6049"/>
    <cellStyle name="Normal 156 3 4 2" xfId="11917"/>
    <cellStyle name="Normal 156 3 4 2 2" xfId="23646"/>
    <cellStyle name="Normal 156 3 4 2 2 2" xfId="47055"/>
    <cellStyle name="Normal 156 3 4 2 3" xfId="35356"/>
    <cellStyle name="Normal 156 3 4 3" xfId="17812"/>
    <cellStyle name="Normal 156 3 4 3 2" xfId="41221"/>
    <cellStyle name="Normal 156 3 4 4" xfId="29526"/>
    <cellStyle name="Normal 156 3 5" xfId="7175"/>
    <cellStyle name="Normal 156 3 5 2" xfId="13037"/>
    <cellStyle name="Normal 156 3 5 2 2" xfId="24766"/>
    <cellStyle name="Normal 156 3 5 2 2 2" xfId="48175"/>
    <cellStyle name="Normal 156 3 5 2 3" xfId="36476"/>
    <cellStyle name="Normal 156 3 5 3" xfId="18932"/>
    <cellStyle name="Normal 156 3 5 3 2" xfId="42341"/>
    <cellStyle name="Normal 156 3 5 4" xfId="30646"/>
    <cellStyle name="Normal 156 3 6" xfId="8259"/>
    <cellStyle name="Normal 156 3 6 2" xfId="20020"/>
    <cellStyle name="Normal 156 3 6 2 2" xfId="43429"/>
    <cellStyle name="Normal 156 3 6 3" xfId="31730"/>
    <cellStyle name="Normal 156 3 7" xfId="14186"/>
    <cellStyle name="Normal 156 3 7 2" xfId="37595"/>
    <cellStyle name="Normal 156 3 8" xfId="25900"/>
    <cellStyle name="Normal 156 4" xfId="2555"/>
    <cellStyle name="Normal 156 4 2" xfId="3824"/>
    <cellStyle name="Normal 156 4 2 2" xfId="9692"/>
    <cellStyle name="Normal 156 4 2 2 2" xfId="21421"/>
    <cellStyle name="Normal 156 4 2 2 2 2" xfId="44830"/>
    <cellStyle name="Normal 156 4 2 2 3" xfId="33131"/>
    <cellStyle name="Normal 156 4 2 3" xfId="15587"/>
    <cellStyle name="Normal 156 4 2 3 2" xfId="38996"/>
    <cellStyle name="Normal 156 4 2 4" xfId="27301"/>
    <cellStyle name="Normal 156 4 3" xfId="5043"/>
    <cellStyle name="Normal 156 4 3 2" xfId="10911"/>
    <cellStyle name="Normal 156 4 3 2 2" xfId="22640"/>
    <cellStyle name="Normal 156 4 3 2 2 2" xfId="46049"/>
    <cellStyle name="Normal 156 4 3 2 3" xfId="34350"/>
    <cellStyle name="Normal 156 4 3 3" xfId="16806"/>
    <cellStyle name="Normal 156 4 3 3 2" xfId="40215"/>
    <cellStyle name="Normal 156 4 3 4" xfId="28520"/>
    <cellStyle name="Normal 156 4 4" xfId="6207"/>
    <cellStyle name="Normal 156 4 4 2" xfId="12075"/>
    <cellStyle name="Normal 156 4 4 2 2" xfId="23804"/>
    <cellStyle name="Normal 156 4 4 2 2 2" xfId="47213"/>
    <cellStyle name="Normal 156 4 4 2 3" xfId="35514"/>
    <cellStyle name="Normal 156 4 4 3" xfId="17970"/>
    <cellStyle name="Normal 156 4 4 3 2" xfId="41379"/>
    <cellStyle name="Normal 156 4 4 4" xfId="29684"/>
    <cellStyle name="Normal 156 4 5" xfId="7333"/>
    <cellStyle name="Normal 156 4 5 2" xfId="13195"/>
    <cellStyle name="Normal 156 4 5 2 2" xfId="24924"/>
    <cellStyle name="Normal 156 4 5 2 2 2" xfId="48333"/>
    <cellStyle name="Normal 156 4 5 2 3" xfId="36634"/>
    <cellStyle name="Normal 156 4 5 3" xfId="19090"/>
    <cellStyle name="Normal 156 4 5 3 2" xfId="42499"/>
    <cellStyle name="Normal 156 4 5 4" xfId="30804"/>
    <cellStyle name="Normal 156 4 6" xfId="8417"/>
    <cellStyle name="Normal 156 4 6 2" xfId="20178"/>
    <cellStyle name="Normal 156 4 6 2 2" xfId="43587"/>
    <cellStyle name="Normal 156 4 6 3" xfId="31888"/>
    <cellStyle name="Normal 156 4 7" xfId="14344"/>
    <cellStyle name="Normal 156 4 7 2" xfId="37753"/>
    <cellStyle name="Normal 156 4 8" xfId="26058"/>
    <cellStyle name="Normal 156 5" xfId="2725"/>
    <cellStyle name="Normal 156 5 2" xfId="3994"/>
    <cellStyle name="Normal 156 5 2 2" xfId="9862"/>
    <cellStyle name="Normal 156 5 2 2 2" xfId="21591"/>
    <cellStyle name="Normal 156 5 2 2 2 2" xfId="45000"/>
    <cellStyle name="Normal 156 5 2 2 3" xfId="33301"/>
    <cellStyle name="Normal 156 5 2 3" xfId="15757"/>
    <cellStyle name="Normal 156 5 2 3 2" xfId="39166"/>
    <cellStyle name="Normal 156 5 2 4" xfId="27471"/>
    <cellStyle name="Normal 156 5 3" xfId="5213"/>
    <cellStyle name="Normal 156 5 3 2" xfId="11081"/>
    <cellStyle name="Normal 156 5 3 2 2" xfId="22810"/>
    <cellStyle name="Normal 156 5 3 2 2 2" xfId="46219"/>
    <cellStyle name="Normal 156 5 3 2 3" xfId="34520"/>
    <cellStyle name="Normal 156 5 3 3" xfId="16976"/>
    <cellStyle name="Normal 156 5 3 3 2" xfId="40385"/>
    <cellStyle name="Normal 156 5 3 4" xfId="28690"/>
    <cellStyle name="Normal 156 5 4" xfId="6377"/>
    <cellStyle name="Normal 156 5 4 2" xfId="12245"/>
    <cellStyle name="Normal 156 5 4 2 2" xfId="23974"/>
    <cellStyle name="Normal 156 5 4 2 2 2" xfId="47383"/>
    <cellStyle name="Normal 156 5 4 2 3" xfId="35684"/>
    <cellStyle name="Normal 156 5 4 3" xfId="18140"/>
    <cellStyle name="Normal 156 5 4 3 2" xfId="41549"/>
    <cellStyle name="Normal 156 5 4 4" xfId="29854"/>
    <cellStyle name="Normal 156 5 5" xfId="7503"/>
    <cellStyle name="Normal 156 5 5 2" xfId="13365"/>
    <cellStyle name="Normal 156 5 5 2 2" xfId="25094"/>
    <cellStyle name="Normal 156 5 5 2 2 2" xfId="48503"/>
    <cellStyle name="Normal 156 5 5 2 3" xfId="36804"/>
    <cellStyle name="Normal 156 5 5 3" xfId="19260"/>
    <cellStyle name="Normal 156 5 5 3 2" xfId="42669"/>
    <cellStyle name="Normal 156 5 5 4" xfId="30974"/>
    <cellStyle name="Normal 156 5 6" xfId="8587"/>
    <cellStyle name="Normal 156 5 6 2" xfId="20348"/>
    <cellStyle name="Normal 156 5 6 2 2" xfId="43757"/>
    <cellStyle name="Normal 156 5 6 3" xfId="32058"/>
    <cellStyle name="Normal 156 5 7" xfId="14514"/>
    <cellStyle name="Normal 156 5 7 2" xfId="37923"/>
    <cellStyle name="Normal 156 5 8" xfId="26228"/>
    <cellStyle name="Normal 156 6" xfId="2815"/>
    <cellStyle name="Normal 156 6 2" xfId="4084"/>
    <cellStyle name="Normal 156 6 2 2" xfId="9952"/>
    <cellStyle name="Normal 156 6 2 2 2" xfId="21681"/>
    <cellStyle name="Normal 156 6 2 2 2 2" xfId="45090"/>
    <cellStyle name="Normal 156 6 2 2 3" xfId="33391"/>
    <cellStyle name="Normal 156 6 2 3" xfId="15847"/>
    <cellStyle name="Normal 156 6 2 3 2" xfId="39256"/>
    <cellStyle name="Normal 156 6 2 4" xfId="27561"/>
    <cellStyle name="Normal 156 6 3" xfId="5303"/>
    <cellStyle name="Normal 156 6 3 2" xfId="11171"/>
    <cellStyle name="Normal 156 6 3 2 2" xfId="22900"/>
    <cellStyle name="Normal 156 6 3 2 2 2" xfId="46309"/>
    <cellStyle name="Normal 156 6 3 2 3" xfId="34610"/>
    <cellStyle name="Normal 156 6 3 3" xfId="17066"/>
    <cellStyle name="Normal 156 6 3 3 2" xfId="40475"/>
    <cellStyle name="Normal 156 6 3 4" xfId="28780"/>
    <cellStyle name="Normal 156 6 4" xfId="6467"/>
    <cellStyle name="Normal 156 6 4 2" xfId="12335"/>
    <cellStyle name="Normal 156 6 4 2 2" xfId="24064"/>
    <cellStyle name="Normal 156 6 4 2 2 2" xfId="47473"/>
    <cellStyle name="Normal 156 6 4 2 3" xfId="35774"/>
    <cellStyle name="Normal 156 6 4 3" xfId="18230"/>
    <cellStyle name="Normal 156 6 4 3 2" xfId="41639"/>
    <cellStyle name="Normal 156 6 4 4" xfId="29944"/>
    <cellStyle name="Normal 156 6 5" xfId="7593"/>
    <cellStyle name="Normal 156 6 5 2" xfId="13455"/>
    <cellStyle name="Normal 156 6 5 2 2" xfId="25184"/>
    <cellStyle name="Normal 156 6 5 2 2 2" xfId="48593"/>
    <cellStyle name="Normal 156 6 5 2 3" xfId="36894"/>
    <cellStyle name="Normal 156 6 5 3" xfId="19350"/>
    <cellStyle name="Normal 156 6 5 3 2" xfId="42759"/>
    <cellStyle name="Normal 156 6 5 4" xfId="31064"/>
    <cellStyle name="Normal 156 6 6" xfId="8677"/>
    <cellStyle name="Normal 156 6 6 2" xfId="20438"/>
    <cellStyle name="Normal 156 6 6 2 2" xfId="43847"/>
    <cellStyle name="Normal 156 6 6 3" xfId="32148"/>
    <cellStyle name="Normal 156 6 7" xfId="14604"/>
    <cellStyle name="Normal 156 6 7 2" xfId="38013"/>
    <cellStyle name="Normal 156 6 8" xfId="26318"/>
    <cellStyle name="Normal 156 7" xfId="2906"/>
    <cellStyle name="Normal 156 7 2" xfId="4174"/>
    <cellStyle name="Normal 156 7 2 2" xfId="10042"/>
    <cellStyle name="Normal 156 7 2 2 2" xfId="21771"/>
    <cellStyle name="Normal 156 7 2 2 2 2" xfId="45180"/>
    <cellStyle name="Normal 156 7 2 2 3" xfId="33481"/>
    <cellStyle name="Normal 156 7 2 3" xfId="15937"/>
    <cellStyle name="Normal 156 7 2 3 2" xfId="39346"/>
    <cellStyle name="Normal 156 7 2 4" xfId="27651"/>
    <cellStyle name="Normal 156 7 3" xfId="5393"/>
    <cellStyle name="Normal 156 7 3 2" xfId="11261"/>
    <cellStyle name="Normal 156 7 3 2 2" xfId="22990"/>
    <cellStyle name="Normal 156 7 3 2 2 2" xfId="46399"/>
    <cellStyle name="Normal 156 7 3 2 3" xfId="34700"/>
    <cellStyle name="Normal 156 7 3 3" xfId="17156"/>
    <cellStyle name="Normal 156 7 3 3 2" xfId="40565"/>
    <cellStyle name="Normal 156 7 3 4" xfId="28870"/>
    <cellStyle name="Normal 156 7 4" xfId="6557"/>
    <cellStyle name="Normal 156 7 4 2" xfId="12425"/>
    <cellStyle name="Normal 156 7 4 2 2" xfId="24154"/>
    <cellStyle name="Normal 156 7 4 2 2 2" xfId="47563"/>
    <cellStyle name="Normal 156 7 4 2 3" xfId="35864"/>
    <cellStyle name="Normal 156 7 4 3" xfId="18320"/>
    <cellStyle name="Normal 156 7 4 3 2" xfId="41729"/>
    <cellStyle name="Normal 156 7 4 4" xfId="30034"/>
    <cellStyle name="Normal 156 7 5" xfId="7683"/>
    <cellStyle name="Normal 156 7 5 2" xfId="13545"/>
    <cellStyle name="Normal 156 7 5 2 2" xfId="25274"/>
    <cellStyle name="Normal 156 7 5 2 2 2" xfId="48683"/>
    <cellStyle name="Normal 156 7 5 2 3" xfId="36984"/>
    <cellStyle name="Normal 156 7 5 3" xfId="19440"/>
    <cellStyle name="Normal 156 7 5 3 2" xfId="42849"/>
    <cellStyle name="Normal 156 7 5 4" xfId="31154"/>
    <cellStyle name="Normal 156 7 6" xfId="8767"/>
    <cellStyle name="Normal 156 7 6 2" xfId="20528"/>
    <cellStyle name="Normal 156 7 6 2 2" xfId="43937"/>
    <cellStyle name="Normal 156 7 6 3" xfId="32238"/>
    <cellStyle name="Normal 156 7 7" xfId="14694"/>
    <cellStyle name="Normal 156 7 7 2" xfId="38103"/>
    <cellStyle name="Normal 156 7 8" xfId="26408"/>
    <cellStyle name="Normal 156 8" xfId="3007"/>
    <cellStyle name="Normal 156 8 2" xfId="4272"/>
    <cellStyle name="Normal 156 8 2 2" xfId="10140"/>
    <cellStyle name="Normal 156 8 2 2 2" xfId="21869"/>
    <cellStyle name="Normal 156 8 2 2 2 2" xfId="45278"/>
    <cellStyle name="Normal 156 8 2 2 3" xfId="33579"/>
    <cellStyle name="Normal 156 8 2 3" xfId="16035"/>
    <cellStyle name="Normal 156 8 2 3 2" xfId="39444"/>
    <cellStyle name="Normal 156 8 2 4" xfId="27749"/>
    <cellStyle name="Normal 156 8 3" xfId="5489"/>
    <cellStyle name="Normal 156 8 3 2" xfId="11357"/>
    <cellStyle name="Normal 156 8 3 2 2" xfId="23086"/>
    <cellStyle name="Normal 156 8 3 2 2 2" xfId="46495"/>
    <cellStyle name="Normal 156 8 3 2 3" xfId="34796"/>
    <cellStyle name="Normal 156 8 3 3" xfId="17252"/>
    <cellStyle name="Normal 156 8 3 3 2" xfId="40661"/>
    <cellStyle name="Normal 156 8 3 4" xfId="28966"/>
    <cellStyle name="Normal 156 8 4" xfId="6653"/>
    <cellStyle name="Normal 156 8 4 2" xfId="12521"/>
    <cellStyle name="Normal 156 8 4 2 2" xfId="24250"/>
    <cellStyle name="Normal 156 8 4 2 2 2" xfId="47659"/>
    <cellStyle name="Normal 156 8 4 2 3" xfId="35960"/>
    <cellStyle name="Normal 156 8 4 3" xfId="18416"/>
    <cellStyle name="Normal 156 8 4 3 2" xfId="41825"/>
    <cellStyle name="Normal 156 8 4 4" xfId="30130"/>
    <cellStyle name="Normal 156 8 5" xfId="7779"/>
    <cellStyle name="Normal 156 8 5 2" xfId="13641"/>
    <cellStyle name="Normal 156 8 5 2 2" xfId="25370"/>
    <cellStyle name="Normal 156 8 5 2 2 2" xfId="48779"/>
    <cellStyle name="Normal 156 8 5 2 3" xfId="37080"/>
    <cellStyle name="Normal 156 8 5 3" xfId="19536"/>
    <cellStyle name="Normal 156 8 5 3 2" xfId="42945"/>
    <cellStyle name="Normal 156 8 5 4" xfId="31250"/>
    <cellStyle name="Normal 156 8 6" xfId="8863"/>
    <cellStyle name="Normal 156 8 6 2" xfId="20624"/>
    <cellStyle name="Normal 156 8 6 2 2" xfId="44033"/>
    <cellStyle name="Normal 156 8 6 3" xfId="32334"/>
    <cellStyle name="Normal 156 8 7" xfId="14790"/>
    <cellStyle name="Normal 156 8 7 2" xfId="38199"/>
    <cellStyle name="Normal 156 8 8" xfId="26504"/>
    <cellStyle name="Normal 156 9" xfId="3120"/>
    <cellStyle name="Normal 156 9 2" xfId="4385"/>
    <cellStyle name="Normal 156 9 2 2" xfId="10253"/>
    <cellStyle name="Normal 156 9 2 2 2" xfId="21982"/>
    <cellStyle name="Normal 156 9 2 2 2 2" xfId="45391"/>
    <cellStyle name="Normal 156 9 2 2 3" xfId="33692"/>
    <cellStyle name="Normal 156 9 2 3" xfId="16148"/>
    <cellStyle name="Normal 156 9 2 3 2" xfId="39557"/>
    <cellStyle name="Normal 156 9 2 4" xfId="27862"/>
    <cellStyle name="Normal 156 9 3" xfId="5602"/>
    <cellStyle name="Normal 156 9 3 2" xfId="11470"/>
    <cellStyle name="Normal 156 9 3 2 2" xfId="23199"/>
    <cellStyle name="Normal 156 9 3 2 2 2" xfId="46608"/>
    <cellStyle name="Normal 156 9 3 2 3" xfId="34909"/>
    <cellStyle name="Normal 156 9 3 3" xfId="17365"/>
    <cellStyle name="Normal 156 9 3 3 2" xfId="40774"/>
    <cellStyle name="Normal 156 9 3 4" xfId="29079"/>
    <cellStyle name="Normal 156 9 4" xfId="6766"/>
    <cellStyle name="Normal 156 9 4 2" xfId="12634"/>
    <cellStyle name="Normal 156 9 4 2 2" xfId="24363"/>
    <cellStyle name="Normal 156 9 4 2 2 2" xfId="47772"/>
    <cellStyle name="Normal 156 9 4 2 3" xfId="36073"/>
    <cellStyle name="Normal 156 9 4 3" xfId="18529"/>
    <cellStyle name="Normal 156 9 4 3 2" xfId="41938"/>
    <cellStyle name="Normal 156 9 4 4" xfId="30243"/>
    <cellStyle name="Normal 156 9 5" xfId="7892"/>
    <cellStyle name="Normal 156 9 5 2" xfId="13754"/>
    <cellStyle name="Normal 156 9 5 2 2" xfId="25483"/>
    <cellStyle name="Normal 156 9 5 2 2 2" xfId="48892"/>
    <cellStyle name="Normal 156 9 5 2 3" xfId="37193"/>
    <cellStyle name="Normal 156 9 5 3" xfId="19649"/>
    <cellStyle name="Normal 156 9 5 3 2" xfId="43058"/>
    <cellStyle name="Normal 156 9 5 4" xfId="31363"/>
    <cellStyle name="Normal 156 9 6" xfId="8976"/>
    <cellStyle name="Normal 156 9 6 2" xfId="20737"/>
    <cellStyle name="Normal 156 9 6 2 2" xfId="44146"/>
    <cellStyle name="Normal 156 9 6 3" xfId="32447"/>
    <cellStyle name="Normal 156 9 7" xfId="14903"/>
    <cellStyle name="Normal 156 9 7 2" xfId="38312"/>
    <cellStyle name="Normal 156 9 8" xfId="26617"/>
    <cellStyle name="Normal 157" xfId="1380"/>
    <cellStyle name="Normal 157 10" xfId="3218"/>
    <cellStyle name="Normal 157 10 2" xfId="4483"/>
    <cellStyle name="Normal 157 10 2 2" xfId="10351"/>
    <cellStyle name="Normal 157 10 2 2 2" xfId="22080"/>
    <cellStyle name="Normal 157 10 2 2 2 2" xfId="45489"/>
    <cellStyle name="Normal 157 10 2 2 3" xfId="33790"/>
    <cellStyle name="Normal 157 10 2 3" xfId="16246"/>
    <cellStyle name="Normal 157 10 2 3 2" xfId="39655"/>
    <cellStyle name="Normal 157 10 2 4" xfId="27960"/>
    <cellStyle name="Normal 157 10 3" xfId="5700"/>
    <cellStyle name="Normal 157 10 3 2" xfId="11568"/>
    <cellStyle name="Normal 157 10 3 2 2" xfId="23297"/>
    <cellStyle name="Normal 157 10 3 2 2 2" xfId="46706"/>
    <cellStyle name="Normal 157 10 3 2 3" xfId="35007"/>
    <cellStyle name="Normal 157 10 3 3" xfId="17463"/>
    <cellStyle name="Normal 157 10 3 3 2" xfId="40872"/>
    <cellStyle name="Normal 157 10 3 4" xfId="29177"/>
    <cellStyle name="Normal 157 10 4" xfId="6864"/>
    <cellStyle name="Normal 157 10 4 2" xfId="12732"/>
    <cellStyle name="Normal 157 10 4 2 2" xfId="24461"/>
    <cellStyle name="Normal 157 10 4 2 2 2" xfId="47870"/>
    <cellStyle name="Normal 157 10 4 2 3" xfId="36171"/>
    <cellStyle name="Normal 157 10 4 3" xfId="18627"/>
    <cellStyle name="Normal 157 10 4 3 2" xfId="42036"/>
    <cellStyle name="Normal 157 10 4 4" xfId="30341"/>
    <cellStyle name="Normal 157 10 5" xfId="7990"/>
    <cellStyle name="Normal 157 10 5 2" xfId="13852"/>
    <cellStyle name="Normal 157 10 5 2 2" xfId="25581"/>
    <cellStyle name="Normal 157 10 5 2 2 2" xfId="48990"/>
    <cellStyle name="Normal 157 10 5 2 3" xfId="37291"/>
    <cellStyle name="Normal 157 10 5 3" xfId="19747"/>
    <cellStyle name="Normal 157 10 5 3 2" xfId="43156"/>
    <cellStyle name="Normal 157 10 5 4" xfId="31461"/>
    <cellStyle name="Normal 157 10 6" xfId="9074"/>
    <cellStyle name="Normal 157 10 6 2" xfId="20835"/>
    <cellStyle name="Normal 157 10 6 2 2" xfId="44244"/>
    <cellStyle name="Normal 157 10 6 3" xfId="32545"/>
    <cellStyle name="Normal 157 10 7" xfId="15001"/>
    <cellStyle name="Normal 157 10 7 2" xfId="38410"/>
    <cellStyle name="Normal 157 10 8" xfId="26715"/>
    <cellStyle name="Normal 157 11" xfId="3391"/>
    <cellStyle name="Normal 157 11 2" xfId="9276"/>
    <cellStyle name="Normal 157 11 2 2" xfId="21007"/>
    <cellStyle name="Normal 157 11 2 2 2" xfId="44416"/>
    <cellStyle name="Normal 157 11 2 3" xfId="32717"/>
    <cellStyle name="Normal 157 11 3" xfId="15173"/>
    <cellStyle name="Normal 157 11 3 2" xfId="38582"/>
    <cellStyle name="Normal 157 11 4" xfId="26887"/>
    <cellStyle name="Normal 157 12" xfId="4686"/>
    <cellStyle name="Normal 157 12 2" xfId="10554"/>
    <cellStyle name="Normal 157 12 2 2" xfId="22283"/>
    <cellStyle name="Normal 157 12 2 2 2" xfId="45692"/>
    <cellStyle name="Normal 157 12 2 3" xfId="33993"/>
    <cellStyle name="Normal 157 12 3" xfId="16449"/>
    <cellStyle name="Normal 157 12 3 2" xfId="39858"/>
    <cellStyle name="Normal 157 12 4" xfId="28163"/>
    <cellStyle name="Normal 157 13" xfId="5843"/>
    <cellStyle name="Normal 157 13 2" xfId="11711"/>
    <cellStyle name="Normal 157 13 2 2" xfId="23440"/>
    <cellStyle name="Normal 157 13 2 2 2" xfId="46849"/>
    <cellStyle name="Normal 157 13 2 3" xfId="35150"/>
    <cellStyle name="Normal 157 13 3" xfId="17606"/>
    <cellStyle name="Normal 157 13 3 2" xfId="41015"/>
    <cellStyle name="Normal 157 13 4" xfId="29320"/>
    <cellStyle name="Normal 157 14" xfId="6993"/>
    <cellStyle name="Normal 157 14 2" xfId="12855"/>
    <cellStyle name="Normal 157 14 2 2" xfId="24584"/>
    <cellStyle name="Normal 157 14 2 2 2" xfId="47993"/>
    <cellStyle name="Normal 157 14 2 3" xfId="36294"/>
    <cellStyle name="Normal 157 14 3" xfId="18750"/>
    <cellStyle name="Normal 157 14 3 2" xfId="42159"/>
    <cellStyle name="Normal 157 14 4" xfId="30464"/>
    <cellStyle name="Normal 157 15" xfId="8080"/>
    <cellStyle name="Normal 157 15 2" xfId="19841"/>
    <cellStyle name="Normal 157 15 2 2" xfId="43250"/>
    <cellStyle name="Normal 157 15 3" xfId="31551"/>
    <cellStyle name="Normal 157 16" xfId="14010"/>
    <cellStyle name="Normal 157 16 2" xfId="37419"/>
    <cellStyle name="Normal 157 17" xfId="25724"/>
    <cellStyle name="Normal 157 2" xfId="2316"/>
    <cellStyle name="Normal 157 2 2" xfId="3593"/>
    <cellStyle name="Normal 157 2 2 2" xfId="9461"/>
    <cellStyle name="Normal 157 2 2 2 2" xfId="21190"/>
    <cellStyle name="Normal 157 2 2 2 2 2" xfId="44599"/>
    <cellStyle name="Normal 157 2 2 2 3" xfId="32900"/>
    <cellStyle name="Normal 157 2 2 3" xfId="15356"/>
    <cellStyle name="Normal 157 2 2 3 2" xfId="38765"/>
    <cellStyle name="Normal 157 2 2 4" xfId="27070"/>
    <cellStyle name="Normal 157 2 3" xfId="4812"/>
    <cellStyle name="Normal 157 2 3 2" xfId="10680"/>
    <cellStyle name="Normal 157 2 3 2 2" xfId="22409"/>
    <cellStyle name="Normal 157 2 3 2 2 2" xfId="45818"/>
    <cellStyle name="Normal 157 2 3 2 3" xfId="34119"/>
    <cellStyle name="Normal 157 2 3 3" xfId="16575"/>
    <cellStyle name="Normal 157 2 3 3 2" xfId="39984"/>
    <cellStyle name="Normal 157 2 3 4" xfId="28289"/>
    <cellStyle name="Normal 157 2 4" xfId="5975"/>
    <cellStyle name="Normal 157 2 4 2" xfId="11843"/>
    <cellStyle name="Normal 157 2 4 2 2" xfId="23572"/>
    <cellStyle name="Normal 157 2 4 2 2 2" xfId="46981"/>
    <cellStyle name="Normal 157 2 4 2 3" xfId="35282"/>
    <cellStyle name="Normal 157 2 4 3" xfId="17738"/>
    <cellStyle name="Normal 157 2 4 3 2" xfId="41147"/>
    <cellStyle name="Normal 157 2 4 4" xfId="29452"/>
    <cellStyle name="Normal 157 2 5" xfId="7102"/>
    <cellStyle name="Normal 157 2 5 2" xfId="12964"/>
    <cellStyle name="Normal 157 2 5 2 2" xfId="24693"/>
    <cellStyle name="Normal 157 2 5 2 2 2" xfId="48102"/>
    <cellStyle name="Normal 157 2 5 2 3" xfId="36403"/>
    <cellStyle name="Normal 157 2 5 3" xfId="18859"/>
    <cellStyle name="Normal 157 2 5 3 2" xfId="42268"/>
    <cellStyle name="Normal 157 2 5 4" xfId="30573"/>
    <cellStyle name="Normal 157 2 6" xfId="8186"/>
    <cellStyle name="Normal 157 2 6 2" xfId="19947"/>
    <cellStyle name="Normal 157 2 6 2 2" xfId="43356"/>
    <cellStyle name="Normal 157 2 6 3" xfId="31657"/>
    <cellStyle name="Normal 157 2 7" xfId="14113"/>
    <cellStyle name="Normal 157 2 7 2" xfId="37522"/>
    <cellStyle name="Normal 157 2 8" xfId="25827"/>
    <cellStyle name="Normal 157 3" xfId="2398"/>
    <cellStyle name="Normal 157 3 2" xfId="3667"/>
    <cellStyle name="Normal 157 3 2 2" xfId="9535"/>
    <cellStyle name="Normal 157 3 2 2 2" xfId="21264"/>
    <cellStyle name="Normal 157 3 2 2 2 2" xfId="44673"/>
    <cellStyle name="Normal 157 3 2 2 3" xfId="32974"/>
    <cellStyle name="Normal 157 3 2 3" xfId="15430"/>
    <cellStyle name="Normal 157 3 2 3 2" xfId="38839"/>
    <cellStyle name="Normal 157 3 2 4" xfId="27144"/>
    <cellStyle name="Normal 157 3 3" xfId="4886"/>
    <cellStyle name="Normal 157 3 3 2" xfId="10754"/>
    <cellStyle name="Normal 157 3 3 2 2" xfId="22483"/>
    <cellStyle name="Normal 157 3 3 2 2 2" xfId="45892"/>
    <cellStyle name="Normal 157 3 3 2 3" xfId="34193"/>
    <cellStyle name="Normal 157 3 3 3" xfId="16649"/>
    <cellStyle name="Normal 157 3 3 3 2" xfId="40058"/>
    <cellStyle name="Normal 157 3 3 4" xfId="28363"/>
    <cellStyle name="Normal 157 3 4" xfId="6050"/>
    <cellStyle name="Normal 157 3 4 2" xfId="11918"/>
    <cellStyle name="Normal 157 3 4 2 2" xfId="23647"/>
    <cellStyle name="Normal 157 3 4 2 2 2" xfId="47056"/>
    <cellStyle name="Normal 157 3 4 2 3" xfId="35357"/>
    <cellStyle name="Normal 157 3 4 3" xfId="17813"/>
    <cellStyle name="Normal 157 3 4 3 2" xfId="41222"/>
    <cellStyle name="Normal 157 3 4 4" xfId="29527"/>
    <cellStyle name="Normal 157 3 5" xfId="7176"/>
    <cellStyle name="Normal 157 3 5 2" xfId="13038"/>
    <cellStyle name="Normal 157 3 5 2 2" xfId="24767"/>
    <cellStyle name="Normal 157 3 5 2 2 2" xfId="48176"/>
    <cellStyle name="Normal 157 3 5 2 3" xfId="36477"/>
    <cellStyle name="Normal 157 3 5 3" xfId="18933"/>
    <cellStyle name="Normal 157 3 5 3 2" xfId="42342"/>
    <cellStyle name="Normal 157 3 5 4" xfId="30647"/>
    <cellStyle name="Normal 157 3 6" xfId="8260"/>
    <cellStyle name="Normal 157 3 6 2" xfId="20021"/>
    <cellStyle name="Normal 157 3 6 2 2" xfId="43430"/>
    <cellStyle name="Normal 157 3 6 3" xfId="31731"/>
    <cellStyle name="Normal 157 3 7" xfId="14187"/>
    <cellStyle name="Normal 157 3 7 2" xfId="37596"/>
    <cellStyle name="Normal 157 3 8" xfId="25901"/>
    <cellStyle name="Normal 157 4" xfId="2556"/>
    <cellStyle name="Normal 157 4 2" xfId="3825"/>
    <cellStyle name="Normal 157 4 2 2" xfId="9693"/>
    <cellStyle name="Normal 157 4 2 2 2" xfId="21422"/>
    <cellStyle name="Normal 157 4 2 2 2 2" xfId="44831"/>
    <cellStyle name="Normal 157 4 2 2 3" xfId="33132"/>
    <cellStyle name="Normal 157 4 2 3" xfId="15588"/>
    <cellStyle name="Normal 157 4 2 3 2" xfId="38997"/>
    <cellStyle name="Normal 157 4 2 4" xfId="27302"/>
    <cellStyle name="Normal 157 4 3" xfId="5044"/>
    <cellStyle name="Normal 157 4 3 2" xfId="10912"/>
    <cellStyle name="Normal 157 4 3 2 2" xfId="22641"/>
    <cellStyle name="Normal 157 4 3 2 2 2" xfId="46050"/>
    <cellStyle name="Normal 157 4 3 2 3" xfId="34351"/>
    <cellStyle name="Normal 157 4 3 3" xfId="16807"/>
    <cellStyle name="Normal 157 4 3 3 2" xfId="40216"/>
    <cellStyle name="Normal 157 4 3 4" xfId="28521"/>
    <cellStyle name="Normal 157 4 4" xfId="6208"/>
    <cellStyle name="Normal 157 4 4 2" xfId="12076"/>
    <cellStyle name="Normal 157 4 4 2 2" xfId="23805"/>
    <cellStyle name="Normal 157 4 4 2 2 2" xfId="47214"/>
    <cellStyle name="Normal 157 4 4 2 3" xfId="35515"/>
    <cellStyle name="Normal 157 4 4 3" xfId="17971"/>
    <cellStyle name="Normal 157 4 4 3 2" xfId="41380"/>
    <cellStyle name="Normal 157 4 4 4" xfId="29685"/>
    <cellStyle name="Normal 157 4 5" xfId="7334"/>
    <cellStyle name="Normal 157 4 5 2" xfId="13196"/>
    <cellStyle name="Normal 157 4 5 2 2" xfId="24925"/>
    <cellStyle name="Normal 157 4 5 2 2 2" xfId="48334"/>
    <cellStyle name="Normal 157 4 5 2 3" xfId="36635"/>
    <cellStyle name="Normal 157 4 5 3" xfId="19091"/>
    <cellStyle name="Normal 157 4 5 3 2" xfId="42500"/>
    <cellStyle name="Normal 157 4 5 4" xfId="30805"/>
    <cellStyle name="Normal 157 4 6" xfId="8418"/>
    <cellStyle name="Normal 157 4 6 2" xfId="20179"/>
    <cellStyle name="Normal 157 4 6 2 2" xfId="43588"/>
    <cellStyle name="Normal 157 4 6 3" xfId="31889"/>
    <cellStyle name="Normal 157 4 7" xfId="14345"/>
    <cellStyle name="Normal 157 4 7 2" xfId="37754"/>
    <cellStyle name="Normal 157 4 8" xfId="26059"/>
    <cellStyle name="Normal 157 5" xfId="2726"/>
    <cellStyle name="Normal 157 5 2" xfId="3995"/>
    <cellStyle name="Normal 157 5 2 2" xfId="9863"/>
    <cellStyle name="Normal 157 5 2 2 2" xfId="21592"/>
    <cellStyle name="Normal 157 5 2 2 2 2" xfId="45001"/>
    <cellStyle name="Normal 157 5 2 2 3" xfId="33302"/>
    <cellStyle name="Normal 157 5 2 3" xfId="15758"/>
    <cellStyle name="Normal 157 5 2 3 2" xfId="39167"/>
    <cellStyle name="Normal 157 5 2 4" xfId="27472"/>
    <cellStyle name="Normal 157 5 3" xfId="5214"/>
    <cellStyle name="Normal 157 5 3 2" xfId="11082"/>
    <cellStyle name="Normal 157 5 3 2 2" xfId="22811"/>
    <cellStyle name="Normal 157 5 3 2 2 2" xfId="46220"/>
    <cellStyle name="Normal 157 5 3 2 3" xfId="34521"/>
    <cellStyle name="Normal 157 5 3 3" xfId="16977"/>
    <cellStyle name="Normal 157 5 3 3 2" xfId="40386"/>
    <cellStyle name="Normal 157 5 3 4" xfId="28691"/>
    <cellStyle name="Normal 157 5 4" xfId="6378"/>
    <cellStyle name="Normal 157 5 4 2" xfId="12246"/>
    <cellStyle name="Normal 157 5 4 2 2" xfId="23975"/>
    <cellStyle name="Normal 157 5 4 2 2 2" xfId="47384"/>
    <cellStyle name="Normal 157 5 4 2 3" xfId="35685"/>
    <cellStyle name="Normal 157 5 4 3" xfId="18141"/>
    <cellStyle name="Normal 157 5 4 3 2" xfId="41550"/>
    <cellStyle name="Normal 157 5 4 4" xfId="29855"/>
    <cellStyle name="Normal 157 5 5" xfId="7504"/>
    <cellStyle name="Normal 157 5 5 2" xfId="13366"/>
    <cellStyle name="Normal 157 5 5 2 2" xfId="25095"/>
    <cellStyle name="Normal 157 5 5 2 2 2" xfId="48504"/>
    <cellStyle name="Normal 157 5 5 2 3" xfId="36805"/>
    <cellStyle name="Normal 157 5 5 3" xfId="19261"/>
    <cellStyle name="Normal 157 5 5 3 2" xfId="42670"/>
    <cellStyle name="Normal 157 5 5 4" xfId="30975"/>
    <cellStyle name="Normal 157 5 6" xfId="8588"/>
    <cellStyle name="Normal 157 5 6 2" xfId="20349"/>
    <cellStyle name="Normal 157 5 6 2 2" xfId="43758"/>
    <cellStyle name="Normal 157 5 6 3" xfId="32059"/>
    <cellStyle name="Normal 157 5 7" xfId="14515"/>
    <cellStyle name="Normal 157 5 7 2" xfId="37924"/>
    <cellStyle name="Normal 157 5 8" xfId="26229"/>
    <cellStyle name="Normal 157 6" xfId="2816"/>
    <cellStyle name="Normal 157 6 2" xfId="4085"/>
    <cellStyle name="Normal 157 6 2 2" xfId="9953"/>
    <cellStyle name="Normal 157 6 2 2 2" xfId="21682"/>
    <cellStyle name="Normal 157 6 2 2 2 2" xfId="45091"/>
    <cellStyle name="Normal 157 6 2 2 3" xfId="33392"/>
    <cellStyle name="Normal 157 6 2 3" xfId="15848"/>
    <cellStyle name="Normal 157 6 2 3 2" xfId="39257"/>
    <cellStyle name="Normal 157 6 2 4" xfId="27562"/>
    <cellStyle name="Normal 157 6 3" xfId="5304"/>
    <cellStyle name="Normal 157 6 3 2" xfId="11172"/>
    <cellStyle name="Normal 157 6 3 2 2" xfId="22901"/>
    <cellStyle name="Normal 157 6 3 2 2 2" xfId="46310"/>
    <cellStyle name="Normal 157 6 3 2 3" xfId="34611"/>
    <cellStyle name="Normal 157 6 3 3" xfId="17067"/>
    <cellStyle name="Normal 157 6 3 3 2" xfId="40476"/>
    <cellStyle name="Normal 157 6 3 4" xfId="28781"/>
    <cellStyle name="Normal 157 6 4" xfId="6468"/>
    <cellStyle name="Normal 157 6 4 2" xfId="12336"/>
    <cellStyle name="Normal 157 6 4 2 2" xfId="24065"/>
    <cellStyle name="Normal 157 6 4 2 2 2" xfId="47474"/>
    <cellStyle name="Normal 157 6 4 2 3" xfId="35775"/>
    <cellStyle name="Normal 157 6 4 3" xfId="18231"/>
    <cellStyle name="Normal 157 6 4 3 2" xfId="41640"/>
    <cellStyle name="Normal 157 6 4 4" xfId="29945"/>
    <cellStyle name="Normal 157 6 5" xfId="7594"/>
    <cellStyle name="Normal 157 6 5 2" xfId="13456"/>
    <cellStyle name="Normal 157 6 5 2 2" xfId="25185"/>
    <cellStyle name="Normal 157 6 5 2 2 2" xfId="48594"/>
    <cellStyle name="Normal 157 6 5 2 3" xfId="36895"/>
    <cellStyle name="Normal 157 6 5 3" xfId="19351"/>
    <cellStyle name="Normal 157 6 5 3 2" xfId="42760"/>
    <cellStyle name="Normal 157 6 5 4" xfId="31065"/>
    <cellStyle name="Normal 157 6 6" xfId="8678"/>
    <cellStyle name="Normal 157 6 6 2" xfId="20439"/>
    <cellStyle name="Normal 157 6 6 2 2" xfId="43848"/>
    <cellStyle name="Normal 157 6 6 3" xfId="32149"/>
    <cellStyle name="Normal 157 6 7" xfId="14605"/>
    <cellStyle name="Normal 157 6 7 2" xfId="38014"/>
    <cellStyle name="Normal 157 6 8" xfId="26319"/>
    <cellStyle name="Normal 157 7" xfId="2907"/>
    <cellStyle name="Normal 157 7 2" xfId="4175"/>
    <cellStyle name="Normal 157 7 2 2" xfId="10043"/>
    <cellStyle name="Normal 157 7 2 2 2" xfId="21772"/>
    <cellStyle name="Normal 157 7 2 2 2 2" xfId="45181"/>
    <cellStyle name="Normal 157 7 2 2 3" xfId="33482"/>
    <cellStyle name="Normal 157 7 2 3" xfId="15938"/>
    <cellStyle name="Normal 157 7 2 3 2" xfId="39347"/>
    <cellStyle name="Normal 157 7 2 4" xfId="27652"/>
    <cellStyle name="Normal 157 7 3" xfId="5394"/>
    <cellStyle name="Normal 157 7 3 2" xfId="11262"/>
    <cellStyle name="Normal 157 7 3 2 2" xfId="22991"/>
    <cellStyle name="Normal 157 7 3 2 2 2" xfId="46400"/>
    <cellStyle name="Normal 157 7 3 2 3" xfId="34701"/>
    <cellStyle name="Normal 157 7 3 3" xfId="17157"/>
    <cellStyle name="Normal 157 7 3 3 2" xfId="40566"/>
    <cellStyle name="Normal 157 7 3 4" xfId="28871"/>
    <cellStyle name="Normal 157 7 4" xfId="6558"/>
    <cellStyle name="Normal 157 7 4 2" xfId="12426"/>
    <cellStyle name="Normal 157 7 4 2 2" xfId="24155"/>
    <cellStyle name="Normal 157 7 4 2 2 2" xfId="47564"/>
    <cellStyle name="Normal 157 7 4 2 3" xfId="35865"/>
    <cellStyle name="Normal 157 7 4 3" xfId="18321"/>
    <cellStyle name="Normal 157 7 4 3 2" xfId="41730"/>
    <cellStyle name="Normal 157 7 4 4" xfId="30035"/>
    <cellStyle name="Normal 157 7 5" xfId="7684"/>
    <cellStyle name="Normal 157 7 5 2" xfId="13546"/>
    <cellStyle name="Normal 157 7 5 2 2" xfId="25275"/>
    <cellStyle name="Normal 157 7 5 2 2 2" xfId="48684"/>
    <cellStyle name="Normal 157 7 5 2 3" xfId="36985"/>
    <cellStyle name="Normal 157 7 5 3" xfId="19441"/>
    <cellStyle name="Normal 157 7 5 3 2" xfId="42850"/>
    <cellStyle name="Normal 157 7 5 4" xfId="31155"/>
    <cellStyle name="Normal 157 7 6" xfId="8768"/>
    <cellStyle name="Normal 157 7 6 2" xfId="20529"/>
    <cellStyle name="Normal 157 7 6 2 2" xfId="43938"/>
    <cellStyle name="Normal 157 7 6 3" xfId="32239"/>
    <cellStyle name="Normal 157 7 7" xfId="14695"/>
    <cellStyle name="Normal 157 7 7 2" xfId="38104"/>
    <cellStyle name="Normal 157 7 8" xfId="26409"/>
    <cellStyle name="Normal 157 8" xfId="3008"/>
    <cellStyle name="Normal 157 8 2" xfId="4273"/>
    <cellStyle name="Normal 157 8 2 2" xfId="10141"/>
    <cellStyle name="Normal 157 8 2 2 2" xfId="21870"/>
    <cellStyle name="Normal 157 8 2 2 2 2" xfId="45279"/>
    <cellStyle name="Normal 157 8 2 2 3" xfId="33580"/>
    <cellStyle name="Normal 157 8 2 3" xfId="16036"/>
    <cellStyle name="Normal 157 8 2 3 2" xfId="39445"/>
    <cellStyle name="Normal 157 8 2 4" xfId="27750"/>
    <cellStyle name="Normal 157 8 3" xfId="5490"/>
    <cellStyle name="Normal 157 8 3 2" xfId="11358"/>
    <cellStyle name="Normal 157 8 3 2 2" xfId="23087"/>
    <cellStyle name="Normal 157 8 3 2 2 2" xfId="46496"/>
    <cellStyle name="Normal 157 8 3 2 3" xfId="34797"/>
    <cellStyle name="Normal 157 8 3 3" xfId="17253"/>
    <cellStyle name="Normal 157 8 3 3 2" xfId="40662"/>
    <cellStyle name="Normal 157 8 3 4" xfId="28967"/>
    <cellStyle name="Normal 157 8 4" xfId="6654"/>
    <cellStyle name="Normal 157 8 4 2" xfId="12522"/>
    <cellStyle name="Normal 157 8 4 2 2" xfId="24251"/>
    <cellStyle name="Normal 157 8 4 2 2 2" xfId="47660"/>
    <cellStyle name="Normal 157 8 4 2 3" xfId="35961"/>
    <cellStyle name="Normal 157 8 4 3" xfId="18417"/>
    <cellStyle name="Normal 157 8 4 3 2" xfId="41826"/>
    <cellStyle name="Normal 157 8 4 4" xfId="30131"/>
    <cellStyle name="Normal 157 8 5" xfId="7780"/>
    <cellStyle name="Normal 157 8 5 2" xfId="13642"/>
    <cellStyle name="Normal 157 8 5 2 2" xfId="25371"/>
    <cellStyle name="Normal 157 8 5 2 2 2" xfId="48780"/>
    <cellStyle name="Normal 157 8 5 2 3" xfId="37081"/>
    <cellStyle name="Normal 157 8 5 3" xfId="19537"/>
    <cellStyle name="Normal 157 8 5 3 2" xfId="42946"/>
    <cellStyle name="Normal 157 8 5 4" xfId="31251"/>
    <cellStyle name="Normal 157 8 6" xfId="8864"/>
    <cellStyle name="Normal 157 8 6 2" xfId="20625"/>
    <cellStyle name="Normal 157 8 6 2 2" xfId="44034"/>
    <cellStyle name="Normal 157 8 6 3" xfId="32335"/>
    <cellStyle name="Normal 157 8 7" xfId="14791"/>
    <cellStyle name="Normal 157 8 7 2" xfId="38200"/>
    <cellStyle name="Normal 157 8 8" xfId="26505"/>
    <cellStyle name="Normal 157 9" xfId="3121"/>
    <cellStyle name="Normal 157 9 2" xfId="4386"/>
    <cellStyle name="Normal 157 9 2 2" xfId="10254"/>
    <cellStyle name="Normal 157 9 2 2 2" xfId="21983"/>
    <cellStyle name="Normal 157 9 2 2 2 2" xfId="45392"/>
    <cellStyle name="Normal 157 9 2 2 3" xfId="33693"/>
    <cellStyle name="Normal 157 9 2 3" xfId="16149"/>
    <cellStyle name="Normal 157 9 2 3 2" xfId="39558"/>
    <cellStyle name="Normal 157 9 2 4" xfId="27863"/>
    <cellStyle name="Normal 157 9 3" xfId="5603"/>
    <cellStyle name="Normal 157 9 3 2" xfId="11471"/>
    <cellStyle name="Normal 157 9 3 2 2" xfId="23200"/>
    <cellStyle name="Normal 157 9 3 2 2 2" xfId="46609"/>
    <cellStyle name="Normal 157 9 3 2 3" xfId="34910"/>
    <cellStyle name="Normal 157 9 3 3" xfId="17366"/>
    <cellStyle name="Normal 157 9 3 3 2" xfId="40775"/>
    <cellStyle name="Normal 157 9 3 4" xfId="29080"/>
    <cellStyle name="Normal 157 9 4" xfId="6767"/>
    <cellStyle name="Normal 157 9 4 2" xfId="12635"/>
    <cellStyle name="Normal 157 9 4 2 2" xfId="24364"/>
    <cellStyle name="Normal 157 9 4 2 2 2" xfId="47773"/>
    <cellStyle name="Normal 157 9 4 2 3" xfId="36074"/>
    <cellStyle name="Normal 157 9 4 3" xfId="18530"/>
    <cellStyle name="Normal 157 9 4 3 2" xfId="41939"/>
    <cellStyle name="Normal 157 9 4 4" xfId="30244"/>
    <cellStyle name="Normal 157 9 5" xfId="7893"/>
    <cellStyle name="Normal 157 9 5 2" xfId="13755"/>
    <cellStyle name="Normal 157 9 5 2 2" xfId="25484"/>
    <cellStyle name="Normal 157 9 5 2 2 2" xfId="48893"/>
    <cellStyle name="Normal 157 9 5 2 3" xfId="37194"/>
    <cellStyle name="Normal 157 9 5 3" xfId="19650"/>
    <cellStyle name="Normal 157 9 5 3 2" xfId="43059"/>
    <cellStyle name="Normal 157 9 5 4" xfId="31364"/>
    <cellStyle name="Normal 157 9 6" xfId="8977"/>
    <cellStyle name="Normal 157 9 6 2" xfId="20738"/>
    <cellStyle name="Normal 157 9 6 2 2" xfId="44147"/>
    <cellStyle name="Normal 157 9 6 3" xfId="32448"/>
    <cellStyle name="Normal 157 9 7" xfId="14904"/>
    <cellStyle name="Normal 157 9 7 2" xfId="38313"/>
    <cellStyle name="Normal 157 9 8" xfId="26618"/>
    <cellStyle name="Normal 158" xfId="1381"/>
    <cellStyle name="Normal 158 10" xfId="3219"/>
    <cellStyle name="Normal 158 10 2" xfId="4484"/>
    <cellStyle name="Normal 158 10 2 2" xfId="10352"/>
    <cellStyle name="Normal 158 10 2 2 2" xfId="22081"/>
    <cellStyle name="Normal 158 10 2 2 2 2" xfId="45490"/>
    <cellStyle name="Normal 158 10 2 2 3" xfId="33791"/>
    <cellStyle name="Normal 158 10 2 3" xfId="16247"/>
    <cellStyle name="Normal 158 10 2 3 2" xfId="39656"/>
    <cellStyle name="Normal 158 10 2 4" xfId="27961"/>
    <cellStyle name="Normal 158 10 3" xfId="5701"/>
    <cellStyle name="Normal 158 10 3 2" xfId="11569"/>
    <cellStyle name="Normal 158 10 3 2 2" xfId="23298"/>
    <cellStyle name="Normal 158 10 3 2 2 2" xfId="46707"/>
    <cellStyle name="Normal 158 10 3 2 3" xfId="35008"/>
    <cellStyle name="Normal 158 10 3 3" xfId="17464"/>
    <cellStyle name="Normal 158 10 3 3 2" xfId="40873"/>
    <cellStyle name="Normal 158 10 3 4" xfId="29178"/>
    <cellStyle name="Normal 158 10 4" xfId="6865"/>
    <cellStyle name="Normal 158 10 4 2" xfId="12733"/>
    <cellStyle name="Normal 158 10 4 2 2" xfId="24462"/>
    <cellStyle name="Normal 158 10 4 2 2 2" xfId="47871"/>
    <cellStyle name="Normal 158 10 4 2 3" xfId="36172"/>
    <cellStyle name="Normal 158 10 4 3" xfId="18628"/>
    <cellStyle name="Normal 158 10 4 3 2" xfId="42037"/>
    <cellStyle name="Normal 158 10 4 4" xfId="30342"/>
    <cellStyle name="Normal 158 10 5" xfId="7991"/>
    <cellStyle name="Normal 158 10 5 2" xfId="13853"/>
    <cellStyle name="Normal 158 10 5 2 2" xfId="25582"/>
    <cellStyle name="Normal 158 10 5 2 2 2" xfId="48991"/>
    <cellStyle name="Normal 158 10 5 2 3" xfId="37292"/>
    <cellStyle name="Normal 158 10 5 3" xfId="19748"/>
    <cellStyle name="Normal 158 10 5 3 2" xfId="43157"/>
    <cellStyle name="Normal 158 10 5 4" xfId="31462"/>
    <cellStyle name="Normal 158 10 6" xfId="9075"/>
    <cellStyle name="Normal 158 10 6 2" xfId="20836"/>
    <cellStyle name="Normal 158 10 6 2 2" xfId="44245"/>
    <cellStyle name="Normal 158 10 6 3" xfId="32546"/>
    <cellStyle name="Normal 158 10 7" xfId="15002"/>
    <cellStyle name="Normal 158 10 7 2" xfId="38411"/>
    <cellStyle name="Normal 158 10 8" xfId="26716"/>
    <cellStyle name="Normal 158 11" xfId="3392"/>
    <cellStyle name="Normal 158 11 2" xfId="9277"/>
    <cellStyle name="Normal 158 11 2 2" xfId="21008"/>
    <cellStyle name="Normal 158 11 2 2 2" xfId="44417"/>
    <cellStyle name="Normal 158 11 2 3" xfId="32718"/>
    <cellStyle name="Normal 158 11 3" xfId="15174"/>
    <cellStyle name="Normal 158 11 3 2" xfId="38583"/>
    <cellStyle name="Normal 158 11 4" xfId="26888"/>
    <cellStyle name="Normal 158 12" xfId="4687"/>
    <cellStyle name="Normal 158 12 2" xfId="10555"/>
    <cellStyle name="Normal 158 12 2 2" xfId="22284"/>
    <cellStyle name="Normal 158 12 2 2 2" xfId="45693"/>
    <cellStyle name="Normal 158 12 2 3" xfId="33994"/>
    <cellStyle name="Normal 158 12 3" xfId="16450"/>
    <cellStyle name="Normal 158 12 3 2" xfId="39859"/>
    <cellStyle name="Normal 158 12 4" xfId="28164"/>
    <cellStyle name="Normal 158 13" xfId="5844"/>
    <cellStyle name="Normal 158 13 2" xfId="11712"/>
    <cellStyle name="Normal 158 13 2 2" xfId="23441"/>
    <cellStyle name="Normal 158 13 2 2 2" xfId="46850"/>
    <cellStyle name="Normal 158 13 2 3" xfId="35151"/>
    <cellStyle name="Normal 158 13 3" xfId="17607"/>
    <cellStyle name="Normal 158 13 3 2" xfId="41016"/>
    <cellStyle name="Normal 158 13 4" xfId="29321"/>
    <cellStyle name="Normal 158 14" xfId="6994"/>
    <cellStyle name="Normal 158 14 2" xfId="12856"/>
    <cellStyle name="Normal 158 14 2 2" xfId="24585"/>
    <cellStyle name="Normal 158 14 2 2 2" xfId="47994"/>
    <cellStyle name="Normal 158 14 2 3" xfId="36295"/>
    <cellStyle name="Normal 158 14 3" xfId="18751"/>
    <cellStyle name="Normal 158 14 3 2" xfId="42160"/>
    <cellStyle name="Normal 158 14 4" xfId="30465"/>
    <cellStyle name="Normal 158 15" xfId="8081"/>
    <cellStyle name="Normal 158 15 2" xfId="19842"/>
    <cellStyle name="Normal 158 15 2 2" xfId="43251"/>
    <cellStyle name="Normal 158 15 3" xfId="31552"/>
    <cellStyle name="Normal 158 16" xfId="14011"/>
    <cellStyle name="Normal 158 16 2" xfId="37420"/>
    <cellStyle name="Normal 158 17" xfId="25725"/>
    <cellStyle name="Normal 158 2" xfId="2317"/>
    <cellStyle name="Normal 158 2 2" xfId="3594"/>
    <cellStyle name="Normal 158 2 2 2" xfId="9462"/>
    <cellStyle name="Normal 158 2 2 2 2" xfId="21191"/>
    <cellStyle name="Normal 158 2 2 2 2 2" xfId="44600"/>
    <cellStyle name="Normal 158 2 2 2 3" xfId="32901"/>
    <cellStyle name="Normal 158 2 2 3" xfId="15357"/>
    <cellStyle name="Normal 158 2 2 3 2" xfId="38766"/>
    <cellStyle name="Normal 158 2 2 4" xfId="27071"/>
    <cellStyle name="Normal 158 2 3" xfId="4813"/>
    <cellStyle name="Normal 158 2 3 2" xfId="10681"/>
    <cellStyle name="Normal 158 2 3 2 2" xfId="22410"/>
    <cellStyle name="Normal 158 2 3 2 2 2" xfId="45819"/>
    <cellStyle name="Normal 158 2 3 2 3" xfId="34120"/>
    <cellStyle name="Normal 158 2 3 3" xfId="16576"/>
    <cellStyle name="Normal 158 2 3 3 2" xfId="39985"/>
    <cellStyle name="Normal 158 2 3 4" xfId="28290"/>
    <cellStyle name="Normal 158 2 4" xfId="5976"/>
    <cellStyle name="Normal 158 2 4 2" xfId="11844"/>
    <cellStyle name="Normal 158 2 4 2 2" xfId="23573"/>
    <cellStyle name="Normal 158 2 4 2 2 2" xfId="46982"/>
    <cellStyle name="Normal 158 2 4 2 3" xfId="35283"/>
    <cellStyle name="Normal 158 2 4 3" xfId="17739"/>
    <cellStyle name="Normal 158 2 4 3 2" xfId="41148"/>
    <cellStyle name="Normal 158 2 4 4" xfId="29453"/>
    <cellStyle name="Normal 158 2 5" xfId="7103"/>
    <cellStyle name="Normal 158 2 5 2" xfId="12965"/>
    <cellStyle name="Normal 158 2 5 2 2" xfId="24694"/>
    <cellStyle name="Normal 158 2 5 2 2 2" xfId="48103"/>
    <cellStyle name="Normal 158 2 5 2 3" xfId="36404"/>
    <cellStyle name="Normal 158 2 5 3" xfId="18860"/>
    <cellStyle name="Normal 158 2 5 3 2" xfId="42269"/>
    <cellStyle name="Normal 158 2 5 4" xfId="30574"/>
    <cellStyle name="Normal 158 2 6" xfId="8187"/>
    <cellStyle name="Normal 158 2 6 2" xfId="19948"/>
    <cellStyle name="Normal 158 2 6 2 2" xfId="43357"/>
    <cellStyle name="Normal 158 2 6 3" xfId="31658"/>
    <cellStyle name="Normal 158 2 7" xfId="14114"/>
    <cellStyle name="Normal 158 2 7 2" xfId="37523"/>
    <cellStyle name="Normal 158 2 8" xfId="25828"/>
    <cellStyle name="Normal 158 3" xfId="2399"/>
    <cellStyle name="Normal 158 3 2" xfId="3668"/>
    <cellStyle name="Normal 158 3 2 2" xfId="9536"/>
    <cellStyle name="Normal 158 3 2 2 2" xfId="21265"/>
    <cellStyle name="Normal 158 3 2 2 2 2" xfId="44674"/>
    <cellStyle name="Normal 158 3 2 2 3" xfId="32975"/>
    <cellStyle name="Normal 158 3 2 3" xfId="15431"/>
    <cellStyle name="Normal 158 3 2 3 2" xfId="38840"/>
    <cellStyle name="Normal 158 3 2 4" xfId="27145"/>
    <cellStyle name="Normal 158 3 3" xfId="4887"/>
    <cellStyle name="Normal 158 3 3 2" xfId="10755"/>
    <cellStyle name="Normal 158 3 3 2 2" xfId="22484"/>
    <cellStyle name="Normal 158 3 3 2 2 2" xfId="45893"/>
    <cellStyle name="Normal 158 3 3 2 3" xfId="34194"/>
    <cellStyle name="Normal 158 3 3 3" xfId="16650"/>
    <cellStyle name="Normal 158 3 3 3 2" xfId="40059"/>
    <cellStyle name="Normal 158 3 3 4" xfId="28364"/>
    <cellStyle name="Normal 158 3 4" xfId="6051"/>
    <cellStyle name="Normal 158 3 4 2" xfId="11919"/>
    <cellStyle name="Normal 158 3 4 2 2" xfId="23648"/>
    <cellStyle name="Normal 158 3 4 2 2 2" xfId="47057"/>
    <cellStyle name="Normal 158 3 4 2 3" xfId="35358"/>
    <cellStyle name="Normal 158 3 4 3" xfId="17814"/>
    <cellStyle name="Normal 158 3 4 3 2" xfId="41223"/>
    <cellStyle name="Normal 158 3 4 4" xfId="29528"/>
    <cellStyle name="Normal 158 3 5" xfId="7177"/>
    <cellStyle name="Normal 158 3 5 2" xfId="13039"/>
    <cellStyle name="Normal 158 3 5 2 2" xfId="24768"/>
    <cellStyle name="Normal 158 3 5 2 2 2" xfId="48177"/>
    <cellStyle name="Normal 158 3 5 2 3" xfId="36478"/>
    <cellStyle name="Normal 158 3 5 3" xfId="18934"/>
    <cellStyle name="Normal 158 3 5 3 2" xfId="42343"/>
    <cellStyle name="Normal 158 3 5 4" xfId="30648"/>
    <cellStyle name="Normal 158 3 6" xfId="8261"/>
    <cellStyle name="Normal 158 3 6 2" xfId="20022"/>
    <cellStyle name="Normal 158 3 6 2 2" xfId="43431"/>
    <cellStyle name="Normal 158 3 6 3" xfId="31732"/>
    <cellStyle name="Normal 158 3 7" xfId="14188"/>
    <cellStyle name="Normal 158 3 7 2" xfId="37597"/>
    <cellStyle name="Normal 158 3 8" xfId="25902"/>
    <cellStyle name="Normal 158 4" xfId="2557"/>
    <cellStyle name="Normal 158 4 2" xfId="3826"/>
    <cellStyle name="Normal 158 4 2 2" xfId="9694"/>
    <cellStyle name="Normal 158 4 2 2 2" xfId="21423"/>
    <cellStyle name="Normal 158 4 2 2 2 2" xfId="44832"/>
    <cellStyle name="Normal 158 4 2 2 3" xfId="33133"/>
    <cellStyle name="Normal 158 4 2 3" xfId="15589"/>
    <cellStyle name="Normal 158 4 2 3 2" xfId="38998"/>
    <cellStyle name="Normal 158 4 2 4" xfId="27303"/>
    <cellStyle name="Normal 158 4 3" xfId="5045"/>
    <cellStyle name="Normal 158 4 3 2" xfId="10913"/>
    <cellStyle name="Normal 158 4 3 2 2" xfId="22642"/>
    <cellStyle name="Normal 158 4 3 2 2 2" xfId="46051"/>
    <cellStyle name="Normal 158 4 3 2 3" xfId="34352"/>
    <cellStyle name="Normal 158 4 3 3" xfId="16808"/>
    <cellStyle name="Normal 158 4 3 3 2" xfId="40217"/>
    <cellStyle name="Normal 158 4 3 4" xfId="28522"/>
    <cellStyle name="Normal 158 4 4" xfId="6209"/>
    <cellStyle name="Normal 158 4 4 2" xfId="12077"/>
    <cellStyle name="Normal 158 4 4 2 2" xfId="23806"/>
    <cellStyle name="Normal 158 4 4 2 2 2" xfId="47215"/>
    <cellStyle name="Normal 158 4 4 2 3" xfId="35516"/>
    <cellStyle name="Normal 158 4 4 3" xfId="17972"/>
    <cellStyle name="Normal 158 4 4 3 2" xfId="41381"/>
    <cellStyle name="Normal 158 4 4 4" xfId="29686"/>
    <cellStyle name="Normal 158 4 5" xfId="7335"/>
    <cellStyle name="Normal 158 4 5 2" xfId="13197"/>
    <cellStyle name="Normal 158 4 5 2 2" xfId="24926"/>
    <cellStyle name="Normal 158 4 5 2 2 2" xfId="48335"/>
    <cellStyle name="Normal 158 4 5 2 3" xfId="36636"/>
    <cellStyle name="Normal 158 4 5 3" xfId="19092"/>
    <cellStyle name="Normal 158 4 5 3 2" xfId="42501"/>
    <cellStyle name="Normal 158 4 5 4" xfId="30806"/>
    <cellStyle name="Normal 158 4 6" xfId="8419"/>
    <cellStyle name="Normal 158 4 6 2" xfId="20180"/>
    <cellStyle name="Normal 158 4 6 2 2" xfId="43589"/>
    <cellStyle name="Normal 158 4 6 3" xfId="31890"/>
    <cellStyle name="Normal 158 4 7" xfId="14346"/>
    <cellStyle name="Normal 158 4 7 2" xfId="37755"/>
    <cellStyle name="Normal 158 4 8" xfId="26060"/>
    <cellStyle name="Normal 158 5" xfId="2727"/>
    <cellStyle name="Normal 158 5 2" xfId="3996"/>
    <cellStyle name="Normal 158 5 2 2" xfId="9864"/>
    <cellStyle name="Normal 158 5 2 2 2" xfId="21593"/>
    <cellStyle name="Normal 158 5 2 2 2 2" xfId="45002"/>
    <cellStyle name="Normal 158 5 2 2 3" xfId="33303"/>
    <cellStyle name="Normal 158 5 2 3" xfId="15759"/>
    <cellStyle name="Normal 158 5 2 3 2" xfId="39168"/>
    <cellStyle name="Normal 158 5 2 4" xfId="27473"/>
    <cellStyle name="Normal 158 5 3" xfId="5215"/>
    <cellStyle name="Normal 158 5 3 2" xfId="11083"/>
    <cellStyle name="Normal 158 5 3 2 2" xfId="22812"/>
    <cellStyle name="Normal 158 5 3 2 2 2" xfId="46221"/>
    <cellStyle name="Normal 158 5 3 2 3" xfId="34522"/>
    <cellStyle name="Normal 158 5 3 3" xfId="16978"/>
    <cellStyle name="Normal 158 5 3 3 2" xfId="40387"/>
    <cellStyle name="Normal 158 5 3 4" xfId="28692"/>
    <cellStyle name="Normal 158 5 4" xfId="6379"/>
    <cellStyle name="Normal 158 5 4 2" xfId="12247"/>
    <cellStyle name="Normal 158 5 4 2 2" xfId="23976"/>
    <cellStyle name="Normal 158 5 4 2 2 2" xfId="47385"/>
    <cellStyle name="Normal 158 5 4 2 3" xfId="35686"/>
    <cellStyle name="Normal 158 5 4 3" xfId="18142"/>
    <cellStyle name="Normal 158 5 4 3 2" xfId="41551"/>
    <cellStyle name="Normal 158 5 4 4" xfId="29856"/>
    <cellStyle name="Normal 158 5 5" xfId="7505"/>
    <cellStyle name="Normal 158 5 5 2" xfId="13367"/>
    <cellStyle name="Normal 158 5 5 2 2" xfId="25096"/>
    <cellStyle name="Normal 158 5 5 2 2 2" xfId="48505"/>
    <cellStyle name="Normal 158 5 5 2 3" xfId="36806"/>
    <cellStyle name="Normal 158 5 5 3" xfId="19262"/>
    <cellStyle name="Normal 158 5 5 3 2" xfId="42671"/>
    <cellStyle name="Normal 158 5 5 4" xfId="30976"/>
    <cellStyle name="Normal 158 5 6" xfId="8589"/>
    <cellStyle name="Normal 158 5 6 2" xfId="20350"/>
    <cellStyle name="Normal 158 5 6 2 2" xfId="43759"/>
    <cellStyle name="Normal 158 5 6 3" xfId="32060"/>
    <cellStyle name="Normal 158 5 7" xfId="14516"/>
    <cellStyle name="Normal 158 5 7 2" xfId="37925"/>
    <cellStyle name="Normal 158 5 8" xfId="26230"/>
    <cellStyle name="Normal 158 6" xfId="2817"/>
    <cellStyle name="Normal 158 6 2" xfId="4086"/>
    <cellStyle name="Normal 158 6 2 2" xfId="9954"/>
    <cellStyle name="Normal 158 6 2 2 2" xfId="21683"/>
    <cellStyle name="Normal 158 6 2 2 2 2" xfId="45092"/>
    <cellStyle name="Normal 158 6 2 2 3" xfId="33393"/>
    <cellStyle name="Normal 158 6 2 3" xfId="15849"/>
    <cellStyle name="Normal 158 6 2 3 2" xfId="39258"/>
    <cellStyle name="Normal 158 6 2 4" xfId="27563"/>
    <cellStyle name="Normal 158 6 3" xfId="5305"/>
    <cellStyle name="Normal 158 6 3 2" xfId="11173"/>
    <cellStyle name="Normal 158 6 3 2 2" xfId="22902"/>
    <cellStyle name="Normal 158 6 3 2 2 2" xfId="46311"/>
    <cellStyle name="Normal 158 6 3 2 3" xfId="34612"/>
    <cellStyle name="Normal 158 6 3 3" xfId="17068"/>
    <cellStyle name="Normal 158 6 3 3 2" xfId="40477"/>
    <cellStyle name="Normal 158 6 3 4" xfId="28782"/>
    <cellStyle name="Normal 158 6 4" xfId="6469"/>
    <cellStyle name="Normal 158 6 4 2" xfId="12337"/>
    <cellStyle name="Normal 158 6 4 2 2" xfId="24066"/>
    <cellStyle name="Normal 158 6 4 2 2 2" xfId="47475"/>
    <cellStyle name="Normal 158 6 4 2 3" xfId="35776"/>
    <cellStyle name="Normal 158 6 4 3" xfId="18232"/>
    <cellStyle name="Normal 158 6 4 3 2" xfId="41641"/>
    <cellStyle name="Normal 158 6 4 4" xfId="29946"/>
    <cellStyle name="Normal 158 6 5" xfId="7595"/>
    <cellStyle name="Normal 158 6 5 2" xfId="13457"/>
    <cellStyle name="Normal 158 6 5 2 2" xfId="25186"/>
    <cellStyle name="Normal 158 6 5 2 2 2" xfId="48595"/>
    <cellStyle name="Normal 158 6 5 2 3" xfId="36896"/>
    <cellStyle name="Normal 158 6 5 3" xfId="19352"/>
    <cellStyle name="Normal 158 6 5 3 2" xfId="42761"/>
    <cellStyle name="Normal 158 6 5 4" xfId="31066"/>
    <cellStyle name="Normal 158 6 6" xfId="8679"/>
    <cellStyle name="Normal 158 6 6 2" xfId="20440"/>
    <cellStyle name="Normal 158 6 6 2 2" xfId="43849"/>
    <cellStyle name="Normal 158 6 6 3" xfId="32150"/>
    <cellStyle name="Normal 158 6 7" xfId="14606"/>
    <cellStyle name="Normal 158 6 7 2" xfId="38015"/>
    <cellStyle name="Normal 158 6 8" xfId="26320"/>
    <cellStyle name="Normal 158 7" xfId="2908"/>
    <cellStyle name="Normal 158 7 2" xfId="4176"/>
    <cellStyle name="Normal 158 7 2 2" xfId="10044"/>
    <cellStyle name="Normal 158 7 2 2 2" xfId="21773"/>
    <cellStyle name="Normal 158 7 2 2 2 2" xfId="45182"/>
    <cellStyle name="Normal 158 7 2 2 3" xfId="33483"/>
    <cellStyle name="Normal 158 7 2 3" xfId="15939"/>
    <cellStyle name="Normal 158 7 2 3 2" xfId="39348"/>
    <cellStyle name="Normal 158 7 2 4" xfId="27653"/>
    <cellStyle name="Normal 158 7 3" xfId="5395"/>
    <cellStyle name="Normal 158 7 3 2" xfId="11263"/>
    <cellStyle name="Normal 158 7 3 2 2" xfId="22992"/>
    <cellStyle name="Normal 158 7 3 2 2 2" xfId="46401"/>
    <cellStyle name="Normal 158 7 3 2 3" xfId="34702"/>
    <cellStyle name="Normal 158 7 3 3" xfId="17158"/>
    <cellStyle name="Normal 158 7 3 3 2" xfId="40567"/>
    <cellStyle name="Normal 158 7 3 4" xfId="28872"/>
    <cellStyle name="Normal 158 7 4" xfId="6559"/>
    <cellStyle name="Normal 158 7 4 2" xfId="12427"/>
    <cellStyle name="Normal 158 7 4 2 2" xfId="24156"/>
    <cellStyle name="Normal 158 7 4 2 2 2" xfId="47565"/>
    <cellStyle name="Normal 158 7 4 2 3" xfId="35866"/>
    <cellStyle name="Normal 158 7 4 3" xfId="18322"/>
    <cellStyle name="Normal 158 7 4 3 2" xfId="41731"/>
    <cellStyle name="Normal 158 7 4 4" xfId="30036"/>
    <cellStyle name="Normal 158 7 5" xfId="7685"/>
    <cellStyle name="Normal 158 7 5 2" xfId="13547"/>
    <cellStyle name="Normal 158 7 5 2 2" xfId="25276"/>
    <cellStyle name="Normal 158 7 5 2 2 2" xfId="48685"/>
    <cellStyle name="Normal 158 7 5 2 3" xfId="36986"/>
    <cellStyle name="Normal 158 7 5 3" xfId="19442"/>
    <cellStyle name="Normal 158 7 5 3 2" xfId="42851"/>
    <cellStyle name="Normal 158 7 5 4" xfId="31156"/>
    <cellStyle name="Normal 158 7 6" xfId="8769"/>
    <cellStyle name="Normal 158 7 6 2" xfId="20530"/>
    <cellStyle name="Normal 158 7 6 2 2" xfId="43939"/>
    <cellStyle name="Normal 158 7 6 3" xfId="32240"/>
    <cellStyle name="Normal 158 7 7" xfId="14696"/>
    <cellStyle name="Normal 158 7 7 2" xfId="38105"/>
    <cellStyle name="Normal 158 7 8" xfId="26410"/>
    <cellStyle name="Normal 158 8" xfId="3009"/>
    <cellStyle name="Normal 158 8 2" xfId="4274"/>
    <cellStyle name="Normal 158 8 2 2" xfId="10142"/>
    <cellStyle name="Normal 158 8 2 2 2" xfId="21871"/>
    <cellStyle name="Normal 158 8 2 2 2 2" xfId="45280"/>
    <cellStyle name="Normal 158 8 2 2 3" xfId="33581"/>
    <cellStyle name="Normal 158 8 2 3" xfId="16037"/>
    <cellStyle name="Normal 158 8 2 3 2" xfId="39446"/>
    <cellStyle name="Normal 158 8 2 4" xfId="27751"/>
    <cellStyle name="Normal 158 8 3" xfId="5491"/>
    <cellStyle name="Normal 158 8 3 2" xfId="11359"/>
    <cellStyle name="Normal 158 8 3 2 2" xfId="23088"/>
    <cellStyle name="Normal 158 8 3 2 2 2" xfId="46497"/>
    <cellStyle name="Normal 158 8 3 2 3" xfId="34798"/>
    <cellStyle name="Normal 158 8 3 3" xfId="17254"/>
    <cellStyle name="Normal 158 8 3 3 2" xfId="40663"/>
    <cellStyle name="Normal 158 8 3 4" xfId="28968"/>
    <cellStyle name="Normal 158 8 4" xfId="6655"/>
    <cellStyle name="Normal 158 8 4 2" xfId="12523"/>
    <cellStyle name="Normal 158 8 4 2 2" xfId="24252"/>
    <cellStyle name="Normal 158 8 4 2 2 2" xfId="47661"/>
    <cellStyle name="Normal 158 8 4 2 3" xfId="35962"/>
    <cellStyle name="Normal 158 8 4 3" xfId="18418"/>
    <cellStyle name="Normal 158 8 4 3 2" xfId="41827"/>
    <cellStyle name="Normal 158 8 4 4" xfId="30132"/>
    <cellStyle name="Normal 158 8 5" xfId="7781"/>
    <cellStyle name="Normal 158 8 5 2" xfId="13643"/>
    <cellStyle name="Normal 158 8 5 2 2" xfId="25372"/>
    <cellStyle name="Normal 158 8 5 2 2 2" xfId="48781"/>
    <cellStyle name="Normal 158 8 5 2 3" xfId="37082"/>
    <cellStyle name="Normal 158 8 5 3" xfId="19538"/>
    <cellStyle name="Normal 158 8 5 3 2" xfId="42947"/>
    <cellStyle name="Normal 158 8 5 4" xfId="31252"/>
    <cellStyle name="Normal 158 8 6" xfId="8865"/>
    <cellStyle name="Normal 158 8 6 2" xfId="20626"/>
    <cellStyle name="Normal 158 8 6 2 2" xfId="44035"/>
    <cellStyle name="Normal 158 8 6 3" xfId="32336"/>
    <cellStyle name="Normal 158 8 7" xfId="14792"/>
    <cellStyle name="Normal 158 8 7 2" xfId="38201"/>
    <cellStyle name="Normal 158 8 8" xfId="26506"/>
    <cellStyle name="Normal 158 9" xfId="3122"/>
    <cellStyle name="Normal 158 9 2" xfId="4387"/>
    <cellStyle name="Normal 158 9 2 2" xfId="10255"/>
    <cellStyle name="Normal 158 9 2 2 2" xfId="21984"/>
    <cellStyle name="Normal 158 9 2 2 2 2" xfId="45393"/>
    <cellStyle name="Normal 158 9 2 2 3" xfId="33694"/>
    <cellStyle name="Normal 158 9 2 3" xfId="16150"/>
    <cellStyle name="Normal 158 9 2 3 2" xfId="39559"/>
    <cellStyle name="Normal 158 9 2 4" xfId="27864"/>
    <cellStyle name="Normal 158 9 3" xfId="5604"/>
    <cellStyle name="Normal 158 9 3 2" xfId="11472"/>
    <cellStyle name="Normal 158 9 3 2 2" xfId="23201"/>
    <cellStyle name="Normal 158 9 3 2 2 2" xfId="46610"/>
    <cellStyle name="Normal 158 9 3 2 3" xfId="34911"/>
    <cellStyle name="Normal 158 9 3 3" xfId="17367"/>
    <cellStyle name="Normal 158 9 3 3 2" xfId="40776"/>
    <cellStyle name="Normal 158 9 3 4" xfId="29081"/>
    <cellStyle name="Normal 158 9 4" xfId="6768"/>
    <cellStyle name="Normal 158 9 4 2" xfId="12636"/>
    <cellStyle name="Normal 158 9 4 2 2" xfId="24365"/>
    <cellStyle name="Normal 158 9 4 2 2 2" xfId="47774"/>
    <cellStyle name="Normal 158 9 4 2 3" xfId="36075"/>
    <cellStyle name="Normal 158 9 4 3" xfId="18531"/>
    <cellStyle name="Normal 158 9 4 3 2" xfId="41940"/>
    <cellStyle name="Normal 158 9 4 4" xfId="30245"/>
    <cellStyle name="Normal 158 9 5" xfId="7894"/>
    <cellStyle name="Normal 158 9 5 2" xfId="13756"/>
    <cellStyle name="Normal 158 9 5 2 2" xfId="25485"/>
    <cellStyle name="Normal 158 9 5 2 2 2" xfId="48894"/>
    <cellStyle name="Normal 158 9 5 2 3" xfId="37195"/>
    <cellStyle name="Normal 158 9 5 3" xfId="19651"/>
    <cellStyle name="Normal 158 9 5 3 2" xfId="43060"/>
    <cellStyle name="Normal 158 9 5 4" xfId="31365"/>
    <cellStyle name="Normal 158 9 6" xfId="8978"/>
    <cellStyle name="Normal 158 9 6 2" xfId="20739"/>
    <cellStyle name="Normal 158 9 6 2 2" xfId="44148"/>
    <cellStyle name="Normal 158 9 6 3" xfId="32449"/>
    <cellStyle name="Normal 158 9 7" xfId="14905"/>
    <cellStyle name="Normal 158 9 7 2" xfId="38314"/>
    <cellStyle name="Normal 158 9 8" xfId="26619"/>
    <cellStyle name="Normal 159" xfId="1382"/>
    <cellStyle name="Normal 159 10" xfId="3220"/>
    <cellStyle name="Normal 159 10 2" xfId="4485"/>
    <cellStyle name="Normal 159 10 2 2" xfId="10353"/>
    <cellStyle name="Normal 159 10 2 2 2" xfId="22082"/>
    <cellStyle name="Normal 159 10 2 2 2 2" xfId="45491"/>
    <cellStyle name="Normal 159 10 2 2 3" xfId="33792"/>
    <cellStyle name="Normal 159 10 2 3" xfId="16248"/>
    <cellStyle name="Normal 159 10 2 3 2" xfId="39657"/>
    <cellStyle name="Normal 159 10 2 4" xfId="27962"/>
    <cellStyle name="Normal 159 10 3" xfId="5702"/>
    <cellStyle name="Normal 159 10 3 2" xfId="11570"/>
    <cellStyle name="Normal 159 10 3 2 2" xfId="23299"/>
    <cellStyle name="Normal 159 10 3 2 2 2" xfId="46708"/>
    <cellStyle name="Normal 159 10 3 2 3" xfId="35009"/>
    <cellStyle name="Normal 159 10 3 3" xfId="17465"/>
    <cellStyle name="Normal 159 10 3 3 2" xfId="40874"/>
    <cellStyle name="Normal 159 10 3 4" xfId="29179"/>
    <cellStyle name="Normal 159 10 4" xfId="6866"/>
    <cellStyle name="Normal 159 10 4 2" xfId="12734"/>
    <cellStyle name="Normal 159 10 4 2 2" xfId="24463"/>
    <cellStyle name="Normal 159 10 4 2 2 2" xfId="47872"/>
    <cellStyle name="Normal 159 10 4 2 3" xfId="36173"/>
    <cellStyle name="Normal 159 10 4 3" xfId="18629"/>
    <cellStyle name="Normal 159 10 4 3 2" xfId="42038"/>
    <cellStyle name="Normal 159 10 4 4" xfId="30343"/>
    <cellStyle name="Normal 159 10 5" xfId="7992"/>
    <cellStyle name="Normal 159 10 5 2" xfId="13854"/>
    <cellStyle name="Normal 159 10 5 2 2" xfId="25583"/>
    <cellStyle name="Normal 159 10 5 2 2 2" xfId="48992"/>
    <cellStyle name="Normal 159 10 5 2 3" xfId="37293"/>
    <cellStyle name="Normal 159 10 5 3" xfId="19749"/>
    <cellStyle name="Normal 159 10 5 3 2" xfId="43158"/>
    <cellStyle name="Normal 159 10 5 4" xfId="31463"/>
    <cellStyle name="Normal 159 10 6" xfId="9076"/>
    <cellStyle name="Normal 159 10 6 2" xfId="20837"/>
    <cellStyle name="Normal 159 10 6 2 2" xfId="44246"/>
    <cellStyle name="Normal 159 10 6 3" xfId="32547"/>
    <cellStyle name="Normal 159 10 7" xfId="15003"/>
    <cellStyle name="Normal 159 10 7 2" xfId="38412"/>
    <cellStyle name="Normal 159 10 8" xfId="26717"/>
    <cellStyle name="Normal 159 11" xfId="3393"/>
    <cellStyle name="Normal 159 11 2" xfId="9278"/>
    <cellStyle name="Normal 159 11 2 2" xfId="21009"/>
    <cellStyle name="Normal 159 11 2 2 2" xfId="44418"/>
    <cellStyle name="Normal 159 11 2 3" xfId="32719"/>
    <cellStyle name="Normal 159 11 3" xfId="15175"/>
    <cellStyle name="Normal 159 11 3 2" xfId="38584"/>
    <cellStyle name="Normal 159 11 4" xfId="26889"/>
    <cellStyle name="Normal 159 12" xfId="4688"/>
    <cellStyle name="Normal 159 12 2" xfId="10556"/>
    <cellStyle name="Normal 159 12 2 2" xfId="22285"/>
    <cellStyle name="Normal 159 12 2 2 2" xfId="45694"/>
    <cellStyle name="Normal 159 12 2 3" xfId="33995"/>
    <cellStyle name="Normal 159 12 3" xfId="16451"/>
    <cellStyle name="Normal 159 12 3 2" xfId="39860"/>
    <cellStyle name="Normal 159 12 4" xfId="28165"/>
    <cellStyle name="Normal 159 13" xfId="5845"/>
    <cellStyle name="Normal 159 13 2" xfId="11713"/>
    <cellStyle name="Normal 159 13 2 2" xfId="23442"/>
    <cellStyle name="Normal 159 13 2 2 2" xfId="46851"/>
    <cellStyle name="Normal 159 13 2 3" xfId="35152"/>
    <cellStyle name="Normal 159 13 3" xfId="17608"/>
    <cellStyle name="Normal 159 13 3 2" xfId="41017"/>
    <cellStyle name="Normal 159 13 4" xfId="29322"/>
    <cellStyle name="Normal 159 14" xfId="6995"/>
    <cellStyle name="Normal 159 14 2" xfId="12857"/>
    <cellStyle name="Normal 159 14 2 2" xfId="24586"/>
    <cellStyle name="Normal 159 14 2 2 2" xfId="47995"/>
    <cellStyle name="Normal 159 14 2 3" xfId="36296"/>
    <cellStyle name="Normal 159 14 3" xfId="18752"/>
    <cellStyle name="Normal 159 14 3 2" xfId="42161"/>
    <cellStyle name="Normal 159 14 4" xfId="30466"/>
    <cellStyle name="Normal 159 15" xfId="8082"/>
    <cellStyle name="Normal 159 15 2" xfId="19843"/>
    <cellStyle name="Normal 159 15 2 2" xfId="43252"/>
    <cellStyle name="Normal 159 15 3" xfId="31553"/>
    <cellStyle name="Normal 159 16" xfId="14012"/>
    <cellStyle name="Normal 159 16 2" xfId="37421"/>
    <cellStyle name="Normal 159 17" xfId="25726"/>
    <cellStyle name="Normal 159 2" xfId="2318"/>
    <cellStyle name="Normal 159 2 2" xfId="3595"/>
    <cellStyle name="Normal 159 2 2 2" xfId="9463"/>
    <cellStyle name="Normal 159 2 2 2 2" xfId="21192"/>
    <cellStyle name="Normal 159 2 2 2 2 2" xfId="44601"/>
    <cellStyle name="Normal 159 2 2 2 3" xfId="32902"/>
    <cellStyle name="Normal 159 2 2 3" xfId="15358"/>
    <cellStyle name="Normal 159 2 2 3 2" xfId="38767"/>
    <cellStyle name="Normal 159 2 2 4" xfId="27072"/>
    <cellStyle name="Normal 159 2 3" xfId="4814"/>
    <cellStyle name="Normal 159 2 3 2" xfId="10682"/>
    <cellStyle name="Normal 159 2 3 2 2" xfId="22411"/>
    <cellStyle name="Normal 159 2 3 2 2 2" xfId="45820"/>
    <cellStyle name="Normal 159 2 3 2 3" xfId="34121"/>
    <cellStyle name="Normal 159 2 3 3" xfId="16577"/>
    <cellStyle name="Normal 159 2 3 3 2" xfId="39986"/>
    <cellStyle name="Normal 159 2 3 4" xfId="28291"/>
    <cellStyle name="Normal 159 2 4" xfId="5977"/>
    <cellStyle name="Normal 159 2 4 2" xfId="11845"/>
    <cellStyle name="Normal 159 2 4 2 2" xfId="23574"/>
    <cellStyle name="Normal 159 2 4 2 2 2" xfId="46983"/>
    <cellStyle name="Normal 159 2 4 2 3" xfId="35284"/>
    <cellStyle name="Normal 159 2 4 3" xfId="17740"/>
    <cellStyle name="Normal 159 2 4 3 2" xfId="41149"/>
    <cellStyle name="Normal 159 2 4 4" xfId="29454"/>
    <cellStyle name="Normal 159 2 5" xfId="7104"/>
    <cellStyle name="Normal 159 2 5 2" xfId="12966"/>
    <cellStyle name="Normal 159 2 5 2 2" xfId="24695"/>
    <cellStyle name="Normal 159 2 5 2 2 2" xfId="48104"/>
    <cellStyle name="Normal 159 2 5 2 3" xfId="36405"/>
    <cellStyle name="Normal 159 2 5 3" xfId="18861"/>
    <cellStyle name="Normal 159 2 5 3 2" xfId="42270"/>
    <cellStyle name="Normal 159 2 5 4" xfId="30575"/>
    <cellStyle name="Normal 159 2 6" xfId="8188"/>
    <cellStyle name="Normal 159 2 6 2" xfId="19949"/>
    <cellStyle name="Normal 159 2 6 2 2" xfId="43358"/>
    <cellStyle name="Normal 159 2 6 3" xfId="31659"/>
    <cellStyle name="Normal 159 2 7" xfId="14115"/>
    <cellStyle name="Normal 159 2 7 2" xfId="37524"/>
    <cellStyle name="Normal 159 2 8" xfId="25829"/>
    <cellStyle name="Normal 159 3" xfId="2400"/>
    <cellStyle name="Normal 159 3 2" xfId="3669"/>
    <cellStyle name="Normal 159 3 2 2" xfId="9537"/>
    <cellStyle name="Normal 159 3 2 2 2" xfId="21266"/>
    <cellStyle name="Normal 159 3 2 2 2 2" xfId="44675"/>
    <cellStyle name="Normal 159 3 2 2 3" xfId="32976"/>
    <cellStyle name="Normal 159 3 2 3" xfId="15432"/>
    <cellStyle name="Normal 159 3 2 3 2" xfId="38841"/>
    <cellStyle name="Normal 159 3 2 4" xfId="27146"/>
    <cellStyle name="Normal 159 3 3" xfId="4888"/>
    <cellStyle name="Normal 159 3 3 2" xfId="10756"/>
    <cellStyle name="Normal 159 3 3 2 2" xfId="22485"/>
    <cellStyle name="Normal 159 3 3 2 2 2" xfId="45894"/>
    <cellStyle name="Normal 159 3 3 2 3" xfId="34195"/>
    <cellStyle name="Normal 159 3 3 3" xfId="16651"/>
    <cellStyle name="Normal 159 3 3 3 2" xfId="40060"/>
    <cellStyle name="Normal 159 3 3 4" xfId="28365"/>
    <cellStyle name="Normal 159 3 4" xfId="6052"/>
    <cellStyle name="Normal 159 3 4 2" xfId="11920"/>
    <cellStyle name="Normal 159 3 4 2 2" xfId="23649"/>
    <cellStyle name="Normal 159 3 4 2 2 2" xfId="47058"/>
    <cellStyle name="Normal 159 3 4 2 3" xfId="35359"/>
    <cellStyle name="Normal 159 3 4 3" xfId="17815"/>
    <cellStyle name="Normal 159 3 4 3 2" xfId="41224"/>
    <cellStyle name="Normal 159 3 4 4" xfId="29529"/>
    <cellStyle name="Normal 159 3 5" xfId="7178"/>
    <cellStyle name="Normal 159 3 5 2" xfId="13040"/>
    <cellStyle name="Normal 159 3 5 2 2" xfId="24769"/>
    <cellStyle name="Normal 159 3 5 2 2 2" xfId="48178"/>
    <cellStyle name="Normal 159 3 5 2 3" xfId="36479"/>
    <cellStyle name="Normal 159 3 5 3" xfId="18935"/>
    <cellStyle name="Normal 159 3 5 3 2" xfId="42344"/>
    <cellStyle name="Normal 159 3 5 4" xfId="30649"/>
    <cellStyle name="Normal 159 3 6" xfId="8262"/>
    <cellStyle name="Normal 159 3 6 2" xfId="20023"/>
    <cellStyle name="Normal 159 3 6 2 2" xfId="43432"/>
    <cellStyle name="Normal 159 3 6 3" xfId="31733"/>
    <cellStyle name="Normal 159 3 7" xfId="14189"/>
    <cellStyle name="Normal 159 3 7 2" xfId="37598"/>
    <cellStyle name="Normal 159 3 8" xfId="25903"/>
    <cellStyle name="Normal 159 4" xfId="2558"/>
    <cellStyle name="Normal 159 4 2" xfId="3827"/>
    <cellStyle name="Normal 159 4 2 2" xfId="9695"/>
    <cellStyle name="Normal 159 4 2 2 2" xfId="21424"/>
    <cellStyle name="Normal 159 4 2 2 2 2" xfId="44833"/>
    <cellStyle name="Normal 159 4 2 2 3" xfId="33134"/>
    <cellStyle name="Normal 159 4 2 3" xfId="15590"/>
    <cellStyle name="Normal 159 4 2 3 2" xfId="38999"/>
    <cellStyle name="Normal 159 4 2 4" xfId="27304"/>
    <cellStyle name="Normal 159 4 3" xfId="5046"/>
    <cellStyle name="Normal 159 4 3 2" xfId="10914"/>
    <cellStyle name="Normal 159 4 3 2 2" xfId="22643"/>
    <cellStyle name="Normal 159 4 3 2 2 2" xfId="46052"/>
    <cellStyle name="Normal 159 4 3 2 3" xfId="34353"/>
    <cellStyle name="Normal 159 4 3 3" xfId="16809"/>
    <cellStyle name="Normal 159 4 3 3 2" xfId="40218"/>
    <cellStyle name="Normal 159 4 3 4" xfId="28523"/>
    <cellStyle name="Normal 159 4 4" xfId="6210"/>
    <cellStyle name="Normal 159 4 4 2" xfId="12078"/>
    <cellStyle name="Normal 159 4 4 2 2" xfId="23807"/>
    <cellStyle name="Normal 159 4 4 2 2 2" xfId="47216"/>
    <cellStyle name="Normal 159 4 4 2 3" xfId="35517"/>
    <cellStyle name="Normal 159 4 4 3" xfId="17973"/>
    <cellStyle name="Normal 159 4 4 3 2" xfId="41382"/>
    <cellStyle name="Normal 159 4 4 4" xfId="29687"/>
    <cellStyle name="Normal 159 4 5" xfId="7336"/>
    <cellStyle name="Normal 159 4 5 2" xfId="13198"/>
    <cellStyle name="Normal 159 4 5 2 2" xfId="24927"/>
    <cellStyle name="Normal 159 4 5 2 2 2" xfId="48336"/>
    <cellStyle name="Normal 159 4 5 2 3" xfId="36637"/>
    <cellStyle name="Normal 159 4 5 3" xfId="19093"/>
    <cellStyle name="Normal 159 4 5 3 2" xfId="42502"/>
    <cellStyle name="Normal 159 4 5 4" xfId="30807"/>
    <cellStyle name="Normal 159 4 6" xfId="8420"/>
    <cellStyle name="Normal 159 4 6 2" xfId="20181"/>
    <cellStyle name="Normal 159 4 6 2 2" xfId="43590"/>
    <cellStyle name="Normal 159 4 6 3" xfId="31891"/>
    <cellStyle name="Normal 159 4 7" xfId="14347"/>
    <cellStyle name="Normal 159 4 7 2" xfId="37756"/>
    <cellStyle name="Normal 159 4 8" xfId="26061"/>
    <cellStyle name="Normal 159 5" xfId="2728"/>
    <cellStyle name="Normal 159 5 2" xfId="3997"/>
    <cellStyle name="Normal 159 5 2 2" xfId="9865"/>
    <cellStyle name="Normal 159 5 2 2 2" xfId="21594"/>
    <cellStyle name="Normal 159 5 2 2 2 2" xfId="45003"/>
    <cellStyle name="Normal 159 5 2 2 3" xfId="33304"/>
    <cellStyle name="Normal 159 5 2 3" xfId="15760"/>
    <cellStyle name="Normal 159 5 2 3 2" xfId="39169"/>
    <cellStyle name="Normal 159 5 2 4" xfId="27474"/>
    <cellStyle name="Normal 159 5 3" xfId="5216"/>
    <cellStyle name="Normal 159 5 3 2" xfId="11084"/>
    <cellStyle name="Normal 159 5 3 2 2" xfId="22813"/>
    <cellStyle name="Normal 159 5 3 2 2 2" xfId="46222"/>
    <cellStyle name="Normal 159 5 3 2 3" xfId="34523"/>
    <cellStyle name="Normal 159 5 3 3" xfId="16979"/>
    <cellStyle name="Normal 159 5 3 3 2" xfId="40388"/>
    <cellStyle name="Normal 159 5 3 4" xfId="28693"/>
    <cellStyle name="Normal 159 5 4" xfId="6380"/>
    <cellStyle name="Normal 159 5 4 2" xfId="12248"/>
    <cellStyle name="Normal 159 5 4 2 2" xfId="23977"/>
    <cellStyle name="Normal 159 5 4 2 2 2" xfId="47386"/>
    <cellStyle name="Normal 159 5 4 2 3" xfId="35687"/>
    <cellStyle name="Normal 159 5 4 3" xfId="18143"/>
    <cellStyle name="Normal 159 5 4 3 2" xfId="41552"/>
    <cellStyle name="Normal 159 5 4 4" xfId="29857"/>
    <cellStyle name="Normal 159 5 5" xfId="7506"/>
    <cellStyle name="Normal 159 5 5 2" xfId="13368"/>
    <cellStyle name="Normal 159 5 5 2 2" xfId="25097"/>
    <cellStyle name="Normal 159 5 5 2 2 2" xfId="48506"/>
    <cellStyle name="Normal 159 5 5 2 3" xfId="36807"/>
    <cellStyle name="Normal 159 5 5 3" xfId="19263"/>
    <cellStyle name="Normal 159 5 5 3 2" xfId="42672"/>
    <cellStyle name="Normal 159 5 5 4" xfId="30977"/>
    <cellStyle name="Normal 159 5 6" xfId="8590"/>
    <cellStyle name="Normal 159 5 6 2" xfId="20351"/>
    <cellStyle name="Normal 159 5 6 2 2" xfId="43760"/>
    <cellStyle name="Normal 159 5 6 3" xfId="32061"/>
    <cellStyle name="Normal 159 5 7" xfId="14517"/>
    <cellStyle name="Normal 159 5 7 2" xfId="37926"/>
    <cellStyle name="Normal 159 5 8" xfId="26231"/>
    <cellStyle name="Normal 159 6" xfId="2818"/>
    <cellStyle name="Normal 159 6 2" xfId="4087"/>
    <cellStyle name="Normal 159 6 2 2" xfId="9955"/>
    <cellStyle name="Normal 159 6 2 2 2" xfId="21684"/>
    <cellStyle name="Normal 159 6 2 2 2 2" xfId="45093"/>
    <cellStyle name="Normal 159 6 2 2 3" xfId="33394"/>
    <cellStyle name="Normal 159 6 2 3" xfId="15850"/>
    <cellStyle name="Normal 159 6 2 3 2" xfId="39259"/>
    <cellStyle name="Normal 159 6 2 4" xfId="27564"/>
    <cellStyle name="Normal 159 6 3" xfId="5306"/>
    <cellStyle name="Normal 159 6 3 2" xfId="11174"/>
    <cellStyle name="Normal 159 6 3 2 2" xfId="22903"/>
    <cellStyle name="Normal 159 6 3 2 2 2" xfId="46312"/>
    <cellStyle name="Normal 159 6 3 2 3" xfId="34613"/>
    <cellStyle name="Normal 159 6 3 3" xfId="17069"/>
    <cellStyle name="Normal 159 6 3 3 2" xfId="40478"/>
    <cellStyle name="Normal 159 6 3 4" xfId="28783"/>
    <cellStyle name="Normal 159 6 4" xfId="6470"/>
    <cellStyle name="Normal 159 6 4 2" xfId="12338"/>
    <cellStyle name="Normal 159 6 4 2 2" xfId="24067"/>
    <cellStyle name="Normal 159 6 4 2 2 2" xfId="47476"/>
    <cellStyle name="Normal 159 6 4 2 3" xfId="35777"/>
    <cellStyle name="Normal 159 6 4 3" xfId="18233"/>
    <cellStyle name="Normal 159 6 4 3 2" xfId="41642"/>
    <cellStyle name="Normal 159 6 4 4" xfId="29947"/>
    <cellStyle name="Normal 159 6 5" xfId="7596"/>
    <cellStyle name="Normal 159 6 5 2" xfId="13458"/>
    <cellStyle name="Normal 159 6 5 2 2" xfId="25187"/>
    <cellStyle name="Normal 159 6 5 2 2 2" xfId="48596"/>
    <cellStyle name="Normal 159 6 5 2 3" xfId="36897"/>
    <cellStyle name="Normal 159 6 5 3" xfId="19353"/>
    <cellStyle name="Normal 159 6 5 3 2" xfId="42762"/>
    <cellStyle name="Normal 159 6 5 4" xfId="31067"/>
    <cellStyle name="Normal 159 6 6" xfId="8680"/>
    <cellStyle name="Normal 159 6 6 2" xfId="20441"/>
    <cellStyle name="Normal 159 6 6 2 2" xfId="43850"/>
    <cellStyle name="Normal 159 6 6 3" xfId="32151"/>
    <cellStyle name="Normal 159 6 7" xfId="14607"/>
    <cellStyle name="Normal 159 6 7 2" xfId="38016"/>
    <cellStyle name="Normal 159 6 8" xfId="26321"/>
    <cellStyle name="Normal 159 7" xfId="2909"/>
    <cellStyle name="Normal 159 7 2" xfId="4177"/>
    <cellStyle name="Normal 159 7 2 2" xfId="10045"/>
    <cellStyle name="Normal 159 7 2 2 2" xfId="21774"/>
    <cellStyle name="Normal 159 7 2 2 2 2" xfId="45183"/>
    <cellStyle name="Normal 159 7 2 2 3" xfId="33484"/>
    <cellStyle name="Normal 159 7 2 3" xfId="15940"/>
    <cellStyle name="Normal 159 7 2 3 2" xfId="39349"/>
    <cellStyle name="Normal 159 7 2 4" xfId="27654"/>
    <cellStyle name="Normal 159 7 3" xfId="5396"/>
    <cellStyle name="Normal 159 7 3 2" xfId="11264"/>
    <cellStyle name="Normal 159 7 3 2 2" xfId="22993"/>
    <cellStyle name="Normal 159 7 3 2 2 2" xfId="46402"/>
    <cellStyle name="Normal 159 7 3 2 3" xfId="34703"/>
    <cellStyle name="Normal 159 7 3 3" xfId="17159"/>
    <cellStyle name="Normal 159 7 3 3 2" xfId="40568"/>
    <cellStyle name="Normal 159 7 3 4" xfId="28873"/>
    <cellStyle name="Normal 159 7 4" xfId="6560"/>
    <cellStyle name="Normal 159 7 4 2" xfId="12428"/>
    <cellStyle name="Normal 159 7 4 2 2" xfId="24157"/>
    <cellStyle name="Normal 159 7 4 2 2 2" xfId="47566"/>
    <cellStyle name="Normal 159 7 4 2 3" xfId="35867"/>
    <cellStyle name="Normal 159 7 4 3" xfId="18323"/>
    <cellStyle name="Normal 159 7 4 3 2" xfId="41732"/>
    <cellStyle name="Normal 159 7 4 4" xfId="30037"/>
    <cellStyle name="Normal 159 7 5" xfId="7686"/>
    <cellStyle name="Normal 159 7 5 2" xfId="13548"/>
    <cellStyle name="Normal 159 7 5 2 2" xfId="25277"/>
    <cellStyle name="Normal 159 7 5 2 2 2" xfId="48686"/>
    <cellStyle name="Normal 159 7 5 2 3" xfId="36987"/>
    <cellStyle name="Normal 159 7 5 3" xfId="19443"/>
    <cellStyle name="Normal 159 7 5 3 2" xfId="42852"/>
    <cellStyle name="Normal 159 7 5 4" xfId="31157"/>
    <cellStyle name="Normal 159 7 6" xfId="8770"/>
    <cellStyle name="Normal 159 7 6 2" xfId="20531"/>
    <cellStyle name="Normal 159 7 6 2 2" xfId="43940"/>
    <cellStyle name="Normal 159 7 6 3" xfId="32241"/>
    <cellStyle name="Normal 159 7 7" xfId="14697"/>
    <cellStyle name="Normal 159 7 7 2" xfId="38106"/>
    <cellStyle name="Normal 159 7 8" xfId="26411"/>
    <cellStyle name="Normal 159 8" xfId="3010"/>
    <cellStyle name="Normal 159 8 2" xfId="4275"/>
    <cellStyle name="Normal 159 8 2 2" xfId="10143"/>
    <cellStyle name="Normal 159 8 2 2 2" xfId="21872"/>
    <cellStyle name="Normal 159 8 2 2 2 2" xfId="45281"/>
    <cellStyle name="Normal 159 8 2 2 3" xfId="33582"/>
    <cellStyle name="Normal 159 8 2 3" xfId="16038"/>
    <cellStyle name="Normal 159 8 2 3 2" xfId="39447"/>
    <cellStyle name="Normal 159 8 2 4" xfId="27752"/>
    <cellStyle name="Normal 159 8 3" xfId="5492"/>
    <cellStyle name="Normal 159 8 3 2" xfId="11360"/>
    <cellStyle name="Normal 159 8 3 2 2" xfId="23089"/>
    <cellStyle name="Normal 159 8 3 2 2 2" xfId="46498"/>
    <cellStyle name="Normal 159 8 3 2 3" xfId="34799"/>
    <cellStyle name="Normal 159 8 3 3" xfId="17255"/>
    <cellStyle name="Normal 159 8 3 3 2" xfId="40664"/>
    <cellStyle name="Normal 159 8 3 4" xfId="28969"/>
    <cellStyle name="Normal 159 8 4" xfId="6656"/>
    <cellStyle name="Normal 159 8 4 2" xfId="12524"/>
    <cellStyle name="Normal 159 8 4 2 2" xfId="24253"/>
    <cellStyle name="Normal 159 8 4 2 2 2" xfId="47662"/>
    <cellStyle name="Normal 159 8 4 2 3" xfId="35963"/>
    <cellStyle name="Normal 159 8 4 3" xfId="18419"/>
    <cellStyle name="Normal 159 8 4 3 2" xfId="41828"/>
    <cellStyle name="Normal 159 8 4 4" xfId="30133"/>
    <cellStyle name="Normal 159 8 5" xfId="7782"/>
    <cellStyle name="Normal 159 8 5 2" xfId="13644"/>
    <cellStyle name="Normal 159 8 5 2 2" xfId="25373"/>
    <cellStyle name="Normal 159 8 5 2 2 2" xfId="48782"/>
    <cellStyle name="Normal 159 8 5 2 3" xfId="37083"/>
    <cellStyle name="Normal 159 8 5 3" xfId="19539"/>
    <cellStyle name="Normal 159 8 5 3 2" xfId="42948"/>
    <cellStyle name="Normal 159 8 5 4" xfId="31253"/>
    <cellStyle name="Normal 159 8 6" xfId="8866"/>
    <cellStyle name="Normal 159 8 6 2" xfId="20627"/>
    <cellStyle name="Normal 159 8 6 2 2" xfId="44036"/>
    <cellStyle name="Normal 159 8 6 3" xfId="32337"/>
    <cellStyle name="Normal 159 8 7" xfId="14793"/>
    <cellStyle name="Normal 159 8 7 2" xfId="38202"/>
    <cellStyle name="Normal 159 8 8" xfId="26507"/>
    <cellStyle name="Normal 159 9" xfId="3123"/>
    <cellStyle name="Normal 159 9 2" xfId="4388"/>
    <cellStyle name="Normal 159 9 2 2" xfId="10256"/>
    <cellStyle name="Normal 159 9 2 2 2" xfId="21985"/>
    <cellStyle name="Normal 159 9 2 2 2 2" xfId="45394"/>
    <cellStyle name="Normal 159 9 2 2 3" xfId="33695"/>
    <cellStyle name="Normal 159 9 2 3" xfId="16151"/>
    <cellStyle name="Normal 159 9 2 3 2" xfId="39560"/>
    <cellStyle name="Normal 159 9 2 4" xfId="27865"/>
    <cellStyle name="Normal 159 9 3" xfId="5605"/>
    <cellStyle name="Normal 159 9 3 2" xfId="11473"/>
    <cellStyle name="Normal 159 9 3 2 2" xfId="23202"/>
    <cellStyle name="Normal 159 9 3 2 2 2" xfId="46611"/>
    <cellStyle name="Normal 159 9 3 2 3" xfId="34912"/>
    <cellStyle name="Normal 159 9 3 3" xfId="17368"/>
    <cellStyle name="Normal 159 9 3 3 2" xfId="40777"/>
    <cellStyle name="Normal 159 9 3 4" xfId="29082"/>
    <cellStyle name="Normal 159 9 4" xfId="6769"/>
    <cellStyle name="Normal 159 9 4 2" xfId="12637"/>
    <cellStyle name="Normal 159 9 4 2 2" xfId="24366"/>
    <cellStyle name="Normal 159 9 4 2 2 2" xfId="47775"/>
    <cellStyle name="Normal 159 9 4 2 3" xfId="36076"/>
    <cellStyle name="Normal 159 9 4 3" xfId="18532"/>
    <cellStyle name="Normal 159 9 4 3 2" xfId="41941"/>
    <cellStyle name="Normal 159 9 4 4" xfId="30246"/>
    <cellStyle name="Normal 159 9 5" xfId="7895"/>
    <cellStyle name="Normal 159 9 5 2" xfId="13757"/>
    <cellStyle name="Normal 159 9 5 2 2" xfId="25486"/>
    <cellStyle name="Normal 159 9 5 2 2 2" xfId="48895"/>
    <cellStyle name="Normal 159 9 5 2 3" xfId="37196"/>
    <cellStyle name="Normal 159 9 5 3" xfId="19652"/>
    <cellStyle name="Normal 159 9 5 3 2" xfId="43061"/>
    <cellStyle name="Normal 159 9 5 4" xfId="31366"/>
    <cellStyle name="Normal 159 9 6" xfId="8979"/>
    <cellStyle name="Normal 159 9 6 2" xfId="20740"/>
    <cellStyle name="Normal 159 9 6 2 2" xfId="44149"/>
    <cellStyle name="Normal 159 9 6 3" xfId="32450"/>
    <cellStyle name="Normal 159 9 7" xfId="14906"/>
    <cellStyle name="Normal 159 9 7 2" xfId="38315"/>
    <cellStyle name="Normal 159 9 8" xfId="26620"/>
    <cellStyle name="Normal 16" xfId="1383"/>
    <cellStyle name="Normal 16 2" xfId="1384"/>
    <cellStyle name="Normal 16 3" xfId="1385"/>
    <cellStyle name="Normal 16 4" xfId="1386"/>
    <cellStyle name="Normal 16 5" xfId="1387"/>
    <cellStyle name="Normal 16 6" xfId="1388"/>
    <cellStyle name="Normal 16 7" xfId="1389"/>
    <cellStyle name="Normal 160" xfId="1390"/>
    <cellStyle name="Normal 160 10" xfId="3221"/>
    <cellStyle name="Normal 160 10 2" xfId="4486"/>
    <cellStyle name="Normal 160 10 2 2" xfId="10354"/>
    <cellStyle name="Normal 160 10 2 2 2" xfId="22083"/>
    <cellStyle name="Normal 160 10 2 2 2 2" xfId="45492"/>
    <cellStyle name="Normal 160 10 2 2 3" xfId="33793"/>
    <cellStyle name="Normal 160 10 2 3" xfId="16249"/>
    <cellStyle name="Normal 160 10 2 3 2" xfId="39658"/>
    <cellStyle name="Normal 160 10 2 4" xfId="27963"/>
    <cellStyle name="Normal 160 10 3" xfId="5703"/>
    <cellStyle name="Normal 160 10 3 2" xfId="11571"/>
    <cellStyle name="Normal 160 10 3 2 2" xfId="23300"/>
    <cellStyle name="Normal 160 10 3 2 2 2" xfId="46709"/>
    <cellStyle name="Normal 160 10 3 2 3" xfId="35010"/>
    <cellStyle name="Normal 160 10 3 3" xfId="17466"/>
    <cellStyle name="Normal 160 10 3 3 2" xfId="40875"/>
    <cellStyle name="Normal 160 10 3 4" xfId="29180"/>
    <cellStyle name="Normal 160 10 4" xfId="6867"/>
    <cellStyle name="Normal 160 10 4 2" xfId="12735"/>
    <cellStyle name="Normal 160 10 4 2 2" xfId="24464"/>
    <cellStyle name="Normal 160 10 4 2 2 2" xfId="47873"/>
    <cellStyle name="Normal 160 10 4 2 3" xfId="36174"/>
    <cellStyle name="Normal 160 10 4 3" xfId="18630"/>
    <cellStyle name="Normal 160 10 4 3 2" xfId="42039"/>
    <cellStyle name="Normal 160 10 4 4" xfId="30344"/>
    <cellStyle name="Normal 160 10 5" xfId="7993"/>
    <cellStyle name="Normal 160 10 5 2" xfId="13855"/>
    <cellStyle name="Normal 160 10 5 2 2" xfId="25584"/>
    <cellStyle name="Normal 160 10 5 2 2 2" xfId="48993"/>
    <cellStyle name="Normal 160 10 5 2 3" xfId="37294"/>
    <cellStyle name="Normal 160 10 5 3" xfId="19750"/>
    <cellStyle name="Normal 160 10 5 3 2" xfId="43159"/>
    <cellStyle name="Normal 160 10 5 4" xfId="31464"/>
    <cellStyle name="Normal 160 10 6" xfId="9077"/>
    <cellStyle name="Normal 160 10 6 2" xfId="20838"/>
    <cellStyle name="Normal 160 10 6 2 2" xfId="44247"/>
    <cellStyle name="Normal 160 10 6 3" xfId="32548"/>
    <cellStyle name="Normal 160 10 7" xfId="15004"/>
    <cellStyle name="Normal 160 10 7 2" xfId="38413"/>
    <cellStyle name="Normal 160 10 8" xfId="26718"/>
    <cellStyle name="Normal 160 11" xfId="3396"/>
    <cellStyle name="Normal 160 11 2" xfId="9279"/>
    <cellStyle name="Normal 160 11 2 2" xfId="21010"/>
    <cellStyle name="Normal 160 11 2 2 2" xfId="44419"/>
    <cellStyle name="Normal 160 11 2 3" xfId="32720"/>
    <cellStyle name="Normal 160 11 3" xfId="15176"/>
    <cellStyle name="Normal 160 11 3 2" xfId="38585"/>
    <cellStyle name="Normal 160 11 4" xfId="26890"/>
    <cellStyle name="Normal 160 12" xfId="4689"/>
    <cellStyle name="Normal 160 12 2" xfId="10557"/>
    <cellStyle name="Normal 160 12 2 2" xfId="22286"/>
    <cellStyle name="Normal 160 12 2 2 2" xfId="45695"/>
    <cellStyle name="Normal 160 12 2 3" xfId="33996"/>
    <cellStyle name="Normal 160 12 3" xfId="16452"/>
    <cellStyle name="Normal 160 12 3 2" xfId="39861"/>
    <cellStyle name="Normal 160 12 4" xfId="28166"/>
    <cellStyle name="Normal 160 13" xfId="5846"/>
    <cellStyle name="Normal 160 13 2" xfId="11714"/>
    <cellStyle name="Normal 160 13 2 2" xfId="23443"/>
    <cellStyle name="Normal 160 13 2 2 2" xfId="46852"/>
    <cellStyle name="Normal 160 13 2 3" xfId="35153"/>
    <cellStyle name="Normal 160 13 3" xfId="17609"/>
    <cellStyle name="Normal 160 13 3 2" xfId="41018"/>
    <cellStyle name="Normal 160 13 4" xfId="29323"/>
    <cellStyle name="Normal 160 14" xfId="6996"/>
    <cellStyle name="Normal 160 14 2" xfId="12858"/>
    <cellStyle name="Normal 160 14 2 2" xfId="24587"/>
    <cellStyle name="Normal 160 14 2 2 2" xfId="47996"/>
    <cellStyle name="Normal 160 14 2 3" xfId="36297"/>
    <cellStyle name="Normal 160 14 3" xfId="18753"/>
    <cellStyle name="Normal 160 14 3 2" xfId="42162"/>
    <cellStyle name="Normal 160 14 4" xfId="30467"/>
    <cellStyle name="Normal 160 15" xfId="8083"/>
    <cellStyle name="Normal 160 15 2" xfId="19844"/>
    <cellStyle name="Normal 160 15 2 2" xfId="43253"/>
    <cellStyle name="Normal 160 15 3" xfId="31554"/>
    <cellStyle name="Normal 160 16" xfId="14013"/>
    <cellStyle name="Normal 160 16 2" xfId="37422"/>
    <cellStyle name="Normal 160 17" xfId="25727"/>
    <cellStyle name="Normal 160 2" xfId="2319"/>
    <cellStyle name="Normal 160 2 2" xfId="3596"/>
    <cellStyle name="Normal 160 2 2 2" xfId="9464"/>
    <cellStyle name="Normal 160 2 2 2 2" xfId="21193"/>
    <cellStyle name="Normal 160 2 2 2 2 2" xfId="44602"/>
    <cellStyle name="Normal 160 2 2 2 3" xfId="32903"/>
    <cellStyle name="Normal 160 2 2 3" xfId="15359"/>
    <cellStyle name="Normal 160 2 2 3 2" xfId="38768"/>
    <cellStyle name="Normal 160 2 2 4" xfId="27073"/>
    <cellStyle name="Normal 160 2 3" xfId="4815"/>
    <cellStyle name="Normal 160 2 3 2" xfId="10683"/>
    <cellStyle name="Normal 160 2 3 2 2" xfId="22412"/>
    <cellStyle name="Normal 160 2 3 2 2 2" xfId="45821"/>
    <cellStyle name="Normal 160 2 3 2 3" xfId="34122"/>
    <cellStyle name="Normal 160 2 3 3" xfId="16578"/>
    <cellStyle name="Normal 160 2 3 3 2" xfId="39987"/>
    <cellStyle name="Normal 160 2 3 4" xfId="28292"/>
    <cellStyle name="Normal 160 2 4" xfId="5978"/>
    <cellStyle name="Normal 160 2 4 2" xfId="11846"/>
    <cellStyle name="Normal 160 2 4 2 2" xfId="23575"/>
    <cellStyle name="Normal 160 2 4 2 2 2" xfId="46984"/>
    <cellStyle name="Normal 160 2 4 2 3" xfId="35285"/>
    <cellStyle name="Normal 160 2 4 3" xfId="17741"/>
    <cellStyle name="Normal 160 2 4 3 2" xfId="41150"/>
    <cellStyle name="Normal 160 2 4 4" xfId="29455"/>
    <cellStyle name="Normal 160 2 5" xfId="7105"/>
    <cellStyle name="Normal 160 2 5 2" xfId="12967"/>
    <cellStyle name="Normal 160 2 5 2 2" xfId="24696"/>
    <cellStyle name="Normal 160 2 5 2 2 2" xfId="48105"/>
    <cellStyle name="Normal 160 2 5 2 3" xfId="36406"/>
    <cellStyle name="Normal 160 2 5 3" xfId="18862"/>
    <cellStyle name="Normal 160 2 5 3 2" xfId="42271"/>
    <cellStyle name="Normal 160 2 5 4" xfId="30576"/>
    <cellStyle name="Normal 160 2 6" xfId="8189"/>
    <cellStyle name="Normal 160 2 6 2" xfId="19950"/>
    <cellStyle name="Normal 160 2 6 2 2" xfId="43359"/>
    <cellStyle name="Normal 160 2 6 3" xfId="31660"/>
    <cellStyle name="Normal 160 2 7" xfId="14116"/>
    <cellStyle name="Normal 160 2 7 2" xfId="37525"/>
    <cellStyle name="Normal 160 2 8" xfId="25830"/>
    <cellStyle name="Normal 160 3" xfId="2401"/>
    <cellStyle name="Normal 160 3 2" xfId="3670"/>
    <cellStyle name="Normal 160 3 2 2" xfId="9538"/>
    <cellStyle name="Normal 160 3 2 2 2" xfId="21267"/>
    <cellStyle name="Normal 160 3 2 2 2 2" xfId="44676"/>
    <cellStyle name="Normal 160 3 2 2 3" xfId="32977"/>
    <cellStyle name="Normal 160 3 2 3" xfId="15433"/>
    <cellStyle name="Normal 160 3 2 3 2" xfId="38842"/>
    <cellStyle name="Normal 160 3 2 4" xfId="27147"/>
    <cellStyle name="Normal 160 3 3" xfId="4889"/>
    <cellStyle name="Normal 160 3 3 2" xfId="10757"/>
    <cellStyle name="Normal 160 3 3 2 2" xfId="22486"/>
    <cellStyle name="Normal 160 3 3 2 2 2" xfId="45895"/>
    <cellStyle name="Normal 160 3 3 2 3" xfId="34196"/>
    <cellStyle name="Normal 160 3 3 3" xfId="16652"/>
    <cellStyle name="Normal 160 3 3 3 2" xfId="40061"/>
    <cellStyle name="Normal 160 3 3 4" xfId="28366"/>
    <cellStyle name="Normal 160 3 4" xfId="6053"/>
    <cellStyle name="Normal 160 3 4 2" xfId="11921"/>
    <cellStyle name="Normal 160 3 4 2 2" xfId="23650"/>
    <cellStyle name="Normal 160 3 4 2 2 2" xfId="47059"/>
    <cellStyle name="Normal 160 3 4 2 3" xfId="35360"/>
    <cellStyle name="Normal 160 3 4 3" xfId="17816"/>
    <cellStyle name="Normal 160 3 4 3 2" xfId="41225"/>
    <cellStyle name="Normal 160 3 4 4" xfId="29530"/>
    <cellStyle name="Normal 160 3 5" xfId="7179"/>
    <cellStyle name="Normal 160 3 5 2" xfId="13041"/>
    <cellStyle name="Normal 160 3 5 2 2" xfId="24770"/>
    <cellStyle name="Normal 160 3 5 2 2 2" xfId="48179"/>
    <cellStyle name="Normal 160 3 5 2 3" xfId="36480"/>
    <cellStyle name="Normal 160 3 5 3" xfId="18936"/>
    <cellStyle name="Normal 160 3 5 3 2" xfId="42345"/>
    <cellStyle name="Normal 160 3 5 4" xfId="30650"/>
    <cellStyle name="Normal 160 3 6" xfId="8263"/>
    <cellStyle name="Normal 160 3 6 2" xfId="20024"/>
    <cellStyle name="Normal 160 3 6 2 2" xfId="43433"/>
    <cellStyle name="Normal 160 3 6 3" xfId="31734"/>
    <cellStyle name="Normal 160 3 7" xfId="14190"/>
    <cellStyle name="Normal 160 3 7 2" xfId="37599"/>
    <cellStyle name="Normal 160 3 8" xfId="25904"/>
    <cellStyle name="Normal 160 4" xfId="2559"/>
    <cellStyle name="Normal 160 4 2" xfId="3828"/>
    <cellStyle name="Normal 160 4 2 2" xfId="9696"/>
    <cellStyle name="Normal 160 4 2 2 2" xfId="21425"/>
    <cellStyle name="Normal 160 4 2 2 2 2" xfId="44834"/>
    <cellStyle name="Normal 160 4 2 2 3" xfId="33135"/>
    <cellStyle name="Normal 160 4 2 3" xfId="15591"/>
    <cellStyle name="Normal 160 4 2 3 2" xfId="39000"/>
    <cellStyle name="Normal 160 4 2 4" xfId="27305"/>
    <cellStyle name="Normal 160 4 3" xfId="5047"/>
    <cellStyle name="Normal 160 4 3 2" xfId="10915"/>
    <cellStyle name="Normal 160 4 3 2 2" xfId="22644"/>
    <cellStyle name="Normal 160 4 3 2 2 2" xfId="46053"/>
    <cellStyle name="Normal 160 4 3 2 3" xfId="34354"/>
    <cellStyle name="Normal 160 4 3 3" xfId="16810"/>
    <cellStyle name="Normal 160 4 3 3 2" xfId="40219"/>
    <cellStyle name="Normal 160 4 3 4" xfId="28524"/>
    <cellStyle name="Normal 160 4 4" xfId="6211"/>
    <cellStyle name="Normal 160 4 4 2" xfId="12079"/>
    <cellStyle name="Normal 160 4 4 2 2" xfId="23808"/>
    <cellStyle name="Normal 160 4 4 2 2 2" xfId="47217"/>
    <cellStyle name="Normal 160 4 4 2 3" xfId="35518"/>
    <cellStyle name="Normal 160 4 4 3" xfId="17974"/>
    <cellStyle name="Normal 160 4 4 3 2" xfId="41383"/>
    <cellStyle name="Normal 160 4 4 4" xfId="29688"/>
    <cellStyle name="Normal 160 4 5" xfId="7337"/>
    <cellStyle name="Normal 160 4 5 2" xfId="13199"/>
    <cellStyle name="Normal 160 4 5 2 2" xfId="24928"/>
    <cellStyle name="Normal 160 4 5 2 2 2" xfId="48337"/>
    <cellStyle name="Normal 160 4 5 2 3" xfId="36638"/>
    <cellStyle name="Normal 160 4 5 3" xfId="19094"/>
    <cellStyle name="Normal 160 4 5 3 2" xfId="42503"/>
    <cellStyle name="Normal 160 4 5 4" xfId="30808"/>
    <cellStyle name="Normal 160 4 6" xfId="8421"/>
    <cellStyle name="Normal 160 4 6 2" xfId="20182"/>
    <cellStyle name="Normal 160 4 6 2 2" xfId="43591"/>
    <cellStyle name="Normal 160 4 6 3" xfId="31892"/>
    <cellStyle name="Normal 160 4 7" xfId="14348"/>
    <cellStyle name="Normal 160 4 7 2" xfId="37757"/>
    <cellStyle name="Normal 160 4 8" xfId="26062"/>
    <cellStyle name="Normal 160 5" xfId="2729"/>
    <cellStyle name="Normal 160 5 2" xfId="3998"/>
    <cellStyle name="Normal 160 5 2 2" xfId="9866"/>
    <cellStyle name="Normal 160 5 2 2 2" xfId="21595"/>
    <cellStyle name="Normal 160 5 2 2 2 2" xfId="45004"/>
    <cellStyle name="Normal 160 5 2 2 3" xfId="33305"/>
    <cellStyle name="Normal 160 5 2 3" xfId="15761"/>
    <cellStyle name="Normal 160 5 2 3 2" xfId="39170"/>
    <cellStyle name="Normal 160 5 2 4" xfId="27475"/>
    <cellStyle name="Normal 160 5 3" xfId="5217"/>
    <cellStyle name="Normal 160 5 3 2" xfId="11085"/>
    <cellStyle name="Normal 160 5 3 2 2" xfId="22814"/>
    <cellStyle name="Normal 160 5 3 2 2 2" xfId="46223"/>
    <cellStyle name="Normal 160 5 3 2 3" xfId="34524"/>
    <cellStyle name="Normal 160 5 3 3" xfId="16980"/>
    <cellStyle name="Normal 160 5 3 3 2" xfId="40389"/>
    <cellStyle name="Normal 160 5 3 4" xfId="28694"/>
    <cellStyle name="Normal 160 5 4" xfId="6381"/>
    <cellStyle name="Normal 160 5 4 2" xfId="12249"/>
    <cellStyle name="Normal 160 5 4 2 2" xfId="23978"/>
    <cellStyle name="Normal 160 5 4 2 2 2" xfId="47387"/>
    <cellStyle name="Normal 160 5 4 2 3" xfId="35688"/>
    <cellStyle name="Normal 160 5 4 3" xfId="18144"/>
    <cellStyle name="Normal 160 5 4 3 2" xfId="41553"/>
    <cellStyle name="Normal 160 5 4 4" xfId="29858"/>
    <cellStyle name="Normal 160 5 5" xfId="7507"/>
    <cellStyle name="Normal 160 5 5 2" xfId="13369"/>
    <cellStyle name="Normal 160 5 5 2 2" xfId="25098"/>
    <cellStyle name="Normal 160 5 5 2 2 2" xfId="48507"/>
    <cellStyle name="Normal 160 5 5 2 3" xfId="36808"/>
    <cellStyle name="Normal 160 5 5 3" xfId="19264"/>
    <cellStyle name="Normal 160 5 5 3 2" xfId="42673"/>
    <cellStyle name="Normal 160 5 5 4" xfId="30978"/>
    <cellStyle name="Normal 160 5 6" xfId="8591"/>
    <cellStyle name="Normal 160 5 6 2" xfId="20352"/>
    <cellStyle name="Normal 160 5 6 2 2" xfId="43761"/>
    <cellStyle name="Normal 160 5 6 3" xfId="32062"/>
    <cellStyle name="Normal 160 5 7" xfId="14518"/>
    <cellStyle name="Normal 160 5 7 2" xfId="37927"/>
    <cellStyle name="Normal 160 5 8" xfId="26232"/>
    <cellStyle name="Normal 160 6" xfId="2819"/>
    <cellStyle name="Normal 160 6 2" xfId="4088"/>
    <cellStyle name="Normal 160 6 2 2" xfId="9956"/>
    <cellStyle name="Normal 160 6 2 2 2" xfId="21685"/>
    <cellStyle name="Normal 160 6 2 2 2 2" xfId="45094"/>
    <cellStyle name="Normal 160 6 2 2 3" xfId="33395"/>
    <cellStyle name="Normal 160 6 2 3" xfId="15851"/>
    <cellStyle name="Normal 160 6 2 3 2" xfId="39260"/>
    <cellStyle name="Normal 160 6 2 4" xfId="27565"/>
    <cellStyle name="Normal 160 6 3" xfId="5307"/>
    <cellStyle name="Normal 160 6 3 2" xfId="11175"/>
    <cellStyle name="Normal 160 6 3 2 2" xfId="22904"/>
    <cellStyle name="Normal 160 6 3 2 2 2" xfId="46313"/>
    <cellStyle name="Normal 160 6 3 2 3" xfId="34614"/>
    <cellStyle name="Normal 160 6 3 3" xfId="17070"/>
    <cellStyle name="Normal 160 6 3 3 2" xfId="40479"/>
    <cellStyle name="Normal 160 6 3 4" xfId="28784"/>
    <cellStyle name="Normal 160 6 4" xfId="6471"/>
    <cellStyle name="Normal 160 6 4 2" xfId="12339"/>
    <cellStyle name="Normal 160 6 4 2 2" xfId="24068"/>
    <cellStyle name="Normal 160 6 4 2 2 2" xfId="47477"/>
    <cellStyle name="Normal 160 6 4 2 3" xfId="35778"/>
    <cellStyle name="Normal 160 6 4 3" xfId="18234"/>
    <cellStyle name="Normal 160 6 4 3 2" xfId="41643"/>
    <cellStyle name="Normal 160 6 4 4" xfId="29948"/>
    <cellStyle name="Normal 160 6 5" xfId="7597"/>
    <cellStyle name="Normal 160 6 5 2" xfId="13459"/>
    <cellStyle name="Normal 160 6 5 2 2" xfId="25188"/>
    <cellStyle name="Normal 160 6 5 2 2 2" xfId="48597"/>
    <cellStyle name="Normal 160 6 5 2 3" xfId="36898"/>
    <cellStyle name="Normal 160 6 5 3" xfId="19354"/>
    <cellStyle name="Normal 160 6 5 3 2" xfId="42763"/>
    <cellStyle name="Normal 160 6 5 4" xfId="31068"/>
    <cellStyle name="Normal 160 6 6" xfId="8681"/>
    <cellStyle name="Normal 160 6 6 2" xfId="20442"/>
    <cellStyle name="Normal 160 6 6 2 2" xfId="43851"/>
    <cellStyle name="Normal 160 6 6 3" xfId="32152"/>
    <cellStyle name="Normal 160 6 7" xfId="14608"/>
    <cellStyle name="Normal 160 6 7 2" xfId="38017"/>
    <cellStyle name="Normal 160 6 8" xfId="26322"/>
    <cellStyle name="Normal 160 7" xfId="2910"/>
    <cellStyle name="Normal 160 7 2" xfId="4178"/>
    <cellStyle name="Normal 160 7 2 2" xfId="10046"/>
    <cellStyle name="Normal 160 7 2 2 2" xfId="21775"/>
    <cellStyle name="Normal 160 7 2 2 2 2" xfId="45184"/>
    <cellStyle name="Normal 160 7 2 2 3" xfId="33485"/>
    <cellStyle name="Normal 160 7 2 3" xfId="15941"/>
    <cellStyle name="Normal 160 7 2 3 2" xfId="39350"/>
    <cellStyle name="Normal 160 7 2 4" xfId="27655"/>
    <cellStyle name="Normal 160 7 3" xfId="5397"/>
    <cellStyle name="Normal 160 7 3 2" xfId="11265"/>
    <cellStyle name="Normal 160 7 3 2 2" xfId="22994"/>
    <cellStyle name="Normal 160 7 3 2 2 2" xfId="46403"/>
    <cellStyle name="Normal 160 7 3 2 3" xfId="34704"/>
    <cellStyle name="Normal 160 7 3 3" xfId="17160"/>
    <cellStyle name="Normal 160 7 3 3 2" xfId="40569"/>
    <cellStyle name="Normal 160 7 3 4" xfId="28874"/>
    <cellStyle name="Normal 160 7 4" xfId="6561"/>
    <cellStyle name="Normal 160 7 4 2" xfId="12429"/>
    <cellStyle name="Normal 160 7 4 2 2" xfId="24158"/>
    <cellStyle name="Normal 160 7 4 2 2 2" xfId="47567"/>
    <cellStyle name="Normal 160 7 4 2 3" xfId="35868"/>
    <cellStyle name="Normal 160 7 4 3" xfId="18324"/>
    <cellStyle name="Normal 160 7 4 3 2" xfId="41733"/>
    <cellStyle name="Normal 160 7 4 4" xfId="30038"/>
    <cellStyle name="Normal 160 7 5" xfId="7687"/>
    <cellStyle name="Normal 160 7 5 2" xfId="13549"/>
    <cellStyle name="Normal 160 7 5 2 2" xfId="25278"/>
    <cellStyle name="Normal 160 7 5 2 2 2" xfId="48687"/>
    <cellStyle name="Normal 160 7 5 2 3" xfId="36988"/>
    <cellStyle name="Normal 160 7 5 3" xfId="19444"/>
    <cellStyle name="Normal 160 7 5 3 2" xfId="42853"/>
    <cellStyle name="Normal 160 7 5 4" xfId="31158"/>
    <cellStyle name="Normal 160 7 6" xfId="8771"/>
    <cellStyle name="Normal 160 7 6 2" xfId="20532"/>
    <cellStyle name="Normal 160 7 6 2 2" xfId="43941"/>
    <cellStyle name="Normal 160 7 6 3" xfId="32242"/>
    <cellStyle name="Normal 160 7 7" xfId="14698"/>
    <cellStyle name="Normal 160 7 7 2" xfId="38107"/>
    <cellStyle name="Normal 160 7 8" xfId="26412"/>
    <cellStyle name="Normal 160 8" xfId="3011"/>
    <cellStyle name="Normal 160 8 2" xfId="4276"/>
    <cellStyle name="Normal 160 8 2 2" xfId="10144"/>
    <cellStyle name="Normal 160 8 2 2 2" xfId="21873"/>
    <cellStyle name="Normal 160 8 2 2 2 2" xfId="45282"/>
    <cellStyle name="Normal 160 8 2 2 3" xfId="33583"/>
    <cellStyle name="Normal 160 8 2 3" xfId="16039"/>
    <cellStyle name="Normal 160 8 2 3 2" xfId="39448"/>
    <cellStyle name="Normal 160 8 2 4" xfId="27753"/>
    <cellStyle name="Normal 160 8 3" xfId="5493"/>
    <cellStyle name="Normal 160 8 3 2" xfId="11361"/>
    <cellStyle name="Normal 160 8 3 2 2" xfId="23090"/>
    <cellStyle name="Normal 160 8 3 2 2 2" xfId="46499"/>
    <cellStyle name="Normal 160 8 3 2 3" xfId="34800"/>
    <cellStyle name="Normal 160 8 3 3" xfId="17256"/>
    <cellStyle name="Normal 160 8 3 3 2" xfId="40665"/>
    <cellStyle name="Normal 160 8 3 4" xfId="28970"/>
    <cellStyle name="Normal 160 8 4" xfId="6657"/>
    <cellStyle name="Normal 160 8 4 2" xfId="12525"/>
    <cellStyle name="Normal 160 8 4 2 2" xfId="24254"/>
    <cellStyle name="Normal 160 8 4 2 2 2" xfId="47663"/>
    <cellStyle name="Normal 160 8 4 2 3" xfId="35964"/>
    <cellStyle name="Normal 160 8 4 3" xfId="18420"/>
    <cellStyle name="Normal 160 8 4 3 2" xfId="41829"/>
    <cellStyle name="Normal 160 8 4 4" xfId="30134"/>
    <cellStyle name="Normal 160 8 5" xfId="7783"/>
    <cellStyle name="Normal 160 8 5 2" xfId="13645"/>
    <cellStyle name="Normal 160 8 5 2 2" xfId="25374"/>
    <cellStyle name="Normal 160 8 5 2 2 2" xfId="48783"/>
    <cellStyle name="Normal 160 8 5 2 3" xfId="37084"/>
    <cellStyle name="Normal 160 8 5 3" xfId="19540"/>
    <cellStyle name="Normal 160 8 5 3 2" xfId="42949"/>
    <cellStyle name="Normal 160 8 5 4" xfId="31254"/>
    <cellStyle name="Normal 160 8 6" xfId="8867"/>
    <cellStyle name="Normal 160 8 6 2" xfId="20628"/>
    <cellStyle name="Normal 160 8 6 2 2" xfId="44037"/>
    <cellStyle name="Normal 160 8 6 3" xfId="32338"/>
    <cellStyle name="Normal 160 8 7" xfId="14794"/>
    <cellStyle name="Normal 160 8 7 2" xfId="38203"/>
    <cellStyle name="Normal 160 8 8" xfId="26508"/>
    <cellStyle name="Normal 160 9" xfId="3124"/>
    <cellStyle name="Normal 160 9 2" xfId="4389"/>
    <cellStyle name="Normal 160 9 2 2" xfId="10257"/>
    <cellStyle name="Normal 160 9 2 2 2" xfId="21986"/>
    <cellStyle name="Normal 160 9 2 2 2 2" xfId="45395"/>
    <cellStyle name="Normal 160 9 2 2 3" xfId="33696"/>
    <cellStyle name="Normal 160 9 2 3" xfId="16152"/>
    <cellStyle name="Normal 160 9 2 3 2" xfId="39561"/>
    <cellStyle name="Normal 160 9 2 4" xfId="27866"/>
    <cellStyle name="Normal 160 9 3" xfId="5606"/>
    <cellStyle name="Normal 160 9 3 2" xfId="11474"/>
    <cellStyle name="Normal 160 9 3 2 2" xfId="23203"/>
    <cellStyle name="Normal 160 9 3 2 2 2" xfId="46612"/>
    <cellStyle name="Normal 160 9 3 2 3" xfId="34913"/>
    <cellStyle name="Normal 160 9 3 3" xfId="17369"/>
    <cellStyle name="Normal 160 9 3 3 2" xfId="40778"/>
    <cellStyle name="Normal 160 9 3 4" xfId="29083"/>
    <cellStyle name="Normal 160 9 4" xfId="6770"/>
    <cellStyle name="Normal 160 9 4 2" xfId="12638"/>
    <cellStyle name="Normal 160 9 4 2 2" xfId="24367"/>
    <cellStyle name="Normal 160 9 4 2 2 2" xfId="47776"/>
    <cellStyle name="Normal 160 9 4 2 3" xfId="36077"/>
    <cellStyle name="Normal 160 9 4 3" xfId="18533"/>
    <cellStyle name="Normal 160 9 4 3 2" xfId="41942"/>
    <cellStyle name="Normal 160 9 4 4" xfId="30247"/>
    <cellStyle name="Normal 160 9 5" xfId="7896"/>
    <cellStyle name="Normal 160 9 5 2" xfId="13758"/>
    <cellStyle name="Normal 160 9 5 2 2" xfId="25487"/>
    <cellStyle name="Normal 160 9 5 2 2 2" xfId="48896"/>
    <cellStyle name="Normal 160 9 5 2 3" xfId="37197"/>
    <cellStyle name="Normal 160 9 5 3" xfId="19653"/>
    <cellStyle name="Normal 160 9 5 3 2" xfId="43062"/>
    <cellStyle name="Normal 160 9 5 4" xfId="31367"/>
    <cellStyle name="Normal 160 9 6" xfId="8980"/>
    <cellStyle name="Normal 160 9 6 2" xfId="20741"/>
    <cellStyle name="Normal 160 9 6 2 2" xfId="44150"/>
    <cellStyle name="Normal 160 9 6 3" xfId="32451"/>
    <cellStyle name="Normal 160 9 7" xfId="14907"/>
    <cellStyle name="Normal 160 9 7 2" xfId="38316"/>
    <cellStyle name="Normal 160 9 8" xfId="26621"/>
    <cellStyle name="Normal 161" xfId="1391"/>
    <cellStyle name="Normal 161 10" xfId="3222"/>
    <cellStyle name="Normal 161 10 2" xfId="4487"/>
    <cellStyle name="Normal 161 10 2 2" xfId="10355"/>
    <cellStyle name="Normal 161 10 2 2 2" xfId="22084"/>
    <cellStyle name="Normal 161 10 2 2 2 2" xfId="45493"/>
    <cellStyle name="Normal 161 10 2 2 3" xfId="33794"/>
    <cellStyle name="Normal 161 10 2 3" xfId="16250"/>
    <cellStyle name="Normal 161 10 2 3 2" xfId="39659"/>
    <cellStyle name="Normal 161 10 2 4" xfId="27964"/>
    <cellStyle name="Normal 161 10 3" xfId="5704"/>
    <cellStyle name="Normal 161 10 3 2" xfId="11572"/>
    <cellStyle name="Normal 161 10 3 2 2" xfId="23301"/>
    <cellStyle name="Normal 161 10 3 2 2 2" xfId="46710"/>
    <cellStyle name="Normal 161 10 3 2 3" xfId="35011"/>
    <cellStyle name="Normal 161 10 3 3" xfId="17467"/>
    <cellStyle name="Normal 161 10 3 3 2" xfId="40876"/>
    <cellStyle name="Normal 161 10 3 4" xfId="29181"/>
    <cellStyle name="Normal 161 10 4" xfId="6868"/>
    <cellStyle name="Normal 161 10 4 2" xfId="12736"/>
    <cellStyle name="Normal 161 10 4 2 2" xfId="24465"/>
    <cellStyle name="Normal 161 10 4 2 2 2" xfId="47874"/>
    <cellStyle name="Normal 161 10 4 2 3" xfId="36175"/>
    <cellStyle name="Normal 161 10 4 3" xfId="18631"/>
    <cellStyle name="Normal 161 10 4 3 2" xfId="42040"/>
    <cellStyle name="Normal 161 10 4 4" xfId="30345"/>
    <cellStyle name="Normal 161 10 5" xfId="7994"/>
    <cellStyle name="Normal 161 10 5 2" xfId="13856"/>
    <cellStyle name="Normal 161 10 5 2 2" xfId="25585"/>
    <cellStyle name="Normal 161 10 5 2 2 2" xfId="48994"/>
    <cellStyle name="Normal 161 10 5 2 3" xfId="37295"/>
    <cellStyle name="Normal 161 10 5 3" xfId="19751"/>
    <cellStyle name="Normal 161 10 5 3 2" xfId="43160"/>
    <cellStyle name="Normal 161 10 5 4" xfId="31465"/>
    <cellStyle name="Normal 161 10 6" xfId="9078"/>
    <cellStyle name="Normal 161 10 6 2" xfId="20839"/>
    <cellStyle name="Normal 161 10 6 2 2" xfId="44248"/>
    <cellStyle name="Normal 161 10 6 3" xfId="32549"/>
    <cellStyle name="Normal 161 10 7" xfId="15005"/>
    <cellStyle name="Normal 161 10 7 2" xfId="38414"/>
    <cellStyle name="Normal 161 10 8" xfId="26719"/>
    <cellStyle name="Normal 161 11" xfId="3397"/>
    <cellStyle name="Normal 161 11 2" xfId="9280"/>
    <cellStyle name="Normal 161 11 2 2" xfId="21011"/>
    <cellStyle name="Normal 161 11 2 2 2" xfId="44420"/>
    <cellStyle name="Normal 161 11 2 3" xfId="32721"/>
    <cellStyle name="Normal 161 11 3" xfId="15177"/>
    <cellStyle name="Normal 161 11 3 2" xfId="38586"/>
    <cellStyle name="Normal 161 11 4" xfId="26891"/>
    <cellStyle name="Normal 161 12" xfId="4690"/>
    <cellStyle name="Normal 161 12 2" xfId="10558"/>
    <cellStyle name="Normal 161 12 2 2" xfId="22287"/>
    <cellStyle name="Normal 161 12 2 2 2" xfId="45696"/>
    <cellStyle name="Normal 161 12 2 3" xfId="33997"/>
    <cellStyle name="Normal 161 12 3" xfId="16453"/>
    <cellStyle name="Normal 161 12 3 2" xfId="39862"/>
    <cellStyle name="Normal 161 12 4" xfId="28167"/>
    <cellStyle name="Normal 161 13" xfId="5847"/>
    <cellStyle name="Normal 161 13 2" xfId="11715"/>
    <cellStyle name="Normal 161 13 2 2" xfId="23444"/>
    <cellStyle name="Normal 161 13 2 2 2" xfId="46853"/>
    <cellStyle name="Normal 161 13 2 3" xfId="35154"/>
    <cellStyle name="Normal 161 13 3" xfId="17610"/>
    <cellStyle name="Normal 161 13 3 2" xfId="41019"/>
    <cellStyle name="Normal 161 13 4" xfId="29324"/>
    <cellStyle name="Normal 161 14" xfId="6997"/>
    <cellStyle name="Normal 161 14 2" xfId="12859"/>
    <cellStyle name="Normal 161 14 2 2" xfId="24588"/>
    <cellStyle name="Normal 161 14 2 2 2" xfId="47997"/>
    <cellStyle name="Normal 161 14 2 3" xfId="36298"/>
    <cellStyle name="Normal 161 14 3" xfId="18754"/>
    <cellStyle name="Normal 161 14 3 2" xfId="42163"/>
    <cellStyle name="Normal 161 14 4" xfId="30468"/>
    <cellStyle name="Normal 161 15" xfId="8084"/>
    <cellStyle name="Normal 161 15 2" xfId="19845"/>
    <cellStyle name="Normal 161 15 2 2" xfId="43254"/>
    <cellStyle name="Normal 161 15 3" xfId="31555"/>
    <cellStyle name="Normal 161 16" xfId="14014"/>
    <cellStyle name="Normal 161 16 2" xfId="37423"/>
    <cellStyle name="Normal 161 17" xfId="25728"/>
    <cellStyle name="Normal 161 2" xfId="2320"/>
    <cellStyle name="Normal 161 2 2" xfId="3597"/>
    <cellStyle name="Normal 161 2 2 2" xfId="9465"/>
    <cellStyle name="Normal 161 2 2 2 2" xfId="21194"/>
    <cellStyle name="Normal 161 2 2 2 2 2" xfId="44603"/>
    <cellStyle name="Normal 161 2 2 2 3" xfId="32904"/>
    <cellStyle name="Normal 161 2 2 3" xfId="15360"/>
    <cellStyle name="Normal 161 2 2 3 2" xfId="38769"/>
    <cellStyle name="Normal 161 2 2 4" xfId="27074"/>
    <cellStyle name="Normal 161 2 3" xfId="4816"/>
    <cellStyle name="Normal 161 2 3 2" xfId="10684"/>
    <cellStyle name="Normal 161 2 3 2 2" xfId="22413"/>
    <cellStyle name="Normal 161 2 3 2 2 2" xfId="45822"/>
    <cellStyle name="Normal 161 2 3 2 3" xfId="34123"/>
    <cellStyle name="Normal 161 2 3 3" xfId="16579"/>
    <cellStyle name="Normal 161 2 3 3 2" xfId="39988"/>
    <cellStyle name="Normal 161 2 3 4" xfId="28293"/>
    <cellStyle name="Normal 161 2 4" xfId="5979"/>
    <cellStyle name="Normal 161 2 4 2" xfId="11847"/>
    <cellStyle name="Normal 161 2 4 2 2" xfId="23576"/>
    <cellStyle name="Normal 161 2 4 2 2 2" xfId="46985"/>
    <cellStyle name="Normal 161 2 4 2 3" xfId="35286"/>
    <cellStyle name="Normal 161 2 4 3" xfId="17742"/>
    <cellStyle name="Normal 161 2 4 3 2" xfId="41151"/>
    <cellStyle name="Normal 161 2 4 4" xfId="29456"/>
    <cellStyle name="Normal 161 2 5" xfId="7106"/>
    <cellStyle name="Normal 161 2 5 2" xfId="12968"/>
    <cellStyle name="Normal 161 2 5 2 2" xfId="24697"/>
    <cellStyle name="Normal 161 2 5 2 2 2" xfId="48106"/>
    <cellStyle name="Normal 161 2 5 2 3" xfId="36407"/>
    <cellStyle name="Normal 161 2 5 3" xfId="18863"/>
    <cellStyle name="Normal 161 2 5 3 2" xfId="42272"/>
    <cellStyle name="Normal 161 2 5 4" xfId="30577"/>
    <cellStyle name="Normal 161 2 6" xfId="8190"/>
    <cellStyle name="Normal 161 2 6 2" xfId="19951"/>
    <cellStyle name="Normal 161 2 6 2 2" xfId="43360"/>
    <cellStyle name="Normal 161 2 6 3" xfId="31661"/>
    <cellStyle name="Normal 161 2 7" xfId="14117"/>
    <cellStyle name="Normal 161 2 7 2" xfId="37526"/>
    <cellStyle name="Normal 161 2 8" xfId="25831"/>
    <cellStyle name="Normal 161 3" xfId="2402"/>
    <cellStyle name="Normal 161 3 2" xfId="3671"/>
    <cellStyle name="Normal 161 3 2 2" xfId="9539"/>
    <cellStyle name="Normal 161 3 2 2 2" xfId="21268"/>
    <cellStyle name="Normal 161 3 2 2 2 2" xfId="44677"/>
    <cellStyle name="Normal 161 3 2 2 3" xfId="32978"/>
    <cellStyle name="Normal 161 3 2 3" xfId="15434"/>
    <cellStyle name="Normal 161 3 2 3 2" xfId="38843"/>
    <cellStyle name="Normal 161 3 2 4" xfId="27148"/>
    <cellStyle name="Normal 161 3 3" xfId="4890"/>
    <cellStyle name="Normal 161 3 3 2" xfId="10758"/>
    <cellStyle name="Normal 161 3 3 2 2" xfId="22487"/>
    <cellStyle name="Normal 161 3 3 2 2 2" xfId="45896"/>
    <cellStyle name="Normal 161 3 3 2 3" xfId="34197"/>
    <cellStyle name="Normal 161 3 3 3" xfId="16653"/>
    <cellStyle name="Normal 161 3 3 3 2" xfId="40062"/>
    <cellStyle name="Normal 161 3 3 4" xfId="28367"/>
    <cellStyle name="Normal 161 3 4" xfId="6054"/>
    <cellStyle name="Normal 161 3 4 2" xfId="11922"/>
    <cellStyle name="Normal 161 3 4 2 2" xfId="23651"/>
    <cellStyle name="Normal 161 3 4 2 2 2" xfId="47060"/>
    <cellStyle name="Normal 161 3 4 2 3" xfId="35361"/>
    <cellStyle name="Normal 161 3 4 3" xfId="17817"/>
    <cellStyle name="Normal 161 3 4 3 2" xfId="41226"/>
    <cellStyle name="Normal 161 3 4 4" xfId="29531"/>
    <cellStyle name="Normal 161 3 5" xfId="7180"/>
    <cellStyle name="Normal 161 3 5 2" xfId="13042"/>
    <cellStyle name="Normal 161 3 5 2 2" xfId="24771"/>
    <cellStyle name="Normal 161 3 5 2 2 2" xfId="48180"/>
    <cellStyle name="Normal 161 3 5 2 3" xfId="36481"/>
    <cellStyle name="Normal 161 3 5 3" xfId="18937"/>
    <cellStyle name="Normal 161 3 5 3 2" xfId="42346"/>
    <cellStyle name="Normal 161 3 5 4" xfId="30651"/>
    <cellStyle name="Normal 161 3 6" xfId="8264"/>
    <cellStyle name="Normal 161 3 6 2" xfId="20025"/>
    <cellStyle name="Normal 161 3 6 2 2" xfId="43434"/>
    <cellStyle name="Normal 161 3 6 3" xfId="31735"/>
    <cellStyle name="Normal 161 3 7" xfId="14191"/>
    <cellStyle name="Normal 161 3 7 2" xfId="37600"/>
    <cellStyle name="Normal 161 3 8" xfId="25905"/>
    <cellStyle name="Normal 161 4" xfId="2560"/>
    <cellStyle name="Normal 161 4 2" xfId="3829"/>
    <cellStyle name="Normal 161 4 2 2" xfId="9697"/>
    <cellStyle name="Normal 161 4 2 2 2" xfId="21426"/>
    <cellStyle name="Normal 161 4 2 2 2 2" xfId="44835"/>
    <cellStyle name="Normal 161 4 2 2 3" xfId="33136"/>
    <cellStyle name="Normal 161 4 2 3" xfId="15592"/>
    <cellStyle name="Normal 161 4 2 3 2" xfId="39001"/>
    <cellStyle name="Normal 161 4 2 4" xfId="27306"/>
    <cellStyle name="Normal 161 4 3" xfId="5048"/>
    <cellStyle name="Normal 161 4 3 2" xfId="10916"/>
    <cellStyle name="Normal 161 4 3 2 2" xfId="22645"/>
    <cellStyle name="Normal 161 4 3 2 2 2" xfId="46054"/>
    <cellStyle name="Normal 161 4 3 2 3" xfId="34355"/>
    <cellStyle name="Normal 161 4 3 3" xfId="16811"/>
    <cellStyle name="Normal 161 4 3 3 2" xfId="40220"/>
    <cellStyle name="Normal 161 4 3 4" xfId="28525"/>
    <cellStyle name="Normal 161 4 4" xfId="6212"/>
    <cellStyle name="Normal 161 4 4 2" xfId="12080"/>
    <cellStyle name="Normal 161 4 4 2 2" xfId="23809"/>
    <cellStyle name="Normal 161 4 4 2 2 2" xfId="47218"/>
    <cellStyle name="Normal 161 4 4 2 3" xfId="35519"/>
    <cellStyle name="Normal 161 4 4 3" xfId="17975"/>
    <cellStyle name="Normal 161 4 4 3 2" xfId="41384"/>
    <cellStyle name="Normal 161 4 4 4" xfId="29689"/>
    <cellStyle name="Normal 161 4 5" xfId="7338"/>
    <cellStyle name="Normal 161 4 5 2" xfId="13200"/>
    <cellStyle name="Normal 161 4 5 2 2" xfId="24929"/>
    <cellStyle name="Normal 161 4 5 2 2 2" xfId="48338"/>
    <cellStyle name="Normal 161 4 5 2 3" xfId="36639"/>
    <cellStyle name="Normal 161 4 5 3" xfId="19095"/>
    <cellStyle name="Normal 161 4 5 3 2" xfId="42504"/>
    <cellStyle name="Normal 161 4 5 4" xfId="30809"/>
    <cellStyle name="Normal 161 4 6" xfId="8422"/>
    <cellStyle name="Normal 161 4 6 2" xfId="20183"/>
    <cellStyle name="Normal 161 4 6 2 2" xfId="43592"/>
    <cellStyle name="Normal 161 4 6 3" xfId="31893"/>
    <cellStyle name="Normal 161 4 7" xfId="14349"/>
    <cellStyle name="Normal 161 4 7 2" xfId="37758"/>
    <cellStyle name="Normal 161 4 8" xfId="26063"/>
    <cellStyle name="Normal 161 5" xfId="2730"/>
    <cellStyle name="Normal 161 5 2" xfId="3999"/>
    <cellStyle name="Normal 161 5 2 2" xfId="9867"/>
    <cellStyle name="Normal 161 5 2 2 2" xfId="21596"/>
    <cellStyle name="Normal 161 5 2 2 2 2" xfId="45005"/>
    <cellStyle name="Normal 161 5 2 2 3" xfId="33306"/>
    <cellStyle name="Normal 161 5 2 3" xfId="15762"/>
    <cellStyle name="Normal 161 5 2 3 2" xfId="39171"/>
    <cellStyle name="Normal 161 5 2 4" xfId="27476"/>
    <cellStyle name="Normal 161 5 3" xfId="5218"/>
    <cellStyle name="Normal 161 5 3 2" xfId="11086"/>
    <cellStyle name="Normal 161 5 3 2 2" xfId="22815"/>
    <cellStyle name="Normal 161 5 3 2 2 2" xfId="46224"/>
    <cellStyle name="Normal 161 5 3 2 3" xfId="34525"/>
    <cellStyle name="Normal 161 5 3 3" xfId="16981"/>
    <cellStyle name="Normal 161 5 3 3 2" xfId="40390"/>
    <cellStyle name="Normal 161 5 3 4" xfId="28695"/>
    <cellStyle name="Normal 161 5 4" xfId="6382"/>
    <cellStyle name="Normal 161 5 4 2" xfId="12250"/>
    <cellStyle name="Normal 161 5 4 2 2" xfId="23979"/>
    <cellStyle name="Normal 161 5 4 2 2 2" xfId="47388"/>
    <cellStyle name="Normal 161 5 4 2 3" xfId="35689"/>
    <cellStyle name="Normal 161 5 4 3" xfId="18145"/>
    <cellStyle name="Normal 161 5 4 3 2" xfId="41554"/>
    <cellStyle name="Normal 161 5 4 4" xfId="29859"/>
    <cellStyle name="Normal 161 5 5" xfId="7508"/>
    <cellStyle name="Normal 161 5 5 2" xfId="13370"/>
    <cellStyle name="Normal 161 5 5 2 2" xfId="25099"/>
    <cellStyle name="Normal 161 5 5 2 2 2" xfId="48508"/>
    <cellStyle name="Normal 161 5 5 2 3" xfId="36809"/>
    <cellStyle name="Normal 161 5 5 3" xfId="19265"/>
    <cellStyle name="Normal 161 5 5 3 2" xfId="42674"/>
    <cellStyle name="Normal 161 5 5 4" xfId="30979"/>
    <cellStyle name="Normal 161 5 6" xfId="8592"/>
    <cellStyle name="Normal 161 5 6 2" xfId="20353"/>
    <cellStyle name="Normal 161 5 6 2 2" xfId="43762"/>
    <cellStyle name="Normal 161 5 6 3" xfId="32063"/>
    <cellStyle name="Normal 161 5 7" xfId="14519"/>
    <cellStyle name="Normal 161 5 7 2" xfId="37928"/>
    <cellStyle name="Normal 161 5 8" xfId="26233"/>
    <cellStyle name="Normal 161 6" xfId="2820"/>
    <cellStyle name="Normal 161 6 2" xfId="4089"/>
    <cellStyle name="Normal 161 6 2 2" xfId="9957"/>
    <cellStyle name="Normal 161 6 2 2 2" xfId="21686"/>
    <cellStyle name="Normal 161 6 2 2 2 2" xfId="45095"/>
    <cellStyle name="Normal 161 6 2 2 3" xfId="33396"/>
    <cellStyle name="Normal 161 6 2 3" xfId="15852"/>
    <cellStyle name="Normal 161 6 2 3 2" xfId="39261"/>
    <cellStyle name="Normal 161 6 2 4" xfId="27566"/>
    <cellStyle name="Normal 161 6 3" xfId="5308"/>
    <cellStyle name="Normal 161 6 3 2" xfId="11176"/>
    <cellStyle name="Normal 161 6 3 2 2" xfId="22905"/>
    <cellStyle name="Normal 161 6 3 2 2 2" xfId="46314"/>
    <cellStyle name="Normal 161 6 3 2 3" xfId="34615"/>
    <cellStyle name="Normal 161 6 3 3" xfId="17071"/>
    <cellStyle name="Normal 161 6 3 3 2" xfId="40480"/>
    <cellStyle name="Normal 161 6 3 4" xfId="28785"/>
    <cellStyle name="Normal 161 6 4" xfId="6472"/>
    <cellStyle name="Normal 161 6 4 2" xfId="12340"/>
    <cellStyle name="Normal 161 6 4 2 2" xfId="24069"/>
    <cellStyle name="Normal 161 6 4 2 2 2" xfId="47478"/>
    <cellStyle name="Normal 161 6 4 2 3" xfId="35779"/>
    <cellStyle name="Normal 161 6 4 3" xfId="18235"/>
    <cellStyle name="Normal 161 6 4 3 2" xfId="41644"/>
    <cellStyle name="Normal 161 6 4 4" xfId="29949"/>
    <cellStyle name="Normal 161 6 5" xfId="7598"/>
    <cellStyle name="Normal 161 6 5 2" xfId="13460"/>
    <cellStyle name="Normal 161 6 5 2 2" xfId="25189"/>
    <cellStyle name="Normal 161 6 5 2 2 2" xfId="48598"/>
    <cellStyle name="Normal 161 6 5 2 3" xfId="36899"/>
    <cellStyle name="Normal 161 6 5 3" xfId="19355"/>
    <cellStyle name="Normal 161 6 5 3 2" xfId="42764"/>
    <cellStyle name="Normal 161 6 5 4" xfId="31069"/>
    <cellStyle name="Normal 161 6 6" xfId="8682"/>
    <cellStyle name="Normal 161 6 6 2" xfId="20443"/>
    <cellStyle name="Normal 161 6 6 2 2" xfId="43852"/>
    <cellStyle name="Normal 161 6 6 3" xfId="32153"/>
    <cellStyle name="Normal 161 6 7" xfId="14609"/>
    <cellStyle name="Normal 161 6 7 2" xfId="38018"/>
    <cellStyle name="Normal 161 6 8" xfId="26323"/>
    <cellStyle name="Normal 161 7" xfId="2911"/>
    <cellStyle name="Normal 161 7 2" xfId="4179"/>
    <cellStyle name="Normal 161 7 2 2" xfId="10047"/>
    <cellStyle name="Normal 161 7 2 2 2" xfId="21776"/>
    <cellStyle name="Normal 161 7 2 2 2 2" xfId="45185"/>
    <cellStyle name="Normal 161 7 2 2 3" xfId="33486"/>
    <cellStyle name="Normal 161 7 2 3" xfId="15942"/>
    <cellStyle name="Normal 161 7 2 3 2" xfId="39351"/>
    <cellStyle name="Normal 161 7 2 4" xfId="27656"/>
    <cellStyle name="Normal 161 7 3" xfId="5398"/>
    <cellStyle name="Normal 161 7 3 2" xfId="11266"/>
    <cellStyle name="Normal 161 7 3 2 2" xfId="22995"/>
    <cellStyle name="Normal 161 7 3 2 2 2" xfId="46404"/>
    <cellStyle name="Normal 161 7 3 2 3" xfId="34705"/>
    <cellStyle name="Normal 161 7 3 3" xfId="17161"/>
    <cellStyle name="Normal 161 7 3 3 2" xfId="40570"/>
    <cellStyle name="Normal 161 7 3 4" xfId="28875"/>
    <cellStyle name="Normal 161 7 4" xfId="6562"/>
    <cellStyle name="Normal 161 7 4 2" xfId="12430"/>
    <cellStyle name="Normal 161 7 4 2 2" xfId="24159"/>
    <cellStyle name="Normal 161 7 4 2 2 2" xfId="47568"/>
    <cellStyle name="Normal 161 7 4 2 3" xfId="35869"/>
    <cellStyle name="Normal 161 7 4 3" xfId="18325"/>
    <cellStyle name="Normal 161 7 4 3 2" xfId="41734"/>
    <cellStyle name="Normal 161 7 4 4" xfId="30039"/>
    <cellStyle name="Normal 161 7 5" xfId="7688"/>
    <cellStyle name="Normal 161 7 5 2" xfId="13550"/>
    <cellStyle name="Normal 161 7 5 2 2" xfId="25279"/>
    <cellStyle name="Normal 161 7 5 2 2 2" xfId="48688"/>
    <cellStyle name="Normal 161 7 5 2 3" xfId="36989"/>
    <cellStyle name="Normal 161 7 5 3" xfId="19445"/>
    <cellStyle name="Normal 161 7 5 3 2" xfId="42854"/>
    <cellStyle name="Normal 161 7 5 4" xfId="31159"/>
    <cellStyle name="Normal 161 7 6" xfId="8772"/>
    <cellStyle name="Normal 161 7 6 2" xfId="20533"/>
    <cellStyle name="Normal 161 7 6 2 2" xfId="43942"/>
    <cellStyle name="Normal 161 7 6 3" xfId="32243"/>
    <cellStyle name="Normal 161 7 7" xfId="14699"/>
    <cellStyle name="Normal 161 7 7 2" xfId="38108"/>
    <cellStyle name="Normal 161 7 8" xfId="26413"/>
    <cellStyle name="Normal 161 8" xfId="3012"/>
    <cellStyle name="Normal 161 8 2" xfId="4277"/>
    <cellStyle name="Normal 161 8 2 2" xfId="10145"/>
    <cellStyle name="Normal 161 8 2 2 2" xfId="21874"/>
    <cellStyle name="Normal 161 8 2 2 2 2" xfId="45283"/>
    <cellStyle name="Normal 161 8 2 2 3" xfId="33584"/>
    <cellStyle name="Normal 161 8 2 3" xfId="16040"/>
    <cellStyle name="Normal 161 8 2 3 2" xfId="39449"/>
    <cellStyle name="Normal 161 8 2 4" xfId="27754"/>
    <cellStyle name="Normal 161 8 3" xfId="5494"/>
    <cellStyle name="Normal 161 8 3 2" xfId="11362"/>
    <cellStyle name="Normal 161 8 3 2 2" xfId="23091"/>
    <cellStyle name="Normal 161 8 3 2 2 2" xfId="46500"/>
    <cellStyle name="Normal 161 8 3 2 3" xfId="34801"/>
    <cellStyle name="Normal 161 8 3 3" xfId="17257"/>
    <cellStyle name="Normal 161 8 3 3 2" xfId="40666"/>
    <cellStyle name="Normal 161 8 3 4" xfId="28971"/>
    <cellStyle name="Normal 161 8 4" xfId="6658"/>
    <cellStyle name="Normal 161 8 4 2" xfId="12526"/>
    <cellStyle name="Normal 161 8 4 2 2" xfId="24255"/>
    <cellStyle name="Normal 161 8 4 2 2 2" xfId="47664"/>
    <cellStyle name="Normal 161 8 4 2 3" xfId="35965"/>
    <cellStyle name="Normal 161 8 4 3" xfId="18421"/>
    <cellStyle name="Normal 161 8 4 3 2" xfId="41830"/>
    <cellStyle name="Normal 161 8 4 4" xfId="30135"/>
    <cellStyle name="Normal 161 8 5" xfId="7784"/>
    <cellStyle name="Normal 161 8 5 2" xfId="13646"/>
    <cellStyle name="Normal 161 8 5 2 2" xfId="25375"/>
    <cellStyle name="Normal 161 8 5 2 2 2" xfId="48784"/>
    <cellStyle name="Normal 161 8 5 2 3" xfId="37085"/>
    <cellStyle name="Normal 161 8 5 3" xfId="19541"/>
    <cellStyle name="Normal 161 8 5 3 2" xfId="42950"/>
    <cellStyle name="Normal 161 8 5 4" xfId="31255"/>
    <cellStyle name="Normal 161 8 6" xfId="8868"/>
    <cellStyle name="Normal 161 8 6 2" xfId="20629"/>
    <cellStyle name="Normal 161 8 6 2 2" xfId="44038"/>
    <cellStyle name="Normal 161 8 6 3" xfId="32339"/>
    <cellStyle name="Normal 161 8 7" xfId="14795"/>
    <cellStyle name="Normal 161 8 7 2" xfId="38204"/>
    <cellStyle name="Normal 161 8 8" xfId="26509"/>
    <cellStyle name="Normal 161 9" xfId="3125"/>
    <cellStyle name="Normal 161 9 2" xfId="4390"/>
    <cellStyle name="Normal 161 9 2 2" xfId="10258"/>
    <cellStyle name="Normal 161 9 2 2 2" xfId="21987"/>
    <cellStyle name="Normal 161 9 2 2 2 2" xfId="45396"/>
    <cellStyle name="Normal 161 9 2 2 3" xfId="33697"/>
    <cellStyle name="Normal 161 9 2 3" xfId="16153"/>
    <cellStyle name="Normal 161 9 2 3 2" xfId="39562"/>
    <cellStyle name="Normal 161 9 2 4" xfId="27867"/>
    <cellStyle name="Normal 161 9 3" xfId="5607"/>
    <cellStyle name="Normal 161 9 3 2" xfId="11475"/>
    <cellStyle name="Normal 161 9 3 2 2" xfId="23204"/>
    <cellStyle name="Normal 161 9 3 2 2 2" xfId="46613"/>
    <cellStyle name="Normal 161 9 3 2 3" xfId="34914"/>
    <cellStyle name="Normal 161 9 3 3" xfId="17370"/>
    <cellStyle name="Normal 161 9 3 3 2" xfId="40779"/>
    <cellStyle name="Normal 161 9 3 4" xfId="29084"/>
    <cellStyle name="Normal 161 9 4" xfId="6771"/>
    <cellStyle name="Normal 161 9 4 2" xfId="12639"/>
    <cellStyle name="Normal 161 9 4 2 2" xfId="24368"/>
    <cellStyle name="Normal 161 9 4 2 2 2" xfId="47777"/>
    <cellStyle name="Normal 161 9 4 2 3" xfId="36078"/>
    <cellStyle name="Normal 161 9 4 3" xfId="18534"/>
    <cellStyle name="Normal 161 9 4 3 2" xfId="41943"/>
    <cellStyle name="Normal 161 9 4 4" xfId="30248"/>
    <cellStyle name="Normal 161 9 5" xfId="7897"/>
    <cellStyle name="Normal 161 9 5 2" xfId="13759"/>
    <cellStyle name="Normal 161 9 5 2 2" xfId="25488"/>
    <cellStyle name="Normal 161 9 5 2 2 2" xfId="48897"/>
    <cellStyle name="Normal 161 9 5 2 3" xfId="37198"/>
    <cellStyle name="Normal 161 9 5 3" xfId="19654"/>
    <cellStyle name="Normal 161 9 5 3 2" xfId="43063"/>
    <cellStyle name="Normal 161 9 5 4" xfId="31368"/>
    <cellStyle name="Normal 161 9 6" xfId="8981"/>
    <cellStyle name="Normal 161 9 6 2" xfId="20742"/>
    <cellStyle name="Normal 161 9 6 2 2" xfId="44151"/>
    <cellStyle name="Normal 161 9 6 3" xfId="32452"/>
    <cellStyle name="Normal 161 9 7" xfId="14908"/>
    <cellStyle name="Normal 161 9 7 2" xfId="38317"/>
    <cellStyle name="Normal 161 9 8" xfId="26622"/>
    <cellStyle name="Normal 162" xfId="1392"/>
    <cellStyle name="Normal 162 10" xfId="3223"/>
    <cellStyle name="Normal 162 10 2" xfId="4488"/>
    <cellStyle name="Normal 162 10 2 2" xfId="10356"/>
    <cellStyle name="Normal 162 10 2 2 2" xfId="22085"/>
    <cellStyle name="Normal 162 10 2 2 2 2" xfId="45494"/>
    <cellStyle name="Normal 162 10 2 2 3" xfId="33795"/>
    <cellStyle name="Normal 162 10 2 3" xfId="16251"/>
    <cellStyle name="Normal 162 10 2 3 2" xfId="39660"/>
    <cellStyle name="Normal 162 10 2 4" xfId="27965"/>
    <cellStyle name="Normal 162 10 3" xfId="5705"/>
    <cellStyle name="Normal 162 10 3 2" xfId="11573"/>
    <cellStyle name="Normal 162 10 3 2 2" xfId="23302"/>
    <cellStyle name="Normal 162 10 3 2 2 2" xfId="46711"/>
    <cellStyle name="Normal 162 10 3 2 3" xfId="35012"/>
    <cellStyle name="Normal 162 10 3 3" xfId="17468"/>
    <cellStyle name="Normal 162 10 3 3 2" xfId="40877"/>
    <cellStyle name="Normal 162 10 3 4" xfId="29182"/>
    <cellStyle name="Normal 162 10 4" xfId="6869"/>
    <cellStyle name="Normal 162 10 4 2" xfId="12737"/>
    <cellStyle name="Normal 162 10 4 2 2" xfId="24466"/>
    <cellStyle name="Normal 162 10 4 2 2 2" xfId="47875"/>
    <cellStyle name="Normal 162 10 4 2 3" xfId="36176"/>
    <cellStyle name="Normal 162 10 4 3" xfId="18632"/>
    <cellStyle name="Normal 162 10 4 3 2" xfId="42041"/>
    <cellStyle name="Normal 162 10 4 4" xfId="30346"/>
    <cellStyle name="Normal 162 10 5" xfId="7995"/>
    <cellStyle name="Normal 162 10 5 2" xfId="13857"/>
    <cellStyle name="Normal 162 10 5 2 2" xfId="25586"/>
    <cellStyle name="Normal 162 10 5 2 2 2" xfId="48995"/>
    <cellStyle name="Normal 162 10 5 2 3" xfId="37296"/>
    <cellStyle name="Normal 162 10 5 3" xfId="19752"/>
    <cellStyle name="Normal 162 10 5 3 2" xfId="43161"/>
    <cellStyle name="Normal 162 10 5 4" xfId="31466"/>
    <cellStyle name="Normal 162 10 6" xfId="9079"/>
    <cellStyle name="Normal 162 10 6 2" xfId="20840"/>
    <cellStyle name="Normal 162 10 6 2 2" xfId="44249"/>
    <cellStyle name="Normal 162 10 6 3" xfId="32550"/>
    <cellStyle name="Normal 162 10 7" xfId="15006"/>
    <cellStyle name="Normal 162 10 7 2" xfId="38415"/>
    <cellStyle name="Normal 162 10 8" xfId="26720"/>
    <cellStyle name="Normal 162 11" xfId="3398"/>
    <cellStyle name="Normal 162 11 2" xfId="9281"/>
    <cellStyle name="Normal 162 11 2 2" xfId="21012"/>
    <cellStyle name="Normal 162 11 2 2 2" xfId="44421"/>
    <cellStyle name="Normal 162 11 2 3" xfId="32722"/>
    <cellStyle name="Normal 162 11 3" xfId="15178"/>
    <cellStyle name="Normal 162 11 3 2" xfId="38587"/>
    <cellStyle name="Normal 162 11 4" xfId="26892"/>
    <cellStyle name="Normal 162 12" xfId="4691"/>
    <cellStyle name="Normal 162 12 2" xfId="10559"/>
    <cellStyle name="Normal 162 12 2 2" xfId="22288"/>
    <cellStyle name="Normal 162 12 2 2 2" xfId="45697"/>
    <cellStyle name="Normal 162 12 2 3" xfId="33998"/>
    <cellStyle name="Normal 162 12 3" xfId="16454"/>
    <cellStyle name="Normal 162 12 3 2" xfId="39863"/>
    <cellStyle name="Normal 162 12 4" xfId="28168"/>
    <cellStyle name="Normal 162 13" xfId="5848"/>
    <cellStyle name="Normal 162 13 2" xfId="11716"/>
    <cellStyle name="Normal 162 13 2 2" xfId="23445"/>
    <cellStyle name="Normal 162 13 2 2 2" xfId="46854"/>
    <cellStyle name="Normal 162 13 2 3" xfId="35155"/>
    <cellStyle name="Normal 162 13 3" xfId="17611"/>
    <cellStyle name="Normal 162 13 3 2" xfId="41020"/>
    <cellStyle name="Normal 162 13 4" xfId="29325"/>
    <cellStyle name="Normal 162 14" xfId="6998"/>
    <cellStyle name="Normal 162 14 2" xfId="12860"/>
    <cellStyle name="Normal 162 14 2 2" xfId="24589"/>
    <cellStyle name="Normal 162 14 2 2 2" xfId="47998"/>
    <cellStyle name="Normal 162 14 2 3" xfId="36299"/>
    <cellStyle name="Normal 162 14 3" xfId="18755"/>
    <cellStyle name="Normal 162 14 3 2" xfId="42164"/>
    <cellStyle name="Normal 162 14 4" xfId="30469"/>
    <cellStyle name="Normal 162 15" xfId="8085"/>
    <cellStyle name="Normal 162 15 2" xfId="19846"/>
    <cellStyle name="Normal 162 15 2 2" xfId="43255"/>
    <cellStyle name="Normal 162 15 3" xfId="31556"/>
    <cellStyle name="Normal 162 16" xfId="14015"/>
    <cellStyle name="Normal 162 16 2" xfId="37424"/>
    <cellStyle name="Normal 162 17" xfId="25729"/>
    <cellStyle name="Normal 162 2" xfId="2321"/>
    <cellStyle name="Normal 162 2 2" xfId="3598"/>
    <cellStyle name="Normal 162 2 2 2" xfId="9466"/>
    <cellStyle name="Normal 162 2 2 2 2" xfId="21195"/>
    <cellStyle name="Normal 162 2 2 2 2 2" xfId="44604"/>
    <cellStyle name="Normal 162 2 2 2 3" xfId="32905"/>
    <cellStyle name="Normal 162 2 2 3" xfId="15361"/>
    <cellStyle name="Normal 162 2 2 3 2" xfId="38770"/>
    <cellStyle name="Normal 162 2 2 4" xfId="27075"/>
    <cellStyle name="Normal 162 2 3" xfId="4817"/>
    <cellStyle name="Normal 162 2 3 2" xfId="10685"/>
    <cellStyle name="Normal 162 2 3 2 2" xfId="22414"/>
    <cellStyle name="Normal 162 2 3 2 2 2" xfId="45823"/>
    <cellStyle name="Normal 162 2 3 2 3" xfId="34124"/>
    <cellStyle name="Normal 162 2 3 3" xfId="16580"/>
    <cellStyle name="Normal 162 2 3 3 2" xfId="39989"/>
    <cellStyle name="Normal 162 2 3 4" xfId="28294"/>
    <cellStyle name="Normal 162 2 4" xfId="5980"/>
    <cellStyle name="Normal 162 2 4 2" xfId="11848"/>
    <cellStyle name="Normal 162 2 4 2 2" xfId="23577"/>
    <cellStyle name="Normal 162 2 4 2 2 2" xfId="46986"/>
    <cellStyle name="Normal 162 2 4 2 3" xfId="35287"/>
    <cellStyle name="Normal 162 2 4 3" xfId="17743"/>
    <cellStyle name="Normal 162 2 4 3 2" xfId="41152"/>
    <cellStyle name="Normal 162 2 4 4" xfId="29457"/>
    <cellStyle name="Normal 162 2 5" xfId="7107"/>
    <cellStyle name="Normal 162 2 5 2" xfId="12969"/>
    <cellStyle name="Normal 162 2 5 2 2" xfId="24698"/>
    <cellStyle name="Normal 162 2 5 2 2 2" xfId="48107"/>
    <cellStyle name="Normal 162 2 5 2 3" xfId="36408"/>
    <cellStyle name="Normal 162 2 5 3" xfId="18864"/>
    <cellStyle name="Normal 162 2 5 3 2" xfId="42273"/>
    <cellStyle name="Normal 162 2 5 4" xfId="30578"/>
    <cellStyle name="Normal 162 2 6" xfId="8191"/>
    <cellStyle name="Normal 162 2 6 2" xfId="19952"/>
    <cellStyle name="Normal 162 2 6 2 2" xfId="43361"/>
    <cellStyle name="Normal 162 2 6 3" xfId="31662"/>
    <cellStyle name="Normal 162 2 7" xfId="14118"/>
    <cellStyle name="Normal 162 2 7 2" xfId="37527"/>
    <cellStyle name="Normal 162 2 8" xfId="25832"/>
    <cellStyle name="Normal 162 3" xfId="2403"/>
    <cellStyle name="Normal 162 3 2" xfId="3672"/>
    <cellStyle name="Normal 162 3 2 2" xfId="9540"/>
    <cellStyle name="Normal 162 3 2 2 2" xfId="21269"/>
    <cellStyle name="Normal 162 3 2 2 2 2" xfId="44678"/>
    <cellStyle name="Normal 162 3 2 2 3" xfId="32979"/>
    <cellStyle name="Normal 162 3 2 3" xfId="15435"/>
    <cellStyle name="Normal 162 3 2 3 2" xfId="38844"/>
    <cellStyle name="Normal 162 3 2 4" xfId="27149"/>
    <cellStyle name="Normal 162 3 3" xfId="4891"/>
    <cellStyle name="Normal 162 3 3 2" xfId="10759"/>
    <cellStyle name="Normal 162 3 3 2 2" xfId="22488"/>
    <cellStyle name="Normal 162 3 3 2 2 2" xfId="45897"/>
    <cellStyle name="Normal 162 3 3 2 3" xfId="34198"/>
    <cellStyle name="Normal 162 3 3 3" xfId="16654"/>
    <cellStyle name="Normal 162 3 3 3 2" xfId="40063"/>
    <cellStyle name="Normal 162 3 3 4" xfId="28368"/>
    <cellStyle name="Normal 162 3 4" xfId="6055"/>
    <cellStyle name="Normal 162 3 4 2" xfId="11923"/>
    <cellStyle name="Normal 162 3 4 2 2" xfId="23652"/>
    <cellStyle name="Normal 162 3 4 2 2 2" xfId="47061"/>
    <cellStyle name="Normal 162 3 4 2 3" xfId="35362"/>
    <cellStyle name="Normal 162 3 4 3" xfId="17818"/>
    <cellStyle name="Normal 162 3 4 3 2" xfId="41227"/>
    <cellStyle name="Normal 162 3 4 4" xfId="29532"/>
    <cellStyle name="Normal 162 3 5" xfId="7181"/>
    <cellStyle name="Normal 162 3 5 2" xfId="13043"/>
    <cellStyle name="Normal 162 3 5 2 2" xfId="24772"/>
    <cellStyle name="Normal 162 3 5 2 2 2" xfId="48181"/>
    <cellStyle name="Normal 162 3 5 2 3" xfId="36482"/>
    <cellStyle name="Normal 162 3 5 3" xfId="18938"/>
    <cellStyle name="Normal 162 3 5 3 2" xfId="42347"/>
    <cellStyle name="Normal 162 3 5 4" xfId="30652"/>
    <cellStyle name="Normal 162 3 6" xfId="8265"/>
    <cellStyle name="Normal 162 3 6 2" xfId="20026"/>
    <cellStyle name="Normal 162 3 6 2 2" xfId="43435"/>
    <cellStyle name="Normal 162 3 6 3" xfId="31736"/>
    <cellStyle name="Normal 162 3 7" xfId="14192"/>
    <cellStyle name="Normal 162 3 7 2" xfId="37601"/>
    <cellStyle name="Normal 162 3 8" xfId="25906"/>
    <cellStyle name="Normal 162 4" xfId="2561"/>
    <cellStyle name="Normal 162 4 2" xfId="3830"/>
    <cellStyle name="Normal 162 4 2 2" xfId="9698"/>
    <cellStyle name="Normal 162 4 2 2 2" xfId="21427"/>
    <cellStyle name="Normal 162 4 2 2 2 2" xfId="44836"/>
    <cellStyle name="Normal 162 4 2 2 3" xfId="33137"/>
    <cellStyle name="Normal 162 4 2 3" xfId="15593"/>
    <cellStyle name="Normal 162 4 2 3 2" xfId="39002"/>
    <cellStyle name="Normal 162 4 2 4" xfId="27307"/>
    <cellStyle name="Normal 162 4 3" xfId="5049"/>
    <cellStyle name="Normal 162 4 3 2" xfId="10917"/>
    <cellStyle name="Normal 162 4 3 2 2" xfId="22646"/>
    <cellStyle name="Normal 162 4 3 2 2 2" xfId="46055"/>
    <cellStyle name="Normal 162 4 3 2 3" xfId="34356"/>
    <cellStyle name="Normal 162 4 3 3" xfId="16812"/>
    <cellStyle name="Normal 162 4 3 3 2" xfId="40221"/>
    <cellStyle name="Normal 162 4 3 4" xfId="28526"/>
    <cellStyle name="Normal 162 4 4" xfId="6213"/>
    <cellStyle name="Normal 162 4 4 2" xfId="12081"/>
    <cellStyle name="Normal 162 4 4 2 2" xfId="23810"/>
    <cellStyle name="Normal 162 4 4 2 2 2" xfId="47219"/>
    <cellStyle name="Normal 162 4 4 2 3" xfId="35520"/>
    <cellStyle name="Normal 162 4 4 3" xfId="17976"/>
    <cellStyle name="Normal 162 4 4 3 2" xfId="41385"/>
    <cellStyle name="Normal 162 4 4 4" xfId="29690"/>
    <cellStyle name="Normal 162 4 5" xfId="7339"/>
    <cellStyle name="Normal 162 4 5 2" xfId="13201"/>
    <cellStyle name="Normal 162 4 5 2 2" xfId="24930"/>
    <cellStyle name="Normal 162 4 5 2 2 2" xfId="48339"/>
    <cellStyle name="Normal 162 4 5 2 3" xfId="36640"/>
    <cellStyle name="Normal 162 4 5 3" xfId="19096"/>
    <cellStyle name="Normal 162 4 5 3 2" xfId="42505"/>
    <cellStyle name="Normal 162 4 5 4" xfId="30810"/>
    <cellStyle name="Normal 162 4 6" xfId="8423"/>
    <cellStyle name="Normal 162 4 6 2" xfId="20184"/>
    <cellStyle name="Normal 162 4 6 2 2" xfId="43593"/>
    <cellStyle name="Normal 162 4 6 3" xfId="31894"/>
    <cellStyle name="Normal 162 4 7" xfId="14350"/>
    <cellStyle name="Normal 162 4 7 2" xfId="37759"/>
    <cellStyle name="Normal 162 4 8" xfId="26064"/>
    <cellStyle name="Normal 162 5" xfId="2731"/>
    <cellStyle name="Normal 162 5 2" xfId="4000"/>
    <cellStyle name="Normal 162 5 2 2" xfId="9868"/>
    <cellStyle name="Normal 162 5 2 2 2" xfId="21597"/>
    <cellStyle name="Normal 162 5 2 2 2 2" xfId="45006"/>
    <cellStyle name="Normal 162 5 2 2 3" xfId="33307"/>
    <cellStyle name="Normal 162 5 2 3" xfId="15763"/>
    <cellStyle name="Normal 162 5 2 3 2" xfId="39172"/>
    <cellStyle name="Normal 162 5 2 4" xfId="27477"/>
    <cellStyle name="Normal 162 5 3" xfId="5219"/>
    <cellStyle name="Normal 162 5 3 2" xfId="11087"/>
    <cellStyle name="Normal 162 5 3 2 2" xfId="22816"/>
    <cellStyle name="Normal 162 5 3 2 2 2" xfId="46225"/>
    <cellStyle name="Normal 162 5 3 2 3" xfId="34526"/>
    <cellStyle name="Normal 162 5 3 3" xfId="16982"/>
    <cellStyle name="Normal 162 5 3 3 2" xfId="40391"/>
    <cellStyle name="Normal 162 5 3 4" xfId="28696"/>
    <cellStyle name="Normal 162 5 4" xfId="6383"/>
    <cellStyle name="Normal 162 5 4 2" xfId="12251"/>
    <cellStyle name="Normal 162 5 4 2 2" xfId="23980"/>
    <cellStyle name="Normal 162 5 4 2 2 2" xfId="47389"/>
    <cellStyle name="Normal 162 5 4 2 3" xfId="35690"/>
    <cellStyle name="Normal 162 5 4 3" xfId="18146"/>
    <cellStyle name="Normal 162 5 4 3 2" xfId="41555"/>
    <cellStyle name="Normal 162 5 4 4" xfId="29860"/>
    <cellStyle name="Normal 162 5 5" xfId="7509"/>
    <cellStyle name="Normal 162 5 5 2" xfId="13371"/>
    <cellStyle name="Normal 162 5 5 2 2" xfId="25100"/>
    <cellStyle name="Normal 162 5 5 2 2 2" xfId="48509"/>
    <cellStyle name="Normal 162 5 5 2 3" xfId="36810"/>
    <cellStyle name="Normal 162 5 5 3" xfId="19266"/>
    <cellStyle name="Normal 162 5 5 3 2" xfId="42675"/>
    <cellStyle name="Normal 162 5 5 4" xfId="30980"/>
    <cellStyle name="Normal 162 5 6" xfId="8593"/>
    <cellStyle name="Normal 162 5 6 2" xfId="20354"/>
    <cellStyle name="Normal 162 5 6 2 2" xfId="43763"/>
    <cellStyle name="Normal 162 5 6 3" xfId="32064"/>
    <cellStyle name="Normal 162 5 7" xfId="14520"/>
    <cellStyle name="Normal 162 5 7 2" xfId="37929"/>
    <cellStyle name="Normal 162 5 8" xfId="26234"/>
    <cellStyle name="Normal 162 6" xfId="2821"/>
    <cellStyle name="Normal 162 6 2" xfId="4090"/>
    <cellStyle name="Normal 162 6 2 2" xfId="9958"/>
    <cellStyle name="Normal 162 6 2 2 2" xfId="21687"/>
    <cellStyle name="Normal 162 6 2 2 2 2" xfId="45096"/>
    <cellStyle name="Normal 162 6 2 2 3" xfId="33397"/>
    <cellStyle name="Normal 162 6 2 3" xfId="15853"/>
    <cellStyle name="Normal 162 6 2 3 2" xfId="39262"/>
    <cellStyle name="Normal 162 6 2 4" xfId="27567"/>
    <cellStyle name="Normal 162 6 3" xfId="5309"/>
    <cellStyle name="Normal 162 6 3 2" xfId="11177"/>
    <cellStyle name="Normal 162 6 3 2 2" xfId="22906"/>
    <cellStyle name="Normal 162 6 3 2 2 2" xfId="46315"/>
    <cellStyle name="Normal 162 6 3 2 3" xfId="34616"/>
    <cellStyle name="Normal 162 6 3 3" xfId="17072"/>
    <cellStyle name="Normal 162 6 3 3 2" xfId="40481"/>
    <cellStyle name="Normal 162 6 3 4" xfId="28786"/>
    <cellStyle name="Normal 162 6 4" xfId="6473"/>
    <cellStyle name="Normal 162 6 4 2" xfId="12341"/>
    <cellStyle name="Normal 162 6 4 2 2" xfId="24070"/>
    <cellStyle name="Normal 162 6 4 2 2 2" xfId="47479"/>
    <cellStyle name="Normal 162 6 4 2 3" xfId="35780"/>
    <cellStyle name="Normal 162 6 4 3" xfId="18236"/>
    <cellStyle name="Normal 162 6 4 3 2" xfId="41645"/>
    <cellStyle name="Normal 162 6 4 4" xfId="29950"/>
    <cellStyle name="Normal 162 6 5" xfId="7599"/>
    <cellStyle name="Normal 162 6 5 2" xfId="13461"/>
    <cellStyle name="Normal 162 6 5 2 2" xfId="25190"/>
    <cellStyle name="Normal 162 6 5 2 2 2" xfId="48599"/>
    <cellStyle name="Normal 162 6 5 2 3" xfId="36900"/>
    <cellStyle name="Normal 162 6 5 3" xfId="19356"/>
    <cellStyle name="Normal 162 6 5 3 2" xfId="42765"/>
    <cellStyle name="Normal 162 6 5 4" xfId="31070"/>
    <cellStyle name="Normal 162 6 6" xfId="8683"/>
    <cellStyle name="Normal 162 6 6 2" xfId="20444"/>
    <cellStyle name="Normal 162 6 6 2 2" xfId="43853"/>
    <cellStyle name="Normal 162 6 6 3" xfId="32154"/>
    <cellStyle name="Normal 162 6 7" xfId="14610"/>
    <cellStyle name="Normal 162 6 7 2" xfId="38019"/>
    <cellStyle name="Normal 162 6 8" xfId="26324"/>
    <cellStyle name="Normal 162 7" xfId="2912"/>
    <cellStyle name="Normal 162 7 2" xfId="4180"/>
    <cellStyle name="Normal 162 7 2 2" xfId="10048"/>
    <cellStyle name="Normal 162 7 2 2 2" xfId="21777"/>
    <cellStyle name="Normal 162 7 2 2 2 2" xfId="45186"/>
    <cellStyle name="Normal 162 7 2 2 3" xfId="33487"/>
    <cellStyle name="Normal 162 7 2 3" xfId="15943"/>
    <cellStyle name="Normal 162 7 2 3 2" xfId="39352"/>
    <cellStyle name="Normal 162 7 2 4" xfId="27657"/>
    <cellStyle name="Normal 162 7 3" xfId="5399"/>
    <cellStyle name="Normal 162 7 3 2" xfId="11267"/>
    <cellStyle name="Normal 162 7 3 2 2" xfId="22996"/>
    <cellStyle name="Normal 162 7 3 2 2 2" xfId="46405"/>
    <cellStyle name="Normal 162 7 3 2 3" xfId="34706"/>
    <cellStyle name="Normal 162 7 3 3" xfId="17162"/>
    <cellStyle name="Normal 162 7 3 3 2" xfId="40571"/>
    <cellStyle name="Normal 162 7 3 4" xfId="28876"/>
    <cellStyle name="Normal 162 7 4" xfId="6563"/>
    <cellStyle name="Normal 162 7 4 2" xfId="12431"/>
    <cellStyle name="Normal 162 7 4 2 2" xfId="24160"/>
    <cellStyle name="Normal 162 7 4 2 2 2" xfId="47569"/>
    <cellStyle name="Normal 162 7 4 2 3" xfId="35870"/>
    <cellStyle name="Normal 162 7 4 3" xfId="18326"/>
    <cellStyle name="Normal 162 7 4 3 2" xfId="41735"/>
    <cellStyle name="Normal 162 7 4 4" xfId="30040"/>
    <cellStyle name="Normal 162 7 5" xfId="7689"/>
    <cellStyle name="Normal 162 7 5 2" xfId="13551"/>
    <cellStyle name="Normal 162 7 5 2 2" xfId="25280"/>
    <cellStyle name="Normal 162 7 5 2 2 2" xfId="48689"/>
    <cellStyle name="Normal 162 7 5 2 3" xfId="36990"/>
    <cellStyle name="Normal 162 7 5 3" xfId="19446"/>
    <cellStyle name="Normal 162 7 5 3 2" xfId="42855"/>
    <cellStyle name="Normal 162 7 5 4" xfId="31160"/>
    <cellStyle name="Normal 162 7 6" xfId="8773"/>
    <cellStyle name="Normal 162 7 6 2" xfId="20534"/>
    <cellStyle name="Normal 162 7 6 2 2" xfId="43943"/>
    <cellStyle name="Normal 162 7 6 3" xfId="32244"/>
    <cellStyle name="Normal 162 7 7" xfId="14700"/>
    <cellStyle name="Normal 162 7 7 2" xfId="38109"/>
    <cellStyle name="Normal 162 7 8" xfId="26414"/>
    <cellStyle name="Normal 162 8" xfId="3013"/>
    <cellStyle name="Normal 162 8 2" xfId="4278"/>
    <cellStyle name="Normal 162 8 2 2" xfId="10146"/>
    <cellStyle name="Normal 162 8 2 2 2" xfId="21875"/>
    <cellStyle name="Normal 162 8 2 2 2 2" xfId="45284"/>
    <cellStyle name="Normal 162 8 2 2 3" xfId="33585"/>
    <cellStyle name="Normal 162 8 2 3" xfId="16041"/>
    <cellStyle name="Normal 162 8 2 3 2" xfId="39450"/>
    <cellStyle name="Normal 162 8 2 4" xfId="27755"/>
    <cellStyle name="Normal 162 8 3" xfId="5495"/>
    <cellStyle name="Normal 162 8 3 2" xfId="11363"/>
    <cellStyle name="Normal 162 8 3 2 2" xfId="23092"/>
    <cellStyle name="Normal 162 8 3 2 2 2" xfId="46501"/>
    <cellStyle name="Normal 162 8 3 2 3" xfId="34802"/>
    <cellStyle name="Normal 162 8 3 3" xfId="17258"/>
    <cellStyle name="Normal 162 8 3 3 2" xfId="40667"/>
    <cellStyle name="Normal 162 8 3 4" xfId="28972"/>
    <cellStyle name="Normal 162 8 4" xfId="6659"/>
    <cellStyle name="Normal 162 8 4 2" xfId="12527"/>
    <cellStyle name="Normal 162 8 4 2 2" xfId="24256"/>
    <cellStyle name="Normal 162 8 4 2 2 2" xfId="47665"/>
    <cellStyle name="Normal 162 8 4 2 3" xfId="35966"/>
    <cellStyle name="Normal 162 8 4 3" xfId="18422"/>
    <cellStyle name="Normal 162 8 4 3 2" xfId="41831"/>
    <cellStyle name="Normal 162 8 4 4" xfId="30136"/>
    <cellStyle name="Normal 162 8 5" xfId="7785"/>
    <cellStyle name="Normal 162 8 5 2" xfId="13647"/>
    <cellStyle name="Normal 162 8 5 2 2" xfId="25376"/>
    <cellStyle name="Normal 162 8 5 2 2 2" xfId="48785"/>
    <cellStyle name="Normal 162 8 5 2 3" xfId="37086"/>
    <cellStyle name="Normal 162 8 5 3" xfId="19542"/>
    <cellStyle name="Normal 162 8 5 3 2" xfId="42951"/>
    <cellStyle name="Normal 162 8 5 4" xfId="31256"/>
    <cellStyle name="Normal 162 8 6" xfId="8869"/>
    <cellStyle name="Normal 162 8 6 2" xfId="20630"/>
    <cellStyle name="Normal 162 8 6 2 2" xfId="44039"/>
    <cellStyle name="Normal 162 8 6 3" xfId="32340"/>
    <cellStyle name="Normal 162 8 7" xfId="14796"/>
    <cellStyle name="Normal 162 8 7 2" xfId="38205"/>
    <cellStyle name="Normal 162 8 8" xfId="26510"/>
    <cellStyle name="Normal 162 9" xfId="3126"/>
    <cellStyle name="Normal 162 9 2" xfId="4391"/>
    <cellStyle name="Normal 162 9 2 2" xfId="10259"/>
    <cellStyle name="Normal 162 9 2 2 2" xfId="21988"/>
    <cellStyle name="Normal 162 9 2 2 2 2" xfId="45397"/>
    <cellStyle name="Normal 162 9 2 2 3" xfId="33698"/>
    <cellStyle name="Normal 162 9 2 3" xfId="16154"/>
    <cellStyle name="Normal 162 9 2 3 2" xfId="39563"/>
    <cellStyle name="Normal 162 9 2 4" xfId="27868"/>
    <cellStyle name="Normal 162 9 3" xfId="5608"/>
    <cellStyle name="Normal 162 9 3 2" xfId="11476"/>
    <cellStyle name="Normal 162 9 3 2 2" xfId="23205"/>
    <cellStyle name="Normal 162 9 3 2 2 2" xfId="46614"/>
    <cellStyle name="Normal 162 9 3 2 3" xfId="34915"/>
    <cellStyle name="Normal 162 9 3 3" xfId="17371"/>
    <cellStyle name="Normal 162 9 3 3 2" xfId="40780"/>
    <cellStyle name="Normal 162 9 3 4" xfId="29085"/>
    <cellStyle name="Normal 162 9 4" xfId="6772"/>
    <cellStyle name="Normal 162 9 4 2" xfId="12640"/>
    <cellStyle name="Normal 162 9 4 2 2" xfId="24369"/>
    <cellStyle name="Normal 162 9 4 2 2 2" xfId="47778"/>
    <cellStyle name="Normal 162 9 4 2 3" xfId="36079"/>
    <cellStyle name="Normal 162 9 4 3" xfId="18535"/>
    <cellStyle name="Normal 162 9 4 3 2" xfId="41944"/>
    <cellStyle name="Normal 162 9 4 4" xfId="30249"/>
    <cellStyle name="Normal 162 9 5" xfId="7898"/>
    <cellStyle name="Normal 162 9 5 2" xfId="13760"/>
    <cellStyle name="Normal 162 9 5 2 2" xfId="25489"/>
    <cellStyle name="Normal 162 9 5 2 2 2" xfId="48898"/>
    <cellStyle name="Normal 162 9 5 2 3" xfId="37199"/>
    <cellStyle name="Normal 162 9 5 3" xfId="19655"/>
    <cellStyle name="Normal 162 9 5 3 2" xfId="43064"/>
    <cellStyle name="Normal 162 9 5 4" xfId="31369"/>
    <cellStyle name="Normal 162 9 6" xfId="8982"/>
    <cellStyle name="Normal 162 9 6 2" xfId="20743"/>
    <cellStyle name="Normal 162 9 6 2 2" xfId="44152"/>
    <cellStyle name="Normal 162 9 6 3" xfId="32453"/>
    <cellStyle name="Normal 162 9 7" xfId="14909"/>
    <cellStyle name="Normal 162 9 7 2" xfId="38318"/>
    <cellStyle name="Normal 162 9 8" xfId="26623"/>
    <cellStyle name="Normal 163" xfId="1393"/>
    <cellStyle name="Normal 163 10" xfId="3224"/>
    <cellStyle name="Normal 163 10 2" xfId="4489"/>
    <cellStyle name="Normal 163 10 2 2" xfId="10357"/>
    <cellStyle name="Normal 163 10 2 2 2" xfId="22086"/>
    <cellStyle name="Normal 163 10 2 2 2 2" xfId="45495"/>
    <cellStyle name="Normal 163 10 2 2 3" xfId="33796"/>
    <cellStyle name="Normal 163 10 2 3" xfId="16252"/>
    <cellStyle name="Normal 163 10 2 3 2" xfId="39661"/>
    <cellStyle name="Normal 163 10 2 4" xfId="27966"/>
    <cellStyle name="Normal 163 10 3" xfId="5706"/>
    <cellStyle name="Normal 163 10 3 2" xfId="11574"/>
    <cellStyle name="Normal 163 10 3 2 2" xfId="23303"/>
    <cellStyle name="Normal 163 10 3 2 2 2" xfId="46712"/>
    <cellStyle name="Normal 163 10 3 2 3" xfId="35013"/>
    <cellStyle name="Normal 163 10 3 3" xfId="17469"/>
    <cellStyle name="Normal 163 10 3 3 2" xfId="40878"/>
    <cellStyle name="Normal 163 10 3 4" xfId="29183"/>
    <cellStyle name="Normal 163 10 4" xfId="6870"/>
    <cellStyle name="Normal 163 10 4 2" xfId="12738"/>
    <cellStyle name="Normal 163 10 4 2 2" xfId="24467"/>
    <cellStyle name="Normal 163 10 4 2 2 2" xfId="47876"/>
    <cellStyle name="Normal 163 10 4 2 3" xfId="36177"/>
    <cellStyle name="Normal 163 10 4 3" xfId="18633"/>
    <cellStyle name="Normal 163 10 4 3 2" xfId="42042"/>
    <cellStyle name="Normal 163 10 4 4" xfId="30347"/>
    <cellStyle name="Normal 163 10 5" xfId="7996"/>
    <cellStyle name="Normal 163 10 5 2" xfId="13858"/>
    <cellStyle name="Normal 163 10 5 2 2" xfId="25587"/>
    <cellStyle name="Normal 163 10 5 2 2 2" xfId="48996"/>
    <cellStyle name="Normal 163 10 5 2 3" xfId="37297"/>
    <cellStyle name="Normal 163 10 5 3" xfId="19753"/>
    <cellStyle name="Normal 163 10 5 3 2" xfId="43162"/>
    <cellStyle name="Normal 163 10 5 4" xfId="31467"/>
    <cellStyle name="Normal 163 10 6" xfId="9080"/>
    <cellStyle name="Normal 163 10 6 2" xfId="20841"/>
    <cellStyle name="Normal 163 10 6 2 2" xfId="44250"/>
    <cellStyle name="Normal 163 10 6 3" xfId="32551"/>
    <cellStyle name="Normal 163 10 7" xfId="15007"/>
    <cellStyle name="Normal 163 10 7 2" xfId="38416"/>
    <cellStyle name="Normal 163 10 8" xfId="26721"/>
    <cellStyle name="Normal 163 11" xfId="3399"/>
    <cellStyle name="Normal 163 11 2" xfId="9282"/>
    <cellStyle name="Normal 163 11 2 2" xfId="21013"/>
    <cellStyle name="Normal 163 11 2 2 2" xfId="44422"/>
    <cellStyle name="Normal 163 11 2 3" xfId="32723"/>
    <cellStyle name="Normal 163 11 3" xfId="15179"/>
    <cellStyle name="Normal 163 11 3 2" xfId="38588"/>
    <cellStyle name="Normal 163 11 4" xfId="26893"/>
    <cellStyle name="Normal 163 12" xfId="4692"/>
    <cellStyle name="Normal 163 12 2" xfId="10560"/>
    <cellStyle name="Normal 163 12 2 2" xfId="22289"/>
    <cellStyle name="Normal 163 12 2 2 2" xfId="45698"/>
    <cellStyle name="Normal 163 12 2 3" xfId="33999"/>
    <cellStyle name="Normal 163 12 3" xfId="16455"/>
    <cellStyle name="Normal 163 12 3 2" xfId="39864"/>
    <cellStyle name="Normal 163 12 4" xfId="28169"/>
    <cellStyle name="Normal 163 13" xfId="5849"/>
    <cellStyle name="Normal 163 13 2" xfId="11717"/>
    <cellStyle name="Normal 163 13 2 2" xfId="23446"/>
    <cellStyle name="Normal 163 13 2 2 2" xfId="46855"/>
    <cellStyle name="Normal 163 13 2 3" xfId="35156"/>
    <cellStyle name="Normal 163 13 3" xfId="17612"/>
    <cellStyle name="Normal 163 13 3 2" xfId="41021"/>
    <cellStyle name="Normal 163 13 4" xfId="29326"/>
    <cellStyle name="Normal 163 14" xfId="6999"/>
    <cellStyle name="Normal 163 14 2" xfId="12861"/>
    <cellStyle name="Normal 163 14 2 2" xfId="24590"/>
    <cellStyle name="Normal 163 14 2 2 2" xfId="47999"/>
    <cellStyle name="Normal 163 14 2 3" xfId="36300"/>
    <cellStyle name="Normal 163 14 3" xfId="18756"/>
    <cellStyle name="Normal 163 14 3 2" xfId="42165"/>
    <cellStyle name="Normal 163 14 4" xfId="30470"/>
    <cellStyle name="Normal 163 15" xfId="8086"/>
    <cellStyle name="Normal 163 15 2" xfId="19847"/>
    <cellStyle name="Normal 163 15 2 2" xfId="43256"/>
    <cellStyle name="Normal 163 15 3" xfId="31557"/>
    <cellStyle name="Normal 163 16" xfId="14016"/>
    <cellStyle name="Normal 163 16 2" xfId="37425"/>
    <cellStyle name="Normal 163 17" xfId="25730"/>
    <cellStyle name="Normal 163 2" xfId="2322"/>
    <cellStyle name="Normal 163 2 2" xfId="3599"/>
    <cellStyle name="Normal 163 2 2 2" xfId="9467"/>
    <cellStyle name="Normal 163 2 2 2 2" xfId="21196"/>
    <cellStyle name="Normal 163 2 2 2 2 2" xfId="44605"/>
    <cellStyle name="Normal 163 2 2 2 3" xfId="32906"/>
    <cellStyle name="Normal 163 2 2 3" xfId="15362"/>
    <cellStyle name="Normal 163 2 2 3 2" xfId="38771"/>
    <cellStyle name="Normal 163 2 2 4" xfId="27076"/>
    <cellStyle name="Normal 163 2 3" xfId="4818"/>
    <cellStyle name="Normal 163 2 3 2" xfId="10686"/>
    <cellStyle name="Normal 163 2 3 2 2" xfId="22415"/>
    <cellStyle name="Normal 163 2 3 2 2 2" xfId="45824"/>
    <cellStyle name="Normal 163 2 3 2 3" xfId="34125"/>
    <cellStyle name="Normal 163 2 3 3" xfId="16581"/>
    <cellStyle name="Normal 163 2 3 3 2" xfId="39990"/>
    <cellStyle name="Normal 163 2 3 4" xfId="28295"/>
    <cellStyle name="Normal 163 2 4" xfId="5981"/>
    <cellStyle name="Normal 163 2 4 2" xfId="11849"/>
    <cellStyle name="Normal 163 2 4 2 2" xfId="23578"/>
    <cellStyle name="Normal 163 2 4 2 2 2" xfId="46987"/>
    <cellStyle name="Normal 163 2 4 2 3" xfId="35288"/>
    <cellStyle name="Normal 163 2 4 3" xfId="17744"/>
    <cellStyle name="Normal 163 2 4 3 2" xfId="41153"/>
    <cellStyle name="Normal 163 2 4 4" xfId="29458"/>
    <cellStyle name="Normal 163 2 5" xfId="7108"/>
    <cellStyle name="Normal 163 2 5 2" xfId="12970"/>
    <cellStyle name="Normal 163 2 5 2 2" xfId="24699"/>
    <cellStyle name="Normal 163 2 5 2 2 2" xfId="48108"/>
    <cellStyle name="Normal 163 2 5 2 3" xfId="36409"/>
    <cellStyle name="Normal 163 2 5 3" xfId="18865"/>
    <cellStyle name="Normal 163 2 5 3 2" xfId="42274"/>
    <cellStyle name="Normal 163 2 5 4" xfId="30579"/>
    <cellStyle name="Normal 163 2 6" xfId="8192"/>
    <cellStyle name="Normal 163 2 6 2" xfId="19953"/>
    <cellStyle name="Normal 163 2 6 2 2" xfId="43362"/>
    <cellStyle name="Normal 163 2 6 3" xfId="31663"/>
    <cellStyle name="Normal 163 2 7" xfId="14119"/>
    <cellStyle name="Normal 163 2 7 2" xfId="37528"/>
    <cellStyle name="Normal 163 2 8" xfId="25833"/>
    <cellStyle name="Normal 163 3" xfId="2404"/>
    <cellStyle name="Normal 163 3 2" xfId="3673"/>
    <cellStyle name="Normal 163 3 2 2" xfId="9541"/>
    <cellStyle name="Normal 163 3 2 2 2" xfId="21270"/>
    <cellStyle name="Normal 163 3 2 2 2 2" xfId="44679"/>
    <cellStyle name="Normal 163 3 2 2 3" xfId="32980"/>
    <cellStyle name="Normal 163 3 2 3" xfId="15436"/>
    <cellStyle name="Normal 163 3 2 3 2" xfId="38845"/>
    <cellStyle name="Normal 163 3 2 4" xfId="27150"/>
    <cellStyle name="Normal 163 3 3" xfId="4892"/>
    <cellStyle name="Normal 163 3 3 2" xfId="10760"/>
    <cellStyle name="Normal 163 3 3 2 2" xfId="22489"/>
    <cellStyle name="Normal 163 3 3 2 2 2" xfId="45898"/>
    <cellStyle name="Normal 163 3 3 2 3" xfId="34199"/>
    <cellStyle name="Normal 163 3 3 3" xfId="16655"/>
    <cellStyle name="Normal 163 3 3 3 2" xfId="40064"/>
    <cellStyle name="Normal 163 3 3 4" xfId="28369"/>
    <cellStyle name="Normal 163 3 4" xfId="6056"/>
    <cellStyle name="Normal 163 3 4 2" xfId="11924"/>
    <cellStyle name="Normal 163 3 4 2 2" xfId="23653"/>
    <cellStyle name="Normal 163 3 4 2 2 2" xfId="47062"/>
    <cellStyle name="Normal 163 3 4 2 3" xfId="35363"/>
    <cellStyle name="Normal 163 3 4 3" xfId="17819"/>
    <cellStyle name="Normal 163 3 4 3 2" xfId="41228"/>
    <cellStyle name="Normal 163 3 4 4" xfId="29533"/>
    <cellStyle name="Normal 163 3 5" xfId="7182"/>
    <cellStyle name="Normal 163 3 5 2" xfId="13044"/>
    <cellStyle name="Normal 163 3 5 2 2" xfId="24773"/>
    <cellStyle name="Normal 163 3 5 2 2 2" xfId="48182"/>
    <cellStyle name="Normal 163 3 5 2 3" xfId="36483"/>
    <cellStyle name="Normal 163 3 5 3" xfId="18939"/>
    <cellStyle name="Normal 163 3 5 3 2" xfId="42348"/>
    <cellStyle name="Normal 163 3 5 4" xfId="30653"/>
    <cellStyle name="Normal 163 3 6" xfId="8266"/>
    <cellStyle name="Normal 163 3 6 2" xfId="20027"/>
    <cellStyle name="Normal 163 3 6 2 2" xfId="43436"/>
    <cellStyle name="Normal 163 3 6 3" xfId="31737"/>
    <cellStyle name="Normal 163 3 7" xfId="14193"/>
    <cellStyle name="Normal 163 3 7 2" xfId="37602"/>
    <cellStyle name="Normal 163 3 8" xfId="25907"/>
    <cellStyle name="Normal 163 4" xfId="2562"/>
    <cellStyle name="Normal 163 4 2" xfId="3831"/>
    <cellStyle name="Normal 163 4 2 2" xfId="9699"/>
    <cellStyle name="Normal 163 4 2 2 2" xfId="21428"/>
    <cellStyle name="Normal 163 4 2 2 2 2" xfId="44837"/>
    <cellStyle name="Normal 163 4 2 2 3" xfId="33138"/>
    <cellStyle name="Normal 163 4 2 3" xfId="15594"/>
    <cellStyle name="Normal 163 4 2 3 2" xfId="39003"/>
    <cellStyle name="Normal 163 4 2 4" xfId="27308"/>
    <cellStyle name="Normal 163 4 3" xfId="5050"/>
    <cellStyle name="Normal 163 4 3 2" xfId="10918"/>
    <cellStyle name="Normal 163 4 3 2 2" xfId="22647"/>
    <cellStyle name="Normal 163 4 3 2 2 2" xfId="46056"/>
    <cellStyle name="Normal 163 4 3 2 3" xfId="34357"/>
    <cellStyle name="Normal 163 4 3 3" xfId="16813"/>
    <cellStyle name="Normal 163 4 3 3 2" xfId="40222"/>
    <cellStyle name="Normal 163 4 3 4" xfId="28527"/>
    <cellStyle name="Normal 163 4 4" xfId="6214"/>
    <cellStyle name="Normal 163 4 4 2" xfId="12082"/>
    <cellStyle name="Normal 163 4 4 2 2" xfId="23811"/>
    <cellStyle name="Normal 163 4 4 2 2 2" xfId="47220"/>
    <cellStyle name="Normal 163 4 4 2 3" xfId="35521"/>
    <cellStyle name="Normal 163 4 4 3" xfId="17977"/>
    <cellStyle name="Normal 163 4 4 3 2" xfId="41386"/>
    <cellStyle name="Normal 163 4 4 4" xfId="29691"/>
    <cellStyle name="Normal 163 4 5" xfId="7340"/>
    <cellStyle name="Normal 163 4 5 2" xfId="13202"/>
    <cellStyle name="Normal 163 4 5 2 2" xfId="24931"/>
    <cellStyle name="Normal 163 4 5 2 2 2" xfId="48340"/>
    <cellStyle name="Normal 163 4 5 2 3" xfId="36641"/>
    <cellStyle name="Normal 163 4 5 3" xfId="19097"/>
    <cellStyle name="Normal 163 4 5 3 2" xfId="42506"/>
    <cellStyle name="Normal 163 4 5 4" xfId="30811"/>
    <cellStyle name="Normal 163 4 6" xfId="8424"/>
    <cellStyle name="Normal 163 4 6 2" xfId="20185"/>
    <cellStyle name="Normal 163 4 6 2 2" xfId="43594"/>
    <cellStyle name="Normal 163 4 6 3" xfId="31895"/>
    <cellStyle name="Normal 163 4 7" xfId="14351"/>
    <cellStyle name="Normal 163 4 7 2" xfId="37760"/>
    <cellStyle name="Normal 163 4 8" xfId="26065"/>
    <cellStyle name="Normal 163 5" xfId="2732"/>
    <cellStyle name="Normal 163 5 2" xfId="4001"/>
    <cellStyle name="Normal 163 5 2 2" xfId="9869"/>
    <cellStyle name="Normal 163 5 2 2 2" xfId="21598"/>
    <cellStyle name="Normal 163 5 2 2 2 2" xfId="45007"/>
    <cellStyle name="Normal 163 5 2 2 3" xfId="33308"/>
    <cellStyle name="Normal 163 5 2 3" xfId="15764"/>
    <cellStyle name="Normal 163 5 2 3 2" xfId="39173"/>
    <cellStyle name="Normal 163 5 2 4" xfId="27478"/>
    <cellStyle name="Normal 163 5 3" xfId="5220"/>
    <cellStyle name="Normal 163 5 3 2" xfId="11088"/>
    <cellStyle name="Normal 163 5 3 2 2" xfId="22817"/>
    <cellStyle name="Normal 163 5 3 2 2 2" xfId="46226"/>
    <cellStyle name="Normal 163 5 3 2 3" xfId="34527"/>
    <cellStyle name="Normal 163 5 3 3" xfId="16983"/>
    <cellStyle name="Normal 163 5 3 3 2" xfId="40392"/>
    <cellStyle name="Normal 163 5 3 4" xfId="28697"/>
    <cellStyle name="Normal 163 5 4" xfId="6384"/>
    <cellStyle name="Normal 163 5 4 2" xfId="12252"/>
    <cellStyle name="Normal 163 5 4 2 2" xfId="23981"/>
    <cellStyle name="Normal 163 5 4 2 2 2" xfId="47390"/>
    <cellStyle name="Normal 163 5 4 2 3" xfId="35691"/>
    <cellStyle name="Normal 163 5 4 3" xfId="18147"/>
    <cellStyle name="Normal 163 5 4 3 2" xfId="41556"/>
    <cellStyle name="Normal 163 5 4 4" xfId="29861"/>
    <cellStyle name="Normal 163 5 5" xfId="7510"/>
    <cellStyle name="Normal 163 5 5 2" xfId="13372"/>
    <cellStyle name="Normal 163 5 5 2 2" xfId="25101"/>
    <cellStyle name="Normal 163 5 5 2 2 2" xfId="48510"/>
    <cellStyle name="Normal 163 5 5 2 3" xfId="36811"/>
    <cellStyle name="Normal 163 5 5 3" xfId="19267"/>
    <cellStyle name="Normal 163 5 5 3 2" xfId="42676"/>
    <cellStyle name="Normal 163 5 5 4" xfId="30981"/>
    <cellStyle name="Normal 163 5 6" xfId="8594"/>
    <cellStyle name="Normal 163 5 6 2" xfId="20355"/>
    <cellStyle name="Normal 163 5 6 2 2" xfId="43764"/>
    <cellStyle name="Normal 163 5 6 3" xfId="32065"/>
    <cellStyle name="Normal 163 5 7" xfId="14521"/>
    <cellStyle name="Normal 163 5 7 2" xfId="37930"/>
    <cellStyle name="Normal 163 5 8" xfId="26235"/>
    <cellStyle name="Normal 163 6" xfId="2822"/>
    <cellStyle name="Normal 163 6 2" xfId="4091"/>
    <cellStyle name="Normal 163 6 2 2" xfId="9959"/>
    <cellStyle name="Normal 163 6 2 2 2" xfId="21688"/>
    <cellStyle name="Normal 163 6 2 2 2 2" xfId="45097"/>
    <cellStyle name="Normal 163 6 2 2 3" xfId="33398"/>
    <cellStyle name="Normal 163 6 2 3" xfId="15854"/>
    <cellStyle name="Normal 163 6 2 3 2" xfId="39263"/>
    <cellStyle name="Normal 163 6 2 4" xfId="27568"/>
    <cellStyle name="Normal 163 6 3" xfId="5310"/>
    <cellStyle name="Normal 163 6 3 2" xfId="11178"/>
    <cellStyle name="Normal 163 6 3 2 2" xfId="22907"/>
    <cellStyle name="Normal 163 6 3 2 2 2" xfId="46316"/>
    <cellStyle name="Normal 163 6 3 2 3" xfId="34617"/>
    <cellStyle name="Normal 163 6 3 3" xfId="17073"/>
    <cellStyle name="Normal 163 6 3 3 2" xfId="40482"/>
    <cellStyle name="Normal 163 6 3 4" xfId="28787"/>
    <cellStyle name="Normal 163 6 4" xfId="6474"/>
    <cellStyle name="Normal 163 6 4 2" xfId="12342"/>
    <cellStyle name="Normal 163 6 4 2 2" xfId="24071"/>
    <cellStyle name="Normal 163 6 4 2 2 2" xfId="47480"/>
    <cellStyle name="Normal 163 6 4 2 3" xfId="35781"/>
    <cellStyle name="Normal 163 6 4 3" xfId="18237"/>
    <cellStyle name="Normal 163 6 4 3 2" xfId="41646"/>
    <cellStyle name="Normal 163 6 4 4" xfId="29951"/>
    <cellStyle name="Normal 163 6 5" xfId="7600"/>
    <cellStyle name="Normal 163 6 5 2" xfId="13462"/>
    <cellStyle name="Normal 163 6 5 2 2" xfId="25191"/>
    <cellStyle name="Normal 163 6 5 2 2 2" xfId="48600"/>
    <cellStyle name="Normal 163 6 5 2 3" xfId="36901"/>
    <cellStyle name="Normal 163 6 5 3" xfId="19357"/>
    <cellStyle name="Normal 163 6 5 3 2" xfId="42766"/>
    <cellStyle name="Normal 163 6 5 4" xfId="31071"/>
    <cellStyle name="Normal 163 6 6" xfId="8684"/>
    <cellStyle name="Normal 163 6 6 2" xfId="20445"/>
    <cellStyle name="Normal 163 6 6 2 2" xfId="43854"/>
    <cellStyle name="Normal 163 6 6 3" xfId="32155"/>
    <cellStyle name="Normal 163 6 7" xfId="14611"/>
    <cellStyle name="Normal 163 6 7 2" xfId="38020"/>
    <cellStyle name="Normal 163 6 8" xfId="26325"/>
    <cellStyle name="Normal 163 7" xfId="2913"/>
    <cellStyle name="Normal 163 7 2" xfId="4181"/>
    <cellStyle name="Normal 163 7 2 2" xfId="10049"/>
    <cellStyle name="Normal 163 7 2 2 2" xfId="21778"/>
    <cellStyle name="Normal 163 7 2 2 2 2" xfId="45187"/>
    <cellStyle name="Normal 163 7 2 2 3" xfId="33488"/>
    <cellStyle name="Normal 163 7 2 3" xfId="15944"/>
    <cellStyle name="Normal 163 7 2 3 2" xfId="39353"/>
    <cellStyle name="Normal 163 7 2 4" xfId="27658"/>
    <cellStyle name="Normal 163 7 3" xfId="5400"/>
    <cellStyle name="Normal 163 7 3 2" xfId="11268"/>
    <cellStyle name="Normal 163 7 3 2 2" xfId="22997"/>
    <cellStyle name="Normal 163 7 3 2 2 2" xfId="46406"/>
    <cellStyle name="Normal 163 7 3 2 3" xfId="34707"/>
    <cellStyle name="Normal 163 7 3 3" xfId="17163"/>
    <cellStyle name="Normal 163 7 3 3 2" xfId="40572"/>
    <cellStyle name="Normal 163 7 3 4" xfId="28877"/>
    <cellStyle name="Normal 163 7 4" xfId="6564"/>
    <cellStyle name="Normal 163 7 4 2" xfId="12432"/>
    <cellStyle name="Normal 163 7 4 2 2" xfId="24161"/>
    <cellStyle name="Normal 163 7 4 2 2 2" xfId="47570"/>
    <cellStyle name="Normal 163 7 4 2 3" xfId="35871"/>
    <cellStyle name="Normal 163 7 4 3" xfId="18327"/>
    <cellStyle name="Normal 163 7 4 3 2" xfId="41736"/>
    <cellStyle name="Normal 163 7 4 4" xfId="30041"/>
    <cellStyle name="Normal 163 7 5" xfId="7690"/>
    <cellStyle name="Normal 163 7 5 2" xfId="13552"/>
    <cellStyle name="Normal 163 7 5 2 2" xfId="25281"/>
    <cellStyle name="Normal 163 7 5 2 2 2" xfId="48690"/>
    <cellStyle name="Normal 163 7 5 2 3" xfId="36991"/>
    <cellStyle name="Normal 163 7 5 3" xfId="19447"/>
    <cellStyle name="Normal 163 7 5 3 2" xfId="42856"/>
    <cellStyle name="Normal 163 7 5 4" xfId="31161"/>
    <cellStyle name="Normal 163 7 6" xfId="8774"/>
    <cellStyle name="Normal 163 7 6 2" xfId="20535"/>
    <cellStyle name="Normal 163 7 6 2 2" xfId="43944"/>
    <cellStyle name="Normal 163 7 6 3" xfId="32245"/>
    <cellStyle name="Normal 163 7 7" xfId="14701"/>
    <cellStyle name="Normal 163 7 7 2" xfId="38110"/>
    <cellStyle name="Normal 163 7 8" xfId="26415"/>
    <cellStyle name="Normal 163 8" xfId="3014"/>
    <cellStyle name="Normal 163 8 2" xfId="4279"/>
    <cellStyle name="Normal 163 8 2 2" xfId="10147"/>
    <cellStyle name="Normal 163 8 2 2 2" xfId="21876"/>
    <cellStyle name="Normal 163 8 2 2 2 2" xfId="45285"/>
    <cellStyle name="Normal 163 8 2 2 3" xfId="33586"/>
    <cellStyle name="Normal 163 8 2 3" xfId="16042"/>
    <cellStyle name="Normal 163 8 2 3 2" xfId="39451"/>
    <cellStyle name="Normal 163 8 2 4" xfId="27756"/>
    <cellStyle name="Normal 163 8 3" xfId="5496"/>
    <cellStyle name="Normal 163 8 3 2" xfId="11364"/>
    <cellStyle name="Normal 163 8 3 2 2" xfId="23093"/>
    <cellStyle name="Normal 163 8 3 2 2 2" xfId="46502"/>
    <cellStyle name="Normal 163 8 3 2 3" xfId="34803"/>
    <cellStyle name="Normal 163 8 3 3" xfId="17259"/>
    <cellStyle name="Normal 163 8 3 3 2" xfId="40668"/>
    <cellStyle name="Normal 163 8 3 4" xfId="28973"/>
    <cellStyle name="Normal 163 8 4" xfId="6660"/>
    <cellStyle name="Normal 163 8 4 2" xfId="12528"/>
    <cellStyle name="Normal 163 8 4 2 2" xfId="24257"/>
    <cellStyle name="Normal 163 8 4 2 2 2" xfId="47666"/>
    <cellStyle name="Normal 163 8 4 2 3" xfId="35967"/>
    <cellStyle name="Normal 163 8 4 3" xfId="18423"/>
    <cellStyle name="Normal 163 8 4 3 2" xfId="41832"/>
    <cellStyle name="Normal 163 8 4 4" xfId="30137"/>
    <cellStyle name="Normal 163 8 5" xfId="7786"/>
    <cellStyle name="Normal 163 8 5 2" xfId="13648"/>
    <cellStyle name="Normal 163 8 5 2 2" xfId="25377"/>
    <cellStyle name="Normal 163 8 5 2 2 2" xfId="48786"/>
    <cellStyle name="Normal 163 8 5 2 3" xfId="37087"/>
    <cellStyle name="Normal 163 8 5 3" xfId="19543"/>
    <cellStyle name="Normal 163 8 5 3 2" xfId="42952"/>
    <cellStyle name="Normal 163 8 5 4" xfId="31257"/>
    <cellStyle name="Normal 163 8 6" xfId="8870"/>
    <cellStyle name="Normal 163 8 6 2" xfId="20631"/>
    <cellStyle name="Normal 163 8 6 2 2" xfId="44040"/>
    <cellStyle name="Normal 163 8 6 3" xfId="32341"/>
    <cellStyle name="Normal 163 8 7" xfId="14797"/>
    <cellStyle name="Normal 163 8 7 2" xfId="38206"/>
    <cellStyle name="Normal 163 8 8" xfId="26511"/>
    <cellStyle name="Normal 163 9" xfId="3127"/>
    <cellStyle name="Normal 163 9 2" xfId="4392"/>
    <cellStyle name="Normal 163 9 2 2" xfId="10260"/>
    <cellStyle name="Normal 163 9 2 2 2" xfId="21989"/>
    <cellStyle name="Normal 163 9 2 2 2 2" xfId="45398"/>
    <cellStyle name="Normal 163 9 2 2 3" xfId="33699"/>
    <cellStyle name="Normal 163 9 2 3" xfId="16155"/>
    <cellStyle name="Normal 163 9 2 3 2" xfId="39564"/>
    <cellStyle name="Normal 163 9 2 4" xfId="27869"/>
    <cellStyle name="Normal 163 9 3" xfId="5609"/>
    <cellStyle name="Normal 163 9 3 2" xfId="11477"/>
    <cellStyle name="Normal 163 9 3 2 2" xfId="23206"/>
    <cellStyle name="Normal 163 9 3 2 2 2" xfId="46615"/>
    <cellStyle name="Normal 163 9 3 2 3" xfId="34916"/>
    <cellStyle name="Normal 163 9 3 3" xfId="17372"/>
    <cellStyle name="Normal 163 9 3 3 2" xfId="40781"/>
    <cellStyle name="Normal 163 9 3 4" xfId="29086"/>
    <cellStyle name="Normal 163 9 4" xfId="6773"/>
    <cellStyle name="Normal 163 9 4 2" xfId="12641"/>
    <cellStyle name="Normal 163 9 4 2 2" xfId="24370"/>
    <cellStyle name="Normal 163 9 4 2 2 2" xfId="47779"/>
    <cellStyle name="Normal 163 9 4 2 3" xfId="36080"/>
    <cellStyle name="Normal 163 9 4 3" xfId="18536"/>
    <cellStyle name="Normal 163 9 4 3 2" xfId="41945"/>
    <cellStyle name="Normal 163 9 4 4" xfId="30250"/>
    <cellStyle name="Normal 163 9 5" xfId="7899"/>
    <cellStyle name="Normal 163 9 5 2" xfId="13761"/>
    <cellStyle name="Normal 163 9 5 2 2" xfId="25490"/>
    <cellStyle name="Normal 163 9 5 2 2 2" xfId="48899"/>
    <cellStyle name="Normal 163 9 5 2 3" xfId="37200"/>
    <cellStyle name="Normal 163 9 5 3" xfId="19656"/>
    <cellStyle name="Normal 163 9 5 3 2" xfId="43065"/>
    <cellStyle name="Normal 163 9 5 4" xfId="31370"/>
    <cellStyle name="Normal 163 9 6" xfId="8983"/>
    <cellStyle name="Normal 163 9 6 2" xfId="20744"/>
    <cellStyle name="Normal 163 9 6 2 2" xfId="44153"/>
    <cellStyle name="Normal 163 9 6 3" xfId="32454"/>
    <cellStyle name="Normal 163 9 7" xfId="14910"/>
    <cellStyle name="Normal 163 9 7 2" xfId="38319"/>
    <cellStyle name="Normal 163 9 8" xfId="26624"/>
    <cellStyle name="Normal 164" xfId="1394"/>
    <cellStyle name="Normal 164 10" xfId="3225"/>
    <cellStyle name="Normal 164 10 2" xfId="4490"/>
    <cellStyle name="Normal 164 10 2 2" xfId="10358"/>
    <cellStyle name="Normal 164 10 2 2 2" xfId="22087"/>
    <cellStyle name="Normal 164 10 2 2 2 2" xfId="45496"/>
    <cellStyle name="Normal 164 10 2 2 3" xfId="33797"/>
    <cellStyle name="Normal 164 10 2 3" xfId="16253"/>
    <cellStyle name="Normal 164 10 2 3 2" xfId="39662"/>
    <cellStyle name="Normal 164 10 2 4" xfId="27967"/>
    <cellStyle name="Normal 164 10 3" xfId="5707"/>
    <cellStyle name="Normal 164 10 3 2" xfId="11575"/>
    <cellStyle name="Normal 164 10 3 2 2" xfId="23304"/>
    <cellStyle name="Normal 164 10 3 2 2 2" xfId="46713"/>
    <cellStyle name="Normal 164 10 3 2 3" xfId="35014"/>
    <cellStyle name="Normal 164 10 3 3" xfId="17470"/>
    <cellStyle name="Normal 164 10 3 3 2" xfId="40879"/>
    <cellStyle name="Normal 164 10 3 4" xfId="29184"/>
    <cellStyle name="Normal 164 10 4" xfId="6871"/>
    <cellStyle name="Normal 164 10 4 2" xfId="12739"/>
    <cellStyle name="Normal 164 10 4 2 2" xfId="24468"/>
    <cellStyle name="Normal 164 10 4 2 2 2" xfId="47877"/>
    <cellStyle name="Normal 164 10 4 2 3" xfId="36178"/>
    <cellStyle name="Normal 164 10 4 3" xfId="18634"/>
    <cellStyle name="Normal 164 10 4 3 2" xfId="42043"/>
    <cellStyle name="Normal 164 10 4 4" xfId="30348"/>
    <cellStyle name="Normal 164 10 5" xfId="7997"/>
    <cellStyle name="Normal 164 10 5 2" xfId="13859"/>
    <cellStyle name="Normal 164 10 5 2 2" xfId="25588"/>
    <cellStyle name="Normal 164 10 5 2 2 2" xfId="48997"/>
    <cellStyle name="Normal 164 10 5 2 3" xfId="37298"/>
    <cellStyle name="Normal 164 10 5 3" xfId="19754"/>
    <cellStyle name="Normal 164 10 5 3 2" xfId="43163"/>
    <cellStyle name="Normal 164 10 5 4" xfId="31468"/>
    <cellStyle name="Normal 164 10 6" xfId="9081"/>
    <cellStyle name="Normal 164 10 6 2" xfId="20842"/>
    <cellStyle name="Normal 164 10 6 2 2" xfId="44251"/>
    <cellStyle name="Normal 164 10 6 3" xfId="32552"/>
    <cellStyle name="Normal 164 10 7" xfId="15008"/>
    <cellStyle name="Normal 164 10 7 2" xfId="38417"/>
    <cellStyle name="Normal 164 10 8" xfId="26722"/>
    <cellStyle name="Normal 164 11" xfId="3400"/>
    <cellStyle name="Normal 164 11 2" xfId="9283"/>
    <cellStyle name="Normal 164 11 2 2" xfId="21014"/>
    <cellStyle name="Normal 164 11 2 2 2" xfId="44423"/>
    <cellStyle name="Normal 164 11 2 3" xfId="32724"/>
    <cellStyle name="Normal 164 11 3" xfId="15180"/>
    <cellStyle name="Normal 164 11 3 2" xfId="38589"/>
    <cellStyle name="Normal 164 11 4" xfId="26894"/>
    <cellStyle name="Normal 164 12" xfId="4693"/>
    <cellStyle name="Normal 164 12 2" xfId="10561"/>
    <cellStyle name="Normal 164 12 2 2" xfId="22290"/>
    <cellStyle name="Normal 164 12 2 2 2" xfId="45699"/>
    <cellStyle name="Normal 164 12 2 3" xfId="34000"/>
    <cellStyle name="Normal 164 12 3" xfId="16456"/>
    <cellStyle name="Normal 164 12 3 2" xfId="39865"/>
    <cellStyle name="Normal 164 12 4" xfId="28170"/>
    <cellStyle name="Normal 164 13" xfId="5850"/>
    <cellStyle name="Normal 164 13 2" xfId="11718"/>
    <cellStyle name="Normal 164 13 2 2" xfId="23447"/>
    <cellStyle name="Normal 164 13 2 2 2" xfId="46856"/>
    <cellStyle name="Normal 164 13 2 3" xfId="35157"/>
    <cellStyle name="Normal 164 13 3" xfId="17613"/>
    <cellStyle name="Normal 164 13 3 2" xfId="41022"/>
    <cellStyle name="Normal 164 13 4" xfId="29327"/>
    <cellStyle name="Normal 164 14" xfId="7000"/>
    <cellStyle name="Normal 164 14 2" xfId="12862"/>
    <cellStyle name="Normal 164 14 2 2" xfId="24591"/>
    <cellStyle name="Normal 164 14 2 2 2" xfId="48000"/>
    <cellStyle name="Normal 164 14 2 3" xfId="36301"/>
    <cellStyle name="Normal 164 14 3" xfId="18757"/>
    <cellStyle name="Normal 164 14 3 2" xfId="42166"/>
    <cellStyle name="Normal 164 14 4" xfId="30471"/>
    <cellStyle name="Normal 164 15" xfId="8087"/>
    <cellStyle name="Normal 164 15 2" xfId="19848"/>
    <cellStyle name="Normal 164 15 2 2" xfId="43257"/>
    <cellStyle name="Normal 164 15 3" xfId="31558"/>
    <cellStyle name="Normal 164 16" xfId="14017"/>
    <cellStyle name="Normal 164 16 2" xfId="37426"/>
    <cellStyle name="Normal 164 17" xfId="25731"/>
    <cellStyle name="Normal 164 2" xfId="2323"/>
    <cellStyle name="Normal 164 2 2" xfId="3600"/>
    <cellStyle name="Normal 164 2 2 2" xfId="9468"/>
    <cellStyle name="Normal 164 2 2 2 2" xfId="21197"/>
    <cellStyle name="Normal 164 2 2 2 2 2" xfId="44606"/>
    <cellStyle name="Normal 164 2 2 2 3" xfId="32907"/>
    <cellStyle name="Normal 164 2 2 3" xfId="15363"/>
    <cellStyle name="Normal 164 2 2 3 2" xfId="38772"/>
    <cellStyle name="Normal 164 2 2 4" xfId="27077"/>
    <cellStyle name="Normal 164 2 3" xfId="4819"/>
    <cellStyle name="Normal 164 2 3 2" xfId="10687"/>
    <cellStyle name="Normal 164 2 3 2 2" xfId="22416"/>
    <cellStyle name="Normal 164 2 3 2 2 2" xfId="45825"/>
    <cellStyle name="Normal 164 2 3 2 3" xfId="34126"/>
    <cellStyle name="Normal 164 2 3 3" xfId="16582"/>
    <cellStyle name="Normal 164 2 3 3 2" xfId="39991"/>
    <cellStyle name="Normal 164 2 3 4" xfId="28296"/>
    <cellStyle name="Normal 164 2 4" xfId="5982"/>
    <cellStyle name="Normal 164 2 4 2" xfId="11850"/>
    <cellStyle name="Normal 164 2 4 2 2" xfId="23579"/>
    <cellStyle name="Normal 164 2 4 2 2 2" xfId="46988"/>
    <cellStyle name="Normal 164 2 4 2 3" xfId="35289"/>
    <cellStyle name="Normal 164 2 4 3" xfId="17745"/>
    <cellStyle name="Normal 164 2 4 3 2" xfId="41154"/>
    <cellStyle name="Normal 164 2 4 4" xfId="29459"/>
    <cellStyle name="Normal 164 2 5" xfId="7109"/>
    <cellStyle name="Normal 164 2 5 2" xfId="12971"/>
    <cellStyle name="Normal 164 2 5 2 2" xfId="24700"/>
    <cellStyle name="Normal 164 2 5 2 2 2" xfId="48109"/>
    <cellStyle name="Normal 164 2 5 2 3" xfId="36410"/>
    <cellStyle name="Normal 164 2 5 3" xfId="18866"/>
    <cellStyle name="Normal 164 2 5 3 2" xfId="42275"/>
    <cellStyle name="Normal 164 2 5 4" xfId="30580"/>
    <cellStyle name="Normal 164 2 6" xfId="8193"/>
    <cellStyle name="Normal 164 2 6 2" xfId="19954"/>
    <cellStyle name="Normal 164 2 6 2 2" xfId="43363"/>
    <cellStyle name="Normal 164 2 6 3" xfId="31664"/>
    <cellStyle name="Normal 164 2 7" xfId="14120"/>
    <cellStyle name="Normal 164 2 7 2" xfId="37529"/>
    <cellStyle name="Normal 164 2 8" xfId="25834"/>
    <cellStyle name="Normal 164 3" xfId="2405"/>
    <cellStyle name="Normal 164 3 2" xfId="3674"/>
    <cellStyle name="Normal 164 3 2 2" xfId="9542"/>
    <cellStyle name="Normal 164 3 2 2 2" xfId="21271"/>
    <cellStyle name="Normal 164 3 2 2 2 2" xfId="44680"/>
    <cellStyle name="Normal 164 3 2 2 3" xfId="32981"/>
    <cellStyle name="Normal 164 3 2 3" xfId="15437"/>
    <cellStyle name="Normal 164 3 2 3 2" xfId="38846"/>
    <cellStyle name="Normal 164 3 2 4" xfId="27151"/>
    <cellStyle name="Normal 164 3 3" xfId="4893"/>
    <cellStyle name="Normal 164 3 3 2" xfId="10761"/>
    <cellStyle name="Normal 164 3 3 2 2" xfId="22490"/>
    <cellStyle name="Normal 164 3 3 2 2 2" xfId="45899"/>
    <cellStyle name="Normal 164 3 3 2 3" xfId="34200"/>
    <cellStyle name="Normal 164 3 3 3" xfId="16656"/>
    <cellStyle name="Normal 164 3 3 3 2" xfId="40065"/>
    <cellStyle name="Normal 164 3 3 4" xfId="28370"/>
    <cellStyle name="Normal 164 3 4" xfId="6057"/>
    <cellStyle name="Normal 164 3 4 2" xfId="11925"/>
    <cellStyle name="Normal 164 3 4 2 2" xfId="23654"/>
    <cellStyle name="Normal 164 3 4 2 2 2" xfId="47063"/>
    <cellStyle name="Normal 164 3 4 2 3" xfId="35364"/>
    <cellStyle name="Normal 164 3 4 3" xfId="17820"/>
    <cellStyle name="Normal 164 3 4 3 2" xfId="41229"/>
    <cellStyle name="Normal 164 3 4 4" xfId="29534"/>
    <cellStyle name="Normal 164 3 5" xfId="7183"/>
    <cellStyle name="Normal 164 3 5 2" xfId="13045"/>
    <cellStyle name="Normal 164 3 5 2 2" xfId="24774"/>
    <cellStyle name="Normal 164 3 5 2 2 2" xfId="48183"/>
    <cellStyle name="Normal 164 3 5 2 3" xfId="36484"/>
    <cellStyle name="Normal 164 3 5 3" xfId="18940"/>
    <cellStyle name="Normal 164 3 5 3 2" xfId="42349"/>
    <cellStyle name="Normal 164 3 5 4" xfId="30654"/>
    <cellStyle name="Normal 164 3 6" xfId="8267"/>
    <cellStyle name="Normal 164 3 6 2" xfId="20028"/>
    <cellStyle name="Normal 164 3 6 2 2" xfId="43437"/>
    <cellStyle name="Normal 164 3 6 3" xfId="31738"/>
    <cellStyle name="Normal 164 3 7" xfId="14194"/>
    <cellStyle name="Normal 164 3 7 2" xfId="37603"/>
    <cellStyle name="Normal 164 3 8" xfId="25908"/>
    <cellStyle name="Normal 164 4" xfId="2563"/>
    <cellStyle name="Normal 164 4 2" xfId="3832"/>
    <cellStyle name="Normal 164 4 2 2" xfId="9700"/>
    <cellStyle name="Normal 164 4 2 2 2" xfId="21429"/>
    <cellStyle name="Normal 164 4 2 2 2 2" xfId="44838"/>
    <cellStyle name="Normal 164 4 2 2 3" xfId="33139"/>
    <cellStyle name="Normal 164 4 2 3" xfId="15595"/>
    <cellStyle name="Normal 164 4 2 3 2" xfId="39004"/>
    <cellStyle name="Normal 164 4 2 4" xfId="27309"/>
    <cellStyle name="Normal 164 4 3" xfId="5051"/>
    <cellStyle name="Normal 164 4 3 2" xfId="10919"/>
    <cellStyle name="Normal 164 4 3 2 2" xfId="22648"/>
    <cellStyle name="Normal 164 4 3 2 2 2" xfId="46057"/>
    <cellStyle name="Normal 164 4 3 2 3" xfId="34358"/>
    <cellStyle name="Normal 164 4 3 3" xfId="16814"/>
    <cellStyle name="Normal 164 4 3 3 2" xfId="40223"/>
    <cellStyle name="Normal 164 4 3 4" xfId="28528"/>
    <cellStyle name="Normal 164 4 4" xfId="6215"/>
    <cellStyle name="Normal 164 4 4 2" xfId="12083"/>
    <cellStyle name="Normal 164 4 4 2 2" xfId="23812"/>
    <cellStyle name="Normal 164 4 4 2 2 2" xfId="47221"/>
    <cellStyle name="Normal 164 4 4 2 3" xfId="35522"/>
    <cellStyle name="Normal 164 4 4 3" xfId="17978"/>
    <cellStyle name="Normal 164 4 4 3 2" xfId="41387"/>
    <cellStyle name="Normal 164 4 4 4" xfId="29692"/>
    <cellStyle name="Normal 164 4 5" xfId="7341"/>
    <cellStyle name="Normal 164 4 5 2" xfId="13203"/>
    <cellStyle name="Normal 164 4 5 2 2" xfId="24932"/>
    <cellStyle name="Normal 164 4 5 2 2 2" xfId="48341"/>
    <cellStyle name="Normal 164 4 5 2 3" xfId="36642"/>
    <cellStyle name="Normal 164 4 5 3" xfId="19098"/>
    <cellStyle name="Normal 164 4 5 3 2" xfId="42507"/>
    <cellStyle name="Normal 164 4 5 4" xfId="30812"/>
    <cellStyle name="Normal 164 4 6" xfId="8425"/>
    <cellStyle name="Normal 164 4 6 2" xfId="20186"/>
    <cellStyle name="Normal 164 4 6 2 2" xfId="43595"/>
    <cellStyle name="Normal 164 4 6 3" xfId="31896"/>
    <cellStyle name="Normal 164 4 7" xfId="14352"/>
    <cellStyle name="Normal 164 4 7 2" xfId="37761"/>
    <cellStyle name="Normal 164 4 8" xfId="26066"/>
    <cellStyle name="Normal 164 5" xfId="2733"/>
    <cellStyle name="Normal 164 5 2" xfId="4002"/>
    <cellStyle name="Normal 164 5 2 2" xfId="9870"/>
    <cellStyle name="Normal 164 5 2 2 2" xfId="21599"/>
    <cellStyle name="Normal 164 5 2 2 2 2" xfId="45008"/>
    <cellStyle name="Normal 164 5 2 2 3" xfId="33309"/>
    <cellStyle name="Normal 164 5 2 3" xfId="15765"/>
    <cellStyle name="Normal 164 5 2 3 2" xfId="39174"/>
    <cellStyle name="Normal 164 5 2 4" xfId="27479"/>
    <cellStyle name="Normal 164 5 3" xfId="5221"/>
    <cellStyle name="Normal 164 5 3 2" xfId="11089"/>
    <cellStyle name="Normal 164 5 3 2 2" xfId="22818"/>
    <cellStyle name="Normal 164 5 3 2 2 2" xfId="46227"/>
    <cellStyle name="Normal 164 5 3 2 3" xfId="34528"/>
    <cellStyle name="Normal 164 5 3 3" xfId="16984"/>
    <cellStyle name="Normal 164 5 3 3 2" xfId="40393"/>
    <cellStyle name="Normal 164 5 3 4" xfId="28698"/>
    <cellStyle name="Normal 164 5 4" xfId="6385"/>
    <cellStyle name="Normal 164 5 4 2" xfId="12253"/>
    <cellStyle name="Normal 164 5 4 2 2" xfId="23982"/>
    <cellStyle name="Normal 164 5 4 2 2 2" xfId="47391"/>
    <cellStyle name="Normal 164 5 4 2 3" xfId="35692"/>
    <cellStyle name="Normal 164 5 4 3" xfId="18148"/>
    <cellStyle name="Normal 164 5 4 3 2" xfId="41557"/>
    <cellStyle name="Normal 164 5 4 4" xfId="29862"/>
    <cellStyle name="Normal 164 5 5" xfId="7511"/>
    <cellStyle name="Normal 164 5 5 2" xfId="13373"/>
    <cellStyle name="Normal 164 5 5 2 2" xfId="25102"/>
    <cellStyle name="Normal 164 5 5 2 2 2" xfId="48511"/>
    <cellStyle name="Normal 164 5 5 2 3" xfId="36812"/>
    <cellStyle name="Normal 164 5 5 3" xfId="19268"/>
    <cellStyle name="Normal 164 5 5 3 2" xfId="42677"/>
    <cellStyle name="Normal 164 5 5 4" xfId="30982"/>
    <cellStyle name="Normal 164 5 6" xfId="8595"/>
    <cellStyle name="Normal 164 5 6 2" xfId="20356"/>
    <cellStyle name="Normal 164 5 6 2 2" xfId="43765"/>
    <cellStyle name="Normal 164 5 6 3" xfId="32066"/>
    <cellStyle name="Normal 164 5 7" xfId="14522"/>
    <cellStyle name="Normal 164 5 7 2" xfId="37931"/>
    <cellStyle name="Normal 164 5 8" xfId="26236"/>
    <cellStyle name="Normal 164 6" xfId="2823"/>
    <cellStyle name="Normal 164 6 2" xfId="4092"/>
    <cellStyle name="Normal 164 6 2 2" xfId="9960"/>
    <cellStyle name="Normal 164 6 2 2 2" xfId="21689"/>
    <cellStyle name="Normal 164 6 2 2 2 2" xfId="45098"/>
    <cellStyle name="Normal 164 6 2 2 3" xfId="33399"/>
    <cellStyle name="Normal 164 6 2 3" xfId="15855"/>
    <cellStyle name="Normal 164 6 2 3 2" xfId="39264"/>
    <cellStyle name="Normal 164 6 2 4" xfId="27569"/>
    <cellStyle name="Normal 164 6 3" xfId="5311"/>
    <cellStyle name="Normal 164 6 3 2" xfId="11179"/>
    <cellStyle name="Normal 164 6 3 2 2" xfId="22908"/>
    <cellStyle name="Normal 164 6 3 2 2 2" xfId="46317"/>
    <cellStyle name="Normal 164 6 3 2 3" xfId="34618"/>
    <cellStyle name="Normal 164 6 3 3" xfId="17074"/>
    <cellStyle name="Normal 164 6 3 3 2" xfId="40483"/>
    <cellStyle name="Normal 164 6 3 4" xfId="28788"/>
    <cellStyle name="Normal 164 6 4" xfId="6475"/>
    <cellStyle name="Normal 164 6 4 2" xfId="12343"/>
    <cellStyle name="Normal 164 6 4 2 2" xfId="24072"/>
    <cellStyle name="Normal 164 6 4 2 2 2" xfId="47481"/>
    <cellStyle name="Normal 164 6 4 2 3" xfId="35782"/>
    <cellStyle name="Normal 164 6 4 3" xfId="18238"/>
    <cellStyle name="Normal 164 6 4 3 2" xfId="41647"/>
    <cellStyle name="Normal 164 6 4 4" xfId="29952"/>
    <cellStyle name="Normal 164 6 5" xfId="7601"/>
    <cellStyle name="Normal 164 6 5 2" xfId="13463"/>
    <cellStyle name="Normal 164 6 5 2 2" xfId="25192"/>
    <cellStyle name="Normal 164 6 5 2 2 2" xfId="48601"/>
    <cellStyle name="Normal 164 6 5 2 3" xfId="36902"/>
    <cellStyle name="Normal 164 6 5 3" xfId="19358"/>
    <cellStyle name="Normal 164 6 5 3 2" xfId="42767"/>
    <cellStyle name="Normal 164 6 5 4" xfId="31072"/>
    <cellStyle name="Normal 164 6 6" xfId="8685"/>
    <cellStyle name="Normal 164 6 6 2" xfId="20446"/>
    <cellStyle name="Normal 164 6 6 2 2" xfId="43855"/>
    <cellStyle name="Normal 164 6 6 3" xfId="32156"/>
    <cellStyle name="Normal 164 6 7" xfId="14612"/>
    <cellStyle name="Normal 164 6 7 2" xfId="38021"/>
    <cellStyle name="Normal 164 6 8" xfId="26326"/>
    <cellStyle name="Normal 164 7" xfId="2914"/>
    <cellStyle name="Normal 164 7 2" xfId="4182"/>
    <cellStyle name="Normal 164 7 2 2" xfId="10050"/>
    <cellStyle name="Normal 164 7 2 2 2" xfId="21779"/>
    <cellStyle name="Normal 164 7 2 2 2 2" xfId="45188"/>
    <cellStyle name="Normal 164 7 2 2 3" xfId="33489"/>
    <cellStyle name="Normal 164 7 2 3" xfId="15945"/>
    <cellStyle name="Normal 164 7 2 3 2" xfId="39354"/>
    <cellStyle name="Normal 164 7 2 4" xfId="27659"/>
    <cellStyle name="Normal 164 7 3" xfId="5401"/>
    <cellStyle name="Normal 164 7 3 2" xfId="11269"/>
    <cellStyle name="Normal 164 7 3 2 2" xfId="22998"/>
    <cellStyle name="Normal 164 7 3 2 2 2" xfId="46407"/>
    <cellStyle name="Normal 164 7 3 2 3" xfId="34708"/>
    <cellStyle name="Normal 164 7 3 3" xfId="17164"/>
    <cellStyle name="Normal 164 7 3 3 2" xfId="40573"/>
    <cellStyle name="Normal 164 7 3 4" xfId="28878"/>
    <cellStyle name="Normal 164 7 4" xfId="6565"/>
    <cellStyle name="Normal 164 7 4 2" xfId="12433"/>
    <cellStyle name="Normal 164 7 4 2 2" xfId="24162"/>
    <cellStyle name="Normal 164 7 4 2 2 2" xfId="47571"/>
    <cellStyle name="Normal 164 7 4 2 3" xfId="35872"/>
    <cellStyle name="Normal 164 7 4 3" xfId="18328"/>
    <cellStyle name="Normal 164 7 4 3 2" xfId="41737"/>
    <cellStyle name="Normal 164 7 4 4" xfId="30042"/>
    <cellStyle name="Normal 164 7 5" xfId="7691"/>
    <cellStyle name="Normal 164 7 5 2" xfId="13553"/>
    <cellStyle name="Normal 164 7 5 2 2" xfId="25282"/>
    <cellStyle name="Normal 164 7 5 2 2 2" xfId="48691"/>
    <cellStyle name="Normal 164 7 5 2 3" xfId="36992"/>
    <cellStyle name="Normal 164 7 5 3" xfId="19448"/>
    <cellStyle name="Normal 164 7 5 3 2" xfId="42857"/>
    <cellStyle name="Normal 164 7 5 4" xfId="31162"/>
    <cellStyle name="Normal 164 7 6" xfId="8775"/>
    <cellStyle name="Normal 164 7 6 2" xfId="20536"/>
    <cellStyle name="Normal 164 7 6 2 2" xfId="43945"/>
    <cellStyle name="Normal 164 7 6 3" xfId="32246"/>
    <cellStyle name="Normal 164 7 7" xfId="14702"/>
    <cellStyle name="Normal 164 7 7 2" xfId="38111"/>
    <cellStyle name="Normal 164 7 8" xfId="26416"/>
    <cellStyle name="Normal 164 8" xfId="3015"/>
    <cellStyle name="Normal 164 8 2" xfId="4280"/>
    <cellStyle name="Normal 164 8 2 2" xfId="10148"/>
    <cellStyle name="Normal 164 8 2 2 2" xfId="21877"/>
    <cellStyle name="Normal 164 8 2 2 2 2" xfId="45286"/>
    <cellStyle name="Normal 164 8 2 2 3" xfId="33587"/>
    <cellStyle name="Normal 164 8 2 3" xfId="16043"/>
    <cellStyle name="Normal 164 8 2 3 2" xfId="39452"/>
    <cellStyle name="Normal 164 8 2 4" xfId="27757"/>
    <cellStyle name="Normal 164 8 3" xfId="5497"/>
    <cellStyle name="Normal 164 8 3 2" xfId="11365"/>
    <cellStyle name="Normal 164 8 3 2 2" xfId="23094"/>
    <cellStyle name="Normal 164 8 3 2 2 2" xfId="46503"/>
    <cellStyle name="Normal 164 8 3 2 3" xfId="34804"/>
    <cellStyle name="Normal 164 8 3 3" xfId="17260"/>
    <cellStyle name="Normal 164 8 3 3 2" xfId="40669"/>
    <cellStyle name="Normal 164 8 3 4" xfId="28974"/>
    <cellStyle name="Normal 164 8 4" xfId="6661"/>
    <cellStyle name="Normal 164 8 4 2" xfId="12529"/>
    <cellStyle name="Normal 164 8 4 2 2" xfId="24258"/>
    <cellStyle name="Normal 164 8 4 2 2 2" xfId="47667"/>
    <cellStyle name="Normal 164 8 4 2 3" xfId="35968"/>
    <cellStyle name="Normal 164 8 4 3" xfId="18424"/>
    <cellStyle name="Normal 164 8 4 3 2" xfId="41833"/>
    <cellStyle name="Normal 164 8 4 4" xfId="30138"/>
    <cellStyle name="Normal 164 8 5" xfId="7787"/>
    <cellStyle name="Normal 164 8 5 2" xfId="13649"/>
    <cellStyle name="Normal 164 8 5 2 2" xfId="25378"/>
    <cellStyle name="Normal 164 8 5 2 2 2" xfId="48787"/>
    <cellStyle name="Normal 164 8 5 2 3" xfId="37088"/>
    <cellStyle name="Normal 164 8 5 3" xfId="19544"/>
    <cellStyle name="Normal 164 8 5 3 2" xfId="42953"/>
    <cellStyle name="Normal 164 8 5 4" xfId="31258"/>
    <cellStyle name="Normal 164 8 6" xfId="8871"/>
    <cellStyle name="Normal 164 8 6 2" xfId="20632"/>
    <cellStyle name="Normal 164 8 6 2 2" xfId="44041"/>
    <cellStyle name="Normal 164 8 6 3" xfId="32342"/>
    <cellStyle name="Normal 164 8 7" xfId="14798"/>
    <cellStyle name="Normal 164 8 7 2" xfId="38207"/>
    <cellStyle name="Normal 164 8 8" xfId="26512"/>
    <cellStyle name="Normal 164 9" xfId="3128"/>
    <cellStyle name="Normal 164 9 2" xfId="4393"/>
    <cellStyle name="Normal 164 9 2 2" xfId="10261"/>
    <cellStyle name="Normal 164 9 2 2 2" xfId="21990"/>
    <cellStyle name="Normal 164 9 2 2 2 2" xfId="45399"/>
    <cellStyle name="Normal 164 9 2 2 3" xfId="33700"/>
    <cellStyle name="Normal 164 9 2 3" xfId="16156"/>
    <cellStyle name="Normal 164 9 2 3 2" xfId="39565"/>
    <cellStyle name="Normal 164 9 2 4" xfId="27870"/>
    <cellStyle name="Normal 164 9 3" xfId="5610"/>
    <cellStyle name="Normal 164 9 3 2" xfId="11478"/>
    <cellStyle name="Normal 164 9 3 2 2" xfId="23207"/>
    <cellStyle name="Normal 164 9 3 2 2 2" xfId="46616"/>
    <cellStyle name="Normal 164 9 3 2 3" xfId="34917"/>
    <cellStyle name="Normal 164 9 3 3" xfId="17373"/>
    <cellStyle name="Normal 164 9 3 3 2" xfId="40782"/>
    <cellStyle name="Normal 164 9 3 4" xfId="29087"/>
    <cellStyle name="Normal 164 9 4" xfId="6774"/>
    <cellStyle name="Normal 164 9 4 2" xfId="12642"/>
    <cellStyle name="Normal 164 9 4 2 2" xfId="24371"/>
    <cellStyle name="Normal 164 9 4 2 2 2" xfId="47780"/>
    <cellStyle name="Normal 164 9 4 2 3" xfId="36081"/>
    <cellStyle name="Normal 164 9 4 3" xfId="18537"/>
    <cellStyle name="Normal 164 9 4 3 2" xfId="41946"/>
    <cellStyle name="Normal 164 9 4 4" xfId="30251"/>
    <cellStyle name="Normal 164 9 5" xfId="7900"/>
    <cellStyle name="Normal 164 9 5 2" xfId="13762"/>
    <cellStyle name="Normal 164 9 5 2 2" xfId="25491"/>
    <cellStyle name="Normal 164 9 5 2 2 2" xfId="48900"/>
    <cellStyle name="Normal 164 9 5 2 3" xfId="37201"/>
    <cellStyle name="Normal 164 9 5 3" xfId="19657"/>
    <cellStyle name="Normal 164 9 5 3 2" xfId="43066"/>
    <cellStyle name="Normal 164 9 5 4" xfId="31371"/>
    <cellStyle name="Normal 164 9 6" xfId="8984"/>
    <cellStyle name="Normal 164 9 6 2" xfId="20745"/>
    <cellStyle name="Normal 164 9 6 2 2" xfId="44154"/>
    <cellStyle name="Normal 164 9 6 3" xfId="32455"/>
    <cellStyle name="Normal 164 9 7" xfId="14911"/>
    <cellStyle name="Normal 164 9 7 2" xfId="38320"/>
    <cellStyle name="Normal 164 9 8" xfId="26625"/>
    <cellStyle name="Normal 165" xfId="1395"/>
    <cellStyle name="Normal 165 10" xfId="3226"/>
    <cellStyle name="Normal 165 10 2" xfId="4491"/>
    <cellStyle name="Normal 165 10 2 2" xfId="10359"/>
    <cellStyle name="Normal 165 10 2 2 2" xfId="22088"/>
    <cellStyle name="Normal 165 10 2 2 2 2" xfId="45497"/>
    <cellStyle name="Normal 165 10 2 2 3" xfId="33798"/>
    <cellStyle name="Normal 165 10 2 3" xfId="16254"/>
    <cellStyle name="Normal 165 10 2 3 2" xfId="39663"/>
    <cellStyle name="Normal 165 10 2 4" xfId="27968"/>
    <cellStyle name="Normal 165 10 3" xfId="5708"/>
    <cellStyle name="Normal 165 10 3 2" xfId="11576"/>
    <cellStyle name="Normal 165 10 3 2 2" xfId="23305"/>
    <cellStyle name="Normal 165 10 3 2 2 2" xfId="46714"/>
    <cellStyle name="Normal 165 10 3 2 3" xfId="35015"/>
    <cellStyle name="Normal 165 10 3 3" xfId="17471"/>
    <cellStyle name="Normal 165 10 3 3 2" xfId="40880"/>
    <cellStyle name="Normal 165 10 3 4" xfId="29185"/>
    <cellStyle name="Normal 165 10 4" xfId="6872"/>
    <cellStyle name="Normal 165 10 4 2" xfId="12740"/>
    <cellStyle name="Normal 165 10 4 2 2" xfId="24469"/>
    <cellStyle name="Normal 165 10 4 2 2 2" xfId="47878"/>
    <cellStyle name="Normal 165 10 4 2 3" xfId="36179"/>
    <cellStyle name="Normal 165 10 4 3" xfId="18635"/>
    <cellStyle name="Normal 165 10 4 3 2" xfId="42044"/>
    <cellStyle name="Normal 165 10 4 4" xfId="30349"/>
    <cellStyle name="Normal 165 10 5" xfId="7998"/>
    <cellStyle name="Normal 165 10 5 2" xfId="13860"/>
    <cellStyle name="Normal 165 10 5 2 2" xfId="25589"/>
    <cellStyle name="Normal 165 10 5 2 2 2" xfId="48998"/>
    <cellStyle name="Normal 165 10 5 2 3" xfId="37299"/>
    <cellStyle name="Normal 165 10 5 3" xfId="19755"/>
    <cellStyle name="Normal 165 10 5 3 2" xfId="43164"/>
    <cellStyle name="Normal 165 10 5 4" xfId="31469"/>
    <cellStyle name="Normal 165 10 6" xfId="9082"/>
    <cellStyle name="Normal 165 10 6 2" xfId="20843"/>
    <cellStyle name="Normal 165 10 6 2 2" xfId="44252"/>
    <cellStyle name="Normal 165 10 6 3" xfId="32553"/>
    <cellStyle name="Normal 165 10 7" xfId="15009"/>
    <cellStyle name="Normal 165 10 7 2" xfId="38418"/>
    <cellStyle name="Normal 165 10 8" xfId="26723"/>
    <cellStyle name="Normal 165 11" xfId="3401"/>
    <cellStyle name="Normal 165 11 2" xfId="9284"/>
    <cellStyle name="Normal 165 11 2 2" xfId="21015"/>
    <cellStyle name="Normal 165 11 2 2 2" xfId="44424"/>
    <cellStyle name="Normal 165 11 2 3" xfId="32725"/>
    <cellStyle name="Normal 165 11 3" xfId="15181"/>
    <cellStyle name="Normal 165 11 3 2" xfId="38590"/>
    <cellStyle name="Normal 165 11 4" xfId="26895"/>
    <cellStyle name="Normal 165 12" xfId="4694"/>
    <cellStyle name="Normal 165 12 2" xfId="10562"/>
    <cellStyle name="Normal 165 12 2 2" xfId="22291"/>
    <cellStyle name="Normal 165 12 2 2 2" xfId="45700"/>
    <cellStyle name="Normal 165 12 2 3" xfId="34001"/>
    <cellStyle name="Normal 165 12 3" xfId="16457"/>
    <cellStyle name="Normal 165 12 3 2" xfId="39866"/>
    <cellStyle name="Normal 165 12 4" xfId="28171"/>
    <cellStyle name="Normal 165 13" xfId="5851"/>
    <cellStyle name="Normal 165 13 2" xfId="11719"/>
    <cellStyle name="Normal 165 13 2 2" xfId="23448"/>
    <cellStyle name="Normal 165 13 2 2 2" xfId="46857"/>
    <cellStyle name="Normal 165 13 2 3" xfId="35158"/>
    <cellStyle name="Normal 165 13 3" xfId="17614"/>
    <cellStyle name="Normal 165 13 3 2" xfId="41023"/>
    <cellStyle name="Normal 165 13 4" xfId="29328"/>
    <cellStyle name="Normal 165 14" xfId="7001"/>
    <cellStyle name="Normal 165 14 2" xfId="12863"/>
    <cellStyle name="Normal 165 14 2 2" xfId="24592"/>
    <cellStyle name="Normal 165 14 2 2 2" xfId="48001"/>
    <cellStyle name="Normal 165 14 2 3" xfId="36302"/>
    <cellStyle name="Normal 165 14 3" xfId="18758"/>
    <cellStyle name="Normal 165 14 3 2" xfId="42167"/>
    <cellStyle name="Normal 165 14 4" xfId="30472"/>
    <cellStyle name="Normal 165 15" xfId="8088"/>
    <cellStyle name="Normal 165 15 2" xfId="19849"/>
    <cellStyle name="Normal 165 15 2 2" xfId="43258"/>
    <cellStyle name="Normal 165 15 3" xfId="31559"/>
    <cellStyle name="Normal 165 16" xfId="14018"/>
    <cellStyle name="Normal 165 16 2" xfId="37427"/>
    <cellStyle name="Normal 165 17" xfId="25732"/>
    <cellStyle name="Normal 165 2" xfId="2324"/>
    <cellStyle name="Normal 165 2 2" xfId="3601"/>
    <cellStyle name="Normal 165 2 2 2" xfId="9469"/>
    <cellStyle name="Normal 165 2 2 2 2" xfId="21198"/>
    <cellStyle name="Normal 165 2 2 2 2 2" xfId="44607"/>
    <cellStyle name="Normal 165 2 2 2 3" xfId="32908"/>
    <cellStyle name="Normal 165 2 2 3" xfId="15364"/>
    <cellStyle name="Normal 165 2 2 3 2" xfId="38773"/>
    <cellStyle name="Normal 165 2 2 4" xfId="27078"/>
    <cellStyle name="Normal 165 2 3" xfId="4820"/>
    <cellStyle name="Normal 165 2 3 2" xfId="10688"/>
    <cellStyle name="Normal 165 2 3 2 2" xfId="22417"/>
    <cellStyle name="Normal 165 2 3 2 2 2" xfId="45826"/>
    <cellStyle name="Normal 165 2 3 2 3" xfId="34127"/>
    <cellStyle name="Normal 165 2 3 3" xfId="16583"/>
    <cellStyle name="Normal 165 2 3 3 2" xfId="39992"/>
    <cellStyle name="Normal 165 2 3 4" xfId="28297"/>
    <cellStyle name="Normal 165 2 4" xfId="5983"/>
    <cellStyle name="Normal 165 2 4 2" xfId="11851"/>
    <cellStyle name="Normal 165 2 4 2 2" xfId="23580"/>
    <cellStyle name="Normal 165 2 4 2 2 2" xfId="46989"/>
    <cellStyle name="Normal 165 2 4 2 3" xfId="35290"/>
    <cellStyle name="Normal 165 2 4 3" xfId="17746"/>
    <cellStyle name="Normal 165 2 4 3 2" xfId="41155"/>
    <cellStyle name="Normal 165 2 4 4" xfId="29460"/>
    <cellStyle name="Normal 165 2 5" xfId="7110"/>
    <cellStyle name="Normal 165 2 5 2" xfId="12972"/>
    <cellStyle name="Normal 165 2 5 2 2" xfId="24701"/>
    <cellStyle name="Normal 165 2 5 2 2 2" xfId="48110"/>
    <cellStyle name="Normal 165 2 5 2 3" xfId="36411"/>
    <cellStyle name="Normal 165 2 5 3" xfId="18867"/>
    <cellStyle name="Normal 165 2 5 3 2" xfId="42276"/>
    <cellStyle name="Normal 165 2 5 4" xfId="30581"/>
    <cellStyle name="Normal 165 2 6" xfId="8194"/>
    <cellStyle name="Normal 165 2 6 2" xfId="19955"/>
    <cellStyle name="Normal 165 2 6 2 2" xfId="43364"/>
    <cellStyle name="Normal 165 2 6 3" xfId="31665"/>
    <cellStyle name="Normal 165 2 7" xfId="14121"/>
    <cellStyle name="Normal 165 2 7 2" xfId="37530"/>
    <cellStyle name="Normal 165 2 8" xfId="25835"/>
    <cellStyle name="Normal 165 3" xfId="2406"/>
    <cellStyle name="Normal 165 3 2" xfId="3675"/>
    <cellStyle name="Normal 165 3 2 2" xfId="9543"/>
    <cellStyle name="Normal 165 3 2 2 2" xfId="21272"/>
    <cellStyle name="Normal 165 3 2 2 2 2" xfId="44681"/>
    <cellStyle name="Normal 165 3 2 2 3" xfId="32982"/>
    <cellStyle name="Normal 165 3 2 3" xfId="15438"/>
    <cellStyle name="Normal 165 3 2 3 2" xfId="38847"/>
    <cellStyle name="Normal 165 3 2 4" xfId="27152"/>
    <cellStyle name="Normal 165 3 3" xfId="4894"/>
    <cellStyle name="Normal 165 3 3 2" xfId="10762"/>
    <cellStyle name="Normal 165 3 3 2 2" xfId="22491"/>
    <cellStyle name="Normal 165 3 3 2 2 2" xfId="45900"/>
    <cellStyle name="Normal 165 3 3 2 3" xfId="34201"/>
    <cellStyle name="Normal 165 3 3 3" xfId="16657"/>
    <cellStyle name="Normal 165 3 3 3 2" xfId="40066"/>
    <cellStyle name="Normal 165 3 3 4" xfId="28371"/>
    <cellStyle name="Normal 165 3 4" xfId="6058"/>
    <cellStyle name="Normal 165 3 4 2" xfId="11926"/>
    <cellStyle name="Normal 165 3 4 2 2" xfId="23655"/>
    <cellStyle name="Normal 165 3 4 2 2 2" xfId="47064"/>
    <cellStyle name="Normal 165 3 4 2 3" xfId="35365"/>
    <cellStyle name="Normal 165 3 4 3" xfId="17821"/>
    <cellStyle name="Normal 165 3 4 3 2" xfId="41230"/>
    <cellStyle name="Normal 165 3 4 4" xfId="29535"/>
    <cellStyle name="Normal 165 3 5" xfId="7184"/>
    <cellStyle name="Normal 165 3 5 2" xfId="13046"/>
    <cellStyle name="Normal 165 3 5 2 2" xfId="24775"/>
    <cellStyle name="Normal 165 3 5 2 2 2" xfId="48184"/>
    <cellStyle name="Normal 165 3 5 2 3" xfId="36485"/>
    <cellStyle name="Normal 165 3 5 3" xfId="18941"/>
    <cellStyle name="Normal 165 3 5 3 2" xfId="42350"/>
    <cellStyle name="Normal 165 3 5 4" xfId="30655"/>
    <cellStyle name="Normal 165 3 6" xfId="8268"/>
    <cellStyle name="Normal 165 3 6 2" xfId="20029"/>
    <cellStyle name="Normal 165 3 6 2 2" xfId="43438"/>
    <cellStyle name="Normal 165 3 6 3" xfId="31739"/>
    <cellStyle name="Normal 165 3 7" xfId="14195"/>
    <cellStyle name="Normal 165 3 7 2" xfId="37604"/>
    <cellStyle name="Normal 165 3 8" xfId="25909"/>
    <cellStyle name="Normal 165 4" xfId="2564"/>
    <cellStyle name="Normal 165 4 2" xfId="3833"/>
    <cellStyle name="Normal 165 4 2 2" xfId="9701"/>
    <cellStyle name="Normal 165 4 2 2 2" xfId="21430"/>
    <cellStyle name="Normal 165 4 2 2 2 2" xfId="44839"/>
    <cellStyle name="Normal 165 4 2 2 3" xfId="33140"/>
    <cellStyle name="Normal 165 4 2 3" xfId="15596"/>
    <cellStyle name="Normal 165 4 2 3 2" xfId="39005"/>
    <cellStyle name="Normal 165 4 2 4" xfId="27310"/>
    <cellStyle name="Normal 165 4 3" xfId="5052"/>
    <cellStyle name="Normal 165 4 3 2" xfId="10920"/>
    <cellStyle name="Normal 165 4 3 2 2" xfId="22649"/>
    <cellStyle name="Normal 165 4 3 2 2 2" xfId="46058"/>
    <cellStyle name="Normal 165 4 3 2 3" xfId="34359"/>
    <cellStyle name="Normal 165 4 3 3" xfId="16815"/>
    <cellStyle name="Normal 165 4 3 3 2" xfId="40224"/>
    <cellStyle name="Normal 165 4 3 4" xfId="28529"/>
    <cellStyle name="Normal 165 4 4" xfId="6216"/>
    <cellStyle name="Normal 165 4 4 2" xfId="12084"/>
    <cellStyle name="Normal 165 4 4 2 2" xfId="23813"/>
    <cellStyle name="Normal 165 4 4 2 2 2" xfId="47222"/>
    <cellStyle name="Normal 165 4 4 2 3" xfId="35523"/>
    <cellStyle name="Normal 165 4 4 3" xfId="17979"/>
    <cellStyle name="Normal 165 4 4 3 2" xfId="41388"/>
    <cellStyle name="Normal 165 4 4 4" xfId="29693"/>
    <cellStyle name="Normal 165 4 5" xfId="7342"/>
    <cellStyle name="Normal 165 4 5 2" xfId="13204"/>
    <cellStyle name="Normal 165 4 5 2 2" xfId="24933"/>
    <cellStyle name="Normal 165 4 5 2 2 2" xfId="48342"/>
    <cellStyle name="Normal 165 4 5 2 3" xfId="36643"/>
    <cellStyle name="Normal 165 4 5 3" xfId="19099"/>
    <cellStyle name="Normal 165 4 5 3 2" xfId="42508"/>
    <cellStyle name="Normal 165 4 5 4" xfId="30813"/>
    <cellStyle name="Normal 165 4 6" xfId="8426"/>
    <cellStyle name="Normal 165 4 6 2" xfId="20187"/>
    <cellStyle name="Normal 165 4 6 2 2" xfId="43596"/>
    <cellStyle name="Normal 165 4 6 3" xfId="31897"/>
    <cellStyle name="Normal 165 4 7" xfId="14353"/>
    <cellStyle name="Normal 165 4 7 2" xfId="37762"/>
    <cellStyle name="Normal 165 4 8" xfId="26067"/>
    <cellStyle name="Normal 165 5" xfId="2734"/>
    <cellStyle name="Normal 165 5 2" xfId="4003"/>
    <cellStyle name="Normal 165 5 2 2" xfId="9871"/>
    <cellStyle name="Normal 165 5 2 2 2" xfId="21600"/>
    <cellStyle name="Normal 165 5 2 2 2 2" xfId="45009"/>
    <cellStyle name="Normal 165 5 2 2 3" xfId="33310"/>
    <cellStyle name="Normal 165 5 2 3" xfId="15766"/>
    <cellStyle name="Normal 165 5 2 3 2" xfId="39175"/>
    <cellStyle name="Normal 165 5 2 4" xfId="27480"/>
    <cellStyle name="Normal 165 5 3" xfId="5222"/>
    <cellStyle name="Normal 165 5 3 2" xfId="11090"/>
    <cellStyle name="Normal 165 5 3 2 2" xfId="22819"/>
    <cellStyle name="Normal 165 5 3 2 2 2" xfId="46228"/>
    <cellStyle name="Normal 165 5 3 2 3" xfId="34529"/>
    <cellStyle name="Normal 165 5 3 3" xfId="16985"/>
    <cellStyle name="Normal 165 5 3 3 2" xfId="40394"/>
    <cellStyle name="Normal 165 5 3 4" xfId="28699"/>
    <cellStyle name="Normal 165 5 4" xfId="6386"/>
    <cellStyle name="Normal 165 5 4 2" xfId="12254"/>
    <cellStyle name="Normal 165 5 4 2 2" xfId="23983"/>
    <cellStyle name="Normal 165 5 4 2 2 2" xfId="47392"/>
    <cellStyle name="Normal 165 5 4 2 3" xfId="35693"/>
    <cellStyle name="Normal 165 5 4 3" xfId="18149"/>
    <cellStyle name="Normal 165 5 4 3 2" xfId="41558"/>
    <cellStyle name="Normal 165 5 4 4" xfId="29863"/>
    <cellStyle name="Normal 165 5 5" xfId="7512"/>
    <cellStyle name="Normal 165 5 5 2" xfId="13374"/>
    <cellStyle name="Normal 165 5 5 2 2" xfId="25103"/>
    <cellStyle name="Normal 165 5 5 2 2 2" xfId="48512"/>
    <cellStyle name="Normal 165 5 5 2 3" xfId="36813"/>
    <cellStyle name="Normal 165 5 5 3" xfId="19269"/>
    <cellStyle name="Normal 165 5 5 3 2" xfId="42678"/>
    <cellStyle name="Normal 165 5 5 4" xfId="30983"/>
    <cellStyle name="Normal 165 5 6" xfId="8596"/>
    <cellStyle name="Normal 165 5 6 2" xfId="20357"/>
    <cellStyle name="Normal 165 5 6 2 2" xfId="43766"/>
    <cellStyle name="Normal 165 5 6 3" xfId="32067"/>
    <cellStyle name="Normal 165 5 7" xfId="14523"/>
    <cellStyle name="Normal 165 5 7 2" xfId="37932"/>
    <cellStyle name="Normal 165 5 8" xfId="26237"/>
    <cellStyle name="Normal 165 6" xfId="2824"/>
    <cellStyle name="Normal 165 6 2" xfId="4093"/>
    <cellStyle name="Normal 165 6 2 2" xfId="9961"/>
    <cellStyle name="Normal 165 6 2 2 2" xfId="21690"/>
    <cellStyle name="Normal 165 6 2 2 2 2" xfId="45099"/>
    <cellStyle name="Normal 165 6 2 2 3" xfId="33400"/>
    <cellStyle name="Normal 165 6 2 3" xfId="15856"/>
    <cellStyle name="Normal 165 6 2 3 2" xfId="39265"/>
    <cellStyle name="Normal 165 6 2 4" xfId="27570"/>
    <cellStyle name="Normal 165 6 3" xfId="5312"/>
    <cellStyle name="Normal 165 6 3 2" xfId="11180"/>
    <cellStyle name="Normal 165 6 3 2 2" xfId="22909"/>
    <cellStyle name="Normal 165 6 3 2 2 2" xfId="46318"/>
    <cellStyle name="Normal 165 6 3 2 3" xfId="34619"/>
    <cellStyle name="Normal 165 6 3 3" xfId="17075"/>
    <cellStyle name="Normal 165 6 3 3 2" xfId="40484"/>
    <cellStyle name="Normal 165 6 3 4" xfId="28789"/>
    <cellStyle name="Normal 165 6 4" xfId="6476"/>
    <cellStyle name="Normal 165 6 4 2" xfId="12344"/>
    <cellStyle name="Normal 165 6 4 2 2" xfId="24073"/>
    <cellStyle name="Normal 165 6 4 2 2 2" xfId="47482"/>
    <cellStyle name="Normal 165 6 4 2 3" xfId="35783"/>
    <cellStyle name="Normal 165 6 4 3" xfId="18239"/>
    <cellStyle name="Normal 165 6 4 3 2" xfId="41648"/>
    <cellStyle name="Normal 165 6 4 4" xfId="29953"/>
    <cellStyle name="Normal 165 6 5" xfId="7602"/>
    <cellStyle name="Normal 165 6 5 2" xfId="13464"/>
    <cellStyle name="Normal 165 6 5 2 2" xfId="25193"/>
    <cellStyle name="Normal 165 6 5 2 2 2" xfId="48602"/>
    <cellStyle name="Normal 165 6 5 2 3" xfId="36903"/>
    <cellStyle name="Normal 165 6 5 3" xfId="19359"/>
    <cellStyle name="Normal 165 6 5 3 2" xfId="42768"/>
    <cellStyle name="Normal 165 6 5 4" xfId="31073"/>
    <cellStyle name="Normal 165 6 6" xfId="8686"/>
    <cellStyle name="Normal 165 6 6 2" xfId="20447"/>
    <cellStyle name="Normal 165 6 6 2 2" xfId="43856"/>
    <cellStyle name="Normal 165 6 6 3" xfId="32157"/>
    <cellStyle name="Normal 165 6 7" xfId="14613"/>
    <cellStyle name="Normal 165 6 7 2" xfId="38022"/>
    <cellStyle name="Normal 165 6 8" xfId="26327"/>
    <cellStyle name="Normal 165 7" xfId="2915"/>
    <cellStyle name="Normal 165 7 2" xfId="4183"/>
    <cellStyle name="Normal 165 7 2 2" xfId="10051"/>
    <cellStyle name="Normal 165 7 2 2 2" xfId="21780"/>
    <cellStyle name="Normal 165 7 2 2 2 2" xfId="45189"/>
    <cellStyle name="Normal 165 7 2 2 3" xfId="33490"/>
    <cellStyle name="Normal 165 7 2 3" xfId="15946"/>
    <cellStyle name="Normal 165 7 2 3 2" xfId="39355"/>
    <cellStyle name="Normal 165 7 2 4" xfId="27660"/>
    <cellStyle name="Normal 165 7 3" xfId="5402"/>
    <cellStyle name="Normal 165 7 3 2" xfId="11270"/>
    <cellStyle name="Normal 165 7 3 2 2" xfId="22999"/>
    <cellStyle name="Normal 165 7 3 2 2 2" xfId="46408"/>
    <cellStyle name="Normal 165 7 3 2 3" xfId="34709"/>
    <cellStyle name="Normal 165 7 3 3" xfId="17165"/>
    <cellStyle name="Normal 165 7 3 3 2" xfId="40574"/>
    <cellStyle name="Normal 165 7 3 4" xfId="28879"/>
    <cellStyle name="Normal 165 7 4" xfId="6566"/>
    <cellStyle name="Normal 165 7 4 2" xfId="12434"/>
    <cellStyle name="Normal 165 7 4 2 2" xfId="24163"/>
    <cellStyle name="Normal 165 7 4 2 2 2" xfId="47572"/>
    <cellStyle name="Normal 165 7 4 2 3" xfId="35873"/>
    <cellStyle name="Normal 165 7 4 3" xfId="18329"/>
    <cellStyle name="Normal 165 7 4 3 2" xfId="41738"/>
    <cellStyle name="Normal 165 7 4 4" xfId="30043"/>
    <cellStyle name="Normal 165 7 5" xfId="7692"/>
    <cellStyle name="Normal 165 7 5 2" xfId="13554"/>
    <cellStyle name="Normal 165 7 5 2 2" xfId="25283"/>
    <cellStyle name="Normal 165 7 5 2 2 2" xfId="48692"/>
    <cellStyle name="Normal 165 7 5 2 3" xfId="36993"/>
    <cellStyle name="Normal 165 7 5 3" xfId="19449"/>
    <cellStyle name="Normal 165 7 5 3 2" xfId="42858"/>
    <cellStyle name="Normal 165 7 5 4" xfId="31163"/>
    <cellStyle name="Normal 165 7 6" xfId="8776"/>
    <cellStyle name="Normal 165 7 6 2" xfId="20537"/>
    <cellStyle name="Normal 165 7 6 2 2" xfId="43946"/>
    <cellStyle name="Normal 165 7 6 3" xfId="32247"/>
    <cellStyle name="Normal 165 7 7" xfId="14703"/>
    <cellStyle name="Normal 165 7 7 2" xfId="38112"/>
    <cellStyle name="Normal 165 7 8" xfId="26417"/>
    <cellStyle name="Normal 165 8" xfId="3016"/>
    <cellStyle name="Normal 165 8 2" xfId="4281"/>
    <cellStyle name="Normal 165 8 2 2" xfId="10149"/>
    <cellStyle name="Normal 165 8 2 2 2" xfId="21878"/>
    <cellStyle name="Normal 165 8 2 2 2 2" xfId="45287"/>
    <cellStyle name="Normal 165 8 2 2 3" xfId="33588"/>
    <cellStyle name="Normal 165 8 2 3" xfId="16044"/>
    <cellStyle name="Normal 165 8 2 3 2" xfId="39453"/>
    <cellStyle name="Normal 165 8 2 4" xfId="27758"/>
    <cellStyle name="Normal 165 8 3" xfId="5498"/>
    <cellStyle name="Normal 165 8 3 2" xfId="11366"/>
    <cellStyle name="Normal 165 8 3 2 2" xfId="23095"/>
    <cellStyle name="Normal 165 8 3 2 2 2" xfId="46504"/>
    <cellStyle name="Normal 165 8 3 2 3" xfId="34805"/>
    <cellStyle name="Normal 165 8 3 3" xfId="17261"/>
    <cellStyle name="Normal 165 8 3 3 2" xfId="40670"/>
    <cellStyle name="Normal 165 8 3 4" xfId="28975"/>
    <cellStyle name="Normal 165 8 4" xfId="6662"/>
    <cellStyle name="Normal 165 8 4 2" xfId="12530"/>
    <cellStyle name="Normal 165 8 4 2 2" xfId="24259"/>
    <cellStyle name="Normal 165 8 4 2 2 2" xfId="47668"/>
    <cellStyle name="Normal 165 8 4 2 3" xfId="35969"/>
    <cellStyle name="Normal 165 8 4 3" xfId="18425"/>
    <cellStyle name="Normal 165 8 4 3 2" xfId="41834"/>
    <cellStyle name="Normal 165 8 4 4" xfId="30139"/>
    <cellStyle name="Normal 165 8 5" xfId="7788"/>
    <cellStyle name="Normal 165 8 5 2" xfId="13650"/>
    <cellStyle name="Normal 165 8 5 2 2" xfId="25379"/>
    <cellStyle name="Normal 165 8 5 2 2 2" xfId="48788"/>
    <cellStyle name="Normal 165 8 5 2 3" xfId="37089"/>
    <cellStyle name="Normal 165 8 5 3" xfId="19545"/>
    <cellStyle name="Normal 165 8 5 3 2" xfId="42954"/>
    <cellStyle name="Normal 165 8 5 4" xfId="31259"/>
    <cellStyle name="Normal 165 8 6" xfId="8872"/>
    <cellStyle name="Normal 165 8 6 2" xfId="20633"/>
    <cellStyle name="Normal 165 8 6 2 2" xfId="44042"/>
    <cellStyle name="Normal 165 8 6 3" xfId="32343"/>
    <cellStyle name="Normal 165 8 7" xfId="14799"/>
    <cellStyle name="Normal 165 8 7 2" xfId="38208"/>
    <cellStyle name="Normal 165 8 8" xfId="26513"/>
    <cellStyle name="Normal 165 9" xfId="3129"/>
    <cellStyle name="Normal 165 9 2" xfId="4394"/>
    <cellStyle name="Normal 165 9 2 2" xfId="10262"/>
    <cellStyle name="Normal 165 9 2 2 2" xfId="21991"/>
    <cellStyle name="Normal 165 9 2 2 2 2" xfId="45400"/>
    <cellStyle name="Normal 165 9 2 2 3" xfId="33701"/>
    <cellStyle name="Normal 165 9 2 3" xfId="16157"/>
    <cellStyle name="Normal 165 9 2 3 2" xfId="39566"/>
    <cellStyle name="Normal 165 9 2 4" xfId="27871"/>
    <cellStyle name="Normal 165 9 3" xfId="5611"/>
    <cellStyle name="Normal 165 9 3 2" xfId="11479"/>
    <cellStyle name="Normal 165 9 3 2 2" xfId="23208"/>
    <cellStyle name="Normal 165 9 3 2 2 2" xfId="46617"/>
    <cellStyle name="Normal 165 9 3 2 3" xfId="34918"/>
    <cellStyle name="Normal 165 9 3 3" xfId="17374"/>
    <cellStyle name="Normal 165 9 3 3 2" xfId="40783"/>
    <cellStyle name="Normal 165 9 3 4" xfId="29088"/>
    <cellStyle name="Normal 165 9 4" xfId="6775"/>
    <cellStyle name="Normal 165 9 4 2" xfId="12643"/>
    <cellStyle name="Normal 165 9 4 2 2" xfId="24372"/>
    <cellStyle name="Normal 165 9 4 2 2 2" xfId="47781"/>
    <cellStyle name="Normal 165 9 4 2 3" xfId="36082"/>
    <cellStyle name="Normal 165 9 4 3" xfId="18538"/>
    <cellStyle name="Normal 165 9 4 3 2" xfId="41947"/>
    <cellStyle name="Normal 165 9 4 4" xfId="30252"/>
    <cellStyle name="Normal 165 9 5" xfId="7901"/>
    <cellStyle name="Normal 165 9 5 2" xfId="13763"/>
    <cellStyle name="Normal 165 9 5 2 2" xfId="25492"/>
    <cellStyle name="Normal 165 9 5 2 2 2" xfId="48901"/>
    <cellStyle name="Normal 165 9 5 2 3" xfId="37202"/>
    <cellStyle name="Normal 165 9 5 3" xfId="19658"/>
    <cellStyle name="Normal 165 9 5 3 2" xfId="43067"/>
    <cellStyle name="Normal 165 9 5 4" xfId="31372"/>
    <cellStyle name="Normal 165 9 6" xfId="8985"/>
    <cellStyle name="Normal 165 9 6 2" xfId="20746"/>
    <cellStyle name="Normal 165 9 6 2 2" xfId="44155"/>
    <cellStyle name="Normal 165 9 6 3" xfId="32456"/>
    <cellStyle name="Normal 165 9 7" xfId="14912"/>
    <cellStyle name="Normal 165 9 7 2" xfId="38321"/>
    <cellStyle name="Normal 165 9 8" xfId="26626"/>
    <cellStyle name="Normal 166" xfId="1396"/>
    <cellStyle name="Normal 166 10" xfId="3227"/>
    <cellStyle name="Normal 166 10 2" xfId="4492"/>
    <cellStyle name="Normal 166 10 2 2" xfId="10360"/>
    <cellStyle name="Normal 166 10 2 2 2" xfId="22089"/>
    <cellStyle name="Normal 166 10 2 2 2 2" xfId="45498"/>
    <cellStyle name="Normal 166 10 2 2 3" xfId="33799"/>
    <cellStyle name="Normal 166 10 2 3" xfId="16255"/>
    <cellStyle name="Normal 166 10 2 3 2" xfId="39664"/>
    <cellStyle name="Normal 166 10 2 4" xfId="27969"/>
    <cellStyle name="Normal 166 10 3" xfId="5709"/>
    <cellStyle name="Normal 166 10 3 2" xfId="11577"/>
    <cellStyle name="Normal 166 10 3 2 2" xfId="23306"/>
    <cellStyle name="Normal 166 10 3 2 2 2" xfId="46715"/>
    <cellStyle name="Normal 166 10 3 2 3" xfId="35016"/>
    <cellStyle name="Normal 166 10 3 3" xfId="17472"/>
    <cellStyle name="Normal 166 10 3 3 2" xfId="40881"/>
    <cellStyle name="Normal 166 10 3 4" xfId="29186"/>
    <cellStyle name="Normal 166 10 4" xfId="6873"/>
    <cellStyle name="Normal 166 10 4 2" xfId="12741"/>
    <cellStyle name="Normal 166 10 4 2 2" xfId="24470"/>
    <cellStyle name="Normal 166 10 4 2 2 2" xfId="47879"/>
    <cellStyle name="Normal 166 10 4 2 3" xfId="36180"/>
    <cellStyle name="Normal 166 10 4 3" xfId="18636"/>
    <cellStyle name="Normal 166 10 4 3 2" xfId="42045"/>
    <cellStyle name="Normal 166 10 4 4" xfId="30350"/>
    <cellStyle name="Normal 166 10 5" xfId="7999"/>
    <cellStyle name="Normal 166 10 5 2" xfId="13861"/>
    <cellStyle name="Normal 166 10 5 2 2" xfId="25590"/>
    <cellStyle name="Normal 166 10 5 2 2 2" xfId="48999"/>
    <cellStyle name="Normal 166 10 5 2 3" xfId="37300"/>
    <cellStyle name="Normal 166 10 5 3" xfId="19756"/>
    <cellStyle name="Normal 166 10 5 3 2" xfId="43165"/>
    <cellStyle name="Normal 166 10 5 4" xfId="31470"/>
    <cellStyle name="Normal 166 10 6" xfId="9083"/>
    <cellStyle name="Normal 166 10 6 2" xfId="20844"/>
    <cellStyle name="Normal 166 10 6 2 2" xfId="44253"/>
    <cellStyle name="Normal 166 10 6 3" xfId="32554"/>
    <cellStyle name="Normal 166 10 7" xfId="15010"/>
    <cellStyle name="Normal 166 10 7 2" xfId="38419"/>
    <cellStyle name="Normal 166 10 8" xfId="26724"/>
    <cellStyle name="Normal 166 11" xfId="3402"/>
    <cellStyle name="Normal 166 11 2" xfId="9285"/>
    <cellStyle name="Normal 166 11 2 2" xfId="21016"/>
    <cellStyle name="Normal 166 11 2 2 2" xfId="44425"/>
    <cellStyle name="Normal 166 11 2 3" xfId="32726"/>
    <cellStyle name="Normal 166 11 3" xfId="15182"/>
    <cellStyle name="Normal 166 11 3 2" xfId="38591"/>
    <cellStyle name="Normal 166 11 4" xfId="26896"/>
    <cellStyle name="Normal 166 12" xfId="4695"/>
    <cellStyle name="Normal 166 12 2" xfId="10563"/>
    <cellStyle name="Normal 166 12 2 2" xfId="22292"/>
    <cellStyle name="Normal 166 12 2 2 2" xfId="45701"/>
    <cellStyle name="Normal 166 12 2 3" xfId="34002"/>
    <cellStyle name="Normal 166 12 3" xfId="16458"/>
    <cellStyle name="Normal 166 12 3 2" xfId="39867"/>
    <cellStyle name="Normal 166 12 4" xfId="28172"/>
    <cellStyle name="Normal 166 13" xfId="5852"/>
    <cellStyle name="Normal 166 13 2" xfId="11720"/>
    <cellStyle name="Normal 166 13 2 2" xfId="23449"/>
    <cellStyle name="Normal 166 13 2 2 2" xfId="46858"/>
    <cellStyle name="Normal 166 13 2 3" xfId="35159"/>
    <cellStyle name="Normal 166 13 3" xfId="17615"/>
    <cellStyle name="Normal 166 13 3 2" xfId="41024"/>
    <cellStyle name="Normal 166 13 4" xfId="29329"/>
    <cellStyle name="Normal 166 14" xfId="7002"/>
    <cellStyle name="Normal 166 14 2" xfId="12864"/>
    <cellStyle name="Normal 166 14 2 2" xfId="24593"/>
    <cellStyle name="Normal 166 14 2 2 2" xfId="48002"/>
    <cellStyle name="Normal 166 14 2 3" xfId="36303"/>
    <cellStyle name="Normal 166 14 3" xfId="18759"/>
    <cellStyle name="Normal 166 14 3 2" xfId="42168"/>
    <cellStyle name="Normal 166 14 4" xfId="30473"/>
    <cellStyle name="Normal 166 15" xfId="8089"/>
    <cellStyle name="Normal 166 15 2" xfId="19850"/>
    <cellStyle name="Normal 166 15 2 2" xfId="43259"/>
    <cellStyle name="Normal 166 15 3" xfId="31560"/>
    <cellStyle name="Normal 166 16" xfId="14019"/>
    <cellStyle name="Normal 166 16 2" xfId="37428"/>
    <cellStyle name="Normal 166 17" xfId="25733"/>
    <cellStyle name="Normal 166 2" xfId="2325"/>
    <cellStyle name="Normal 166 2 2" xfId="3602"/>
    <cellStyle name="Normal 166 2 2 2" xfId="9470"/>
    <cellStyle name="Normal 166 2 2 2 2" xfId="21199"/>
    <cellStyle name="Normal 166 2 2 2 2 2" xfId="44608"/>
    <cellStyle name="Normal 166 2 2 2 3" xfId="32909"/>
    <cellStyle name="Normal 166 2 2 3" xfId="15365"/>
    <cellStyle name="Normal 166 2 2 3 2" xfId="38774"/>
    <cellStyle name="Normal 166 2 2 4" xfId="27079"/>
    <cellStyle name="Normal 166 2 3" xfId="4821"/>
    <cellStyle name="Normal 166 2 3 2" xfId="10689"/>
    <cellStyle name="Normal 166 2 3 2 2" xfId="22418"/>
    <cellStyle name="Normal 166 2 3 2 2 2" xfId="45827"/>
    <cellStyle name="Normal 166 2 3 2 3" xfId="34128"/>
    <cellStyle name="Normal 166 2 3 3" xfId="16584"/>
    <cellStyle name="Normal 166 2 3 3 2" xfId="39993"/>
    <cellStyle name="Normal 166 2 3 4" xfId="28298"/>
    <cellStyle name="Normal 166 2 4" xfId="5984"/>
    <cellStyle name="Normal 166 2 4 2" xfId="11852"/>
    <cellStyle name="Normal 166 2 4 2 2" xfId="23581"/>
    <cellStyle name="Normal 166 2 4 2 2 2" xfId="46990"/>
    <cellStyle name="Normal 166 2 4 2 3" xfId="35291"/>
    <cellStyle name="Normal 166 2 4 3" xfId="17747"/>
    <cellStyle name="Normal 166 2 4 3 2" xfId="41156"/>
    <cellStyle name="Normal 166 2 4 4" xfId="29461"/>
    <cellStyle name="Normal 166 2 5" xfId="7111"/>
    <cellStyle name="Normal 166 2 5 2" xfId="12973"/>
    <cellStyle name="Normal 166 2 5 2 2" xfId="24702"/>
    <cellStyle name="Normal 166 2 5 2 2 2" xfId="48111"/>
    <cellStyle name="Normal 166 2 5 2 3" xfId="36412"/>
    <cellStyle name="Normal 166 2 5 3" xfId="18868"/>
    <cellStyle name="Normal 166 2 5 3 2" xfId="42277"/>
    <cellStyle name="Normal 166 2 5 4" xfId="30582"/>
    <cellStyle name="Normal 166 2 6" xfId="8195"/>
    <cellStyle name="Normal 166 2 6 2" xfId="19956"/>
    <cellStyle name="Normal 166 2 6 2 2" xfId="43365"/>
    <cellStyle name="Normal 166 2 6 3" xfId="31666"/>
    <cellStyle name="Normal 166 2 7" xfId="14122"/>
    <cellStyle name="Normal 166 2 7 2" xfId="37531"/>
    <cellStyle name="Normal 166 2 8" xfId="25836"/>
    <cellStyle name="Normal 166 3" xfId="2407"/>
    <cellStyle name="Normal 166 3 2" xfId="3676"/>
    <cellStyle name="Normal 166 3 2 2" xfId="9544"/>
    <cellStyle name="Normal 166 3 2 2 2" xfId="21273"/>
    <cellStyle name="Normal 166 3 2 2 2 2" xfId="44682"/>
    <cellStyle name="Normal 166 3 2 2 3" xfId="32983"/>
    <cellStyle name="Normal 166 3 2 3" xfId="15439"/>
    <cellStyle name="Normal 166 3 2 3 2" xfId="38848"/>
    <cellStyle name="Normal 166 3 2 4" xfId="27153"/>
    <cellStyle name="Normal 166 3 3" xfId="4895"/>
    <cellStyle name="Normal 166 3 3 2" xfId="10763"/>
    <cellStyle name="Normal 166 3 3 2 2" xfId="22492"/>
    <cellStyle name="Normal 166 3 3 2 2 2" xfId="45901"/>
    <cellStyle name="Normal 166 3 3 2 3" xfId="34202"/>
    <cellStyle name="Normal 166 3 3 3" xfId="16658"/>
    <cellStyle name="Normal 166 3 3 3 2" xfId="40067"/>
    <cellStyle name="Normal 166 3 3 4" xfId="28372"/>
    <cellStyle name="Normal 166 3 4" xfId="6059"/>
    <cellStyle name="Normal 166 3 4 2" xfId="11927"/>
    <cellStyle name="Normal 166 3 4 2 2" xfId="23656"/>
    <cellStyle name="Normal 166 3 4 2 2 2" xfId="47065"/>
    <cellStyle name="Normal 166 3 4 2 3" xfId="35366"/>
    <cellStyle name="Normal 166 3 4 3" xfId="17822"/>
    <cellStyle name="Normal 166 3 4 3 2" xfId="41231"/>
    <cellStyle name="Normal 166 3 4 4" xfId="29536"/>
    <cellStyle name="Normal 166 3 5" xfId="7185"/>
    <cellStyle name="Normal 166 3 5 2" xfId="13047"/>
    <cellStyle name="Normal 166 3 5 2 2" xfId="24776"/>
    <cellStyle name="Normal 166 3 5 2 2 2" xfId="48185"/>
    <cellStyle name="Normal 166 3 5 2 3" xfId="36486"/>
    <cellStyle name="Normal 166 3 5 3" xfId="18942"/>
    <cellStyle name="Normal 166 3 5 3 2" xfId="42351"/>
    <cellStyle name="Normal 166 3 5 4" xfId="30656"/>
    <cellStyle name="Normal 166 3 6" xfId="8269"/>
    <cellStyle name="Normal 166 3 6 2" xfId="20030"/>
    <cellStyle name="Normal 166 3 6 2 2" xfId="43439"/>
    <cellStyle name="Normal 166 3 6 3" xfId="31740"/>
    <cellStyle name="Normal 166 3 7" xfId="14196"/>
    <cellStyle name="Normal 166 3 7 2" xfId="37605"/>
    <cellStyle name="Normal 166 3 8" xfId="25910"/>
    <cellStyle name="Normal 166 4" xfId="2565"/>
    <cellStyle name="Normal 166 4 2" xfId="3834"/>
    <cellStyle name="Normal 166 4 2 2" xfId="9702"/>
    <cellStyle name="Normal 166 4 2 2 2" xfId="21431"/>
    <cellStyle name="Normal 166 4 2 2 2 2" xfId="44840"/>
    <cellStyle name="Normal 166 4 2 2 3" xfId="33141"/>
    <cellStyle name="Normal 166 4 2 3" xfId="15597"/>
    <cellStyle name="Normal 166 4 2 3 2" xfId="39006"/>
    <cellStyle name="Normal 166 4 2 4" xfId="27311"/>
    <cellStyle name="Normal 166 4 3" xfId="5053"/>
    <cellStyle name="Normal 166 4 3 2" xfId="10921"/>
    <cellStyle name="Normal 166 4 3 2 2" xfId="22650"/>
    <cellStyle name="Normal 166 4 3 2 2 2" xfId="46059"/>
    <cellStyle name="Normal 166 4 3 2 3" xfId="34360"/>
    <cellStyle name="Normal 166 4 3 3" xfId="16816"/>
    <cellStyle name="Normal 166 4 3 3 2" xfId="40225"/>
    <cellStyle name="Normal 166 4 3 4" xfId="28530"/>
    <cellStyle name="Normal 166 4 4" xfId="6217"/>
    <cellStyle name="Normal 166 4 4 2" xfId="12085"/>
    <cellStyle name="Normal 166 4 4 2 2" xfId="23814"/>
    <cellStyle name="Normal 166 4 4 2 2 2" xfId="47223"/>
    <cellStyle name="Normal 166 4 4 2 3" xfId="35524"/>
    <cellStyle name="Normal 166 4 4 3" xfId="17980"/>
    <cellStyle name="Normal 166 4 4 3 2" xfId="41389"/>
    <cellStyle name="Normal 166 4 4 4" xfId="29694"/>
    <cellStyle name="Normal 166 4 5" xfId="7343"/>
    <cellStyle name="Normal 166 4 5 2" xfId="13205"/>
    <cellStyle name="Normal 166 4 5 2 2" xfId="24934"/>
    <cellStyle name="Normal 166 4 5 2 2 2" xfId="48343"/>
    <cellStyle name="Normal 166 4 5 2 3" xfId="36644"/>
    <cellStyle name="Normal 166 4 5 3" xfId="19100"/>
    <cellStyle name="Normal 166 4 5 3 2" xfId="42509"/>
    <cellStyle name="Normal 166 4 5 4" xfId="30814"/>
    <cellStyle name="Normal 166 4 6" xfId="8427"/>
    <cellStyle name="Normal 166 4 6 2" xfId="20188"/>
    <cellStyle name="Normal 166 4 6 2 2" xfId="43597"/>
    <cellStyle name="Normal 166 4 6 3" xfId="31898"/>
    <cellStyle name="Normal 166 4 7" xfId="14354"/>
    <cellStyle name="Normal 166 4 7 2" xfId="37763"/>
    <cellStyle name="Normal 166 4 8" xfId="26068"/>
    <cellStyle name="Normal 166 5" xfId="2735"/>
    <cellStyle name="Normal 166 5 2" xfId="4004"/>
    <cellStyle name="Normal 166 5 2 2" xfId="9872"/>
    <cellStyle name="Normal 166 5 2 2 2" xfId="21601"/>
    <cellStyle name="Normal 166 5 2 2 2 2" xfId="45010"/>
    <cellStyle name="Normal 166 5 2 2 3" xfId="33311"/>
    <cellStyle name="Normal 166 5 2 3" xfId="15767"/>
    <cellStyle name="Normal 166 5 2 3 2" xfId="39176"/>
    <cellStyle name="Normal 166 5 2 4" xfId="27481"/>
    <cellStyle name="Normal 166 5 3" xfId="5223"/>
    <cellStyle name="Normal 166 5 3 2" xfId="11091"/>
    <cellStyle name="Normal 166 5 3 2 2" xfId="22820"/>
    <cellStyle name="Normal 166 5 3 2 2 2" xfId="46229"/>
    <cellStyle name="Normal 166 5 3 2 3" xfId="34530"/>
    <cellStyle name="Normal 166 5 3 3" xfId="16986"/>
    <cellStyle name="Normal 166 5 3 3 2" xfId="40395"/>
    <cellStyle name="Normal 166 5 3 4" xfId="28700"/>
    <cellStyle name="Normal 166 5 4" xfId="6387"/>
    <cellStyle name="Normal 166 5 4 2" xfId="12255"/>
    <cellStyle name="Normal 166 5 4 2 2" xfId="23984"/>
    <cellStyle name="Normal 166 5 4 2 2 2" xfId="47393"/>
    <cellStyle name="Normal 166 5 4 2 3" xfId="35694"/>
    <cellStyle name="Normal 166 5 4 3" xfId="18150"/>
    <cellStyle name="Normal 166 5 4 3 2" xfId="41559"/>
    <cellStyle name="Normal 166 5 4 4" xfId="29864"/>
    <cellStyle name="Normal 166 5 5" xfId="7513"/>
    <cellStyle name="Normal 166 5 5 2" xfId="13375"/>
    <cellStyle name="Normal 166 5 5 2 2" xfId="25104"/>
    <cellStyle name="Normal 166 5 5 2 2 2" xfId="48513"/>
    <cellStyle name="Normal 166 5 5 2 3" xfId="36814"/>
    <cellStyle name="Normal 166 5 5 3" xfId="19270"/>
    <cellStyle name="Normal 166 5 5 3 2" xfId="42679"/>
    <cellStyle name="Normal 166 5 5 4" xfId="30984"/>
    <cellStyle name="Normal 166 5 6" xfId="8597"/>
    <cellStyle name="Normal 166 5 6 2" xfId="20358"/>
    <cellStyle name="Normal 166 5 6 2 2" xfId="43767"/>
    <cellStyle name="Normal 166 5 6 3" xfId="32068"/>
    <cellStyle name="Normal 166 5 7" xfId="14524"/>
    <cellStyle name="Normal 166 5 7 2" xfId="37933"/>
    <cellStyle name="Normal 166 5 8" xfId="26238"/>
    <cellStyle name="Normal 166 6" xfId="2825"/>
    <cellStyle name="Normal 166 6 2" xfId="4094"/>
    <cellStyle name="Normal 166 6 2 2" xfId="9962"/>
    <cellStyle name="Normal 166 6 2 2 2" xfId="21691"/>
    <cellStyle name="Normal 166 6 2 2 2 2" xfId="45100"/>
    <cellStyle name="Normal 166 6 2 2 3" xfId="33401"/>
    <cellStyle name="Normal 166 6 2 3" xfId="15857"/>
    <cellStyle name="Normal 166 6 2 3 2" xfId="39266"/>
    <cellStyle name="Normal 166 6 2 4" xfId="27571"/>
    <cellStyle name="Normal 166 6 3" xfId="5313"/>
    <cellStyle name="Normal 166 6 3 2" xfId="11181"/>
    <cellStyle name="Normal 166 6 3 2 2" xfId="22910"/>
    <cellStyle name="Normal 166 6 3 2 2 2" xfId="46319"/>
    <cellStyle name="Normal 166 6 3 2 3" xfId="34620"/>
    <cellStyle name="Normal 166 6 3 3" xfId="17076"/>
    <cellStyle name="Normal 166 6 3 3 2" xfId="40485"/>
    <cellStyle name="Normal 166 6 3 4" xfId="28790"/>
    <cellStyle name="Normal 166 6 4" xfId="6477"/>
    <cellStyle name="Normal 166 6 4 2" xfId="12345"/>
    <cellStyle name="Normal 166 6 4 2 2" xfId="24074"/>
    <cellStyle name="Normal 166 6 4 2 2 2" xfId="47483"/>
    <cellStyle name="Normal 166 6 4 2 3" xfId="35784"/>
    <cellStyle name="Normal 166 6 4 3" xfId="18240"/>
    <cellStyle name="Normal 166 6 4 3 2" xfId="41649"/>
    <cellStyle name="Normal 166 6 4 4" xfId="29954"/>
    <cellStyle name="Normal 166 6 5" xfId="7603"/>
    <cellStyle name="Normal 166 6 5 2" xfId="13465"/>
    <cellStyle name="Normal 166 6 5 2 2" xfId="25194"/>
    <cellStyle name="Normal 166 6 5 2 2 2" xfId="48603"/>
    <cellStyle name="Normal 166 6 5 2 3" xfId="36904"/>
    <cellStyle name="Normal 166 6 5 3" xfId="19360"/>
    <cellStyle name="Normal 166 6 5 3 2" xfId="42769"/>
    <cellStyle name="Normal 166 6 5 4" xfId="31074"/>
    <cellStyle name="Normal 166 6 6" xfId="8687"/>
    <cellStyle name="Normal 166 6 6 2" xfId="20448"/>
    <cellStyle name="Normal 166 6 6 2 2" xfId="43857"/>
    <cellStyle name="Normal 166 6 6 3" xfId="32158"/>
    <cellStyle name="Normal 166 6 7" xfId="14614"/>
    <cellStyle name="Normal 166 6 7 2" xfId="38023"/>
    <cellStyle name="Normal 166 6 8" xfId="26328"/>
    <cellStyle name="Normal 166 7" xfId="2916"/>
    <cellStyle name="Normal 166 7 2" xfId="4184"/>
    <cellStyle name="Normal 166 7 2 2" xfId="10052"/>
    <cellStyle name="Normal 166 7 2 2 2" xfId="21781"/>
    <cellStyle name="Normal 166 7 2 2 2 2" xfId="45190"/>
    <cellStyle name="Normal 166 7 2 2 3" xfId="33491"/>
    <cellStyle name="Normal 166 7 2 3" xfId="15947"/>
    <cellStyle name="Normal 166 7 2 3 2" xfId="39356"/>
    <cellStyle name="Normal 166 7 2 4" xfId="27661"/>
    <cellStyle name="Normal 166 7 3" xfId="5403"/>
    <cellStyle name="Normal 166 7 3 2" xfId="11271"/>
    <cellStyle name="Normal 166 7 3 2 2" xfId="23000"/>
    <cellStyle name="Normal 166 7 3 2 2 2" xfId="46409"/>
    <cellStyle name="Normal 166 7 3 2 3" xfId="34710"/>
    <cellStyle name="Normal 166 7 3 3" xfId="17166"/>
    <cellStyle name="Normal 166 7 3 3 2" xfId="40575"/>
    <cellStyle name="Normal 166 7 3 4" xfId="28880"/>
    <cellStyle name="Normal 166 7 4" xfId="6567"/>
    <cellStyle name="Normal 166 7 4 2" xfId="12435"/>
    <cellStyle name="Normal 166 7 4 2 2" xfId="24164"/>
    <cellStyle name="Normal 166 7 4 2 2 2" xfId="47573"/>
    <cellStyle name="Normal 166 7 4 2 3" xfId="35874"/>
    <cellStyle name="Normal 166 7 4 3" xfId="18330"/>
    <cellStyle name="Normal 166 7 4 3 2" xfId="41739"/>
    <cellStyle name="Normal 166 7 4 4" xfId="30044"/>
    <cellStyle name="Normal 166 7 5" xfId="7693"/>
    <cellStyle name="Normal 166 7 5 2" xfId="13555"/>
    <cellStyle name="Normal 166 7 5 2 2" xfId="25284"/>
    <cellStyle name="Normal 166 7 5 2 2 2" xfId="48693"/>
    <cellStyle name="Normal 166 7 5 2 3" xfId="36994"/>
    <cellStyle name="Normal 166 7 5 3" xfId="19450"/>
    <cellStyle name="Normal 166 7 5 3 2" xfId="42859"/>
    <cellStyle name="Normal 166 7 5 4" xfId="31164"/>
    <cellStyle name="Normal 166 7 6" xfId="8777"/>
    <cellStyle name="Normal 166 7 6 2" xfId="20538"/>
    <cellStyle name="Normal 166 7 6 2 2" xfId="43947"/>
    <cellStyle name="Normal 166 7 6 3" xfId="32248"/>
    <cellStyle name="Normal 166 7 7" xfId="14704"/>
    <cellStyle name="Normal 166 7 7 2" xfId="38113"/>
    <cellStyle name="Normal 166 7 8" xfId="26418"/>
    <cellStyle name="Normal 166 8" xfId="3017"/>
    <cellStyle name="Normal 166 8 2" xfId="4282"/>
    <cellStyle name="Normal 166 8 2 2" xfId="10150"/>
    <cellStyle name="Normal 166 8 2 2 2" xfId="21879"/>
    <cellStyle name="Normal 166 8 2 2 2 2" xfId="45288"/>
    <cellStyle name="Normal 166 8 2 2 3" xfId="33589"/>
    <cellStyle name="Normal 166 8 2 3" xfId="16045"/>
    <cellStyle name="Normal 166 8 2 3 2" xfId="39454"/>
    <cellStyle name="Normal 166 8 2 4" xfId="27759"/>
    <cellStyle name="Normal 166 8 3" xfId="5499"/>
    <cellStyle name="Normal 166 8 3 2" xfId="11367"/>
    <cellStyle name="Normal 166 8 3 2 2" xfId="23096"/>
    <cellStyle name="Normal 166 8 3 2 2 2" xfId="46505"/>
    <cellStyle name="Normal 166 8 3 2 3" xfId="34806"/>
    <cellStyle name="Normal 166 8 3 3" xfId="17262"/>
    <cellStyle name="Normal 166 8 3 3 2" xfId="40671"/>
    <cellStyle name="Normal 166 8 3 4" xfId="28976"/>
    <cellStyle name="Normal 166 8 4" xfId="6663"/>
    <cellStyle name="Normal 166 8 4 2" xfId="12531"/>
    <cellStyle name="Normal 166 8 4 2 2" xfId="24260"/>
    <cellStyle name="Normal 166 8 4 2 2 2" xfId="47669"/>
    <cellStyle name="Normal 166 8 4 2 3" xfId="35970"/>
    <cellStyle name="Normal 166 8 4 3" xfId="18426"/>
    <cellStyle name="Normal 166 8 4 3 2" xfId="41835"/>
    <cellStyle name="Normal 166 8 4 4" xfId="30140"/>
    <cellStyle name="Normal 166 8 5" xfId="7789"/>
    <cellStyle name="Normal 166 8 5 2" xfId="13651"/>
    <cellStyle name="Normal 166 8 5 2 2" xfId="25380"/>
    <cellStyle name="Normal 166 8 5 2 2 2" xfId="48789"/>
    <cellStyle name="Normal 166 8 5 2 3" xfId="37090"/>
    <cellStyle name="Normal 166 8 5 3" xfId="19546"/>
    <cellStyle name="Normal 166 8 5 3 2" xfId="42955"/>
    <cellStyle name="Normal 166 8 5 4" xfId="31260"/>
    <cellStyle name="Normal 166 8 6" xfId="8873"/>
    <cellStyle name="Normal 166 8 6 2" xfId="20634"/>
    <cellStyle name="Normal 166 8 6 2 2" xfId="44043"/>
    <cellStyle name="Normal 166 8 6 3" xfId="32344"/>
    <cellStyle name="Normal 166 8 7" xfId="14800"/>
    <cellStyle name="Normal 166 8 7 2" xfId="38209"/>
    <cellStyle name="Normal 166 8 8" xfId="26514"/>
    <cellStyle name="Normal 166 9" xfId="3130"/>
    <cellStyle name="Normal 166 9 2" xfId="4395"/>
    <cellStyle name="Normal 166 9 2 2" xfId="10263"/>
    <cellStyle name="Normal 166 9 2 2 2" xfId="21992"/>
    <cellStyle name="Normal 166 9 2 2 2 2" xfId="45401"/>
    <cellStyle name="Normal 166 9 2 2 3" xfId="33702"/>
    <cellStyle name="Normal 166 9 2 3" xfId="16158"/>
    <cellStyle name="Normal 166 9 2 3 2" xfId="39567"/>
    <cellStyle name="Normal 166 9 2 4" xfId="27872"/>
    <cellStyle name="Normal 166 9 3" xfId="5612"/>
    <cellStyle name="Normal 166 9 3 2" xfId="11480"/>
    <cellStyle name="Normal 166 9 3 2 2" xfId="23209"/>
    <cellStyle name="Normal 166 9 3 2 2 2" xfId="46618"/>
    <cellStyle name="Normal 166 9 3 2 3" xfId="34919"/>
    <cellStyle name="Normal 166 9 3 3" xfId="17375"/>
    <cellStyle name="Normal 166 9 3 3 2" xfId="40784"/>
    <cellStyle name="Normal 166 9 3 4" xfId="29089"/>
    <cellStyle name="Normal 166 9 4" xfId="6776"/>
    <cellStyle name="Normal 166 9 4 2" xfId="12644"/>
    <cellStyle name="Normal 166 9 4 2 2" xfId="24373"/>
    <cellStyle name="Normal 166 9 4 2 2 2" xfId="47782"/>
    <cellStyle name="Normal 166 9 4 2 3" xfId="36083"/>
    <cellStyle name="Normal 166 9 4 3" xfId="18539"/>
    <cellStyle name="Normal 166 9 4 3 2" xfId="41948"/>
    <cellStyle name="Normal 166 9 4 4" xfId="30253"/>
    <cellStyle name="Normal 166 9 5" xfId="7902"/>
    <cellStyle name="Normal 166 9 5 2" xfId="13764"/>
    <cellStyle name="Normal 166 9 5 2 2" xfId="25493"/>
    <cellStyle name="Normal 166 9 5 2 2 2" xfId="48902"/>
    <cellStyle name="Normal 166 9 5 2 3" xfId="37203"/>
    <cellStyle name="Normal 166 9 5 3" xfId="19659"/>
    <cellStyle name="Normal 166 9 5 3 2" xfId="43068"/>
    <cellStyle name="Normal 166 9 5 4" xfId="31373"/>
    <cellStyle name="Normal 166 9 6" xfId="8986"/>
    <cellStyle name="Normal 166 9 6 2" xfId="20747"/>
    <cellStyle name="Normal 166 9 6 2 2" xfId="44156"/>
    <cellStyle name="Normal 166 9 6 3" xfId="32457"/>
    <cellStyle name="Normal 166 9 7" xfId="14913"/>
    <cellStyle name="Normal 166 9 7 2" xfId="38322"/>
    <cellStyle name="Normal 166 9 8" xfId="26627"/>
    <cellStyle name="Normal 167" xfId="1397"/>
    <cellStyle name="Normal 167 10" xfId="3228"/>
    <cellStyle name="Normal 167 10 2" xfId="4493"/>
    <cellStyle name="Normal 167 10 2 2" xfId="10361"/>
    <cellStyle name="Normal 167 10 2 2 2" xfId="22090"/>
    <cellStyle name="Normal 167 10 2 2 2 2" xfId="45499"/>
    <cellStyle name="Normal 167 10 2 2 3" xfId="33800"/>
    <cellStyle name="Normal 167 10 2 3" xfId="16256"/>
    <cellStyle name="Normal 167 10 2 3 2" xfId="39665"/>
    <cellStyle name="Normal 167 10 2 4" xfId="27970"/>
    <cellStyle name="Normal 167 10 3" xfId="5710"/>
    <cellStyle name="Normal 167 10 3 2" xfId="11578"/>
    <cellStyle name="Normal 167 10 3 2 2" xfId="23307"/>
    <cellStyle name="Normal 167 10 3 2 2 2" xfId="46716"/>
    <cellStyle name="Normal 167 10 3 2 3" xfId="35017"/>
    <cellStyle name="Normal 167 10 3 3" xfId="17473"/>
    <cellStyle name="Normal 167 10 3 3 2" xfId="40882"/>
    <cellStyle name="Normal 167 10 3 4" xfId="29187"/>
    <cellStyle name="Normal 167 10 4" xfId="6874"/>
    <cellStyle name="Normal 167 10 4 2" xfId="12742"/>
    <cellStyle name="Normal 167 10 4 2 2" xfId="24471"/>
    <cellStyle name="Normal 167 10 4 2 2 2" xfId="47880"/>
    <cellStyle name="Normal 167 10 4 2 3" xfId="36181"/>
    <cellStyle name="Normal 167 10 4 3" xfId="18637"/>
    <cellStyle name="Normal 167 10 4 3 2" xfId="42046"/>
    <cellStyle name="Normal 167 10 4 4" xfId="30351"/>
    <cellStyle name="Normal 167 10 5" xfId="8000"/>
    <cellStyle name="Normal 167 10 5 2" xfId="13862"/>
    <cellStyle name="Normal 167 10 5 2 2" xfId="25591"/>
    <cellStyle name="Normal 167 10 5 2 2 2" xfId="49000"/>
    <cellStyle name="Normal 167 10 5 2 3" xfId="37301"/>
    <cellStyle name="Normal 167 10 5 3" xfId="19757"/>
    <cellStyle name="Normal 167 10 5 3 2" xfId="43166"/>
    <cellStyle name="Normal 167 10 5 4" xfId="31471"/>
    <cellStyle name="Normal 167 10 6" xfId="9084"/>
    <cellStyle name="Normal 167 10 6 2" xfId="20845"/>
    <cellStyle name="Normal 167 10 6 2 2" xfId="44254"/>
    <cellStyle name="Normal 167 10 6 3" xfId="32555"/>
    <cellStyle name="Normal 167 10 7" xfId="15011"/>
    <cellStyle name="Normal 167 10 7 2" xfId="38420"/>
    <cellStyle name="Normal 167 10 8" xfId="26725"/>
    <cellStyle name="Normal 167 11" xfId="3403"/>
    <cellStyle name="Normal 167 11 2" xfId="9286"/>
    <cellStyle name="Normal 167 11 2 2" xfId="21017"/>
    <cellStyle name="Normal 167 11 2 2 2" xfId="44426"/>
    <cellStyle name="Normal 167 11 2 3" xfId="32727"/>
    <cellStyle name="Normal 167 11 3" xfId="15183"/>
    <cellStyle name="Normal 167 11 3 2" xfId="38592"/>
    <cellStyle name="Normal 167 11 4" xfId="26897"/>
    <cellStyle name="Normal 167 12" xfId="4696"/>
    <cellStyle name="Normal 167 12 2" xfId="10564"/>
    <cellStyle name="Normal 167 12 2 2" xfId="22293"/>
    <cellStyle name="Normal 167 12 2 2 2" xfId="45702"/>
    <cellStyle name="Normal 167 12 2 3" xfId="34003"/>
    <cellStyle name="Normal 167 12 3" xfId="16459"/>
    <cellStyle name="Normal 167 12 3 2" xfId="39868"/>
    <cellStyle name="Normal 167 12 4" xfId="28173"/>
    <cellStyle name="Normal 167 13" xfId="5853"/>
    <cellStyle name="Normal 167 13 2" xfId="11721"/>
    <cellStyle name="Normal 167 13 2 2" xfId="23450"/>
    <cellStyle name="Normal 167 13 2 2 2" xfId="46859"/>
    <cellStyle name="Normal 167 13 2 3" xfId="35160"/>
    <cellStyle name="Normal 167 13 3" xfId="17616"/>
    <cellStyle name="Normal 167 13 3 2" xfId="41025"/>
    <cellStyle name="Normal 167 13 4" xfId="29330"/>
    <cellStyle name="Normal 167 14" xfId="7003"/>
    <cellStyle name="Normal 167 14 2" xfId="12865"/>
    <cellStyle name="Normal 167 14 2 2" xfId="24594"/>
    <cellStyle name="Normal 167 14 2 2 2" xfId="48003"/>
    <cellStyle name="Normal 167 14 2 3" xfId="36304"/>
    <cellStyle name="Normal 167 14 3" xfId="18760"/>
    <cellStyle name="Normal 167 14 3 2" xfId="42169"/>
    <cellStyle name="Normal 167 14 4" xfId="30474"/>
    <cellStyle name="Normal 167 15" xfId="8090"/>
    <cellStyle name="Normal 167 15 2" xfId="19851"/>
    <cellStyle name="Normal 167 15 2 2" xfId="43260"/>
    <cellStyle name="Normal 167 15 3" xfId="31561"/>
    <cellStyle name="Normal 167 16" xfId="14020"/>
    <cellStyle name="Normal 167 16 2" xfId="37429"/>
    <cellStyle name="Normal 167 17" xfId="25734"/>
    <cellStyle name="Normal 167 2" xfId="2326"/>
    <cellStyle name="Normal 167 2 2" xfId="3603"/>
    <cellStyle name="Normal 167 2 2 2" xfId="9471"/>
    <cellStyle name="Normal 167 2 2 2 2" xfId="21200"/>
    <cellStyle name="Normal 167 2 2 2 2 2" xfId="44609"/>
    <cellStyle name="Normal 167 2 2 2 3" xfId="32910"/>
    <cellStyle name="Normal 167 2 2 3" xfId="15366"/>
    <cellStyle name="Normal 167 2 2 3 2" xfId="38775"/>
    <cellStyle name="Normal 167 2 2 4" xfId="27080"/>
    <cellStyle name="Normal 167 2 3" xfId="4822"/>
    <cellStyle name="Normal 167 2 3 2" xfId="10690"/>
    <cellStyle name="Normal 167 2 3 2 2" xfId="22419"/>
    <cellStyle name="Normal 167 2 3 2 2 2" xfId="45828"/>
    <cellStyle name="Normal 167 2 3 2 3" xfId="34129"/>
    <cellStyle name="Normal 167 2 3 3" xfId="16585"/>
    <cellStyle name="Normal 167 2 3 3 2" xfId="39994"/>
    <cellStyle name="Normal 167 2 3 4" xfId="28299"/>
    <cellStyle name="Normal 167 2 4" xfId="5985"/>
    <cellStyle name="Normal 167 2 4 2" xfId="11853"/>
    <cellStyle name="Normal 167 2 4 2 2" xfId="23582"/>
    <cellStyle name="Normal 167 2 4 2 2 2" xfId="46991"/>
    <cellStyle name="Normal 167 2 4 2 3" xfId="35292"/>
    <cellStyle name="Normal 167 2 4 3" xfId="17748"/>
    <cellStyle name="Normal 167 2 4 3 2" xfId="41157"/>
    <cellStyle name="Normal 167 2 4 4" xfId="29462"/>
    <cellStyle name="Normal 167 2 5" xfId="7112"/>
    <cellStyle name="Normal 167 2 5 2" xfId="12974"/>
    <cellStyle name="Normal 167 2 5 2 2" xfId="24703"/>
    <cellStyle name="Normal 167 2 5 2 2 2" xfId="48112"/>
    <cellStyle name="Normal 167 2 5 2 3" xfId="36413"/>
    <cellStyle name="Normal 167 2 5 3" xfId="18869"/>
    <cellStyle name="Normal 167 2 5 3 2" xfId="42278"/>
    <cellStyle name="Normal 167 2 5 4" xfId="30583"/>
    <cellStyle name="Normal 167 2 6" xfId="8196"/>
    <cellStyle name="Normal 167 2 6 2" xfId="19957"/>
    <cellStyle name="Normal 167 2 6 2 2" xfId="43366"/>
    <cellStyle name="Normal 167 2 6 3" xfId="31667"/>
    <cellStyle name="Normal 167 2 7" xfId="14123"/>
    <cellStyle name="Normal 167 2 7 2" xfId="37532"/>
    <cellStyle name="Normal 167 2 8" xfId="25837"/>
    <cellStyle name="Normal 167 3" xfId="2408"/>
    <cellStyle name="Normal 167 3 2" xfId="3677"/>
    <cellStyle name="Normal 167 3 2 2" xfId="9545"/>
    <cellStyle name="Normal 167 3 2 2 2" xfId="21274"/>
    <cellStyle name="Normal 167 3 2 2 2 2" xfId="44683"/>
    <cellStyle name="Normal 167 3 2 2 3" xfId="32984"/>
    <cellStyle name="Normal 167 3 2 3" xfId="15440"/>
    <cellStyle name="Normal 167 3 2 3 2" xfId="38849"/>
    <cellStyle name="Normal 167 3 2 4" xfId="27154"/>
    <cellStyle name="Normal 167 3 3" xfId="4896"/>
    <cellStyle name="Normal 167 3 3 2" xfId="10764"/>
    <cellStyle name="Normal 167 3 3 2 2" xfId="22493"/>
    <cellStyle name="Normal 167 3 3 2 2 2" xfId="45902"/>
    <cellStyle name="Normal 167 3 3 2 3" xfId="34203"/>
    <cellStyle name="Normal 167 3 3 3" xfId="16659"/>
    <cellStyle name="Normal 167 3 3 3 2" xfId="40068"/>
    <cellStyle name="Normal 167 3 3 4" xfId="28373"/>
    <cellStyle name="Normal 167 3 4" xfId="6060"/>
    <cellStyle name="Normal 167 3 4 2" xfId="11928"/>
    <cellStyle name="Normal 167 3 4 2 2" xfId="23657"/>
    <cellStyle name="Normal 167 3 4 2 2 2" xfId="47066"/>
    <cellStyle name="Normal 167 3 4 2 3" xfId="35367"/>
    <cellStyle name="Normal 167 3 4 3" xfId="17823"/>
    <cellStyle name="Normal 167 3 4 3 2" xfId="41232"/>
    <cellStyle name="Normal 167 3 4 4" xfId="29537"/>
    <cellStyle name="Normal 167 3 5" xfId="7186"/>
    <cellStyle name="Normal 167 3 5 2" xfId="13048"/>
    <cellStyle name="Normal 167 3 5 2 2" xfId="24777"/>
    <cellStyle name="Normal 167 3 5 2 2 2" xfId="48186"/>
    <cellStyle name="Normal 167 3 5 2 3" xfId="36487"/>
    <cellStyle name="Normal 167 3 5 3" xfId="18943"/>
    <cellStyle name="Normal 167 3 5 3 2" xfId="42352"/>
    <cellStyle name="Normal 167 3 5 4" xfId="30657"/>
    <cellStyle name="Normal 167 3 6" xfId="8270"/>
    <cellStyle name="Normal 167 3 6 2" xfId="20031"/>
    <cellStyle name="Normal 167 3 6 2 2" xfId="43440"/>
    <cellStyle name="Normal 167 3 6 3" xfId="31741"/>
    <cellStyle name="Normal 167 3 7" xfId="14197"/>
    <cellStyle name="Normal 167 3 7 2" xfId="37606"/>
    <cellStyle name="Normal 167 3 8" xfId="25911"/>
    <cellStyle name="Normal 167 4" xfId="2566"/>
    <cellStyle name="Normal 167 4 2" xfId="3835"/>
    <cellStyle name="Normal 167 4 2 2" xfId="9703"/>
    <cellStyle name="Normal 167 4 2 2 2" xfId="21432"/>
    <cellStyle name="Normal 167 4 2 2 2 2" xfId="44841"/>
    <cellStyle name="Normal 167 4 2 2 3" xfId="33142"/>
    <cellStyle name="Normal 167 4 2 3" xfId="15598"/>
    <cellStyle name="Normal 167 4 2 3 2" xfId="39007"/>
    <cellStyle name="Normal 167 4 2 4" xfId="27312"/>
    <cellStyle name="Normal 167 4 3" xfId="5054"/>
    <cellStyle name="Normal 167 4 3 2" xfId="10922"/>
    <cellStyle name="Normal 167 4 3 2 2" xfId="22651"/>
    <cellStyle name="Normal 167 4 3 2 2 2" xfId="46060"/>
    <cellStyle name="Normal 167 4 3 2 3" xfId="34361"/>
    <cellStyle name="Normal 167 4 3 3" xfId="16817"/>
    <cellStyle name="Normal 167 4 3 3 2" xfId="40226"/>
    <cellStyle name="Normal 167 4 3 4" xfId="28531"/>
    <cellStyle name="Normal 167 4 4" xfId="6218"/>
    <cellStyle name="Normal 167 4 4 2" xfId="12086"/>
    <cellStyle name="Normal 167 4 4 2 2" xfId="23815"/>
    <cellStyle name="Normal 167 4 4 2 2 2" xfId="47224"/>
    <cellStyle name="Normal 167 4 4 2 3" xfId="35525"/>
    <cellStyle name="Normal 167 4 4 3" xfId="17981"/>
    <cellStyle name="Normal 167 4 4 3 2" xfId="41390"/>
    <cellStyle name="Normal 167 4 4 4" xfId="29695"/>
    <cellStyle name="Normal 167 4 5" xfId="7344"/>
    <cellStyle name="Normal 167 4 5 2" xfId="13206"/>
    <cellStyle name="Normal 167 4 5 2 2" xfId="24935"/>
    <cellStyle name="Normal 167 4 5 2 2 2" xfId="48344"/>
    <cellStyle name="Normal 167 4 5 2 3" xfId="36645"/>
    <cellStyle name="Normal 167 4 5 3" xfId="19101"/>
    <cellStyle name="Normal 167 4 5 3 2" xfId="42510"/>
    <cellStyle name="Normal 167 4 5 4" xfId="30815"/>
    <cellStyle name="Normal 167 4 6" xfId="8428"/>
    <cellStyle name="Normal 167 4 6 2" xfId="20189"/>
    <cellStyle name="Normal 167 4 6 2 2" xfId="43598"/>
    <cellStyle name="Normal 167 4 6 3" xfId="31899"/>
    <cellStyle name="Normal 167 4 7" xfId="14355"/>
    <cellStyle name="Normal 167 4 7 2" xfId="37764"/>
    <cellStyle name="Normal 167 4 8" xfId="26069"/>
    <cellStyle name="Normal 167 5" xfId="2736"/>
    <cellStyle name="Normal 167 5 2" xfId="4005"/>
    <cellStyle name="Normal 167 5 2 2" xfId="9873"/>
    <cellStyle name="Normal 167 5 2 2 2" xfId="21602"/>
    <cellStyle name="Normal 167 5 2 2 2 2" xfId="45011"/>
    <cellStyle name="Normal 167 5 2 2 3" xfId="33312"/>
    <cellStyle name="Normal 167 5 2 3" xfId="15768"/>
    <cellStyle name="Normal 167 5 2 3 2" xfId="39177"/>
    <cellStyle name="Normal 167 5 2 4" xfId="27482"/>
    <cellStyle name="Normal 167 5 3" xfId="5224"/>
    <cellStyle name="Normal 167 5 3 2" xfId="11092"/>
    <cellStyle name="Normal 167 5 3 2 2" xfId="22821"/>
    <cellStyle name="Normal 167 5 3 2 2 2" xfId="46230"/>
    <cellStyle name="Normal 167 5 3 2 3" xfId="34531"/>
    <cellStyle name="Normal 167 5 3 3" xfId="16987"/>
    <cellStyle name="Normal 167 5 3 3 2" xfId="40396"/>
    <cellStyle name="Normal 167 5 3 4" xfId="28701"/>
    <cellStyle name="Normal 167 5 4" xfId="6388"/>
    <cellStyle name="Normal 167 5 4 2" xfId="12256"/>
    <cellStyle name="Normal 167 5 4 2 2" xfId="23985"/>
    <cellStyle name="Normal 167 5 4 2 2 2" xfId="47394"/>
    <cellStyle name="Normal 167 5 4 2 3" xfId="35695"/>
    <cellStyle name="Normal 167 5 4 3" xfId="18151"/>
    <cellStyle name="Normal 167 5 4 3 2" xfId="41560"/>
    <cellStyle name="Normal 167 5 4 4" xfId="29865"/>
    <cellStyle name="Normal 167 5 5" xfId="7514"/>
    <cellStyle name="Normal 167 5 5 2" xfId="13376"/>
    <cellStyle name="Normal 167 5 5 2 2" xfId="25105"/>
    <cellStyle name="Normal 167 5 5 2 2 2" xfId="48514"/>
    <cellStyle name="Normal 167 5 5 2 3" xfId="36815"/>
    <cellStyle name="Normal 167 5 5 3" xfId="19271"/>
    <cellStyle name="Normal 167 5 5 3 2" xfId="42680"/>
    <cellStyle name="Normal 167 5 5 4" xfId="30985"/>
    <cellStyle name="Normal 167 5 6" xfId="8598"/>
    <cellStyle name="Normal 167 5 6 2" xfId="20359"/>
    <cellStyle name="Normal 167 5 6 2 2" xfId="43768"/>
    <cellStyle name="Normal 167 5 6 3" xfId="32069"/>
    <cellStyle name="Normal 167 5 7" xfId="14525"/>
    <cellStyle name="Normal 167 5 7 2" xfId="37934"/>
    <cellStyle name="Normal 167 5 8" xfId="26239"/>
    <cellStyle name="Normal 167 6" xfId="2826"/>
    <cellStyle name="Normal 167 6 2" xfId="4095"/>
    <cellStyle name="Normal 167 6 2 2" xfId="9963"/>
    <cellStyle name="Normal 167 6 2 2 2" xfId="21692"/>
    <cellStyle name="Normal 167 6 2 2 2 2" xfId="45101"/>
    <cellStyle name="Normal 167 6 2 2 3" xfId="33402"/>
    <cellStyle name="Normal 167 6 2 3" xfId="15858"/>
    <cellStyle name="Normal 167 6 2 3 2" xfId="39267"/>
    <cellStyle name="Normal 167 6 2 4" xfId="27572"/>
    <cellStyle name="Normal 167 6 3" xfId="5314"/>
    <cellStyle name="Normal 167 6 3 2" xfId="11182"/>
    <cellStyle name="Normal 167 6 3 2 2" xfId="22911"/>
    <cellStyle name="Normal 167 6 3 2 2 2" xfId="46320"/>
    <cellStyle name="Normal 167 6 3 2 3" xfId="34621"/>
    <cellStyle name="Normal 167 6 3 3" xfId="17077"/>
    <cellStyle name="Normal 167 6 3 3 2" xfId="40486"/>
    <cellStyle name="Normal 167 6 3 4" xfId="28791"/>
    <cellStyle name="Normal 167 6 4" xfId="6478"/>
    <cellStyle name="Normal 167 6 4 2" xfId="12346"/>
    <cellStyle name="Normal 167 6 4 2 2" xfId="24075"/>
    <cellStyle name="Normal 167 6 4 2 2 2" xfId="47484"/>
    <cellStyle name="Normal 167 6 4 2 3" xfId="35785"/>
    <cellStyle name="Normal 167 6 4 3" xfId="18241"/>
    <cellStyle name="Normal 167 6 4 3 2" xfId="41650"/>
    <cellStyle name="Normal 167 6 4 4" xfId="29955"/>
    <cellStyle name="Normal 167 6 5" xfId="7604"/>
    <cellStyle name="Normal 167 6 5 2" xfId="13466"/>
    <cellStyle name="Normal 167 6 5 2 2" xfId="25195"/>
    <cellStyle name="Normal 167 6 5 2 2 2" xfId="48604"/>
    <cellStyle name="Normal 167 6 5 2 3" xfId="36905"/>
    <cellStyle name="Normal 167 6 5 3" xfId="19361"/>
    <cellStyle name="Normal 167 6 5 3 2" xfId="42770"/>
    <cellStyle name="Normal 167 6 5 4" xfId="31075"/>
    <cellStyle name="Normal 167 6 6" xfId="8688"/>
    <cellStyle name="Normal 167 6 6 2" xfId="20449"/>
    <cellStyle name="Normal 167 6 6 2 2" xfId="43858"/>
    <cellStyle name="Normal 167 6 6 3" xfId="32159"/>
    <cellStyle name="Normal 167 6 7" xfId="14615"/>
    <cellStyle name="Normal 167 6 7 2" xfId="38024"/>
    <cellStyle name="Normal 167 6 8" xfId="26329"/>
    <cellStyle name="Normal 167 7" xfId="2917"/>
    <cellStyle name="Normal 167 7 2" xfId="4185"/>
    <cellStyle name="Normal 167 7 2 2" xfId="10053"/>
    <cellStyle name="Normal 167 7 2 2 2" xfId="21782"/>
    <cellStyle name="Normal 167 7 2 2 2 2" xfId="45191"/>
    <cellStyle name="Normal 167 7 2 2 3" xfId="33492"/>
    <cellStyle name="Normal 167 7 2 3" xfId="15948"/>
    <cellStyle name="Normal 167 7 2 3 2" xfId="39357"/>
    <cellStyle name="Normal 167 7 2 4" xfId="27662"/>
    <cellStyle name="Normal 167 7 3" xfId="5404"/>
    <cellStyle name="Normal 167 7 3 2" xfId="11272"/>
    <cellStyle name="Normal 167 7 3 2 2" xfId="23001"/>
    <cellStyle name="Normal 167 7 3 2 2 2" xfId="46410"/>
    <cellStyle name="Normal 167 7 3 2 3" xfId="34711"/>
    <cellStyle name="Normal 167 7 3 3" xfId="17167"/>
    <cellStyle name="Normal 167 7 3 3 2" xfId="40576"/>
    <cellStyle name="Normal 167 7 3 4" xfId="28881"/>
    <cellStyle name="Normal 167 7 4" xfId="6568"/>
    <cellStyle name="Normal 167 7 4 2" xfId="12436"/>
    <cellStyle name="Normal 167 7 4 2 2" xfId="24165"/>
    <cellStyle name="Normal 167 7 4 2 2 2" xfId="47574"/>
    <cellStyle name="Normal 167 7 4 2 3" xfId="35875"/>
    <cellStyle name="Normal 167 7 4 3" xfId="18331"/>
    <cellStyle name="Normal 167 7 4 3 2" xfId="41740"/>
    <cellStyle name="Normal 167 7 4 4" xfId="30045"/>
    <cellStyle name="Normal 167 7 5" xfId="7694"/>
    <cellStyle name="Normal 167 7 5 2" xfId="13556"/>
    <cellStyle name="Normal 167 7 5 2 2" xfId="25285"/>
    <cellStyle name="Normal 167 7 5 2 2 2" xfId="48694"/>
    <cellStyle name="Normal 167 7 5 2 3" xfId="36995"/>
    <cellStyle name="Normal 167 7 5 3" xfId="19451"/>
    <cellStyle name="Normal 167 7 5 3 2" xfId="42860"/>
    <cellStyle name="Normal 167 7 5 4" xfId="31165"/>
    <cellStyle name="Normal 167 7 6" xfId="8778"/>
    <cellStyle name="Normal 167 7 6 2" xfId="20539"/>
    <cellStyle name="Normal 167 7 6 2 2" xfId="43948"/>
    <cellStyle name="Normal 167 7 6 3" xfId="32249"/>
    <cellStyle name="Normal 167 7 7" xfId="14705"/>
    <cellStyle name="Normal 167 7 7 2" xfId="38114"/>
    <cellStyle name="Normal 167 7 8" xfId="26419"/>
    <cellStyle name="Normal 167 8" xfId="3018"/>
    <cellStyle name="Normal 167 8 2" xfId="4283"/>
    <cellStyle name="Normal 167 8 2 2" xfId="10151"/>
    <cellStyle name="Normal 167 8 2 2 2" xfId="21880"/>
    <cellStyle name="Normal 167 8 2 2 2 2" xfId="45289"/>
    <cellStyle name="Normal 167 8 2 2 3" xfId="33590"/>
    <cellStyle name="Normal 167 8 2 3" xfId="16046"/>
    <cellStyle name="Normal 167 8 2 3 2" xfId="39455"/>
    <cellStyle name="Normal 167 8 2 4" xfId="27760"/>
    <cellStyle name="Normal 167 8 3" xfId="5500"/>
    <cellStyle name="Normal 167 8 3 2" xfId="11368"/>
    <cellStyle name="Normal 167 8 3 2 2" xfId="23097"/>
    <cellStyle name="Normal 167 8 3 2 2 2" xfId="46506"/>
    <cellStyle name="Normal 167 8 3 2 3" xfId="34807"/>
    <cellStyle name="Normal 167 8 3 3" xfId="17263"/>
    <cellStyle name="Normal 167 8 3 3 2" xfId="40672"/>
    <cellStyle name="Normal 167 8 3 4" xfId="28977"/>
    <cellStyle name="Normal 167 8 4" xfId="6664"/>
    <cellStyle name="Normal 167 8 4 2" xfId="12532"/>
    <cellStyle name="Normal 167 8 4 2 2" xfId="24261"/>
    <cellStyle name="Normal 167 8 4 2 2 2" xfId="47670"/>
    <cellStyle name="Normal 167 8 4 2 3" xfId="35971"/>
    <cellStyle name="Normal 167 8 4 3" xfId="18427"/>
    <cellStyle name="Normal 167 8 4 3 2" xfId="41836"/>
    <cellStyle name="Normal 167 8 4 4" xfId="30141"/>
    <cellStyle name="Normal 167 8 5" xfId="7790"/>
    <cellStyle name="Normal 167 8 5 2" xfId="13652"/>
    <cellStyle name="Normal 167 8 5 2 2" xfId="25381"/>
    <cellStyle name="Normal 167 8 5 2 2 2" xfId="48790"/>
    <cellStyle name="Normal 167 8 5 2 3" xfId="37091"/>
    <cellStyle name="Normal 167 8 5 3" xfId="19547"/>
    <cellStyle name="Normal 167 8 5 3 2" xfId="42956"/>
    <cellStyle name="Normal 167 8 5 4" xfId="31261"/>
    <cellStyle name="Normal 167 8 6" xfId="8874"/>
    <cellStyle name="Normal 167 8 6 2" xfId="20635"/>
    <cellStyle name="Normal 167 8 6 2 2" xfId="44044"/>
    <cellStyle name="Normal 167 8 6 3" xfId="32345"/>
    <cellStyle name="Normal 167 8 7" xfId="14801"/>
    <cellStyle name="Normal 167 8 7 2" xfId="38210"/>
    <cellStyle name="Normal 167 8 8" xfId="26515"/>
    <cellStyle name="Normal 167 9" xfId="3131"/>
    <cellStyle name="Normal 167 9 2" xfId="4396"/>
    <cellStyle name="Normal 167 9 2 2" xfId="10264"/>
    <cellStyle name="Normal 167 9 2 2 2" xfId="21993"/>
    <cellStyle name="Normal 167 9 2 2 2 2" xfId="45402"/>
    <cellStyle name="Normal 167 9 2 2 3" xfId="33703"/>
    <cellStyle name="Normal 167 9 2 3" xfId="16159"/>
    <cellStyle name="Normal 167 9 2 3 2" xfId="39568"/>
    <cellStyle name="Normal 167 9 2 4" xfId="27873"/>
    <cellStyle name="Normal 167 9 3" xfId="5613"/>
    <cellStyle name="Normal 167 9 3 2" xfId="11481"/>
    <cellStyle name="Normal 167 9 3 2 2" xfId="23210"/>
    <cellStyle name="Normal 167 9 3 2 2 2" xfId="46619"/>
    <cellStyle name="Normal 167 9 3 2 3" xfId="34920"/>
    <cellStyle name="Normal 167 9 3 3" xfId="17376"/>
    <cellStyle name="Normal 167 9 3 3 2" xfId="40785"/>
    <cellStyle name="Normal 167 9 3 4" xfId="29090"/>
    <cellStyle name="Normal 167 9 4" xfId="6777"/>
    <cellStyle name="Normal 167 9 4 2" xfId="12645"/>
    <cellStyle name="Normal 167 9 4 2 2" xfId="24374"/>
    <cellStyle name="Normal 167 9 4 2 2 2" xfId="47783"/>
    <cellStyle name="Normal 167 9 4 2 3" xfId="36084"/>
    <cellStyle name="Normal 167 9 4 3" xfId="18540"/>
    <cellStyle name="Normal 167 9 4 3 2" xfId="41949"/>
    <cellStyle name="Normal 167 9 4 4" xfId="30254"/>
    <cellStyle name="Normal 167 9 5" xfId="7903"/>
    <cellStyle name="Normal 167 9 5 2" xfId="13765"/>
    <cellStyle name="Normal 167 9 5 2 2" xfId="25494"/>
    <cellStyle name="Normal 167 9 5 2 2 2" xfId="48903"/>
    <cellStyle name="Normal 167 9 5 2 3" xfId="37204"/>
    <cellStyle name="Normal 167 9 5 3" xfId="19660"/>
    <cellStyle name="Normal 167 9 5 3 2" xfId="43069"/>
    <cellStyle name="Normal 167 9 5 4" xfId="31374"/>
    <cellStyle name="Normal 167 9 6" xfId="8987"/>
    <cellStyle name="Normal 167 9 6 2" xfId="20748"/>
    <cellStyle name="Normal 167 9 6 2 2" xfId="44157"/>
    <cellStyle name="Normal 167 9 6 3" xfId="32458"/>
    <cellStyle name="Normal 167 9 7" xfId="14914"/>
    <cellStyle name="Normal 167 9 7 2" xfId="38323"/>
    <cellStyle name="Normal 167 9 8" xfId="26628"/>
    <cellStyle name="Normal 168" xfId="1398"/>
    <cellStyle name="Normal 168 10" xfId="3229"/>
    <cellStyle name="Normal 168 10 2" xfId="4494"/>
    <cellStyle name="Normal 168 10 2 2" xfId="10362"/>
    <cellStyle name="Normal 168 10 2 2 2" xfId="22091"/>
    <cellStyle name="Normal 168 10 2 2 2 2" xfId="45500"/>
    <cellStyle name="Normal 168 10 2 2 3" xfId="33801"/>
    <cellStyle name="Normal 168 10 2 3" xfId="16257"/>
    <cellStyle name="Normal 168 10 2 3 2" xfId="39666"/>
    <cellStyle name="Normal 168 10 2 4" xfId="27971"/>
    <cellStyle name="Normal 168 10 3" xfId="5711"/>
    <cellStyle name="Normal 168 10 3 2" xfId="11579"/>
    <cellStyle name="Normal 168 10 3 2 2" xfId="23308"/>
    <cellStyle name="Normal 168 10 3 2 2 2" xfId="46717"/>
    <cellStyle name="Normal 168 10 3 2 3" xfId="35018"/>
    <cellStyle name="Normal 168 10 3 3" xfId="17474"/>
    <cellStyle name="Normal 168 10 3 3 2" xfId="40883"/>
    <cellStyle name="Normal 168 10 3 4" xfId="29188"/>
    <cellStyle name="Normal 168 10 4" xfId="6875"/>
    <cellStyle name="Normal 168 10 4 2" xfId="12743"/>
    <cellStyle name="Normal 168 10 4 2 2" xfId="24472"/>
    <cellStyle name="Normal 168 10 4 2 2 2" xfId="47881"/>
    <cellStyle name="Normal 168 10 4 2 3" xfId="36182"/>
    <cellStyle name="Normal 168 10 4 3" xfId="18638"/>
    <cellStyle name="Normal 168 10 4 3 2" xfId="42047"/>
    <cellStyle name="Normal 168 10 4 4" xfId="30352"/>
    <cellStyle name="Normal 168 10 5" xfId="8001"/>
    <cellStyle name="Normal 168 10 5 2" xfId="13863"/>
    <cellStyle name="Normal 168 10 5 2 2" xfId="25592"/>
    <cellStyle name="Normal 168 10 5 2 2 2" xfId="49001"/>
    <cellStyle name="Normal 168 10 5 2 3" xfId="37302"/>
    <cellStyle name="Normal 168 10 5 3" xfId="19758"/>
    <cellStyle name="Normal 168 10 5 3 2" xfId="43167"/>
    <cellStyle name="Normal 168 10 5 4" xfId="31472"/>
    <cellStyle name="Normal 168 10 6" xfId="9085"/>
    <cellStyle name="Normal 168 10 6 2" xfId="20846"/>
    <cellStyle name="Normal 168 10 6 2 2" xfId="44255"/>
    <cellStyle name="Normal 168 10 6 3" xfId="32556"/>
    <cellStyle name="Normal 168 10 7" xfId="15012"/>
    <cellStyle name="Normal 168 10 7 2" xfId="38421"/>
    <cellStyle name="Normal 168 10 8" xfId="26726"/>
    <cellStyle name="Normal 168 11" xfId="3404"/>
    <cellStyle name="Normal 168 11 2" xfId="9287"/>
    <cellStyle name="Normal 168 11 2 2" xfId="21018"/>
    <cellStyle name="Normal 168 11 2 2 2" xfId="44427"/>
    <cellStyle name="Normal 168 11 2 3" xfId="32728"/>
    <cellStyle name="Normal 168 11 3" xfId="15184"/>
    <cellStyle name="Normal 168 11 3 2" xfId="38593"/>
    <cellStyle name="Normal 168 11 4" xfId="26898"/>
    <cellStyle name="Normal 168 12" xfId="4697"/>
    <cellStyle name="Normal 168 12 2" xfId="10565"/>
    <cellStyle name="Normal 168 12 2 2" xfId="22294"/>
    <cellStyle name="Normal 168 12 2 2 2" xfId="45703"/>
    <cellStyle name="Normal 168 12 2 3" xfId="34004"/>
    <cellStyle name="Normal 168 12 3" xfId="16460"/>
    <cellStyle name="Normal 168 12 3 2" xfId="39869"/>
    <cellStyle name="Normal 168 12 4" xfId="28174"/>
    <cellStyle name="Normal 168 13" xfId="5854"/>
    <cellStyle name="Normal 168 13 2" xfId="11722"/>
    <cellStyle name="Normal 168 13 2 2" xfId="23451"/>
    <cellStyle name="Normal 168 13 2 2 2" xfId="46860"/>
    <cellStyle name="Normal 168 13 2 3" xfId="35161"/>
    <cellStyle name="Normal 168 13 3" xfId="17617"/>
    <cellStyle name="Normal 168 13 3 2" xfId="41026"/>
    <cellStyle name="Normal 168 13 4" xfId="29331"/>
    <cellStyle name="Normal 168 14" xfId="7004"/>
    <cellStyle name="Normal 168 14 2" xfId="12866"/>
    <cellStyle name="Normal 168 14 2 2" xfId="24595"/>
    <cellStyle name="Normal 168 14 2 2 2" xfId="48004"/>
    <cellStyle name="Normal 168 14 2 3" xfId="36305"/>
    <cellStyle name="Normal 168 14 3" xfId="18761"/>
    <cellStyle name="Normal 168 14 3 2" xfId="42170"/>
    <cellStyle name="Normal 168 14 4" xfId="30475"/>
    <cellStyle name="Normal 168 15" xfId="8091"/>
    <cellStyle name="Normal 168 15 2" xfId="19852"/>
    <cellStyle name="Normal 168 15 2 2" xfId="43261"/>
    <cellStyle name="Normal 168 15 3" xfId="31562"/>
    <cellStyle name="Normal 168 16" xfId="14021"/>
    <cellStyle name="Normal 168 16 2" xfId="37430"/>
    <cellStyle name="Normal 168 17" xfId="25735"/>
    <cellStyle name="Normal 168 2" xfId="2327"/>
    <cellStyle name="Normal 168 2 2" xfId="3604"/>
    <cellStyle name="Normal 168 2 2 2" xfId="9472"/>
    <cellStyle name="Normal 168 2 2 2 2" xfId="21201"/>
    <cellStyle name="Normal 168 2 2 2 2 2" xfId="44610"/>
    <cellStyle name="Normal 168 2 2 2 3" xfId="32911"/>
    <cellStyle name="Normal 168 2 2 3" xfId="15367"/>
    <cellStyle name="Normal 168 2 2 3 2" xfId="38776"/>
    <cellStyle name="Normal 168 2 2 4" xfId="27081"/>
    <cellStyle name="Normal 168 2 3" xfId="4823"/>
    <cellStyle name="Normal 168 2 3 2" xfId="10691"/>
    <cellStyle name="Normal 168 2 3 2 2" xfId="22420"/>
    <cellStyle name="Normal 168 2 3 2 2 2" xfId="45829"/>
    <cellStyle name="Normal 168 2 3 2 3" xfId="34130"/>
    <cellStyle name="Normal 168 2 3 3" xfId="16586"/>
    <cellStyle name="Normal 168 2 3 3 2" xfId="39995"/>
    <cellStyle name="Normal 168 2 3 4" xfId="28300"/>
    <cellStyle name="Normal 168 2 4" xfId="5986"/>
    <cellStyle name="Normal 168 2 4 2" xfId="11854"/>
    <cellStyle name="Normal 168 2 4 2 2" xfId="23583"/>
    <cellStyle name="Normal 168 2 4 2 2 2" xfId="46992"/>
    <cellStyle name="Normal 168 2 4 2 3" xfId="35293"/>
    <cellStyle name="Normal 168 2 4 3" xfId="17749"/>
    <cellStyle name="Normal 168 2 4 3 2" xfId="41158"/>
    <cellStyle name="Normal 168 2 4 4" xfId="29463"/>
    <cellStyle name="Normal 168 2 5" xfId="7113"/>
    <cellStyle name="Normal 168 2 5 2" xfId="12975"/>
    <cellStyle name="Normal 168 2 5 2 2" xfId="24704"/>
    <cellStyle name="Normal 168 2 5 2 2 2" xfId="48113"/>
    <cellStyle name="Normal 168 2 5 2 3" xfId="36414"/>
    <cellStyle name="Normal 168 2 5 3" xfId="18870"/>
    <cellStyle name="Normal 168 2 5 3 2" xfId="42279"/>
    <cellStyle name="Normal 168 2 5 4" xfId="30584"/>
    <cellStyle name="Normal 168 2 6" xfId="8197"/>
    <cellStyle name="Normal 168 2 6 2" xfId="19958"/>
    <cellStyle name="Normal 168 2 6 2 2" xfId="43367"/>
    <cellStyle name="Normal 168 2 6 3" xfId="31668"/>
    <cellStyle name="Normal 168 2 7" xfId="14124"/>
    <cellStyle name="Normal 168 2 7 2" xfId="37533"/>
    <cellStyle name="Normal 168 2 8" xfId="25838"/>
    <cellStyle name="Normal 168 3" xfId="2409"/>
    <cellStyle name="Normal 168 3 2" xfId="3678"/>
    <cellStyle name="Normal 168 3 2 2" xfId="9546"/>
    <cellStyle name="Normal 168 3 2 2 2" xfId="21275"/>
    <cellStyle name="Normal 168 3 2 2 2 2" xfId="44684"/>
    <cellStyle name="Normal 168 3 2 2 3" xfId="32985"/>
    <cellStyle name="Normal 168 3 2 3" xfId="15441"/>
    <cellStyle name="Normal 168 3 2 3 2" xfId="38850"/>
    <cellStyle name="Normal 168 3 2 4" xfId="27155"/>
    <cellStyle name="Normal 168 3 3" xfId="4897"/>
    <cellStyle name="Normal 168 3 3 2" xfId="10765"/>
    <cellStyle name="Normal 168 3 3 2 2" xfId="22494"/>
    <cellStyle name="Normal 168 3 3 2 2 2" xfId="45903"/>
    <cellStyle name="Normal 168 3 3 2 3" xfId="34204"/>
    <cellStyle name="Normal 168 3 3 3" xfId="16660"/>
    <cellStyle name="Normal 168 3 3 3 2" xfId="40069"/>
    <cellStyle name="Normal 168 3 3 4" xfId="28374"/>
    <cellStyle name="Normal 168 3 4" xfId="6061"/>
    <cellStyle name="Normal 168 3 4 2" xfId="11929"/>
    <cellStyle name="Normal 168 3 4 2 2" xfId="23658"/>
    <cellStyle name="Normal 168 3 4 2 2 2" xfId="47067"/>
    <cellStyle name="Normal 168 3 4 2 3" xfId="35368"/>
    <cellStyle name="Normal 168 3 4 3" xfId="17824"/>
    <cellStyle name="Normal 168 3 4 3 2" xfId="41233"/>
    <cellStyle name="Normal 168 3 4 4" xfId="29538"/>
    <cellStyle name="Normal 168 3 5" xfId="7187"/>
    <cellStyle name="Normal 168 3 5 2" xfId="13049"/>
    <cellStyle name="Normal 168 3 5 2 2" xfId="24778"/>
    <cellStyle name="Normal 168 3 5 2 2 2" xfId="48187"/>
    <cellStyle name="Normal 168 3 5 2 3" xfId="36488"/>
    <cellStyle name="Normal 168 3 5 3" xfId="18944"/>
    <cellStyle name="Normal 168 3 5 3 2" xfId="42353"/>
    <cellStyle name="Normal 168 3 5 4" xfId="30658"/>
    <cellStyle name="Normal 168 3 6" xfId="8271"/>
    <cellStyle name="Normal 168 3 6 2" xfId="20032"/>
    <cellStyle name="Normal 168 3 6 2 2" xfId="43441"/>
    <cellStyle name="Normal 168 3 6 3" xfId="31742"/>
    <cellStyle name="Normal 168 3 7" xfId="14198"/>
    <cellStyle name="Normal 168 3 7 2" xfId="37607"/>
    <cellStyle name="Normal 168 3 8" xfId="25912"/>
    <cellStyle name="Normal 168 4" xfId="2567"/>
    <cellStyle name="Normal 168 4 2" xfId="3836"/>
    <cellStyle name="Normal 168 4 2 2" xfId="9704"/>
    <cellStyle name="Normal 168 4 2 2 2" xfId="21433"/>
    <cellStyle name="Normal 168 4 2 2 2 2" xfId="44842"/>
    <cellStyle name="Normal 168 4 2 2 3" xfId="33143"/>
    <cellStyle name="Normal 168 4 2 3" xfId="15599"/>
    <cellStyle name="Normal 168 4 2 3 2" xfId="39008"/>
    <cellStyle name="Normal 168 4 2 4" xfId="27313"/>
    <cellStyle name="Normal 168 4 3" xfId="5055"/>
    <cellStyle name="Normal 168 4 3 2" xfId="10923"/>
    <cellStyle name="Normal 168 4 3 2 2" xfId="22652"/>
    <cellStyle name="Normal 168 4 3 2 2 2" xfId="46061"/>
    <cellStyle name="Normal 168 4 3 2 3" xfId="34362"/>
    <cellStyle name="Normal 168 4 3 3" xfId="16818"/>
    <cellStyle name="Normal 168 4 3 3 2" xfId="40227"/>
    <cellStyle name="Normal 168 4 3 4" xfId="28532"/>
    <cellStyle name="Normal 168 4 4" xfId="6219"/>
    <cellStyle name="Normal 168 4 4 2" xfId="12087"/>
    <cellStyle name="Normal 168 4 4 2 2" xfId="23816"/>
    <cellStyle name="Normal 168 4 4 2 2 2" xfId="47225"/>
    <cellStyle name="Normal 168 4 4 2 3" xfId="35526"/>
    <cellStyle name="Normal 168 4 4 3" xfId="17982"/>
    <cellStyle name="Normal 168 4 4 3 2" xfId="41391"/>
    <cellStyle name="Normal 168 4 4 4" xfId="29696"/>
    <cellStyle name="Normal 168 4 5" xfId="7345"/>
    <cellStyle name="Normal 168 4 5 2" xfId="13207"/>
    <cellStyle name="Normal 168 4 5 2 2" xfId="24936"/>
    <cellStyle name="Normal 168 4 5 2 2 2" xfId="48345"/>
    <cellStyle name="Normal 168 4 5 2 3" xfId="36646"/>
    <cellStyle name="Normal 168 4 5 3" xfId="19102"/>
    <cellStyle name="Normal 168 4 5 3 2" xfId="42511"/>
    <cellStyle name="Normal 168 4 5 4" xfId="30816"/>
    <cellStyle name="Normal 168 4 6" xfId="8429"/>
    <cellStyle name="Normal 168 4 6 2" xfId="20190"/>
    <cellStyle name="Normal 168 4 6 2 2" xfId="43599"/>
    <cellStyle name="Normal 168 4 6 3" xfId="31900"/>
    <cellStyle name="Normal 168 4 7" xfId="14356"/>
    <cellStyle name="Normal 168 4 7 2" xfId="37765"/>
    <cellStyle name="Normal 168 4 8" xfId="26070"/>
    <cellStyle name="Normal 168 5" xfId="2737"/>
    <cellStyle name="Normal 168 5 2" xfId="4006"/>
    <cellStyle name="Normal 168 5 2 2" xfId="9874"/>
    <cellStyle name="Normal 168 5 2 2 2" xfId="21603"/>
    <cellStyle name="Normal 168 5 2 2 2 2" xfId="45012"/>
    <cellStyle name="Normal 168 5 2 2 3" xfId="33313"/>
    <cellStyle name="Normal 168 5 2 3" xfId="15769"/>
    <cellStyle name="Normal 168 5 2 3 2" xfId="39178"/>
    <cellStyle name="Normal 168 5 2 4" xfId="27483"/>
    <cellStyle name="Normal 168 5 3" xfId="5225"/>
    <cellStyle name="Normal 168 5 3 2" xfId="11093"/>
    <cellStyle name="Normal 168 5 3 2 2" xfId="22822"/>
    <cellStyle name="Normal 168 5 3 2 2 2" xfId="46231"/>
    <cellStyle name="Normal 168 5 3 2 3" xfId="34532"/>
    <cellStyle name="Normal 168 5 3 3" xfId="16988"/>
    <cellStyle name="Normal 168 5 3 3 2" xfId="40397"/>
    <cellStyle name="Normal 168 5 3 4" xfId="28702"/>
    <cellStyle name="Normal 168 5 4" xfId="6389"/>
    <cellStyle name="Normal 168 5 4 2" xfId="12257"/>
    <cellStyle name="Normal 168 5 4 2 2" xfId="23986"/>
    <cellStyle name="Normal 168 5 4 2 2 2" xfId="47395"/>
    <cellStyle name="Normal 168 5 4 2 3" xfId="35696"/>
    <cellStyle name="Normal 168 5 4 3" xfId="18152"/>
    <cellStyle name="Normal 168 5 4 3 2" xfId="41561"/>
    <cellStyle name="Normal 168 5 4 4" xfId="29866"/>
    <cellStyle name="Normal 168 5 5" xfId="7515"/>
    <cellStyle name="Normal 168 5 5 2" xfId="13377"/>
    <cellStyle name="Normal 168 5 5 2 2" xfId="25106"/>
    <cellStyle name="Normal 168 5 5 2 2 2" xfId="48515"/>
    <cellStyle name="Normal 168 5 5 2 3" xfId="36816"/>
    <cellStyle name="Normal 168 5 5 3" xfId="19272"/>
    <cellStyle name="Normal 168 5 5 3 2" xfId="42681"/>
    <cellStyle name="Normal 168 5 5 4" xfId="30986"/>
    <cellStyle name="Normal 168 5 6" xfId="8599"/>
    <cellStyle name="Normal 168 5 6 2" xfId="20360"/>
    <cellStyle name="Normal 168 5 6 2 2" xfId="43769"/>
    <cellStyle name="Normal 168 5 6 3" xfId="32070"/>
    <cellStyle name="Normal 168 5 7" xfId="14526"/>
    <cellStyle name="Normal 168 5 7 2" xfId="37935"/>
    <cellStyle name="Normal 168 5 8" xfId="26240"/>
    <cellStyle name="Normal 168 6" xfId="2827"/>
    <cellStyle name="Normal 168 6 2" xfId="4096"/>
    <cellStyle name="Normal 168 6 2 2" xfId="9964"/>
    <cellStyle name="Normal 168 6 2 2 2" xfId="21693"/>
    <cellStyle name="Normal 168 6 2 2 2 2" xfId="45102"/>
    <cellStyle name="Normal 168 6 2 2 3" xfId="33403"/>
    <cellStyle name="Normal 168 6 2 3" xfId="15859"/>
    <cellStyle name="Normal 168 6 2 3 2" xfId="39268"/>
    <cellStyle name="Normal 168 6 2 4" xfId="27573"/>
    <cellStyle name="Normal 168 6 3" xfId="5315"/>
    <cellStyle name="Normal 168 6 3 2" xfId="11183"/>
    <cellStyle name="Normal 168 6 3 2 2" xfId="22912"/>
    <cellStyle name="Normal 168 6 3 2 2 2" xfId="46321"/>
    <cellStyle name="Normal 168 6 3 2 3" xfId="34622"/>
    <cellStyle name="Normal 168 6 3 3" xfId="17078"/>
    <cellStyle name="Normal 168 6 3 3 2" xfId="40487"/>
    <cellStyle name="Normal 168 6 3 4" xfId="28792"/>
    <cellStyle name="Normal 168 6 4" xfId="6479"/>
    <cellStyle name="Normal 168 6 4 2" xfId="12347"/>
    <cellStyle name="Normal 168 6 4 2 2" xfId="24076"/>
    <cellStyle name="Normal 168 6 4 2 2 2" xfId="47485"/>
    <cellStyle name="Normal 168 6 4 2 3" xfId="35786"/>
    <cellStyle name="Normal 168 6 4 3" xfId="18242"/>
    <cellStyle name="Normal 168 6 4 3 2" xfId="41651"/>
    <cellStyle name="Normal 168 6 4 4" xfId="29956"/>
    <cellStyle name="Normal 168 6 5" xfId="7605"/>
    <cellStyle name="Normal 168 6 5 2" xfId="13467"/>
    <cellStyle name="Normal 168 6 5 2 2" xfId="25196"/>
    <cellStyle name="Normal 168 6 5 2 2 2" xfId="48605"/>
    <cellStyle name="Normal 168 6 5 2 3" xfId="36906"/>
    <cellStyle name="Normal 168 6 5 3" xfId="19362"/>
    <cellStyle name="Normal 168 6 5 3 2" xfId="42771"/>
    <cellStyle name="Normal 168 6 5 4" xfId="31076"/>
    <cellStyle name="Normal 168 6 6" xfId="8689"/>
    <cellStyle name="Normal 168 6 6 2" xfId="20450"/>
    <cellStyle name="Normal 168 6 6 2 2" xfId="43859"/>
    <cellStyle name="Normal 168 6 6 3" xfId="32160"/>
    <cellStyle name="Normal 168 6 7" xfId="14616"/>
    <cellStyle name="Normal 168 6 7 2" xfId="38025"/>
    <cellStyle name="Normal 168 6 8" xfId="26330"/>
    <cellStyle name="Normal 168 7" xfId="2918"/>
    <cellStyle name="Normal 168 7 2" xfId="4186"/>
    <cellStyle name="Normal 168 7 2 2" xfId="10054"/>
    <cellStyle name="Normal 168 7 2 2 2" xfId="21783"/>
    <cellStyle name="Normal 168 7 2 2 2 2" xfId="45192"/>
    <cellStyle name="Normal 168 7 2 2 3" xfId="33493"/>
    <cellStyle name="Normal 168 7 2 3" xfId="15949"/>
    <cellStyle name="Normal 168 7 2 3 2" xfId="39358"/>
    <cellStyle name="Normal 168 7 2 4" xfId="27663"/>
    <cellStyle name="Normal 168 7 3" xfId="5405"/>
    <cellStyle name="Normal 168 7 3 2" xfId="11273"/>
    <cellStyle name="Normal 168 7 3 2 2" xfId="23002"/>
    <cellStyle name="Normal 168 7 3 2 2 2" xfId="46411"/>
    <cellStyle name="Normal 168 7 3 2 3" xfId="34712"/>
    <cellStyle name="Normal 168 7 3 3" xfId="17168"/>
    <cellStyle name="Normal 168 7 3 3 2" xfId="40577"/>
    <cellStyle name="Normal 168 7 3 4" xfId="28882"/>
    <cellStyle name="Normal 168 7 4" xfId="6569"/>
    <cellStyle name="Normal 168 7 4 2" xfId="12437"/>
    <cellStyle name="Normal 168 7 4 2 2" xfId="24166"/>
    <cellStyle name="Normal 168 7 4 2 2 2" xfId="47575"/>
    <cellStyle name="Normal 168 7 4 2 3" xfId="35876"/>
    <cellStyle name="Normal 168 7 4 3" xfId="18332"/>
    <cellStyle name="Normal 168 7 4 3 2" xfId="41741"/>
    <cellStyle name="Normal 168 7 4 4" xfId="30046"/>
    <cellStyle name="Normal 168 7 5" xfId="7695"/>
    <cellStyle name="Normal 168 7 5 2" xfId="13557"/>
    <cellStyle name="Normal 168 7 5 2 2" xfId="25286"/>
    <cellStyle name="Normal 168 7 5 2 2 2" xfId="48695"/>
    <cellStyle name="Normal 168 7 5 2 3" xfId="36996"/>
    <cellStyle name="Normal 168 7 5 3" xfId="19452"/>
    <cellStyle name="Normal 168 7 5 3 2" xfId="42861"/>
    <cellStyle name="Normal 168 7 5 4" xfId="31166"/>
    <cellStyle name="Normal 168 7 6" xfId="8779"/>
    <cellStyle name="Normal 168 7 6 2" xfId="20540"/>
    <cellStyle name="Normal 168 7 6 2 2" xfId="43949"/>
    <cellStyle name="Normal 168 7 6 3" xfId="32250"/>
    <cellStyle name="Normal 168 7 7" xfId="14706"/>
    <cellStyle name="Normal 168 7 7 2" xfId="38115"/>
    <cellStyle name="Normal 168 7 8" xfId="26420"/>
    <cellStyle name="Normal 168 8" xfId="3019"/>
    <cellStyle name="Normal 168 8 2" xfId="4284"/>
    <cellStyle name="Normal 168 8 2 2" xfId="10152"/>
    <cellStyle name="Normal 168 8 2 2 2" xfId="21881"/>
    <cellStyle name="Normal 168 8 2 2 2 2" xfId="45290"/>
    <cellStyle name="Normal 168 8 2 2 3" xfId="33591"/>
    <cellStyle name="Normal 168 8 2 3" xfId="16047"/>
    <cellStyle name="Normal 168 8 2 3 2" xfId="39456"/>
    <cellStyle name="Normal 168 8 2 4" xfId="27761"/>
    <cellStyle name="Normal 168 8 3" xfId="5501"/>
    <cellStyle name="Normal 168 8 3 2" xfId="11369"/>
    <cellStyle name="Normal 168 8 3 2 2" xfId="23098"/>
    <cellStyle name="Normal 168 8 3 2 2 2" xfId="46507"/>
    <cellStyle name="Normal 168 8 3 2 3" xfId="34808"/>
    <cellStyle name="Normal 168 8 3 3" xfId="17264"/>
    <cellStyle name="Normal 168 8 3 3 2" xfId="40673"/>
    <cellStyle name="Normal 168 8 3 4" xfId="28978"/>
    <cellStyle name="Normal 168 8 4" xfId="6665"/>
    <cellStyle name="Normal 168 8 4 2" xfId="12533"/>
    <cellStyle name="Normal 168 8 4 2 2" xfId="24262"/>
    <cellStyle name="Normal 168 8 4 2 2 2" xfId="47671"/>
    <cellStyle name="Normal 168 8 4 2 3" xfId="35972"/>
    <cellStyle name="Normal 168 8 4 3" xfId="18428"/>
    <cellStyle name="Normal 168 8 4 3 2" xfId="41837"/>
    <cellStyle name="Normal 168 8 4 4" xfId="30142"/>
    <cellStyle name="Normal 168 8 5" xfId="7791"/>
    <cellStyle name="Normal 168 8 5 2" xfId="13653"/>
    <cellStyle name="Normal 168 8 5 2 2" xfId="25382"/>
    <cellStyle name="Normal 168 8 5 2 2 2" xfId="48791"/>
    <cellStyle name="Normal 168 8 5 2 3" xfId="37092"/>
    <cellStyle name="Normal 168 8 5 3" xfId="19548"/>
    <cellStyle name="Normal 168 8 5 3 2" xfId="42957"/>
    <cellStyle name="Normal 168 8 5 4" xfId="31262"/>
    <cellStyle name="Normal 168 8 6" xfId="8875"/>
    <cellStyle name="Normal 168 8 6 2" xfId="20636"/>
    <cellStyle name="Normal 168 8 6 2 2" xfId="44045"/>
    <cellStyle name="Normal 168 8 6 3" xfId="32346"/>
    <cellStyle name="Normal 168 8 7" xfId="14802"/>
    <cellStyle name="Normal 168 8 7 2" xfId="38211"/>
    <cellStyle name="Normal 168 8 8" xfId="26516"/>
    <cellStyle name="Normal 168 9" xfId="3132"/>
    <cellStyle name="Normal 168 9 2" xfId="4397"/>
    <cellStyle name="Normal 168 9 2 2" xfId="10265"/>
    <cellStyle name="Normal 168 9 2 2 2" xfId="21994"/>
    <cellStyle name="Normal 168 9 2 2 2 2" xfId="45403"/>
    <cellStyle name="Normal 168 9 2 2 3" xfId="33704"/>
    <cellStyle name="Normal 168 9 2 3" xfId="16160"/>
    <cellStyle name="Normal 168 9 2 3 2" xfId="39569"/>
    <cellStyle name="Normal 168 9 2 4" xfId="27874"/>
    <cellStyle name="Normal 168 9 3" xfId="5614"/>
    <cellStyle name="Normal 168 9 3 2" xfId="11482"/>
    <cellStyle name="Normal 168 9 3 2 2" xfId="23211"/>
    <cellStyle name="Normal 168 9 3 2 2 2" xfId="46620"/>
    <cellStyle name="Normal 168 9 3 2 3" xfId="34921"/>
    <cellStyle name="Normal 168 9 3 3" xfId="17377"/>
    <cellStyle name="Normal 168 9 3 3 2" xfId="40786"/>
    <cellStyle name="Normal 168 9 3 4" xfId="29091"/>
    <cellStyle name="Normal 168 9 4" xfId="6778"/>
    <cellStyle name="Normal 168 9 4 2" xfId="12646"/>
    <cellStyle name="Normal 168 9 4 2 2" xfId="24375"/>
    <cellStyle name="Normal 168 9 4 2 2 2" xfId="47784"/>
    <cellStyle name="Normal 168 9 4 2 3" xfId="36085"/>
    <cellStyle name="Normal 168 9 4 3" xfId="18541"/>
    <cellStyle name="Normal 168 9 4 3 2" xfId="41950"/>
    <cellStyle name="Normal 168 9 4 4" xfId="30255"/>
    <cellStyle name="Normal 168 9 5" xfId="7904"/>
    <cellStyle name="Normal 168 9 5 2" xfId="13766"/>
    <cellStyle name="Normal 168 9 5 2 2" xfId="25495"/>
    <cellStyle name="Normal 168 9 5 2 2 2" xfId="48904"/>
    <cellStyle name="Normal 168 9 5 2 3" xfId="37205"/>
    <cellStyle name="Normal 168 9 5 3" xfId="19661"/>
    <cellStyle name="Normal 168 9 5 3 2" xfId="43070"/>
    <cellStyle name="Normal 168 9 5 4" xfId="31375"/>
    <cellStyle name="Normal 168 9 6" xfId="8988"/>
    <cellStyle name="Normal 168 9 6 2" xfId="20749"/>
    <cellStyle name="Normal 168 9 6 2 2" xfId="44158"/>
    <cellStyle name="Normal 168 9 6 3" xfId="32459"/>
    <cellStyle name="Normal 168 9 7" xfId="14915"/>
    <cellStyle name="Normal 168 9 7 2" xfId="38324"/>
    <cellStyle name="Normal 168 9 8" xfId="26629"/>
    <cellStyle name="Normal 169" xfId="1399"/>
    <cellStyle name="Normal 169 10" xfId="3230"/>
    <cellStyle name="Normal 169 10 2" xfId="4495"/>
    <cellStyle name="Normal 169 10 2 2" xfId="10363"/>
    <cellStyle name="Normal 169 10 2 2 2" xfId="22092"/>
    <cellStyle name="Normal 169 10 2 2 2 2" xfId="45501"/>
    <cellStyle name="Normal 169 10 2 2 3" xfId="33802"/>
    <cellStyle name="Normal 169 10 2 3" xfId="16258"/>
    <cellStyle name="Normal 169 10 2 3 2" xfId="39667"/>
    <cellStyle name="Normal 169 10 2 4" xfId="27972"/>
    <cellStyle name="Normal 169 10 3" xfId="5712"/>
    <cellStyle name="Normal 169 10 3 2" xfId="11580"/>
    <cellStyle name="Normal 169 10 3 2 2" xfId="23309"/>
    <cellStyle name="Normal 169 10 3 2 2 2" xfId="46718"/>
    <cellStyle name="Normal 169 10 3 2 3" xfId="35019"/>
    <cellStyle name="Normal 169 10 3 3" xfId="17475"/>
    <cellStyle name="Normal 169 10 3 3 2" xfId="40884"/>
    <cellStyle name="Normal 169 10 3 4" xfId="29189"/>
    <cellStyle name="Normal 169 10 4" xfId="6876"/>
    <cellStyle name="Normal 169 10 4 2" xfId="12744"/>
    <cellStyle name="Normal 169 10 4 2 2" xfId="24473"/>
    <cellStyle name="Normal 169 10 4 2 2 2" xfId="47882"/>
    <cellStyle name="Normal 169 10 4 2 3" xfId="36183"/>
    <cellStyle name="Normal 169 10 4 3" xfId="18639"/>
    <cellStyle name="Normal 169 10 4 3 2" xfId="42048"/>
    <cellStyle name="Normal 169 10 4 4" xfId="30353"/>
    <cellStyle name="Normal 169 10 5" xfId="8002"/>
    <cellStyle name="Normal 169 10 5 2" xfId="13864"/>
    <cellStyle name="Normal 169 10 5 2 2" xfId="25593"/>
    <cellStyle name="Normal 169 10 5 2 2 2" xfId="49002"/>
    <cellStyle name="Normal 169 10 5 2 3" xfId="37303"/>
    <cellStyle name="Normal 169 10 5 3" xfId="19759"/>
    <cellStyle name="Normal 169 10 5 3 2" xfId="43168"/>
    <cellStyle name="Normal 169 10 5 4" xfId="31473"/>
    <cellStyle name="Normal 169 10 6" xfId="9086"/>
    <cellStyle name="Normal 169 10 6 2" xfId="20847"/>
    <cellStyle name="Normal 169 10 6 2 2" xfId="44256"/>
    <cellStyle name="Normal 169 10 6 3" xfId="32557"/>
    <cellStyle name="Normal 169 10 7" xfId="15013"/>
    <cellStyle name="Normal 169 10 7 2" xfId="38422"/>
    <cellStyle name="Normal 169 10 8" xfId="26727"/>
    <cellStyle name="Normal 169 11" xfId="3405"/>
    <cellStyle name="Normal 169 11 2" xfId="9288"/>
    <cellStyle name="Normal 169 11 2 2" xfId="21019"/>
    <cellStyle name="Normal 169 11 2 2 2" xfId="44428"/>
    <cellStyle name="Normal 169 11 2 3" xfId="32729"/>
    <cellStyle name="Normal 169 11 3" xfId="15185"/>
    <cellStyle name="Normal 169 11 3 2" xfId="38594"/>
    <cellStyle name="Normal 169 11 4" xfId="26899"/>
    <cellStyle name="Normal 169 12" xfId="4698"/>
    <cellStyle name="Normal 169 12 2" xfId="10566"/>
    <cellStyle name="Normal 169 12 2 2" xfId="22295"/>
    <cellStyle name="Normal 169 12 2 2 2" xfId="45704"/>
    <cellStyle name="Normal 169 12 2 3" xfId="34005"/>
    <cellStyle name="Normal 169 12 3" xfId="16461"/>
    <cellStyle name="Normal 169 12 3 2" xfId="39870"/>
    <cellStyle name="Normal 169 12 4" xfId="28175"/>
    <cellStyle name="Normal 169 13" xfId="5855"/>
    <cellStyle name="Normal 169 13 2" xfId="11723"/>
    <cellStyle name="Normal 169 13 2 2" xfId="23452"/>
    <cellStyle name="Normal 169 13 2 2 2" xfId="46861"/>
    <cellStyle name="Normal 169 13 2 3" xfId="35162"/>
    <cellStyle name="Normal 169 13 3" xfId="17618"/>
    <cellStyle name="Normal 169 13 3 2" xfId="41027"/>
    <cellStyle name="Normal 169 13 4" xfId="29332"/>
    <cellStyle name="Normal 169 14" xfId="7005"/>
    <cellStyle name="Normal 169 14 2" xfId="12867"/>
    <cellStyle name="Normal 169 14 2 2" xfId="24596"/>
    <cellStyle name="Normal 169 14 2 2 2" xfId="48005"/>
    <cellStyle name="Normal 169 14 2 3" xfId="36306"/>
    <cellStyle name="Normal 169 14 3" xfId="18762"/>
    <cellStyle name="Normal 169 14 3 2" xfId="42171"/>
    <cellStyle name="Normal 169 14 4" xfId="30476"/>
    <cellStyle name="Normal 169 15" xfId="8092"/>
    <cellStyle name="Normal 169 15 2" xfId="19853"/>
    <cellStyle name="Normal 169 15 2 2" xfId="43262"/>
    <cellStyle name="Normal 169 15 3" xfId="31563"/>
    <cellStyle name="Normal 169 16" xfId="14022"/>
    <cellStyle name="Normal 169 16 2" xfId="37431"/>
    <cellStyle name="Normal 169 17" xfId="25736"/>
    <cellStyle name="Normal 169 2" xfId="2328"/>
    <cellStyle name="Normal 169 2 2" xfId="3605"/>
    <cellStyle name="Normal 169 2 2 2" xfId="9473"/>
    <cellStyle name="Normal 169 2 2 2 2" xfId="21202"/>
    <cellStyle name="Normal 169 2 2 2 2 2" xfId="44611"/>
    <cellStyle name="Normal 169 2 2 2 3" xfId="32912"/>
    <cellStyle name="Normal 169 2 2 3" xfId="15368"/>
    <cellStyle name="Normal 169 2 2 3 2" xfId="38777"/>
    <cellStyle name="Normal 169 2 2 4" xfId="27082"/>
    <cellStyle name="Normal 169 2 3" xfId="4824"/>
    <cellStyle name="Normal 169 2 3 2" xfId="10692"/>
    <cellStyle name="Normal 169 2 3 2 2" xfId="22421"/>
    <cellStyle name="Normal 169 2 3 2 2 2" xfId="45830"/>
    <cellStyle name="Normal 169 2 3 2 3" xfId="34131"/>
    <cellStyle name="Normal 169 2 3 3" xfId="16587"/>
    <cellStyle name="Normal 169 2 3 3 2" xfId="39996"/>
    <cellStyle name="Normal 169 2 3 4" xfId="28301"/>
    <cellStyle name="Normal 169 2 4" xfId="5987"/>
    <cellStyle name="Normal 169 2 4 2" xfId="11855"/>
    <cellStyle name="Normal 169 2 4 2 2" xfId="23584"/>
    <cellStyle name="Normal 169 2 4 2 2 2" xfId="46993"/>
    <cellStyle name="Normal 169 2 4 2 3" xfId="35294"/>
    <cellStyle name="Normal 169 2 4 3" xfId="17750"/>
    <cellStyle name="Normal 169 2 4 3 2" xfId="41159"/>
    <cellStyle name="Normal 169 2 4 4" xfId="29464"/>
    <cellStyle name="Normal 169 2 5" xfId="7114"/>
    <cellStyle name="Normal 169 2 5 2" xfId="12976"/>
    <cellStyle name="Normal 169 2 5 2 2" xfId="24705"/>
    <cellStyle name="Normal 169 2 5 2 2 2" xfId="48114"/>
    <cellStyle name="Normal 169 2 5 2 3" xfId="36415"/>
    <cellStyle name="Normal 169 2 5 3" xfId="18871"/>
    <cellStyle name="Normal 169 2 5 3 2" xfId="42280"/>
    <cellStyle name="Normal 169 2 5 4" xfId="30585"/>
    <cellStyle name="Normal 169 2 6" xfId="8198"/>
    <cellStyle name="Normal 169 2 6 2" xfId="19959"/>
    <cellStyle name="Normal 169 2 6 2 2" xfId="43368"/>
    <cellStyle name="Normal 169 2 6 3" xfId="31669"/>
    <cellStyle name="Normal 169 2 7" xfId="14125"/>
    <cellStyle name="Normal 169 2 7 2" xfId="37534"/>
    <cellStyle name="Normal 169 2 8" xfId="25839"/>
    <cellStyle name="Normal 169 3" xfId="2410"/>
    <cellStyle name="Normal 169 3 2" xfId="3679"/>
    <cellStyle name="Normal 169 3 2 2" xfId="9547"/>
    <cellStyle name="Normal 169 3 2 2 2" xfId="21276"/>
    <cellStyle name="Normal 169 3 2 2 2 2" xfId="44685"/>
    <cellStyle name="Normal 169 3 2 2 3" xfId="32986"/>
    <cellStyle name="Normal 169 3 2 3" xfId="15442"/>
    <cellStyle name="Normal 169 3 2 3 2" xfId="38851"/>
    <cellStyle name="Normal 169 3 2 4" xfId="27156"/>
    <cellStyle name="Normal 169 3 3" xfId="4898"/>
    <cellStyle name="Normal 169 3 3 2" xfId="10766"/>
    <cellStyle name="Normal 169 3 3 2 2" xfId="22495"/>
    <cellStyle name="Normal 169 3 3 2 2 2" xfId="45904"/>
    <cellStyle name="Normal 169 3 3 2 3" xfId="34205"/>
    <cellStyle name="Normal 169 3 3 3" xfId="16661"/>
    <cellStyle name="Normal 169 3 3 3 2" xfId="40070"/>
    <cellStyle name="Normal 169 3 3 4" xfId="28375"/>
    <cellStyle name="Normal 169 3 4" xfId="6062"/>
    <cellStyle name="Normal 169 3 4 2" xfId="11930"/>
    <cellStyle name="Normal 169 3 4 2 2" xfId="23659"/>
    <cellStyle name="Normal 169 3 4 2 2 2" xfId="47068"/>
    <cellStyle name="Normal 169 3 4 2 3" xfId="35369"/>
    <cellStyle name="Normal 169 3 4 3" xfId="17825"/>
    <cellStyle name="Normal 169 3 4 3 2" xfId="41234"/>
    <cellStyle name="Normal 169 3 4 4" xfId="29539"/>
    <cellStyle name="Normal 169 3 5" xfId="7188"/>
    <cellStyle name="Normal 169 3 5 2" xfId="13050"/>
    <cellStyle name="Normal 169 3 5 2 2" xfId="24779"/>
    <cellStyle name="Normal 169 3 5 2 2 2" xfId="48188"/>
    <cellStyle name="Normal 169 3 5 2 3" xfId="36489"/>
    <cellStyle name="Normal 169 3 5 3" xfId="18945"/>
    <cellStyle name="Normal 169 3 5 3 2" xfId="42354"/>
    <cellStyle name="Normal 169 3 5 4" xfId="30659"/>
    <cellStyle name="Normal 169 3 6" xfId="8272"/>
    <cellStyle name="Normal 169 3 6 2" xfId="20033"/>
    <cellStyle name="Normal 169 3 6 2 2" xfId="43442"/>
    <cellStyle name="Normal 169 3 6 3" xfId="31743"/>
    <cellStyle name="Normal 169 3 7" xfId="14199"/>
    <cellStyle name="Normal 169 3 7 2" xfId="37608"/>
    <cellStyle name="Normal 169 3 8" xfId="25913"/>
    <cellStyle name="Normal 169 4" xfId="2568"/>
    <cellStyle name="Normal 169 4 2" xfId="3837"/>
    <cellStyle name="Normal 169 4 2 2" xfId="9705"/>
    <cellStyle name="Normal 169 4 2 2 2" xfId="21434"/>
    <cellStyle name="Normal 169 4 2 2 2 2" xfId="44843"/>
    <cellStyle name="Normal 169 4 2 2 3" xfId="33144"/>
    <cellStyle name="Normal 169 4 2 3" xfId="15600"/>
    <cellStyle name="Normal 169 4 2 3 2" xfId="39009"/>
    <cellStyle name="Normal 169 4 2 4" xfId="27314"/>
    <cellStyle name="Normal 169 4 3" xfId="5056"/>
    <cellStyle name="Normal 169 4 3 2" xfId="10924"/>
    <cellStyle name="Normal 169 4 3 2 2" xfId="22653"/>
    <cellStyle name="Normal 169 4 3 2 2 2" xfId="46062"/>
    <cellStyle name="Normal 169 4 3 2 3" xfId="34363"/>
    <cellStyle name="Normal 169 4 3 3" xfId="16819"/>
    <cellStyle name="Normal 169 4 3 3 2" xfId="40228"/>
    <cellStyle name="Normal 169 4 3 4" xfId="28533"/>
    <cellStyle name="Normal 169 4 4" xfId="6220"/>
    <cellStyle name="Normal 169 4 4 2" xfId="12088"/>
    <cellStyle name="Normal 169 4 4 2 2" xfId="23817"/>
    <cellStyle name="Normal 169 4 4 2 2 2" xfId="47226"/>
    <cellStyle name="Normal 169 4 4 2 3" xfId="35527"/>
    <cellStyle name="Normal 169 4 4 3" xfId="17983"/>
    <cellStyle name="Normal 169 4 4 3 2" xfId="41392"/>
    <cellStyle name="Normal 169 4 4 4" xfId="29697"/>
    <cellStyle name="Normal 169 4 5" xfId="7346"/>
    <cellStyle name="Normal 169 4 5 2" xfId="13208"/>
    <cellStyle name="Normal 169 4 5 2 2" xfId="24937"/>
    <cellStyle name="Normal 169 4 5 2 2 2" xfId="48346"/>
    <cellStyle name="Normal 169 4 5 2 3" xfId="36647"/>
    <cellStyle name="Normal 169 4 5 3" xfId="19103"/>
    <cellStyle name="Normal 169 4 5 3 2" xfId="42512"/>
    <cellStyle name="Normal 169 4 5 4" xfId="30817"/>
    <cellStyle name="Normal 169 4 6" xfId="8430"/>
    <cellStyle name="Normal 169 4 6 2" xfId="20191"/>
    <cellStyle name="Normal 169 4 6 2 2" xfId="43600"/>
    <cellStyle name="Normal 169 4 6 3" xfId="31901"/>
    <cellStyle name="Normal 169 4 7" xfId="14357"/>
    <cellStyle name="Normal 169 4 7 2" xfId="37766"/>
    <cellStyle name="Normal 169 4 8" xfId="26071"/>
    <cellStyle name="Normal 169 5" xfId="2738"/>
    <cellStyle name="Normal 169 5 2" xfId="4007"/>
    <cellStyle name="Normal 169 5 2 2" xfId="9875"/>
    <cellStyle name="Normal 169 5 2 2 2" xfId="21604"/>
    <cellStyle name="Normal 169 5 2 2 2 2" xfId="45013"/>
    <cellStyle name="Normal 169 5 2 2 3" xfId="33314"/>
    <cellStyle name="Normal 169 5 2 3" xfId="15770"/>
    <cellStyle name="Normal 169 5 2 3 2" xfId="39179"/>
    <cellStyle name="Normal 169 5 2 4" xfId="27484"/>
    <cellStyle name="Normal 169 5 3" xfId="5226"/>
    <cellStyle name="Normal 169 5 3 2" xfId="11094"/>
    <cellStyle name="Normal 169 5 3 2 2" xfId="22823"/>
    <cellStyle name="Normal 169 5 3 2 2 2" xfId="46232"/>
    <cellStyle name="Normal 169 5 3 2 3" xfId="34533"/>
    <cellStyle name="Normal 169 5 3 3" xfId="16989"/>
    <cellStyle name="Normal 169 5 3 3 2" xfId="40398"/>
    <cellStyle name="Normal 169 5 3 4" xfId="28703"/>
    <cellStyle name="Normal 169 5 4" xfId="6390"/>
    <cellStyle name="Normal 169 5 4 2" xfId="12258"/>
    <cellStyle name="Normal 169 5 4 2 2" xfId="23987"/>
    <cellStyle name="Normal 169 5 4 2 2 2" xfId="47396"/>
    <cellStyle name="Normal 169 5 4 2 3" xfId="35697"/>
    <cellStyle name="Normal 169 5 4 3" xfId="18153"/>
    <cellStyle name="Normal 169 5 4 3 2" xfId="41562"/>
    <cellStyle name="Normal 169 5 4 4" xfId="29867"/>
    <cellStyle name="Normal 169 5 5" xfId="7516"/>
    <cellStyle name="Normal 169 5 5 2" xfId="13378"/>
    <cellStyle name="Normal 169 5 5 2 2" xfId="25107"/>
    <cellStyle name="Normal 169 5 5 2 2 2" xfId="48516"/>
    <cellStyle name="Normal 169 5 5 2 3" xfId="36817"/>
    <cellStyle name="Normal 169 5 5 3" xfId="19273"/>
    <cellStyle name="Normal 169 5 5 3 2" xfId="42682"/>
    <cellStyle name="Normal 169 5 5 4" xfId="30987"/>
    <cellStyle name="Normal 169 5 6" xfId="8600"/>
    <cellStyle name="Normal 169 5 6 2" xfId="20361"/>
    <cellStyle name="Normal 169 5 6 2 2" xfId="43770"/>
    <cellStyle name="Normal 169 5 6 3" xfId="32071"/>
    <cellStyle name="Normal 169 5 7" xfId="14527"/>
    <cellStyle name="Normal 169 5 7 2" xfId="37936"/>
    <cellStyle name="Normal 169 5 8" xfId="26241"/>
    <cellStyle name="Normal 169 6" xfId="2828"/>
    <cellStyle name="Normal 169 6 2" xfId="4097"/>
    <cellStyle name="Normal 169 6 2 2" xfId="9965"/>
    <cellStyle name="Normal 169 6 2 2 2" xfId="21694"/>
    <cellStyle name="Normal 169 6 2 2 2 2" xfId="45103"/>
    <cellStyle name="Normal 169 6 2 2 3" xfId="33404"/>
    <cellStyle name="Normal 169 6 2 3" xfId="15860"/>
    <cellStyle name="Normal 169 6 2 3 2" xfId="39269"/>
    <cellStyle name="Normal 169 6 2 4" xfId="27574"/>
    <cellStyle name="Normal 169 6 3" xfId="5316"/>
    <cellStyle name="Normal 169 6 3 2" xfId="11184"/>
    <cellStyle name="Normal 169 6 3 2 2" xfId="22913"/>
    <cellStyle name="Normal 169 6 3 2 2 2" xfId="46322"/>
    <cellStyle name="Normal 169 6 3 2 3" xfId="34623"/>
    <cellStyle name="Normal 169 6 3 3" xfId="17079"/>
    <cellStyle name="Normal 169 6 3 3 2" xfId="40488"/>
    <cellStyle name="Normal 169 6 3 4" xfId="28793"/>
    <cellStyle name="Normal 169 6 4" xfId="6480"/>
    <cellStyle name="Normal 169 6 4 2" xfId="12348"/>
    <cellStyle name="Normal 169 6 4 2 2" xfId="24077"/>
    <cellStyle name="Normal 169 6 4 2 2 2" xfId="47486"/>
    <cellStyle name="Normal 169 6 4 2 3" xfId="35787"/>
    <cellStyle name="Normal 169 6 4 3" xfId="18243"/>
    <cellStyle name="Normal 169 6 4 3 2" xfId="41652"/>
    <cellStyle name="Normal 169 6 4 4" xfId="29957"/>
    <cellStyle name="Normal 169 6 5" xfId="7606"/>
    <cellStyle name="Normal 169 6 5 2" xfId="13468"/>
    <cellStyle name="Normal 169 6 5 2 2" xfId="25197"/>
    <cellStyle name="Normal 169 6 5 2 2 2" xfId="48606"/>
    <cellStyle name="Normal 169 6 5 2 3" xfId="36907"/>
    <cellStyle name="Normal 169 6 5 3" xfId="19363"/>
    <cellStyle name="Normal 169 6 5 3 2" xfId="42772"/>
    <cellStyle name="Normal 169 6 5 4" xfId="31077"/>
    <cellStyle name="Normal 169 6 6" xfId="8690"/>
    <cellStyle name="Normal 169 6 6 2" xfId="20451"/>
    <cellStyle name="Normal 169 6 6 2 2" xfId="43860"/>
    <cellStyle name="Normal 169 6 6 3" xfId="32161"/>
    <cellStyle name="Normal 169 6 7" xfId="14617"/>
    <cellStyle name="Normal 169 6 7 2" xfId="38026"/>
    <cellStyle name="Normal 169 6 8" xfId="26331"/>
    <cellStyle name="Normal 169 7" xfId="2919"/>
    <cellStyle name="Normal 169 7 2" xfId="4187"/>
    <cellStyle name="Normal 169 7 2 2" xfId="10055"/>
    <cellStyle name="Normal 169 7 2 2 2" xfId="21784"/>
    <cellStyle name="Normal 169 7 2 2 2 2" xfId="45193"/>
    <cellStyle name="Normal 169 7 2 2 3" xfId="33494"/>
    <cellStyle name="Normal 169 7 2 3" xfId="15950"/>
    <cellStyle name="Normal 169 7 2 3 2" xfId="39359"/>
    <cellStyle name="Normal 169 7 2 4" xfId="27664"/>
    <cellStyle name="Normal 169 7 3" xfId="5406"/>
    <cellStyle name="Normal 169 7 3 2" xfId="11274"/>
    <cellStyle name="Normal 169 7 3 2 2" xfId="23003"/>
    <cellStyle name="Normal 169 7 3 2 2 2" xfId="46412"/>
    <cellStyle name="Normal 169 7 3 2 3" xfId="34713"/>
    <cellStyle name="Normal 169 7 3 3" xfId="17169"/>
    <cellStyle name="Normal 169 7 3 3 2" xfId="40578"/>
    <cellStyle name="Normal 169 7 3 4" xfId="28883"/>
    <cellStyle name="Normal 169 7 4" xfId="6570"/>
    <cellStyle name="Normal 169 7 4 2" xfId="12438"/>
    <cellStyle name="Normal 169 7 4 2 2" xfId="24167"/>
    <cellStyle name="Normal 169 7 4 2 2 2" xfId="47576"/>
    <cellStyle name="Normal 169 7 4 2 3" xfId="35877"/>
    <cellStyle name="Normal 169 7 4 3" xfId="18333"/>
    <cellStyle name="Normal 169 7 4 3 2" xfId="41742"/>
    <cellStyle name="Normal 169 7 4 4" xfId="30047"/>
    <cellStyle name="Normal 169 7 5" xfId="7696"/>
    <cellStyle name="Normal 169 7 5 2" xfId="13558"/>
    <cellStyle name="Normal 169 7 5 2 2" xfId="25287"/>
    <cellStyle name="Normal 169 7 5 2 2 2" xfId="48696"/>
    <cellStyle name="Normal 169 7 5 2 3" xfId="36997"/>
    <cellStyle name="Normal 169 7 5 3" xfId="19453"/>
    <cellStyle name="Normal 169 7 5 3 2" xfId="42862"/>
    <cellStyle name="Normal 169 7 5 4" xfId="31167"/>
    <cellStyle name="Normal 169 7 6" xfId="8780"/>
    <cellStyle name="Normal 169 7 6 2" xfId="20541"/>
    <cellStyle name="Normal 169 7 6 2 2" xfId="43950"/>
    <cellStyle name="Normal 169 7 6 3" xfId="32251"/>
    <cellStyle name="Normal 169 7 7" xfId="14707"/>
    <cellStyle name="Normal 169 7 7 2" xfId="38116"/>
    <cellStyle name="Normal 169 7 8" xfId="26421"/>
    <cellStyle name="Normal 169 8" xfId="3020"/>
    <cellStyle name="Normal 169 8 2" xfId="4285"/>
    <cellStyle name="Normal 169 8 2 2" xfId="10153"/>
    <cellStyle name="Normal 169 8 2 2 2" xfId="21882"/>
    <cellStyle name="Normal 169 8 2 2 2 2" xfId="45291"/>
    <cellStyle name="Normal 169 8 2 2 3" xfId="33592"/>
    <cellStyle name="Normal 169 8 2 3" xfId="16048"/>
    <cellStyle name="Normal 169 8 2 3 2" xfId="39457"/>
    <cellStyle name="Normal 169 8 2 4" xfId="27762"/>
    <cellStyle name="Normal 169 8 3" xfId="5502"/>
    <cellStyle name="Normal 169 8 3 2" xfId="11370"/>
    <cellStyle name="Normal 169 8 3 2 2" xfId="23099"/>
    <cellStyle name="Normal 169 8 3 2 2 2" xfId="46508"/>
    <cellStyle name="Normal 169 8 3 2 3" xfId="34809"/>
    <cellStyle name="Normal 169 8 3 3" xfId="17265"/>
    <cellStyle name="Normal 169 8 3 3 2" xfId="40674"/>
    <cellStyle name="Normal 169 8 3 4" xfId="28979"/>
    <cellStyle name="Normal 169 8 4" xfId="6666"/>
    <cellStyle name="Normal 169 8 4 2" xfId="12534"/>
    <cellStyle name="Normal 169 8 4 2 2" xfId="24263"/>
    <cellStyle name="Normal 169 8 4 2 2 2" xfId="47672"/>
    <cellStyle name="Normal 169 8 4 2 3" xfId="35973"/>
    <cellStyle name="Normal 169 8 4 3" xfId="18429"/>
    <cellStyle name="Normal 169 8 4 3 2" xfId="41838"/>
    <cellStyle name="Normal 169 8 4 4" xfId="30143"/>
    <cellStyle name="Normal 169 8 5" xfId="7792"/>
    <cellStyle name="Normal 169 8 5 2" xfId="13654"/>
    <cellStyle name="Normal 169 8 5 2 2" xfId="25383"/>
    <cellStyle name="Normal 169 8 5 2 2 2" xfId="48792"/>
    <cellStyle name="Normal 169 8 5 2 3" xfId="37093"/>
    <cellStyle name="Normal 169 8 5 3" xfId="19549"/>
    <cellStyle name="Normal 169 8 5 3 2" xfId="42958"/>
    <cellStyle name="Normal 169 8 5 4" xfId="31263"/>
    <cellStyle name="Normal 169 8 6" xfId="8876"/>
    <cellStyle name="Normal 169 8 6 2" xfId="20637"/>
    <cellStyle name="Normal 169 8 6 2 2" xfId="44046"/>
    <cellStyle name="Normal 169 8 6 3" xfId="32347"/>
    <cellStyle name="Normal 169 8 7" xfId="14803"/>
    <cellStyle name="Normal 169 8 7 2" xfId="38212"/>
    <cellStyle name="Normal 169 8 8" xfId="26517"/>
    <cellStyle name="Normal 169 9" xfId="3133"/>
    <cellStyle name="Normal 169 9 2" xfId="4398"/>
    <cellStyle name="Normal 169 9 2 2" xfId="10266"/>
    <cellStyle name="Normal 169 9 2 2 2" xfId="21995"/>
    <cellStyle name="Normal 169 9 2 2 2 2" xfId="45404"/>
    <cellStyle name="Normal 169 9 2 2 3" xfId="33705"/>
    <cellStyle name="Normal 169 9 2 3" xfId="16161"/>
    <cellStyle name="Normal 169 9 2 3 2" xfId="39570"/>
    <cellStyle name="Normal 169 9 2 4" xfId="27875"/>
    <cellStyle name="Normal 169 9 3" xfId="5615"/>
    <cellStyle name="Normal 169 9 3 2" xfId="11483"/>
    <cellStyle name="Normal 169 9 3 2 2" xfId="23212"/>
    <cellStyle name="Normal 169 9 3 2 2 2" xfId="46621"/>
    <cellStyle name="Normal 169 9 3 2 3" xfId="34922"/>
    <cellStyle name="Normal 169 9 3 3" xfId="17378"/>
    <cellStyle name="Normal 169 9 3 3 2" xfId="40787"/>
    <cellStyle name="Normal 169 9 3 4" xfId="29092"/>
    <cellStyle name="Normal 169 9 4" xfId="6779"/>
    <cellStyle name="Normal 169 9 4 2" xfId="12647"/>
    <cellStyle name="Normal 169 9 4 2 2" xfId="24376"/>
    <cellStyle name="Normal 169 9 4 2 2 2" xfId="47785"/>
    <cellStyle name="Normal 169 9 4 2 3" xfId="36086"/>
    <cellStyle name="Normal 169 9 4 3" xfId="18542"/>
    <cellStyle name="Normal 169 9 4 3 2" xfId="41951"/>
    <cellStyle name="Normal 169 9 4 4" xfId="30256"/>
    <cellStyle name="Normal 169 9 5" xfId="7905"/>
    <cellStyle name="Normal 169 9 5 2" xfId="13767"/>
    <cellStyle name="Normal 169 9 5 2 2" xfId="25496"/>
    <cellStyle name="Normal 169 9 5 2 2 2" xfId="48905"/>
    <cellStyle name="Normal 169 9 5 2 3" xfId="37206"/>
    <cellStyle name="Normal 169 9 5 3" xfId="19662"/>
    <cellStyle name="Normal 169 9 5 3 2" xfId="43071"/>
    <cellStyle name="Normal 169 9 5 4" xfId="31376"/>
    <cellStyle name="Normal 169 9 6" xfId="8989"/>
    <cellStyle name="Normal 169 9 6 2" xfId="20750"/>
    <cellStyle name="Normal 169 9 6 2 2" xfId="44159"/>
    <cellStyle name="Normal 169 9 6 3" xfId="32460"/>
    <cellStyle name="Normal 169 9 7" xfId="14916"/>
    <cellStyle name="Normal 169 9 7 2" xfId="38325"/>
    <cellStyle name="Normal 169 9 8" xfId="26630"/>
    <cellStyle name="Normal 17" xfId="1400"/>
    <cellStyle name="Normal 17 2" xfId="1401"/>
    <cellStyle name="Normal 17 3" xfId="1402"/>
    <cellStyle name="Normal 17 4" xfId="1403"/>
    <cellStyle name="Normal 17 5" xfId="1404"/>
    <cellStyle name="Normal 17 6" xfId="1405"/>
    <cellStyle name="Normal 17 7" xfId="1406"/>
    <cellStyle name="Normal 170" xfId="1407"/>
    <cellStyle name="Normal 170 10" xfId="3231"/>
    <cellStyle name="Normal 170 10 2" xfId="4496"/>
    <cellStyle name="Normal 170 10 2 2" xfId="10364"/>
    <cellStyle name="Normal 170 10 2 2 2" xfId="22093"/>
    <cellStyle name="Normal 170 10 2 2 2 2" xfId="45502"/>
    <cellStyle name="Normal 170 10 2 2 3" xfId="33803"/>
    <cellStyle name="Normal 170 10 2 3" xfId="16259"/>
    <cellStyle name="Normal 170 10 2 3 2" xfId="39668"/>
    <cellStyle name="Normal 170 10 2 4" xfId="27973"/>
    <cellStyle name="Normal 170 10 3" xfId="5713"/>
    <cellStyle name="Normal 170 10 3 2" xfId="11581"/>
    <cellStyle name="Normal 170 10 3 2 2" xfId="23310"/>
    <cellStyle name="Normal 170 10 3 2 2 2" xfId="46719"/>
    <cellStyle name="Normal 170 10 3 2 3" xfId="35020"/>
    <cellStyle name="Normal 170 10 3 3" xfId="17476"/>
    <cellStyle name="Normal 170 10 3 3 2" xfId="40885"/>
    <cellStyle name="Normal 170 10 3 4" xfId="29190"/>
    <cellStyle name="Normal 170 10 4" xfId="6877"/>
    <cellStyle name="Normal 170 10 4 2" xfId="12745"/>
    <cellStyle name="Normal 170 10 4 2 2" xfId="24474"/>
    <cellStyle name="Normal 170 10 4 2 2 2" xfId="47883"/>
    <cellStyle name="Normal 170 10 4 2 3" xfId="36184"/>
    <cellStyle name="Normal 170 10 4 3" xfId="18640"/>
    <cellStyle name="Normal 170 10 4 3 2" xfId="42049"/>
    <cellStyle name="Normal 170 10 4 4" xfId="30354"/>
    <cellStyle name="Normal 170 10 5" xfId="8003"/>
    <cellStyle name="Normal 170 10 5 2" xfId="13865"/>
    <cellStyle name="Normal 170 10 5 2 2" xfId="25594"/>
    <cellStyle name="Normal 170 10 5 2 2 2" xfId="49003"/>
    <cellStyle name="Normal 170 10 5 2 3" xfId="37304"/>
    <cellStyle name="Normal 170 10 5 3" xfId="19760"/>
    <cellStyle name="Normal 170 10 5 3 2" xfId="43169"/>
    <cellStyle name="Normal 170 10 5 4" xfId="31474"/>
    <cellStyle name="Normal 170 10 6" xfId="9087"/>
    <cellStyle name="Normal 170 10 6 2" xfId="20848"/>
    <cellStyle name="Normal 170 10 6 2 2" xfId="44257"/>
    <cellStyle name="Normal 170 10 6 3" xfId="32558"/>
    <cellStyle name="Normal 170 10 7" xfId="15014"/>
    <cellStyle name="Normal 170 10 7 2" xfId="38423"/>
    <cellStyle name="Normal 170 10 8" xfId="26728"/>
    <cellStyle name="Normal 170 11" xfId="3407"/>
    <cellStyle name="Normal 170 11 2" xfId="9290"/>
    <cellStyle name="Normal 170 11 2 2" xfId="21021"/>
    <cellStyle name="Normal 170 11 2 2 2" xfId="44430"/>
    <cellStyle name="Normal 170 11 2 3" xfId="32731"/>
    <cellStyle name="Normal 170 11 3" xfId="15187"/>
    <cellStyle name="Normal 170 11 3 2" xfId="38596"/>
    <cellStyle name="Normal 170 11 4" xfId="26901"/>
    <cellStyle name="Normal 170 12" xfId="4699"/>
    <cellStyle name="Normal 170 12 2" xfId="10567"/>
    <cellStyle name="Normal 170 12 2 2" xfId="22296"/>
    <cellStyle name="Normal 170 12 2 2 2" xfId="45705"/>
    <cellStyle name="Normal 170 12 2 3" xfId="34006"/>
    <cellStyle name="Normal 170 12 3" xfId="16462"/>
    <cellStyle name="Normal 170 12 3 2" xfId="39871"/>
    <cellStyle name="Normal 170 12 4" xfId="28176"/>
    <cellStyle name="Normal 170 13" xfId="5856"/>
    <cellStyle name="Normal 170 13 2" xfId="11724"/>
    <cellStyle name="Normal 170 13 2 2" xfId="23453"/>
    <cellStyle name="Normal 170 13 2 2 2" xfId="46862"/>
    <cellStyle name="Normal 170 13 2 3" xfId="35163"/>
    <cellStyle name="Normal 170 13 3" xfId="17619"/>
    <cellStyle name="Normal 170 13 3 2" xfId="41028"/>
    <cellStyle name="Normal 170 13 4" xfId="29333"/>
    <cellStyle name="Normal 170 14" xfId="7006"/>
    <cellStyle name="Normal 170 14 2" xfId="12868"/>
    <cellStyle name="Normal 170 14 2 2" xfId="24597"/>
    <cellStyle name="Normal 170 14 2 2 2" xfId="48006"/>
    <cellStyle name="Normal 170 14 2 3" xfId="36307"/>
    <cellStyle name="Normal 170 14 3" xfId="18763"/>
    <cellStyle name="Normal 170 14 3 2" xfId="42172"/>
    <cellStyle name="Normal 170 14 4" xfId="30477"/>
    <cellStyle name="Normal 170 15" xfId="8093"/>
    <cellStyle name="Normal 170 15 2" xfId="19854"/>
    <cellStyle name="Normal 170 15 2 2" xfId="43263"/>
    <cellStyle name="Normal 170 15 3" xfId="31564"/>
    <cellStyle name="Normal 170 16" xfId="14023"/>
    <cellStyle name="Normal 170 16 2" xfId="37432"/>
    <cellStyle name="Normal 170 17" xfId="25737"/>
    <cellStyle name="Normal 170 2" xfId="2329"/>
    <cellStyle name="Normal 170 2 2" xfId="3606"/>
    <cellStyle name="Normal 170 2 2 2" xfId="9474"/>
    <cellStyle name="Normal 170 2 2 2 2" xfId="21203"/>
    <cellStyle name="Normal 170 2 2 2 2 2" xfId="44612"/>
    <cellStyle name="Normal 170 2 2 2 3" xfId="32913"/>
    <cellStyle name="Normal 170 2 2 3" xfId="15369"/>
    <cellStyle name="Normal 170 2 2 3 2" xfId="38778"/>
    <cellStyle name="Normal 170 2 2 4" xfId="27083"/>
    <cellStyle name="Normal 170 2 3" xfId="4825"/>
    <cellStyle name="Normal 170 2 3 2" xfId="10693"/>
    <cellStyle name="Normal 170 2 3 2 2" xfId="22422"/>
    <cellStyle name="Normal 170 2 3 2 2 2" xfId="45831"/>
    <cellStyle name="Normal 170 2 3 2 3" xfId="34132"/>
    <cellStyle name="Normal 170 2 3 3" xfId="16588"/>
    <cellStyle name="Normal 170 2 3 3 2" xfId="39997"/>
    <cellStyle name="Normal 170 2 3 4" xfId="28302"/>
    <cellStyle name="Normal 170 2 4" xfId="5988"/>
    <cellStyle name="Normal 170 2 4 2" xfId="11856"/>
    <cellStyle name="Normal 170 2 4 2 2" xfId="23585"/>
    <cellStyle name="Normal 170 2 4 2 2 2" xfId="46994"/>
    <cellStyle name="Normal 170 2 4 2 3" xfId="35295"/>
    <cellStyle name="Normal 170 2 4 3" xfId="17751"/>
    <cellStyle name="Normal 170 2 4 3 2" xfId="41160"/>
    <cellStyle name="Normal 170 2 4 4" xfId="29465"/>
    <cellStyle name="Normal 170 2 5" xfId="7115"/>
    <cellStyle name="Normal 170 2 5 2" xfId="12977"/>
    <cellStyle name="Normal 170 2 5 2 2" xfId="24706"/>
    <cellStyle name="Normal 170 2 5 2 2 2" xfId="48115"/>
    <cellStyle name="Normal 170 2 5 2 3" xfId="36416"/>
    <cellStyle name="Normal 170 2 5 3" xfId="18872"/>
    <cellStyle name="Normal 170 2 5 3 2" xfId="42281"/>
    <cellStyle name="Normal 170 2 5 4" xfId="30586"/>
    <cellStyle name="Normal 170 2 6" xfId="8199"/>
    <cellStyle name="Normal 170 2 6 2" xfId="19960"/>
    <cellStyle name="Normal 170 2 6 2 2" xfId="43369"/>
    <cellStyle name="Normal 170 2 6 3" xfId="31670"/>
    <cellStyle name="Normal 170 2 7" xfId="14126"/>
    <cellStyle name="Normal 170 2 7 2" xfId="37535"/>
    <cellStyle name="Normal 170 2 8" xfId="25840"/>
    <cellStyle name="Normal 170 3" xfId="2411"/>
    <cellStyle name="Normal 170 3 2" xfId="3680"/>
    <cellStyle name="Normal 170 3 2 2" xfId="9548"/>
    <cellStyle name="Normal 170 3 2 2 2" xfId="21277"/>
    <cellStyle name="Normal 170 3 2 2 2 2" xfId="44686"/>
    <cellStyle name="Normal 170 3 2 2 3" xfId="32987"/>
    <cellStyle name="Normal 170 3 2 3" xfId="15443"/>
    <cellStyle name="Normal 170 3 2 3 2" xfId="38852"/>
    <cellStyle name="Normal 170 3 2 4" xfId="27157"/>
    <cellStyle name="Normal 170 3 3" xfId="4899"/>
    <cellStyle name="Normal 170 3 3 2" xfId="10767"/>
    <cellStyle name="Normal 170 3 3 2 2" xfId="22496"/>
    <cellStyle name="Normal 170 3 3 2 2 2" xfId="45905"/>
    <cellStyle name="Normal 170 3 3 2 3" xfId="34206"/>
    <cellStyle name="Normal 170 3 3 3" xfId="16662"/>
    <cellStyle name="Normal 170 3 3 3 2" xfId="40071"/>
    <cellStyle name="Normal 170 3 3 4" xfId="28376"/>
    <cellStyle name="Normal 170 3 4" xfId="6063"/>
    <cellStyle name="Normal 170 3 4 2" xfId="11931"/>
    <cellStyle name="Normal 170 3 4 2 2" xfId="23660"/>
    <cellStyle name="Normal 170 3 4 2 2 2" xfId="47069"/>
    <cellStyle name="Normal 170 3 4 2 3" xfId="35370"/>
    <cellStyle name="Normal 170 3 4 3" xfId="17826"/>
    <cellStyle name="Normal 170 3 4 3 2" xfId="41235"/>
    <cellStyle name="Normal 170 3 4 4" xfId="29540"/>
    <cellStyle name="Normal 170 3 5" xfId="7189"/>
    <cellStyle name="Normal 170 3 5 2" xfId="13051"/>
    <cellStyle name="Normal 170 3 5 2 2" xfId="24780"/>
    <cellStyle name="Normal 170 3 5 2 2 2" xfId="48189"/>
    <cellStyle name="Normal 170 3 5 2 3" xfId="36490"/>
    <cellStyle name="Normal 170 3 5 3" xfId="18946"/>
    <cellStyle name="Normal 170 3 5 3 2" xfId="42355"/>
    <cellStyle name="Normal 170 3 5 4" xfId="30660"/>
    <cellStyle name="Normal 170 3 6" xfId="8273"/>
    <cellStyle name="Normal 170 3 6 2" xfId="20034"/>
    <cellStyle name="Normal 170 3 6 2 2" xfId="43443"/>
    <cellStyle name="Normal 170 3 6 3" xfId="31744"/>
    <cellStyle name="Normal 170 3 7" xfId="14200"/>
    <cellStyle name="Normal 170 3 7 2" xfId="37609"/>
    <cellStyle name="Normal 170 3 8" xfId="25914"/>
    <cellStyle name="Normal 170 4" xfId="2570"/>
    <cellStyle name="Normal 170 4 2" xfId="3839"/>
    <cellStyle name="Normal 170 4 2 2" xfId="9707"/>
    <cellStyle name="Normal 170 4 2 2 2" xfId="21436"/>
    <cellStyle name="Normal 170 4 2 2 2 2" xfId="44845"/>
    <cellStyle name="Normal 170 4 2 2 3" xfId="33146"/>
    <cellStyle name="Normal 170 4 2 3" xfId="15602"/>
    <cellStyle name="Normal 170 4 2 3 2" xfId="39011"/>
    <cellStyle name="Normal 170 4 2 4" xfId="27316"/>
    <cellStyle name="Normal 170 4 3" xfId="5058"/>
    <cellStyle name="Normal 170 4 3 2" xfId="10926"/>
    <cellStyle name="Normal 170 4 3 2 2" xfId="22655"/>
    <cellStyle name="Normal 170 4 3 2 2 2" xfId="46064"/>
    <cellStyle name="Normal 170 4 3 2 3" xfId="34365"/>
    <cellStyle name="Normal 170 4 3 3" xfId="16821"/>
    <cellStyle name="Normal 170 4 3 3 2" xfId="40230"/>
    <cellStyle name="Normal 170 4 3 4" xfId="28535"/>
    <cellStyle name="Normal 170 4 4" xfId="6222"/>
    <cellStyle name="Normal 170 4 4 2" xfId="12090"/>
    <cellStyle name="Normal 170 4 4 2 2" xfId="23819"/>
    <cellStyle name="Normal 170 4 4 2 2 2" xfId="47228"/>
    <cellStyle name="Normal 170 4 4 2 3" xfId="35529"/>
    <cellStyle name="Normal 170 4 4 3" xfId="17985"/>
    <cellStyle name="Normal 170 4 4 3 2" xfId="41394"/>
    <cellStyle name="Normal 170 4 4 4" xfId="29699"/>
    <cellStyle name="Normal 170 4 5" xfId="7348"/>
    <cellStyle name="Normal 170 4 5 2" xfId="13210"/>
    <cellStyle name="Normal 170 4 5 2 2" xfId="24939"/>
    <cellStyle name="Normal 170 4 5 2 2 2" xfId="48348"/>
    <cellStyle name="Normal 170 4 5 2 3" xfId="36649"/>
    <cellStyle name="Normal 170 4 5 3" xfId="19105"/>
    <cellStyle name="Normal 170 4 5 3 2" xfId="42514"/>
    <cellStyle name="Normal 170 4 5 4" xfId="30819"/>
    <cellStyle name="Normal 170 4 6" xfId="8432"/>
    <cellStyle name="Normal 170 4 6 2" xfId="20193"/>
    <cellStyle name="Normal 170 4 6 2 2" xfId="43602"/>
    <cellStyle name="Normal 170 4 6 3" xfId="31903"/>
    <cellStyle name="Normal 170 4 7" xfId="14359"/>
    <cellStyle name="Normal 170 4 7 2" xfId="37768"/>
    <cellStyle name="Normal 170 4 8" xfId="26073"/>
    <cellStyle name="Normal 170 5" xfId="2739"/>
    <cellStyle name="Normal 170 5 2" xfId="4008"/>
    <cellStyle name="Normal 170 5 2 2" xfId="9876"/>
    <cellStyle name="Normal 170 5 2 2 2" xfId="21605"/>
    <cellStyle name="Normal 170 5 2 2 2 2" xfId="45014"/>
    <cellStyle name="Normal 170 5 2 2 3" xfId="33315"/>
    <cellStyle name="Normal 170 5 2 3" xfId="15771"/>
    <cellStyle name="Normal 170 5 2 3 2" xfId="39180"/>
    <cellStyle name="Normal 170 5 2 4" xfId="27485"/>
    <cellStyle name="Normal 170 5 3" xfId="5227"/>
    <cellStyle name="Normal 170 5 3 2" xfId="11095"/>
    <cellStyle name="Normal 170 5 3 2 2" xfId="22824"/>
    <cellStyle name="Normal 170 5 3 2 2 2" xfId="46233"/>
    <cellStyle name="Normal 170 5 3 2 3" xfId="34534"/>
    <cellStyle name="Normal 170 5 3 3" xfId="16990"/>
    <cellStyle name="Normal 170 5 3 3 2" xfId="40399"/>
    <cellStyle name="Normal 170 5 3 4" xfId="28704"/>
    <cellStyle name="Normal 170 5 4" xfId="6391"/>
    <cellStyle name="Normal 170 5 4 2" xfId="12259"/>
    <cellStyle name="Normal 170 5 4 2 2" xfId="23988"/>
    <cellStyle name="Normal 170 5 4 2 2 2" xfId="47397"/>
    <cellStyle name="Normal 170 5 4 2 3" xfId="35698"/>
    <cellStyle name="Normal 170 5 4 3" xfId="18154"/>
    <cellStyle name="Normal 170 5 4 3 2" xfId="41563"/>
    <cellStyle name="Normal 170 5 4 4" xfId="29868"/>
    <cellStyle name="Normal 170 5 5" xfId="7517"/>
    <cellStyle name="Normal 170 5 5 2" xfId="13379"/>
    <cellStyle name="Normal 170 5 5 2 2" xfId="25108"/>
    <cellStyle name="Normal 170 5 5 2 2 2" xfId="48517"/>
    <cellStyle name="Normal 170 5 5 2 3" xfId="36818"/>
    <cellStyle name="Normal 170 5 5 3" xfId="19274"/>
    <cellStyle name="Normal 170 5 5 3 2" xfId="42683"/>
    <cellStyle name="Normal 170 5 5 4" xfId="30988"/>
    <cellStyle name="Normal 170 5 6" xfId="8601"/>
    <cellStyle name="Normal 170 5 6 2" xfId="20362"/>
    <cellStyle name="Normal 170 5 6 2 2" xfId="43771"/>
    <cellStyle name="Normal 170 5 6 3" xfId="32072"/>
    <cellStyle name="Normal 170 5 7" xfId="14528"/>
    <cellStyle name="Normal 170 5 7 2" xfId="37937"/>
    <cellStyle name="Normal 170 5 8" xfId="26242"/>
    <cellStyle name="Normal 170 6" xfId="2829"/>
    <cellStyle name="Normal 170 6 2" xfId="4098"/>
    <cellStyle name="Normal 170 6 2 2" xfId="9966"/>
    <cellStyle name="Normal 170 6 2 2 2" xfId="21695"/>
    <cellStyle name="Normal 170 6 2 2 2 2" xfId="45104"/>
    <cellStyle name="Normal 170 6 2 2 3" xfId="33405"/>
    <cellStyle name="Normal 170 6 2 3" xfId="15861"/>
    <cellStyle name="Normal 170 6 2 3 2" xfId="39270"/>
    <cellStyle name="Normal 170 6 2 4" xfId="27575"/>
    <cellStyle name="Normal 170 6 3" xfId="5317"/>
    <cellStyle name="Normal 170 6 3 2" xfId="11185"/>
    <cellStyle name="Normal 170 6 3 2 2" xfId="22914"/>
    <cellStyle name="Normal 170 6 3 2 2 2" xfId="46323"/>
    <cellStyle name="Normal 170 6 3 2 3" xfId="34624"/>
    <cellStyle name="Normal 170 6 3 3" xfId="17080"/>
    <cellStyle name="Normal 170 6 3 3 2" xfId="40489"/>
    <cellStyle name="Normal 170 6 3 4" xfId="28794"/>
    <cellStyle name="Normal 170 6 4" xfId="6481"/>
    <cellStyle name="Normal 170 6 4 2" xfId="12349"/>
    <cellStyle name="Normal 170 6 4 2 2" xfId="24078"/>
    <cellStyle name="Normal 170 6 4 2 2 2" xfId="47487"/>
    <cellStyle name="Normal 170 6 4 2 3" xfId="35788"/>
    <cellStyle name="Normal 170 6 4 3" xfId="18244"/>
    <cellStyle name="Normal 170 6 4 3 2" xfId="41653"/>
    <cellStyle name="Normal 170 6 4 4" xfId="29958"/>
    <cellStyle name="Normal 170 6 5" xfId="7607"/>
    <cellStyle name="Normal 170 6 5 2" xfId="13469"/>
    <cellStyle name="Normal 170 6 5 2 2" xfId="25198"/>
    <cellStyle name="Normal 170 6 5 2 2 2" xfId="48607"/>
    <cellStyle name="Normal 170 6 5 2 3" xfId="36908"/>
    <cellStyle name="Normal 170 6 5 3" xfId="19364"/>
    <cellStyle name="Normal 170 6 5 3 2" xfId="42773"/>
    <cellStyle name="Normal 170 6 5 4" xfId="31078"/>
    <cellStyle name="Normal 170 6 6" xfId="8691"/>
    <cellStyle name="Normal 170 6 6 2" xfId="20452"/>
    <cellStyle name="Normal 170 6 6 2 2" xfId="43861"/>
    <cellStyle name="Normal 170 6 6 3" xfId="32162"/>
    <cellStyle name="Normal 170 6 7" xfId="14618"/>
    <cellStyle name="Normal 170 6 7 2" xfId="38027"/>
    <cellStyle name="Normal 170 6 8" xfId="26332"/>
    <cellStyle name="Normal 170 7" xfId="2920"/>
    <cellStyle name="Normal 170 7 2" xfId="4188"/>
    <cellStyle name="Normal 170 7 2 2" xfId="10056"/>
    <cellStyle name="Normal 170 7 2 2 2" xfId="21785"/>
    <cellStyle name="Normal 170 7 2 2 2 2" xfId="45194"/>
    <cellStyle name="Normal 170 7 2 2 3" xfId="33495"/>
    <cellStyle name="Normal 170 7 2 3" xfId="15951"/>
    <cellStyle name="Normal 170 7 2 3 2" xfId="39360"/>
    <cellStyle name="Normal 170 7 2 4" xfId="27665"/>
    <cellStyle name="Normal 170 7 3" xfId="5407"/>
    <cellStyle name="Normal 170 7 3 2" xfId="11275"/>
    <cellStyle name="Normal 170 7 3 2 2" xfId="23004"/>
    <cellStyle name="Normal 170 7 3 2 2 2" xfId="46413"/>
    <cellStyle name="Normal 170 7 3 2 3" xfId="34714"/>
    <cellStyle name="Normal 170 7 3 3" xfId="17170"/>
    <cellStyle name="Normal 170 7 3 3 2" xfId="40579"/>
    <cellStyle name="Normal 170 7 3 4" xfId="28884"/>
    <cellStyle name="Normal 170 7 4" xfId="6571"/>
    <cellStyle name="Normal 170 7 4 2" xfId="12439"/>
    <cellStyle name="Normal 170 7 4 2 2" xfId="24168"/>
    <cellStyle name="Normal 170 7 4 2 2 2" xfId="47577"/>
    <cellStyle name="Normal 170 7 4 2 3" xfId="35878"/>
    <cellStyle name="Normal 170 7 4 3" xfId="18334"/>
    <cellStyle name="Normal 170 7 4 3 2" xfId="41743"/>
    <cellStyle name="Normal 170 7 4 4" xfId="30048"/>
    <cellStyle name="Normal 170 7 5" xfId="7697"/>
    <cellStyle name="Normal 170 7 5 2" xfId="13559"/>
    <cellStyle name="Normal 170 7 5 2 2" xfId="25288"/>
    <cellStyle name="Normal 170 7 5 2 2 2" xfId="48697"/>
    <cellStyle name="Normal 170 7 5 2 3" xfId="36998"/>
    <cellStyle name="Normal 170 7 5 3" xfId="19454"/>
    <cellStyle name="Normal 170 7 5 3 2" xfId="42863"/>
    <cellStyle name="Normal 170 7 5 4" xfId="31168"/>
    <cellStyle name="Normal 170 7 6" xfId="8781"/>
    <cellStyle name="Normal 170 7 6 2" xfId="20542"/>
    <cellStyle name="Normal 170 7 6 2 2" xfId="43951"/>
    <cellStyle name="Normal 170 7 6 3" xfId="32252"/>
    <cellStyle name="Normal 170 7 7" xfId="14708"/>
    <cellStyle name="Normal 170 7 7 2" xfId="38117"/>
    <cellStyle name="Normal 170 7 8" xfId="26422"/>
    <cellStyle name="Normal 170 8" xfId="3021"/>
    <cellStyle name="Normal 170 8 2" xfId="4286"/>
    <cellStyle name="Normal 170 8 2 2" xfId="10154"/>
    <cellStyle name="Normal 170 8 2 2 2" xfId="21883"/>
    <cellStyle name="Normal 170 8 2 2 2 2" xfId="45292"/>
    <cellStyle name="Normal 170 8 2 2 3" xfId="33593"/>
    <cellStyle name="Normal 170 8 2 3" xfId="16049"/>
    <cellStyle name="Normal 170 8 2 3 2" xfId="39458"/>
    <cellStyle name="Normal 170 8 2 4" xfId="27763"/>
    <cellStyle name="Normal 170 8 3" xfId="5503"/>
    <cellStyle name="Normal 170 8 3 2" xfId="11371"/>
    <cellStyle name="Normal 170 8 3 2 2" xfId="23100"/>
    <cellStyle name="Normal 170 8 3 2 2 2" xfId="46509"/>
    <cellStyle name="Normal 170 8 3 2 3" xfId="34810"/>
    <cellStyle name="Normal 170 8 3 3" xfId="17266"/>
    <cellStyle name="Normal 170 8 3 3 2" xfId="40675"/>
    <cellStyle name="Normal 170 8 3 4" xfId="28980"/>
    <cellStyle name="Normal 170 8 4" xfId="6667"/>
    <cellStyle name="Normal 170 8 4 2" xfId="12535"/>
    <cellStyle name="Normal 170 8 4 2 2" xfId="24264"/>
    <cellStyle name="Normal 170 8 4 2 2 2" xfId="47673"/>
    <cellStyle name="Normal 170 8 4 2 3" xfId="35974"/>
    <cellStyle name="Normal 170 8 4 3" xfId="18430"/>
    <cellStyle name="Normal 170 8 4 3 2" xfId="41839"/>
    <cellStyle name="Normal 170 8 4 4" xfId="30144"/>
    <cellStyle name="Normal 170 8 5" xfId="7793"/>
    <cellStyle name="Normal 170 8 5 2" xfId="13655"/>
    <cellStyle name="Normal 170 8 5 2 2" xfId="25384"/>
    <cellStyle name="Normal 170 8 5 2 2 2" xfId="48793"/>
    <cellStyle name="Normal 170 8 5 2 3" xfId="37094"/>
    <cellStyle name="Normal 170 8 5 3" xfId="19550"/>
    <cellStyle name="Normal 170 8 5 3 2" xfId="42959"/>
    <cellStyle name="Normal 170 8 5 4" xfId="31264"/>
    <cellStyle name="Normal 170 8 6" xfId="8877"/>
    <cellStyle name="Normal 170 8 6 2" xfId="20638"/>
    <cellStyle name="Normal 170 8 6 2 2" xfId="44047"/>
    <cellStyle name="Normal 170 8 6 3" xfId="32348"/>
    <cellStyle name="Normal 170 8 7" xfId="14804"/>
    <cellStyle name="Normal 170 8 7 2" xfId="38213"/>
    <cellStyle name="Normal 170 8 8" xfId="26518"/>
    <cellStyle name="Normal 170 9" xfId="3134"/>
    <cellStyle name="Normal 170 9 2" xfId="4399"/>
    <cellStyle name="Normal 170 9 2 2" xfId="10267"/>
    <cellStyle name="Normal 170 9 2 2 2" xfId="21996"/>
    <cellStyle name="Normal 170 9 2 2 2 2" xfId="45405"/>
    <cellStyle name="Normal 170 9 2 2 3" xfId="33706"/>
    <cellStyle name="Normal 170 9 2 3" xfId="16162"/>
    <cellStyle name="Normal 170 9 2 3 2" xfId="39571"/>
    <cellStyle name="Normal 170 9 2 4" xfId="27876"/>
    <cellStyle name="Normal 170 9 3" xfId="5616"/>
    <cellStyle name="Normal 170 9 3 2" xfId="11484"/>
    <cellStyle name="Normal 170 9 3 2 2" xfId="23213"/>
    <cellStyle name="Normal 170 9 3 2 2 2" xfId="46622"/>
    <cellStyle name="Normal 170 9 3 2 3" xfId="34923"/>
    <cellStyle name="Normal 170 9 3 3" xfId="17379"/>
    <cellStyle name="Normal 170 9 3 3 2" xfId="40788"/>
    <cellStyle name="Normal 170 9 3 4" xfId="29093"/>
    <cellStyle name="Normal 170 9 4" xfId="6780"/>
    <cellStyle name="Normal 170 9 4 2" xfId="12648"/>
    <cellStyle name="Normal 170 9 4 2 2" xfId="24377"/>
    <cellStyle name="Normal 170 9 4 2 2 2" xfId="47786"/>
    <cellStyle name="Normal 170 9 4 2 3" xfId="36087"/>
    <cellStyle name="Normal 170 9 4 3" xfId="18543"/>
    <cellStyle name="Normal 170 9 4 3 2" xfId="41952"/>
    <cellStyle name="Normal 170 9 4 4" xfId="30257"/>
    <cellStyle name="Normal 170 9 5" xfId="7906"/>
    <cellStyle name="Normal 170 9 5 2" xfId="13768"/>
    <cellStyle name="Normal 170 9 5 2 2" xfId="25497"/>
    <cellStyle name="Normal 170 9 5 2 2 2" xfId="48906"/>
    <cellStyle name="Normal 170 9 5 2 3" xfId="37207"/>
    <cellStyle name="Normal 170 9 5 3" xfId="19663"/>
    <cellStyle name="Normal 170 9 5 3 2" xfId="43072"/>
    <cellStyle name="Normal 170 9 5 4" xfId="31377"/>
    <cellStyle name="Normal 170 9 6" xfId="8990"/>
    <cellStyle name="Normal 170 9 6 2" xfId="20751"/>
    <cellStyle name="Normal 170 9 6 2 2" xfId="44160"/>
    <cellStyle name="Normal 170 9 6 3" xfId="32461"/>
    <cellStyle name="Normal 170 9 7" xfId="14917"/>
    <cellStyle name="Normal 170 9 7 2" xfId="38326"/>
    <cellStyle name="Normal 170 9 8" xfId="26631"/>
    <cellStyle name="Normal 171" xfId="1408"/>
    <cellStyle name="Normal 171 10" xfId="3232"/>
    <cellStyle name="Normal 171 10 2" xfId="4497"/>
    <cellStyle name="Normal 171 10 2 2" xfId="10365"/>
    <cellStyle name="Normal 171 10 2 2 2" xfId="22094"/>
    <cellStyle name="Normal 171 10 2 2 2 2" xfId="45503"/>
    <cellStyle name="Normal 171 10 2 2 3" xfId="33804"/>
    <cellStyle name="Normal 171 10 2 3" xfId="16260"/>
    <cellStyle name="Normal 171 10 2 3 2" xfId="39669"/>
    <cellStyle name="Normal 171 10 2 4" xfId="27974"/>
    <cellStyle name="Normal 171 10 3" xfId="5714"/>
    <cellStyle name="Normal 171 10 3 2" xfId="11582"/>
    <cellStyle name="Normal 171 10 3 2 2" xfId="23311"/>
    <cellStyle name="Normal 171 10 3 2 2 2" xfId="46720"/>
    <cellStyle name="Normal 171 10 3 2 3" xfId="35021"/>
    <cellStyle name="Normal 171 10 3 3" xfId="17477"/>
    <cellStyle name="Normal 171 10 3 3 2" xfId="40886"/>
    <cellStyle name="Normal 171 10 3 4" xfId="29191"/>
    <cellStyle name="Normal 171 10 4" xfId="6878"/>
    <cellStyle name="Normal 171 10 4 2" xfId="12746"/>
    <cellStyle name="Normal 171 10 4 2 2" xfId="24475"/>
    <cellStyle name="Normal 171 10 4 2 2 2" xfId="47884"/>
    <cellStyle name="Normal 171 10 4 2 3" xfId="36185"/>
    <cellStyle name="Normal 171 10 4 3" xfId="18641"/>
    <cellStyle name="Normal 171 10 4 3 2" xfId="42050"/>
    <cellStyle name="Normal 171 10 4 4" xfId="30355"/>
    <cellStyle name="Normal 171 10 5" xfId="8004"/>
    <cellStyle name="Normal 171 10 5 2" xfId="13866"/>
    <cellStyle name="Normal 171 10 5 2 2" xfId="25595"/>
    <cellStyle name="Normal 171 10 5 2 2 2" xfId="49004"/>
    <cellStyle name="Normal 171 10 5 2 3" xfId="37305"/>
    <cellStyle name="Normal 171 10 5 3" xfId="19761"/>
    <cellStyle name="Normal 171 10 5 3 2" xfId="43170"/>
    <cellStyle name="Normal 171 10 5 4" xfId="31475"/>
    <cellStyle name="Normal 171 10 6" xfId="9088"/>
    <cellStyle name="Normal 171 10 6 2" xfId="20849"/>
    <cellStyle name="Normal 171 10 6 2 2" xfId="44258"/>
    <cellStyle name="Normal 171 10 6 3" xfId="32559"/>
    <cellStyle name="Normal 171 10 7" xfId="15015"/>
    <cellStyle name="Normal 171 10 7 2" xfId="38424"/>
    <cellStyle name="Normal 171 10 8" xfId="26729"/>
    <cellStyle name="Normal 171 11" xfId="3408"/>
    <cellStyle name="Normal 171 11 2" xfId="9291"/>
    <cellStyle name="Normal 171 11 2 2" xfId="21022"/>
    <cellStyle name="Normal 171 11 2 2 2" xfId="44431"/>
    <cellStyle name="Normal 171 11 2 3" xfId="32732"/>
    <cellStyle name="Normal 171 11 3" xfId="15188"/>
    <cellStyle name="Normal 171 11 3 2" xfId="38597"/>
    <cellStyle name="Normal 171 11 4" xfId="26902"/>
    <cellStyle name="Normal 171 12" xfId="4700"/>
    <cellStyle name="Normal 171 12 2" xfId="10568"/>
    <cellStyle name="Normal 171 12 2 2" xfId="22297"/>
    <cellStyle name="Normal 171 12 2 2 2" xfId="45706"/>
    <cellStyle name="Normal 171 12 2 3" xfId="34007"/>
    <cellStyle name="Normal 171 12 3" xfId="16463"/>
    <cellStyle name="Normal 171 12 3 2" xfId="39872"/>
    <cellStyle name="Normal 171 12 4" xfId="28177"/>
    <cellStyle name="Normal 171 13" xfId="5857"/>
    <cellStyle name="Normal 171 13 2" xfId="11725"/>
    <cellStyle name="Normal 171 13 2 2" xfId="23454"/>
    <cellStyle name="Normal 171 13 2 2 2" xfId="46863"/>
    <cellStyle name="Normal 171 13 2 3" xfId="35164"/>
    <cellStyle name="Normal 171 13 3" xfId="17620"/>
    <cellStyle name="Normal 171 13 3 2" xfId="41029"/>
    <cellStyle name="Normal 171 13 4" xfId="29334"/>
    <cellStyle name="Normal 171 14" xfId="7007"/>
    <cellStyle name="Normal 171 14 2" xfId="12869"/>
    <cellStyle name="Normal 171 14 2 2" xfId="24598"/>
    <cellStyle name="Normal 171 14 2 2 2" xfId="48007"/>
    <cellStyle name="Normal 171 14 2 3" xfId="36308"/>
    <cellStyle name="Normal 171 14 3" xfId="18764"/>
    <cellStyle name="Normal 171 14 3 2" xfId="42173"/>
    <cellStyle name="Normal 171 14 4" xfId="30478"/>
    <cellStyle name="Normal 171 15" xfId="8094"/>
    <cellStyle name="Normal 171 15 2" xfId="19855"/>
    <cellStyle name="Normal 171 15 2 2" xfId="43264"/>
    <cellStyle name="Normal 171 15 3" xfId="31565"/>
    <cellStyle name="Normal 171 16" xfId="14024"/>
    <cellStyle name="Normal 171 16 2" xfId="37433"/>
    <cellStyle name="Normal 171 17" xfId="25738"/>
    <cellStyle name="Normal 171 2" xfId="2330"/>
    <cellStyle name="Normal 171 2 2" xfId="3607"/>
    <cellStyle name="Normal 171 2 2 2" xfId="9475"/>
    <cellStyle name="Normal 171 2 2 2 2" xfId="21204"/>
    <cellStyle name="Normal 171 2 2 2 2 2" xfId="44613"/>
    <cellStyle name="Normal 171 2 2 2 3" xfId="32914"/>
    <cellStyle name="Normal 171 2 2 3" xfId="15370"/>
    <cellStyle name="Normal 171 2 2 3 2" xfId="38779"/>
    <cellStyle name="Normal 171 2 2 4" xfId="27084"/>
    <cellStyle name="Normal 171 2 3" xfId="4826"/>
    <cellStyle name="Normal 171 2 3 2" xfId="10694"/>
    <cellStyle name="Normal 171 2 3 2 2" xfId="22423"/>
    <cellStyle name="Normal 171 2 3 2 2 2" xfId="45832"/>
    <cellStyle name="Normal 171 2 3 2 3" xfId="34133"/>
    <cellStyle name="Normal 171 2 3 3" xfId="16589"/>
    <cellStyle name="Normal 171 2 3 3 2" xfId="39998"/>
    <cellStyle name="Normal 171 2 3 4" xfId="28303"/>
    <cellStyle name="Normal 171 2 4" xfId="5989"/>
    <cellStyle name="Normal 171 2 4 2" xfId="11857"/>
    <cellStyle name="Normal 171 2 4 2 2" xfId="23586"/>
    <cellStyle name="Normal 171 2 4 2 2 2" xfId="46995"/>
    <cellStyle name="Normal 171 2 4 2 3" xfId="35296"/>
    <cellStyle name="Normal 171 2 4 3" xfId="17752"/>
    <cellStyle name="Normal 171 2 4 3 2" xfId="41161"/>
    <cellStyle name="Normal 171 2 4 4" xfId="29466"/>
    <cellStyle name="Normal 171 2 5" xfId="7116"/>
    <cellStyle name="Normal 171 2 5 2" xfId="12978"/>
    <cellStyle name="Normal 171 2 5 2 2" xfId="24707"/>
    <cellStyle name="Normal 171 2 5 2 2 2" xfId="48116"/>
    <cellStyle name="Normal 171 2 5 2 3" xfId="36417"/>
    <cellStyle name="Normal 171 2 5 3" xfId="18873"/>
    <cellStyle name="Normal 171 2 5 3 2" xfId="42282"/>
    <cellStyle name="Normal 171 2 5 4" xfId="30587"/>
    <cellStyle name="Normal 171 2 6" xfId="8200"/>
    <cellStyle name="Normal 171 2 6 2" xfId="19961"/>
    <cellStyle name="Normal 171 2 6 2 2" xfId="43370"/>
    <cellStyle name="Normal 171 2 6 3" xfId="31671"/>
    <cellStyle name="Normal 171 2 7" xfId="14127"/>
    <cellStyle name="Normal 171 2 7 2" xfId="37536"/>
    <cellStyle name="Normal 171 2 8" xfId="25841"/>
    <cellStyle name="Normal 171 3" xfId="2412"/>
    <cellStyle name="Normal 171 3 2" xfId="3681"/>
    <cellStyle name="Normal 171 3 2 2" xfId="9549"/>
    <cellStyle name="Normal 171 3 2 2 2" xfId="21278"/>
    <cellStyle name="Normal 171 3 2 2 2 2" xfId="44687"/>
    <cellStyle name="Normal 171 3 2 2 3" xfId="32988"/>
    <cellStyle name="Normal 171 3 2 3" xfId="15444"/>
    <cellStyle name="Normal 171 3 2 3 2" xfId="38853"/>
    <cellStyle name="Normal 171 3 2 4" xfId="27158"/>
    <cellStyle name="Normal 171 3 3" xfId="4900"/>
    <cellStyle name="Normal 171 3 3 2" xfId="10768"/>
    <cellStyle name="Normal 171 3 3 2 2" xfId="22497"/>
    <cellStyle name="Normal 171 3 3 2 2 2" xfId="45906"/>
    <cellStyle name="Normal 171 3 3 2 3" xfId="34207"/>
    <cellStyle name="Normal 171 3 3 3" xfId="16663"/>
    <cellStyle name="Normal 171 3 3 3 2" xfId="40072"/>
    <cellStyle name="Normal 171 3 3 4" xfId="28377"/>
    <cellStyle name="Normal 171 3 4" xfId="6064"/>
    <cellStyle name="Normal 171 3 4 2" xfId="11932"/>
    <cellStyle name="Normal 171 3 4 2 2" xfId="23661"/>
    <cellStyle name="Normal 171 3 4 2 2 2" xfId="47070"/>
    <cellStyle name="Normal 171 3 4 2 3" xfId="35371"/>
    <cellStyle name="Normal 171 3 4 3" xfId="17827"/>
    <cellStyle name="Normal 171 3 4 3 2" xfId="41236"/>
    <cellStyle name="Normal 171 3 4 4" xfId="29541"/>
    <cellStyle name="Normal 171 3 5" xfId="7190"/>
    <cellStyle name="Normal 171 3 5 2" xfId="13052"/>
    <cellStyle name="Normal 171 3 5 2 2" xfId="24781"/>
    <cellStyle name="Normal 171 3 5 2 2 2" xfId="48190"/>
    <cellStyle name="Normal 171 3 5 2 3" xfId="36491"/>
    <cellStyle name="Normal 171 3 5 3" xfId="18947"/>
    <cellStyle name="Normal 171 3 5 3 2" xfId="42356"/>
    <cellStyle name="Normal 171 3 5 4" xfId="30661"/>
    <cellStyle name="Normal 171 3 6" xfId="8274"/>
    <cellStyle name="Normal 171 3 6 2" xfId="20035"/>
    <cellStyle name="Normal 171 3 6 2 2" xfId="43444"/>
    <cellStyle name="Normal 171 3 6 3" xfId="31745"/>
    <cellStyle name="Normal 171 3 7" xfId="14201"/>
    <cellStyle name="Normal 171 3 7 2" xfId="37610"/>
    <cellStyle name="Normal 171 3 8" xfId="25915"/>
    <cellStyle name="Normal 171 4" xfId="2571"/>
    <cellStyle name="Normal 171 4 2" xfId="3840"/>
    <cellStyle name="Normal 171 4 2 2" xfId="9708"/>
    <cellStyle name="Normal 171 4 2 2 2" xfId="21437"/>
    <cellStyle name="Normal 171 4 2 2 2 2" xfId="44846"/>
    <cellStyle name="Normal 171 4 2 2 3" xfId="33147"/>
    <cellStyle name="Normal 171 4 2 3" xfId="15603"/>
    <cellStyle name="Normal 171 4 2 3 2" xfId="39012"/>
    <cellStyle name="Normal 171 4 2 4" xfId="27317"/>
    <cellStyle name="Normal 171 4 3" xfId="5059"/>
    <cellStyle name="Normal 171 4 3 2" xfId="10927"/>
    <cellStyle name="Normal 171 4 3 2 2" xfId="22656"/>
    <cellStyle name="Normal 171 4 3 2 2 2" xfId="46065"/>
    <cellStyle name="Normal 171 4 3 2 3" xfId="34366"/>
    <cellStyle name="Normal 171 4 3 3" xfId="16822"/>
    <cellStyle name="Normal 171 4 3 3 2" xfId="40231"/>
    <cellStyle name="Normal 171 4 3 4" xfId="28536"/>
    <cellStyle name="Normal 171 4 4" xfId="6223"/>
    <cellStyle name="Normal 171 4 4 2" xfId="12091"/>
    <cellStyle name="Normal 171 4 4 2 2" xfId="23820"/>
    <cellStyle name="Normal 171 4 4 2 2 2" xfId="47229"/>
    <cellStyle name="Normal 171 4 4 2 3" xfId="35530"/>
    <cellStyle name="Normal 171 4 4 3" xfId="17986"/>
    <cellStyle name="Normal 171 4 4 3 2" xfId="41395"/>
    <cellStyle name="Normal 171 4 4 4" xfId="29700"/>
    <cellStyle name="Normal 171 4 5" xfId="7349"/>
    <cellStyle name="Normal 171 4 5 2" xfId="13211"/>
    <cellStyle name="Normal 171 4 5 2 2" xfId="24940"/>
    <cellStyle name="Normal 171 4 5 2 2 2" xfId="48349"/>
    <cellStyle name="Normal 171 4 5 2 3" xfId="36650"/>
    <cellStyle name="Normal 171 4 5 3" xfId="19106"/>
    <cellStyle name="Normal 171 4 5 3 2" xfId="42515"/>
    <cellStyle name="Normal 171 4 5 4" xfId="30820"/>
    <cellStyle name="Normal 171 4 6" xfId="8433"/>
    <cellStyle name="Normal 171 4 6 2" xfId="20194"/>
    <cellStyle name="Normal 171 4 6 2 2" xfId="43603"/>
    <cellStyle name="Normal 171 4 6 3" xfId="31904"/>
    <cellStyle name="Normal 171 4 7" xfId="14360"/>
    <cellStyle name="Normal 171 4 7 2" xfId="37769"/>
    <cellStyle name="Normal 171 4 8" xfId="26074"/>
    <cellStyle name="Normal 171 5" xfId="2740"/>
    <cellStyle name="Normal 171 5 2" xfId="4009"/>
    <cellStyle name="Normal 171 5 2 2" xfId="9877"/>
    <cellStyle name="Normal 171 5 2 2 2" xfId="21606"/>
    <cellStyle name="Normal 171 5 2 2 2 2" xfId="45015"/>
    <cellStyle name="Normal 171 5 2 2 3" xfId="33316"/>
    <cellStyle name="Normal 171 5 2 3" xfId="15772"/>
    <cellStyle name="Normal 171 5 2 3 2" xfId="39181"/>
    <cellStyle name="Normal 171 5 2 4" xfId="27486"/>
    <cellStyle name="Normal 171 5 3" xfId="5228"/>
    <cellStyle name="Normal 171 5 3 2" xfId="11096"/>
    <cellStyle name="Normal 171 5 3 2 2" xfId="22825"/>
    <cellStyle name="Normal 171 5 3 2 2 2" xfId="46234"/>
    <cellStyle name="Normal 171 5 3 2 3" xfId="34535"/>
    <cellStyle name="Normal 171 5 3 3" xfId="16991"/>
    <cellStyle name="Normal 171 5 3 3 2" xfId="40400"/>
    <cellStyle name="Normal 171 5 3 4" xfId="28705"/>
    <cellStyle name="Normal 171 5 4" xfId="6392"/>
    <cellStyle name="Normal 171 5 4 2" xfId="12260"/>
    <cellStyle name="Normal 171 5 4 2 2" xfId="23989"/>
    <cellStyle name="Normal 171 5 4 2 2 2" xfId="47398"/>
    <cellStyle name="Normal 171 5 4 2 3" xfId="35699"/>
    <cellStyle name="Normal 171 5 4 3" xfId="18155"/>
    <cellStyle name="Normal 171 5 4 3 2" xfId="41564"/>
    <cellStyle name="Normal 171 5 4 4" xfId="29869"/>
    <cellStyle name="Normal 171 5 5" xfId="7518"/>
    <cellStyle name="Normal 171 5 5 2" xfId="13380"/>
    <cellStyle name="Normal 171 5 5 2 2" xfId="25109"/>
    <cellStyle name="Normal 171 5 5 2 2 2" xfId="48518"/>
    <cellStyle name="Normal 171 5 5 2 3" xfId="36819"/>
    <cellStyle name="Normal 171 5 5 3" xfId="19275"/>
    <cellStyle name="Normal 171 5 5 3 2" xfId="42684"/>
    <cellStyle name="Normal 171 5 5 4" xfId="30989"/>
    <cellStyle name="Normal 171 5 6" xfId="8602"/>
    <cellStyle name="Normal 171 5 6 2" xfId="20363"/>
    <cellStyle name="Normal 171 5 6 2 2" xfId="43772"/>
    <cellStyle name="Normal 171 5 6 3" xfId="32073"/>
    <cellStyle name="Normal 171 5 7" xfId="14529"/>
    <cellStyle name="Normal 171 5 7 2" xfId="37938"/>
    <cellStyle name="Normal 171 5 8" xfId="26243"/>
    <cellStyle name="Normal 171 6" xfId="2830"/>
    <cellStyle name="Normal 171 6 2" xfId="4099"/>
    <cellStyle name="Normal 171 6 2 2" xfId="9967"/>
    <cellStyle name="Normal 171 6 2 2 2" xfId="21696"/>
    <cellStyle name="Normal 171 6 2 2 2 2" xfId="45105"/>
    <cellStyle name="Normal 171 6 2 2 3" xfId="33406"/>
    <cellStyle name="Normal 171 6 2 3" xfId="15862"/>
    <cellStyle name="Normal 171 6 2 3 2" xfId="39271"/>
    <cellStyle name="Normal 171 6 2 4" xfId="27576"/>
    <cellStyle name="Normal 171 6 3" xfId="5318"/>
    <cellStyle name="Normal 171 6 3 2" xfId="11186"/>
    <cellStyle name="Normal 171 6 3 2 2" xfId="22915"/>
    <cellStyle name="Normal 171 6 3 2 2 2" xfId="46324"/>
    <cellStyle name="Normal 171 6 3 2 3" xfId="34625"/>
    <cellStyle name="Normal 171 6 3 3" xfId="17081"/>
    <cellStyle name="Normal 171 6 3 3 2" xfId="40490"/>
    <cellStyle name="Normal 171 6 3 4" xfId="28795"/>
    <cellStyle name="Normal 171 6 4" xfId="6482"/>
    <cellStyle name="Normal 171 6 4 2" xfId="12350"/>
    <cellStyle name="Normal 171 6 4 2 2" xfId="24079"/>
    <cellStyle name="Normal 171 6 4 2 2 2" xfId="47488"/>
    <cellStyle name="Normal 171 6 4 2 3" xfId="35789"/>
    <cellStyle name="Normal 171 6 4 3" xfId="18245"/>
    <cellStyle name="Normal 171 6 4 3 2" xfId="41654"/>
    <cellStyle name="Normal 171 6 4 4" xfId="29959"/>
    <cellStyle name="Normal 171 6 5" xfId="7608"/>
    <cellStyle name="Normal 171 6 5 2" xfId="13470"/>
    <cellStyle name="Normal 171 6 5 2 2" xfId="25199"/>
    <cellStyle name="Normal 171 6 5 2 2 2" xfId="48608"/>
    <cellStyle name="Normal 171 6 5 2 3" xfId="36909"/>
    <cellStyle name="Normal 171 6 5 3" xfId="19365"/>
    <cellStyle name="Normal 171 6 5 3 2" xfId="42774"/>
    <cellStyle name="Normal 171 6 5 4" xfId="31079"/>
    <cellStyle name="Normal 171 6 6" xfId="8692"/>
    <cellStyle name="Normal 171 6 6 2" xfId="20453"/>
    <cellStyle name="Normal 171 6 6 2 2" xfId="43862"/>
    <cellStyle name="Normal 171 6 6 3" xfId="32163"/>
    <cellStyle name="Normal 171 6 7" xfId="14619"/>
    <cellStyle name="Normal 171 6 7 2" xfId="38028"/>
    <cellStyle name="Normal 171 6 8" xfId="26333"/>
    <cellStyle name="Normal 171 7" xfId="2921"/>
    <cellStyle name="Normal 171 7 2" xfId="4189"/>
    <cellStyle name="Normal 171 7 2 2" xfId="10057"/>
    <cellStyle name="Normal 171 7 2 2 2" xfId="21786"/>
    <cellStyle name="Normal 171 7 2 2 2 2" xfId="45195"/>
    <cellStyle name="Normal 171 7 2 2 3" xfId="33496"/>
    <cellStyle name="Normal 171 7 2 3" xfId="15952"/>
    <cellStyle name="Normal 171 7 2 3 2" xfId="39361"/>
    <cellStyle name="Normal 171 7 2 4" xfId="27666"/>
    <cellStyle name="Normal 171 7 3" xfId="5408"/>
    <cellStyle name="Normal 171 7 3 2" xfId="11276"/>
    <cellStyle name="Normal 171 7 3 2 2" xfId="23005"/>
    <cellStyle name="Normal 171 7 3 2 2 2" xfId="46414"/>
    <cellStyle name="Normal 171 7 3 2 3" xfId="34715"/>
    <cellStyle name="Normal 171 7 3 3" xfId="17171"/>
    <cellStyle name="Normal 171 7 3 3 2" xfId="40580"/>
    <cellStyle name="Normal 171 7 3 4" xfId="28885"/>
    <cellStyle name="Normal 171 7 4" xfId="6572"/>
    <cellStyle name="Normal 171 7 4 2" xfId="12440"/>
    <cellStyle name="Normal 171 7 4 2 2" xfId="24169"/>
    <cellStyle name="Normal 171 7 4 2 2 2" xfId="47578"/>
    <cellStyle name="Normal 171 7 4 2 3" xfId="35879"/>
    <cellStyle name="Normal 171 7 4 3" xfId="18335"/>
    <cellStyle name="Normal 171 7 4 3 2" xfId="41744"/>
    <cellStyle name="Normal 171 7 4 4" xfId="30049"/>
    <cellStyle name="Normal 171 7 5" xfId="7698"/>
    <cellStyle name="Normal 171 7 5 2" xfId="13560"/>
    <cellStyle name="Normal 171 7 5 2 2" xfId="25289"/>
    <cellStyle name="Normal 171 7 5 2 2 2" xfId="48698"/>
    <cellStyle name="Normal 171 7 5 2 3" xfId="36999"/>
    <cellStyle name="Normal 171 7 5 3" xfId="19455"/>
    <cellStyle name="Normal 171 7 5 3 2" xfId="42864"/>
    <cellStyle name="Normal 171 7 5 4" xfId="31169"/>
    <cellStyle name="Normal 171 7 6" xfId="8782"/>
    <cellStyle name="Normal 171 7 6 2" xfId="20543"/>
    <cellStyle name="Normal 171 7 6 2 2" xfId="43952"/>
    <cellStyle name="Normal 171 7 6 3" xfId="32253"/>
    <cellStyle name="Normal 171 7 7" xfId="14709"/>
    <cellStyle name="Normal 171 7 7 2" xfId="38118"/>
    <cellStyle name="Normal 171 7 8" xfId="26423"/>
    <cellStyle name="Normal 171 8" xfId="3022"/>
    <cellStyle name="Normal 171 8 2" xfId="4287"/>
    <cellStyle name="Normal 171 8 2 2" xfId="10155"/>
    <cellStyle name="Normal 171 8 2 2 2" xfId="21884"/>
    <cellStyle name="Normal 171 8 2 2 2 2" xfId="45293"/>
    <cellStyle name="Normal 171 8 2 2 3" xfId="33594"/>
    <cellStyle name="Normal 171 8 2 3" xfId="16050"/>
    <cellStyle name="Normal 171 8 2 3 2" xfId="39459"/>
    <cellStyle name="Normal 171 8 2 4" xfId="27764"/>
    <cellStyle name="Normal 171 8 3" xfId="5504"/>
    <cellStyle name="Normal 171 8 3 2" xfId="11372"/>
    <cellStyle name="Normal 171 8 3 2 2" xfId="23101"/>
    <cellStyle name="Normal 171 8 3 2 2 2" xfId="46510"/>
    <cellStyle name="Normal 171 8 3 2 3" xfId="34811"/>
    <cellStyle name="Normal 171 8 3 3" xfId="17267"/>
    <cellStyle name="Normal 171 8 3 3 2" xfId="40676"/>
    <cellStyle name="Normal 171 8 3 4" xfId="28981"/>
    <cellStyle name="Normal 171 8 4" xfId="6668"/>
    <cellStyle name="Normal 171 8 4 2" xfId="12536"/>
    <cellStyle name="Normal 171 8 4 2 2" xfId="24265"/>
    <cellStyle name="Normal 171 8 4 2 2 2" xfId="47674"/>
    <cellStyle name="Normal 171 8 4 2 3" xfId="35975"/>
    <cellStyle name="Normal 171 8 4 3" xfId="18431"/>
    <cellStyle name="Normal 171 8 4 3 2" xfId="41840"/>
    <cellStyle name="Normal 171 8 4 4" xfId="30145"/>
    <cellStyle name="Normal 171 8 5" xfId="7794"/>
    <cellStyle name="Normal 171 8 5 2" xfId="13656"/>
    <cellStyle name="Normal 171 8 5 2 2" xfId="25385"/>
    <cellStyle name="Normal 171 8 5 2 2 2" xfId="48794"/>
    <cellStyle name="Normal 171 8 5 2 3" xfId="37095"/>
    <cellStyle name="Normal 171 8 5 3" xfId="19551"/>
    <cellStyle name="Normal 171 8 5 3 2" xfId="42960"/>
    <cellStyle name="Normal 171 8 5 4" xfId="31265"/>
    <cellStyle name="Normal 171 8 6" xfId="8878"/>
    <cellStyle name="Normal 171 8 6 2" xfId="20639"/>
    <cellStyle name="Normal 171 8 6 2 2" xfId="44048"/>
    <cellStyle name="Normal 171 8 6 3" xfId="32349"/>
    <cellStyle name="Normal 171 8 7" xfId="14805"/>
    <cellStyle name="Normal 171 8 7 2" xfId="38214"/>
    <cellStyle name="Normal 171 8 8" xfId="26519"/>
    <cellStyle name="Normal 171 9" xfId="3135"/>
    <cellStyle name="Normal 171 9 2" xfId="4400"/>
    <cellStyle name="Normal 171 9 2 2" xfId="10268"/>
    <cellStyle name="Normal 171 9 2 2 2" xfId="21997"/>
    <cellStyle name="Normal 171 9 2 2 2 2" xfId="45406"/>
    <cellStyle name="Normal 171 9 2 2 3" xfId="33707"/>
    <cellStyle name="Normal 171 9 2 3" xfId="16163"/>
    <cellStyle name="Normal 171 9 2 3 2" xfId="39572"/>
    <cellStyle name="Normal 171 9 2 4" xfId="27877"/>
    <cellStyle name="Normal 171 9 3" xfId="5617"/>
    <cellStyle name="Normal 171 9 3 2" xfId="11485"/>
    <cellStyle name="Normal 171 9 3 2 2" xfId="23214"/>
    <cellStyle name="Normal 171 9 3 2 2 2" xfId="46623"/>
    <cellStyle name="Normal 171 9 3 2 3" xfId="34924"/>
    <cellStyle name="Normal 171 9 3 3" xfId="17380"/>
    <cellStyle name="Normal 171 9 3 3 2" xfId="40789"/>
    <cellStyle name="Normal 171 9 3 4" xfId="29094"/>
    <cellStyle name="Normal 171 9 4" xfId="6781"/>
    <cellStyle name="Normal 171 9 4 2" xfId="12649"/>
    <cellStyle name="Normal 171 9 4 2 2" xfId="24378"/>
    <cellStyle name="Normal 171 9 4 2 2 2" xfId="47787"/>
    <cellStyle name="Normal 171 9 4 2 3" xfId="36088"/>
    <cellStyle name="Normal 171 9 4 3" xfId="18544"/>
    <cellStyle name="Normal 171 9 4 3 2" xfId="41953"/>
    <cellStyle name="Normal 171 9 4 4" xfId="30258"/>
    <cellStyle name="Normal 171 9 5" xfId="7907"/>
    <cellStyle name="Normal 171 9 5 2" xfId="13769"/>
    <cellStyle name="Normal 171 9 5 2 2" xfId="25498"/>
    <cellStyle name="Normal 171 9 5 2 2 2" xfId="48907"/>
    <cellStyle name="Normal 171 9 5 2 3" xfId="37208"/>
    <cellStyle name="Normal 171 9 5 3" xfId="19664"/>
    <cellStyle name="Normal 171 9 5 3 2" xfId="43073"/>
    <cellStyle name="Normal 171 9 5 4" xfId="31378"/>
    <cellStyle name="Normal 171 9 6" xfId="8991"/>
    <cellStyle name="Normal 171 9 6 2" xfId="20752"/>
    <cellStyle name="Normal 171 9 6 2 2" xfId="44161"/>
    <cellStyle name="Normal 171 9 6 3" xfId="32462"/>
    <cellStyle name="Normal 171 9 7" xfId="14918"/>
    <cellStyle name="Normal 171 9 7 2" xfId="38327"/>
    <cellStyle name="Normal 171 9 8" xfId="26632"/>
    <cellStyle name="Normal 172" xfId="1409"/>
    <cellStyle name="Normal 172 10" xfId="3233"/>
    <cellStyle name="Normal 172 10 2" xfId="4498"/>
    <cellStyle name="Normal 172 10 2 2" xfId="10366"/>
    <cellStyle name="Normal 172 10 2 2 2" xfId="22095"/>
    <cellStyle name="Normal 172 10 2 2 2 2" xfId="45504"/>
    <cellStyle name="Normal 172 10 2 2 3" xfId="33805"/>
    <cellStyle name="Normal 172 10 2 3" xfId="16261"/>
    <cellStyle name="Normal 172 10 2 3 2" xfId="39670"/>
    <cellStyle name="Normal 172 10 2 4" xfId="27975"/>
    <cellStyle name="Normal 172 10 3" xfId="5715"/>
    <cellStyle name="Normal 172 10 3 2" xfId="11583"/>
    <cellStyle name="Normal 172 10 3 2 2" xfId="23312"/>
    <cellStyle name="Normal 172 10 3 2 2 2" xfId="46721"/>
    <cellStyle name="Normal 172 10 3 2 3" xfId="35022"/>
    <cellStyle name="Normal 172 10 3 3" xfId="17478"/>
    <cellStyle name="Normal 172 10 3 3 2" xfId="40887"/>
    <cellStyle name="Normal 172 10 3 4" xfId="29192"/>
    <cellStyle name="Normal 172 10 4" xfId="6879"/>
    <cellStyle name="Normal 172 10 4 2" xfId="12747"/>
    <cellStyle name="Normal 172 10 4 2 2" xfId="24476"/>
    <cellStyle name="Normal 172 10 4 2 2 2" xfId="47885"/>
    <cellStyle name="Normal 172 10 4 2 3" xfId="36186"/>
    <cellStyle name="Normal 172 10 4 3" xfId="18642"/>
    <cellStyle name="Normal 172 10 4 3 2" xfId="42051"/>
    <cellStyle name="Normal 172 10 4 4" xfId="30356"/>
    <cellStyle name="Normal 172 10 5" xfId="8005"/>
    <cellStyle name="Normal 172 10 5 2" xfId="13867"/>
    <cellStyle name="Normal 172 10 5 2 2" xfId="25596"/>
    <cellStyle name="Normal 172 10 5 2 2 2" xfId="49005"/>
    <cellStyle name="Normal 172 10 5 2 3" xfId="37306"/>
    <cellStyle name="Normal 172 10 5 3" xfId="19762"/>
    <cellStyle name="Normal 172 10 5 3 2" xfId="43171"/>
    <cellStyle name="Normal 172 10 5 4" xfId="31476"/>
    <cellStyle name="Normal 172 10 6" xfId="9089"/>
    <cellStyle name="Normal 172 10 6 2" xfId="20850"/>
    <cellStyle name="Normal 172 10 6 2 2" xfId="44259"/>
    <cellStyle name="Normal 172 10 6 3" xfId="32560"/>
    <cellStyle name="Normal 172 10 7" xfId="15016"/>
    <cellStyle name="Normal 172 10 7 2" xfId="38425"/>
    <cellStyle name="Normal 172 10 8" xfId="26730"/>
    <cellStyle name="Normal 172 11" xfId="3409"/>
    <cellStyle name="Normal 172 11 2" xfId="9292"/>
    <cellStyle name="Normal 172 11 2 2" xfId="21023"/>
    <cellStyle name="Normal 172 11 2 2 2" xfId="44432"/>
    <cellStyle name="Normal 172 11 2 3" xfId="32733"/>
    <cellStyle name="Normal 172 11 3" xfId="15189"/>
    <cellStyle name="Normal 172 11 3 2" xfId="38598"/>
    <cellStyle name="Normal 172 11 4" xfId="26903"/>
    <cellStyle name="Normal 172 12" xfId="4701"/>
    <cellStyle name="Normal 172 12 2" xfId="10569"/>
    <cellStyle name="Normal 172 12 2 2" xfId="22298"/>
    <cellStyle name="Normal 172 12 2 2 2" xfId="45707"/>
    <cellStyle name="Normal 172 12 2 3" xfId="34008"/>
    <cellStyle name="Normal 172 12 3" xfId="16464"/>
    <cellStyle name="Normal 172 12 3 2" xfId="39873"/>
    <cellStyle name="Normal 172 12 4" xfId="28178"/>
    <cellStyle name="Normal 172 13" xfId="5858"/>
    <cellStyle name="Normal 172 13 2" xfId="11726"/>
    <cellStyle name="Normal 172 13 2 2" xfId="23455"/>
    <cellStyle name="Normal 172 13 2 2 2" xfId="46864"/>
    <cellStyle name="Normal 172 13 2 3" xfId="35165"/>
    <cellStyle name="Normal 172 13 3" xfId="17621"/>
    <cellStyle name="Normal 172 13 3 2" xfId="41030"/>
    <cellStyle name="Normal 172 13 4" xfId="29335"/>
    <cellStyle name="Normal 172 14" xfId="7008"/>
    <cellStyle name="Normal 172 14 2" xfId="12870"/>
    <cellStyle name="Normal 172 14 2 2" xfId="24599"/>
    <cellStyle name="Normal 172 14 2 2 2" xfId="48008"/>
    <cellStyle name="Normal 172 14 2 3" xfId="36309"/>
    <cellStyle name="Normal 172 14 3" xfId="18765"/>
    <cellStyle name="Normal 172 14 3 2" xfId="42174"/>
    <cellStyle name="Normal 172 14 4" xfId="30479"/>
    <cellStyle name="Normal 172 15" xfId="8095"/>
    <cellStyle name="Normal 172 15 2" xfId="19856"/>
    <cellStyle name="Normal 172 15 2 2" xfId="43265"/>
    <cellStyle name="Normal 172 15 3" xfId="31566"/>
    <cellStyle name="Normal 172 16" xfId="14025"/>
    <cellStyle name="Normal 172 16 2" xfId="37434"/>
    <cellStyle name="Normal 172 17" xfId="25739"/>
    <cellStyle name="Normal 172 2" xfId="2331"/>
    <cellStyle name="Normal 172 2 2" xfId="3608"/>
    <cellStyle name="Normal 172 2 2 2" xfId="9476"/>
    <cellStyle name="Normal 172 2 2 2 2" xfId="21205"/>
    <cellStyle name="Normal 172 2 2 2 2 2" xfId="44614"/>
    <cellStyle name="Normal 172 2 2 2 3" xfId="32915"/>
    <cellStyle name="Normal 172 2 2 3" xfId="15371"/>
    <cellStyle name="Normal 172 2 2 3 2" xfId="38780"/>
    <cellStyle name="Normal 172 2 2 4" xfId="27085"/>
    <cellStyle name="Normal 172 2 3" xfId="4827"/>
    <cellStyle name="Normal 172 2 3 2" xfId="10695"/>
    <cellStyle name="Normal 172 2 3 2 2" xfId="22424"/>
    <cellStyle name="Normal 172 2 3 2 2 2" xfId="45833"/>
    <cellStyle name="Normal 172 2 3 2 3" xfId="34134"/>
    <cellStyle name="Normal 172 2 3 3" xfId="16590"/>
    <cellStyle name="Normal 172 2 3 3 2" xfId="39999"/>
    <cellStyle name="Normal 172 2 3 4" xfId="28304"/>
    <cellStyle name="Normal 172 2 4" xfId="5990"/>
    <cellStyle name="Normal 172 2 4 2" xfId="11858"/>
    <cellStyle name="Normal 172 2 4 2 2" xfId="23587"/>
    <cellStyle name="Normal 172 2 4 2 2 2" xfId="46996"/>
    <cellStyle name="Normal 172 2 4 2 3" xfId="35297"/>
    <cellStyle name="Normal 172 2 4 3" xfId="17753"/>
    <cellStyle name="Normal 172 2 4 3 2" xfId="41162"/>
    <cellStyle name="Normal 172 2 4 4" xfId="29467"/>
    <cellStyle name="Normal 172 2 5" xfId="7117"/>
    <cellStyle name="Normal 172 2 5 2" xfId="12979"/>
    <cellStyle name="Normal 172 2 5 2 2" xfId="24708"/>
    <cellStyle name="Normal 172 2 5 2 2 2" xfId="48117"/>
    <cellStyle name="Normal 172 2 5 2 3" xfId="36418"/>
    <cellStyle name="Normal 172 2 5 3" xfId="18874"/>
    <cellStyle name="Normal 172 2 5 3 2" xfId="42283"/>
    <cellStyle name="Normal 172 2 5 4" xfId="30588"/>
    <cellStyle name="Normal 172 2 6" xfId="8201"/>
    <cellStyle name="Normal 172 2 6 2" xfId="19962"/>
    <cellStyle name="Normal 172 2 6 2 2" xfId="43371"/>
    <cellStyle name="Normal 172 2 6 3" xfId="31672"/>
    <cellStyle name="Normal 172 2 7" xfId="14128"/>
    <cellStyle name="Normal 172 2 7 2" xfId="37537"/>
    <cellStyle name="Normal 172 2 8" xfId="25842"/>
    <cellStyle name="Normal 172 3" xfId="2413"/>
    <cellStyle name="Normal 172 3 2" xfId="3682"/>
    <cellStyle name="Normal 172 3 2 2" xfId="9550"/>
    <cellStyle name="Normal 172 3 2 2 2" xfId="21279"/>
    <cellStyle name="Normal 172 3 2 2 2 2" xfId="44688"/>
    <cellStyle name="Normal 172 3 2 2 3" xfId="32989"/>
    <cellStyle name="Normal 172 3 2 3" xfId="15445"/>
    <cellStyle name="Normal 172 3 2 3 2" xfId="38854"/>
    <cellStyle name="Normal 172 3 2 4" xfId="27159"/>
    <cellStyle name="Normal 172 3 3" xfId="4901"/>
    <cellStyle name="Normal 172 3 3 2" xfId="10769"/>
    <cellStyle name="Normal 172 3 3 2 2" xfId="22498"/>
    <cellStyle name="Normal 172 3 3 2 2 2" xfId="45907"/>
    <cellStyle name="Normal 172 3 3 2 3" xfId="34208"/>
    <cellStyle name="Normal 172 3 3 3" xfId="16664"/>
    <cellStyle name="Normal 172 3 3 3 2" xfId="40073"/>
    <cellStyle name="Normal 172 3 3 4" xfId="28378"/>
    <cellStyle name="Normal 172 3 4" xfId="6065"/>
    <cellStyle name="Normal 172 3 4 2" xfId="11933"/>
    <cellStyle name="Normal 172 3 4 2 2" xfId="23662"/>
    <cellStyle name="Normal 172 3 4 2 2 2" xfId="47071"/>
    <cellStyle name="Normal 172 3 4 2 3" xfId="35372"/>
    <cellStyle name="Normal 172 3 4 3" xfId="17828"/>
    <cellStyle name="Normal 172 3 4 3 2" xfId="41237"/>
    <cellStyle name="Normal 172 3 4 4" xfId="29542"/>
    <cellStyle name="Normal 172 3 5" xfId="7191"/>
    <cellStyle name="Normal 172 3 5 2" xfId="13053"/>
    <cellStyle name="Normal 172 3 5 2 2" xfId="24782"/>
    <cellStyle name="Normal 172 3 5 2 2 2" xfId="48191"/>
    <cellStyle name="Normal 172 3 5 2 3" xfId="36492"/>
    <cellStyle name="Normal 172 3 5 3" xfId="18948"/>
    <cellStyle name="Normal 172 3 5 3 2" xfId="42357"/>
    <cellStyle name="Normal 172 3 5 4" xfId="30662"/>
    <cellStyle name="Normal 172 3 6" xfId="8275"/>
    <cellStyle name="Normal 172 3 6 2" xfId="20036"/>
    <cellStyle name="Normal 172 3 6 2 2" xfId="43445"/>
    <cellStyle name="Normal 172 3 6 3" xfId="31746"/>
    <cellStyle name="Normal 172 3 7" xfId="14202"/>
    <cellStyle name="Normal 172 3 7 2" xfId="37611"/>
    <cellStyle name="Normal 172 3 8" xfId="25916"/>
    <cellStyle name="Normal 172 4" xfId="2572"/>
    <cellStyle name="Normal 172 4 2" xfId="3841"/>
    <cellStyle name="Normal 172 4 2 2" xfId="9709"/>
    <cellStyle name="Normal 172 4 2 2 2" xfId="21438"/>
    <cellStyle name="Normal 172 4 2 2 2 2" xfId="44847"/>
    <cellStyle name="Normal 172 4 2 2 3" xfId="33148"/>
    <cellStyle name="Normal 172 4 2 3" xfId="15604"/>
    <cellStyle name="Normal 172 4 2 3 2" xfId="39013"/>
    <cellStyle name="Normal 172 4 2 4" xfId="27318"/>
    <cellStyle name="Normal 172 4 3" xfId="5060"/>
    <cellStyle name="Normal 172 4 3 2" xfId="10928"/>
    <cellStyle name="Normal 172 4 3 2 2" xfId="22657"/>
    <cellStyle name="Normal 172 4 3 2 2 2" xfId="46066"/>
    <cellStyle name="Normal 172 4 3 2 3" xfId="34367"/>
    <cellStyle name="Normal 172 4 3 3" xfId="16823"/>
    <cellStyle name="Normal 172 4 3 3 2" xfId="40232"/>
    <cellStyle name="Normal 172 4 3 4" xfId="28537"/>
    <cellStyle name="Normal 172 4 4" xfId="6224"/>
    <cellStyle name="Normal 172 4 4 2" xfId="12092"/>
    <cellStyle name="Normal 172 4 4 2 2" xfId="23821"/>
    <cellStyle name="Normal 172 4 4 2 2 2" xfId="47230"/>
    <cellStyle name="Normal 172 4 4 2 3" xfId="35531"/>
    <cellStyle name="Normal 172 4 4 3" xfId="17987"/>
    <cellStyle name="Normal 172 4 4 3 2" xfId="41396"/>
    <cellStyle name="Normal 172 4 4 4" xfId="29701"/>
    <cellStyle name="Normal 172 4 5" xfId="7350"/>
    <cellStyle name="Normal 172 4 5 2" xfId="13212"/>
    <cellStyle name="Normal 172 4 5 2 2" xfId="24941"/>
    <cellStyle name="Normal 172 4 5 2 2 2" xfId="48350"/>
    <cellStyle name="Normal 172 4 5 2 3" xfId="36651"/>
    <cellStyle name="Normal 172 4 5 3" xfId="19107"/>
    <cellStyle name="Normal 172 4 5 3 2" xfId="42516"/>
    <cellStyle name="Normal 172 4 5 4" xfId="30821"/>
    <cellStyle name="Normal 172 4 6" xfId="8434"/>
    <cellStyle name="Normal 172 4 6 2" xfId="20195"/>
    <cellStyle name="Normal 172 4 6 2 2" xfId="43604"/>
    <cellStyle name="Normal 172 4 6 3" xfId="31905"/>
    <cellStyle name="Normal 172 4 7" xfId="14361"/>
    <cellStyle name="Normal 172 4 7 2" xfId="37770"/>
    <cellStyle name="Normal 172 4 8" xfId="26075"/>
    <cellStyle name="Normal 172 5" xfId="2741"/>
    <cellStyle name="Normal 172 5 2" xfId="4010"/>
    <cellStyle name="Normal 172 5 2 2" xfId="9878"/>
    <cellStyle name="Normal 172 5 2 2 2" xfId="21607"/>
    <cellStyle name="Normal 172 5 2 2 2 2" xfId="45016"/>
    <cellStyle name="Normal 172 5 2 2 3" xfId="33317"/>
    <cellStyle name="Normal 172 5 2 3" xfId="15773"/>
    <cellStyle name="Normal 172 5 2 3 2" xfId="39182"/>
    <cellStyle name="Normal 172 5 2 4" xfId="27487"/>
    <cellStyle name="Normal 172 5 3" xfId="5229"/>
    <cellStyle name="Normal 172 5 3 2" xfId="11097"/>
    <cellStyle name="Normal 172 5 3 2 2" xfId="22826"/>
    <cellStyle name="Normal 172 5 3 2 2 2" xfId="46235"/>
    <cellStyle name="Normal 172 5 3 2 3" xfId="34536"/>
    <cellStyle name="Normal 172 5 3 3" xfId="16992"/>
    <cellStyle name="Normal 172 5 3 3 2" xfId="40401"/>
    <cellStyle name="Normal 172 5 3 4" xfId="28706"/>
    <cellStyle name="Normal 172 5 4" xfId="6393"/>
    <cellStyle name="Normal 172 5 4 2" xfId="12261"/>
    <cellStyle name="Normal 172 5 4 2 2" xfId="23990"/>
    <cellStyle name="Normal 172 5 4 2 2 2" xfId="47399"/>
    <cellStyle name="Normal 172 5 4 2 3" xfId="35700"/>
    <cellStyle name="Normal 172 5 4 3" xfId="18156"/>
    <cellStyle name="Normal 172 5 4 3 2" xfId="41565"/>
    <cellStyle name="Normal 172 5 4 4" xfId="29870"/>
    <cellStyle name="Normal 172 5 5" xfId="7519"/>
    <cellStyle name="Normal 172 5 5 2" xfId="13381"/>
    <cellStyle name="Normal 172 5 5 2 2" xfId="25110"/>
    <cellStyle name="Normal 172 5 5 2 2 2" xfId="48519"/>
    <cellStyle name="Normal 172 5 5 2 3" xfId="36820"/>
    <cellStyle name="Normal 172 5 5 3" xfId="19276"/>
    <cellStyle name="Normal 172 5 5 3 2" xfId="42685"/>
    <cellStyle name="Normal 172 5 5 4" xfId="30990"/>
    <cellStyle name="Normal 172 5 6" xfId="8603"/>
    <cellStyle name="Normal 172 5 6 2" xfId="20364"/>
    <cellStyle name="Normal 172 5 6 2 2" xfId="43773"/>
    <cellStyle name="Normal 172 5 6 3" xfId="32074"/>
    <cellStyle name="Normal 172 5 7" xfId="14530"/>
    <cellStyle name="Normal 172 5 7 2" xfId="37939"/>
    <cellStyle name="Normal 172 5 8" xfId="26244"/>
    <cellStyle name="Normal 172 6" xfId="2831"/>
    <cellStyle name="Normal 172 6 2" xfId="4100"/>
    <cellStyle name="Normal 172 6 2 2" xfId="9968"/>
    <cellStyle name="Normal 172 6 2 2 2" xfId="21697"/>
    <cellStyle name="Normal 172 6 2 2 2 2" xfId="45106"/>
    <cellStyle name="Normal 172 6 2 2 3" xfId="33407"/>
    <cellStyle name="Normal 172 6 2 3" xfId="15863"/>
    <cellStyle name="Normal 172 6 2 3 2" xfId="39272"/>
    <cellStyle name="Normal 172 6 2 4" xfId="27577"/>
    <cellStyle name="Normal 172 6 3" xfId="5319"/>
    <cellStyle name="Normal 172 6 3 2" xfId="11187"/>
    <cellStyle name="Normal 172 6 3 2 2" xfId="22916"/>
    <cellStyle name="Normal 172 6 3 2 2 2" xfId="46325"/>
    <cellStyle name="Normal 172 6 3 2 3" xfId="34626"/>
    <cellStyle name="Normal 172 6 3 3" xfId="17082"/>
    <cellStyle name="Normal 172 6 3 3 2" xfId="40491"/>
    <cellStyle name="Normal 172 6 3 4" xfId="28796"/>
    <cellStyle name="Normal 172 6 4" xfId="6483"/>
    <cellStyle name="Normal 172 6 4 2" xfId="12351"/>
    <cellStyle name="Normal 172 6 4 2 2" xfId="24080"/>
    <cellStyle name="Normal 172 6 4 2 2 2" xfId="47489"/>
    <cellStyle name="Normal 172 6 4 2 3" xfId="35790"/>
    <cellStyle name="Normal 172 6 4 3" xfId="18246"/>
    <cellStyle name="Normal 172 6 4 3 2" xfId="41655"/>
    <cellStyle name="Normal 172 6 4 4" xfId="29960"/>
    <cellStyle name="Normal 172 6 5" xfId="7609"/>
    <cellStyle name="Normal 172 6 5 2" xfId="13471"/>
    <cellStyle name="Normal 172 6 5 2 2" xfId="25200"/>
    <cellStyle name="Normal 172 6 5 2 2 2" xfId="48609"/>
    <cellStyle name="Normal 172 6 5 2 3" xfId="36910"/>
    <cellStyle name="Normal 172 6 5 3" xfId="19366"/>
    <cellStyle name="Normal 172 6 5 3 2" xfId="42775"/>
    <cellStyle name="Normal 172 6 5 4" xfId="31080"/>
    <cellStyle name="Normal 172 6 6" xfId="8693"/>
    <cellStyle name="Normal 172 6 6 2" xfId="20454"/>
    <cellStyle name="Normal 172 6 6 2 2" xfId="43863"/>
    <cellStyle name="Normal 172 6 6 3" xfId="32164"/>
    <cellStyle name="Normal 172 6 7" xfId="14620"/>
    <cellStyle name="Normal 172 6 7 2" xfId="38029"/>
    <cellStyle name="Normal 172 6 8" xfId="26334"/>
    <cellStyle name="Normal 172 7" xfId="2922"/>
    <cellStyle name="Normal 172 7 2" xfId="4190"/>
    <cellStyle name="Normal 172 7 2 2" xfId="10058"/>
    <cellStyle name="Normal 172 7 2 2 2" xfId="21787"/>
    <cellStyle name="Normal 172 7 2 2 2 2" xfId="45196"/>
    <cellStyle name="Normal 172 7 2 2 3" xfId="33497"/>
    <cellStyle name="Normal 172 7 2 3" xfId="15953"/>
    <cellStyle name="Normal 172 7 2 3 2" xfId="39362"/>
    <cellStyle name="Normal 172 7 2 4" xfId="27667"/>
    <cellStyle name="Normal 172 7 3" xfId="5409"/>
    <cellStyle name="Normal 172 7 3 2" xfId="11277"/>
    <cellStyle name="Normal 172 7 3 2 2" xfId="23006"/>
    <cellStyle name="Normal 172 7 3 2 2 2" xfId="46415"/>
    <cellStyle name="Normal 172 7 3 2 3" xfId="34716"/>
    <cellStyle name="Normal 172 7 3 3" xfId="17172"/>
    <cellStyle name="Normal 172 7 3 3 2" xfId="40581"/>
    <cellStyle name="Normal 172 7 3 4" xfId="28886"/>
    <cellStyle name="Normal 172 7 4" xfId="6573"/>
    <cellStyle name="Normal 172 7 4 2" xfId="12441"/>
    <cellStyle name="Normal 172 7 4 2 2" xfId="24170"/>
    <cellStyle name="Normal 172 7 4 2 2 2" xfId="47579"/>
    <cellStyle name="Normal 172 7 4 2 3" xfId="35880"/>
    <cellStyle name="Normal 172 7 4 3" xfId="18336"/>
    <cellStyle name="Normal 172 7 4 3 2" xfId="41745"/>
    <cellStyle name="Normal 172 7 4 4" xfId="30050"/>
    <cellStyle name="Normal 172 7 5" xfId="7699"/>
    <cellStyle name="Normal 172 7 5 2" xfId="13561"/>
    <cellStyle name="Normal 172 7 5 2 2" xfId="25290"/>
    <cellStyle name="Normal 172 7 5 2 2 2" xfId="48699"/>
    <cellStyle name="Normal 172 7 5 2 3" xfId="37000"/>
    <cellStyle name="Normal 172 7 5 3" xfId="19456"/>
    <cellStyle name="Normal 172 7 5 3 2" xfId="42865"/>
    <cellStyle name="Normal 172 7 5 4" xfId="31170"/>
    <cellStyle name="Normal 172 7 6" xfId="8783"/>
    <cellStyle name="Normal 172 7 6 2" xfId="20544"/>
    <cellStyle name="Normal 172 7 6 2 2" xfId="43953"/>
    <cellStyle name="Normal 172 7 6 3" xfId="32254"/>
    <cellStyle name="Normal 172 7 7" xfId="14710"/>
    <cellStyle name="Normal 172 7 7 2" xfId="38119"/>
    <cellStyle name="Normal 172 7 8" xfId="26424"/>
    <cellStyle name="Normal 172 8" xfId="3023"/>
    <cellStyle name="Normal 172 8 2" xfId="4288"/>
    <cellStyle name="Normal 172 8 2 2" xfId="10156"/>
    <cellStyle name="Normal 172 8 2 2 2" xfId="21885"/>
    <cellStyle name="Normal 172 8 2 2 2 2" xfId="45294"/>
    <cellStyle name="Normal 172 8 2 2 3" xfId="33595"/>
    <cellStyle name="Normal 172 8 2 3" xfId="16051"/>
    <cellStyle name="Normal 172 8 2 3 2" xfId="39460"/>
    <cellStyle name="Normal 172 8 2 4" xfId="27765"/>
    <cellStyle name="Normal 172 8 3" xfId="5505"/>
    <cellStyle name="Normal 172 8 3 2" xfId="11373"/>
    <cellStyle name="Normal 172 8 3 2 2" xfId="23102"/>
    <cellStyle name="Normal 172 8 3 2 2 2" xfId="46511"/>
    <cellStyle name="Normal 172 8 3 2 3" xfId="34812"/>
    <cellStyle name="Normal 172 8 3 3" xfId="17268"/>
    <cellStyle name="Normal 172 8 3 3 2" xfId="40677"/>
    <cellStyle name="Normal 172 8 3 4" xfId="28982"/>
    <cellStyle name="Normal 172 8 4" xfId="6669"/>
    <cellStyle name="Normal 172 8 4 2" xfId="12537"/>
    <cellStyle name="Normal 172 8 4 2 2" xfId="24266"/>
    <cellStyle name="Normal 172 8 4 2 2 2" xfId="47675"/>
    <cellStyle name="Normal 172 8 4 2 3" xfId="35976"/>
    <cellStyle name="Normal 172 8 4 3" xfId="18432"/>
    <cellStyle name="Normal 172 8 4 3 2" xfId="41841"/>
    <cellStyle name="Normal 172 8 4 4" xfId="30146"/>
    <cellStyle name="Normal 172 8 5" xfId="7795"/>
    <cellStyle name="Normal 172 8 5 2" xfId="13657"/>
    <cellStyle name="Normal 172 8 5 2 2" xfId="25386"/>
    <cellStyle name="Normal 172 8 5 2 2 2" xfId="48795"/>
    <cellStyle name="Normal 172 8 5 2 3" xfId="37096"/>
    <cellStyle name="Normal 172 8 5 3" xfId="19552"/>
    <cellStyle name="Normal 172 8 5 3 2" xfId="42961"/>
    <cellStyle name="Normal 172 8 5 4" xfId="31266"/>
    <cellStyle name="Normal 172 8 6" xfId="8879"/>
    <cellStyle name="Normal 172 8 6 2" xfId="20640"/>
    <cellStyle name="Normal 172 8 6 2 2" xfId="44049"/>
    <cellStyle name="Normal 172 8 6 3" xfId="32350"/>
    <cellStyle name="Normal 172 8 7" xfId="14806"/>
    <cellStyle name="Normal 172 8 7 2" xfId="38215"/>
    <cellStyle name="Normal 172 8 8" xfId="26520"/>
    <cellStyle name="Normal 172 9" xfId="3136"/>
    <cellStyle name="Normal 172 9 2" xfId="4401"/>
    <cellStyle name="Normal 172 9 2 2" xfId="10269"/>
    <cellStyle name="Normal 172 9 2 2 2" xfId="21998"/>
    <cellStyle name="Normal 172 9 2 2 2 2" xfId="45407"/>
    <cellStyle name="Normal 172 9 2 2 3" xfId="33708"/>
    <cellStyle name="Normal 172 9 2 3" xfId="16164"/>
    <cellStyle name="Normal 172 9 2 3 2" xfId="39573"/>
    <cellStyle name="Normal 172 9 2 4" xfId="27878"/>
    <cellStyle name="Normal 172 9 3" xfId="5618"/>
    <cellStyle name="Normal 172 9 3 2" xfId="11486"/>
    <cellStyle name="Normal 172 9 3 2 2" xfId="23215"/>
    <cellStyle name="Normal 172 9 3 2 2 2" xfId="46624"/>
    <cellStyle name="Normal 172 9 3 2 3" xfId="34925"/>
    <cellStyle name="Normal 172 9 3 3" xfId="17381"/>
    <cellStyle name="Normal 172 9 3 3 2" xfId="40790"/>
    <cellStyle name="Normal 172 9 3 4" xfId="29095"/>
    <cellStyle name="Normal 172 9 4" xfId="6782"/>
    <cellStyle name="Normal 172 9 4 2" xfId="12650"/>
    <cellStyle name="Normal 172 9 4 2 2" xfId="24379"/>
    <cellStyle name="Normal 172 9 4 2 2 2" xfId="47788"/>
    <cellStyle name="Normal 172 9 4 2 3" xfId="36089"/>
    <cellStyle name="Normal 172 9 4 3" xfId="18545"/>
    <cellStyle name="Normal 172 9 4 3 2" xfId="41954"/>
    <cellStyle name="Normal 172 9 4 4" xfId="30259"/>
    <cellStyle name="Normal 172 9 5" xfId="7908"/>
    <cellStyle name="Normal 172 9 5 2" xfId="13770"/>
    <cellStyle name="Normal 172 9 5 2 2" xfId="25499"/>
    <cellStyle name="Normal 172 9 5 2 2 2" xfId="48908"/>
    <cellStyle name="Normal 172 9 5 2 3" xfId="37209"/>
    <cellStyle name="Normal 172 9 5 3" xfId="19665"/>
    <cellStyle name="Normal 172 9 5 3 2" xfId="43074"/>
    <cellStyle name="Normal 172 9 5 4" xfId="31379"/>
    <cellStyle name="Normal 172 9 6" xfId="8992"/>
    <cellStyle name="Normal 172 9 6 2" xfId="20753"/>
    <cellStyle name="Normal 172 9 6 2 2" xfId="44162"/>
    <cellStyle name="Normal 172 9 6 3" xfId="32463"/>
    <cellStyle name="Normal 172 9 7" xfId="14919"/>
    <cellStyle name="Normal 172 9 7 2" xfId="38328"/>
    <cellStyle name="Normal 172 9 8" xfId="26633"/>
    <cellStyle name="Normal 173" xfId="1410"/>
    <cellStyle name="Normal 173 10" xfId="3234"/>
    <cellStyle name="Normal 173 10 2" xfId="4499"/>
    <cellStyle name="Normal 173 10 2 2" xfId="10367"/>
    <cellStyle name="Normal 173 10 2 2 2" xfId="22096"/>
    <cellStyle name="Normal 173 10 2 2 2 2" xfId="45505"/>
    <cellStyle name="Normal 173 10 2 2 3" xfId="33806"/>
    <cellStyle name="Normal 173 10 2 3" xfId="16262"/>
    <cellStyle name="Normal 173 10 2 3 2" xfId="39671"/>
    <cellStyle name="Normal 173 10 2 4" xfId="27976"/>
    <cellStyle name="Normal 173 10 3" xfId="5716"/>
    <cellStyle name="Normal 173 10 3 2" xfId="11584"/>
    <cellStyle name="Normal 173 10 3 2 2" xfId="23313"/>
    <cellStyle name="Normal 173 10 3 2 2 2" xfId="46722"/>
    <cellStyle name="Normal 173 10 3 2 3" xfId="35023"/>
    <cellStyle name="Normal 173 10 3 3" xfId="17479"/>
    <cellStyle name="Normal 173 10 3 3 2" xfId="40888"/>
    <cellStyle name="Normal 173 10 3 4" xfId="29193"/>
    <cellStyle name="Normal 173 10 4" xfId="6880"/>
    <cellStyle name="Normal 173 10 4 2" xfId="12748"/>
    <cellStyle name="Normal 173 10 4 2 2" xfId="24477"/>
    <cellStyle name="Normal 173 10 4 2 2 2" xfId="47886"/>
    <cellStyle name="Normal 173 10 4 2 3" xfId="36187"/>
    <cellStyle name="Normal 173 10 4 3" xfId="18643"/>
    <cellStyle name="Normal 173 10 4 3 2" xfId="42052"/>
    <cellStyle name="Normal 173 10 4 4" xfId="30357"/>
    <cellStyle name="Normal 173 10 5" xfId="8006"/>
    <cellStyle name="Normal 173 10 5 2" xfId="13868"/>
    <cellStyle name="Normal 173 10 5 2 2" xfId="25597"/>
    <cellStyle name="Normal 173 10 5 2 2 2" xfId="49006"/>
    <cellStyle name="Normal 173 10 5 2 3" xfId="37307"/>
    <cellStyle name="Normal 173 10 5 3" xfId="19763"/>
    <cellStyle name="Normal 173 10 5 3 2" xfId="43172"/>
    <cellStyle name="Normal 173 10 5 4" xfId="31477"/>
    <cellStyle name="Normal 173 10 6" xfId="9090"/>
    <cellStyle name="Normal 173 10 6 2" xfId="20851"/>
    <cellStyle name="Normal 173 10 6 2 2" xfId="44260"/>
    <cellStyle name="Normal 173 10 6 3" xfId="32561"/>
    <cellStyle name="Normal 173 10 7" xfId="15017"/>
    <cellStyle name="Normal 173 10 7 2" xfId="38426"/>
    <cellStyle name="Normal 173 10 8" xfId="26731"/>
    <cellStyle name="Normal 173 11" xfId="3410"/>
    <cellStyle name="Normal 173 11 2" xfId="9293"/>
    <cellStyle name="Normal 173 11 2 2" xfId="21024"/>
    <cellStyle name="Normal 173 11 2 2 2" xfId="44433"/>
    <cellStyle name="Normal 173 11 2 3" xfId="32734"/>
    <cellStyle name="Normal 173 11 3" xfId="15190"/>
    <cellStyle name="Normal 173 11 3 2" xfId="38599"/>
    <cellStyle name="Normal 173 11 4" xfId="26904"/>
    <cellStyle name="Normal 173 12" xfId="4702"/>
    <cellStyle name="Normal 173 12 2" xfId="10570"/>
    <cellStyle name="Normal 173 12 2 2" xfId="22299"/>
    <cellStyle name="Normal 173 12 2 2 2" xfId="45708"/>
    <cellStyle name="Normal 173 12 2 3" xfId="34009"/>
    <cellStyle name="Normal 173 12 3" xfId="16465"/>
    <cellStyle name="Normal 173 12 3 2" xfId="39874"/>
    <cellStyle name="Normal 173 12 4" xfId="28179"/>
    <cellStyle name="Normal 173 13" xfId="5859"/>
    <cellStyle name="Normal 173 13 2" xfId="11727"/>
    <cellStyle name="Normal 173 13 2 2" xfId="23456"/>
    <cellStyle name="Normal 173 13 2 2 2" xfId="46865"/>
    <cellStyle name="Normal 173 13 2 3" xfId="35166"/>
    <cellStyle name="Normal 173 13 3" xfId="17622"/>
    <cellStyle name="Normal 173 13 3 2" xfId="41031"/>
    <cellStyle name="Normal 173 13 4" xfId="29336"/>
    <cellStyle name="Normal 173 14" xfId="7009"/>
    <cellStyle name="Normal 173 14 2" xfId="12871"/>
    <cellStyle name="Normal 173 14 2 2" xfId="24600"/>
    <cellStyle name="Normal 173 14 2 2 2" xfId="48009"/>
    <cellStyle name="Normal 173 14 2 3" xfId="36310"/>
    <cellStyle name="Normal 173 14 3" xfId="18766"/>
    <cellStyle name="Normal 173 14 3 2" xfId="42175"/>
    <cellStyle name="Normal 173 14 4" xfId="30480"/>
    <cellStyle name="Normal 173 15" xfId="8096"/>
    <cellStyle name="Normal 173 15 2" xfId="19857"/>
    <cellStyle name="Normal 173 15 2 2" xfId="43266"/>
    <cellStyle name="Normal 173 15 3" xfId="31567"/>
    <cellStyle name="Normal 173 16" xfId="14026"/>
    <cellStyle name="Normal 173 16 2" xfId="37435"/>
    <cellStyle name="Normal 173 17" xfId="25740"/>
    <cellStyle name="Normal 173 2" xfId="2332"/>
    <cellStyle name="Normal 173 2 2" xfId="3609"/>
    <cellStyle name="Normal 173 2 2 2" xfId="9477"/>
    <cellStyle name="Normal 173 2 2 2 2" xfId="21206"/>
    <cellStyle name="Normal 173 2 2 2 2 2" xfId="44615"/>
    <cellStyle name="Normal 173 2 2 2 3" xfId="32916"/>
    <cellStyle name="Normal 173 2 2 3" xfId="15372"/>
    <cellStyle name="Normal 173 2 2 3 2" xfId="38781"/>
    <cellStyle name="Normal 173 2 2 4" xfId="27086"/>
    <cellStyle name="Normal 173 2 3" xfId="4828"/>
    <cellStyle name="Normal 173 2 3 2" xfId="10696"/>
    <cellStyle name="Normal 173 2 3 2 2" xfId="22425"/>
    <cellStyle name="Normal 173 2 3 2 2 2" xfId="45834"/>
    <cellStyle name="Normal 173 2 3 2 3" xfId="34135"/>
    <cellStyle name="Normal 173 2 3 3" xfId="16591"/>
    <cellStyle name="Normal 173 2 3 3 2" xfId="40000"/>
    <cellStyle name="Normal 173 2 3 4" xfId="28305"/>
    <cellStyle name="Normal 173 2 4" xfId="5991"/>
    <cellStyle name="Normal 173 2 4 2" xfId="11859"/>
    <cellStyle name="Normal 173 2 4 2 2" xfId="23588"/>
    <cellStyle name="Normal 173 2 4 2 2 2" xfId="46997"/>
    <cellStyle name="Normal 173 2 4 2 3" xfId="35298"/>
    <cellStyle name="Normal 173 2 4 3" xfId="17754"/>
    <cellStyle name="Normal 173 2 4 3 2" xfId="41163"/>
    <cellStyle name="Normal 173 2 4 4" xfId="29468"/>
    <cellStyle name="Normal 173 2 5" xfId="7118"/>
    <cellStyle name="Normal 173 2 5 2" xfId="12980"/>
    <cellStyle name="Normal 173 2 5 2 2" xfId="24709"/>
    <cellStyle name="Normal 173 2 5 2 2 2" xfId="48118"/>
    <cellStyle name="Normal 173 2 5 2 3" xfId="36419"/>
    <cellStyle name="Normal 173 2 5 3" xfId="18875"/>
    <cellStyle name="Normal 173 2 5 3 2" xfId="42284"/>
    <cellStyle name="Normal 173 2 5 4" xfId="30589"/>
    <cellStyle name="Normal 173 2 6" xfId="8202"/>
    <cellStyle name="Normal 173 2 6 2" xfId="19963"/>
    <cellStyle name="Normal 173 2 6 2 2" xfId="43372"/>
    <cellStyle name="Normal 173 2 6 3" xfId="31673"/>
    <cellStyle name="Normal 173 2 7" xfId="14129"/>
    <cellStyle name="Normal 173 2 7 2" xfId="37538"/>
    <cellStyle name="Normal 173 2 8" xfId="25843"/>
    <cellStyle name="Normal 173 3" xfId="2414"/>
    <cellStyle name="Normal 173 3 2" xfId="3683"/>
    <cellStyle name="Normal 173 3 2 2" xfId="9551"/>
    <cellStyle name="Normal 173 3 2 2 2" xfId="21280"/>
    <cellStyle name="Normal 173 3 2 2 2 2" xfId="44689"/>
    <cellStyle name="Normal 173 3 2 2 3" xfId="32990"/>
    <cellStyle name="Normal 173 3 2 3" xfId="15446"/>
    <cellStyle name="Normal 173 3 2 3 2" xfId="38855"/>
    <cellStyle name="Normal 173 3 2 4" xfId="27160"/>
    <cellStyle name="Normal 173 3 3" xfId="4902"/>
    <cellStyle name="Normal 173 3 3 2" xfId="10770"/>
    <cellStyle name="Normal 173 3 3 2 2" xfId="22499"/>
    <cellStyle name="Normal 173 3 3 2 2 2" xfId="45908"/>
    <cellStyle name="Normal 173 3 3 2 3" xfId="34209"/>
    <cellStyle name="Normal 173 3 3 3" xfId="16665"/>
    <cellStyle name="Normal 173 3 3 3 2" xfId="40074"/>
    <cellStyle name="Normal 173 3 3 4" xfId="28379"/>
    <cellStyle name="Normal 173 3 4" xfId="6066"/>
    <cellStyle name="Normal 173 3 4 2" xfId="11934"/>
    <cellStyle name="Normal 173 3 4 2 2" xfId="23663"/>
    <cellStyle name="Normal 173 3 4 2 2 2" xfId="47072"/>
    <cellStyle name="Normal 173 3 4 2 3" xfId="35373"/>
    <cellStyle name="Normal 173 3 4 3" xfId="17829"/>
    <cellStyle name="Normal 173 3 4 3 2" xfId="41238"/>
    <cellStyle name="Normal 173 3 4 4" xfId="29543"/>
    <cellStyle name="Normal 173 3 5" xfId="7192"/>
    <cellStyle name="Normal 173 3 5 2" xfId="13054"/>
    <cellStyle name="Normal 173 3 5 2 2" xfId="24783"/>
    <cellStyle name="Normal 173 3 5 2 2 2" xfId="48192"/>
    <cellStyle name="Normal 173 3 5 2 3" xfId="36493"/>
    <cellStyle name="Normal 173 3 5 3" xfId="18949"/>
    <cellStyle name="Normal 173 3 5 3 2" xfId="42358"/>
    <cellStyle name="Normal 173 3 5 4" xfId="30663"/>
    <cellStyle name="Normal 173 3 6" xfId="8276"/>
    <cellStyle name="Normal 173 3 6 2" xfId="20037"/>
    <cellStyle name="Normal 173 3 6 2 2" xfId="43446"/>
    <cellStyle name="Normal 173 3 6 3" xfId="31747"/>
    <cellStyle name="Normal 173 3 7" xfId="14203"/>
    <cellStyle name="Normal 173 3 7 2" xfId="37612"/>
    <cellStyle name="Normal 173 3 8" xfId="25917"/>
    <cellStyle name="Normal 173 4" xfId="2573"/>
    <cellStyle name="Normal 173 4 2" xfId="3842"/>
    <cellStyle name="Normal 173 4 2 2" xfId="9710"/>
    <cellStyle name="Normal 173 4 2 2 2" xfId="21439"/>
    <cellStyle name="Normal 173 4 2 2 2 2" xfId="44848"/>
    <cellStyle name="Normal 173 4 2 2 3" xfId="33149"/>
    <cellStyle name="Normal 173 4 2 3" xfId="15605"/>
    <cellStyle name="Normal 173 4 2 3 2" xfId="39014"/>
    <cellStyle name="Normal 173 4 2 4" xfId="27319"/>
    <cellStyle name="Normal 173 4 3" xfId="5061"/>
    <cellStyle name="Normal 173 4 3 2" xfId="10929"/>
    <cellStyle name="Normal 173 4 3 2 2" xfId="22658"/>
    <cellStyle name="Normal 173 4 3 2 2 2" xfId="46067"/>
    <cellStyle name="Normal 173 4 3 2 3" xfId="34368"/>
    <cellStyle name="Normal 173 4 3 3" xfId="16824"/>
    <cellStyle name="Normal 173 4 3 3 2" xfId="40233"/>
    <cellStyle name="Normal 173 4 3 4" xfId="28538"/>
    <cellStyle name="Normal 173 4 4" xfId="6225"/>
    <cellStyle name="Normal 173 4 4 2" xfId="12093"/>
    <cellStyle name="Normal 173 4 4 2 2" xfId="23822"/>
    <cellStyle name="Normal 173 4 4 2 2 2" xfId="47231"/>
    <cellStyle name="Normal 173 4 4 2 3" xfId="35532"/>
    <cellStyle name="Normal 173 4 4 3" xfId="17988"/>
    <cellStyle name="Normal 173 4 4 3 2" xfId="41397"/>
    <cellStyle name="Normal 173 4 4 4" xfId="29702"/>
    <cellStyle name="Normal 173 4 5" xfId="7351"/>
    <cellStyle name="Normal 173 4 5 2" xfId="13213"/>
    <cellStyle name="Normal 173 4 5 2 2" xfId="24942"/>
    <cellStyle name="Normal 173 4 5 2 2 2" xfId="48351"/>
    <cellStyle name="Normal 173 4 5 2 3" xfId="36652"/>
    <cellStyle name="Normal 173 4 5 3" xfId="19108"/>
    <cellStyle name="Normal 173 4 5 3 2" xfId="42517"/>
    <cellStyle name="Normal 173 4 5 4" xfId="30822"/>
    <cellStyle name="Normal 173 4 6" xfId="8435"/>
    <cellStyle name="Normal 173 4 6 2" xfId="20196"/>
    <cellStyle name="Normal 173 4 6 2 2" xfId="43605"/>
    <cellStyle name="Normal 173 4 6 3" xfId="31906"/>
    <cellStyle name="Normal 173 4 7" xfId="14362"/>
    <cellStyle name="Normal 173 4 7 2" xfId="37771"/>
    <cellStyle name="Normal 173 4 8" xfId="26076"/>
    <cellStyle name="Normal 173 5" xfId="2742"/>
    <cellStyle name="Normal 173 5 2" xfId="4011"/>
    <cellStyle name="Normal 173 5 2 2" xfId="9879"/>
    <cellStyle name="Normal 173 5 2 2 2" xfId="21608"/>
    <cellStyle name="Normal 173 5 2 2 2 2" xfId="45017"/>
    <cellStyle name="Normal 173 5 2 2 3" xfId="33318"/>
    <cellStyle name="Normal 173 5 2 3" xfId="15774"/>
    <cellStyle name="Normal 173 5 2 3 2" xfId="39183"/>
    <cellStyle name="Normal 173 5 2 4" xfId="27488"/>
    <cellStyle name="Normal 173 5 3" xfId="5230"/>
    <cellStyle name="Normal 173 5 3 2" xfId="11098"/>
    <cellStyle name="Normal 173 5 3 2 2" xfId="22827"/>
    <cellStyle name="Normal 173 5 3 2 2 2" xfId="46236"/>
    <cellStyle name="Normal 173 5 3 2 3" xfId="34537"/>
    <cellStyle name="Normal 173 5 3 3" xfId="16993"/>
    <cellStyle name="Normal 173 5 3 3 2" xfId="40402"/>
    <cellStyle name="Normal 173 5 3 4" xfId="28707"/>
    <cellStyle name="Normal 173 5 4" xfId="6394"/>
    <cellStyle name="Normal 173 5 4 2" xfId="12262"/>
    <cellStyle name="Normal 173 5 4 2 2" xfId="23991"/>
    <cellStyle name="Normal 173 5 4 2 2 2" xfId="47400"/>
    <cellStyle name="Normal 173 5 4 2 3" xfId="35701"/>
    <cellStyle name="Normal 173 5 4 3" xfId="18157"/>
    <cellStyle name="Normal 173 5 4 3 2" xfId="41566"/>
    <cellStyle name="Normal 173 5 4 4" xfId="29871"/>
    <cellStyle name="Normal 173 5 5" xfId="7520"/>
    <cellStyle name="Normal 173 5 5 2" xfId="13382"/>
    <cellStyle name="Normal 173 5 5 2 2" xfId="25111"/>
    <cellStyle name="Normal 173 5 5 2 2 2" xfId="48520"/>
    <cellStyle name="Normal 173 5 5 2 3" xfId="36821"/>
    <cellStyle name="Normal 173 5 5 3" xfId="19277"/>
    <cellStyle name="Normal 173 5 5 3 2" xfId="42686"/>
    <cellStyle name="Normal 173 5 5 4" xfId="30991"/>
    <cellStyle name="Normal 173 5 6" xfId="8604"/>
    <cellStyle name="Normal 173 5 6 2" xfId="20365"/>
    <cellStyle name="Normal 173 5 6 2 2" xfId="43774"/>
    <cellStyle name="Normal 173 5 6 3" xfId="32075"/>
    <cellStyle name="Normal 173 5 7" xfId="14531"/>
    <cellStyle name="Normal 173 5 7 2" xfId="37940"/>
    <cellStyle name="Normal 173 5 8" xfId="26245"/>
    <cellStyle name="Normal 173 6" xfId="2832"/>
    <cellStyle name="Normal 173 6 2" xfId="4101"/>
    <cellStyle name="Normal 173 6 2 2" xfId="9969"/>
    <cellStyle name="Normal 173 6 2 2 2" xfId="21698"/>
    <cellStyle name="Normal 173 6 2 2 2 2" xfId="45107"/>
    <cellStyle name="Normal 173 6 2 2 3" xfId="33408"/>
    <cellStyle name="Normal 173 6 2 3" xfId="15864"/>
    <cellStyle name="Normal 173 6 2 3 2" xfId="39273"/>
    <cellStyle name="Normal 173 6 2 4" xfId="27578"/>
    <cellStyle name="Normal 173 6 3" xfId="5320"/>
    <cellStyle name="Normal 173 6 3 2" xfId="11188"/>
    <cellStyle name="Normal 173 6 3 2 2" xfId="22917"/>
    <cellStyle name="Normal 173 6 3 2 2 2" xfId="46326"/>
    <cellStyle name="Normal 173 6 3 2 3" xfId="34627"/>
    <cellStyle name="Normal 173 6 3 3" xfId="17083"/>
    <cellStyle name="Normal 173 6 3 3 2" xfId="40492"/>
    <cellStyle name="Normal 173 6 3 4" xfId="28797"/>
    <cellStyle name="Normal 173 6 4" xfId="6484"/>
    <cellStyle name="Normal 173 6 4 2" xfId="12352"/>
    <cellStyle name="Normal 173 6 4 2 2" xfId="24081"/>
    <cellStyle name="Normal 173 6 4 2 2 2" xfId="47490"/>
    <cellStyle name="Normal 173 6 4 2 3" xfId="35791"/>
    <cellStyle name="Normal 173 6 4 3" xfId="18247"/>
    <cellStyle name="Normal 173 6 4 3 2" xfId="41656"/>
    <cellStyle name="Normal 173 6 4 4" xfId="29961"/>
    <cellStyle name="Normal 173 6 5" xfId="7610"/>
    <cellStyle name="Normal 173 6 5 2" xfId="13472"/>
    <cellStyle name="Normal 173 6 5 2 2" xfId="25201"/>
    <cellStyle name="Normal 173 6 5 2 2 2" xfId="48610"/>
    <cellStyle name="Normal 173 6 5 2 3" xfId="36911"/>
    <cellStyle name="Normal 173 6 5 3" xfId="19367"/>
    <cellStyle name="Normal 173 6 5 3 2" xfId="42776"/>
    <cellStyle name="Normal 173 6 5 4" xfId="31081"/>
    <cellStyle name="Normal 173 6 6" xfId="8694"/>
    <cellStyle name="Normal 173 6 6 2" xfId="20455"/>
    <cellStyle name="Normal 173 6 6 2 2" xfId="43864"/>
    <cellStyle name="Normal 173 6 6 3" xfId="32165"/>
    <cellStyle name="Normal 173 6 7" xfId="14621"/>
    <cellStyle name="Normal 173 6 7 2" xfId="38030"/>
    <cellStyle name="Normal 173 6 8" xfId="26335"/>
    <cellStyle name="Normal 173 7" xfId="2923"/>
    <cellStyle name="Normal 173 7 2" xfId="4191"/>
    <cellStyle name="Normal 173 7 2 2" xfId="10059"/>
    <cellStyle name="Normal 173 7 2 2 2" xfId="21788"/>
    <cellStyle name="Normal 173 7 2 2 2 2" xfId="45197"/>
    <cellStyle name="Normal 173 7 2 2 3" xfId="33498"/>
    <cellStyle name="Normal 173 7 2 3" xfId="15954"/>
    <cellStyle name="Normal 173 7 2 3 2" xfId="39363"/>
    <cellStyle name="Normal 173 7 2 4" xfId="27668"/>
    <cellStyle name="Normal 173 7 3" xfId="5410"/>
    <cellStyle name="Normal 173 7 3 2" xfId="11278"/>
    <cellStyle name="Normal 173 7 3 2 2" xfId="23007"/>
    <cellStyle name="Normal 173 7 3 2 2 2" xfId="46416"/>
    <cellStyle name="Normal 173 7 3 2 3" xfId="34717"/>
    <cellStyle name="Normal 173 7 3 3" xfId="17173"/>
    <cellStyle name="Normal 173 7 3 3 2" xfId="40582"/>
    <cellStyle name="Normal 173 7 3 4" xfId="28887"/>
    <cellStyle name="Normal 173 7 4" xfId="6574"/>
    <cellStyle name="Normal 173 7 4 2" xfId="12442"/>
    <cellStyle name="Normal 173 7 4 2 2" xfId="24171"/>
    <cellStyle name="Normal 173 7 4 2 2 2" xfId="47580"/>
    <cellStyle name="Normal 173 7 4 2 3" xfId="35881"/>
    <cellStyle name="Normal 173 7 4 3" xfId="18337"/>
    <cellStyle name="Normal 173 7 4 3 2" xfId="41746"/>
    <cellStyle name="Normal 173 7 4 4" xfId="30051"/>
    <cellStyle name="Normal 173 7 5" xfId="7700"/>
    <cellStyle name="Normal 173 7 5 2" xfId="13562"/>
    <cellStyle name="Normal 173 7 5 2 2" xfId="25291"/>
    <cellStyle name="Normal 173 7 5 2 2 2" xfId="48700"/>
    <cellStyle name="Normal 173 7 5 2 3" xfId="37001"/>
    <cellStyle name="Normal 173 7 5 3" xfId="19457"/>
    <cellStyle name="Normal 173 7 5 3 2" xfId="42866"/>
    <cellStyle name="Normal 173 7 5 4" xfId="31171"/>
    <cellStyle name="Normal 173 7 6" xfId="8784"/>
    <cellStyle name="Normal 173 7 6 2" xfId="20545"/>
    <cellStyle name="Normal 173 7 6 2 2" xfId="43954"/>
    <cellStyle name="Normal 173 7 6 3" xfId="32255"/>
    <cellStyle name="Normal 173 7 7" xfId="14711"/>
    <cellStyle name="Normal 173 7 7 2" xfId="38120"/>
    <cellStyle name="Normal 173 7 8" xfId="26425"/>
    <cellStyle name="Normal 173 8" xfId="3024"/>
    <cellStyle name="Normal 173 8 2" xfId="4289"/>
    <cellStyle name="Normal 173 8 2 2" xfId="10157"/>
    <cellStyle name="Normal 173 8 2 2 2" xfId="21886"/>
    <cellStyle name="Normal 173 8 2 2 2 2" xfId="45295"/>
    <cellStyle name="Normal 173 8 2 2 3" xfId="33596"/>
    <cellStyle name="Normal 173 8 2 3" xfId="16052"/>
    <cellStyle name="Normal 173 8 2 3 2" xfId="39461"/>
    <cellStyle name="Normal 173 8 2 4" xfId="27766"/>
    <cellStyle name="Normal 173 8 3" xfId="5506"/>
    <cellStyle name="Normal 173 8 3 2" xfId="11374"/>
    <cellStyle name="Normal 173 8 3 2 2" xfId="23103"/>
    <cellStyle name="Normal 173 8 3 2 2 2" xfId="46512"/>
    <cellStyle name="Normal 173 8 3 2 3" xfId="34813"/>
    <cellStyle name="Normal 173 8 3 3" xfId="17269"/>
    <cellStyle name="Normal 173 8 3 3 2" xfId="40678"/>
    <cellStyle name="Normal 173 8 3 4" xfId="28983"/>
    <cellStyle name="Normal 173 8 4" xfId="6670"/>
    <cellStyle name="Normal 173 8 4 2" xfId="12538"/>
    <cellStyle name="Normal 173 8 4 2 2" xfId="24267"/>
    <cellStyle name="Normal 173 8 4 2 2 2" xfId="47676"/>
    <cellStyle name="Normal 173 8 4 2 3" xfId="35977"/>
    <cellStyle name="Normal 173 8 4 3" xfId="18433"/>
    <cellStyle name="Normal 173 8 4 3 2" xfId="41842"/>
    <cellStyle name="Normal 173 8 4 4" xfId="30147"/>
    <cellStyle name="Normal 173 8 5" xfId="7796"/>
    <cellStyle name="Normal 173 8 5 2" xfId="13658"/>
    <cellStyle name="Normal 173 8 5 2 2" xfId="25387"/>
    <cellStyle name="Normal 173 8 5 2 2 2" xfId="48796"/>
    <cellStyle name="Normal 173 8 5 2 3" xfId="37097"/>
    <cellStyle name="Normal 173 8 5 3" xfId="19553"/>
    <cellStyle name="Normal 173 8 5 3 2" xfId="42962"/>
    <cellStyle name="Normal 173 8 5 4" xfId="31267"/>
    <cellStyle name="Normal 173 8 6" xfId="8880"/>
    <cellStyle name="Normal 173 8 6 2" xfId="20641"/>
    <cellStyle name="Normal 173 8 6 2 2" xfId="44050"/>
    <cellStyle name="Normal 173 8 6 3" xfId="32351"/>
    <cellStyle name="Normal 173 8 7" xfId="14807"/>
    <cellStyle name="Normal 173 8 7 2" xfId="38216"/>
    <cellStyle name="Normal 173 8 8" xfId="26521"/>
    <cellStyle name="Normal 173 9" xfId="3137"/>
    <cellStyle name="Normal 173 9 2" xfId="4402"/>
    <cellStyle name="Normal 173 9 2 2" xfId="10270"/>
    <cellStyle name="Normal 173 9 2 2 2" xfId="21999"/>
    <cellStyle name="Normal 173 9 2 2 2 2" xfId="45408"/>
    <cellStyle name="Normal 173 9 2 2 3" xfId="33709"/>
    <cellStyle name="Normal 173 9 2 3" xfId="16165"/>
    <cellStyle name="Normal 173 9 2 3 2" xfId="39574"/>
    <cellStyle name="Normal 173 9 2 4" xfId="27879"/>
    <cellStyle name="Normal 173 9 3" xfId="5619"/>
    <cellStyle name="Normal 173 9 3 2" xfId="11487"/>
    <cellStyle name="Normal 173 9 3 2 2" xfId="23216"/>
    <cellStyle name="Normal 173 9 3 2 2 2" xfId="46625"/>
    <cellStyle name="Normal 173 9 3 2 3" xfId="34926"/>
    <cellStyle name="Normal 173 9 3 3" xfId="17382"/>
    <cellStyle name="Normal 173 9 3 3 2" xfId="40791"/>
    <cellStyle name="Normal 173 9 3 4" xfId="29096"/>
    <cellStyle name="Normal 173 9 4" xfId="6783"/>
    <cellStyle name="Normal 173 9 4 2" xfId="12651"/>
    <cellStyle name="Normal 173 9 4 2 2" xfId="24380"/>
    <cellStyle name="Normal 173 9 4 2 2 2" xfId="47789"/>
    <cellStyle name="Normal 173 9 4 2 3" xfId="36090"/>
    <cellStyle name="Normal 173 9 4 3" xfId="18546"/>
    <cellStyle name="Normal 173 9 4 3 2" xfId="41955"/>
    <cellStyle name="Normal 173 9 4 4" xfId="30260"/>
    <cellStyle name="Normal 173 9 5" xfId="7909"/>
    <cellStyle name="Normal 173 9 5 2" xfId="13771"/>
    <cellStyle name="Normal 173 9 5 2 2" xfId="25500"/>
    <cellStyle name="Normal 173 9 5 2 2 2" xfId="48909"/>
    <cellStyle name="Normal 173 9 5 2 3" xfId="37210"/>
    <cellStyle name="Normal 173 9 5 3" xfId="19666"/>
    <cellStyle name="Normal 173 9 5 3 2" xfId="43075"/>
    <cellStyle name="Normal 173 9 5 4" xfId="31380"/>
    <cellStyle name="Normal 173 9 6" xfId="8993"/>
    <cellStyle name="Normal 173 9 6 2" xfId="20754"/>
    <cellStyle name="Normal 173 9 6 2 2" xfId="44163"/>
    <cellStyle name="Normal 173 9 6 3" xfId="32464"/>
    <cellStyle name="Normal 173 9 7" xfId="14920"/>
    <cellStyle name="Normal 173 9 7 2" xfId="38329"/>
    <cellStyle name="Normal 173 9 8" xfId="26634"/>
    <cellStyle name="Normal 174" xfId="1411"/>
    <cellStyle name="Normal 174 10" xfId="3235"/>
    <cellStyle name="Normal 174 10 2" xfId="4500"/>
    <cellStyle name="Normal 174 10 2 2" xfId="10368"/>
    <cellStyle name="Normal 174 10 2 2 2" xfId="22097"/>
    <cellStyle name="Normal 174 10 2 2 2 2" xfId="45506"/>
    <cellStyle name="Normal 174 10 2 2 3" xfId="33807"/>
    <cellStyle name="Normal 174 10 2 3" xfId="16263"/>
    <cellStyle name="Normal 174 10 2 3 2" xfId="39672"/>
    <cellStyle name="Normal 174 10 2 4" xfId="27977"/>
    <cellStyle name="Normal 174 10 3" xfId="5717"/>
    <cellStyle name="Normal 174 10 3 2" xfId="11585"/>
    <cellStyle name="Normal 174 10 3 2 2" xfId="23314"/>
    <cellStyle name="Normal 174 10 3 2 2 2" xfId="46723"/>
    <cellStyle name="Normal 174 10 3 2 3" xfId="35024"/>
    <cellStyle name="Normal 174 10 3 3" xfId="17480"/>
    <cellStyle name="Normal 174 10 3 3 2" xfId="40889"/>
    <cellStyle name="Normal 174 10 3 4" xfId="29194"/>
    <cellStyle name="Normal 174 10 4" xfId="6881"/>
    <cellStyle name="Normal 174 10 4 2" xfId="12749"/>
    <cellStyle name="Normal 174 10 4 2 2" xfId="24478"/>
    <cellStyle name="Normal 174 10 4 2 2 2" xfId="47887"/>
    <cellStyle name="Normal 174 10 4 2 3" xfId="36188"/>
    <cellStyle name="Normal 174 10 4 3" xfId="18644"/>
    <cellStyle name="Normal 174 10 4 3 2" xfId="42053"/>
    <cellStyle name="Normal 174 10 4 4" xfId="30358"/>
    <cellStyle name="Normal 174 10 5" xfId="8007"/>
    <cellStyle name="Normal 174 10 5 2" xfId="13869"/>
    <cellStyle name="Normal 174 10 5 2 2" xfId="25598"/>
    <cellStyle name="Normal 174 10 5 2 2 2" xfId="49007"/>
    <cellStyle name="Normal 174 10 5 2 3" xfId="37308"/>
    <cellStyle name="Normal 174 10 5 3" xfId="19764"/>
    <cellStyle name="Normal 174 10 5 3 2" xfId="43173"/>
    <cellStyle name="Normal 174 10 5 4" xfId="31478"/>
    <cellStyle name="Normal 174 10 6" xfId="9091"/>
    <cellStyle name="Normal 174 10 6 2" xfId="20852"/>
    <cellStyle name="Normal 174 10 6 2 2" xfId="44261"/>
    <cellStyle name="Normal 174 10 6 3" xfId="32562"/>
    <cellStyle name="Normal 174 10 7" xfId="15018"/>
    <cellStyle name="Normal 174 10 7 2" xfId="38427"/>
    <cellStyle name="Normal 174 10 8" xfId="26732"/>
    <cellStyle name="Normal 174 11" xfId="3411"/>
    <cellStyle name="Normal 174 11 2" xfId="9294"/>
    <cellStyle name="Normal 174 11 2 2" xfId="21025"/>
    <cellStyle name="Normal 174 11 2 2 2" xfId="44434"/>
    <cellStyle name="Normal 174 11 2 3" xfId="32735"/>
    <cellStyle name="Normal 174 11 3" xfId="15191"/>
    <cellStyle name="Normal 174 11 3 2" xfId="38600"/>
    <cellStyle name="Normal 174 11 4" xfId="26905"/>
    <cellStyle name="Normal 174 12" xfId="4703"/>
    <cellStyle name="Normal 174 12 2" xfId="10571"/>
    <cellStyle name="Normal 174 12 2 2" xfId="22300"/>
    <cellStyle name="Normal 174 12 2 2 2" xfId="45709"/>
    <cellStyle name="Normal 174 12 2 3" xfId="34010"/>
    <cellStyle name="Normal 174 12 3" xfId="16466"/>
    <cellStyle name="Normal 174 12 3 2" xfId="39875"/>
    <cellStyle name="Normal 174 12 4" xfId="28180"/>
    <cellStyle name="Normal 174 13" xfId="5860"/>
    <cellStyle name="Normal 174 13 2" xfId="11728"/>
    <cellStyle name="Normal 174 13 2 2" xfId="23457"/>
    <cellStyle name="Normal 174 13 2 2 2" xfId="46866"/>
    <cellStyle name="Normal 174 13 2 3" xfId="35167"/>
    <cellStyle name="Normal 174 13 3" xfId="17623"/>
    <cellStyle name="Normal 174 13 3 2" xfId="41032"/>
    <cellStyle name="Normal 174 13 4" xfId="29337"/>
    <cellStyle name="Normal 174 14" xfId="7010"/>
    <cellStyle name="Normal 174 14 2" xfId="12872"/>
    <cellStyle name="Normal 174 14 2 2" xfId="24601"/>
    <cellStyle name="Normal 174 14 2 2 2" xfId="48010"/>
    <cellStyle name="Normal 174 14 2 3" xfId="36311"/>
    <cellStyle name="Normal 174 14 3" xfId="18767"/>
    <cellStyle name="Normal 174 14 3 2" xfId="42176"/>
    <cellStyle name="Normal 174 14 4" xfId="30481"/>
    <cellStyle name="Normal 174 15" xfId="8097"/>
    <cellStyle name="Normal 174 15 2" xfId="19858"/>
    <cellStyle name="Normal 174 15 2 2" xfId="43267"/>
    <cellStyle name="Normal 174 15 3" xfId="31568"/>
    <cellStyle name="Normal 174 16" xfId="14027"/>
    <cellStyle name="Normal 174 16 2" xfId="37436"/>
    <cellStyle name="Normal 174 17" xfId="25741"/>
    <cellStyle name="Normal 174 2" xfId="2333"/>
    <cellStyle name="Normal 174 2 2" xfId="3610"/>
    <cellStyle name="Normal 174 2 2 2" xfId="9478"/>
    <cellStyle name="Normal 174 2 2 2 2" xfId="21207"/>
    <cellStyle name="Normal 174 2 2 2 2 2" xfId="44616"/>
    <cellStyle name="Normal 174 2 2 2 3" xfId="32917"/>
    <cellStyle name="Normal 174 2 2 3" xfId="15373"/>
    <cellStyle name="Normal 174 2 2 3 2" xfId="38782"/>
    <cellStyle name="Normal 174 2 2 4" xfId="27087"/>
    <cellStyle name="Normal 174 2 3" xfId="4829"/>
    <cellStyle name="Normal 174 2 3 2" xfId="10697"/>
    <cellStyle name="Normal 174 2 3 2 2" xfId="22426"/>
    <cellStyle name="Normal 174 2 3 2 2 2" xfId="45835"/>
    <cellStyle name="Normal 174 2 3 2 3" xfId="34136"/>
    <cellStyle name="Normal 174 2 3 3" xfId="16592"/>
    <cellStyle name="Normal 174 2 3 3 2" xfId="40001"/>
    <cellStyle name="Normal 174 2 3 4" xfId="28306"/>
    <cellStyle name="Normal 174 2 4" xfId="5992"/>
    <cellStyle name="Normal 174 2 4 2" xfId="11860"/>
    <cellStyle name="Normal 174 2 4 2 2" xfId="23589"/>
    <cellStyle name="Normal 174 2 4 2 2 2" xfId="46998"/>
    <cellStyle name="Normal 174 2 4 2 3" xfId="35299"/>
    <cellStyle name="Normal 174 2 4 3" xfId="17755"/>
    <cellStyle name="Normal 174 2 4 3 2" xfId="41164"/>
    <cellStyle name="Normal 174 2 4 4" xfId="29469"/>
    <cellStyle name="Normal 174 2 5" xfId="7119"/>
    <cellStyle name="Normal 174 2 5 2" xfId="12981"/>
    <cellStyle name="Normal 174 2 5 2 2" xfId="24710"/>
    <cellStyle name="Normal 174 2 5 2 2 2" xfId="48119"/>
    <cellStyle name="Normal 174 2 5 2 3" xfId="36420"/>
    <cellStyle name="Normal 174 2 5 3" xfId="18876"/>
    <cellStyle name="Normal 174 2 5 3 2" xfId="42285"/>
    <cellStyle name="Normal 174 2 5 4" xfId="30590"/>
    <cellStyle name="Normal 174 2 6" xfId="8203"/>
    <cellStyle name="Normal 174 2 6 2" xfId="19964"/>
    <cellStyle name="Normal 174 2 6 2 2" xfId="43373"/>
    <cellStyle name="Normal 174 2 6 3" xfId="31674"/>
    <cellStyle name="Normal 174 2 7" xfId="14130"/>
    <cellStyle name="Normal 174 2 7 2" xfId="37539"/>
    <cellStyle name="Normal 174 2 8" xfId="25844"/>
    <cellStyle name="Normal 174 3" xfId="2415"/>
    <cellStyle name="Normal 174 3 2" xfId="3684"/>
    <cellStyle name="Normal 174 3 2 2" xfId="9552"/>
    <cellStyle name="Normal 174 3 2 2 2" xfId="21281"/>
    <cellStyle name="Normal 174 3 2 2 2 2" xfId="44690"/>
    <cellStyle name="Normal 174 3 2 2 3" xfId="32991"/>
    <cellStyle name="Normal 174 3 2 3" xfId="15447"/>
    <cellStyle name="Normal 174 3 2 3 2" xfId="38856"/>
    <cellStyle name="Normal 174 3 2 4" xfId="27161"/>
    <cellStyle name="Normal 174 3 3" xfId="4903"/>
    <cellStyle name="Normal 174 3 3 2" xfId="10771"/>
    <cellStyle name="Normal 174 3 3 2 2" xfId="22500"/>
    <cellStyle name="Normal 174 3 3 2 2 2" xfId="45909"/>
    <cellStyle name="Normal 174 3 3 2 3" xfId="34210"/>
    <cellStyle name="Normal 174 3 3 3" xfId="16666"/>
    <cellStyle name="Normal 174 3 3 3 2" xfId="40075"/>
    <cellStyle name="Normal 174 3 3 4" xfId="28380"/>
    <cellStyle name="Normal 174 3 4" xfId="6067"/>
    <cellStyle name="Normal 174 3 4 2" xfId="11935"/>
    <cellStyle name="Normal 174 3 4 2 2" xfId="23664"/>
    <cellStyle name="Normal 174 3 4 2 2 2" xfId="47073"/>
    <cellStyle name="Normal 174 3 4 2 3" xfId="35374"/>
    <cellStyle name="Normal 174 3 4 3" xfId="17830"/>
    <cellStyle name="Normal 174 3 4 3 2" xfId="41239"/>
    <cellStyle name="Normal 174 3 4 4" xfId="29544"/>
    <cellStyle name="Normal 174 3 5" xfId="7193"/>
    <cellStyle name="Normal 174 3 5 2" xfId="13055"/>
    <cellStyle name="Normal 174 3 5 2 2" xfId="24784"/>
    <cellStyle name="Normal 174 3 5 2 2 2" xfId="48193"/>
    <cellStyle name="Normal 174 3 5 2 3" xfId="36494"/>
    <cellStyle name="Normal 174 3 5 3" xfId="18950"/>
    <cellStyle name="Normal 174 3 5 3 2" xfId="42359"/>
    <cellStyle name="Normal 174 3 5 4" xfId="30664"/>
    <cellStyle name="Normal 174 3 6" xfId="8277"/>
    <cellStyle name="Normal 174 3 6 2" xfId="20038"/>
    <cellStyle name="Normal 174 3 6 2 2" xfId="43447"/>
    <cellStyle name="Normal 174 3 6 3" xfId="31748"/>
    <cellStyle name="Normal 174 3 7" xfId="14204"/>
    <cellStyle name="Normal 174 3 7 2" xfId="37613"/>
    <cellStyle name="Normal 174 3 8" xfId="25918"/>
    <cellStyle name="Normal 174 4" xfId="2574"/>
    <cellStyle name="Normal 174 4 2" xfId="3843"/>
    <cellStyle name="Normal 174 4 2 2" xfId="9711"/>
    <cellStyle name="Normal 174 4 2 2 2" xfId="21440"/>
    <cellStyle name="Normal 174 4 2 2 2 2" xfId="44849"/>
    <cellStyle name="Normal 174 4 2 2 3" xfId="33150"/>
    <cellStyle name="Normal 174 4 2 3" xfId="15606"/>
    <cellStyle name="Normal 174 4 2 3 2" xfId="39015"/>
    <cellStyle name="Normal 174 4 2 4" xfId="27320"/>
    <cellStyle name="Normal 174 4 3" xfId="5062"/>
    <cellStyle name="Normal 174 4 3 2" xfId="10930"/>
    <cellStyle name="Normal 174 4 3 2 2" xfId="22659"/>
    <cellStyle name="Normal 174 4 3 2 2 2" xfId="46068"/>
    <cellStyle name="Normal 174 4 3 2 3" xfId="34369"/>
    <cellStyle name="Normal 174 4 3 3" xfId="16825"/>
    <cellStyle name="Normal 174 4 3 3 2" xfId="40234"/>
    <cellStyle name="Normal 174 4 3 4" xfId="28539"/>
    <cellStyle name="Normal 174 4 4" xfId="6226"/>
    <cellStyle name="Normal 174 4 4 2" xfId="12094"/>
    <cellStyle name="Normal 174 4 4 2 2" xfId="23823"/>
    <cellStyle name="Normal 174 4 4 2 2 2" xfId="47232"/>
    <cellStyle name="Normal 174 4 4 2 3" xfId="35533"/>
    <cellStyle name="Normal 174 4 4 3" xfId="17989"/>
    <cellStyle name="Normal 174 4 4 3 2" xfId="41398"/>
    <cellStyle name="Normal 174 4 4 4" xfId="29703"/>
    <cellStyle name="Normal 174 4 5" xfId="7352"/>
    <cellStyle name="Normal 174 4 5 2" xfId="13214"/>
    <cellStyle name="Normal 174 4 5 2 2" xfId="24943"/>
    <cellStyle name="Normal 174 4 5 2 2 2" xfId="48352"/>
    <cellStyle name="Normal 174 4 5 2 3" xfId="36653"/>
    <cellStyle name="Normal 174 4 5 3" xfId="19109"/>
    <cellStyle name="Normal 174 4 5 3 2" xfId="42518"/>
    <cellStyle name="Normal 174 4 5 4" xfId="30823"/>
    <cellStyle name="Normal 174 4 6" xfId="8436"/>
    <cellStyle name="Normal 174 4 6 2" xfId="20197"/>
    <cellStyle name="Normal 174 4 6 2 2" xfId="43606"/>
    <cellStyle name="Normal 174 4 6 3" xfId="31907"/>
    <cellStyle name="Normal 174 4 7" xfId="14363"/>
    <cellStyle name="Normal 174 4 7 2" xfId="37772"/>
    <cellStyle name="Normal 174 4 8" xfId="26077"/>
    <cellStyle name="Normal 174 5" xfId="2743"/>
    <cellStyle name="Normal 174 5 2" xfId="4012"/>
    <cellStyle name="Normal 174 5 2 2" xfId="9880"/>
    <cellStyle name="Normal 174 5 2 2 2" xfId="21609"/>
    <cellStyle name="Normal 174 5 2 2 2 2" xfId="45018"/>
    <cellStyle name="Normal 174 5 2 2 3" xfId="33319"/>
    <cellStyle name="Normal 174 5 2 3" xfId="15775"/>
    <cellStyle name="Normal 174 5 2 3 2" xfId="39184"/>
    <cellStyle name="Normal 174 5 2 4" xfId="27489"/>
    <cellStyle name="Normal 174 5 3" xfId="5231"/>
    <cellStyle name="Normal 174 5 3 2" xfId="11099"/>
    <cellStyle name="Normal 174 5 3 2 2" xfId="22828"/>
    <cellStyle name="Normal 174 5 3 2 2 2" xfId="46237"/>
    <cellStyle name="Normal 174 5 3 2 3" xfId="34538"/>
    <cellStyle name="Normal 174 5 3 3" xfId="16994"/>
    <cellStyle name="Normal 174 5 3 3 2" xfId="40403"/>
    <cellStyle name="Normal 174 5 3 4" xfId="28708"/>
    <cellStyle name="Normal 174 5 4" xfId="6395"/>
    <cellStyle name="Normal 174 5 4 2" xfId="12263"/>
    <cellStyle name="Normal 174 5 4 2 2" xfId="23992"/>
    <cellStyle name="Normal 174 5 4 2 2 2" xfId="47401"/>
    <cellStyle name="Normal 174 5 4 2 3" xfId="35702"/>
    <cellStyle name="Normal 174 5 4 3" xfId="18158"/>
    <cellStyle name="Normal 174 5 4 3 2" xfId="41567"/>
    <cellStyle name="Normal 174 5 4 4" xfId="29872"/>
    <cellStyle name="Normal 174 5 5" xfId="7521"/>
    <cellStyle name="Normal 174 5 5 2" xfId="13383"/>
    <cellStyle name="Normal 174 5 5 2 2" xfId="25112"/>
    <cellStyle name="Normal 174 5 5 2 2 2" xfId="48521"/>
    <cellStyle name="Normal 174 5 5 2 3" xfId="36822"/>
    <cellStyle name="Normal 174 5 5 3" xfId="19278"/>
    <cellStyle name="Normal 174 5 5 3 2" xfId="42687"/>
    <cellStyle name="Normal 174 5 5 4" xfId="30992"/>
    <cellStyle name="Normal 174 5 6" xfId="8605"/>
    <cellStyle name="Normal 174 5 6 2" xfId="20366"/>
    <cellStyle name="Normal 174 5 6 2 2" xfId="43775"/>
    <cellStyle name="Normal 174 5 6 3" xfId="32076"/>
    <cellStyle name="Normal 174 5 7" xfId="14532"/>
    <cellStyle name="Normal 174 5 7 2" xfId="37941"/>
    <cellStyle name="Normal 174 5 8" xfId="26246"/>
    <cellStyle name="Normal 174 6" xfId="2833"/>
    <cellStyle name="Normal 174 6 2" xfId="4102"/>
    <cellStyle name="Normal 174 6 2 2" xfId="9970"/>
    <cellStyle name="Normal 174 6 2 2 2" xfId="21699"/>
    <cellStyle name="Normal 174 6 2 2 2 2" xfId="45108"/>
    <cellStyle name="Normal 174 6 2 2 3" xfId="33409"/>
    <cellStyle name="Normal 174 6 2 3" xfId="15865"/>
    <cellStyle name="Normal 174 6 2 3 2" xfId="39274"/>
    <cellStyle name="Normal 174 6 2 4" xfId="27579"/>
    <cellStyle name="Normal 174 6 3" xfId="5321"/>
    <cellStyle name="Normal 174 6 3 2" xfId="11189"/>
    <cellStyle name="Normal 174 6 3 2 2" xfId="22918"/>
    <cellStyle name="Normal 174 6 3 2 2 2" xfId="46327"/>
    <cellStyle name="Normal 174 6 3 2 3" xfId="34628"/>
    <cellStyle name="Normal 174 6 3 3" xfId="17084"/>
    <cellStyle name="Normal 174 6 3 3 2" xfId="40493"/>
    <cellStyle name="Normal 174 6 3 4" xfId="28798"/>
    <cellStyle name="Normal 174 6 4" xfId="6485"/>
    <cellStyle name="Normal 174 6 4 2" xfId="12353"/>
    <cellStyle name="Normal 174 6 4 2 2" xfId="24082"/>
    <cellStyle name="Normal 174 6 4 2 2 2" xfId="47491"/>
    <cellStyle name="Normal 174 6 4 2 3" xfId="35792"/>
    <cellStyle name="Normal 174 6 4 3" xfId="18248"/>
    <cellStyle name="Normal 174 6 4 3 2" xfId="41657"/>
    <cellStyle name="Normal 174 6 4 4" xfId="29962"/>
    <cellStyle name="Normal 174 6 5" xfId="7611"/>
    <cellStyle name="Normal 174 6 5 2" xfId="13473"/>
    <cellStyle name="Normal 174 6 5 2 2" xfId="25202"/>
    <cellStyle name="Normal 174 6 5 2 2 2" xfId="48611"/>
    <cellStyle name="Normal 174 6 5 2 3" xfId="36912"/>
    <cellStyle name="Normal 174 6 5 3" xfId="19368"/>
    <cellStyle name="Normal 174 6 5 3 2" xfId="42777"/>
    <cellStyle name="Normal 174 6 5 4" xfId="31082"/>
    <cellStyle name="Normal 174 6 6" xfId="8695"/>
    <cellStyle name="Normal 174 6 6 2" xfId="20456"/>
    <cellStyle name="Normal 174 6 6 2 2" xfId="43865"/>
    <cellStyle name="Normal 174 6 6 3" xfId="32166"/>
    <cellStyle name="Normal 174 6 7" xfId="14622"/>
    <cellStyle name="Normal 174 6 7 2" xfId="38031"/>
    <cellStyle name="Normal 174 6 8" xfId="26336"/>
    <cellStyle name="Normal 174 7" xfId="2924"/>
    <cellStyle name="Normal 174 7 2" xfId="4192"/>
    <cellStyle name="Normal 174 7 2 2" xfId="10060"/>
    <cellStyle name="Normal 174 7 2 2 2" xfId="21789"/>
    <cellStyle name="Normal 174 7 2 2 2 2" xfId="45198"/>
    <cellStyle name="Normal 174 7 2 2 3" xfId="33499"/>
    <cellStyle name="Normal 174 7 2 3" xfId="15955"/>
    <cellStyle name="Normal 174 7 2 3 2" xfId="39364"/>
    <cellStyle name="Normal 174 7 2 4" xfId="27669"/>
    <cellStyle name="Normal 174 7 3" xfId="5411"/>
    <cellStyle name="Normal 174 7 3 2" xfId="11279"/>
    <cellStyle name="Normal 174 7 3 2 2" xfId="23008"/>
    <cellStyle name="Normal 174 7 3 2 2 2" xfId="46417"/>
    <cellStyle name="Normal 174 7 3 2 3" xfId="34718"/>
    <cellStyle name="Normal 174 7 3 3" xfId="17174"/>
    <cellStyle name="Normal 174 7 3 3 2" xfId="40583"/>
    <cellStyle name="Normal 174 7 3 4" xfId="28888"/>
    <cellStyle name="Normal 174 7 4" xfId="6575"/>
    <cellStyle name="Normal 174 7 4 2" xfId="12443"/>
    <cellStyle name="Normal 174 7 4 2 2" xfId="24172"/>
    <cellStyle name="Normal 174 7 4 2 2 2" xfId="47581"/>
    <cellStyle name="Normal 174 7 4 2 3" xfId="35882"/>
    <cellStyle name="Normal 174 7 4 3" xfId="18338"/>
    <cellStyle name="Normal 174 7 4 3 2" xfId="41747"/>
    <cellStyle name="Normal 174 7 4 4" xfId="30052"/>
    <cellStyle name="Normal 174 7 5" xfId="7701"/>
    <cellStyle name="Normal 174 7 5 2" xfId="13563"/>
    <cellStyle name="Normal 174 7 5 2 2" xfId="25292"/>
    <cellStyle name="Normal 174 7 5 2 2 2" xfId="48701"/>
    <cellStyle name="Normal 174 7 5 2 3" xfId="37002"/>
    <cellStyle name="Normal 174 7 5 3" xfId="19458"/>
    <cellStyle name="Normal 174 7 5 3 2" xfId="42867"/>
    <cellStyle name="Normal 174 7 5 4" xfId="31172"/>
    <cellStyle name="Normal 174 7 6" xfId="8785"/>
    <cellStyle name="Normal 174 7 6 2" xfId="20546"/>
    <cellStyle name="Normal 174 7 6 2 2" xfId="43955"/>
    <cellStyle name="Normal 174 7 6 3" xfId="32256"/>
    <cellStyle name="Normal 174 7 7" xfId="14712"/>
    <cellStyle name="Normal 174 7 7 2" xfId="38121"/>
    <cellStyle name="Normal 174 7 8" xfId="26426"/>
    <cellStyle name="Normal 174 8" xfId="3025"/>
    <cellStyle name="Normal 174 8 2" xfId="4290"/>
    <cellStyle name="Normal 174 8 2 2" xfId="10158"/>
    <cellStyle name="Normal 174 8 2 2 2" xfId="21887"/>
    <cellStyle name="Normal 174 8 2 2 2 2" xfId="45296"/>
    <cellStyle name="Normal 174 8 2 2 3" xfId="33597"/>
    <cellStyle name="Normal 174 8 2 3" xfId="16053"/>
    <cellStyle name="Normal 174 8 2 3 2" xfId="39462"/>
    <cellStyle name="Normal 174 8 2 4" xfId="27767"/>
    <cellStyle name="Normal 174 8 3" xfId="5507"/>
    <cellStyle name="Normal 174 8 3 2" xfId="11375"/>
    <cellStyle name="Normal 174 8 3 2 2" xfId="23104"/>
    <cellStyle name="Normal 174 8 3 2 2 2" xfId="46513"/>
    <cellStyle name="Normal 174 8 3 2 3" xfId="34814"/>
    <cellStyle name="Normal 174 8 3 3" xfId="17270"/>
    <cellStyle name="Normal 174 8 3 3 2" xfId="40679"/>
    <cellStyle name="Normal 174 8 3 4" xfId="28984"/>
    <cellStyle name="Normal 174 8 4" xfId="6671"/>
    <cellStyle name="Normal 174 8 4 2" xfId="12539"/>
    <cellStyle name="Normal 174 8 4 2 2" xfId="24268"/>
    <cellStyle name="Normal 174 8 4 2 2 2" xfId="47677"/>
    <cellStyle name="Normal 174 8 4 2 3" xfId="35978"/>
    <cellStyle name="Normal 174 8 4 3" xfId="18434"/>
    <cellStyle name="Normal 174 8 4 3 2" xfId="41843"/>
    <cellStyle name="Normal 174 8 4 4" xfId="30148"/>
    <cellStyle name="Normal 174 8 5" xfId="7797"/>
    <cellStyle name="Normal 174 8 5 2" xfId="13659"/>
    <cellStyle name="Normal 174 8 5 2 2" xfId="25388"/>
    <cellStyle name="Normal 174 8 5 2 2 2" xfId="48797"/>
    <cellStyle name="Normal 174 8 5 2 3" xfId="37098"/>
    <cellStyle name="Normal 174 8 5 3" xfId="19554"/>
    <cellStyle name="Normal 174 8 5 3 2" xfId="42963"/>
    <cellStyle name="Normal 174 8 5 4" xfId="31268"/>
    <cellStyle name="Normal 174 8 6" xfId="8881"/>
    <cellStyle name="Normal 174 8 6 2" xfId="20642"/>
    <cellStyle name="Normal 174 8 6 2 2" xfId="44051"/>
    <cellStyle name="Normal 174 8 6 3" xfId="32352"/>
    <cellStyle name="Normal 174 8 7" xfId="14808"/>
    <cellStyle name="Normal 174 8 7 2" xfId="38217"/>
    <cellStyle name="Normal 174 8 8" xfId="26522"/>
    <cellStyle name="Normal 174 9" xfId="3138"/>
    <cellStyle name="Normal 174 9 2" xfId="4403"/>
    <cellStyle name="Normal 174 9 2 2" xfId="10271"/>
    <cellStyle name="Normal 174 9 2 2 2" xfId="22000"/>
    <cellStyle name="Normal 174 9 2 2 2 2" xfId="45409"/>
    <cellStyle name="Normal 174 9 2 2 3" xfId="33710"/>
    <cellStyle name="Normal 174 9 2 3" xfId="16166"/>
    <cellStyle name="Normal 174 9 2 3 2" xfId="39575"/>
    <cellStyle name="Normal 174 9 2 4" xfId="27880"/>
    <cellStyle name="Normal 174 9 3" xfId="5620"/>
    <cellStyle name="Normal 174 9 3 2" xfId="11488"/>
    <cellStyle name="Normal 174 9 3 2 2" xfId="23217"/>
    <cellStyle name="Normal 174 9 3 2 2 2" xfId="46626"/>
    <cellStyle name="Normal 174 9 3 2 3" xfId="34927"/>
    <cellStyle name="Normal 174 9 3 3" xfId="17383"/>
    <cellStyle name="Normal 174 9 3 3 2" xfId="40792"/>
    <cellStyle name="Normal 174 9 3 4" xfId="29097"/>
    <cellStyle name="Normal 174 9 4" xfId="6784"/>
    <cellStyle name="Normal 174 9 4 2" xfId="12652"/>
    <cellStyle name="Normal 174 9 4 2 2" xfId="24381"/>
    <cellStyle name="Normal 174 9 4 2 2 2" xfId="47790"/>
    <cellStyle name="Normal 174 9 4 2 3" xfId="36091"/>
    <cellStyle name="Normal 174 9 4 3" xfId="18547"/>
    <cellStyle name="Normal 174 9 4 3 2" xfId="41956"/>
    <cellStyle name="Normal 174 9 4 4" xfId="30261"/>
    <cellStyle name="Normal 174 9 5" xfId="7910"/>
    <cellStyle name="Normal 174 9 5 2" xfId="13772"/>
    <cellStyle name="Normal 174 9 5 2 2" xfId="25501"/>
    <cellStyle name="Normal 174 9 5 2 2 2" xfId="48910"/>
    <cellStyle name="Normal 174 9 5 2 3" xfId="37211"/>
    <cellStyle name="Normal 174 9 5 3" xfId="19667"/>
    <cellStyle name="Normal 174 9 5 3 2" xfId="43076"/>
    <cellStyle name="Normal 174 9 5 4" xfId="31381"/>
    <cellStyle name="Normal 174 9 6" xfId="8994"/>
    <cellStyle name="Normal 174 9 6 2" xfId="20755"/>
    <cellStyle name="Normal 174 9 6 2 2" xfId="44164"/>
    <cellStyle name="Normal 174 9 6 3" xfId="32465"/>
    <cellStyle name="Normal 174 9 7" xfId="14921"/>
    <cellStyle name="Normal 174 9 7 2" xfId="38330"/>
    <cellStyle name="Normal 174 9 8" xfId="26635"/>
    <cellStyle name="Normal 175" xfId="1412"/>
    <cellStyle name="Normal 175 10" xfId="3236"/>
    <cellStyle name="Normal 175 10 2" xfId="4501"/>
    <cellStyle name="Normal 175 10 2 2" xfId="10369"/>
    <cellStyle name="Normal 175 10 2 2 2" xfId="22098"/>
    <cellStyle name="Normal 175 10 2 2 2 2" xfId="45507"/>
    <cellStyle name="Normal 175 10 2 2 3" xfId="33808"/>
    <cellStyle name="Normal 175 10 2 3" xfId="16264"/>
    <cellStyle name="Normal 175 10 2 3 2" xfId="39673"/>
    <cellStyle name="Normal 175 10 2 4" xfId="27978"/>
    <cellStyle name="Normal 175 10 3" xfId="5718"/>
    <cellStyle name="Normal 175 10 3 2" xfId="11586"/>
    <cellStyle name="Normal 175 10 3 2 2" xfId="23315"/>
    <cellStyle name="Normal 175 10 3 2 2 2" xfId="46724"/>
    <cellStyle name="Normal 175 10 3 2 3" xfId="35025"/>
    <cellStyle name="Normal 175 10 3 3" xfId="17481"/>
    <cellStyle name="Normal 175 10 3 3 2" xfId="40890"/>
    <cellStyle name="Normal 175 10 3 4" xfId="29195"/>
    <cellStyle name="Normal 175 10 4" xfId="6882"/>
    <cellStyle name="Normal 175 10 4 2" xfId="12750"/>
    <cellStyle name="Normal 175 10 4 2 2" xfId="24479"/>
    <cellStyle name="Normal 175 10 4 2 2 2" xfId="47888"/>
    <cellStyle name="Normal 175 10 4 2 3" xfId="36189"/>
    <cellStyle name="Normal 175 10 4 3" xfId="18645"/>
    <cellStyle name="Normal 175 10 4 3 2" xfId="42054"/>
    <cellStyle name="Normal 175 10 4 4" xfId="30359"/>
    <cellStyle name="Normal 175 10 5" xfId="8008"/>
    <cellStyle name="Normal 175 10 5 2" xfId="13870"/>
    <cellStyle name="Normal 175 10 5 2 2" xfId="25599"/>
    <cellStyle name="Normal 175 10 5 2 2 2" xfId="49008"/>
    <cellStyle name="Normal 175 10 5 2 3" xfId="37309"/>
    <cellStyle name="Normal 175 10 5 3" xfId="19765"/>
    <cellStyle name="Normal 175 10 5 3 2" xfId="43174"/>
    <cellStyle name="Normal 175 10 5 4" xfId="31479"/>
    <cellStyle name="Normal 175 10 6" xfId="9092"/>
    <cellStyle name="Normal 175 10 6 2" xfId="20853"/>
    <cellStyle name="Normal 175 10 6 2 2" xfId="44262"/>
    <cellStyle name="Normal 175 10 6 3" xfId="32563"/>
    <cellStyle name="Normal 175 10 7" xfId="15019"/>
    <cellStyle name="Normal 175 10 7 2" xfId="38428"/>
    <cellStyle name="Normal 175 10 8" xfId="26733"/>
    <cellStyle name="Normal 175 11" xfId="3412"/>
    <cellStyle name="Normal 175 11 2" xfId="9295"/>
    <cellStyle name="Normal 175 11 2 2" xfId="21026"/>
    <cellStyle name="Normal 175 11 2 2 2" xfId="44435"/>
    <cellStyle name="Normal 175 11 2 3" xfId="32736"/>
    <cellStyle name="Normal 175 11 3" xfId="15192"/>
    <cellStyle name="Normal 175 11 3 2" xfId="38601"/>
    <cellStyle name="Normal 175 11 4" xfId="26906"/>
    <cellStyle name="Normal 175 12" xfId="4704"/>
    <cellStyle name="Normal 175 12 2" xfId="10572"/>
    <cellStyle name="Normal 175 12 2 2" xfId="22301"/>
    <cellStyle name="Normal 175 12 2 2 2" xfId="45710"/>
    <cellStyle name="Normal 175 12 2 3" xfId="34011"/>
    <cellStyle name="Normal 175 12 3" xfId="16467"/>
    <cellStyle name="Normal 175 12 3 2" xfId="39876"/>
    <cellStyle name="Normal 175 12 4" xfId="28181"/>
    <cellStyle name="Normal 175 13" xfId="5861"/>
    <cellStyle name="Normal 175 13 2" xfId="11729"/>
    <cellStyle name="Normal 175 13 2 2" xfId="23458"/>
    <cellStyle name="Normal 175 13 2 2 2" xfId="46867"/>
    <cellStyle name="Normal 175 13 2 3" xfId="35168"/>
    <cellStyle name="Normal 175 13 3" xfId="17624"/>
    <cellStyle name="Normal 175 13 3 2" xfId="41033"/>
    <cellStyle name="Normal 175 13 4" xfId="29338"/>
    <cellStyle name="Normal 175 14" xfId="7011"/>
    <cellStyle name="Normal 175 14 2" xfId="12873"/>
    <cellStyle name="Normal 175 14 2 2" xfId="24602"/>
    <cellStyle name="Normal 175 14 2 2 2" xfId="48011"/>
    <cellStyle name="Normal 175 14 2 3" xfId="36312"/>
    <cellStyle name="Normal 175 14 3" xfId="18768"/>
    <cellStyle name="Normal 175 14 3 2" xfId="42177"/>
    <cellStyle name="Normal 175 14 4" xfId="30482"/>
    <cellStyle name="Normal 175 15" xfId="8098"/>
    <cellStyle name="Normal 175 15 2" xfId="19859"/>
    <cellStyle name="Normal 175 15 2 2" xfId="43268"/>
    <cellStyle name="Normal 175 15 3" xfId="31569"/>
    <cellStyle name="Normal 175 16" xfId="14028"/>
    <cellStyle name="Normal 175 16 2" xfId="37437"/>
    <cellStyle name="Normal 175 17" xfId="25742"/>
    <cellStyle name="Normal 175 2" xfId="2334"/>
    <cellStyle name="Normal 175 2 2" xfId="3611"/>
    <cellStyle name="Normal 175 2 2 2" xfId="9479"/>
    <cellStyle name="Normal 175 2 2 2 2" xfId="21208"/>
    <cellStyle name="Normal 175 2 2 2 2 2" xfId="44617"/>
    <cellStyle name="Normal 175 2 2 2 3" xfId="32918"/>
    <cellStyle name="Normal 175 2 2 3" xfId="15374"/>
    <cellStyle name="Normal 175 2 2 3 2" xfId="38783"/>
    <cellStyle name="Normal 175 2 2 4" xfId="27088"/>
    <cellStyle name="Normal 175 2 3" xfId="4830"/>
    <cellStyle name="Normal 175 2 3 2" xfId="10698"/>
    <cellStyle name="Normal 175 2 3 2 2" xfId="22427"/>
    <cellStyle name="Normal 175 2 3 2 2 2" xfId="45836"/>
    <cellStyle name="Normal 175 2 3 2 3" xfId="34137"/>
    <cellStyle name="Normal 175 2 3 3" xfId="16593"/>
    <cellStyle name="Normal 175 2 3 3 2" xfId="40002"/>
    <cellStyle name="Normal 175 2 3 4" xfId="28307"/>
    <cellStyle name="Normal 175 2 4" xfId="5993"/>
    <cellStyle name="Normal 175 2 4 2" xfId="11861"/>
    <cellStyle name="Normal 175 2 4 2 2" xfId="23590"/>
    <cellStyle name="Normal 175 2 4 2 2 2" xfId="46999"/>
    <cellStyle name="Normal 175 2 4 2 3" xfId="35300"/>
    <cellStyle name="Normal 175 2 4 3" xfId="17756"/>
    <cellStyle name="Normal 175 2 4 3 2" xfId="41165"/>
    <cellStyle name="Normal 175 2 4 4" xfId="29470"/>
    <cellStyle name="Normal 175 2 5" xfId="7120"/>
    <cellStyle name="Normal 175 2 5 2" xfId="12982"/>
    <cellStyle name="Normal 175 2 5 2 2" xfId="24711"/>
    <cellStyle name="Normal 175 2 5 2 2 2" xfId="48120"/>
    <cellStyle name="Normal 175 2 5 2 3" xfId="36421"/>
    <cellStyle name="Normal 175 2 5 3" xfId="18877"/>
    <cellStyle name="Normal 175 2 5 3 2" xfId="42286"/>
    <cellStyle name="Normal 175 2 5 4" xfId="30591"/>
    <cellStyle name="Normal 175 2 6" xfId="8204"/>
    <cellStyle name="Normal 175 2 6 2" xfId="19965"/>
    <cellStyle name="Normal 175 2 6 2 2" xfId="43374"/>
    <cellStyle name="Normal 175 2 6 3" xfId="31675"/>
    <cellStyle name="Normal 175 2 7" xfId="14131"/>
    <cellStyle name="Normal 175 2 7 2" xfId="37540"/>
    <cellStyle name="Normal 175 2 8" xfId="25845"/>
    <cellStyle name="Normal 175 3" xfId="2416"/>
    <cellStyle name="Normal 175 3 2" xfId="3685"/>
    <cellStyle name="Normal 175 3 2 2" xfId="9553"/>
    <cellStyle name="Normal 175 3 2 2 2" xfId="21282"/>
    <cellStyle name="Normal 175 3 2 2 2 2" xfId="44691"/>
    <cellStyle name="Normal 175 3 2 2 3" xfId="32992"/>
    <cellStyle name="Normal 175 3 2 3" xfId="15448"/>
    <cellStyle name="Normal 175 3 2 3 2" xfId="38857"/>
    <cellStyle name="Normal 175 3 2 4" xfId="27162"/>
    <cellStyle name="Normal 175 3 3" xfId="4904"/>
    <cellStyle name="Normal 175 3 3 2" xfId="10772"/>
    <cellStyle name="Normal 175 3 3 2 2" xfId="22501"/>
    <cellStyle name="Normal 175 3 3 2 2 2" xfId="45910"/>
    <cellStyle name="Normal 175 3 3 2 3" xfId="34211"/>
    <cellStyle name="Normal 175 3 3 3" xfId="16667"/>
    <cellStyle name="Normal 175 3 3 3 2" xfId="40076"/>
    <cellStyle name="Normal 175 3 3 4" xfId="28381"/>
    <cellStyle name="Normal 175 3 4" xfId="6068"/>
    <cellStyle name="Normal 175 3 4 2" xfId="11936"/>
    <cellStyle name="Normal 175 3 4 2 2" xfId="23665"/>
    <cellStyle name="Normal 175 3 4 2 2 2" xfId="47074"/>
    <cellStyle name="Normal 175 3 4 2 3" xfId="35375"/>
    <cellStyle name="Normal 175 3 4 3" xfId="17831"/>
    <cellStyle name="Normal 175 3 4 3 2" xfId="41240"/>
    <cellStyle name="Normal 175 3 4 4" xfId="29545"/>
    <cellStyle name="Normal 175 3 5" xfId="7194"/>
    <cellStyle name="Normal 175 3 5 2" xfId="13056"/>
    <cellStyle name="Normal 175 3 5 2 2" xfId="24785"/>
    <cellStyle name="Normal 175 3 5 2 2 2" xfId="48194"/>
    <cellStyle name="Normal 175 3 5 2 3" xfId="36495"/>
    <cellStyle name="Normal 175 3 5 3" xfId="18951"/>
    <cellStyle name="Normal 175 3 5 3 2" xfId="42360"/>
    <cellStyle name="Normal 175 3 5 4" xfId="30665"/>
    <cellStyle name="Normal 175 3 6" xfId="8278"/>
    <cellStyle name="Normal 175 3 6 2" xfId="20039"/>
    <cellStyle name="Normal 175 3 6 2 2" xfId="43448"/>
    <cellStyle name="Normal 175 3 6 3" xfId="31749"/>
    <cellStyle name="Normal 175 3 7" xfId="14205"/>
    <cellStyle name="Normal 175 3 7 2" xfId="37614"/>
    <cellStyle name="Normal 175 3 8" xfId="25919"/>
    <cellStyle name="Normal 175 4" xfId="2575"/>
    <cellStyle name="Normal 175 4 2" xfId="3844"/>
    <cellStyle name="Normal 175 4 2 2" xfId="9712"/>
    <cellStyle name="Normal 175 4 2 2 2" xfId="21441"/>
    <cellStyle name="Normal 175 4 2 2 2 2" xfId="44850"/>
    <cellStyle name="Normal 175 4 2 2 3" xfId="33151"/>
    <cellStyle name="Normal 175 4 2 3" xfId="15607"/>
    <cellStyle name="Normal 175 4 2 3 2" xfId="39016"/>
    <cellStyle name="Normal 175 4 2 4" xfId="27321"/>
    <cellStyle name="Normal 175 4 3" xfId="5063"/>
    <cellStyle name="Normal 175 4 3 2" xfId="10931"/>
    <cellStyle name="Normal 175 4 3 2 2" xfId="22660"/>
    <cellStyle name="Normal 175 4 3 2 2 2" xfId="46069"/>
    <cellStyle name="Normal 175 4 3 2 3" xfId="34370"/>
    <cellStyle name="Normal 175 4 3 3" xfId="16826"/>
    <cellStyle name="Normal 175 4 3 3 2" xfId="40235"/>
    <cellStyle name="Normal 175 4 3 4" xfId="28540"/>
    <cellStyle name="Normal 175 4 4" xfId="6227"/>
    <cellStyle name="Normal 175 4 4 2" xfId="12095"/>
    <cellStyle name="Normal 175 4 4 2 2" xfId="23824"/>
    <cellStyle name="Normal 175 4 4 2 2 2" xfId="47233"/>
    <cellStyle name="Normal 175 4 4 2 3" xfId="35534"/>
    <cellStyle name="Normal 175 4 4 3" xfId="17990"/>
    <cellStyle name="Normal 175 4 4 3 2" xfId="41399"/>
    <cellStyle name="Normal 175 4 4 4" xfId="29704"/>
    <cellStyle name="Normal 175 4 5" xfId="7353"/>
    <cellStyle name="Normal 175 4 5 2" xfId="13215"/>
    <cellStyle name="Normal 175 4 5 2 2" xfId="24944"/>
    <cellStyle name="Normal 175 4 5 2 2 2" xfId="48353"/>
    <cellStyle name="Normal 175 4 5 2 3" xfId="36654"/>
    <cellStyle name="Normal 175 4 5 3" xfId="19110"/>
    <cellStyle name="Normal 175 4 5 3 2" xfId="42519"/>
    <cellStyle name="Normal 175 4 5 4" xfId="30824"/>
    <cellStyle name="Normal 175 4 6" xfId="8437"/>
    <cellStyle name="Normal 175 4 6 2" xfId="20198"/>
    <cellStyle name="Normal 175 4 6 2 2" xfId="43607"/>
    <cellStyle name="Normal 175 4 6 3" xfId="31908"/>
    <cellStyle name="Normal 175 4 7" xfId="14364"/>
    <cellStyle name="Normal 175 4 7 2" xfId="37773"/>
    <cellStyle name="Normal 175 4 8" xfId="26078"/>
    <cellStyle name="Normal 175 5" xfId="2744"/>
    <cellStyle name="Normal 175 5 2" xfId="4013"/>
    <cellStyle name="Normal 175 5 2 2" xfId="9881"/>
    <cellStyle name="Normal 175 5 2 2 2" xfId="21610"/>
    <cellStyle name="Normal 175 5 2 2 2 2" xfId="45019"/>
    <cellStyle name="Normal 175 5 2 2 3" xfId="33320"/>
    <cellStyle name="Normal 175 5 2 3" xfId="15776"/>
    <cellStyle name="Normal 175 5 2 3 2" xfId="39185"/>
    <cellStyle name="Normal 175 5 2 4" xfId="27490"/>
    <cellStyle name="Normal 175 5 3" xfId="5232"/>
    <cellStyle name="Normal 175 5 3 2" xfId="11100"/>
    <cellStyle name="Normal 175 5 3 2 2" xfId="22829"/>
    <cellStyle name="Normal 175 5 3 2 2 2" xfId="46238"/>
    <cellStyle name="Normal 175 5 3 2 3" xfId="34539"/>
    <cellStyle name="Normal 175 5 3 3" xfId="16995"/>
    <cellStyle name="Normal 175 5 3 3 2" xfId="40404"/>
    <cellStyle name="Normal 175 5 3 4" xfId="28709"/>
    <cellStyle name="Normal 175 5 4" xfId="6396"/>
    <cellStyle name="Normal 175 5 4 2" xfId="12264"/>
    <cellStyle name="Normal 175 5 4 2 2" xfId="23993"/>
    <cellStyle name="Normal 175 5 4 2 2 2" xfId="47402"/>
    <cellStyle name="Normal 175 5 4 2 3" xfId="35703"/>
    <cellStyle name="Normal 175 5 4 3" xfId="18159"/>
    <cellStyle name="Normal 175 5 4 3 2" xfId="41568"/>
    <cellStyle name="Normal 175 5 4 4" xfId="29873"/>
    <cellStyle name="Normal 175 5 5" xfId="7522"/>
    <cellStyle name="Normal 175 5 5 2" xfId="13384"/>
    <cellStyle name="Normal 175 5 5 2 2" xfId="25113"/>
    <cellStyle name="Normal 175 5 5 2 2 2" xfId="48522"/>
    <cellStyle name="Normal 175 5 5 2 3" xfId="36823"/>
    <cellStyle name="Normal 175 5 5 3" xfId="19279"/>
    <cellStyle name="Normal 175 5 5 3 2" xfId="42688"/>
    <cellStyle name="Normal 175 5 5 4" xfId="30993"/>
    <cellStyle name="Normal 175 5 6" xfId="8606"/>
    <cellStyle name="Normal 175 5 6 2" xfId="20367"/>
    <cellStyle name="Normal 175 5 6 2 2" xfId="43776"/>
    <cellStyle name="Normal 175 5 6 3" xfId="32077"/>
    <cellStyle name="Normal 175 5 7" xfId="14533"/>
    <cellStyle name="Normal 175 5 7 2" xfId="37942"/>
    <cellStyle name="Normal 175 5 8" xfId="26247"/>
    <cellStyle name="Normal 175 6" xfId="2834"/>
    <cellStyle name="Normal 175 6 2" xfId="4103"/>
    <cellStyle name="Normal 175 6 2 2" xfId="9971"/>
    <cellStyle name="Normal 175 6 2 2 2" xfId="21700"/>
    <cellStyle name="Normal 175 6 2 2 2 2" xfId="45109"/>
    <cellStyle name="Normal 175 6 2 2 3" xfId="33410"/>
    <cellStyle name="Normal 175 6 2 3" xfId="15866"/>
    <cellStyle name="Normal 175 6 2 3 2" xfId="39275"/>
    <cellStyle name="Normal 175 6 2 4" xfId="27580"/>
    <cellStyle name="Normal 175 6 3" xfId="5322"/>
    <cellStyle name="Normal 175 6 3 2" xfId="11190"/>
    <cellStyle name="Normal 175 6 3 2 2" xfId="22919"/>
    <cellStyle name="Normal 175 6 3 2 2 2" xfId="46328"/>
    <cellStyle name="Normal 175 6 3 2 3" xfId="34629"/>
    <cellStyle name="Normal 175 6 3 3" xfId="17085"/>
    <cellStyle name="Normal 175 6 3 3 2" xfId="40494"/>
    <cellStyle name="Normal 175 6 3 4" xfId="28799"/>
    <cellStyle name="Normal 175 6 4" xfId="6486"/>
    <cellStyle name="Normal 175 6 4 2" xfId="12354"/>
    <cellStyle name="Normal 175 6 4 2 2" xfId="24083"/>
    <cellStyle name="Normal 175 6 4 2 2 2" xfId="47492"/>
    <cellStyle name="Normal 175 6 4 2 3" xfId="35793"/>
    <cellStyle name="Normal 175 6 4 3" xfId="18249"/>
    <cellStyle name="Normal 175 6 4 3 2" xfId="41658"/>
    <cellStyle name="Normal 175 6 4 4" xfId="29963"/>
    <cellStyle name="Normal 175 6 5" xfId="7612"/>
    <cellStyle name="Normal 175 6 5 2" xfId="13474"/>
    <cellStyle name="Normal 175 6 5 2 2" xfId="25203"/>
    <cellStyle name="Normal 175 6 5 2 2 2" xfId="48612"/>
    <cellStyle name="Normal 175 6 5 2 3" xfId="36913"/>
    <cellStyle name="Normal 175 6 5 3" xfId="19369"/>
    <cellStyle name="Normal 175 6 5 3 2" xfId="42778"/>
    <cellStyle name="Normal 175 6 5 4" xfId="31083"/>
    <cellStyle name="Normal 175 6 6" xfId="8696"/>
    <cellStyle name="Normal 175 6 6 2" xfId="20457"/>
    <cellStyle name="Normal 175 6 6 2 2" xfId="43866"/>
    <cellStyle name="Normal 175 6 6 3" xfId="32167"/>
    <cellStyle name="Normal 175 6 7" xfId="14623"/>
    <cellStyle name="Normal 175 6 7 2" xfId="38032"/>
    <cellStyle name="Normal 175 6 8" xfId="26337"/>
    <cellStyle name="Normal 175 7" xfId="2925"/>
    <cellStyle name="Normal 175 7 2" xfId="4193"/>
    <cellStyle name="Normal 175 7 2 2" xfId="10061"/>
    <cellStyle name="Normal 175 7 2 2 2" xfId="21790"/>
    <cellStyle name="Normal 175 7 2 2 2 2" xfId="45199"/>
    <cellStyle name="Normal 175 7 2 2 3" xfId="33500"/>
    <cellStyle name="Normal 175 7 2 3" xfId="15956"/>
    <cellStyle name="Normal 175 7 2 3 2" xfId="39365"/>
    <cellStyle name="Normal 175 7 2 4" xfId="27670"/>
    <cellStyle name="Normal 175 7 3" xfId="5412"/>
    <cellStyle name="Normal 175 7 3 2" xfId="11280"/>
    <cellStyle name="Normal 175 7 3 2 2" xfId="23009"/>
    <cellStyle name="Normal 175 7 3 2 2 2" xfId="46418"/>
    <cellStyle name="Normal 175 7 3 2 3" xfId="34719"/>
    <cellStyle name="Normal 175 7 3 3" xfId="17175"/>
    <cellStyle name="Normal 175 7 3 3 2" xfId="40584"/>
    <cellStyle name="Normal 175 7 3 4" xfId="28889"/>
    <cellStyle name="Normal 175 7 4" xfId="6576"/>
    <cellStyle name="Normal 175 7 4 2" xfId="12444"/>
    <cellStyle name="Normal 175 7 4 2 2" xfId="24173"/>
    <cellStyle name="Normal 175 7 4 2 2 2" xfId="47582"/>
    <cellStyle name="Normal 175 7 4 2 3" xfId="35883"/>
    <cellStyle name="Normal 175 7 4 3" xfId="18339"/>
    <cellStyle name="Normal 175 7 4 3 2" xfId="41748"/>
    <cellStyle name="Normal 175 7 4 4" xfId="30053"/>
    <cellStyle name="Normal 175 7 5" xfId="7702"/>
    <cellStyle name="Normal 175 7 5 2" xfId="13564"/>
    <cellStyle name="Normal 175 7 5 2 2" xfId="25293"/>
    <cellStyle name="Normal 175 7 5 2 2 2" xfId="48702"/>
    <cellStyle name="Normal 175 7 5 2 3" xfId="37003"/>
    <cellStyle name="Normal 175 7 5 3" xfId="19459"/>
    <cellStyle name="Normal 175 7 5 3 2" xfId="42868"/>
    <cellStyle name="Normal 175 7 5 4" xfId="31173"/>
    <cellStyle name="Normal 175 7 6" xfId="8786"/>
    <cellStyle name="Normal 175 7 6 2" xfId="20547"/>
    <cellStyle name="Normal 175 7 6 2 2" xfId="43956"/>
    <cellStyle name="Normal 175 7 6 3" xfId="32257"/>
    <cellStyle name="Normal 175 7 7" xfId="14713"/>
    <cellStyle name="Normal 175 7 7 2" xfId="38122"/>
    <cellStyle name="Normal 175 7 8" xfId="26427"/>
    <cellStyle name="Normal 175 8" xfId="3026"/>
    <cellStyle name="Normal 175 8 2" xfId="4291"/>
    <cellStyle name="Normal 175 8 2 2" xfId="10159"/>
    <cellStyle name="Normal 175 8 2 2 2" xfId="21888"/>
    <cellStyle name="Normal 175 8 2 2 2 2" xfId="45297"/>
    <cellStyle name="Normal 175 8 2 2 3" xfId="33598"/>
    <cellStyle name="Normal 175 8 2 3" xfId="16054"/>
    <cellStyle name="Normal 175 8 2 3 2" xfId="39463"/>
    <cellStyle name="Normal 175 8 2 4" xfId="27768"/>
    <cellStyle name="Normal 175 8 3" xfId="5508"/>
    <cellStyle name="Normal 175 8 3 2" xfId="11376"/>
    <cellStyle name="Normal 175 8 3 2 2" xfId="23105"/>
    <cellStyle name="Normal 175 8 3 2 2 2" xfId="46514"/>
    <cellStyle name="Normal 175 8 3 2 3" xfId="34815"/>
    <cellStyle name="Normal 175 8 3 3" xfId="17271"/>
    <cellStyle name="Normal 175 8 3 3 2" xfId="40680"/>
    <cellStyle name="Normal 175 8 3 4" xfId="28985"/>
    <cellStyle name="Normal 175 8 4" xfId="6672"/>
    <cellStyle name="Normal 175 8 4 2" xfId="12540"/>
    <cellStyle name="Normal 175 8 4 2 2" xfId="24269"/>
    <cellStyle name="Normal 175 8 4 2 2 2" xfId="47678"/>
    <cellStyle name="Normal 175 8 4 2 3" xfId="35979"/>
    <cellStyle name="Normal 175 8 4 3" xfId="18435"/>
    <cellStyle name="Normal 175 8 4 3 2" xfId="41844"/>
    <cellStyle name="Normal 175 8 4 4" xfId="30149"/>
    <cellStyle name="Normal 175 8 5" xfId="7798"/>
    <cellStyle name="Normal 175 8 5 2" xfId="13660"/>
    <cellStyle name="Normal 175 8 5 2 2" xfId="25389"/>
    <cellStyle name="Normal 175 8 5 2 2 2" xfId="48798"/>
    <cellStyle name="Normal 175 8 5 2 3" xfId="37099"/>
    <cellStyle name="Normal 175 8 5 3" xfId="19555"/>
    <cellStyle name="Normal 175 8 5 3 2" xfId="42964"/>
    <cellStyle name="Normal 175 8 5 4" xfId="31269"/>
    <cellStyle name="Normal 175 8 6" xfId="8882"/>
    <cellStyle name="Normal 175 8 6 2" xfId="20643"/>
    <cellStyle name="Normal 175 8 6 2 2" xfId="44052"/>
    <cellStyle name="Normal 175 8 6 3" xfId="32353"/>
    <cellStyle name="Normal 175 8 7" xfId="14809"/>
    <cellStyle name="Normal 175 8 7 2" xfId="38218"/>
    <cellStyle name="Normal 175 8 8" xfId="26523"/>
    <cellStyle name="Normal 175 9" xfId="3139"/>
    <cellStyle name="Normal 175 9 2" xfId="4404"/>
    <cellStyle name="Normal 175 9 2 2" xfId="10272"/>
    <cellStyle name="Normal 175 9 2 2 2" xfId="22001"/>
    <cellStyle name="Normal 175 9 2 2 2 2" xfId="45410"/>
    <cellStyle name="Normal 175 9 2 2 3" xfId="33711"/>
    <cellStyle name="Normal 175 9 2 3" xfId="16167"/>
    <cellStyle name="Normal 175 9 2 3 2" xfId="39576"/>
    <cellStyle name="Normal 175 9 2 4" xfId="27881"/>
    <cellStyle name="Normal 175 9 3" xfId="5621"/>
    <cellStyle name="Normal 175 9 3 2" xfId="11489"/>
    <cellStyle name="Normal 175 9 3 2 2" xfId="23218"/>
    <cellStyle name="Normal 175 9 3 2 2 2" xfId="46627"/>
    <cellStyle name="Normal 175 9 3 2 3" xfId="34928"/>
    <cellStyle name="Normal 175 9 3 3" xfId="17384"/>
    <cellStyle name="Normal 175 9 3 3 2" xfId="40793"/>
    <cellStyle name="Normal 175 9 3 4" xfId="29098"/>
    <cellStyle name="Normal 175 9 4" xfId="6785"/>
    <cellStyle name="Normal 175 9 4 2" xfId="12653"/>
    <cellStyle name="Normal 175 9 4 2 2" xfId="24382"/>
    <cellStyle name="Normal 175 9 4 2 2 2" xfId="47791"/>
    <cellStyle name="Normal 175 9 4 2 3" xfId="36092"/>
    <cellStyle name="Normal 175 9 4 3" xfId="18548"/>
    <cellStyle name="Normal 175 9 4 3 2" xfId="41957"/>
    <cellStyle name="Normal 175 9 4 4" xfId="30262"/>
    <cellStyle name="Normal 175 9 5" xfId="7911"/>
    <cellStyle name="Normal 175 9 5 2" xfId="13773"/>
    <cellStyle name="Normal 175 9 5 2 2" xfId="25502"/>
    <cellStyle name="Normal 175 9 5 2 2 2" xfId="48911"/>
    <cellStyle name="Normal 175 9 5 2 3" xfId="37212"/>
    <cellStyle name="Normal 175 9 5 3" xfId="19668"/>
    <cellStyle name="Normal 175 9 5 3 2" xfId="43077"/>
    <cellStyle name="Normal 175 9 5 4" xfId="31382"/>
    <cellStyle name="Normal 175 9 6" xfId="8995"/>
    <cellStyle name="Normal 175 9 6 2" xfId="20756"/>
    <cellStyle name="Normal 175 9 6 2 2" xfId="44165"/>
    <cellStyle name="Normal 175 9 6 3" xfId="32466"/>
    <cellStyle name="Normal 175 9 7" xfId="14922"/>
    <cellStyle name="Normal 175 9 7 2" xfId="38331"/>
    <cellStyle name="Normal 175 9 8" xfId="26636"/>
    <cellStyle name="Normal 176" xfId="1413"/>
    <cellStyle name="Normal 176 10" xfId="3237"/>
    <cellStyle name="Normal 176 10 2" xfId="4502"/>
    <cellStyle name="Normal 176 10 2 2" xfId="10370"/>
    <cellStyle name="Normal 176 10 2 2 2" xfId="22099"/>
    <cellStyle name="Normal 176 10 2 2 2 2" xfId="45508"/>
    <cellStyle name="Normal 176 10 2 2 3" xfId="33809"/>
    <cellStyle name="Normal 176 10 2 3" xfId="16265"/>
    <cellStyle name="Normal 176 10 2 3 2" xfId="39674"/>
    <cellStyle name="Normal 176 10 2 4" xfId="27979"/>
    <cellStyle name="Normal 176 10 3" xfId="5719"/>
    <cellStyle name="Normal 176 10 3 2" xfId="11587"/>
    <cellStyle name="Normal 176 10 3 2 2" xfId="23316"/>
    <cellStyle name="Normal 176 10 3 2 2 2" xfId="46725"/>
    <cellStyle name="Normal 176 10 3 2 3" xfId="35026"/>
    <cellStyle name="Normal 176 10 3 3" xfId="17482"/>
    <cellStyle name="Normal 176 10 3 3 2" xfId="40891"/>
    <cellStyle name="Normal 176 10 3 4" xfId="29196"/>
    <cellStyle name="Normal 176 10 4" xfId="6883"/>
    <cellStyle name="Normal 176 10 4 2" xfId="12751"/>
    <cellStyle name="Normal 176 10 4 2 2" xfId="24480"/>
    <cellStyle name="Normal 176 10 4 2 2 2" xfId="47889"/>
    <cellStyle name="Normal 176 10 4 2 3" xfId="36190"/>
    <cellStyle name="Normal 176 10 4 3" xfId="18646"/>
    <cellStyle name="Normal 176 10 4 3 2" xfId="42055"/>
    <cellStyle name="Normal 176 10 4 4" xfId="30360"/>
    <cellStyle name="Normal 176 10 5" xfId="8009"/>
    <cellStyle name="Normal 176 10 5 2" xfId="13871"/>
    <cellStyle name="Normal 176 10 5 2 2" xfId="25600"/>
    <cellStyle name="Normal 176 10 5 2 2 2" xfId="49009"/>
    <cellStyle name="Normal 176 10 5 2 3" xfId="37310"/>
    <cellStyle name="Normal 176 10 5 3" xfId="19766"/>
    <cellStyle name="Normal 176 10 5 3 2" xfId="43175"/>
    <cellStyle name="Normal 176 10 5 4" xfId="31480"/>
    <cellStyle name="Normal 176 10 6" xfId="9093"/>
    <cellStyle name="Normal 176 10 6 2" xfId="20854"/>
    <cellStyle name="Normal 176 10 6 2 2" xfId="44263"/>
    <cellStyle name="Normal 176 10 6 3" xfId="32564"/>
    <cellStyle name="Normal 176 10 7" xfId="15020"/>
    <cellStyle name="Normal 176 10 7 2" xfId="38429"/>
    <cellStyle name="Normal 176 10 8" xfId="26734"/>
    <cellStyle name="Normal 176 11" xfId="3413"/>
    <cellStyle name="Normal 176 11 2" xfId="9296"/>
    <cellStyle name="Normal 176 11 2 2" xfId="21027"/>
    <cellStyle name="Normal 176 11 2 2 2" xfId="44436"/>
    <cellStyle name="Normal 176 11 2 3" xfId="32737"/>
    <cellStyle name="Normal 176 11 3" xfId="15193"/>
    <cellStyle name="Normal 176 11 3 2" xfId="38602"/>
    <cellStyle name="Normal 176 11 4" xfId="26907"/>
    <cellStyle name="Normal 176 12" xfId="4705"/>
    <cellStyle name="Normal 176 12 2" xfId="10573"/>
    <cellStyle name="Normal 176 12 2 2" xfId="22302"/>
    <cellStyle name="Normal 176 12 2 2 2" xfId="45711"/>
    <cellStyle name="Normal 176 12 2 3" xfId="34012"/>
    <cellStyle name="Normal 176 12 3" xfId="16468"/>
    <cellStyle name="Normal 176 12 3 2" xfId="39877"/>
    <cellStyle name="Normal 176 12 4" xfId="28182"/>
    <cellStyle name="Normal 176 13" xfId="5862"/>
    <cellStyle name="Normal 176 13 2" xfId="11730"/>
    <cellStyle name="Normal 176 13 2 2" xfId="23459"/>
    <cellStyle name="Normal 176 13 2 2 2" xfId="46868"/>
    <cellStyle name="Normal 176 13 2 3" xfId="35169"/>
    <cellStyle name="Normal 176 13 3" xfId="17625"/>
    <cellStyle name="Normal 176 13 3 2" xfId="41034"/>
    <cellStyle name="Normal 176 13 4" xfId="29339"/>
    <cellStyle name="Normal 176 14" xfId="7012"/>
    <cellStyle name="Normal 176 14 2" xfId="12874"/>
    <cellStyle name="Normal 176 14 2 2" xfId="24603"/>
    <cellStyle name="Normal 176 14 2 2 2" xfId="48012"/>
    <cellStyle name="Normal 176 14 2 3" xfId="36313"/>
    <cellStyle name="Normal 176 14 3" xfId="18769"/>
    <cellStyle name="Normal 176 14 3 2" xfId="42178"/>
    <cellStyle name="Normal 176 14 4" xfId="30483"/>
    <cellStyle name="Normal 176 15" xfId="8099"/>
    <cellStyle name="Normal 176 15 2" xfId="19860"/>
    <cellStyle name="Normal 176 15 2 2" xfId="43269"/>
    <cellStyle name="Normal 176 15 3" xfId="31570"/>
    <cellStyle name="Normal 176 16" xfId="14029"/>
    <cellStyle name="Normal 176 16 2" xfId="37438"/>
    <cellStyle name="Normal 176 17" xfId="25743"/>
    <cellStyle name="Normal 176 2" xfId="2335"/>
    <cellStyle name="Normal 176 2 2" xfId="3612"/>
    <cellStyle name="Normal 176 2 2 2" xfId="9480"/>
    <cellStyle name="Normal 176 2 2 2 2" xfId="21209"/>
    <cellStyle name="Normal 176 2 2 2 2 2" xfId="44618"/>
    <cellStyle name="Normal 176 2 2 2 3" xfId="32919"/>
    <cellStyle name="Normal 176 2 2 3" xfId="15375"/>
    <cellStyle name="Normal 176 2 2 3 2" xfId="38784"/>
    <cellStyle name="Normal 176 2 2 4" xfId="27089"/>
    <cellStyle name="Normal 176 2 3" xfId="4831"/>
    <cellStyle name="Normal 176 2 3 2" xfId="10699"/>
    <cellStyle name="Normal 176 2 3 2 2" xfId="22428"/>
    <cellStyle name="Normal 176 2 3 2 2 2" xfId="45837"/>
    <cellStyle name="Normal 176 2 3 2 3" xfId="34138"/>
    <cellStyle name="Normal 176 2 3 3" xfId="16594"/>
    <cellStyle name="Normal 176 2 3 3 2" xfId="40003"/>
    <cellStyle name="Normal 176 2 3 4" xfId="28308"/>
    <cellStyle name="Normal 176 2 4" xfId="5994"/>
    <cellStyle name="Normal 176 2 4 2" xfId="11862"/>
    <cellStyle name="Normal 176 2 4 2 2" xfId="23591"/>
    <cellStyle name="Normal 176 2 4 2 2 2" xfId="47000"/>
    <cellStyle name="Normal 176 2 4 2 3" xfId="35301"/>
    <cellStyle name="Normal 176 2 4 3" xfId="17757"/>
    <cellStyle name="Normal 176 2 4 3 2" xfId="41166"/>
    <cellStyle name="Normal 176 2 4 4" xfId="29471"/>
    <cellStyle name="Normal 176 2 5" xfId="7121"/>
    <cellStyle name="Normal 176 2 5 2" xfId="12983"/>
    <cellStyle name="Normal 176 2 5 2 2" xfId="24712"/>
    <cellStyle name="Normal 176 2 5 2 2 2" xfId="48121"/>
    <cellStyle name="Normal 176 2 5 2 3" xfId="36422"/>
    <cellStyle name="Normal 176 2 5 3" xfId="18878"/>
    <cellStyle name="Normal 176 2 5 3 2" xfId="42287"/>
    <cellStyle name="Normal 176 2 5 4" xfId="30592"/>
    <cellStyle name="Normal 176 2 6" xfId="8205"/>
    <cellStyle name="Normal 176 2 6 2" xfId="19966"/>
    <cellStyle name="Normal 176 2 6 2 2" xfId="43375"/>
    <cellStyle name="Normal 176 2 6 3" xfId="31676"/>
    <cellStyle name="Normal 176 2 7" xfId="14132"/>
    <cellStyle name="Normal 176 2 7 2" xfId="37541"/>
    <cellStyle name="Normal 176 2 8" xfId="25846"/>
    <cellStyle name="Normal 176 3" xfId="2417"/>
    <cellStyle name="Normal 176 3 2" xfId="3686"/>
    <cellStyle name="Normal 176 3 2 2" xfId="9554"/>
    <cellStyle name="Normal 176 3 2 2 2" xfId="21283"/>
    <cellStyle name="Normal 176 3 2 2 2 2" xfId="44692"/>
    <cellStyle name="Normal 176 3 2 2 3" xfId="32993"/>
    <cellStyle name="Normal 176 3 2 3" xfId="15449"/>
    <cellStyle name="Normal 176 3 2 3 2" xfId="38858"/>
    <cellStyle name="Normal 176 3 2 4" xfId="27163"/>
    <cellStyle name="Normal 176 3 3" xfId="4905"/>
    <cellStyle name="Normal 176 3 3 2" xfId="10773"/>
    <cellStyle name="Normal 176 3 3 2 2" xfId="22502"/>
    <cellStyle name="Normal 176 3 3 2 2 2" xfId="45911"/>
    <cellStyle name="Normal 176 3 3 2 3" xfId="34212"/>
    <cellStyle name="Normal 176 3 3 3" xfId="16668"/>
    <cellStyle name="Normal 176 3 3 3 2" xfId="40077"/>
    <cellStyle name="Normal 176 3 3 4" xfId="28382"/>
    <cellStyle name="Normal 176 3 4" xfId="6069"/>
    <cellStyle name="Normal 176 3 4 2" xfId="11937"/>
    <cellStyle name="Normal 176 3 4 2 2" xfId="23666"/>
    <cellStyle name="Normal 176 3 4 2 2 2" xfId="47075"/>
    <cellStyle name="Normal 176 3 4 2 3" xfId="35376"/>
    <cellStyle name="Normal 176 3 4 3" xfId="17832"/>
    <cellStyle name="Normal 176 3 4 3 2" xfId="41241"/>
    <cellStyle name="Normal 176 3 4 4" xfId="29546"/>
    <cellStyle name="Normal 176 3 5" xfId="7195"/>
    <cellStyle name="Normal 176 3 5 2" xfId="13057"/>
    <cellStyle name="Normal 176 3 5 2 2" xfId="24786"/>
    <cellStyle name="Normal 176 3 5 2 2 2" xfId="48195"/>
    <cellStyle name="Normal 176 3 5 2 3" xfId="36496"/>
    <cellStyle name="Normal 176 3 5 3" xfId="18952"/>
    <cellStyle name="Normal 176 3 5 3 2" xfId="42361"/>
    <cellStyle name="Normal 176 3 5 4" xfId="30666"/>
    <cellStyle name="Normal 176 3 6" xfId="8279"/>
    <cellStyle name="Normal 176 3 6 2" xfId="20040"/>
    <cellStyle name="Normal 176 3 6 2 2" xfId="43449"/>
    <cellStyle name="Normal 176 3 6 3" xfId="31750"/>
    <cellStyle name="Normal 176 3 7" xfId="14206"/>
    <cellStyle name="Normal 176 3 7 2" xfId="37615"/>
    <cellStyle name="Normal 176 3 8" xfId="25920"/>
    <cellStyle name="Normal 176 4" xfId="2576"/>
    <cellStyle name="Normal 176 4 2" xfId="3845"/>
    <cellStyle name="Normal 176 4 2 2" xfId="9713"/>
    <cellStyle name="Normal 176 4 2 2 2" xfId="21442"/>
    <cellStyle name="Normal 176 4 2 2 2 2" xfId="44851"/>
    <cellStyle name="Normal 176 4 2 2 3" xfId="33152"/>
    <cellStyle name="Normal 176 4 2 3" xfId="15608"/>
    <cellStyle name="Normal 176 4 2 3 2" xfId="39017"/>
    <cellStyle name="Normal 176 4 2 4" xfId="27322"/>
    <cellStyle name="Normal 176 4 3" xfId="5064"/>
    <cellStyle name="Normal 176 4 3 2" xfId="10932"/>
    <cellStyle name="Normal 176 4 3 2 2" xfId="22661"/>
    <cellStyle name="Normal 176 4 3 2 2 2" xfId="46070"/>
    <cellStyle name="Normal 176 4 3 2 3" xfId="34371"/>
    <cellStyle name="Normal 176 4 3 3" xfId="16827"/>
    <cellStyle name="Normal 176 4 3 3 2" xfId="40236"/>
    <cellStyle name="Normal 176 4 3 4" xfId="28541"/>
    <cellStyle name="Normal 176 4 4" xfId="6228"/>
    <cellStyle name="Normal 176 4 4 2" xfId="12096"/>
    <cellStyle name="Normal 176 4 4 2 2" xfId="23825"/>
    <cellStyle name="Normal 176 4 4 2 2 2" xfId="47234"/>
    <cellStyle name="Normal 176 4 4 2 3" xfId="35535"/>
    <cellStyle name="Normal 176 4 4 3" xfId="17991"/>
    <cellStyle name="Normal 176 4 4 3 2" xfId="41400"/>
    <cellStyle name="Normal 176 4 4 4" xfId="29705"/>
    <cellStyle name="Normal 176 4 5" xfId="7354"/>
    <cellStyle name="Normal 176 4 5 2" xfId="13216"/>
    <cellStyle name="Normal 176 4 5 2 2" xfId="24945"/>
    <cellStyle name="Normal 176 4 5 2 2 2" xfId="48354"/>
    <cellStyle name="Normal 176 4 5 2 3" xfId="36655"/>
    <cellStyle name="Normal 176 4 5 3" xfId="19111"/>
    <cellStyle name="Normal 176 4 5 3 2" xfId="42520"/>
    <cellStyle name="Normal 176 4 5 4" xfId="30825"/>
    <cellStyle name="Normal 176 4 6" xfId="8438"/>
    <cellStyle name="Normal 176 4 6 2" xfId="20199"/>
    <cellStyle name="Normal 176 4 6 2 2" xfId="43608"/>
    <cellStyle name="Normal 176 4 6 3" xfId="31909"/>
    <cellStyle name="Normal 176 4 7" xfId="14365"/>
    <cellStyle name="Normal 176 4 7 2" xfId="37774"/>
    <cellStyle name="Normal 176 4 8" xfId="26079"/>
    <cellStyle name="Normal 176 5" xfId="2745"/>
    <cellStyle name="Normal 176 5 2" xfId="4014"/>
    <cellStyle name="Normal 176 5 2 2" xfId="9882"/>
    <cellStyle name="Normal 176 5 2 2 2" xfId="21611"/>
    <cellStyle name="Normal 176 5 2 2 2 2" xfId="45020"/>
    <cellStyle name="Normal 176 5 2 2 3" xfId="33321"/>
    <cellStyle name="Normal 176 5 2 3" xfId="15777"/>
    <cellStyle name="Normal 176 5 2 3 2" xfId="39186"/>
    <cellStyle name="Normal 176 5 2 4" xfId="27491"/>
    <cellStyle name="Normal 176 5 3" xfId="5233"/>
    <cellStyle name="Normal 176 5 3 2" xfId="11101"/>
    <cellStyle name="Normal 176 5 3 2 2" xfId="22830"/>
    <cellStyle name="Normal 176 5 3 2 2 2" xfId="46239"/>
    <cellStyle name="Normal 176 5 3 2 3" xfId="34540"/>
    <cellStyle name="Normal 176 5 3 3" xfId="16996"/>
    <cellStyle name="Normal 176 5 3 3 2" xfId="40405"/>
    <cellStyle name="Normal 176 5 3 4" xfId="28710"/>
    <cellStyle name="Normal 176 5 4" xfId="6397"/>
    <cellStyle name="Normal 176 5 4 2" xfId="12265"/>
    <cellStyle name="Normal 176 5 4 2 2" xfId="23994"/>
    <cellStyle name="Normal 176 5 4 2 2 2" xfId="47403"/>
    <cellStyle name="Normal 176 5 4 2 3" xfId="35704"/>
    <cellStyle name="Normal 176 5 4 3" xfId="18160"/>
    <cellStyle name="Normal 176 5 4 3 2" xfId="41569"/>
    <cellStyle name="Normal 176 5 4 4" xfId="29874"/>
    <cellStyle name="Normal 176 5 5" xfId="7523"/>
    <cellStyle name="Normal 176 5 5 2" xfId="13385"/>
    <cellStyle name="Normal 176 5 5 2 2" xfId="25114"/>
    <cellStyle name="Normal 176 5 5 2 2 2" xfId="48523"/>
    <cellStyle name="Normal 176 5 5 2 3" xfId="36824"/>
    <cellStyle name="Normal 176 5 5 3" xfId="19280"/>
    <cellStyle name="Normal 176 5 5 3 2" xfId="42689"/>
    <cellStyle name="Normal 176 5 5 4" xfId="30994"/>
    <cellStyle name="Normal 176 5 6" xfId="8607"/>
    <cellStyle name="Normal 176 5 6 2" xfId="20368"/>
    <cellStyle name="Normal 176 5 6 2 2" xfId="43777"/>
    <cellStyle name="Normal 176 5 6 3" xfId="32078"/>
    <cellStyle name="Normal 176 5 7" xfId="14534"/>
    <cellStyle name="Normal 176 5 7 2" xfId="37943"/>
    <cellStyle name="Normal 176 5 8" xfId="26248"/>
    <cellStyle name="Normal 176 6" xfId="2835"/>
    <cellStyle name="Normal 176 6 2" xfId="4104"/>
    <cellStyle name="Normal 176 6 2 2" xfId="9972"/>
    <cellStyle name="Normal 176 6 2 2 2" xfId="21701"/>
    <cellStyle name="Normal 176 6 2 2 2 2" xfId="45110"/>
    <cellStyle name="Normal 176 6 2 2 3" xfId="33411"/>
    <cellStyle name="Normal 176 6 2 3" xfId="15867"/>
    <cellStyle name="Normal 176 6 2 3 2" xfId="39276"/>
    <cellStyle name="Normal 176 6 2 4" xfId="27581"/>
    <cellStyle name="Normal 176 6 3" xfId="5323"/>
    <cellStyle name="Normal 176 6 3 2" xfId="11191"/>
    <cellStyle name="Normal 176 6 3 2 2" xfId="22920"/>
    <cellStyle name="Normal 176 6 3 2 2 2" xfId="46329"/>
    <cellStyle name="Normal 176 6 3 2 3" xfId="34630"/>
    <cellStyle name="Normal 176 6 3 3" xfId="17086"/>
    <cellStyle name="Normal 176 6 3 3 2" xfId="40495"/>
    <cellStyle name="Normal 176 6 3 4" xfId="28800"/>
    <cellStyle name="Normal 176 6 4" xfId="6487"/>
    <cellStyle name="Normal 176 6 4 2" xfId="12355"/>
    <cellStyle name="Normal 176 6 4 2 2" xfId="24084"/>
    <cellStyle name="Normal 176 6 4 2 2 2" xfId="47493"/>
    <cellStyle name="Normal 176 6 4 2 3" xfId="35794"/>
    <cellStyle name="Normal 176 6 4 3" xfId="18250"/>
    <cellStyle name="Normal 176 6 4 3 2" xfId="41659"/>
    <cellStyle name="Normal 176 6 4 4" xfId="29964"/>
    <cellStyle name="Normal 176 6 5" xfId="7613"/>
    <cellStyle name="Normal 176 6 5 2" xfId="13475"/>
    <cellStyle name="Normal 176 6 5 2 2" xfId="25204"/>
    <cellStyle name="Normal 176 6 5 2 2 2" xfId="48613"/>
    <cellStyle name="Normal 176 6 5 2 3" xfId="36914"/>
    <cellStyle name="Normal 176 6 5 3" xfId="19370"/>
    <cellStyle name="Normal 176 6 5 3 2" xfId="42779"/>
    <cellStyle name="Normal 176 6 5 4" xfId="31084"/>
    <cellStyle name="Normal 176 6 6" xfId="8697"/>
    <cellStyle name="Normal 176 6 6 2" xfId="20458"/>
    <cellStyle name="Normal 176 6 6 2 2" xfId="43867"/>
    <cellStyle name="Normal 176 6 6 3" xfId="32168"/>
    <cellStyle name="Normal 176 6 7" xfId="14624"/>
    <cellStyle name="Normal 176 6 7 2" xfId="38033"/>
    <cellStyle name="Normal 176 6 8" xfId="26338"/>
    <cellStyle name="Normal 176 7" xfId="2926"/>
    <cellStyle name="Normal 176 7 2" xfId="4194"/>
    <cellStyle name="Normal 176 7 2 2" xfId="10062"/>
    <cellStyle name="Normal 176 7 2 2 2" xfId="21791"/>
    <cellStyle name="Normal 176 7 2 2 2 2" xfId="45200"/>
    <cellStyle name="Normal 176 7 2 2 3" xfId="33501"/>
    <cellStyle name="Normal 176 7 2 3" xfId="15957"/>
    <cellStyle name="Normal 176 7 2 3 2" xfId="39366"/>
    <cellStyle name="Normal 176 7 2 4" xfId="27671"/>
    <cellStyle name="Normal 176 7 3" xfId="5413"/>
    <cellStyle name="Normal 176 7 3 2" xfId="11281"/>
    <cellStyle name="Normal 176 7 3 2 2" xfId="23010"/>
    <cellStyle name="Normal 176 7 3 2 2 2" xfId="46419"/>
    <cellStyle name="Normal 176 7 3 2 3" xfId="34720"/>
    <cellStyle name="Normal 176 7 3 3" xfId="17176"/>
    <cellStyle name="Normal 176 7 3 3 2" xfId="40585"/>
    <cellStyle name="Normal 176 7 3 4" xfId="28890"/>
    <cellStyle name="Normal 176 7 4" xfId="6577"/>
    <cellStyle name="Normal 176 7 4 2" xfId="12445"/>
    <cellStyle name="Normal 176 7 4 2 2" xfId="24174"/>
    <cellStyle name="Normal 176 7 4 2 2 2" xfId="47583"/>
    <cellStyle name="Normal 176 7 4 2 3" xfId="35884"/>
    <cellStyle name="Normal 176 7 4 3" xfId="18340"/>
    <cellStyle name="Normal 176 7 4 3 2" xfId="41749"/>
    <cellStyle name="Normal 176 7 4 4" xfId="30054"/>
    <cellStyle name="Normal 176 7 5" xfId="7703"/>
    <cellStyle name="Normal 176 7 5 2" xfId="13565"/>
    <cellStyle name="Normal 176 7 5 2 2" xfId="25294"/>
    <cellStyle name="Normal 176 7 5 2 2 2" xfId="48703"/>
    <cellStyle name="Normal 176 7 5 2 3" xfId="37004"/>
    <cellStyle name="Normal 176 7 5 3" xfId="19460"/>
    <cellStyle name="Normal 176 7 5 3 2" xfId="42869"/>
    <cellStyle name="Normal 176 7 5 4" xfId="31174"/>
    <cellStyle name="Normal 176 7 6" xfId="8787"/>
    <cellStyle name="Normal 176 7 6 2" xfId="20548"/>
    <cellStyle name="Normal 176 7 6 2 2" xfId="43957"/>
    <cellStyle name="Normal 176 7 6 3" xfId="32258"/>
    <cellStyle name="Normal 176 7 7" xfId="14714"/>
    <cellStyle name="Normal 176 7 7 2" xfId="38123"/>
    <cellStyle name="Normal 176 7 8" xfId="26428"/>
    <cellStyle name="Normal 176 8" xfId="3027"/>
    <cellStyle name="Normal 176 8 2" xfId="4292"/>
    <cellStyle name="Normal 176 8 2 2" xfId="10160"/>
    <cellStyle name="Normal 176 8 2 2 2" xfId="21889"/>
    <cellStyle name="Normal 176 8 2 2 2 2" xfId="45298"/>
    <cellStyle name="Normal 176 8 2 2 3" xfId="33599"/>
    <cellStyle name="Normal 176 8 2 3" xfId="16055"/>
    <cellStyle name="Normal 176 8 2 3 2" xfId="39464"/>
    <cellStyle name="Normal 176 8 2 4" xfId="27769"/>
    <cellStyle name="Normal 176 8 3" xfId="5509"/>
    <cellStyle name="Normal 176 8 3 2" xfId="11377"/>
    <cellStyle name="Normal 176 8 3 2 2" xfId="23106"/>
    <cellStyle name="Normal 176 8 3 2 2 2" xfId="46515"/>
    <cellStyle name="Normal 176 8 3 2 3" xfId="34816"/>
    <cellStyle name="Normal 176 8 3 3" xfId="17272"/>
    <cellStyle name="Normal 176 8 3 3 2" xfId="40681"/>
    <cellStyle name="Normal 176 8 3 4" xfId="28986"/>
    <cellStyle name="Normal 176 8 4" xfId="6673"/>
    <cellStyle name="Normal 176 8 4 2" xfId="12541"/>
    <cellStyle name="Normal 176 8 4 2 2" xfId="24270"/>
    <cellStyle name="Normal 176 8 4 2 2 2" xfId="47679"/>
    <cellStyle name="Normal 176 8 4 2 3" xfId="35980"/>
    <cellStyle name="Normal 176 8 4 3" xfId="18436"/>
    <cellStyle name="Normal 176 8 4 3 2" xfId="41845"/>
    <cellStyle name="Normal 176 8 4 4" xfId="30150"/>
    <cellStyle name="Normal 176 8 5" xfId="7799"/>
    <cellStyle name="Normal 176 8 5 2" xfId="13661"/>
    <cellStyle name="Normal 176 8 5 2 2" xfId="25390"/>
    <cellStyle name="Normal 176 8 5 2 2 2" xfId="48799"/>
    <cellStyle name="Normal 176 8 5 2 3" xfId="37100"/>
    <cellStyle name="Normal 176 8 5 3" xfId="19556"/>
    <cellStyle name="Normal 176 8 5 3 2" xfId="42965"/>
    <cellStyle name="Normal 176 8 5 4" xfId="31270"/>
    <cellStyle name="Normal 176 8 6" xfId="8883"/>
    <cellStyle name="Normal 176 8 6 2" xfId="20644"/>
    <cellStyle name="Normal 176 8 6 2 2" xfId="44053"/>
    <cellStyle name="Normal 176 8 6 3" xfId="32354"/>
    <cellStyle name="Normal 176 8 7" xfId="14810"/>
    <cellStyle name="Normal 176 8 7 2" xfId="38219"/>
    <cellStyle name="Normal 176 8 8" xfId="26524"/>
    <cellStyle name="Normal 176 9" xfId="3140"/>
    <cellStyle name="Normal 176 9 2" xfId="4405"/>
    <cellStyle name="Normal 176 9 2 2" xfId="10273"/>
    <cellStyle name="Normal 176 9 2 2 2" xfId="22002"/>
    <cellStyle name="Normal 176 9 2 2 2 2" xfId="45411"/>
    <cellStyle name="Normal 176 9 2 2 3" xfId="33712"/>
    <cellStyle name="Normal 176 9 2 3" xfId="16168"/>
    <cellStyle name="Normal 176 9 2 3 2" xfId="39577"/>
    <cellStyle name="Normal 176 9 2 4" xfId="27882"/>
    <cellStyle name="Normal 176 9 3" xfId="5622"/>
    <cellStyle name="Normal 176 9 3 2" xfId="11490"/>
    <cellStyle name="Normal 176 9 3 2 2" xfId="23219"/>
    <cellStyle name="Normal 176 9 3 2 2 2" xfId="46628"/>
    <cellStyle name="Normal 176 9 3 2 3" xfId="34929"/>
    <cellStyle name="Normal 176 9 3 3" xfId="17385"/>
    <cellStyle name="Normal 176 9 3 3 2" xfId="40794"/>
    <cellStyle name="Normal 176 9 3 4" xfId="29099"/>
    <cellStyle name="Normal 176 9 4" xfId="6786"/>
    <cellStyle name="Normal 176 9 4 2" xfId="12654"/>
    <cellStyle name="Normal 176 9 4 2 2" xfId="24383"/>
    <cellStyle name="Normal 176 9 4 2 2 2" xfId="47792"/>
    <cellStyle name="Normal 176 9 4 2 3" xfId="36093"/>
    <cellStyle name="Normal 176 9 4 3" xfId="18549"/>
    <cellStyle name="Normal 176 9 4 3 2" xfId="41958"/>
    <cellStyle name="Normal 176 9 4 4" xfId="30263"/>
    <cellStyle name="Normal 176 9 5" xfId="7912"/>
    <cellStyle name="Normal 176 9 5 2" xfId="13774"/>
    <cellStyle name="Normal 176 9 5 2 2" xfId="25503"/>
    <cellStyle name="Normal 176 9 5 2 2 2" xfId="48912"/>
    <cellStyle name="Normal 176 9 5 2 3" xfId="37213"/>
    <cellStyle name="Normal 176 9 5 3" xfId="19669"/>
    <cellStyle name="Normal 176 9 5 3 2" xfId="43078"/>
    <cellStyle name="Normal 176 9 5 4" xfId="31383"/>
    <cellStyle name="Normal 176 9 6" xfId="8996"/>
    <cellStyle name="Normal 176 9 6 2" xfId="20757"/>
    <cellStyle name="Normal 176 9 6 2 2" xfId="44166"/>
    <cellStyle name="Normal 176 9 6 3" xfId="32467"/>
    <cellStyle name="Normal 176 9 7" xfId="14923"/>
    <cellStyle name="Normal 176 9 7 2" xfId="38332"/>
    <cellStyle name="Normal 176 9 8" xfId="26637"/>
    <cellStyle name="Normal 177" xfId="1414"/>
    <cellStyle name="Normal 177 10" xfId="3238"/>
    <cellStyle name="Normal 177 10 2" xfId="4503"/>
    <cellStyle name="Normal 177 10 2 2" xfId="10371"/>
    <cellStyle name="Normal 177 10 2 2 2" xfId="22100"/>
    <cellStyle name="Normal 177 10 2 2 2 2" xfId="45509"/>
    <cellStyle name="Normal 177 10 2 2 3" xfId="33810"/>
    <cellStyle name="Normal 177 10 2 3" xfId="16266"/>
    <cellStyle name="Normal 177 10 2 3 2" xfId="39675"/>
    <cellStyle name="Normal 177 10 2 4" xfId="27980"/>
    <cellStyle name="Normal 177 10 3" xfId="5720"/>
    <cellStyle name="Normal 177 10 3 2" xfId="11588"/>
    <cellStyle name="Normal 177 10 3 2 2" xfId="23317"/>
    <cellStyle name="Normal 177 10 3 2 2 2" xfId="46726"/>
    <cellStyle name="Normal 177 10 3 2 3" xfId="35027"/>
    <cellStyle name="Normal 177 10 3 3" xfId="17483"/>
    <cellStyle name="Normal 177 10 3 3 2" xfId="40892"/>
    <cellStyle name="Normal 177 10 3 4" xfId="29197"/>
    <cellStyle name="Normal 177 10 4" xfId="6884"/>
    <cellStyle name="Normal 177 10 4 2" xfId="12752"/>
    <cellStyle name="Normal 177 10 4 2 2" xfId="24481"/>
    <cellStyle name="Normal 177 10 4 2 2 2" xfId="47890"/>
    <cellStyle name="Normal 177 10 4 2 3" xfId="36191"/>
    <cellStyle name="Normal 177 10 4 3" xfId="18647"/>
    <cellStyle name="Normal 177 10 4 3 2" xfId="42056"/>
    <cellStyle name="Normal 177 10 4 4" xfId="30361"/>
    <cellStyle name="Normal 177 10 5" xfId="8010"/>
    <cellStyle name="Normal 177 10 5 2" xfId="13872"/>
    <cellStyle name="Normal 177 10 5 2 2" xfId="25601"/>
    <cellStyle name="Normal 177 10 5 2 2 2" xfId="49010"/>
    <cellStyle name="Normal 177 10 5 2 3" xfId="37311"/>
    <cellStyle name="Normal 177 10 5 3" xfId="19767"/>
    <cellStyle name="Normal 177 10 5 3 2" xfId="43176"/>
    <cellStyle name="Normal 177 10 5 4" xfId="31481"/>
    <cellStyle name="Normal 177 10 6" xfId="9094"/>
    <cellStyle name="Normal 177 10 6 2" xfId="20855"/>
    <cellStyle name="Normal 177 10 6 2 2" xfId="44264"/>
    <cellStyle name="Normal 177 10 6 3" xfId="32565"/>
    <cellStyle name="Normal 177 10 7" xfId="15021"/>
    <cellStyle name="Normal 177 10 7 2" xfId="38430"/>
    <cellStyle name="Normal 177 10 8" xfId="26735"/>
    <cellStyle name="Normal 177 11" xfId="3414"/>
    <cellStyle name="Normal 177 11 2" xfId="9297"/>
    <cellStyle name="Normal 177 11 2 2" xfId="21028"/>
    <cellStyle name="Normal 177 11 2 2 2" xfId="44437"/>
    <cellStyle name="Normal 177 11 2 3" xfId="32738"/>
    <cellStyle name="Normal 177 11 3" xfId="15194"/>
    <cellStyle name="Normal 177 11 3 2" xfId="38603"/>
    <cellStyle name="Normal 177 11 4" xfId="26908"/>
    <cellStyle name="Normal 177 12" xfId="4706"/>
    <cellStyle name="Normal 177 12 2" xfId="10574"/>
    <cellStyle name="Normal 177 12 2 2" xfId="22303"/>
    <cellStyle name="Normal 177 12 2 2 2" xfId="45712"/>
    <cellStyle name="Normal 177 12 2 3" xfId="34013"/>
    <cellStyle name="Normal 177 12 3" xfId="16469"/>
    <cellStyle name="Normal 177 12 3 2" xfId="39878"/>
    <cellStyle name="Normal 177 12 4" xfId="28183"/>
    <cellStyle name="Normal 177 13" xfId="5863"/>
    <cellStyle name="Normal 177 13 2" xfId="11731"/>
    <cellStyle name="Normal 177 13 2 2" xfId="23460"/>
    <cellStyle name="Normal 177 13 2 2 2" xfId="46869"/>
    <cellStyle name="Normal 177 13 2 3" xfId="35170"/>
    <cellStyle name="Normal 177 13 3" xfId="17626"/>
    <cellStyle name="Normal 177 13 3 2" xfId="41035"/>
    <cellStyle name="Normal 177 13 4" xfId="29340"/>
    <cellStyle name="Normal 177 14" xfId="7013"/>
    <cellStyle name="Normal 177 14 2" xfId="12875"/>
    <cellStyle name="Normal 177 14 2 2" xfId="24604"/>
    <cellStyle name="Normal 177 14 2 2 2" xfId="48013"/>
    <cellStyle name="Normal 177 14 2 3" xfId="36314"/>
    <cellStyle name="Normal 177 14 3" xfId="18770"/>
    <cellStyle name="Normal 177 14 3 2" xfId="42179"/>
    <cellStyle name="Normal 177 14 4" xfId="30484"/>
    <cellStyle name="Normal 177 15" xfId="8100"/>
    <cellStyle name="Normal 177 15 2" xfId="19861"/>
    <cellStyle name="Normal 177 15 2 2" xfId="43270"/>
    <cellStyle name="Normal 177 15 3" xfId="31571"/>
    <cellStyle name="Normal 177 16" xfId="14030"/>
    <cellStyle name="Normal 177 16 2" xfId="37439"/>
    <cellStyle name="Normal 177 17" xfId="25744"/>
    <cellStyle name="Normal 177 2" xfId="2336"/>
    <cellStyle name="Normal 177 2 2" xfId="3613"/>
    <cellStyle name="Normal 177 2 2 2" xfId="9481"/>
    <cellStyle name="Normal 177 2 2 2 2" xfId="21210"/>
    <cellStyle name="Normal 177 2 2 2 2 2" xfId="44619"/>
    <cellStyle name="Normal 177 2 2 2 3" xfId="32920"/>
    <cellStyle name="Normal 177 2 2 3" xfId="15376"/>
    <cellStyle name="Normal 177 2 2 3 2" xfId="38785"/>
    <cellStyle name="Normal 177 2 2 4" xfId="27090"/>
    <cellStyle name="Normal 177 2 3" xfId="4832"/>
    <cellStyle name="Normal 177 2 3 2" xfId="10700"/>
    <cellStyle name="Normal 177 2 3 2 2" xfId="22429"/>
    <cellStyle name="Normal 177 2 3 2 2 2" xfId="45838"/>
    <cellStyle name="Normal 177 2 3 2 3" xfId="34139"/>
    <cellStyle name="Normal 177 2 3 3" xfId="16595"/>
    <cellStyle name="Normal 177 2 3 3 2" xfId="40004"/>
    <cellStyle name="Normal 177 2 3 4" xfId="28309"/>
    <cellStyle name="Normal 177 2 4" xfId="5995"/>
    <cellStyle name="Normal 177 2 4 2" xfId="11863"/>
    <cellStyle name="Normal 177 2 4 2 2" xfId="23592"/>
    <cellStyle name="Normal 177 2 4 2 2 2" xfId="47001"/>
    <cellStyle name="Normal 177 2 4 2 3" xfId="35302"/>
    <cellStyle name="Normal 177 2 4 3" xfId="17758"/>
    <cellStyle name="Normal 177 2 4 3 2" xfId="41167"/>
    <cellStyle name="Normal 177 2 4 4" xfId="29472"/>
    <cellStyle name="Normal 177 2 5" xfId="7122"/>
    <cellStyle name="Normal 177 2 5 2" xfId="12984"/>
    <cellStyle name="Normal 177 2 5 2 2" xfId="24713"/>
    <cellStyle name="Normal 177 2 5 2 2 2" xfId="48122"/>
    <cellStyle name="Normal 177 2 5 2 3" xfId="36423"/>
    <cellStyle name="Normal 177 2 5 3" xfId="18879"/>
    <cellStyle name="Normal 177 2 5 3 2" xfId="42288"/>
    <cellStyle name="Normal 177 2 5 4" xfId="30593"/>
    <cellStyle name="Normal 177 2 6" xfId="8206"/>
    <cellStyle name="Normal 177 2 6 2" xfId="19967"/>
    <cellStyle name="Normal 177 2 6 2 2" xfId="43376"/>
    <cellStyle name="Normal 177 2 6 3" xfId="31677"/>
    <cellStyle name="Normal 177 2 7" xfId="14133"/>
    <cellStyle name="Normal 177 2 7 2" xfId="37542"/>
    <cellStyle name="Normal 177 2 8" xfId="25847"/>
    <cellStyle name="Normal 177 3" xfId="2418"/>
    <cellStyle name="Normal 177 3 2" xfId="3687"/>
    <cellStyle name="Normal 177 3 2 2" xfId="9555"/>
    <cellStyle name="Normal 177 3 2 2 2" xfId="21284"/>
    <cellStyle name="Normal 177 3 2 2 2 2" xfId="44693"/>
    <cellStyle name="Normal 177 3 2 2 3" xfId="32994"/>
    <cellStyle name="Normal 177 3 2 3" xfId="15450"/>
    <cellStyle name="Normal 177 3 2 3 2" xfId="38859"/>
    <cellStyle name="Normal 177 3 2 4" xfId="27164"/>
    <cellStyle name="Normal 177 3 3" xfId="4906"/>
    <cellStyle name="Normal 177 3 3 2" xfId="10774"/>
    <cellStyle name="Normal 177 3 3 2 2" xfId="22503"/>
    <cellStyle name="Normal 177 3 3 2 2 2" xfId="45912"/>
    <cellStyle name="Normal 177 3 3 2 3" xfId="34213"/>
    <cellStyle name="Normal 177 3 3 3" xfId="16669"/>
    <cellStyle name="Normal 177 3 3 3 2" xfId="40078"/>
    <cellStyle name="Normal 177 3 3 4" xfId="28383"/>
    <cellStyle name="Normal 177 3 4" xfId="6070"/>
    <cellStyle name="Normal 177 3 4 2" xfId="11938"/>
    <cellStyle name="Normal 177 3 4 2 2" xfId="23667"/>
    <cellStyle name="Normal 177 3 4 2 2 2" xfId="47076"/>
    <cellStyle name="Normal 177 3 4 2 3" xfId="35377"/>
    <cellStyle name="Normal 177 3 4 3" xfId="17833"/>
    <cellStyle name="Normal 177 3 4 3 2" xfId="41242"/>
    <cellStyle name="Normal 177 3 4 4" xfId="29547"/>
    <cellStyle name="Normal 177 3 5" xfId="7196"/>
    <cellStyle name="Normal 177 3 5 2" xfId="13058"/>
    <cellStyle name="Normal 177 3 5 2 2" xfId="24787"/>
    <cellStyle name="Normal 177 3 5 2 2 2" xfId="48196"/>
    <cellStyle name="Normal 177 3 5 2 3" xfId="36497"/>
    <cellStyle name="Normal 177 3 5 3" xfId="18953"/>
    <cellStyle name="Normal 177 3 5 3 2" xfId="42362"/>
    <cellStyle name="Normal 177 3 5 4" xfId="30667"/>
    <cellStyle name="Normal 177 3 6" xfId="8280"/>
    <cellStyle name="Normal 177 3 6 2" xfId="20041"/>
    <cellStyle name="Normal 177 3 6 2 2" xfId="43450"/>
    <cellStyle name="Normal 177 3 6 3" xfId="31751"/>
    <cellStyle name="Normal 177 3 7" xfId="14207"/>
    <cellStyle name="Normal 177 3 7 2" xfId="37616"/>
    <cellStyle name="Normal 177 3 8" xfId="25921"/>
    <cellStyle name="Normal 177 4" xfId="2577"/>
    <cellStyle name="Normal 177 4 2" xfId="3846"/>
    <cellStyle name="Normal 177 4 2 2" xfId="9714"/>
    <cellStyle name="Normal 177 4 2 2 2" xfId="21443"/>
    <cellStyle name="Normal 177 4 2 2 2 2" xfId="44852"/>
    <cellStyle name="Normal 177 4 2 2 3" xfId="33153"/>
    <cellStyle name="Normal 177 4 2 3" xfId="15609"/>
    <cellStyle name="Normal 177 4 2 3 2" xfId="39018"/>
    <cellStyle name="Normal 177 4 2 4" xfId="27323"/>
    <cellStyle name="Normal 177 4 3" xfId="5065"/>
    <cellStyle name="Normal 177 4 3 2" xfId="10933"/>
    <cellStyle name="Normal 177 4 3 2 2" xfId="22662"/>
    <cellStyle name="Normal 177 4 3 2 2 2" xfId="46071"/>
    <cellStyle name="Normal 177 4 3 2 3" xfId="34372"/>
    <cellStyle name="Normal 177 4 3 3" xfId="16828"/>
    <cellStyle name="Normal 177 4 3 3 2" xfId="40237"/>
    <cellStyle name="Normal 177 4 3 4" xfId="28542"/>
    <cellStyle name="Normal 177 4 4" xfId="6229"/>
    <cellStyle name="Normal 177 4 4 2" xfId="12097"/>
    <cellStyle name="Normal 177 4 4 2 2" xfId="23826"/>
    <cellStyle name="Normal 177 4 4 2 2 2" xfId="47235"/>
    <cellStyle name="Normal 177 4 4 2 3" xfId="35536"/>
    <cellStyle name="Normal 177 4 4 3" xfId="17992"/>
    <cellStyle name="Normal 177 4 4 3 2" xfId="41401"/>
    <cellStyle name="Normal 177 4 4 4" xfId="29706"/>
    <cellStyle name="Normal 177 4 5" xfId="7355"/>
    <cellStyle name="Normal 177 4 5 2" xfId="13217"/>
    <cellStyle name="Normal 177 4 5 2 2" xfId="24946"/>
    <cellStyle name="Normal 177 4 5 2 2 2" xfId="48355"/>
    <cellStyle name="Normal 177 4 5 2 3" xfId="36656"/>
    <cellStyle name="Normal 177 4 5 3" xfId="19112"/>
    <cellStyle name="Normal 177 4 5 3 2" xfId="42521"/>
    <cellStyle name="Normal 177 4 5 4" xfId="30826"/>
    <cellStyle name="Normal 177 4 6" xfId="8439"/>
    <cellStyle name="Normal 177 4 6 2" xfId="20200"/>
    <cellStyle name="Normal 177 4 6 2 2" xfId="43609"/>
    <cellStyle name="Normal 177 4 6 3" xfId="31910"/>
    <cellStyle name="Normal 177 4 7" xfId="14366"/>
    <cellStyle name="Normal 177 4 7 2" xfId="37775"/>
    <cellStyle name="Normal 177 4 8" xfId="26080"/>
    <cellStyle name="Normal 177 5" xfId="2746"/>
    <cellStyle name="Normal 177 5 2" xfId="4015"/>
    <cellStyle name="Normal 177 5 2 2" xfId="9883"/>
    <cellStyle name="Normal 177 5 2 2 2" xfId="21612"/>
    <cellStyle name="Normal 177 5 2 2 2 2" xfId="45021"/>
    <cellStyle name="Normal 177 5 2 2 3" xfId="33322"/>
    <cellStyle name="Normal 177 5 2 3" xfId="15778"/>
    <cellStyle name="Normal 177 5 2 3 2" xfId="39187"/>
    <cellStyle name="Normal 177 5 2 4" xfId="27492"/>
    <cellStyle name="Normal 177 5 3" xfId="5234"/>
    <cellStyle name="Normal 177 5 3 2" xfId="11102"/>
    <cellStyle name="Normal 177 5 3 2 2" xfId="22831"/>
    <cellStyle name="Normal 177 5 3 2 2 2" xfId="46240"/>
    <cellStyle name="Normal 177 5 3 2 3" xfId="34541"/>
    <cellStyle name="Normal 177 5 3 3" xfId="16997"/>
    <cellStyle name="Normal 177 5 3 3 2" xfId="40406"/>
    <cellStyle name="Normal 177 5 3 4" xfId="28711"/>
    <cellStyle name="Normal 177 5 4" xfId="6398"/>
    <cellStyle name="Normal 177 5 4 2" xfId="12266"/>
    <cellStyle name="Normal 177 5 4 2 2" xfId="23995"/>
    <cellStyle name="Normal 177 5 4 2 2 2" xfId="47404"/>
    <cellStyle name="Normal 177 5 4 2 3" xfId="35705"/>
    <cellStyle name="Normal 177 5 4 3" xfId="18161"/>
    <cellStyle name="Normal 177 5 4 3 2" xfId="41570"/>
    <cellStyle name="Normal 177 5 4 4" xfId="29875"/>
    <cellStyle name="Normal 177 5 5" xfId="7524"/>
    <cellStyle name="Normal 177 5 5 2" xfId="13386"/>
    <cellStyle name="Normal 177 5 5 2 2" xfId="25115"/>
    <cellStyle name="Normal 177 5 5 2 2 2" xfId="48524"/>
    <cellStyle name="Normal 177 5 5 2 3" xfId="36825"/>
    <cellStyle name="Normal 177 5 5 3" xfId="19281"/>
    <cellStyle name="Normal 177 5 5 3 2" xfId="42690"/>
    <cellStyle name="Normal 177 5 5 4" xfId="30995"/>
    <cellStyle name="Normal 177 5 6" xfId="8608"/>
    <cellStyle name="Normal 177 5 6 2" xfId="20369"/>
    <cellStyle name="Normal 177 5 6 2 2" xfId="43778"/>
    <cellStyle name="Normal 177 5 6 3" xfId="32079"/>
    <cellStyle name="Normal 177 5 7" xfId="14535"/>
    <cellStyle name="Normal 177 5 7 2" xfId="37944"/>
    <cellStyle name="Normal 177 5 8" xfId="26249"/>
    <cellStyle name="Normal 177 6" xfId="2836"/>
    <cellStyle name="Normal 177 6 2" xfId="4105"/>
    <cellStyle name="Normal 177 6 2 2" xfId="9973"/>
    <cellStyle name="Normal 177 6 2 2 2" xfId="21702"/>
    <cellStyle name="Normal 177 6 2 2 2 2" xfId="45111"/>
    <cellStyle name="Normal 177 6 2 2 3" xfId="33412"/>
    <cellStyle name="Normal 177 6 2 3" xfId="15868"/>
    <cellStyle name="Normal 177 6 2 3 2" xfId="39277"/>
    <cellStyle name="Normal 177 6 2 4" xfId="27582"/>
    <cellStyle name="Normal 177 6 3" xfId="5324"/>
    <cellStyle name="Normal 177 6 3 2" xfId="11192"/>
    <cellStyle name="Normal 177 6 3 2 2" xfId="22921"/>
    <cellStyle name="Normal 177 6 3 2 2 2" xfId="46330"/>
    <cellStyle name="Normal 177 6 3 2 3" xfId="34631"/>
    <cellStyle name="Normal 177 6 3 3" xfId="17087"/>
    <cellStyle name="Normal 177 6 3 3 2" xfId="40496"/>
    <cellStyle name="Normal 177 6 3 4" xfId="28801"/>
    <cellStyle name="Normal 177 6 4" xfId="6488"/>
    <cellStyle name="Normal 177 6 4 2" xfId="12356"/>
    <cellStyle name="Normal 177 6 4 2 2" xfId="24085"/>
    <cellStyle name="Normal 177 6 4 2 2 2" xfId="47494"/>
    <cellStyle name="Normal 177 6 4 2 3" xfId="35795"/>
    <cellStyle name="Normal 177 6 4 3" xfId="18251"/>
    <cellStyle name="Normal 177 6 4 3 2" xfId="41660"/>
    <cellStyle name="Normal 177 6 4 4" xfId="29965"/>
    <cellStyle name="Normal 177 6 5" xfId="7614"/>
    <cellStyle name="Normal 177 6 5 2" xfId="13476"/>
    <cellStyle name="Normal 177 6 5 2 2" xfId="25205"/>
    <cellStyle name="Normal 177 6 5 2 2 2" xfId="48614"/>
    <cellStyle name="Normal 177 6 5 2 3" xfId="36915"/>
    <cellStyle name="Normal 177 6 5 3" xfId="19371"/>
    <cellStyle name="Normal 177 6 5 3 2" xfId="42780"/>
    <cellStyle name="Normal 177 6 5 4" xfId="31085"/>
    <cellStyle name="Normal 177 6 6" xfId="8698"/>
    <cellStyle name="Normal 177 6 6 2" xfId="20459"/>
    <cellStyle name="Normal 177 6 6 2 2" xfId="43868"/>
    <cellStyle name="Normal 177 6 6 3" xfId="32169"/>
    <cellStyle name="Normal 177 6 7" xfId="14625"/>
    <cellStyle name="Normal 177 6 7 2" xfId="38034"/>
    <cellStyle name="Normal 177 6 8" xfId="26339"/>
    <cellStyle name="Normal 177 7" xfId="2927"/>
    <cellStyle name="Normal 177 7 2" xfId="4195"/>
    <cellStyle name="Normal 177 7 2 2" xfId="10063"/>
    <cellStyle name="Normal 177 7 2 2 2" xfId="21792"/>
    <cellStyle name="Normal 177 7 2 2 2 2" xfId="45201"/>
    <cellStyle name="Normal 177 7 2 2 3" xfId="33502"/>
    <cellStyle name="Normal 177 7 2 3" xfId="15958"/>
    <cellStyle name="Normal 177 7 2 3 2" xfId="39367"/>
    <cellStyle name="Normal 177 7 2 4" xfId="27672"/>
    <cellStyle name="Normal 177 7 3" xfId="5414"/>
    <cellStyle name="Normal 177 7 3 2" xfId="11282"/>
    <cellStyle name="Normal 177 7 3 2 2" xfId="23011"/>
    <cellStyle name="Normal 177 7 3 2 2 2" xfId="46420"/>
    <cellStyle name="Normal 177 7 3 2 3" xfId="34721"/>
    <cellStyle name="Normal 177 7 3 3" xfId="17177"/>
    <cellStyle name="Normal 177 7 3 3 2" xfId="40586"/>
    <cellStyle name="Normal 177 7 3 4" xfId="28891"/>
    <cellStyle name="Normal 177 7 4" xfId="6578"/>
    <cellStyle name="Normal 177 7 4 2" xfId="12446"/>
    <cellStyle name="Normal 177 7 4 2 2" xfId="24175"/>
    <cellStyle name="Normal 177 7 4 2 2 2" xfId="47584"/>
    <cellStyle name="Normal 177 7 4 2 3" xfId="35885"/>
    <cellStyle name="Normal 177 7 4 3" xfId="18341"/>
    <cellStyle name="Normal 177 7 4 3 2" xfId="41750"/>
    <cellStyle name="Normal 177 7 4 4" xfId="30055"/>
    <cellStyle name="Normal 177 7 5" xfId="7704"/>
    <cellStyle name="Normal 177 7 5 2" xfId="13566"/>
    <cellStyle name="Normal 177 7 5 2 2" xfId="25295"/>
    <cellStyle name="Normal 177 7 5 2 2 2" xfId="48704"/>
    <cellStyle name="Normal 177 7 5 2 3" xfId="37005"/>
    <cellStyle name="Normal 177 7 5 3" xfId="19461"/>
    <cellStyle name="Normal 177 7 5 3 2" xfId="42870"/>
    <cellStyle name="Normal 177 7 5 4" xfId="31175"/>
    <cellStyle name="Normal 177 7 6" xfId="8788"/>
    <cellStyle name="Normal 177 7 6 2" xfId="20549"/>
    <cellStyle name="Normal 177 7 6 2 2" xfId="43958"/>
    <cellStyle name="Normal 177 7 6 3" xfId="32259"/>
    <cellStyle name="Normal 177 7 7" xfId="14715"/>
    <cellStyle name="Normal 177 7 7 2" xfId="38124"/>
    <cellStyle name="Normal 177 7 8" xfId="26429"/>
    <cellStyle name="Normal 177 8" xfId="3028"/>
    <cellStyle name="Normal 177 8 2" xfId="4293"/>
    <cellStyle name="Normal 177 8 2 2" xfId="10161"/>
    <cellStyle name="Normal 177 8 2 2 2" xfId="21890"/>
    <cellStyle name="Normal 177 8 2 2 2 2" xfId="45299"/>
    <cellStyle name="Normal 177 8 2 2 3" xfId="33600"/>
    <cellStyle name="Normal 177 8 2 3" xfId="16056"/>
    <cellStyle name="Normal 177 8 2 3 2" xfId="39465"/>
    <cellStyle name="Normal 177 8 2 4" xfId="27770"/>
    <cellStyle name="Normal 177 8 3" xfId="5510"/>
    <cellStyle name="Normal 177 8 3 2" xfId="11378"/>
    <cellStyle name="Normal 177 8 3 2 2" xfId="23107"/>
    <cellStyle name="Normal 177 8 3 2 2 2" xfId="46516"/>
    <cellStyle name="Normal 177 8 3 2 3" xfId="34817"/>
    <cellStyle name="Normal 177 8 3 3" xfId="17273"/>
    <cellStyle name="Normal 177 8 3 3 2" xfId="40682"/>
    <cellStyle name="Normal 177 8 3 4" xfId="28987"/>
    <cellStyle name="Normal 177 8 4" xfId="6674"/>
    <cellStyle name="Normal 177 8 4 2" xfId="12542"/>
    <cellStyle name="Normal 177 8 4 2 2" xfId="24271"/>
    <cellStyle name="Normal 177 8 4 2 2 2" xfId="47680"/>
    <cellStyle name="Normal 177 8 4 2 3" xfId="35981"/>
    <cellStyle name="Normal 177 8 4 3" xfId="18437"/>
    <cellStyle name="Normal 177 8 4 3 2" xfId="41846"/>
    <cellStyle name="Normal 177 8 4 4" xfId="30151"/>
    <cellStyle name="Normal 177 8 5" xfId="7800"/>
    <cellStyle name="Normal 177 8 5 2" xfId="13662"/>
    <cellStyle name="Normal 177 8 5 2 2" xfId="25391"/>
    <cellStyle name="Normal 177 8 5 2 2 2" xfId="48800"/>
    <cellStyle name="Normal 177 8 5 2 3" xfId="37101"/>
    <cellStyle name="Normal 177 8 5 3" xfId="19557"/>
    <cellStyle name="Normal 177 8 5 3 2" xfId="42966"/>
    <cellStyle name="Normal 177 8 5 4" xfId="31271"/>
    <cellStyle name="Normal 177 8 6" xfId="8884"/>
    <cellStyle name="Normal 177 8 6 2" xfId="20645"/>
    <cellStyle name="Normal 177 8 6 2 2" xfId="44054"/>
    <cellStyle name="Normal 177 8 6 3" xfId="32355"/>
    <cellStyle name="Normal 177 8 7" xfId="14811"/>
    <cellStyle name="Normal 177 8 7 2" xfId="38220"/>
    <cellStyle name="Normal 177 8 8" xfId="26525"/>
    <cellStyle name="Normal 177 9" xfId="3141"/>
    <cellStyle name="Normal 177 9 2" xfId="4406"/>
    <cellStyle name="Normal 177 9 2 2" xfId="10274"/>
    <cellStyle name="Normal 177 9 2 2 2" xfId="22003"/>
    <cellStyle name="Normal 177 9 2 2 2 2" xfId="45412"/>
    <cellStyle name="Normal 177 9 2 2 3" xfId="33713"/>
    <cellStyle name="Normal 177 9 2 3" xfId="16169"/>
    <cellStyle name="Normal 177 9 2 3 2" xfId="39578"/>
    <cellStyle name="Normal 177 9 2 4" xfId="27883"/>
    <cellStyle name="Normal 177 9 3" xfId="5623"/>
    <cellStyle name="Normal 177 9 3 2" xfId="11491"/>
    <cellStyle name="Normal 177 9 3 2 2" xfId="23220"/>
    <cellStyle name="Normal 177 9 3 2 2 2" xfId="46629"/>
    <cellStyle name="Normal 177 9 3 2 3" xfId="34930"/>
    <cellStyle name="Normal 177 9 3 3" xfId="17386"/>
    <cellStyle name="Normal 177 9 3 3 2" xfId="40795"/>
    <cellStyle name="Normal 177 9 3 4" xfId="29100"/>
    <cellStyle name="Normal 177 9 4" xfId="6787"/>
    <cellStyle name="Normal 177 9 4 2" xfId="12655"/>
    <cellStyle name="Normal 177 9 4 2 2" xfId="24384"/>
    <cellStyle name="Normal 177 9 4 2 2 2" xfId="47793"/>
    <cellStyle name="Normal 177 9 4 2 3" xfId="36094"/>
    <cellStyle name="Normal 177 9 4 3" xfId="18550"/>
    <cellStyle name="Normal 177 9 4 3 2" xfId="41959"/>
    <cellStyle name="Normal 177 9 4 4" xfId="30264"/>
    <cellStyle name="Normal 177 9 5" xfId="7913"/>
    <cellStyle name="Normal 177 9 5 2" xfId="13775"/>
    <cellStyle name="Normal 177 9 5 2 2" xfId="25504"/>
    <cellStyle name="Normal 177 9 5 2 2 2" xfId="48913"/>
    <cellStyle name="Normal 177 9 5 2 3" xfId="37214"/>
    <cellStyle name="Normal 177 9 5 3" xfId="19670"/>
    <cellStyle name="Normal 177 9 5 3 2" xfId="43079"/>
    <cellStyle name="Normal 177 9 5 4" xfId="31384"/>
    <cellStyle name="Normal 177 9 6" xfId="8997"/>
    <cellStyle name="Normal 177 9 6 2" xfId="20758"/>
    <cellStyle name="Normal 177 9 6 2 2" xfId="44167"/>
    <cellStyle name="Normal 177 9 6 3" xfId="32468"/>
    <cellStyle name="Normal 177 9 7" xfId="14924"/>
    <cellStyle name="Normal 177 9 7 2" xfId="38333"/>
    <cellStyle name="Normal 177 9 8" xfId="26638"/>
    <cellStyle name="Normal 178" xfId="1415"/>
    <cellStyle name="Normal 178 10" xfId="3239"/>
    <cellStyle name="Normal 178 10 2" xfId="4504"/>
    <cellStyle name="Normal 178 10 2 2" xfId="10372"/>
    <cellStyle name="Normal 178 10 2 2 2" xfId="22101"/>
    <cellStyle name="Normal 178 10 2 2 2 2" xfId="45510"/>
    <cellStyle name="Normal 178 10 2 2 3" xfId="33811"/>
    <cellStyle name="Normal 178 10 2 3" xfId="16267"/>
    <cellStyle name="Normal 178 10 2 3 2" xfId="39676"/>
    <cellStyle name="Normal 178 10 2 4" xfId="27981"/>
    <cellStyle name="Normal 178 10 3" xfId="5721"/>
    <cellStyle name="Normal 178 10 3 2" xfId="11589"/>
    <cellStyle name="Normal 178 10 3 2 2" xfId="23318"/>
    <cellStyle name="Normal 178 10 3 2 2 2" xfId="46727"/>
    <cellStyle name="Normal 178 10 3 2 3" xfId="35028"/>
    <cellStyle name="Normal 178 10 3 3" xfId="17484"/>
    <cellStyle name="Normal 178 10 3 3 2" xfId="40893"/>
    <cellStyle name="Normal 178 10 3 4" xfId="29198"/>
    <cellStyle name="Normal 178 10 4" xfId="6885"/>
    <cellStyle name="Normal 178 10 4 2" xfId="12753"/>
    <cellStyle name="Normal 178 10 4 2 2" xfId="24482"/>
    <cellStyle name="Normal 178 10 4 2 2 2" xfId="47891"/>
    <cellStyle name="Normal 178 10 4 2 3" xfId="36192"/>
    <cellStyle name="Normal 178 10 4 3" xfId="18648"/>
    <cellStyle name="Normal 178 10 4 3 2" xfId="42057"/>
    <cellStyle name="Normal 178 10 4 4" xfId="30362"/>
    <cellStyle name="Normal 178 10 5" xfId="8011"/>
    <cellStyle name="Normal 178 10 5 2" xfId="13873"/>
    <cellStyle name="Normal 178 10 5 2 2" xfId="25602"/>
    <cellStyle name="Normal 178 10 5 2 2 2" xfId="49011"/>
    <cellStyle name="Normal 178 10 5 2 3" xfId="37312"/>
    <cellStyle name="Normal 178 10 5 3" xfId="19768"/>
    <cellStyle name="Normal 178 10 5 3 2" xfId="43177"/>
    <cellStyle name="Normal 178 10 5 4" xfId="31482"/>
    <cellStyle name="Normal 178 10 6" xfId="9095"/>
    <cellStyle name="Normal 178 10 6 2" xfId="20856"/>
    <cellStyle name="Normal 178 10 6 2 2" xfId="44265"/>
    <cellStyle name="Normal 178 10 6 3" xfId="32566"/>
    <cellStyle name="Normal 178 10 7" xfId="15022"/>
    <cellStyle name="Normal 178 10 7 2" xfId="38431"/>
    <cellStyle name="Normal 178 10 8" xfId="26736"/>
    <cellStyle name="Normal 178 11" xfId="3415"/>
    <cellStyle name="Normal 178 11 2" xfId="9298"/>
    <cellStyle name="Normal 178 11 2 2" xfId="21029"/>
    <cellStyle name="Normal 178 11 2 2 2" xfId="44438"/>
    <cellStyle name="Normal 178 11 2 3" xfId="32739"/>
    <cellStyle name="Normal 178 11 3" xfId="15195"/>
    <cellStyle name="Normal 178 11 3 2" xfId="38604"/>
    <cellStyle name="Normal 178 11 4" xfId="26909"/>
    <cellStyle name="Normal 178 12" xfId="4707"/>
    <cellStyle name="Normal 178 12 2" xfId="10575"/>
    <cellStyle name="Normal 178 12 2 2" xfId="22304"/>
    <cellStyle name="Normal 178 12 2 2 2" xfId="45713"/>
    <cellStyle name="Normal 178 12 2 3" xfId="34014"/>
    <cellStyle name="Normal 178 12 3" xfId="16470"/>
    <cellStyle name="Normal 178 12 3 2" xfId="39879"/>
    <cellStyle name="Normal 178 12 4" xfId="28184"/>
    <cellStyle name="Normal 178 13" xfId="5864"/>
    <cellStyle name="Normal 178 13 2" xfId="11732"/>
    <cellStyle name="Normal 178 13 2 2" xfId="23461"/>
    <cellStyle name="Normal 178 13 2 2 2" xfId="46870"/>
    <cellStyle name="Normal 178 13 2 3" xfId="35171"/>
    <cellStyle name="Normal 178 13 3" xfId="17627"/>
    <cellStyle name="Normal 178 13 3 2" xfId="41036"/>
    <cellStyle name="Normal 178 13 4" xfId="29341"/>
    <cellStyle name="Normal 178 14" xfId="7014"/>
    <cellStyle name="Normal 178 14 2" xfId="12876"/>
    <cellStyle name="Normal 178 14 2 2" xfId="24605"/>
    <cellStyle name="Normal 178 14 2 2 2" xfId="48014"/>
    <cellStyle name="Normal 178 14 2 3" xfId="36315"/>
    <cellStyle name="Normal 178 14 3" xfId="18771"/>
    <cellStyle name="Normal 178 14 3 2" xfId="42180"/>
    <cellStyle name="Normal 178 14 4" xfId="30485"/>
    <cellStyle name="Normal 178 15" xfId="8101"/>
    <cellStyle name="Normal 178 15 2" xfId="19862"/>
    <cellStyle name="Normal 178 15 2 2" xfId="43271"/>
    <cellStyle name="Normal 178 15 3" xfId="31572"/>
    <cellStyle name="Normal 178 16" xfId="14031"/>
    <cellStyle name="Normal 178 16 2" xfId="37440"/>
    <cellStyle name="Normal 178 17" xfId="25745"/>
    <cellStyle name="Normal 178 2" xfId="2337"/>
    <cellStyle name="Normal 178 2 2" xfId="3614"/>
    <cellStyle name="Normal 178 2 2 2" xfId="9482"/>
    <cellStyle name="Normal 178 2 2 2 2" xfId="21211"/>
    <cellStyle name="Normal 178 2 2 2 2 2" xfId="44620"/>
    <cellStyle name="Normal 178 2 2 2 3" xfId="32921"/>
    <cellStyle name="Normal 178 2 2 3" xfId="15377"/>
    <cellStyle name="Normal 178 2 2 3 2" xfId="38786"/>
    <cellStyle name="Normal 178 2 2 4" xfId="27091"/>
    <cellStyle name="Normal 178 2 3" xfId="4833"/>
    <cellStyle name="Normal 178 2 3 2" xfId="10701"/>
    <cellStyle name="Normal 178 2 3 2 2" xfId="22430"/>
    <cellStyle name="Normal 178 2 3 2 2 2" xfId="45839"/>
    <cellStyle name="Normal 178 2 3 2 3" xfId="34140"/>
    <cellStyle name="Normal 178 2 3 3" xfId="16596"/>
    <cellStyle name="Normal 178 2 3 3 2" xfId="40005"/>
    <cellStyle name="Normal 178 2 3 4" xfId="28310"/>
    <cellStyle name="Normal 178 2 4" xfId="5996"/>
    <cellStyle name="Normal 178 2 4 2" xfId="11864"/>
    <cellStyle name="Normal 178 2 4 2 2" xfId="23593"/>
    <cellStyle name="Normal 178 2 4 2 2 2" xfId="47002"/>
    <cellStyle name="Normal 178 2 4 2 3" xfId="35303"/>
    <cellStyle name="Normal 178 2 4 3" xfId="17759"/>
    <cellStyle name="Normal 178 2 4 3 2" xfId="41168"/>
    <cellStyle name="Normal 178 2 4 4" xfId="29473"/>
    <cellStyle name="Normal 178 2 5" xfId="7123"/>
    <cellStyle name="Normal 178 2 5 2" xfId="12985"/>
    <cellStyle name="Normal 178 2 5 2 2" xfId="24714"/>
    <cellStyle name="Normal 178 2 5 2 2 2" xfId="48123"/>
    <cellStyle name="Normal 178 2 5 2 3" xfId="36424"/>
    <cellStyle name="Normal 178 2 5 3" xfId="18880"/>
    <cellStyle name="Normal 178 2 5 3 2" xfId="42289"/>
    <cellStyle name="Normal 178 2 5 4" xfId="30594"/>
    <cellStyle name="Normal 178 2 6" xfId="8207"/>
    <cellStyle name="Normal 178 2 6 2" xfId="19968"/>
    <cellStyle name="Normal 178 2 6 2 2" xfId="43377"/>
    <cellStyle name="Normal 178 2 6 3" xfId="31678"/>
    <cellStyle name="Normal 178 2 7" xfId="14134"/>
    <cellStyle name="Normal 178 2 7 2" xfId="37543"/>
    <cellStyle name="Normal 178 2 8" xfId="25848"/>
    <cellStyle name="Normal 178 3" xfId="2419"/>
    <cellStyle name="Normal 178 3 2" xfId="3688"/>
    <cellStyle name="Normal 178 3 2 2" xfId="9556"/>
    <cellStyle name="Normal 178 3 2 2 2" xfId="21285"/>
    <cellStyle name="Normal 178 3 2 2 2 2" xfId="44694"/>
    <cellStyle name="Normal 178 3 2 2 3" xfId="32995"/>
    <cellStyle name="Normal 178 3 2 3" xfId="15451"/>
    <cellStyle name="Normal 178 3 2 3 2" xfId="38860"/>
    <cellStyle name="Normal 178 3 2 4" xfId="27165"/>
    <cellStyle name="Normal 178 3 3" xfId="4907"/>
    <cellStyle name="Normal 178 3 3 2" xfId="10775"/>
    <cellStyle name="Normal 178 3 3 2 2" xfId="22504"/>
    <cellStyle name="Normal 178 3 3 2 2 2" xfId="45913"/>
    <cellStyle name="Normal 178 3 3 2 3" xfId="34214"/>
    <cellStyle name="Normal 178 3 3 3" xfId="16670"/>
    <cellStyle name="Normal 178 3 3 3 2" xfId="40079"/>
    <cellStyle name="Normal 178 3 3 4" xfId="28384"/>
    <cellStyle name="Normal 178 3 4" xfId="6071"/>
    <cellStyle name="Normal 178 3 4 2" xfId="11939"/>
    <cellStyle name="Normal 178 3 4 2 2" xfId="23668"/>
    <cellStyle name="Normal 178 3 4 2 2 2" xfId="47077"/>
    <cellStyle name="Normal 178 3 4 2 3" xfId="35378"/>
    <cellStyle name="Normal 178 3 4 3" xfId="17834"/>
    <cellStyle name="Normal 178 3 4 3 2" xfId="41243"/>
    <cellStyle name="Normal 178 3 4 4" xfId="29548"/>
    <cellStyle name="Normal 178 3 5" xfId="7197"/>
    <cellStyle name="Normal 178 3 5 2" xfId="13059"/>
    <cellStyle name="Normal 178 3 5 2 2" xfId="24788"/>
    <cellStyle name="Normal 178 3 5 2 2 2" xfId="48197"/>
    <cellStyle name="Normal 178 3 5 2 3" xfId="36498"/>
    <cellStyle name="Normal 178 3 5 3" xfId="18954"/>
    <cellStyle name="Normal 178 3 5 3 2" xfId="42363"/>
    <cellStyle name="Normal 178 3 5 4" xfId="30668"/>
    <cellStyle name="Normal 178 3 6" xfId="8281"/>
    <cellStyle name="Normal 178 3 6 2" xfId="20042"/>
    <cellStyle name="Normal 178 3 6 2 2" xfId="43451"/>
    <cellStyle name="Normal 178 3 6 3" xfId="31752"/>
    <cellStyle name="Normal 178 3 7" xfId="14208"/>
    <cellStyle name="Normal 178 3 7 2" xfId="37617"/>
    <cellStyle name="Normal 178 3 8" xfId="25922"/>
    <cellStyle name="Normal 178 4" xfId="2578"/>
    <cellStyle name="Normal 178 4 2" xfId="3847"/>
    <cellStyle name="Normal 178 4 2 2" xfId="9715"/>
    <cellStyle name="Normal 178 4 2 2 2" xfId="21444"/>
    <cellStyle name="Normal 178 4 2 2 2 2" xfId="44853"/>
    <cellStyle name="Normal 178 4 2 2 3" xfId="33154"/>
    <cellStyle name="Normal 178 4 2 3" xfId="15610"/>
    <cellStyle name="Normal 178 4 2 3 2" xfId="39019"/>
    <cellStyle name="Normal 178 4 2 4" xfId="27324"/>
    <cellStyle name="Normal 178 4 3" xfId="5066"/>
    <cellStyle name="Normal 178 4 3 2" xfId="10934"/>
    <cellStyle name="Normal 178 4 3 2 2" xfId="22663"/>
    <cellStyle name="Normal 178 4 3 2 2 2" xfId="46072"/>
    <cellStyle name="Normal 178 4 3 2 3" xfId="34373"/>
    <cellStyle name="Normal 178 4 3 3" xfId="16829"/>
    <cellStyle name="Normal 178 4 3 3 2" xfId="40238"/>
    <cellStyle name="Normal 178 4 3 4" xfId="28543"/>
    <cellStyle name="Normal 178 4 4" xfId="6230"/>
    <cellStyle name="Normal 178 4 4 2" xfId="12098"/>
    <cellStyle name="Normal 178 4 4 2 2" xfId="23827"/>
    <cellStyle name="Normal 178 4 4 2 2 2" xfId="47236"/>
    <cellStyle name="Normal 178 4 4 2 3" xfId="35537"/>
    <cellStyle name="Normal 178 4 4 3" xfId="17993"/>
    <cellStyle name="Normal 178 4 4 3 2" xfId="41402"/>
    <cellStyle name="Normal 178 4 4 4" xfId="29707"/>
    <cellStyle name="Normal 178 4 5" xfId="7356"/>
    <cellStyle name="Normal 178 4 5 2" xfId="13218"/>
    <cellStyle name="Normal 178 4 5 2 2" xfId="24947"/>
    <cellStyle name="Normal 178 4 5 2 2 2" xfId="48356"/>
    <cellStyle name="Normal 178 4 5 2 3" xfId="36657"/>
    <cellStyle name="Normal 178 4 5 3" xfId="19113"/>
    <cellStyle name="Normal 178 4 5 3 2" xfId="42522"/>
    <cellStyle name="Normal 178 4 5 4" xfId="30827"/>
    <cellStyle name="Normal 178 4 6" xfId="8440"/>
    <cellStyle name="Normal 178 4 6 2" xfId="20201"/>
    <cellStyle name="Normal 178 4 6 2 2" xfId="43610"/>
    <cellStyle name="Normal 178 4 6 3" xfId="31911"/>
    <cellStyle name="Normal 178 4 7" xfId="14367"/>
    <cellStyle name="Normal 178 4 7 2" xfId="37776"/>
    <cellStyle name="Normal 178 4 8" xfId="26081"/>
    <cellStyle name="Normal 178 5" xfId="2747"/>
    <cellStyle name="Normal 178 5 2" xfId="4016"/>
    <cellStyle name="Normal 178 5 2 2" xfId="9884"/>
    <cellStyle name="Normal 178 5 2 2 2" xfId="21613"/>
    <cellStyle name="Normal 178 5 2 2 2 2" xfId="45022"/>
    <cellStyle name="Normal 178 5 2 2 3" xfId="33323"/>
    <cellStyle name="Normal 178 5 2 3" xfId="15779"/>
    <cellStyle name="Normal 178 5 2 3 2" xfId="39188"/>
    <cellStyle name="Normal 178 5 2 4" xfId="27493"/>
    <cellStyle name="Normal 178 5 3" xfId="5235"/>
    <cellStyle name="Normal 178 5 3 2" xfId="11103"/>
    <cellStyle name="Normal 178 5 3 2 2" xfId="22832"/>
    <cellStyle name="Normal 178 5 3 2 2 2" xfId="46241"/>
    <cellStyle name="Normal 178 5 3 2 3" xfId="34542"/>
    <cellStyle name="Normal 178 5 3 3" xfId="16998"/>
    <cellStyle name="Normal 178 5 3 3 2" xfId="40407"/>
    <cellStyle name="Normal 178 5 3 4" xfId="28712"/>
    <cellStyle name="Normal 178 5 4" xfId="6399"/>
    <cellStyle name="Normal 178 5 4 2" xfId="12267"/>
    <cellStyle name="Normal 178 5 4 2 2" xfId="23996"/>
    <cellStyle name="Normal 178 5 4 2 2 2" xfId="47405"/>
    <cellStyle name="Normal 178 5 4 2 3" xfId="35706"/>
    <cellStyle name="Normal 178 5 4 3" xfId="18162"/>
    <cellStyle name="Normal 178 5 4 3 2" xfId="41571"/>
    <cellStyle name="Normal 178 5 4 4" xfId="29876"/>
    <cellStyle name="Normal 178 5 5" xfId="7525"/>
    <cellStyle name="Normal 178 5 5 2" xfId="13387"/>
    <cellStyle name="Normal 178 5 5 2 2" xfId="25116"/>
    <cellStyle name="Normal 178 5 5 2 2 2" xfId="48525"/>
    <cellStyle name="Normal 178 5 5 2 3" xfId="36826"/>
    <cellStyle name="Normal 178 5 5 3" xfId="19282"/>
    <cellStyle name="Normal 178 5 5 3 2" xfId="42691"/>
    <cellStyle name="Normal 178 5 5 4" xfId="30996"/>
    <cellStyle name="Normal 178 5 6" xfId="8609"/>
    <cellStyle name="Normal 178 5 6 2" xfId="20370"/>
    <cellStyle name="Normal 178 5 6 2 2" xfId="43779"/>
    <cellStyle name="Normal 178 5 6 3" xfId="32080"/>
    <cellStyle name="Normal 178 5 7" xfId="14536"/>
    <cellStyle name="Normal 178 5 7 2" xfId="37945"/>
    <cellStyle name="Normal 178 5 8" xfId="26250"/>
    <cellStyle name="Normal 178 6" xfId="2837"/>
    <cellStyle name="Normal 178 6 2" xfId="4106"/>
    <cellStyle name="Normal 178 6 2 2" xfId="9974"/>
    <cellStyle name="Normal 178 6 2 2 2" xfId="21703"/>
    <cellStyle name="Normal 178 6 2 2 2 2" xfId="45112"/>
    <cellStyle name="Normal 178 6 2 2 3" xfId="33413"/>
    <cellStyle name="Normal 178 6 2 3" xfId="15869"/>
    <cellStyle name="Normal 178 6 2 3 2" xfId="39278"/>
    <cellStyle name="Normal 178 6 2 4" xfId="27583"/>
    <cellStyle name="Normal 178 6 3" xfId="5325"/>
    <cellStyle name="Normal 178 6 3 2" xfId="11193"/>
    <cellStyle name="Normal 178 6 3 2 2" xfId="22922"/>
    <cellStyle name="Normal 178 6 3 2 2 2" xfId="46331"/>
    <cellStyle name="Normal 178 6 3 2 3" xfId="34632"/>
    <cellStyle name="Normal 178 6 3 3" xfId="17088"/>
    <cellStyle name="Normal 178 6 3 3 2" xfId="40497"/>
    <cellStyle name="Normal 178 6 3 4" xfId="28802"/>
    <cellStyle name="Normal 178 6 4" xfId="6489"/>
    <cellStyle name="Normal 178 6 4 2" xfId="12357"/>
    <cellStyle name="Normal 178 6 4 2 2" xfId="24086"/>
    <cellStyle name="Normal 178 6 4 2 2 2" xfId="47495"/>
    <cellStyle name="Normal 178 6 4 2 3" xfId="35796"/>
    <cellStyle name="Normal 178 6 4 3" xfId="18252"/>
    <cellStyle name="Normal 178 6 4 3 2" xfId="41661"/>
    <cellStyle name="Normal 178 6 4 4" xfId="29966"/>
    <cellStyle name="Normal 178 6 5" xfId="7615"/>
    <cellStyle name="Normal 178 6 5 2" xfId="13477"/>
    <cellStyle name="Normal 178 6 5 2 2" xfId="25206"/>
    <cellStyle name="Normal 178 6 5 2 2 2" xfId="48615"/>
    <cellStyle name="Normal 178 6 5 2 3" xfId="36916"/>
    <cellStyle name="Normal 178 6 5 3" xfId="19372"/>
    <cellStyle name="Normal 178 6 5 3 2" xfId="42781"/>
    <cellStyle name="Normal 178 6 5 4" xfId="31086"/>
    <cellStyle name="Normal 178 6 6" xfId="8699"/>
    <cellStyle name="Normal 178 6 6 2" xfId="20460"/>
    <cellStyle name="Normal 178 6 6 2 2" xfId="43869"/>
    <cellStyle name="Normal 178 6 6 3" xfId="32170"/>
    <cellStyle name="Normal 178 6 7" xfId="14626"/>
    <cellStyle name="Normal 178 6 7 2" xfId="38035"/>
    <cellStyle name="Normal 178 6 8" xfId="26340"/>
    <cellStyle name="Normal 178 7" xfId="2928"/>
    <cellStyle name="Normal 178 7 2" xfId="4196"/>
    <cellStyle name="Normal 178 7 2 2" xfId="10064"/>
    <cellStyle name="Normal 178 7 2 2 2" xfId="21793"/>
    <cellStyle name="Normal 178 7 2 2 2 2" xfId="45202"/>
    <cellStyle name="Normal 178 7 2 2 3" xfId="33503"/>
    <cellStyle name="Normal 178 7 2 3" xfId="15959"/>
    <cellStyle name="Normal 178 7 2 3 2" xfId="39368"/>
    <cellStyle name="Normal 178 7 2 4" xfId="27673"/>
    <cellStyle name="Normal 178 7 3" xfId="5415"/>
    <cellStyle name="Normal 178 7 3 2" xfId="11283"/>
    <cellStyle name="Normal 178 7 3 2 2" xfId="23012"/>
    <cellStyle name="Normal 178 7 3 2 2 2" xfId="46421"/>
    <cellStyle name="Normal 178 7 3 2 3" xfId="34722"/>
    <cellStyle name="Normal 178 7 3 3" xfId="17178"/>
    <cellStyle name="Normal 178 7 3 3 2" xfId="40587"/>
    <cellStyle name="Normal 178 7 3 4" xfId="28892"/>
    <cellStyle name="Normal 178 7 4" xfId="6579"/>
    <cellStyle name="Normal 178 7 4 2" xfId="12447"/>
    <cellStyle name="Normal 178 7 4 2 2" xfId="24176"/>
    <cellStyle name="Normal 178 7 4 2 2 2" xfId="47585"/>
    <cellStyle name="Normal 178 7 4 2 3" xfId="35886"/>
    <cellStyle name="Normal 178 7 4 3" xfId="18342"/>
    <cellStyle name="Normal 178 7 4 3 2" xfId="41751"/>
    <cellStyle name="Normal 178 7 4 4" xfId="30056"/>
    <cellStyle name="Normal 178 7 5" xfId="7705"/>
    <cellStyle name="Normal 178 7 5 2" xfId="13567"/>
    <cellStyle name="Normal 178 7 5 2 2" xfId="25296"/>
    <cellStyle name="Normal 178 7 5 2 2 2" xfId="48705"/>
    <cellStyle name="Normal 178 7 5 2 3" xfId="37006"/>
    <cellStyle name="Normal 178 7 5 3" xfId="19462"/>
    <cellStyle name="Normal 178 7 5 3 2" xfId="42871"/>
    <cellStyle name="Normal 178 7 5 4" xfId="31176"/>
    <cellStyle name="Normal 178 7 6" xfId="8789"/>
    <cellStyle name="Normal 178 7 6 2" xfId="20550"/>
    <cellStyle name="Normal 178 7 6 2 2" xfId="43959"/>
    <cellStyle name="Normal 178 7 6 3" xfId="32260"/>
    <cellStyle name="Normal 178 7 7" xfId="14716"/>
    <cellStyle name="Normal 178 7 7 2" xfId="38125"/>
    <cellStyle name="Normal 178 7 8" xfId="26430"/>
    <cellStyle name="Normal 178 8" xfId="3029"/>
    <cellStyle name="Normal 178 8 2" xfId="4294"/>
    <cellStyle name="Normal 178 8 2 2" xfId="10162"/>
    <cellStyle name="Normal 178 8 2 2 2" xfId="21891"/>
    <cellStyle name="Normal 178 8 2 2 2 2" xfId="45300"/>
    <cellStyle name="Normal 178 8 2 2 3" xfId="33601"/>
    <cellStyle name="Normal 178 8 2 3" xfId="16057"/>
    <cellStyle name="Normal 178 8 2 3 2" xfId="39466"/>
    <cellStyle name="Normal 178 8 2 4" xfId="27771"/>
    <cellStyle name="Normal 178 8 3" xfId="5511"/>
    <cellStyle name="Normal 178 8 3 2" xfId="11379"/>
    <cellStyle name="Normal 178 8 3 2 2" xfId="23108"/>
    <cellStyle name="Normal 178 8 3 2 2 2" xfId="46517"/>
    <cellStyle name="Normal 178 8 3 2 3" xfId="34818"/>
    <cellStyle name="Normal 178 8 3 3" xfId="17274"/>
    <cellStyle name="Normal 178 8 3 3 2" xfId="40683"/>
    <cellStyle name="Normal 178 8 3 4" xfId="28988"/>
    <cellStyle name="Normal 178 8 4" xfId="6675"/>
    <cellStyle name="Normal 178 8 4 2" xfId="12543"/>
    <cellStyle name="Normal 178 8 4 2 2" xfId="24272"/>
    <cellStyle name="Normal 178 8 4 2 2 2" xfId="47681"/>
    <cellStyle name="Normal 178 8 4 2 3" xfId="35982"/>
    <cellStyle name="Normal 178 8 4 3" xfId="18438"/>
    <cellStyle name="Normal 178 8 4 3 2" xfId="41847"/>
    <cellStyle name="Normal 178 8 4 4" xfId="30152"/>
    <cellStyle name="Normal 178 8 5" xfId="7801"/>
    <cellStyle name="Normal 178 8 5 2" xfId="13663"/>
    <cellStyle name="Normal 178 8 5 2 2" xfId="25392"/>
    <cellStyle name="Normal 178 8 5 2 2 2" xfId="48801"/>
    <cellStyle name="Normal 178 8 5 2 3" xfId="37102"/>
    <cellStyle name="Normal 178 8 5 3" xfId="19558"/>
    <cellStyle name="Normal 178 8 5 3 2" xfId="42967"/>
    <cellStyle name="Normal 178 8 5 4" xfId="31272"/>
    <cellStyle name="Normal 178 8 6" xfId="8885"/>
    <cellStyle name="Normal 178 8 6 2" xfId="20646"/>
    <cellStyle name="Normal 178 8 6 2 2" xfId="44055"/>
    <cellStyle name="Normal 178 8 6 3" xfId="32356"/>
    <cellStyle name="Normal 178 8 7" xfId="14812"/>
    <cellStyle name="Normal 178 8 7 2" xfId="38221"/>
    <cellStyle name="Normal 178 8 8" xfId="26526"/>
    <cellStyle name="Normal 178 9" xfId="3142"/>
    <cellStyle name="Normal 178 9 2" xfId="4407"/>
    <cellStyle name="Normal 178 9 2 2" xfId="10275"/>
    <cellStyle name="Normal 178 9 2 2 2" xfId="22004"/>
    <cellStyle name="Normal 178 9 2 2 2 2" xfId="45413"/>
    <cellStyle name="Normal 178 9 2 2 3" xfId="33714"/>
    <cellStyle name="Normal 178 9 2 3" xfId="16170"/>
    <cellStyle name="Normal 178 9 2 3 2" xfId="39579"/>
    <cellStyle name="Normal 178 9 2 4" xfId="27884"/>
    <cellStyle name="Normal 178 9 3" xfId="5624"/>
    <cellStyle name="Normal 178 9 3 2" xfId="11492"/>
    <cellStyle name="Normal 178 9 3 2 2" xfId="23221"/>
    <cellStyle name="Normal 178 9 3 2 2 2" xfId="46630"/>
    <cellStyle name="Normal 178 9 3 2 3" xfId="34931"/>
    <cellStyle name="Normal 178 9 3 3" xfId="17387"/>
    <cellStyle name="Normal 178 9 3 3 2" xfId="40796"/>
    <cellStyle name="Normal 178 9 3 4" xfId="29101"/>
    <cellStyle name="Normal 178 9 4" xfId="6788"/>
    <cellStyle name="Normal 178 9 4 2" xfId="12656"/>
    <cellStyle name="Normal 178 9 4 2 2" xfId="24385"/>
    <cellStyle name="Normal 178 9 4 2 2 2" xfId="47794"/>
    <cellStyle name="Normal 178 9 4 2 3" xfId="36095"/>
    <cellStyle name="Normal 178 9 4 3" xfId="18551"/>
    <cellStyle name="Normal 178 9 4 3 2" xfId="41960"/>
    <cellStyle name="Normal 178 9 4 4" xfId="30265"/>
    <cellStyle name="Normal 178 9 5" xfId="7914"/>
    <cellStyle name="Normal 178 9 5 2" xfId="13776"/>
    <cellStyle name="Normal 178 9 5 2 2" xfId="25505"/>
    <cellStyle name="Normal 178 9 5 2 2 2" xfId="48914"/>
    <cellStyle name="Normal 178 9 5 2 3" xfId="37215"/>
    <cellStyle name="Normal 178 9 5 3" xfId="19671"/>
    <cellStyle name="Normal 178 9 5 3 2" xfId="43080"/>
    <cellStyle name="Normal 178 9 5 4" xfId="31385"/>
    <cellStyle name="Normal 178 9 6" xfId="8998"/>
    <cellStyle name="Normal 178 9 6 2" xfId="20759"/>
    <cellStyle name="Normal 178 9 6 2 2" xfId="44168"/>
    <cellStyle name="Normal 178 9 6 3" xfId="32469"/>
    <cellStyle name="Normal 178 9 7" xfId="14925"/>
    <cellStyle name="Normal 178 9 7 2" xfId="38334"/>
    <cellStyle name="Normal 178 9 8" xfId="26639"/>
    <cellStyle name="Normal 179" xfId="1416"/>
    <cellStyle name="Normal 179 10" xfId="3240"/>
    <cellStyle name="Normal 179 10 2" xfId="4505"/>
    <cellStyle name="Normal 179 10 2 2" xfId="10373"/>
    <cellStyle name="Normal 179 10 2 2 2" xfId="22102"/>
    <cellStyle name="Normal 179 10 2 2 2 2" xfId="45511"/>
    <cellStyle name="Normal 179 10 2 2 3" xfId="33812"/>
    <cellStyle name="Normal 179 10 2 3" xfId="16268"/>
    <cellStyle name="Normal 179 10 2 3 2" xfId="39677"/>
    <cellStyle name="Normal 179 10 2 4" xfId="27982"/>
    <cellStyle name="Normal 179 10 3" xfId="5722"/>
    <cellStyle name="Normal 179 10 3 2" xfId="11590"/>
    <cellStyle name="Normal 179 10 3 2 2" xfId="23319"/>
    <cellStyle name="Normal 179 10 3 2 2 2" xfId="46728"/>
    <cellStyle name="Normal 179 10 3 2 3" xfId="35029"/>
    <cellStyle name="Normal 179 10 3 3" xfId="17485"/>
    <cellStyle name="Normal 179 10 3 3 2" xfId="40894"/>
    <cellStyle name="Normal 179 10 3 4" xfId="29199"/>
    <cellStyle name="Normal 179 10 4" xfId="6886"/>
    <cellStyle name="Normal 179 10 4 2" xfId="12754"/>
    <cellStyle name="Normal 179 10 4 2 2" xfId="24483"/>
    <cellStyle name="Normal 179 10 4 2 2 2" xfId="47892"/>
    <cellStyle name="Normal 179 10 4 2 3" xfId="36193"/>
    <cellStyle name="Normal 179 10 4 3" xfId="18649"/>
    <cellStyle name="Normal 179 10 4 3 2" xfId="42058"/>
    <cellStyle name="Normal 179 10 4 4" xfId="30363"/>
    <cellStyle name="Normal 179 10 5" xfId="8012"/>
    <cellStyle name="Normal 179 10 5 2" xfId="13874"/>
    <cellStyle name="Normal 179 10 5 2 2" xfId="25603"/>
    <cellStyle name="Normal 179 10 5 2 2 2" xfId="49012"/>
    <cellStyle name="Normal 179 10 5 2 3" xfId="37313"/>
    <cellStyle name="Normal 179 10 5 3" xfId="19769"/>
    <cellStyle name="Normal 179 10 5 3 2" xfId="43178"/>
    <cellStyle name="Normal 179 10 5 4" xfId="31483"/>
    <cellStyle name="Normal 179 10 6" xfId="9096"/>
    <cellStyle name="Normal 179 10 6 2" xfId="20857"/>
    <cellStyle name="Normal 179 10 6 2 2" xfId="44266"/>
    <cellStyle name="Normal 179 10 6 3" xfId="32567"/>
    <cellStyle name="Normal 179 10 7" xfId="15023"/>
    <cellStyle name="Normal 179 10 7 2" xfId="38432"/>
    <cellStyle name="Normal 179 10 8" xfId="26737"/>
    <cellStyle name="Normal 179 11" xfId="3416"/>
    <cellStyle name="Normal 179 11 2" xfId="9299"/>
    <cellStyle name="Normal 179 11 2 2" xfId="21030"/>
    <cellStyle name="Normal 179 11 2 2 2" xfId="44439"/>
    <cellStyle name="Normal 179 11 2 3" xfId="32740"/>
    <cellStyle name="Normal 179 11 3" xfId="15196"/>
    <cellStyle name="Normal 179 11 3 2" xfId="38605"/>
    <cellStyle name="Normal 179 11 4" xfId="26910"/>
    <cellStyle name="Normal 179 12" xfId="4708"/>
    <cellStyle name="Normal 179 12 2" xfId="10576"/>
    <cellStyle name="Normal 179 12 2 2" xfId="22305"/>
    <cellStyle name="Normal 179 12 2 2 2" xfId="45714"/>
    <cellStyle name="Normal 179 12 2 3" xfId="34015"/>
    <cellStyle name="Normal 179 12 3" xfId="16471"/>
    <cellStyle name="Normal 179 12 3 2" xfId="39880"/>
    <cellStyle name="Normal 179 12 4" xfId="28185"/>
    <cellStyle name="Normal 179 13" xfId="5865"/>
    <cellStyle name="Normal 179 13 2" xfId="11733"/>
    <cellStyle name="Normal 179 13 2 2" xfId="23462"/>
    <cellStyle name="Normal 179 13 2 2 2" xfId="46871"/>
    <cellStyle name="Normal 179 13 2 3" xfId="35172"/>
    <cellStyle name="Normal 179 13 3" xfId="17628"/>
    <cellStyle name="Normal 179 13 3 2" xfId="41037"/>
    <cellStyle name="Normal 179 13 4" xfId="29342"/>
    <cellStyle name="Normal 179 14" xfId="7015"/>
    <cellStyle name="Normal 179 14 2" xfId="12877"/>
    <cellStyle name="Normal 179 14 2 2" xfId="24606"/>
    <cellStyle name="Normal 179 14 2 2 2" xfId="48015"/>
    <cellStyle name="Normal 179 14 2 3" xfId="36316"/>
    <cellStyle name="Normal 179 14 3" xfId="18772"/>
    <cellStyle name="Normal 179 14 3 2" xfId="42181"/>
    <cellStyle name="Normal 179 14 4" xfId="30486"/>
    <cellStyle name="Normal 179 15" xfId="8102"/>
    <cellStyle name="Normal 179 15 2" xfId="19863"/>
    <cellStyle name="Normal 179 15 2 2" xfId="43272"/>
    <cellStyle name="Normal 179 15 3" xfId="31573"/>
    <cellStyle name="Normal 179 16" xfId="14032"/>
    <cellStyle name="Normal 179 16 2" xfId="37441"/>
    <cellStyle name="Normal 179 17" xfId="25746"/>
    <cellStyle name="Normal 179 2" xfId="2338"/>
    <cellStyle name="Normal 179 2 2" xfId="3615"/>
    <cellStyle name="Normal 179 2 2 2" xfId="9483"/>
    <cellStyle name="Normal 179 2 2 2 2" xfId="21212"/>
    <cellStyle name="Normal 179 2 2 2 2 2" xfId="44621"/>
    <cellStyle name="Normal 179 2 2 2 3" xfId="32922"/>
    <cellStyle name="Normal 179 2 2 3" xfId="15378"/>
    <cellStyle name="Normal 179 2 2 3 2" xfId="38787"/>
    <cellStyle name="Normal 179 2 2 4" xfId="27092"/>
    <cellStyle name="Normal 179 2 3" xfId="4834"/>
    <cellStyle name="Normal 179 2 3 2" xfId="10702"/>
    <cellStyle name="Normal 179 2 3 2 2" xfId="22431"/>
    <cellStyle name="Normal 179 2 3 2 2 2" xfId="45840"/>
    <cellStyle name="Normal 179 2 3 2 3" xfId="34141"/>
    <cellStyle name="Normal 179 2 3 3" xfId="16597"/>
    <cellStyle name="Normal 179 2 3 3 2" xfId="40006"/>
    <cellStyle name="Normal 179 2 3 4" xfId="28311"/>
    <cellStyle name="Normal 179 2 4" xfId="5997"/>
    <cellStyle name="Normal 179 2 4 2" xfId="11865"/>
    <cellStyle name="Normal 179 2 4 2 2" xfId="23594"/>
    <cellStyle name="Normal 179 2 4 2 2 2" xfId="47003"/>
    <cellStyle name="Normal 179 2 4 2 3" xfId="35304"/>
    <cellStyle name="Normal 179 2 4 3" xfId="17760"/>
    <cellStyle name="Normal 179 2 4 3 2" xfId="41169"/>
    <cellStyle name="Normal 179 2 4 4" xfId="29474"/>
    <cellStyle name="Normal 179 2 5" xfId="7124"/>
    <cellStyle name="Normal 179 2 5 2" xfId="12986"/>
    <cellStyle name="Normal 179 2 5 2 2" xfId="24715"/>
    <cellStyle name="Normal 179 2 5 2 2 2" xfId="48124"/>
    <cellStyle name="Normal 179 2 5 2 3" xfId="36425"/>
    <cellStyle name="Normal 179 2 5 3" xfId="18881"/>
    <cellStyle name="Normal 179 2 5 3 2" xfId="42290"/>
    <cellStyle name="Normal 179 2 5 4" xfId="30595"/>
    <cellStyle name="Normal 179 2 6" xfId="8208"/>
    <cellStyle name="Normal 179 2 6 2" xfId="19969"/>
    <cellStyle name="Normal 179 2 6 2 2" xfId="43378"/>
    <cellStyle name="Normal 179 2 6 3" xfId="31679"/>
    <cellStyle name="Normal 179 2 7" xfId="14135"/>
    <cellStyle name="Normal 179 2 7 2" xfId="37544"/>
    <cellStyle name="Normal 179 2 8" xfId="25849"/>
    <cellStyle name="Normal 179 3" xfId="2420"/>
    <cellStyle name="Normal 179 3 2" xfId="3689"/>
    <cellStyle name="Normal 179 3 2 2" xfId="9557"/>
    <cellStyle name="Normal 179 3 2 2 2" xfId="21286"/>
    <cellStyle name="Normal 179 3 2 2 2 2" xfId="44695"/>
    <cellStyle name="Normal 179 3 2 2 3" xfId="32996"/>
    <cellStyle name="Normal 179 3 2 3" xfId="15452"/>
    <cellStyle name="Normal 179 3 2 3 2" xfId="38861"/>
    <cellStyle name="Normal 179 3 2 4" xfId="27166"/>
    <cellStyle name="Normal 179 3 3" xfId="4908"/>
    <cellStyle name="Normal 179 3 3 2" xfId="10776"/>
    <cellStyle name="Normal 179 3 3 2 2" xfId="22505"/>
    <cellStyle name="Normal 179 3 3 2 2 2" xfId="45914"/>
    <cellStyle name="Normal 179 3 3 2 3" xfId="34215"/>
    <cellStyle name="Normal 179 3 3 3" xfId="16671"/>
    <cellStyle name="Normal 179 3 3 3 2" xfId="40080"/>
    <cellStyle name="Normal 179 3 3 4" xfId="28385"/>
    <cellStyle name="Normal 179 3 4" xfId="6072"/>
    <cellStyle name="Normal 179 3 4 2" xfId="11940"/>
    <cellStyle name="Normal 179 3 4 2 2" xfId="23669"/>
    <cellStyle name="Normal 179 3 4 2 2 2" xfId="47078"/>
    <cellStyle name="Normal 179 3 4 2 3" xfId="35379"/>
    <cellStyle name="Normal 179 3 4 3" xfId="17835"/>
    <cellStyle name="Normal 179 3 4 3 2" xfId="41244"/>
    <cellStyle name="Normal 179 3 4 4" xfId="29549"/>
    <cellStyle name="Normal 179 3 5" xfId="7198"/>
    <cellStyle name="Normal 179 3 5 2" xfId="13060"/>
    <cellStyle name="Normal 179 3 5 2 2" xfId="24789"/>
    <cellStyle name="Normal 179 3 5 2 2 2" xfId="48198"/>
    <cellStyle name="Normal 179 3 5 2 3" xfId="36499"/>
    <cellStyle name="Normal 179 3 5 3" xfId="18955"/>
    <cellStyle name="Normal 179 3 5 3 2" xfId="42364"/>
    <cellStyle name="Normal 179 3 5 4" xfId="30669"/>
    <cellStyle name="Normal 179 3 6" xfId="8282"/>
    <cellStyle name="Normal 179 3 6 2" xfId="20043"/>
    <cellStyle name="Normal 179 3 6 2 2" xfId="43452"/>
    <cellStyle name="Normal 179 3 6 3" xfId="31753"/>
    <cellStyle name="Normal 179 3 7" xfId="14209"/>
    <cellStyle name="Normal 179 3 7 2" xfId="37618"/>
    <cellStyle name="Normal 179 3 8" xfId="25923"/>
    <cellStyle name="Normal 179 4" xfId="2579"/>
    <cellStyle name="Normal 179 4 2" xfId="3848"/>
    <cellStyle name="Normal 179 4 2 2" xfId="9716"/>
    <cellStyle name="Normal 179 4 2 2 2" xfId="21445"/>
    <cellStyle name="Normal 179 4 2 2 2 2" xfId="44854"/>
    <cellStyle name="Normal 179 4 2 2 3" xfId="33155"/>
    <cellStyle name="Normal 179 4 2 3" xfId="15611"/>
    <cellStyle name="Normal 179 4 2 3 2" xfId="39020"/>
    <cellStyle name="Normal 179 4 2 4" xfId="27325"/>
    <cellStyle name="Normal 179 4 3" xfId="5067"/>
    <cellStyle name="Normal 179 4 3 2" xfId="10935"/>
    <cellStyle name="Normal 179 4 3 2 2" xfId="22664"/>
    <cellStyle name="Normal 179 4 3 2 2 2" xfId="46073"/>
    <cellStyle name="Normal 179 4 3 2 3" xfId="34374"/>
    <cellStyle name="Normal 179 4 3 3" xfId="16830"/>
    <cellStyle name="Normal 179 4 3 3 2" xfId="40239"/>
    <cellStyle name="Normal 179 4 3 4" xfId="28544"/>
    <cellStyle name="Normal 179 4 4" xfId="6231"/>
    <cellStyle name="Normal 179 4 4 2" xfId="12099"/>
    <cellStyle name="Normal 179 4 4 2 2" xfId="23828"/>
    <cellStyle name="Normal 179 4 4 2 2 2" xfId="47237"/>
    <cellStyle name="Normal 179 4 4 2 3" xfId="35538"/>
    <cellStyle name="Normal 179 4 4 3" xfId="17994"/>
    <cellStyle name="Normal 179 4 4 3 2" xfId="41403"/>
    <cellStyle name="Normal 179 4 4 4" xfId="29708"/>
    <cellStyle name="Normal 179 4 5" xfId="7357"/>
    <cellStyle name="Normal 179 4 5 2" xfId="13219"/>
    <cellStyle name="Normal 179 4 5 2 2" xfId="24948"/>
    <cellStyle name="Normal 179 4 5 2 2 2" xfId="48357"/>
    <cellStyle name="Normal 179 4 5 2 3" xfId="36658"/>
    <cellStyle name="Normal 179 4 5 3" xfId="19114"/>
    <cellStyle name="Normal 179 4 5 3 2" xfId="42523"/>
    <cellStyle name="Normal 179 4 5 4" xfId="30828"/>
    <cellStyle name="Normal 179 4 6" xfId="8441"/>
    <cellStyle name="Normal 179 4 6 2" xfId="20202"/>
    <cellStyle name="Normal 179 4 6 2 2" xfId="43611"/>
    <cellStyle name="Normal 179 4 6 3" xfId="31912"/>
    <cellStyle name="Normal 179 4 7" xfId="14368"/>
    <cellStyle name="Normal 179 4 7 2" xfId="37777"/>
    <cellStyle name="Normal 179 4 8" xfId="26082"/>
    <cellStyle name="Normal 179 5" xfId="2748"/>
    <cellStyle name="Normal 179 5 2" xfId="4017"/>
    <cellStyle name="Normal 179 5 2 2" xfId="9885"/>
    <cellStyle name="Normal 179 5 2 2 2" xfId="21614"/>
    <cellStyle name="Normal 179 5 2 2 2 2" xfId="45023"/>
    <cellStyle name="Normal 179 5 2 2 3" xfId="33324"/>
    <cellStyle name="Normal 179 5 2 3" xfId="15780"/>
    <cellStyle name="Normal 179 5 2 3 2" xfId="39189"/>
    <cellStyle name="Normal 179 5 2 4" xfId="27494"/>
    <cellStyle name="Normal 179 5 3" xfId="5236"/>
    <cellStyle name="Normal 179 5 3 2" xfId="11104"/>
    <cellStyle name="Normal 179 5 3 2 2" xfId="22833"/>
    <cellStyle name="Normal 179 5 3 2 2 2" xfId="46242"/>
    <cellStyle name="Normal 179 5 3 2 3" xfId="34543"/>
    <cellStyle name="Normal 179 5 3 3" xfId="16999"/>
    <cellStyle name="Normal 179 5 3 3 2" xfId="40408"/>
    <cellStyle name="Normal 179 5 3 4" xfId="28713"/>
    <cellStyle name="Normal 179 5 4" xfId="6400"/>
    <cellStyle name="Normal 179 5 4 2" xfId="12268"/>
    <cellStyle name="Normal 179 5 4 2 2" xfId="23997"/>
    <cellStyle name="Normal 179 5 4 2 2 2" xfId="47406"/>
    <cellStyle name="Normal 179 5 4 2 3" xfId="35707"/>
    <cellStyle name="Normal 179 5 4 3" xfId="18163"/>
    <cellStyle name="Normal 179 5 4 3 2" xfId="41572"/>
    <cellStyle name="Normal 179 5 4 4" xfId="29877"/>
    <cellStyle name="Normal 179 5 5" xfId="7526"/>
    <cellStyle name="Normal 179 5 5 2" xfId="13388"/>
    <cellStyle name="Normal 179 5 5 2 2" xfId="25117"/>
    <cellStyle name="Normal 179 5 5 2 2 2" xfId="48526"/>
    <cellStyle name="Normal 179 5 5 2 3" xfId="36827"/>
    <cellStyle name="Normal 179 5 5 3" xfId="19283"/>
    <cellStyle name="Normal 179 5 5 3 2" xfId="42692"/>
    <cellStyle name="Normal 179 5 5 4" xfId="30997"/>
    <cellStyle name="Normal 179 5 6" xfId="8610"/>
    <cellStyle name="Normal 179 5 6 2" xfId="20371"/>
    <cellStyle name="Normal 179 5 6 2 2" xfId="43780"/>
    <cellStyle name="Normal 179 5 6 3" xfId="32081"/>
    <cellStyle name="Normal 179 5 7" xfId="14537"/>
    <cellStyle name="Normal 179 5 7 2" xfId="37946"/>
    <cellStyle name="Normal 179 5 8" xfId="26251"/>
    <cellStyle name="Normal 179 6" xfId="2838"/>
    <cellStyle name="Normal 179 6 2" xfId="4107"/>
    <cellStyle name="Normal 179 6 2 2" xfId="9975"/>
    <cellStyle name="Normal 179 6 2 2 2" xfId="21704"/>
    <cellStyle name="Normal 179 6 2 2 2 2" xfId="45113"/>
    <cellStyle name="Normal 179 6 2 2 3" xfId="33414"/>
    <cellStyle name="Normal 179 6 2 3" xfId="15870"/>
    <cellStyle name="Normal 179 6 2 3 2" xfId="39279"/>
    <cellStyle name="Normal 179 6 2 4" xfId="27584"/>
    <cellStyle name="Normal 179 6 3" xfId="5326"/>
    <cellStyle name="Normal 179 6 3 2" xfId="11194"/>
    <cellStyle name="Normal 179 6 3 2 2" xfId="22923"/>
    <cellStyle name="Normal 179 6 3 2 2 2" xfId="46332"/>
    <cellStyle name="Normal 179 6 3 2 3" xfId="34633"/>
    <cellStyle name="Normal 179 6 3 3" xfId="17089"/>
    <cellStyle name="Normal 179 6 3 3 2" xfId="40498"/>
    <cellStyle name="Normal 179 6 3 4" xfId="28803"/>
    <cellStyle name="Normal 179 6 4" xfId="6490"/>
    <cellStyle name="Normal 179 6 4 2" xfId="12358"/>
    <cellStyle name="Normal 179 6 4 2 2" xfId="24087"/>
    <cellStyle name="Normal 179 6 4 2 2 2" xfId="47496"/>
    <cellStyle name="Normal 179 6 4 2 3" xfId="35797"/>
    <cellStyle name="Normal 179 6 4 3" xfId="18253"/>
    <cellStyle name="Normal 179 6 4 3 2" xfId="41662"/>
    <cellStyle name="Normal 179 6 4 4" xfId="29967"/>
    <cellStyle name="Normal 179 6 5" xfId="7616"/>
    <cellStyle name="Normal 179 6 5 2" xfId="13478"/>
    <cellStyle name="Normal 179 6 5 2 2" xfId="25207"/>
    <cellStyle name="Normal 179 6 5 2 2 2" xfId="48616"/>
    <cellStyle name="Normal 179 6 5 2 3" xfId="36917"/>
    <cellStyle name="Normal 179 6 5 3" xfId="19373"/>
    <cellStyle name="Normal 179 6 5 3 2" xfId="42782"/>
    <cellStyle name="Normal 179 6 5 4" xfId="31087"/>
    <cellStyle name="Normal 179 6 6" xfId="8700"/>
    <cellStyle name="Normal 179 6 6 2" xfId="20461"/>
    <cellStyle name="Normal 179 6 6 2 2" xfId="43870"/>
    <cellStyle name="Normal 179 6 6 3" xfId="32171"/>
    <cellStyle name="Normal 179 6 7" xfId="14627"/>
    <cellStyle name="Normal 179 6 7 2" xfId="38036"/>
    <cellStyle name="Normal 179 6 8" xfId="26341"/>
    <cellStyle name="Normal 179 7" xfId="2929"/>
    <cellStyle name="Normal 179 7 2" xfId="4197"/>
    <cellStyle name="Normal 179 7 2 2" xfId="10065"/>
    <cellStyle name="Normal 179 7 2 2 2" xfId="21794"/>
    <cellStyle name="Normal 179 7 2 2 2 2" xfId="45203"/>
    <cellStyle name="Normal 179 7 2 2 3" xfId="33504"/>
    <cellStyle name="Normal 179 7 2 3" xfId="15960"/>
    <cellStyle name="Normal 179 7 2 3 2" xfId="39369"/>
    <cellStyle name="Normal 179 7 2 4" xfId="27674"/>
    <cellStyle name="Normal 179 7 3" xfId="5416"/>
    <cellStyle name="Normal 179 7 3 2" xfId="11284"/>
    <cellStyle name="Normal 179 7 3 2 2" xfId="23013"/>
    <cellStyle name="Normal 179 7 3 2 2 2" xfId="46422"/>
    <cellStyle name="Normal 179 7 3 2 3" xfId="34723"/>
    <cellStyle name="Normal 179 7 3 3" xfId="17179"/>
    <cellStyle name="Normal 179 7 3 3 2" xfId="40588"/>
    <cellStyle name="Normal 179 7 3 4" xfId="28893"/>
    <cellStyle name="Normal 179 7 4" xfId="6580"/>
    <cellStyle name="Normal 179 7 4 2" xfId="12448"/>
    <cellStyle name="Normal 179 7 4 2 2" xfId="24177"/>
    <cellStyle name="Normal 179 7 4 2 2 2" xfId="47586"/>
    <cellStyle name="Normal 179 7 4 2 3" xfId="35887"/>
    <cellStyle name="Normal 179 7 4 3" xfId="18343"/>
    <cellStyle name="Normal 179 7 4 3 2" xfId="41752"/>
    <cellStyle name="Normal 179 7 4 4" xfId="30057"/>
    <cellStyle name="Normal 179 7 5" xfId="7706"/>
    <cellStyle name="Normal 179 7 5 2" xfId="13568"/>
    <cellStyle name="Normal 179 7 5 2 2" xfId="25297"/>
    <cellStyle name="Normal 179 7 5 2 2 2" xfId="48706"/>
    <cellStyle name="Normal 179 7 5 2 3" xfId="37007"/>
    <cellStyle name="Normal 179 7 5 3" xfId="19463"/>
    <cellStyle name="Normal 179 7 5 3 2" xfId="42872"/>
    <cellStyle name="Normal 179 7 5 4" xfId="31177"/>
    <cellStyle name="Normal 179 7 6" xfId="8790"/>
    <cellStyle name="Normal 179 7 6 2" xfId="20551"/>
    <cellStyle name="Normal 179 7 6 2 2" xfId="43960"/>
    <cellStyle name="Normal 179 7 6 3" xfId="32261"/>
    <cellStyle name="Normal 179 7 7" xfId="14717"/>
    <cellStyle name="Normal 179 7 7 2" xfId="38126"/>
    <cellStyle name="Normal 179 7 8" xfId="26431"/>
    <cellStyle name="Normal 179 8" xfId="3030"/>
    <cellStyle name="Normal 179 8 2" xfId="4295"/>
    <cellStyle name="Normal 179 8 2 2" xfId="10163"/>
    <cellStyle name="Normal 179 8 2 2 2" xfId="21892"/>
    <cellStyle name="Normal 179 8 2 2 2 2" xfId="45301"/>
    <cellStyle name="Normal 179 8 2 2 3" xfId="33602"/>
    <cellStyle name="Normal 179 8 2 3" xfId="16058"/>
    <cellStyle name="Normal 179 8 2 3 2" xfId="39467"/>
    <cellStyle name="Normal 179 8 2 4" xfId="27772"/>
    <cellStyle name="Normal 179 8 3" xfId="5512"/>
    <cellStyle name="Normal 179 8 3 2" xfId="11380"/>
    <cellStyle name="Normal 179 8 3 2 2" xfId="23109"/>
    <cellStyle name="Normal 179 8 3 2 2 2" xfId="46518"/>
    <cellStyle name="Normal 179 8 3 2 3" xfId="34819"/>
    <cellStyle name="Normal 179 8 3 3" xfId="17275"/>
    <cellStyle name="Normal 179 8 3 3 2" xfId="40684"/>
    <cellStyle name="Normal 179 8 3 4" xfId="28989"/>
    <cellStyle name="Normal 179 8 4" xfId="6676"/>
    <cellStyle name="Normal 179 8 4 2" xfId="12544"/>
    <cellStyle name="Normal 179 8 4 2 2" xfId="24273"/>
    <cellStyle name="Normal 179 8 4 2 2 2" xfId="47682"/>
    <cellStyle name="Normal 179 8 4 2 3" xfId="35983"/>
    <cellStyle name="Normal 179 8 4 3" xfId="18439"/>
    <cellStyle name="Normal 179 8 4 3 2" xfId="41848"/>
    <cellStyle name="Normal 179 8 4 4" xfId="30153"/>
    <cellStyle name="Normal 179 8 5" xfId="7802"/>
    <cellStyle name="Normal 179 8 5 2" xfId="13664"/>
    <cellStyle name="Normal 179 8 5 2 2" xfId="25393"/>
    <cellStyle name="Normal 179 8 5 2 2 2" xfId="48802"/>
    <cellStyle name="Normal 179 8 5 2 3" xfId="37103"/>
    <cellStyle name="Normal 179 8 5 3" xfId="19559"/>
    <cellStyle name="Normal 179 8 5 3 2" xfId="42968"/>
    <cellStyle name="Normal 179 8 5 4" xfId="31273"/>
    <cellStyle name="Normal 179 8 6" xfId="8886"/>
    <cellStyle name="Normal 179 8 6 2" xfId="20647"/>
    <cellStyle name="Normal 179 8 6 2 2" xfId="44056"/>
    <cellStyle name="Normal 179 8 6 3" xfId="32357"/>
    <cellStyle name="Normal 179 8 7" xfId="14813"/>
    <cellStyle name="Normal 179 8 7 2" xfId="38222"/>
    <cellStyle name="Normal 179 8 8" xfId="26527"/>
    <cellStyle name="Normal 179 9" xfId="3143"/>
    <cellStyle name="Normal 179 9 2" xfId="4408"/>
    <cellStyle name="Normal 179 9 2 2" xfId="10276"/>
    <cellStyle name="Normal 179 9 2 2 2" xfId="22005"/>
    <cellStyle name="Normal 179 9 2 2 2 2" xfId="45414"/>
    <cellStyle name="Normal 179 9 2 2 3" xfId="33715"/>
    <cellStyle name="Normal 179 9 2 3" xfId="16171"/>
    <cellStyle name="Normal 179 9 2 3 2" xfId="39580"/>
    <cellStyle name="Normal 179 9 2 4" xfId="27885"/>
    <cellStyle name="Normal 179 9 3" xfId="5625"/>
    <cellStyle name="Normal 179 9 3 2" xfId="11493"/>
    <cellStyle name="Normal 179 9 3 2 2" xfId="23222"/>
    <cellStyle name="Normal 179 9 3 2 2 2" xfId="46631"/>
    <cellStyle name="Normal 179 9 3 2 3" xfId="34932"/>
    <cellStyle name="Normal 179 9 3 3" xfId="17388"/>
    <cellStyle name="Normal 179 9 3 3 2" xfId="40797"/>
    <cellStyle name="Normal 179 9 3 4" xfId="29102"/>
    <cellStyle name="Normal 179 9 4" xfId="6789"/>
    <cellStyle name="Normal 179 9 4 2" xfId="12657"/>
    <cellStyle name="Normal 179 9 4 2 2" xfId="24386"/>
    <cellStyle name="Normal 179 9 4 2 2 2" xfId="47795"/>
    <cellStyle name="Normal 179 9 4 2 3" xfId="36096"/>
    <cellStyle name="Normal 179 9 4 3" xfId="18552"/>
    <cellStyle name="Normal 179 9 4 3 2" xfId="41961"/>
    <cellStyle name="Normal 179 9 4 4" xfId="30266"/>
    <cellStyle name="Normal 179 9 5" xfId="7915"/>
    <cellStyle name="Normal 179 9 5 2" xfId="13777"/>
    <cellStyle name="Normal 179 9 5 2 2" xfId="25506"/>
    <cellStyle name="Normal 179 9 5 2 2 2" xfId="48915"/>
    <cellStyle name="Normal 179 9 5 2 3" xfId="37216"/>
    <cellStyle name="Normal 179 9 5 3" xfId="19672"/>
    <cellStyle name="Normal 179 9 5 3 2" xfId="43081"/>
    <cellStyle name="Normal 179 9 5 4" xfId="31386"/>
    <cellStyle name="Normal 179 9 6" xfId="8999"/>
    <cellStyle name="Normal 179 9 6 2" xfId="20760"/>
    <cellStyle name="Normal 179 9 6 2 2" xfId="44169"/>
    <cellStyle name="Normal 179 9 6 3" xfId="32470"/>
    <cellStyle name="Normal 179 9 7" xfId="14926"/>
    <cellStyle name="Normal 179 9 7 2" xfId="38335"/>
    <cellStyle name="Normal 179 9 8" xfId="26640"/>
    <cellStyle name="Normal 18" xfId="1417"/>
    <cellStyle name="Normal 18 2" xfId="1418"/>
    <cellStyle name="Normal 18 3" xfId="1419"/>
    <cellStyle name="Normal 18 4" xfId="1420"/>
    <cellStyle name="Normal 18 5" xfId="1421"/>
    <cellStyle name="Normal 18 6" xfId="1422"/>
    <cellStyle name="Normal 18 7" xfId="1423"/>
    <cellStyle name="Normal 180" xfId="1424"/>
    <cellStyle name="Normal 180 10" xfId="3241"/>
    <cellStyle name="Normal 180 10 2" xfId="4506"/>
    <cellStyle name="Normal 180 10 2 2" xfId="10374"/>
    <cellStyle name="Normal 180 10 2 2 2" xfId="22103"/>
    <cellStyle name="Normal 180 10 2 2 2 2" xfId="45512"/>
    <cellStyle name="Normal 180 10 2 2 3" xfId="33813"/>
    <cellStyle name="Normal 180 10 2 3" xfId="16269"/>
    <cellStyle name="Normal 180 10 2 3 2" xfId="39678"/>
    <cellStyle name="Normal 180 10 2 4" xfId="27983"/>
    <cellStyle name="Normal 180 10 3" xfId="5723"/>
    <cellStyle name="Normal 180 10 3 2" xfId="11591"/>
    <cellStyle name="Normal 180 10 3 2 2" xfId="23320"/>
    <cellStyle name="Normal 180 10 3 2 2 2" xfId="46729"/>
    <cellStyle name="Normal 180 10 3 2 3" xfId="35030"/>
    <cellStyle name="Normal 180 10 3 3" xfId="17486"/>
    <cellStyle name="Normal 180 10 3 3 2" xfId="40895"/>
    <cellStyle name="Normal 180 10 3 4" xfId="29200"/>
    <cellStyle name="Normal 180 10 4" xfId="6887"/>
    <cellStyle name="Normal 180 10 4 2" xfId="12755"/>
    <cellStyle name="Normal 180 10 4 2 2" xfId="24484"/>
    <cellStyle name="Normal 180 10 4 2 2 2" xfId="47893"/>
    <cellStyle name="Normal 180 10 4 2 3" xfId="36194"/>
    <cellStyle name="Normal 180 10 4 3" xfId="18650"/>
    <cellStyle name="Normal 180 10 4 3 2" xfId="42059"/>
    <cellStyle name="Normal 180 10 4 4" xfId="30364"/>
    <cellStyle name="Normal 180 10 5" xfId="8013"/>
    <cellStyle name="Normal 180 10 5 2" xfId="13875"/>
    <cellStyle name="Normal 180 10 5 2 2" xfId="25604"/>
    <cellStyle name="Normal 180 10 5 2 2 2" xfId="49013"/>
    <cellStyle name="Normal 180 10 5 2 3" xfId="37314"/>
    <cellStyle name="Normal 180 10 5 3" xfId="19770"/>
    <cellStyle name="Normal 180 10 5 3 2" xfId="43179"/>
    <cellStyle name="Normal 180 10 5 4" xfId="31484"/>
    <cellStyle name="Normal 180 10 6" xfId="9097"/>
    <cellStyle name="Normal 180 10 6 2" xfId="20858"/>
    <cellStyle name="Normal 180 10 6 2 2" xfId="44267"/>
    <cellStyle name="Normal 180 10 6 3" xfId="32568"/>
    <cellStyle name="Normal 180 10 7" xfId="15024"/>
    <cellStyle name="Normal 180 10 7 2" xfId="38433"/>
    <cellStyle name="Normal 180 10 8" xfId="26738"/>
    <cellStyle name="Normal 180 11" xfId="3418"/>
    <cellStyle name="Normal 180 11 2" xfId="9301"/>
    <cellStyle name="Normal 180 11 2 2" xfId="21032"/>
    <cellStyle name="Normal 180 11 2 2 2" xfId="44441"/>
    <cellStyle name="Normal 180 11 2 3" xfId="32742"/>
    <cellStyle name="Normal 180 11 3" xfId="15198"/>
    <cellStyle name="Normal 180 11 3 2" xfId="38607"/>
    <cellStyle name="Normal 180 11 4" xfId="26912"/>
    <cellStyle name="Normal 180 12" xfId="4709"/>
    <cellStyle name="Normal 180 12 2" xfId="10577"/>
    <cellStyle name="Normal 180 12 2 2" xfId="22306"/>
    <cellStyle name="Normal 180 12 2 2 2" xfId="45715"/>
    <cellStyle name="Normal 180 12 2 3" xfId="34016"/>
    <cellStyle name="Normal 180 12 3" xfId="16472"/>
    <cellStyle name="Normal 180 12 3 2" xfId="39881"/>
    <cellStyle name="Normal 180 12 4" xfId="28186"/>
    <cellStyle name="Normal 180 13" xfId="5866"/>
    <cellStyle name="Normal 180 13 2" xfId="11734"/>
    <cellStyle name="Normal 180 13 2 2" xfId="23463"/>
    <cellStyle name="Normal 180 13 2 2 2" xfId="46872"/>
    <cellStyle name="Normal 180 13 2 3" xfId="35173"/>
    <cellStyle name="Normal 180 13 3" xfId="17629"/>
    <cellStyle name="Normal 180 13 3 2" xfId="41038"/>
    <cellStyle name="Normal 180 13 4" xfId="29343"/>
    <cellStyle name="Normal 180 14" xfId="7016"/>
    <cellStyle name="Normal 180 14 2" xfId="12878"/>
    <cellStyle name="Normal 180 14 2 2" xfId="24607"/>
    <cellStyle name="Normal 180 14 2 2 2" xfId="48016"/>
    <cellStyle name="Normal 180 14 2 3" xfId="36317"/>
    <cellStyle name="Normal 180 14 3" xfId="18773"/>
    <cellStyle name="Normal 180 14 3 2" xfId="42182"/>
    <cellStyle name="Normal 180 14 4" xfId="30487"/>
    <cellStyle name="Normal 180 15" xfId="8103"/>
    <cellStyle name="Normal 180 15 2" xfId="19864"/>
    <cellStyle name="Normal 180 15 2 2" xfId="43273"/>
    <cellStyle name="Normal 180 15 3" xfId="31574"/>
    <cellStyle name="Normal 180 16" xfId="14033"/>
    <cellStyle name="Normal 180 16 2" xfId="37442"/>
    <cellStyle name="Normal 180 17" xfId="25747"/>
    <cellStyle name="Normal 180 2" xfId="2339"/>
    <cellStyle name="Normal 180 2 2" xfId="3616"/>
    <cellStyle name="Normal 180 2 2 2" xfId="9484"/>
    <cellStyle name="Normal 180 2 2 2 2" xfId="21213"/>
    <cellStyle name="Normal 180 2 2 2 2 2" xfId="44622"/>
    <cellStyle name="Normal 180 2 2 2 3" xfId="32923"/>
    <cellStyle name="Normal 180 2 2 3" xfId="15379"/>
    <cellStyle name="Normal 180 2 2 3 2" xfId="38788"/>
    <cellStyle name="Normal 180 2 2 4" xfId="27093"/>
    <cellStyle name="Normal 180 2 3" xfId="4835"/>
    <cellStyle name="Normal 180 2 3 2" xfId="10703"/>
    <cellStyle name="Normal 180 2 3 2 2" xfId="22432"/>
    <cellStyle name="Normal 180 2 3 2 2 2" xfId="45841"/>
    <cellStyle name="Normal 180 2 3 2 3" xfId="34142"/>
    <cellStyle name="Normal 180 2 3 3" xfId="16598"/>
    <cellStyle name="Normal 180 2 3 3 2" xfId="40007"/>
    <cellStyle name="Normal 180 2 3 4" xfId="28312"/>
    <cellStyle name="Normal 180 2 4" xfId="5998"/>
    <cellStyle name="Normal 180 2 4 2" xfId="11866"/>
    <cellStyle name="Normal 180 2 4 2 2" xfId="23595"/>
    <cellStyle name="Normal 180 2 4 2 2 2" xfId="47004"/>
    <cellStyle name="Normal 180 2 4 2 3" xfId="35305"/>
    <cellStyle name="Normal 180 2 4 3" xfId="17761"/>
    <cellStyle name="Normal 180 2 4 3 2" xfId="41170"/>
    <cellStyle name="Normal 180 2 4 4" xfId="29475"/>
    <cellStyle name="Normal 180 2 5" xfId="7125"/>
    <cellStyle name="Normal 180 2 5 2" xfId="12987"/>
    <cellStyle name="Normal 180 2 5 2 2" xfId="24716"/>
    <cellStyle name="Normal 180 2 5 2 2 2" xfId="48125"/>
    <cellStyle name="Normal 180 2 5 2 3" xfId="36426"/>
    <cellStyle name="Normal 180 2 5 3" xfId="18882"/>
    <cellStyle name="Normal 180 2 5 3 2" xfId="42291"/>
    <cellStyle name="Normal 180 2 5 4" xfId="30596"/>
    <cellStyle name="Normal 180 2 6" xfId="8209"/>
    <cellStyle name="Normal 180 2 6 2" xfId="19970"/>
    <cellStyle name="Normal 180 2 6 2 2" xfId="43379"/>
    <cellStyle name="Normal 180 2 6 3" xfId="31680"/>
    <cellStyle name="Normal 180 2 7" xfId="14136"/>
    <cellStyle name="Normal 180 2 7 2" xfId="37545"/>
    <cellStyle name="Normal 180 2 8" xfId="25850"/>
    <cellStyle name="Normal 180 3" xfId="2421"/>
    <cellStyle name="Normal 180 3 2" xfId="3690"/>
    <cellStyle name="Normal 180 3 2 2" xfId="9558"/>
    <cellStyle name="Normal 180 3 2 2 2" xfId="21287"/>
    <cellStyle name="Normal 180 3 2 2 2 2" xfId="44696"/>
    <cellStyle name="Normal 180 3 2 2 3" xfId="32997"/>
    <cellStyle name="Normal 180 3 2 3" xfId="15453"/>
    <cellStyle name="Normal 180 3 2 3 2" xfId="38862"/>
    <cellStyle name="Normal 180 3 2 4" xfId="27167"/>
    <cellStyle name="Normal 180 3 3" xfId="4909"/>
    <cellStyle name="Normal 180 3 3 2" xfId="10777"/>
    <cellStyle name="Normal 180 3 3 2 2" xfId="22506"/>
    <cellStyle name="Normal 180 3 3 2 2 2" xfId="45915"/>
    <cellStyle name="Normal 180 3 3 2 3" xfId="34216"/>
    <cellStyle name="Normal 180 3 3 3" xfId="16672"/>
    <cellStyle name="Normal 180 3 3 3 2" xfId="40081"/>
    <cellStyle name="Normal 180 3 3 4" xfId="28386"/>
    <cellStyle name="Normal 180 3 4" xfId="6073"/>
    <cellStyle name="Normal 180 3 4 2" xfId="11941"/>
    <cellStyle name="Normal 180 3 4 2 2" xfId="23670"/>
    <cellStyle name="Normal 180 3 4 2 2 2" xfId="47079"/>
    <cellStyle name="Normal 180 3 4 2 3" xfId="35380"/>
    <cellStyle name="Normal 180 3 4 3" xfId="17836"/>
    <cellStyle name="Normal 180 3 4 3 2" xfId="41245"/>
    <cellStyle name="Normal 180 3 4 4" xfId="29550"/>
    <cellStyle name="Normal 180 3 5" xfId="7199"/>
    <cellStyle name="Normal 180 3 5 2" xfId="13061"/>
    <cellStyle name="Normal 180 3 5 2 2" xfId="24790"/>
    <cellStyle name="Normal 180 3 5 2 2 2" xfId="48199"/>
    <cellStyle name="Normal 180 3 5 2 3" xfId="36500"/>
    <cellStyle name="Normal 180 3 5 3" xfId="18956"/>
    <cellStyle name="Normal 180 3 5 3 2" xfId="42365"/>
    <cellStyle name="Normal 180 3 5 4" xfId="30670"/>
    <cellStyle name="Normal 180 3 6" xfId="8283"/>
    <cellStyle name="Normal 180 3 6 2" xfId="20044"/>
    <cellStyle name="Normal 180 3 6 2 2" xfId="43453"/>
    <cellStyle name="Normal 180 3 6 3" xfId="31754"/>
    <cellStyle name="Normal 180 3 7" xfId="14210"/>
    <cellStyle name="Normal 180 3 7 2" xfId="37619"/>
    <cellStyle name="Normal 180 3 8" xfId="25924"/>
    <cellStyle name="Normal 180 4" xfId="2580"/>
    <cellStyle name="Normal 180 4 2" xfId="3849"/>
    <cellStyle name="Normal 180 4 2 2" xfId="9717"/>
    <cellStyle name="Normal 180 4 2 2 2" xfId="21446"/>
    <cellStyle name="Normal 180 4 2 2 2 2" xfId="44855"/>
    <cellStyle name="Normal 180 4 2 2 3" xfId="33156"/>
    <cellStyle name="Normal 180 4 2 3" xfId="15612"/>
    <cellStyle name="Normal 180 4 2 3 2" xfId="39021"/>
    <cellStyle name="Normal 180 4 2 4" xfId="27326"/>
    <cellStyle name="Normal 180 4 3" xfId="5068"/>
    <cellStyle name="Normal 180 4 3 2" xfId="10936"/>
    <cellStyle name="Normal 180 4 3 2 2" xfId="22665"/>
    <cellStyle name="Normal 180 4 3 2 2 2" xfId="46074"/>
    <cellStyle name="Normal 180 4 3 2 3" xfId="34375"/>
    <cellStyle name="Normal 180 4 3 3" xfId="16831"/>
    <cellStyle name="Normal 180 4 3 3 2" xfId="40240"/>
    <cellStyle name="Normal 180 4 3 4" xfId="28545"/>
    <cellStyle name="Normal 180 4 4" xfId="6232"/>
    <cellStyle name="Normal 180 4 4 2" xfId="12100"/>
    <cellStyle name="Normal 180 4 4 2 2" xfId="23829"/>
    <cellStyle name="Normal 180 4 4 2 2 2" xfId="47238"/>
    <cellStyle name="Normal 180 4 4 2 3" xfId="35539"/>
    <cellStyle name="Normal 180 4 4 3" xfId="17995"/>
    <cellStyle name="Normal 180 4 4 3 2" xfId="41404"/>
    <cellStyle name="Normal 180 4 4 4" xfId="29709"/>
    <cellStyle name="Normal 180 4 5" xfId="7358"/>
    <cellStyle name="Normal 180 4 5 2" xfId="13220"/>
    <cellStyle name="Normal 180 4 5 2 2" xfId="24949"/>
    <cellStyle name="Normal 180 4 5 2 2 2" xfId="48358"/>
    <cellStyle name="Normal 180 4 5 2 3" xfId="36659"/>
    <cellStyle name="Normal 180 4 5 3" xfId="19115"/>
    <cellStyle name="Normal 180 4 5 3 2" xfId="42524"/>
    <cellStyle name="Normal 180 4 5 4" xfId="30829"/>
    <cellStyle name="Normal 180 4 6" xfId="8442"/>
    <cellStyle name="Normal 180 4 6 2" xfId="20203"/>
    <cellStyle name="Normal 180 4 6 2 2" xfId="43612"/>
    <cellStyle name="Normal 180 4 6 3" xfId="31913"/>
    <cellStyle name="Normal 180 4 7" xfId="14369"/>
    <cellStyle name="Normal 180 4 7 2" xfId="37778"/>
    <cellStyle name="Normal 180 4 8" xfId="26083"/>
    <cellStyle name="Normal 180 5" xfId="2749"/>
    <cellStyle name="Normal 180 5 2" xfId="4018"/>
    <cellStyle name="Normal 180 5 2 2" xfId="9886"/>
    <cellStyle name="Normal 180 5 2 2 2" xfId="21615"/>
    <cellStyle name="Normal 180 5 2 2 2 2" xfId="45024"/>
    <cellStyle name="Normal 180 5 2 2 3" xfId="33325"/>
    <cellStyle name="Normal 180 5 2 3" xfId="15781"/>
    <cellStyle name="Normal 180 5 2 3 2" xfId="39190"/>
    <cellStyle name="Normal 180 5 2 4" xfId="27495"/>
    <cellStyle name="Normal 180 5 3" xfId="5237"/>
    <cellStyle name="Normal 180 5 3 2" xfId="11105"/>
    <cellStyle name="Normal 180 5 3 2 2" xfId="22834"/>
    <cellStyle name="Normal 180 5 3 2 2 2" xfId="46243"/>
    <cellStyle name="Normal 180 5 3 2 3" xfId="34544"/>
    <cellStyle name="Normal 180 5 3 3" xfId="17000"/>
    <cellStyle name="Normal 180 5 3 3 2" xfId="40409"/>
    <cellStyle name="Normal 180 5 3 4" xfId="28714"/>
    <cellStyle name="Normal 180 5 4" xfId="6401"/>
    <cellStyle name="Normal 180 5 4 2" xfId="12269"/>
    <cellStyle name="Normal 180 5 4 2 2" xfId="23998"/>
    <cellStyle name="Normal 180 5 4 2 2 2" xfId="47407"/>
    <cellStyle name="Normal 180 5 4 2 3" xfId="35708"/>
    <cellStyle name="Normal 180 5 4 3" xfId="18164"/>
    <cellStyle name="Normal 180 5 4 3 2" xfId="41573"/>
    <cellStyle name="Normal 180 5 4 4" xfId="29878"/>
    <cellStyle name="Normal 180 5 5" xfId="7527"/>
    <cellStyle name="Normal 180 5 5 2" xfId="13389"/>
    <cellStyle name="Normal 180 5 5 2 2" xfId="25118"/>
    <cellStyle name="Normal 180 5 5 2 2 2" xfId="48527"/>
    <cellStyle name="Normal 180 5 5 2 3" xfId="36828"/>
    <cellStyle name="Normal 180 5 5 3" xfId="19284"/>
    <cellStyle name="Normal 180 5 5 3 2" xfId="42693"/>
    <cellStyle name="Normal 180 5 5 4" xfId="30998"/>
    <cellStyle name="Normal 180 5 6" xfId="8611"/>
    <cellStyle name="Normal 180 5 6 2" xfId="20372"/>
    <cellStyle name="Normal 180 5 6 2 2" xfId="43781"/>
    <cellStyle name="Normal 180 5 6 3" xfId="32082"/>
    <cellStyle name="Normal 180 5 7" xfId="14538"/>
    <cellStyle name="Normal 180 5 7 2" xfId="37947"/>
    <cellStyle name="Normal 180 5 8" xfId="26252"/>
    <cellStyle name="Normal 180 6" xfId="2839"/>
    <cellStyle name="Normal 180 6 2" xfId="4108"/>
    <cellStyle name="Normal 180 6 2 2" xfId="9976"/>
    <cellStyle name="Normal 180 6 2 2 2" xfId="21705"/>
    <cellStyle name="Normal 180 6 2 2 2 2" xfId="45114"/>
    <cellStyle name="Normal 180 6 2 2 3" xfId="33415"/>
    <cellStyle name="Normal 180 6 2 3" xfId="15871"/>
    <cellStyle name="Normal 180 6 2 3 2" xfId="39280"/>
    <cellStyle name="Normal 180 6 2 4" xfId="27585"/>
    <cellStyle name="Normal 180 6 3" xfId="5327"/>
    <cellStyle name="Normal 180 6 3 2" xfId="11195"/>
    <cellStyle name="Normal 180 6 3 2 2" xfId="22924"/>
    <cellStyle name="Normal 180 6 3 2 2 2" xfId="46333"/>
    <cellStyle name="Normal 180 6 3 2 3" xfId="34634"/>
    <cellStyle name="Normal 180 6 3 3" xfId="17090"/>
    <cellStyle name="Normal 180 6 3 3 2" xfId="40499"/>
    <cellStyle name="Normal 180 6 3 4" xfId="28804"/>
    <cellStyle name="Normal 180 6 4" xfId="6491"/>
    <cellStyle name="Normal 180 6 4 2" xfId="12359"/>
    <cellStyle name="Normal 180 6 4 2 2" xfId="24088"/>
    <cellStyle name="Normal 180 6 4 2 2 2" xfId="47497"/>
    <cellStyle name="Normal 180 6 4 2 3" xfId="35798"/>
    <cellStyle name="Normal 180 6 4 3" xfId="18254"/>
    <cellStyle name="Normal 180 6 4 3 2" xfId="41663"/>
    <cellStyle name="Normal 180 6 4 4" xfId="29968"/>
    <cellStyle name="Normal 180 6 5" xfId="7617"/>
    <cellStyle name="Normal 180 6 5 2" xfId="13479"/>
    <cellStyle name="Normal 180 6 5 2 2" xfId="25208"/>
    <cellStyle name="Normal 180 6 5 2 2 2" xfId="48617"/>
    <cellStyle name="Normal 180 6 5 2 3" xfId="36918"/>
    <cellStyle name="Normal 180 6 5 3" xfId="19374"/>
    <cellStyle name="Normal 180 6 5 3 2" xfId="42783"/>
    <cellStyle name="Normal 180 6 5 4" xfId="31088"/>
    <cellStyle name="Normal 180 6 6" xfId="8701"/>
    <cellStyle name="Normal 180 6 6 2" xfId="20462"/>
    <cellStyle name="Normal 180 6 6 2 2" xfId="43871"/>
    <cellStyle name="Normal 180 6 6 3" xfId="32172"/>
    <cellStyle name="Normal 180 6 7" xfId="14628"/>
    <cellStyle name="Normal 180 6 7 2" xfId="38037"/>
    <cellStyle name="Normal 180 6 8" xfId="26342"/>
    <cellStyle name="Normal 180 7" xfId="2930"/>
    <cellStyle name="Normal 180 7 2" xfId="4198"/>
    <cellStyle name="Normal 180 7 2 2" xfId="10066"/>
    <cellStyle name="Normal 180 7 2 2 2" xfId="21795"/>
    <cellStyle name="Normal 180 7 2 2 2 2" xfId="45204"/>
    <cellStyle name="Normal 180 7 2 2 3" xfId="33505"/>
    <cellStyle name="Normal 180 7 2 3" xfId="15961"/>
    <cellStyle name="Normal 180 7 2 3 2" xfId="39370"/>
    <cellStyle name="Normal 180 7 2 4" xfId="27675"/>
    <cellStyle name="Normal 180 7 3" xfId="5417"/>
    <cellStyle name="Normal 180 7 3 2" xfId="11285"/>
    <cellStyle name="Normal 180 7 3 2 2" xfId="23014"/>
    <cellStyle name="Normal 180 7 3 2 2 2" xfId="46423"/>
    <cellStyle name="Normal 180 7 3 2 3" xfId="34724"/>
    <cellStyle name="Normal 180 7 3 3" xfId="17180"/>
    <cellStyle name="Normal 180 7 3 3 2" xfId="40589"/>
    <cellStyle name="Normal 180 7 3 4" xfId="28894"/>
    <cellStyle name="Normal 180 7 4" xfId="6581"/>
    <cellStyle name="Normal 180 7 4 2" xfId="12449"/>
    <cellStyle name="Normal 180 7 4 2 2" xfId="24178"/>
    <cellStyle name="Normal 180 7 4 2 2 2" xfId="47587"/>
    <cellStyle name="Normal 180 7 4 2 3" xfId="35888"/>
    <cellStyle name="Normal 180 7 4 3" xfId="18344"/>
    <cellStyle name="Normal 180 7 4 3 2" xfId="41753"/>
    <cellStyle name="Normal 180 7 4 4" xfId="30058"/>
    <cellStyle name="Normal 180 7 5" xfId="7707"/>
    <cellStyle name="Normal 180 7 5 2" xfId="13569"/>
    <cellStyle name="Normal 180 7 5 2 2" xfId="25298"/>
    <cellStyle name="Normal 180 7 5 2 2 2" xfId="48707"/>
    <cellStyle name="Normal 180 7 5 2 3" xfId="37008"/>
    <cellStyle name="Normal 180 7 5 3" xfId="19464"/>
    <cellStyle name="Normal 180 7 5 3 2" xfId="42873"/>
    <cellStyle name="Normal 180 7 5 4" xfId="31178"/>
    <cellStyle name="Normal 180 7 6" xfId="8791"/>
    <cellStyle name="Normal 180 7 6 2" xfId="20552"/>
    <cellStyle name="Normal 180 7 6 2 2" xfId="43961"/>
    <cellStyle name="Normal 180 7 6 3" xfId="32262"/>
    <cellStyle name="Normal 180 7 7" xfId="14718"/>
    <cellStyle name="Normal 180 7 7 2" xfId="38127"/>
    <cellStyle name="Normal 180 7 8" xfId="26432"/>
    <cellStyle name="Normal 180 8" xfId="3031"/>
    <cellStyle name="Normal 180 8 2" xfId="4296"/>
    <cellStyle name="Normal 180 8 2 2" xfId="10164"/>
    <cellStyle name="Normal 180 8 2 2 2" xfId="21893"/>
    <cellStyle name="Normal 180 8 2 2 2 2" xfId="45302"/>
    <cellStyle name="Normal 180 8 2 2 3" xfId="33603"/>
    <cellStyle name="Normal 180 8 2 3" xfId="16059"/>
    <cellStyle name="Normal 180 8 2 3 2" xfId="39468"/>
    <cellStyle name="Normal 180 8 2 4" xfId="27773"/>
    <cellStyle name="Normal 180 8 3" xfId="5513"/>
    <cellStyle name="Normal 180 8 3 2" xfId="11381"/>
    <cellStyle name="Normal 180 8 3 2 2" xfId="23110"/>
    <cellStyle name="Normal 180 8 3 2 2 2" xfId="46519"/>
    <cellStyle name="Normal 180 8 3 2 3" xfId="34820"/>
    <cellStyle name="Normal 180 8 3 3" xfId="17276"/>
    <cellStyle name="Normal 180 8 3 3 2" xfId="40685"/>
    <cellStyle name="Normal 180 8 3 4" xfId="28990"/>
    <cellStyle name="Normal 180 8 4" xfId="6677"/>
    <cellStyle name="Normal 180 8 4 2" xfId="12545"/>
    <cellStyle name="Normal 180 8 4 2 2" xfId="24274"/>
    <cellStyle name="Normal 180 8 4 2 2 2" xfId="47683"/>
    <cellStyle name="Normal 180 8 4 2 3" xfId="35984"/>
    <cellStyle name="Normal 180 8 4 3" xfId="18440"/>
    <cellStyle name="Normal 180 8 4 3 2" xfId="41849"/>
    <cellStyle name="Normal 180 8 4 4" xfId="30154"/>
    <cellStyle name="Normal 180 8 5" xfId="7803"/>
    <cellStyle name="Normal 180 8 5 2" xfId="13665"/>
    <cellStyle name="Normal 180 8 5 2 2" xfId="25394"/>
    <cellStyle name="Normal 180 8 5 2 2 2" xfId="48803"/>
    <cellStyle name="Normal 180 8 5 2 3" xfId="37104"/>
    <cellStyle name="Normal 180 8 5 3" xfId="19560"/>
    <cellStyle name="Normal 180 8 5 3 2" xfId="42969"/>
    <cellStyle name="Normal 180 8 5 4" xfId="31274"/>
    <cellStyle name="Normal 180 8 6" xfId="8887"/>
    <cellStyle name="Normal 180 8 6 2" xfId="20648"/>
    <cellStyle name="Normal 180 8 6 2 2" xfId="44057"/>
    <cellStyle name="Normal 180 8 6 3" xfId="32358"/>
    <cellStyle name="Normal 180 8 7" xfId="14814"/>
    <cellStyle name="Normal 180 8 7 2" xfId="38223"/>
    <cellStyle name="Normal 180 8 8" xfId="26528"/>
    <cellStyle name="Normal 180 9" xfId="3144"/>
    <cellStyle name="Normal 180 9 2" xfId="4409"/>
    <cellStyle name="Normal 180 9 2 2" xfId="10277"/>
    <cellStyle name="Normal 180 9 2 2 2" xfId="22006"/>
    <cellStyle name="Normal 180 9 2 2 2 2" xfId="45415"/>
    <cellStyle name="Normal 180 9 2 2 3" xfId="33716"/>
    <cellStyle name="Normal 180 9 2 3" xfId="16172"/>
    <cellStyle name="Normal 180 9 2 3 2" xfId="39581"/>
    <cellStyle name="Normal 180 9 2 4" xfId="27886"/>
    <cellStyle name="Normal 180 9 3" xfId="5626"/>
    <cellStyle name="Normal 180 9 3 2" xfId="11494"/>
    <cellStyle name="Normal 180 9 3 2 2" xfId="23223"/>
    <cellStyle name="Normal 180 9 3 2 2 2" xfId="46632"/>
    <cellStyle name="Normal 180 9 3 2 3" xfId="34933"/>
    <cellStyle name="Normal 180 9 3 3" xfId="17389"/>
    <cellStyle name="Normal 180 9 3 3 2" xfId="40798"/>
    <cellStyle name="Normal 180 9 3 4" xfId="29103"/>
    <cellStyle name="Normal 180 9 4" xfId="6790"/>
    <cellStyle name="Normal 180 9 4 2" xfId="12658"/>
    <cellStyle name="Normal 180 9 4 2 2" xfId="24387"/>
    <cellStyle name="Normal 180 9 4 2 2 2" xfId="47796"/>
    <cellStyle name="Normal 180 9 4 2 3" xfId="36097"/>
    <cellStyle name="Normal 180 9 4 3" xfId="18553"/>
    <cellStyle name="Normal 180 9 4 3 2" xfId="41962"/>
    <cellStyle name="Normal 180 9 4 4" xfId="30267"/>
    <cellStyle name="Normal 180 9 5" xfId="7916"/>
    <cellStyle name="Normal 180 9 5 2" xfId="13778"/>
    <cellStyle name="Normal 180 9 5 2 2" xfId="25507"/>
    <cellStyle name="Normal 180 9 5 2 2 2" xfId="48916"/>
    <cellStyle name="Normal 180 9 5 2 3" xfId="37217"/>
    <cellStyle name="Normal 180 9 5 3" xfId="19673"/>
    <cellStyle name="Normal 180 9 5 3 2" xfId="43082"/>
    <cellStyle name="Normal 180 9 5 4" xfId="31387"/>
    <cellStyle name="Normal 180 9 6" xfId="9000"/>
    <cellStyle name="Normal 180 9 6 2" xfId="20761"/>
    <cellStyle name="Normal 180 9 6 2 2" xfId="44170"/>
    <cellStyle name="Normal 180 9 6 3" xfId="32471"/>
    <cellStyle name="Normal 180 9 7" xfId="14927"/>
    <cellStyle name="Normal 180 9 7 2" xfId="38336"/>
    <cellStyle name="Normal 180 9 8" xfId="26641"/>
    <cellStyle name="Normal 181" xfId="1425"/>
    <cellStyle name="Normal 182" xfId="1426"/>
    <cellStyle name="Normal 182 10" xfId="3242"/>
    <cellStyle name="Normal 182 10 2" xfId="4507"/>
    <cellStyle name="Normal 182 10 2 2" xfId="10375"/>
    <cellStyle name="Normal 182 10 2 2 2" xfId="22104"/>
    <cellStyle name="Normal 182 10 2 2 2 2" xfId="45513"/>
    <cellStyle name="Normal 182 10 2 2 3" xfId="33814"/>
    <cellStyle name="Normal 182 10 2 3" xfId="16270"/>
    <cellStyle name="Normal 182 10 2 3 2" xfId="39679"/>
    <cellStyle name="Normal 182 10 2 4" xfId="27984"/>
    <cellStyle name="Normal 182 10 3" xfId="5724"/>
    <cellStyle name="Normal 182 10 3 2" xfId="11592"/>
    <cellStyle name="Normal 182 10 3 2 2" xfId="23321"/>
    <cellStyle name="Normal 182 10 3 2 2 2" xfId="46730"/>
    <cellStyle name="Normal 182 10 3 2 3" xfId="35031"/>
    <cellStyle name="Normal 182 10 3 3" xfId="17487"/>
    <cellStyle name="Normal 182 10 3 3 2" xfId="40896"/>
    <cellStyle name="Normal 182 10 3 4" xfId="29201"/>
    <cellStyle name="Normal 182 10 4" xfId="6888"/>
    <cellStyle name="Normal 182 10 4 2" xfId="12756"/>
    <cellStyle name="Normal 182 10 4 2 2" xfId="24485"/>
    <cellStyle name="Normal 182 10 4 2 2 2" xfId="47894"/>
    <cellStyle name="Normal 182 10 4 2 3" xfId="36195"/>
    <cellStyle name="Normal 182 10 4 3" xfId="18651"/>
    <cellStyle name="Normal 182 10 4 3 2" xfId="42060"/>
    <cellStyle name="Normal 182 10 4 4" xfId="30365"/>
    <cellStyle name="Normal 182 10 5" xfId="8014"/>
    <cellStyle name="Normal 182 10 5 2" xfId="13876"/>
    <cellStyle name="Normal 182 10 5 2 2" xfId="25605"/>
    <cellStyle name="Normal 182 10 5 2 2 2" xfId="49014"/>
    <cellStyle name="Normal 182 10 5 2 3" xfId="37315"/>
    <cellStyle name="Normal 182 10 5 3" xfId="19771"/>
    <cellStyle name="Normal 182 10 5 3 2" xfId="43180"/>
    <cellStyle name="Normal 182 10 5 4" xfId="31485"/>
    <cellStyle name="Normal 182 10 6" xfId="9098"/>
    <cellStyle name="Normal 182 10 6 2" xfId="20859"/>
    <cellStyle name="Normal 182 10 6 2 2" xfId="44268"/>
    <cellStyle name="Normal 182 10 6 3" xfId="32569"/>
    <cellStyle name="Normal 182 10 7" xfId="15025"/>
    <cellStyle name="Normal 182 10 7 2" xfId="38434"/>
    <cellStyle name="Normal 182 10 8" xfId="26739"/>
    <cellStyle name="Normal 182 11" xfId="3419"/>
    <cellStyle name="Normal 182 11 2" xfId="9302"/>
    <cellStyle name="Normal 182 11 2 2" xfId="21033"/>
    <cellStyle name="Normal 182 11 2 2 2" xfId="44442"/>
    <cellStyle name="Normal 182 11 2 3" xfId="32743"/>
    <cellStyle name="Normal 182 11 3" xfId="15199"/>
    <cellStyle name="Normal 182 11 3 2" xfId="38608"/>
    <cellStyle name="Normal 182 11 4" xfId="26913"/>
    <cellStyle name="Normal 182 12" xfId="4711"/>
    <cellStyle name="Normal 182 12 2" xfId="10579"/>
    <cellStyle name="Normal 182 12 2 2" xfId="22308"/>
    <cellStyle name="Normal 182 12 2 2 2" xfId="45717"/>
    <cellStyle name="Normal 182 12 2 3" xfId="34018"/>
    <cellStyle name="Normal 182 12 3" xfId="16474"/>
    <cellStyle name="Normal 182 12 3 2" xfId="39883"/>
    <cellStyle name="Normal 182 12 4" xfId="28188"/>
    <cellStyle name="Normal 182 13" xfId="5867"/>
    <cellStyle name="Normal 182 13 2" xfId="11735"/>
    <cellStyle name="Normal 182 13 2 2" xfId="23464"/>
    <cellStyle name="Normal 182 13 2 2 2" xfId="46873"/>
    <cellStyle name="Normal 182 13 2 3" xfId="35174"/>
    <cellStyle name="Normal 182 13 3" xfId="17630"/>
    <cellStyle name="Normal 182 13 3 2" xfId="41039"/>
    <cellStyle name="Normal 182 13 4" xfId="29344"/>
    <cellStyle name="Normal 182 14" xfId="7017"/>
    <cellStyle name="Normal 182 14 2" xfId="12879"/>
    <cellStyle name="Normal 182 14 2 2" xfId="24608"/>
    <cellStyle name="Normal 182 14 2 2 2" xfId="48017"/>
    <cellStyle name="Normal 182 14 2 3" xfId="36318"/>
    <cellStyle name="Normal 182 14 3" xfId="18774"/>
    <cellStyle name="Normal 182 14 3 2" xfId="42183"/>
    <cellStyle name="Normal 182 14 4" xfId="30488"/>
    <cellStyle name="Normal 182 15" xfId="8104"/>
    <cellStyle name="Normal 182 15 2" xfId="19865"/>
    <cellStyle name="Normal 182 15 2 2" xfId="43274"/>
    <cellStyle name="Normal 182 15 3" xfId="31575"/>
    <cellStyle name="Normal 182 16" xfId="14034"/>
    <cellStyle name="Normal 182 16 2" xfId="37443"/>
    <cellStyle name="Normal 182 17" xfId="25748"/>
    <cellStyle name="Normal 182 2" xfId="2340"/>
    <cellStyle name="Normal 182 2 2" xfId="3617"/>
    <cellStyle name="Normal 182 2 2 2" xfId="9485"/>
    <cellStyle name="Normal 182 2 2 2 2" xfId="21214"/>
    <cellStyle name="Normal 182 2 2 2 2 2" xfId="44623"/>
    <cellStyle name="Normal 182 2 2 2 3" xfId="32924"/>
    <cellStyle name="Normal 182 2 2 3" xfId="15380"/>
    <cellStyle name="Normal 182 2 2 3 2" xfId="38789"/>
    <cellStyle name="Normal 182 2 2 4" xfId="27094"/>
    <cellStyle name="Normal 182 2 3" xfId="4836"/>
    <cellStyle name="Normal 182 2 3 2" xfId="10704"/>
    <cellStyle name="Normal 182 2 3 2 2" xfId="22433"/>
    <cellStyle name="Normal 182 2 3 2 2 2" xfId="45842"/>
    <cellStyle name="Normal 182 2 3 2 3" xfId="34143"/>
    <cellStyle name="Normal 182 2 3 3" xfId="16599"/>
    <cellStyle name="Normal 182 2 3 3 2" xfId="40008"/>
    <cellStyle name="Normal 182 2 3 4" xfId="28313"/>
    <cellStyle name="Normal 182 2 4" xfId="5999"/>
    <cellStyle name="Normal 182 2 4 2" xfId="11867"/>
    <cellStyle name="Normal 182 2 4 2 2" xfId="23596"/>
    <cellStyle name="Normal 182 2 4 2 2 2" xfId="47005"/>
    <cellStyle name="Normal 182 2 4 2 3" xfId="35306"/>
    <cellStyle name="Normal 182 2 4 3" xfId="17762"/>
    <cellStyle name="Normal 182 2 4 3 2" xfId="41171"/>
    <cellStyle name="Normal 182 2 4 4" xfId="29476"/>
    <cellStyle name="Normal 182 2 5" xfId="7126"/>
    <cellStyle name="Normal 182 2 5 2" xfId="12988"/>
    <cellStyle name="Normal 182 2 5 2 2" xfId="24717"/>
    <cellStyle name="Normal 182 2 5 2 2 2" xfId="48126"/>
    <cellStyle name="Normal 182 2 5 2 3" xfId="36427"/>
    <cellStyle name="Normal 182 2 5 3" xfId="18883"/>
    <cellStyle name="Normal 182 2 5 3 2" xfId="42292"/>
    <cellStyle name="Normal 182 2 5 4" xfId="30597"/>
    <cellStyle name="Normal 182 2 6" xfId="8210"/>
    <cellStyle name="Normal 182 2 6 2" xfId="19971"/>
    <cellStyle name="Normal 182 2 6 2 2" xfId="43380"/>
    <cellStyle name="Normal 182 2 6 3" xfId="31681"/>
    <cellStyle name="Normal 182 2 7" xfId="14137"/>
    <cellStyle name="Normal 182 2 7 2" xfId="37546"/>
    <cellStyle name="Normal 182 2 8" xfId="25851"/>
    <cellStyle name="Normal 182 3" xfId="2422"/>
    <cellStyle name="Normal 182 3 2" xfId="3691"/>
    <cellStyle name="Normal 182 3 2 2" xfId="9559"/>
    <cellStyle name="Normal 182 3 2 2 2" xfId="21288"/>
    <cellStyle name="Normal 182 3 2 2 2 2" xfId="44697"/>
    <cellStyle name="Normal 182 3 2 2 3" xfId="32998"/>
    <cellStyle name="Normal 182 3 2 3" xfId="15454"/>
    <cellStyle name="Normal 182 3 2 3 2" xfId="38863"/>
    <cellStyle name="Normal 182 3 2 4" xfId="27168"/>
    <cellStyle name="Normal 182 3 3" xfId="4910"/>
    <cellStyle name="Normal 182 3 3 2" xfId="10778"/>
    <cellStyle name="Normal 182 3 3 2 2" xfId="22507"/>
    <cellStyle name="Normal 182 3 3 2 2 2" xfId="45916"/>
    <cellStyle name="Normal 182 3 3 2 3" xfId="34217"/>
    <cellStyle name="Normal 182 3 3 3" xfId="16673"/>
    <cellStyle name="Normal 182 3 3 3 2" xfId="40082"/>
    <cellStyle name="Normal 182 3 3 4" xfId="28387"/>
    <cellStyle name="Normal 182 3 4" xfId="6074"/>
    <cellStyle name="Normal 182 3 4 2" xfId="11942"/>
    <cellStyle name="Normal 182 3 4 2 2" xfId="23671"/>
    <cellStyle name="Normal 182 3 4 2 2 2" xfId="47080"/>
    <cellStyle name="Normal 182 3 4 2 3" xfId="35381"/>
    <cellStyle name="Normal 182 3 4 3" xfId="17837"/>
    <cellStyle name="Normal 182 3 4 3 2" xfId="41246"/>
    <cellStyle name="Normal 182 3 4 4" xfId="29551"/>
    <cellStyle name="Normal 182 3 5" xfId="7200"/>
    <cellStyle name="Normal 182 3 5 2" xfId="13062"/>
    <cellStyle name="Normal 182 3 5 2 2" xfId="24791"/>
    <cellStyle name="Normal 182 3 5 2 2 2" xfId="48200"/>
    <cellStyle name="Normal 182 3 5 2 3" xfId="36501"/>
    <cellStyle name="Normal 182 3 5 3" xfId="18957"/>
    <cellStyle name="Normal 182 3 5 3 2" xfId="42366"/>
    <cellStyle name="Normal 182 3 5 4" xfId="30671"/>
    <cellStyle name="Normal 182 3 6" xfId="8284"/>
    <cellStyle name="Normal 182 3 6 2" xfId="20045"/>
    <cellStyle name="Normal 182 3 6 2 2" xfId="43454"/>
    <cellStyle name="Normal 182 3 6 3" xfId="31755"/>
    <cellStyle name="Normal 182 3 7" xfId="14211"/>
    <cellStyle name="Normal 182 3 7 2" xfId="37620"/>
    <cellStyle name="Normal 182 3 8" xfId="25925"/>
    <cellStyle name="Normal 182 4" xfId="2582"/>
    <cellStyle name="Normal 182 4 2" xfId="3851"/>
    <cellStyle name="Normal 182 4 2 2" xfId="9719"/>
    <cellStyle name="Normal 182 4 2 2 2" xfId="21448"/>
    <cellStyle name="Normal 182 4 2 2 2 2" xfId="44857"/>
    <cellStyle name="Normal 182 4 2 2 3" xfId="33158"/>
    <cellStyle name="Normal 182 4 2 3" xfId="15614"/>
    <cellStyle name="Normal 182 4 2 3 2" xfId="39023"/>
    <cellStyle name="Normal 182 4 2 4" xfId="27328"/>
    <cellStyle name="Normal 182 4 3" xfId="5070"/>
    <cellStyle name="Normal 182 4 3 2" xfId="10938"/>
    <cellStyle name="Normal 182 4 3 2 2" xfId="22667"/>
    <cellStyle name="Normal 182 4 3 2 2 2" xfId="46076"/>
    <cellStyle name="Normal 182 4 3 2 3" xfId="34377"/>
    <cellStyle name="Normal 182 4 3 3" xfId="16833"/>
    <cellStyle name="Normal 182 4 3 3 2" xfId="40242"/>
    <cellStyle name="Normal 182 4 3 4" xfId="28547"/>
    <cellStyle name="Normal 182 4 4" xfId="6234"/>
    <cellStyle name="Normal 182 4 4 2" xfId="12102"/>
    <cellStyle name="Normal 182 4 4 2 2" xfId="23831"/>
    <cellStyle name="Normal 182 4 4 2 2 2" xfId="47240"/>
    <cellStyle name="Normal 182 4 4 2 3" xfId="35541"/>
    <cellStyle name="Normal 182 4 4 3" xfId="17997"/>
    <cellStyle name="Normal 182 4 4 3 2" xfId="41406"/>
    <cellStyle name="Normal 182 4 4 4" xfId="29711"/>
    <cellStyle name="Normal 182 4 5" xfId="7360"/>
    <cellStyle name="Normal 182 4 5 2" xfId="13222"/>
    <cellStyle name="Normal 182 4 5 2 2" xfId="24951"/>
    <cellStyle name="Normal 182 4 5 2 2 2" xfId="48360"/>
    <cellStyle name="Normal 182 4 5 2 3" xfId="36661"/>
    <cellStyle name="Normal 182 4 5 3" xfId="19117"/>
    <cellStyle name="Normal 182 4 5 3 2" xfId="42526"/>
    <cellStyle name="Normal 182 4 5 4" xfId="30831"/>
    <cellStyle name="Normal 182 4 6" xfId="8444"/>
    <cellStyle name="Normal 182 4 6 2" xfId="20205"/>
    <cellStyle name="Normal 182 4 6 2 2" xfId="43614"/>
    <cellStyle name="Normal 182 4 6 3" xfId="31915"/>
    <cellStyle name="Normal 182 4 7" xfId="14371"/>
    <cellStyle name="Normal 182 4 7 2" xfId="37780"/>
    <cellStyle name="Normal 182 4 8" xfId="26085"/>
    <cellStyle name="Normal 182 5" xfId="2750"/>
    <cellStyle name="Normal 182 5 2" xfId="4019"/>
    <cellStyle name="Normal 182 5 2 2" xfId="9887"/>
    <cellStyle name="Normal 182 5 2 2 2" xfId="21616"/>
    <cellStyle name="Normal 182 5 2 2 2 2" xfId="45025"/>
    <cellStyle name="Normal 182 5 2 2 3" xfId="33326"/>
    <cellStyle name="Normal 182 5 2 3" xfId="15782"/>
    <cellStyle name="Normal 182 5 2 3 2" xfId="39191"/>
    <cellStyle name="Normal 182 5 2 4" xfId="27496"/>
    <cellStyle name="Normal 182 5 3" xfId="5238"/>
    <cellStyle name="Normal 182 5 3 2" xfId="11106"/>
    <cellStyle name="Normal 182 5 3 2 2" xfId="22835"/>
    <cellStyle name="Normal 182 5 3 2 2 2" xfId="46244"/>
    <cellStyle name="Normal 182 5 3 2 3" xfId="34545"/>
    <cellStyle name="Normal 182 5 3 3" xfId="17001"/>
    <cellStyle name="Normal 182 5 3 3 2" xfId="40410"/>
    <cellStyle name="Normal 182 5 3 4" xfId="28715"/>
    <cellStyle name="Normal 182 5 4" xfId="6402"/>
    <cellStyle name="Normal 182 5 4 2" xfId="12270"/>
    <cellStyle name="Normal 182 5 4 2 2" xfId="23999"/>
    <cellStyle name="Normal 182 5 4 2 2 2" xfId="47408"/>
    <cellStyle name="Normal 182 5 4 2 3" xfId="35709"/>
    <cellStyle name="Normal 182 5 4 3" xfId="18165"/>
    <cellStyle name="Normal 182 5 4 3 2" xfId="41574"/>
    <cellStyle name="Normal 182 5 4 4" xfId="29879"/>
    <cellStyle name="Normal 182 5 5" xfId="7528"/>
    <cellStyle name="Normal 182 5 5 2" xfId="13390"/>
    <cellStyle name="Normal 182 5 5 2 2" xfId="25119"/>
    <cellStyle name="Normal 182 5 5 2 2 2" xfId="48528"/>
    <cellStyle name="Normal 182 5 5 2 3" xfId="36829"/>
    <cellStyle name="Normal 182 5 5 3" xfId="19285"/>
    <cellStyle name="Normal 182 5 5 3 2" xfId="42694"/>
    <cellStyle name="Normal 182 5 5 4" xfId="30999"/>
    <cellStyle name="Normal 182 5 6" xfId="8612"/>
    <cellStyle name="Normal 182 5 6 2" xfId="20373"/>
    <cellStyle name="Normal 182 5 6 2 2" xfId="43782"/>
    <cellStyle name="Normal 182 5 6 3" xfId="32083"/>
    <cellStyle name="Normal 182 5 7" xfId="14539"/>
    <cellStyle name="Normal 182 5 7 2" xfId="37948"/>
    <cellStyle name="Normal 182 5 8" xfId="26253"/>
    <cellStyle name="Normal 182 6" xfId="2840"/>
    <cellStyle name="Normal 182 6 2" xfId="4109"/>
    <cellStyle name="Normal 182 6 2 2" xfId="9977"/>
    <cellStyle name="Normal 182 6 2 2 2" xfId="21706"/>
    <cellStyle name="Normal 182 6 2 2 2 2" xfId="45115"/>
    <cellStyle name="Normal 182 6 2 2 3" xfId="33416"/>
    <cellStyle name="Normal 182 6 2 3" xfId="15872"/>
    <cellStyle name="Normal 182 6 2 3 2" xfId="39281"/>
    <cellStyle name="Normal 182 6 2 4" xfId="27586"/>
    <cellStyle name="Normal 182 6 3" xfId="5328"/>
    <cellStyle name="Normal 182 6 3 2" xfId="11196"/>
    <cellStyle name="Normal 182 6 3 2 2" xfId="22925"/>
    <cellStyle name="Normal 182 6 3 2 2 2" xfId="46334"/>
    <cellStyle name="Normal 182 6 3 2 3" xfId="34635"/>
    <cellStyle name="Normal 182 6 3 3" xfId="17091"/>
    <cellStyle name="Normal 182 6 3 3 2" xfId="40500"/>
    <cellStyle name="Normal 182 6 3 4" xfId="28805"/>
    <cellStyle name="Normal 182 6 4" xfId="6492"/>
    <cellStyle name="Normal 182 6 4 2" xfId="12360"/>
    <cellStyle name="Normal 182 6 4 2 2" xfId="24089"/>
    <cellStyle name="Normal 182 6 4 2 2 2" xfId="47498"/>
    <cellStyle name="Normal 182 6 4 2 3" xfId="35799"/>
    <cellStyle name="Normal 182 6 4 3" xfId="18255"/>
    <cellStyle name="Normal 182 6 4 3 2" xfId="41664"/>
    <cellStyle name="Normal 182 6 4 4" xfId="29969"/>
    <cellStyle name="Normal 182 6 5" xfId="7618"/>
    <cellStyle name="Normal 182 6 5 2" xfId="13480"/>
    <cellStyle name="Normal 182 6 5 2 2" xfId="25209"/>
    <cellStyle name="Normal 182 6 5 2 2 2" xfId="48618"/>
    <cellStyle name="Normal 182 6 5 2 3" xfId="36919"/>
    <cellStyle name="Normal 182 6 5 3" xfId="19375"/>
    <cellStyle name="Normal 182 6 5 3 2" xfId="42784"/>
    <cellStyle name="Normal 182 6 5 4" xfId="31089"/>
    <cellStyle name="Normal 182 6 6" xfId="8702"/>
    <cellStyle name="Normal 182 6 6 2" xfId="20463"/>
    <cellStyle name="Normal 182 6 6 2 2" xfId="43872"/>
    <cellStyle name="Normal 182 6 6 3" xfId="32173"/>
    <cellStyle name="Normal 182 6 7" xfId="14629"/>
    <cellStyle name="Normal 182 6 7 2" xfId="38038"/>
    <cellStyle name="Normal 182 6 8" xfId="26343"/>
    <cellStyle name="Normal 182 7" xfId="2931"/>
    <cellStyle name="Normal 182 7 2" xfId="4199"/>
    <cellStyle name="Normal 182 7 2 2" xfId="10067"/>
    <cellStyle name="Normal 182 7 2 2 2" xfId="21796"/>
    <cellStyle name="Normal 182 7 2 2 2 2" xfId="45205"/>
    <cellStyle name="Normal 182 7 2 2 3" xfId="33506"/>
    <cellStyle name="Normal 182 7 2 3" xfId="15962"/>
    <cellStyle name="Normal 182 7 2 3 2" xfId="39371"/>
    <cellStyle name="Normal 182 7 2 4" xfId="27676"/>
    <cellStyle name="Normal 182 7 3" xfId="5418"/>
    <cellStyle name="Normal 182 7 3 2" xfId="11286"/>
    <cellStyle name="Normal 182 7 3 2 2" xfId="23015"/>
    <cellStyle name="Normal 182 7 3 2 2 2" xfId="46424"/>
    <cellStyle name="Normal 182 7 3 2 3" xfId="34725"/>
    <cellStyle name="Normal 182 7 3 3" xfId="17181"/>
    <cellStyle name="Normal 182 7 3 3 2" xfId="40590"/>
    <cellStyle name="Normal 182 7 3 4" xfId="28895"/>
    <cellStyle name="Normal 182 7 4" xfId="6582"/>
    <cellStyle name="Normal 182 7 4 2" xfId="12450"/>
    <cellStyle name="Normal 182 7 4 2 2" xfId="24179"/>
    <cellStyle name="Normal 182 7 4 2 2 2" xfId="47588"/>
    <cellStyle name="Normal 182 7 4 2 3" xfId="35889"/>
    <cellStyle name="Normal 182 7 4 3" xfId="18345"/>
    <cellStyle name="Normal 182 7 4 3 2" xfId="41754"/>
    <cellStyle name="Normal 182 7 4 4" xfId="30059"/>
    <cellStyle name="Normal 182 7 5" xfId="7708"/>
    <cellStyle name="Normal 182 7 5 2" xfId="13570"/>
    <cellStyle name="Normal 182 7 5 2 2" xfId="25299"/>
    <cellStyle name="Normal 182 7 5 2 2 2" xfId="48708"/>
    <cellStyle name="Normal 182 7 5 2 3" xfId="37009"/>
    <cellStyle name="Normal 182 7 5 3" xfId="19465"/>
    <cellStyle name="Normal 182 7 5 3 2" xfId="42874"/>
    <cellStyle name="Normal 182 7 5 4" xfId="31179"/>
    <cellStyle name="Normal 182 7 6" xfId="8792"/>
    <cellStyle name="Normal 182 7 6 2" xfId="20553"/>
    <cellStyle name="Normal 182 7 6 2 2" xfId="43962"/>
    <cellStyle name="Normal 182 7 6 3" xfId="32263"/>
    <cellStyle name="Normal 182 7 7" xfId="14719"/>
    <cellStyle name="Normal 182 7 7 2" xfId="38128"/>
    <cellStyle name="Normal 182 7 8" xfId="26433"/>
    <cellStyle name="Normal 182 8" xfId="3032"/>
    <cellStyle name="Normal 182 8 2" xfId="4297"/>
    <cellStyle name="Normal 182 8 2 2" xfId="10165"/>
    <cellStyle name="Normal 182 8 2 2 2" xfId="21894"/>
    <cellStyle name="Normal 182 8 2 2 2 2" xfId="45303"/>
    <cellStyle name="Normal 182 8 2 2 3" xfId="33604"/>
    <cellStyle name="Normal 182 8 2 3" xfId="16060"/>
    <cellStyle name="Normal 182 8 2 3 2" xfId="39469"/>
    <cellStyle name="Normal 182 8 2 4" xfId="27774"/>
    <cellStyle name="Normal 182 8 3" xfId="5514"/>
    <cellStyle name="Normal 182 8 3 2" xfId="11382"/>
    <cellStyle name="Normal 182 8 3 2 2" xfId="23111"/>
    <cellStyle name="Normal 182 8 3 2 2 2" xfId="46520"/>
    <cellStyle name="Normal 182 8 3 2 3" xfId="34821"/>
    <cellStyle name="Normal 182 8 3 3" xfId="17277"/>
    <cellStyle name="Normal 182 8 3 3 2" xfId="40686"/>
    <cellStyle name="Normal 182 8 3 4" xfId="28991"/>
    <cellStyle name="Normal 182 8 4" xfId="6678"/>
    <cellStyle name="Normal 182 8 4 2" xfId="12546"/>
    <cellStyle name="Normal 182 8 4 2 2" xfId="24275"/>
    <cellStyle name="Normal 182 8 4 2 2 2" xfId="47684"/>
    <cellStyle name="Normal 182 8 4 2 3" xfId="35985"/>
    <cellStyle name="Normal 182 8 4 3" xfId="18441"/>
    <cellStyle name="Normal 182 8 4 3 2" xfId="41850"/>
    <cellStyle name="Normal 182 8 4 4" xfId="30155"/>
    <cellStyle name="Normal 182 8 5" xfId="7804"/>
    <cellStyle name="Normal 182 8 5 2" xfId="13666"/>
    <cellStyle name="Normal 182 8 5 2 2" xfId="25395"/>
    <cellStyle name="Normal 182 8 5 2 2 2" xfId="48804"/>
    <cellStyle name="Normal 182 8 5 2 3" xfId="37105"/>
    <cellStyle name="Normal 182 8 5 3" xfId="19561"/>
    <cellStyle name="Normal 182 8 5 3 2" xfId="42970"/>
    <cellStyle name="Normal 182 8 5 4" xfId="31275"/>
    <cellStyle name="Normal 182 8 6" xfId="8888"/>
    <cellStyle name="Normal 182 8 6 2" xfId="20649"/>
    <cellStyle name="Normal 182 8 6 2 2" xfId="44058"/>
    <cellStyle name="Normal 182 8 6 3" xfId="32359"/>
    <cellStyle name="Normal 182 8 7" xfId="14815"/>
    <cellStyle name="Normal 182 8 7 2" xfId="38224"/>
    <cellStyle name="Normal 182 8 8" xfId="26529"/>
    <cellStyle name="Normal 182 9" xfId="3145"/>
    <cellStyle name="Normal 182 9 2" xfId="4410"/>
    <cellStyle name="Normal 182 9 2 2" xfId="10278"/>
    <cellStyle name="Normal 182 9 2 2 2" xfId="22007"/>
    <cellStyle name="Normal 182 9 2 2 2 2" xfId="45416"/>
    <cellStyle name="Normal 182 9 2 2 3" xfId="33717"/>
    <cellStyle name="Normal 182 9 2 3" xfId="16173"/>
    <cellStyle name="Normal 182 9 2 3 2" xfId="39582"/>
    <cellStyle name="Normal 182 9 2 4" xfId="27887"/>
    <cellStyle name="Normal 182 9 3" xfId="5627"/>
    <cellStyle name="Normal 182 9 3 2" xfId="11495"/>
    <cellStyle name="Normal 182 9 3 2 2" xfId="23224"/>
    <cellStyle name="Normal 182 9 3 2 2 2" xfId="46633"/>
    <cellStyle name="Normal 182 9 3 2 3" xfId="34934"/>
    <cellStyle name="Normal 182 9 3 3" xfId="17390"/>
    <cellStyle name="Normal 182 9 3 3 2" xfId="40799"/>
    <cellStyle name="Normal 182 9 3 4" xfId="29104"/>
    <cellStyle name="Normal 182 9 4" xfId="6791"/>
    <cellStyle name="Normal 182 9 4 2" xfId="12659"/>
    <cellStyle name="Normal 182 9 4 2 2" xfId="24388"/>
    <cellStyle name="Normal 182 9 4 2 2 2" xfId="47797"/>
    <cellStyle name="Normal 182 9 4 2 3" xfId="36098"/>
    <cellStyle name="Normal 182 9 4 3" xfId="18554"/>
    <cellStyle name="Normal 182 9 4 3 2" xfId="41963"/>
    <cellStyle name="Normal 182 9 4 4" xfId="30268"/>
    <cellStyle name="Normal 182 9 5" xfId="7917"/>
    <cellStyle name="Normal 182 9 5 2" xfId="13779"/>
    <cellStyle name="Normal 182 9 5 2 2" xfId="25508"/>
    <cellStyle name="Normal 182 9 5 2 2 2" xfId="48917"/>
    <cellStyle name="Normal 182 9 5 2 3" xfId="37218"/>
    <cellStyle name="Normal 182 9 5 3" xfId="19674"/>
    <cellStyle name="Normal 182 9 5 3 2" xfId="43083"/>
    <cellStyle name="Normal 182 9 5 4" xfId="31388"/>
    <cellStyle name="Normal 182 9 6" xfId="9001"/>
    <cellStyle name="Normal 182 9 6 2" xfId="20762"/>
    <cellStyle name="Normal 182 9 6 2 2" xfId="44171"/>
    <cellStyle name="Normal 182 9 6 3" xfId="32472"/>
    <cellStyle name="Normal 182 9 7" xfId="14928"/>
    <cellStyle name="Normal 182 9 7 2" xfId="38337"/>
    <cellStyle name="Normal 182 9 8" xfId="26642"/>
    <cellStyle name="Normal 183" xfId="1427"/>
    <cellStyle name="Normal 184" xfId="1428"/>
    <cellStyle name="Normal 185" xfId="1429"/>
    <cellStyle name="Normal 186" xfId="1430"/>
    <cellStyle name="Normal 187" xfId="1431"/>
    <cellStyle name="Normal 188" xfId="1432"/>
    <cellStyle name="Normal 189" xfId="1433"/>
    <cellStyle name="Normal 19" xfId="1434"/>
    <cellStyle name="Normal 19 2" xfId="1435"/>
    <cellStyle name="Normal 19 3" xfId="1436"/>
    <cellStyle name="Normal 19 4" xfId="1437"/>
    <cellStyle name="Normal 19 5" xfId="1438"/>
    <cellStyle name="Normal 19 6" xfId="1439"/>
    <cellStyle name="Normal 19 7" xfId="1440"/>
    <cellStyle name="Normal 190" xfId="1441"/>
    <cellStyle name="Normal 191" xfId="1442"/>
    <cellStyle name="Normal 192" xfId="1443"/>
    <cellStyle name="Normal 193" xfId="1444"/>
    <cellStyle name="Normal 194" xfId="1445"/>
    <cellStyle name="Normal 195" xfId="1446"/>
    <cellStyle name="Normal 196" xfId="1447"/>
    <cellStyle name="Normal 197" xfId="1448"/>
    <cellStyle name="Normal 198" xfId="1449"/>
    <cellStyle name="Normal 199" xfId="1450"/>
    <cellStyle name="Normal 2" xfId="1"/>
    <cellStyle name="Normal 2 10" xfId="1452"/>
    <cellStyle name="Normal 2 11" xfId="1453"/>
    <cellStyle name="Normal 2 12" xfId="1454"/>
    <cellStyle name="Normal 2 13" xfId="1455"/>
    <cellStyle name="Normal 2 14" xfId="1456"/>
    <cellStyle name="Normal 2 15" xfId="1457"/>
    <cellStyle name="Normal 2 16" xfId="1458"/>
    <cellStyle name="Normal 2 17" xfId="1459"/>
    <cellStyle name="Normal 2 18" xfId="1460"/>
    <cellStyle name="Normal 2 19" xfId="1461"/>
    <cellStyle name="Normal 2 2" xfId="16"/>
    <cellStyle name="Normal 2 2 10" xfId="1463"/>
    <cellStyle name="Normal 2 2 11" xfId="1464"/>
    <cellStyle name="Normal 2 2 12" xfId="1465"/>
    <cellStyle name="Normal 2 2 13" xfId="1466"/>
    <cellStyle name="Normal 2 2 14" xfId="1467"/>
    <cellStyle name="Normal 2 2 15" xfId="1468"/>
    <cellStyle name="Normal 2 2 16" xfId="49203"/>
    <cellStyle name="Normal 2 2 17" xfId="1462"/>
    <cellStyle name="Normal 2 2 2" xfId="1469"/>
    <cellStyle name="Normal 2 2 2 2" xfId="1470"/>
    <cellStyle name="Normal 2 2 2 3" xfId="1471"/>
    <cellStyle name="Normal 2 2 3" xfId="1472"/>
    <cellStyle name="Normal 2 2 3 2" xfId="1473"/>
    <cellStyle name="Normal 2 2 3 3" xfId="1474"/>
    <cellStyle name="Normal 2 2 4" xfId="1475"/>
    <cellStyle name="Normal 2 2 5" xfId="1476"/>
    <cellStyle name="Normal 2 2 6" xfId="1477"/>
    <cellStyle name="Normal 2 2 7" xfId="1478"/>
    <cellStyle name="Normal 2 2 8" xfId="1479"/>
    <cellStyle name="Normal 2 2 9" xfId="1480"/>
    <cellStyle name="Normal 2 2_CB" xfId="1481"/>
    <cellStyle name="Normal 2 20" xfId="1482"/>
    <cellStyle name="Normal 2 21" xfId="1483"/>
    <cellStyle name="Normal 2 22" xfId="1484"/>
    <cellStyle name="Normal 2 23" xfId="1485"/>
    <cellStyle name="Normal 2 24" xfId="1486"/>
    <cellStyle name="Normal 2 25" xfId="1487"/>
    <cellStyle name="Normal 2 26" xfId="1488"/>
    <cellStyle name="Normal 2 27" xfId="1489"/>
    <cellStyle name="Normal 2 28" xfId="1490"/>
    <cellStyle name="Normal 2 29" xfId="1491"/>
    <cellStyle name="Normal 2 3" xfId="21"/>
    <cellStyle name="Normal 2 3 2" xfId="1492"/>
    <cellStyle name="Normal 2 3 3" xfId="1493"/>
    <cellStyle name="Normal 2 3 4" xfId="1494"/>
    <cellStyle name="Normal 2 3 5" xfId="1495"/>
    <cellStyle name="Normal 2 3 6" xfId="1496"/>
    <cellStyle name="Normal 2 3 7" xfId="1497"/>
    <cellStyle name="Normal 2 3 8" xfId="49231"/>
    <cellStyle name="Normal 2 30" xfId="1498"/>
    <cellStyle name="Normal 2 31" xfId="1499"/>
    <cellStyle name="Normal 2 32" xfId="1500"/>
    <cellStyle name="Normal 2 33" xfId="1501"/>
    <cellStyle name="Normal 2 34" xfId="1502"/>
    <cellStyle name="Normal 2 35" xfId="1503"/>
    <cellStyle name="Normal 2 36" xfId="1504"/>
    <cellStyle name="Normal 2 37" xfId="1505"/>
    <cellStyle name="Normal 2 38" xfId="1506"/>
    <cellStyle name="Normal 2 39" xfId="1507"/>
    <cellStyle name="Normal 2 4" xfId="1508"/>
    <cellStyle name="Normal 2 4 2" xfId="1509"/>
    <cellStyle name="Normal 2 4 3" xfId="1510"/>
    <cellStyle name="Normal 2 4 4" xfId="1511"/>
    <cellStyle name="Normal 2 4 5" xfId="1512"/>
    <cellStyle name="Normal 2 4 6" xfId="1513"/>
    <cellStyle name="Normal 2 4 7" xfId="1514"/>
    <cellStyle name="Normal 2 40" xfId="1515"/>
    <cellStyle name="Normal 2 41" xfId="1516"/>
    <cellStyle name="Normal 2 42" xfId="1517"/>
    <cellStyle name="Normal 2 43" xfId="1518"/>
    <cellStyle name="Normal 2 44" xfId="1519"/>
    <cellStyle name="Normal 2 44 2" xfId="1520"/>
    <cellStyle name="Normal 2 45" xfId="1521"/>
    <cellStyle name="Normal 2 45 2" xfId="1522"/>
    <cellStyle name="Normal 2 46" xfId="1523"/>
    <cellStyle name="Normal 2 46 2" xfId="1524"/>
    <cellStyle name="Normal 2 47" xfId="1525"/>
    <cellStyle name="Normal 2 47 2" xfId="1526"/>
    <cellStyle name="Normal 2 48" xfId="1527"/>
    <cellStyle name="Normal 2 48 2" xfId="1528"/>
    <cellStyle name="Normal 2 49" xfId="1529"/>
    <cellStyle name="Normal 2 49 2" xfId="1530"/>
    <cellStyle name="Normal 2 5" xfId="1531"/>
    <cellStyle name="Normal 2 5 2" xfId="1532"/>
    <cellStyle name="Normal 2 5 3" xfId="1533"/>
    <cellStyle name="Normal 2 5 4" xfId="1534"/>
    <cellStyle name="Normal 2 5 5" xfId="1535"/>
    <cellStyle name="Normal 2 5 6" xfId="1536"/>
    <cellStyle name="Normal 2 5 7" xfId="1537"/>
    <cellStyle name="Normal 2 50" xfId="1538"/>
    <cellStyle name="Normal 2 50 2" xfId="1539"/>
    <cellStyle name="Normal 2 51" xfId="1540"/>
    <cellStyle name="Normal 2 51 2" xfId="1541"/>
    <cellStyle name="Normal 2 52" xfId="1542"/>
    <cellStyle name="Normal 2 52 2" xfId="1543"/>
    <cellStyle name="Normal 2 53" xfId="1544"/>
    <cellStyle name="Normal 2 53 2" xfId="1545"/>
    <cellStyle name="Normal 2 54" xfId="1546"/>
    <cellStyle name="Normal 2 54 2" xfId="1547"/>
    <cellStyle name="Normal 2 55" xfId="1548"/>
    <cellStyle name="Normal 2 55 2" xfId="1549"/>
    <cellStyle name="Normal 2 56" xfId="1550"/>
    <cellStyle name="Normal 2 56 2" xfId="1551"/>
    <cellStyle name="Normal 2 57" xfId="1552"/>
    <cellStyle name="Normal 2 57 2" xfId="1553"/>
    <cellStyle name="Normal 2 58" xfId="1554"/>
    <cellStyle name="Normal 2 58 2" xfId="1555"/>
    <cellStyle name="Normal 2 59" xfId="1556"/>
    <cellStyle name="Normal 2 59 2" xfId="1557"/>
    <cellStyle name="Normal 2 6" xfId="1558"/>
    <cellStyle name="Normal 2 6 10" xfId="1559"/>
    <cellStyle name="Normal 2 6 11" xfId="1560"/>
    <cellStyle name="Normal 2 6 12" xfId="1561"/>
    <cellStyle name="Normal 2 6 13" xfId="1562"/>
    <cellStyle name="Normal 2 6 2" xfId="1563"/>
    <cellStyle name="Normal 2 6 3" xfId="1564"/>
    <cellStyle name="Normal 2 6 4" xfId="1565"/>
    <cellStyle name="Normal 2 6 5" xfId="1566"/>
    <cellStyle name="Normal 2 6 6" xfId="1567"/>
    <cellStyle name="Normal 2 6 7" xfId="1568"/>
    <cellStyle name="Normal 2 6 8" xfId="1569"/>
    <cellStyle name="Normal 2 6 9" xfId="1570"/>
    <cellStyle name="Normal 2 6_CB" xfId="1571"/>
    <cellStyle name="Normal 2 60" xfId="1572"/>
    <cellStyle name="Normal 2 60 2" xfId="1573"/>
    <cellStyle name="Normal 2 61" xfId="1574"/>
    <cellStyle name="Normal 2 61 10" xfId="3243"/>
    <cellStyle name="Normal 2 61 10 2" xfId="4508"/>
    <cellStyle name="Normal 2 61 10 2 2" xfId="10376"/>
    <cellStyle name="Normal 2 61 10 2 2 2" xfId="22105"/>
    <cellStyle name="Normal 2 61 10 2 2 2 2" xfId="45514"/>
    <cellStyle name="Normal 2 61 10 2 2 3" xfId="33815"/>
    <cellStyle name="Normal 2 61 10 2 3" xfId="16271"/>
    <cellStyle name="Normal 2 61 10 2 3 2" xfId="39680"/>
    <cellStyle name="Normal 2 61 10 2 4" xfId="27985"/>
    <cellStyle name="Normal 2 61 10 3" xfId="5725"/>
    <cellStyle name="Normal 2 61 10 3 2" xfId="11593"/>
    <cellStyle name="Normal 2 61 10 3 2 2" xfId="23322"/>
    <cellStyle name="Normal 2 61 10 3 2 2 2" xfId="46731"/>
    <cellStyle name="Normal 2 61 10 3 2 3" xfId="35032"/>
    <cellStyle name="Normal 2 61 10 3 3" xfId="17488"/>
    <cellStyle name="Normal 2 61 10 3 3 2" xfId="40897"/>
    <cellStyle name="Normal 2 61 10 3 4" xfId="29202"/>
    <cellStyle name="Normal 2 61 10 4" xfId="6889"/>
    <cellStyle name="Normal 2 61 10 4 2" xfId="12757"/>
    <cellStyle name="Normal 2 61 10 4 2 2" xfId="24486"/>
    <cellStyle name="Normal 2 61 10 4 2 2 2" xfId="47895"/>
    <cellStyle name="Normal 2 61 10 4 2 3" xfId="36196"/>
    <cellStyle name="Normal 2 61 10 4 3" xfId="18652"/>
    <cellStyle name="Normal 2 61 10 4 3 2" xfId="42061"/>
    <cellStyle name="Normal 2 61 10 4 4" xfId="30366"/>
    <cellStyle name="Normal 2 61 10 5" xfId="8015"/>
    <cellStyle name="Normal 2 61 10 5 2" xfId="13877"/>
    <cellStyle name="Normal 2 61 10 5 2 2" xfId="25606"/>
    <cellStyle name="Normal 2 61 10 5 2 2 2" xfId="49015"/>
    <cellStyle name="Normal 2 61 10 5 2 3" xfId="37316"/>
    <cellStyle name="Normal 2 61 10 5 3" xfId="19772"/>
    <cellStyle name="Normal 2 61 10 5 3 2" xfId="43181"/>
    <cellStyle name="Normal 2 61 10 5 4" xfId="31486"/>
    <cellStyle name="Normal 2 61 10 6" xfId="9099"/>
    <cellStyle name="Normal 2 61 10 6 2" xfId="20860"/>
    <cellStyle name="Normal 2 61 10 6 2 2" xfId="44269"/>
    <cellStyle name="Normal 2 61 10 6 3" xfId="32570"/>
    <cellStyle name="Normal 2 61 10 7" xfId="15026"/>
    <cellStyle name="Normal 2 61 10 7 2" xfId="38435"/>
    <cellStyle name="Normal 2 61 10 8" xfId="26740"/>
    <cellStyle name="Normal 2 61 11" xfId="3438"/>
    <cellStyle name="Normal 2 61 11 2" xfId="9314"/>
    <cellStyle name="Normal 2 61 11 2 2" xfId="21045"/>
    <cellStyle name="Normal 2 61 11 2 2 2" xfId="44454"/>
    <cellStyle name="Normal 2 61 11 2 3" xfId="32755"/>
    <cellStyle name="Normal 2 61 11 3" xfId="15211"/>
    <cellStyle name="Normal 2 61 11 3 2" xfId="38620"/>
    <cellStyle name="Normal 2 61 11 4" xfId="26925"/>
    <cellStyle name="Normal 2 61 12" xfId="4717"/>
    <cellStyle name="Normal 2 61 12 2" xfId="10585"/>
    <cellStyle name="Normal 2 61 12 2 2" xfId="22314"/>
    <cellStyle name="Normal 2 61 12 2 2 2" xfId="45723"/>
    <cellStyle name="Normal 2 61 12 2 3" xfId="34024"/>
    <cellStyle name="Normal 2 61 12 3" xfId="16480"/>
    <cellStyle name="Normal 2 61 12 3 2" xfId="39889"/>
    <cellStyle name="Normal 2 61 12 4" xfId="28194"/>
    <cellStyle name="Normal 2 61 13" xfId="5873"/>
    <cellStyle name="Normal 2 61 13 2" xfId="11741"/>
    <cellStyle name="Normal 2 61 13 2 2" xfId="23470"/>
    <cellStyle name="Normal 2 61 13 2 2 2" xfId="46879"/>
    <cellStyle name="Normal 2 61 13 2 3" xfId="35180"/>
    <cellStyle name="Normal 2 61 13 3" xfId="17636"/>
    <cellStyle name="Normal 2 61 13 3 2" xfId="41045"/>
    <cellStyle name="Normal 2 61 13 4" xfId="29350"/>
    <cellStyle name="Normal 2 61 14" xfId="7018"/>
    <cellStyle name="Normal 2 61 14 2" xfId="12880"/>
    <cellStyle name="Normal 2 61 14 2 2" xfId="24609"/>
    <cellStyle name="Normal 2 61 14 2 2 2" xfId="48018"/>
    <cellStyle name="Normal 2 61 14 2 3" xfId="36319"/>
    <cellStyle name="Normal 2 61 14 3" xfId="18775"/>
    <cellStyle name="Normal 2 61 14 3 2" xfId="42184"/>
    <cellStyle name="Normal 2 61 14 4" xfId="30489"/>
    <cellStyle name="Normal 2 61 15" xfId="8105"/>
    <cellStyle name="Normal 2 61 15 2" xfId="19866"/>
    <cellStyle name="Normal 2 61 15 2 2" xfId="43275"/>
    <cellStyle name="Normal 2 61 15 3" xfId="31576"/>
    <cellStyle name="Normal 2 61 16" xfId="14035"/>
    <cellStyle name="Normal 2 61 16 2" xfId="37444"/>
    <cellStyle name="Normal 2 61 17" xfId="25749"/>
    <cellStyle name="Normal 2 61 2" xfId="2341"/>
    <cellStyle name="Normal 2 61 2 2" xfId="3618"/>
    <cellStyle name="Normal 2 61 2 2 2" xfId="9486"/>
    <cellStyle name="Normal 2 61 2 2 2 2" xfId="21215"/>
    <cellStyle name="Normal 2 61 2 2 2 2 2" xfId="44624"/>
    <cellStyle name="Normal 2 61 2 2 2 3" xfId="32925"/>
    <cellStyle name="Normal 2 61 2 2 3" xfId="15381"/>
    <cellStyle name="Normal 2 61 2 2 3 2" xfId="38790"/>
    <cellStyle name="Normal 2 61 2 2 4" xfId="27095"/>
    <cellStyle name="Normal 2 61 2 3" xfId="4837"/>
    <cellStyle name="Normal 2 61 2 3 2" xfId="10705"/>
    <cellStyle name="Normal 2 61 2 3 2 2" xfId="22434"/>
    <cellStyle name="Normal 2 61 2 3 2 2 2" xfId="45843"/>
    <cellStyle name="Normal 2 61 2 3 2 3" xfId="34144"/>
    <cellStyle name="Normal 2 61 2 3 3" xfId="16600"/>
    <cellStyle name="Normal 2 61 2 3 3 2" xfId="40009"/>
    <cellStyle name="Normal 2 61 2 3 4" xfId="28314"/>
    <cellStyle name="Normal 2 61 2 4" xfId="6000"/>
    <cellStyle name="Normal 2 61 2 4 2" xfId="11868"/>
    <cellStyle name="Normal 2 61 2 4 2 2" xfId="23597"/>
    <cellStyle name="Normal 2 61 2 4 2 2 2" xfId="47006"/>
    <cellStyle name="Normal 2 61 2 4 2 3" xfId="35307"/>
    <cellStyle name="Normal 2 61 2 4 3" xfId="17763"/>
    <cellStyle name="Normal 2 61 2 4 3 2" xfId="41172"/>
    <cellStyle name="Normal 2 61 2 4 4" xfId="29477"/>
    <cellStyle name="Normal 2 61 2 5" xfId="7127"/>
    <cellStyle name="Normal 2 61 2 5 2" xfId="12989"/>
    <cellStyle name="Normal 2 61 2 5 2 2" xfId="24718"/>
    <cellStyle name="Normal 2 61 2 5 2 2 2" xfId="48127"/>
    <cellStyle name="Normal 2 61 2 5 2 3" xfId="36428"/>
    <cellStyle name="Normal 2 61 2 5 3" xfId="18884"/>
    <cellStyle name="Normal 2 61 2 5 3 2" xfId="42293"/>
    <cellStyle name="Normal 2 61 2 5 4" xfId="30598"/>
    <cellStyle name="Normal 2 61 2 6" xfId="8211"/>
    <cellStyle name="Normal 2 61 2 6 2" xfId="19972"/>
    <cellStyle name="Normal 2 61 2 6 2 2" xfId="43381"/>
    <cellStyle name="Normal 2 61 2 6 3" xfId="31682"/>
    <cellStyle name="Normal 2 61 2 7" xfId="14138"/>
    <cellStyle name="Normal 2 61 2 7 2" xfId="37547"/>
    <cellStyle name="Normal 2 61 2 8" xfId="25852"/>
    <cellStyle name="Normal 2 61 3" xfId="2423"/>
    <cellStyle name="Normal 2 61 3 2" xfId="3692"/>
    <cellStyle name="Normal 2 61 3 2 2" xfId="9560"/>
    <cellStyle name="Normal 2 61 3 2 2 2" xfId="21289"/>
    <cellStyle name="Normal 2 61 3 2 2 2 2" xfId="44698"/>
    <cellStyle name="Normal 2 61 3 2 2 3" xfId="32999"/>
    <cellStyle name="Normal 2 61 3 2 3" xfId="15455"/>
    <cellStyle name="Normal 2 61 3 2 3 2" xfId="38864"/>
    <cellStyle name="Normal 2 61 3 2 4" xfId="27169"/>
    <cellStyle name="Normal 2 61 3 3" xfId="4911"/>
    <cellStyle name="Normal 2 61 3 3 2" xfId="10779"/>
    <cellStyle name="Normal 2 61 3 3 2 2" xfId="22508"/>
    <cellStyle name="Normal 2 61 3 3 2 2 2" xfId="45917"/>
    <cellStyle name="Normal 2 61 3 3 2 3" xfId="34218"/>
    <cellStyle name="Normal 2 61 3 3 3" xfId="16674"/>
    <cellStyle name="Normal 2 61 3 3 3 2" xfId="40083"/>
    <cellStyle name="Normal 2 61 3 3 4" xfId="28388"/>
    <cellStyle name="Normal 2 61 3 4" xfId="6075"/>
    <cellStyle name="Normal 2 61 3 4 2" xfId="11943"/>
    <cellStyle name="Normal 2 61 3 4 2 2" xfId="23672"/>
    <cellStyle name="Normal 2 61 3 4 2 2 2" xfId="47081"/>
    <cellStyle name="Normal 2 61 3 4 2 3" xfId="35382"/>
    <cellStyle name="Normal 2 61 3 4 3" xfId="17838"/>
    <cellStyle name="Normal 2 61 3 4 3 2" xfId="41247"/>
    <cellStyle name="Normal 2 61 3 4 4" xfId="29552"/>
    <cellStyle name="Normal 2 61 3 5" xfId="7201"/>
    <cellStyle name="Normal 2 61 3 5 2" xfId="13063"/>
    <cellStyle name="Normal 2 61 3 5 2 2" xfId="24792"/>
    <cellStyle name="Normal 2 61 3 5 2 2 2" xfId="48201"/>
    <cellStyle name="Normal 2 61 3 5 2 3" xfId="36502"/>
    <cellStyle name="Normal 2 61 3 5 3" xfId="18958"/>
    <cellStyle name="Normal 2 61 3 5 3 2" xfId="42367"/>
    <cellStyle name="Normal 2 61 3 5 4" xfId="30672"/>
    <cellStyle name="Normal 2 61 3 6" xfId="8285"/>
    <cellStyle name="Normal 2 61 3 6 2" xfId="20046"/>
    <cellStyle name="Normal 2 61 3 6 2 2" xfId="43455"/>
    <cellStyle name="Normal 2 61 3 6 3" xfId="31756"/>
    <cellStyle name="Normal 2 61 3 7" xfId="14212"/>
    <cellStyle name="Normal 2 61 3 7 2" xfId="37621"/>
    <cellStyle name="Normal 2 61 3 8" xfId="25926"/>
    <cellStyle name="Normal 2 61 4" xfId="2595"/>
    <cellStyle name="Normal 2 61 4 2" xfId="3864"/>
    <cellStyle name="Normal 2 61 4 2 2" xfId="9732"/>
    <cellStyle name="Normal 2 61 4 2 2 2" xfId="21461"/>
    <cellStyle name="Normal 2 61 4 2 2 2 2" xfId="44870"/>
    <cellStyle name="Normal 2 61 4 2 2 3" xfId="33171"/>
    <cellStyle name="Normal 2 61 4 2 3" xfId="15627"/>
    <cellStyle name="Normal 2 61 4 2 3 2" xfId="39036"/>
    <cellStyle name="Normal 2 61 4 2 4" xfId="27341"/>
    <cellStyle name="Normal 2 61 4 3" xfId="5083"/>
    <cellStyle name="Normal 2 61 4 3 2" xfId="10951"/>
    <cellStyle name="Normal 2 61 4 3 2 2" xfId="22680"/>
    <cellStyle name="Normal 2 61 4 3 2 2 2" xfId="46089"/>
    <cellStyle name="Normal 2 61 4 3 2 3" xfId="34390"/>
    <cellStyle name="Normal 2 61 4 3 3" xfId="16846"/>
    <cellStyle name="Normal 2 61 4 3 3 2" xfId="40255"/>
    <cellStyle name="Normal 2 61 4 3 4" xfId="28560"/>
    <cellStyle name="Normal 2 61 4 4" xfId="6247"/>
    <cellStyle name="Normal 2 61 4 4 2" xfId="12115"/>
    <cellStyle name="Normal 2 61 4 4 2 2" xfId="23844"/>
    <cellStyle name="Normal 2 61 4 4 2 2 2" xfId="47253"/>
    <cellStyle name="Normal 2 61 4 4 2 3" xfId="35554"/>
    <cellStyle name="Normal 2 61 4 4 3" xfId="18010"/>
    <cellStyle name="Normal 2 61 4 4 3 2" xfId="41419"/>
    <cellStyle name="Normal 2 61 4 4 4" xfId="29724"/>
    <cellStyle name="Normal 2 61 4 5" xfId="7373"/>
    <cellStyle name="Normal 2 61 4 5 2" xfId="13235"/>
    <cellStyle name="Normal 2 61 4 5 2 2" xfId="24964"/>
    <cellStyle name="Normal 2 61 4 5 2 2 2" xfId="48373"/>
    <cellStyle name="Normal 2 61 4 5 2 3" xfId="36674"/>
    <cellStyle name="Normal 2 61 4 5 3" xfId="19130"/>
    <cellStyle name="Normal 2 61 4 5 3 2" xfId="42539"/>
    <cellStyle name="Normal 2 61 4 5 4" xfId="30844"/>
    <cellStyle name="Normal 2 61 4 6" xfId="8457"/>
    <cellStyle name="Normal 2 61 4 6 2" xfId="20218"/>
    <cellStyle name="Normal 2 61 4 6 2 2" xfId="43627"/>
    <cellStyle name="Normal 2 61 4 6 3" xfId="31928"/>
    <cellStyle name="Normal 2 61 4 7" xfId="14384"/>
    <cellStyle name="Normal 2 61 4 7 2" xfId="37793"/>
    <cellStyle name="Normal 2 61 4 8" xfId="26098"/>
    <cellStyle name="Normal 2 61 5" xfId="2751"/>
    <cellStyle name="Normal 2 61 5 2" xfId="4020"/>
    <cellStyle name="Normal 2 61 5 2 2" xfId="9888"/>
    <cellStyle name="Normal 2 61 5 2 2 2" xfId="21617"/>
    <cellStyle name="Normal 2 61 5 2 2 2 2" xfId="45026"/>
    <cellStyle name="Normal 2 61 5 2 2 3" xfId="33327"/>
    <cellStyle name="Normal 2 61 5 2 3" xfId="15783"/>
    <cellStyle name="Normal 2 61 5 2 3 2" xfId="39192"/>
    <cellStyle name="Normal 2 61 5 2 4" xfId="27497"/>
    <cellStyle name="Normal 2 61 5 3" xfId="5239"/>
    <cellStyle name="Normal 2 61 5 3 2" xfId="11107"/>
    <cellStyle name="Normal 2 61 5 3 2 2" xfId="22836"/>
    <cellStyle name="Normal 2 61 5 3 2 2 2" xfId="46245"/>
    <cellStyle name="Normal 2 61 5 3 2 3" xfId="34546"/>
    <cellStyle name="Normal 2 61 5 3 3" xfId="17002"/>
    <cellStyle name="Normal 2 61 5 3 3 2" xfId="40411"/>
    <cellStyle name="Normal 2 61 5 3 4" xfId="28716"/>
    <cellStyle name="Normal 2 61 5 4" xfId="6403"/>
    <cellStyle name="Normal 2 61 5 4 2" xfId="12271"/>
    <cellStyle name="Normal 2 61 5 4 2 2" xfId="24000"/>
    <cellStyle name="Normal 2 61 5 4 2 2 2" xfId="47409"/>
    <cellStyle name="Normal 2 61 5 4 2 3" xfId="35710"/>
    <cellStyle name="Normal 2 61 5 4 3" xfId="18166"/>
    <cellStyle name="Normal 2 61 5 4 3 2" xfId="41575"/>
    <cellStyle name="Normal 2 61 5 4 4" xfId="29880"/>
    <cellStyle name="Normal 2 61 5 5" xfId="7529"/>
    <cellStyle name="Normal 2 61 5 5 2" xfId="13391"/>
    <cellStyle name="Normal 2 61 5 5 2 2" xfId="25120"/>
    <cellStyle name="Normal 2 61 5 5 2 2 2" xfId="48529"/>
    <cellStyle name="Normal 2 61 5 5 2 3" xfId="36830"/>
    <cellStyle name="Normal 2 61 5 5 3" xfId="19286"/>
    <cellStyle name="Normal 2 61 5 5 3 2" xfId="42695"/>
    <cellStyle name="Normal 2 61 5 5 4" xfId="31000"/>
    <cellStyle name="Normal 2 61 5 6" xfId="8613"/>
    <cellStyle name="Normal 2 61 5 6 2" xfId="20374"/>
    <cellStyle name="Normal 2 61 5 6 2 2" xfId="43783"/>
    <cellStyle name="Normal 2 61 5 6 3" xfId="32084"/>
    <cellStyle name="Normal 2 61 5 7" xfId="14540"/>
    <cellStyle name="Normal 2 61 5 7 2" xfId="37949"/>
    <cellStyle name="Normal 2 61 5 8" xfId="26254"/>
    <cellStyle name="Normal 2 61 6" xfId="2841"/>
    <cellStyle name="Normal 2 61 6 2" xfId="4110"/>
    <cellStyle name="Normal 2 61 6 2 2" xfId="9978"/>
    <cellStyle name="Normal 2 61 6 2 2 2" xfId="21707"/>
    <cellStyle name="Normal 2 61 6 2 2 2 2" xfId="45116"/>
    <cellStyle name="Normal 2 61 6 2 2 3" xfId="33417"/>
    <cellStyle name="Normal 2 61 6 2 3" xfId="15873"/>
    <cellStyle name="Normal 2 61 6 2 3 2" xfId="39282"/>
    <cellStyle name="Normal 2 61 6 2 4" xfId="27587"/>
    <cellStyle name="Normal 2 61 6 3" xfId="5329"/>
    <cellStyle name="Normal 2 61 6 3 2" xfId="11197"/>
    <cellStyle name="Normal 2 61 6 3 2 2" xfId="22926"/>
    <cellStyle name="Normal 2 61 6 3 2 2 2" xfId="46335"/>
    <cellStyle name="Normal 2 61 6 3 2 3" xfId="34636"/>
    <cellStyle name="Normal 2 61 6 3 3" xfId="17092"/>
    <cellStyle name="Normal 2 61 6 3 3 2" xfId="40501"/>
    <cellStyle name="Normal 2 61 6 3 4" xfId="28806"/>
    <cellStyle name="Normal 2 61 6 4" xfId="6493"/>
    <cellStyle name="Normal 2 61 6 4 2" xfId="12361"/>
    <cellStyle name="Normal 2 61 6 4 2 2" xfId="24090"/>
    <cellStyle name="Normal 2 61 6 4 2 2 2" xfId="47499"/>
    <cellStyle name="Normal 2 61 6 4 2 3" xfId="35800"/>
    <cellStyle name="Normal 2 61 6 4 3" xfId="18256"/>
    <cellStyle name="Normal 2 61 6 4 3 2" xfId="41665"/>
    <cellStyle name="Normal 2 61 6 4 4" xfId="29970"/>
    <cellStyle name="Normal 2 61 6 5" xfId="7619"/>
    <cellStyle name="Normal 2 61 6 5 2" xfId="13481"/>
    <cellStyle name="Normal 2 61 6 5 2 2" xfId="25210"/>
    <cellStyle name="Normal 2 61 6 5 2 2 2" xfId="48619"/>
    <cellStyle name="Normal 2 61 6 5 2 3" xfId="36920"/>
    <cellStyle name="Normal 2 61 6 5 3" xfId="19376"/>
    <cellStyle name="Normal 2 61 6 5 3 2" xfId="42785"/>
    <cellStyle name="Normal 2 61 6 5 4" xfId="31090"/>
    <cellStyle name="Normal 2 61 6 6" xfId="8703"/>
    <cellStyle name="Normal 2 61 6 6 2" xfId="20464"/>
    <cellStyle name="Normal 2 61 6 6 2 2" xfId="43873"/>
    <cellStyle name="Normal 2 61 6 6 3" xfId="32174"/>
    <cellStyle name="Normal 2 61 6 7" xfId="14630"/>
    <cellStyle name="Normal 2 61 6 7 2" xfId="38039"/>
    <cellStyle name="Normal 2 61 6 8" xfId="26344"/>
    <cellStyle name="Normal 2 61 7" xfId="2932"/>
    <cellStyle name="Normal 2 61 7 2" xfId="4200"/>
    <cellStyle name="Normal 2 61 7 2 2" xfId="10068"/>
    <cellStyle name="Normal 2 61 7 2 2 2" xfId="21797"/>
    <cellStyle name="Normal 2 61 7 2 2 2 2" xfId="45206"/>
    <cellStyle name="Normal 2 61 7 2 2 3" xfId="33507"/>
    <cellStyle name="Normal 2 61 7 2 3" xfId="15963"/>
    <cellStyle name="Normal 2 61 7 2 3 2" xfId="39372"/>
    <cellStyle name="Normal 2 61 7 2 4" xfId="27677"/>
    <cellStyle name="Normal 2 61 7 3" xfId="5419"/>
    <cellStyle name="Normal 2 61 7 3 2" xfId="11287"/>
    <cellStyle name="Normal 2 61 7 3 2 2" xfId="23016"/>
    <cellStyle name="Normal 2 61 7 3 2 2 2" xfId="46425"/>
    <cellStyle name="Normal 2 61 7 3 2 3" xfId="34726"/>
    <cellStyle name="Normal 2 61 7 3 3" xfId="17182"/>
    <cellStyle name="Normal 2 61 7 3 3 2" xfId="40591"/>
    <cellStyle name="Normal 2 61 7 3 4" xfId="28896"/>
    <cellStyle name="Normal 2 61 7 4" xfId="6583"/>
    <cellStyle name="Normal 2 61 7 4 2" xfId="12451"/>
    <cellStyle name="Normal 2 61 7 4 2 2" xfId="24180"/>
    <cellStyle name="Normal 2 61 7 4 2 2 2" xfId="47589"/>
    <cellStyle name="Normal 2 61 7 4 2 3" xfId="35890"/>
    <cellStyle name="Normal 2 61 7 4 3" xfId="18346"/>
    <cellStyle name="Normal 2 61 7 4 3 2" xfId="41755"/>
    <cellStyle name="Normal 2 61 7 4 4" xfId="30060"/>
    <cellStyle name="Normal 2 61 7 5" xfId="7709"/>
    <cellStyle name="Normal 2 61 7 5 2" xfId="13571"/>
    <cellStyle name="Normal 2 61 7 5 2 2" xfId="25300"/>
    <cellStyle name="Normal 2 61 7 5 2 2 2" xfId="48709"/>
    <cellStyle name="Normal 2 61 7 5 2 3" xfId="37010"/>
    <cellStyle name="Normal 2 61 7 5 3" xfId="19466"/>
    <cellStyle name="Normal 2 61 7 5 3 2" xfId="42875"/>
    <cellStyle name="Normal 2 61 7 5 4" xfId="31180"/>
    <cellStyle name="Normal 2 61 7 6" xfId="8793"/>
    <cellStyle name="Normal 2 61 7 6 2" xfId="20554"/>
    <cellStyle name="Normal 2 61 7 6 2 2" xfId="43963"/>
    <cellStyle name="Normal 2 61 7 6 3" xfId="32264"/>
    <cellStyle name="Normal 2 61 7 7" xfId="14720"/>
    <cellStyle name="Normal 2 61 7 7 2" xfId="38129"/>
    <cellStyle name="Normal 2 61 7 8" xfId="26434"/>
    <cellStyle name="Normal 2 61 8" xfId="3033"/>
    <cellStyle name="Normal 2 61 8 2" xfId="4298"/>
    <cellStyle name="Normal 2 61 8 2 2" xfId="10166"/>
    <cellStyle name="Normal 2 61 8 2 2 2" xfId="21895"/>
    <cellStyle name="Normal 2 61 8 2 2 2 2" xfId="45304"/>
    <cellStyle name="Normal 2 61 8 2 2 3" xfId="33605"/>
    <cellStyle name="Normal 2 61 8 2 3" xfId="16061"/>
    <cellStyle name="Normal 2 61 8 2 3 2" xfId="39470"/>
    <cellStyle name="Normal 2 61 8 2 4" xfId="27775"/>
    <cellStyle name="Normal 2 61 8 3" xfId="5515"/>
    <cellStyle name="Normal 2 61 8 3 2" xfId="11383"/>
    <cellStyle name="Normal 2 61 8 3 2 2" xfId="23112"/>
    <cellStyle name="Normal 2 61 8 3 2 2 2" xfId="46521"/>
    <cellStyle name="Normal 2 61 8 3 2 3" xfId="34822"/>
    <cellStyle name="Normal 2 61 8 3 3" xfId="17278"/>
    <cellStyle name="Normal 2 61 8 3 3 2" xfId="40687"/>
    <cellStyle name="Normal 2 61 8 3 4" xfId="28992"/>
    <cellStyle name="Normal 2 61 8 4" xfId="6679"/>
    <cellStyle name="Normal 2 61 8 4 2" xfId="12547"/>
    <cellStyle name="Normal 2 61 8 4 2 2" xfId="24276"/>
    <cellStyle name="Normal 2 61 8 4 2 2 2" xfId="47685"/>
    <cellStyle name="Normal 2 61 8 4 2 3" xfId="35986"/>
    <cellStyle name="Normal 2 61 8 4 3" xfId="18442"/>
    <cellStyle name="Normal 2 61 8 4 3 2" xfId="41851"/>
    <cellStyle name="Normal 2 61 8 4 4" xfId="30156"/>
    <cellStyle name="Normal 2 61 8 5" xfId="7805"/>
    <cellStyle name="Normal 2 61 8 5 2" xfId="13667"/>
    <cellStyle name="Normal 2 61 8 5 2 2" xfId="25396"/>
    <cellStyle name="Normal 2 61 8 5 2 2 2" xfId="48805"/>
    <cellStyle name="Normal 2 61 8 5 2 3" xfId="37106"/>
    <cellStyle name="Normal 2 61 8 5 3" xfId="19562"/>
    <cellStyle name="Normal 2 61 8 5 3 2" xfId="42971"/>
    <cellStyle name="Normal 2 61 8 5 4" xfId="31276"/>
    <cellStyle name="Normal 2 61 8 6" xfId="8889"/>
    <cellStyle name="Normal 2 61 8 6 2" xfId="20650"/>
    <cellStyle name="Normal 2 61 8 6 2 2" xfId="44059"/>
    <cellStyle name="Normal 2 61 8 6 3" xfId="32360"/>
    <cellStyle name="Normal 2 61 8 7" xfId="14816"/>
    <cellStyle name="Normal 2 61 8 7 2" xfId="38225"/>
    <cellStyle name="Normal 2 61 8 8" xfId="26530"/>
    <cellStyle name="Normal 2 61 9" xfId="3146"/>
    <cellStyle name="Normal 2 61 9 2" xfId="4411"/>
    <cellStyle name="Normal 2 61 9 2 2" xfId="10279"/>
    <cellStyle name="Normal 2 61 9 2 2 2" xfId="22008"/>
    <cellStyle name="Normal 2 61 9 2 2 2 2" xfId="45417"/>
    <cellStyle name="Normal 2 61 9 2 2 3" xfId="33718"/>
    <cellStyle name="Normal 2 61 9 2 3" xfId="16174"/>
    <cellStyle name="Normal 2 61 9 2 3 2" xfId="39583"/>
    <cellStyle name="Normal 2 61 9 2 4" xfId="27888"/>
    <cellStyle name="Normal 2 61 9 3" xfId="5628"/>
    <cellStyle name="Normal 2 61 9 3 2" xfId="11496"/>
    <cellStyle name="Normal 2 61 9 3 2 2" xfId="23225"/>
    <cellStyle name="Normal 2 61 9 3 2 2 2" xfId="46634"/>
    <cellStyle name="Normal 2 61 9 3 2 3" xfId="34935"/>
    <cellStyle name="Normal 2 61 9 3 3" xfId="17391"/>
    <cellStyle name="Normal 2 61 9 3 3 2" xfId="40800"/>
    <cellStyle name="Normal 2 61 9 3 4" xfId="29105"/>
    <cellStyle name="Normal 2 61 9 4" xfId="6792"/>
    <cellStyle name="Normal 2 61 9 4 2" xfId="12660"/>
    <cellStyle name="Normal 2 61 9 4 2 2" xfId="24389"/>
    <cellStyle name="Normal 2 61 9 4 2 2 2" xfId="47798"/>
    <cellStyle name="Normal 2 61 9 4 2 3" xfId="36099"/>
    <cellStyle name="Normal 2 61 9 4 3" xfId="18555"/>
    <cellStyle name="Normal 2 61 9 4 3 2" xfId="41964"/>
    <cellStyle name="Normal 2 61 9 4 4" xfId="30269"/>
    <cellStyle name="Normal 2 61 9 5" xfId="7918"/>
    <cellStyle name="Normal 2 61 9 5 2" xfId="13780"/>
    <cellStyle name="Normal 2 61 9 5 2 2" xfId="25509"/>
    <cellStyle name="Normal 2 61 9 5 2 2 2" xfId="48918"/>
    <cellStyle name="Normal 2 61 9 5 2 3" xfId="37219"/>
    <cellStyle name="Normal 2 61 9 5 3" xfId="19675"/>
    <cellStyle name="Normal 2 61 9 5 3 2" xfId="43084"/>
    <cellStyle name="Normal 2 61 9 5 4" xfId="31389"/>
    <cellStyle name="Normal 2 61 9 6" xfId="9002"/>
    <cellStyle name="Normal 2 61 9 6 2" xfId="20763"/>
    <cellStyle name="Normal 2 61 9 6 2 2" xfId="44172"/>
    <cellStyle name="Normal 2 61 9 6 3" xfId="32473"/>
    <cellStyle name="Normal 2 61 9 7" xfId="14929"/>
    <cellStyle name="Normal 2 61 9 7 2" xfId="38338"/>
    <cellStyle name="Normal 2 61 9 8" xfId="26643"/>
    <cellStyle name="Normal 2 62" xfId="49218"/>
    <cellStyle name="Normal 2 63" xfId="49252"/>
    <cellStyle name="Normal 2 64" xfId="49253"/>
    <cellStyle name="Normal 2 65" xfId="49257"/>
    <cellStyle name="Normal 2 66" xfId="49258"/>
    <cellStyle name="Normal 2 67" xfId="1451"/>
    <cellStyle name="Normal 2 7" xfId="1575"/>
    <cellStyle name="Normal 2 7 10" xfId="1576"/>
    <cellStyle name="Normal 2 7 2" xfId="1577"/>
    <cellStyle name="Normal 2 7 3" xfId="1578"/>
    <cellStyle name="Normal 2 7 4" xfId="1579"/>
    <cellStyle name="Normal 2 7 5" xfId="1580"/>
    <cellStyle name="Normal 2 7 6" xfId="1581"/>
    <cellStyle name="Normal 2 7 7" xfId="1582"/>
    <cellStyle name="Normal 2 7 8" xfId="1583"/>
    <cellStyle name="Normal 2 7 9" xfId="1584"/>
    <cellStyle name="Normal 2 7_CB" xfId="1585"/>
    <cellStyle name="Normal 2 8" xfId="1586"/>
    <cellStyle name="Normal 2 8 10" xfId="1587"/>
    <cellStyle name="Normal 2 8 2" xfId="1588"/>
    <cellStyle name="Normal 2 8 3" xfId="1589"/>
    <cellStyle name="Normal 2 8 4" xfId="1590"/>
    <cellStyle name="Normal 2 8 5" xfId="1591"/>
    <cellStyle name="Normal 2 8 6" xfId="1592"/>
    <cellStyle name="Normal 2 8 7" xfId="1593"/>
    <cellStyle name="Normal 2 8 8" xfId="1594"/>
    <cellStyle name="Normal 2 8 9" xfId="1595"/>
    <cellStyle name="Normal 2 8_CB" xfId="1596"/>
    <cellStyle name="Normal 2 9" xfId="1597"/>
    <cellStyle name="Normal 20" xfId="1598"/>
    <cellStyle name="Normal 20 10" xfId="1599"/>
    <cellStyle name="Normal 20 11" xfId="1600"/>
    <cellStyle name="Normal 20 2" xfId="1601"/>
    <cellStyle name="Normal 20 2 2" xfId="1602"/>
    <cellStyle name="Normal 20 2 3" xfId="1603"/>
    <cellStyle name="Normal 20 3" xfId="1604"/>
    <cellStyle name="Normal 20 4" xfId="1605"/>
    <cellStyle name="Normal 20 5" xfId="1606"/>
    <cellStyle name="Normal 20 6" xfId="1607"/>
    <cellStyle name="Normal 20 7" xfId="1608"/>
    <cellStyle name="Normal 20 8" xfId="1609"/>
    <cellStyle name="Normal 20 9" xfId="1610"/>
    <cellStyle name="Normal 20_CB" xfId="1611"/>
    <cellStyle name="Normal 200" xfId="1612"/>
    <cellStyle name="Normal 201" xfId="1613"/>
    <cellStyle name="Normal 202" xfId="1614"/>
    <cellStyle name="Normal 203" xfId="1615"/>
    <cellStyle name="Normal 204" xfId="1616"/>
    <cellStyle name="Normal 205" xfId="1617"/>
    <cellStyle name="Normal 206" xfId="1618"/>
    <cellStyle name="Normal 207" xfId="1619"/>
    <cellStyle name="Normal 208" xfId="1620"/>
    <cellStyle name="Normal 209" xfId="1621"/>
    <cellStyle name="Normal 21" xfId="1622"/>
    <cellStyle name="Normal 21 10" xfId="1623"/>
    <cellStyle name="Normal 21 11" xfId="1624"/>
    <cellStyle name="Normal 21 2" xfId="1625"/>
    <cellStyle name="Normal 21 3" xfId="1626"/>
    <cellStyle name="Normal 21 4" xfId="1627"/>
    <cellStyle name="Normal 21 5" xfId="1628"/>
    <cellStyle name="Normal 21 6" xfId="1629"/>
    <cellStyle name="Normal 21 7" xfId="1630"/>
    <cellStyle name="Normal 21 8" xfId="1631"/>
    <cellStyle name="Normal 21 9" xfId="1632"/>
    <cellStyle name="Normal 210" xfId="1633"/>
    <cellStyle name="Normal 211" xfId="1634"/>
    <cellStyle name="Normal 212" xfId="1635"/>
    <cellStyle name="Normal 213" xfId="1636"/>
    <cellStyle name="Normal 214" xfId="1637"/>
    <cellStyle name="Normal 215" xfId="1638"/>
    <cellStyle name="Normal 216" xfId="1639"/>
    <cellStyle name="Normal 217" xfId="1640"/>
    <cellStyle name="Normal 218" xfId="1641"/>
    <cellStyle name="Normal 219" xfId="1642"/>
    <cellStyle name="Normal 22" xfId="1643"/>
    <cellStyle name="Normal 22 10" xfId="1644"/>
    <cellStyle name="Normal 22 11" xfId="1645"/>
    <cellStyle name="Normal 22 2" xfId="1646"/>
    <cellStyle name="Normal 22 3" xfId="1647"/>
    <cellStyle name="Normal 22 4" xfId="1648"/>
    <cellStyle name="Normal 22 5" xfId="1649"/>
    <cellStyle name="Normal 22 6" xfId="1650"/>
    <cellStyle name="Normal 22 7" xfId="1651"/>
    <cellStyle name="Normal 22 8" xfId="1652"/>
    <cellStyle name="Normal 22 9" xfId="1653"/>
    <cellStyle name="Normal 220" xfId="1654"/>
    <cellStyle name="Normal 221" xfId="1655"/>
    <cellStyle name="Normal 222" xfId="1656"/>
    <cellStyle name="Normal 223" xfId="1657"/>
    <cellStyle name="Normal 224" xfId="1658"/>
    <cellStyle name="Normal 225" xfId="1659"/>
    <cellStyle name="Normal 226" xfId="1660"/>
    <cellStyle name="Normal 227" xfId="1661"/>
    <cellStyle name="Normal 228" xfId="1662"/>
    <cellStyle name="Normal 229" xfId="1663"/>
    <cellStyle name="Normal 23" xfId="1664"/>
    <cellStyle name="Normal 23 10" xfId="1665"/>
    <cellStyle name="Normal 23 2" xfId="1666"/>
    <cellStyle name="Normal 23 3" xfId="1667"/>
    <cellStyle name="Normal 23 4" xfId="1668"/>
    <cellStyle name="Normal 23 5" xfId="1669"/>
    <cellStyle name="Normal 23 6" xfId="1670"/>
    <cellStyle name="Normal 23 7" xfId="1671"/>
    <cellStyle name="Normal 23 8" xfId="1672"/>
    <cellStyle name="Normal 23 9" xfId="1673"/>
    <cellStyle name="Normal 230" xfId="1674"/>
    <cellStyle name="Normal 231" xfId="1675"/>
    <cellStyle name="Normal 232" xfId="1676"/>
    <cellStyle name="Normal 232 10" xfId="3244"/>
    <cellStyle name="Normal 232 10 2" xfId="4509"/>
    <cellStyle name="Normal 232 10 2 2" xfId="10377"/>
    <cellStyle name="Normal 232 10 2 2 2" xfId="22106"/>
    <cellStyle name="Normal 232 10 2 2 2 2" xfId="45515"/>
    <cellStyle name="Normal 232 10 2 2 3" xfId="33816"/>
    <cellStyle name="Normal 232 10 2 3" xfId="16272"/>
    <cellStyle name="Normal 232 10 2 3 2" xfId="39681"/>
    <cellStyle name="Normal 232 10 2 4" xfId="27986"/>
    <cellStyle name="Normal 232 10 3" xfId="5726"/>
    <cellStyle name="Normal 232 10 3 2" xfId="11594"/>
    <cellStyle name="Normal 232 10 3 2 2" xfId="23323"/>
    <cellStyle name="Normal 232 10 3 2 2 2" xfId="46732"/>
    <cellStyle name="Normal 232 10 3 2 3" xfId="35033"/>
    <cellStyle name="Normal 232 10 3 3" xfId="17489"/>
    <cellStyle name="Normal 232 10 3 3 2" xfId="40898"/>
    <cellStyle name="Normal 232 10 3 4" xfId="29203"/>
    <cellStyle name="Normal 232 10 4" xfId="6890"/>
    <cellStyle name="Normal 232 10 4 2" xfId="12758"/>
    <cellStyle name="Normal 232 10 4 2 2" xfId="24487"/>
    <cellStyle name="Normal 232 10 4 2 2 2" xfId="47896"/>
    <cellStyle name="Normal 232 10 4 2 3" xfId="36197"/>
    <cellStyle name="Normal 232 10 4 3" xfId="18653"/>
    <cellStyle name="Normal 232 10 4 3 2" xfId="42062"/>
    <cellStyle name="Normal 232 10 4 4" xfId="30367"/>
    <cellStyle name="Normal 232 10 5" xfId="8016"/>
    <cellStyle name="Normal 232 10 5 2" xfId="13878"/>
    <cellStyle name="Normal 232 10 5 2 2" xfId="25607"/>
    <cellStyle name="Normal 232 10 5 2 2 2" xfId="49016"/>
    <cellStyle name="Normal 232 10 5 2 3" xfId="37317"/>
    <cellStyle name="Normal 232 10 5 3" xfId="19773"/>
    <cellStyle name="Normal 232 10 5 3 2" xfId="43182"/>
    <cellStyle name="Normal 232 10 5 4" xfId="31487"/>
    <cellStyle name="Normal 232 10 6" xfId="9100"/>
    <cellStyle name="Normal 232 10 6 2" xfId="20861"/>
    <cellStyle name="Normal 232 10 6 2 2" xfId="44270"/>
    <cellStyle name="Normal 232 10 6 3" xfId="32571"/>
    <cellStyle name="Normal 232 10 7" xfId="15027"/>
    <cellStyle name="Normal 232 10 7 2" xfId="38436"/>
    <cellStyle name="Normal 232 10 8" xfId="26741"/>
    <cellStyle name="Normal 232 11" xfId="3453"/>
    <cellStyle name="Normal 232 11 2" xfId="9329"/>
    <cellStyle name="Normal 232 11 2 2" xfId="21060"/>
    <cellStyle name="Normal 232 11 2 2 2" xfId="44469"/>
    <cellStyle name="Normal 232 11 2 3" xfId="32770"/>
    <cellStyle name="Normal 232 11 3" xfId="15226"/>
    <cellStyle name="Normal 232 11 3 2" xfId="38635"/>
    <cellStyle name="Normal 232 11 4" xfId="26940"/>
    <cellStyle name="Normal 232 12" xfId="4720"/>
    <cellStyle name="Normal 232 12 2" xfId="10588"/>
    <cellStyle name="Normal 232 12 2 2" xfId="22317"/>
    <cellStyle name="Normal 232 12 2 2 2" xfId="45726"/>
    <cellStyle name="Normal 232 12 2 3" xfId="34027"/>
    <cellStyle name="Normal 232 12 3" xfId="16483"/>
    <cellStyle name="Normal 232 12 3 2" xfId="39892"/>
    <cellStyle name="Normal 232 12 4" xfId="28197"/>
    <cellStyle name="Normal 232 13" xfId="5880"/>
    <cellStyle name="Normal 232 13 2" xfId="11748"/>
    <cellStyle name="Normal 232 13 2 2" xfId="23477"/>
    <cellStyle name="Normal 232 13 2 2 2" xfId="46886"/>
    <cellStyle name="Normal 232 13 2 3" xfId="35187"/>
    <cellStyle name="Normal 232 13 3" xfId="17643"/>
    <cellStyle name="Normal 232 13 3 2" xfId="41052"/>
    <cellStyle name="Normal 232 13 4" xfId="29357"/>
    <cellStyle name="Normal 232 14" xfId="7019"/>
    <cellStyle name="Normal 232 14 2" xfId="12881"/>
    <cellStyle name="Normal 232 14 2 2" xfId="24610"/>
    <cellStyle name="Normal 232 14 2 2 2" xfId="48019"/>
    <cellStyle name="Normal 232 14 2 3" xfId="36320"/>
    <cellStyle name="Normal 232 14 3" xfId="18776"/>
    <cellStyle name="Normal 232 14 3 2" xfId="42185"/>
    <cellStyle name="Normal 232 14 4" xfId="30490"/>
    <cellStyle name="Normal 232 15" xfId="8106"/>
    <cellStyle name="Normal 232 15 2" xfId="19867"/>
    <cellStyle name="Normal 232 15 2 2" xfId="43276"/>
    <cellStyle name="Normal 232 15 3" xfId="31577"/>
    <cellStyle name="Normal 232 16" xfId="14036"/>
    <cellStyle name="Normal 232 16 2" xfId="37445"/>
    <cellStyle name="Normal 232 17" xfId="25750"/>
    <cellStyle name="Normal 232 2" xfId="2342"/>
    <cellStyle name="Normal 232 2 2" xfId="3619"/>
    <cellStyle name="Normal 232 2 2 2" xfId="9487"/>
    <cellStyle name="Normal 232 2 2 2 2" xfId="21216"/>
    <cellStyle name="Normal 232 2 2 2 2 2" xfId="44625"/>
    <cellStyle name="Normal 232 2 2 2 3" xfId="32926"/>
    <cellStyle name="Normal 232 2 2 3" xfId="15382"/>
    <cellStyle name="Normal 232 2 2 3 2" xfId="38791"/>
    <cellStyle name="Normal 232 2 2 4" xfId="27096"/>
    <cellStyle name="Normal 232 2 3" xfId="4838"/>
    <cellStyle name="Normal 232 2 3 2" xfId="10706"/>
    <cellStyle name="Normal 232 2 3 2 2" xfId="22435"/>
    <cellStyle name="Normal 232 2 3 2 2 2" xfId="45844"/>
    <cellStyle name="Normal 232 2 3 2 3" xfId="34145"/>
    <cellStyle name="Normal 232 2 3 3" xfId="16601"/>
    <cellStyle name="Normal 232 2 3 3 2" xfId="40010"/>
    <cellStyle name="Normal 232 2 3 4" xfId="28315"/>
    <cellStyle name="Normal 232 2 4" xfId="6001"/>
    <cellStyle name="Normal 232 2 4 2" xfId="11869"/>
    <cellStyle name="Normal 232 2 4 2 2" xfId="23598"/>
    <cellStyle name="Normal 232 2 4 2 2 2" xfId="47007"/>
    <cellStyle name="Normal 232 2 4 2 3" xfId="35308"/>
    <cellStyle name="Normal 232 2 4 3" xfId="17764"/>
    <cellStyle name="Normal 232 2 4 3 2" xfId="41173"/>
    <cellStyle name="Normal 232 2 4 4" xfId="29478"/>
    <cellStyle name="Normal 232 2 5" xfId="7128"/>
    <cellStyle name="Normal 232 2 5 2" xfId="12990"/>
    <cellStyle name="Normal 232 2 5 2 2" xfId="24719"/>
    <cellStyle name="Normal 232 2 5 2 2 2" xfId="48128"/>
    <cellStyle name="Normal 232 2 5 2 3" xfId="36429"/>
    <cellStyle name="Normal 232 2 5 3" xfId="18885"/>
    <cellStyle name="Normal 232 2 5 3 2" xfId="42294"/>
    <cellStyle name="Normal 232 2 5 4" xfId="30599"/>
    <cellStyle name="Normal 232 2 6" xfId="8212"/>
    <cellStyle name="Normal 232 2 6 2" xfId="19973"/>
    <cellStyle name="Normal 232 2 6 2 2" xfId="43382"/>
    <cellStyle name="Normal 232 2 6 3" xfId="31683"/>
    <cellStyle name="Normal 232 2 7" xfId="14139"/>
    <cellStyle name="Normal 232 2 7 2" xfId="37548"/>
    <cellStyle name="Normal 232 2 8" xfId="25853"/>
    <cellStyle name="Normal 232 3" xfId="2424"/>
    <cellStyle name="Normal 232 3 2" xfId="3693"/>
    <cellStyle name="Normal 232 3 2 2" xfId="9561"/>
    <cellStyle name="Normal 232 3 2 2 2" xfId="21290"/>
    <cellStyle name="Normal 232 3 2 2 2 2" xfId="44699"/>
    <cellStyle name="Normal 232 3 2 2 3" xfId="33000"/>
    <cellStyle name="Normal 232 3 2 3" xfId="15456"/>
    <cellStyle name="Normal 232 3 2 3 2" xfId="38865"/>
    <cellStyle name="Normal 232 3 2 4" xfId="27170"/>
    <cellStyle name="Normal 232 3 3" xfId="4912"/>
    <cellStyle name="Normal 232 3 3 2" xfId="10780"/>
    <cellStyle name="Normal 232 3 3 2 2" xfId="22509"/>
    <cellStyle name="Normal 232 3 3 2 2 2" xfId="45918"/>
    <cellStyle name="Normal 232 3 3 2 3" xfId="34219"/>
    <cellStyle name="Normal 232 3 3 3" xfId="16675"/>
    <cellStyle name="Normal 232 3 3 3 2" xfId="40084"/>
    <cellStyle name="Normal 232 3 3 4" xfId="28389"/>
    <cellStyle name="Normal 232 3 4" xfId="6076"/>
    <cellStyle name="Normal 232 3 4 2" xfId="11944"/>
    <cellStyle name="Normal 232 3 4 2 2" xfId="23673"/>
    <cellStyle name="Normal 232 3 4 2 2 2" xfId="47082"/>
    <cellStyle name="Normal 232 3 4 2 3" xfId="35383"/>
    <cellStyle name="Normal 232 3 4 3" xfId="17839"/>
    <cellStyle name="Normal 232 3 4 3 2" xfId="41248"/>
    <cellStyle name="Normal 232 3 4 4" xfId="29553"/>
    <cellStyle name="Normal 232 3 5" xfId="7202"/>
    <cellStyle name="Normal 232 3 5 2" xfId="13064"/>
    <cellStyle name="Normal 232 3 5 2 2" xfId="24793"/>
    <cellStyle name="Normal 232 3 5 2 2 2" xfId="48202"/>
    <cellStyle name="Normal 232 3 5 2 3" xfId="36503"/>
    <cellStyle name="Normal 232 3 5 3" xfId="18959"/>
    <cellStyle name="Normal 232 3 5 3 2" xfId="42368"/>
    <cellStyle name="Normal 232 3 5 4" xfId="30673"/>
    <cellStyle name="Normal 232 3 6" xfId="8286"/>
    <cellStyle name="Normal 232 3 6 2" xfId="20047"/>
    <cellStyle name="Normal 232 3 6 2 2" xfId="43456"/>
    <cellStyle name="Normal 232 3 6 3" xfId="31757"/>
    <cellStyle name="Normal 232 3 7" xfId="14213"/>
    <cellStyle name="Normal 232 3 7 2" xfId="37622"/>
    <cellStyle name="Normal 232 3 8" xfId="25927"/>
    <cellStyle name="Normal 232 4" xfId="2602"/>
    <cellStyle name="Normal 232 4 2" xfId="3871"/>
    <cellStyle name="Normal 232 4 2 2" xfId="9739"/>
    <cellStyle name="Normal 232 4 2 2 2" xfId="21468"/>
    <cellStyle name="Normal 232 4 2 2 2 2" xfId="44877"/>
    <cellStyle name="Normal 232 4 2 2 3" xfId="33178"/>
    <cellStyle name="Normal 232 4 2 3" xfId="15634"/>
    <cellStyle name="Normal 232 4 2 3 2" xfId="39043"/>
    <cellStyle name="Normal 232 4 2 4" xfId="27348"/>
    <cellStyle name="Normal 232 4 3" xfId="5090"/>
    <cellStyle name="Normal 232 4 3 2" xfId="10958"/>
    <cellStyle name="Normal 232 4 3 2 2" xfId="22687"/>
    <cellStyle name="Normal 232 4 3 2 2 2" xfId="46096"/>
    <cellStyle name="Normal 232 4 3 2 3" xfId="34397"/>
    <cellStyle name="Normal 232 4 3 3" xfId="16853"/>
    <cellStyle name="Normal 232 4 3 3 2" xfId="40262"/>
    <cellStyle name="Normal 232 4 3 4" xfId="28567"/>
    <cellStyle name="Normal 232 4 4" xfId="6254"/>
    <cellStyle name="Normal 232 4 4 2" xfId="12122"/>
    <cellStyle name="Normal 232 4 4 2 2" xfId="23851"/>
    <cellStyle name="Normal 232 4 4 2 2 2" xfId="47260"/>
    <cellStyle name="Normal 232 4 4 2 3" xfId="35561"/>
    <cellStyle name="Normal 232 4 4 3" xfId="18017"/>
    <cellStyle name="Normal 232 4 4 3 2" xfId="41426"/>
    <cellStyle name="Normal 232 4 4 4" xfId="29731"/>
    <cellStyle name="Normal 232 4 5" xfId="7380"/>
    <cellStyle name="Normal 232 4 5 2" xfId="13242"/>
    <cellStyle name="Normal 232 4 5 2 2" xfId="24971"/>
    <cellStyle name="Normal 232 4 5 2 2 2" xfId="48380"/>
    <cellStyle name="Normal 232 4 5 2 3" xfId="36681"/>
    <cellStyle name="Normal 232 4 5 3" xfId="19137"/>
    <cellStyle name="Normal 232 4 5 3 2" xfId="42546"/>
    <cellStyle name="Normal 232 4 5 4" xfId="30851"/>
    <cellStyle name="Normal 232 4 6" xfId="8464"/>
    <cellStyle name="Normal 232 4 6 2" xfId="20225"/>
    <cellStyle name="Normal 232 4 6 2 2" xfId="43634"/>
    <cellStyle name="Normal 232 4 6 3" xfId="31935"/>
    <cellStyle name="Normal 232 4 7" xfId="14391"/>
    <cellStyle name="Normal 232 4 7 2" xfId="37800"/>
    <cellStyle name="Normal 232 4 8" xfId="26105"/>
    <cellStyle name="Normal 232 5" xfId="2752"/>
    <cellStyle name="Normal 232 5 2" xfId="4021"/>
    <cellStyle name="Normal 232 5 2 2" xfId="9889"/>
    <cellStyle name="Normal 232 5 2 2 2" xfId="21618"/>
    <cellStyle name="Normal 232 5 2 2 2 2" xfId="45027"/>
    <cellStyle name="Normal 232 5 2 2 3" xfId="33328"/>
    <cellStyle name="Normal 232 5 2 3" xfId="15784"/>
    <cellStyle name="Normal 232 5 2 3 2" xfId="39193"/>
    <cellStyle name="Normal 232 5 2 4" xfId="27498"/>
    <cellStyle name="Normal 232 5 3" xfId="5240"/>
    <cellStyle name="Normal 232 5 3 2" xfId="11108"/>
    <cellStyle name="Normal 232 5 3 2 2" xfId="22837"/>
    <cellStyle name="Normal 232 5 3 2 2 2" xfId="46246"/>
    <cellStyle name="Normal 232 5 3 2 3" xfId="34547"/>
    <cellStyle name="Normal 232 5 3 3" xfId="17003"/>
    <cellStyle name="Normal 232 5 3 3 2" xfId="40412"/>
    <cellStyle name="Normal 232 5 3 4" xfId="28717"/>
    <cellStyle name="Normal 232 5 4" xfId="6404"/>
    <cellStyle name="Normal 232 5 4 2" xfId="12272"/>
    <cellStyle name="Normal 232 5 4 2 2" xfId="24001"/>
    <cellStyle name="Normal 232 5 4 2 2 2" xfId="47410"/>
    <cellStyle name="Normal 232 5 4 2 3" xfId="35711"/>
    <cellStyle name="Normal 232 5 4 3" xfId="18167"/>
    <cellStyle name="Normal 232 5 4 3 2" xfId="41576"/>
    <cellStyle name="Normal 232 5 4 4" xfId="29881"/>
    <cellStyle name="Normal 232 5 5" xfId="7530"/>
    <cellStyle name="Normal 232 5 5 2" xfId="13392"/>
    <cellStyle name="Normal 232 5 5 2 2" xfId="25121"/>
    <cellStyle name="Normal 232 5 5 2 2 2" xfId="48530"/>
    <cellStyle name="Normal 232 5 5 2 3" xfId="36831"/>
    <cellStyle name="Normal 232 5 5 3" xfId="19287"/>
    <cellStyle name="Normal 232 5 5 3 2" xfId="42696"/>
    <cellStyle name="Normal 232 5 5 4" xfId="31001"/>
    <cellStyle name="Normal 232 5 6" xfId="8614"/>
    <cellStyle name="Normal 232 5 6 2" xfId="20375"/>
    <cellStyle name="Normal 232 5 6 2 2" xfId="43784"/>
    <cellStyle name="Normal 232 5 6 3" xfId="32085"/>
    <cellStyle name="Normal 232 5 7" xfId="14541"/>
    <cellStyle name="Normal 232 5 7 2" xfId="37950"/>
    <cellStyle name="Normal 232 5 8" xfId="26255"/>
    <cellStyle name="Normal 232 6" xfId="2842"/>
    <cellStyle name="Normal 232 6 2" xfId="4111"/>
    <cellStyle name="Normal 232 6 2 2" xfId="9979"/>
    <cellStyle name="Normal 232 6 2 2 2" xfId="21708"/>
    <cellStyle name="Normal 232 6 2 2 2 2" xfId="45117"/>
    <cellStyle name="Normal 232 6 2 2 3" xfId="33418"/>
    <cellStyle name="Normal 232 6 2 3" xfId="15874"/>
    <cellStyle name="Normal 232 6 2 3 2" xfId="39283"/>
    <cellStyle name="Normal 232 6 2 4" xfId="27588"/>
    <cellStyle name="Normal 232 6 3" xfId="5330"/>
    <cellStyle name="Normal 232 6 3 2" xfId="11198"/>
    <cellStyle name="Normal 232 6 3 2 2" xfId="22927"/>
    <cellStyle name="Normal 232 6 3 2 2 2" xfId="46336"/>
    <cellStyle name="Normal 232 6 3 2 3" xfId="34637"/>
    <cellStyle name="Normal 232 6 3 3" xfId="17093"/>
    <cellStyle name="Normal 232 6 3 3 2" xfId="40502"/>
    <cellStyle name="Normal 232 6 3 4" xfId="28807"/>
    <cellStyle name="Normal 232 6 4" xfId="6494"/>
    <cellStyle name="Normal 232 6 4 2" xfId="12362"/>
    <cellStyle name="Normal 232 6 4 2 2" xfId="24091"/>
    <cellStyle name="Normal 232 6 4 2 2 2" xfId="47500"/>
    <cellStyle name="Normal 232 6 4 2 3" xfId="35801"/>
    <cellStyle name="Normal 232 6 4 3" xfId="18257"/>
    <cellStyle name="Normal 232 6 4 3 2" xfId="41666"/>
    <cellStyle name="Normal 232 6 4 4" xfId="29971"/>
    <cellStyle name="Normal 232 6 5" xfId="7620"/>
    <cellStyle name="Normal 232 6 5 2" xfId="13482"/>
    <cellStyle name="Normal 232 6 5 2 2" xfId="25211"/>
    <cellStyle name="Normal 232 6 5 2 2 2" xfId="48620"/>
    <cellStyle name="Normal 232 6 5 2 3" xfId="36921"/>
    <cellStyle name="Normal 232 6 5 3" xfId="19377"/>
    <cellStyle name="Normal 232 6 5 3 2" xfId="42786"/>
    <cellStyle name="Normal 232 6 5 4" xfId="31091"/>
    <cellStyle name="Normal 232 6 6" xfId="8704"/>
    <cellStyle name="Normal 232 6 6 2" xfId="20465"/>
    <cellStyle name="Normal 232 6 6 2 2" xfId="43874"/>
    <cellStyle name="Normal 232 6 6 3" xfId="32175"/>
    <cellStyle name="Normal 232 6 7" xfId="14631"/>
    <cellStyle name="Normal 232 6 7 2" xfId="38040"/>
    <cellStyle name="Normal 232 6 8" xfId="26345"/>
    <cellStyle name="Normal 232 7" xfId="2933"/>
    <cellStyle name="Normal 232 7 2" xfId="4201"/>
    <cellStyle name="Normal 232 7 2 2" xfId="10069"/>
    <cellStyle name="Normal 232 7 2 2 2" xfId="21798"/>
    <cellStyle name="Normal 232 7 2 2 2 2" xfId="45207"/>
    <cellStyle name="Normal 232 7 2 2 3" xfId="33508"/>
    <cellStyle name="Normal 232 7 2 3" xfId="15964"/>
    <cellStyle name="Normal 232 7 2 3 2" xfId="39373"/>
    <cellStyle name="Normal 232 7 2 4" xfId="27678"/>
    <cellStyle name="Normal 232 7 3" xfId="5420"/>
    <cellStyle name="Normal 232 7 3 2" xfId="11288"/>
    <cellStyle name="Normal 232 7 3 2 2" xfId="23017"/>
    <cellStyle name="Normal 232 7 3 2 2 2" xfId="46426"/>
    <cellStyle name="Normal 232 7 3 2 3" xfId="34727"/>
    <cellStyle name="Normal 232 7 3 3" xfId="17183"/>
    <cellStyle name="Normal 232 7 3 3 2" xfId="40592"/>
    <cellStyle name="Normal 232 7 3 4" xfId="28897"/>
    <cellStyle name="Normal 232 7 4" xfId="6584"/>
    <cellStyle name="Normal 232 7 4 2" xfId="12452"/>
    <cellStyle name="Normal 232 7 4 2 2" xfId="24181"/>
    <cellStyle name="Normal 232 7 4 2 2 2" xfId="47590"/>
    <cellStyle name="Normal 232 7 4 2 3" xfId="35891"/>
    <cellStyle name="Normal 232 7 4 3" xfId="18347"/>
    <cellStyle name="Normal 232 7 4 3 2" xfId="41756"/>
    <cellStyle name="Normal 232 7 4 4" xfId="30061"/>
    <cellStyle name="Normal 232 7 5" xfId="7710"/>
    <cellStyle name="Normal 232 7 5 2" xfId="13572"/>
    <cellStyle name="Normal 232 7 5 2 2" xfId="25301"/>
    <cellStyle name="Normal 232 7 5 2 2 2" xfId="48710"/>
    <cellStyle name="Normal 232 7 5 2 3" xfId="37011"/>
    <cellStyle name="Normal 232 7 5 3" xfId="19467"/>
    <cellStyle name="Normal 232 7 5 3 2" xfId="42876"/>
    <cellStyle name="Normal 232 7 5 4" xfId="31181"/>
    <cellStyle name="Normal 232 7 6" xfId="8794"/>
    <cellStyle name="Normal 232 7 6 2" xfId="20555"/>
    <cellStyle name="Normal 232 7 6 2 2" xfId="43964"/>
    <cellStyle name="Normal 232 7 6 3" xfId="32265"/>
    <cellStyle name="Normal 232 7 7" xfId="14721"/>
    <cellStyle name="Normal 232 7 7 2" xfId="38130"/>
    <cellStyle name="Normal 232 7 8" xfId="26435"/>
    <cellStyle name="Normal 232 8" xfId="3034"/>
    <cellStyle name="Normal 232 8 2" xfId="4299"/>
    <cellStyle name="Normal 232 8 2 2" xfId="10167"/>
    <cellStyle name="Normal 232 8 2 2 2" xfId="21896"/>
    <cellStyle name="Normal 232 8 2 2 2 2" xfId="45305"/>
    <cellStyle name="Normal 232 8 2 2 3" xfId="33606"/>
    <cellStyle name="Normal 232 8 2 3" xfId="16062"/>
    <cellStyle name="Normal 232 8 2 3 2" xfId="39471"/>
    <cellStyle name="Normal 232 8 2 4" xfId="27776"/>
    <cellStyle name="Normal 232 8 3" xfId="5516"/>
    <cellStyle name="Normal 232 8 3 2" xfId="11384"/>
    <cellStyle name="Normal 232 8 3 2 2" xfId="23113"/>
    <cellStyle name="Normal 232 8 3 2 2 2" xfId="46522"/>
    <cellStyle name="Normal 232 8 3 2 3" xfId="34823"/>
    <cellStyle name="Normal 232 8 3 3" xfId="17279"/>
    <cellStyle name="Normal 232 8 3 3 2" xfId="40688"/>
    <cellStyle name="Normal 232 8 3 4" xfId="28993"/>
    <cellStyle name="Normal 232 8 4" xfId="6680"/>
    <cellStyle name="Normal 232 8 4 2" xfId="12548"/>
    <cellStyle name="Normal 232 8 4 2 2" xfId="24277"/>
    <cellStyle name="Normal 232 8 4 2 2 2" xfId="47686"/>
    <cellStyle name="Normal 232 8 4 2 3" xfId="35987"/>
    <cellStyle name="Normal 232 8 4 3" xfId="18443"/>
    <cellStyle name="Normal 232 8 4 3 2" xfId="41852"/>
    <cellStyle name="Normal 232 8 4 4" xfId="30157"/>
    <cellStyle name="Normal 232 8 5" xfId="7806"/>
    <cellStyle name="Normal 232 8 5 2" xfId="13668"/>
    <cellStyle name="Normal 232 8 5 2 2" xfId="25397"/>
    <cellStyle name="Normal 232 8 5 2 2 2" xfId="48806"/>
    <cellStyle name="Normal 232 8 5 2 3" xfId="37107"/>
    <cellStyle name="Normal 232 8 5 3" xfId="19563"/>
    <cellStyle name="Normal 232 8 5 3 2" xfId="42972"/>
    <cellStyle name="Normal 232 8 5 4" xfId="31277"/>
    <cellStyle name="Normal 232 8 6" xfId="8890"/>
    <cellStyle name="Normal 232 8 6 2" xfId="20651"/>
    <cellStyle name="Normal 232 8 6 2 2" xfId="44060"/>
    <cellStyle name="Normal 232 8 6 3" xfId="32361"/>
    <cellStyle name="Normal 232 8 7" xfId="14817"/>
    <cellStyle name="Normal 232 8 7 2" xfId="38226"/>
    <cellStyle name="Normal 232 8 8" xfId="26531"/>
    <cellStyle name="Normal 232 9" xfId="3147"/>
    <cellStyle name="Normal 232 9 2" xfId="4412"/>
    <cellStyle name="Normal 232 9 2 2" xfId="10280"/>
    <cellStyle name="Normal 232 9 2 2 2" xfId="22009"/>
    <cellStyle name="Normal 232 9 2 2 2 2" xfId="45418"/>
    <cellStyle name="Normal 232 9 2 2 3" xfId="33719"/>
    <cellStyle name="Normal 232 9 2 3" xfId="16175"/>
    <cellStyle name="Normal 232 9 2 3 2" xfId="39584"/>
    <cellStyle name="Normal 232 9 2 4" xfId="27889"/>
    <cellStyle name="Normal 232 9 3" xfId="5629"/>
    <cellStyle name="Normal 232 9 3 2" xfId="11497"/>
    <cellStyle name="Normal 232 9 3 2 2" xfId="23226"/>
    <cellStyle name="Normal 232 9 3 2 2 2" xfId="46635"/>
    <cellStyle name="Normal 232 9 3 2 3" xfId="34936"/>
    <cellStyle name="Normal 232 9 3 3" xfId="17392"/>
    <cellStyle name="Normal 232 9 3 3 2" xfId="40801"/>
    <cellStyle name="Normal 232 9 3 4" xfId="29106"/>
    <cellStyle name="Normal 232 9 4" xfId="6793"/>
    <cellStyle name="Normal 232 9 4 2" xfId="12661"/>
    <cellStyle name="Normal 232 9 4 2 2" xfId="24390"/>
    <cellStyle name="Normal 232 9 4 2 2 2" xfId="47799"/>
    <cellStyle name="Normal 232 9 4 2 3" xfId="36100"/>
    <cellStyle name="Normal 232 9 4 3" xfId="18556"/>
    <cellStyle name="Normal 232 9 4 3 2" xfId="41965"/>
    <cellStyle name="Normal 232 9 4 4" xfId="30270"/>
    <cellStyle name="Normal 232 9 5" xfId="7919"/>
    <cellStyle name="Normal 232 9 5 2" xfId="13781"/>
    <cellStyle name="Normal 232 9 5 2 2" xfId="25510"/>
    <cellStyle name="Normal 232 9 5 2 2 2" xfId="48919"/>
    <cellStyle name="Normal 232 9 5 2 3" xfId="37220"/>
    <cellStyle name="Normal 232 9 5 3" xfId="19676"/>
    <cellStyle name="Normal 232 9 5 3 2" xfId="43085"/>
    <cellStyle name="Normal 232 9 5 4" xfId="31390"/>
    <cellStyle name="Normal 232 9 6" xfId="9003"/>
    <cellStyle name="Normal 232 9 6 2" xfId="20764"/>
    <cellStyle name="Normal 232 9 6 2 2" xfId="44173"/>
    <cellStyle name="Normal 232 9 6 3" xfId="32474"/>
    <cellStyle name="Normal 232 9 7" xfId="14930"/>
    <cellStyle name="Normal 232 9 7 2" xfId="38339"/>
    <cellStyle name="Normal 232 9 8" xfId="26644"/>
    <cellStyle name="Normal 233" xfId="1677"/>
    <cellStyle name="Normal 233 10" xfId="3245"/>
    <cellStyle name="Normal 233 10 2" xfId="4510"/>
    <cellStyle name="Normal 233 10 2 2" xfId="10378"/>
    <cellStyle name="Normal 233 10 2 2 2" xfId="22107"/>
    <cellStyle name="Normal 233 10 2 2 2 2" xfId="45516"/>
    <cellStyle name="Normal 233 10 2 2 3" xfId="33817"/>
    <cellStyle name="Normal 233 10 2 3" xfId="16273"/>
    <cellStyle name="Normal 233 10 2 3 2" xfId="39682"/>
    <cellStyle name="Normal 233 10 2 4" xfId="27987"/>
    <cellStyle name="Normal 233 10 3" xfId="5727"/>
    <cellStyle name="Normal 233 10 3 2" xfId="11595"/>
    <cellStyle name="Normal 233 10 3 2 2" xfId="23324"/>
    <cellStyle name="Normal 233 10 3 2 2 2" xfId="46733"/>
    <cellStyle name="Normal 233 10 3 2 3" xfId="35034"/>
    <cellStyle name="Normal 233 10 3 3" xfId="17490"/>
    <cellStyle name="Normal 233 10 3 3 2" xfId="40899"/>
    <cellStyle name="Normal 233 10 3 4" xfId="29204"/>
    <cellStyle name="Normal 233 10 4" xfId="6891"/>
    <cellStyle name="Normal 233 10 4 2" xfId="12759"/>
    <cellStyle name="Normal 233 10 4 2 2" xfId="24488"/>
    <cellStyle name="Normal 233 10 4 2 2 2" xfId="47897"/>
    <cellStyle name="Normal 233 10 4 2 3" xfId="36198"/>
    <cellStyle name="Normal 233 10 4 3" xfId="18654"/>
    <cellStyle name="Normal 233 10 4 3 2" xfId="42063"/>
    <cellStyle name="Normal 233 10 4 4" xfId="30368"/>
    <cellStyle name="Normal 233 10 5" xfId="8017"/>
    <cellStyle name="Normal 233 10 5 2" xfId="13879"/>
    <cellStyle name="Normal 233 10 5 2 2" xfId="25608"/>
    <cellStyle name="Normal 233 10 5 2 2 2" xfId="49017"/>
    <cellStyle name="Normal 233 10 5 2 3" xfId="37318"/>
    <cellStyle name="Normal 233 10 5 3" xfId="19774"/>
    <cellStyle name="Normal 233 10 5 3 2" xfId="43183"/>
    <cellStyle name="Normal 233 10 5 4" xfId="31488"/>
    <cellStyle name="Normal 233 10 6" xfId="9101"/>
    <cellStyle name="Normal 233 10 6 2" xfId="20862"/>
    <cellStyle name="Normal 233 10 6 2 2" xfId="44271"/>
    <cellStyle name="Normal 233 10 6 3" xfId="32572"/>
    <cellStyle name="Normal 233 10 7" xfId="15028"/>
    <cellStyle name="Normal 233 10 7 2" xfId="38437"/>
    <cellStyle name="Normal 233 10 8" xfId="26742"/>
    <cellStyle name="Normal 233 11" xfId="3454"/>
    <cellStyle name="Normal 233 11 2" xfId="9330"/>
    <cellStyle name="Normal 233 11 2 2" xfId="21061"/>
    <cellStyle name="Normal 233 11 2 2 2" xfId="44470"/>
    <cellStyle name="Normal 233 11 2 3" xfId="32771"/>
    <cellStyle name="Normal 233 11 3" xfId="15227"/>
    <cellStyle name="Normal 233 11 3 2" xfId="38636"/>
    <cellStyle name="Normal 233 11 4" xfId="26941"/>
    <cellStyle name="Normal 233 12" xfId="4721"/>
    <cellStyle name="Normal 233 12 2" xfId="10589"/>
    <cellStyle name="Normal 233 12 2 2" xfId="22318"/>
    <cellStyle name="Normal 233 12 2 2 2" xfId="45727"/>
    <cellStyle name="Normal 233 12 2 3" xfId="34028"/>
    <cellStyle name="Normal 233 12 3" xfId="16484"/>
    <cellStyle name="Normal 233 12 3 2" xfId="39893"/>
    <cellStyle name="Normal 233 12 4" xfId="28198"/>
    <cellStyle name="Normal 233 13" xfId="5881"/>
    <cellStyle name="Normal 233 13 2" xfId="11749"/>
    <cellStyle name="Normal 233 13 2 2" xfId="23478"/>
    <cellStyle name="Normal 233 13 2 2 2" xfId="46887"/>
    <cellStyle name="Normal 233 13 2 3" xfId="35188"/>
    <cellStyle name="Normal 233 13 3" xfId="17644"/>
    <cellStyle name="Normal 233 13 3 2" xfId="41053"/>
    <cellStyle name="Normal 233 13 4" xfId="29358"/>
    <cellStyle name="Normal 233 14" xfId="7020"/>
    <cellStyle name="Normal 233 14 2" xfId="12882"/>
    <cellStyle name="Normal 233 14 2 2" xfId="24611"/>
    <cellStyle name="Normal 233 14 2 2 2" xfId="48020"/>
    <cellStyle name="Normal 233 14 2 3" xfId="36321"/>
    <cellStyle name="Normal 233 14 3" xfId="18777"/>
    <cellStyle name="Normal 233 14 3 2" xfId="42186"/>
    <cellStyle name="Normal 233 14 4" xfId="30491"/>
    <cellStyle name="Normal 233 15" xfId="8107"/>
    <cellStyle name="Normal 233 15 2" xfId="19868"/>
    <cellStyle name="Normal 233 15 2 2" xfId="43277"/>
    <cellStyle name="Normal 233 15 3" xfId="31578"/>
    <cellStyle name="Normal 233 16" xfId="14037"/>
    <cellStyle name="Normal 233 16 2" xfId="37446"/>
    <cellStyle name="Normal 233 17" xfId="25751"/>
    <cellStyle name="Normal 233 2" xfId="2343"/>
    <cellStyle name="Normal 233 2 2" xfId="3620"/>
    <cellStyle name="Normal 233 2 2 2" xfId="9488"/>
    <cellStyle name="Normal 233 2 2 2 2" xfId="21217"/>
    <cellStyle name="Normal 233 2 2 2 2 2" xfId="44626"/>
    <cellStyle name="Normal 233 2 2 2 3" xfId="32927"/>
    <cellStyle name="Normal 233 2 2 3" xfId="15383"/>
    <cellStyle name="Normal 233 2 2 3 2" xfId="38792"/>
    <cellStyle name="Normal 233 2 2 4" xfId="27097"/>
    <cellStyle name="Normal 233 2 3" xfId="4839"/>
    <cellStyle name="Normal 233 2 3 2" xfId="10707"/>
    <cellStyle name="Normal 233 2 3 2 2" xfId="22436"/>
    <cellStyle name="Normal 233 2 3 2 2 2" xfId="45845"/>
    <cellStyle name="Normal 233 2 3 2 3" xfId="34146"/>
    <cellStyle name="Normal 233 2 3 3" xfId="16602"/>
    <cellStyle name="Normal 233 2 3 3 2" xfId="40011"/>
    <cellStyle name="Normal 233 2 3 4" xfId="28316"/>
    <cellStyle name="Normal 233 2 4" xfId="6002"/>
    <cellStyle name="Normal 233 2 4 2" xfId="11870"/>
    <cellStyle name="Normal 233 2 4 2 2" xfId="23599"/>
    <cellStyle name="Normal 233 2 4 2 2 2" xfId="47008"/>
    <cellStyle name="Normal 233 2 4 2 3" xfId="35309"/>
    <cellStyle name="Normal 233 2 4 3" xfId="17765"/>
    <cellStyle name="Normal 233 2 4 3 2" xfId="41174"/>
    <cellStyle name="Normal 233 2 4 4" xfId="29479"/>
    <cellStyle name="Normal 233 2 5" xfId="7129"/>
    <cellStyle name="Normal 233 2 5 2" xfId="12991"/>
    <cellStyle name="Normal 233 2 5 2 2" xfId="24720"/>
    <cellStyle name="Normal 233 2 5 2 2 2" xfId="48129"/>
    <cellStyle name="Normal 233 2 5 2 3" xfId="36430"/>
    <cellStyle name="Normal 233 2 5 3" xfId="18886"/>
    <cellStyle name="Normal 233 2 5 3 2" xfId="42295"/>
    <cellStyle name="Normal 233 2 5 4" xfId="30600"/>
    <cellStyle name="Normal 233 2 6" xfId="8213"/>
    <cellStyle name="Normal 233 2 6 2" xfId="19974"/>
    <cellStyle name="Normal 233 2 6 2 2" xfId="43383"/>
    <cellStyle name="Normal 233 2 6 3" xfId="31684"/>
    <cellStyle name="Normal 233 2 7" xfId="14140"/>
    <cellStyle name="Normal 233 2 7 2" xfId="37549"/>
    <cellStyle name="Normal 233 2 8" xfId="25854"/>
    <cellStyle name="Normal 233 3" xfId="2425"/>
    <cellStyle name="Normal 233 3 2" xfId="3694"/>
    <cellStyle name="Normal 233 3 2 2" xfId="9562"/>
    <cellStyle name="Normal 233 3 2 2 2" xfId="21291"/>
    <cellStyle name="Normal 233 3 2 2 2 2" xfId="44700"/>
    <cellStyle name="Normal 233 3 2 2 3" xfId="33001"/>
    <cellStyle name="Normal 233 3 2 3" xfId="15457"/>
    <cellStyle name="Normal 233 3 2 3 2" xfId="38866"/>
    <cellStyle name="Normal 233 3 2 4" xfId="27171"/>
    <cellStyle name="Normal 233 3 3" xfId="4913"/>
    <cellStyle name="Normal 233 3 3 2" xfId="10781"/>
    <cellStyle name="Normal 233 3 3 2 2" xfId="22510"/>
    <cellStyle name="Normal 233 3 3 2 2 2" xfId="45919"/>
    <cellStyle name="Normal 233 3 3 2 3" xfId="34220"/>
    <cellStyle name="Normal 233 3 3 3" xfId="16676"/>
    <cellStyle name="Normal 233 3 3 3 2" xfId="40085"/>
    <cellStyle name="Normal 233 3 3 4" xfId="28390"/>
    <cellStyle name="Normal 233 3 4" xfId="6077"/>
    <cellStyle name="Normal 233 3 4 2" xfId="11945"/>
    <cellStyle name="Normal 233 3 4 2 2" xfId="23674"/>
    <cellStyle name="Normal 233 3 4 2 2 2" xfId="47083"/>
    <cellStyle name="Normal 233 3 4 2 3" xfId="35384"/>
    <cellStyle name="Normal 233 3 4 3" xfId="17840"/>
    <cellStyle name="Normal 233 3 4 3 2" xfId="41249"/>
    <cellStyle name="Normal 233 3 4 4" xfId="29554"/>
    <cellStyle name="Normal 233 3 5" xfId="7203"/>
    <cellStyle name="Normal 233 3 5 2" xfId="13065"/>
    <cellStyle name="Normal 233 3 5 2 2" xfId="24794"/>
    <cellStyle name="Normal 233 3 5 2 2 2" xfId="48203"/>
    <cellStyle name="Normal 233 3 5 2 3" xfId="36504"/>
    <cellStyle name="Normal 233 3 5 3" xfId="18960"/>
    <cellStyle name="Normal 233 3 5 3 2" xfId="42369"/>
    <cellStyle name="Normal 233 3 5 4" xfId="30674"/>
    <cellStyle name="Normal 233 3 6" xfId="8287"/>
    <cellStyle name="Normal 233 3 6 2" xfId="20048"/>
    <cellStyle name="Normal 233 3 6 2 2" xfId="43457"/>
    <cellStyle name="Normal 233 3 6 3" xfId="31758"/>
    <cellStyle name="Normal 233 3 7" xfId="14214"/>
    <cellStyle name="Normal 233 3 7 2" xfId="37623"/>
    <cellStyle name="Normal 233 3 8" xfId="25928"/>
    <cellStyle name="Normal 233 4" xfId="2603"/>
    <cellStyle name="Normal 233 4 2" xfId="3872"/>
    <cellStyle name="Normal 233 4 2 2" xfId="9740"/>
    <cellStyle name="Normal 233 4 2 2 2" xfId="21469"/>
    <cellStyle name="Normal 233 4 2 2 2 2" xfId="44878"/>
    <cellStyle name="Normal 233 4 2 2 3" xfId="33179"/>
    <cellStyle name="Normal 233 4 2 3" xfId="15635"/>
    <cellStyle name="Normal 233 4 2 3 2" xfId="39044"/>
    <cellStyle name="Normal 233 4 2 4" xfId="27349"/>
    <cellStyle name="Normal 233 4 3" xfId="5091"/>
    <cellStyle name="Normal 233 4 3 2" xfId="10959"/>
    <cellStyle name="Normal 233 4 3 2 2" xfId="22688"/>
    <cellStyle name="Normal 233 4 3 2 2 2" xfId="46097"/>
    <cellStyle name="Normal 233 4 3 2 3" xfId="34398"/>
    <cellStyle name="Normal 233 4 3 3" xfId="16854"/>
    <cellStyle name="Normal 233 4 3 3 2" xfId="40263"/>
    <cellStyle name="Normal 233 4 3 4" xfId="28568"/>
    <cellStyle name="Normal 233 4 4" xfId="6255"/>
    <cellStyle name="Normal 233 4 4 2" xfId="12123"/>
    <cellStyle name="Normal 233 4 4 2 2" xfId="23852"/>
    <cellStyle name="Normal 233 4 4 2 2 2" xfId="47261"/>
    <cellStyle name="Normal 233 4 4 2 3" xfId="35562"/>
    <cellStyle name="Normal 233 4 4 3" xfId="18018"/>
    <cellStyle name="Normal 233 4 4 3 2" xfId="41427"/>
    <cellStyle name="Normal 233 4 4 4" xfId="29732"/>
    <cellStyle name="Normal 233 4 5" xfId="7381"/>
    <cellStyle name="Normal 233 4 5 2" xfId="13243"/>
    <cellStyle name="Normal 233 4 5 2 2" xfId="24972"/>
    <cellStyle name="Normal 233 4 5 2 2 2" xfId="48381"/>
    <cellStyle name="Normal 233 4 5 2 3" xfId="36682"/>
    <cellStyle name="Normal 233 4 5 3" xfId="19138"/>
    <cellStyle name="Normal 233 4 5 3 2" xfId="42547"/>
    <cellStyle name="Normal 233 4 5 4" xfId="30852"/>
    <cellStyle name="Normal 233 4 6" xfId="8465"/>
    <cellStyle name="Normal 233 4 6 2" xfId="20226"/>
    <cellStyle name="Normal 233 4 6 2 2" xfId="43635"/>
    <cellStyle name="Normal 233 4 6 3" xfId="31936"/>
    <cellStyle name="Normal 233 4 7" xfId="14392"/>
    <cellStyle name="Normal 233 4 7 2" xfId="37801"/>
    <cellStyle name="Normal 233 4 8" xfId="26106"/>
    <cellStyle name="Normal 233 5" xfId="2753"/>
    <cellStyle name="Normal 233 5 2" xfId="4022"/>
    <cellStyle name="Normal 233 5 2 2" xfId="9890"/>
    <cellStyle name="Normal 233 5 2 2 2" xfId="21619"/>
    <cellStyle name="Normal 233 5 2 2 2 2" xfId="45028"/>
    <cellStyle name="Normal 233 5 2 2 3" xfId="33329"/>
    <cellStyle name="Normal 233 5 2 3" xfId="15785"/>
    <cellStyle name="Normal 233 5 2 3 2" xfId="39194"/>
    <cellStyle name="Normal 233 5 2 4" xfId="27499"/>
    <cellStyle name="Normal 233 5 3" xfId="5241"/>
    <cellStyle name="Normal 233 5 3 2" xfId="11109"/>
    <cellStyle name="Normal 233 5 3 2 2" xfId="22838"/>
    <cellStyle name="Normal 233 5 3 2 2 2" xfId="46247"/>
    <cellStyle name="Normal 233 5 3 2 3" xfId="34548"/>
    <cellStyle name="Normal 233 5 3 3" xfId="17004"/>
    <cellStyle name="Normal 233 5 3 3 2" xfId="40413"/>
    <cellStyle name="Normal 233 5 3 4" xfId="28718"/>
    <cellStyle name="Normal 233 5 4" xfId="6405"/>
    <cellStyle name="Normal 233 5 4 2" xfId="12273"/>
    <cellStyle name="Normal 233 5 4 2 2" xfId="24002"/>
    <cellStyle name="Normal 233 5 4 2 2 2" xfId="47411"/>
    <cellStyle name="Normal 233 5 4 2 3" xfId="35712"/>
    <cellStyle name="Normal 233 5 4 3" xfId="18168"/>
    <cellStyle name="Normal 233 5 4 3 2" xfId="41577"/>
    <cellStyle name="Normal 233 5 4 4" xfId="29882"/>
    <cellStyle name="Normal 233 5 5" xfId="7531"/>
    <cellStyle name="Normal 233 5 5 2" xfId="13393"/>
    <cellStyle name="Normal 233 5 5 2 2" xfId="25122"/>
    <cellStyle name="Normal 233 5 5 2 2 2" xfId="48531"/>
    <cellStyle name="Normal 233 5 5 2 3" xfId="36832"/>
    <cellStyle name="Normal 233 5 5 3" xfId="19288"/>
    <cellStyle name="Normal 233 5 5 3 2" xfId="42697"/>
    <cellStyle name="Normal 233 5 5 4" xfId="31002"/>
    <cellStyle name="Normal 233 5 6" xfId="8615"/>
    <cellStyle name="Normal 233 5 6 2" xfId="20376"/>
    <cellStyle name="Normal 233 5 6 2 2" xfId="43785"/>
    <cellStyle name="Normal 233 5 6 3" xfId="32086"/>
    <cellStyle name="Normal 233 5 7" xfId="14542"/>
    <cellStyle name="Normal 233 5 7 2" xfId="37951"/>
    <cellStyle name="Normal 233 5 8" xfId="26256"/>
    <cellStyle name="Normal 233 6" xfId="2843"/>
    <cellStyle name="Normal 233 6 2" xfId="4112"/>
    <cellStyle name="Normal 233 6 2 2" xfId="9980"/>
    <cellStyle name="Normal 233 6 2 2 2" xfId="21709"/>
    <cellStyle name="Normal 233 6 2 2 2 2" xfId="45118"/>
    <cellStyle name="Normal 233 6 2 2 3" xfId="33419"/>
    <cellStyle name="Normal 233 6 2 3" xfId="15875"/>
    <cellStyle name="Normal 233 6 2 3 2" xfId="39284"/>
    <cellStyle name="Normal 233 6 2 4" xfId="27589"/>
    <cellStyle name="Normal 233 6 3" xfId="5331"/>
    <cellStyle name="Normal 233 6 3 2" xfId="11199"/>
    <cellStyle name="Normal 233 6 3 2 2" xfId="22928"/>
    <cellStyle name="Normal 233 6 3 2 2 2" xfId="46337"/>
    <cellStyle name="Normal 233 6 3 2 3" xfId="34638"/>
    <cellStyle name="Normal 233 6 3 3" xfId="17094"/>
    <cellStyle name="Normal 233 6 3 3 2" xfId="40503"/>
    <cellStyle name="Normal 233 6 3 4" xfId="28808"/>
    <cellStyle name="Normal 233 6 4" xfId="6495"/>
    <cellStyle name="Normal 233 6 4 2" xfId="12363"/>
    <cellStyle name="Normal 233 6 4 2 2" xfId="24092"/>
    <cellStyle name="Normal 233 6 4 2 2 2" xfId="47501"/>
    <cellStyle name="Normal 233 6 4 2 3" xfId="35802"/>
    <cellStyle name="Normal 233 6 4 3" xfId="18258"/>
    <cellStyle name="Normal 233 6 4 3 2" xfId="41667"/>
    <cellStyle name="Normal 233 6 4 4" xfId="29972"/>
    <cellStyle name="Normal 233 6 5" xfId="7621"/>
    <cellStyle name="Normal 233 6 5 2" xfId="13483"/>
    <cellStyle name="Normal 233 6 5 2 2" xfId="25212"/>
    <cellStyle name="Normal 233 6 5 2 2 2" xfId="48621"/>
    <cellStyle name="Normal 233 6 5 2 3" xfId="36922"/>
    <cellStyle name="Normal 233 6 5 3" xfId="19378"/>
    <cellStyle name="Normal 233 6 5 3 2" xfId="42787"/>
    <cellStyle name="Normal 233 6 5 4" xfId="31092"/>
    <cellStyle name="Normal 233 6 6" xfId="8705"/>
    <cellStyle name="Normal 233 6 6 2" xfId="20466"/>
    <cellStyle name="Normal 233 6 6 2 2" xfId="43875"/>
    <cellStyle name="Normal 233 6 6 3" xfId="32176"/>
    <cellStyle name="Normal 233 6 7" xfId="14632"/>
    <cellStyle name="Normal 233 6 7 2" xfId="38041"/>
    <cellStyle name="Normal 233 6 8" xfId="26346"/>
    <cellStyle name="Normal 233 7" xfId="2934"/>
    <cellStyle name="Normal 233 7 2" xfId="4202"/>
    <cellStyle name="Normal 233 7 2 2" xfId="10070"/>
    <cellStyle name="Normal 233 7 2 2 2" xfId="21799"/>
    <cellStyle name="Normal 233 7 2 2 2 2" xfId="45208"/>
    <cellStyle name="Normal 233 7 2 2 3" xfId="33509"/>
    <cellStyle name="Normal 233 7 2 3" xfId="15965"/>
    <cellStyle name="Normal 233 7 2 3 2" xfId="39374"/>
    <cellStyle name="Normal 233 7 2 4" xfId="27679"/>
    <cellStyle name="Normal 233 7 3" xfId="5421"/>
    <cellStyle name="Normal 233 7 3 2" xfId="11289"/>
    <cellStyle name="Normal 233 7 3 2 2" xfId="23018"/>
    <cellStyle name="Normal 233 7 3 2 2 2" xfId="46427"/>
    <cellStyle name="Normal 233 7 3 2 3" xfId="34728"/>
    <cellStyle name="Normal 233 7 3 3" xfId="17184"/>
    <cellStyle name="Normal 233 7 3 3 2" xfId="40593"/>
    <cellStyle name="Normal 233 7 3 4" xfId="28898"/>
    <cellStyle name="Normal 233 7 4" xfId="6585"/>
    <cellStyle name="Normal 233 7 4 2" xfId="12453"/>
    <cellStyle name="Normal 233 7 4 2 2" xfId="24182"/>
    <cellStyle name="Normal 233 7 4 2 2 2" xfId="47591"/>
    <cellStyle name="Normal 233 7 4 2 3" xfId="35892"/>
    <cellStyle name="Normal 233 7 4 3" xfId="18348"/>
    <cellStyle name="Normal 233 7 4 3 2" xfId="41757"/>
    <cellStyle name="Normal 233 7 4 4" xfId="30062"/>
    <cellStyle name="Normal 233 7 5" xfId="7711"/>
    <cellStyle name="Normal 233 7 5 2" xfId="13573"/>
    <cellStyle name="Normal 233 7 5 2 2" xfId="25302"/>
    <cellStyle name="Normal 233 7 5 2 2 2" xfId="48711"/>
    <cellStyle name="Normal 233 7 5 2 3" xfId="37012"/>
    <cellStyle name="Normal 233 7 5 3" xfId="19468"/>
    <cellStyle name="Normal 233 7 5 3 2" xfId="42877"/>
    <cellStyle name="Normal 233 7 5 4" xfId="31182"/>
    <cellStyle name="Normal 233 7 6" xfId="8795"/>
    <cellStyle name="Normal 233 7 6 2" xfId="20556"/>
    <cellStyle name="Normal 233 7 6 2 2" xfId="43965"/>
    <cellStyle name="Normal 233 7 6 3" xfId="32266"/>
    <cellStyle name="Normal 233 7 7" xfId="14722"/>
    <cellStyle name="Normal 233 7 7 2" xfId="38131"/>
    <cellStyle name="Normal 233 7 8" xfId="26436"/>
    <cellStyle name="Normal 233 8" xfId="3035"/>
    <cellStyle name="Normal 233 8 2" xfId="4300"/>
    <cellStyle name="Normal 233 8 2 2" xfId="10168"/>
    <cellStyle name="Normal 233 8 2 2 2" xfId="21897"/>
    <cellStyle name="Normal 233 8 2 2 2 2" xfId="45306"/>
    <cellStyle name="Normal 233 8 2 2 3" xfId="33607"/>
    <cellStyle name="Normal 233 8 2 3" xfId="16063"/>
    <cellStyle name="Normal 233 8 2 3 2" xfId="39472"/>
    <cellStyle name="Normal 233 8 2 4" xfId="27777"/>
    <cellStyle name="Normal 233 8 3" xfId="5517"/>
    <cellStyle name="Normal 233 8 3 2" xfId="11385"/>
    <cellStyle name="Normal 233 8 3 2 2" xfId="23114"/>
    <cellStyle name="Normal 233 8 3 2 2 2" xfId="46523"/>
    <cellStyle name="Normal 233 8 3 2 3" xfId="34824"/>
    <cellStyle name="Normal 233 8 3 3" xfId="17280"/>
    <cellStyle name="Normal 233 8 3 3 2" xfId="40689"/>
    <cellStyle name="Normal 233 8 3 4" xfId="28994"/>
    <cellStyle name="Normal 233 8 4" xfId="6681"/>
    <cellStyle name="Normal 233 8 4 2" xfId="12549"/>
    <cellStyle name="Normal 233 8 4 2 2" xfId="24278"/>
    <cellStyle name="Normal 233 8 4 2 2 2" xfId="47687"/>
    <cellStyle name="Normal 233 8 4 2 3" xfId="35988"/>
    <cellStyle name="Normal 233 8 4 3" xfId="18444"/>
    <cellStyle name="Normal 233 8 4 3 2" xfId="41853"/>
    <cellStyle name="Normal 233 8 4 4" xfId="30158"/>
    <cellStyle name="Normal 233 8 5" xfId="7807"/>
    <cellStyle name="Normal 233 8 5 2" xfId="13669"/>
    <cellStyle name="Normal 233 8 5 2 2" xfId="25398"/>
    <cellStyle name="Normal 233 8 5 2 2 2" xfId="48807"/>
    <cellStyle name="Normal 233 8 5 2 3" xfId="37108"/>
    <cellStyle name="Normal 233 8 5 3" xfId="19564"/>
    <cellStyle name="Normal 233 8 5 3 2" xfId="42973"/>
    <cellStyle name="Normal 233 8 5 4" xfId="31278"/>
    <cellStyle name="Normal 233 8 6" xfId="8891"/>
    <cellStyle name="Normal 233 8 6 2" xfId="20652"/>
    <cellStyle name="Normal 233 8 6 2 2" xfId="44061"/>
    <cellStyle name="Normal 233 8 6 3" xfId="32362"/>
    <cellStyle name="Normal 233 8 7" xfId="14818"/>
    <cellStyle name="Normal 233 8 7 2" xfId="38227"/>
    <cellStyle name="Normal 233 8 8" xfId="26532"/>
    <cellStyle name="Normal 233 9" xfId="3148"/>
    <cellStyle name="Normal 233 9 2" xfId="4413"/>
    <cellStyle name="Normal 233 9 2 2" xfId="10281"/>
    <cellStyle name="Normal 233 9 2 2 2" xfId="22010"/>
    <cellStyle name="Normal 233 9 2 2 2 2" xfId="45419"/>
    <cellStyle name="Normal 233 9 2 2 3" xfId="33720"/>
    <cellStyle name="Normal 233 9 2 3" xfId="16176"/>
    <cellStyle name="Normal 233 9 2 3 2" xfId="39585"/>
    <cellStyle name="Normal 233 9 2 4" xfId="27890"/>
    <cellStyle name="Normal 233 9 3" xfId="5630"/>
    <cellStyle name="Normal 233 9 3 2" xfId="11498"/>
    <cellStyle name="Normal 233 9 3 2 2" xfId="23227"/>
    <cellStyle name="Normal 233 9 3 2 2 2" xfId="46636"/>
    <cellStyle name="Normal 233 9 3 2 3" xfId="34937"/>
    <cellStyle name="Normal 233 9 3 3" xfId="17393"/>
    <cellStyle name="Normal 233 9 3 3 2" xfId="40802"/>
    <cellStyle name="Normal 233 9 3 4" xfId="29107"/>
    <cellStyle name="Normal 233 9 4" xfId="6794"/>
    <cellStyle name="Normal 233 9 4 2" xfId="12662"/>
    <cellStyle name="Normal 233 9 4 2 2" xfId="24391"/>
    <cellStyle name="Normal 233 9 4 2 2 2" xfId="47800"/>
    <cellStyle name="Normal 233 9 4 2 3" xfId="36101"/>
    <cellStyle name="Normal 233 9 4 3" xfId="18557"/>
    <cellStyle name="Normal 233 9 4 3 2" xfId="41966"/>
    <cellStyle name="Normal 233 9 4 4" xfId="30271"/>
    <cellStyle name="Normal 233 9 5" xfId="7920"/>
    <cellStyle name="Normal 233 9 5 2" xfId="13782"/>
    <cellStyle name="Normal 233 9 5 2 2" xfId="25511"/>
    <cellStyle name="Normal 233 9 5 2 2 2" xfId="48920"/>
    <cellStyle name="Normal 233 9 5 2 3" xfId="37221"/>
    <cellStyle name="Normal 233 9 5 3" xfId="19677"/>
    <cellStyle name="Normal 233 9 5 3 2" xfId="43086"/>
    <cellStyle name="Normal 233 9 5 4" xfId="31391"/>
    <cellStyle name="Normal 233 9 6" xfId="9004"/>
    <cellStyle name="Normal 233 9 6 2" xfId="20765"/>
    <cellStyle name="Normal 233 9 6 2 2" xfId="44174"/>
    <cellStyle name="Normal 233 9 6 3" xfId="32475"/>
    <cellStyle name="Normal 233 9 7" xfId="14931"/>
    <cellStyle name="Normal 233 9 7 2" xfId="38340"/>
    <cellStyle name="Normal 233 9 8" xfId="26645"/>
    <cellStyle name="Normal 234" xfId="1678"/>
    <cellStyle name="Normal 234 10" xfId="3246"/>
    <cellStyle name="Normal 234 10 2" xfId="4511"/>
    <cellStyle name="Normal 234 10 2 2" xfId="10379"/>
    <cellStyle name="Normal 234 10 2 2 2" xfId="22108"/>
    <cellStyle name="Normal 234 10 2 2 2 2" xfId="45517"/>
    <cellStyle name="Normal 234 10 2 2 3" xfId="33818"/>
    <cellStyle name="Normal 234 10 2 3" xfId="16274"/>
    <cellStyle name="Normal 234 10 2 3 2" xfId="39683"/>
    <cellStyle name="Normal 234 10 2 4" xfId="27988"/>
    <cellStyle name="Normal 234 10 3" xfId="5728"/>
    <cellStyle name="Normal 234 10 3 2" xfId="11596"/>
    <cellStyle name="Normal 234 10 3 2 2" xfId="23325"/>
    <cellStyle name="Normal 234 10 3 2 2 2" xfId="46734"/>
    <cellStyle name="Normal 234 10 3 2 3" xfId="35035"/>
    <cellStyle name="Normal 234 10 3 3" xfId="17491"/>
    <cellStyle name="Normal 234 10 3 3 2" xfId="40900"/>
    <cellStyle name="Normal 234 10 3 4" xfId="29205"/>
    <cellStyle name="Normal 234 10 4" xfId="6892"/>
    <cellStyle name="Normal 234 10 4 2" xfId="12760"/>
    <cellStyle name="Normal 234 10 4 2 2" xfId="24489"/>
    <cellStyle name="Normal 234 10 4 2 2 2" xfId="47898"/>
    <cellStyle name="Normal 234 10 4 2 3" xfId="36199"/>
    <cellStyle name="Normal 234 10 4 3" xfId="18655"/>
    <cellStyle name="Normal 234 10 4 3 2" xfId="42064"/>
    <cellStyle name="Normal 234 10 4 4" xfId="30369"/>
    <cellStyle name="Normal 234 10 5" xfId="8018"/>
    <cellStyle name="Normal 234 10 5 2" xfId="13880"/>
    <cellStyle name="Normal 234 10 5 2 2" xfId="25609"/>
    <cellStyle name="Normal 234 10 5 2 2 2" xfId="49018"/>
    <cellStyle name="Normal 234 10 5 2 3" xfId="37319"/>
    <cellStyle name="Normal 234 10 5 3" xfId="19775"/>
    <cellStyle name="Normal 234 10 5 3 2" xfId="43184"/>
    <cellStyle name="Normal 234 10 5 4" xfId="31489"/>
    <cellStyle name="Normal 234 10 6" xfId="9102"/>
    <cellStyle name="Normal 234 10 6 2" xfId="20863"/>
    <cellStyle name="Normal 234 10 6 2 2" xfId="44272"/>
    <cellStyle name="Normal 234 10 6 3" xfId="32573"/>
    <cellStyle name="Normal 234 10 7" xfId="15029"/>
    <cellStyle name="Normal 234 10 7 2" xfId="38438"/>
    <cellStyle name="Normal 234 10 8" xfId="26743"/>
    <cellStyle name="Normal 234 11" xfId="3455"/>
    <cellStyle name="Normal 234 11 2" xfId="9331"/>
    <cellStyle name="Normal 234 11 2 2" xfId="21062"/>
    <cellStyle name="Normal 234 11 2 2 2" xfId="44471"/>
    <cellStyle name="Normal 234 11 2 3" xfId="32772"/>
    <cellStyle name="Normal 234 11 3" xfId="15228"/>
    <cellStyle name="Normal 234 11 3 2" xfId="38637"/>
    <cellStyle name="Normal 234 11 4" xfId="26942"/>
    <cellStyle name="Normal 234 12" xfId="4722"/>
    <cellStyle name="Normal 234 12 2" xfId="10590"/>
    <cellStyle name="Normal 234 12 2 2" xfId="22319"/>
    <cellStyle name="Normal 234 12 2 2 2" xfId="45728"/>
    <cellStyle name="Normal 234 12 2 3" xfId="34029"/>
    <cellStyle name="Normal 234 12 3" xfId="16485"/>
    <cellStyle name="Normal 234 12 3 2" xfId="39894"/>
    <cellStyle name="Normal 234 12 4" xfId="28199"/>
    <cellStyle name="Normal 234 13" xfId="5882"/>
    <cellStyle name="Normal 234 13 2" xfId="11750"/>
    <cellStyle name="Normal 234 13 2 2" xfId="23479"/>
    <cellStyle name="Normal 234 13 2 2 2" xfId="46888"/>
    <cellStyle name="Normal 234 13 2 3" xfId="35189"/>
    <cellStyle name="Normal 234 13 3" xfId="17645"/>
    <cellStyle name="Normal 234 13 3 2" xfId="41054"/>
    <cellStyle name="Normal 234 13 4" xfId="29359"/>
    <cellStyle name="Normal 234 14" xfId="7021"/>
    <cellStyle name="Normal 234 14 2" xfId="12883"/>
    <cellStyle name="Normal 234 14 2 2" xfId="24612"/>
    <cellStyle name="Normal 234 14 2 2 2" xfId="48021"/>
    <cellStyle name="Normal 234 14 2 3" xfId="36322"/>
    <cellStyle name="Normal 234 14 3" xfId="18778"/>
    <cellStyle name="Normal 234 14 3 2" xfId="42187"/>
    <cellStyle name="Normal 234 14 4" xfId="30492"/>
    <cellStyle name="Normal 234 15" xfId="8108"/>
    <cellStyle name="Normal 234 15 2" xfId="19869"/>
    <cellStyle name="Normal 234 15 2 2" xfId="43278"/>
    <cellStyle name="Normal 234 15 3" xfId="31579"/>
    <cellStyle name="Normal 234 16" xfId="14038"/>
    <cellStyle name="Normal 234 16 2" xfId="37447"/>
    <cellStyle name="Normal 234 17" xfId="25752"/>
    <cellStyle name="Normal 234 2" xfId="2344"/>
    <cellStyle name="Normal 234 2 2" xfId="3621"/>
    <cellStyle name="Normal 234 2 2 2" xfId="9489"/>
    <cellStyle name="Normal 234 2 2 2 2" xfId="21218"/>
    <cellStyle name="Normal 234 2 2 2 2 2" xfId="44627"/>
    <cellStyle name="Normal 234 2 2 2 3" xfId="32928"/>
    <cellStyle name="Normal 234 2 2 3" xfId="15384"/>
    <cellStyle name="Normal 234 2 2 3 2" xfId="38793"/>
    <cellStyle name="Normal 234 2 2 4" xfId="27098"/>
    <cellStyle name="Normal 234 2 3" xfId="4840"/>
    <cellStyle name="Normal 234 2 3 2" xfId="10708"/>
    <cellStyle name="Normal 234 2 3 2 2" xfId="22437"/>
    <cellStyle name="Normal 234 2 3 2 2 2" xfId="45846"/>
    <cellStyle name="Normal 234 2 3 2 3" xfId="34147"/>
    <cellStyle name="Normal 234 2 3 3" xfId="16603"/>
    <cellStyle name="Normal 234 2 3 3 2" xfId="40012"/>
    <cellStyle name="Normal 234 2 3 4" xfId="28317"/>
    <cellStyle name="Normal 234 2 4" xfId="6003"/>
    <cellStyle name="Normal 234 2 4 2" xfId="11871"/>
    <cellStyle name="Normal 234 2 4 2 2" xfId="23600"/>
    <cellStyle name="Normal 234 2 4 2 2 2" xfId="47009"/>
    <cellStyle name="Normal 234 2 4 2 3" xfId="35310"/>
    <cellStyle name="Normal 234 2 4 3" xfId="17766"/>
    <cellStyle name="Normal 234 2 4 3 2" xfId="41175"/>
    <cellStyle name="Normal 234 2 4 4" xfId="29480"/>
    <cellStyle name="Normal 234 2 5" xfId="7130"/>
    <cellStyle name="Normal 234 2 5 2" xfId="12992"/>
    <cellStyle name="Normal 234 2 5 2 2" xfId="24721"/>
    <cellStyle name="Normal 234 2 5 2 2 2" xfId="48130"/>
    <cellStyle name="Normal 234 2 5 2 3" xfId="36431"/>
    <cellStyle name="Normal 234 2 5 3" xfId="18887"/>
    <cellStyle name="Normal 234 2 5 3 2" xfId="42296"/>
    <cellStyle name="Normal 234 2 5 4" xfId="30601"/>
    <cellStyle name="Normal 234 2 6" xfId="8214"/>
    <cellStyle name="Normal 234 2 6 2" xfId="19975"/>
    <cellStyle name="Normal 234 2 6 2 2" xfId="43384"/>
    <cellStyle name="Normal 234 2 6 3" xfId="31685"/>
    <cellStyle name="Normal 234 2 7" xfId="14141"/>
    <cellStyle name="Normal 234 2 7 2" xfId="37550"/>
    <cellStyle name="Normal 234 2 8" xfId="25855"/>
    <cellStyle name="Normal 234 3" xfId="2426"/>
    <cellStyle name="Normal 234 3 2" xfId="3695"/>
    <cellStyle name="Normal 234 3 2 2" xfId="9563"/>
    <cellStyle name="Normal 234 3 2 2 2" xfId="21292"/>
    <cellStyle name="Normal 234 3 2 2 2 2" xfId="44701"/>
    <cellStyle name="Normal 234 3 2 2 3" xfId="33002"/>
    <cellStyle name="Normal 234 3 2 3" xfId="15458"/>
    <cellStyle name="Normal 234 3 2 3 2" xfId="38867"/>
    <cellStyle name="Normal 234 3 2 4" xfId="27172"/>
    <cellStyle name="Normal 234 3 3" xfId="4914"/>
    <cellStyle name="Normal 234 3 3 2" xfId="10782"/>
    <cellStyle name="Normal 234 3 3 2 2" xfId="22511"/>
    <cellStyle name="Normal 234 3 3 2 2 2" xfId="45920"/>
    <cellStyle name="Normal 234 3 3 2 3" xfId="34221"/>
    <cellStyle name="Normal 234 3 3 3" xfId="16677"/>
    <cellStyle name="Normal 234 3 3 3 2" xfId="40086"/>
    <cellStyle name="Normal 234 3 3 4" xfId="28391"/>
    <cellStyle name="Normal 234 3 4" xfId="6078"/>
    <cellStyle name="Normal 234 3 4 2" xfId="11946"/>
    <cellStyle name="Normal 234 3 4 2 2" xfId="23675"/>
    <cellStyle name="Normal 234 3 4 2 2 2" xfId="47084"/>
    <cellStyle name="Normal 234 3 4 2 3" xfId="35385"/>
    <cellStyle name="Normal 234 3 4 3" xfId="17841"/>
    <cellStyle name="Normal 234 3 4 3 2" xfId="41250"/>
    <cellStyle name="Normal 234 3 4 4" xfId="29555"/>
    <cellStyle name="Normal 234 3 5" xfId="7204"/>
    <cellStyle name="Normal 234 3 5 2" xfId="13066"/>
    <cellStyle name="Normal 234 3 5 2 2" xfId="24795"/>
    <cellStyle name="Normal 234 3 5 2 2 2" xfId="48204"/>
    <cellStyle name="Normal 234 3 5 2 3" xfId="36505"/>
    <cellStyle name="Normal 234 3 5 3" xfId="18961"/>
    <cellStyle name="Normal 234 3 5 3 2" xfId="42370"/>
    <cellStyle name="Normal 234 3 5 4" xfId="30675"/>
    <cellStyle name="Normal 234 3 6" xfId="8288"/>
    <cellStyle name="Normal 234 3 6 2" xfId="20049"/>
    <cellStyle name="Normal 234 3 6 2 2" xfId="43458"/>
    <cellStyle name="Normal 234 3 6 3" xfId="31759"/>
    <cellStyle name="Normal 234 3 7" xfId="14215"/>
    <cellStyle name="Normal 234 3 7 2" xfId="37624"/>
    <cellStyle name="Normal 234 3 8" xfId="25929"/>
    <cellStyle name="Normal 234 4" xfId="2604"/>
    <cellStyle name="Normal 234 4 2" xfId="3873"/>
    <cellStyle name="Normal 234 4 2 2" xfId="9741"/>
    <cellStyle name="Normal 234 4 2 2 2" xfId="21470"/>
    <cellStyle name="Normal 234 4 2 2 2 2" xfId="44879"/>
    <cellStyle name="Normal 234 4 2 2 3" xfId="33180"/>
    <cellStyle name="Normal 234 4 2 3" xfId="15636"/>
    <cellStyle name="Normal 234 4 2 3 2" xfId="39045"/>
    <cellStyle name="Normal 234 4 2 4" xfId="27350"/>
    <cellStyle name="Normal 234 4 3" xfId="5092"/>
    <cellStyle name="Normal 234 4 3 2" xfId="10960"/>
    <cellStyle name="Normal 234 4 3 2 2" xfId="22689"/>
    <cellStyle name="Normal 234 4 3 2 2 2" xfId="46098"/>
    <cellStyle name="Normal 234 4 3 2 3" xfId="34399"/>
    <cellStyle name="Normal 234 4 3 3" xfId="16855"/>
    <cellStyle name="Normal 234 4 3 3 2" xfId="40264"/>
    <cellStyle name="Normal 234 4 3 4" xfId="28569"/>
    <cellStyle name="Normal 234 4 4" xfId="6256"/>
    <cellStyle name="Normal 234 4 4 2" xfId="12124"/>
    <cellStyle name="Normal 234 4 4 2 2" xfId="23853"/>
    <cellStyle name="Normal 234 4 4 2 2 2" xfId="47262"/>
    <cellStyle name="Normal 234 4 4 2 3" xfId="35563"/>
    <cellStyle name="Normal 234 4 4 3" xfId="18019"/>
    <cellStyle name="Normal 234 4 4 3 2" xfId="41428"/>
    <cellStyle name="Normal 234 4 4 4" xfId="29733"/>
    <cellStyle name="Normal 234 4 5" xfId="7382"/>
    <cellStyle name="Normal 234 4 5 2" xfId="13244"/>
    <cellStyle name="Normal 234 4 5 2 2" xfId="24973"/>
    <cellStyle name="Normal 234 4 5 2 2 2" xfId="48382"/>
    <cellStyle name="Normal 234 4 5 2 3" xfId="36683"/>
    <cellStyle name="Normal 234 4 5 3" xfId="19139"/>
    <cellStyle name="Normal 234 4 5 3 2" xfId="42548"/>
    <cellStyle name="Normal 234 4 5 4" xfId="30853"/>
    <cellStyle name="Normal 234 4 6" xfId="8466"/>
    <cellStyle name="Normal 234 4 6 2" xfId="20227"/>
    <cellStyle name="Normal 234 4 6 2 2" xfId="43636"/>
    <cellStyle name="Normal 234 4 6 3" xfId="31937"/>
    <cellStyle name="Normal 234 4 7" xfId="14393"/>
    <cellStyle name="Normal 234 4 7 2" xfId="37802"/>
    <cellStyle name="Normal 234 4 8" xfId="26107"/>
    <cellStyle name="Normal 234 5" xfId="2754"/>
    <cellStyle name="Normal 234 5 2" xfId="4023"/>
    <cellStyle name="Normal 234 5 2 2" xfId="9891"/>
    <cellStyle name="Normal 234 5 2 2 2" xfId="21620"/>
    <cellStyle name="Normal 234 5 2 2 2 2" xfId="45029"/>
    <cellStyle name="Normal 234 5 2 2 3" xfId="33330"/>
    <cellStyle name="Normal 234 5 2 3" xfId="15786"/>
    <cellStyle name="Normal 234 5 2 3 2" xfId="39195"/>
    <cellStyle name="Normal 234 5 2 4" xfId="27500"/>
    <cellStyle name="Normal 234 5 3" xfId="5242"/>
    <cellStyle name="Normal 234 5 3 2" xfId="11110"/>
    <cellStyle name="Normal 234 5 3 2 2" xfId="22839"/>
    <cellStyle name="Normal 234 5 3 2 2 2" xfId="46248"/>
    <cellStyle name="Normal 234 5 3 2 3" xfId="34549"/>
    <cellStyle name="Normal 234 5 3 3" xfId="17005"/>
    <cellStyle name="Normal 234 5 3 3 2" xfId="40414"/>
    <cellStyle name="Normal 234 5 3 4" xfId="28719"/>
    <cellStyle name="Normal 234 5 4" xfId="6406"/>
    <cellStyle name="Normal 234 5 4 2" xfId="12274"/>
    <cellStyle name="Normal 234 5 4 2 2" xfId="24003"/>
    <cellStyle name="Normal 234 5 4 2 2 2" xfId="47412"/>
    <cellStyle name="Normal 234 5 4 2 3" xfId="35713"/>
    <cellStyle name="Normal 234 5 4 3" xfId="18169"/>
    <cellStyle name="Normal 234 5 4 3 2" xfId="41578"/>
    <cellStyle name="Normal 234 5 4 4" xfId="29883"/>
    <cellStyle name="Normal 234 5 5" xfId="7532"/>
    <cellStyle name="Normal 234 5 5 2" xfId="13394"/>
    <cellStyle name="Normal 234 5 5 2 2" xfId="25123"/>
    <cellStyle name="Normal 234 5 5 2 2 2" xfId="48532"/>
    <cellStyle name="Normal 234 5 5 2 3" xfId="36833"/>
    <cellStyle name="Normal 234 5 5 3" xfId="19289"/>
    <cellStyle name="Normal 234 5 5 3 2" xfId="42698"/>
    <cellStyle name="Normal 234 5 5 4" xfId="31003"/>
    <cellStyle name="Normal 234 5 6" xfId="8616"/>
    <cellStyle name="Normal 234 5 6 2" xfId="20377"/>
    <cellStyle name="Normal 234 5 6 2 2" xfId="43786"/>
    <cellStyle name="Normal 234 5 6 3" xfId="32087"/>
    <cellStyle name="Normal 234 5 7" xfId="14543"/>
    <cellStyle name="Normal 234 5 7 2" xfId="37952"/>
    <cellStyle name="Normal 234 5 8" xfId="26257"/>
    <cellStyle name="Normal 234 6" xfId="2844"/>
    <cellStyle name="Normal 234 6 2" xfId="4113"/>
    <cellStyle name="Normal 234 6 2 2" xfId="9981"/>
    <cellStyle name="Normal 234 6 2 2 2" xfId="21710"/>
    <cellStyle name="Normal 234 6 2 2 2 2" xfId="45119"/>
    <cellStyle name="Normal 234 6 2 2 3" xfId="33420"/>
    <cellStyle name="Normal 234 6 2 3" xfId="15876"/>
    <cellStyle name="Normal 234 6 2 3 2" xfId="39285"/>
    <cellStyle name="Normal 234 6 2 4" xfId="27590"/>
    <cellStyle name="Normal 234 6 3" xfId="5332"/>
    <cellStyle name="Normal 234 6 3 2" xfId="11200"/>
    <cellStyle name="Normal 234 6 3 2 2" xfId="22929"/>
    <cellStyle name="Normal 234 6 3 2 2 2" xfId="46338"/>
    <cellStyle name="Normal 234 6 3 2 3" xfId="34639"/>
    <cellStyle name="Normal 234 6 3 3" xfId="17095"/>
    <cellStyle name="Normal 234 6 3 3 2" xfId="40504"/>
    <cellStyle name="Normal 234 6 3 4" xfId="28809"/>
    <cellStyle name="Normal 234 6 4" xfId="6496"/>
    <cellStyle name="Normal 234 6 4 2" xfId="12364"/>
    <cellStyle name="Normal 234 6 4 2 2" xfId="24093"/>
    <cellStyle name="Normal 234 6 4 2 2 2" xfId="47502"/>
    <cellStyle name="Normal 234 6 4 2 3" xfId="35803"/>
    <cellStyle name="Normal 234 6 4 3" xfId="18259"/>
    <cellStyle name="Normal 234 6 4 3 2" xfId="41668"/>
    <cellStyle name="Normal 234 6 4 4" xfId="29973"/>
    <cellStyle name="Normal 234 6 5" xfId="7622"/>
    <cellStyle name="Normal 234 6 5 2" xfId="13484"/>
    <cellStyle name="Normal 234 6 5 2 2" xfId="25213"/>
    <cellStyle name="Normal 234 6 5 2 2 2" xfId="48622"/>
    <cellStyle name="Normal 234 6 5 2 3" xfId="36923"/>
    <cellStyle name="Normal 234 6 5 3" xfId="19379"/>
    <cellStyle name="Normal 234 6 5 3 2" xfId="42788"/>
    <cellStyle name="Normal 234 6 5 4" xfId="31093"/>
    <cellStyle name="Normal 234 6 6" xfId="8706"/>
    <cellStyle name="Normal 234 6 6 2" xfId="20467"/>
    <cellStyle name="Normal 234 6 6 2 2" xfId="43876"/>
    <cellStyle name="Normal 234 6 6 3" xfId="32177"/>
    <cellStyle name="Normal 234 6 7" xfId="14633"/>
    <cellStyle name="Normal 234 6 7 2" xfId="38042"/>
    <cellStyle name="Normal 234 6 8" xfId="26347"/>
    <cellStyle name="Normal 234 7" xfId="2935"/>
    <cellStyle name="Normal 234 7 2" xfId="4203"/>
    <cellStyle name="Normal 234 7 2 2" xfId="10071"/>
    <cellStyle name="Normal 234 7 2 2 2" xfId="21800"/>
    <cellStyle name="Normal 234 7 2 2 2 2" xfId="45209"/>
    <cellStyle name="Normal 234 7 2 2 3" xfId="33510"/>
    <cellStyle name="Normal 234 7 2 3" xfId="15966"/>
    <cellStyle name="Normal 234 7 2 3 2" xfId="39375"/>
    <cellStyle name="Normal 234 7 2 4" xfId="27680"/>
    <cellStyle name="Normal 234 7 3" xfId="5422"/>
    <cellStyle name="Normal 234 7 3 2" xfId="11290"/>
    <cellStyle name="Normal 234 7 3 2 2" xfId="23019"/>
    <cellStyle name="Normal 234 7 3 2 2 2" xfId="46428"/>
    <cellStyle name="Normal 234 7 3 2 3" xfId="34729"/>
    <cellStyle name="Normal 234 7 3 3" xfId="17185"/>
    <cellStyle name="Normal 234 7 3 3 2" xfId="40594"/>
    <cellStyle name="Normal 234 7 3 4" xfId="28899"/>
    <cellStyle name="Normal 234 7 4" xfId="6586"/>
    <cellStyle name="Normal 234 7 4 2" xfId="12454"/>
    <cellStyle name="Normal 234 7 4 2 2" xfId="24183"/>
    <cellStyle name="Normal 234 7 4 2 2 2" xfId="47592"/>
    <cellStyle name="Normal 234 7 4 2 3" xfId="35893"/>
    <cellStyle name="Normal 234 7 4 3" xfId="18349"/>
    <cellStyle name="Normal 234 7 4 3 2" xfId="41758"/>
    <cellStyle name="Normal 234 7 4 4" xfId="30063"/>
    <cellStyle name="Normal 234 7 5" xfId="7712"/>
    <cellStyle name="Normal 234 7 5 2" xfId="13574"/>
    <cellStyle name="Normal 234 7 5 2 2" xfId="25303"/>
    <cellStyle name="Normal 234 7 5 2 2 2" xfId="48712"/>
    <cellStyle name="Normal 234 7 5 2 3" xfId="37013"/>
    <cellStyle name="Normal 234 7 5 3" xfId="19469"/>
    <cellStyle name="Normal 234 7 5 3 2" xfId="42878"/>
    <cellStyle name="Normal 234 7 5 4" xfId="31183"/>
    <cellStyle name="Normal 234 7 6" xfId="8796"/>
    <cellStyle name="Normal 234 7 6 2" xfId="20557"/>
    <cellStyle name="Normal 234 7 6 2 2" xfId="43966"/>
    <cellStyle name="Normal 234 7 6 3" xfId="32267"/>
    <cellStyle name="Normal 234 7 7" xfId="14723"/>
    <cellStyle name="Normal 234 7 7 2" xfId="38132"/>
    <cellStyle name="Normal 234 7 8" xfId="26437"/>
    <cellStyle name="Normal 234 8" xfId="3036"/>
    <cellStyle name="Normal 234 8 2" xfId="4301"/>
    <cellStyle name="Normal 234 8 2 2" xfId="10169"/>
    <cellStyle name="Normal 234 8 2 2 2" xfId="21898"/>
    <cellStyle name="Normal 234 8 2 2 2 2" xfId="45307"/>
    <cellStyle name="Normal 234 8 2 2 3" xfId="33608"/>
    <cellStyle name="Normal 234 8 2 3" xfId="16064"/>
    <cellStyle name="Normal 234 8 2 3 2" xfId="39473"/>
    <cellStyle name="Normal 234 8 2 4" xfId="27778"/>
    <cellStyle name="Normal 234 8 3" xfId="5518"/>
    <cellStyle name="Normal 234 8 3 2" xfId="11386"/>
    <cellStyle name="Normal 234 8 3 2 2" xfId="23115"/>
    <cellStyle name="Normal 234 8 3 2 2 2" xfId="46524"/>
    <cellStyle name="Normal 234 8 3 2 3" xfId="34825"/>
    <cellStyle name="Normal 234 8 3 3" xfId="17281"/>
    <cellStyle name="Normal 234 8 3 3 2" xfId="40690"/>
    <cellStyle name="Normal 234 8 3 4" xfId="28995"/>
    <cellStyle name="Normal 234 8 4" xfId="6682"/>
    <cellStyle name="Normal 234 8 4 2" xfId="12550"/>
    <cellStyle name="Normal 234 8 4 2 2" xfId="24279"/>
    <cellStyle name="Normal 234 8 4 2 2 2" xfId="47688"/>
    <cellStyle name="Normal 234 8 4 2 3" xfId="35989"/>
    <cellStyle name="Normal 234 8 4 3" xfId="18445"/>
    <cellStyle name="Normal 234 8 4 3 2" xfId="41854"/>
    <cellStyle name="Normal 234 8 4 4" xfId="30159"/>
    <cellStyle name="Normal 234 8 5" xfId="7808"/>
    <cellStyle name="Normal 234 8 5 2" xfId="13670"/>
    <cellStyle name="Normal 234 8 5 2 2" xfId="25399"/>
    <cellStyle name="Normal 234 8 5 2 2 2" xfId="48808"/>
    <cellStyle name="Normal 234 8 5 2 3" xfId="37109"/>
    <cellStyle name="Normal 234 8 5 3" xfId="19565"/>
    <cellStyle name="Normal 234 8 5 3 2" xfId="42974"/>
    <cellStyle name="Normal 234 8 5 4" xfId="31279"/>
    <cellStyle name="Normal 234 8 6" xfId="8892"/>
    <cellStyle name="Normal 234 8 6 2" xfId="20653"/>
    <cellStyle name="Normal 234 8 6 2 2" xfId="44062"/>
    <cellStyle name="Normal 234 8 6 3" xfId="32363"/>
    <cellStyle name="Normal 234 8 7" xfId="14819"/>
    <cellStyle name="Normal 234 8 7 2" xfId="38228"/>
    <cellStyle name="Normal 234 8 8" xfId="26533"/>
    <cellStyle name="Normal 234 9" xfId="3149"/>
    <cellStyle name="Normal 234 9 2" xfId="4414"/>
    <cellStyle name="Normal 234 9 2 2" xfId="10282"/>
    <cellStyle name="Normal 234 9 2 2 2" xfId="22011"/>
    <cellStyle name="Normal 234 9 2 2 2 2" xfId="45420"/>
    <cellStyle name="Normal 234 9 2 2 3" xfId="33721"/>
    <cellStyle name="Normal 234 9 2 3" xfId="16177"/>
    <cellStyle name="Normal 234 9 2 3 2" xfId="39586"/>
    <cellStyle name="Normal 234 9 2 4" xfId="27891"/>
    <cellStyle name="Normal 234 9 3" xfId="5631"/>
    <cellStyle name="Normal 234 9 3 2" xfId="11499"/>
    <cellStyle name="Normal 234 9 3 2 2" xfId="23228"/>
    <cellStyle name="Normal 234 9 3 2 2 2" xfId="46637"/>
    <cellStyle name="Normal 234 9 3 2 3" xfId="34938"/>
    <cellStyle name="Normal 234 9 3 3" xfId="17394"/>
    <cellStyle name="Normal 234 9 3 3 2" xfId="40803"/>
    <cellStyle name="Normal 234 9 3 4" xfId="29108"/>
    <cellStyle name="Normal 234 9 4" xfId="6795"/>
    <cellStyle name="Normal 234 9 4 2" xfId="12663"/>
    <cellStyle name="Normal 234 9 4 2 2" xfId="24392"/>
    <cellStyle name="Normal 234 9 4 2 2 2" xfId="47801"/>
    <cellStyle name="Normal 234 9 4 2 3" xfId="36102"/>
    <cellStyle name="Normal 234 9 4 3" xfId="18558"/>
    <cellStyle name="Normal 234 9 4 3 2" xfId="41967"/>
    <cellStyle name="Normal 234 9 4 4" xfId="30272"/>
    <cellStyle name="Normal 234 9 5" xfId="7921"/>
    <cellStyle name="Normal 234 9 5 2" xfId="13783"/>
    <cellStyle name="Normal 234 9 5 2 2" xfId="25512"/>
    <cellStyle name="Normal 234 9 5 2 2 2" xfId="48921"/>
    <cellStyle name="Normal 234 9 5 2 3" xfId="37222"/>
    <cellStyle name="Normal 234 9 5 3" xfId="19678"/>
    <cellStyle name="Normal 234 9 5 3 2" xfId="43087"/>
    <cellStyle name="Normal 234 9 5 4" xfId="31392"/>
    <cellStyle name="Normal 234 9 6" xfId="9005"/>
    <cellStyle name="Normal 234 9 6 2" xfId="20766"/>
    <cellStyle name="Normal 234 9 6 2 2" xfId="44175"/>
    <cellStyle name="Normal 234 9 6 3" xfId="32476"/>
    <cellStyle name="Normal 234 9 7" xfId="14932"/>
    <cellStyle name="Normal 234 9 7 2" xfId="38341"/>
    <cellStyle name="Normal 234 9 8" xfId="26646"/>
    <cellStyle name="Normal 235" xfId="1679"/>
    <cellStyle name="Normal 235 2" xfId="1680"/>
    <cellStyle name="Normal 235 2 2" xfId="1681"/>
    <cellStyle name="Normal 236" xfId="1682"/>
    <cellStyle name="Normal 236 2" xfId="1683"/>
    <cellStyle name="Normal 236 2 2" xfId="1684"/>
    <cellStyle name="Normal 237" xfId="1685"/>
    <cellStyle name="Normal 237 2" xfId="1686"/>
    <cellStyle name="Normal 237 2 2" xfId="1687"/>
    <cellStyle name="Normal 238" xfId="1688"/>
    <cellStyle name="Normal 239" xfId="1689"/>
    <cellStyle name="Normal 24" xfId="1690"/>
    <cellStyle name="Normal 24 10" xfId="1691"/>
    <cellStyle name="Normal 24 2" xfId="1692"/>
    <cellStyle name="Normal 24 3" xfId="1693"/>
    <cellStyle name="Normal 24 4" xfId="1694"/>
    <cellStyle name="Normal 24 5" xfId="1695"/>
    <cellStyle name="Normal 24 6" xfId="1696"/>
    <cellStyle name="Normal 24 7" xfId="1697"/>
    <cellStyle name="Normal 24 8" xfId="1698"/>
    <cellStyle name="Normal 24 9" xfId="1699"/>
    <cellStyle name="Normal 240" xfId="1700"/>
    <cellStyle name="Normal 241" xfId="1701"/>
    <cellStyle name="Normal 242" xfId="1702"/>
    <cellStyle name="Normal 243" xfId="1703"/>
    <cellStyle name="Normal 244" xfId="1704"/>
    <cellStyle name="Normal 245" xfId="1705"/>
    <cellStyle name="Normal 246" xfId="1706"/>
    <cellStyle name="Normal 247" xfId="1707"/>
    <cellStyle name="Normal 248" xfId="1708"/>
    <cellStyle name="Normal 249" xfId="1709"/>
    <cellStyle name="Normal 25" xfId="1710"/>
    <cellStyle name="Normal 250" xfId="1711"/>
    <cellStyle name="Normal 251" xfId="1712"/>
    <cellStyle name="Normal 252" xfId="1713"/>
    <cellStyle name="Normal 253" xfId="1714"/>
    <cellStyle name="Normal 254" xfId="1715"/>
    <cellStyle name="Normal 254 2" xfId="1716"/>
    <cellStyle name="Normal 254 2 2" xfId="1717"/>
    <cellStyle name="Normal 255" xfId="1718"/>
    <cellStyle name="Normal 255 2" xfId="1719"/>
    <cellStyle name="Normal 255 2 2" xfId="1720"/>
    <cellStyle name="Normal 256" xfId="1721"/>
    <cellStyle name="Normal 256 2" xfId="1722"/>
    <cellStyle name="Normal 256 2 2" xfId="1723"/>
    <cellStyle name="Normal 257" xfId="1724"/>
    <cellStyle name="Normal 257 2" xfId="1725"/>
    <cellStyle name="Normal 257 2 2" xfId="1726"/>
    <cellStyle name="Normal 258" xfId="1727"/>
    <cellStyle name="Normal 258 2" xfId="1728"/>
    <cellStyle name="Normal 258 2 2" xfId="1729"/>
    <cellStyle name="Normal 259" xfId="1730"/>
    <cellStyle name="Normal 259 2" xfId="1731"/>
    <cellStyle name="Normal 259 2 2" xfId="1732"/>
    <cellStyle name="Normal 26" xfId="17"/>
    <cellStyle name="Normal 26 2" xfId="49204"/>
    <cellStyle name="Normal 26 3" xfId="49229"/>
    <cellStyle name="Normal 26 4" xfId="1733"/>
    <cellStyle name="Normal 260" xfId="1734"/>
    <cellStyle name="Normal 260 2" xfId="1735"/>
    <cellStyle name="Normal 260 2 2" xfId="1736"/>
    <cellStyle name="Normal 261" xfId="1737"/>
    <cellStyle name="Normal 261 2" xfId="1738"/>
    <cellStyle name="Normal 261 2 2" xfId="1739"/>
    <cellStyle name="Normal 262" xfId="1740"/>
    <cellStyle name="Normal 262 2" xfId="1741"/>
    <cellStyle name="Normal 262 2 2" xfId="1742"/>
    <cellStyle name="Normal 263" xfId="1743"/>
    <cellStyle name="Normal 263 2" xfId="1744"/>
    <cellStyle name="Normal 263 2 2" xfId="1745"/>
    <cellStyle name="Normal 264" xfId="1746"/>
    <cellStyle name="Normal 264 2" xfId="1747"/>
    <cellStyle name="Normal 264 2 2" xfId="1748"/>
    <cellStyle name="Normal 265" xfId="1749"/>
    <cellStyle name="Normal 265 2" xfId="1750"/>
    <cellStyle name="Normal 265 2 2" xfId="1751"/>
    <cellStyle name="Normal 266" xfId="1752"/>
    <cellStyle name="Normal 266 2" xfId="1753"/>
    <cellStyle name="Normal 266 2 2" xfId="1754"/>
    <cellStyle name="Normal 267" xfId="1755"/>
    <cellStyle name="Normal 268" xfId="1756"/>
    <cellStyle name="Normal 269" xfId="1757"/>
    <cellStyle name="Normal 269 2" xfId="1758"/>
    <cellStyle name="Normal 269 2 2" xfId="1759"/>
    <cellStyle name="Normal 27" xfId="1760"/>
    <cellStyle name="Normal 270" xfId="1761"/>
    <cellStyle name="Normal 271" xfId="1762"/>
    <cellStyle name="Normal 272" xfId="1763"/>
    <cellStyle name="Normal 273" xfId="1764"/>
    <cellStyle name="Normal 274" xfId="1765"/>
    <cellStyle name="Normal 275" xfId="1766"/>
    <cellStyle name="Normal 275 2" xfId="1767"/>
    <cellStyle name="Normal 276" xfId="1768"/>
    <cellStyle name="Normal 276 2" xfId="1769"/>
    <cellStyle name="Normal 277" xfId="1770"/>
    <cellStyle name="Normal 277 2" xfId="1771"/>
    <cellStyle name="Normal 278" xfId="1772"/>
    <cellStyle name="Normal 278 2" xfId="1773"/>
    <cellStyle name="Normal 279" xfId="1774"/>
    <cellStyle name="Normal 279 2" xfId="1775"/>
    <cellStyle name="Normal 28" xfId="1776"/>
    <cellStyle name="Normal 280" xfId="1777"/>
    <cellStyle name="Normal 280 2" xfId="1778"/>
    <cellStyle name="Normal 281" xfId="1779"/>
    <cellStyle name="Normal 281 2" xfId="1780"/>
    <cellStyle name="Normal 282" xfId="1781"/>
    <cellStyle name="Normal 282 2" xfId="1782"/>
    <cellStyle name="Normal 283" xfId="1783"/>
    <cellStyle name="Normal 283 2" xfId="1784"/>
    <cellStyle name="Normal 284" xfId="1785"/>
    <cellStyle name="Normal 284 10" xfId="3247"/>
    <cellStyle name="Normal 284 10 2" xfId="4512"/>
    <cellStyle name="Normal 284 10 2 2" xfId="10380"/>
    <cellStyle name="Normal 284 10 2 2 2" xfId="22109"/>
    <cellStyle name="Normal 284 10 2 2 2 2" xfId="45518"/>
    <cellStyle name="Normal 284 10 2 2 3" xfId="33819"/>
    <cellStyle name="Normal 284 10 2 3" xfId="16275"/>
    <cellStyle name="Normal 284 10 2 3 2" xfId="39684"/>
    <cellStyle name="Normal 284 10 2 4" xfId="27989"/>
    <cellStyle name="Normal 284 10 3" xfId="5729"/>
    <cellStyle name="Normal 284 10 3 2" xfId="11597"/>
    <cellStyle name="Normal 284 10 3 2 2" xfId="23326"/>
    <cellStyle name="Normal 284 10 3 2 2 2" xfId="46735"/>
    <cellStyle name="Normal 284 10 3 2 3" xfId="35036"/>
    <cellStyle name="Normal 284 10 3 3" xfId="17492"/>
    <cellStyle name="Normal 284 10 3 3 2" xfId="40901"/>
    <cellStyle name="Normal 284 10 3 4" xfId="29206"/>
    <cellStyle name="Normal 284 10 4" xfId="6893"/>
    <cellStyle name="Normal 284 10 4 2" xfId="12761"/>
    <cellStyle name="Normal 284 10 4 2 2" xfId="24490"/>
    <cellStyle name="Normal 284 10 4 2 2 2" xfId="47899"/>
    <cellStyle name="Normal 284 10 4 2 3" xfId="36200"/>
    <cellStyle name="Normal 284 10 4 3" xfId="18656"/>
    <cellStyle name="Normal 284 10 4 3 2" xfId="42065"/>
    <cellStyle name="Normal 284 10 4 4" xfId="30370"/>
    <cellStyle name="Normal 284 10 5" xfId="8019"/>
    <cellStyle name="Normal 284 10 5 2" xfId="13881"/>
    <cellStyle name="Normal 284 10 5 2 2" xfId="25610"/>
    <cellStyle name="Normal 284 10 5 2 2 2" xfId="49019"/>
    <cellStyle name="Normal 284 10 5 2 3" xfId="37320"/>
    <cellStyle name="Normal 284 10 5 3" xfId="19776"/>
    <cellStyle name="Normal 284 10 5 3 2" xfId="43185"/>
    <cellStyle name="Normal 284 10 5 4" xfId="31490"/>
    <cellStyle name="Normal 284 10 6" xfId="9103"/>
    <cellStyle name="Normal 284 10 6 2" xfId="20864"/>
    <cellStyle name="Normal 284 10 6 2 2" xfId="44273"/>
    <cellStyle name="Normal 284 10 6 3" xfId="32574"/>
    <cellStyle name="Normal 284 10 7" xfId="15030"/>
    <cellStyle name="Normal 284 10 7 2" xfId="38439"/>
    <cellStyle name="Normal 284 10 8" xfId="26744"/>
    <cellStyle name="Normal 284 11" xfId="3465"/>
    <cellStyle name="Normal 284 11 2" xfId="9341"/>
    <cellStyle name="Normal 284 11 2 2" xfId="21072"/>
    <cellStyle name="Normal 284 11 2 2 2" xfId="44481"/>
    <cellStyle name="Normal 284 11 2 3" xfId="32782"/>
    <cellStyle name="Normal 284 11 3" xfId="15238"/>
    <cellStyle name="Normal 284 11 3 2" xfId="38647"/>
    <cellStyle name="Normal 284 11 4" xfId="26952"/>
    <cellStyle name="Normal 284 12" xfId="4725"/>
    <cellStyle name="Normal 284 12 2" xfId="10593"/>
    <cellStyle name="Normal 284 12 2 2" xfId="22322"/>
    <cellStyle name="Normal 284 12 2 2 2" xfId="45731"/>
    <cellStyle name="Normal 284 12 2 3" xfId="34032"/>
    <cellStyle name="Normal 284 12 3" xfId="16488"/>
    <cellStyle name="Normal 284 12 3 2" xfId="39897"/>
    <cellStyle name="Normal 284 12 4" xfId="28202"/>
    <cellStyle name="Normal 284 13" xfId="5887"/>
    <cellStyle name="Normal 284 13 2" xfId="11755"/>
    <cellStyle name="Normal 284 13 2 2" xfId="23484"/>
    <cellStyle name="Normal 284 13 2 2 2" xfId="46893"/>
    <cellStyle name="Normal 284 13 2 3" xfId="35194"/>
    <cellStyle name="Normal 284 13 3" xfId="17650"/>
    <cellStyle name="Normal 284 13 3 2" xfId="41059"/>
    <cellStyle name="Normal 284 13 4" xfId="29364"/>
    <cellStyle name="Normal 284 14" xfId="7022"/>
    <cellStyle name="Normal 284 14 2" xfId="12884"/>
    <cellStyle name="Normal 284 14 2 2" xfId="24613"/>
    <cellStyle name="Normal 284 14 2 2 2" xfId="48022"/>
    <cellStyle name="Normal 284 14 2 3" xfId="36323"/>
    <cellStyle name="Normal 284 14 3" xfId="18779"/>
    <cellStyle name="Normal 284 14 3 2" xfId="42188"/>
    <cellStyle name="Normal 284 14 4" xfId="30493"/>
    <cellStyle name="Normal 284 15" xfId="8109"/>
    <cellStyle name="Normal 284 15 2" xfId="19870"/>
    <cellStyle name="Normal 284 15 2 2" xfId="43279"/>
    <cellStyle name="Normal 284 15 3" xfId="31580"/>
    <cellStyle name="Normal 284 16" xfId="14039"/>
    <cellStyle name="Normal 284 16 2" xfId="37448"/>
    <cellStyle name="Normal 284 17" xfId="25753"/>
    <cellStyle name="Normal 284 2" xfId="2345"/>
    <cellStyle name="Normal 284 2 2" xfId="3622"/>
    <cellStyle name="Normal 284 2 2 2" xfId="9490"/>
    <cellStyle name="Normal 284 2 2 2 2" xfId="21219"/>
    <cellStyle name="Normal 284 2 2 2 2 2" xfId="44628"/>
    <cellStyle name="Normal 284 2 2 2 3" xfId="32929"/>
    <cellStyle name="Normal 284 2 2 3" xfId="15385"/>
    <cellStyle name="Normal 284 2 2 3 2" xfId="38794"/>
    <cellStyle name="Normal 284 2 2 4" xfId="27099"/>
    <cellStyle name="Normal 284 2 3" xfId="4841"/>
    <cellStyle name="Normal 284 2 3 2" xfId="10709"/>
    <cellStyle name="Normal 284 2 3 2 2" xfId="22438"/>
    <cellStyle name="Normal 284 2 3 2 2 2" xfId="45847"/>
    <cellStyle name="Normal 284 2 3 2 3" xfId="34148"/>
    <cellStyle name="Normal 284 2 3 3" xfId="16604"/>
    <cellStyle name="Normal 284 2 3 3 2" xfId="40013"/>
    <cellStyle name="Normal 284 2 3 4" xfId="28318"/>
    <cellStyle name="Normal 284 2 4" xfId="6004"/>
    <cellStyle name="Normal 284 2 4 2" xfId="11872"/>
    <cellStyle name="Normal 284 2 4 2 2" xfId="23601"/>
    <cellStyle name="Normal 284 2 4 2 2 2" xfId="47010"/>
    <cellStyle name="Normal 284 2 4 2 3" xfId="35311"/>
    <cellStyle name="Normal 284 2 4 3" xfId="17767"/>
    <cellStyle name="Normal 284 2 4 3 2" xfId="41176"/>
    <cellStyle name="Normal 284 2 4 4" xfId="29481"/>
    <cellStyle name="Normal 284 2 5" xfId="7131"/>
    <cellStyle name="Normal 284 2 5 2" xfId="12993"/>
    <cellStyle name="Normal 284 2 5 2 2" xfId="24722"/>
    <cellStyle name="Normal 284 2 5 2 2 2" xfId="48131"/>
    <cellStyle name="Normal 284 2 5 2 3" xfId="36432"/>
    <cellStyle name="Normal 284 2 5 3" xfId="18888"/>
    <cellStyle name="Normal 284 2 5 3 2" xfId="42297"/>
    <cellStyle name="Normal 284 2 5 4" xfId="30602"/>
    <cellStyle name="Normal 284 2 6" xfId="8215"/>
    <cellStyle name="Normal 284 2 6 2" xfId="19976"/>
    <cellStyle name="Normal 284 2 6 2 2" xfId="43385"/>
    <cellStyle name="Normal 284 2 6 3" xfId="31686"/>
    <cellStyle name="Normal 284 2 7" xfId="14142"/>
    <cellStyle name="Normal 284 2 7 2" xfId="37551"/>
    <cellStyle name="Normal 284 2 8" xfId="25856"/>
    <cellStyle name="Normal 284 3" xfId="2427"/>
    <cellStyle name="Normal 284 3 2" xfId="3696"/>
    <cellStyle name="Normal 284 3 2 2" xfId="9564"/>
    <cellStyle name="Normal 284 3 2 2 2" xfId="21293"/>
    <cellStyle name="Normal 284 3 2 2 2 2" xfId="44702"/>
    <cellStyle name="Normal 284 3 2 2 3" xfId="33003"/>
    <cellStyle name="Normal 284 3 2 3" xfId="15459"/>
    <cellStyle name="Normal 284 3 2 3 2" xfId="38868"/>
    <cellStyle name="Normal 284 3 2 4" xfId="27173"/>
    <cellStyle name="Normal 284 3 3" xfId="4915"/>
    <cellStyle name="Normal 284 3 3 2" xfId="10783"/>
    <cellStyle name="Normal 284 3 3 2 2" xfId="22512"/>
    <cellStyle name="Normal 284 3 3 2 2 2" xfId="45921"/>
    <cellStyle name="Normal 284 3 3 2 3" xfId="34222"/>
    <cellStyle name="Normal 284 3 3 3" xfId="16678"/>
    <cellStyle name="Normal 284 3 3 3 2" xfId="40087"/>
    <cellStyle name="Normal 284 3 3 4" xfId="28392"/>
    <cellStyle name="Normal 284 3 4" xfId="6079"/>
    <cellStyle name="Normal 284 3 4 2" xfId="11947"/>
    <cellStyle name="Normal 284 3 4 2 2" xfId="23676"/>
    <cellStyle name="Normal 284 3 4 2 2 2" xfId="47085"/>
    <cellStyle name="Normal 284 3 4 2 3" xfId="35386"/>
    <cellStyle name="Normal 284 3 4 3" xfId="17842"/>
    <cellStyle name="Normal 284 3 4 3 2" xfId="41251"/>
    <cellStyle name="Normal 284 3 4 4" xfId="29556"/>
    <cellStyle name="Normal 284 3 5" xfId="7205"/>
    <cellStyle name="Normal 284 3 5 2" xfId="13067"/>
    <cellStyle name="Normal 284 3 5 2 2" xfId="24796"/>
    <cellStyle name="Normal 284 3 5 2 2 2" xfId="48205"/>
    <cellStyle name="Normal 284 3 5 2 3" xfId="36506"/>
    <cellStyle name="Normal 284 3 5 3" xfId="18962"/>
    <cellStyle name="Normal 284 3 5 3 2" xfId="42371"/>
    <cellStyle name="Normal 284 3 5 4" xfId="30676"/>
    <cellStyle name="Normal 284 3 6" xfId="8289"/>
    <cellStyle name="Normal 284 3 6 2" xfId="20050"/>
    <cellStyle name="Normal 284 3 6 2 2" xfId="43459"/>
    <cellStyle name="Normal 284 3 6 3" xfId="31760"/>
    <cellStyle name="Normal 284 3 7" xfId="14216"/>
    <cellStyle name="Normal 284 3 7 2" xfId="37625"/>
    <cellStyle name="Normal 284 3 8" xfId="25930"/>
    <cellStyle name="Normal 284 4" xfId="2610"/>
    <cellStyle name="Normal 284 4 2" xfId="3879"/>
    <cellStyle name="Normal 284 4 2 2" xfId="9747"/>
    <cellStyle name="Normal 284 4 2 2 2" xfId="21476"/>
    <cellStyle name="Normal 284 4 2 2 2 2" xfId="44885"/>
    <cellStyle name="Normal 284 4 2 2 3" xfId="33186"/>
    <cellStyle name="Normal 284 4 2 3" xfId="15642"/>
    <cellStyle name="Normal 284 4 2 3 2" xfId="39051"/>
    <cellStyle name="Normal 284 4 2 4" xfId="27356"/>
    <cellStyle name="Normal 284 4 3" xfId="5098"/>
    <cellStyle name="Normal 284 4 3 2" xfId="10966"/>
    <cellStyle name="Normal 284 4 3 2 2" xfId="22695"/>
    <cellStyle name="Normal 284 4 3 2 2 2" xfId="46104"/>
    <cellStyle name="Normal 284 4 3 2 3" xfId="34405"/>
    <cellStyle name="Normal 284 4 3 3" xfId="16861"/>
    <cellStyle name="Normal 284 4 3 3 2" xfId="40270"/>
    <cellStyle name="Normal 284 4 3 4" xfId="28575"/>
    <cellStyle name="Normal 284 4 4" xfId="6262"/>
    <cellStyle name="Normal 284 4 4 2" xfId="12130"/>
    <cellStyle name="Normal 284 4 4 2 2" xfId="23859"/>
    <cellStyle name="Normal 284 4 4 2 2 2" xfId="47268"/>
    <cellStyle name="Normal 284 4 4 2 3" xfId="35569"/>
    <cellStyle name="Normal 284 4 4 3" xfId="18025"/>
    <cellStyle name="Normal 284 4 4 3 2" xfId="41434"/>
    <cellStyle name="Normal 284 4 4 4" xfId="29739"/>
    <cellStyle name="Normal 284 4 5" xfId="7388"/>
    <cellStyle name="Normal 284 4 5 2" xfId="13250"/>
    <cellStyle name="Normal 284 4 5 2 2" xfId="24979"/>
    <cellStyle name="Normal 284 4 5 2 2 2" xfId="48388"/>
    <cellStyle name="Normal 284 4 5 2 3" xfId="36689"/>
    <cellStyle name="Normal 284 4 5 3" xfId="19145"/>
    <cellStyle name="Normal 284 4 5 3 2" xfId="42554"/>
    <cellStyle name="Normal 284 4 5 4" xfId="30859"/>
    <cellStyle name="Normal 284 4 6" xfId="8472"/>
    <cellStyle name="Normal 284 4 6 2" xfId="20233"/>
    <cellStyle name="Normal 284 4 6 2 2" xfId="43642"/>
    <cellStyle name="Normal 284 4 6 3" xfId="31943"/>
    <cellStyle name="Normal 284 4 7" xfId="14399"/>
    <cellStyle name="Normal 284 4 7 2" xfId="37808"/>
    <cellStyle name="Normal 284 4 8" xfId="26113"/>
    <cellStyle name="Normal 284 5" xfId="2755"/>
    <cellStyle name="Normal 284 5 2" xfId="4024"/>
    <cellStyle name="Normal 284 5 2 2" xfId="9892"/>
    <cellStyle name="Normal 284 5 2 2 2" xfId="21621"/>
    <cellStyle name="Normal 284 5 2 2 2 2" xfId="45030"/>
    <cellStyle name="Normal 284 5 2 2 3" xfId="33331"/>
    <cellStyle name="Normal 284 5 2 3" xfId="15787"/>
    <cellStyle name="Normal 284 5 2 3 2" xfId="39196"/>
    <cellStyle name="Normal 284 5 2 4" xfId="27501"/>
    <cellStyle name="Normal 284 5 3" xfId="5243"/>
    <cellStyle name="Normal 284 5 3 2" xfId="11111"/>
    <cellStyle name="Normal 284 5 3 2 2" xfId="22840"/>
    <cellStyle name="Normal 284 5 3 2 2 2" xfId="46249"/>
    <cellStyle name="Normal 284 5 3 2 3" xfId="34550"/>
    <cellStyle name="Normal 284 5 3 3" xfId="17006"/>
    <cellStyle name="Normal 284 5 3 3 2" xfId="40415"/>
    <cellStyle name="Normal 284 5 3 4" xfId="28720"/>
    <cellStyle name="Normal 284 5 4" xfId="6407"/>
    <cellStyle name="Normal 284 5 4 2" xfId="12275"/>
    <cellStyle name="Normal 284 5 4 2 2" xfId="24004"/>
    <cellStyle name="Normal 284 5 4 2 2 2" xfId="47413"/>
    <cellStyle name="Normal 284 5 4 2 3" xfId="35714"/>
    <cellStyle name="Normal 284 5 4 3" xfId="18170"/>
    <cellStyle name="Normal 284 5 4 3 2" xfId="41579"/>
    <cellStyle name="Normal 284 5 4 4" xfId="29884"/>
    <cellStyle name="Normal 284 5 5" xfId="7533"/>
    <cellStyle name="Normal 284 5 5 2" xfId="13395"/>
    <cellStyle name="Normal 284 5 5 2 2" xfId="25124"/>
    <cellStyle name="Normal 284 5 5 2 2 2" xfId="48533"/>
    <cellStyle name="Normal 284 5 5 2 3" xfId="36834"/>
    <cellStyle name="Normal 284 5 5 3" xfId="19290"/>
    <cellStyle name="Normal 284 5 5 3 2" xfId="42699"/>
    <cellStyle name="Normal 284 5 5 4" xfId="31004"/>
    <cellStyle name="Normal 284 5 6" xfId="8617"/>
    <cellStyle name="Normal 284 5 6 2" xfId="20378"/>
    <cellStyle name="Normal 284 5 6 2 2" xfId="43787"/>
    <cellStyle name="Normal 284 5 6 3" xfId="32088"/>
    <cellStyle name="Normal 284 5 7" xfId="14544"/>
    <cellStyle name="Normal 284 5 7 2" xfId="37953"/>
    <cellStyle name="Normal 284 5 8" xfId="26258"/>
    <cellStyle name="Normal 284 6" xfId="2845"/>
    <cellStyle name="Normal 284 6 2" xfId="4114"/>
    <cellStyle name="Normal 284 6 2 2" xfId="9982"/>
    <cellStyle name="Normal 284 6 2 2 2" xfId="21711"/>
    <cellStyle name="Normal 284 6 2 2 2 2" xfId="45120"/>
    <cellStyle name="Normal 284 6 2 2 3" xfId="33421"/>
    <cellStyle name="Normal 284 6 2 3" xfId="15877"/>
    <cellStyle name="Normal 284 6 2 3 2" xfId="39286"/>
    <cellStyle name="Normal 284 6 2 4" xfId="27591"/>
    <cellStyle name="Normal 284 6 3" xfId="5333"/>
    <cellStyle name="Normal 284 6 3 2" xfId="11201"/>
    <cellStyle name="Normal 284 6 3 2 2" xfId="22930"/>
    <cellStyle name="Normal 284 6 3 2 2 2" xfId="46339"/>
    <cellStyle name="Normal 284 6 3 2 3" xfId="34640"/>
    <cellStyle name="Normal 284 6 3 3" xfId="17096"/>
    <cellStyle name="Normal 284 6 3 3 2" xfId="40505"/>
    <cellStyle name="Normal 284 6 3 4" xfId="28810"/>
    <cellStyle name="Normal 284 6 4" xfId="6497"/>
    <cellStyle name="Normal 284 6 4 2" xfId="12365"/>
    <cellStyle name="Normal 284 6 4 2 2" xfId="24094"/>
    <cellStyle name="Normal 284 6 4 2 2 2" xfId="47503"/>
    <cellStyle name="Normal 284 6 4 2 3" xfId="35804"/>
    <cellStyle name="Normal 284 6 4 3" xfId="18260"/>
    <cellStyle name="Normal 284 6 4 3 2" xfId="41669"/>
    <cellStyle name="Normal 284 6 4 4" xfId="29974"/>
    <cellStyle name="Normal 284 6 5" xfId="7623"/>
    <cellStyle name="Normal 284 6 5 2" xfId="13485"/>
    <cellStyle name="Normal 284 6 5 2 2" xfId="25214"/>
    <cellStyle name="Normal 284 6 5 2 2 2" xfId="48623"/>
    <cellStyle name="Normal 284 6 5 2 3" xfId="36924"/>
    <cellStyle name="Normal 284 6 5 3" xfId="19380"/>
    <cellStyle name="Normal 284 6 5 3 2" xfId="42789"/>
    <cellStyle name="Normal 284 6 5 4" xfId="31094"/>
    <cellStyle name="Normal 284 6 6" xfId="8707"/>
    <cellStyle name="Normal 284 6 6 2" xfId="20468"/>
    <cellStyle name="Normal 284 6 6 2 2" xfId="43877"/>
    <cellStyle name="Normal 284 6 6 3" xfId="32178"/>
    <cellStyle name="Normal 284 6 7" xfId="14634"/>
    <cellStyle name="Normal 284 6 7 2" xfId="38043"/>
    <cellStyle name="Normal 284 6 8" xfId="26348"/>
    <cellStyle name="Normal 284 7" xfId="2936"/>
    <cellStyle name="Normal 284 7 2" xfId="4204"/>
    <cellStyle name="Normal 284 7 2 2" xfId="10072"/>
    <cellStyle name="Normal 284 7 2 2 2" xfId="21801"/>
    <cellStyle name="Normal 284 7 2 2 2 2" xfId="45210"/>
    <cellStyle name="Normal 284 7 2 2 3" xfId="33511"/>
    <cellStyle name="Normal 284 7 2 3" xfId="15967"/>
    <cellStyle name="Normal 284 7 2 3 2" xfId="39376"/>
    <cellStyle name="Normal 284 7 2 4" xfId="27681"/>
    <cellStyle name="Normal 284 7 3" xfId="5423"/>
    <cellStyle name="Normal 284 7 3 2" xfId="11291"/>
    <cellStyle name="Normal 284 7 3 2 2" xfId="23020"/>
    <cellStyle name="Normal 284 7 3 2 2 2" xfId="46429"/>
    <cellStyle name="Normal 284 7 3 2 3" xfId="34730"/>
    <cellStyle name="Normal 284 7 3 3" xfId="17186"/>
    <cellStyle name="Normal 284 7 3 3 2" xfId="40595"/>
    <cellStyle name="Normal 284 7 3 4" xfId="28900"/>
    <cellStyle name="Normal 284 7 4" xfId="6587"/>
    <cellStyle name="Normal 284 7 4 2" xfId="12455"/>
    <cellStyle name="Normal 284 7 4 2 2" xfId="24184"/>
    <cellStyle name="Normal 284 7 4 2 2 2" xfId="47593"/>
    <cellStyle name="Normal 284 7 4 2 3" xfId="35894"/>
    <cellStyle name="Normal 284 7 4 3" xfId="18350"/>
    <cellStyle name="Normal 284 7 4 3 2" xfId="41759"/>
    <cellStyle name="Normal 284 7 4 4" xfId="30064"/>
    <cellStyle name="Normal 284 7 5" xfId="7713"/>
    <cellStyle name="Normal 284 7 5 2" xfId="13575"/>
    <cellStyle name="Normal 284 7 5 2 2" xfId="25304"/>
    <cellStyle name="Normal 284 7 5 2 2 2" xfId="48713"/>
    <cellStyle name="Normal 284 7 5 2 3" xfId="37014"/>
    <cellStyle name="Normal 284 7 5 3" xfId="19470"/>
    <cellStyle name="Normal 284 7 5 3 2" xfId="42879"/>
    <cellStyle name="Normal 284 7 5 4" xfId="31184"/>
    <cellStyle name="Normal 284 7 6" xfId="8797"/>
    <cellStyle name="Normal 284 7 6 2" xfId="20558"/>
    <cellStyle name="Normal 284 7 6 2 2" xfId="43967"/>
    <cellStyle name="Normal 284 7 6 3" xfId="32268"/>
    <cellStyle name="Normal 284 7 7" xfId="14724"/>
    <cellStyle name="Normal 284 7 7 2" xfId="38133"/>
    <cellStyle name="Normal 284 7 8" xfId="26438"/>
    <cellStyle name="Normal 284 8" xfId="3037"/>
    <cellStyle name="Normal 284 8 2" xfId="4302"/>
    <cellStyle name="Normal 284 8 2 2" xfId="10170"/>
    <cellStyle name="Normal 284 8 2 2 2" xfId="21899"/>
    <cellStyle name="Normal 284 8 2 2 2 2" xfId="45308"/>
    <cellStyle name="Normal 284 8 2 2 3" xfId="33609"/>
    <cellStyle name="Normal 284 8 2 3" xfId="16065"/>
    <cellStyle name="Normal 284 8 2 3 2" xfId="39474"/>
    <cellStyle name="Normal 284 8 2 4" xfId="27779"/>
    <cellStyle name="Normal 284 8 3" xfId="5519"/>
    <cellStyle name="Normal 284 8 3 2" xfId="11387"/>
    <cellStyle name="Normal 284 8 3 2 2" xfId="23116"/>
    <cellStyle name="Normal 284 8 3 2 2 2" xfId="46525"/>
    <cellStyle name="Normal 284 8 3 2 3" xfId="34826"/>
    <cellStyle name="Normal 284 8 3 3" xfId="17282"/>
    <cellStyle name="Normal 284 8 3 3 2" xfId="40691"/>
    <cellStyle name="Normal 284 8 3 4" xfId="28996"/>
    <cellStyle name="Normal 284 8 4" xfId="6683"/>
    <cellStyle name="Normal 284 8 4 2" xfId="12551"/>
    <cellStyle name="Normal 284 8 4 2 2" xfId="24280"/>
    <cellStyle name="Normal 284 8 4 2 2 2" xfId="47689"/>
    <cellStyle name="Normal 284 8 4 2 3" xfId="35990"/>
    <cellStyle name="Normal 284 8 4 3" xfId="18446"/>
    <cellStyle name="Normal 284 8 4 3 2" xfId="41855"/>
    <cellStyle name="Normal 284 8 4 4" xfId="30160"/>
    <cellStyle name="Normal 284 8 5" xfId="7809"/>
    <cellStyle name="Normal 284 8 5 2" xfId="13671"/>
    <cellStyle name="Normal 284 8 5 2 2" xfId="25400"/>
    <cellStyle name="Normal 284 8 5 2 2 2" xfId="48809"/>
    <cellStyle name="Normal 284 8 5 2 3" xfId="37110"/>
    <cellStyle name="Normal 284 8 5 3" xfId="19566"/>
    <cellStyle name="Normal 284 8 5 3 2" xfId="42975"/>
    <cellStyle name="Normal 284 8 5 4" xfId="31280"/>
    <cellStyle name="Normal 284 8 6" xfId="8893"/>
    <cellStyle name="Normal 284 8 6 2" xfId="20654"/>
    <cellStyle name="Normal 284 8 6 2 2" xfId="44063"/>
    <cellStyle name="Normal 284 8 6 3" xfId="32364"/>
    <cellStyle name="Normal 284 8 7" xfId="14820"/>
    <cellStyle name="Normal 284 8 7 2" xfId="38229"/>
    <cellStyle name="Normal 284 8 8" xfId="26534"/>
    <cellStyle name="Normal 284 9" xfId="3150"/>
    <cellStyle name="Normal 284 9 2" xfId="4415"/>
    <cellStyle name="Normal 284 9 2 2" xfId="10283"/>
    <cellStyle name="Normal 284 9 2 2 2" xfId="22012"/>
    <cellStyle name="Normal 284 9 2 2 2 2" xfId="45421"/>
    <cellStyle name="Normal 284 9 2 2 3" xfId="33722"/>
    <cellStyle name="Normal 284 9 2 3" xfId="16178"/>
    <cellStyle name="Normal 284 9 2 3 2" xfId="39587"/>
    <cellStyle name="Normal 284 9 2 4" xfId="27892"/>
    <cellStyle name="Normal 284 9 3" xfId="5632"/>
    <cellStyle name="Normal 284 9 3 2" xfId="11500"/>
    <cellStyle name="Normal 284 9 3 2 2" xfId="23229"/>
    <cellStyle name="Normal 284 9 3 2 2 2" xfId="46638"/>
    <cellStyle name="Normal 284 9 3 2 3" xfId="34939"/>
    <cellStyle name="Normal 284 9 3 3" xfId="17395"/>
    <cellStyle name="Normal 284 9 3 3 2" xfId="40804"/>
    <cellStyle name="Normal 284 9 3 4" xfId="29109"/>
    <cellStyle name="Normal 284 9 4" xfId="6796"/>
    <cellStyle name="Normal 284 9 4 2" xfId="12664"/>
    <cellStyle name="Normal 284 9 4 2 2" xfId="24393"/>
    <cellStyle name="Normal 284 9 4 2 2 2" xfId="47802"/>
    <cellStyle name="Normal 284 9 4 2 3" xfId="36103"/>
    <cellStyle name="Normal 284 9 4 3" xfId="18559"/>
    <cellStyle name="Normal 284 9 4 3 2" xfId="41968"/>
    <cellStyle name="Normal 284 9 4 4" xfId="30273"/>
    <cellStyle name="Normal 284 9 5" xfId="7922"/>
    <cellStyle name="Normal 284 9 5 2" xfId="13784"/>
    <cellStyle name="Normal 284 9 5 2 2" xfId="25513"/>
    <cellStyle name="Normal 284 9 5 2 2 2" xfId="48922"/>
    <cellStyle name="Normal 284 9 5 2 3" xfId="37223"/>
    <cellStyle name="Normal 284 9 5 3" xfId="19679"/>
    <cellStyle name="Normal 284 9 5 3 2" xfId="43088"/>
    <cellStyle name="Normal 284 9 5 4" xfId="31393"/>
    <cellStyle name="Normal 284 9 6" xfId="9006"/>
    <cellStyle name="Normal 284 9 6 2" xfId="20767"/>
    <cellStyle name="Normal 284 9 6 2 2" xfId="44176"/>
    <cellStyle name="Normal 284 9 6 3" xfId="32477"/>
    <cellStyle name="Normal 284 9 7" xfId="14933"/>
    <cellStyle name="Normal 284 9 7 2" xfId="38342"/>
    <cellStyle name="Normal 284 9 8" xfId="26647"/>
    <cellStyle name="Normal 285" xfId="1786"/>
    <cellStyle name="Normal 285 10" xfId="3248"/>
    <cellStyle name="Normal 285 10 2" xfId="4513"/>
    <cellStyle name="Normal 285 10 2 2" xfId="10381"/>
    <cellStyle name="Normal 285 10 2 2 2" xfId="22110"/>
    <cellStyle name="Normal 285 10 2 2 2 2" xfId="45519"/>
    <cellStyle name="Normal 285 10 2 2 3" xfId="33820"/>
    <cellStyle name="Normal 285 10 2 3" xfId="16276"/>
    <cellStyle name="Normal 285 10 2 3 2" xfId="39685"/>
    <cellStyle name="Normal 285 10 2 4" xfId="27990"/>
    <cellStyle name="Normal 285 10 3" xfId="5730"/>
    <cellStyle name="Normal 285 10 3 2" xfId="11598"/>
    <cellStyle name="Normal 285 10 3 2 2" xfId="23327"/>
    <cellStyle name="Normal 285 10 3 2 2 2" xfId="46736"/>
    <cellStyle name="Normal 285 10 3 2 3" xfId="35037"/>
    <cellStyle name="Normal 285 10 3 3" xfId="17493"/>
    <cellStyle name="Normal 285 10 3 3 2" xfId="40902"/>
    <cellStyle name="Normal 285 10 3 4" xfId="29207"/>
    <cellStyle name="Normal 285 10 4" xfId="6894"/>
    <cellStyle name="Normal 285 10 4 2" xfId="12762"/>
    <cellStyle name="Normal 285 10 4 2 2" xfId="24491"/>
    <cellStyle name="Normal 285 10 4 2 2 2" xfId="47900"/>
    <cellStyle name="Normal 285 10 4 2 3" xfId="36201"/>
    <cellStyle name="Normal 285 10 4 3" xfId="18657"/>
    <cellStyle name="Normal 285 10 4 3 2" xfId="42066"/>
    <cellStyle name="Normal 285 10 4 4" xfId="30371"/>
    <cellStyle name="Normal 285 10 5" xfId="8020"/>
    <cellStyle name="Normal 285 10 5 2" xfId="13882"/>
    <cellStyle name="Normal 285 10 5 2 2" xfId="25611"/>
    <cellStyle name="Normal 285 10 5 2 2 2" xfId="49020"/>
    <cellStyle name="Normal 285 10 5 2 3" xfId="37321"/>
    <cellStyle name="Normal 285 10 5 3" xfId="19777"/>
    <cellStyle name="Normal 285 10 5 3 2" xfId="43186"/>
    <cellStyle name="Normal 285 10 5 4" xfId="31491"/>
    <cellStyle name="Normal 285 10 6" xfId="9104"/>
    <cellStyle name="Normal 285 10 6 2" xfId="20865"/>
    <cellStyle name="Normal 285 10 6 2 2" xfId="44274"/>
    <cellStyle name="Normal 285 10 6 3" xfId="32575"/>
    <cellStyle name="Normal 285 10 7" xfId="15031"/>
    <cellStyle name="Normal 285 10 7 2" xfId="38440"/>
    <cellStyle name="Normal 285 10 8" xfId="26745"/>
    <cellStyle name="Normal 285 11" xfId="3466"/>
    <cellStyle name="Normal 285 11 2" xfId="9342"/>
    <cellStyle name="Normal 285 11 2 2" xfId="21073"/>
    <cellStyle name="Normal 285 11 2 2 2" xfId="44482"/>
    <cellStyle name="Normal 285 11 2 3" xfId="32783"/>
    <cellStyle name="Normal 285 11 3" xfId="15239"/>
    <cellStyle name="Normal 285 11 3 2" xfId="38648"/>
    <cellStyle name="Normal 285 11 4" xfId="26953"/>
    <cellStyle name="Normal 285 12" xfId="4726"/>
    <cellStyle name="Normal 285 12 2" xfId="10594"/>
    <cellStyle name="Normal 285 12 2 2" xfId="22323"/>
    <cellStyle name="Normal 285 12 2 2 2" xfId="45732"/>
    <cellStyle name="Normal 285 12 2 3" xfId="34033"/>
    <cellStyle name="Normal 285 12 3" xfId="16489"/>
    <cellStyle name="Normal 285 12 3 2" xfId="39898"/>
    <cellStyle name="Normal 285 12 4" xfId="28203"/>
    <cellStyle name="Normal 285 13" xfId="5888"/>
    <cellStyle name="Normal 285 13 2" xfId="11756"/>
    <cellStyle name="Normal 285 13 2 2" xfId="23485"/>
    <cellStyle name="Normal 285 13 2 2 2" xfId="46894"/>
    <cellStyle name="Normal 285 13 2 3" xfId="35195"/>
    <cellStyle name="Normal 285 13 3" xfId="17651"/>
    <cellStyle name="Normal 285 13 3 2" xfId="41060"/>
    <cellStyle name="Normal 285 13 4" xfId="29365"/>
    <cellStyle name="Normal 285 14" xfId="7023"/>
    <cellStyle name="Normal 285 14 2" xfId="12885"/>
    <cellStyle name="Normal 285 14 2 2" xfId="24614"/>
    <cellStyle name="Normal 285 14 2 2 2" xfId="48023"/>
    <cellStyle name="Normal 285 14 2 3" xfId="36324"/>
    <cellStyle name="Normal 285 14 3" xfId="18780"/>
    <cellStyle name="Normal 285 14 3 2" xfId="42189"/>
    <cellStyle name="Normal 285 14 4" xfId="30494"/>
    <cellStyle name="Normal 285 15" xfId="8110"/>
    <cellStyle name="Normal 285 15 2" xfId="19871"/>
    <cellStyle name="Normal 285 15 2 2" xfId="43280"/>
    <cellStyle name="Normal 285 15 3" xfId="31581"/>
    <cellStyle name="Normal 285 16" xfId="14040"/>
    <cellStyle name="Normal 285 16 2" xfId="37449"/>
    <cellStyle name="Normal 285 17" xfId="25754"/>
    <cellStyle name="Normal 285 2" xfId="2346"/>
    <cellStyle name="Normal 285 2 2" xfId="3623"/>
    <cellStyle name="Normal 285 2 2 2" xfId="9491"/>
    <cellStyle name="Normal 285 2 2 2 2" xfId="21220"/>
    <cellStyle name="Normal 285 2 2 2 2 2" xfId="44629"/>
    <cellStyle name="Normal 285 2 2 2 3" xfId="32930"/>
    <cellStyle name="Normal 285 2 2 3" xfId="15386"/>
    <cellStyle name="Normal 285 2 2 3 2" xfId="38795"/>
    <cellStyle name="Normal 285 2 2 4" xfId="27100"/>
    <cellStyle name="Normal 285 2 3" xfId="4842"/>
    <cellStyle name="Normal 285 2 3 2" xfId="10710"/>
    <cellStyle name="Normal 285 2 3 2 2" xfId="22439"/>
    <cellStyle name="Normal 285 2 3 2 2 2" xfId="45848"/>
    <cellStyle name="Normal 285 2 3 2 3" xfId="34149"/>
    <cellStyle name="Normal 285 2 3 3" xfId="16605"/>
    <cellStyle name="Normal 285 2 3 3 2" xfId="40014"/>
    <cellStyle name="Normal 285 2 3 4" xfId="28319"/>
    <cellStyle name="Normal 285 2 4" xfId="6005"/>
    <cellStyle name="Normal 285 2 4 2" xfId="11873"/>
    <cellStyle name="Normal 285 2 4 2 2" xfId="23602"/>
    <cellStyle name="Normal 285 2 4 2 2 2" xfId="47011"/>
    <cellStyle name="Normal 285 2 4 2 3" xfId="35312"/>
    <cellStyle name="Normal 285 2 4 3" xfId="17768"/>
    <cellStyle name="Normal 285 2 4 3 2" xfId="41177"/>
    <cellStyle name="Normal 285 2 4 4" xfId="29482"/>
    <cellStyle name="Normal 285 2 5" xfId="7132"/>
    <cellStyle name="Normal 285 2 5 2" xfId="12994"/>
    <cellStyle name="Normal 285 2 5 2 2" xfId="24723"/>
    <cellStyle name="Normal 285 2 5 2 2 2" xfId="48132"/>
    <cellStyle name="Normal 285 2 5 2 3" xfId="36433"/>
    <cellStyle name="Normal 285 2 5 3" xfId="18889"/>
    <cellStyle name="Normal 285 2 5 3 2" xfId="42298"/>
    <cellStyle name="Normal 285 2 5 4" xfId="30603"/>
    <cellStyle name="Normal 285 2 6" xfId="8216"/>
    <cellStyle name="Normal 285 2 6 2" xfId="19977"/>
    <cellStyle name="Normal 285 2 6 2 2" xfId="43386"/>
    <cellStyle name="Normal 285 2 6 3" xfId="31687"/>
    <cellStyle name="Normal 285 2 7" xfId="14143"/>
    <cellStyle name="Normal 285 2 7 2" xfId="37552"/>
    <cellStyle name="Normal 285 2 8" xfId="25857"/>
    <cellStyle name="Normal 285 3" xfId="2428"/>
    <cellStyle name="Normal 285 3 2" xfId="3697"/>
    <cellStyle name="Normal 285 3 2 2" xfId="9565"/>
    <cellStyle name="Normal 285 3 2 2 2" xfId="21294"/>
    <cellStyle name="Normal 285 3 2 2 2 2" xfId="44703"/>
    <cellStyle name="Normal 285 3 2 2 3" xfId="33004"/>
    <cellStyle name="Normal 285 3 2 3" xfId="15460"/>
    <cellStyle name="Normal 285 3 2 3 2" xfId="38869"/>
    <cellStyle name="Normal 285 3 2 4" xfId="27174"/>
    <cellStyle name="Normal 285 3 3" xfId="4916"/>
    <cellStyle name="Normal 285 3 3 2" xfId="10784"/>
    <cellStyle name="Normal 285 3 3 2 2" xfId="22513"/>
    <cellStyle name="Normal 285 3 3 2 2 2" xfId="45922"/>
    <cellStyle name="Normal 285 3 3 2 3" xfId="34223"/>
    <cellStyle name="Normal 285 3 3 3" xfId="16679"/>
    <cellStyle name="Normal 285 3 3 3 2" xfId="40088"/>
    <cellStyle name="Normal 285 3 3 4" xfId="28393"/>
    <cellStyle name="Normal 285 3 4" xfId="6080"/>
    <cellStyle name="Normal 285 3 4 2" xfId="11948"/>
    <cellStyle name="Normal 285 3 4 2 2" xfId="23677"/>
    <cellStyle name="Normal 285 3 4 2 2 2" xfId="47086"/>
    <cellStyle name="Normal 285 3 4 2 3" xfId="35387"/>
    <cellStyle name="Normal 285 3 4 3" xfId="17843"/>
    <cellStyle name="Normal 285 3 4 3 2" xfId="41252"/>
    <cellStyle name="Normal 285 3 4 4" xfId="29557"/>
    <cellStyle name="Normal 285 3 5" xfId="7206"/>
    <cellStyle name="Normal 285 3 5 2" xfId="13068"/>
    <cellStyle name="Normal 285 3 5 2 2" xfId="24797"/>
    <cellStyle name="Normal 285 3 5 2 2 2" xfId="48206"/>
    <cellStyle name="Normal 285 3 5 2 3" xfId="36507"/>
    <cellStyle name="Normal 285 3 5 3" xfId="18963"/>
    <cellStyle name="Normal 285 3 5 3 2" xfId="42372"/>
    <cellStyle name="Normal 285 3 5 4" xfId="30677"/>
    <cellStyle name="Normal 285 3 6" xfId="8290"/>
    <cellStyle name="Normal 285 3 6 2" xfId="20051"/>
    <cellStyle name="Normal 285 3 6 2 2" xfId="43460"/>
    <cellStyle name="Normal 285 3 6 3" xfId="31761"/>
    <cellStyle name="Normal 285 3 7" xfId="14217"/>
    <cellStyle name="Normal 285 3 7 2" xfId="37626"/>
    <cellStyle name="Normal 285 3 8" xfId="25931"/>
    <cellStyle name="Normal 285 4" xfId="2611"/>
    <cellStyle name="Normal 285 4 2" xfId="3880"/>
    <cellStyle name="Normal 285 4 2 2" xfId="9748"/>
    <cellStyle name="Normal 285 4 2 2 2" xfId="21477"/>
    <cellStyle name="Normal 285 4 2 2 2 2" xfId="44886"/>
    <cellStyle name="Normal 285 4 2 2 3" xfId="33187"/>
    <cellStyle name="Normal 285 4 2 3" xfId="15643"/>
    <cellStyle name="Normal 285 4 2 3 2" xfId="39052"/>
    <cellStyle name="Normal 285 4 2 4" xfId="27357"/>
    <cellStyle name="Normal 285 4 3" xfId="5099"/>
    <cellStyle name="Normal 285 4 3 2" xfId="10967"/>
    <cellStyle name="Normal 285 4 3 2 2" xfId="22696"/>
    <cellStyle name="Normal 285 4 3 2 2 2" xfId="46105"/>
    <cellStyle name="Normal 285 4 3 2 3" xfId="34406"/>
    <cellStyle name="Normal 285 4 3 3" xfId="16862"/>
    <cellStyle name="Normal 285 4 3 3 2" xfId="40271"/>
    <cellStyle name="Normal 285 4 3 4" xfId="28576"/>
    <cellStyle name="Normal 285 4 4" xfId="6263"/>
    <cellStyle name="Normal 285 4 4 2" xfId="12131"/>
    <cellStyle name="Normal 285 4 4 2 2" xfId="23860"/>
    <cellStyle name="Normal 285 4 4 2 2 2" xfId="47269"/>
    <cellStyle name="Normal 285 4 4 2 3" xfId="35570"/>
    <cellStyle name="Normal 285 4 4 3" xfId="18026"/>
    <cellStyle name="Normal 285 4 4 3 2" xfId="41435"/>
    <cellStyle name="Normal 285 4 4 4" xfId="29740"/>
    <cellStyle name="Normal 285 4 5" xfId="7389"/>
    <cellStyle name="Normal 285 4 5 2" xfId="13251"/>
    <cellStyle name="Normal 285 4 5 2 2" xfId="24980"/>
    <cellStyle name="Normal 285 4 5 2 2 2" xfId="48389"/>
    <cellStyle name="Normal 285 4 5 2 3" xfId="36690"/>
    <cellStyle name="Normal 285 4 5 3" xfId="19146"/>
    <cellStyle name="Normal 285 4 5 3 2" xfId="42555"/>
    <cellStyle name="Normal 285 4 5 4" xfId="30860"/>
    <cellStyle name="Normal 285 4 6" xfId="8473"/>
    <cellStyle name="Normal 285 4 6 2" xfId="20234"/>
    <cellStyle name="Normal 285 4 6 2 2" xfId="43643"/>
    <cellStyle name="Normal 285 4 6 3" xfId="31944"/>
    <cellStyle name="Normal 285 4 7" xfId="14400"/>
    <cellStyle name="Normal 285 4 7 2" xfId="37809"/>
    <cellStyle name="Normal 285 4 8" xfId="26114"/>
    <cellStyle name="Normal 285 5" xfId="2756"/>
    <cellStyle name="Normal 285 5 2" xfId="4025"/>
    <cellStyle name="Normal 285 5 2 2" xfId="9893"/>
    <cellStyle name="Normal 285 5 2 2 2" xfId="21622"/>
    <cellStyle name="Normal 285 5 2 2 2 2" xfId="45031"/>
    <cellStyle name="Normal 285 5 2 2 3" xfId="33332"/>
    <cellStyle name="Normal 285 5 2 3" xfId="15788"/>
    <cellStyle name="Normal 285 5 2 3 2" xfId="39197"/>
    <cellStyle name="Normal 285 5 2 4" xfId="27502"/>
    <cellStyle name="Normal 285 5 3" xfId="5244"/>
    <cellStyle name="Normal 285 5 3 2" xfId="11112"/>
    <cellStyle name="Normal 285 5 3 2 2" xfId="22841"/>
    <cellStyle name="Normal 285 5 3 2 2 2" xfId="46250"/>
    <cellStyle name="Normal 285 5 3 2 3" xfId="34551"/>
    <cellStyle name="Normal 285 5 3 3" xfId="17007"/>
    <cellStyle name="Normal 285 5 3 3 2" xfId="40416"/>
    <cellStyle name="Normal 285 5 3 4" xfId="28721"/>
    <cellStyle name="Normal 285 5 4" xfId="6408"/>
    <cellStyle name="Normal 285 5 4 2" xfId="12276"/>
    <cellStyle name="Normal 285 5 4 2 2" xfId="24005"/>
    <cellStyle name="Normal 285 5 4 2 2 2" xfId="47414"/>
    <cellStyle name="Normal 285 5 4 2 3" xfId="35715"/>
    <cellStyle name="Normal 285 5 4 3" xfId="18171"/>
    <cellStyle name="Normal 285 5 4 3 2" xfId="41580"/>
    <cellStyle name="Normal 285 5 4 4" xfId="29885"/>
    <cellStyle name="Normal 285 5 5" xfId="7534"/>
    <cellStyle name="Normal 285 5 5 2" xfId="13396"/>
    <cellStyle name="Normal 285 5 5 2 2" xfId="25125"/>
    <cellStyle name="Normal 285 5 5 2 2 2" xfId="48534"/>
    <cellStyle name="Normal 285 5 5 2 3" xfId="36835"/>
    <cellStyle name="Normal 285 5 5 3" xfId="19291"/>
    <cellStyle name="Normal 285 5 5 3 2" xfId="42700"/>
    <cellStyle name="Normal 285 5 5 4" xfId="31005"/>
    <cellStyle name="Normal 285 5 6" xfId="8618"/>
    <cellStyle name="Normal 285 5 6 2" xfId="20379"/>
    <cellStyle name="Normal 285 5 6 2 2" xfId="43788"/>
    <cellStyle name="Normal 285 5 6 3" xfId="32089"/>
    <cellStyle name="Normal 285 5 7" xfId="14545"/>
    <cellStyle name="Normal 285 5 7 2" xfId="37954"/>
    <cellStyle name="Normal 285 5 8" xfId="26259"/>
    <cellStyle name="Normal 285 6" xfId="2846"/>
    <cellStyle name="Normal 285 6 2" xfId="4115"/>
    <cellStyle name="Normal 285 6 2 2" xfId="9983"/>
    <cellStyle name="Normal 285 6 2 2 2" xfId="21712"/>
    <cellStyle name="Normal 285 6 2 2 2 2" xfId="45121"/>
    <cellStyle name="Normal 285 6 2 2 3" xfId="33422"/>
    <cellStyle name="Normal 285 6 2 3" xfId="15878"/>
    <cellStyle name="Normal 285 6 2 3 2" xfId="39287"/>
    <cellStyle name="Normal 285 6 2 4" xfId="27592"/>
    <cellStyle name="Normal 285 6 3" xfId="5334"/>
    <cellStyle name="Normal 285 6 3 2" xfId="11202"/>
    <cellStyle name="Normal 285 6 3 2 2" xfId="22931"/>
    <cellStyle name="Normal 285 6 3 2 2 2" xfId="46340"/>
    <cellStyle name="Normal 285 6 3 2 3" xfId="34641"/>
    <cellStyle name="Normal 285 6 3 3" xfId="17097"/>
    <cellStyle name="Normal 285 6 3 3 2" xfId="40506"/>
    <cellStyle name="Normal 285 6 3 4" xfId="28811"/>
    <cellStyle name="Normal 285 6 4" xfId="6498"/>
    <cellStyle name="Normal 285 6 4 2" xfId="12366"/>
    <cellStyle name="Normal 285 6 4 2 2" xfId="24095"/>
    <cellStyle name="Normal 285 6 4 2 2 2" xfId="47504"/>
    <cellStyle name="Normal 285 6 4 2 3" xfId="35805"/>
    <cellStyle name="Normal 285 6 4 3" xfId="18261"/>
    <cellStyle name="Normal 285 6 4 3 2" xfId="41670"/>
    <cellStyle name="Normal 285 6 4 4" xfId="29975"/>
    <cellStyle name="Normal 285 6 5" xfId="7624"/>
    <cellStyle name="Normal 285 6 5 2" xfId="13486"/>
    <cellStyle name="Normal 285 6 5 2 2" xfId="25215"/>
    <cellStyle name="Normal 285 6 5 2 2 2" xfId="48624"/>
    <cellStyle name="Normal 285 6 5 2 3" xfId="36925"/>
    <cellStyle name="Normal 285 6 5 3" xfId="19381"/>
    <cellStyle name="Normal 285 6 5 3 2" xfId="42790"/>
    <cellStyle name="Normal 285 6 5 4" xfId="31095"/>
    <cellStyle name="Normal 285 6 6" xfId="8708"/>
    <cellStyle name="Normal 285 6 6 2" xfId="20469"/>
    <cellStyle name="Normal 285 6 6 2 2" xfId="43878"/>
    <cellStyle name="Normal 285 6 6 3" xfId="32179"/>
    <cellStyle name="Normal 285 6 7" xfId="14635"/>
    <cellStyle name="Normal 285 6 7 2" xfId="38044"/>
    <cellStyle name="Normal 285 6 8" xfId="26349"/>
    <cellStyle name="Normal 285 7" xfId="2937"/>
    <cellStyle name="Normal 285 7 2" xfId="4205"/>
    <cellStyle name="Normal 285 7 2 2" xfId="10073"/>
    <cellStyle name="Normal 285 7 2 2 2" xfId="21802"/>
    <cellStyle name="Normal 285 7 2 2 2 2" xfId="45211"/>
    <cellStyle name="Normal 285 7 2 2 3" xfId="33512"/>
    <cellStyle name="Normal 285 7 2 3" xfId="15968"/>
    <cellStyle name="Normal 285 7 2 3 2" xfId="39377"/>
    <cellStyle name="Normal 285 7 2 4" xfId="27682"/>
    <cellStyle name="Normal 285 7 3" xfId="5424"/>
    <cellStyle name="Normal 285 7 3 2" xfId="11292"/>
    <cellStyle name="Normal 285 7 3 2 2" xfId="23021"/>
    <cellStyle name="Normal 285 7 3 2 2 2" xfId="46430"/>
    <cellStyle name="Normal 285 7 3 2 3" xfId="34731"/>
    <cellStyle name="Normal 285 7 3 3" xfId="17187"/>
    <cellStyle name="Normal 285 7 3 3 2" xfId="40596"/>
    <cellStyle name="Normal 285 7 3 4" xfId="28901"/>
    <cellStyle name="Normal 285 7 4" xfId="6588"/>
    <cellStyle name="Normal 285 7 4 2" xfId="12456"/>
    <cellStyle name="Normal 285 7 4 2 2" xfId="24185"/>
    <cellStyle name="Normal 285 7 4 2 2 2" xfId="47594"/>
    <cellStyle name="Normal 285 7 4 2 3" xfId="35895"/>
    <cellStyle name="Normal 285 7 4 3" xfId="18351"/>
    <cellStyle name="Normal 285 7 4 3 2" xfId="41760"/>
    <cellStyle name="Normal 285 7 4 4" xfId="30065"/>
    <cellStyle name="Normal 285 7 5" xfId="7714"/>
    <cellStyle name="Normal 285 7 5 2" xfId="13576"/>
    <cellStyle name="Normal 285 7 5 2 2" xfId="25305"/>
    <cellStyle name="Normal 285 7 5 2 2 2" xfId="48714"/>
    <cellStyle name="Normal 285 7 5 2 3" xfId="37015"/>
    <cellStyle name="Normal 285 7 5 3" xfId="19471"/>
    <cellStyle name="Normal 285 7 5 3 2" xfId="42880"/>
    <cellStyle name="Normal 285 7 5 4" xfId="31185"/>
    <cellStyle name="Normal 285 7 6" xfId="8798"/>
    <cellStyle name="Normal 285 7 6 2" xfId="20559"/>
    <cellStyle name="Normal 285 7 6 2 2" xfId="43968"/>
    <cellStyle name="Normal 285 7 6 3" xfId="32269"/>
    <cellStyle name="Normal 285 7 7" xfId="14725"/>
    <cellStyle name="Normal 285 7 7 2" xfId="38134"/>
    <cellStyle name="Normal 285 7 8" xfId="26439"/>
    <cellStyle name="Normal 285 8" xfId="3038"/>
    <cellStyle name="Normal 285 8 2" xfId="4303"/>
    <cellStyle name="Normal 285 8 2 2" xfId="10171"/>
    <cellStyle name="Normal 285 8 2 2 2" xfId="21900"/>
    <cellStyle name="Normal 285 8 2 2 2 2" xfId="45309"/>
    <cellStyle name="Normal 285 8 2 2 3" xfId="33610"/>
    <cellStyle name="Normal 285 8 2 3" xfId="16066"/>
    <cellStyle name="Normal 285 8 2 3 2" xfId="39475"/>
    <cellStyle name="Normal 285 8 2 4" xfId="27780"/>
    <cellStyle name="Normal 285 8 3" xfId="5520"/>
    <cellStyle name="Normal 285 8 3 2" xfId="11388"/>
    <cellStyle name="Normal 285 8 3 2 2" xfId="23117"/>
    <cellStyle name="Normal 285 8 3 2 2 2" xfId="46526"/>
    <cellStyle name="Normal 285 8 3 2 3" xfId="34827"/>
    <cellStyle name="Normal 285 8 3 3" xfId="17283"/>
    <cellStyle name="Normal 285 8 3 3 2" xfId="40692"/>
    <cellStyle name="Normal 285 8 3 4" xfId="28997"/>
    <cellStyle name="Normal 285 8 4" xfId="6684"/>
    <cellStyle name="Normal 285 8 4 2" xfId="12552"/>
    <cellStyle name="Normal 285 8 4 2 2" xfId="24281"/>
    <cellStyle name="Normal 285 8 4 2 2 2" xfId="47690"/>
    <cellStyle name="Normal 285 8 4 2 3" xfId="35991"/>
    <cellStyle name="Normal 285 8 4 3" xfId="18447"/>
    <cellStyle name="Normal 285 8 4 3 2" xfId="41856"/>
    <cellStyle name="Normal 285 8 4 4" xfId="30161"/>
    <cellStyle name="Normal 285 8 5" xfId="7810"/>
    <cellStyle name="Normal 285 8 5 2" xfId="13672"/>
    <cellStyle name="Normal 285 8 5 2 2" xfId="25401"/>
    <cellStyle name="Normal 285 8 5 2 2 2" xfId="48810"/>
    <cellStyle name="Normal 285 8 5 2 3" xfId="37111"/>
    <cellStyle name="Normal 285 8 5 3" xfId="19567"/>
    <cellStyle name="Normal 285 8 5 3 2" xfId="42976"/>
    <cellStyle name="Normal 285 8 5 4" xfId="31281"/>
    <cellStyle name="Normal 285 8 6" xfId="8894"/>
    <cellStyle name="Normal 285 8 6 2" xfId="20655"/>
    <cellStyle name="Normal 285 8 6 2 2" xfId="44064"/>
    <cellStyle name="Normal 285 8 6 3" xfId="32365"/>
    <cellStyle name="Normal 285 8 7" xfId="14821"/>
    <cellStyle name="Normal 285 8 7 2" xfId="38230"/>
    <cellStyle name="Normal 285 8 8" xfId="26535"/>
    <cellStyle name="Normal 285 9" xfId="3151"/>
    <cellStyle name="Normal 285 9 2" xfId="4416"/>
    <cellStyle name="Normal 285 9 2 2" xfId="10284"/>
    <cellStyle name="Normal 285 9 2 2 2" xfId="22013"/>
    <cellStyle name="Normal 285 9 2 2 2 2" xfId="45422"/>
    <cellStyle name="Normal 285 9 2 2 3" xfId="33723"/>
    <cellStyle name="Normal 285 9 2 3" xfId="16179"/>
    <cellStyle name="Normal 285 9 2 3 2" xfId="39588"/>
    <cellStyle name="Normal 285 9 2 4" xfId="27893"/>
    <cellStyle name="Normal 285 9 3" xfId="5633"/>
    <cellStyle name="Normal 285 9 3 2" xfId="11501"/>
    <cellStyle name="Normal 285 9 3 2 2" xfId="23230"/>
    <cellStyle name="Normal 285 9 3 2 2 2" xfId="46639"/>
    <cellStyle name="Normal 285 9 3 2 3" xfId="34940"/>
    <cellStyle name="Normal 285 9 3 3" xfId="17396"/>
    <cellStyle name="Normal 285 9 3 3 2" xfId="40805"/>
    <cellStyle name="Normal 285 9 3 4" xfId="29110"/>
    <cellStyle name="Normal 285 9 4" xfId="6797"/>
    <cellStyle name="Normal 285 9 4 2" xfId="12665"/>
    <cellStyle name="Normal 285 9 4 2 2" xfId="24394"/>
    <cellStyle name="Normal 285 9 4 2 2 2" xfId="47803"/>
    <cellStyle name="Normal 285 9 4 2 3" xfId="36104"/>
    <cellStyle name="Normal 285 9 4 3" xfId="18560"/>
    <cellStyle name="Normal 285 9 4 3 2" xfId="41969"/>
    <cellStyle name="Normal 285 9 4 4" xfId="30274"/>
    <cellStyle name="Normal 285 9 5" xfId="7923"/>
    <cellStyle name="Normal 285 9 5 2" xfId="13785"/>
    <cellStyle name="Normal 285 9 5 2 2" xfId="25514"/>
    <cellStyle name="Normal 285 9 5 2 2 2" xfId="48923"/>
    <cellStyle name="Normal 285 9 5 2 3" xfId="37224"/>
    <cellStyle name="Normal 285 9 5 3" xfId="19680"/>
    <cellStyle name="Normal 285 9 5 3 2" xfId="43089"/>
    <cellStyle name="Normal 285 9 5 4" xfId="31394"/>
    <cellStyle name="Normal 285 9 6" xfId="9007"/>
    <cellStyle name="Normal 285 9 6 2" xfId="20768"/>
    <cellStyle name="Normal 285 9 6 2 2" xfId="44177"/>
    <cellStyle name="Normal 285 9 6 3" xfId="32478"/>
    <cellStyle name="Normal 285 9 7" xfId="14934"/>
    <cellStyle name="Normal 285 9 7 2" xfId="38343"/>
    <cellStyle name="Normal 285 9 8" xfId="26648"/>
    <cellStyle name="Normal 286" xfId="1787"/>
    <cellStyle name="Normal 286 10" xfId="3249"/>
    <cellStyle name="Normal 286 10 2" xfId="4514"/>
    <cellStyle name="Normal 286 10 2 2" xfId="10382"/>
    <cellStyle name="Normal 286 10 2 2 2" xfId="22111"/>
    <cellStyle name="Normal 286 10 2 2 2 2" xfId="45520"/>
    <cellStyle name="Normal 286 10 2 2 3" xfId="33821"/>
    <cellStyle name="Normal 286 10 2 3" xfId="16277"/>
    <cellStyle name="Normal 286 10 2 3 2" xfId="39686"/>
    <cellStyle name="Normal 286 10 2 4" xfId="27991"/>
    <cellStyle name="Normal 286 10 3" xfId="5731"/>
    <cellStyle name="Normal 286 10 3 2" xfId="11599"/>
    <cellStyle name="Normal 286 10 3 2 2" xfId="23328"/>
    <cellStyle name="Normal 286 10 3 2 2 2" xfId="46737"/>
    <cellStyle name="Normal 286 10 3 2 3" xfId="35038"/>
    <cellStyle name="Normal 286 10 3 3" xfId="17494"/>
    <cellStyle name="Normal 286 10 3 3 2" xfId="40903"/>
    <cellStyle name="Normal 286 10 3 4" xfId="29208"/>
    <cellStyle name="Normal 286 10 4" xfId="6895"/>
    <cellStyle name="Normal 286 10 4 2" xfId="12763"/>
    <cellStyle name="Normal 286 10 4 2 2" xfId="24492"/>
    <cellStyle name="Normal 286 10 4 2 2 2" xfId="47901"/>
    <cellStyle name="Normal 286 10 4 2 3" xfId="36202"/>
    <cellStyle name="Normal 286 10 4 3" xfId="18658"/>
    <cellStyle name="Normal 286 10 4 3 2" xfId="42067"/>
    <cellStyle name="Normal 286 10 4 4" xfId="30372"/>
    <cellStyle name="Normal 286 10 5" xfId="8021"/>
    <cellStyle name="Normal 286 10 5 2" xfId="13883"/>
    <cellStyle name="Normal 286 10 5 2 2" xfId="25612"/>
    <cellStyle name="Normal 286 10 5 2 2 2" xfId="49021"/>
    <cellStyle name="Normal 286 10 5 2 3" xfId="37322"/>
    <cellStyle name="Normal 286 10 5 3" xfId="19778"/>
    <cellStyle name="Normal 286 10 5 3 2" xfId="43187"/>
    <cellStyle name="Normal 286 10 5 4" xfId="31492"/>
    <cellStyle name="Normal 286 10 6" xfId="9105"/>
    <cellStyle name="Normal 286 10 6 2" xfId="20866"/>
    <cellStyle name="Normal 286 10 6 2 2" xfId="44275"/>
    <cellStyle name="Normal 286 10 6 3" xfId="32576"/>
    <cellStyle name="Normal 286 10 7" xfId="15032"/>
    <cellStyle name="Normal 286 10 7 2" xfId="38441"/>
    <cellStyle name="Normal 286 10 8" xfId="26746"/>
    <cellStyle name="Normal 286 11" xfId="3467"/>
    <cellStyle name="Normal 286 11 2" xfId="9343"/>
    <cellStyle name="Normal 286 11 2 2" xfId="21074"/>
    <cellStyle name="Normal 286 11 2 2 2" xfId="44483"/>
    <cellStyle name="Normal 286 11 2 3" xfId="32784"/>
    <cellStyle name="Normal 286 11 3" xfId="15240"/>
    <cellStyle name="Normal 286 11 3 2" xfId="38649"/>
    <cellStyle name="Normal 286 11 4" xfId="26954"/>
    <cellStyle name="Normal 286 12" xfId="4727"/>
    <cellStyle name="Normal 286 12 2" xfId="10595"/>
    <cellStyle name="Normal 286 12 2 2" xfId="22324"/>
    <cellStyle name="Normal 286 12 2 2 2" xfId="45733"/>
    <cellStyle name="Normal 286 12 2 3" xfId="34034"/>
    <cellStyle name="Normal 286 12 3" xfId="16490"/>
    <cellStyle name="Normal 286 12 3 2" xfId="39899"/>
    <cellStyle name="Normal 286 12 4" xfId="28204"/>
    <cellStyle name="Normal 286 13" xfId="5889"/>
    <cellStyle name="Normal 286 13 2" xfId="11757"/>
    <cellStyle name="Normal 286 13 2 2" xfId="23486"/>
    <cellStyle name="Normal 286 13 2 2 2" xfId="46895"/>
    <cellStyle name="Normal 286 13 2 3" xfId="35196"/>
    <cellStyle name="Normal 286 13 3" xfId="17652"/>
    <cellStyle name="Normal 286 13 3 2" xfId="41061"/>
    <cellStyle name="Normal 286 13 4" xfId="29366"/>
    <cellStyle name="Normal 286 14" xfId="7024"/>
    <cellStyle name="Normal 286 14 2" xfId="12886"/>
    <cellStyle name="Normal 286 14 2 2" xfId="24615"/>
    <cellStyle name="Normal 286 14 2 2 2" xfId="48024"/>
    <cellStyle name="Normal 286 14 2 3" xfId="36325"/>
    <cellStyle name="Normal 286 14 3" xfId="18781"/>
    <cellStyle name="Normal 286 14 3 2" xfId="42190"/>
    <cellStyle name="Normal 286 14 4" xfId="30495"/>
    <cellStyle name="Normal 286 15" xfId="8111"/>
    <cellStyle name="Normal 286 15 2" xfId="19872"/>
    <cellStyle name="Normal 286 15 2 2" xfId="43281"/>
    <cellStyle name="Normal 286 15 3" xfId="31582"/>
    <cellStyle name="Normal 286 16" xfId="14041"/>
    <cellStyle name="Normal 286 16 2" xfId="37450"/>
    <cellStyle name="Normal 286 17" xfId="25755"/>
    <cellStyle name="Normal 286 2" xfId="2347"/>
    <cellStyle name="Normal 286 2 2" xfId="3624"/>
    <cellStyle name="Normal 286 2 2 2" xfId="9492"/>
    <cellStyle name="Normal 286 2 2 2 2" xfId="21221"/>
    <cellStyle name="Normal 286 2 2 2 2 2" xfId="44630"/>
    <cellStyle name="Normal 286 2 2 2 3" xfId="32931"/>
    <cellStyle name="Normal 286 2 2 3" xfId="15387"/>
    <cellStyle name="Normal 286 2 2 3 2" xfId="38796"/>
    <cellStyle name="Normal 286 2 2 4" xfId="27101"/>
    <cellStyle name="Normal 286 2 3" xfId="4843"/>
    <cellStyle name="Normal 286 2 3 2" xfId="10711"/>
    <cellStyle name="Normal 286 2 3 2 2" xfId="22440"/>
    <cellStyle name="Normal 286 2 3 2 2 2" xfId="45849"/>
    <cellStyle name="Normal 286 2 3 2 3" xfId="34150"/>
    <cellStyle name="Normal 286 2 3 3" xfId="16606"/>
    <cellStyle name="Normal 286 2 3 3 2" xfId="40015"/>
    <cellStyle name="Normal 286 2 3 4" xfId="28320"/>
    <cellStyle name="Normal 286 2 4" xfId="6006"/>
    <cellStyle name="Normal 286 2 4 2" xfId="11874"/>
    <cellStyle name="Normal 286 2 4 2 2" xfId="23603"/>
    <cellStyle name="Normal 286 2 4 2 2 2" xfId="47012"/>
    <cellStyle name="Normal 286 2 4 2 3" xfId="35313"/>
    <cellStyle name="Normal 286 2 4 3" xfId="17769"/>
    <cellStyle name="Normal 286 2 4 3 2" xfId="41178"/>
    <cellStyle name="Normal 286 2 4 4" xfId="29483"/>
    <cellStyle name="Normal 286 2 5" xfId="7133"/>
    <cellStyle name="Normal 286 2 5 2" xfId="12995"/>
    <cellStyle name="Normal 286 2 5 2 2" xfId="24724"/>
    <cellStyle name="Normal 286 2 5 2 2 2" xfId="48133"/>
    <cellStyle name="Normal 286 2 5 2 3" xfId="36434"/>
    <cellStyle name="Normal 286 2 5 3" xfId="18890"/>
    <cellStyle name="Normal 286 2 5 3 2" xfId="42299"/>
    <cellStyle name="Normal 286 2 5 4" xfId="30604"/>
    <cellStyle name="Normal 286 2 6" xfId="8217"/>
    <cellStyle name="Normal 286 2 6 2" xfId="19978"/>
    <cellStyle name="Normal 286 2 6 2 2" xfId="43387"/>
    <cellStyle name="Normal 286 2 6 3" xfId="31688"/>
    <cellStyle name="Normal 286 2 7" xfId="14144"/>
    <cellStyle name="Normal 286 2 7 2" xfId="37553"/>
    <cellStyle name="Normal 286 2 8" xfId="25858"/>
    <cellStyle name="Normal 286 3" xfId="2429"/>
    <cellStyle name="Normal 286 3 2" xfId="3698"/>
    <cellStyle name="Normal 286 3 2 2" xfId="9566"/>
    <cellStyle name="Normal 286 3 2 2 2" xfId="21295"/>
    <cellStyle name="Normal 286 3 2 2 2 2" xfId="44704"/>
    <cellStyle name="Normal 286 3 2 2 3" xfId="33005"/>
    <cellStyle name="Normal 286 3 2 3" xfId="15461"/>
    <cellStyle name="Normal 286 3 2 3 2" xfId="38870"/>
    <cellStyle name="Normal 286 3 2 4" xfId="27175"/>
    <cellStyle name="Normal 286 3 3" xfId="4917"/>
    <cellStyle name="Normal 286 3 3 2" xfId="10785"/>
    <cellStyle name="Normal 286 3 3 2 2" xfId="22514"/>
    <cellStyle name="Normal 286 3 3 2 2 2" xfId="45923"/>
    <cellStyle name="Normal 286 3 3 2 3" xfId="34224"/>
    <cellStyle name="Normal 286 3 3 3" xfId="16680"/>
    <cellStyle name="Normal 286 3 3 3 2" xfId="40089"/>
    <cellStyle name="Normal 286 3 3 4" xfId="28394"/>
    <cellStyle name="Normal 286 3 4" xfId="6081"/>
    <cellStyle name="Normal 286 3 4 2" xfId="11949"/>
    <cellStyle name="Normal 286 3 4 2 2" xfId="23678"/>
    <cellStyle name="Normal 286 3 4 2 2 2" xfId="47087"/>
    <cellStyle name="Normal 286 3 4 2 3" xfId="35388"/>
    <cellStyle name="Normal 286 3 4 3" xfId="17844"/>
    <cellStyle name="Normal 286 3 4 3 2" xfId="41253"/>
    <cellStyle name="Normal 286 3 4 4" xfId="29558"/>
    <cellStyle name="Normal 286 3 5" xfId="7207"/>
    <cellStyle name="Normal 286 3 5 2" xfId="13069"/>
    <cellStyle name="Normal 286 3 5 2 2" xfId="24798"/>
    <cellStyle name="Normal 286 3 5 2 2 2" xfId="48207"/>
    <cellStyle name="Normal 286 3 5 2 3" xfId="36508"/>
    <cellStyle name="Normal 286 3 5 3" xfId="18964"/>
    <cellStyle name="Normal 286 3 5 3 2" xfId="42373"/>
    <cellStyle name="Normal 286 3 5 4" xfId="30678"/>
    <cellStyle name="Normal 286 3 6" xfId="8291"/>
    <cellStyle name="Normal 286 3 6 2" xfId="20052"/>
    <cellStyle name="Normal 286 3 6 2 2" xfId="43461"/>
    <cellStyle name="Normal 286 3 6 3" xfId="31762"/>
    <cellStyle name="Normal 286 3 7" xfId="14218"/>
    <cellStyle name="Normal 286 3 7 2" xfId="37627"/>
    <cellStyle name="Normal 286 3 8" xfId="25932"/>
    <cellStyle name="Normal 286 4" xfId="2612"/>
    <cellStyle name="Normal 286 4 2" xfId="3881"/>
    <cellStyle name="Normal 286 4 2 2" xfId="9749"/>
    <cellStyle name="Normal 286 4 2 2 2" xfId="21478"/>
    <cellStyle name="Normal 286 4 2 2 2 2" xfId="44887"/>
    <cellStyle name="Normal 286 4 2 2 3" xfId="33188"/>
    <cellStyle name="Normal 286 4 2 3" xfId="15644"/>
    <cellStyle name="Normal 286 4 2 3 2" xfId="39053"/>
    <cellStyle name="Normal 286 4 2 4" xfId="27358"/>
    <cellStyle name="Normal 286 4 3" xfId="5100"/>
    <cellStyle name="Normal 286 4 3 2" xfId="10968"/>
    <cellStyle name="Normal 286 4 3 2 2" xfId="22697"/>
    <cellStyle name="Normal 286 4 3 2 2 2" xfId="46106"/>
    <cellStyle name="Normal 286 4 3 2 3" xfId="34407"/>
    <cellStyle name="Normal 286 4 3 3" xfId="16863"/>
    <cellStyle name="Normal 286 4 3 3 2" xfId="40272"/>
    <cellStyle name="Normal 286 4 3 4" xfId="28577"/>
    <cellStyle name="Normal 286 4 4" xfId="6264"/>
    <cellStyle name="Normal 286 4 4 2" xfId="12132"/>
    <cellStyle name="Normal 286 4 4 2 2" xfId="23861"/>
    <cellStyle name="Normal 286 4 4 2 2 2" xfId="47270"/>
    <cellStyle name="Normal 286 4 4 2 3" xfId="35571"/>
    <cellStyle name="Normal 286 4 4 3" xfId="18027"/>
    <cellStyle name="Normal 286 4 4 3 2" xfId="41436"/>
    <cellStyle name="Normal 286 4 4 4" xfId="29741"/>
    <cellStyle name="Normal 286 4 5" xfId="7390"/>
    <cellStyle name="Normal 286 4 5 2" xfId="13252"/>
    <cellStyle name="Normal 286 4 5 2 2" xfId="24981"/>
    <cellStyle name="Normal 286 4 5 2 2 2" xfId="48390"/>
    <cellStyle name="Normal 286 4 5 2 3" xfId="36691"/>
    <cellStyle name="Normal 286 4 5 3" xfId="19147"/>
    <cellStyle name="Normal 286 4 5 3 2" xfId="42556"/>
    <cellStyle name="Normal 286 4 5 4" xfId="30861"/>
    <cellStyle name="Normal 286 4 6" xfId="8474"/>
    <cellStyle name="Normal 286 4 6 2" xfId="20235"/>
    <cellStyle name="Normal 286 4 6 2 2" xfId="43644"/>
    <cellStyle name="Normal 286 4 6 3" xfId="31945"/>
    <cellStyle name="Normal 286 4 7" xfId="14401"/>
    <cellStyle name="Normal 286 4 7 2" xfId="37810"/>
    <cellStyle name="Normal 286 4 8" xfId="26115"/>
    <cellStyle name="Normal 286 5" xfId="2757"/>
    <cellStyle name="Normal 286 5 2" xfId="4026"/>
    <cellStyle name="Normal 286 5 2 2" xfId="9894"/>
    <cellStyle name="Normal 286 5 2 2 2" xfId="21623"/>
    <cellStyle name="Normal 286 5 2 2 2 2" xfId="45032"/>
    <cellStyle name="Normal 286 5 2 2 3" xfId="33333"/>
    <cellStyle name="Normal 286 5 2 3" xfId="15789"/>
    <cellStyle name="Normal 286 5 2 3 2" xfId="39198"/>
    <cellStyle name="Normal 286 5 2 4" xfId="27503"/>
    <cellStyle name="Normal 286 5 3" xfId="5245"/>
    <cellStyle name="Normal 286 5 3 2" xfId="11113"/>
    <cellStyle name="Normal 286 5 3 2 2" xfId="22842"/>
    <cellStyle name="Normal 286 5 3 2 2 2" xfId="46251"/>
    <cellStyle name="Normal 286 5 3 2 3" xfId="34552"/>
    <cellStyle name="Normal 286 5 3 3" xfId="17008"/>
    <cellStyle name="Normal 286 5 3 3 2" xfId="40417"/>
    <cellStyle name="Normal 286 5 3 4" xfId="28722"/>
    <cellStyle name="Normal 286 5 4" xfId="6409"/>
    <cellStyle name="Normal 286 5 4 2" xfId="12277"/>
    <cellStyle name="Normal 286 5 4 2 2" xfId="24006"/>
    <cellStyle name="Normal 286 5 4 2 2 2" xfId="47415"/>
    <cellStyle name="Normal 286 5 4 2 3" xfId="35716"/>
    <cellStyle name="Normal 286 5 4 3" xfId="18172"/>
    <cellStyle name="Normal 286 5 4 3 2" xfId="41581"/>
    <cellStyle name="Normal 286 5 4 4" xfId="29886"/>
    <cellStyle name="Normal 286 5 5" xfId="7535"/>
    <cellStyle name="Normal 286 5 5 2" xfId="13397"/>
    <cellStyle name="Normal 286 5 5 2 2" xfId="25126"/>
    <cellStyle name="Normal 286 5 5 2 2 2" xfId="48535"/>
    <cellStyle name="Normal 286 5 5 2 3" xfId="36836"/>
    <cellStyle name="Normal 286 5 5 3" xfId="19292"/>
    <cellStyle name="Normal 286 5 5 3 2" xfId="42701"/>
    <cellStyle name="Normal 286 5 5 4" xfId="31006"/>
    <cellStyle name="Normal 286 5 6" xfId="8619"/>
    <cellStyle name="Normal 286 5 6 2" xfId="20380"/>
    <cellStyle name="Normal 286 5 6 2 2" xfId="43789"/>
    <cellStyle name="Normal 286 5 6 3" xfId="32090"/>
    <cellStyle name="Normal 286 5 7" xfId="14546"/>
    <cellStyle name="Normal 286 5 7 2" xfId="37955"/>
    <cellStyle name="Normal 286 5 8" xfId="26260"/>
    <cellStyle name="Normal 286 6" xfId="2847"/>
    <cellStyle name="Normal 286 6 2" xfId="4116"/>
    <cellStyle name="Normal 286 6 2 2" xfId="9984"/>
    <cellStyle name="Normal 286 6 2 2 2" xfId="21713"/>
    <cellStyle name="Normal 286 6 2 2 2 2" xfId="45122"/>
    <cellStyle name="Normal 286 6 2 2 3" xfId="33423"/>
    <cellStyle name="Normal 286 6 2 3" xfId="15879"/>
    <cellStyle name="Normal 286 6 2 3 2" xfId="39288"/>
    <cellStyle name="Normal 286 6 2 4" xfId="27593"/>
    <cellStyle name="Normal 286 6 3" xfId="5335"/>
    <cellStyle name="Normal 286 6 3 2" xfId="11203"/>
    <cellStyle name="Normal 286 6 3 2 2" xfId="22932"/>
    <cellStyle name="Normal 286 6 3 2 2 2" xfId="46341"/>
    <cellStyle name="Normal 286 6 3 2 3" xfId="34642"/>
    <cellStyle name="Normal 286 6 3 3" xfId="17098"/>
    <cellStyle name="Normal 286 6 3 3 2" xfId="40507"/>
    <cellStyle name="Normal 286 6 3 4" xfId="28812"/>
    <cellStyle name="Normal 286 6 4" xfId="6499"/>
    <cellStyle name="Normal 286 6 4 2" xfId="12367"/>
    <cellStyle name="Normal 286 6 4 2 2" xfId="24096"/>
    <cellStyle name="Normal 286 6 4 2 2 2" xfId="47505"/>
    <cellStyle name="Normal 286 6 4 2 3" xfId="35806"/>
    <cellStyle name="Normal 286 6 4 3" xfId="18262"/>
    <cellStyle name="Normal 286 6 4 3 2" xfId="41671"/>
    <cellStyle name="Normal 286 6 4 4" xfId="29976"/>
    <cellStyle name="Normal 286 6 5" xfId="7625"/>
    <cellStyle name="Normal 286 6 5 2" xfId="13487"/>
    <cellStyle name="Normal 286 6 5 2 2" xfId="25216"/>
    <cellStyle name="Normal 286 6 5 2 2 2" xfId="48625"/>
    <cellStyle name="Normal 286 6 5 2 3" xfId="36926"/>
    <cellStyle name="Normal 286 6 5 3" xfId="19382"/>
    <cellStyle name="Normal 286 6 5 3 2" xfId="42791"/>
    <cellStyle name="Normal 286 6 5 4" xfId="31096"/>
    <cellStyle name="Normal 286 6 6" xfId="8709"/>
    <cellStyle name="Normal 286 6 6 2" xfId="20470"/>
    <cellStyle name="Normal 286 6 6 2 2" xfId="43879"/>
    <cellStyle name="Normal 286 6 6 3" xfId="32180"/>
    <cellStyle name="Normal 286 6 7" xfId="14636"/>
    <cellStyle name="Normal 286 6 7 2" xfId="38045"/>
    <cellStyle name="Normal 286 6 8" xfId="26350"/>
    <cellStyle name="Normal 286 7" xfId="2938"/>
    <cellStyle name="Normal 286 7 2" xfId="4206"/>
    <cellStyle name="Normal 286 7 2 2" xfId="10074"/>
    <cellStyle name="Normal 286 7 2 2 2" xfId="21803"/>
    <cellStyle name="Normal 286 7 2 2 2 2" xfId="45212"/>
    <cellStyle name="Normal 286 7 2 2 3" xfId="33513"/>
    <cellStyle name="Normal 286 7 2 3" xfId="15969"/>
    <cellStyle name="Normal 286 7 2 3 2" xfId="39378"/>
    <cellStyle name="Normal 286 7 2 4" xfId="27683"/>
    <cellStyle name="Normal 286 7 3" xfId="5425"/>
    <cellStyle name="Normal 286 7 3 2" xfId="11293"/>
    <cellStyle name="Normal 286 7 3 2 2" xfId="23022"/>
    <cellStyle name="Normal 286 7 3 2 2 2" xfId="46431"/>
    <cellStyle name="Normal 286 7 3 2 3" xfId="34732"/>
    <cellStyle name="Normal 286 7 3 3" xfId="17188"/>
    <cellStyle name="Normal 286 7 3 3 2" xfId="40597"/>
    <cellStyle name="Normal 286 7 3 4" xfId="28902"/>
    <cellStyle name="Normal 286 7 4" xfId="6589"/>
    <cellStyle name="Normal 286 7 4 2" xfId="12457"/>
    <cellStyle name="Normal 286 7 4 2 2" xfId="24186"/>
    <cellStyle name="Normal 286 7 4 2 2 2" xfId="47595"/>
    <cellStyle name="Normal 286 7 4 2 3" xfId="35896"/>
    <cellStyle name="Normal 286 7 4 3" xfId="18352"/>
    <cellStyle name="Normal 286 7 4 3 2" xfId="41761"/>
    <cellStyle name="Normal 286 7 4 4" xfId="30066"/>
    <cellStyle name="Normal 286 7 5" xfId="7715"/>
    <cellStyle name="Normal 286 7 5 2" xfId="13577"/>
    <cellStyle name="Normal 286 7 5 2 2" xfId="25306"/>
    <cellStyle name="Normal 286 7 5 2 2 2" xfId="48715"/>
    <cellStyle name="Normal 286 7 5 2 3" xfId="37016"/>
    <cellStyle name="Normal 286 7 5 3" xfId="19472"/>
    <cellStyle name="Normal 286 7 5 3 2" xfId="42881"/>
    <cellStyle name="Normal 286 7 5 4" xfId="31186"/>
    <cellStyle name="Normal 286 7 6" xfId="8799"/>
    <cellStyle name="Normal 286 7 6 2" xfId="20560"/>
    <cellStyle name="Normal 286 7 6 2 2" xfId="43969"/>
    <cellStyle name="Normal 286 7 6 3" xfId="32270"/>
    <cellStyle name="Normal 286 7 7" xfId="14726"/>
    <cellStyle name="Normal 286 7 7 2" xfId="38135"/>
    <cellStyle name="Normal 286 7 8" xfId="26440"/>
    <cellStyle name="Normal 286 8" xfId="3039"/>
    <cellStyle name="Normal 286 8 2" xfId="4304"/>
    <cellStyle name="Normal 286 8 2 2" xfId="10172"/>
    <cellStyle name="Normal 286 8 2 2 2" xfId="21901"/>
    <cellStyle name="Normal 286 8 2 2 2 2" xfId="45310"/>
    <cellStyle name="Normal 286 8 2 2 3" xfId="33611"/>
    <cellStyle name="Normal 286 8 2 3" xfId="16067"/>
    <cellStyle name="Normal 286 8 2 3 2" xfId="39476"/>
    <cellStyle name="Normal 286 8 2 4" xfId="27781"/>
    <cellStyle name="Normal 286 8 3" xfId="5521"/>
    <cellStyle name="Normal 286 8 3 2" xfId="11389"/>
    <cellStyle name="Normal 286 8 3 2 2" xfId="23118"/>
    <cellStyle name="Normal 286 8 3 2 2 2" xfId="46527"/>
    <cellStyle name="Normal 286 8 3 2 3" xfId="34828"/>
    <cellStyle name="Normal 286 8 3 3" xfId="17284"/>
    <cellStyle name="Normal 286 8 3 3 2" xfId="40693"/>
    <cellStyle name="Normal 286 8 3 4" xfId="28998"/>
    <cellStyle name="Normal 286 8 4" xfId="6685"/>
    <cellStyle name="Normal 286 8 4 2" xfId="12553"/>
    <cellStyle name="Normal 286 8 4 2 2" xfId="24282"/>
    <cellStyle name="Normal 286 8 4 2 2 2" xfId="47691"/>
    <cellStyle name="Normal 286 8 4 2 3" xfId="35992"/>
    <cellStyle name="Normal 286 8 4 3" xfId="18448"/>
    <cellStyle name="Normal 286 8 4 3 2" xfId="41857"/>
    <cellStyle name="Normal 286 8 4 4" xfId="30162"/>
    <cellStyle name="Normal 286 8 5" xfId="7811"/>
    <cellStyle name="Normal 286 8 5 2" xfId="13673"/>
    <cellStyle name="Normal 286 8 5 2 2" xfId="25402"/>
    <cellStyle name="Normal 286 8 5 2 2 2" xfId="48811"/>
    <cellStyle name="Normal 286 8 5 2 3" xfId="37112"/>
    <cellStyle name="Normal 286 8 5 3" xfId="19568"/>
    <cellStyle name="Normal 286 8 5 3 2" xfId="42977"/>
    <cellStyle name="Normal 286 8 5 4" xfId="31282"/>
    <cellStyle name="Normal 286 8 6" xfId="8895"/>
    <cellStyle name="Normal 286 8 6 2" xfId="20656"/>
    <cellStyle name="Normal 286 8 6 2 2" xfId="44065"/>
    <cellStyle name="Normal 286 8 6 3" xfId="32366"/>
    <cellStyle name="Normal 286 8 7" xfId="14822"/>
    <cellStyle name="Normal 286 8 7 2" xfId="38231"/>
    <cellStyle name="Normal 286 8 8" xfId="26536"/>
    <cellStyle name="Normal 286 9" xfId="3152"/>
    <cellStyle name="Normal 286 9 2" xfId="4417"/>
    <cellStyle name="Normal 286 9 2 2" xfId="10285"/>
    <cellStyle name="Normal 286 9 2 2 2" xfId="22014"/>
    <cellStyle name="Normal 286 9 2 2 2 2" xfId="45423"/>
    <cellStyle name="Normal 286 9 2 2 3" xfId="33724"/>
    <cellStyle name="Normal 286 9 2 3" xfId="16180"/>
    <cellStyle name="Normal 286 9 2 3 2" xfId="39589"/>
    <cellStyle name="Normal 286 9 2 4" xfId="27894"/>
    <cellStyle name="Normal 286 9 3" xfId="5634"/>
    <cellStyle name="Normal 286 9 3 2" xfId="11502"/>
    <cellStyle name="Normal 286 9 3 2 2" xfId="23231"/>
    <cellStyle name="Normal 286 9 3 2 2 2" xfId="46640"/>
    <cellStyle name="Normal 286 9 3 2 3" xfId="34941"/>
    <cellStyle name="Normal 286 9 3 3" xfId="17397"/>
    <cellStyle name="Normal 286 9 3 3 2" xfId="40806"/>
    <cellStyle name="Normal 286 9 3 4" xfId="29111"/>
    <cellStyle name="Normal 286 9 4" xfId="6798"/>
    <cellStyle name="Normal 286 9 4 2" xfId="12666"/>
    <cellStyle name="Normal 286 9 4 2 2" xfId="24395"/>
    <cellStyle name="Normal 286 9 4 2 2 2" xfId="47804"/>
    <cellStyle name="Normal 286 9 4 2 3" xfId="36105"/>
    <cellStyle name="Normal 286 9 4 3" xfId="18561"/>
    <cellStyle name="Normal 286 9 4 3 2" xfId="41970"/>
    <cellStyle name="Normal 286 9 4 4" xfId="30275"/>
    <cellStyle name="Normal 286 9 5" xfId="7924"/>
    <cellStyle name="Normal 286 9 5 2" xfId="13786"/>
    <cellStyle name="Normal 286 9 5 2 2" xfId="25515"/>
    <cellStyle name="Normal 286 9 5 2 2 2" xfId="48924"/>
    <cellStyle name="Normal 286 9 5 2 3" xfId="37225"/>
    <cellStyle name="Normal 286 9 5 3" xfId="19681"/>
    <cellStyle name="Normal 286 9 5 3 2" xfId="43090"/>
    <cellStyle name="Normal 286 9 5 4" xfId="31395"/>
    <cellStyle name="Normal 286 9 6" xfId="9008"/>
    <cellStyle name="Normal 286 9 6 2" xfId="20769"/>
    <cellStyle name="Normal 286 9 6 2 2" xfId="44178"/>
    <cellStyle name="Normal 286 9 6 3" xfId="32479"/>
    <cellStyle name="Normal 286 9 7" xfId="14935"/>
    <cellStyle name="Normal 286 9 7 2" xfId="38344"/>
    <cellStyle name="Normal 286 9 8" xfId="26649"/>
    <cellStyle name="Normal 287" xfId="1788"/>
    <cellStyle name="Normal 287 2" xfId="1789"/>
    <cellStyle name="Normal 287 3" xfId="1790"/>
    <cellStyle name="Normal 287 4" xfId="1791"/>
    <cellStyle name="Normal 287 4 2" xfId="1792"/>
    <cellStyle name="Normal 287 5" xfId="1793"/>
    <cellStyle name="Normal 287_Mism" xfId="1794"/>
    <cellStyle name="Normal 288" xfId="99"/>
    <cellStyle name="Normal 289" xfId="1795"/>
    <cellStyle name="Normal 29" xfId="1796"/>
    <cellStyle name="Normal 290" xfId="1797"/>
    <cellStyle name="Normal 291" xfId="1798"/>
    <cellStyle name="Normal 292" xfId="1799"/>
    <cellStyle name="Normal 293" xfId="1800"/>
    <cellStyle name="Normal 293 10" xfId="3040"/>
    <cellStyle name="Normal 293 10 2" xfId="4305"/>
    <cellStyle name="Normal 293 10 2 2" xfId="10173"/>
    <cellStyle name="Normal 293 10 2 2 2" xfId="21902"/>
    <cellStyle name="Normal 293 10 2 2 2 2" xfId="45311"/>
    <cellStyle name="Normal 293 10 2 2 3" xfId="33612"/>
    <cellStyle name="Normal 293 10 2 3" xfId="16068"/>
    <cellStyle name="Normal 293 10 2 3 2" xfId="39477"/>
    <cellStyle name="Normal 293 10 2 4" xfId="27782"/>
    <cellStyle name="Normal 293 10 3" xfId="5522"/>
    <cellStyle name="Normal 293 10 3 2" xfId="11390"/>
    <cellStyle name="Normal 293 10 3 2 2" xfId="23119"/>
    <cellStyle name="Normal 293 10 3 2 2 2" xfId="46528"/>
    <cellStyle name="Normal 293 10 3 2 3" xfId="34829"/>
    <cellStyle name="Normal 293 10 3 3" xfId="17285"/>
    <cellStyle name="Normal 293 10 3 3 2" xfId="40694"/>
    <cellStyle name="Normal 293 10 3 4" xfId="28999"/>
    <cellStyle name="Normal 293 10 4" xfId="6686"/>
    <cellStyle name="Normal 293 10 4 2" xfId="12554"/>
    <cellStyle name="Normal 293 10 4 2 2" xfId="24283"/>
    <cellStyle name="Normal 293 10 4 2 2 2" xfId="47692"/>
    <cellStyle name="Normal 293 10 4 2 3" xfId="35993"/>
    <cellStyle name="Normal 293 10 4 3" xfId="18449"/>
    <cellStyle name="Normal 293 10 4 3 2" xfId="41858"/>
    <cellStyle name="Normal 293 10 4 4" xfId="30163"/>
    <cellStyle name="Normal 293 10 5" xfId="7812"/>
    <cellStyle name="Normal 293 10 5 2" xfId="13674"/>
    <cellStyle name="Normal 293 10 5 2 2" xfId="25403"/>
    <cellStyle name="Normal 293 10 5 2 2 2" xfId="48812"/>
    <cellStyle name="Normal 293 10 5 2 3" xfId="37113"/>
    <cellStyle name="Normal 293 10 5 3" xfId="19569"/>
    <cellStyle name="Normal 293 10 5 3 2" xfId="42978"/>
    <cellStyle name="Normal 293 10 5 4" xfId="31283"/>
    <cellStyle name="Normal 293 10 6" xfId="8896"/>
    <cellStyle name="Normal 293 10 6 2" xfId="20657"/>
    <cellStyle name="Normal 293 10 6 2 2" xfId="44066"/>
    <cellStyle name="Normal 293 10 6 3" xfId="32367"/>
    <cellStyle name="Normal 293 10 7" xfId="14823"/>
    <cellStyle name="Normal 293 10 7 2" xfId="38232"/>
    <cellStyle name="Normal 293 10 8" xfId="26537"/>
    <cellStyle name="Normal 293 11" xfId="3153"/>
    <cellStyle name="Normal 293 11 2" xfId="4418"/>
    <cellStyle name="Normal 293 11 2 2" xfId="10286"/>
    <cellStyle name="Normal 293 11 2 2 2" xfId="22015"/>
    <cellStyle name="Normal 293 11 2 2 2 2" xfId="45424"/>
    <cellStyle name="Normal 293 11 2 2 3" xfId="33725"/>
    <cellStyle name="Normal 293 11 2 3" xfId="16181"/>
    <cellStyle name="Normal 293 11 2 3 2" xfId="39590"/>
    <cellStyle name="Normal 293 11 2 4" xfId="27895"/>
    <cellStyle name="Normal 293 11 3" xfId="5635"/>
    <cellStyle name="Normal 293 11 3 2" xfId="11503"/>
    <cellStyle name="Normal 293 11 3 2 2" xfId="23232"/>
    <cellStyle name="Normal 293 11 3 2 2 2" xfId="46641"/>
    <cellStyle name="Normal 293 11 3 2 3" xfId="34942"/>
    <cellStyle name="Normal 293 11 3 3" xfId="17398"/>
    <cellStyle name="Normal 293 11 3 3 2" xfId="40807"/>
    <cellStyle name="Normal 293 11 3 4" xfId="29112"/>
    <cellStyle name="Normal 293 11 4" xfId="6799"/>
    <cellStyle name="Normal 293 11 4 2" xfId="12667"/>
    <cellStyle name="Normal 293 11 4 2 2" xfId="24396"/>
    <cellStyle name="Normal 293 11 4 2 2 2" xfId="47805"/>
    <cellStyle name="Normal 293 11 4 2 3" xfId="36106"/>
    <cellStyle name="Normal 293 11 4 3" xfId="18562"/>
    <cellStyle name="Normal 293 11 4 3 2" xfId="41971"/>
    <cellStyle name="Normal 293 11 4 4" xfId="30276"/>
    <cellStyle name="Normal 293 11 5" xfId="7925"/>
    <cellStyle name="Normal 293 11 5 2" xfId="13787"/>
    <cellStyle name="Normal 293 11 5 2 2" xfId="25516"/>
    <cellStyle name="Normal 293 11 5 2 2 2" xfId="48925"/>
    <cellStyle name="Normal 293 11 5 2 3" xfId="37226"/>
    <cellStyle name="Normal 293 11 5 3" xfId="19682"/>
    <cellStyle name="Normal 293 11 5 3 2" xfId="43091"/>
    <cellStyle name="Normal 293 11 5 4" xfId="31396"/>
    <cellStyle name="Normal 293 11 6" xfId="9009"/>
    <cellStyle name="Normal 293 11 6 2" xfId="20770"/>
    <cellStyle name="Normal 293 11 6 2 2" xfId="44179"/>
    <cellStyle name="Normal 293 11 6 3" xfId="32480"/>
    <cellStyle name="Normal 293 11 7" xfId="14936"/>
    <cellStyle name="Normal 293 11 7 2" xfId="38345"/>
    <cellStyle name="Normal 293 11 8" xfId="26650"/>
    <cellStyle name="Normal 293 12" xfId="3250"/>
    <cellStyle name="Normal 293 12 2" xfId="4515"/>
    <cellStyle name="Normal 293 12 2 2" xfId="10383"/>
    <cellStyle name="Normal 293 12 2 2 2" xfId="22112"/>
    <cellStyle name="Normal 293 12 2 2 2 2" xfId="45521"/>
    <cellStyle name="Normal 293 12 2 2 3" xfId="33822"/>
    <cellStyle name="Normal 293 12 2 3" xfId="16278"/>
    <cellStyle name="Normal 293 12 2 3 2" xfId="39687"/>
    <cellStyle name="Normal 293 12 2 4" xfId="27992"/>
    <cellStyle name="Normal 293 12 3" xfId="5732"/>
    <cellStyle name="Normal 293 12 3 2" xfId="11600"/>
    <cellStyle name="Normal 293 12 3 2 2" xfId="23329"/>
    <cellStyle name="Normal 293 12 3 2 2 2" xfId="46738"/>
    <cellStyle name="Normal 293 12 3 2 3" xfId="35039"/>
    <cellStyle name="Normal 293 12 3 3" xfId="17495"/>
    <cellStyle name="Normal 293 12 3 3 2" xfId="40904"/>
    <cellStyle name="Normal 293 12 3 4" xfId="29209"/>
    <cellStyle name="Normal 293 12 4" xfId="6896"/>
    <cellStyle name="Normal 293 12 4 2" xfId="12764"/>
    <cellStyle name="Normal 293 12 4 2 2" xfId="24493"/>
    <cellStyle name="Normal 293 12 4 2 2 2" xfId="47902"/>
    <cellStyle name="Normal 293 12 4 2 3" xfId="36203"/>
    <cellStyle name="Normal 293 12 4 3" xfId="18659"/>
    <cellStyle name="Normal 293 12 4 3 2" xfId="42068"/>
    <cellStyle name="Normal 293 12 4 4" xfId="30373"/>
    <cellStyle name="Normal 293 12 5" xfId="8022"/>
    <cellStyle name="Normal 293 12 5 2" xfId="13884"/>
    <cellStyle name="Normal 293 12 5 2 2" xfId="25613"/>
    <cellStyle name="Normal 293 12 5 2 2 2" xfId="49022"/>
    <cellStyle name="Normal 293 12 5 2 3" xfId="37323"/>
    <cellStyle name="Normal 293 12 5 3" xfId="19779"/>
    <cellStyle name="Normal 293 12 5 3 2" xfId="43188"/>
    <cellStyle name="Normal 293 12 5 4" xfId="31493"/>
    <cellStyle name="Normal 293 12 6" xfId="9106"/>
    <cellStyle name="Normal 293 12 6 2" xfId="20867"/>
    <cellStyle name="Normal 293 12 6 2 2" xfId="44276"/>
    <cellStyle name="Normal 293 12 6 3" xfId="32577"/>
    <cellStyle name="Normal 293 12 7" xfId="15033"/>
    <cellStyle name="Normal 293 12 7 2" xfId="38442"/>
    <cellStyle name="Normal 293 12 8" xfId="26747"/>
    <cellStyle name="Normal 293 13" xfId="3468"/>
    <cellStyle name="Normal 293 13 2" xfId="9344"/>
    <cellStyle name="Normal 293 13 2 2" xfId="21075"/>
    <cellStyle name="Normal 293 13 2 2 2" xfId="44484"/>
    <cellStyle name="Normal 293 13 2 3" xfId="32785"/>
    <cellStyle name="Normal 293 13 3" xfId="15241"/>
    <cellStyle name="Normal 293 13 3 2" xfId="38650"/>
    <cellStyle name="Normal 293 13 4" xfId="26955"/>
    <cellStyle name="Normal 293 14" xfId="4728"/>
    <cellStyle name="Normal 293 14 2" xfId="10596"/>
    <cellStyle name="Normal 293 14 2 2" xfId="22325"/>
    <cellStyle name="Normal 293 14 2 2 2" xfId="45734"/>
    <cellStyle name="Normal 293 14 2 3" xfId="34035"/>
    <cellStyle name="Normal 293 14 3" xfId="16491"/>
    <cellStyle name="Normal 293 14 3 2" xfId="39900"/>
    <cellStyle name="Normal 293 14 4" xfId="28205"/>
    <cellStyle name="Normal 293 15" xfId="5890"/>
    <cellStyle name="Normal 293 15 2" xfId="11758"/>
    <cellStyle name="Normal 293 15 2 2" xfId="23487"/>
    <cellStyle name="Normal 293 15 2 2 2" xfId="46896"/>
    <cellStyle name="Normal 293 15 2 3" xfId="35197"/>
    <cellStyle name="Normal 293 15 3" xfId="17653"/>
    <cellStyle name="Normal 293 15 3 2" xfId="41062"/>
    <cellStyle name="Normal 293 15 4" xfId="29367"/>
    <cellStyle name="Normal 293 16" xfId="7025"/>
    <cellStyle name="Normal 293 16 2" xfId="12887"/>
    <cellStyle name="Normal 293 16 2 2" xfId="24616"/>
    <cellStyle name="Normal 293 16 2 2 2" xfId="48025"/>
    <cellStyle name="Normal 293 16 2 3" xfId="36326"/>
    <cellStyle name="Normal 293 16 3" xfId="18782"/>
    <cellStyle name="Normal 293 16 3 2" xfId="42191"/>
    <cellStyle name="Normal 293 16 4" xfId="30496"/>
    <cellStyle name="Normal 293 17" xfId="8113"/>
    <cellStyle name="Normal 293 17 2" xfId="19874"/>
    <cellStyle name="Normal 293 17 2 2" xfId="43283"/>
    <cellStyle name="Normal 293 17 3" xfId="31584"/>
    <cellStyle name="Normal 293 18" xfId="14042"/>
    <cellStyle name="Normal 293 18 2" xfId="37451"/>
    <cellStyle name="Normal 293 19" xfId="25756"/>
    <cellStyle name="Normal 293 2" xfId="1801"/>
    <cellStyle name="Normal 293 3" xfId="1802"/>
    <cellStyle name="Normal 293 3 10" xfId="3251"/>
    <cellStyle name="Normal 293 3 10 2" xfId="4516"/>
    <cellStyle name="Normal 293 3 10 2 2" xfId="10384"/>
    <cellStyle name="Normal 293 3 10 2 2 2" xfId="22113"/>
    <cellStyle name="Normal 293 3 10 2 2 2 2" xfId="45522"/>
    <cellStyle name="Normal 293 3 10 2 2 3" xfId="33823"/>
    <cellStyle name="Normal 293 3 10 2 3" xfId="16279"/>
    <cellStyle name="Normal 293 3 10 2 3 2" xfId="39688"/>
    <cellStyle name="Normal 293 3 10 2 4" xfId="27993"/>
    <cellStyle name="Normal 293 3 10 3" xfId="5733"/>
    <cellStyle name="Normal 293 3 10 3 2" xfId="11601"/>
    <cellStyle name="Normal 293 3 10 3 2 2" xfId="23330"/>
    <cellStyle name="Normal 293 3 10 3 2 2 2" xfId="46739"/>
    <cellStyle name="Normal 293 3 10 3 2 3" xfId="35040"/>
    <cellStyle name="Normal 293 3 10 3 3" xfId="17496"/>
    <cellStyle name="Normal 293 3 10 3 3 2" xfId="40905"/>
    <cellStyle name="Normal 293 3 10 3 4" xfId="29210"/>
    <cellStyle name="Normal 293 3 10 4" xfId="6897"/>
    <cellStyle name="Normal 293 3 10 4 2" xfId="12765"/>
    <cellStyle name="Normal 293 3 10 4 2 2" xfId="24494"/>
    <cellStyle name="Normal 293 3 10 4 2 2 2" xfId="47903"/>
    <cellStyle name="Normal 293 3 10 4 2 3" xfId="36204"/>
    <cellStyle name="Normal 293 3 10 4 3" xfId="18660"/>
    <cellStyle name="Normal 293 3 10 4 3 2" xfId="42069"/>
    <cellStyle name="Normal 293 3 10 4 4" xfId="30374"/>
    <cellStyle name="Normal 293 3 10 5" xfId="8023"/>
    <cellStyle name="Normal 293 3 10 5 2" xfId="13885"/>
    <cellStyle name="Normal 293 3 10 5 2 2" xfId="25614"/>
    <cellStyle name="Normal 293 3 10 5 2 2 2" xfId="49023"/>
    <cellStyle name="Normal 293 3 10 5 2 3" xfId="37324"/>
    <cellStyle name="Normal 293 3 10 5 3" xfId="19780"/>
    <cellStyle name="Normal 293 3 10 5 3 2" xfId="43189"/>
    <cellStyle name="Normal 293 3 10 5 4" xfId="31494"/>
    <cellStyle name="Normal 293 3 10 6" xfId="9107"/>
    <cellStyle name="Normal 293 3 10 6 2" xfId="20868"/>
    <cellStyle name="Normal 293 3 10 6 2 2" xfId="44277"/>
    <cellStyle name="Normal 293 3 10 6 3" xfId="32578"/>
    <cellStyle name="Normal 293 3 10 7" xfId="15034"/>
    <cellStyle name="Normal 293 3 10 7 2" xfId="38443"/>
    <cellStyle name="Normal 293 3 10 8" xfId="26748"/>
    <cellStyle name="Normal 293 3 11" xfId="3469"/>
    <cellStyle name="Normal 293 3 11 2" xfId="9345"/>
    <cellStyle name="Normal 293 3 11 2 2" xfId="21076"/>
    <cellStyle name="Normal 293 3 11 2 2 2" xfId="44485"/>
    <cellStyle name="Normal 293 3 11 2 3" xfId="32786"/>
    <cellStyle name="Normal 293 3 11 3" xfId="15242"/>
    <cellStyle name="Normal 293 3 11 3 2" xfId="38651"/>
    <cellStyle name="Normal 293 3 11 4" xfId="26956"/>
    <cellStyle name="Normal 293 3 12" xfId="4729"/>
    <cellStyle name="Normal 293 3 12 2" xfId="10597"/>
    <cellStyle name="Normal 293 3 12 2 2" xfId="22326"/>
    <cellStyle name="Normal 293 3 12 2 2 2" xfId="45735"/>
    <cellStyle name="Normal 293 3 12 2 3" xfId="34036"/>
    <cellStyle name="Normal 293 3 12 3" xfId="16492"/>
    <cellStyle name="Normal 293 3 12 3 2" xfId="39901"/>
    <cellStyle name="Normal 293 3 12 4" xfId="28206"/>
    <cellStyle name="Normal 293 3 13" xfId="5891"/>
    <cellStyle name="Normal 293 3 13 2" xfId="11759"/>
    <cellStyle name="Normal 293 3 13 2 2" xfId="23488"/>
    <cellStyle name="Normal 293 3 13 2 2 2" xfId="46897"/>
    <cellStyle name="Normal 293 3 13 2 3" xfId="35198"/>
    <cellStyle name="Normal 293 3 13 3" xfId="17654"/>
    <cellStyle name="Normal 293 3 13 3 2" xfId="41063"/>
    <cellStyle name="Normal 293 3 13 4" xfId="29368"/>
    <cellStyle name="Normal 293 3 14" xfId="7026"/>
    <cellStyle name="Normal 293 3 14 2" xfId="12888"/>
    <cellStyle name="Normal 293 3 14 2 2" xfId="24617"/>
    <cellStyle name="Normal 293 3 14 2 2 2" xfId="48026"/>
    <cellStyle name="Normal 293 3 14 2 3" xfId="36327"/>
    <cellStyle name="Normal 293 3 14 3" xfId="18783"/>
    <cellStyle name="Normal 293 3 14 3 2" xfId="42192"/>
    <cellStyle name="Normal 293 3 14 4" xfId="30497"/>
    <cellStyle name="Normal 293 3 15" xfId="8114"/>
    <cellStyle name="Normal 293 3 15 2" xfId="19875"/>
    <cellStyle name="Normal 293 3 15 2 2" xfId="43284"/>
    <cellStyle name="Normal 293 3 15 3" xfId="31585"/>
    <cellStyle name="Normal 293 3 16" xfId="14043"/>
    <cellStyle name="Normal 293 3 16 2" xfId="37452"/>
    <cellStyle name="Normal 293 3 17" xfId="25757"/>
    <cellStyle name="Normal 293 3 2" xfId="2349"/>
    <cellStyle name="Normal 293 3 2 2" xfId="3626"/>
    <cellStyle name="Normal 293 3 2 2 2" xfId="9494"/>
    <cellStyle name="Normal 293 3 2 2 2 2" xfId="21223"/>
    <cellStyle name="Normal 293 3 2 2 2 2 2" xfId="44632"/>
    <cellStyle name="Normal 293 3 2 2 2 3" xfId="32933"/>
    <cellStyle name="Normal 293 3 2 2 3" xfId="15389"/>
    <cellStyle name="Normal 293 3 2 2 3 2" xfId="38798"/>
    <cellStyle name="Normal 293 3 2 2 4" xfId="27103"/>
    <cellStyle name="Normal 293 3 2 3" xfId="4845"/>
    <cellStyle name="Normal 293 3 2 3 2" xfId="10713"/>
    <cellStyle name="Normal 293 3 2 3 2 2" xfId="22442"/>
    <cellStyle name="Normal 293 3 2 3 2 2 2" xfId="45851"/>
    <cellStyle name="Normal 293 3 2 3 2 3" xfId="34152"/>
    <cellStyle name="Normal 293 3 2 3 3" xfId="16608"/>
    <cellStyle name="Normal 293 3 2 3 3 2" xfId="40017"/>
    <cellStyle name="Normal 293 3 2 3 4" xfId="28322"/>
    <cellStyle name="Normal 293 3 2 4" xfId="6008"/>
    <cellStyle name="Normal 293 3 2 4 2" xfId="11876"/>
    <cellStyle name="Normal 293 3 2 4 2 2" xfId="23605"/>
    <cellStyle name="Normal 293 3 2 4 2 2 2" xfId="47014"/>
    <cellStyle name="Normal 293 3 2 4 2 3" xfId="35315"/>
    <cellStyle name="Normal 293 3 2 4 3" xfId="17771"/>
    <cellStyle name="Normal 293 3 2 4 3 2" xfId="41180"/>
    <cellStyle name="Normal 293 3 2 4 4" xfId="29485"/>
    <cellStyle name="Normal 293 3 2 5" xfId="7135"/>
    <cellStyle name="Normal 293 3 2 5 2" xfId="12997"/>
    <cellStyle name="Normal 293 3 2 5 2 2" xfId="24726"/>
    <cellStyle name="Normal 293 3 2 5 2 2 2" xfId="48135"/>
    <cellStyle name="Normal 293 3 2 5 2 3" xfId="36436"/>
    <cellStyle name="Normal 293 3 2 5 3" xfId="18892"/>
    <cellStyle name="Normal 293 3 2 5 3 2" xfId="42301"/>
    <cellStyle name="Normal 293 3 2 5 4" xfId="30606"/>
    <cellStyle name="Normal 293 3 2 6" xfId="8219"/>
    <cellStyle name="Normal 293 3 2 6 2" xfId="19980"/>
    <cellStyle name="Normal 293 3 2 6 2 2" xfId="43389"/>
    <cellStyle name="Normal 293 3 2 6 3" xfId="31690"/>
    <cellStyle name="Normal 293 3 2 7" xfId="14146"/>
    <cellStyle name="Normal 293 3 2 7 2" xfId="37555"/>
    <cellStyle name="Normal 293 3 2 8" xfId="25860"/>
    <cellStyle name="Normal 293 3 3" xfId="2431"/>
    <cellStyle name="Normal 293 3 3 2" xfId="3700"/>
    <cellStyle name="Normal 293 3 3 2 2" xfId="9568"/>
    <cellStyle name="Normal 293 3 3 2 2 2" xfId="21297"/>
    <cellStyle name="Normal 293 3 3 2 2 2 2" xfId="44706"/>
    <cellStyle name="Normal 293 3 3 2 2 3" xfId="33007"/>
    <cellStyle name="Normal 293 3 3 2 3" xfId="15463"/>
    <cellStyle name="Normal 293 3 3 2 3 2" xfId="38872"/>
    <cellStyle name="Normal 293 3 3 2 4" xfId="27177"/>
    <cellStyle name="Normal 293 3 3 3" xfId="4919"/>
    <cellStyle name="Normal 293 3 3 3 2" xfId="10787"/>
    <cellStyle name="Normal 293 3 3 3 2 2" xfId="22516"/>
    <cellStyle name="Normal 293 3 3 3 2 2 2" xfId="45925"/>
    <cellStyle name="Normal 293 3 3 3 2 3" xfId="34226"/>
    <cellStyle name="Normal 293 3 3 3 3" xfId="16682"/>
    <cellStyle name="Normal 293 3 3 3 3 2" xfId="40091"/>
    <cellStyle name="Normal 293 3 3 3 4" xfId="28396"/>
    <cellStyle name="Normal 293 3 3 4" xfId="6083"/>
    <cellStyle name="Normal 293 3 3 4 2" xfId="11951"/>
    <cellStyle name="Normal 293 3 3 4 2 2" xfId="23680"/>
    <cellStyle name="Normal 293 3 3 4 2 2 2" xfId="47089"/>
    <cellStyle name="Normal 293 3 3 4 2 3" xfId="35390"/>
    <cellStyle name="Normal 293 3 3 4 3" xfId="17846"/>
    <cellStyle name="Normal 293 3 3 4 3 2" xfId="41255"/>
    <cellStyle name="Normal 293 3 3 4 4" xfId="29560"/>
    <cellStyle name="Normal 293 3 3 5" xfId="7209"/>
    <cellStyle name="Normal 293 3 3 5 2" xfId="13071"/>
    <cellStyle name="Normal 293 3 3 5 2 2" xfId="24800"/>
    <cellStyle name="Normal 293 3 3 5 2 2 2" xfId="48209"/>
    <cellStyle name="Normal 293 3 3 5 2 3" xfId="36510"/>
    <cellStyle name="Normal 293 3 3 5 3" xfId="18966"/>
    <cellStyle name="Normal 293 3 3 5 3 2" xfId="42375"/>
    <cellStyle name="Normal 293 3 3 5 4" xfId="30680"/>
    <cellStyle name="Normal 293 3 3 6" xfId="8293"/>
    <cellStyle name="Normal 293 3 3 6 2" xfId="20054"/>
    <cellStyle name="Normal 293 3 3 6 2 2" xfId="43463"/>
    <cellStyle name="Normal 293 3 3 6 3" xfId="31764"/>
    <cellStyle name="Normal 293 3 3 7" xfId="14220"/>
    <cellStyle name="Normal 293 3 3 7 2" xfId="37629"/>
    <cellStyle name="Normal 293 3 3 8" xfId="25934"/>
    <cellStyle name="Normal 293 3 4" xfId="2615"/>
    <cellStyle name="Normal 293 3 4 2" xfId="3884"/>
    <cellStyle name="Normal 293 3 4 2 2" xfId="9752"/>
    <cellStyle name="Normal 293 3 4 2 2 2" xfId="21481"/>
    <cellStyle name="Normal 293 3 4 2 2 2 2" xfId="44890"/>
    <cellStyle name="Normal 293 3 4 2 2 3" xfId="33191"/>
    <cellStyle name="Normal 293 3 4 2 3" xfId="15647"/>
    <cellStyle name="Normal 293 3 4 2 3 2" xfId="39056"/>
    <cellStyle name="Normal 293 3 4 2 4" xfId="27361"/>
    <cellStyle name="Normal 293 3 4 3" xfId="5103"/>
    <cellStyle name="Normal 293 3 4 3 2" xfId="10971"/>
    <cellStyle name="Normal 293 3 4 3 2 2" xfId="22700"/>
    <cellStyle name="Normal 293 3 4 3 2 2 2" xfId="46109"/>
    <cellStyle name="Normal 293 3 4 3 2 3" xfId="34410"/>
    <cellStyle name="Normal 293 3 4 3 3" xfId="16866"/>
    <cellStyle name="Normal 293 3 4 3 3 2" xfId="40275"/>
    <cellStyle name="Normal 293 3 4 3 4" xfId="28580"/>
    <cellStyle name="Normal 293 3 4 4" xfId="6267"/>
    <cellStyle name="Normal 293 3 4 4 2" xfId="12135"/>
    <cellStyle name="Normal 293 3 4 4 2 2" xfId="23864"/>
    <cellStyle name="Normal 293 3 4 4 2 2 2" xfId="47273"/>
    <cellStyle name="Normal 293 3 4 4 2 3" xfId="35574"/>
    <cellStyle name="Normal 293 3 4 4 3" xfId="18030"/>
    <cellStyle name="Normal 293 3 4 4 3 2" xfId="41439"/>
    <cellStyle name="Normal 293 3 4 4 4" xfId="29744"/>
    <cellStyle name="Normal 293 3 4 5" xfId="7393"/>
    <cellStyle name="Normal 293 3 4 5 2" xfId="13255"/>
    <cellStyle name="Normal 293 3 4 5 2 2" xfId="24984"/>
    <cellStyle name="Normal 293 3 4 5 2 2 2" xfId="48393"/>
    <cellStyle name="Normal 293 3 4 5 2 3" xfId="36694"/>
    <cellStyle name="Normal 293 3 4 5 3" xfId="19150"/>
    <cellStyle name="Normal 293 3 4 5 3 2" xfId="42559"/>
    <cellStyle name="Normal 293 3 4 5 4" xfId="30864"/>
    <cellStyle name="Normal 293 3 4 6" xfId="8477"/>
    <cellStyle name="Normal 293 3 4 6 2" xfId="20238"/>
    <cellStyle name="Normal 293 3 4 6 2 2" xfId="43647"/>
    <cellStyle name="Normal 293 3 4 6 3" xfId="31948"/>
    <cellStyle name="Normal 293 3 4 7" xfId="14404"/>
    <cellStyle name="Normal 293 3 4 7 2" xfId="37813"/>
    <cellStyle name="Normal 293 3 4 8" xfId="26118"/>
    <cellStyle name="Normal 293 3 5" xfId="2759"/>
    <cellStyle name="Normal 293 3 5 2" xfId="4028"/>
    <cellStyle name="Normal 293 3 5 2 2" xfId="9896"/>
    <cellStyle name="Normal 293 3 5 2 2 2" xfId="21625"/>
    <cellStyle name="Normal 293 3 5 2 2 2 2" xfId="45034"/>
    <cellStyle name="Normal 293 3 5 2 2 3" xfId="33335"/>
    <cellStyle name="Normal 293 3 5 2 3" xfId="15791"/>
    <cellStyle name="Normal 293 3 5 2 3 2" xfId="39200"/>
    <cellStyle name="Normal 293 3 5 2 4" xfId="27505"/>
    <cellStyle name="Normal 293 3 5 3" xfId="5247"/>
    <cellStyle name="Normal 293 3 5 3 2" xfId="11115"/>
    <cellStyle name="Normal 293 3 5 3 2 2" xfId="22844"/>
    <cellStyle name="Normal 293 3 5 3 2 2 2" xfId="46253"/>
    <cellStyle name="Normal 293 3 5 3 2 3" xfId="34554"/>
    <cellStyle name="Normal 293 3 5 3 3" xfId="17010"/>
    <cellStyle name="Normal 293 3 5 3 3 2" xfId="40419"/>
    <cellStyle name="Normal 293 3 5 3 4" xfId="28724"/>
    <cellStyle name="Normal 293 3 5 4" xfId="6411"/>
    <cellStyle name="Normal 293 3 5 4 2" xfId="12279"/>
    <cellStyle name="Normal 293 3 5 4 2 2" xfId="24008"/>
    <cellStyle name="Normal 293 3 5 4 2 2 2" xfId="47417"/>
    <cellStyle name="Normal 293 3 5 4 2 3" xfId="35718"/>
    <cellStyle name="Normal 293 3 5 4 3" xfId="18174"/>
    <cellStyle name="Normal 293 3 5 4 3 2" xfId="41583"/>
    <cellStyle name="Normal 293 3 5 4 4" xfId="29888"/>
    <cellStyle name="Normal 293 3 5 5" xfId="7537"/>
    <cellStyle name="Normal 293 3 5 5 2" xfId="13399"/>
    <cellStyle name="Normal 293 3 5 5 2 2" xfId="25128"/>
    <cellStyle name="Normal 293 3 5 5 2 2 2" xfId="48537"/>
    <cellStyle name="Normal 293 3 5 5 2 3" xfId="36838"/>
    <cellStyle name="Normal 293 3 5 5 3" xfId="19294"/>
    <cellStyle name="Normal 293 3 5 5 3 2" xfId="42703"/>
    <cellStyle name="Normal 293 3 5 5 4" xfId="31008"/>
    <cellStyle name="Normal 293 3 5 6" xfId="8621"/>
    <cellStyle name="Normal 293 3 5 6 2" xfId="20382"/>
    <cellStyle name="Normal 293 3 5 6 2 2" xfId="43791"/>
    <cellStyle name="Normal 293 3 5 6 3" xfId="32092"/>
    <cellStyle name="Normal 293 3 5 7" xfId="14548"/>
    <cellStyle name="Normal 293 3 5 7 2" xfId="37957"/>
    <cellStyle name="Normal 293 3 5 8" xfId="26262"/>
    <cellStyle name="Normal 293 3 6" xfId="2849"/>
    <cellStyle name="Normal 293 3 6 2" xfId="4118"/>
    <cellStyle name="Normal 293 3 6 2 2" xfId="9986"/>
    <cellStyle name="Normal 293 3 6 2 2 2" xfId="21715"/>
    <cellStyle name="Normal 293 3 6 2 2 2 2" xfId="45124"/>
    <cellStyle name="Normal 293 3 6 2 2 3" xfId="33425"/>
    <cellStyle name="Normal 293 3 6 2 3" xfId="15881"/>
    <cellStyle name="Normal 293 3 6 2 3 2" xfId="39290"/>
    <cellStyle name="Normal 293 3 6 2 4" xfId="27595"/>
    <cellStyle name="Normal 293 3 6 3" xfId="5337"/>
    <cellStyle name="Normal 293 3 6 3 2" xfId="11205"/>
    <cellStyle name="Normal 293 3 6 3 2 2" xfId="22934"/>
    <cellStyle name="Normal 293 3 6 3 2 2 2" xfId="46343"/>
    <cellStyle name="Normal 293 3 6 3 2 3" xfId="34644"/>
    <cellStyle name="Normal 293 3 6 3 3" xfId="17100"/>
    <cellStyle name="Normal 293 3 6 3 3 2" xfId="40509"/>
    <cellStyle name="Normal 293 3 6 3 4" xfId="28814"/>
    <cellStyle name="Normal 293 3 6 4" xfId="6501"/>
    <cellStyle name="Normal 293 3 6 4 2" xfId="12369"/>
    <cellStyle name="Normal 293 3 6 4 2 2" xfId="24098"/>
    <cellStyle name="Normal 293 3 6 4 2 2 2" xfId="47507"/>
    <cellStyle name="Normal 293 3 6 4 2 3" xfId="35808"/>
    <cellStyle name="Normal 293 3 6 4 3" xfId="18264"/>
    <cellStyle name="Normal 293 3 6 4 3 2" xfId="41673"/>
    <cellStyle name="Normal 293 3 6 4 4" xfId="29978"/>
    <cellStyle name="Normal 293 3 6 5" xfId="7627"/>
    <cellStyle name="Normal 293 3 6 5 2" xfId="13489"/>
    <cellStyle name="Normal 293 3 6 5 2 2" xfId="25218"/>
    <cellStyle name="Normal 293 3 6 5 2 2 2" xfId="48627"/>
    <cellStyle name="Normal 293 3 6 5 2 3" xfId="36928"/>
    <cellStyle name="Normal 293 3 6 5 3" xfId="19384"/>
    <cellStyle name="Normal 293 3 6 5 3 2" xfId="42793"/>
    <cellStyle name="Normal 293 3 6 5 4" xfId="31098"/>
    <cellStyle name="Normal 293 3 6 6" xfId="8711"/>
    <cellStyle name="Normal 293 3 6 6 2" xfId="20472"/>
    <cellStyle name="Normal 293 3 6 6 2 2" xfId="43881"/>
    <cellStyle name="Normal 293 3 6 6 3" xfId="32182"/>
    <cellStyle name="Normal 293 3 6 7" xfId="14638"/>
    <cellStyle name="Normal 293 3 6 7 2" xfId="38047"/>
    <cellStyle name="Normal 293 3 6 8" xfId="26352"/>
    <cellStyle name="Normal 293 3 7" xfId="2940"/>
    <cellStyle name="Normal 293 3 7 2" xfId="4208"/>
    <cellStyle name="Normal 293 3 7 2 2" xfId="10076"/>
    <cellStyle name="Normal 293 3 7 2 2 2" xfId="21805"/>
    <cellStyle name="Normal 293 3 7 2 2 2 2" xfId="45214"/>
    <cellStyle name="Normal 293 3 7 2 2 3" xfId="33515"/>
    <cellStyle name="Normal 293 3 7 2 3" xfId="15971"/>
    <cellStyle name="Normal 293 3 7 2 3 2" xfId="39380"/>
    <cellStyle name="Normal 293 3 7 2 4" xfId="27685"/>
    <cellStyle name="Normal 293 3 7 3" xfId="5427"/>
    <cellStyle name="Normal 293 3 7 3 2" xfId="11295"/>
    <cellStyle name="Normal 293 3 7 3 2 2" xfId="23024"/>
    <cellStyle name="Normal 293 3 7 3 2 2 2" xfId="46433"/>
    <cellStyle name="Normal 293 3 7 3 2 3" xfId="34734"/>
    <cellStyle name="Normal 293 3 7 3 3" xfId="17190"/>
    <cellStyle name="Normal 293 3 7 3 3 2" xfId="40599"/>
    <cellStyle name="Normal 293 3 7 3 4" xfId="28904"/>
    <cellStyle name="Normal 293 3 7 4" xfId="6591"/>
    <cellStyle name="Normal 293 3 7 4 2" xfId="12459"/>
    <cellStyle name="Normal 293 3 7 4 2 2" xfId="24188"/>
    <cellStyle name="Normal 293 3 7 4 2 2 2" xfId="47597"/>
    <cellStyle name="Normal 293 3 7 4 2 3" xfId="35898"/>
    <cellStyle name="Normal 293 3 7 4 3" xfId="18354"/>
    <cellStyle name="Normal 293 3 7 4 3 2" xfId="41763"/>
    <cellStyle name="Normal 293 3 7 4 4" xfId="30068"/>
    <cellStyle name="Normal 293 3 7 5" xfId="7717"/>
    <cellStyle name="Normal 293 3 7 5 2" xfId="13579"/>
    <cellStyle name="Normal 293 3 7 5 2 2" xfId="25308"/>
    <cellStyle name="Normal 293 3 7 5 2 2 2" xfId="48717"/>
    <cellStyle name="Normal 293 3 7 5 2 3" xfId="37018"/>
    <cellStyle name="Normal 293 3 7 5 3" xfId="19474"/>
    <cellStyle name="Normal 293 3 7 5 3 2" xfId="42883"/>
    <cellStyle name="Normal 293 3 7 5 4" xfId="31188"/>
    <cellStyle name="Normal 293 3 7 6" xfId="8801"/>
    <cellStyle name="Normal 293 3 7 6 2" xfId="20562"/>
    <cellStyle name="Normal 293 3 7 6 2 2" xfId="43971"/>
    <cellStyle name="Normal 293 3 7 6 3" xfId="32272"/>
    <cellStyle name="Normal 293 3 7 7" xfId="14728"/>
    <cellStyle name="Normal 293 3 7 7 2" xfId="38137"/>
    <cellStyle name="Normal 293 3 7 8" xfId="26442"/>
    <cellStyle name="Normal 293 3 8" xfId="3041"/>
    <cellStyle name="Normal 293 3 8 2" xfId="4306"/>
    <cellStyle name="Normal 293 3 8 2 2" xfId="10174"/>
    <cellStyle name="Normal 293 3 8 2 2 2" xfId="21903"/>
    <cellStyle name="Normal 293 3 8 2 2 2 2" xfId="45312"/>
    <cellStyle name="Normal 293 3 8 2 2 3" xfId="33613"/>
    <cellStyle name="Normal 293 3 8 2 3" xfId="16069"/>
    <cellStyle name="Normal 293 3 8 2 3 2" xfId="39478"/>
    <cellStyle name="Normal 293 3 8 2 4" xfId="27783"/>
    <cellStyle name="Normal 293 3 8 3" xfId="5523"/>
    <cellStyle name="Normal 293 3 8 3 2" xfId="11391"/>
    <cellStyle name="Normal 293 3 8 3 2 2" xfId="23120"/>
    <cellStyle name="Normal 293 3 8 3 2 2 2" xfId="46529"/>
    <cellStyle name="Normal 293 3 8 3 2 3" xfId="34830"/>
    <cellStyle name="Normal 293 3 8 3 3" xfId="17286"/>
    <cellStyle name="Normal 293 3 8 3 3 2" xfId="40695"/>
    <cellStyle name="Normal 293 3 8 3 4" xfId="29000"/>
    <cellStyle name="Normal 293 3 8 4" xfId="6687"/>
    <cellStyle name="Normal 293 3 8 4 2" xfId="12555"/>
    <cellStyle name="Normal 293 3 8 4 2 2" xfId="24284"/>
    <cellStyle name="Normal 293 3 8 4 2 2 2" xfId="47693"/>
    <cellStyle name="Normal 293 3 8 4 2 3" xfId="35994"/>
    <cellStyle name="Normal 293 3 8 4 3" xfId="18450"/>
    <cellStyle name="Normal 293 3 8 4 3 2" xfId="41859"/>
    <cellStyle name="Normal 293 3 8 4 4" xfId="30164"/>
    <cellStyle name="Normal 293 3 8 5" xfId="7813"/>
    <cellStyle name="Normal 293 3 8 5 2" xfId="13675"/>
    <cellStyle name="Normal 293 3 8 5 2 2" xfId="25404"/>
    <cellStyle name="Normal 293 3 8 5 2 2 2" xfId="48813"/>
    <cellStyle name="Normal 293 3 8 5 2 3" xfId="37114"/>
    <cellStyle name="Normal 293 3 8 5 3" xfId="19570"/>
    <cellStyle name="Normal 293 3 8 5 3 2" xfId="42979"/>
    <cellStyle name="Normal 293 3 8 5 4" xfId="31284"/>
    <cellStyle name="Normal 293 3 8 6" xfId="8897"/>
    <cellStyle name="Normal 293 3 8 6 2" xfId="20658"/>
    <cellStyle name="Normal 293 3 8 6 2 2" xfId="44067"/>
    <cellStyle name="Normal 293 3 8 6 3" xfId="32368"/>
    <cellStyle name="Normal 293 3 8 7" xfId="14824"/>
    <cellStyle name="Normal 293 3 8 7 2" xfId="38233"/>
    <cellStyle name="Normal 293 3 8 8" xfId="26538"/>
    <cellStyle name="Normal 293 3 9" xfId="3154"/>
    <cellStyle name="Normal 293 3 9 2" xfId="4419"/>
    <cellStyle name="Normal 293 3 9 2 2" xfId="10287"/>
    <cellStyle name="Normal 293 3 9 2 2 2" xfId="22016"/>
    <cellStyle name="Normal 293 3 9 2 2 2 2" xfId="45425"/>
    <cellStyle name="Normal 293 3 9 2 2 3" xfId="33726"/>
    <cellStyle name="Normal 293 3 9 2 3" xfId="16182"/>
    <cellStyle name="Normal 293 3 9 2 3 2" xfId="39591"/>
    <cellStyle name="Normal 293 3 9 2 4" xfId="27896"/>
    <cellStyle name="Normal 293 3 9 3" xfId="5636"/>
    <cellStyle name="Normal 293 3 9 3 2" xfId="11504"/>
    <cellStyle name="Normal 293 3 9 3 2 2" xfId="23233"/>
    <cellStyle name="Normal 293 3 9 3 2 2 2" xfId="46642"/>
    <cellStyle name="Normal 293 3 9 3 2 3" xfId="34943"/>
    <cellStyle name="Normal 293 3 9 3 3" xfId="17399"/>
    <cellStyle name="Normal 293 3 9 3 3 2" xfId="40808"/>
    <cellStyle name="Normal 293 3 9 3 4" xfId="29113"/>
    <cellStyle name="Normal 293 3 9 4" xfId="6800"/>
    <cellStyle name="Normal 293 3 9 4 2" xfId="12668"/>
    <cellStyle name="Normal 293 3 9 4 2 2" xfId="24397"/>
    <cellStyle name="Normal 293 3 9 4 2 2 2" xfId="47806"/>
    <cellStyle name="Normal 293 3 9 4 2 3" xfId="36107"/>
    <cellStyle name="Normal 293 3 9 4 3" xfId="18563"/>
    <cellStyle name="Normal 293 3 9 4 3 2" xfId="41972"/>
    <cellStyle name="Normal 293 3 9 4 4" xfId="30277"/>
    <cellStyle name="Normal 293 3 9 5" xfId="7926"/>
    <cellStyle name="Normal 293 3 9 5 2" xfId="13788"/>
    <cellStyle name="Normal 293 3 9 5 2 2" xfId="25517"/>
    <cellStyle name="Normal 293 3 9 5 2 2 2" xfId="48926"/>
    <cellStyle name="Normal 293 3 9 5 2 3" xfId="37227"/>
    <cellStyle name="Normal 293 3 9 5 3" xfId="19683"/>
    <cellStyle name="Normal 293 3 9 5 3 2" xfId="43092"/>
    <cellStyle name="Normal 293 3 9 5 4" xfId="31397"/>
    <cellStyle name="Normal 293 3 9 6" xfId="9010"/>
    <cellStyle name="Normal 293 3 9 6 2" xfId="20771"/>
    <cellStyle name="Normal 293 3 9 6 2 2" xfId="44180"/>
    <cellStyle name="Normal 293 3 9 6 3" xfId="32481"/>
    <cellStyle name="Normal 293 3 9 7" xfId="14937"/>
    <cellStyle name="Normal 293 3 9 7 2" xfId="38346"/>
    <cellStyle name="Normal 293 3 9 8" xfId="26651"/>
    <cellStyle name="Normal 293 4" xfId="2348"/>
    <cellStyle name="Normal 293 4 2" xfId="3625"/>
    <cellStyle name="Normal 293 4 2 2" xfId="9493"/>
    <cellStyle name="Normal 293 4 2 2 2" xfId="21222"/>
    <cellStyle name="Normal 293 4 2 2 2 2" xfId="44631"/>
    <cellStyle name="Normal 293 4 2 2 3" xfId="32932"/>
    <cellStyle name="Normal 293 4 2 3" xfId="15388"/>
    <cellStyle name="Normal 293 4 2 3 2" xfId="38797"/>
    <cellStyle name="Normal 293 4 2 4" xfId="27102"/>
    <cellStyle name="Normal 293 4 3" xfId="4844"/>
    <cellStyle name="Normal 293 4 3 2" xfId="10712"/>
    <cellStyle name="Normal 293 4 3 2 2" xfId="22441"/>
    <cellStyle name="Normal 293 4 3 2 2 2" xfId="45850"/>
    <cellStyle name="Normal 293 4 3 2 3" xfId="34151"/>
    <cellStyle name="Normal 293 4 3 3" xfId="16607"/>
    <cellStyle name="Normal 293 4 3 3 2" xfId="40016"/>
    <cellStyle name="Normal 293 4 3 4" xfId="28321"/>
    <cellStyle name="Normal 293 4 4" xfId="6007"/>
    <cellStyle name="Normal 293 4 4 2" xfId="11875"/>
    <cellStyle name="Normal 293 4 4 2 2" xfId="23604"/>
    <cellStyle name="Normal 293 4 4 2 2 2" xfId="47013"/>
    <cellStyle name="Normal 293 4 4 2 3" xfId="35314"/>
    <cellStyle name="Normal 293 4 4 3" xfId="17770"/>
    <cellStyle name="Normal 293 4 4 3 2" xfId="41179"/>
    <cellStyle name="Normal 293 4 4 4" xfId="29484"/>
    <cellStyle name="Normal 293 4 5" xfId="7134"/>
    <cellStyle name="Normal 293 4 5 2" xfId="12996"/>
    <cellStyle name="Normal 293 4 5 2 2" xfId="24725"/>
    <cellStyle name="Normal 293 4 5 2 2 2" xfId="48134"/>
    <cellStyle name="Normal 293 4 5 2 3" xfId="36435"/>
    <cellStyle name="Normal 293 4 5 3" xfId="18891"/>
    <cellStyle name="Normal 293 4 5 3 2" xfId="42300"/>
    <cellStyle name="Normal 293 4 5 4" xfId="30605"/>
    <cellStyle name="Normal 293 4 6" xfId="8218"/>
    <cellStyle name="Normal 293 4 6 2" xfId="19979"/>
    <cellStyle name="Normal 293 4 6 2 2" xfId="43388"/>
    <cellStyle name="Normal 293 4 6 3" xfId="31689"/>
    <cellStyle name="Normal 293 4 7" xfId="14145"/>
    <cellStyle name="Normal 293 4 7 2" xfId="37554"/>
    <cellStyle name="Normal 293 4 8" xfId="25859"/>
    <cellStyle name="Normal 293 5" xfId="2430"/>
    <cellStyle name="Normal 293 5 2" xfId="3699"/>
    <cellStyle name="Normal 293 5 2 2" xfId="9567"/>
    <cellStyle name="Normal 293 5 2 2 2" xfId="21296"/>
    <cellStyle name="Normal 293 5 2 2 2 2" xfId="44705"/>
    <cellStyle name="Normal 293 5 2 2 3" xfId="33006"/>
    <cellStyle name="Normal 293 5 2 3" xfId="15462"/>
    <cellStyle name="Normal 293 5 2 3 2" xfId="38871"/>
    <cellStyle name="Normal 293 5 2 4" xfId="27176"/>
    <cellStyle name="Normal 293 5 3" xfId="4918"/>
    <cellStyle name="Normal 293 5 3 2" xfId="10786"/>
    <cellStyle name="Normal 293 5 3 2 2" xfId="22515"/>
    <cellStyle name="Normal 293 5 3 2 2 2" xfId="45924"/>
    <cellStyle name="Normal 293 5 3 2 3" xfId="34225"/>
    <cellStyle name="Normal 293 5 3 3" xfId="16681"/>
    <cellStyle name="Normal 293 5 3 3 2" xfId="40090"/>
    <cellStyle name="Normal 293 5 3 4" xfId="28395"/>
    <cellStyle name="Normal 293 5 4" xfId="6082"/>
    <cellStyle name="Normal 293 5 4 2" xfId="11950"/>
    <cellStyle name="Normal 293 5 4 2 2" xfId="23679"/>
    <cellStyle name="Normal 293 5 4 2 2 2" xfId="47088"/>
    <cellStyle name="Normal 293 5 4 2 3" xfId="35389"/>
    <cellStyle name="Normal 293 5 4 3" xfId="17845"/>
    <cellStyle name="Normal 293 5 4 3 2" xfId="41254"/>
    <cellStyle name="Normal 293 5 4 4" xfId="29559"/>
    <cellStyle name="Normal 293 5 5" xfId="7208"/>
    <cellStyle name="Normal 293 5 5 2" xfId="13070"/>
    <cellStyle name="Normal 293 5 5 2 2" xfId="24799"/>
    <cellStyle name="Normal 293 5 5 2 2 2" xfId="48208"/>
    <cellStyle name="Normal 293 5 5 2 3" xfId="36509"/>
    <cellStyle name="Normal 293 5 5 3" xfId="18965"/>
    <cellStyle name="Normal 293 5 5 3 2" xfId="42374"/>
    <cellStyle name="Normal 293 5 5 4" xfId="30679"/>
    <cellStyle name="Normal 293 5 6" xfId="8292"/>
    <cellStyle name="Normal 293 5 6 2" xfId="20053"/>
    <cellStyle name="Normal 293 5 6 2 2" xfId="43462"/>
    <cellStyle name="Normal 293 5 6 3" xfId="31763"/>
    <cellStyle name="Normal 293 5 7" xfId="14219"/>
    <cellStyle name="Normal 293 5 7 2" xfId="37628"/>
    <cellStyle name="Normal 293 5 8" xfId="25933"/>
    <cellStyle name="Normal 293 6" xfId="2614"/>
    <cellStyle name="Normal 293 6 2" xfId="3883"/>
    <cellStyle name="Normal 293 6 2 2" xfId="9751"/>
    <cellStyle name="Normal 293 6 2 2 2" xfId="21480"/>
    <cellStyle name="Normal 293 6 2 2 2 2" xfId="44889"/>
    <cellStyle name="Normal 293 6 2 2 3" xfId="33190"/>
    <cellStyle name="Normal 293 6 2 3" xfId="15646"/>
    <cellStyle name="Normal 293 6 2 3 2" xfId="39055"/>
    <cellStyle name="Normal 293 6 2 4" xfId="27360"/>
    <cellStyle name="Normal 293 6 3" xfId="5102"/>
    <cellStyle name="Normal 293 6 3 2" xfId="10970"/>
    <cellStyle name="Normal 293 6 3 2 2" xfId="22699"/>
    <cellStyle name="Normal 293 6 3 2 2 2" xfId="46108"/>
    <cellStyle name="Normal 293 6 3 2 3" xfId="34409"/>
    <cellStyle name="Normal 293 6 3 3" xfId="16865"/>
    <cellStyle name="Normal 293 6 3 3 2" xfId="40274"/>
    <cellStyle name="Normal 293 6 3 4" xfId="28579"/>
    <cellStyle name="Normal 293 6 4" xfId="6266"/>
    <cellStyle name="Normal 293 6 4 2" xfId="12134"/>
    <cellStyle name="Normal 293 6 4 2 2" xfId="23863"/>
    <cellStyle name="Normal 293 6 4 2 2 2" xfId="47272"/>
    <cellStyle name="Normal 293 6 4 2 3" xfId="35573"/>
    <cellStyle name="Normal 293 6 4 3" xfId="18029"/>
    <cellStyle name="Normal 293 6 4 3 2" xfId="41438"/>
    <cellStyle name="Normal 293 6 4 4" xfId="29743"/>
    <cellStyle name="Normal 293 6 5" xfId="7392"/>
    <cellStyle name="Normal 293 6 5 2" xfId="13254"/>
    <cellStyle name="Normal 293 6 5 2 2" xfId="24983"/>
    <cellStyle name="Normal 293 6 5 2 2 2" xfId="48392"/>
    <cellStyle name="Normal 293 6 5 2 3" xfId="36693"/>
    <cellStyle name="Normal 293 6 5 3" xfId="19149"/>
    <cellStyle name="Normal 293 6 5 3 2" xfId="42558"/>
    <cellStyle name="Normal 293 6 5 4" xfId="30863"/>
    <cellStyle name="Normal 293 6 6" xfId="8476"/>
    <cellStyle name="Normal 293 6 6 2" xfId="20237"/>
    <cellStyle name="Normal 293 6 6 2 2" xfId="43646"/>
    <cellStyle name="Normal 293 6 6 3" xfId="31947"/>
    <cellStyle name="Normal 293 6 7" xfId="14403"/>
    <cellStyle name="Normal 293 6 7 2" xfId="37812"/>
    <cellStyle name="Normal 293 6 8" xfId="26117"/>
    <cellStyle name="Normal 293 7" xfId="2758"/>
    <cellStyle name="Normal 293 7 2" xfId="4027"/>
    <cellStyle name="Normal 293 7 2 2" xfId="9895"/>
    <cellStyle name="Normal 293 7 2 2 2" xfId="21624"/>
    <cellStyle name="Normal 293 7 2 2 2 2" xfId="45033"/>
    <cellStyle name="Normal 293 7 2 2 3" xfId="33334"/>
    <cellStyle name="Normal 293 7 2 3" xfId="15790"/>
    <cellStyle name="Normal 293 7 2 3 2" xfId="39199"/>
    <cellStyle name="Normal 293 7 2 4" xfId="27504"/>
    <cellStyle name="Normal 293 7 3" xfId="5246"/>
    <cellStyle name="Normal 293 7 3 2" xfId="11114"/>
    <cellStyle name="Normal 293 7 3 2 2" xfId="22843"/>
    <cellStyle name="Normal 293 7 3 2 2 2" xfId="46252"/>
    <cellStyle name="Normal 293 7 3 2 3" xfId="34553"/>
    <cellStyle name="Normal 293 7 3 3" xfId="17009"/>
    <cellStyle name="Normal 293 7 3 3 2" xfId="40418"/>
    <cellStyle name="Normal 293 7 3 4" xfId="28723"/>
    <cellStyle name="Normal 293 7 4" xfId="6410"/>
    <cellStyle name="Normal 293 7 4 2" xfId="12278"/>
    <cellStyle name="Normal 293 7 4 2 2" xfId="24007"/>
    <cellStyle name="Normal 293 7 4 2 2 2" xfId="47416"/>
    <cellStyle name="Normal 293 7 4 2 3" xfId="35717"/>
    <cellStyle name="Normal 293 7 4 3" xfId="18173"/>
    <cellStyle name="Normal 293 7 4 3 2" xfId="41582"/>
    <cellStyle name="Normal 293 7 4 4" xfId="29887"/>
    <cellStyle name="Normal 293 7 5" xfId="7536"/>
    <cellStyle name="Normal 293 7 5 2" xfId="13398"/>
    <cellStyle name="Normal 293 7 5 2 2" xfId="25127"/>
    <cellStyle name="Normal 293 7 5 2 2 2" xfId="48536"/>
    <cellStyle name="Normal 293 7 5 2 3" xfId="36837"/>
    <cellStyle name="Normal 293 7 5 3" xfId="19293"/>
    <cellStyle name="Normal 293 7 5 3 2" xfId="42702"/>
    <cellStyle name="Normal 293 7 5 4" xfId="31007"/>
    <cellStyle name="Normal 293 7 6" xfId="8620"/>
    <cellStyle name="Normal 293 7 6 2" xfId="20381"/>
    <cellStyle name="Normal 293 7 6 2 2" xfId="43790"/>
    <cellStyle name="Normal 293 7 6 3" xfId="32091"/>
    <cellStyle name="Normal 293 7 7" xfId="14547"/>
    <cellStyle name="Normal 293 7 7 2" xfId="37956"/>
    <cellStyle name="Normal 293 7 8" xfId="26261"/>
    <cellStyle name="Normal 293 8" xfId="2848"/>
    <cellStyle name="Normal 293 8 2" xfId="4117"/>
    <cellStyle name="Normal 293 8 2 2" xfId="9985"/>
    <cellStyle name="Normal 293 8 2 2 2" xfId="21714"/>
    <cellStyle name="Normal 293 8 2 2 2 2" xfId="45123"/>
    <cellStyle name="Normal 293 8 2 2 3" xfId="33424"/>
    <cellStyle name="Normal 293 8 2 3" xfId="15880"/>
    <cellStyle name="Normal 293 8 2 3 2" xfId="39289"/>
    <cellStyle name="Normal 293 8 2 4" xfId="27594"/>
    <cellStyle name="Normal 293 8 3" xfId="5336"/>
    <cellStyle name="Normal 293 8 3 2" xfId="11204"/>
    <cellStyle name="Normal 293 8 3 2 2" xfId="22933"/>
    <cellStyle name="Normal 293 8 3 2 2 2" xfId="46342"/>
    <cellStyle name="Normal 293 8 3 2 3" xfId="34643"/>
    <cellStyle name="Normal 293 8 3 3" xfId="17099"/>
    <cellStyle name="Normal 293 8 3 3 2" xfId="40508"/>
    <cellStyle name="Normal 293 8 3 4" xfId="28813"/>
    <cellStyle name="Normal 293 8 4" xfId="6500"/>
    <cellStyle name="Normal 293 8 4 2" xfId="12368"/>
    <cellStyle name="Normal 293 8 4 2 2" xfId="24097"/>
    <cellStyle name="Normal 293 8 4 2 2 2" xfId="47506"/>
    <cellStyle name="Normal 293 8 4 2 3" xfId="35807"/>
    <cellStyle name="Normal 293 8 4 3" xfId="18263"/>
    <cellStyle name="Normal 293 8 4 3 2" xfId="41672"/>
    <cellStyle name="Normal 293 8 4 4" xfId="29977"/>
    <cellStyle name="Normal 293 8 5" xfId="7626"/>
    <cellStyle name="Normal 293 8 5 2" xfId="13488"/>
    <cellStyle name="Normal 293 8 5 2 2" xfId="25217"/>
    <cellStyle name="Normal 293 8 5 2 2 2" xfId="48626"/>
    <cellStyle name="Normal 293 8 5 2 3" xfId="36927"/>
    <cellStyle name="Normal 293 8 5 3" xfId="19383"/>
    <cellStyle name="Normal 293 8 5 3 2" xfId="42792"/>
    <cellStyle name="Normal 293 8 5 4" xfId="31097"/>
    <cellStyle name="Normal 293 8 6" xfId="8710"/>
    <cellStyle name="Normal 293 8 6 2" xfId="20471"/>
    <cellStyle name="Normal 293 8 6 2 2" xfId="43880"/>
    <cellStyle name="Normal 293 8 6 3" xfId="32181"/>
    <cellStyle name="Normal 293 8 7" xfId="14637"/>
    <cellStyle name="Normal 293 8 7 2" xfId="38046"/>
    <cellStyle name="Normal 293 8 8" xfId="26351"/>
    <cellStyle name="Normal 293 9" xfId="2939"/>
    <cellStyle name="Normal 293 9 2" xfId="4207"/>
    <cellStyle name="Normal 293 9 2 2" xfId="10075"/>
    <cellStyle name="Normal 293 9 2 2 2" xfId="21804"/>
    <cellStyle name="Normal 293 9 2 2 2 2" xfId="45213"/>
    <cellStyle name="Normal 293 9 2 2 3" xfId="33514"/>
    <cellStyle name="Normal 293 9 2 3" xfId="15970"/>
    <cellStyle name="Normal 293 9 2 3 2" xfId="39379"/>
    <cellStyle name="Normal 293 9 2 4" xfId="27684"/>
    <cellStyle name="Normal 293 9 3" xfId="5426"/>
    <cellStyle name="Normal 293 9 3 2" xfId="11294"/>
    <cellStyle name="Normal 293 9 3 2 2" xfId="23023"/>
    <cellStyle name="Normal 293 9 3 2 2 2" xfId="46432"/>
    <cellStyle name="Normal 293 9 3 2 3" xfId="34733"/>
    <cellStyle name="Normal 293 9 3 3" xfId="17189"/>
    <cellStyle name="Normal 293 9 3 3 2" xfId="40598"/>
    <cellStyle name="Normal 293 9 3 4" xfId="28903"/>
    <cellStyle name="Normal 293 9 4" xfId="6590"/>
    <cellStyle name="Normal 293 9 4 2" xfId="12458"/>
    <cellStyle name="Normal 293 9 4 2 2" xfId="24187"/>
    <cellStyle name="Normal 293 9 4 2 2 2" xfId="47596"/>
    <cellStyle name="Normal 293 9 4 2 3" xfId="35897"/>
    <cellStyle name="Normal 293 9 4 3" xfId="18353"/>
    <cellStyle name="Normal 293 9 4 3 2" xfId="41762"/>
    <cellStyle name="Normal 293 9 4 4" xfId="30067"/>
    <cellStyle name="Normal 293 9 5" xfId="7716"/>
    <cellStyle name="Normal 293 9 5 2" xfId="13578"/>
    <cellStyle name="Normal 293 9 5 2 2" xfId="25307"/>
    <cellStyle name="Normal 293 9 5 2 2 2" xfId="48716"/>
    <cellStyle name="Normal 293 9 5 2 3" xfId="37017"/>
    <cellStyle name="Normal 293 9 5 3" xfId="19473"/>
    <cellStyle name="Normal 293 9 5 3 2" xfId="42882"/>
    <cellStyle name="Normal 293 9 5 4" xfId="31187"/>
    <cellStyle name="Normal 293 9 6" xfId="8800"/>
    <cellStyle name="Normal 293 9 6 2" xfId="20561"/>
    <cellStyle name="Normal 293 9 6 2 2" xfId="43970"/>
    <cellStyle name="Normal 293 9 6 3" xfId="32271"/>
    <cellStyle name="Normal 293 9 7" xfId="14727"/>
    <cellStyle name="Normal 293 9 7 2" xfId="38136"/>
    <cellStyle name="Normal 293 9 8" xfId="26441"/>
    <cellStyle name="Normal 294" xfId="1803"/>
    <cellStyle name="Normal 294 10" xfId="3042"/>
    <cellStyle name="Normal 294 10 2" xfId="4307"/>
    <cellStyle name="Normal 294 10 2 2" xfId="10175"/>
    <cellStyle name="Normal 294 10 2 2 2" xfId="21904"/>
    <cellStyle name="Normal 294 10 2 2 2 2" xfId="45313"/>
    <cellStyle name="Normal 294 10 2 2 3" xfId="33614"/>
    <cellStyle name="Normal 294 10 2 3" xfId="16070"/>
    <cellStyle name="Normal 294 10 2 3 2" xfId="39479"/>
    <cellStyle name="Normal 294 10 2 4" xfId="27784"/>
    <cellStyle name="Normal 294 10 3" xfId="5524"/>
    <cellStyle name="Normal 294 10 3 2" xfId="11392"/>
    <cellStyle name="Normal 294 10 3 2 2" xfId="23121"/>
    <cellStyle name="Normal 294 10 3 2 2 2" xfId="46530"/>
    <cellStyle name="Normal 294 10 3 2 3" xfId="34831"/>
    <cellStyle name="Normal 294 10 3 3" xfId="17287"/>
    <cellStyle name="Normal 294 10 3 3 2" xfId="40696"/>
    <cellStyle name="Normal 294 10 3 4" xfId="29001"/>
    <cellStyle name="Normal 294 10 4" xfId="6688"/>
    <cellStyle name="Normal 294 10 4 2" xfId="12556"/>
    <cellStyle name="Normal 294 10 4 2 2" xfId="24285"/>
    <cellStyle name="Normal 294 10 4 2 2 2" xfId="47694"/>
    <cellStyle name="Normal 294 10 4 2 3" xfId="35995"/>
    <cellStyle name="Normal 294 10 4 3" xfId="18451"/>
    <cellStyle name="Normal 294 10 4 3 2" xfId="41860"/>
    <cellStyle name="Normal 294 10 4 4" xfId="30165"/>
    <cellStyle name="Normal 294 10 5" xfId="7814"/>
    <cellStyle name="Normal 294 10 5 2" xfId="13676"/>
    <cellStyle name="Normal 294 10 5 2 2" xfId="25405"/>
    <cellStyle name="Normal 294 10 5 2 2 2" xfId="48814"/>
    <cellStyle name="Normal 294 10 5 2 3" xfId="37115"/>
    <cellStyle name="Normal 294 10 5 3" xfId="19571"/>
    <cellStyle name="Normal 294 10 5 3 2" xfId="42980"/>
    <cellStyle name="Normal 294 10 5 4" xfId="31285"/>
    <cellStyle name="Normal 294 10 6" xfId="8898"/>
    <cellStyle name="Normal 294 10 6 2" xfId="20659"/>
    <cellStyle name="Normal 294 10 6 2 2" xfId="44068"/>
    <cellStyle name="Normal 294 10 6 3" xfId="32369"/>
    <cellStyle name="Normal 294 10 7" xfId="14825"/>
    <cellStyle name="Normal 294 10 7 2" xfId="38234"/>
    <cellStyle name="Normal 294 10 8" xfId="26539"/>
    <cellStyle name="Normal 294 11" xfId="3155"/>
    <cellStyle name="Normal 294 11 2" xfId="4420"/>
    <cellStyle name="Normal 294 11 2 2" xfId="10288"/>
    <cellStyle name="Normal 294 11 2 2 2" xfId="22017"/>
    <cellStyle name="Normal 294 11 2 2 2 2" xfId="45426"/>
    <cellStyle name="Normal 294 11 2 2 3" xfId="33727"/>
    <cellStyle name="Normal 294 11 2 3" xfId="16183"/>
    <cellStyle name="Normal 294 11 2 3 2" xfId="39592"/>
    <cellStyle name="Normal 294 11 2 4" xfId="27897"/>
    <cellStyle name="Normal 294 11 3" xfId="5637"/>
    <cellStyle name="Normal 294 11 3 2" xfId="11505"/>
    <cellStyle name="Normal 294 11 3 2 2" xfId="23234"/>
    <cellStyle name="Normal 294 11 3 2 2 2" xfId="46643"/>
    <cellStyle name="Normal 294 11 3 2 3" xfId="34944"/>
    <cellStyle name="Normal 294 11 3 3" xfId="17400"/>
    <cellStyle name="Normal 294 11 3 3 2" xfId="40809"/>
    <cellStyle name="Normal 294 11 3 4" xfId="29114"/>
    <cellStyle name="Normal 294 11 4" xfId="6801"/>
    <cellStyle name="Normal 294 11 4 2" xfId="12669"/>
    <cellStyle name="Normal 294 11 4 2 2" xfId="24398"/>
    <cellStyle name="Normal 294 11 4 2 2 2" xfId="47807"/>
    <cellStyle name="Normal 294 11 4 2 3" xfId="36108"/>
    <cellStyle name="Normal 294 11 4 3" xfId="18564"/>
    <cellStyle name="Normal 294 11 4 3 2" xfId="41973"/>
    <cellStyle name="Normal 294 11 4 4" xfId="30278"/>
    <cellStyle name="Normal 294 11 5" xfId="7927"/>
    <cellStyle name="Normal 294 11 5 2" xfId="13789"/>
    <cellStyle name="Normal 294 11 5 2 2" xfId="25518"/>
    <cellStyle name="Normal 294 11 5 2 2 2" xfId="48927"/>
    <cellStyle name="Normal 294 11 5 2 3" xfId="37228"/>
    <cellStyle name="Normal 294 11 5 3" xfId="19684"/>
    <cellStyle name="Normal 294 11 5 3 2" xfId="43093"/>
    <cellStyle name="Normal 294 11 5 4" xfId="31398"/>
    <cellStyle name="Normal 294 11 6" xfId="9011"/>
    <cellStyle name="Normal 294 11 6 2" xfId="20772"/>
    <cellStyle name="Normal 294 11 6 2 2" xfId="44181"/>
    <cellStyle name="Normal 294 11 6 3" xfId="32482"/>
    <cellStyle name="Normal 294 11 7" xfId="14938"/>
    <cellStyle name="Normal 294 11 7 2" xfId="38347"/>
    <cellStyle name="Normal 294 11 8" xfId="26652"/>
    <cellStyle name="Normal 294 12" xfId="3252"/>
    <cellStyle name="Normal 294 12 2" xfId="4517"/>
    <cellStyle name="Normal 294 12 2 2" xfId="10385"/>
    <cellStyle name="Normal 294 12 2 2 2" xfId="22114"/>
    <cellStyle name="Normal 294 12 2 2 2 2" xfId="45523"/>
    <cellStyle name="Normal 294 12 2 2 3" xfId="33824"/>
    <cellStyle name="Normal 294 12 2 3" xfId="16280"/>
    <cellStyle name="Normal 294 12 2 3 2" xfId="39689"/>
    <cellStyle name="Normal 294 12 2 4" xfId="27994"/>
    <cellStyle name="Normal 294 12 3" xfId="5734"/>
    <cellStyle name="Normal 294 12 3 2" xfId="11602"/>
    <cellStyle name="Normal 294 12 3 2 2" xfId="23331"/>
    <cellStyle name="Normal 294 12 3 2 2 2" xfId="46740"/>
    <cellStyle name="Normal 294 12 3 2 3" xfId="35041"/>
    <cellStyle name="Normal 294 12 3 3" xfId="17497"/>
    <cellStyle name="Normal 294 12 3 3 2" xfId="40906"/>
    <cellStyle name="Normal 294 12 3 4" xfId="29211"/>
    <cellStyle name="Normal 294 12 4" xfId="6898"/>
    <cellStyle name="Normal 294 12 4 2" xfId="12766"/>
    <cellStyle name="Normal 294 12 4 2 2" xfId="24495"/>
    <cellStyle name="Normal 294 12 4 2 2 2" xfId="47904"/>
    <cellStyle name="Normal 294 12 4 2 3" xfId="36205"/>
    <cellStyle name="Normal 294 12 4 3" xfId="18661"/>
    <cellStyle name="Normal 294 12 4 3 2" xfId="42070"/>
    <cellStyle name="Normal 294 12 4 4" xfId="30375"/>
    <cellStyle name="Normal 294 12 5" xfId="8024"/>
    <cellStyle name="Normal 294 12 5 2" xfId="13886"/>
    <cellStyle name="Normal 294 12 5 2 2" xfId="25615"/>
    <cellStyle name="Normal 294 12 5 2 2 2" xfId="49024"/>
    <cellStyle name="Normal 294 12 5 2 3" xfId="37325"/>
    <cellStyle name="Normal 294 12 5 3" xfId="19781"/>
    <cellStyle name="Normal 294 12 5 3 2" xfId="43190"/>
    <cellStyle name="Normal 294 12 5 4" xfId="31495"/>
    <cellStyle name="Normal 294 12 6" xfId="9108"/>
    <cellStyle name="Normal 294 12 6 2" xfId="20869"/>
    <cellStyle name="Normal 294 12 6 2 2" xfId="44278"/>
    <cellStyle name="Normal 294 12 6 3" xfId="32579"/>
    <cellStyle name="Normal 294 12 7" xfId="15035"/>
    <cellStyle name="Normal 294 12 7 2" xfId="38444"/>
    <cellStyle name="Normal 294 12 8" xfId="26749"/>
    <cellStyle name="Normal 294 13" xfId="3470"/>
    <cellStyle name="Normal 294 13 2" xfId="9346"/>
    <cellStyle name="Normal 294 13 2 2" xfId="21077"/>
    <cellStyle name="Normal 294 13 2 2 2" xfId="44486"/>
    <cellStyle name="Normal 294 13 2 3" xfId="32787"/>
    <cellStyle name="Normal 294 13 3" xfId="15243"/>
    <cellStyle name="Normal 294 13 3 2" xfId="38652"/>
    <cellStyle name="Normal 294 13 4" xfId="26957"/>
    <cellStyle name="Normal 294 14" xfId="4730"/>
    <cellStyle name="Normal 294 14 2" xfId="10598"/>
    <cellStyle name="Normal 294 14 2 2" xfId="22327"/>
    <cellStyle name="Normal 294 14 2 2 2" xfId="45736"/>
    <cellStyle name="Normal 294 14 2 3" xfId="34037"/>
    <cellStyle name="Normal 294 14 3" xfId="16493"/>
    <cellStyle name="Normal 294 14 3 2" xfId="39902"/>
    <cellStyle name="Normal 294 14 4" xfId="28207"/>
    <cellStyle name="Normal 294 15" xfId="5892"/>
    <cellStyle name="Normal 294 15 2" xfId="11760"/>
    <cellStyle name="Normal 294 15 2 2" xfId="23489"/>
    <cellStyle name="Normal 294 15 2 2 2" xfId="46898"/>
    <cellStyle name="Normal 294 15 2 3" xfId="35199"/>
    <cellStyle name="Normal 294 15 3" xfId="17655"/>
    <cellStyle name="Normal 294 15 3 2" xfId="41064"/>
    <cellStyle name="Normal 294 15 4" xfId="29369"/>
    <cellStyle name="Normal 294 16" xfId="7027"/>
    <cellStyle name="Normal 294 16 2" xfId="12889"/>
    <cellStyle name="Normal 294 16 2 2" xfId="24618"/>
    <cellStyle name="Normal 294 16 2 2 2" xfId="48027"/>
    <cellStyle name="Normal 294 16 2 3" xfId="36328"/>
    <cellStyle name="Normal 294 16 3" xfId="18784"/>
    <cellStyle name="Normal 294 16 3 2" xfId="42193"/>
    <cellStyle name="Normal 294 16 4" xfId="30498"/>
    <cellStyle name="Normal 294 17" xfId="8115"/>
    <cellStyle name="Normal 294 17 2" xfId="19876"/>
    <cellStyle name="Normal 294 17 2 2" xfId="43285"/>
    <cellStyle name="Normal 294 17 3" xfId="31586"/>
    <cellStyle name="Normal 294 18" xfId="14044"/>
    <cellStyle name="Normal 294 18 2" xfId="37453"/>
    <cellStyle name="Normal 294 19" xfId="25758"/>
    <cellStyle name="Normal 294 2" xfId="1804"/>
    <cellStyle name="Normal 294 3" xfId="1805"/>
    <cellStyle name="Normal 294 3 10" xfId="3253"/>
    <cellStyle name="Normal 294 3 10 2" xfId="4518"/>
    <cellStyle name="Normal 294 3 10 2 2" xfId="10386"/>
    <cellStyle name="Normal 294 3 10 2 2 2" xfId="22115"/>
    <cellStyle name="Normal 294 3 10 2 2 2 2" xfId="45524"/>
    <cellStyle name="Normal 294 3 10 2 2 3" xfId="33825"/>
    <cellStyle name="Normal 294 3 10 2 3" xfId="16281"/>
    <cellStyle name="Normal 294 3 10 2 3 2" xfId="39690"/>
    <cellStyle name="Normal 294 3 10 2 4" xfId="27995"/>
    <cellStyle name="Normal 294 3 10 3" xfId="5735"/>
    <cellStyle name="Normal 294 3 10 3 2" xfId="11603"/>
    <cellStyle name="Normal 294 3 10 3 2 2" xfId="23332"/>
    <cellStyle name="Normal 294 3 10 3 2 2 2" xfId="46741"/>
    <cellStyle name="Normal 294 3 10 3 2 3" xfId="35042"/>
    <cellStyle name="Normal 294 3 10 3 3" xfId="17498"/>
    <cellStyle name="Normal 294 3 10 3 3 2" xfId="40907"/>
    <cellStyle name="Normal 294 3 10 3 4" xfId="29212"/>
    <cellStyle name="Normal 294 3 10 4" xfId="6899"/>
    <cellStyle name="Normal 294 3 10 4 2" xfId="12767"/>
    <cellStyle name="Normal 294 3 10 4 2 2" xfId="24496"/>
    <cellStyle name="Normal 294 3 10 4 2 2 2" xfId="47905"/>
    <cellStyle name="Normal 294 3 10 4 2 3" xfId="36206"/>
    <cellStyle name="Normal 294 3 10 4 3" xfId="18662"/>
    <cellStyle name="Normal 294 3 10 4 3 2" xfId="42071"/>
    <cellStyle name="Normal 294 3 10 4 4" xfId="30376"/>
    <cellStyle name="Normal 294 3 10 5" xfId="8025"/>
    <cellStyle name="Normal 294 3 10 5 2" xfId="13887"/>
    <cellStyle name="Normal 294 3 10 5 2 2" xfId="25616"/>
    <cellStyle name="Normal 294 3 10 5 2 2 2" xfId="49025"/>
    <cellStyle name="Normal 294 3 10 5 2 3" xfId="37326"/>
    <cellStyle name="Normal 294 3 10 5 3" xfId="19782"/>
    <cellStyle name="Normal 294 3 10 5 3 2" xfId="43191"/>
    <cellStyle name="Normal 294 3 10 5 4" xfId="31496"/>
    <cellStyle name="Normal 294 3 10 6" xfId="9109"/>
    <cellStyle name="Normal 294 3 10 6 2" xfId="20870"/>
    <cellStyle name="Normal 294 3 10 6 2 2" xfId="44279"/>
    <cellStyle name="Normal 294 3 10 6 3" xfId="32580"/>
    <cellStyle name="Normal 294 3 10 7" xfId="15036"/>
    <cellStyle name="Normal 294 3 10 7 2" xfId="38445"/>
    <cellStyle name="Normal 294 3 10 8" xfId="26750"/>
    <cellStyle name="Normal 294 3 11" xfId="3471"/>
    <cellStyle name="Normal 294 3 11 2" xfId="9347"/>
    <cellStyle name="Normal 294 3 11 2 2" xfId="21078"/>
    <cellStyle name="Normal 294 3 11 2 2 2" xfId="44487"/>
    <cellStyle name="Normal 294 3 11 2 3" xfId="32788"/>
    <cellStyle name="Normal 294 3 11 3" xfId="15244"/>
    <cellStyle name="Normal 294 3 11 3 2" xfId="38653"/>
    <cellStyle name="Normal 294 3 11 4" xfId="26958"/>
    <cellStyle name="Normal 294 3 12" xfId="4731"/>
    <cellStyle name="Normal 294 3 12 2" xfId="10599"/>
    <cellStyle name="Normal 294 3 12 2 2" xfId="22328"/>
    <cellStyle name="Normal 294 3 12 2 2 2" xfId="45737"/>
    <cellStyle name="Normal 294 3 12 2 3" xfId="34038"/>
    <cellStyle name="Normal 294 3 12 3" xfId="16494"/>
    <cellStyle name="Normal 294 3 12 3 2" xfId="39903"/>
    <cellStyle name="Normal 294 3 12 4" xfId="28208"/>
    <cellStyle name="Normal 294 3 13" xfId="5893"/>
    <cellStyle name="Normal 294 3 13 2" xfId="11761"/>
    <cellStyle name="Normal 294 3 13 2 2" xfId="23490"/>
    <cellStyle name="Normal 294 3 13 2 2 2" xfId="46899"/>
    <cellStyle name="Normal 294 3 13 2 3" xfId="35200"/>
    <cellStyle name="Normal 294 3 13 3" xfId="17656"/>
    <cellStyle name="Normal 294 3 13 3 2" xfId="41065"/>
    <cellStyle name="Normal 294 3 13 4" xfId="29370"/>
    <cellStyle name="Normal 294 3 14" xfId="7028"/>
    <cellStyle name="Normal 294 3 14 2" xfId="12890"/>
    <cellStyle name="Normal 294 3 14 2 2" xfId="24619"/>
    <cellStyle name="Normal 294 3 14 2 2 2" xfId="48028"/>
    <cellStyle name="Normal 294 3 14 2 3" xfId="36329"/>
    <cellStyle name="Normal 294 3 14 3" xfId="18785"/>
    <cellStyle name="Normal 294 3 14 3 2" xfId="42194"/>
    <cellStyle name="Normal 294 3 14 4" xfId="30499"/>
    <cellStyle name="Normal 294 3 15" xfId="8116"/>
    <cellStyle name="Normal 294 3 15 2" xfId="19877"/>
    <cellStyle name="Normal 294 3 15 2 2" xfId="43286"/>
    <cellStyle name="Normal 294 3 15 3" xfId="31587"/>
    <cellStyle name="Normal 294 3 16" xfId="14045"/>
    <cellStyle name="Normal 294 3 16 2" xfId="37454"/>
    <cellStyle name="Normal 294 3 17" xfId="25759"/>
    <cellStyle name="Normal 294 3 2" xfId="2351"/>
    <cellStyle name="Normal 294 3 2 2" xfId="3628"/>
    <cellStyle name="Normal 294 3 2 2 2" xfId="9496"/>
    <cellStyle name="Normal 294 3 2 2 2 2" xfId="21225"/>
    <cellStyle name="Normal 294 3 2 2 2 2 2" xfId="44634"/>
    <cellStyle name="Normal 294 3 2 2 2 3" xfId="32935"/>
    <cellStyle name="Normal 294 3 2 2 3" xfId="15391"/>
    <cellStyle name="Normal 294 3 2 2 3 2" xfId="38800"/>
    <cellStyle name="Normal 294 3 2 2 4" xfId="27105"/>
    <cellStyle name="Normal 294 3 2 3" xfId="4847"/>
    <cellStyle name="Normal 294 3 2 3 2" xfId="10715"/>
    <cellStyle name="Normal 294 3 2 3 2 2" xfId="22444"/>
    <cellStyle name="Normal 294 3 2 3 2 2 2" xfId="45853"/>
    <cellStyle name="Normal 294 3 2 3 2 3" xfId="34154"/>
    <cellStyle name="Normal 294 3 2 3 3" xfId="16610"/>
    <cellStyle name="Normal 294 3 2 3 3 2" xfId="40019"/>
    <cellStyle name="Normal 294 3 2 3 4" xfId="28324"/>
    <cellStyle name="Normal 294 3 2 4" xfId="6010"/>
    <cellStyle name="Normal 294 3 2 4 2" xfId="11878"/>
    <cellStyle name="Normal 294 3 2 4 2 2" xfId="23607"/>
    <cellStyle name="Normal 294 3 2 4 2 2 2" xfId="47016"/>
    <cellStyle name="Normal 294 3 2 4 2 3" xfId="35317"/>
    <cellStyle name="Normal 294 3 2 4 3" xfId="17773"/>
    <cellStyle name="Normal 294 3 2 4 3 2" xfId="41182"/>
    <cellStyle name="Normal 294 3 2 4 4" xfId="29487"/>
    <cellStyle name="Normal 294 3 2 5" xfId="7137"/>
    <cellStyle name="Normal 294 3 2 5 2" xfId="12999"/>
    <cellStyle name="Normal 294 3 2 5 2 2" xfId="24728"/>
    <cellStyle name="Normal 294 3 2 5 2 2 2" xfId="48137"/>
    <cellStyle name="Normal 294 3 2 5 2 3" xfId="36438"/>
    <cellStyle name="Normal 294 3 2 5 3" xfId="18894"/>
    <cellStyle name="Normal 294 3 2 5 3 2" xfId="42303"/>
    <cellStyle name="Normal 294 3 2 5 4" xfId="30608"/>
    <cellStyle name="Normal 294 3 2 6" xfId="8221"/>
    <cellStyle name="Normal 294 3 2 6 2" xfId="19982"/>
    <cellStyle name="Normal 294 3 2 6 2 2" xfId="43391"/>
    <cellStyle name="Normal 294 3 2 6 3" xfId="31692"/>
    <cellStyle name="Normal 294 3 2 7" xfId="14148"/>
    <cellStyle name="Normal 294 3 2 7 2" xfId="37557"/>
    <cellStyle name="Normal 294 3 2 8" xfId="25862"/>
    <cellStyle name="Normal 294 3 3" xfId="2433"/>
    <cellStyle name="Normal 294 3 3 2" xfId="3702"/>
    <cellStyle name="Normal 294 3 3 2 2" xfId="9570"/>
    <cellStyle name="Normal 294 3 3 2 2 2" xfId="21299"/>
    <cellStyle name="Normal 294 3 3 2 2 2 2" xfId="44708"/>
    <cellStyle name="Normal 294 3 3 2 2 3" xfId="33009"/>
    <cellStyle name="Normal 294 3 3 2 3" xfId="15465"/>
    <cellStyle name="Normal 294 3 3 2 3 2" xfId="38874"/>
    <cellStyle name="Normal 294 3 3 2 4" xfId="27179"/>
    <cellStyle name="Normal 294 3 3 3" xfId="4921"/>
    <cellStyle name="Normal 294 3 3 3 2" xfId="10789"/>
    <cellStyle name="Normal 294 3 3 3 2 2" xfId="22518"/>
    <cellStyle name="Normal 294 3 3 3 2 2 2" xfId="45927"/>
    <cellStyle name="Normal 294 3 3 3 2 3" xfId="34228"/>
    <cellStyle name="Normal 294 3 3 3 3" xfId="16684"/>
    <cellStyle name="Normal 294 3 3 3 3 2" xfId="40093"/>
    <cellStyle name="Normal 294 3 3 3 4" xfId="28398"/>
    <cellStyle name="Normal 294 3 3 4" xfId="6085"/>
    <cellStyle name="Normal 294 3 3 4 2" xfId="11953"/>
    <cellStyle name="Normal 294 3 3 4 2 2" xfId="23682"/>
    <cellStyle name="Normal 294 3 3 4 2 2 2" xfId="47091"/>
    <cellStyle name="Normal 294 3 3 4 2 3" xfId="35392"/>
    <cellStyle name="Normal 294 3 3 4 3" xfId="17848"/>
    <cellStyle name="Normal 294 3 3 4 3 2" xfId="41257"/>
    <cellStyle name="Normal 294 3 3 4 4" xfId="29562"/>
    <cellStyle name="Normal 294 3 3 5" xfId="7211"/>
    <cellStyle name="Normal 294 3 3 5 2" xfId="13073"/>
    <cellStyle name="Normal 294 3 3 5 2 2" xfId="24802"/>
    <cellStyle name="Normal 294 3 3 5 2 2 2" xfId="48211"/>
    <cellStyle name="Normal 294 3 3 5 2 3" xfId="36512"/>
    <cellStyle name="Normal 294 3 3 5 3" xfId="18968"/>
    <cellStyle name="Normal 294 3 3 5 3 2" xfId="42377"/>
    <cellStyle name="Normal 294 3 3 5 4" xfId="30682"/>
    <cellStyle name="Normal 294 3 3 6" xfId="8295"/>
    <cellStyle name="Normal 294 3 3 6 2" xfId="20056"/>
    <cellStyle name="Normal 294 3 3 6 2 2" xfId="43465"/>
    <cellStyle name="Normal 294 3 3 6 3" xfId="31766"/>
    <cellStyle name="Normal 294 3 3 7" xfId="14222"/>
    <cellStyle name="Normal 294 3 3 7 2" xfId="37631"/>
    <cellStyle name="Normal 294 3 3 8" xfId="25936"/>
    <cellStyle name="Normal 294 3 4" xfId="2617"/>
    <cellStyle name="Normal 294 3 4 2" xfId="3886"/>
    <cellStyle name="Normal 294 3 4 2 2" xfId="9754"/>
    <cellStyle name="Normal 294 3 4 2 2 2" xfId="21483"/>
    <cellStyle name="Normal 294 3 4 2 2 2 2" xfId="44892"/>
    <cellStyle name="Normal 294 3 4 2 2 3" xfId="33193"/>
    <cellStyle name="Normal 294 3 4 2 3" xfId="15649"/>
    <cellStyle name="Normal 294 3 4 2 3 2" xfId="39058"/>
    <cellStyle name="Normal 294 3 4 2 4" xfId="27363"/>
    <cellStyle name="Normal 294 3 4 3" xfId="5105"/>
    <cellStyle name="Normal 294 3 4 3 2" xfId="10973"/>
    <cellStyle name="Normal 294 3 4 3 2 2" xfId="22702"/>
    <cellStyle name="Normal 294 3 4 3 2 2 2" xfId="46111"/>
    <cellStyle name="Normal 294 3 4 3 2 3" xfId="34412"/>
    <cellStyle name="Normal 294 3 4 3 3" xfId="16868"/>
    <cellStyle name="Normal 294 3 4 3 3 2" xfId="40277"/>
    <cellStyle name="Normal 294 3 4 3 4" xfId="28582"/>
    <cellStyle name="Normal 294 3 4 4" xfId="6269"/>
    <cellStyle name="Normal 294 3 4 4 2" xfId="12137"/>
    <cellStyle name="Normal 294 3 4 4 2 2" xfId="23866"/>
    <cellStyle name="Normal 294 3 4 4 2 2 2" xfId="47275"/>
    <cellStyle name="Normal 294 3 4 4 2 3" xfId="35576"/>
    <cellStyle name="Normal 294 3 4 4 3" xfId="18032"/>
    <cellStyle name="Normal 294 3 4 4 3 2" xfId="41441"/>
    <cellStyle name="Normal 294 3 4 4 4" xfId="29746"/>
    <cellStyle name="Normal 294 3 4 5" xfId="7395"/>
    <cellStyle name="Normal 294 3 4 5 2" xfId="13257"/>
    <cellStyle name="Normal 294 3 4 5 2 2" xfId="24986"/>
    <cellStyle name="Normal 294 3 4 5 2 2 2" xfId="48395"/>
    <cellStyle name="Normal 294 3 4 5 2 3" xfId="36696"/>
    <cellStyle name="Normal 294 3 4 5 3" xfId="19152"/>
    <cellStyle name="Normal 294 3 4 5 3 2" xfId="42561"/>
    <cellStyle name="Normal 294 3 4 5 4" xfId="30866"/>
    <cellStyle name="Normal 294 3 4 6" xfId="8479"/>
    <cellStyle name="Normal 294 3 4 6 2" xfId="20240"/>
    <cellStyle name="Normal 294 3 4 6 2 2" xfId="43649"/>
    <cellStyle name="Normal 294 3 4 6 3" xfId="31950"/>
    <cellStyle name="Normal 294 3 4 7" xfId="14406"/>
    <cellStyle name="Normal 294 3 4 7 2" xfId="37815"/>
    <cellStyle name="Normal 294 3 4 8" xfId="26120"/>
    <cellStyle name="Normal 294 3 5" xfId="2761"/>
    <cellStyle name="Normal 294 3 5 2" xfId="4030"/>
    <cellStyle name="Normal 294 3 5 2 2" xfId="9898"/>
    <cellStyle name="Normal 294 3 5 2 2 2" xfId="21627"/>
    <cellStyle name="Normal 294 3 5 2 2 2 2" xfId="45036"/>
    <cellStyle name="Normal 294 3 5 2 2 3" xfId="33337"/>
    <cellStyle name="Normal 294 3 5 2 3" xfId="15793"/>
    <cellStyle name="Normal 294 3 5 2 3 2" xfId="39202"/>
    <cellStyle name="Normal 294 3 5 2 4" xfId="27507"/>
    <cellStyle name="Normal 294 3 5 3" xfId="5249"/>
    <cellStyle name="Normal 294 3 5 3 2" xfId="11117"/>
    <cellStyle name="Normal 294 3 5 3 2 2" xfId="22846"/>
    <cellStyle name="Normal 294 3 5 3 2 2 2" xfId="46255"/>
    <cellStyle name="Normal 294 3 5 3 2 3" xfId="34556"/>
    <cellStyle name="Normal 294 3 5 3 3" xfId="17012"/>
    <cellStyle name="Normal 294 3 5 3 3 2" xfId="40421"/>
    <cellStyle name="Normal 294 3 5 3 4" xfId="28726"/>
    <cellStyle name="Normal 294 3 5 4" xfId="6413"/>
    <cellStyle name="Normal 294 3 5 4 2" xfId="12281"/>
    <cellStyle name="Normal 294 3 5 4 2 2" xfId="24010"/>
    <cellStyle name="Normal 294 3 5 4 2 2 2" xfId="47419"/>
    <cellStyle name="Normal 294 3 5 4 2 3" xfId="35720"/>
    <cellStyle name="Normal 294 3 5 4 3" xfId="18176"/>
    <cellStyle name="Normal 294 3 5 4 3 2" xfId="41585"/>
    <cellStyle name="Normal 294 3 5 4 4" xfId="29890"/>
    <cellStyle name="Normal 294 3 5 5" xfId="7539"/>
    <cellStyle name="Normal 294 3 5 5 2" xfId="13401"/>
    <cellStyle name="Normal 294 3 5 5 2 2" xfId="25130"/>
    <cellStyle name="Normal 294 3 5 5 2 2 2" xfId="48539"/>
    <cellStyle name="Normal 294 3 5 5 2 3" xfId="36840"/>
    <cellStyle name="Normal 294 3 5 5 3" xfId="19296"/>
    <cellStyle name="Normal 294 3 5 5 3 2" xfId="42705"/>
    <cellStyle name="Normal 294 3 5 5 4" xfId="31010"/>
    <cellStyle name="Normal 294 3 5 6" xfId="8623"/>
    <cellStyle name="Normal 294 3 5 6 2" xfId="20384"/>
    <cellStyle name="Normal 294 3 5 6 2 2" xfId="43793"/>
    <cellStyle name="Normal 294 3 5 6 3" xfId="32094"/>
    <cellStyle name="Normal 294 3 5 7" xfId="14550"/>
    <cellStyle name="Normal 294 3 5 7 2" xfId="37959"/>
    <cellStyle name="Normal 294 3 5 8" xfId="26264"/>
    <cellStyle name="Normal 294 3 6" xfId="2851"/>
    <cellStyle name="Normal 294 3 6 2" xfId="4120"/>
    <cellStyle name="Normal 294 3 6 2 2" xfId="9988"/>
    <cellStyle name="Normal 294 3 6 2 2 2" xfId="21717"/>
    <cellStyle name="Normal 294 3 6 2 2 2 2" xfId="45126"/>
    <cellStyle name="Normal 294 3 6 2 2 3" xfId="33427"/>
    <cellStyle name="Normal 294 3 6 2 3" xfId="15883"/>
    <cellStyle name="Normal 294 3 6 2 3 2" xfId="39292"/>
    <cellStyle name="Normal 294 3 6 2 4" xfId="27597"/>
    <cellStyle name="Normal 294 3 6 3" xfId="5339"/>
    <cellStyle name="Normal 294 3 6 3 2" xfId="11207"/>
    <cellStyle name="Normal 294 3 6 3 2 2" xfId="22936"/>
    <cellStyle name="Normal 294 3 6 3 2 2 2" xfId="46345"/>
    <cellStyle name="Normal 294 3 6 3 2 3" xfId="34646"/>
    <cellStyle name="Normal 294 3 6 3 3" xfId="17102"/>
    <cellStyle name="Normal 294 3 6 3 3 2" xfId="40511"/>
    <cellStyle name="Normal 294 3 6 3 4" xfId="28816"/>
    <cellStyle name="Normal 294 3 6 4" xfId="6503"/>
    <cellStyle name="Normal 294 3 6 4 2" xfId="12371"/>
    <cellStyle name="Normal 294 3 6 4 2 2" xfId="24100"/>
    <cellStyle name="Normal 294 3 6 4 2 2 2" xfId="47509"/>
    <cellStyle name="Normal 294 3 6 4 2 3" xfId="35810"/>
    <cellStyle name="Normal 294 3 6 4 3" xfId="18266"/>
    <cellStyle name="Normal 294 3 6 4 3 2" xfId="41675"/>
    <cellStyle name="Normal 294 3 6 4 4" xfId="29980"/>
    <cellStyle name="Normal 294 3 6 5" xfId="7629"/>
    <cellStyle name="Normal 294 3 6 5 2" xfId="13491"/>
    <cellStyle name="Normal 294 3 6 5 2 2" xfId="25220"/>
    <cellStyle name="Normal 294 3 6 5 2 2 2" xfId="48629"/>
    <cellStyle name="Normal 294 3 6 5 2 3" xfId="36930"/>
    <cellStyle name="Normal 294 3 6 5 3" xfId="19386"/>
    <cellStyle name="Normal 294 3 6 5 3 2" xfId="42795"/>
    <cellStyle name="Normal 294 3 6 5 4" xfId="31100"/>
    <cellStyle name="Normal 294 3 6 6" xfId="8713"/>
    <cellStyle name="Normal 294 3 6 6 2" xfId="20474"/>
    <cellStyle name="Normal 294 3 6 6 2 2" xfId="43883"/>
    <cellStyle name="Normal 294 3 6 6 3" xfId="32184"/>
    <cellStyle name="Normal 294 3 6 7" xfId="14640"/>
    <cellStyle name="Normal 294 3 6 7 2" xfId="38049"/>
    <cellStyle name="Normal 294 3 6 8" xfId="26354"/>
    <cellStyle name="Normal 294 3 7" xfId="2942"/>
    <cellStyle name="Normal 294 3 7 2" xfId="4210"/>
    <cellStyle name="Normal 294 3 7 2 2" xfId="10078"/>
    <cellStyle name="Normal 294 3 7 2 2 2" xfId="21807"/>
    <cellStyle name="Normal 294 3 7 2 2 2 2" xfId="45216"/>
    <cellStyle name="Normal 294 3 7 2 2 3" xfId="33517"/>
    <cellStyle name="Normal 294 3 7 2 3" xfId="15973"/>
    <cellStyle name="Normal 294 3 7 2 3 2" xfId="39382"/>
    <cellStyle name="Normal 294 3 7 2 4" xfId="27687"/>
    <cellStyle name="Normal 294 3 7 3" xfId="5429"/>
    <cellStyle name="Normal 294 3 7 3 2" xfId="11297"/>
    <cellStyle name="Normal 294 3 7 3 2 2" xfId="23026"/>
    <cellStyle name="Normal 294 3 7 3 2 2 2" xfId="46435"/>
    <cellStyle name="Normal 294 3 7 3 2 3" xfId="34736"/>
    <cellStyle name="Normal 294 3 7 3 3" xfId="17192"/>
    <cellStyle name="Normal 294 3 7 3 3 2" xfId="40601"/>
    <cellStyle name="Normal 294 3 7 3 4" xfId="28906"/>
    <cellStyle name="Normal 294 3 7 4" xfId="6593"/>
    <cellStyle name="Normal 294 3 7 4 2" xfId="12461"/>
    <cellStyle name="Normal 294 3 7 4 2 2" xfId="24190"/>
    <cellStyle name="Normal 294 3 7 4 2 2 2" xfId="47599"/>
    <cellStyle name="Normal 294 3 7 4 2 3" xfId="35900"/>
    <cellStyle name="Normal 294 3 7 4 3" xfId="18356"/>
    <cellStyle name="Normal 294 3 7 4 3 2" xfId="41765"/>
    <cellStyle name="Normal 294 3 7 4 4" xfId="30070"/>
    <cellStyle name="Normal 294 3 7 5" xfId="7719"/>
    <cellStyle name="Normal 294 3 7 5 2" xfId="13581"/>
    <cellStyle name="Normal 294 3 7 5 2 2" xfId="25310"/>
    <cellStyle name="Normal 294 3 7 5 2 2 2" xfId="48719"/>
    <cellStyle name="Normal 294 3 7 5 2 3" xfId="37020"/>
    <cellStyle name="Normal 294 3 7 5 3" xfId="19476"/>
    <cellStyle name="Normal 294 3 7 5 3 2" xfId="42885"/>
    <cellStyle name="Normal 294 3 7 5 4" xfId="31190"/>
    <cellStyle name="Normal 294 3 7 6" xfId="8803"/>
    <cellStyle name="Normal 294 3 7 6 2" xfId="20564"/>
    <cellStyle name="Normal 294 3 7 6 2 2" xfId="43973"/>
    <cellStyle name="Normal 294 3 7 6 3" xfId="32274"/>
    <cellStyle name="Normal 294 3 7 7" xfId="14730"/>
    <cellStyle name="Normal 294 3 7 7 2" xfId="38139"/>
    <cellStyle name="Normal 294 3 7 8" xfId="26444"/>
    <cellStyle name="Normal 294 3 8" xfId="3043"/>
    <cellStyle name="Normal 294 3 8 2" xfId="4308"/>
    <cellStyle name="Normal 294 3 8 2 2" xfId="10176"/>
    <cellStyle name="Normal 294 3 8 2 2 2" xfId="21905"/>
    <cellStyle name="Normal 294 3 8 2 2 2 2" xfId="45314"/>
    <cellStyle name="Normal 294 3 8 2 2 3" xfId="33615"/>
    <cellStyle name="Normal 294 3 8 2 3" xfId="16071"/>
    <cellStyle name="Normal 294 3 8 2 3 2" xfId="39480"/>
    <cellStyle name="Normal 294 3 8 2 4" xfId="27785"/>
    <cellStyle name="Normal 294 3 8 3" xfId="5525"/>
    <cellStyle name="Normal 294 3 8 3 2" xfId="11393"/>
    <cellStyle name="Normal 294 3 8 3 2 2" xfId="23122"/>
    <cellStyle name="Normal 294 3 8 3 2 2 2" xfId="46531"/>
    <cellStyle name="Normal 294 3 8 3 2 3" xfId="34832"/>
    <cellStyle name="Normal 294 3 8 3 3" xfId="17288"/>
    <cellStyle name="Normal 294 3 8 3 3 2" xfId="40697"/>
    <cellStyle name="Normal 294 3 8 3 4" xfId="29002"/>
    <cellStyle name="Normal 294 3 8 4" xfId="6689"/>
    <cellStyle name="Normal 294 3 8 4 2" xfId="12557"/>
    <cellStyle name="Normal 294 3 8 4 2 2" xfId="24286"/>
    <cellStyle name="Normal 294 3 8 4 2 2 2" xfId="47695"/>
    <cellStyle name="Normal 294 3 8 4 2 3" xfId="35996"/>
    <cellStyle name="Normal 294 3 8 4 3" xfId="18452"/>
    <cellStyle name="Normal 294 3 8 4 3 2" xfId="41861"/>
    <cellStyle name="Normal 294 3 8 4 4" xfId="30166"/>
    <cellStyle name="Normal 294 3 8 5" xfId="7815"/>
    <cellStyle name="Normal 294 3 8 5 2" xfId="13677"/>
    <cellStyle name="Normal 294 3 8 5 2 2" xfId="25406"/>
    <cellStyle name="Normal 294 3 8 5 2 2 2" xfId="48815"/>
    <cellStyle name="Normal 294 3 8 5 2 3" xfId="37116"/>
    <cellStyle name="Normal 294 3 8 5 3" xfId="19572"/>
    <cellStyle name="Normal 294 3 8 5 3 2" xfId="42981"/>
    <cellStyle name="Normal 294 3 8 5 4" xfId="31286"/>
    <cellStyle name="Normal 294 3 8 6" xfId="8899"/>
    <cellStyle name="Normal 294 3 8 6 2" xfId="20660"/>
    <cellStyle name="Normal 294 3 8 6 2 2" xfId="44069"/>
    <cellStyle name="Normal 294 3 8 6 3" xfId="32370"/>
    <cellStyle name="Normal 294 3 8 7" xfId="14826"/>
    <cellStyle name="Normal 294 3 8 7 2" xfId="38235"/>
    <cellStyle name="Normal 294 3 8 8" xfId="26540"/>
    <cellStyle name="Normal 294 3 9" xfId="3156"/>
    <cellStyle name="Normal 294 3 9 2" xfId="4421"/>
    <cellStyle name="Normal 294 3 9 2 2" xfId="10289"/>
    <cellStyle name="Normal 294 3 9 2 2 2" xfId="22018"/>
    <cellStyle name="Normal 294 3 9 2 2 2 2" xfId="45427"/>
    <cellStyle name="Normal 294 3 9 2 2 3" xfId="33728"/>
    <cellStyle name="Normal 294 3 9 2 3" xfId="16184"/>
    <cellStyle name="Normal 294 3 9 2 3 2" xfId="39593"/>
    <cellStyle name="Normal 294 3 9 2 4" xfId="27898"/>
    <cellStyle name="Normal 294 3 9 3" xfId="5638"/>
    <cellStyle name="Normal 294 3 9 3 2" xfId="11506"/>
    <cellStyle name="Normal 294 3 9 3 2 2" xfId="23235"/>
    <cellStyle name="Normal 294 3 9 3 2 2 2" xfId="46644"/>
    <cellStyle name="Normal 294 3 9 3 2 3" xfId="34945"/>
    <cellStyle name="Normal 294 3 9 3 3" xfId="17401"/>
    <cellStyle name="Normal 294 3 9 3 3 2" xfId="40810"/>
    <cellStyle name="Normal 294 3 9 3 4" xfId="29115"/>
    <cellStyle name="Normal 294 3 9 4" xfId="6802"/>
    <cellStyle name="Normal 294 3 9 4 2" xfId="12670"/>
    <cellStyle name="Normal 294 3 9 4 2 2" xfId="24399"/>
    <cellStyle name="Normal 294 3 9 4 2 2 2" xfId="47808"/>
    <cellStyle name="Normal 294 3 9 4 2 3" xfId="36109"/>
    <cellStyle name="Normal 294 3 9 4 3" xfId="18565"/>
    <cellStyle name="Normal 294 3 9 4 3 2" xfId="41974"/>
    <cellStyle name="Normal 294 3 9 4 4" xfId="30279"/>
    <cellStyle name="Normal 294 3 9 5" xfId="7928"/>
    <cellStyle name="Normal 294 3 9 5 2" xfId="13790"/>
    <cellStyle name="Normal 294 3 9 5 2 2" xfId="25519"/>
    <cellStyle name="Normal 294 3 9 5 2 2 2" xfId="48928"/>
    <cellStyle name="Normal 294 3 9 5 2 3" xfId="37229"/>
    <cellStyle name="Normal 294 3 9 5 3" xfId="19685"/>
    <cellStyle name="Normal 294 3 9 5 3 2" xfId="43094"/>
    <cellStyle name="Normal 294 3 9 5 4" xfId="31399"/>
    <cellStyle name="Normal 294 3 9 6" xfId="9012"/>
    <cellStyle name="Normal 294 3 9 6 2" xfId="20773"/>
    <cellStyle name="Normal 294 3 9 6 2 2" xfId="44182"/>
    <cellStyle name="Normal 294 3 9 6 3" xfId="32483"/>
    <cellStyle name="Normal 294 3 9 7" xfId="14939"/>
    <cellStyle name="Normal 294 3 9 7 2" xfId="38348"/>
    <cellStyle name="Normal 294 3 9 8" xfId="26653"/>
    <cellStyle name="Normal 294 4" xfId="2350"/>
    <cellStyle name="Normal 294 4 2" xfId="3627"/>
    <cellStyle name="Normal 294 4 2 2" xfId="9495"/>
    <cellStyle name="Normal 294 4 2 2 2" xfId="21224"/>
    <cellStyle name="Normal 294 4 2 2 2 2" xfId="44633"/>
    <cellStyle name="Normal 294 4 2 2 3" xfId="32934"/>
    <cellStyle name="Normal 294 4 2 3" xfId="15390"/>
    <cellStyle name="Normal 294 4 2 3 2" xfId="38799"/>
    <cellStyle name="Normal 294 4 2 4" xfId="27104"/>
    <cellStyle name="Normal 294 4 3" xfId="4846"/>
    <cellStyle name="Normal 294 4 3 2" xfId="10714"/>
    <cellStyle name="Normal 294 4 3 2 2" xfId="22443"/>
    <cellStyle name="Normal 294 4 3 2 2 2" xfId="45852"/>
    <cellStyle name="Normal 294 4 3 2 3" xfId="34153"/>
    <cellStyle name="Normal 294 4 3 3" xfId="16609"/>
    <cellStyle name="Normal 294 4 3 3 2" xfId="40018"/>
    <cellStyle name="Normal 294 4 3 4" xfId="28323"/>
    <cellStyle name="Normal 294 4 4" xfId="6009"/>
    <cellStyle name="Normal 294 4 4 2" xfId="11877"/>
    <cellStyle name="Normal 294 4 4 2 2" xfId="23606"/>
    <cellStyle name="Normal 294 4 4 2 2 2" xfId="47015"/>
    <cellStyle name="Normal 294 4 4 2 3" xfId="35316"/>
    <cellStyle name="Normal 294 4 4 3" xfId="17772"/>
    <cellStyle name="Normal 294 4 4 3 2" xfId="41181"/>
    <cellStyle name="Normal 294 4 4 4" xfId="29486"/>
    <cellStyle name="Normal 294 4 5" xfId="7136"/>
    <cellStyle name="Normal 294 4 5 2" xfId="12998"/>
    <cellStyle name="Normal 294 4 5 2 2" xfId="24727"/>
    <cellStyle name="Normal 294 4 5 2 2 2" xfId="48136"/>
    <cellStyle name="Normal 294 4 5 2 3" xfId="36437"/>
    <cellStyle name="Normal 294 4 5 3" xfId="18893"/>
    <cellStyle name="Normal 294 4 5 3 2" xfId="42302"/>
    <cellStyle name="Normal 294 4 5 4" xfId="30607"/>
    <cellStyle name="Normal 294 4 6" xfId="8220"/>
    <cellStyle name="Normal 294 4 6 2" xfId="19981"/>
    <cellStyle name="Normal 294 4 6 2 2" xfId="43390"/>
    <cellStyle name="Normal 294 4 6 3" xfId="31691"/>
    <cellStyle name="Normal 294 4 7" xfId="14147"/>
    <cellStyle name="Normal 294 4 7 2" xfId="37556"/>
    <cellStyle name="Normal 294 4 8" xfId="25861"/>
    <cellStyle name="Normal 294 5" xfId="2432"/>
    <cellStyle name="Normal 294 5 2" xfId="3701"/>
    <cellStyle name="Normal 294 5 2 2" xfId="9569"/>
    <cellStyle name="Normal 294 5 2 2 2" xfId="21298"/>
    <cellStyle name="Normal 294 5 2 2 2 2" xfId="44707"/>
    <cellStyle name="Normal 294 5 2 2 3" xfId="33008"/>
    <cellStyle name="Normal 294 5 2 3" xfId="15464"/>
    <cellStyle name="Normal 294 5 2 3 2" xfId="38873"/>
    <cellStyle name="Normal 294 5 2 4" xfId="27178"/>
    <cellStyle name="Normal 294 5 3" xfId="4920"/>
    <cellStyle name="Normal 294 5 3 2" xfId="10788"/>
    <cellStyle name="Normal 294 5 3 2 2" xfId="22517"/>
    <cellStyle name="Normal 294 5 3 2 2 2" xfId="45926"/>
    <cellStyle name="Normal 294 5 3 2 3" xfId="34227"/>
    <cellStyle name="Normal 294 5 3 3" xfId="16683"/>
    <cellStyle name="Normal 294 5 3 3 2" xfId="40092"/>
    <cellStyle name="Normal 294 5 3 4" xfId="28397"/>
    <cellStyle name="Normal 294 5 4" xfId="6084"/>
    <cellStyle name="Normal 294 5 4 2" xfId="11952"/>
    <cellStyle name="Normal 294 5 4 2 2" xfId="23681"/>
    <cellStyle name="Normal 294 5 4 2 2 2" xfId="47090"/>
    <cellStyle name="Normal 294 5 4 2 3" xfId="35391"/>
    <cellStyle name="Normal 294 5 4 3" xfId="17847"/>
    <cellStyle name="Normal 294 5 4 3 2" xfId="41256"/>
    <cellStyle name="Normal 294 5 4 4" xfId="29561"/>
    <cellStyle name="Normal 294 5 5" xfId="7210"/>
    <cellStyle name="Normal 294 5 5 2" xfId="13072"/>
    <cellStyle name="Normal 294 5 5 2 2" xfId="24801"/>
    <cellStyle name="Normal 294 5 5 2 2 2" xfId="48210"/>
    <cellStyle name="Normal 294 5 5 2 3" xfId="36511"/>
    <cellStyle name="Normal 294 5 5 3" xfId="18967"/>
    <cellStyle name="Normal 294 5 5 3 2" xfId="42376"/>
    <cellStyle name="Normal 294 5 5 4" xfId="30681"/>
    <cellStyle name="Normal 294 5 6" xfId="8294"/>
    <cellStyle name="Normal 294 5 6 2" xfId="20055"/>
    <cellStyle name="Normal 294 5 6 2 2" xfId="43464"/>
    <cellStyle name="Normal 294 5 6 3" xfId="31765"/>
    <cellStyle name="Normal 294 5 7" xfId="14221"/>
    <cellStyle name="Normal 294 5 7 2" xfId="37630"/>
    <cellStyle name="Normal 294 5 8" xfId="25935"/>
    <cellStyle name="Normal 294 6" xfId="2616"/>
    <cellStyle name="Normal 294 6 2" xfId="3885"/>
    <cellStyle name="Normal 294 6 2 2" xfId="9753"/>
    <cellStyle name="Normal 294 6 2 2 2" xfId="21482"/>
    <cellStyle name="Normal 294 6 2 2 2 2" xfId="44891"/>
    <cellStyle name="Normal 294 6 2 2 3" xfId="33192"/>
    <cellStyle name="Normal 294 6 2 3" xfId="15648"/>
    <cellStyle name="Normal 294 6 2 3 2" xfId="39057"/>
    <cellStyle name="Normal 294 6 2 4" xfId="27362"/>
    <cellStyle name="Normal 294 6 3" xfId="5104"/>
    <cellStyle name="Normal 294 6 3 2" xfId="10972"/>
    <cellStyle name="Normal 294 6 3 2 2" xfId="22701"/>
    <cellStyle name="Normal 294 6 3 2 2 2" xfId="46110"/>
    <cellStyle name="Normal 294 6 3 2 3" xfId="34411"/>
    <cellStyle name="Normal 294 6 3 3" xfId="16867"/>
    <cellStyle name="Normal 294 6 3 3 2" xfId="40276"/>
    <cellStyle name="Normal 294 6 3 4" xfId="28581"/>
    <cellStyle name="Normal 294 6 4" xfId="6268"/>
    <cellStyle name="Normal 294 6 4 2" xfId="12136"/>
    <cellStyle name="Normal 294 6 4 2 2" xfId="23865"/>
    <cellStyle name="Normal 294 6 4 2 2 2" xfId="47274"/>
    <cellStyle name="Normal 294 6 4 2 3" xfId="35575"/>
    <cellStyle name="Normal 294 6 4 3" xfId="18031"/>
    <cellStyle name="Normal 294 6 4 3 2" xfId="41440"/>
    <cellStyle name="Normal 294 6 4 4" xfId="29745"/>
    <cellStyle name="Normal 294 6 5" xfId="7394"/>
    <cellStyle name="Normal 294 6 5 2" xfId="13256"/>
    <cellStyle name="Normal 294 6 5 2 2" xfId="24985"/>
    <cellStyle name="Normal 294 6 5 2 2 2" xfId="48394"/>
    <cellStyle name="Normal 294 6 5 2 3" xfId="36695"/>
    <cellStyle name="Normal 294 6 5 3" xfId="19151"/>
    <cellStyle name="Normal 294 6 5 3 2" xfId="42560"/>
    <cellStyle name="Normal 294 6 5 4" xfId="30865"/>
    <cellStyle name="Normal 294 6 6" xfId="8478"/>
    <cellStyle name="Normal 294 6 6 2" xfId="20239"/>
    <cellStyle name="Normal 294 6 6 2 2" xfId="43648"/>
    <cellStyle name="Normal 294 6 6 3" xfId="31949"/>
    <cellStyle name="Normal 294 6 7" xfId="14405"/>
    <cellStyle name="Normal 294 6 7 2" xfId="37814"/>
    <cellStyle name="Normal 294 6 8" xfId="26119"/>
    <cellStyle name="Normal 294 7" xfId="2760"/>
    <cellStyle name="Normal 294 7 2" xfId="4029"/>
    <cellStyle name="Normal 294 7 2 2" xfId="9897"/>
    <cellStyle name="Normal 294 7 2 2 2" xfId="21626"/>
    <cellStyle name="Normal 294 7 2 2 2 2" xfId="45035"/>
    <cellStyle name="Normal 294 7 2 2 3" xfId="33336"/>
    <cellStyle name="Normal 294 7 2 3" xfId="15792"/>
    <cellStyle name="Normal 294 7 2 3 2" xfId="39201"/>
    <cellStyle name="Normal 294 7 2 4" xfId="27506"/>
    <cellStyle name="Normal 294 7 3" xfId="5248"/>
    <cellStyle name="Normal 294 7 3 2" xfId="11116"/>
    <cellStyle name="Normal 294 7 3 2 2" xfId="22845"/>
    <cellStyle name="Normal 294 7 3 2 2 2" xfId="46254"/>
    <cellStyle name="Normal 294 7 3 2 3" xfId="34555"/>
    <cellStyle name="Normal 294 7 3 3" xfId="17011"/>
    <cellStyle name="Normal 294 7 3 3 2" xfId="40420"/>
    <cellStyle name="Normal 294 7 3 4" xfId="28725"/>
    <cellStyle name="Normal 294 7 4" xfId="6412"/>
    <cellStyle name="Normal 294 7 4 2" xfId="12280"/>
    <cellStyle name="Normal 294 7 4 2 2" xfId="24009"/>
    <cellStyle name="Normal 294 7 4 2 2 2" xfId="47418"/>
    <cellStyle name="Normal 294 7 4 2 3" xfId="35719"/>
    <cellStyle name="Normal 294 7 4 3" xfId="18175"/>
    <cellStyle name="Normal 294 7 4 3 2" xfId="41584"/>
    <cellStyle name="Normal 294 7 4 4" xfId="29889"/>
    <cellStyle name="Normal 294 7 5" xfId="7538"/>
    <cellStyle name="Normal 294 7 5 2" xfId="13400"/>
    <cellStyle name="Normal 294 7 5 2 2" xfId="25129"/>
    <cellStyle name="Normal 294 7 5 2 2 2" xfId="48538"/>
    <cellStyle name="Normal 294 7 5 2 3" xfId="36839"/>
    <cellStyle name="Normal 294 7 5 3" xfId="19295"/>
    <cellStyle name="Normal 294 7 5 3 2" xfId="42704"/>
    <cellStyle name="Normal 294 7 5 4" xfId="31009"/>
    <cellStyle name="Normal 294 7 6" xfId="8622"/>
    <cellStyle name="Normal 294 7 6 2" xfId="20383"/>
    <cellStyle name="Normal 294 7 6 2 2" xfId="43792"/>
    <cellStyle name="Normal 294 7 6 3" xfId="32093"/>
    <cellStyle name="Normal 294 7 7" xfId="14549"/>
    <cellStyle name="Normal 294 7 7 2" xfId="37958"/>
    <cellStyle name="Normal 294 7 8" xfId="26263"/>
    <cellStyle name="Normal 294 8" xfId="2850"/>
    <cellStyle name="Normal 294 8 2" xfId="4119"/>
    <cellStyle name="Normal 294 8 2 2" xfId="9987"/>
    <cellStyle name="Normal 294 8 2 2 2" xfId="21716"/>
    <cellStyle name="Normal 294 8 2 2 2 2" xfId="45125"/>
    <cellStyle name="Normal 294 8 2 2 3" xfId="33426"/>
    <cellStyle name="Normal 294 8 2 3" xfId="15882"/>
    <cellStyle name="Normal 294 8 2 3 2" xfId="39291"/>
    <cellStyle name="Normal 294 8 2 4" xfId="27596"/>
    <cellStyle name="Normal 294 8 3" xfId="5338"/>
    <cellStyle name="Normal 294 8 3 2" xfId="11206"/>
    <cellStyle name="Normal 294 8 3 2 2" xfId="22935"/>
    <cellStyle name="Normal 294 8 3 2 2 2" xfId="46344"/>
    <cellStyle name="Normal 294 8 3 2 3" xfId="34645"/>
    <cellStyle name="Normal 294 8 3 3" xfId="17101"/>
    <cellStyle name="Normal 294 8 3 3 2" xfId="40510"/>
    <cellStyle name="Normal 294 8 3 4" xfId="28815"/>
    <cellStyle name="Normal 294 8 4" xfId="6502"/>
    <cellStyle name="Normal 294 8 4 2" xfId="12370"/>
    <cellStyle name="Normal 294 8 4 2 2" xfId="24099"/>
    <cellStyle name="Normal 294 8 4 2 2 2" xfId="47508"/>
    <cellStyle name="Normal 294 8 4 2 3" xfId="35809"/>
    <cellStyle name="Normal 294 8 4 3" xfId="18265"/>
    <cellStyle name="Normal 294 8 4 3 2" xfId="41674"/>
    <cellStyle name="Normal 294 8 4 4" xfId="29979"/>
    <cellStyle name="Normal 294 8 5" xfId="7628"/>
    <cellStyle name="Normal 294 8 5 2" xfId="13490"/>
    <cellStyle name="Normal 294 8 5 2 2" xfId="25219"/>
    <cellStyle name="Normal 294 8 5 2 2 2" xfId="48628"/>
    <cellStyle name="Normal 294 8 5 2 3" xfId="36929"/>
    <cellStyle name="Normal 294 8 5 3" xfId="19385"/>
    <cellStyle name="Normal 294 8 5 3 2" xfId="42794"/>
    <cellStyle name="Normal 294 8 5 4" xfId="31099"/>
    <cellStyle name="Normal 294 8 6" xfId="8712"/>
    <cellStyle name="Normal 294 8 6 2" xfId="20473"/>
    <cellStyle name="Normal 294 8 6 2 2" xfId="43882"/>
    <cellStyle name="Normal 294 8 6 3" xfId="32183"/>
    <cellStyle name="Normal 294 8 7" xfId="14639"/>
    <cellStyle name="Normal 294 8 7 2" xfId="38048"/>
    <cellStyle name="Normal 294 8 8" xfId="26353"/>
    <cellStyle name="Normal 294 9" xfId="2941"/>
    <cellStyle name="Normal 294 9 2" xfId="4209"/>
    <cellStyle name="Normal 294 9 2 2" xfId="10077"/>
    <cellStyle name="Normal 294 9 2 2 2" xfId="21806"/>
    <cellStyle name="Normal 294 9 2 2 2 2" xfId="45215"/>
    <cellStyle name="Normal 294 9 2 2 3" xfId="33516"/>
    <cellStyle name="Normal 294 9 2 3" xfId="15972"/>
    <cellStyle name="Normal 294 9 2 3 2" xfId="39381"/>
    <cellStyle name="Normal 294 9 2 4" xfId="27686"/>
    <cellStyle name="Normal 294 9 3" xfId="5428"/>
    <cellStyle name="Normal 294 9 3 2" xfId="11296"/>
    <cellStyle name="Normal 294 9 3 2 2" xfId="23025"/>
    <cellStyle name="Normal 294 9 3 2 2 2" xfId="46434"/>
    <cellStyle name="Normal 294 9 3 2 3" xfId="34735"/>
    <cellStyle name="Normal 294 9 3 3" xfId="17191"/>
    <cellStyle name="Normal 294 9 3 3 2" xfId="40600"/>
    <cellStyle name="Normal 294 9 3 4" xfId="28905"/>
    <cellStyle name="Normal 294 9 4" xfId="6592"/>
    <cellStyle name="Normal 294 9 4 2" xfId="12460"/>
    <cellStyle name="Normal 294 9 4 2 2" xfId="24189"/>
    <cellStyle name="Normal 294 9 4 2 2 2" xfId="47598"/>
    <cellStyle name="Normal 294 9 4 2 3" xfId="35899"/>
    <cellStyle name="Normal 294 9 4 3" xfId="18355"/>
    <cellStyle name="Normal 294 9 4 3 2" xfId="41764"/>
    <cellStyle name="Normal 294 9 4 4" xfId="30069"/>
    <cellStyle name="Normal 294 9 5" xfId="7718"/>
    <cellStyle name="Normal 294 9 5 2" xfId="13580"/>
    <cellStyle name="Normal 294 9 5 2 2" xfId="25309"/>
    <cellStyle name="Normal 294 9 5 2 2 2" xfId="48718"/>
    <cellStyle name="Normal 294 9 5 2 3" xfId="37019"/>
    <cellStyle name="Normal 294 9 5 3" xfId="19475"/>
    <cellStyle name="Normal 294 9 5 3 2" xfId="42884"/>
    <cellStyle name="Normal 294 9 5 4" xfId="31189"/>
    <cellStyle name="Normal 294 9 6" xfId="8802"/>
    <cellStyle name="Normal 294 9 6 2" xfId="20563"/>
    <cellStyle name="Normal 294 9 6 2 2" xfId="43972"/>
    <cellStyle name="Normal 294 9 6 3" xfId="32273"/>
    <cellStyle name="Normal 294 9 7" xfId="14729"/>
    <cellStyle name="Normal 294 9 7 2" xfId="38138"/>
    <cellStyle name="Normal 294 9 8" xfId="26443"/>
    <cellStyle name="Normal 295" xfId="1806"/>
    <cellStyle name="Normal 296" xfId="1807"/>
    <cellStyle name="Normal 297" xfId="1808"/>
    <cellStyle name="Normal 298" xfId="1809"/>
    <cellStyle name="Normal 299" xfId="1810"/>
    <cellStyle name="Normal 3" xfId="2"/>
    <cellStyle name="Normal 3 2" xfId="7"/>
    <cellStyle name="Normal 3 2 2" xfId="30"/>
    <cellStyle name="Normal 3 2 2 2" xfId="49233"/>
    <cellStyle name="Normal 3 2 3" xfId="49222"/>
    <cellStyle name="Normal 3 3" xfId="18"/>
    <cellStyle name="Normal 3 3 2" xfId="49205"/>
    <cellStyle name="Normal 3 3 3" xfId="1811"/>
    <cellStyle name="Normal 3 4" xfId="20"/>
    <cellStyle name="Normal 3 4 2" xfId="49230"/>
    <cellStyle name="Normal 3 5" xfId="1812"/>
    <cellStyle name="Normal 3 6" xfId="1813"/>
    <cellStyle name="Normal 3 7" xfId="1814"/>
    <cellStyle name="Normal 3 8" xfId="49219"/>
    <cellStyle name="Normal 30" xfId="1815"/>
    <cellStyle name="Normal 300" xfId="1816"/>
    <cellStyle name="Normal 301" xfId="1817"/>
    <cellStyle name="Normal 302" xfId="1818"/>
    <cellStyle name="Normal 303" xfId="1819"/>
    <cellStyle name="Normal 304" xfId="1820"/>
    <cellStyle name="Normal 305" xfId="1821"/>
    <cellStyle name="Normal 306" xfId="1822"/>
    <cellStyle name="Normal 307" xfId="1823"/>
    <cellStyle name="Normal 308" xfId="1824"/>
    <cellStyle name="Normal 308 10" xfId="3045"/>
    <cellStyle name="Normal 308 10 2" xfId="4310"/>
    <cellStyle name="Normal 308 10 2 2" xfId="10178"/>
    <cellStyle name="Normal 308 10 2 2 2" xfId="21907"/>
    <cellStyle name="Normal 308 10 2 2 2 2" xfId="45316"/>
    <cellStyle name="Normal 308 10 2 2 3" xfId="33617"/>
    <cellStyle name="Normal 308 10 2 3" xfId="16073"/>
    <cellStyle name="Normal 308 10 2 3 2" xfId="39482"/>
    <cellStyle name="Normal 308 10 2 4" xfId="27787"/>
    <cellStyle name="Normal 308 10 3" xfId="5527"/>
    <cellStyle name="Normal 308 10 3 2" xfId="11395"/>
    <cellStyle name="Normal 308 10 3 2 2" xfId="23124"/>
    <cellStyle name="Normal 308 10 3 2 2 2" xfId="46533"/>
    <cellStyle name="Normal 308 10 3 2 3" xfId="34834"/>
    <cellStyle name="Normal 308 10 3 3" xfId="17290"/>
    <cellStyle name="Normal 308 10 3 3 2" xfId="40699"/>
    <cellStyle name="Normal 308 10 3 4" xfId="29004"/>
    <cellStyle name="Normal 308 10 4" xfId="6691"/>
    <cellStyle name="Normal 308 10 4 2" xfId="12559"/>
    <cellStyle name="Normal 308 10 4 2 2" xfId="24288"/>
    <cellStyle name="Normal 308 10 4 2 2 2" xfId="47697"/>
    <cellStyle name="Normal 308 10 4 2 3" xfId="35998"/>
    <cellStyle name="Normal 308 10 4 3" xfId="18454"/>
    <cellStyle name="Normal 308 10 4 3 2" xfId="41863"/>
    <cellStyle name="Normal 308 10 4 4" xfId="30168"/>
    <cellStyle name="Normal 308 10 5" xfId="7817"/>
    <cellStyle name="Normal 308 10 5 2" xfId="13679"/>
    <cellStyle name="Normal 308 10 5 2 2" xfId="25408"/>
    <cellStyle name="Normal 308 10 5 2 2 2" xfId="48817"/>
    <cellStyle name="Normal 308 10 5 2 3" xfId="37118"/>
    <cellStyle name="Normal 308 10 5 3" xfId="19574"/>
    <cellStyle name="Normal 308 10 5 3 2" xfId="42983"/>
    <cellStyle name="Normal 308 10 5 4" xfId="31288"/>
    <cellStyle name="Normal 308 10 6" xfId="8901"/>
    <cellStyle name="Normal 308 10 6 2" xfId="20662"/>
    <cellStyle name="Normal 308 10 6 2 2" xfId="44071"/>
    <cellStyle name="Normal 308 10 6 3" xfId="32372"/>
    <cellStyle name="Normal 308 10 7" xfId="14828"/>
    <cellStyle name="Normal 308 10 7 2" xfId="38237"/>
    <cellStyle name="Normal 308 10 8" xfId="26542"/>
    <cellStyle name="Normal 308 11" xfId="3157"/>
    <cellStyle name="Normal 308 11 2" xfId="4422"/>
    <cellStyle name="Normal 308 11 2 2" xfId="10290"/>
    <cellStyle name="Normal 308 11 2 2 2" xfId="22019"/>
    <cellStyle name="Normal 308 11 2 2 2 2" xfId="45428"/>
    <cellStyle name="Normal 308 11 2 2 3" xfId="33729"/>
    <cellStyle name="Normal 308 11 2 3" xfId="16185"/>
    <cellStyle name="Normal 308 11 2 3 2" xfId="39594"/>
    <cellStyle name="Normal 308 11 2 4" xfId="27899"/>
    <cellStyle name="Normal 308 11 3" xfId="5639"/>
    <cellStyle name="Normal 308 11 3 2" xfId="11507"/>
    <cellStyle name="Normal 308 11 3 2 2" xfId="23236"/>
    <cellStyle name="Normal 308 11 3 2 2 2" xfId="46645"/>
    <cellStyle name="Normal 308 11 3 2 3" xfId="34946"/>
    <cellStyle name="Normal 308 11 3 3" xfId="17402"/>
    <cellStyle name="Normal 308 11 3 3 2" xfId="40811"/>
    <cellStyle name="Normal 308 11 3 4" xfId="29116"/>
    <cellStyle name="Normal 308 11 4" xfId="6803"/>
    <cellStyle name="Normal 308 11 4 2" xfId="12671"/>
    <cellStyle name="Normal 308 11 4 2 2" xfId="24400"/>
    <cellStyle name="Normal 308 11 4 2 2 2" xfId="47809"/>
    <cellStyle name="Normal 308 11 4 2 3" xfId="36110"/>
    <cellStyle name="Normal 308 11 4 3" xfId="18566"/>
    <cellStyle name="Normal 308 11 4 3 2" xfId="41975"/>
    <cellStyle name="Normal 308 11 4 4" xfId="30280"/>
    <cellStyle name="Normal 308 11 5" xfId="7929"/>
    <cellStyle name="Normal 308 11 5 2" xfId="13791"/>
    <cellStyle name="Normal 308 11 5 2 2" xfId="25520"/>
    <cellStyle name="Normal 308 11 5 2 2 2" xfId="48929"/>
    <cellStyle name="Normal 308 11 5 2 3" xfId="37230"/>
    <cellStyle name="Normal 308 11 5 3" xfId="19686"/>
    <cellStyle name="Normal 308 11 5 3 2" xfId="43095"/>
    <cellStyle name="Normal 308 11 5 4" xfId="31400"/>
    <cellStyle name="Normal 308 11 6" xfId="9013"/>
    <cellStyle name="Normal 308 11 6 2" xfId="20774"/>
    <cellStyle name="Normal 308 11 6 2 2" xfId="44183"/>
    <cellStyle name="Normal 308 11 6 3" xfId="32484"/>
    <cellStyle name="Normal 308 11 7" xfId="14940"/>
    <cellStyle name="Normal 308 11 7 2" xfId="38349"/>
    <cellStyle name="Normal 308 11 8" xfId="26654"/>
    <cellStyle name="Normal 308 12" xfId="3254"/>
    <cellStyle name="Normal 308 12 2" xfId="4519"/>
    <cellStyle name="Normal 308 12 2 2" xfId="10387"/>
    <cellStyle name="Normal 308 12 2 2 2" xfId="22116"/>
    <cellStyle name="Normal 308 12 2 2 2 2" xfId="45525"/>
    <cellStyle name="Normal 308 12 2 2 3" xfId="33826"/>
    <cellStyle name="Normal 308 12 2 3" xfId="16282"/>
    <cellStyle name="Normal 308 12 2 3 2" xfId="39691"/>
    <cellStyle name="Normal 308 12 2 4" xfId="27996"/>
    <cellStyle name="Normal 308 12 3" xfId="5736"/>
    <cellStyle name="Normal 308 12 3 2" xfId="11604"/>
    <cellStyle name="Normal 308 12 3 2 2" xfId="23333"/>
    <cellStyle name="Normal 308 12 3 2 2 2" xfId="46742"/>
    <cellStyle name="Normal 308 12 3 2 3" xfId="35043"/>
    <cellStyle name="Normal 308 12 3 3" xfId="17499"/>
    <cellStyle name="Normal 308 12 3 3 2" xfId="40908"/>
    <cellStyle name="Normal 308 12 3 4" xfId="29213"/>
    <cellStyle name="Normal 308 12 4" xfId="6900"/>
    <cellStyle name="Normal 308 12 4 2" xfId="12768"/>
    <cellStyle name="Normal 308 12 4 2 2" xfId="24497"/>
    <cellStyle name="Normal 308 12 4 2 2 2" xfId="47906"/>
    <cellStyle name="Normal 308 12 4 2 3" xfId="36207"/>
    <cellStyle name="Normal 308 12 4 3" xfId="18663"/>
    <cellStyle name="Normal 308 12 4 3 2" xfId="42072"/>
    <cellStyle name="Normal 308 12 4 4" xfId="30377"/>
    <cellStyle name="Normal 308 12 5" xfId="8026"/>
    <cellStyle name="Normal 308 12 5 2" xfId="13888"/>
    <cellStyle name="Normal 308 12 5 2 2" xfId="25617"/>
    <cellStyle name="Normal 308 12 5 2 2 2" xfId="49026"/>
    <cellStyle name="Normal 308 12 5 2 3" xfId="37327"/>
    <cellStyle name="Normal 308 12 5 3" xfId="19783"/>
    <cellStyle name="Normal 308 12 5 3 2" xfId="43192"/>
    <cellStyle name="Normal 308 12 5 4" xfId="31497"/>
    <cellStyle name="Normal 308 12 6" xfId="9110"/>
    <cellStyle name="Normal 308 12 6 2" xfId="20871"/>
    <cellStyle name="Normal 308 12 6 2 2" xfId="44280"/>
    <cellStyle name="Normal 308 12 6 3" xfId="32581"/>
    <cellStyle name="Normal 308 12 7" xfId="15037"/>
    <cellStyle name="Normal 308 12 7 2" xfId="38446"/>
    <cellStyle name="Normal 308 12 8" xfId="26751"/>
    <cellStyle name="Normal 308 13" xfId="3472"/>
    <cellStyle name="Normal 308 13 2" xfId="9348"/>
    <cellStyle name="Normal 308 13 2 2" xfId="21079"/>
    <cellStyle name="Normal 308 13 2 2 2" xfId="44488"/>
    <cellStyle name="Normal 308 13 2 3" xfId="32789"/>
    <cellStyle name="Normal 308 13 3" xfId="15245"/>
    <cellStyle name="Normal 308 13 3 2" xfId="38654"/>
    <cellStyle name="Normal 308 13 4" xfId="26959"/>
    <cellStyle name="Normal 308 14" xfId="4732"/>
    <cellStyle name="Normal 308 14 2" xfId="10600"/>
    <cellStyle name="Normal 308 14 2 2" xfId="22329"/>
    <cellStyle name="Normal 308 14 2 2 2" xfId="45738"/>
    <cellStyle name="Normal 308 14 2 3" xfId="34039"/>
    <cellStyle name="Normal 308 14 3" xfId="16495"/>
    <cellStyle name="Normal 308 14 3 2" xfId="39904"/>
    <cellStyle name="Normal 308 14 4" xfId="28209"/>
    <cellStyle name="Normal 308 15" xfId="5894"/>
    <cellStyle name="Normal 308 15 2" xfId="11762"/>
    <cellStyle name="Normal 308 15 2 2" xfId="23491"/>
    <cellStyle name="Normal 308 15 2 2 2" xfId="46900"/>
    <cellStyle name="Normal 308 15 2 3" xfId="35201"/>
    <cellStyle name="Normal 308 15 3" xfId="17657"/>
    <cellStyle name="Normal 308 15 3 2" xfId="41066"/>
    <cellStyle name="Normal 308 15 4" xfId="29371"/>
    <cellStyle name="Normal 308 16" xfId="7029"/>
    <cellStyle name="Normal 308 16 2" xfId="12891"/>
    <cellStyle name="Normal 308 16 2 2" xfId="24620"/>
    <cellStyle name="Normal 308 16 2 2 2" xfId="48029"/>
    <cellStyle name="Normal 308 16 2 3" xfId="36330"/>
    <cellStyle name="Normal 308 16 3" xfId="18786"/>
    <cellStyle name="Normal 308 16 3 2" xfId="42195"/>
    <cellStyle name="Normal 308 16 4" xfId="30500"/>
    <cellStyle name="Normal 308 17" xfId="8117"/>
    <cellStyle name="Normal 308 17 2" xfId="19878"/>
    <cellStyle name="Normal 308 17 2 2" xfId="43287"/>
    <cellStyle name="Normal 308 17 3" xfId="31588"/>
    <cellStyle name="Normal 308 18" xfId="14046"/>
    <cellStyle name="Normal 308 18 2" xfId="37455"/>
    <cellStyle name="Normal 308 19" xfId="25760"/>
    <cellStyle name="Normal 308 2" xfId="1825"/>
    <cellStyle name="Normal 308 2 10" xfId="3255"/>
    <cellStyle name="Normal 308 2 10 2" xfId="4520"/>
    <cellStyle name="Normal 308 2 10 2 2" xfId="10388"/>
    <cellStyle name="Normal 308 2 10 2 2 2" xfId="22117"/>
    <cellStyle name="Normal 308 2 10 2 2 2 2" xfId="45526"/>
    <cellStyle name="Normal 308 2 10 2 2 3" xfId="33827"/>
    <cellStyle name="Normal 308 2 10 2 3" xfId="16283"/>
    <cellStyle name="Normal 308 2 10 2 3 2" xfId="39692"/>
    <cellStyle name="Normal 308 2 10 2 4" xfId="27997"/>
    <cellStyle name="Normal 308 2 10 3" xfId="5737"/>
    <cellStyle name="Normal 308 2 10 3 2" xfId="11605"/>
    <cellStyle name="Normal 308 2 10 3 2 2" xfId="23334"/>
    <cellStyle name="Normal 308 2 10 3 2 2 2" xfId="46743"/>
    <cellStyle name="Normal 308 2 10 3 2 3" xfId="35044"/>
    <cellStyle name="Normal 308 2 10 3 3" xfId="17500"/>
    <cellStyle name="Normal 308 2 10 3 3 2" xfId="40909"/>
    <cellStyle name="Normal 308 2 10 3 4" xfId="29214"/>
    <cellStyle name="Normal 308 2 10 4" xfId="6901"/>
    <cellStyle name="Normal 308 2 10 4 2" xfId="12769"/>
    <cellStyle name="Normal 308 2 10 4 2 2" xfId="24498"/>
    <cellStyle name="Normal 308 2 10 4 2 2 2" xfId="47907"/>
    <cellStyle name="Normal 308 2 10 4 2 3" xfId="36208"/>
    <cellStyle name="Normal 308 2 10 4 3" xfId="18664"/>
    <cellStyle name="Normal 308 2 10 4 3 2" xfId="42073"/>
    <cellStyle name="Normal 308 2 10 4 4" xfId="30378"/>
    <cellStyle name="Normal 308 2 10 5" xfId="8027"/>
    <cellStyle name="Normal 308 2 10 5 2" xfId="13889"/>
    <cellStyle name="Normal 308 2 10 5 2 2" xfId="25618"/>
    <cellStyle name="Normal 308 2 10 5 2 2 2" xfId="49027"/>
    <cellStyle name="Normal 308 2 10 5 2 3" xfId="37328"/>
    <cellStyle name="Normal 308 2 10 5 3" xfId="19784"/>
    <cellStyle name="Normal 308 2 10 5 3 2" xfId="43193"/>
    <cellStyle name="Normal 308 2 10 5 4" xfId="31498"/>
    <cellStyle name="Normal 308 2 10 6" xfId="9111"/>
    <cellStyle name="Normal 308 2 10 6 2" xfId="20872"/>
    <cellStyle name="Normal 308 2 10 6 2 2" xfId="44281"/>
    <cellStyle name="Normal 308 2 10 6 3" xfId="32582"/>
    <cellStyle name="Normal 308 2 10 7" xfId="15038"/>
    <cellStyle name="Normal 308 2 10 7 2" xfId="38447"/>
    <cellStyle name="Normal 308 2 10 8" xfId="26752"/>
    <cellStyle name="Normal 308 2 11" xfId="3473"/>
    <cellStyle name="Normal 308 2 11 2" xfId="9349"/>
    <cellStyle name="Normal 308 2 11 2 2" xfId="21080"/>
    <cellStyle name="Normal 308 2 11 2 2 2" xfId="44489"/>
    <cellStyle name="Normal 308 2 11 2 3" xfId="32790"/>
    <cellStyle name="Normal 308 2 11 3" xfId="15246"/>
    <cellStyle name="Normal 308 2 11 3 2" xfId="38655"/>
    <cellStyle name="Normal 308 2 11 4" xfId="26960"/>
    <cellStyle name="Normal 308 2 12" xfId="4733"/>
    <cellStyle name="Normal 308 2 12 2" xfId="10601"/>
    <cellStyle name="Normal 308 2 12 2 2" xfId="22330"/>
    <cellStyle name="Normal 308 2 12 2 2 2" xfId="45739"/>
    <cellStyle name="Normal 308 2 12 2 3" xfId="34040"/>
    <cellStyle name="Normal 308 2 12 3" xfId="16496"/>
    <cellStyle name="Normal 308 2 12 3 2" xfId="39905"/>
    <cellStyle name="Normal 308 2 12 4" xfId="28210"/>
    <cellStyle name="Normal 308 2 13" xfId="5895"/>
    <cellStyle name="Normal 308 2 13 2" xfId="11763"/>
    <cellStyle name="Normal 308 2 13 2 2" xfId="23492"/>
    <cellStyle name="Normal 308 2 13 2 2 2" xfId="46901"/>
    <cellStyle name="Normal 308 2 13 2 3" xfId="35202"/>
    <cellStyle name="Normal 308 2 13 3" xfId="17658"/>
    <cellStyle name="Normal 308 2 13 3 2" xfId="41067"/>
    <cellStyle name="Normal 308 2 13 4" xfId="29372"/>
    <cellStyle name="Normal 308 2 14" xfId="7030"/>
    <cellStyle name="Normal 308 2 14 2" xfId="12892"/>
    <cellStyle name="Normal 308 2 14 2 2" xfId="24621"/>
    <cellStyle name="Normal 308 2 14 2 2 2" xfId="48030"/>
    <cellStyle name="Normal 308 2 14 2 3" xfId="36331"/>
    <cellStyle name="Normal 308 2 14 3" xfId="18787"/>
    <cellStyle name="Normal 308 2 14 3 2" xfId="42196"/>
    <cellStyle name="Normal 308 2 14 4" xfId="30501"/>
    <cellStyle name="Normal 308 2 15" xfId="8118"/>
    <cellStyle name="Normal 308 2 15 2" xfId="19879"/>
    <cellStyle name="Normal 308 2 15 2 2" xfId="43288"/>
    <cellStyle name="Normal 308 2 15 3" xfId="31589"/>
    <cellStyle name="Normal 308 2 16" xfId="14047"/>
    <cellStyle name="Normal 308 2 16 2" xfId="37456"/>
    <cellStyle name="Normal 308 2 17" xfId="25761"/>
    <cellStyle name="Normal 308 2 2" xfId="2353"/>
    <cellStyle name="Normal 308 2 2 2" xfId="3630"/>
    <cellStyle name="Normal 308 2 2 2 2" xfId="9498"/>
    <cellStyle name="Normal 308 2 2 2 2 2" xfId="21227"/>
    <cellStyle name="Normal 308 2 2 2 2 2 2" xfId="44636"/>
    <cellStyle name="Normal 308 2 2 2 2 3" xfId="32937"/>
    <cellStyle name="Normal 308 2 2 2 3" xfId="15393"/>
    <cellStyle name="Normal 308 2 2 2 3 2" xfId="38802"/>
    <cellStyle name="Normal 308 2 2 2 4" xfId="27107"/>
    <cellStyle name="Normal 308 2 2 3" xfId="4849"/>
    <cellStyle name="Normal 308 2 2 3 2" xfId="10717"/>
    <cellStyle name="Normal 308 2 2 3 2 2" xfId="22446"/>
    <cellStyle name="Normal 308 2 2 3 2 2 2" xfId="45855"/>
    <cellStyle name="Normal 308 2 2 3 2 3" xfId="34156"/>
    <cellStyle name="Normal 308 2 2 3 3" xfId="16612"/>
    <cellStyle name="Normal 308 2 2 3 3 2" xfId="40021"/>
    <cellStyle name="Normal 308 2 2 3 4" xfId="28326"/>
    <cellStyle name="Normal 308 2 2 4" xfId="6012"/>
    <cellStyle name="Normal 308 2 2 4 2" xfId="11880"/>
    <cellStyle name="Normal 308 2 2 4 2 2" xfId="23609"/>
    <cellStyle name="Normal 308 2 2 4 2 2 2" xfId="47018"/>
    <cellStyle name="Normal 308 2 2 4 2 3" xfId="35319"/>
    <cellStyle name="Normal 308 2 2 4 3" xfId="17775"/>
    <cellStyle name="Normal 308 2 2 4 3 2" xfId="41184"/>
    <cellStyle name="Normal 308 2 2 4 4" xfId="29489"/>
    <cellStyle name="Normal 308 2 2 5" xfId="7139"/>
    <cellStyle name="Normal 308 2 2 5 2" xfId="13001"/>
    <cellStyle name="Normal 308 2 2 5 2 2" xfId="24730"/>
    <cellStyle name="Normal 308 2 2 5 2 2 2" xfId="48139"/>
    <cellStyle name="Normal 308 2 2 5 2 3" xfId="36440"/>
    <cellStyle name="Normal 308 2 2 5 3" xfId="18896"/>
    <cellStyle name="Normal 308 2 2 5 3 2" xfId="42305"/>
    <cellStyle name="Normal 308 2 2 5 4" xfId="30610"/>
    <cellStyle name="Normal 308 2 2 6" xfId="8223"/>
    <cellStyle name="Normal 308 2 2 6 2" xfId="19984"/>
    <cellStyle name="Normal 308 2 2 6 2 2" xfId="43393"/>
    <cellStyle name="Normal 308 2 2 6 3" xfId="31694"/>
    <cellStyle name="Normal 308 2 2 7" xfId="14150"/>
    <cellStyle name="Normal 308 2 2 7 2" xfId="37559"/>
    <cellStyle name="Normal 308 2 2 8" xfId="25864"/>
    <cellStyle name="Normal 308 2 3" xfId="2435"/>
    <cellStyle name="Normal 308 2 3 2" xfId="3704"/>
    <cellStyle name="Normal 308 2 3 2 2" xfId="9572"/>
    <cellStyle name="Normal 308 2 3 2 2 2" xfId="21301"/>
    <cellStyle name="Normal 308 2 3 2 2 2 2" xfId="44710"/>
    <cellStyle name="Normal 308 2 3 2 2 3" xfId="33011"/>
    <cellStyle name="Normal 308 2 3 2 3" xfId="15467"/>
    <cellStyle name="Normal 308 2 3 2 3 2" xfId="38876"/>
    <cellStyle name="Normal 308 2 3 2 4" xfId="27181"/>
    <cellStyle name="Normal 308 2 3 3" xfId="4923"/>
    <cellStyle name="Normal 308 2 3 3 2" xfId="10791"/>
    <cellStyle name="Normal 308 2 3 3 2 2" xfId="22520"/>
    <cellStyle name="Normal 308 2 3 3 2 2 2" xfId="45929"/>
    <cellStyle name="Normal 308 2 3 3 2 3" xfId="34230"/>
    <cellStyle name="Normal 308 2 3 3 3" xfId="16686"/>
    <cellStyle name="Normal 308 2 3 3 3 2" xfId="40095"/>
    <cellStyle name="Normal 308 2 3 3 4" xfId="28400"/>
    <cellStyle name="Normal 308 2 3 4" xfId="6087"/>
    <cellStyle name="Normal 308 2 3 4 2" xfId="11955"/>
    <cellStyle name="Normal 308 2 3 4 2 2" xfId="23684"/>
    <cellStyle name="Normal 308 2 3 4 2 2 2" xfId="47093"/>
    <cellStyle name="Normal 308 2 3 4 2 3" xfId="35394"/>
    <cellStyle name="Normal 308 2 3 4 3" xfId="17850"/>
    <cellStyle name="Normal 308 2 3 4 3 2" xfId="41259"/>
    <cellStyle name="Normal 308 2 3 4 4" xfId="29564"/>
    <cellStyle name="Normal 308 2 3 5" xfId="7213"/>
    <cellStyle name="Normal 308 2 3 5 2" xfId="13075"/>
    <cellStyle name="Normal 308 2 3 5 2 2" xfId="24804"/>
    <cellStyle name="Normal 308 2 3 5 2 2 2" xfId="48213"/>
    <cellStyle name="Normal 308 2 3 5 2 3" xfId="36514"/>
    <cellStyle name="Normal 308 2 3 5 3" xfId="18970"/>
    <cellStyle name="Normal 308 2 3 5 3 2" xfId="42379"/>
    <cellStyle name="Normal 308 2 3 5 4" xfId="30684"/>
    <cellStyle name="Normal 308 2 3 6" xfId="8297"/>
    <cellStyle name="Normal 308 2 3 6 2" xfId="20058"/>
    <cellStyle name="Normal 308 2 3 6 2 2" xfId="43467"/>
    <cellStyle name="Normal 308 2 3 6 3" xfId="31768"/>
    <cellStyle name="Normal 308 2 3 7" xfId="14224"/>
    <cellStyle name="Normal 308 2 3 7 2" xfId="37633"/>
    <cellStyle name="Normal 308 2 3 8" xfId="25938"/>
    <cellStyle name="Normal 308 2 4" xfId="2620"/>
    <cellStyle name="Normal 308 2 4 2" xfId="3889"/>
    <cellStyle name="Normal 308 2 4 2 2" xfId="9757"/>
    <cellStyle name="Normal 308 2 4 2 2 2" xfId="21486"/>
    <cellStyle name="Normal 308 2 4 2 2 2 2" xfId="44895"/>
    <cellStyle name="Normal 308 2 4 2 2 3" xfId="33196"/>
    <cellStyle name="Normal 308 2 4 2 3" xfId="15652"/>
    <cellStyle name="Normal 308 2 4 2 3 2" xfId="39061"/>
    <cellStyle name="Normal 308 2 4 2 4" xfId="27366"/>
    <cellStyle name="Normal 308 2 4 3" xfId="5108"/>
    <cellStyle name="Normal 308 2 4 3 2" xfId="10976"/>
    <cellStyle name="Normal 308 2 4 3 2 2" xfId="22705"/>
    <cellStyle name="Normal 308 2 4 3 2 2 2" xfId="46114"/>
    <cellStyle name="Normal 308 2 4 3 2 3" xfId="34415"/>
    <cellStyle name="Normal 308 2 4 3 3" xfId="16871"/>
    <cellStyle name="Normal 308 2 4 3 3 2" xfId="40280"/>
    <cellStyle name="Normal 308 2 4 3 4" xfId="28585"/>
    <cellStyle name="Normal 308 2 4 4" xfId="6272"/>
    <cellStyle name="Normal 308 2 4 4 2" xfId="12140"/>
    <cellStyle name="Normal 308 2 4 4 2 2" xfId="23869"/>
    <cellStyle name="Normal 308 2 4 4 2 2 2" xfId="47278"/>
    <cellStyle name="Normal 308 2 4 4 2 3" xfId="35579"/>
    <cellStyle name="Normal 308 2 4 4 3" xfId="18035"/>
    <cellStyle name="Normal 308 2 4 4 3 2" xfId="41444"/>
    <cellStyle name="Normal 308 2 4 4 4" xfId="29749"/>
    <cellStyle name="Normal 308 2 4 5" xfId="7398"/>
    <cellStyle name="Normal 308 2 4 5 2" xfId="13260"/>
    <cellStyle name="Normal 308 2 4 5 2 2" xfId="24989"/>
    <cellStyle name="Normal 308 2 4 5 2 2 2" xfId="48398"/>
    <cellStyle name="Normal 308 2 4 5 2 3" xfId="36699"/>
    <cellStyle name="Normal 308 2 4 5 3" xfId="19155"/>
    <cellStyle name="Normal 308 2 4 5 3 2" xfId="42564"/>
    <cellStyle name="Normal 308 2 4 5 4" xfId="30869"/>
    <cellStyle name="Normal 308 2 4 6" xfId="8482"/>
    <cellStyle name="Normal 308 2 4 6 2" xfId="20243"/>
    <cellStyle name="Normal 308 2 4 6 2 2" xfId="43652"/>
    <cellStyle name="Normal 308 2 4 6 3" xfId="31953"/>
    <cellStyle name="Normal 308 2 4 7" xfId="14409"/>
    <cellStyle name="Normal 308 2 4 7 2" xfId="37818"/>
    <cellStyle name="Normal 308 2 4 8" xfId="26123"/>
    <cellStyle name="Normal 308 2 5" xfId="2763"/>
    <cellStyle name="Normal 308 2 5 2" xfId="4032"/>
    <cellStyle name="Normal 308 2 5 2 2" xfId="9900"/>
    <cellStyle name="Normal 308 2 5 2 2 2" xfId="21629"/>
    <cellStyle name="Normal 308 2 5 2 2 2 2" xfId="45038"/>
    <cellStyle name="Normal 308 2 5 2 2 3" xfId="33339"/>
    <cellStyle name="Normal 308 2 5 2 3" xfId="15795"/>
    <cellStyle name="Normal 308 2 5 2 3 2" xfId="39204"/>
    <cellStyle name="Normal 308 2 5 2 4" xfId="27509"/>
    <cellStyle name="Normal 308 2 5 3" xfId="5251"/>
    <cellStyle name="Normal 308 2 5 3 2" xfId="11119"/>
    <cellStyle name="Normal 308 2 5 3 2 2" xfId="22848"/>
    <cellStyle name="Normal 308 2 5 3 2 2 2" xfId="46257"/>
    <cellStyle name="Normal 308 2 5 3 2 3" xfId="34558"/>
    <cellStyle name="Normal 308 2 5 3 3" xfId="17014"/>
    <cellStyle name="Normal 308 2 5 3 3 2" xfId="40423"/>
    <cellStyle name="Normal 308 2 5 3 4" xfId="28728"/>
    <cellStyle name="Normal 308 2 5 4" xfId="6415"/>
    <cellStyle name="Normal 308 2 5 4 2" xfId="12283"/>
    <cellStyle name="Normal 308 2 5 4 2 2" xfId="24012"/>
    <cellStyle name="Normal 308 2 5 4 2 2 2" xfId="47421"/>
    <cellStyle name="Normal 308 2 5 4 2 3" xfId="35722"/>
    <cellStyle name="Normal 308 2 5 4 3" xfId="18178"/>
    <cellStyle name="Normal 308 2 5 4 3 2" xfId="41587"/>
    <cellStyle name="Normal 308 2 5 4 4" xfId="29892"/>
    <cellStyle name="Normal 308 2 5 5" xfId="7541"/>
    <cellStyle name="Normal 308 2 5 5 2" xfId="13403"/>
    <cellStyle name="Normal 308 2 5 5 2 2" xfId="25132"/>
    <cellStyle name="Normal 308 2 5 5 2 2 2" xfId="48541"/>
    <cellStyle name="Normal 308 2 5 5 2 3" xfId="36842"/>
    <cellStyle name="Normal 308 2 5 5 3" xfId="19298"/>
    <cellStyle name="Normal 308 2 5 5 3 2" xfId="42707"/>
    <cellStyle name="Normal 308 2 5 5 4" xfId="31012"/>
    <cellStyle name="Normal 308 2 5 6" xfId="8625"/>
    <cellStyle name="Normal 308 2 5 6 2" xfId="20386"/>
    <cellStyle name="Normal 308 2 5 6 2 2" xfId="43795"/>
    <cellStyle name="Normal 308 2 5 6 3" xfId="32096"/>
    <cellStyle name="Normal 308 2 5 7" xfId="14552"/>
    <cellStyle name="Normal 308 2 5 7 2" xfId="37961"/>
    <cellStyle name="Normal 308 2 5 8" xfId="26266"/>
    <cellStyle name="Normal 308 2 6" xfId="2853"/>
    <cellStyle name="Normal 308 2 6 2" xfId="4122"/>
    <cellStyle name="Normal 308 2 6 2 2" xfId="9990"/>
    <cellStyle name="Normal 308 2 6 2 2 2" xfId="21719"/>
    <cellStyle name="Normal 308 2 6 2 2 2 2" xfId="45128"/>
    <cellStyle name="Normal 308 2 6 2 2 3" xfId="33429"/>
    <cellStyle name="Normal 308 2 6 2 3" xfId="15885"/>
    <cellStyle name="Normal 308 2 6 2 3 2" xfId="39294"/>
    <cellStyle name="Normal 308 2 6 2 4" xfId="27599"/>
    <cellStyle name="Normal 308 2 6 3" xfId="5341"/>
    <cellStyle name="Normal 308 2 6 3 2" xfId="11209"/>
    <cellStyle name="Normal 308 2 6 3 2 2" xfId="22938"/>
    <cellStyle name="Normal 308 2 6 3 2 2 2" xfId="46347"/>
    <cellStyle name="Normal 308 2 6 3 2 3" xfId="34648"/>
    <cellStyle name="Normal 308 2 6 3 3" xfId="17104"/>
    <cellStyle name="Normal 308 2 6 3 3 2" xfId="40513"/>
    <cellStyle name="Normal 308 2 6 3 4" xfId="28818"/>
    <cellStyle name="Normal 308 2 6 4" xfId="6505"/>
    <cellStyle name="Normal 308 2 6 4 2" xfId="12373"/>
    <cellStyle name="Normal 308 2 6 4 2 2" xfId="24102"/>
    <cellStyle name="Normal 308 2 6 4 2 2 2" xfId="47511"/>
    <cellStyle name="Normal 308 2 6 4 2 3" xfId="35812"/>
    <cellStyle name="Normal 308 2 6 4 3" xfId="18268"/>
    <cellStyle name="Normal 308 2 6 4 3 2" xfId="41677"/>
    <cellStyle name="Normal 308 2 6 4 4" xfId="29982"/>
    <cellStyle name="Normal 308 2 6 5" xfId="7631"/>
    <cellStyle name="Normal 308 2 6 5 2" xfId="13493"/>
    <cellStyle name="Normal 308 2 6 5 2 2" xfId="25222"/>
    <cellStyle name="Normal 308 2 6 5 2 2 2" xfId="48631"/>
    <cellStyle name="Normal 308 2 6 5 2 3" xfId="36932"/>
    <cellStyle name="Normal 308 2 6 5 3" xfId="19388"/>
    <cellStyle name="Normal 308 2 6 5 3 2" xfId="42797"/>
    <cellStyle name="Normal 308 2 6 5 4" xfId="31102"/>
    <cellStyle name="Normal 308 2 6 6" xfId="8715"/>
    <cellStyle name="Normal 308 2 6 6 2" xfId="20476"/>
    <cellStyle name="Normal 308 2 6 6 2 2" xfId="43885"/>
    <cellStyle name="Normal 308 2 6 6 3" xfId="32186"/>
    <cellStyle name="Normal 308 2 6 7" xfId="14642"/>
    <cellStyle name="Normal 308 2 6 7 2" xfId="38051"/>
    <cellStyle name="Normal 308 2 6 8" xfId="26356"/>
    <cellStyle name="Normal 308 2 7" xfId="2944"/>
    <cellStyle name="Normal 308 2 7 2" xfId="4212"/>
    <cellStyle name="Normal 308 2 7 2 2" xfId="10080"/>
    <cellStyle name="Normal 308 2 7 2 2 2" xfId="21809"/>
    <cellStyle name="Normal 308 2 7 2 2 2 2" xfId="45218"/>
    <cellStyle name="Normal 308 2 7 2 2 3" xfId="33519"/>
    <cellStyle name="Normal 308 2 7 2 3" xfId="15975"/>
    <cellStyle name="Normal 308 2 7 2 3 2" xfId="39384"/>
    <cellStyle name="Normal 308 2 7 2 4" xfId="27689"/>
    <cellStyle name="Normal 308 2 7 3" xfId="5431"/>
    <cellStyle name="Normal 308 2 7 3 2" xfId="11299"/>
    <cellStyle name="Normal 308 2 7 3 2 2" xfId="23028"/>
    <cellStyle name="Normal 308 2 7 3 2 2 2" xfId="46437"/>
    <cellStyle name="Normal 308 2 7 3 2 3" xfId="34738"/>
    <cellStyle name="Normal 308 2 7 3 3" xfId="17194"/>
    <cellStyle name="Normal 308 2 7 3 3 2" xfId="40603"/>
    <cellStyle name="Normal 308 2 7 3 4" xfId="28908"/>
    <cellStyle name="Normal 308 2 7 4" xfId="6595"/>
    <cellStyle name="Normal 308 2 7 4 2" xfId="12463"/>
    <cellStyle name="Normal 308 2 7 4 2 2" xfId="24192"/>
    <cellStyle name="Normal 308 2 7 4 2 2 2" xfId="47601"/>
    <cellStyle name="Normal 308 2 7 4 2 3" xfId="35902"/>
    <cellStyle name="Normal 308 2 7 4 3" xfId="18358"/>
    <cellStyle name="Normal 308 2 7 4 3 2" xfId="41767"/>
    <cellStyle name="Normal 308 2 7 4 4" xfId="30072"/>
    <cellStyle name="Normal 308 2 7 5" xfId="7721"/>
    <cellStyle name="Normal 308 2 7 5 2" xfId="13583"/>
    <cellStyle name="Normal 308 2 7 5 2 2" xfId="25312"/>
    <cellStyle name="Normal 308 2 7 5 2 2 2" xfId="48721"/>
    <cellStyle name="Normal 308 2 7 5 2 3" xfId="37022"/>
    <cellStyle name="Normal 308 2 7 5 3" xfId="19478"/>
    <cellStyle name="Normal 308 2 7 5 3 2" xfId="42887"/>
    <cellStyle name="Normal 308 2 7 5 4" xfId="31192"/>
    <cellStyle name="Normal 308 2 7 6" xfId="8805"/>
    <cellStyle name="Normal 308 2 7 6 2" xfId="20566"/>
    <cellStyle name="Normal 308 2 7 6 2 2" xfId="43975"/>
    <cellStyle name="Normal 308 2 7 6 3" xfId="32276"/>
    <cellStyle name="Normal 308 2 7 7" xfId="14732"/>
    <cellStyle name="Normal 308 2 7 7 2" xfId="38141"/>
    <cellStyle name="Normal 308 2 7 8" xfId="26446"/>
    <cellStyle name="Normal 308 2 8" xfId="3046"/>
    <cellStyle name="Normal 308 2 8 2" xfId="4311"/>
    <cellStyle name="Normal 308 2 8 2 2" xfId="10179"/>
    <cellStyle name="Normal 308 2 8 2 2 2" xfId="21908"/>
    <cellStyle name="Normal 308 2 8 2 2 2 2" xfId="45317"/>
    <cellStyle name="Normal 308 2 8 2 2 3" xfId="33618"/>
    <cellStyle name="Normal 308 2 8 2 3" xfId="16074"/>
    <cellStyle name="Normal 308 2 8 2 3 2" xfId="39483"/>
    <cellStyle name="Normal 308 2 8 2 4" xfId="27788"/>
    <cellStyle name="Normal 308 2 8 3" xfId="5528"/>
    <cellStyle name="Normal 308 2 8 3 2" xfId="11396"/>
    <cellStyle name="Normal 308 2 8 3 2 2" xfId="23125"/>
    <cellStyle name="Normal 308 2 8 3 2 2 2" xfId="46534"/>
    <cellStyle name="Normal 308 2 8 3 2 3" xfId="34835"/>
    <cellStyle name="Normal 308 2 8 3 3" xfId="17291"/>
    <cellStyle name="Normal 308 2 8 3 3 2" xfId="40700"/>
    <cellStyle name="Normal 308 2 8 3 4" xfId="29005"/>
    <cellStyle name="Normal 308 2 8 4" xfId="6692"/>
    <cellStyle name="Normal 308 2 8 4 2" xfId="12560"/>
    <cellStyle name="Normal 308 2 8 4 2 2" xfId="24289"/>
    <cellStyle name="Normal 308 2 8 4 2 2 2" xfId="47698"/>
    <cellStyle name="Normal 308 2 8 4 2 3" xfId="35999"/>
    <cellStyle name="Normal 308 2 8 4 3" xfId="18455"/>
    <cellStyle name="Normal 308 2 8 4 3 2" xfId="41864"/>
    <cellStyle name="Normal 308 2 8 4 4" xfId="30169"/>
    <cellStyle name="Normal 308 2 8 5" xfId="7818"/>
    <cellStyle name="Normal 308 2 8 5 2" xfId="13680"/>
    <cellStyle name="Normal 308 2 8 5 2 2" xfId="25409"/>
    <cellStyle name="Normal 308 2 8 5 2 2 2" xfId="48818"/>
    <cellStyle name="Normal 308 2 8 5 2 3" xfId="37119"/>
    <cellStyle name="Normal 308 2 8 5 3" xfId="19575"/>
    <cellStyle name="Normal 308 2 8 5 3 2" xfId="42984"/>
    <cellStyle name="Normal 308 2 8 5 4" xfId="31289"/>
    <cellStyle name="Normal 308 2 8 6" xfId="8902"/>
    <cellStyle name="Normal 308 2 8 6 2" xfId="20663"/>
    <cellStyle name="Normal 308 2 8 6 2 2" xfId="44072"/>
    <cellStyle name="Normal 308 2 8 6 3" xfId="32373"/>
    <cellStyle name="Normal 308 2 8 7" xfId="14829"/>
    <cellStyle name="Normal 308 2 8 7 2" xfId="38238"/>
    <cellStyle name="Normal 308 2 8 8" xfId="26543"/>
    <cellStyle name="Normal 308 2 9" xfId="3158"/>
    <cellStyle name="Normal 308 2 9 2" xfId="4423"/>
    <cellStyle name="Normal 308 2 9 2 2" xfId="10291"/>
    <cellStyle name="Normal 308 2 9 2 2 2" xfId="22020"/>
    <cellStyle name="Normal 308 2 9 2 2 2 2" xfId="45429"/>
    <cellStyle name="Normal 308 2 9 2 2 3" xfId="33730"/>
    <cellStyle name="Normal 308 2 9 2 3" xfId="16186"/>
    <cellStyle name="Normal 308 2 9 2 3 2" xfId="39595"/>
    <cellStyle name="Normal 308 2 9 2 4" xfId="27900"/>
    <cellStyle name="Normal 308 2 9 3" xfId="5640"/>
    <cellStyle name="Normal 308 2 9 3 2" xfId="11508"/>
    <cellStyle name="Normal 308 2 9 3 2 2" xfId="23237"/>
    <cellStyle name="Normal 308 2 9 3 2 2 2" xfId="46646"/>
    <cellStyle name="Normal 308 2 9 3 2 3" xfId="34947"/>
    <cellStyle name="Normal 308 2 9 3 3" xfId="17403"/>
    <cellStyle name="Normal 308 2 9 3 3 2" xfId="40812"/>
    <cellStyle name="Normal 308 2 9 3 4" xfId="29117"/>
    <cellStyle name="Normal 308 2 9 4" xfId="6804"/>
    <cellStyle name="Normal 308 2 9 4 2" xfId="12672"/>
    <cellStyle name="Normal 308 2 9 4 2 2" xfId="24401"/>
    <cellStyle name="Normal 308 2 9 4 2 2 2" xfId="47810"/>
    <cellStyle name="Normal 308 2 9 4 2 3" xfId="36111"/>
    <cellStyle name="Normal 308 2 9 4 3" xfId="18567"/>
    <cellStyle name="Normal 308 2 9 4 3 2" xfId="41976"/>
    <cellStyle name="Normal 308 2 9 4 4" xfId="30281"/>
    <cellStyle name="Normal 308 2 9 5" xfId="7930"/>
    <cellStyle name="Normal 308 2 9 5 2" xfId="13792"/>
    <cellStyle name="Normal 308 2 9 5 2 2" xfId="25521"/>
    <cellStyle name="Normal 308 2 9 5 2 2 2" xfId="48930"/>
    <cellStyle name="Normal 308 2 9 5 2 3" xfId="37231"/>
    <cellStyle name="Normal 308 2 9 5 3" xfId="19687"/>
    <cellStyle name="Normal 308 2 9 5 3 2" xfId="43096"/>
    <cellStyle name="Normal 308 2 9 5 4" xfId="31401"/>
    <cellStyle name="Normal 308 2 9 6" xfId="9014"/>
    <cellStyle name="Normal 308 2 9 6 2" xfId="20775"/>
    <cellStyle name="Normal 308 2 9 6 2 2" xfId="44184"/>
    <cellStyle name="Normal 308 2 9 6 3" xfId="32485"/>
    <cellStyle name="Normal 308 2 9 7" xfId="14941"/>
    <cellStyle name="Normal 308 2 9 7 2" xfId="38350"/>
    <cellStyle name="Normal 308 2 9 8" xfId="26655"/>
    <cellStyle name="Normal 308 3" xfId="1826"/>
    <cellStyle name="Normal 308 4" xfId="2352"/>
    <cellStyle name="Normal 308 4 2" xfId="3629"/>
    <cellStyle name="Normal 308 4 2 2" xfId="9497"/>
    <cellStyle name="Normal 308 4 2 2 2" xfId="21226"/>
    <cellStyle name="Normal 308 4 2 2 2 2" xfId="44635"/>
    <cellStyle name="Normal 308 4 2 2 3" xfId="32936"/>
    <cellStyle name="Normal 308 4 2 3" xfId="15392"/>
    <cellStyle name="Normal 308 4 2 3 2" xfId="38801"/>
    <cellStyle name="Normal 308 4 2 4" xfId="27106"/>
    <cellStyle name="Normal 308 4 3" xfId="4848"/>
    <cellStyle name="Normal 308 4 3 2" xfId="10716"/>
    <cellStyle name="Normal 308 4 3 2 2" xfId="22445"/>
    <cellStyle name="Normal 308 4 3 2 2 2" xfId="45854"/>
    <cellStyle name="Normal 308 4 3 2 3" xfId="34155"/>
    <cellStyle name="Normal 308 4 3 3" xfId="16611"/>
    <cellStyle name="Normal 308 4 3 3 2" xfId="40020"/>
    <cellStyle name="Normal 308 4 3 4" xfId="28325"/>
    <cellStyle name="Normal 308 4 4" xfId="6011"/>
    <cellStyle name="Normal 308 4 4 2" xfId="11879"/>
    <cellStyle name="Normal 308 4 4 2 2" xfId="23608"/>
    <cellStyle name="Normal 308 4 4 2 2 2" xfId="47017"/>
    <cellStyle name="Normal 308 4 4 2 3" xfId="35318"/>
    <cellStyle name="Normal 308 4 4 3" xfId="17774"/>
    <cellStyle name="Normal 308 4 4 3 2" xfId="41183"/>
    <cellStyle name="Normal 308 4 4 4" xfId="29488"/>
    <cellStyle name="Normal 308 4 5" xfId="7138"/>
    <cellStyle name="Normal 308 4 5 2" xfId="13000"/>
    <cellStyle name="Normal 308 4 5 2 2" xfId="24729"/>
    <cellStyle name="Normal 308 4 5 2 2 2" xfId="48138"/>
    <cellStyle name="Normal 308 4 5 2 3" xfId="36439"/>
    <cellStyle name="Normal 308 4 5 3" xfId="18895"/>
    <cellStyle name="Normal 308 4 5 3 2" xfId="42304"/>
    <cellStyle name="Normal 308 4 5 4" xfId="30609"/>
    <cellStyle name="Normal 308 4 6" xfId="8222"/>
    <cellStyle name="Normal 308 4 6 2" xfId="19983"/>
    <cellStyle name="Normal 308 4 6 2 2" xfId="43392"/>
    <cellStyle name="Normal 308 4 6 3" xfId="31693"/>
    <cellStyle name="Normal 308 4 7" xfId="14149"/>
    <cellStyle name="Normal 308 4 7 2" xfId="37558"/>
    <cellStyle name="Normal 308 4 8" xfId="25863"/>
    <cellStyle name="Normal 308 5" xfId="2434"/>
    <cellStyle name="Normal 308 5 2" xfId="3703"/>
    <cellStyle name="Normal 308 5 2 2" xfId="9571"/>
    <cellStyle name="Normal 308 5 2 2 2" xfId="21300"/>
    <cellStyle name="Normal 308 5 2 2 2 2" xfId="44709"/>
    <cellStyle name="Normal 308 5 2 2 3" xfId="33010"/>
    <cellStyle name="Normal 308 5 2 3" xfId="15466"/>
    <cellStyle name="Normal 308 5 2 3 2" xfId="38875"/>
    <cellStyle name="Normal 308 5 2 4" xfId="27180"/>
    <cellStyle name="Normal 308 5 3" xfId="4922"/>
    <cellStyle name="Normal 308 5 3 2" xfId="10790"/>
    <cellStyle name="Normal 308 5 3 2 2" xfId="22519"/>
    <cellStyle name="Normal 308 5 3 2 2 2" xfId="45928"/>
    <cellStyle name="Normal 308 5 3 2 3" xfId="34229"/>
    <cellStyle name="Normal 308 5 3 3" xfId="16685"/>
    <cellStyle name="Normal 308 5 3 3 2" xfId="40094"/>
    <cellStyle name="Normal 308 5 3 4" xfId="28399"/>
    <cellStyle name="Normal 308 5 4" xfId="6086"/>
    <cellStyle name="Normal 308 5 4 2" xfId="11954"/>
    <cellStyle name="Normal 308 5 4 2 2" xfId="23683"/>
    <cellStyle name="Normal 308 5 4 2 2 2" xfId="47092"/>
    <cellStyle name="Normal 308 5 4 2 3" xfId="35393"/>
    <cellStyle name="Normal 308 5 4 3" xfId="17849"/>
    <cellStyle name="Normal 308 5 4 3 2" xfId="41258"/>
    <cellStyle name="Normal 308 5 4 4" xfId="29563"/>
    <cellStyle name="Normal 308 5 5" xfId="7212"/>
    <cellStyle name="Normal 308 5 5 2" xfId="13074"/>
    <cellStyle name="Normal 308 5 5 2 2" xfId="24803"/>
    <cellStyle name="Normal 308 5 5 2 2 2" xfId="48212"/>
    <cellStyle name="Normal 308 5 5 2 3" xfId="36513"/>
    <cellStyle name="Normal 308 5 5 3" xfId="18969"/>
    <cellStyle name="Normal 308 5 5 3 2" xfId="42378"/>
    <cellStyle name="Normal 308 5 5 4" xfId="30683"/>
    <cellStyle name="Normal 308 5 6" xfId="8296"/>
    <cellStyle name="Normal 308 5 6 2" xfId="20057"/>
    <cellStyle name="Normal 308 5 6 2 2" xfId="43466"/>
    <cellStyle name="Normal 308 5 6 3" xfId="31767"/>
    <cellStyle name="Normal 308 5 7" xfId="14223"/>
    <cellStyle name="Normal 308 5 7 2" xfId="37632"/>
    <cellStyle name="Normal 308 5 8" xfId="25937"/>
    <cellStyle name="Normal 308 6" xfId="2619"/>
    <cellStyle name="Normal 308 6 2" xfId="3888"/>
    <cellStyle name="Normal 308 6 2 2" xfId="9756"/>
    <cellStyle name="Normal 308 6 2 2 2" xfId="21485"/>
    <cellStyle name="Normal 308 6 2 2 2 2" xfId="44894"/>
    <cellStyle name="Normal 308 6 2 2 3" xfId="33195"/>
    <cellStyle name="Normal 308 6 2 3" xfId="15651"/>
    <cellStyle name="Normal 308 6 2 3 2" xfId="39060"/>
    <cellStyle name="Normal 308 6 2 4" xfId="27365"/>
    <cellStyle name="Normal 308 6 3" xfId="5107"/>
    <cellStyle name="Normal 308 6 3 2" xfId="10975"/>
    <cellStyle name="Normal 308 6 3 2 2" xfId="22704"/>
    <cellStyle name="Normal 308 6 3 2 2 2" xfId="46113"/>
    <cellStyle name="Normal 308 6 3 2 3" xfId="34414"/>
    <cellStyle name="Normal 308 6 3 3" xfId="16870"/>
    <cellStyle name="Normal 308 6 3 3 2" xfId="40279"/>
    <cellStyle name="Normal 308 6 3 4" xfId="28584"/>
    <cellStyle name="Normal 308 6 4" xfId="6271"/>
    <cellStyle name="Normal 308 6 4 2" xfId="12139"/>
    <cellStyle name="Normal 308 6 4 2 2" xfId="23868"/>
    <cellStyle name="Normal 308 6 4 2 2 2" xfId="47277"/>
    <cellStyle name="Normal 308 6 4 2 3" xfId="35578"/>
    <cellStyle name="Normal 308 6 4 3" xfId="18034"/>
    <cellStyle name="Normal 308 6 4 3 2" xfId="41443"/>
    <cellStyle name="Normal 308 6 4 4" xfId="29748"/>
    <cellStyle name="Normal 308 6 5" xfId="7397"/>
    <cellStyle name="Normal 308 6 5 2" xfId="13259"/>
    <cellStyle name="Normal 308 6 5 2 2" xfId="24988"/>
    <cellStyle name="Normal 308 6 5 2 2 2" xfId="48397"/>
    <cellStyle name="Normal 308 6 5 2 3" xfId="36698"/>
    <cellStyle name="Normal 308 6 5 3" xfId="19154"/>
    <cellStyle name="Normal 308 6 5 3 2" xfId="42563"/>
    <cellStyle name="Normal 308 6 5 4" xfId="30868"/>
    <cellStyle name="Normal 308 6 6" xfId="8481"/>
    <cellStyle name="Normal 308 6 6 2" xfId="20242"/>
    <cellStyle name="Normal 308 6 6 2 2" xfId="43651"/>
    <cellStyle name="Normal 308 6 6 3" xfId="31952"/>
    <cellStyle name="Normal 308 6 7" xfId="14408"/>
    <cellStyle name="Normal 308 6 7 2" xfId="37817"/>
    <cellStyle name="Normal 308 6 8" xfId="26122"/>
    <cellStyle name="Normal 308 7" xfId="2762"/>
    <cellStyle name="Normal 308 7 2" xfId="4031"/>
    <cellStyle name="Normal 308 7 2 2" xfId="9899"/>
    <cellStyle name="Normal 308 7 2 2 2" xfId="21628"/>
    <cellStyle name="Normal 308 7 2 2 2 2" xfId="45037"/>
    <cellStyle name="Normal 308 7 2 2 3" xfId="33338"/>
    <cellStyle name="Normal 308 7 2 3" xfId="15794"/>
    <cellStyle name="Normal 308 7 2 3 2" xfId="39203"/>
    <cellStyle name="Normal 308 7 2 4" xfId="27508"/>
    <cellStyle name="Normal 308 7 3" xfId="5250"/>
    <cellStyle name="Normal 308 7 3 2" xfId="11118"/>
    <cellStyle name="Normal 308 7 3 2 2" xfId="22847"/>
    <cellStyle name="Normal 308 7 3 2 2 2" xfId="46256"/>
    <cellStyle name="Normal 308 7 3 2 3" xfId="34557"/>
    <cellStyle name="Normal 308 7 3 3" xfId="17013"/>
    <cellStyle name="Normal 308 7 3 3 2" xfId="40422"/>
    <cellStyle name="Normal 308 7 3 4" xfId="28727"/>
    <cellStyle name="Normal 308 7 4" xfId="6414"/>
    <cellStyle name="Normal 308 7 4 2" xfId="12282"/>
    <cellStyle name="Normal 308 7 4 2 2" xfId="24011"/>
    <cellStyle name="Normal 308 7 4 2 2 2" xfId="47420"/>
    <cellStyle name="Normal 308 7 4 2 3" xfId="35721"/>
    <cellStyle name="Normal 308 7 4 3" xfId="18177"/>
    <cellStyle name="Normal 308 7 4 3 2" xfId="41586"/>
    <cellStyle name="Normal 308 7 4 4" xfId="29891"/>
    <cellStyle name="Normal 308 7 5" xfId="7540"/>
    <cellStyle name="Normal 308 7 5 2" xfId="13402"/>
    <cellStyle name="Normal 308 7 5 2 2" xfId="25131"/>
    <cellStyle name="Normal 308 7 5 2 2 2" xfId="48540"/>
    <cellStyle name="Normal 308 7 5 2 3" xfId="36841"/>
    <cellStyle name="Normal 308 7 5 3" xfId="19297"/>
    <cellStyle name="Normal 308 7 5 3 2" xfId="42706"/>
    <cellStyle name="Normal 308 7 5 4" xfId="31011"/>
    <cellStyle name="Normal 308 7 6" xfId="8624"/>
    <cellStyle name="Normal 308 7 6 2" xfId="20385"/>
    <cellStyle name="Normal 308 7 6 2 2" xfId="43794"/>
    <cellStyle name="Normal 308 7 6 3" xfId="32095"/>
    <cellStyle name="Normal 308 7 7" xfId="14551"/>
    <cellStyle name="Normal 308 7 7 2" xfId="37960"/>
    <cellStyle name="Normal 308 7 8" xfId="26265"/>
    <cellStyle name="Normal 308 8" xfId="2852"/>
    <cellStyle name="Normal 308 8 2" xfId="4121"/>
    <cellStyle name="Normal 308 8 2 2" xfId="9989"/>
    <cellStyle name="Normal 308 8 2 2 2" xfId="21718"/>
    <cellStyle name="Normal 308 8 2 2 2 2" xfId="45127"/>
    <cellStyle name="Normal 308 8 2 2 3" xfId="33428"/>
    <cellStyle name="Normal 308 8 2 3" xfId="15884"/>
    <cellStyle name="Normal 308 8 2 3 2" xfId="39293"/>
    <cellStyle name="Normal 308 8 2 4" xfId="27598"/>
    <cellStyle name="Normal 308 8 3" xfId="5340"/>
    <cellStyle name="Normal 308 8 3 2" xfId="11208"/>
    <cellStyle name="Normal 308 8 3 2 2" xfId="22937"/>
    <cellStyle name="Normal 308 8 3 2 2 2" xfId="46346"/>
    <cellStyle name="Normal 308 8 3 2 3" xfId="34647"/>
    <cellStyle name="Normal 308 8 3 3" xfId="17103"/>
    <cellStyle name="Normal 308 8 3 3 2" xfId="40512"/>
    <cellStyle name="Normal 308 8 3 4" xfId="28817"/>
    <cellStyle name="Normal 308 8 4" xfId="6504"/>
    <cellStyle name="Normal 308 8 4 2" xfId="12372"/>
    <cellStyle name="Normal 308 8 4 2 2" xfId="24101"/>
    <cellStyle name="Normal 308 8 4 2 2 2" xfId="47510"/>
    <cellStyle name="Normal 308 8 4 2 3" xfId="35811"/>
    <cellStyle name="Normal 308 8 4 3" xfId="18267"/>
    <cellStyle name="Normal 308 8 4 3 2" xfId="41676"/>
    <cellStyle name="Normal 308 8 4 4" xfId="29981"/>
    <cellStyle name="Normal 308 8 5" xfId="7630"/>
    <cellStyle name="Normal 308 8 5 2" xfId="13492"/>
    <cellStyle name="Normal 308 8 5 2 2" xfId="25221"/>
    <cellStyle name="Normal 308 8 5 2 2 2" xfId="48630"/>
    <cellStyle name="Normal 308 8 5 2 3" xfId="36931"/>
    <cellStyle name="Normal 308 8 5 3" xfId="19387"/>
    <cellStyle name="Normal 308 8 5 3 2" xfId="42796"/>
    <cellStyle name="Normal 308 8 5 4" xfId="31101"/>
    <cellStyle name="Normal 308 8 6" xfId="8714"/>
    <cellStyle name="Normal 308 8 6 2" xfId="20475"/>
    <cellStyle name="Normal 308 8 6 2 2" xfId="43884"/>
    <cellStyle name="Normal 308 8 6 3" xfId="32185"/>
    <cellStyle name="Normal 308 8 7" xfId="14641"/>
    <cellStyle name="Normal 308 8 7 2" xfId="38050"/>
    <cellStyle name="Normal 308 8 8" xfId="26355"/>
    <cellStyle name="Normal 308 9" xfId="2943"/>
    <cellStyle name="Normal 308 9 2" xfId="4211"/>
    <cellStyle name="Normal 308 9 2 2" xfId="10079"/>
    <cellStyle name="Normal 308 9 2 2 2" xfId="21808"/>
    <cellStyle name="Normal 308 9 2 2 2 2" xfId="45217"/>
    <cellStyle name="Normal 308 9 2 2 3" xfId="33518"/>
    <cellStyle name="Normal 308 9 2 3" xfId="15974"/>
    <cellStyle name="Normal 308 9 2 3 2" xfId="39383"/>
    <cellStyle name="Normal 308 9 2 4" xfId="27688"/>
    <cellStyle name="Normal 308 9 3" xfId="5430"/>
    <cellStyle name="Normal 308 9 3 2" xfId="11298"/>
    <cellStyle name="Normal 308 9 3 2 2" xfId="23027"/>
    <cellStyle name="Normal 308 9 3 2 2 2" xfId="46436"/>
    <cellStyle name="Normal 308 9 3 2 3" xfId="34737"/>
    <cellStyle name="Normal 308 9 3 3" xfId="17193"/>
    <cellStyle name="Normal 308 9 3 3 2" xfId="40602"/>
    <cellStyle name="Normal 308 9 3 4" xfId="28907"/>
    <cellStyle name="Normal 308 9 4" xfId="6594"/>
    <cellStyle name="Normal 308 9 4 2" xfId="12462"/>
    <cellStyle name="Normal 308 9 4 2 2" xfId="24191"/>
    <cellStyle name="Normal 308 9 4 2 2 2" xfId="47600"/>
    <cellStyle name="Normal 308 9 4 2 3" xfId="35901"/>
    <cellStyle name="Normal 308 9 4 3" xfId="18357"/>
    <cellStyle name="Normal 308 9 4 3 2" xfId="41766"/>
    <cellStyle name="Normal 308 9 4 4" xfId="30071"/>
    <cellStyle name="Normal 308 9 5" xfId="7720"/>
    <cellStyle name="Normal 308 9 5 2" xfId="13582"/>
    <cellStyle name="Normal 308 9 5 2 2" xfId="25311"/>
    <cellStyle name="Normal 308 9 5 2 2 2" xfId="48720"/>
    <cellStyle name="Normal 308 9 5 2 3" xfId="37021"/>
    <cellStyle name="Normal 308 9 5 3" xfId="19477"/>
    <cellStyle name="Normal 308 9 5 3 2" xfId="42886"/>
    <cellStyle name="Normal 308 9 5 4" xfId="31191"/>
    <cellStyle name="Normal 308 9 6" xfId="8804"/>
    <cellStyle name="Normal 308 9 6 2" xfId="20565"/>
    <cellStyle name="Normal 308 9 6 2 2" xfId="43974"/>
    <cellStyle name="Normal 308 9 6 3" xfId="32275"/>
    <cellStyle name="Normal 308 9 7" xfId="14731"/>
    <cellStyle name="Normal 308 9 7 2" xfId="38140"/>
    <cellStyle name="Normal 308 9 8" xfId="26445"/>
    <cellStyle name="Normal 309" xfId="1827"/>
    <cellStyle name="Normal 31" xfId="1828"/>
    <cellStyle name="Normal 310" xfId="1829"/>
    <cellStyle name="Normal 311" xfId="1830"/>
    <cellStyle name="Normal 312" xfId="1831"/>
    <cellStyle name="Normal 313" xfId="1832"/>
    <cellStyle name="Normal 314" xfId="1833"/>
    <cellStyle name="Normal 315" xfId="1834"/>
    <cellStyle name="Normal 316" xfId="1835"/>
    <cellStyle name="Normal 317" xfId="1836"/>
    <cellStyle name="Normal 318" xfId="1837"/>
    <cellStyle name="Normal 319" xfId="1838"/>
    <cellStyle name="Normal 32" xfId="1839"/>
    <cellStyle name="Normal 320" xfId="1840"/>
    <cellStyle name="Normal 321" xfId="1841"/>
    <cellStyle name="Normal 322" xfId="1842"/>
    <cellStyle name="Normal 322 2" xfId="1843"/>
    <cellStyle name="Normal 322 2 2" xfId="1844"/>
    <cellStyle name="Normal 323" xfId="1845"/>
    <cellStyle name="Normal 324" xfId="1846"/>
    <cellStyle name="Normal 325" xfId="1847"/>
    <cellStyle name="Normal 326" xfId="1848"/>
    <cellStyle name="Normal 327" xfId="1849"/>
    <cellStyle name="Normal 328" xfId="1850"/>
    <cellStyle name="Normal 329" xfId="1851"/>
    <cellStyle name="Normal 33" xfId="1852"/>
    <cellStyle name="Normal 33 2" xfId="1853"/>
    <cellStyle name="Normal 33 3" xfId="1854"/>
    <cellStyle name="Normal 330" xfId="1855"/>
    <cellStyle name="Normal 331" xfId="1856"/>
    <cellStyle name="Normal 332" xfId="1857"/>
    <cellStyle name="Normal 333" xfId="1858"/>
    <cellStyle name="Normal 334" xfId="1859"/>
    <cellStyle name="Normal 334 2" xfId="1860"/>
    <cellStyle name="Normal 334 3" xfId="1861"/>
    <cellStyle name="Normal 335" xfId="1862"/>
    <cellStyle name="Normal 336" xfId="1863"/>
    <cellStyle name="Normal 337" xfId="1864"/>
    <cellStyle name="Normal 338" xfId="1865"/>
    <cellStyle name="Normal 339" xfId="1866"/>
    <cellStyle name="Normal 34" xfId="1867"/>
    <cellStyle name="Normal 34 2" xfId="1868"/>
    <cellStyle name="Normal 340" xfId="1869"/>
    <cellStyle name="Normal 341" xfId="1870"/>
    <cellStyle name="Normal 342" xfId="1871"/>
    <cellStyle name="Normal 343" xfId="1872"/>
    <cellStyle name="Normal 344" xfId="1873"/>
    <cellStyle name="Normal 345" xfId="1874"/>
    <cellStyle name="Normal 346" xfId="1875"/>
    <cellStyle name="Normal 347" xfId="1876"/>
    <cellStyle name="Normal 348" xfId="1877"/>
    <cellStyle name="Normal 349" xfId="1878"/>
    <cellStyle name="Normal 35" xfId="1879"/>
    <cellStyle name="Normal 35 2" xfId="1880"/>
    <cellStyle name="Normal 35 2 10" xfId="3256"/>
    <cellStyle name="Normal 35 2 10 2" xfId="4521"/>
    <cellStyle name="Normal 35 2 10 2 2" xfId="10389"/>
    <cellStyle name="Normal 35 2 10 2 2 2" xfId="22118"/>
    <cellStyle name="Normal 35 2 10 2 2 2 2" xfId="45527"/>
    <cellStyle name="Normal 35 2 10 2 2 3" xfId="33828"/>
    <cellStyle name="Normal 35 2 10 2 3" xfId="16284"/>
    <cellStyle name="Normal 35 2 10 2 3 2" xfId="39693"/>
    <cellStyle name="Normal 35 2 10 2 4" xfId="27998"/>
    <cellStyle name="Normal 35 2 10 3" xfId="5738"/>
    <cellStyle name="Normal 35 2 10 3 2" xfId="11606"/>
    <cellStyle name="Normal 35 2 10 3 2 2" xfId="23335"/>
    <cellStyle name="Normal 35 2 10 3 2 2 2" xfId="46744"/>
    <cellStyle name="Normal 35 2 10 3 2 3" xfId="35045"/>
    <cellStyle name="Normal 35 2 10 3 3" xfId="17501"/>
    <cellStyle name="Normal 35 2 10 3 3 2" xfId="40910"/>
    <cellStyle name="Normal 35 2 10 3 4" xfId="29215"/>
    <cellStyle name="Normal 35 2 10 4" xfId="6902"/>
    <cellStyle name="Normal 35 2 10 4 2" xfId="12770"/>
    <cellStyle name="Normal 35 2 10 4 2 2" xfId="24499"/>
    <cellStyle name="Normal 35 2 10 4 2 2 2" xfId="47908"/>
    <cellStyle name="Normal 35 2 10 4 2 3" xfId="36209"/>
    <cellStyle name="Normal 35 2 10 4 3" xfId="18665"/>
    <cellStyle name="Normal 35 2 10 4 3 2" xfId="42074"/>
    <cellStyle name="Normal 35 2 10 4 4" xfId="30379"/>
    <cellStyle name="Normal 35 2 10 5" xfId="8028"/>
    <cellStyle name="Normal 35 2 10 5 2" xfId="13890"/>
    <cellStyle name="Normal 35 2 10 5 2 2" xfId="25619"/>
    <cellStyle name="Normal 35 2 10 5 2 2 2" xfId="49028"/>
    <cellStyle name="Normal 35 2 10 5 2 3" xfId="37329"/>
    <cellStyle name="Normal 35 2 10 5 3" xfId="19785"/>
    <cellStyle name="Normal 35 2 10 5 3 2" xfId="43194"/>
    <cellStyle name="Normal 35 2 10 5 4" xfId="31499"/>
    <cellStyle name="Normal 35 2 10 6" xfId="9112"/>
    <cellStyle name="Normal 35 2 10 6 2" xfId="20873"/>
    <cellStyle name="Normal 35 2 10 6 2 2" xfId="44282"/>
    <cellStyle name="Normal 35 2 10 6 3" xfId="32583"/>
    <cellStyle name="Normal 35 2 10 7" xfId="15039"/>
    <cellStyle name="Normal 35 2 10 7 2" xfId="38448"/>
    <cellStyle name="Normal 35 2 10 8" xfId="26753"/>
    <cellStyle name="Normal 35 2 11" xfId="3479"/>
    <cellStyle name="Normal 35 2 11 2" xfId="9355"/>
    <cellStyle name="Normal 35 2 11 2 2" xfId="21086"/>
    <cellStyle name="Normal 35 2 11 2 2 2" xfId="44495"/>
    <cellStyle name="Normal 35 2 11 2 3" xfId="32796"/>
    <cellStyle name="Normal 35 2 11 3" xfId="15252"/>
    <cellStyle name="Normal 35 2 11 3 2" xfId="38661"/>
    <cellStyle name="Normal 35 2 11 4" xfId="26966"/>
    <cellStyle name="Normal 35 2 12" xfId="4734"/>
    <cellStyle name="Normal 35 2 12 2" xfId="10602"/>
    <cellStyle name="Normal 35 2 12 2 2" xfId="22331"/>
    <cellStyle name="Normal 35 2 12 2 2 2" xfId="45740"/>
    <cellStyle name="Normal 35 2 12 2 3" xfId="34041"/>
    <cellStyle name="Normal 35 2 12 3" xfId="16497"/>
    <cellStyle name="Normal 35 2 12 3 2" xfId="39906"/>
    <cellStyle name="Normal 35 2 12 4" xfId="28211"/>
    <cellStyle name="Normal 35 2 13" xfId="5897"/>
    <cellStyle name="Normal 35 2 13 2" xfId="11765"/>
    <cellStyle name="Normal 35 2 13 2 2" xfId="23494"/>
    <cellStyle name="Normal 35 2 13 2 2 2" xfId="46903"/>
    <cellStyle name="Normal 35 2 13 2 3" xfId="35204"/>
    <cellStyle name="Normal 35 2 13 3" xfId="17660"/>
    <cellStyle name="Normal 35 2 13 3 2" xfId="41069"/>
    <cellStyle name="Normal 35 2 13 4" xfId="29374"/>
    <cellStyle name="Normal 35 2 14" xfId="7031"/>
    <cellStyle name="Normal 35 2 14 2" xfId="12893"/>
    <cellStyle name="Normal 35 2 14 2 2" xfId="24622"/>
    <cellStyle name="Normal 35 2 14 2 2 2" xfId="48031"/>
    <cellStyle name="Normal 35 2 14 2 3" xfId="36332"/>
    <cellStyle name="Normal 35 2 14 3" xfId="18788"/>
    <cellStyle name="Normal 35 2 14 3 2" xfId="42197"/>
    <cellStyle name="Normal 35 2 14 4" xfId="30502"/>
    <cellStyle name="Normal 35 2 15" xfId="8119"/>
    <cellStyle name="Normal 35 2 15 2" xfId="19880"/>
    <cellStyle name="Normal 35 2 15 2 2" xfId="43289"/>
    <cellStyle name="Normal 35 2 15 3" xfId="31590"/>
    <cellStyle name="Normal 35 2 16" xfId="14048"/>
    <cellStyle name="Normal 35 2 16 2" xfId="37457"/>
    <cellStyle name="Normal 35 2 17" xfId="25762"/>
    <cellStyle name="Normal 35 2 2" xfId="2354"/>
    <cellStyle name="Normal 35 2 2 2" xfId="3631"/>
    <cellStyle name="Normal 35 2 2 2 2" xfId="9499"/>
    <cellStyle name="Normal 35 2 2 2 2 2" xfId="21228"/>
    <cellStyle name="Normal 35 2 2 2 2 2 2" xfId="44637"/>
    <cellStyle name="Normal 35 2 2 2 2 3" xfId="32938"/>
    <cellStyle name="Normal 35 2 2 2 3" xfId="15394"/>
    <cellStyle name="Normal 35 2 2 2 3 2" xfId="38803"/>
    <cellStyle name="Normal 35 2 2 2 4" xfId="27108"/>
    <cellStyle name="Normal 35 2 2 3" xfId="4850"/>
    <cellStyle name="Normal 35 2 2 3 2" xfId="10718"/>
    <cellStyle name="Normal 35 2 2 3 2 2" xfId="22447"/>
    <cellStyle name="Normal 35 2 2 3 2 2 2" xfId="45856"/>
    <cellStyle name="Normal 35 2 2 3 2 3" xfId="34157"/>
    <cellStyle name="Normal 35 2 2 3 3" xfId="16613"/>
    <cellStyle name="Normal 35 2 2 3 3 2" xfId="40022"/>
    <cellStyle name="Normal 35 2 2 3 4" xfId="28327"/>
    <cellStyle name="Normal 35 2 2 4" xfId="6013"/>
    <cellStyle name="Normal 35 2 2 4 2" xfId="11881"/>
    <cellStyle name="Normal 35 2 2 4 2 2" xfId="23610"/>
    <cellStyle name="Normal 35 2 2 4 2 2 2" xfId="47019"/>
    <cellStyle name="Normal 35 2 2 4 2 3" xfId="35320"/>
    <cellStyle name="Normal 35 2 2 4 3" xfId="17776"/>
    <cellStyle name="Normal 35 2 2 4 3 2" xfId="41185"/>
    <cellStyle name="Normal 35 2 2 4 4" xfId="29490"/>
    <cellStyle name="Normal 35 2 2 5" xfId="7140"/>
    <cellStyle name="Normal 35 2 2 5 2" xfId="13002"/>
    <cellStyle name="Normal 35 2 2 5 2 2" xfId="24731"/>
    <cellStyle name="Normal 35 2 2 5 2 2 2" xfId="48140"/>
    <cellStyle name="Normal 35 2 2 5 2 3" xfId="36441"/>
    <cellStyle name="Normal 35 2 2 5 3" xfId="18897"/>
    <cellStyle name="Normal 35 2 2 5 3 2" xfId="42306"/>
    <cellStyle name="Normal 35 2 2 5 4" xfId="30611"/>
    <cellStyle name="Normal 35 2 2 6" xfId="8224"/>
    <cellStyle name="Normal 35 2 2 6 2" xfId="19985"/>
    <cellStyle name="Normal 35 2 2 6 2 2" xfId="43394"/>
    <cellStyle name="Normal 35 2 2 6 3" xfId="31695"/>
    <cellStyle name="Normal 35 2 2 7" xfId="14151"/>
    <cellStyle name="Normal 35 2 2 7 2" xfId="37560"/>
    <cellStyle name="Normal 35 2 2 8" xfId="25865"/>
    <cellStyle name="Normal 35 2 3" xfId="2436"/>
    <cellStyle name="Normal 35 2 3 2" xfId="3705"/>
    <cellStyle name="Normal 35 2 3 2 2" xfId="9573"/>
    <cellStyle name="Normal 35 2 3 2 2 2" xfId="21302"/>
    <cellStyle name="Normal 35 2 3 2 2 2 2" xfId="44711"/>
    <cellStyle name="Normal 35 2 3 2 2 3" xfId="33012"/>
    <cellStyle name="Normal 35 2 3 2 3" xfId="15468"/>
    <cellStyle name="Normal 35 2 3 2 3 2" xfId="38877"/>
    <cellStyle name="Normal 35 2 3 2 4" xfId="27182"/>
    <cellStyle name="Normal 35 2 3 3" xfId="4924"/>
    <cellStyle name="Normal 35 2 3 3 2" xfId="10792"/>
    <cellStyle name="Normal 35 2 3 3 2 2" xfId="22521"/>
    <cellStyle name="Normal 35 2 3 3 2 2 2" xfId="45930"/>
    <cellStyle name="Normal 35 2 3 3 2 3" xfId="34231"/>
    <cellStyle name="Normal 35 2 3 3 3" xfId="16687"/>
    <cellStyle name="Normal 35 2 3 3 3 2" xfId="40096"/>
    <cellStyle name="Normal 35 2 3 3 4" xfId="28401"/>
    <cellStyle name="Normal 35 2 3 4" xfId="6088"/>
    <cellStyle name="Normal 35 2 3 4 2" xfId="11956"/>
    <cellStyle name="Normal 35 2 3 4 2 2" xfId="23685"/>
    <cellStyle name="Normal 35 2 3 4 2 2 2" xfId="47094"/>
    <cellStyle name="Normal 35 2 3 4 2 3" xfId="35395"/>
    <cellStyle name="Normal 35 2 3 4 3" xfId="17851"/>
    <cellStyle name="Normal 35 2 3 4 3 2" xfId="41260"/>
    <cellStyle name="Normal 35 2 3 4 4" xfId="29565"/>
    <cellStyle name="Normal 35 2 3 5" xfId="7214"/>
    <cellStyle name="Normal 35 2 3 5 2" xfId="13076"/>
    <cellStyle name="Normal 35 2 3 5 2 2" xfId="24805"/>
    <cellStyle name="Normal 35 2 3 5 2 2 2" xfId="48214"/>
    <cellStyle name="Normal 35 2 3 5 2 3" xfId="36515"/>
    <cellStyle name="Normal 35 2 3 5 3" xfId="18971"/>
    <cellStyle name="Normal 35 2 3 5 3 2" xfId="42380"/>
    <cellStyle name="Normal 35 2 3 5 4" xfId="30685"/>
    <cellStyle name="Normal 35 2 3 6" xfId="8298"/>
    <cellStyle name="Normal 35 2 3 6 2" xfId="20059"/>
    <cellStyle name="Normal 35 2 3 6 2 2" xfId="43468"/>
    <cellStyle name="Normal 35 2 3 6 3" xfId="31769"/>
    <cellStyle name="Normal 35 2 3 7" xfId="14225"/>
    <cellStyle name="Normal 35 2 3 7 2" xfId="37634"/>
    <cellStyle name="Normal 35 2 3 8" xfId="25939"/>
    <cellStyle name="Normal 35 2 4" xfId="2623"/>
    <cellStyle name="Normal 35 2 4 2" xfId="3892"/>
    <cellStyle name="Normal 35 2 4 2 2" xfId="9760"/>
    <cellStyle name="Normal 35 2 4 2 2 2" xfId="21489"/>
    <cellStyle name="Normal 35 2 4 2 2 2 2" xfId="44898"/>
    <cellStyle name="Normal 35 2 4 2 2 3" xfId="33199"/>
    <cellStyle name="Normal 35 2 4 2 3" xfId="15655"/>
    <cellStyle name="Normal 35 2 4 2 3 2" xfId="39064"/>
    <cellStyle name="Normal 35 2 4 2 4" xfId="27369"/>
    <cellStyle name="Normal 35 2 4 3" xfId="5111"/>
    <cellStyle name="Normal 35 2 4 3 2" xfId="10979"/>
    <cellStyle name="Normal 35 2 4 3 2 2" xfId="22708"/>
    <cellStyle name="Normal 35 2 4 3 2 2 2" xfId="46117"/>
    <cellStyle name="Normal 35 2 4 3 2 3" xfId="34418"/>
    <cellStyle name="Normal 35 2 4 3 3" xfId="16874"/>
    <cellStyle name="Normal 35 2 4 3 3 2" xfId="40283"/>
    <cellStyle name="Normal 35 2 4 3 4" xfId="28588"/>
    <cellStyle name="Normal 35 2 4 4" xfId="6275"/>
    <cellStyle name="Normal 35 2 4 4 2" xfId="12143"/>
    <cellStyle name="Normal 35 2 4 4 2 2" xfId="23872"/>
    <cellStyle name="Normal 35 2 4 4 2 2 2" xfId="47281"/>
    <cellStyle name="Normal 35 2 4 4 2 3" xfId="35582"/>
    <cellStyle name="Normal 35 2 4 4 3" xfId="18038"/>
    <cellStyle name="Normal 35 2 4 4 3 2" xfId="41447"/>
    <cellStyle name="Normal 35 2 4 4 4" xfId="29752"/>
    <cellStyle name="Normal 35 2 4 5" xfId="7401"/>
    <cellStyle name="Normal 35 2 4 5 2" xfId="13263"/>
    <cellStyle name="Normal 35 2 4 5 2 2" xfId="24992"/>
    <cellStyle name="Normal 35 2 4 5 2 2 2" xfId="48401"/>
    <cellStyle name="Normal 35 2 4 5 2 3" xfId="36702"/>
    <cellStyle name="Normal 35 2 4 5 3" xfId="19158"/>
    <cellStyle name="Normal 35 2 4 5 3 2" xfId="42567"/>
    <cellStyle name="Normal 35 2 4 5 4" xfId="30872"/>
    <cellStyle name="Normal 35 2 4 6" xfId="8485"/>
    <cellStyle name="Normal 35 2 4 6 2" xfId="20246"/>
    <cellStyle name="Normal 35 2 4 6 2 2" xfId="43655"/>
    <cellStyle name="Normal 35 2 4 6 3" xfId="31956"/>
    <cellStyle name="Normal 35 2 4 7" xfId="14412"/>
    <cellStyle name="Normal 35 2 4 7 2" xfId="37821"/>
    <cellStyle name="Normal 35 2 4 8" xfId="26126"/>
    <cellStyle name="Normal 35 2 5" xfId="2764"/>
    <cellStyle name="Normal 35 2 5 2" xfId="4033"/>
    <cellStyle name="Normal 35 2 5 2 2" xfId="9901"/>
    <cellStyle name="Normal 35 2 5 2 2 2" xfId="21630"/>
    <cellStyle name="Normal 35 2 5 2 2 2 2" xfId="45039"/>
    <cellStyle name="Normal 35 2 5 2 2 3" xfId="33340"/>
    <cellStyle name="Normal 35 2 5 2 3" xfId="15796"/>
    <cellStyle name="Normal 35 2 5 2 3 2" xfId="39205"/>
    <cellStyle name="Normal 35 2 5 2 4" xfId="27510"/>
    <cellStyle name="Normal 35 2 5 3" xfId="5252"/>
    <cellStyle name="Normal 35 2 5 3 2" xfId="11120"/>
    <cellStyle name="Normal 35 2 5 3 2 2" xfId="22849"/>
    <cellStyle name="Normal 35 2 5 3 2 2 2" xfId="46258"/>
    <cellStyle name="Normal 35 2 5 3 2 3" xfId="34559"/>
    <cellStyle name="Normal 35 2 5 3 3" xfId="17015"/>
    <cellStyle name="Normal 35 2 5 3 3 2" xfId="40424"/>
    <cellStyle name="Normal 35 2 5 3 4" xfId="28729"/>
    <cellStyle name="Normal 35 2 5 4" xfId="6416"/>
    <cellStyle name="Normal 35 2 5 4 2" xfId="12284"/>
    <cellStyle name="Normal 35 2 5 4 2 2" xfId="24013"/>
    <cellStyle name="Normal 35 2 5 4 2 2 2" xfId="47422"/>
    <cellStyle name="Normal 35 2 5 4 2 3" xfId="35723"/>
    <cellStyle name="Normal 35 2 5 4 3" xfId="18179"/>
    <cellStyle name="Normal 35 2 5 4 3 2" xfId="41588"/>
    <cellStyle name="Normal 35 2 5 4 4" xfId="29893"/>
    <cellStyle name="Normal 35 2 5 5" xfId="7542"/>
    <cellStyle name="Normal 35 2 5 5 2" xfId="13404"/>
    <cellStyle name="Normal 35 2 5 5 2 2" xfId="25133"/>
    <cellStyle name="Normal 35 2 5 5 2 2 2" xfId="48542"/>
    <cellStyle name="Normal 35 2 5 5 2 3" xfId="36843"/>
    <cellStyle name="Normal 35 2 5 5 3" xfId="19299"/>
    <cellStyle name="Normal 35 2 5 5 3 2" xfId="42708"/>
    <cellStyle name="Normal 35 2 5 5 4" xfId="31013"/>
    <cellStyle name="Normal 35 2 5 6" xfId="8626"/>
    <cellStyle name="Normal 35 2 5 6 2" xfId="20387"/>
    <cellStyle name="Normal 35 2 5 6 2 2" xfId="43796"/>
    <cellStyle name="Normal 35 2 5 6 3" xfId="32097"/>
    <cellStyle name="Normal 35 2 5 7" xfId="14553"/>
    <cellStyle name="Normal 35 2 5 7 2" xfId="37962"/>
    <cellStyle name="Normal 35 2 5 8" xfId="26267"/>
    <cellStyle name="Normal 35 2 6" xfId="2854"/>
    <cellStyle name="Normal 35 2 6 2" xfId="4123"/>
    <cellStyle name="Normal 35 2 6 2 2" xfId="9991"/>
    <cellStyle name="Normal 35 2 6 2 2 2" xfId="21720"/>
    <cellStyle name="Normal 35 2 6 2 2 2 2" xfId="45129"/>
    <cellStyle name="Normal 35 2 6 2 2 3" xfId="33430"/>
    <cellStyle name="Normal 35 2 6 2 3" xfId="15886"/>
    <cellStyle name="Normal 35 2 6 2 3 2" xfId="39295"/>
    <cellStyle name="Normal 35 2 6 2 4" xfId="27600"/>
    <cellStyle name="Normal 35 2 6 3" xfId="5342"/>
    <cellStyle name="Normal 35 2 6 3 2" xfId="11210"/>
    <cellStyle name="Normal 35 2 6 3 2 2" xfId="22939"/>
    <cellStyle name="Normal 35 2 6 3 2 2 2" xfId="46348"/>
    <cellStyle name="Normal 35 2 6 3 2 3" xfId="34649"/>
    <cellStyle name="Normal 35 2 6 3 3" xfId="17105"/>
    <cellStyle name="Normal 35 2 6 3 3 2" xfId="40514"/>
    <cellStyle name="Normal 35 2 6 3 4" xfId="28819"/>
    <cellStyle name="Normal 35 2 6 4" xfId="6506"/>
    <cellStyle name="Normal 35 2 6 4 2" xfId="12374"/>
    <cellStyle name="Normal 35 2 6 4 2 2" xfId="24103"/>
    <cellStyle name="Normal 35 2 6 4 2 2 2" xfId="47512"/>
    <cellStyle name="Normal 35 2 6 4 2 3" xfId="35813"/>
    <cellStyle name="Normal 35 2 6 4 3" xfId="18269"/>
    <cellStyle name="Normal 35 2 6 4 3 2" xfId="41678"/>
    <cellStyle name="Normal 35 2 6 4 4" xfId="29983"/>
    <cellStyle name="Normal 35 2 6 5" xfId="7632"/>
    <cellStyle name="Normal 35 2 6 5 2" xfId="13494"/>
    <cellStyle name="Normal 35 2 6 5 2 2" xfId="25223"/>
    <cellStyle name="Normal 35 2 6 5 2 2 2" xfId="48632"/>
    <cellStyle name="Normal 35 2 6 5 2 3" xfId="36933"/>
    <cellStyle name="Normal 35 2 6 5 3" xfId="19389"/>
    <cellStyle name="Normal 35 2 6 5 3 2" xfId="42798"/>
    <cellStyle name="Normal 35 2 6 5 4" xfId="31103"/>
    <cellStyle name="Normal 35 2 6 6" xfId="8716"/>
    <cellStyle name="Normal 35 2 6 6 2" xfId="20477"/>
    <cellStyle name="Normal 35 2 6 6 2 2" xfId="43886"/>
    <cellStyle name="Normal 35 2 6 6 3" xfId="32187"/>
    <cellStyle name="Normal 35 2 6 7" xfId="14643"/>
    <cellStyle name="Normal 35 2 6 7 2" xfId="38052"/>
    <cellStyle name="Normal 35 2 6 8" xfId="26357"/>
    <cellStyle name="Normal 35 2 7" xfId="2945"/>
    <cellStyle name="Normal 35 2 7 2" xfId="4213"/>
    <cellStyle name="Normal 35 2 7 2 2" xfId="10081"/>
    <cellStyle name="Normal 35 2 7 2 2 2" xfId="21810"/>
    <cellStyle name="Normal 35 2 7 2 2 2 2" xfId="45219"/>
    <cellStyle name="Normal 35 2 7 2 2 3" xfId="33520"/>
    <cellStyle name="Normal 35 2 7 2 3" xfId="15976"/>
    <cellStyle name="Normal 35 2 7 2 3 2" xfId="39385"/>
    <cellStyle name="Normal 35 2 7 2 4" xfId="27690"/>
    <cellStyle name="Normal 35 2 7 3" xfId="5432"/>
    <cellStyle name="Normal 35 2 7 3 2" xfId="11300"/>
    <cellStyle name="Normal 35 2 7 3 2 2" xfId="23029"/>
    <cellStyle name="Normal 35 2 7 3 2 2 2" xfId="46438"/>
    <cellStyle name="Normal 35 2 7 3 2 3" xfId="34739"/>
    <cellStyle name="Normal 35 2 7 3 3" xfId="17195"/>
    <cellStyle name="Normal 35 2 7 3 3 2" xfId="40604"/>
    <cellStyle name="Normal 35 2 7 3 4" xfId="28909"/>
    <cellStyle name="Normal 35 2 7 4" xfId="6596"/>
    <cellStyle name="Normal 35 2 7 4 2" xfId="12464"/>
    <cellStyle name="Normal 35 2 7 4 2 2" xfId="24193"/>
    <cellStyle name="Normal 35 2 7 4 2 2 2" xfId="47602"/>
    <cellStyle name="Normal 35 2 7 4 2 3" xfId="35903"/>
    <cellStyle name="Normal 35 2 7 4 3" xfId="18359"/>
    <cellStyle name="Normal 35 2 7 4 3 2" xfId="41768"/>
    <cellStyle name="Normal 35 2 7 4 4" xfId="30073"/>
    <cellStyle name="Normal 35 2 7 5" xfId="7722"/>
    <cellStyle name="Normal 35 2 7 5 2" xfId="13584"/>
    <cellStyle name="Normal 35 2 7 5 2 2" xfId="25313"/>
    <cellStyle name="Normal 35 2 7 5 2 2 2" xfId="48722"/>
    <cellStyle name="Normal 35 2 7 5 2 3" xfId="37023"/>
    <cellStyle name="Normal 35 2 7 5 3" xfId="19479"/>
    <cellStyle name="Normal 35 2 7 5 3 2" xfId="42888"/>
    <cellStyle name="Normal 35 2 7 5 4" xfId="31193"/>
    <cellStyle name="Normal 35 2 7 6" xfId="8806"/>
    <cellStyle name="Normal 35 2 7 6 2" xfId="20567"/>
    <cellStyle name="Normal 35 2 7 6 2 2" xfId="43976"/>
    <cellStyle name="Normal 35 2 7 6 3" xfId="32277"/>
    <cellStyle name="Normal 35 2 7 7" xfId="14733"/>
    <cellStyle name="Normal 35 2 7 7 2" xfId="38142"/>
    <cellStyle name="Normal 35 2 7 8" xfId="26447"/>
    <cellStyle name="Normal 35 2 8" xfId="3049"/>
    <cellStyle name="Normal 35 2 8 2" xfId="4314"/>
    <cellStyle name="Normal 35 2 8 2 2" xfId="10182"/>
    <cellStyle name="Normal 35 2 8 2 2 2" xfId="21911"/>
    <cellStyle name="Normal 35 2 8 2 2 2 2" xfId="45320"/>
    <cellStyle name="Normal 35 2 8 2 2 3" xfId="33621"/>
    <cellStyle name="Normal 35 2 8 2 3" xfId="16077"/>
    <cellStyle name="Normal 35 2 8 2 3 2" xfId="39486"/>
    <cellStyle name="Normal 35 2 8 2 4" xfId="27791"/>
    <cellStyle name="Normal 35 2 8 3" xfId="5531"/>
    <cellStyle name="Normal 35 2 8 3 2" xfId="11399"/>
    <cellStyle name="Normal 35 2 8 3 2 2" xfId="23128"/>
    <cellStyle name="Normal 35 2 8 3 2 2 2" xfId="46537"/>
    <cellStyle name="Normal 35 2 8 3 2 3" xfId="34838"/>
    <cellStyle name="Normal 35 2 8 3 3" xfId="17294"/>
    <cellStyle name="Normal 35 2 8 3 3 2" xfId="40703"/>
    <cellStyle name="Normal 35 2 8 3 4" xfId="29008"/>
    <cellStyle name="Normal 35 2 8 4" xfId="6695"/>
    <cellStyle name="Normal 35 2 8 4 2" xfId="12563"/>
    <cellStyle name="Normal 35 2 8 4 2 2" xfId="24292"/>
    <cellStyle name="Normal 35 2 8 4 2 2 2" xfId="47701"/>
    <cellStyle name="Normal 35 2 8 4 2 3" xfId="36002"/>
    <cellStyle name="Normal 35 2 8 4 3" xfId="18458"/>
    <cellStyle name="Normal 35 2 8 4 3 2" xfId="41867"/>
    <cellStyle name="Normal 35 2 8 4 4" xfId="30172"/>
    <cellStyle name="Normal 35 2 8 5" xfId="7821"/>
    <cellStyle name="Normal 35 2 8 5 2" xfId="13683"/>
    <cellStyle name="Normal 35 2 8 5 2 2" xfId="25412"/>
    <cellStyle name="Normal 35 2 8 5 2 2 2" xfId="48821"/>
    <cellStyle name="Normal 35 2 8 5 2 3" xfId="37122"/>
    <cellStyle name="Normal 35 2 8 5 3" xfId="19578"/>
    <cellStyle name="Normal 35 2 8 5 3 2" xfId="42987"/>
    <cellStyle name="Normal 35 2 8 5 4" xfId="31292"/>
    <cellStyle name="Normal 35 2 8 6" xfId="8905"/>
    <cellStyle name="Normal 35 2 8 6 2" xfId="20666"/>
    <cellStyle name="Normal 35 2 8 6 2 2" xfId="44075"/>
    <cellStyle name="Normal 35 2 8 6 3" xfId="32376"/>
    <cellStyle name="Normal 35 2 8 7" xfId="14832"/>
    <cellStyle name="Normal 35 2 8 7 2" xfId="38241"/>
    <cellStyle name="Normal 35 2 8 8" xfId="26546"/>
    <cellStyle name="Normal 35 2 9" xfId="3159"/>
    <cellStyle name="Normal 35 2 9 2" xfId="4424"/>
    <cellStyle name="Normal 35 2 9 2 2" xfId="10292"/>
    <cellStyle name="Normal 35 2 9 2 2 2" xfId="22021"/>
    <cellStyle name="Normal 35 2 9 2 2 2 2" xfId="45430"/>
    <cellStyle name="Normal 35 2 9 2 2 3" xfId="33731"/>
    <cellStyle name="Normal 35 2 9 2 3" xfId="16187"/>
    <cellStyle name="Normal 35 2 9 2 3 2" xfId="39596"/>
    <cellStyle name="Normal 35 2 9 2 4" xfId="27901"/>
    <cellStyle name="Normal 35 2 9 3" xfId="5641"/>
    <cellStyle name="Normal 35 2 9 3 2" xfId="11509"/>
    <cellStyle name="Normal 35 2 9 3 2 2" xfId="23238"/>
    <cellStyle name="Normal 35 2 9 3 2 2 2" xfId="46647"/>
    <cellStyle name="Normal 35 2 9 3 2 3" xfId="34948"/>
    <cellStyle name="Normal 35 2 9 3 3" xfId="17404"/>
    <cellStyle name="Normal 35 2 9 3 3 2" xfId="40813"/>
    <cellStyle name="Normal 35 2 9 3 4" xfId="29118"/>
    <cellStyle name="Normal 35 2 9 4" xfId="6805"/>
    <cellStyle name="Normal 35 2 9 4 2" xfId="12673"/>
    <cellStyle name="Normal 35 2 9 4 2 2" xfId="24402"/>
    <cellStyle name="Normal 35 2 9 4 2 2 2" xfId="47811"/>
    <cellStyle name="Normal 35 2 9 4 2 3" xfId="36112"/>
    <cellStyle name="Normal 35 2 9 4 3" xfId="18568"/>
    <cellStyle name="Normal 35 2 9 4 3 2" xfId="41977"/>
    <cellStyle name="Normal 35 2 9 4 4" xfId="30282"/>
    <cellStyle name="Normal 35 2 9 5" xfId="7931"/>
    <cellStyle name="Normal 35 2 9 5 2" xfId="13793"/>
    <cellStyle name="Normal 35 2 9 5 2 2" xfId="25522"/>
    <cellStyle name="Normal 35 2 9 5 2 2 2" xfId="48931"/>
    <cellStyle name="Normal 35 2 9 5 2 3" xfId="37232"/>
    <cellStyle name="Normal 35 2 9 5 3" xfId="19688"/>
    <cellStyle name="Normal 35 2 9 5 3 2" xfId="43097"/>
    <cellStyle name="Normal 35 2 9 5 4" xfId="31402"/>
    <cellStyle name="Normal 35 2 9 6" xfId="9015"/>
    <cellStyle name="Normal 35 2 9 6 2" xfId="20776"/>
    <cellStyle name="Normal 35 2 9 6 2 2" xfId="44185"/>
    <cellStyle name="Normal 35 2 9 6 3" xfId="32486"/>
    <cellStyle name="Normal 35 2 9 7" xfId="14942"/>
    <cellStyle name="Normal 35 2 9 7 2" xfId="38351"/>
    <cellStyle name="Normal 35 2 9 8" xfId="26656"/>
    <cellStyle name="Normal 35 3" xfId="1881"/>
    <cellStyle name="Normal 35 3 10" xfId="3257"/>
    <cellStyle name="Normal 35 3 10 2" xfId="4522"/>
    <cellStyle name="Normal 35 3 10 2 2" xfId="10390"/>
    <cellStyle name="Normal 35 3 10 2 2 2" xfId="22119"/>
    <cellStyle name="Normal 35 3 10 2 2 2 2" xfId="45528"/>
    <cellStyle name="Normal 35 3 10 2 2 3" xfId="33829"/>
    <cellStyle name="Normal 35 3 10 2 3" xfId="16285"/>
    <cellStyle name="Normal 35 3 10 2 3 2" xfId="39694"/>
    <cellStyle name="Normal 35 3 10 2 4" xfId="27999"/>
    <cellStyle name="Normal 35 3 10 3" xfId="5739"/>
    <cellStyle name="Normal 35 3 10 3 2" xfId="11607"/>
    <cellStyle name="Normal 35 3 10 3 2 2" xfId="23336"/>
    <cellStyle name="Normal 35 3 10 3 2 2 2" xfId="46745"/>
    <cellStyle name="Normal 35 3 10 3 2 3" xfId="35046"/>
    <cellStyle name="Normal 35 3 10 3 3" xfId="17502"/>
    <cellStyle name="Normal 35 3 10 3 3 2" xfId="40911"/>
    <cellStyle name="Normal 35 3 10 3 4" xfId="29216"/>
    <cellStyle name="Normal 35 3 10 4" xfId="6903"/>
    <cellStyle name="Normal 35 3 10 4 2" xfId="12771"/>
    <cellStyle name="Normal 35 3 10 4 2 2" xfId="24500"/>
    <cellStyle name="Normal 35 3 10 4 2 2 2" xfId="47909"/>
    <cellStyle name="Normal 35 3 10 4 2 3" xfId="36210"/>
    <cellStyle name="Normal 35 3 10 4 3" xfId="18666"/>
    <cellStyle name="Normal 35 3 10 4 3 2" xfId="42075"/>
    <cellStyle name="Normal 35 3 10 4 4" xfId="30380"/>
    <cellStyle name="Normal 35 3 10 5" xfId="8029"/>
    <cellStyle name="Normal 35 3 10 5 2" xfId="13891"/>
    <cellStyle name="Normal 35 3 10 5 2 2" xfId="25620"/>
    <cellStyle name="Normal 35 3 10 5 2 2 2" xfId="49029"/>
    <cellStyle name="Normal 35 3 10 5 2 3" xfId="37330"/>
    <cellStyle name="Normal 35 3 10 5 3" xfId="19786"/>
    <cellStyle name="Normal 35 3 10 5 3 2" xfId="43195"/>
    <cellStyle name="Normal 35 3 10 5 4" xfId="31500"/>
    <cellStyle name="Normal 35 3 10 6" xfId="9113"/>
    <cellStyle name="Normal 35 3 10 6 2" xfId="20874"/>
    <cellStyle name="Normal 35 3 10 6 2 2" xfId="44283"/>
    <cellStyle name="Normal 35 3 10 6 3" xfId="32584"/>
    <cellStyle name="Normal 35 3 10 7" xfId="15040"/>
    <cellStyle name="Normal 35 3 10 7 2" xfId="38449"/>
    <cellStyle name="Normal 35 3 10 8" xfId="26754"/>
    <cellStyle name="Normal 35 3 11" xfId="3480"/>
    <cellStyle name="Normal 35 3 11 2" xfId="9356"/>
    <cellStyle name="Normal 35 3 11 2 2" xfId="21087"/>
    <cellStyle name="Normal 35 3 11 2 2 2" xfId="44496"/>
    <cellStyle name="Normal 35 3 11 2 3" xfId="32797"/>
    <cellStyle name="Normal 35 3 11 3" xfId="15253"/>
    <cellStyle name="Normal 35 3 11 3 2" xfId="38662"/>
    <cellStyle name="Normal 35 3 11 4" xfId="26967"/>
    <cellStyle name="Normal 35 3 12" xfId="4735"/>
    <cellStyle name="Normal 35 3 12 2" xfId="10603"/>
    <cellStyle name="Normal 35 3 12 2 2" xfId="22332"/>
    <cellStyle name="Normal 35 3 12 2 2 2" xfId="45741"/>
    <cellStyle name="Normal 35 3 12 2 3" xfId="34042"/>
    <cellStyle name="Normal 35 3 12 3" xfId="16498"/>
    <cellStyle name="Normal 35 3 12 3 2" xfId="39907"/>
    <cellStyle name="Normal 35 3 12 4" xfId="28212"/>
    <cellStyle name="Normal 35 3 13" xfId="5898"/>
    <cellStyle name="Normal 35 3 13 2" xfId="11766"/>
    <cellStyle name="Normal 35 3 13 2 2" xfId="23495"/>
    <cellStyle name="Normal 35 3 13 2 2 2" xfId="46904"/>
    <cellStyle name="Normal 35 3 13 2 3" xfId="35205"/>
    <cellStyle name="Normal 35 3 13 3" xfId="17661"/>
    <cellStyle name="Normal 35 3 13 3 2" xfId="41070"/>
    <cellStyle name="Normal 35 3 13 4" xfId="29375"/>
    <cellStyle name="Normal 35 3 14" xfId="7032"/>
    <cellStyle name="Normal 35 3 14 2" xfId="12894"/>
    <cellStyle name="Normal 35 3 14 2 2" xfId="24623"/>
    <cellStyle name="Normal 35 3 14 2 2 2" xfId="48032"/>
    <cellStyle name="Normal 35 3 14 2 3" xfId="36333"/>
    <cellStyle name="Normal 35 3 14 3" xfId="18789"/>
    <cellStyle name="Normal 35 3 14 3 2" xfId="42198"/>
    <cellStyle name="Normal 35 3 14 4" xfId="30503"/>
    <cellStyle name="Normal 35 3 15" xfId="8120"/>
    <cellStyle name="Normal 35 3 15 2" xfId="19881"/>
    <cellStyle name="Normal 35 3 15 2 2" xfId="43290"/>
    <cellStyle name="Normal 35 3 15 3" xfId="31591"/>
    <cellStyle name="Normal 35 3 16" xfId="14049"/>
    <cellStyle name="Normal 35 3 16 2" xfId="37458"/>
    <cellStyle name="Normal 35 3 17" xfId="25763"/>
    <cellStyle name="Normal 35 3 2" xfId="2355"/>
    <cellStyle name="Normal 35 3 2 2" xfId="3632"/>
    <cellStyle name="Normal 35 3 2 2 2" xfId="9500"/>
    <cellStyle name="Normal 35 3 2 2 2 2" xfId="21229"/>
    <cellStyle name="Normal 35 3 2 2 2 2 2" xfId="44638"/>
    <cellStyle name="Normal 35 3 2 2 2 3" xfId="32939"/>
    <cellStyle name="Normal 35 3 2 2 3" xfId="15395"/>
    <cellStyle name="Normal 35 3 2 2 3 2" xfId="38804"/>
    <cellStyle name="Normal 35 3 2 2 4" xfId="27109"/>
    <cellStyle name="Normal 35 3 2 3" xfId="4851"/>
    <cellStyle name="Normal 35 3 2 3 2" xfId="10719"/>
    <cellStyle name="Normal 35 3 2 3 2 2" xfId="22448"/>
    <cellStyle name="Normal 35 3 2 3 2 2 2" xfId="45857"/>
    <cellStyle name="Normal 35 3 2 3 2 3" xfId="34158"/>
    <cellStyle name="Normal 35 3 2 3 3" xfId="16614"/>
    <cellStyle name="Normal 35 3 2 3 3 2" xfId="40023"/>
    <cellStyle name="Normal 35 3 2 3 4" xfId="28328"/>
    <cellStyle name="Normal 35 3 2 4" xfId="6014"/>
    <cellStyle name="Normal 35 3 2 4 2" xfId="11882"/>
    <cellStyle name="Normal 35 3 2 4 2 2" xfId="23611"/>
    <cellStyle name="Normal 35 3 2 4 2 2 2" xfId="47020"/>
    <cellStyle name="Normal 35 3 2 4 2 3" xfId="35321"/>
    <cellStyle name="Normal 35 3 2 4 3" xfId="17777"/>
    <cellStyle name="Normal 35 3 2 4 3 2" xfId="41186"/>
    <cellStyle name="Normal 35 3 2 4 4" xfId="29491"/>
    <cellStyle name="Normal 35 3 2 5" xfId="7141"/>
    <cellStyle name="Normal 35 3 2 5 2" xfId="13003"/>
    <cellStyle name="Normal 35 3 2 5 2 2" xfId="24732"/>
    <cellStyle name="Normal 35 3 2 5 2 2 2" xfId="48141"/>
    <cellStyle name="Normal 35 3 2 5 2 3" xfId="36442"/>
    <cellStyle name="Normal 35 3 2 5 3" xfId="18898"/>
    <cellStyle name="Normal 35 3 2 5 3 2" xfId="42307"/>
    <cellStyle name="Normal 35 3 2 5 4" xfId="30612"/>
    <cellStyle name="Normal 35 3 2 6" xfId="8225"/>
    <cellStyle name="Normal 35 3 2 6 2" xfId="19986"/>
    <cellStyle name="Normal 35 3 2 6 2 2" xfId="43395"/>
    <cellStyle name="Normal 35 3 2 6 3" xfId="31696"/>
    <cellStyle name="Normal 35 3 2 7" xfId="14152"/>
    <cellStyle name="Normal 35 3 2 7 2" xfId="37561"/>
    <cellStyle name="Normal 35 3 2 8" xfId="25866"/>
    <cellStyle name="Normal 35 3 3" xfId="2437"/>
    <cellStyle name="Normal 35 3 3 2" xfId="3706"/>
    <cellStyle name="Normal 35 3 3 2 2" xfId="9574"/>
    <cellStyle name="Normal 35 3 3 2 2 2" xfId="21303"/>
    <cellStyle name="Normal 35 3 3 2 2 2 2" xfId="44712"/>
    <cellStyle name="Normal 35 3 3 2 2 3" xfId="33013"/>
    <cellStyle name="Normal 35 3 3 2 3" xfId="15469"/>
    <cellStyle name="Normal 35 3 3 2 3 2" xfId="38878"/>
    <cellStyle name="Normal 35 3 3 2 4" xfId="27183"/>
    <cellStyle name="Normal 35 3 3 3" xfId="4925"/>
    <cellStyle name="Normal 35 3 3 3 2" xfId="10793"/>
    <cellStyle name="Normal 35 3 3 3 2 2" xfId="22522"/>
    <cellStyle name="Normal 35 3 3 3 2 2 2" xfId="45931"/>
    <cellStyle name="Normal 35 3 3 3 2 3" xfId="34232"/>
    <cellStyle name="Normal 35 3 3 3 3" xfId="16688"/>
    <cellStyle name="Normal 35 3 3 3 3 2" xfId="40097"/>
    <cellStyle name="Normal 35 3 3 3 4" xfId="28402"/>
    <cellStyle name="Normal 35 3 3 4" xfId="6089"/>
    <cellStyle name="Normal 35 3 3 4 2" xfId="11957"/>
    <cellStyle name="Normal 35 3 3 4 2 2" xfId="23686"/>
    <cellStyle name="Normal 35 3 3 4 2 2 2" xfId="47095"/>
    <cellStyle name="Normal 35 3 3 4 2 3" xfId="35396"/>
    <cellStyle name="Normal 35 3 3 4 3" xfId="17852"/>
    <cellStyle name="Normal 35 3 3 4 3 2" xfId="41261"/>
    <cellStyle name="Normal 35 3 3 4 4" xfId="29566"/>
    <cellStyle name="Normal 35 3 3 5" xfId="7215"/>
    <cellStyle name="Normal 35 3 3 5 2" xfId="13077"/>
    <cellStyle name="Normal 35 3 3 5 2 2" xfId="24806"/>
    <cellStyle name="Normal 35 3 3 5 2 2 2" xfId="48215"/>
    <cellStyle name="Normal 35 3 3 5 2 3" xfId="36516"/>
    <cellStyle name="Normal 35 3 3 5 3" xfId="18972"/>
    <cellStyle name="Normal 35 3 3 5 3 2" xfId="42381"/>
    <cellStyle name="Normal 35 3 3 5 4" xfId="30686"/>
    <cellStyle name="Normal 35 3 3 6" xfId="8299"/>
    <cellStyle name="Normal 35 3 3 6 2" xfId="20060"/>
    <cellStyle name="Normal 35 3 3 6 2 2" xfId="43469"/>
    <cellStyle name="Normal 35 3 3 6 3" xfId="31770"/>
    <cellStyle name="Normal 35 3 3 7" xfId="14226"/>
    <cellStyle name="Normal 35 3 3 7 2" xfId="37635"/>
    <cellStyle name="Normal 35 3 3 8" xfId="25940"/>
    <cellStyle name="Normal 35 3 4" xfId="2624"/>
    <cellStyle name="Normal 35 3 4 2" xfId="3893"/>
    <cellStyle name="Normal 35 3 4 2 2" xfId="9761"/>
    <cellStyle name="Normal 35 3 4 2 2 2" xfId="21490"/>
    <cellStyle name="Normal 35 3 4 2 2 2 2" xfId="44899"/>
    <cellStyle name="Normal 35 3 4 2 2 3" xfId="33200"/>
    <cellStyle name="Normal 35 3 4 2 3" xfId="15656"/>
    <cellStyle name="Normal 35 3 4 2 3 2" xfId="39065"/>
    <cellStyle name="Normal 35 3 4 2 4" xfId="27370"/>
    <cellStyle name="Normal 35 3 4 3" xfId="5112"/>
    <cellStyle name="Normal 35 3 4 3 2" xfId="10980"/>
    <cellStyle name="Normal 35 3 4 3 2 2" xfId="22709"/>
    <cellStyle name="Normal 35 3 4 3 2 2 2" xfId="46118"/>
    <cellStyle name="Normal 35 3 4 3 2 3" xfId="34419"/>
    <cellStyle name="Normal 35 3 4 3 3" xfId="16875"/>
    <cellStyle name="Normal 35 3 4 3 3 2" xfId="40284"/>
    <cellStyle name="Normal 35 3 4 3 4" xfId="28589"/>
    <cellStyle name="Normal 35 3 4 4" xfId="6276"/>
    <cellStyle name="Normal 35 3 4 4 2" xfId="12144"/>
    <cellStyle name="Normal 35 3 4 4 2 2" xfId="23873"/>
    <cellStyle name="Normal 35 3 4 4 2 2 2" xfId="47282"/>
    <cellStyle name="Normal 35 3 4 4 2 3" xfId="35583"/>
    <cellStyle name="Normal 35 3 4 4 3" xfId="18039"/>
    <cellStyle name="Normal 35 3 4 4 3 2" xfId="41448"/>
    <cellStyle name="Normal 35 3 4 4 4" xfId="29753"/>
    <cellStyle name="Normal 35 3 4 5" xfId="7402"/>
    <cellStyle name="Normal 35 3 4 5 2" xfId="13264"/>
    <cellStyle name="Normal 35 3 4 5 2 2" xfId="24993"/>
    <cellStyle name="Normal 35 3 4 5 2 2 2" xfId="48402"/>
    <cellStyle name="Normal 35 3 4 5 2 3" xfId="36703"/>
    <cellStyle name="Normal 35 3 4 5 3" xfId="19159"/>
    <cellStyle name="Normal 35 3 4 5 3 2" xfId="42568"/>
    <cellStyle name="Normal 35 3 4 5 4" xfId="30873"/>
    <cellStyle name="Normal 35 3 4 6" xfId="8486"/>
    <cellStyle name="Normal 35 3 4 6 2" xfId="20247"/>
    <cellStyle name="Normal 35 3 4 6 2 2" xfId="43656"/>
    <cellStyle name="Normal 35 3 4 6 3" xfId="31957"/>
    <cellStyle name="Normal 35 3 4 7" xfId="14413"/>
    <cellStyle name="Normal 35 3 4 7 2" xfId="37822"/>
    <cellStyle name="Normal 35 3 4 8" xfId="26127"/>
    <cellStyle name="Normal 35 3 5" xfId="2765"/>
    <cellStyle name="Normal 35 3 5 2" xfId="4034"/>
    <cellStyle name="Normal 35 3 5 2 2" xfId="9902"/>
    <cellStyle name="Normal 35 3 5 2 2 2" xfId="21631"/>
    <cellStyle name="Normal 35 3 5 2 2 2 2" xfId="45040"/>
    <cellStyle name="Normal 35 3 5 2 2 3" xfId="33341"/>
    <cellStyle name="Normal 35 3 5 2 3" xfId="15797"/>
    <cellStyle name="Normal 35 3 5 2 3 2" xfId="39206"/>
    <cellStyle name="Normal 35 3 5 2 4" xfId="27511"/>
    <cellStyle name="Normal 35 3 5 3" xfId="5253"/>
    <cellStyle name="Normal 35 3 5 3 2" xfId="11121"/>
    <cellStyle name="Normal 35 3 5 3 2 2" xfId="22850"/>
    <cellStyle name="Normal 35 3 5 3 2 2 2" xfId="46259"/>
    <cellStyle name="Normal 35 3 5 3 2 3" xfId="34560"/>
    <cellStyle name="Normal 35 3 5 3 3" xfId="17016"/>
    <cellStyle name="Normal 35 3 5 3 3 2" xfId="40425"/>
    <cellStyle name="Normal 35 3 5 3 4" xfId="28730"/>
    <cellStyle name="Normal 35 3 5 4" xfId="6417"/>
    <cellStyle name="Normal 35 3 5 4 2" xfId="12285"/>
    <cellStyle name="Normal 35 3 5 4 2 2" xfId="24014"/>
    <cellStyle name="Normal 35 3 5 4 2 2 2" xfId="47423"/>
    <cellStyle name="Normal 35 3 5 4 2 3" xfId="35724"/>
    <cellStyle name="Normal 35 3 5 4 3" xfId="18180"/>
    <cellStyle name="Normal 35 3 5 4 3 2" xfId="41589"/>
    <cellStyle name="Normal 35 3 5 4 4" xfId="29894"/>
    <cellStyle name="Normal 35 3 5 5" xfId="7543"/>
    <cellStyle name="Normal 35 3 5 5 2" xfId="13405"/>
    <cellStyle name="Normal 35 3 5 5 2 2" xfId="25134"/>
    <cellStyle name="Normal 35 3 5 5 2 2 2" xfId="48543"/>
    <cellStyle name="Normal 35 3 5 5 2 3" xfId="36844"/>
    <cellStyle name="Normal 35 3 5 5 3" xfId="19300"/>
    <cellStyle name="Normal 35 3 5 5 3 2" xfId="42709"/>
    <cellStyle name="Normal 35 3 5 5 4" xfId="31014"/>
    <cellStyle name="Normal 35 3 5 6" xfId="8627"/>
    <cellStyle name="Normal 35 3 5 6 2" xfId="20388"/>
    <cellStyle name="Normal 35 3 5 6 2 2" xfId="43797"/>
    <cellStyle name="Normal 35 3 5 6 3" xfId="32098"/>
    <cellStyle name="Normal 35 3 5 7" xfId="14554"/>
    <cellStyle name="Normal 35 3 5 7 2" xfId="37963"/>
    <cellStyle name="Normal 35 3 5 8" xfId="26268"/>
    <cellStyle name="Normal 35 3 6" xfId="2855"/>
    <cellStyle name="Normal 35 3 6 2" xfId="4124"/>
    <cellStyle name="Normal 35 3 6 2 2" xfId="9992"/>
    <cellStyle name="Normal 35 3 6 2 2 2" xfId="21721"/>
    <cellStyle name="Normal 35 3 6 2 2 2 2" xfId="45130"/>
    <cellStyle name="Normal 35 3 6 2 2 3" xfId="33431"/>
    <cellStyle name="Normal 35 3 6 2 3" xfId="15887"/>
    <cellStyle name="Normal 35 3 6 2 3 2" xfId="39296"/>
    <cellStyle name="Normal 35 3 6 2 4" xfId="27601"/>
    <cellStyle name="Normal 35 3 6 3" xfId="5343"/>
    <cellStyle name="Normal 35 3 6 3 2" xfId="11211"/>
    <cellStyle name="Normal 35 3 6 3 2 2" xfId="22940"/>
    <cellStyle name="Normal 35 3 6 3 2 2 2" xfId="46349"/>
    <cellStyle name="Normal 35 3 6 3 2 3" xfId="34650"/>
    <cellStyle name="Normal 35 3 6 3 3" xfId="17106"/>
    <cellStyle name="Normal 35 3 6 3 3 2" xfId="40515"/>
    <cellStyle name="Normal 35 3 6 3 4" xfId="28820"/>
    <cellStyle name="Normal 35 3 6 4" xfId="6507"/>
    <cellStyle name="Normal 35 3 6 4 2" xfId="12375"/>
    <cellStyle name="Normal 35 3 6 4 2 2" xfId="24104"/>
    <cellStyle name="Normal 35 3 6 4 2 2 2" xfId="47513"/>
    <cellStyle name="Normal 35 3 6 4 2 3" xfId="35814"/>
    <cellStyle name="Normal 35 3 6 4 3" xfId="18270"/>
    <cellStyle name="Normal 35 3 6 4 3 2" xfId="41679"/>
    <cellStyle name="Normal 35 3 6 4 4" xfId="29984"/>
    <cellStyle name="Normal 35 3 6 5" xfId="7633"/>
    <cellStyle name="Normal 35 3 6 5 2" xfId="13495"/>
    <cellStyle name="Normal 35 3 6 5 2 2" xfId="25224"/>
    <cellStyle name="Normal 35 3 6 5 2 2 2" xfId="48633"/>
    <cellStyle name="Normal 35 3 6 5 2 3" xfId="36934"/>
    <cellStyle name="Normal 35 3 6 5 3" xfId="19390"/>
    <cellStyle name="Normal 35 3 6 5 3 2" xfId="42799"/>
    <cellStyle name="Normal 35 3 6 5 4" xfId="31104"/>
    <cellStyle name="Normal 35 3 6 6" xfId="8717"/>
    <cellStyle name="Normal 35 3 6 6 2" xfId="20478"/>
    <cellStyle name="Normal 35 3 6 6 2 2" xfId="43887"/>
    <cellStyle name="Normal 35 3 6 6 3" xfId="32188"/>
    <cellStyle name="Normal 35 3 6 7" xfId="14644"/>
    <cellStyle name="Normal 35 3 6 7 2" xfId="38053"/>
    <cellStyle name="Normal 35 3 6 8" xfId="26358"/>
    <cellStyle name="Normal 35 3 7" xfId="2946"/>
    <cellStyle name="Normal 35 3 7 2" xfId="4214"/>
    <cellStyle name="Normal 35 3 7 2 2" xfId="10082"/>
    <cellStyle name="Normal 35 3 7 2 2 2" xfId="21811"/>
    <cellStyle name="Normal 35 3 7 2 2 2 2" xfId="45220"/>
    <cellStyle name="Normal 35 3 7 2 2 3" xfId="33521"/>
    <cellStyle name="Normal 35 3 7 2 3" xfId="15977"/>
    <cellStyle name="Normal 35 3 7 2 3 2" xfId="39386"/>
    <cellStyle name="Normal 35 3 7 2 4" xfId="27691"/>
    <cellStyle name="Normal 35 3 7 3" xfId="5433"/>
    <cellStyle name="Normal 35 3 7 3 2" xfId="11301"/>
    <cellStyle name="Normal 35 3 7 3 2 2" xfId="23030"/>
    <cellStyle name="Normal 35 3 7 3 2 2 2" xfId="46439"/>
    <cellStyle name="Normal 35 3 7 3 2 3" xfId="34740"/>
    <cellStyle name="Normal 35 3 7 3 3" xfId="17196"/>
    <cellStyle name="Normal 35 3 7 3 3 2" xfId="40605"/>
    <cellStyle name="Normal 35 3 7 3 4" xfId="28910"/>
    <cellStyle name="Normal 35 3 7 4" xfId="6597"/>
    <cellStyle name="Normal 35 3 7 4 2" xfId="12465"/>
    <cellStyle name="Normal 35 3 7 4 2 2" xfId="24194"/>
    <cellStyle name="Normal 35 3 7 4 2 2 2" xfId="47603"/>
    <cellStyle name="Normal 35 3 7 4 2 3" xfId="35904"/>
    <cellStyle name="Normal 35 3 7 4 3" xfId="18360"/>
    <cellStyle name="Normal 35 3 7 4 3 2" xfId="41769"/>
    <cellStyle name="Normal 35 3 7 4 4" xfId="30074"/>
    <cellStyle name="Normal 35 3 7 5" xfId="7723"/>
    <cellStyle name="Normal 35 3 7 5 2" xfId="13585"/>
    <cellStyle name="Normal 35 3 7 5 2 2" xfId="25314"/>
    <cellStyle name="Normal 35 3 7 5 2 2 2" xfId="48723"/>
    <cellStyle name="Normal 35 3 7 5 2 3" xfId="37024"/>
    <cellStyle name="Normal 35 3 7 5 3" xfId="19480"/>
    <cellStyle name="Normal 35 3 7 5 3 2" xfId="42889"/>
    <cellStyle name="Normal 35 3 7 5 4" xfId="31194"/>
    <cellStyle name="Normal 35 3 7 6" xfId="8807"/>
    <cellStyle name="Normal 35 3 7 6 2" xfId="20568"/>
    <cellStyle name="Normal 35 3 7 6 2 2" xfId="43977"/>
    <cellStyle name="Normal 35 3 7 6 3" xfId="32278"/>
    <cellStyle name="Normal 35 3 7 7" xfId="14734"/>
    <cellStyle name="Normal 35 3 7 7 2" xfId="38143"/>
    <cellStyle name="Normal 35 3 7 8" xfId="26448"/>
    <cellStyle name="Normal 35 3 8" xfId="3050"/>
    <cellStyle name="Normal 35 3 8 2" xfId="4315"/>
    <cellStyle name="Normal 35 3 8 2 2" xfId="10183"/>
    <cellStyle name="Normal 35 3 8 2 2 2" xfId="21912"/>
    <cellStyle name="Normal 35 3 8 2 2 2 2" xfId="45321"/>
    <cellStyle name="Normal 35 3 8 2 2 3" xfId="33622"/>
    <cellStyle name="Normal 35 3 8 2 3" xfId="16078"/>
    <cellStyle name="Normal 35 3 8 2 3 2" xfId="39487"/>
    <cellStyle name="Normal 35 3 8 2 4" xfId="27792"/>
    <cellStyle name="Normal 35 3 8 3" xfId="5532"/>
    <cellStyle name="Normal 35 3 8 3 2" xfId="11400"/>
    <cellStyle name="Normal 35 3 8 3 2 2" xfId="23129"/>
    <cellStyle name="Normal 35 3 8 3 2 2 2" xfId="46538"/>
    <cellStyle name="Normal 35 3 8 3 2 3" xfId="34839"/>
    <cellStyle name="Normal 35 3 8 3 3" xfId="17295"/>
    <cellStyle name="Normal 35 3 8 3 3 2" xfId="40704"/>
    <cellStyle name="Normal 35 3 8 3 4" xfId="29009"/>
    <cellStyle name="Normal 35 3 8 4" xfId="6696"/>
    <cellStyle name="Normal 35 3 8 4 2" xfId="12564"/>
    <cellStyle name="Normal 35 3 8 4 2 2" xfId="24293"/>
    <cellStyle name="Normal 35 3 8 4 2 2 2" xfId="47702"/>
    <cellStyle name="Normal 35 3 8 4 2 3" xfId="36003"/>
    <cellStyle name="Normal 35 3 8 4 3" xfId="18459"/>
    <cellStyle name="Normal 35 3 8 4 3 2" xfId="41868"/>
    <cellStyle name="Normal 35 3 8 4 4" xfId="30173"/>
    <cellStyle name="Normal 35 3 8 5" xfId="7822"/>
    <cellStyle name="Normal 35 3 8 5 2" xfId="13684"/>
    <cellStyle name="Normal 35 3 8 5 2 2" xfId="25413"/>
    <cellStyle name="Normal 35 3 8 5 2 2 2" xfId="48822"/>
    <cellStyle name="Normal 35 3 8 5 2 3" xfId="37123"/>
    <cellStyle name="Normal 35 3 8 5 3" xfId="19579"/>
    <cellStyle name="Normal 35 3 8 5 3 2" xfId="42988"/>
    <cellStyle name="Normal 35 3 8 5 4" xfId="31293"/>
    <cellStyle name="Normal 35 3 8 6" xfId="8906"/>
    <cellStyle name="Normal 35 3 8 6 2" xfId="20667"/>
    <cellStyle name="Normal 35 3 8 6 2 2" xfId="44076"/>
    <cellStyle name="Normal 35 3 8 6 3" xfId="32377"/>
    <cellStyle name="Normal 35 3 8 7" xfId="14833"/>
    <cellStyle name="Normal 35 3 8 7 2" xfId="38242"/>
    <cellStyle name="Normal 35 3 8 8" xfId="26547"/>
    <cellStyle name="Normal 35 3 9" xfId="3160"/>
    <cellStyle name="Normal 35 3 9 2" xfId="4425"/>
    <cellStyle name="Normal 35 3 9 2 2" xfId="10293"/>
    <cellStyle name="Normal 35 3 9 2 2 2" xfId="22022"/>
    <cellStyle name="Normal 35 3 9 2 2 2 2" xfId="45431"/>
    <cellStyle name="Normal 35 3 9 2 2 3" xfId="33732"/>
    <cellStyle name="Normal 35 3 9 2 3" xfId="16188"/>
    <cellStyle name="Normal 35 3 9 2 3 2" xfId="39597"/>
    <cellStyle name="Normal 35 3 9 2 4" xfId="27902"/>
    <cellStyle name="Normal 35 3 9 3" xfId="5642"/>
    <cellStyle name="Normal 35 3 9 3 2" xfId="11510"/>
    <cellStyle name="Normal 35 3 9 3 2 2" xfId="23239"/>
    <cellStyle name="Normal 35 3 9 3 2 2 2" xfId="46648"/>
    <cellStyle name="Normal 35 3 9 3 2 3" xfId="34949"/>
    <cellStyle name="Normal 35 3 9 3 3" xfId="17405"/>
    <cellStyle name="Normal 35 3 9 3 3 2" xfId="40814"/>
    <cellStyle name="Normal 35 3 9 3 4" xfId="29119"/>
    <cellStyle name="Normal 35 3 9 4" xfId="6806"/>
    <cellStyle name="Normal 35 3 9 4 2" xfId="12674"/>
    <cellStyle name="Normal 35 3 9 4 2 2" xfId="24403"/>
    <cellStyle name="Normal 35 3 9 4 2 2 2" xfId="47812"/>
    <cellStyle name="Normal 35 3 9 4 2 3" xfId="36113"/>
    <cellStyle name="Normal 35 3 9 4 3" xfId="18569"/>
    <cellStyle name="Normal 35 3 9 4 3 2" xfId="41978"/>
    <cellStyle name="Normal 35 3 9 4 4" xfId="30283"/>
    <cellStyle name="Normal 35 3 9 5" xfId="7932"/>
    <cellStyle name="Normal 35 3 9 5 2" xfId="13794"/>
    <cellStyle name="Normal 35 3 9 5 2 2" xfId="25523"/>
    <cellStyle name="Normal 35 3 9 5 2 2 2" xfId="48932"/>
    <cellStyle name="Normal 35 3 9 5 2 3" xfId="37233"/>
    <cellStyle name="Normal 35 3 9 5 3" xfId="19689"/>
    <cellStyle name="Normal 35 3 9 5 3 2" xfId="43098"/>
    <cellStyle name="Normal 35 3 9 5 4" xfId="31403"/>
    <cellStyle name="Normal 35 3 9 6" xfId="9016"/>
    <cellStyle name="Normal 35 3 9 6 2" xfId="20777"/>
    <cellStyle name="Normal 35 3 9 6 2 2" xfId="44186"/>
    <cellStyle name="Normal 35 3 9 6 3" xfId="32487"/>
    <cellStyle name="Normal 35 3 9 7" xfId="14943"/>
    <cellStyle name="Normal 35 3 9 7 2" xfId="38352"/>
    <cellStyle name="Normal 35 3 9 8" xfId="26657"/>
    <cellStyle name="Normal 35 4" xfId="1882"/>
    <cellStyle name="Normal 35 4 10" xfId="3258"/>
    <cellStyle name="Normal 35 4 10 2" xfId="4523"/>
    <cellStyle name="Normal 35 4 10 2 2" xfId="10391"/>
    <cellStyle name="Normal 35 4 10 2 2 2" xfId="22120"/>
    <cellStyle name="Normal 35 4 10 2 2 2 2" xfId="45529"/>
    <cellStyle name="Normal 35 4 10 2 2 3" xfId="33830"/>
    <cellStyle name="Normal 35 4 10 2 3" xfId="16286"/>
    <cellStyle name="Normal 35 4 10 2 3 2" xfId="39695"/>
    <cellStyle name="Normal 35 4 10 2 4" xfId="28000"/>
    <cellStyle name="Normal 35 4 10 3" xfId="5740"/>
    <cellStyle name="Normal 35 4 10 3 2" xfId="11608"/>
    <cellStyle name="Normal 35 4 10 3 2 2" xfId="23337"/>
    <cellStyle name="Normal 35 4 10 3 2 2 2" xfId="46746"/>
    <cellStyle name="Normal 35 4 10 3 2 3" xfId="35047"/>
    <cellStyle name="Normal 35 4 10 3 3" xfId="17503"/>
    <cellStyle name="Normal 35 4 10 3 3 2" xfId="40912"/>
    <cellStyle name="Normal 35 4 10 3 4" xfId="29217"/>
    <cellStyle name="Normal 35 4 10 4" xfId="6904"/>
    <cellStyle name="Normal 35 4 10 4 2" xfId="12772"/>
    <cellStyle name="Normal 35 4 10 4 2 2" xfId="24501"/>
    <cellStyle name="Normal 35 4 10 4 2 2 2" xfId="47910"/>
    <cellStyle name="Normal 35 4 10 4 2 3" xfId="36211"/>
    <cellStyle name="Normal 35 4 10 4 3" xfId="18667"/>
    <cellStyle name="Normal 35 4 10 4 3 2" xfId="42076"/>
    <cellStyle name="Normal 35 4 10 4 4" xfId="30381"/>
    <cellStyle name="Normal 35 4 10 5" xfId="8030"/>
    <cellStyle name="Normal 35 4 10 5 2" xfId="13892"/>
    <cellStyle name="Normal 35 4 10 5 2 2" xfId="25621"/>
    <cellStyle name="Normal 35 4 10 5 2 2 2" xfId="49030"/>
    <cellStyle name="Normal 35 4 10 5 2 3" xfId="37331"/>
    <cellStyle name="Normal 35 4 10 5 3" xfId="19787"/>
    <cellStyle name="Normal 35 4 10 5 3 2" xfId="43196"/>
    <cellStyle name="Normal 35 4 10 5 4" xfId="31501"/>
    <cellStyle name="Normal 35 4 10 6" xfId="9114"/>
    <cellStyle name="Normal 35 4 10 6 2" xfId="20875"/>
    <cellStyle name="Normal 35 4 10 6 2 2" xfId="44284"/>
    <cellStyle name="Normal 35 4 10 6 3" xfId="32585"/>
    <cellStyle name="Normal 35 4 10 7" xfId="15041"/>
    <cellStyle name="Normal 35 4 10 7 2" xfId="38450"/>
    <cellStyle name="Normal 35 4 10 8" xfId="26755"/>
    <cellStyle name="Normal 35 4 11" xfId="3481"/>
    <cellStyle name="Normal 35 4 11 2" xfId="9357"/>
    <cellStyle name="Normal 35 4 11 2 2" xfId="21088"/>
    <cellStyle name="Normal 35 4 11 2 2 2" xfId="44497"/>
    <cellStyle name="Normal 35 4 11 2 3" xfId="32798"/>
    <cellStyle name="Normal 35 4 11 3" xfId="15254"/>
    <cellStyle name="Normal 35 4 11 3 2" xfId="38663"/>
    <cellStyle name="Normal 35 4 11 4" xfId="26968"/>
    <cellStyle name="Normal 35 4 12" xfId="4736"/>
    <cellStyle name="Normal 35 4 12 2" xfId="10604"/>
    <cellStyle name="Normal 35 4 12 2 2" xfId="22333"/>
    <cellStyle name="Normal 35 4 12 2 2 2" xfId="45742"/>
    <cellStyle name="Normal 35 4 12 2 3" xfId="34043"/>
    <cellStyle name="Normal 35 4 12 3" xfId="16499"/>
    <cellStyle name="Normal 35 4 12 3 2" xfId="39908"/>
    <cellStyle name="Normal 35 4 12 4" xfId="28213"/>
    <cellStyle name="Normal 35 4 13" xfId="5899"/>
    <cellStyle name="Normal 35 4 13 2" xfId="11767"/>
    <cellStyle name="Normal 35 4 13 2 2" xfId="23496"/>
    <cellStyle name="Normal 35 4 13 2 2 2" xfId="46905"/>
    <cellStyle name="Normal 35 4 13 2 3" xfId="35206"/>
    <cellStyle name="Normal 35 4 13 3" xfId="17662"/>
    <cellStyle name="Normal 35 4 13 3 2" xfId="41071"/>
    <cellStyle name="Normal 35 4 13 4" xfId="29376"/>
    <cellStyle name="Normal 35 4 14" xfId="7033"/>
    <cellStyle name="Normal 35 4 14 2" xfId="12895"/>
    <cellStyle name="Normal 35 4 14 2 2" xfId="24624"/>
    <cellStyle name="Normal 35 4 14 2 2 2" xfId="48033"/>
    <cellStyle name="Normal 35 4 14 2 3" xfId="36334"/>
    <cellStyle name="Normal 35 4 14 3" xfId="18790"/>
    <cellStyle name="Normal 35 4 14 3 2" xfId="42199"/>
    <cellStyle name="Normal 35 4 14 4" xfId="30504"/>
    <cellStyle name="Normal 35 4 15" xfId="8121"/>
    <cellStyle name="Normal 35 4 15 2" xfId="19882"/>
    <cellStyle name="Normal 35 4 15 2 2" xfId="43291"/>
    <cellStyle name="Normal 35 4 15 3" xfId="31592"/>
    <cellStyle name="Normal 35 4 16" xfId="14050"/>
    <cellStyle name="Normal 35 4 16 2" xfId="37459"/>
    <cellStyle name="Normal 35 4 17" xfId="25764"/>
    <cellStyle name="Normal 35 4 2" xfId="2356"/>
    <cellStyle name="Normal 35 4 2 2" xfId="3633"/>
    <cellStyle name="Normal 35 4 2 2 2" xfId="9501"/>
    <cellStyle name="Normal 35 4 2 2 2 2" xfId="21230"/>
    <cellStyle name="Normal 35 4 2 2 2 2 2" xfId="44639"/>
    <cellStyle name="Normal 35 4 2 2 2 3" xfId="32940"/>
    <cellStyle name="Normal 35 4 2 2 3" xfId="15396"/>
    <cellStyle name="Normal 35 4 2 2 3 2" xfId="38805"/>
    <cellStyle name="Normal 35 4 2 2 4" xfId="27110"/>
    <cellStyle name="Normal 35 4 2 3" xfId="4852"/>
    <cellStyle name="Normal 35 4 2 3 2" xfId="10720"/>
    <cellStyle name="Normal 35 4 2 3 2 2" xfId="22449"/>
    <cellStyle name="Normal 35 4 2 3 2 2 2" xfId="45858"/>
    <cellStyle name="Normal 35 4 2 3 2 3" xfId="34159"/>
    <cellStyle name="Normal 35 4 2 3 3" xfId="16615"/>
    <cellStyle name="Normal 35 4 2 3 3 2" xfId="40024"/>
    <cellStyle name="Normal 35 4 2 3 4" xfId="28329"/>
    <cellStyle name="Normal 35 4 2 4" xfId="6015"/>
    <cellStyle name="Normal 35 4 2 4 2" xfId="11883"/>
    <cellStyle name="Normal 35 4 2 4 2 2" xfId="23612"/>
    <cellStyle name="Normal 35 4 2 4 2 2 2" xfId="47021"/>
    <cellStyle name="Normal 35 4 2 4 2 3" xfId="35322"/>
    <cellStyle name="Normal 35 4 2 4 3" xfId="17778"/>
    <cellStyle name="Normal 35 4 2 4 3 2" xfId="41187"/>
    <cellStyle name="Normal 35 4 2 4 4" xfId="29492"/>
    <cellStyle name="Normal 35 4 2 5" xfId="7142"/>
    <cellStyle name="Normal 35 4 2 5 2" xfId="13004"/>
    <cellStyle name="Normal 35 4 2 5 2 2" xfId="24733"/>
    <cellStyle name="Normal 35 4 2 5 2 2 2" xfId="48142"/>
    <cellStyle name="Normal 35 4 2 5 2 3" xfId="36443"/>
    <cellStyle name="Normal 35 4 2 5 3" xfId="18899"/>
    <cellStyle name="Normal 35 4 2 5 3 2" xfId="42308"/>
    <cellStyle name="Normal 35 4 2 5 4" xfId="30613"/>
    <cellStyle name="Normal 35 4 2 6" xfId="8226"/>
    <cellStyle name="Normal 35 4 2 6 2" xfId="19987"/>
    <cellStyle name="Normal 35 4 2 6 2 2" xfId="43396"/>
    <cellStyle name="Normal 35 4 2 6 3" xfId="31697"/>
    <cellStyle name="Normal 35 4 2 7" xfId="14153"/>
    <cellStyle name="Normal 35 4 2 7 2" xfId="37562"/>
    <cellStyle name="Normal 35 4 2 8" xfId="25867"/>
    <cellStyle name="Normal 35 4 3" xfId="2438"/>
    <cellStyle name="Normal 35 4 3 2" xfId="3707"/>
    <cellStyle name="Normal 35 4 3 2 2" xfId="9575"/>
    <cellStyle name="Normal 35 4 3 2 2 2" xfId="21304"/>
    <cellStyle name="Normal 35 4 3 2 2 2 2" xfId="44713"/>
    <cellStyle name="Normal 35 4 3 2 2 3" xfId="33014"/>
    <cellStyle name="Normal 35 4 3 2 3" xfId="15470"/>
    <cellStyle name="Normal 35 4 3 2 3 2" xfId="38879"/>
    <cellStyle name="Normal 35 4 3 2 4" xfId="27184"/>
    <cellStyle name="Normal 35 4 3 3" xfId="4926"/>
    <cellStyle name="Normal 35 4 3 3 2" xfId="10794"/>
    <cellStyle name="Normal 35 4 3 3 2 2" xfId="22523"/>
    <cellStyle name="Normal 35 4 3 3 2 2 2" xfId="45932"/>
    <cellStyle name="Normal 35 4 3 3 2 3" xfId="34233"/>
    <cellStyle name="Normal 35 4 3 3 3" xfId="16689"/>
    <cellStyle name="Normal 35 4 3 3 3 2" xfId="40098"/>
    <cellStyle name="Normal 35 4 3 3 4" xfId="28403"/>
    <cellStyle name="Normal 35 4 3 4" xfId="6090"/>
    <cellStyle name="Normal 35 4 3 4 2" xfId="11958"/>
    <cellStyle name="Normal 35 4 3 4 2 2" xfId="23687"/>
    <cellStyle name="Normal 35 4 3 4 2 2 2" xfId="47096"/>
    <cellStyle name="Normal 35 4 3 4 2 3" xfId="35397"/>
    <cellStyle name="Normal 35 4 3 4 3" xfId="17853"/>
    <cellStyle name="Normal 35 4 3 4 3 2" xfId="41262"/>
    <cellStyle name="Normal 35 4 3 4 4" xfId="29567"/>
    <cellStyle name="Normal 35 4 3 5" xfId="7216"/>
    <cellStyle name="Normal 35 4 3 5 2" xfId="13078"/>
    <cellStyle name="Normal 35 4 3 5 2 2" xfId="24807"/>
    <cellStyle name="Normal 35 4 3 5 2 2 2" xfId="48216"/>
    <cellStyle name="Normal 35 4 3 5 2 3" xfId="36517"/>
    <cellStyle name="Normal 35 4 3 5 3" xfId="18973"/>
    <cellStyle name="Normal 35 4 3 5 3 2" xfId="42382"/>
    <cellStyle name="Normal 35 4 3 5 4" xfId="30687"/>
    <cellStyle name="Normal 35 4 3 6" xfId="8300"/>
    <cellStyle name="Normal 35 4 3 6 2" xfId="20061"/>
    <cellStyle name="Normal 35 4 3 6 2 2" xfId="43470"/>
    <cellStyle name="Normal 35 4 3 6 3" xfId="31771"/>
    <cellStyle name="Normal 35 4 3 7" xfId="14227"/>
    <cellStyle name="Normal 35 4 3 7 2" xfId="37636"/>
    <cellStyle name="Normal 35 4 3 8" xfId="25941"/>
    <cellStyle name="Normal 35 4 4" xfId="2625"/>
    <cellStyle name="Normal 35 4 4 2" xfId="3894"/>
    <cellStyle name="Normal 35 4 4 2 2" xfId="9762"/>
    <cellStyle name="Normal 35 4 4 2 2 2" xfId="21491"/>
    <cellStyle name="Normal 35 4 4 2 2 2 2" xfId="44900"/>
    <cellStyle name="Normal 35 4 4 2 2 3" xfId="33201"/>
    <cellStyle name="Normal 35 4 4 2 3" xfId="15657"/>
    <cellStyle name="Normal 35 4 4 2 3 2" xfId="39066"/>
    <cellStyle name="Normal 35 4 4 2 4" xfId="27371"/>
    <cellStyle name="Normal 35 4 4 3" xfId="5113"/>
    <cellStyle name="Normal 35 4 4 3 2" xfId="10981"/>
    <cellStyle name="Normal 35 4 4 3 2 2" xfId="22710"/>
    <cellStyle name="Normal 35 4 4 3 2 2 2" xfId="46119"/>
    <cellStyle name="Normal 35 4 4 3 2 3" xfId="34420"/>
    <cellStyle name="Normal 35 4 4 3 3" xfId="16876"/>
    <cellStyle name="Normal 35 4 4 3 3 2" xfId="40285"/>
    <cellStyle name="Normal 35 4 4 3 4" xfId="28590"/>
    <cellStyle name="Normal 35 4 4 4" xfId="6277"/>
    <cellStyle name="Normal 35 4 4 4 2" xfId="12145"/>
    <cellStyle name="Normal 35 4 4 4 2 2" xfId="23874"/>
    <cellStyle name="Normal 35 4 4 4 2 2 2" xfId="47283"/>
    <cellStyle name="Normal 35 4 4 4 2 3" xfId="35584"/>
    <cellStyle name="Normal 35 4 4 4 3" xfId="18040"/>
    <cellStyle name="Normal 35 4 4 4 3 2" xfId="41449"/>
    <cellStyle name="Normal 35 4 4 4 4" xfId="29754"/>
    <cellStyle name="Normal 35 4 4 5" xfId="7403"/>
    <cellStyle name="Normal 35 4 4 5 2" xfId="13265"/>
    <cellStyle name="Normal 35 4 4 5 2 2" xfId="24994"/>
    <cellStyle name="Normal 35 4 4 5 2 2 2" xfId="48403"/>
    <cellStyle name="Normal 35 4 4 5 2 3" xfId="36704"/>
    <cellStyle name="Normal 35 4 4 5 3" xfId="19160"/>
    <cellStyle name="Normal 35 4 4 5 3 2" xfId="42569"/>
    <cellStyle name="Normal 35 4 4 5 4" xfId="30874"/>
    <cellStyle name="Normal 35 4 4 6" xfId="8487"/>
    <cellStyle name="Normal 35 4 4 6 2" xfId="20248"/>
    <cellStyle name="Normal 35 4 4 6 2 2" xfId="43657"/>
    <cellStyle name="Normal 35 4 4 6 3" xfId="31958"/>
    <cellStyle name="Normal 35 4 4 7" xfId="14414"/>
    <cellStyle name="Normal 35 4 4 7 2" xfId="37823"/>
    <cellStyle name="Normal 35 4 4 8" xfId="26128"/>
    <cellStyle name="Normal 35 4 5" xfId="2766"/>
    <cellStyle name="Normal 35 4 5 2" xfId="4035"/>
    <cellStyle name="Normal 35 4 5 2 2" xfId="9903"/>
    <cellStyle name="Normal 35 4 5 2 2 2" xfId="21632"/>
    <cellStyle name="Normal 35 4 5 2 2 2 2" xfId="45041"/>
    <cellStyle name="Normal 35 4 5 2 2 3" xfId="33342"/>
    <cellStyle name="Normal 35 4 5 2 3" xfId="15798"/>
    <cellStyle name="Normal 35 4 5 2 3 2" xfId="39207"/>
    <cellStyle name="Normal 35 4 5 2 4" xfId="27512"/>
    <cellStyle name="Normal 35 4 5 3" xfId="5254"/>
    <cellStyle name="Normal 35 4 5 3 2" xfId="11122"/>
    <cellStyle name="Normal 35 4 5 3 2 2" xfId="22851"/>
    <cellStyle name="Normal 35 4 5 3 2 2 2" xfId="46260"/>
    <cellStyle name="Normal 35 4 5 3 2 3" xfId="34561"/>
    <cellStyle name="Normal 35 4 5 3 3" xfId="17017"/>
    <cellStyle name="Normal 35 4 5 3 3 2" xfId="40426"/>
    <cellStyle name="Normal 35 4 5 3 4" xfId="28731"/>
    <cellStyle name="Normal 35 4 5 4" xfId="6418"/>
    <cellStyle name="Normal 35 4 5 4 2" xfId="12286"/>
    <cellStyle name="Normal 35 4 5 4 2 2" xfId="24015"/>
    <cellStyle name="Normal 35 4 5 4 2 2 2" xfId="47424"/>
    <cellStyle name="Normal 35 4 5 4 2 3" xfId="35725"/>
    <cellStyle name="Normal 35 4 5 4 3" xfId="18181"/>
    <cellStyle name="Normal 35 4 5 4 3 2" xfId="41590"/>
    <cellStyle name="Normal 35 4 5 4 4" xfId="29895"/>
    <cellStyle name="Normal 35 4 5 5" xfId="7544"/>
    <cellStyle name="Normal 35 4 5 5 2" xfId="13406"/>
    <cellStyle name="Normal 35 4 5 5 2 2" xfId="25135"/>
    <cellStyle name="Normal 35 4 5 5 2 2 2" xfId="48544"/>
    <cellStyle name="Normal 35 4 5 5 2 3" xfId="36845"/>
    <cellStyle name="Normal 35 4 5 5 3" xfId="19301"/>
    <cellStyle name="Normal 35 4 5 5 3 2" xfId="42710"/>
    <cellStyle name="Normal 35 4 5 5 4" xfId="31015"/>
    <cellStyle name="Normal 35 4 5 6" xfId="8628"/>
    <cellStyle name="Normal 35 4 5 6 2" xfId="20389"/>
    <cellStyle name="Normal 35 4 5 6 2 2" xfId="43798"/>
    <cellStyle name="Normal 35 4 5 6 3" xfId="32099"/>
    <cellStyle name="Normal 35 4 5 7" xfId="14555"/>
    <cellStyle name="Normal 35 4 5 7 2" xfId="37964"/>
    <cellStyle name="Normal 35 4 5 8" xfId="26269"/>
    <cellStyle name="Normal 35 4 6" xfId="2856"/>
    <cellStyle name="Normal 35 4 6 2" xfId="4125"/>
    <cellStyle name="Normal 35 4 6 2 2" xfId="9993"/>
    <cellStyle name="Normal 35 4 6 2 2 2" xfId="21722"/>
    <cellStyle name="Normal 35 4 6 2 2 2 2" xfId="45131"/>
    <cellStyle name="Normal 35 4 6 2 2 3" xfId="33432"/>
    <cellStyle name="Normal 35 4 6 2 3" xfId="15888"/>
    <cellStyle name="Normal 35 4 6 2 3 2" xfId="39297"/>
    <cellStyle name="Normal 35 4 6 2 4" xfId="27602"/>
    <cellStyle name="Normal 35 4 6 3" xfId="5344"/>
    <cellStyle name="Normal 35 4 6 3 2" xfId="11212"/>
    <cellStyle name="Normal 35 4 6 3 2 2" xfId="22941"/>
    <cellStyle name="Normal 35 4 6 3 2 2 2" xfId="46350"/>
    <cellStyle name="Normal 35 4 6 3 2 3" xfId="34651"/>
    <cellStyle name="Normal 35 4 6 3 3" xfId="17107"/>
    <cellStyle name="Normal 35 4 6 3 3 2" xfId="40516"/>
    <cellStyle name="Normal 35 4 6 3 4" xfId="28821"/>
    <cellStyle name="Normal 35 4 6 4" xfId="6508"/>
    <cellStyle name="Normal 35 4 6 4 2" xfId="12376"/>
    <cellStyle name="Normal 35 4 6 4 2 2" xfId="24105"/>
    <cellStyle name="Normal 35 4 6 4 2 2 2" xfId="47514"/>
    <cellStyle name="Normal 35 4 6 4 2 3" xfId="35815"/>
    <cellStyle name="Normal 35 4 6 4 3" xfId="18271"/>
    <cellStyle name="Normal 35 4 6 4 3 2" xfId="41680"/>
    <cellStyle name="Normal 35 4 6 4 4" xfId="29985"/>
    <cellStyle name="Normal 35 4 6 5" xfId="7634"/>
    <cellStyle name="Normal 35 4 6 5 2" xfId="13496"/>
    <cellStyle name="Normal 35 4 6 5 2 2" xfId="25225"/>
    <cellStyle name="Normal 35 4 6 5 2 2 2" xfId="48634"/>
    <cellStyle name="Normal 35 4 6 5 2 3" xfId="36935"/>
    <cellStyle name="Normal 35 4 6 5 3" xfId="19391"/>
    <cellStyle name="Normal 35 4 6 5 3 2" xfId="42800"/>
    <cellStyle name="Normal 35 4 6 5 4" xfId="31105"/>
    <cellStyle name="Normal 35 4 6 6" xfId="8718"/>
    <cellStyle name="Normal 35 4 6 6 2" xfId="20479"/>
    <cellStyle name="Normal 35 4 6 6 2 2" xfId="43888"/>
    <cellStyle name="Normal 35 4 6 6 3" xfId="32189"/>
    <cellStyle name="Normal 35 4 6 7" xfId="14645"/>
    <cellStyle name="Normal 35 4 6 7 2" xfId="38054"/>
    <cellStyle name="Normal 35 4 6 8" xfId="26359"/>
    <cellStyle name="Normal 35 4 7" xfId="2947"/>
    <cellStyle name="Normal 35 4 7 2" xfId="4215"/>
    <cellStyle name="Normal 35 4 7 2 2" xfId="10083"/>
    <cellStyle name="Normal 35 4 7 2 2 2" xfId="21812"/>
    <cellStyle name="Normal 35 4 7 2 2 2 2" xfId="45221"/>
    <cellStyle name="Normal 35 4 7 2 2 3" xfId="33522"/>
    <cellStyle name="Normal 35 4 7 2 3" xfId="15978"/>
    <cellStyle name="Normal 35 4 7 2 3 2" xfId="39387"/>
    <cellStyle name="Normal 35 4 7 2 4" xfId="27692"/>
    <cellStyle name="Normal 35 4 7 3" xfId="5434"/>
    <cellStyle name="Normal 35 4 7 3 2" xfId="11302"/>
    <cellStyle name="Normal 35 4 7 3 2 2" xfId="23031"/>
    <cellStyle name="Normal 35 4 7 3 2 2 2" xfId="46440"/>
    <cellStyle name="Normal 35 4 7 3 2 3" xfId="34741"/>
    <cellStyle name="Normal 35 4 7 3 3" xfId="17197"/>
    <cellStyle name="Normal 35 4 7 3 3 2" xfId="40606"/>
    <cellStyle name="Normal 35 4 7 3 4" xfId="28911"/>
    <cellStyle name="Normal 35 4 7 4" xfId="6598"/>
    <cellStyle name="Normal 35 4 7 4 2" xfId="12466"/>
    <cellStyle name="Normal 35 4 7 4 2 2" xfId="24195"/>
    <cellStyle name="Normal 35 4 7 4 2 2 2" xfId="47604"/>
    <cellStyle name="Normal 35 4 7 4 2 3" xfId="35905"/>
    <cellStyle name="Normal 35 4 7 4 3" xfId="18361"/>
    <cellStyle name="Normal 35 4 7 4 3 2" xfId="41770"/>
    <cellStyle name="Normal 35 4 7 4 4" xfId="30075"/>
    <cellStyle name="Normal 35 4 7 5" xfId="7724"/>
    <cellStyle name="Normal 35 4 7 5 2" xfId="13586"/>
    <cellStyle name="Normal 35 4 7 5 2 2" xfId="25315"/>
    <cellStyle name="Normal 35 4 7 5 2 2 2" xfId="48724"/>
    <cellStyle name="Normal 35 4 7 5 2 3" xfId="37025"/>
    <cellStyle name="Normal 35 4 7 5 3" xfId="19481"/>
    <cellStyle name="Normal 35 4 7 5 3 2" xfId="42890"/>
    <cellStyle name="Normal 35 4 7 5 4" xfId="31195"/>
    <cellStyle name="Normal 35 4 7 6" xfId="8808"/>
    <cellStyle name="Normal 35 4 7 6 2" xfId="20569"/>
    <cellStyle name="Normal 35 4 7 6 2 2" xfId="43978"/>
    <cellStyle name="Normal 35 4 7 6 3" xfId="32279"/>
    <cellStyle name="Normal 35 4 7 7" xfId="14735"/>
    <cellStyle name="Normal 35 4 7 7 2" xfId="38144"/>
    <cellStyle name="Normal 35 4 7 8" xfId="26449"/>
    <cellStyle name="Normal 35 4 8" xfId="3051"/>
    <cellStyle name="Normal 35 4 8 2" xfId="4316"/>
    <cellStyle name="Normal 35 4 8 2 2" xfId="10184"/>
    <cellStyle name="Normal 35 4 8 2 2 2" xfId="21913"/>
    <cellStyle name="Normal 35 4 8 2 2 2 2" xfId="45322"/>
    <cellStyle name="Normal 35 4 8 2 2 3" xfId="33623"/>
    <cellStyle name="Normal 35 4 8 2 3" xfId="16079"/>
    <cellStyle name="Normal 35 4 8 2 3 2" xfId="39488"/>
    <cellStyle name="Normal 35 4 8 2 4" xfId="27793"/>
    <cellStyle name="Normal 35 4 8 3" xfId="5533"/>
    <cellStyle name="Normal 35 4 8 3 2" xfId="11401"/>
    <cellStyle name="Normal 35 4 8 3 2 2" xfId="23130"/>
    <cellStyle name="Normal 35 4 8 3 2 2 2" xfId="46539"/>
    <cellStyle name="Normal 35 4 8 3 2 3" xfId="34840"/>
    <cellStyle name="Normal 35 4 8 3 3" xfId="17296"/>
    <cellStyle name="Normal 35 4 8 3 3 2" xfId="40705"/>
    <cellStyle name="Normal 35 4 8 3 4" xfId="29010"/>
    <cellStyle name="Normal 35 4 8 4" xfId="6697"/>
    <cellStyle name="Normal 35 4 8 4 2" xfId="12565"/>
    <cellStyle name="Normal 35 4 8 4 2 2" xfId="24294"/>
    <cellStyle name="Normal 35 4 8 4 2 2 2" xfId="47703"/>
    <cellStyle name="Normal 35 4 8 4 2 3" xfId="36004"/>
    <cellStyle name="Normal 35 4 8 4 3" xfId="18460"/>
    <cellStyle name="Normal 35 4 8 4 3 2" xfId="41869"/>
    <cellStyle name="Normal 35 4 8 4 4" xfId="30174"/>
    <cellStyle name="Normal 35 4 8 5" xfId="7823"/>
    <cellStyle name="Normal 35 4 8 5 2" xfId="13685"/>
    <cellStyle name="Normal 35 4 8 5 2 2" xfId="25414"/>
    <cellStyle name="Normal 35 4 8 5 2 2 2" xfId="48823"/>
    <cellStyle name="Normal 35 4 8 5 2 3" xfId="37124"/>
    <cellStyle name="Normal 35 4 8 5 3" xfId="19580"/>
    <cellStyle name="Normal 35 4 8 5 3 2" xfId="42989"/>
    <cellStyle name="Normal 35 4 8 5 4" xfId="31294"/>
    <cellStyle name="Normal 35 4 8 6" xfId="8907"/>
    <cellStyle name="Normal 35 4 8 6 2" xfId="20668"/>
    <cellStyle name="Normal 35 4 8 6 2 2" xfId="44077"/>
    <cellStyle name="Normal 35 4 8 6 3" xfId="32378"/>
    <cellStyle name="Normal 35 4 8 7" xfId="14834"/>
    <cellStyle name="Normal 35 4 8 7 2" xfId="38243"/>
    <cellStyle name="Normal 35 4 8 8" xfId="26548"/>
    <cellStyle name="Normal 35 4 9" xfId="3161"/>
    <cellStyle name="Normal 35 4 9 2" xfId="4426"/>
    <cellStyle name="Normal 35 4 9 2 2" xfId="10294"/>
    <cellStyle name="Normal 35 4 9 2 2 2" xfId="22023"/>
    <cellStyle name="Normal 35 4 9 2 2 2 2" xfId="45432"/>
    <cellStyle name="Normal 35 4 9 2 2 3" xfId="33733"/>
    <cellStyle name="Normal 35 4 9 2 3" xfId="16189"/>
    <cellStyle name="Normal 35 4 9 2 3 2" xfId="39598"/>
    <cellStyle name="Normal 35 4 9 2 4" xfId="27903"/>
    <cellStyle name="Normal 35 4 9 3" xfId="5643"/>
    <cellStyle name="Normal 35 4 9 3 2" xfId="11511"/>
    <cellStyle name="Normal 35 4 9 3 2 2" xfId="23240"/>
    <cellStyle name="Normal 35 4 9 3 2 2 2" xfId="46649"/>
    <cellStyle name="Normal 35 4 9 3 2 3" xfId="34950"/>
    <cellStyle name="Normal 35 4 9 3 3" xfId="17406"/>
    <cellStyle name="Normal 35 4 9 3 3 2" xfId="40815"/>
    <cellStyle name="Normal 35 4 9 3 4" xfId="29120"/>
    <cellStyle name="Normal 35 4 9 4" xfId="6807"/>
    <cellStyle name="Normal 35 4 9 4 2" xfId="12675"/>
    <cellStyle name="Normal 35 4 9 4 2 2" xfId="24404"/>
    <cellStyle name="Normal 35 4 9 4 2 2 2" xfId="47813"/>
    <cellStyle name="Normal 35 4 9 4 2 3" xfId="36114"/>
    <cellStyle name="Normal 35 4 9 4 3" xfId="18570"/>
    <cellStyle name="Normal 35 4 9 4 3 2" xfId="41979"/>
    <cellStyle name="Normal 35 4 9 4 4" xfId="30284"/>
    <cellStyle name="Normal 35 4 9 5" xfId="7933"/>
    <cellStyle name="Normal 35 4 9 5 2" xfId="13795"/>
    <cellStyle name="Normal 35 4 9 5 2 2" xfId="25524"/>
    <cellStyle name="Normal 35 4 9 5 2 2 2" xfId="48933"/>
    <cellStyle name="Normal 35 4 9 5 2 3" xfId="37234"/>
    <cellStyle name="Normal 35 4 9 5 3" xfId="19690"/>
    <cellStyle name="Normal 35 4 9 5 3 2" xfId="43099"/>
    <cellStyle name="Normal 35 4 9 5 4" xfId="31404"/>
    <cellStyle name="Normal 35 4 9 6" xfId="9017"/>
    <cellStyle name="Normal 35 4 9 6 2" xfId="20778"/>
    <cellStyle name="Normal 35 4 9 6 2 2" xfId="44187"/>
    <cellStyle name="Normal 35 4 9 6 3" xfId="32488"/>
    <cellStyle name="Normal 35 4 9 7" xfId="14944"/>
    <cellStyle name="Normal 35 4 9 7 2" xfId="38353"/>
    <cellStyle name="Normal 35 4 9 8" xfId="26658"/>
    <cellStyle name="Normal 35 5" xfId="1883"/>
    <cellStyle name="Normal 35 5 10" xfId="3259"/>
    <cellStyle name="Normal 35 5 10 2" xfId="4524"/>
    <cellStyle name="Normal 35 5 10 2 2" xfId="10392"/>
    <cellStyle name="Normal 35 5 10 2 2 2" xfId="22121"/>
    <cellStyle name="Normal 35 5 10 2 2 2 2" xfId="45530"/>
    <cellStyle name="Normal 35 5 10 2 2 3" xfId="33831"/>
    <cellStyle name="Normal 35 5 10 2 3" xfId="16287"/>
    <cellStyle name="Normal 35 5 10 2 3 2" xfId="39696"/>
    <cellStyle name="Normal 35 5 10 2 4" xfId="28001"/>
    <cellStyle name="Normal 35 5 10 3" xfId="5741"/>
    <cellStyle name="Normal 35 5 10 3 2" xfId="11609"/>
    <cellStyle name="Normal 35 5 10 3 2 2" xfId="23338"/>
    <cellStyle name="Normal 35 5 10 3 2 2 2" xfId="46747"/>
    <cellStyle name="Normal 35 5 10 3 2 3" xfId="35048"/>
    <cellStyle name="Normal 35 5 10 3 3" xfId="17504"/>
    <cellStyle name="Normal 35 5 10 3 3 2" xfId="40913"/>
    <cellStyle name="Normal 35 5 10 3 4" xfId="29218"/>
    <cellStyle name="Normal 35 5 10 4" xfId="6905"/>
    <cellStyle name="Normal 35 5 10 4 2" xfId="12773"/>
    <cellStyle name="Normal 35 5 10 4 2 2" xfId="24502"/>
    <cellStyle name="Normal 35 5 10 4 2 2 2" xfId="47911"/>
    <cellStyle name="Normal 35 5 10 4 2 3" xfId="36212"/>
    <cellStyle name="Normal 35 5 10 4 3" xfId="18668"/>
    <cellStyle name="Normal 35 5 10 4 3 2" xfId="42077"/>
    <cellStyle name="Normal 35 5 10 4 4" xfId="30382"/>
    <cellStyle name="Normal 35 5 10 5" xfId="8031"/>
    <cellStyle name="Normal 35 5 10 5 2" xfId="13893"/>
    <cellStyle name="Normal 35 5 10 5 2 2" xfId="25622"/>
    <cellStyle name="Normal 35 5 10 5 2 2 2" xfId="49031"/>
    <cellStyle name="Normal 35 5 10 5 2 3" xfId="37332"/>
    <cellStyle name="Normal 35 5 10 5 3" xfId="19788"/>
    <cellStyle name="Normal 35 5 10 5 3 2" xfId="43197"/>
    <cellStyle name="Normal 35 5 10 5 4" xfId="31502"/>
    <cellStyle name="Normal 35 5 10 6" xfId="9115"/>
    <cellStyle name="Normal 35 5 10 6 2" xfId="20876"/>
    <cellStyle name="Normal 35 5 10 6 2 2" xfId="44285"/>
    <cellStyle name="Normal 35 5 10 6 3" xfId="32586"/>
    <cellStyle name="Normal 35 5 10 7" xfId="15042"/>
    <cellStyle name="Normal 35 5 10 7 2" xfId="38451"/>
    <cellStyle name="Normal 35 5 10 8" xfId="26756"/>
    <cellStyle name="Normal 35 5 11" xfId="3482"/>
    <cellStyle name="Normal 35 5 11 2" xfId="9358"/>
    <cellStyle name="Normal 35 5 11 2 2" xfId="21089"/>
    <cellStyle name="Normal 35 5 11 2 2 2" xfId="44498"/>
    <cellStyle name="Normal 35 5 11 2 3" xfId="32799"/>
    <cellStyle name="Normal 35 5 11 3" xfId="15255"/>
    <cellStyle name="Normal 35 5 11 3 2" xfId="38664"/>
    <cellStyle name="Normal 35 5 11 4" xfId="26969"/>
    <cellStyle name="Normal 35 5 12" xfId="4737"/>
    <cellStyle name="Normal 35 5 12 2" xfId="10605"/>
    <cellStyle name="Normal 35 5 12 2 2" xfId="22334"/>
    <cellStyle name="Normal 35 5 12 2 2 2" xfId="45743"/>
    <cellStyle name="Normal 35 5 12 2 3" xfId="34044"/>
    <cellStyle name="Normal 35 5 12 3" xfId="16500"/>
    <cellStyle name="Normal 35 5 12 3 2" xfId="39909"/>
    <cellStyle name="Normal 35 5 12 4" xfId="28214"/>
    <cellStyle name="Normal 35 5 13" xfId="5900"/>
    <cellStyle name="Normal 35 5 13 2" xfId="11768"/>
    <cellStyle name="Normal 35 5 13 2 2" xfId="23497"/>
    <cellStyle name="Normal 35 5 13 2 2 2" xfId="46906"/>
    <cellStyle name="Normal 35 5 13 2 3" xfId="35207"/>
    <cellStyle name="Normal 35 5 13 3" xfId="17663"/>
    <cellStyle name="Normal 35 5 13 3 2" xfId="41072"/>
    <cellStyle name="Normal 35 5 13 4" xfId="29377"/>
    <cellStyle name="Normal 35 5 14" xfId="7034"/>
    <cellStyle name="Normal 35 5 14 2" xfId="12896"/>
    <cellStyle name="Normal 35 5 14 2 2" xfId="24625"/>
    <cellStyle name="Normal 35 5 14 2 2 2" xfId="48034"/>
    <cellStyle name="Normal 35 5 14 2 3" xfId="36335"/>
    <cellStyle name="Normal 35 5 14 3" xfId="18791"/>
    <cellStyle name="Normal 35 5 14 3 2" xfId="42200"/>
    <cellStyle name="Normal 35 5 14 4" xfId="30505"/>
    <cellStyle name="Normal 35 5 15" xfId="8122"/>
    <cellStyle name="Normal 35 5 15 2" xfId="19883"/>
    <cellStyle name="Normal 35 5 15 2 2" xfId="43292"/>
    <cellStyle name="Normal 35 5 15 3" xfId="31593"/>
    <cellStyle name="Normal 35 5 16" xfId="14051"/>
    <cellStyle name="Normal 35 5 16 2" xfId="37460"/>
    <cellStyle name="Normal 35 5 17" xfId="25765"/>
    <cellStyle name="Normal 35 5 2" xfId="2357"/>
    <cellStyle name="Normal 35 5 2 2" xfId="3634"/>
    <cellStyle name="Normal 35 5 2 2 2" xfId="9502"/>
    <cellStyle name="Normal 35 5 2 2 2 2" xfId="21231"/>
    <cellStyle name="Normal 35 5 2 2 2 2 2" xfId="44640"/>
    <cellStyle name="Normal 35 5 2 2 2 3" xfId="32941"/>
    <cellStyle name="Normal 35 5 2 2 3" xfId="15397"/>
    <cellStyle name="Normal 35 5 2 2 3 2" xfId="38806"/>
    <cellStyle name="Normal 35 5 2 2 4" xfId="27111"/>
    <cellStyle name="Normal 35 5 2 3" xfId="4853"/>
    <cellStyle name="Normal 35 5 2 3 2" xfId="10721"/>
    <cellStyle name="Normal 35 5 2 3 2 2" xfId="22450"/>
    <cellStyle name="Normal 35 5 2 3 2 2 2" xfId="45859"/>
    <cellStyle name="Normal 35 5 2 3 2 3" xfId="34160"/>
    <cellStyle name="Normal 35 5 2 3 3" xfId="16616"/>
    <cellStyle name="Normal 35 5 2 3 3 2" xfId="40025"/>
    <cellStyle name="Normal 35 5 2 3 4" xfId="28330"/>
    <cellStyle name="Normal 35 5 2 4" xfId="6016"/>
    <cellStyle name="Normal 35 5 2 4 2" xfId="11884"/>
    <cellStyle name="Normal 35 5 2 4 2 2" xfId="23613"/>
    <cellStyle name="Normal 35 5 2 4 2 2 2" xfId="47022"/>
    <cellStyle name="Normal 35 5 2 4 2 3" xfId="35323"/>
    <cellStyle name="Normal 35 5 2 4 3" xfId="17779"/>
    <cellStyle name="Normal 35 5 2 4 3 2" xfId="41188"/>
    <cellStyle name="Normal 35 5 2 4 4" xfId="29493"/>
    <cellStyle name="Normal 35 5 2 5" xfId="7143"/>
    <cellStyle name="Normal 35 5 2 5 2" xfId="13005"/>
    <cellStyle name="Normal 35 5 2 5 2 2" xfId="24734"/>
    <cellStyle name="Normal 35 5 2 5 2 2 2" xfId="48143"/>
    <cellStyle name="Normal 35 5 2 5 2 3" xfId="36444"/>
    <cellStyle name="Normal 35 5 2 5 3" xfId="18900"/>
    <cellStyle name="Normal 35 5 2 5 3 2" xfId="42309"/>
    <cellStyle name="Normal 35 5 2 5 4" xfId="30614"/>
    <cellStyle name="Normal 35 5 2 6" xfId="8227"/>
    <cellStyle name="Normal 35 5 2 6 2" xfId="19988"/>
    <cellStyle name="Normal 35 5 2 6 2 2" xfId="43397"/>
    <cellStyle name="Normal 35 5 2 6 3" xfId="31698"/>
    <cellStyle name="Normal 35 5 2 7" xfId="14154"/>
    <cellStyle name="Normal 35 5 2 7 2" xfId="37563"/>
    <cellStyle name="Normal 35 5 2 8" xfId="25868"/>
    <cellStyle name="Normal 35 5 3" xfId="2439"/>
    <cellStyle name="Normal 35 5 3 2" xfId="3708"/>
    <cellStyle name="Normal 35 5 3 2 2" xfId="9576"/>
    <cellStyle name="Normal 35 5 3 2 2 2" xfId="21305"/>
    <cellStyle name="Normal 35 5 3 2 2 2 2" xfId="44714"/>
    <cellStyle name="Normal 35 5 3 2 2 3" xfId="33015"/>
    <cellStyle name="Normal 35 5 3 2 3" xfId="15471"/>
    <cellStyle name="Normal 35 5 3 2 3 2" xfId="38880"/>
    <cellStyle name="Normal 35 5 3 2 4" xfId="27185"/>
    <cellStyle name="Normal 35 5 3 3" xfId="4927"/>
    <cellStyle name="Normal 35 5 3 3 2" xfId="10795"/>
    <cellStyle name="Normal 35 5 3 3 2 2" xfId="22524"/>
    <cellStyle name="Normal 35 5 3 3 2 2 2" xfId="45933"/>
    <cellStyle name="Normal 35 5 3 3 2 3" xfId="34234"/>
    <cellStyle name="Normal 35 5 3 3 3" xfId="16690"/>
    <cellStyle name="Normal 35 5 3 3 3 2" xfId="40099"/>
    <cellStyle name="Normal 35 5 3 3 4" xfId="28404"/>
    <cellStyle name="Normal 35 5 3 4" xfId="6091"/>
    <cellStyle name="Normal 35 5 3 4 2" xfId="11959"/>
    <cellStyle name="Normal 35 5 3 4 2 2" xfId="23688"/>
    <cellStyle name="Normal 35 5 3 4 2 2 2" xfId="47097"/>
    <cellStyle name="Normal 35 5 3 4 2 3" xfId="35398"/>
    <cellStyle name="Normal 35 5 3 4 3" xfId="17854"/>
    <cellStyle name="Normal 35 5 3 4 3 2" xfId="41263"/>
    <cellStyle name="Normal 35 5 3 4 4" xfId="29568"/>
    <cellStyle name="Normal 35 5 3 5" xfId="7217"/>
    <cellStyle name="Normal 35 5 3 5 2" xfId="13079"/>
    <cellStyle name="Normal 35 5 3 5 2 2" xfId="24808"/>
    <cellStyle name="Normal 35 5 3 5 2 2 2" xfId="48217"/>
    <cellStyle name="Normal 35 5 3 5 2 3" xfId="36518"/>
    <cellStyle name="Normal 35 5 3 5 3" xfId="18974"/>
    <cellStyle name="Normal 35 5 3 5 3 2" xfId="42383"/>
    <cellStyle name="Normal 35 5 3 5 4" xfId="30688"/>
    <cellStyle name="Normal 35 5 3 6" xfId="8301"/>
    <cellStyle name="Normal 35 5 3 6 2" xfId="20062"/>
    <cellStyle name="Normal 35 5 3 6 2 2" xfId="43471"/>
    <cellStyle name="Normal 35 5 3 6 3" xfId="31772"/>
    <cellStyle name="Normal 35 5 3 7" xfId="14228"/>
    <cellStyle name="Normal 35 5 3 7 2" xfId="37637"/>
    <cellStyle name="Normal 35 5 3 8" xfId="25942"/>
    <cellStyle name="Normal 35 5 4" xfId="2626"/>
    <cellStyle name="Normal 35 5 4 2" xfId="3895"/>
    <cellStyle name="Normal 35 5 4 2 2" xfId="9763"/>
    <cellStyle name="Normal 35 5 4 2 2 2" xfId="21492"/>
    <cellStyle name="Normal 35 5 4 2 2 2 2" xfId="44901"/>
    <cellStyle name="Normal 35 5 4 2 2 3" xfId="33202"/>
    <cellStyle name="Normal 35 5 4 2 3" xfId="15658"/>
    <cellStyle name="Normal 35 5 4 2 3 2" xfId="39067"/>
    <cellStyle name="Normal 35 5 4 2 4" xfId="27372"/>
    <cellStyle name="Normal 35 5 4 3" xfId="5114"/>
    <cellStyle name="Normal 35 5 4 3 2" xfId="10982"/>
    <cellStyle name="Normal 35 5 4 3 2 2" xfId="22711"/>
    <cellStyle name="Normal 35 5 4 3 2 2 2" xfId="46120"/>
    <cellStyle name="Normal 35 5 4 3 2 3" xfId="34421"/>
    <cellStyle name="Normal 35 5 4 3 3" xfId="16877"/>
    <cellStyle name="Normal 35 5 4 3 3 2" xfId="40286"/>
    <cellStyle name="Normal 35 5 4 3 4" xfId="28591"/>
    <cellStyle name="Normal 35 5 4 4" xfId="6278"/>
    <cellStyle name="Normal 35 5 4 4 2" xfId="12146"/>
    <cellStyle name="Normal 35 5 4 4 2 2" xfId="23875"/>
    <cellStyle name="Normal 35 5 4 4 2 2 2" xfId="47284"/>
    <cellStyle name="Normal 35 5 4 4 2 3" xfId="35585"/>
    <cellStyle name="Normal 35 5 4 4 3" xfId="18041"/>
    <cellStyle name="Normal 35 5 4 4 3 2" xfId="41450"/>
    <cellStyle name="Normal 35 5 4 4 4" xfId="29755"/>
    <cellStyle name="Normal 35 5 4 5" xfId="7404"/>
    <cellStyle name="Normal 35 5 4 5 2" xfId="13266"/>
    <cellStyle name="Normal 35 5 4 5 2 2" xfId="24995"/>
    <cellStyle name="Normal 35 5 4 5 2 2 2" xfId="48404"/>
    <cellStyle name="Normal 35 5 4 5 2 3" xfId="36705"/>
    <cellStyle name="Normal 35 5 4 5 3" xfId="19161"/>
    <cellStyle name="Normal 35 5 4 5 3 2" xfId="42570"/>
    <cellStyle name="Normal 35 5 4 5 4" xfId="30875"/>
    <cellStyle name="Normal 35 5 4 6" xfId="8488"/>
    <cellStyle name="Normal 35 5 4 6 2" xfId="20249"/>
    <cellStyle name="Normal 35 5 4 6 2 2" xfId="43658"/>
    <cellStyle name="Normal 35 5 4 6 3" xfId="31959"/>
    <cellStyle name="Normal 35 5 4 7" xfId="14415"/>
    <cellStyle name="Normal 35 5 4 7 2" xfId="37824"/>
    <cellStyle name="Normal 35 5 4 8" xfId="26129"/>
    <cellStyle name="Normal 35 5 5" xfId="2767"/>
    <cellStyle name="Normal 35 5 5 2" xfId="4036"/>
    <cellStyle name="Normal 35 5 5 2 2" xfId="9904"/>
    <cellStyle name="Normal 35 5 5 2 2 2" xfId="21633"/>
    <cellStyle name="Normal 35 5 5 2 2 2 2" xfId="45042"/>
    <cellStyle name="Normal 35 5 5 2 2 3" xfId="33343"/>
    <cellStyle name="Normal 35 5 5 2 3" xfId="15799"/>
    <cellStyle name="Normal 35 5 5 2 3 2" xfId="39208"/>
    <cellStyle name="Normal 35 5 5 2 4" xfId="27513"/>
    <cellStyle name="Normal 35 5 5 3" xfId="5255"/>
    <cellStyle name="Normal 35 5 5 3 2" xfId="11123"/>
    <cellStyle name="Normal 35 5 5 3 2 2" xfId="22852"/>
    <cellStyle name="Normal 35 5 5 3 2 2 2" xfId="46261"/>
    <cellStyle name="Normal 35 5 5 3 2 3" xfId="34562"/>
    <cellStyle name="Normal 35 5 5 3 3" xfId="17018"/>
    <cellStyle name="Normal 35 5 5 3 3 2" xfId="40427"/>
    <cellStyle name="Normal 35 5 5 3 4" xfId="28732"/>
    <cellStyle name="Normal 35 5 5 4" xfId="6419"/>
    <cellStyle name="Normal 35 5 5 4 2" xfId="12287"/>
    <cellStyle name="Normal 35 5 5 4 2 2" xfId="24016"/>
    <cellStyle name="Normal 35 5 5 4 2 2 2" xfId="47425"/>
    <cellStyle name="Normal 35 5 5 4 2 3" xfId="35726"/>
    <cellStyle name="Normal 35 5 5 4 3" xfId="18182"/>
    <cellStyle name="Normal 35 5 5 4 3 2" xfId="41591"/>
    <cellStyle name="Normal 35 5 5 4 4" xfId="29896"/>
    <cellStyle name="Normal 35 5 5 5" xfId="7545"/>
    <cellStyle name="Normal 35 5 5 5 2" xfId="13407"/>
    <cellStyle name="Normal 35 5 5 5 2 2" xfId="25136"/>
    <cellStyle name="Normal 35 5 5 5 2 2 2" xfId="48545"/>
    <cellStyle name="Normal 35 5 5 5 2 3" xfId="36846"/>
    <cellStyle name="Normal 35 5 5 5 3" xfId="19302"/>
    <cellStyle name="Normal 35 5 5 5 3 2" xfId="42711"/>
    <cellStyle name="Normal 35 5 5 5 4" xfId="31016"/>
    <cellStyle name="Normal 35 5 5 6" xfId="8629"/>
    <cellStyle name="Normal 35 5 5 6 2" xfId="20390"/>
    <cellStyle name="Normal 35 5 5 6 2 2" xfId="43799"/>
    <cellStyle name="Normal 35 5 5 6 3" xfId="32100"/>
    <cellStyle name="Normal 35 5 5 7" xfId="14556"/>
    <cellStyle name="Normal 35 5 5 7 2" xfId="37965"/>
    <cellStyle name="Normal 35 5 5 8" xfId="26270"/>
    <cellStyle name="Normal 35 5 6" xfId="2857"/>
    <cellStyle name="Normal 35 5 6 2" xfId="4126"/>
    <cellStyle name="Normal 35 5 6 2 2" xfId="9994"/>
    <cellStyle name="Normal 35 5 6 2 2 2" xfId="21723"/>
    <cellStyle name="Normal 35 5 6 2 2 2 2" xfId="45132"/>
    <cellStyle name="Normal 35 5 6 2 2 3" xfId="33433"/>
    <cellStyle name="Normal 35 5 6 2 3" xfId="15889"/>
    <cellStyle name="Normal 35 5 6 2 3 2" xfId="39298"/>
    <cellStyle name="Normal 35 5 6 2 4" xfId="27603"/>
    <cellStyle name="Normal 35 5 6 3" xfId="5345"/>
    <cellStyle name="Normal 35 5 6 3 2" xfId="11213"/>
    <cellStyle name="Normal 35 5 6 3 2 2" xfId="22942"/>
    <cellStyle name="Normal 35 5 6 3 2 2 2" xfId="46351"/>
    <cellStyle name="Normal 35 5 6 3 2 3" xfId="34652"/>
    <cellStyle name="Normal 35 5 6 3 3" xfId="17108"/>
    <cellStyle name="Normal 35 5 6 3 3 2" xfId="40517"/>
    <cellStyle name="Normal 35 5 6 3 4" xfId="28822"/>
    <cellStyle name="Normal 35 5 6 4" xfId="6509"/>
    <cellStyle name="Normal 35 5 6 4 2" xfId="12377"/>
    <cellStyle name="Normal 35 5 6 4 2 2" xfId="24106"/>
    <cellStyle name="Normal 35 5 6 4 2 2 2" xfId="47515"/>
    <cellStyle name="Normal 35 5 6 4 2 3" xfId="35816"/>
    <cellStyle name="Normal 35 5 6 4 3" xfId="18272"/>
    <cellStyle name="Normal 35 5 6 4 3 2" xfId="41681"/>
    <cellStyle name="Normal 35 5 6 4 4" xfId="29986"/>
    <cellStyle name="Normal 35 5 6 5" xfId="7635"/>
    <cellStyle name="Normal 35 5 6 5 2" xfId="13497"/>
    <cellStyle name="Normal 35 5 6 5 2 2" xfId="25226"/>
    <cellStyle name="Normal 35 5 6 5 2 2 2" xfId="48635"/>
    <cellStyle name="Normal 35 5 6 5 2 3" xfId="36936"/>
    <cellStyle name="Normal 35 5 6 5 3" xfId="19392"/>
    <cellStyle name="Normal 35 5 6 5 3 2" xfId="42801"/>
    <cellStyle name="Normal 35 5 6 5 4" xfId="31106"/>
    <cellStyle name="Normal 35 5 6 6" xfId="8719"/>
    <cellStyle name="Normal 35 5 6 6 2" xfId="20480"/>
    <cellStyle name="Normal 35 5 6 6 2 2" xfId="43889"/>
    <cellStyle name="Normal 35 5 6 6 3" xfId="32190"/>
    <cellStyle name="Normal 35 5 6 7" xfId="14646"/>
    <cellStyle name="Normal 35 5 6 7 2" xfId="38055"/>
    <cellStyle name="Normal 35 5 6 8" xfId="26360"/>
    <cellStyle name="Normal 35 5 7" xfId="2948"/>
    <cellStyle name="Normal 35 5 7 2" xfId="4216"/>
    <cellStyle name="Normal 35 5 7 2 2" xfId="10084"/>
    <cellStyle name="Normal 35 5 7 2 2 2" xfId="21813"/>
    <cellStyle name="Normal 35 5 7 2 2 2 2" xfId="45222"/>
    <cellStyle name="Normal 35 5 7 2 2 3" xfId="33523"/>
    <cellStyle name="Normal 35 5 7 2 3" xfId="15979"/>
    <cellStyle name="Normal 35 5 7 2 3 2" xfId="39388"/>
    <cellStyle name="Normal 35 5 7 2 4" xfId="27693"/>
    <cellStyle name="Normal 35 5 7 3" xfId="5435"/>
    <cellStyle name="Normal 35 5 7 3 2" xfId="11303"/>
    <cellStyle name="Normal 35 5 7 3 2 2" xfId="23032"/>
    <cellStyle name="Normal 35 5 7 3 2 2 2" xfId="46441"/>
    <cellStyle name="Normal 35 5 7 3 2 3" xfId="34742"/>
    <cellStyle name="Normal 35 5 7 3 3" xfId="17198"/>
    <cellStyle name="Normal 35 5 7 3 3 2" xfId="40607"/>
    <cellStyle name="Normal 35 5 7 3 4" xfId="28912"/>
    <cellStyle name="Normal 35 5 7 4" xfId="6599"/>
    <cellStyle name="Normal 35 5 7 4 2" xfId="12467"/>
    <cellStyle name="Normal 35 5 7 4 2 2" xfId="24196"/>
    <cellStyle name="Normal 35 5 7 4 2 2 2" xfId="47605"/>
    <cellStyle name="Normal 35 5 7 4 2 3" xfId="35906"/>
    <cellStyle name="Normal 35 5 7 4 3" xfId="18362"/>
    <cellStyle name="Normal 35 5 7 4 3 2" xfId="41771"/>
    <cellStyle name="Normal 35 5 7 4 4" xfId="30076"/>
    <cellStyle name="Normal 35 5 7 5" xfId="7725"/>
    <cellStyle name="Normal 35 5 7 5 2" xfId="13587"/>
    <cellStyle name="Normal 35 5 7 5 2 2" xfId="25316"/>
    <cellStyle name="Normal 35 5 7 5 2 2 2" xfId="48725"/>
    <cellStyle name="Normal 35 5 7 5 2 3" xfId="37026"/>
    <cellStyle name="Normal 35 5 7 5 3" xfId="19482"/>
    <cellStyle name="Normal 35 5 7 5 3 2" xfId="42891"/>
    <cellStyle name="Normal 35 5 7 5 4" xfId="31196"/>
    <cellStyle name="Normal 35 5 7 6" xfId="8809"/>
    <cellStyle name="Normal 35 5 7 6 2" xfId="20570"/>
    <cellStyle name="Normal 35 5 7 6 2 2" xfId="43979"/>
    <cellStyle name="Normal 35 5 7 6 3" xfId="32280"/>
    <cellStyle name="Normal 35 5 7 7" xfId="14736"/>
    <cellStyle name="Normal 35 5 7 7 2" xfId="38145"/>
    <cellStyle name="Normal 35 5 7 8" xfId="26450"/>
    <cellStyle name="Normal 35 5 8" xfId="3052"/>
    <cellStyle name="Normal 35 5 8 2" xfId="4317"/>
    <cellStyle name="Normal 35 5 8 2 2" xfId="10185"/>
    <cellStyle name="Normal 35 5 8 2 2 2" xfId="21914"/>
    <cellStyle name="Normal 35 5 8 2 2 2 2" xfId="45323"/>
    <cellStyle name="Normal 35 5 8 2 2 3" xfId="33624"/>
    <cellStyle name="Normal 35 5 8 2 3" xfId="16080"/>
    <cellStyle name="Normal 35 5 8 2 3 2" xfId="39489"/>
    <cellStyle name="Normal 35 5 8 2 4" xfId="27794"/>
    <cellStyle name="Normal 35 5 8 3" xfId="5534"/>
    <cellStyle name="Normal 35 5 8 3 2" xfId="11402"/>
    <cellStyle name="Normal 35 5 8 3 2 2" xfId="23131"/>
    <cellStyle name="Normal 35 5 8 3 2 2 2" xfId="46540"/>
    <cellStyle name="Normal 35 5 8 3 2 3" xfId="34841"/>
    <cellStyle name="Normal 35 5 8 3 3" xfId="17297"/>
    <cellStyle name="Normal 35 5 8 3 3 2" xfId="40706"/>
    <cellStyle name="Normal 35 5 8 3 4" xfId="29011"/>
    <cellStyle name="Normal 35 5 8 4" xfId="6698"/>
    <cellStyle name="Normal 35 5 8 4 2" xfId="12566"/>
    <cellStyle name="Normal 35 5 8 4 2 2" xfId="24295"/>
    <cellStyle name="Normal 35 5 8 4 2 2 2" xfId="47704"/>
    <cellStyle name="Normal 35 5 8 4 2 3" xfId="36005"/>
    <cellStyle name="Normal 35 5 8 4 3" xfId="18461"/>
    <cellStyle name="Normal 35 5 8 4 3 2" xfId="41870"/>
    <cellStyle name="Normal 35 5 8 4 4" xfId="30175"/>
    <cellStyle name="Normal 35 5 8 5" xfId="7824"/>
    <cellStyle name="Normal 35 5 8 5 2" xfId="13686"/>
    <cellStyle name="Normal 35 5 8 5 2 2" xfId="25415"/>
    <cellStyle name="Normal 35 5 8 5 2 2 2" xfId="48824"/>
    <cellStyle name="Normal 35 5 8 5 2 3" xfId="37125"/>
    <cellStyle name="Normal 35 5 8 5 3" xfId="19581"/>
    <cellStyle name="Normal 35 5 8 5 3 2" xfId="42990"/>
    <cellStyle name="Normal 35 5 8 5 4" xfId="31295"/>
    <cellStyle name="Normal 35 5 8 6" xfId="8908"/>
    <cellStyle name="Normal 35 5 8 6 2" xfId="20669"/>
    <cellStyle name="Normal 35 5 8 6 2 2" xfId="44078"/>
    <cellStyle name="Normal 35 5 8 6 3" xfId="32379"/>
    <cellStyle name="Normal 35 5 8 7" xfId="14835"/>
    <cellStyle name="Normal 35 5 8 7 2" xfId="38244"/>
    <cellStyle name="Normal 35 5 8 8" xfId="26549"/>
    <cellStyle name="Normal 35 5 9" xfId="3162"/>
    <cellStyle name="Normal 35 5 9 2" xfId="4427"/>
    <cellStyle name="Normal 35 5 9 2 2" xfId="10295"/>
    <cellStyle name="Normal 35 5 9 2 2 2" xfId="22024"/>
    <cellStyle name="Normal 35 5 9 2 2 2 2" xfId="45433"/>
    <cellStyle name="Normal 35 5 9 2 2 3" xfId="33734"/>
    <cellStyle name="Normal 35 5 9 2 3" xfId="16190"/>
    <cellStyle name="Normal 35 5 9 2 3 2" xfId="39599"/>
    <cellStyle name="Normal 35 5 9 2 4" xfId="27904"/>
    <cellStyle name="Normal 35 5 9 3" xfId="5644"/>
    <cellStyle name="Normal 35 5 9 3 2" xfId="11512"/>
    <cellStyle name="Normal 35 5 9 3 2 2" xfId="23241"/>
    <cellStyle name="Normal 35 5 9 3 2 2 2" xfId="46650"/>
    <cellStyle name="Normal 35 5 9 3 2 3" xfId="34951"/>
    <cellStyle name="Normal 35 5 9 3 3" xfId="17407"/>
    <cellStyle name="Normal 35 5 9 3 3 2" xfId="40816"/>
    <cellStyle name="Normal 35 5 9 3 4" xfId="29121"/>
    <cellStyle name="Normal 35 5 9 4" xfId="6808"/>
    <cellStyle name="Normal 35 5 9 4 2" xfId="12676"/>
    <cellStyle name="Normal 35 5 9 4 2 2" xfId="24405"/>
    <cellStyle name="Normal 35 5 9 4 2 2 2" xfId="47814"/>
    <cellStyle name="Normal 35 5 9 4 2 3" xfId="36115"/>
    <cellStyle name="Normal 35 5 9 4 3" xfId="18571"/>
    <cellStyle name="Normal 35 5 9 4 3 2" xfId="41980"/>
    <cellStyle name="Normal 35 5 9 4 4" xfId="30285"/>
    <cellStyle name="Normal 35 5 9 5" xfId="7934"/>
    <cellStyle name="Normal 35 5 9 5 2" xfId="13796"/>
    <cellStyle name="Normal 35 5 9 5 2 2" xfId="25525"/>
    <cellStyle name="Normal 35 5 9 5 2 2 2" xfId="48934"/>
    <cellStyle name="Normal 35 5 9 5 2 3" xfId="37235"/>
    <cellStyle name="Normal 35 5 9 5 3" xfId="19691"/>
    <cellStyle name="Normal 35 5 9 5 3 2" xfId="43100"/>
    <cellStyle name="Normal 35 5 9 5 4" xfId="31405"/>
    <cellStyle name="Normal 35 5 9 6" xfId="9018"/>
    <cellStyle name="Normal 35 5 9 6 2" xfId="20779"/>
    <cellStyle name="Normal 35 5 9 6 2 2" xfId="44188"/>
    <cellStyle name="Normal 35 5 9 6 3" xfId="32489"/>
    <cellStyle name="Normal 35 5 9 7" xfId="14945"/>
    <cellStyle name="Normal 35 5 9 7 2" xfId="38354"/>
    <cellStyle name="Normal 35 5 9 8" xfId="26659"/>
    <cellStyle name="Normal 35 6" xfId="1884"/>
    <cellStyle name="Normal 35 6 10" xfId="3260"/>
    <cellStyle name="Normal 35 6 10 2" xfId="4525"/>
    <cellStyle name="Normal 35 6 10 2 2" xfId="10393"/>
    <cellStyle name="Normal 35 6 10 2 2 2" xfId="22122"/>
    <cellStyle name="Normal 35 6 10 2 2 2 2" xfId="45531"/>
    <cellStyle name="Normal 35 6 10 2 2 3" xfId="33832"/>
    <cellStyle name="Normal 35 6 10 2 3" xfId="16288"/>
    <cellStyle name="Normal 35 6 10 2 3 2" xfId="39697"/>
    <cellStyle name="Normal 35 6 10 2 4" xfId="28002"/>
    <cellStyle name="Normal 35 6 10 3" xfId="5742"/>
    <cellStyle name="Normal 35 6 10 3 2" xfId="11610"/>
    <cellStyle name="Normal 35 6 10 3 2 2" xfId="23339"/>
    <cellStyle name="Normal 35 6 10 3 2 2 2" xfId="46748"/>
    <cellStyle name="Normal 35 6 10 3 2 3" xfId="35049"/>
    <cellStyle name="Normal 35 6 10 3 3" xfId="17505"/>
    <cellStyle name="Normal 35 6 10 3 3 2" xfId="40914"/>
    <cellStyle name="Normal 35 6 10 3 4" xfId="29219"/>
    <cellStyle name="Normal 35 6 10 4" xfId="6906"/>
    <cellStyle name="Normal 35 6 10 4 2" xfId="12774"/>
    <cellStyle name="Normal 35 6 10 4 2 2" xfId="24503"/>
    <cellStyle name="Normal 35 6 10 4 2 2 2" xfId="47912"/>
    <cellStyle name="Normal 35 6 10 4 2 3" xfId="36213"/>
    <cellStyle name="Normal 35 6 10 4 3" xfId="18669"/>
    <cellStyle name="Normal 35 6 10 4 3 2" xfId="42078"/>
    <cellStyle name="Normal 35 6 10 4 4" xfId="30383"/>
    <cellStyle name="Normal 35 6 10 5" xfId="8032"/>
    <cellStyle name="Normal 35 6 10 5 2" xfId="13894"/>
    <cellStyle name="Normal 35 6 10 5 2 2" xfId="25623"/>
    <cellStyle name="Normal 35 6 10 5 2 2 2" xfId="49032"/>
    <cellStyle name="Normal 35 6 10 5 2 3" xfId="37333"/>
    <cellStyle name="Normal 35 6 10 5 3" xfId="19789"/>
    <cellStyle name="Normal 35 6 10 5 3 2" xfId="43198"/>
    <cellStyle name="Normal 35 6 10 5 4" xfId="31503"/>
    <cellStyle name="Normal 35 6 10 6" xfId="9116"/>
    <cellStyle name="Normal 35 6 10 6 2" xfId="20877"/>
    <cellStyle name="Normal 35 6 10 6 2 2" xfId="44286"/>
    <cellStyle name="Normal 35 6 10 6 3" xfId="32587"/>
    <cellStyle name="Normal 35 6 10 7" xfId="15043"/>
    <cellStyle name="Normal 35 6 10 7 2" xfId="38452"/>
    <cellStyle name="Normal 35 6 10 8" xfId="26757"/>
    <cellStyle name="Normal 35 6 11" xfId="3483"/>
    <cellStyle name="Normal 35 6 11 2" xfId="9359"/>
    <cellStyle name="Normal 35 6 11 2 2" xfId="21090"/>
    <cellStyle name="Normal 35 6 11 2 2 2" xfId="44499"/>
    <cellStyle name="Normal 35 6 11 2 3" xfId="32800"/>
    <cellStyle name="Normal 35 6 11 3" xfId="15256"/>
    <cellStyle name="Normal 35 6 11 3 2" xfId="38665"/>
    <cellStyle name="Normal 35 6 11 4" xfId="26970"/>
    <cellStyle name="Normal 35 6 12" xfId="4738"/>
    <cellStyle name="Normal 35 6 12 2" xfId="10606"/>
    <cellStyle name="Normal 35 6 12 2 2" xfId="22335"/>
    <cellStyle name="Normal 35 6 12 2 2 2" xfId="45744"/>
    <cellStyle name="Normal 35 6 12 2 3" xfId="34045"/>
    <cellStyle name="Normal 35 6 12 3" xfId="16501"/>
    <cellStyle name="Normal 35 6 12 3 2" xfId="39910"/>
    <cellStyle name="Normal 35 6 12 4" xfId="28215"/>
    <cellStyle name="Normal 35 6 13" xfId="5901"/>
    <cellStyle name="Normal 35 6 13 2" xfId="11769"/>
    <cellStyle name="Normal 35 6 13 2 2" xfId="23498"/>
    <cellStyle name="Normal 35 6 13 2 2 2" xfId="46907"/>
    <cellStyle name="Normal 35 6 13 2 3" xfId="35208"/>
    <cellStyle name="Normal 35 6 13 3" xfId="17664"/>
    <cellStyle name="Normal 35 6 13 3 2" xfId="41073"/>
    <cellStyle name="Normal 35 6 13 4" xfId="29378"/>
    <cellStyle name="Normal 35 6 14" xfId="7035"/>
    <cellStyle name="Normal 35 6 14 2" xfId="12897"/>
    <cellStyle name="Normal 35 6 14 2 2" xfId="24626"/>
    <cellStyle name="Normal 35 6 14 2 2 2" xfId="48035"/>
    <cellStyle name="Normal 35 6 14 2 3" xfId="36336"/>
    <cellStyle name="Normal 35 6 14 3" xfId="18792"/>
    <cellStyle name="Normal 35 6 14 3 2" xfId="42201"/>
    <cellStyle name="Normal 35 6 14 4" xfId="30506"/>
    <cellStyle name="Normal 35 6 15" xfId="8123"/>
    <cellStyle name="Normal 35 6 15 2" xfId="19884"/>
    <cellStyle name="Normal 35 6 15 2 2" xfId="43293"/>
    <cellStyle name="Normal 35 6 15 3" xfId="31594"/>
    <cellStyle name="Normal 35 6 16" xfId="14052"/>
    <cellStyle name="Normal 35 6 16 2" xfId="37461"/>
    <cellStyle name="Normal 35 6 17" xfId="25766"/>
    <cellStyle name="Normal 35 6 2" xfId="2358"/>
    <cellStyle name="Normal 35 6 2 2" xfId="3635"/>
    <cellStyle name="Normal 35 6 2 2 2" xfId="9503"/>
    <cellStyle name="Normal 35 6 2 2 2 2" xfId="21232"/>
    <cellStyle name="Normal 35 6 2 2 2 2 2" xfId="44641"/>
    <cellStyle name="Normal 35 6 2 2 2 3" xfId="32942"/>
    <cellStyle name="Normal 35 6 2 2 3" xfId="15398"/>
    <cellStyle name="Normal 35 6 2 2 3 2" xfId="38807"/>
    <cellStyle name="Normal 35 6 2 2 4" xfId="27112"/>
    <cellStyle name="Normal 35 6 2 3" xfId="4854"/>
    <cellStyle name="Normal 35 6 2 3 2" xfId="10722"/>
    <cellStyle name="Normal 35 6 2 3 2 2" xfId="22451"/>
    <cellStyle name="Normal 35 6 2 3 2 2 2" xfId="45860"/>
    <cellStyle name="Normal 35 6 2 3 2 3" xfId="34161"/>
    <cellStyle name="Normal 35 6 2 3 3" xfId="16617"/>
    <cellStyle name="Normal 35 6 2 3 3 2" xfId="40026"/>
    <cellStyle name="Normal 35 6 2 3 4" xfId="28331"/>
    <cellStyle name="Normal 35 6 2 4" xfId="6017"/>
    <cellStyle name="Normal 35 6 2 4 2" xfId="11885"/>
    <cellStyle name="Normal 35 6 2 4 2 2" xfId="23614"/>
    <cellStyle name="Normal 35 6 2 4 2 2 2" xfId="47023"/>
    <cellStyle name="Normal 35 6 2 4 2 3" xfId="35324"/>
    <cellStyle name="Normal 35 6 2 4 3" xfId="17780"/>
    <cellStyle name="Normal 35 6 2 4 3 2" xfId="41189"/>
    <cellStyle name="Normal 35 6 2 4 4" xfId="29494"/>
    <cellStyle name="Normal 35 6 2 5" xfId="7144"/>
    <cellStyle name="Normal 35 6 2 5 2" xfId="13006"/>
    <cellStyle name="Normal 35 6 2 5 2 2" xfId="24735"/>
    <cellStyle name="Normal 35 6 2 5 2 2 2" xfId="48144"/>
    <cellStyle name="Normal 35 6 2 5 2 3" xfId="36445"/>
    <cellStyle name="Normal 35 6 2 5 3" xfId="18901"/>
    <cellStyle name="Normal 35 6 2 5 3 2" xfId="42310"/>
    <cellStyle name="Normal 35 6 2 5 4" xfId="30615"/>
    <cellStyle name="Normal 35 6 2 6" xfId="8228"/>
    <cellStyle name="Normal 35 6 2 6 2" xfId="19989"/>
    <cellStyle name="Normal 35 6 2 6 2 2" xfId="43398"/>
    <cellStyle name="Normal 35 6 2 6 3" xfId="31699"/>
    <cellStyle name="Normal 35 6 2 7" xfId="14155"/>
    <cellStyle name="Normal 35 6 2 7 2" xfId="37564"/>
    <cellStyle name="Normal 35 6 2 8" xfId="25869"/>
    <cellStyle name="Normal 35 6 3" xfId="2440"/>
    <cellStyle name="Normal 35 6 3 2" xfId="3709"/>
    <cellStyle name="Normal 35 6 3 2 2" xfId="9577"/>
    <cellStyle name="Normal 35 6 3 2 2 2" xfId="21306"/>
    <cellStyle name="Normal 35 6 3 2 2 2 2" xfId="44715"/>
    <cellStyle name="Normal 35 6 3 2 2 3" xfId="33016"/>
    <cellStyle name="Normal 35 6 3 2 3" xfId="15472"/>
    <cellStyle name="Normal 35 6 3 2 3 2" xfId="38881"/>
    <cellStyle name="Normal 35 6 3 2 4" xfId="27186"/>
    <cellStyle name="Normal 35 6 3 3" xfId="4928"/>
    <cellStyle name="Normal 35 6 3 3 2" xfId="10796"/>
    <cellStyle name="Normal 35 6 3 3 2 2" xfId="22525"/>
    <cellStyle name="Normal 35 6 3 3 2 2 2" xfId="45934"/>
    <cellStyle name="Normal 35 6 3 3 2 3" xfId="34235"/>
    <cellStyle name="Normal 35 6 3 3 3" xfId="16691"/>
    <cellStyle name="Normal 35 6 3 3 3 2" xfId="40100"/>
    <cellStyle name="Normal 35 6 3 3 4" xfId="28405"/>
    <cellStyle name="Normal 35 6 3 4" xfId="6092"/>
    <cellStyle name="Normal 35 6 3 4 2" xfId="11960"/>
    <cellStyle name="Normal 35 6 3 4 2 2" xfId="23689"/>
    <cellStyle name="Normal 35 6 3 4 2 2 2" xfId="47098"/>
    <cellStyle name="Normal 35 6 3 4 2 3" xfId="35399"/>
    <cellStyle name="Normal 35 6 3 4 3" xfId="17855"/>
    <cellStyle name="Normal 35 6 3 4 3 2" xfId="41264"/>
    <cellStyle name="Normal 35 6 3 4 4" xfId="29569"/>
    <cellStyle name="Normal 35 6 3 5" xfId="7218"/>
    <cellStyle name="Normal 35 6 3 5 2" xfId="13080"/>
    <cellStyle name="Normal 35 6 3 5 2 2" xfId="24809"/>
    <cellStyle name="Normal 35 6 3 5 2 2 2" xfId="48218"/>
    <cellStyle name="Normal 35 6 3 5 2 3" xfId="36519"/>
    <cellStyle name="Normal 35 6 3 5 3" xfId="18975"/>
    <cellStyle name="Normal 35 6 3 5 3 2" xfId="42384"/>
    <cellStyle name="Normal 35 6 3 5 4" xfId="30689"/>
    <cellStyle name="Normal 35 6 3 6" xfId="8302"/>
    <cellStyle name="Normal 35 6 3 6 2" xfId="20063"/>
    <cellStyle name="Normal 35 6 3 6 2 2" xfId="43472"/>
    <cellStyle name="Normal 35 6 3 6 3" xfId="31773"/>
    <cellStyle name="Normal 35 6 3 7" xfId="14229"/>
    <cellStyle name="Normal 35 6 3 7 2" xfId="37638"/>
    <cellStyle name="Normal 35 6 3 8" xfId="25943"/>
    <cellStyle name="Normal 35 6 4" xfId="2627"/>
    <cellStyle name="Normal 35 6 4 2" xfId="3896"/>
    <cellStyle name="Normal 35 6 4 2 2" xfId="9764"/>
    <cellStyle name="Normal 35 6 4 2 2 2" xfId="21493"/>
    <cellStyle name="Normal 35 6 4 2 2 2 2" xfId="44902"/>
    <cellStyle name="Normal 35 6 4 2 2 3" xfId="33203"/>
    <cellStyle name="Normal 35 6 4 2 3" xfId="15659"/>
    <cellStyle name="Normal 35 6 4 2 3 2" xfId="39068"/>
    <cellStyle name="Normal 35 6 4 2 4" xfId="27373"/>
    <cellStyle name="Normal 35 6 4 3" xfId="5115"/>
    <cellStyle name="Normal 35 6 4 3 2" xfId="10983"/>
    <cellStyle name="Normal 35 6 4 3 2 2" xfId="22712"/>
    <cellStyle name="Normal 35 6 4 3 2 2 2" xfId="46121"/>
    <cellStyle name="Normal 35 6 4 3 2 3" xfId="34422"/>
    <cellStyle name="Normal 35 6 4 3 3" xfId="16878"/>
    <cellStyle name="Normal 35 6 4 3 3 2" xfId="40287"/>
    <cellStyle name="Normal 35 6 4 3 4" xfId="28592"/>
    <cellStyle name="Normal 35 6 4 4" xfId="6279"/>
    <cellStyle name="Normal 35 6 4 4 2" xfId="12147"/>
    <cellStyle name="Normal 35 6 4 4 2 2" xfId="23876"/>
    <cellStyle name="Normal 35 6 4 4 2 2 2" xfId="47285"/>
    <cellStyle name="Normal 35 6 4 4 2 3" xfId="35586"/>
    <cellStyle name="Normal 35 6 4 4 3" xfId="18042"/>
    <cellStyle name="Normal 35 6 4 4 3 2" xfId="41451"/>
    <cellStyle name="Normal 35 6 4 4 4" xfId="29756"/>
    <cellStyle name="Normal 35 6 4 5" xfId="7405"/>
    <cellStyle name="Normal 35 6 4 5 2" xfId="13267"/>
    <cellStyle name="Normal 35 6 4 5 2 2" xfId="24996"/>
    <cellStyle name="Normal 35 6 4 5 2 2 2" xfId="48405"/>
    <cellStyle name="Normal 35 6 4 5 2 3" xfId="36706"/>
    <cellStyle name="Normal 35 6 4 5 3" xfId="19162"/>
    <cellStyle name="Normal 35 6 4 5 3 2" xfId="42571"/>
    <cellStyle name="Normal 35 6 4 5 4" xfId="30876"/>
    <cellStyle name="Normal 35 6 4 6" xfId="8489"/>
    <cellStyle name="Normal 35 6 4 6 2" xfId="20250"/>
    <cellStyle name="Normal 35 6 4 6 2 2" xfId="43659"/>
    <cellStyle name="Normal 35 6 4 6 3" xfId="31960"/>
    <cellStyle name="Normal 35 6 4 7" xfId="14416"/>
    <cellStyle name="Normal 35 6 4 7 2" xfId="37825"/>
    <cellStyle name="Normal 35 6 4 8" xfId="26130"/>
    <cellStyle name="Normal 35 6 5" xfId="2768"/>
    <cellStyle name="Normal 35 6 5 2" xfId="4037"/>
    <cellStyle name="Normal 35 6 5 2 2" xfId="9905"/>
    <cellStyle name="Normal 35 6 5 2 2 2" xfId="21634"/>
    <cellStyle name="Normal 35 6 5 2 2 2 2" xfId="45043"/>
    <cellStyle name="Normal 35 6 5 2 2 3" xfId="33344"/>
    <cellStyle name="Normal 35 6 5 2 3" xfId="15800"/>
    <cellStyle name="Normal 35 6 5 2 3 2" xfId="39209"/>
    <cellStyle name="Normal 35 6 5 2 4" xfId="27514"/>
    <cellStyle name="Normal 35 6 5 3" xfId="5256"/>
    <cellStyle name="Normal 35 6 5 3 2" xfId="11124"/>
    <cellStyle name="Normal 35 6 5 3 2 2" xfId="22853"/>
    <cellStyle name="Normal 35 6 5 3 2 2 2" xfId="46262"/>
    <cellStyle name="Normal 35 6 5 3 2 3" xfId="34563"/>
    <cellStyle name="Normal 35 6 5 3 3" xfId="17019"/>
    <cellStyle name="Normal 35 6 5 3 3 2" xfId="40428"/>
    <cellStyle name="Normal 35 6 5 3 4" xfId="28733"/>
    <cellStyle name="Normal 35 6 5 4" xfId="6420"/>
    <cellStyle name="Normal 35 6 5 4 2" xfId="12288"/>
    <cellStyle name="Normal 35 6 5 4 2 2" xfId="24017"/>
    <cellStyle name="Normal 35 6 5 4 2 2 2" xfId="47426"/>
    <cellStyle name="Normal 35 6 5 4 2 3" xfId="35727"/>
    <cellStyle name="Normal 35 6 5 4 3" xfId="18183"/>
    <cellStyle name="Normal 35 6 5 4 3 2" xfId="41592"/>
    <cellStyle name="Normal 35 6 5 4 4" xfId="29897"/>
    <cellStyle name="Normal 35 6 5 5" xfId="7546"/>
    <cellStyle name="Normal 35 6 5 5 2" xfId="13408"/>
    <cellStyle name="Normal 35 6 5 5 2 2" xfId="25137"/>
    <cellStyle name="Normal 35 6 5 5 2 2 2" xfId="48546"/>
    <cellStyle name="Normal 35 6 5 5 2 3" xfId="36847"/>
    <cellStyle name="Normal 35 6 5 5 3" xfId="19303"/>
    <cellStyle name="Normal 35 6 5 5 3 2" xfId="42712"/>
    <cellStyle name="Normal 35 6 5 5 4" xfId="31017"/>
    <cellStyle name="Normal 35 6 5 6" xfId="8630"/>
    <cellStyle name="Normal 35 6 5 6 2" xfId="20391"/>
    <cellStyle name="Normal 35 6 5 6 2 2" xfId="43800"/>
    <cellStyle name="Normal 35 6 5 6 3" xfId="32101"/>
    <cellStyle name="Normal 35 6 5 7" xfId="14557"/>
    <cellStyle name="Normal 35 6 5 7 2" xfId="37966"/>
    <cellStyle name="Normal 35 6 5 8" xfId="26271"/>
    <cellStyle name="Normal 35 6 6" xfId="2858"/>
    <cellStyle name="Normal 35 6 6 2" xfId="4127"/>
    <cellStyle name="Normal 35 6 6 2 2" xfId="9995"/>
    <cellStyle name="Normal 35 6 6 2 2 2" xfId="21724"/>
    <cellStyle name="Normal 35 6 6 2 2 2 2" xfId="45133"/>
    <cellStyle name="Normal 35 6 6 2 2 3" xfId="33434"/>
    <cellStyle name="Normal 35 6 6 2 3" xfId="15890"/>
    <cellStyle name="Normal 35 6 6 2 3 2" xfId="39299"/>
    <cellStyle name="Normal 35 6 6 2 4" xfId="27604"/>
    <cellStyle name="Normal 35 6 6 3" xfId="5346"/>
    <cellStyle name="Normal 35 6 6 3 2" xfId="11214"/>
    <cellStyle name="Normal 35 6 6 3 2 2" xfId="22943"/>
    <cellStyle name="Normal 35 6 6 3 2 2 2" xfId="46352"/>
    <cellStyle name="Normal 35 6 6 3 2 3" xfId="34653"/>
    <cellStyle name="Normal 35 6 6 3 3" xfId="17109"/>
    <cellStyle name="Normal 35 6 6 3 3 2" xfId="40518"/>
    <cellStyle name="Normal 35 6 6 3 4" xfId="28823"/>
    <cellStyle name="Normal 35 6 6 4" xfId="6510"/>
    <cellStyle name="Normal 35 6 6 4 2" xfId="12378"/>
    <cellStyle name="Normal 35 6 6 4 2 2" xfId="24107"/>
    <cellStyle name="Normal 35 6 6 4 2 2 2" xfId="47516"/>
    <cellStyle name="Normal 35 6 6 4 2 3" xfId="35817"/>
    <cellStyle name="Normal 35 6 6 4 3" xfId="18273"/>
    <cellStyle name="Normal 35 6 6 4 3 2" xfId="41682"/>
    <cellStyle name="Normal 35 6 6 4 4" xfId="29987"/>
    <cellStyle name="Normal 35 6 6 5" xfId="7636"/>
    <cellStyle name="Normal 35 6 6 5 2" xfId="13498"/>
    <cellStyle name="Normal 35 6 6 5 2 2" xfId="25227"/>
    <cellStyle name="Normal 35 6 6 5 2 2 2" xfId="48636"/>
    <cellStyle name="Normal 35 6 6 5 2 3" xfId="36937"/>
    <cellStyle name="Normal 35 6 6 5 3" xfId="19393"/>
    <cellStyle name="Normal 35 6 6 5 3 2" xfId="42802"/>
    <cellStyle name="Normal 35 6 6 5 4" xfId="31107"/>
    <cellStyle name="Normal 35 6 6 6" xfId="8720"/>
    <cellStyle name="Normal 35 6 6 6 2" xfId="20481"/>
    <cellStyle name="Normal 35 6 6 6 2 2" xfId="43890"/>
    <cellStyle name="Normal 35 6 6 6 3" xfId="32191"/>
    <cellStyle name="Normal 35 6 6 7" xfId="14647"/>
    <cellStyle name="Normal 35 6 6 7 2" xfId="38056"/>
    <cellStyle name="Normal 35 6 6 8" xfId="26361"/>
    <cellStyle name="Normal 35 6 7" xfId="2949"/>
    <cellStyle name="Normal 35 6 7 2" xfId="4217"/>
    <cellStyle name="Normal 35 6 7 2 2" xfId="10085"/>
    <cellStyle name="Normal 35 6 7 2 2 2" xfId="21814"/>
    <cellStyle name="Normal 35 6 7 2 2 2 2" xfId="45223"/>
    <cellStyle name="Normal 35 6 7 2 2 3" xfId="33524"/>
    <cellStyle name="Normal 35 6 7 2 3" xfId="15980"/>
    <cellStyle name="Normal 35 6 7 2 3 2" xfId="39389"/>
    <cellStyle name="Normal 35 6 7 2 4" xfId="27694"/>
    <cellStyle name="Normal 35 6 7 3" xfId="5436"/>
    <cellStyle name="Normal 35 6 7 3 2" xfId="11304"/>
    <cellStyle name="Normal 35 6 7 3 2 2" xfId="23033"/>
    <cellStyle name="Normal 35 6 7 3 2 2 2" xfId="46442"/>
    <cellStyle name="Normal 35 6 7 3 2 3" xfId="34743"/>
    <cellStyle name="Normal 35 6 7 3 3" xfId="17199"/>
    <cellStyle name="Normal 35 6 7 3 3 2" xfId="40608"/>
    <cellStyle name="Normal 35 6 7 3 4" xfId="28913"/>
    <cellStyle name="Normal 35 6 7 4" xfId="6600"/>
    <cellStyle name="Normal 35 6 7 4 2" xfId="12468"/>
    <cellStyle name="Normal 35 6 7 4 2 2" xfId="24197"/>
    <cellStyle name="Normal 35 6 7 4 2 2 2" xfId="47606"/>
    <cellStyle name="Normal 35 6 7 4 2 3" xfId="35907"/>
    <cellStyle name="Normal 35 6 7 4 3" xfId="18363"/>
    <cellStyle name="Normal 35 6 7 4 3 2" xfId="41772"/>
    <cellStyle name="Normal 35 6 7 4 4" xfId="30077"/>
    <cellStyle name="Normal 35 6 7 5" xfId="7726"/>
    <cellStyle name="Normal 35 6 7 5 2" xfId="13588"/>
    <cellStyle name="Normal 35 6 7 5 2 2" xfId="25317"/>
    <cellStyle name="Normal 35 6 7 5 2 2 2" xfId="48726"/>
    <cellStyle name="Normal 35 6 7 5 2 3" xfId="37027"/>
    <cellStyle name="Normal 35 6 7 5 3" xfId="19483"/>
    <cellStyle name="Normal 35 6 7 5 3 2" xfId="42892"/>
    <cellStyle name="Normal 35 6 7 5 4" xfId="31197"/>
    <cellStyle name="Normal 35 6 7 6" xfId="8810"/>
    <cellStyle name="Normal 35 6 7 6 2" xfId="20571"/>
    <cellStyle name="Normal 35 6 7 6 2 2" xfId="43980"/>
    <cellStyle name="Normal 35 6 7 6 3" xfId="32281"/>
    <cellStyle name="Normal 35 6 7 7" xfId="14737"/>
    <cellStyle name="Normal 35 6 7 7 2" xfId="38146"/>
    <cellStyle name="Normal 35 6 7 8" xfId="26451"/>
    <cellStyle name="Normal 35 6 8" xfId="3053"/>
    <cellStyle name="Normal 35 6 8 2" xfId="4318"/>
    <cellStyle name="Normal 35 6 8 2 2" xfId="10186"/>
    <cellStyle name="Normal 35 6 8 2 2 2" xfId="21915"/>
    <cellStyle name="Normal 35 6 8 2 2 2 2" xfId="45324"/>
    <cellStyle name="Normal 35 6 8 2 2 3" xfId="33625"/>
    <cellStyle name="Normal 35 6 8 2 3" xfId="16081"/>
    <cellStyle name="Normal 35 6 8 2 3 2" xfId="39490"/>
    <cellStyle name="Normal 35 6 8 2 4" xfId="27795"/>
    <cellStyle name="Normal 35 6 8 3" xfId="5535"/>
    <cellStyle name="Normal 35 6 8 3 2" xfId="11403"/>
    <cellStyle name="Normal 35 6 8 3 2 2" xfId="23132"/>
    <cellStyle name="Normal 35 6 8 3 2 2 2" xfId="46541"/>
    <cellStyle name="Normal 35 6 8 3 2 3" xfId="34842"/>
    <cellStyle name="Normal 35 6 8 3 3" xfId="17298"/>
    <cellStyle name="Normal 35 6 8 3 3 2" xfId="40707"/>
    <cellStyle name="Normal 35 6 8 3 4" xfId="29012"/>
    <cellStyle name="Normal 35 6 8 4" xfId="6699"/>
    <cellStyle name="Normal 35 6 8 4 2" xfId="12567"/>
    <cellStyle name="Normal 35 6 8 4 2 2" xfId="24296"/>
    <cellStyle name="Normal 35 6 8 4 2 2 2" xfId="47705"/>
    <cellStyle name="Normal 35 6 8 4 2 3" xfId="36006"/>
    <cellStyle name="Normal 35 6 8 4 3" xfId="18462"/>
    <cellStyle name="Normal 35 6 8 4 3 2" xfId="41871"/>
    <cellStyle name="Normal 35 6 8 4 4" xfId="30176"/>
    <cellStyle name="Normal 35 6 8 5" xfId="7825"/>
    <cellStyle name="Normal 35 6 8 5 2" xfId="13687"/>
    <cellStyle name="Normal 35 6 8 5 2 2" xfId="25416"/>
    <cellStyle name="Normal 35 6 8 5 2 2 2" xfId="48825"/>
    <cellStyle name="Normal 35 6 8 5 2 3" xfId="37126"/>
    <cellStyle name="Normal 35 6 8 5 3" xfId="19582"/>
    <cellStyle name="Normal 35 6 8 5 3 2" xfId="42991"/>
    <cellStyle name="Normal 35 6 8 5 4" xfId="31296"/>
    <cellStyle name="Normal 35 6 8 6" xfId="8909"/>
    <cellStyle name="Normal 35 6 8 6 2" xfId="20670"/>
    <cellStyle name="Normal 35 6 8 6 2 2" xfId="44079"/>
    <cellStyle name="Normal 35 6 8 6 3" xfId="32380"/>
    <cellStyle name="Normal 35 6 8 7" xfId="14836"/>
    <cellStyle name="Normal 35 6 8 7 2" xfId="38245"/>
    <cellStyle name="Normal 35 6 8 8" xfId="26550"/>
    <cellStyle name="Normal 35 6 9" xfId="3163"/>
    <cellStyle name="Normal 35 6 9 2" xfId="4428"/>
    <cellStyle name="Normal 35 6 9 2 2" xfId="10296"/>
    <cellStyle name="Normal 35 6 9 2 2 2" xfId="22025"/>
    <cellStyle name="Normal 35 6 9 2 2 2 2" xfId="45434"/>
    <cellStyle name="Normal 35 6 9 2 2 3" xfId="33735"/>
    <cellStyle name="Normal 35 6 9 2 3" xfId="16191"/>
    <cellStyle name="Normal 35 6 9 2 3 2" xfId="39600"/>
    <cellStyle name="Normal 35 6 9 2 4" xfId="27905"/>
    <cellStyle name="Normal 35 6 9 3" xfId="5645"/>
    <cellStyle name="Normal 35 6 9 3 2" xfId="11513"/>
    <cellStyle name="Normal 35 6 9 3 2 2" xfId="23242"/>
    <cellStyle name="Normal 35 6 9 3 2 2 2" xfId="46651"/>
    <cellStyle name="Normal 35 6 9 3 2 3" xfId="34952"/>
    <cellStyle name="Normal 35 6 9 3 3" xfId="17408"/>
    <cellStyle name="Normal 35 6 9 3 3 2" xfId="40817"/>
    <cellStyle name="Normal 35 6 9 3 4" xfId="29122"/>
    <cellStyle name="Normal 35 6 9 4" xfId="6809"/>
    <cellStyle name="Normal 35 6 9 4 2" xfId="12677"/>
    <cellStyle name="Normal 35 6 9 4 2 2" xfId="24406"/>
    <cellStyle name="Normal 35 6 9 4 2 2 2" xfId="47815"/>
    <cellStyle name="Normal 35 6 9 4 2 3" xfId="36116"/>
    <cellStyle name="Normal 35 6 9 4 3" xfId="18572"/>
    <cellStyle name="Normal 35 6 9 4 3 2" xfId="41981"/>
    <cellStyle name="Normal 35 6 9 4 4" xfId="30286"/>
    <cellStyle name="Normal 35 6 9 5" xfId="7935"/>
    <cellStyle name="Normal 35 6 9 5 2" xfId="13797"/>
    <cellStyle name="Normal 35 6 9 5 2 2" xfId="25526"/>
    <cellStyle name="Normal 35 6 9 5 2 2 2" xfId="48935"/>
    <cellStyle name="Normal 35 6 9 5 2 3" xfId="37236"/>
    <cellStyle name="Normal 35 6 9 5 3" xfId="19692"/>
    <cellStyle name="Normal 35 6 9 5 3 2" xfId="43101"/>
    <cellStyle name="Normal 35 6 9 5 4" xfId="31406"/>
    <cellStyle name="Normal 35 6 9 6" xfId="9019"/>
    <cellStyle name="Normal 35 6 9 6 2" xfId="20780"/>
    <cellStyle name="Normal 35 6 9 6 2 2" xfId="44189"/>
    <cellStyle name="Normal 35 6 9 6 3" xfId="32490"/>
    <cellStyle name="Normal 35 6 9 7" xfId="14946"/>
    <cellStyle name="Normal 35 6 9 7 2" xfId="38355"/>
    <cellStyle name="Normal 35 6 9 8" xfId="26660"/>
    <cellStyle name="Normal 35 7" xfId="1885"/>
    <cellStyle name="Normal 350" xfId="1886"/>
    <cellStyle name="Normal 351" xfId="1887"/>
    <cellStyle name="Normal 352" xfId="1888"/>
    <cellStyle name="Normal 353" xfId="1889"/>
    <cellStyle name="Normal 354" xfId="1890"/>
    <cellStyle name="Normal 355" xfId="1891"/>
    <cellStyle name="Normal 356" xfId="1892"/>
    <cellStyle name="Normal 357" xfId="1893"/>
    <cellStyle name="Normal 358" xfId="1894"/>
    <cellStyle name="Normal 359" xfId="1895"/>
    <cellStyle name="Normal 36" xfId="1896"/>
    <cellStyle name="Normal 36 2" xfId="1897"/>
    <cellStyle name="Normal 360" xfId="1898"/>
    <cellStyle name="Normal 361" xfId="1899"/>
    <cellStyle name="Normal 362" xfId="1900"/>
    <cellStyle name="Normal 363" xfId="1901"/>
    <cellStyle name="Normal 364" xfId="1902"/>
    <cellStyle name="Normal 365" xfId="1903"/>
    <cellStyle name="Normal 366" xfId="1904"/>
    <cellStyle name="Normal 367" xfId="1905"/>
    <cellStyle name="Normal 368" xfId="1906"/>
    <cellStyle name="Normal 368 2" xfId="2231"/>
    <cellStyle name="Normal 368 3" xfId="2224"/>
    <cellStyle name="Normal 368 3 2" xfId="2268"/>
    <cellStyle name="Normal 368 3 3" xfId="25688"/>
    <cellStyle name="Normal 368 3 3 2" xfId="49078"/>
    <cellStyle name="Normal 368 3 3 3" xfId="49149"/>
    <cellStyle name="Normal 368 3 3 4" xfId="37376"/>
    <cellStyle name="Normal 369" xfId="1907"/>
    <cellStyle name="Normal 369 2" xfId="2232"/>
    <cellStyle name="Normal 369 3" xfId="2228"/>
    <cellStyle name="Normal 369 3 2" xfId="2272"/>
    <cellStyle name="Normal 369 3 3" xfId="25707"/>
    <cellStyle name="Normal 369 3 3 2" xfId="49096"/>
    <cellStyle name="Normal 369 3 3 3" xfId="49167"/>
    <cellStyle name="Normal 369 3 3 4" xfId="37396"/>
    <cellStyle name="Normal 37" xfId="1908"/>
    <cellStyle name="Normal 37 2" xfId="1909"/>
    <cellStyle name="Normal 370" xfId="1910"/>
    <cellStyle name="Normal 370 2" xfId="2233"/>
    <cellStyle name="Normal 370 3" xfId="2211"/>
    <cellStyle name="Normal 370 3 2" xfId="2255"/>
    <cellStyle name="Normal 370 3 3" xfId="25691"/>
    <cellStyle name="Normal 370 3 3 2" xfId="49081"/>
    <cellStyle name="Normal 370 3 3 3" xfId="49152"/>
    <cellStyle name="Normal 370 3 3 4" xfId="37379"/>
    <cellStyle name="Normal 371" xfId="1911"/>
    <cellStyle name="Normal 371 2" xfId="2234"/>
    <cellStyle name="Normal 371 3" xfId="2212"/>
    <cellStyle name="Normal 371 3 2" xfId="2256"/>
    <cellStyle name="Normal 371 3 3" xfId="25694"/>
    <cellStyle name="Normal 371 3 3 2" xfId="49083"/>
    <cellStyle name="Normal 371 3 3 3" xfId="49154"/>
    <cellStyle name="Normal 371 3 3 4" xfId="37383"/>
    <cellStyle name="Normal 372" xfId="1912"/>
    <cellStyle name="Normal 372 2" xfId="2235"/>
    <cellStyle name="Normal 372 3" xfId="2213"/>
    <cellStyle name="Normal 372 3 2" xfId="2257"/>
    <cellStyle name="Normal 372 3 3" xfId="25695"/>
    <cellStyle name="Normal 372 3 3 2" xfId="49084"/>
    <cellStyle name="Normal 372 3 3 3" xfId="49155"/>
    <cellStyle name="Normal 372 3 3 4" xfId="37384"/>
    <cellStyle name="Normal 373" xfId="1913"/>
    <cellStyle name="Normal 373 2" xfId="2236"/>
    <cellStyle name="Normal 373 3" xfId="2214"/>
    <cellStyle name="Normal 373 3 2" xfId="2258"/>
    <cellStyle name="Normal 373 3 3" xfId="25696"/>
    <cellStyle name="Normal 373 3 3 2" xfId="49085"/>
    <cellStyle name="Normal 373 3 3 3" xfId="49156"/>
    <cellStyle name="Normal 373 3 3 4" xfId="37385"/>
    <cellStyle name="Normal 374" xfId="1914"/>
    <cellStyle name="Normal 374 2" xfId="2237"/>
    <cellStyle name="Normal 374 3" xfId="2216"/>
    <cellStyle name="Normal 374 3 2" xfId="2260"/>
    <cellStyle name="Normal 374 3 3" xfId="25698"/>
    <cellStyle name="Normal 374 3 3 2" xfId="49087"/>
    <cellStyle name="Normal 374 3 3 3" xfId="49158"/>
    <cellStyle name="Normal 374 3 3 4" xfId="37387"/>
    <cellStyle name="Normal 375" xfId="1915"/>
    <cellStyle name="Normal 375 2" xfId="2238"/>
    <cellStyle name="Normal 375 3" xfId="2226"/>
    <cellStyle name="Normal 375 3 2" xfId="2270"/>
    <cellStyle name="Normal 375 3 3" xfId="25710"/>
    <cellStyle name="Normal 375 3 3 2" xfId="49099"/>
    <cellStyle name="Normal 375 3 3 3" xfId="49170"/>
    <cellStyle name="Normal 375 3 3 4" xfId="37399"/>
    <cellStyle name="Normal 376" xfId="1916"/>
    <cellStyle name="Normal 376 2" xfId="2239"/>
    <cellStyle name="Normal 376 3" xfId="2229"/>
    <cellStyle name="Normal 376 3 2" xfId="2273"/>
    <cellStyle name="Normal 376 3 3" xfId="25708"/>
    <cellStyle name="Normal 376 3 3 2" xfId="49097"/>
    <cellStyle name="Normal 376 3 3 3" xfId="49168"/>
    <cellStyle name="Normal 376 3 3 4" xfId="37397"/>
    <cellStyle name="Normal 377" xfId="1917"/>
    <cellStyle name="Normal 377 2" xfId="2240"/>
    <cellStyle name="Normal 377 3" xfId="2225"/>
    <cellStyle name="Normal 377 3 2" xfId="2269"/>
    <cellStyle name="Normal 377 3 3" xfId="25689"/>
    <cellStyle name="Normal 377 3 3 2" xfId="49079"/>
    <cellStyle name="Normal 377 3 3 3" xfId="49150"/>
    <cellStyle name="Normal 377 3 3 4" xfId="37377"/>
    <cellStyle name="Normal 378" xfId="1918"/>
    <cellStyle name="Normal 378 2" xfId="2241"/>
    <cellStyle name="Normal 378 3" xfId="2230"/>
    <cellStyle name="Normal 378 3 2" xfId="2274"/>
    <cellStyle name="Normal 378 3 3" xfId="25709"/>
    <cellStyle name="Normal 378 3 3 2" xfId="49098"/>
    <cellStyle name="Normal 378 3 3 3" xfId="49169"/>
    <cellStyle name="Normal 378 3 3 4" xfId="37398"/>
    <cellStyle name="Normal 379" xfId="1919"/>
    <cellStyle name="Normal 379 2" xfId="2242"/>
    <cellStyle name="Normal 379 3" xfId="2227"/>
    <cellStyle name="Normal 379 3 2" xfId="2271"/>
    <cellStyle name="Normal 379 3 3" xfId="25706"/>
    <cellStyle name="Normal 379 3 3 2" xfId="49095"/>
    <cellStyle name="Normal 379 3 3 3" xfId="49166"/>
    <cellStyle name="Normal 379 3 3 4" xfId="37395"/>
    <cellStyle name="Normal 38" xfId="1920"/>
    <cellStyle name="Normal 38 2" xfId="1921"/>
    <cellStyle name="Normal 380" xfId="1922"/>
    <cellStyle name="Normal 380 2" xfId="2243"/>
    <cellStyle name="Normal 380 3" xfId="2215"/>
    <cellStyle name="Normal 380 3 2" xfId="2259"/>
    <cellStyle name="Normal 380 3 3" xfId="25697"/>
    <cellStyle name="Normal 380 3 3 2" xfId="49086"/>
    <cellStyle name="Normal 380 3 3 3" xfId="49157"/>
    <cellStyle name="Normal 380 3 3 4" xfId="37386"/>
    <cellStyle name="Normal 381" xfId="1923"/>
    <cellStyle name="Normal 382" xfId="1924"/>
    <cellStyle name="Normal 383" xfId="1925"/>
    <cellStyle name="Normal 384" xfId="1926"/>
    <cellStyle name="Normal 385" xfId="1927"/>
    <cellStyle name="Normal 385 2" xfId="2244"/>
    <cellStyle name="Normal 385 3" xfId="2219"/>
    <cellStyle name="Normal 385 3 2" xfId="2263"/>
    <cellStyle name="Normal 385 3 3" xfId="25701"/>
    <cellStyle name="Normal 385 3 3 2" xfId="49090"/>
    <cellStyle name="Normal 385 3 3 3" xfId="49161"/>
    <cellStyle name="Normal 385 3 3 4" xfId="37390"/>
    <cellStyle name="Normal 386" xfId="1928"/>
    <cellStyle name="Normal 386 2" xfId="2245"/>
    <cellStyle name="Normal 386 3" xfId="2222"/>
    <cellStyle name="Normal 386 3 2" xfId="2266"/>
    <cellStyle name="Normal 386 3 3" xfId="25704"/>
    <cellStyle name="Normal 386 3 3 2" xfId="49093"/>
    <cellStyle name="Normal 386 3 3 3" xfId="49164"/>
    <cellStyle name="Normal 386 3 3 4" xfId="37393"/>
    <cellStyle name="Normal 387" xfId="1929"/>
    <cellStyle name="Normal 387 2" xfId="2246"/>
    <cellStyle name="Normal 387 3" xfId="2223"/>
    <cellStyle name="Normal 387 3 2" xfId="2267"/>
    <cellStyle name="Normal 387 3 3" xfId="25705"/>
    <cellStyle name="Normal 387 3 3 2" xfId="49094"/>
    <cellStyle name="Normal 387 3 3 3" xfId="49165"/>
    <cellStyle name="Normal 387 3 3 4" xfId="37394"/>
    <cellStyle name="Normal 388" xfId="1930"/>
    <cellStyle name="Normal 388 2" xfId="2247"/>
    <cellStyle name="Normal 388 3" xfId="2209"/>
    <cellStyle name="Normal 388 3 2" xfId="2254"/>
    <cellStyle name="Normal 388 3 3" xfId="25693"/>
    <cellStyle name="Normal 388 3 3 2" xfId="49082"/>
    <cellStyle name="Normal 388 3 3 3" xfId="49153"/>
    <cellStyle name="Normal 388 3 3 4" xfId="37382"/>
    <cellStyle name="Normal 389" xfId="1931"/>
    <cellStyle name="Normal 389 2" xfId="2248"/>
    <cellStyle name="Normal 389 3" xfId="2220"/>
    <cellStyle name="Normal 389 3 2" xfId="2264"/>
    <cellStyle name="Normal 389 3 3" xfId="25702"/>
    <cellStyle name="Normal 389 3 3 2" xfId="49091"/>
    <cellStyle name="Normal 389 3 3 3" xfId="49162"/>
    <cellStyle name="Normal 389 3 3 4" xfId="37391"/>
    <cellStyle name="Normal 39" xfId="1932"/>
    <cellStyle name="Normal 39 2" xfId="1933"/>
    <cellStyle name="Normal 390" xfId="1934"/>
    <cellStyle name="Normal 390 2" xfId="2249"/>
    <cellStyle name="Normal 390 3" xfId="2218"/>
    <cellStyle name="Normal 390 3 2" xfId="2262"/>
    <cellStyle name="Normal 390 3 3" xfId="25700"/>
    <cellStyle name="Normal 390 3 3 2" xfId="49089"/>
    <cellStyle name="Normal 390 3 3 3" xfId="49160"/>
    <cellStyle name="Normal 390 3 3 4" xfId="37389"/>
    <cellStyle name="Normal 391" xfId="1935"/>
    <cellStyle name="Normal 391 2" xfId="2250"/>
    <cellStyle name="Normal 391 3" xfId="2217"/>
    <cellStyle name="Normal 391 3 2" xfId="2261"/>
    <cellStyle name="Normal 391 3 3" xfId="25699"/>
    <cellStyle name="Normal 391 3 3 2" xfId="49088"/>
    <cellStyle name="Normal 391 3 3 3" xfId="49159"/>
    <cellStyle name="Normal 391 3 3 4" xfId="37388"/>
    <cellStyle name="Normal 392" xfId="1936"/>
    <cellStyle name="Normal 392 2" xfId="2251"/>
    <cellStyle name="Normal 392 3" xfId="2221"/>
    <cellStyle name="Normal 392 3 2" xfId="2265"/>
    <cellStyle name="Normal 392 3 3" xfId="25703"/>
    <cellStyle name="Normal 392 3 3 2" xfId="49092"/>
    <cellStyle name="Normal 392 3 3 3" xfId="49163"/>
    <cellStyle name="Normal 392 3 3 4" xfId="37392"/>
    <cellStyle name="Normal 393" xfId="1937"/>
    <cellStyle name="Normal 394" xfId="1938"/>
    <cellStyle name="Normal 395" xfId="100"/>
    <cellStyle name="Normal 396" xfId="101"/>
    <cellStyle name="Normal 397" xfId="102"/>
    <cellStyle name="Normal 398" xfId="1939"/>
    <cellStyle name="Normal 399" xfId="2207"/>
    <cellStyle name="Normal 4" xfId="6"/>
    <cellStyle name="Normal 4 2" xfId="23"/>
    <cellStyle name="Normal 4 2 2" xfId="49207"/>
    <cellStyle name="Normal 4 2 3" xfId="1940"/>
    <cellStyle name="Normal 4 3" xfId="19"/>
    <cellStyle name="Normal 4 3 2" xfId="49206"/>
    <cellStyle name="Normal 4 3 3" xfId="1941"/>
    <cellStyle name="Normal 4 4" xfId="25"/>
    <cellStyle name="Normal 4 4 2" xfId="49232"/>
    <cellStyle name="Normal 4 5" xfId="1942"/>
    <cellStyle name="Normal 4 6" xfId="1943"/>
    <cellStyle name="Normal 4 7" xfId="1944"/>
    <cellStyle name="Normal 4 8" xfId="6970"/>
    <cellStyle name="Normal 4 8 2" xfId="12835"/>
    <cellStyle name="Normal 4 8 2 2" xfId="24564"/>
    <cellStyle name="Normal 4 8 2 2 2" xfId="47973"/>
    <cellStyle name="Normal 4 8 2 3" xfId="36274"/>
    <cellStyle name="Normal 4 8 3" xfId="18730"/>
    <cellStyle name="Normal 4 8 3 2" xfId="42139"/>
    <cellStyle name="Normal 4 8 4" xfId="30444"/>
    <cellStyle name="Normal 40" xfId="1945"/>
    <cellStyle name="Normal 40 2" xfId="1946"/>
    <cellStyle name="Normal 400" xfId="92"/>
    <cellStyle name="Normal 400 2" xfId="2376"/>
    <cellStyle name="Normal 400 2 2" xfId="3428"/>
    <cellStyle name="Normal 400 2 3" xfId="9163"/>
    <cellStyle name="Normal 400 2 4" xfId="49108"/>
    <cellStyle name="Normal 400 3" xfId="3553"/>
    <cellStyle name="Normal 401" xfId="94"/>
    <cellStyle name="Normal 401 2" xfId="2378"/>
    <cellStyle name="Normal 401 2 2" xfId="3430"/>
    <cellStyle name="Normal 401 2 3" xfId="9165"/>
    <cellStyle name="Normal 401 2 4" xfId="49110"/>
    <cellStyle name="Normal 401 3" xfId="3554"/>
    <cellStyle name="Normal 402" xfId="2279"/>
    <cellStyle name="Normal 402 2" xfId="2379"/>
    <cellStyle name="Normal 402 2 2" xfId="3431"/>
    <cellStyle name="Normal 402 2 3" xfId="9166"/>
    <cellStyle name="Normal 402 2 4" xfId="49111"/>
    <cellStyle name="Normal 402 3" xfId="3574"/>
    <cellStyle name="Normal 403" xfId="2281"/>
    <cellStyle name="Normal 403 2" xfId="2380"/>
    <cellStyle name="Normal 403 2 2" xfId="3432"/>
    <cellStyle name="Normal 403 2 3" xfId="9167"/>
    <cellStyle name="Normal 403 2 4" xfId="49112"/>
    <cellStyle name="Normal 403 3" xfId="3575"/>
    <cellStyle name="Normal 404" xfId="96"/>
    <cellStyle name="Normal 404 2" xfId="2381"/>
    <cellStyle name="Normal 404 2 2" xfId="3433"/>
    <cellStyle name="Normal 404 2 3" xfId="9168"/>
    <cellStyle name="Normal 404 2 4" xfId="49113"/>
    <cellStyle name="Normal 404 3" xfId="3555"/>
    <cellStyle name="Normal 405" xfId="2276"/>
    <cellStyle name="Normal 405 2" xfId="2377"/>
    <cellStyle name="Normal 405 2 2" xfId="3429"/>
    <cellStyle name="Normal 405 2 3" xfId="9164"/>
    <cellStyle name="Normal 405 2 4" xfId="49109"/>
    <cellStyle name="Normal 405 3" xfId="3573"/>
    <cellStyle name="Normal 406" xfId="2285"/>
    <cellStyle name="Normal 406 2" xfId="2382"/>
    <cellStyle name="Normal 406 2 2" xfId="3434"/>
    <cellStyle name="Normal 406 2 3" xfId="9169"/>
    <cellStyle name="Normal 406 2 4" xfId="49114"/>
    <cellStyle name="Normal 406 3" xfId="3576"/>
    <cellStyle name="Normal 407" xfId="2287"/>
    <cellStyle name="Normal 407 2" xfId="2383"/>
    <cellStyle name="Normal 407 2 2" xfId="3295"/>
    <cellStyle name="Normal 407 2 3" xfId="9170"/>
    <cellStyle name="Normal 407 2 4" xfId="49115"/>
    <cellStyle name="Normal 407 3" xfId="3577"/>
    <cellStyle name="Normal 408" xfId="91"/>
    <cellStyle name="Normal 408 2" xfId="2289"/>
    <cellStyle name="Normal 408 3" xfId="3552"/>
    <cellStyle name="Normal 408 3 2" xfId="3395"/>
    <cellStyle name="Normal 408 3 3" xfId="9428"/>
    <cellStyle name="Normal 408 3 4" xfId="49118"/>
    <cellStyle name="Normal 408 4" xfId="49106"/>
    <cellStyle name="Normal 409" xfId="93"/>
    <cellStyle name="Normal 41" xfId="1947"/>
    <cellStyle name="Normal 41 10" xfId="3261"/>
    <cellStyle name="Normal 41 10 2" xfId="4526"/>
    <cellStyle name="Normal 41 10 2 2" xfId="10394"/>
    <cellStyle name="Normal 41 10 2 2 2" xfId="22123"/>
    <cellStyle name="Normal 41 10 2 2 2 2" xfId="45532"/>
    <cellStyle name="Normal 41 10 2 2 3" xfId="33833"/>
    <cellStyle name="Normal 41 10 2 3" xfId="16289"/>
    <cellStyle name="Normal 41 10 2 3 2" xfId="39698"/>
    <cellStyle name="Normal 41 10 2 4" xfId="28003"/>
    <cellStyle name="Normal 41 10 3" xfId="5743"/>
    <cellStyle name="Normal 41 10 3 2" xfId="11611"/>
    <cellStyle name="Normal 41 10 3 2 2" xfId="23340"/>
    <cellStyle name="Normal 41 10 3 2 2 2" xfId="46749"/>
    <cellStyle name="Normal 41 10 3 2 3" xfId="35050"/>
    <cellStyle name="Normal 41 10 3 3" xfId="17506"/>
    <cellStyle name="Normal 41 10 3 3 2" xfId="40915"/>
    <cellStyle name="Normal 41 10 3 4" xfId="29220"/>
    <cellStyle name="Normal 41 10 4" xfId="6907"/>
    <cellStyle name="Normal 41 10 4 2" xfId="12775"/>
    <cellStyle name="Normal 41 10 4 2 2" xfId="24504"/>
    <cellStyle name="Normal 41 10 4 2 2 2" xfId="47913"/>
    <cellStyle name="Normal 41 10 4 2 3" xfId="36214"/>
    <cellStyle name="Normal 41 10 4 3" xfId="18670"/>
    <cellStyle name="Normal 41 10 4 3 2" xfId="42079"/>
    <cellStyle name="Normal 41 10 4 4" xfId="30384"/>
    <cellStyle name="Normal 41 10 5" xfId="8033"/>
    <cellStyle name="Normal 41 10 5 2" xfId="13895"/>
    <cellStyle name="Normal 41 10 5 2 2" xfId="25624"/>
    <cellStyle name="Normal 41 10 5 2 2 2" xfId="49033"/>
    <cellStyle name="Normal 41 10 5 2 3" xfId="37334"/>
    <cellStyle name="Normal 41 10 5 3" xfId="19790"/>
    <cellStyle name="Normal 41 10 5 3 2" xfId="43199"/>
    <cellStyle name="Normal 41 10 5 4" xfId="31504"/>
    <cellStyle name="Normal 41 10 6" xfId="9117"/>
    <cellStyle name="Normal 41 10 6 2" xfId="20878"/>
    <cellStyle name="Normal 41 10 6 2 2" xfId="44287"/>
    <cellStyle name="Normal 41 10 6 3" xfId="32588"/>
    <cellStyle name="Normal 41 10 7" xfId="15044"/>
    <cellStyle name="Normal 41 10 7 2" xfId="38453"/>
    <cellStyle name="Normal 41 10 8" xfId="26758"/>
    <cellStyle name="Normal 41 11" xfId="3487"/>
    <cellStyle name="Normal 41 11 2" xfId="9363"/>
    <cellStyle name="Normal 41 11 2 2" xfId="21094"/>
    <cellStyle name="Normal 41 11 2 2 2" xfId="44503"/>
    <cellStyle name="Normal 41 11 2 3" xfId="32804"/>
    <cellStyle name="Normal 41 11 3" xfId="15260"/>
    <cellStyle name="Normal 41 11 3 2" xfId="38669"/>
    <cellStyle name="Normal 41 11 4" xfId="26974"/>
    <cellStyle name="Normal 41 12" xfId="4740"/>
    <cellStyle name="Normal 41 12 2" xfId="10608"/>
    <cellStyle name="Normal 41 12 2 2" xfId="22337"/>
    <cellStyle name="Normal 41 12 2 2 2" xfId="45746"/>
    <cellStyle name="Normal 41 12 2 3" xfId="34047"/>
    <cellStyle name="Normal 41 12 3" xfId="16503"/>
    <cellStyle name="Normal 41 12 3 2" xfId="39912"/>
    <cellStyle name="Normal 41 12 4" xfId="28217"/>
    <cellStyle name="Normal 41 13" xfId="5902"/>
    <cellStyle name="Normal 41 13 2" xfId="11770"/>
    <cellStyle name="Normal 41 13 2 2" xfId="23499"/>
    <cellStyle name="Normal 41 13 2 2 2" xfId="46908"/>
    <cellStyle name="Normal 41 13 2 3" xfId="35209"/>
    <cellStyle name="Normal 41 13 3" xfId="17665"/>
    <cellStyle name="Normal 41 13 3 2" xfId="41074"/>
    <cellStyle name="Normal 41 13 4" xfId="29379"/>
    <cellStyle name="Normal 41 14" xfId="7037"/>
    <cellStyle name="Normal 41 14 2" xfId="12899"/>
    <cellStyle name="Normal 41 14 2 2" xfId="24628"/>
    <cellStyle name="Normal 41 14 2 2 2" xfId="48037"/>
    <cellStyle name="Normal 41 14 2 3" xfId="36338"/>
    <cellStyle name="Normal 41 14 3" xfId="18794"/>
    <cellStyle name="Normal 41 14 3 2" xfId="42203"/>
    <cellStyle name="Normal 41 14 4" xfId="30508"/>
    <cellStyle name="Normal 41 15" xfId="8124"/>
    <cellStyle name="Normal 41 15 2" xfId="19885"/>
    <cellStyle name="Normal 41 15 2 2" xfId="43294"/>
    <cellStyle name="Normal 41 15 3" xfId="31595"/>
    <cellStyle name="Normal 41 16" xfId="14053"/>
    <cellStyle name="Normal 41 16 2" xfId="37462"/>
    <cellStyle name="Normal 41 17" xfId="25767"/>
    <cellStyle name="Normal 41 2" xfId="2359"/>
    <cellStyle name="Normal 41 2 2" xfId="3636"/>
    <cellStyle name="Normal 41 2 2 2" xfId="9504"/>
    <cellStyle name="Normal 41 2 2 2 2" xfId="21233"/>
    <cellStyle name="Normal 41 2 2 2 2 2" xfId="44642"/>
    <cellStyle name="Normal 41 2 2 2 3" xfId="32943"/>
    <cellStyle name="Normal 41 2 2 3" xfId="15399"/>
    <cellStyle name="Normal 41 2 2 3 2" xfId="38808"/>
    <cellStyle name="Normal 41 2 2 4" xfId="27113"/>
    <cellStyle name="Normal 41 2 3" xfId="4855"/>
    <cellStyle name="Normal 41 2 3 2" xfId="10723"/>
    <cellStyle name="Normal 41 2 3 2 2" xfId="22452"/>
    <cellStyle name="Normal 41 2 3 2 2 2" xfId="45861"/>
    <cellStyle name="Normal 41 2 3 2 3" xfId="34162"/>
    <cellStyle name="Normal 41 2 3 3" xfId="16618"/>
    <cellStyle name="Normal 41 2 3 3 2" xfId="40027"/>
    <cellStyle name="Normal 41 2 3 4" xfId="28332"/>
    <cellStyle name="Normal 41 2 4" xfId="6018"/>
    <cellStyle name="Normal 41 2 4 2" xfId="11886"/>
    <cellStyle name="Normal 41 2 4 2 2" xfId="23615"/>
    <cellStyle name="Normal 41 2 4 2 2 2" xfId="47024"/>
    <cellStyle name="Normal 41 2 4 2 3" xfId="35325"/>
    <cellStyle name="Normal 41 2 4 3" xfId="17781"/>
    <cellStyle name="Normal 41 2 4 3 2" xfId="41190"/>
    <cellStyle name="Normal 41 2 4 4" xfId="29495"/>
    <cellStyle name="Normal 41 2 5" xfId="7145"/>
    <cellStyle name="Normal 41 2 5 2" xfId="13007"/>
    <cellStyle name="Normal 41 2 5 2 2" xfId="24736"/>
    <cellStyle name="Normal 41 2 5 2 2 2" xfId="48145"/>
    <cellStyle name="Normal 41 2 5 2 3" xfId="36446"/>
    <cellStyle name="Normal 41 2 5 3" xfId="18902"/>
    <cellStyle name="Normal 41 2 5 3 2" xfId="42311"/>
    <cellStyle name="Normal 41 2 5 4" xfId="30616"/>
    <cellStyle name="Normal 41 2 6" xfId="8229"/>
    <cellStyle name="Normal 41 2 6 2" xfId="19990"/>
    <cellStyle name="Normal 41 2 6 2 2" xfId="43399"/>
    <cellStyle name="Normal 41 2 6 3" xfId="31700"/>
    <cellStyle name="Normal 41 2 7" xfId="14156"/>
    <cellStyle name="Normal 41 2 7 2" xfId="37565"/>
    <cellStyle name="Normal 41 2 8" xfId="25870"/>
    <cellStyle name="Normal 41 3" xfId="2441"/>
    <cellStyle name="Normal 41 3 2" xfId="3710"/>
    <cellStyle name="Normal 41 3 2 2" xfId="9578"/>
    <cellStyle name="Normal 41 3 2 2 2" xfId="21307"/>
    <cellStyle name="Normal 41 3 2 2 2 2" xfId="44716"/>
    <cellStyle name="Normal 41 3 2 2 3" xfId="33017"/>
    <cellStyle name="Normal 41 3 2 3" xfId="15473"/>
    <cellStyle name="Normal 41 3 2 3 2" xfId="38882"/>
    <cellStyle name="Normal 41 3 2 4" xfId="27187"/>
    <cellStyle name="Normal 41 3 3" xfId="4929"/>
    <cellStyle name="Normal 41 3 3 2" xfId="10797"/>
    <cellStyle name="Normal 41 3 3 2 2" xfId="22526"/>
    <cellStyle name="Normal 41 3 3 2 2 2" xfId="45935"/>
    <cellStyle name="Normal 41 3 3 2 3" xfId="34236"/>
    <cellStyle name="Normal 41 3 3 3" xfId="16692"/>
    <cellStyle name="Normal 41 3 3 3 2" xfId="40101"/>
    <cellStyle name="Normal 41 3 3 4" xfId="28406"/>
    <cellStyle name="Normal 41 3 4" xfId="6093"/>
    <cellStyle name="Normal 41 3 4 2" xfId="11961"/>
    <cellStyle name="Normal 41 3 4 2 2" xfId="23690"/>
    <cellStyle name="Normal 41 3 4 2 2 2" xfId="47099"/>
    <cellStyle name="Normal 41 3 4 2 3" xfId="35400"/>
    <cellStyle name="Normal 41 3 4 3" xfId="17856"/>
    <cellStyle name="Normal 41 3 4 3 2" xfId="41265"/>
    <cellStyle name="Normal 41 3 4 4" xfId="29570"/>
    <cellStyle name="Normal 41 3 5" xfId="7219"/>
    <cellStyle name="Normal 41 3 5 2" xfId="13081"/>
    <cellStyle name="Normal 41 3 5 2 2" xfId="24810"/>
    <cellStyle name="Normal 41 3 5 2 2 2" xfId="48219"/>
    <cellStyle name="Normal 41 3 5 2 3" xfId="36520"/>
    <cellStyle name="Normal 41 3 5 3" xfId="18976"/>
    <cellStyle name="Normal 41 3 5 3 2" xfId="42385"/>
    <cellStyle name="Normal 41 3 5 4" xfId="30690"/>
    <cellStyle name="Normal 41 3 6" xfId="8303"/>
    <cellStyle name="Normal 41 3 6 2" xfId="20064"/>
    <cellStyle name="Normal 41 3 6 2 2" xfId="43473"/>
    <cellStyle name="Normal 41 3 6 3" xfId="31774"/>
    <cellStyle name="Normal 41 3 7" xfId="14230"/>
    <cellStyle name="Normal 41 3 7 2" xfId="37639"/>
    <cellStyle name="Normal 41 3 8" xfId="25944"/>
    <cellStyle name="Normal 41 4" xfId="2633"/>
    <cellStyle name="Normal 41 4 2" xfId="3902"/>
    <cellStyle name="Normal 41 4 2 2" xfId="9770"/>
    <cellStyle name="Normal 41 4 2 2 2" xfId="21499"/>
    <cellStyle name="Normal 41 4 2 2 2 2" xfId="44908"/>
    <cellStyle name="Normal 41 4 2 2 3" xfId="33209"/>
    <cellStyle name="Normal 41 4 2 3" xfId="15665"/>
    <cellStyle name="Normal 41 4 2 3 2" xfId="39074"/>
    <cellStyle name="Normal 41 4 2 4" xfId="27379"/>
    <cellStyle name="Normal 41 4 3" xfId="5121"/>
    <cellStyle name="Normal 41 4 3 2" xfId="10989"/>
    <cellStyle name="Normal 41 4 3 2 2" xfId="22718"/>
    <cellStyle name="Normal 41 4 3 2 2 2" xfId="46127"/>
    <cellStyle name="Normal 41 4 3 2 3" xfId="34428"/>
    <cellStyle name="Normal 41 4 3 3" xfId="16884"/>
    <cellStyle name="Normal 41 4 3 3 2" xfId="40293"/>
    <cellStyle name="Normal 41 4 3 4" xfId="28598"/>
    <cellStyle name="Normal 41 4 4" xfId="6285"/>
    <cellStyle name="Normal 41 4 4 2" xfId="12153"/>
    <cellStyle name="Normal 41 4 4 2 2" xfId="23882"/>
    <cellStyle name="Normal 41 4 4 2 2 2" xfId="47291"/>
    <cellStyle name="Normal 41 4 4 2 3" xfId="35592"/>
    <cellStyle name="Normal 41 4 4 3" xfId="18048"/>
    <cellStyle name="Normal 41 4 4 3 2" xfId="41457"/>
    <cellStyle name="Normal 41 4 4 4" xfId="29762"/>
    <cellStyle name="Normal 41 4 5" xfId="7411"/>
    <cellStyle name="Normal 41 4 5 2" xfId="13273"/>
    <cellStyle name="Normal 41 4 5 2 2" xfId="25002"/>
    <cellStyle name="Normal 41 4 5 2 2 2" xfId="48411"/>
    <cellStyle name="Normal 41 4 5 2 3" xfId="36712"/>
    <cellStyle name="Normal 41 4 5 3" xfId="19168"/>
    <cellStyle name="Normal 41 4 5 3 2" xfId="42577"/>
    <cellStyle name="Normal 41 4 5 4" xfId="30882"/>
    <cellStyle name="Normal 41 4 6" xfId="8495"/>
    <cellStyle name="Normal 41 4 6 2" xfId="20256"/>
    <cellStyle name="Normal 41 4 6 2 2" xfId="43665"/>
    <cellStyle name="Normal 41 4 6 3" xfId="31966"/>
    <cellStyle name="Normal 41 4 7" xfId="14422"/>
    <cellStyle name="Normal 41 4 7 2" xfId="37831"/>
    <cellStyle name="Normal 41 4 8" xfId="26136"/>
    <cellStyle name="Normal 41 5" xfId="2769"/>
    <cellStyle name="Normal 41 5 2" xfId="4038"/>
    <cellStyle name="Normal 41 5 2 2" xfId="9906"/>
    <cellStyle name="Normal 41 5 2 2 2" xfId="21635"/>
    <cellStyle name="Normal 41 5 2 2 2 2" xfId="45044"/>
    <cellStyle name="Normal 41 5 2 2 3" xfId="33345"/>
    <cellStyle name="Normal 41 5 2 3" xfId="15801"/>
    <cellStyle name="Normal 41 5 2 3 2" xfId="39210"/>
    <cellStyle name="Normal 41 5 2 4" xfId="27515"/>
    <cellStyle name="Normal 41 5 3" xfId="5257"/>
    <cellStyle name="Normal 41 5 3 2" xfId="11125"/>
    <cellStyle name="Normal 41 5 3 2 2" xfId="22854"/>
    <cellStyle name="Normal 41 5 3 2 2 2" xfId="46263"/>
    <cellStyle name="Normal 41 5 3 2 3" xfId="34564"/>
    <cellStyle name="Normal 41 5 3 3" xfId="17020"/>
    <cellStyle name="Normal 41 5 3 3 2" xfId="40429"/>
    <cellStyle name="Normal 41 5 3 4" xfId="28734"/>
    <cellStyle name="Normal 41 5 4" xfId="6421"/>
    <cellStyle name="Normal 41 5 4 2" xfId="12289"/>
    <cellStyle name="Normal 41 5 4 2 2" xfId="24018"/>
    <cellStyle name="Normal 41 5 4 2 2 2" xfId="47427"/>
    <cellStyle name="Normal 41 5 4 2 3" xfId="35728"/>
    <cellStyle name="Normal 41 5 4 3" xfId="18184"/>
    <cellStyle name="Normal 41 5 4 3 2" xfId="41593"/>
    <cellStyle name="Normal 41 5 4 4" xfId="29898"/>
    <cellStyle name="Normal 41 5 5" xfId="7547"/>
    <cellStyle name="Normal 41 5 5 2" xfId="13409"/>
    <cellStyle name="Normal 41 5 5 2 2" xfId="25138"/>
    <cellStyle name="Normal 41 5 5 2 2 2" xfId="48547"/>
    <cellStyle name="Normal 41 5 5 2 3" xfId="36848"/>
    <cellStyle name="Normal 41 5 5 3" xfId="19304"/>
    <cellStyle name="Normal 41 5 5 3 2" xfId="42713"/>
    <cellStyle name="Normal 41 5 5 4" xfId="31018"/>
    <cellStyle name="Normal 41 5 6" xfId="8631"/>
    <cellStyle name="Normal 41 5 6 2" xfId="20392"/>
    <cellStyle name="Normal 41 5 6 2 2" xfId="43801"/>
    <cellStyle name="Normal 41 5 6 3" xfId="32102"/>
    <cellStyle name="Normal 41 5 7" xfId="14558"/>
    <cellStyle name="Normal 41 5 7 2" xfId="37967"/>
    <cellStyle name="Normal 41 5 8" xfId="26272"/>
    <cellStyle name="Normal 41 6" xfId="2859"/>
    <cellStyle name="Normal 41 6 2" xfId="4128"/>
    <cellStyle name="Normal 41 6 2 2" xfId="9996"/>
    <cellStyle name="Normal 41 6 2 2 2" xfId="21725"/>
    <cellStyle name="Normal 41 6 2 2 2 2" xfId="45134"/>
    <cellStyle name="Normal 41 6 2 2 3" xfId="33435"/>
    <cellStyle name="Normal 41 6 2 3" xfId="15891"/>
    <cellStyle name="Normal 41 6 2 3 2" xfId="39300"/>
    <cellStyle name="Normal 41 6 2 4" xfId="27605"/>
    <cellStyle name="Normal 41 6 3" xfId="5347"/>
    <cellStyle name="Normal 41 6 3 2" xfId="11215"/>
    <cellStyle name="Normal 41 6 3 2 2" xfId="22944"/>
    <cellStyle name="Normal 41 6 3 2 2 2" xfId="46353"/>
    <cellStyle name="Normal 41 6 3 2 3" xfId="34654"/>
    <cellStyle name="Normal 41 6 3 3" xfId="17110"/>
    <cellStyle name="Normal 41 6 3 3 2" xfId="40519"/>
    <cellStyle name="Normal 41 6 3 4" xfId="28824"/>
    <cellStyle name="Normal 41 6 4" xfId="6511"/>
    <cellStyle name="Normal 41 6 4 2" xfId="12379"/>
    <cellStyle name="Normal 41 6 4 2 2" xfId="24108"/>
    <cellStyle name="Normal 41 6 4 2 2 2" xfId="47517"/>
    <cellStyle name="Normal 41 6 4 2 3" xfId="35818"/>
    <cellStyle name="Normal 41 6 4 3" xfId="18274"/>
    <cellStyle name="Normal 41 6 4 3 2" xfId="41683"/>
    <cellStyle name="Normal 41 6 4 4" xfId="29988"/>
    <cellStyle name="Normal 41 6 5" xfId="7637"/>
    <cellStyle name="Normal 41 6 5 2" xfId="13499"/>
    <cellStyle name="Normal 41 6 5 2 2" xfId="25228"/>
    <cellStyle name="Normal 41 6 5 2 2 2" xfId="48637"/>
    <cellStyle name="Normal 41 6 5 2 3" xfId="36938"/>
    <cellStyle name="Normal 41 6 5 3" xfId="19394"/>
    <cellStyle name="Normal 41 6 5 3 2" xfId="42803"/>
    <cellStyle name="Normal 41 6 5 4" xfId="31108"/>
    <cellStyle name="Normal 41 6 6" xfId="8721"/>
    <cellStyle name="Normal 41 6 6 2" xfId="20482"/>
    <cellStyle name="Normal 41 6 6 2 2" xfId="43891"/>
    <cellStyle name="Normal 41 6 6 3" xfId="32192"/>
    <cellStyle name="Normal 41 6 7" xfId="14648"/>
    <cellStyle name="Normal 41 6 7 2" xfId="38057"/>
    <cellStyle name="Normal 41 6 8" xfId="26362"/>
    <cellStyle name="Normal 41 7" xfId="2951"/>
    <cellStyle name="Normal 41 7 2" xfId="4218"/>
    <cellStyle name="Normal 41 7 2 2" xfId="10086"/>
    <cellStyle name="Normal 41 7 2 2 2" xfId="21815"/>
    <cellStyle name="Normal 41 7 2 2 2 2" xfId="45224"/>
    <cellStyle name="Normal 41 7 2 2 3" xfId="33525"/>
    <cellStyle name="Normal 41 7 2 3" xfId="15981"/>
    <cellStyle name="Normal 41 7 2 3 2" xfId="39390"/>
    <cellStyle name="Normal 41 7 2 4" xfId="27695"/>
    <cellStyle name="Normal 41 7 3" xfId="5437"/>
    <cellStyle name="Normal 41 7 3 2" xfId="11305"/>
    <cellStyle name="Normal 41 7 3 2 2" xfId="23034"/>
    <cellStyle name="Normal 41 7 3 2 2 2" xfId="46443"/>
    <cellStyle name="Normal 41 7 3 2 3" xfId="34744"/>
    <cellStyle name="Normal 41 7 3 3" xfId="17200"/>
    <cellStyle name="Normal 41 7 3 3 2" xfId="40609"/>
    <cellStyle name="Normal 41 7 3 4" xfId="28914"/>
    <cellStyle name="Normal 41 7 4" xfId="6601"/>
    <cellStyle name="Normal 41 7 4 2" xfId="12469"/>
    <cellStyle name="Normal 41 7 4 2 2" xfId="24198"/>
    <cellStyle name="Normal 41 7 4 2 2 2" xfId="47607"/>
    <cellStyle name="Normal 41 7 4 2 3" xfId="35908"/>
    <cellStyle name="Normal 41 7 4 3" xfId="18364"/>
    <cellStyle name="Normal 41 7 4 3 2" xfId="41773"/>
    <cellStyle name="Normal 41 7 4 4" xfId="30078"/>
    <cellStyle name="Normal 41 7 5" xfId="7727"/>
    <cellStyle name="Normal 41 7 5 2" xfId="13589"/>
    <cellStyle name="Normal 41 7 5 2 2" xfId="25318"/>
    <cellStyle name="Normal 41 7 5 2 2 2" xfId="48727"/>
    <cellStyle name="Normal 41 7 5 2 3" xfId="37028"/>
    <cellStyle name="Normal 41 7 5 3" xfId="19484"/>
    <cellStyle name="Normal 41 7 5 3 2" xfId="42893"/>
    <cellStyle name="Normal 41 7 5 4" xfId="31198"/>
    <cellStyle name="Normal 41 7 6" xfId="8811"/>
    <cellStyle name="Normal 41 7 6 2" xfId="20572"/>
    <cellStyle name="Normal 41 7 6 2 2" xfId="43981"/>
    <cellStyle name="Normal 41 7 6 3" xfId="32282"/>
    <cellStyle name="Normal 41 7 7" xfId="14738"/>
    <cellStyle name="Normal 41 7 7 2" xfId="38147"/>
    <cellStyle name="Normal 41 7 8" xfId="26452"/>
    <cellStyle name="Normal 41 8" xfId="3055"/>
    <cellStyle name="Normal 41 8 2" xfId="4320"/>
    <cellStyle name="Normal 41 8 2 2" xfId="10188"/>
    <cellStyle name="Normal 41 8 2 2 2" xfId="21917"/>
    <cellStyle name="Normal 41 8 2 2 2 2" xfId="45326"/>
    <cellStyle name="Normal 41 8 2 2 3" xfId="33627"/>
    <cellStyle name="Normal 41 8 2 3" xfId="16083"/>
    <cellStyle name="Normal 41 8 2 3 2" xfId="39492"/>
    <cellStyle name="Normal 41 8 2 4" xfId="27797"/>
    <cellStyle name="Normal 41 8 3" xfId="5537"/>
    <cellStyle name="Normal 41 8 3 2" xfId="11405"/>
    <cellStyle name="Normal 41 8 3 2 2" xfId="23134"/>
    <cellStyle name="Normal 41 8 3 2 2 2" xfId="46543"/>
    <cellStyle name="Normal 41 8 3 2 3" xfId="34844"/>
    <cellStyle name="Normal 41 8 3 3" xfId="17300"/>
    <cellStyle name="Normal 41 8 3 3 2" xfId="40709"/>
    <cellStyle name="Normal 41 8 3 4" xfId="29014"/>
    <cellStyle name="Normal 41 8 4" xfId="6701"/>
    <cellStyle name="Normal 41 8 4 2" xfId="12569"/>
    <cellStyle name="Normal 41 8 4 2 2" xfId="24298"/>
    <cellStyle name="Normal 41 8 4 2 2 2" xfId="47707"/>
    <cellStyle name="Normal 41 8 4 2 3" xfId="36008"/>
    <cellStyle name="Normal 41 8 4 3" xfId="18464"/>
    <cellStyle name="Normal 41 8 4 3 2" xfId="41873"/>
    <cellStyle name="Normal 41 8 4 4" xfId="30178"/>
    <cellStyle name="Normal 41 8 5" xfId="7827"/>
    <cellStyle name="Normal 41 8 5 2" xfId="13689"/>
    <cellStyle name="Normal 41 8 5 2 2" xfId="25418"/>
    <cellStyle name="Normal 41 8 5 2 2 2" xfId="48827"/>
    <cellStyle name="Normal 41 8 5 2 3" xfId="37128"/>
    <cellStyle name="Normal 41 8 5 3" xfId="19584"/>
    <cellStyle name="Normal 41 8 5 3 2" xfId="42993"/>
    <cellStyle name="Normal 41 8 5 4" xfId="31298"/>
    <cellStyle name="Normal 41 8 6" xfId="8911"/>
    <cellStyle name="Normal 41 8 6 2" xfId="20672"/>
    <cellStyle name="Normal 41 8 6 2 2" xfId="44081"/>
    <cellStyle name="Normal 41 8 6 3" xfId="32382"/>
    <cellStyle name="Normal 41 8 7" xfId="14838"/>
    <cellStyle name="Normal 41 8 7 2" xfId="38247"/>
    <cellStyle name="Normal 41 8 8" xfId="26552"/>
    <cellStyle name="Normal 41 9" xfId="3165"/>
    <cellStyle name="Normal 41 9 2" xfId="4430"/>
    <cellStyle name="Normal 41 9 2 2" xfId="10298"/>
    <cellStyle name="Normal 41 9 2 2 2" xfId="22027"/>
    <cellStyle name="Normal 41 9 2 2 2 2" xfId="45436"/>
    <cellStyle name="Normal 41 9 2 2 3" xfId="33737"/>
    <cellStyle name="Normal 41 9 2 3" xfId="16193"/>
    <cellStyle name="Normal 41 9 2 3 2" xfId="39602"/>
    <cellStyle name="Normal 41 9 2 4" xfId="27907"/>
    <cellStyle name="Normal 41 9 3" xfId="5647"/>
    <cellStyle name="Normal 41 9 3 2" xfId="11515"/>
    <cellStyle name="Normal 41 9 3 2 2" xfId="23244"/>
    <cellStyle name="Normal 41 9 3 2 2 2" xfId="46653"/>
    <cellStyle name="Normal 41 9 3 2 3" xfId="34954"/>
    <cellStyle name="Normal 41 9 3 3" xfId="17410"/>
    <cellStyle name="Normal 41 9 3 3 2" xfId="40819"/>
    <cellStyle name="Normal 41 9 3 4" xfId="29124"/>
    <cellStyle name="Normal 41 9 4" xfId="6811"/>
    <cellStyle name="Normal 41 9 4 2" xfId="12679"/>
    <cellStyle name="Normal 41 9 4 2 2" xfId="24408"/>
    <cellStyle name="Normal 41 9 4 2 2 2" xfId="47817"/>
    <cellStyle name="Normal 41 9 4 2 3" xfId="36118"/>
    <cellStyle name="Normal 41 9 4 3" xfId="18574"/>
    <cellStyle name="Normal 41 9 4 3 2" xfId="41983"/>
    <cellStyle name="Normal 41 9 4 4" xfId="30288"/>
    <cellStyle name="Normal 41 9 5" xfId="7937"/>
    <cellStyle name="Normal 41 9 5 2" xfId="13799"/>
    <cellStyle name="Normal 41 9 5 2 2" xfId="25528"/>
    <cellStyle name="Normal 41 9 5 2 2 2" xfId="48937"/>
    <cellStyle name="Normal 41 9 5 2 3" xfId="37238"/>
    <cellStyle name="Normal 41 9 5 3" xfId="19694"/>
    <cellStyle name="Normal 41 9 5 3 2" xfId="43103"/>
    <cellStyle name="Normal 41 9 5 4" xfId="31408"/>
    <cellStyle name="Normal 41 9 6" xfId="9021"/>
    <cellStyle name="Normal 41 9 6 2" xfId="20782"/>
    <cellStyle name="Normal 41 9 6 2 2" xfId="44191"/>
    <cellStyle name="Normal 41 9 6 3" xfId="32492"/>
    <cellStyle name="Normal 41 9 7" xfId="14948"/>
    <cellStyle name="Normal 41 9 7 2" xfId="38357"/>
    <cellStyle name="Normal 41 9 8" xfId="26662"/>
    <cellStyle name="Normal 410" xfId="95"/>
    <cellStyle name="Normal 411" xfId="2293"/>
    <cellStyle name="Normal 412" xfId="2295"/>
    <cellStyle name="Normal 413" xfId="2297"/>
    <cellStyle name="Normal 414" xfId="97"/>
    <cellStyle name="Normal 414 2" xfId="3556"/>
    <cellStyle name="Normal 414 2 2" xfId="9429"/>
    <cellStyle name="Normal 414 2 2 2" xfId="21158"/>
    <cellStyle name="Normal 414 2 2 2 2" xfId="44567"/>
    <cellStyle name="Normal 414 2 2 3" xfId="32868"/>
    <cellStyle name="Normal 414 2 3" xfId="15324"/>
    <cellStyle name="Normal 414 2 3 2" xfId="38733"/>
    <cellStyle name="Normal 414 2 4" xfId="27038"/>
    <cellStyle name="Normal 414 3" xfId="4781"/>
    <cellStyle name="Normal 414 3 2" xfId="10649"/>
    <cellStyle name="Normal 414 3 2 2" xfId="22378"/>
    <cellStyle name="Normal 414 3 2 2 2" xfId="45787"/>
    <cellStyle name="Normal 414 3 2 3" xfId="34088"/>
    <cellStyle name="Normal 414 3 3" xfId="16544"/>
    <cellStyle name="Normal 414 3 3 2" xfId="39953"/>
    <cellStyle name="Normal 414 3 4" xfId="28258"/>
    <cellStyle name="Normal 414 4" xfId="5944"/>
    <cellStyle name="Normal 414 4 2" xfId="11812"/>
    <cellStyle name="Normal 414 4 2 2" xfId="23541"/>
    <cellStyle name="Normal 414 4 2 2 2" xfId="46950"/>
    <cellStyle name="Normal 414 4 2 3" xfId="35251"/>
    <cellStyle name="Normal 414 4 3" xfId="17707"/>
    <cellStyle name="Normal 414 4 3 2" xfId="41116"/>
    <cellStyle name="Normal 414 4 4" xfId="29421"/>
    <cellStyle name="Normal 414 5" xfId="7071"/>
    <cellStyle name="Normal 414 5 2" xfId="12933"/>
    <cellStyle name="Normal 414 5 2 2" xfId="24662"/>
    <cellStyle name="Normal 414 5 2 2 2" xfId="48071"/>
    <cellStyle name="Normal 414 5 2 3" xfId="36372"/>
    <cellStyle name="Normal 414 5 3" xfId="18828"/>
    <cellStyle name="Normal 414 5 3 2" xfId="42237"/>
    <cellStyle name="Normal 414 5 4" xfId="30542"/>
    <cellStyle name="Normal 414 6" xfId="8155"/>
    <cellStyle name="Normal 414 6 2" xfId="19916"/>
    <cellStyle name="Normal 414 6 2 2" xfId="43325"/>
    <cellStyle name="Normal 414 6 3" xfId="31626"/>
    <cellStyle name="Normal 414 7" xfId="14082"/>
    <cellStyle name="Normal 414 7 2" xfId="37491"/>
    <cellStyle name="Normal 414 8" xfId="25796"/>
    <cellStyle name="Normal 415" xfId="2194"/>
    <cellStyle name="Normal 415 2" xfId="3560"/>
    <cellStyle name="Normal 415 2 2" xfId="9433"/>
    <cellStyle name="Normal 415 2 2 2" xfId="21162"/>
    <cellStyle name="Normal 415 2 2 2 2" xfId="44571"/>
    <cellStyle name="Normal 415 2 2 3" xfId="32872"/>
    <cellStyle name="Normal 415 2 3" xfId="15328"/>
    <cellStyle name="Normal 415 2 3 2" xfId="38737"/>
    <cellStyle name="Normal 415 2 4" xfId="27042"/>
    <cellStyle name="Normal 415 3" xfId="4785"/>
    <cellStyle name="Normal 415 3 2" xfId="10653"/>
    <cellStyle name="Normal 415 3 2 2" xfId="22382"/>
    <cellStyle name="Normal 415 3 2 2 2" xfId="45791"/>
    <cellStyle name="Normal 415 3 2 3" xfId="34092"/>
    <cellStyle name="Normal 415 3 3" xfId="16548"/>
    <cellStyle name="Normal 415 3 3 2" xfId="39957"/>
    <cellStyle name="Normal 415 3 4" xfId="28262"/>
    <cellStyle name="Normal 415 4" xfId="5948"/>
    <cellStyle name="Normal 415 4 2" xfId="11816"/>
    <cellStyle name="Normal 415 4 2 2" xfId="23545"/>
    <cellStyle name="Normal 415 4 2 2 2" xfId="46954"/>
    <cellStyle name="Normal 415 4 2 3" xfId="35255"/>
    <cellStyle name="Normal 415 4 3" xfId="17711"/>
    <cellStyle name="Normal 415 4 3 2" xfId="41120"/>
    <cellStyle name="Normal 415 4 4" xfId="29425"/>
    <cellStyle name="Normal 415 5" xfId="7075"/>
    <cellStyle name="Normal 415 5 2" xfId="12937"/>
    <cellStyle name="Normal 415 5 2 2" xfId="24666"/>
    <cellStyle name="Normal 415 5 2 2 2" xfId="48075"/>
    <cellStyle name="Normal 415 5 2 3" xfId="36376"/>
    <cellStyle name="Normal 415 5 3" xfId="18832"/>
    <cellStyle name="Normal 415 5 3 2" xfId="42241"/>
    <cellStyle name="Normal 415 5 4" xfId="30546"/>
    <cellStyle name="Normal 415 6" xfId="8159"/>
    <cellStyle name="Normal 415 6 2" xfId="19920"/>
    <cellStyle name="Normal 415 6 2 2" xfId="43329"/>
    <cellStyle name="Normal 415 6 3" xfId="31630"/>
    <cellStyle name="Normal 415 7" xfId="14086"/>
    <cellStyle name="Normal 415 7 2" xfId="37495"/>
    <cellStyle name="Normal 415 8" xfId="25800"/>
    <cellStyle name="Normal 416" xfId="2299"/>
    <cellStyle name="Normal 416 2" xfId="3579"/>
    <cellStyle name="Normal 416 2 2" xfId="9447"/>
    <cellStyle name="Normal 416 2 2 2" xfId="21176"/>
    <cellStyle name="Normal 416 2 2 2 2" xfId="44585"/>
    <cellStyle name="Normal 416 2 2 3" xfId="32886"/>
    <cellStyle name="Normal 416 2 3" xfId="15342"/>
    <cellStyle name="Normal 416 2 3 2" xfId="38751"/>
    <cellStyle name="Normal 416 2 4" xfId="27056"/>
    <cellStyle name="Normal 416 3" xfId="4799"/>
    <cellStyle name="Normal 416 3 2" xfId="10667"/>
    <cellStyle name="Normal 416 3 2 2" xfId="22396"/>
    <cellStyle name="Normal 416 3 2 2 2" xfId="45805"/>
    <cellStyle name="Normal 416 3 2 3" xfId="34106"/>
    <cellStyle name="Normal 416 3 3" xfId="16562"/>
    <cellStyle name="Normal 416 3 3 2" xfId="39971"/>
    <cellStyle name="Normal 416 3 4" xfId="28276"/>
    <cellStyle name="Normal 416 4" xfId="5962"/>
    <cellStyle name="Normal 416 4 2" xfId="11830"/>
    <cellStyle name="Normal 416 4 2 2" xfId="23559"/>
    <cellStyle name="Normal 416 4 2 2 2" xfId="46968"/>
    <cellStyle name="Normal 416 4 2 3" xfId="35269"/>
    <cellStyle name="Normal 416 4 3" xfId="17725"/>
    <cellStyle name="Normal 416 4 3 2" xfId="41134"/>
    <cellStyle name="Normal 416 4 4" xfId="29439"/>
    <cellStyle name="Normal 416 5" xfId="7089"/>
    <cellStyle name="Normal 416 5 2" xfId="12951"/>
    <cellStyle name="Normal 416 5 2 2" xfId="24680"/>
    <cellStyle name="Normal 416 5 2 2 2" xfId="48089"/>
    <cellStyle name="Normal 416 5 2 3" xfId="36390"/>
    <cellStyle name="Normal 416 5 3" xfId="18846"/>
    <cellStyle name="Normal 416 5 3 2" xfId="42255"/>
    <cellStyle name="Normal 416 5 4" xfId="30560"/>
    <cellStyle name="Normal 416 6" xfId="8173"/>
    <cellStyle name="Normal 416 6 2" xfId="19934"/>
    <cellStyle name="Normal 416 6 2 2" xfId="43343"/>
    <cellStyle name="Normal 416 6 3" xfId="31644"/>
    <cellStyle name="Normal 416 7" xfId="14100"/>
    <cellStyle name="Normal 416 7 2" xfId="37509"/>
    <cellStyle name="Normal 416 8" xfId="25814"/>
    <cellStyle name="Normal 417" xfId="2302"/>
    <cellStyle name="Normal 418" xfId="2304"/>
    <cellStyle name="Normal 418 2" xfId="3581"/>
    <cellStyle name="Normal 418 2 2" xfId="9449"/>
    <cellStyle name="Normal 418 2 2 2" xfId="21178"/>
    <cellStyle name="Normal 418 2 2 2 2" xfId="44587"/>
    <cellStyle name="Normal 418 2 2 3" xfId="32888"/>
    <cellStyle name="Normal 418 2 3" xfId="15344"/>
    <cellStyle name="Normal 418 2 3 2" xfId="38753"/>
    <cellStyle name="Normal 418 2 4" xfId="27058"/>
    <cellStyle name="Normal 418 3" xfId="4800"/>
    <cellStyle name="Normal 418 3 2" xfId="10668"/>
    <cellStyle name="Normal 418 3 2 2" xfId="22397"/>
    <cellStyle name="Normal 418 3 2 2 2" xfId="45806"/>
    <cellStyle name="Normal 418 3 2 3" xfId="34107"/>
    <cellStyle name="Normal 418 3 3" xfId="16563"/>
    <cellStyle name="Normal 418 3 3 2" xfId="39972"/>
    <cellStyle name="Normal 418 3 4" xfId="28277"/>
    <cellStyle name="Normal 418 4" xfId="5963"/>
    <cellStyle name="Normal 418 4 2" xfId="11831"/>
    <cellStyle name="Normal 418 4 2 2" xfId="23560"/>
    <cellStyle name="Normal 418 4 2 2 2" xfId="46969"/>
    <cellStyle name="Normal 418 4 2 3" xfId="35270"/>
    <cellStyle name="Normal 418 4 3" xfId="17726"/>
    <cellStyle name="Normal 418 4 3 2" xfId="41135"/>
    <cellStyle name="Normal 418 4 4" xfId="29440"/>
    <cellStyle name="Normal 418 5" xfId="7090"/>
    <cellStyle name="Normal 418 5 2" xfId="12952"/>
    <cellStyle name="Normal 418 5 2 2" xfId="24681"/>
    <cellStyle name="Normal 418 5 2 2 2" xfId="48090"/>
    <cellStyle name="Normal 418 5 2 3" xfId="36391"/>
    <cellStyle name="Normal 418 5 3" xfId="18847"/>
    <cellStyle name="Normal 418 5 3 2" xfId="42256"/>
    <cellStyle name="Normal 418 5 4" xfId="30561"/>
    <cellStyle name="Normal 418 6" xfId="8174"/>
    <cellStyle name="Normal 418 6 2" xfId="19935"/>
    <cellStyle name="Normal 418 6 2 2" xfId="43344"/>
    <cellStyle name="Normal 418 6 3" xfId="31645"/>
    <cellStyle name="Normal 418 7" xfId="14101"/>
    <cellStyle name="Normal 418 7 2" xfId="37510"/>
    <cellStyle name="Normal 418 8" xfId="25815"/>
    <cellStyle name="Normal 419" xfId="2384"/>
    <cellStyle name="Normal 419 2" xfId="3653"/>
    <cellStyle name="Normal 419 2 2" xfId="9521"/>
    <cellStyle name="Normal 419 2 2 2" xfId="21250"/>
    <cellStyle name="Normal 419 2 2 2 2" xfId="44659"/>
    <cellStyle name="Normal 419 2 2 3" xfId="32960"/>
    <cellStyle name="Normal 419 2 3" xfId="15416"/>
    <cellStyle name="Normal 419 2 3 2" xfId="38825"/>
    <cellStyle name="Normal 419 2 4" xfId="27130"/>
    <cellStyle name="Normal 419 3" xfId="4872"/>
    <cellStyle name="Normal 419 3 2" xfId="10740"/>
    <cellStyle name="Normal 419 3 2 2" xfId="22469"/>
    <cellStyle name="Normal 419 3 2 2 2" xfId="45878"/>
    <cellStyle name="Normal 419 3 2 3" xfId="34179"/>
    <cellStyle name="Normal 419 3 3" xfId="16635"/>
    <cellStyle name="Normal 419 3 3 2" xfId="40044"/>
    <cellStyle name="Normal 419 3 4" xfId="28349"/>
    <cellStyle name="Normal 419 4" xfId="6036"/>
    <cellStyle name="Normal 419 4 2" xfId="11904"/>
    <cellStyle name="Normal 419 4 2 2" xfId="23633"/>
    <cellStyle name="Normal 419 4 2 2 2" xfId="47042"/>
    <cellStyle name="Normal 419 4 2 3" xfId="35343"/>
    <cellStyle name="Normal 419 4 3" xfId="17799"/>
    <cellStyle name="Normal 419 4 3 2" xfId="41208"/>
    <cellStyle name="Normal 419 4 4" xfId="29513"/>
    <cellStyle name="Normal 419 5" xfId="7162"/>
    <cellStyle name="Normal 419 5 2" xfId="13024"/>
    <cellStyle name="Normal 419 5 2 2" xfId="24753"/>
    <cellStyle name="Normal 419 5 2 2 2" xfId="48162"/>
    <cellStyle name="Normal 419 5 2 3" xfId="36463"/>
    <cellStyle name="Normal 419 5 3" xfId="18919"/>
    <cellStyle name="Normal 419 5 3 2" xfId="42328"/>
    <cellStyle name="Normal 419 5 4" xfId="30633"/>
    <cellStyle name="Normal 419 6" xfId="8246"/>
    <cellStyle name="Normal 419 6 2" xfId="20007"/>
    <cellStyle name="Normal 419 6 2 2" xfId="43416"/>
    <cellStyle name="Normal 419 6 3" xfId="31717"/>
    <cellStyle name="Normal 419 7" xfId="14173"/>
    <cellStyle name="Normal 419 7 2" xfId="37582"/>
    <cellStyle name="Normal 419 8" xfId="25887"/>
    <cellStyle name="Normal 42" xfId="1948"/>
    <cellStyle name="Normal 42 10" xfId="3262"/>
    <cellStyle name="Normal 42 10 2" xfId="4527"/>
    <cellStyle name="Normal 42 10 2 2" xfId="10395"/>
    <cellStyle name="Normal 42 10 2 2 2" xfId="22124"/>
    <cellStyle name="Normal 42 10 2 2 2 2" xfId="45533"/>
    <cellStyle name="Normal 42 10 2 2 3" xfId="33834"/>
    <cellStyle name="Normal 42 10 2 3" xfId="16290"/>
    <cellStyle name="Normal 42 10 2 3 2" xfId="39699"/>
    <cellStyle name="Normal 42 10 2 4" xfId="28004"/>
    <cellStyle name="Normal 42 10 3" xfId="5744"/>
    <cellStyle name="Normal 42 10 3 2" xfId="11612"/>
    <cellStyle name="Normal 42 10 3 2 2" xfId="23341"/>
    <cellStyle name="Normal 42 10 3 2 2 2" xfId="46750"/>
    <cellStyle name="Normal 42 10 3 2 3" xfId="35051"/>
    <cellStyle name="Normal 42 10 3 3" xfId="17507"/>
    <cellStyle name="Normal 42 10 3 3 2" xfId="40916"/>
    <cellStyle name="Normal 42 10 3 4" xfId="29221"/>
    <cellStyle name="Normal 42 10 4" xfId="6908"/>
    <cellStyle name="Normal 42 10 4 2" xfId="12776"/>
    <cellStyle name="Normal 42 10 4 2 2" xfId="24505"/>
    <cellStyle name="Normal 42 10 4 2 2 2" xfId="47914"/>
    <cellStyle name="Normal 42 10 4 2 3" xfId="36215"/>
    <cellStyle name="Normal 42 10 4 3" xfId="18671"/>
    <cellStyle name="Normal 42 10 4 3 2" xfId="42080"/>
    <cellStyle name="Normal 42 10 4 4" xfId="30385"/>
    <cellStyle name="Normal 42 10 5" xfId="8034"/>
    <cellStyle name="Normal 42 10 5 2" xfId="13896"/>
    <cellStyle name="Normal 42 10 5 2 2" xfId="25625"/>
    <cellStyle name="Normal 42 10 5 2 2 2" xfId="49034"/>
    <cellStyle name="Normal 42 10 5 2 3" xfId="37335"/>
    <cellStyle name="Normal 42 10 5 3" xfId="19791"/>
    <cellStyle name="Normal 42 10 5 3 2" xfId="43200"/>
    <cellStyle name="Normal 42 10 5 4" xfId="31505"/>
    <cellStyle name="Normal 42 10 6" xfId="9118"/>
    <cellStyle name="Normal 42 10 6 2" xfId="20879"/>
    <cellStyle name="Normal 42 10 6 2 2" xfId="44288"/>
    <cellStyle name="Normal 42 10 6 3" xfId="32589"/>
    <cellStyle name="Normal 42 10 7" xfId="15045"/>
    <cellStyle name="Normal 42 10 7 2" xfId="38454"/>
    <cellStyle name="Normal 42 10 8" xfId="26759"/>
    <cellStyle name="Normal 42 11" xfId="3488"/>
    <cellStyle name="Normal 42 11 2" xfId="9364"/>
    <cellStyle name="Normal 42 11 2 2" xfId="21095"/>
    <cellStyle name="Normal 42 11 2 2 2" xfId="44504"/>
    <cellStyle name="Normal 42 11 2 3" xfId="32805"/>
    <cellStyle name="Normal 42 11 3" xfId="15261"/>
    <cellStyle name="Normal 42 11 3 2" xfId="38670"/>
    <cellStyle name="Normal 42 11 4" xfId="26975"/>
    <cellStyle name="Normal 42 12" xfId="4741"/>
    <cellStyle name="Normal 42 12 2" xfId="10609"/>
    <cellStyle name="Normal 42 12 2 2" xfId="22338"/>
    <cellStyle name="Normal 42 12 2 2 2" xfId="45747"/>
    <cellStyle name="Normal 42 12 2 3" xfId="34048"/>
    <cellStyle name="Normal 42 12 3" xfId="16504"/>
    <cellStyle name="Normal 42 12 3 2" xfId="39913"/>
    <cellStyle name="Normal 42 12 4" xfId="28218"/>
    <cellStyle name="Normal 42 13" xfId="5903"/>
    <cellStyle name="Normal 42 13 2" xfId="11771"/>
    <cellStyle name="Normal 42 13 2 2" xfId="23500"/>
    <cellStyle name="Normal 42 13 2 2 2" xfId="46909"/>
    <cellStyle name="Normal 42 13 2 3" xfId="35210"/>
    <cellStyle name="Normal 42 13 3" xfId="17666"/>
    <cellStyle name="Normal 42 13 3 2" xfId="41075"/>
    <cellStyle name="Normal 42 13 4" xfId="29380"/>
    <cellStyle name="Normal 42 14" xfId="7038"/>
    <cellStyle name="Normal 42 14 2" xfId="12900"/>
    <cellStyle name="Normal 42 14 2 2" xfId="24629"/>
    <cellStyle name="Normal 42 14 2 2 2" xfId="48038"/>
    <cellStyle name="Normal 42 14 2 3" xfId="36339"/>
    <cellStyle name="Normal 42 14 3" xfId="18795"/>
    <cellStyle name="Normal 42 14 3 2" xfId="42204"/>
    <cellStyle name="Normal 42 14 4" xfId="30509"/>
    <cellStyle name="Normal 42 15" xfId="8125"/>
    <cellStyle name="Normal 42 15 2" xfId="19886"/>
    <cellStyle name="Normal 42 15 2 2" xfId="43295"/>
    <cellStyle name="Normal 42 15 3" xfId="31596"/>
    <cellStyle name="Normal 42 16" xfId="14054"/>
    <cellStyle name="Normal 42 16 2" xfId="37463"/>
    <cellStyle name="Normal 42 17" xfId="25768"/>
    <cellStyle name="Normal 42 2" xfId="2360"/>
    <cellStyle name="Normal 42 2 2" xfId="3637"/>
    <cellStyle name="Normal 42 2 2 2" xfId="9505"/>
    <cellStyle name="Normal 42 2 2 2 2" xfId="21234"/>
    <cellStyle name="Normal 42 2 2 2 2 2" xfId="44643"/>
    <cellStyle name="Normal 42 2 2 2 3" xfId="32944"/>
    <cellStyle name="Normal 42 2 2 3" xfId="15400"/>
    <cellStyle name="Normal 42 2 2 3 2" xfId="38809"/>
    <cellStyle name="Normal 42 2 2 4" xfId="27114"/>
    <cellStyle name="Normal 42 2 3" xfId="4856"/>
    <cellStyle name="Normal 42 2 3 2" xfId="10724"/>
    <cellStyle name="Normal 42 2 3 2 2" xfId="22453"/>
    <cellStyle name="Normal 42 2 3 2 2 2" xfId="45862"/>
    <cellStyle name="Normal 42 2 3 2 3" xfId="34163"/>
    <cellStyle name="Normal 42 2 3 3" xfId="16619"/>
    <cellStyle name="Normal 42 2 3 3 2" xfId="40028"/>
    <cellStyle name="Normal 42 2 3 4" xfId="28333"/>
    <cellStyle name="Normal 42 2 4" xfId="6019"/>
    <cellStyle name="Normal 42 2 4 2" xfId="11887"/>
    <cellStyle name="Normal 42 2 4 2 2" xfId="23616"/>
    <cellStyle name="Normal 42 2 4 2 2 2" xfId="47025"/>
    <cellStyle name="Normal 42 2 4 2 3" xfId="35326"/>
    <cellStyle name="Normal 42 2 4 3" xfId="17782"/>
    <cellStyle name="Normal 42 2 4 3 2" xfId="41191"/>
    <cellStyle name="Normal 42 2 4 4" xfId="29496"/>
    <cellStyle name="Normal 42 2 5" xfId="7146"/>
    <cellStyle name="Normal 42 2 5 2" xfId="13008"/>
    <cellStyle name="Normal 42 2 5 2 2" xfId="24737"/>
    <cellStyle name="Normal 42 2 5 2 2 2" xfId="48146"/>
    <cellStyle name="Normal 42 2 5 2 3" xfId="36447"/>
    <cellStyle name="Normal 42 2 5 3" xfId="18903"/>
    <cellStyle name="Normal 42 2 5 3 2" xfId="42312"/>
    <cellStyle name="Normal 42 2 5 4" xfId="30617"/>
    <cellStyle name="Normal 42 2 6" xfId="8230"/>
    <cellStyle name="Normal 42 2 6 2" xfId="19991"/>
    <cellStyle name="Normal 42 2 6 2 2" xfId="43400"/>
    <cellStyle name="Normal 42 2 6 3" xfId="31701"/>
    <cellStyle name="Normal 42 2 7" xfId="14157"/>
    <cellStyle name="Normal 42 2 7 2" xfId="37566"/>
    <cellStyle name="Normal 42 2 8" xfId="25871"/>
    <cellStyle name="Normal 42 3" xfId="2442"/>
    <cellStyle name="Normal 42 3 2" xfId="3711"/>
    <cellStyle name="Normal 42 3 2 2" xfId="9579"/>
    <cellStyle name="Normal 42 3 2 2 2" xfId="21308"/>
    <cellStyle name="Normal 42 3 2 2 2 2" xfId="44717"/>
    <cellStyle name="Normal 42 3 2 2 3" xfId="33018"/>
    <cellStyle name="Normal 42 3 2 3" xfId="15474"/>
    <cellStyle name="Normal 42 3 2 3 2" xfId="38883"/>
    <cellStyle name="Normal 42 3 2 4" xfId="27188"/>
    <cellStyle name="Normal 42 3 3" xfId="4930"/>
    <cellStyle name="Normal 42 3 3 2" xfId="10798"/>
    <cellStyle name="Normal 42 3 3 2 2" xfId="22527"/>
    <cellStyle name="Normal 42 3 3 2 2 2" xfId="45936"/>
    <cellStyle name="Normal 42 3 3 2 3" xfId="34237"/>
    <cellStyle name="Normal 42 3 3 3" xfId="16693"/>
    <cellStyle name="Normal 42 3 3 3 2" xfId="40102"/>
    <cellStyle name="Normal 42 3 3 4" xfId="28407"/>
    <cellStyle name="Normal 42 3 4" xfId="6094"/>
    <cellStyle name="Normal 42 3 4 2" xfId="11962"/>
    <cellStyle name="Normal 42 3 4 2 2" xfId="23691"/>
    <cellStyle name="Normal 42 3 4 2 2 2" xfId="47100"/>
    <cellStyle name="Normal 42 3 4 2 3" xfId="35401"/>
    <cellStyle name="Normal 42 3 4 3" xfId="17857"/>
    <cellStyle name="Normal 42 3 4 3 2" xfId="41266"/>
    <cellStyle name="Normal 42 3 4 4" xfId="29571"/>
    <cellStyle name="Normal 42 3 5" xfId="7220"/>
    <cellStyle name="Normal 42 3 5 2" xfId="13082"/>
    <cellStyle name="Normal 42 3 5 2 2" xfId="24811"/>
    <cellStyle name="Normal 42 3 5 2 2 2" xfId="48220"/>
    <cellStyle name="Normal 42 3 5 2 3" xfId="36521"/>
    <cellStyle name="Normal 42 3 5 3" xfId="18977"/>
    <cellStyle name="Normal 42 3 5 3 2" xfId="42386"/>
    <cellStyle name="Normal 42 3 5 4" xfId="30691"/>
    <cellStyle name="Normal 42 3 6" xfId="8304"/>
    <cellStyle name="Normal 42 3 6 2" xfId="20065"/>
    <cellStyle name="Normal 42 3 6 2 2" xfId="43474"/>
    <cellStyle name="Normal 42 3 6 3" xfId="31775"/>
    <cellStyle name="Normal 42 3 7" xfId="14231"/>
    <cellStyle name="Normal 42 3 7 2" xfId="37640"/>
    <cellStyle name="Normal 42 3 8" xfId="25945"/>
    <cellStyle name="Normal 42 4" xfId="2634"/>
    <cellStyle name="Normal 42 4 2" xfId="3903"/>
    <cellStyle name="Normal 42 4 2 2" xfId="9771"/>
    <cellStyle name="Normal 42 4 2 2 2" xfId="21500"/>
    <cellStyle name="Normal 42 4 2 2 2 2" xfId="44909"/>
    <cellStyle name="Normal 42 4 2 2 3" xfId="33210"/>
    <cellStyle name="Normal 42 4 2 3" xfId="15666"/>
    <cellStyle name="Normal 42 4 2 3 2" xfId="39075"/>
    <cellStyle name="Normal 42 4 2 4" xfId="27380"/>
    <cellStyle name="Normal 42 4 3" xfId="5122"/>
    <cellStyle name="Normal 42 4 3 2" xfId="10990"/>
    <cellStyle name="Normal 42 4 3 2 2" xfId="22719"/>
    <cellStyle name="Normal 42 4 3 2 2 2" xfId="46128"/>
    <cellStyle name="Normal 42 4 3 2 3" xfId="34429"/>
    <cellStyle name="Normal 42 4 3 3" xfId="16885"/>
    <cellStyle name="Normal 42 4 3 3 2" xfId="40294"/>
    <cellStyle name="Normal 42 4 3 4" xfId="28599"/>
    <cellStyle name="Normal 42 4 4" xfId="6286"/>
    <cellStyle name="Normal 42 4 4 2" xfId="12154"/>
    <cellStyle name="Normal 42 4 4 2 2" xfId="23883"/>
    <cellStyle name="Normal 42 4 4 2 2 2" xfId="47292"/>
    <cellStyle name="Normal 42 4 4 2 3" xfId="35593"/>
    <cellStyle name="Normal 42 4 4 3" xfId="18049"/>
    <cellStyle name="Normal 42 4 4 3 2" xfId="41458"/>
    <cellStyle name="Normal 42 4 4 4" xfId="29763"/>
    <cellStyle name="Normal 42 4 5" xfId="7412"/>
    <cellStyle name="Normal 42 4 5 2" xfId="13274"/>
    <cellStyle name="Normal 42 4 5 2 2" xfId="25003"/>
    <cellStyle name="Normal 42 4 5 2 2 2" xfId="48412"/>
    <cellStyle name="Normal 42 4 5 2 3" xfId="36713"/>
    <cellStyle name="Normal 42 4 5 3" xfId="19169"/>
    <cellStyle name="Normal 42 4 5 3 2" xfId="42578"/>
    <cellStyle name="Normal 42 4 5 4" xfId="30883"/>
    <cellStyle name="Normal 42 4 6" xfId="8496"/>
    <cellStyle name="Normal 42 4 6 2" xfId="20257"/>
    <cellStyle name="Normal 42 4 6 2 2" xfId="43666"/>
    <cellStyle name="Normal 42 4 6 3" xfId="31967"/>
    <cellStyle name="Normal 42 4 7" xfId="14423"/>
    <cellStyle name="Normal 42 4 7 2" xfId="37832"/>
    <cellStyle name="Normal 42 4 8" xfId="26137"/>
    <cellStyle name="Normal 42 5" xfId="2770"/>
    <cellStyle name="Normal 42 5 2" xfId="4039"/>
    <cellStyle name="Normal 42 5 2 2" xfId="9907"/>
    <cellStyle name="Normal 42 5 2 2 2" xfId="21636"/>
    <cellStyle name="Normal 42 5 2 2 2 2" xfId="45045"/>
    <cellStyle name="Normal 42 5 2 2 3" xfId="33346"/>
    <cellStyle name="Normal 42 5 2 3" xfId="15802"/>
    <cellStyle name="Normal 42 5 2 3 2" xfId="39211"/>
    <cellStyle name="Normal 42 5 2 4" xfId="27516"/>
    <cellStyle name="Normal 42 5 3" xfId="5258"/>
    <cellStyle name="Normal 42 5 3 2" xfId="11126"/>
    <cellStyle name="Normal 42 5 3 2 2" xfId="22855"/>
    <cellStyle name="Normal 42 5 3 2 2 2" xfId="46264"/>
    <cellStyle name="Normal 42 5 3 2 3" xfId="34565"/>
    <cellStyle name="Normal 42 5 3 3" xfId="17021"/>
    <cellStyle name="Normal 42 5 3 3 2" xfId="40430"/>
    <cellStyle name="Normal 42 5 3 4" xfId="28735"/>
    <cellStyle name="Normal 42 5 4" xfId="6422"/>
    <cellStyle name="Normal 42 5 4 2" xfId="12290"/>
    <cellStyle name="Normal 42 5 4 2 2" xfId="24019"/>
    <cellStyle name="Normal 42 5 4 2 2 2" xfId="47428"/>
    <cellStyle name="Normal 42 5 4 2 3" xfId="35729"/>
    <cellStyle name="Normal 42 5 4 3" xfId="18185"/>
    <cellStyle name="Normal 42 5 4 3 2" xfId="41594"/>
    <cellStyle name="Normal 42 5 4 4" xfId="29899"/>
    <cellStyle name="Normal 42 5 5" xfId="7548"/>
    <cellStyle name="Normal 42 5 5 2" xfId="13410"/>
    <cellStyle name="Normal 42 5 5 2 2" xfId="25139"/>
    <cellStyle name="Normal 42 5 5 2 2 2" xfId="48548"/>
    <cellStyle name="Normal 42 5 5 2 3" xfId="36849"/>
    <cellStyle name="Normal 42 5 5 3" xfId="19305"/>
    <cellStyle name="Normal 42 5 5 3 2" xfId="42714"/>
    <cellStyle name="Normal 42 5 5 4" xfId="31019"/>
    <cellStyle name="Normal 42 5 6" xfId="8632"/>
    <cellStyle name="Normal 42 5 6 2" xfId="20393"/>
    <cellStyle name="Normal 42 5 6 2 2" xfId="43802"/>
    <cellStyle name="Normal 42 5 6 3" xfId="32103"/>
    <cellStyle name="Normal 42 5 7" xfId="14559"/>
    <cellStyle name="Normal 42 5 7 2" xfId="37968"/>
    <cellStyle name="Normal 42 5 8" xfId="26273"/>
    <cellStyle name="Normal 42 6" xfId="2860"/>
    <cellStyle name="Normal 42 6 2" xfId="4129"/>
    <cellStyle name="Normal 42 6 2 2" xfId="9997"/>
    <cellStyle name="Normal 42 6 2 2 2" xfId="21726"/>
    <cellStyle name="Normal 42 6 2 2 2 2" xfId="45135"/>
    <cellStyle name="Normal 42 6 2 2 3" xfId="33436"/>
    <cellStyle name="Normal 42 6 2 3" xfId="15892"/>
    <cellStyle name="Normal 42 6 2 3 2" xfId="39301"/>
    <cellStyle name="Normal 42 6 2 4" xfId="27606"/>
    <cellStyle name="Normal 42 6 3" xfId="5348"/>
    <cellStyle name="Normal 42 6 3 2" xfId="11216"/>
    <cellStyle name="Normal 42 6 3 2 2" xfId="22945"/>
    <cellStyle name="Normal 42 6 3 2 2 2" xfId="46354"/>
    <cellStyle name="Normal 42 6 3 2 3" xfId="34655"/>
    <cellStyle name="Normal 42 6 3 3" xfId="17111"/>
    <cellStyle name="Normal 42 6 3 3 2" xfId="40520"/>
    <cellStyle name="Normal 42 6 3 4" xfId="28825"/>
    <cellStyle name="Normal 42 6 4" xfId="6512"/>
    <cellStyle name="Normal 42 6 4 2" xfId="12380"/>
    <cellStyle name="Normal 42 6 4 2 2" xfId="24109"/>
    <cellStyle name="Normal 42 6 4 2 2 2" xfId="47518"/>
    <cellStyle name="Normal 42 6 4 2 3" xfId="35819"/>
    <cellStyle name="Normal 42 6 4 3" xfId="18275"/>
    <cellStyle name="Normal 42 6 4 3 2" xfId="41684"/>
    <cellStyle name="Normal 42 6 4 4" xfId="29989"/>
    <cellStyle name="Normal 42 6 5" xfId="7638"/>
    <cellStyle name="Normal 42 6 5 2" xfId="13500"/>
    <cellStyle name="Normal 42 6 5 2 2" xfId="25229"/>
    <cellStyle name="Normal 42 6 5 2 2 2" xfId="48638"/>
    <cellStyle name="Normal 42 6 5 2 3" xfId="36939"/>
    <cellStyle name="Normal 42 6 5 3" xfId="19395"/>
    <cellStyle name="Normal 42 6 5 3 2" xfId="42804"/>
    <cellStyle name="Normal 42 6 5 4" xfId="31109"/>
    <cellStyle name="Normal 42 6 6" xfId="8722"/>
    <cellStyle name="Normal 42 6 6 2" xfId="20483"/>
    <cellStyle name="Normal 42 6 6 2 2" xfId="43892"/>
    <cellStyle name="Normal 42 6 6 3" xfId="32193"/>
    <cellStyle name="Normal 42 6 7" xfId="14649"/>
    <cellStyle name="Normal 42 6 7 2" xfId="38058"/>
    <cellStyle name="Normal 42 6 8" xfId="26363"/>
    <cellStyle name="Normal 42 7" xfId="2952"/>
    <cellStyle name="Normal 42 7 2" xfId="4219"/>
    <cellStyle name="Normal 42 7 2 2" xfId="10087"/>
    <cellStyle name="Normal 42 7 2 2 2" xfId="21816"/>
    <cellStyle name="Normal 42 7 2 2 2 2" xfId="45225"/>
    <cellStyle name="Normal 42 7 2 2 3" xfId="33526"/>
    <cellStyle name="Normal 42 7 2 3" xfId="15982"/>
    <cellStyle name="Normal 42 7 2 3 2" xfId="39391"/>
    <cellStyle name="Normal 42 7 2 4" xfId="27696"/>
    <cellStyle name="Normal 42 7 3" xfId="5438"/>
    <cellStyle name="Normal 42 7 3 2" xfId="11306"/>
    <cellStyle name="Normal 42 7 3 2 2" xfId="23035"/>
    <cellStyle name="Normal 42 7 3 2 2 2" xfId="46444"/>
    <cellStyle name="Normal 42 7 3 2 3" xfId="34745"/>
    <cellStyle name="Normal 42 7 3 3" xfId="17201"/>
    <cellStyle name="Normal 42 7 3 3 2" xfId="40610"/>
    <cellStyle name="Normal 42 7 3 4" xfId="28915"/>
    <cellStyle name="Normal 42 7 4" xfId="6602"/>
    <cellStyle name="Normal 42 7 4 2" xfId="12470"/>
    <cellStyle name="Normal 42 7 4 2 2" xfId="24199"/>
    <cellStyle name="Normal 42 7 4 2 2 2" xfId="47608"/>
    <cellStyle name="Normal 42 7 4 2 3" xfId="35909"/>
    <cellStyle name="Normal 42 7 4 3" xfId="18365"/>
    <cellStyle name="Normal 42 7 4 3 2" xfId="41774"/>
    <cellStyle name="Normal 42 7 4 4" xfId="30079"/>
    <cellStyle name="Normal 42 7 5" xfId="7728"/>
    <cellStyle name="Normal 42 7 5 2" xfId="13590"/>
    <cellStyle name="Normal 42 7 5 2 2" xfId="25319"/>
    <cellStyle name="Normal 42 7 5 2 2 2" xfId="48728"/>
    <cellStyle name="Normal 42 7 5 2 3" xfId="37029"/>
    <cellStyle name="Normal 42 7 5 3" xfId="19485"/>
    <cellStyle name="Normal 42 7 5 3 2" xfId="42894"/>
    <cellStyle name="Normal 42 7 5 4" xfId="31199"/>
    <cellStyle name="Normal 42 7 6" xfId="8812"/>
    <cellStyle name="Normal 42 7 6 2" xfId="20573"/>
    <cellStyle name="Normal 42 7 6 2 2" xfId="43982"/>
    <cellStyle name="Normal 42 7 6 3" xfId="32283"/>
    <cellStyle name="Normal 42 7 7" xfId="14739"/>
    <cellStyle name="Normal 42 7 7 2" xfId="38148"/>
    <cellStyle name="Normal 42 7 8" xfId="26453"/>
    <cellStyle name="Normal 42 8" xfId="3056"/>
    <cellStyle name="Normal 42 8 2" xfId="4321"/>
    <cellStyle name="Normal 42 8 2 2" xfId="10189"/>
    <cellStyle name="Normal 42 8 2 2 2" xfId="21918"/>
    <cellStyle name="Normal 42 8 2 2 2 2" xfId="45327"/>
    <cellStyle name="Normal 42 8 2 2 3" xfId="33628"/>
    <cellStyle name="Normal 42 8 2 3" xfId="16084"/>
    <cellStyle name="Normal 42 8 2 3 2" xfId="39493"/>
    <cellStyle name="Normal 42 8 2 4" xfId="27798"/>
    <cellStyle name="Normal 42 8 3" xfId="5538"/>
    <cellStyle name="Normal 42 8 3 2" xfId="11406"/>
    <cellStyle name="Normal 42 8 3 2 2" xfId="23135"/>
    <cellStyle name="Normal 42 8 3 2 2 2" xfId="46544"/>
    <cellStyle name="Normal 42 8 3 2 3" xfId="34845"/>
    <cellStyle name="Normal 42 8 3 3" xfId="17301"/>
    <cellStyle name="Normal 42 8 3 3 2" xfId="40710"/>
    <cellStyle name="Normal 42 8 3 4" xfId="29015"/>
    <cellStyle name="Normal 42 8 4" xfId="6702"/>
    <cellStyle name="Normal 42 8 4 2" xfId="12570"/>
    <cellStyle name="Normal 42 8 4 2 2" xfId="24299"/>
    <cellStyle name="Normal 42 8 4 2 2 2" xfId="47708"/>
    <cellStyle name="Normal 42 8 4 2 3" xfId="36009"/>
    <cellStyle name="Normal 42 8 4 3" xfId="18465"/>
    <cellStyle name="Normal 42 8 4 3 2" xfId="41874"/>
    <cellStyle name="Normal 42 8 4 4" xfId="30179"/>
    <cellStyle name="Normal 42 8 5" xfId="7828"/>
    <cellStyle name="Normal 42 8 5 2" xfId="13690"/>
    <cellStyle name="Normal 42 8 5 2 2" xfId="25419"/>
    <cellStyle name="Normal 42 8 5 2 2 2" xfId="48828"/>
    <cellStyle name="Normal 42 8 5 2 3" xfId="37129"/>
    <cellStyle name="Normal 42 8 5 3" xfId="19585"/>
    <cellStyle name="Normal 42 8 5 3 2" xfId="42994"/>
    <cellStyle name="Normal 42 8 5 4" xfId="31299"/>
    <cellStyle name="Normal 42 8 6" xfId="8912"/>
    <cellStyle name="Normal 42 8 6 2" xfId="20673"/>
    <cellStyle name="Normal 42 8 6 2 2" xfId="44082"/>
    <cellStyle name="Normal 42 8 6 3" xfId="32383"/>
    <cellStyle name="Normal 42 8 7" xfId="14839"/>
    <cellStyle name="Normal 42 8 7 2" xfId="38248"/>
    <cellStyle name="Normal 42 8 8" xfId="26553"/>
    <cellStyle name="Normal 42 9" xfId="3166"/>
    <cellStyle name="Normal 42 9 2" xfId="4431"/>
    <cellStyle name="Normal 42 9 2 2" xfId="10299"/>
    <cellStyle name="Normal 42 9 2 2 2" xfId="22028"/>
    <cellStyle name="Normal 42 9 2 2 2 2" xfId="45437"/>
    <cellStyle name="Normal 42 9 2 2 3" xfId="33738"/>
    <cellStyle name="Normal 42 9 2 3" xfId="16194"/>
    <cellStyle name="Normal 42 9 2 3 2" xfId="39603"/>
    <cellStyle name="Normal 42 9 2 4" xfId="27908"/>
    <cellStyle name="Normal 42 9 3" xfId="5648"/>
    <cellStyle name="Normal 42 9 3 2" xfId="11516"/>
    <cellStyle name="Normal 42 9 3 2 2" xfId="23245"/>
    <cellStyle name="Normal 42 9 3 2 2 2" xfId="46654"/>
    <cellStyle name="Normal 42 9 3 2 3" xfId="34955"/>
    <cellStyle name="Normal 42 9 3 3" xfId="17411"/>
    <cellStyle name="Normal 42 9 3 3 2" xfId="40820"/>
    <cellStyle name="Normal 42 9 3 4" xfId="29125"/>
    <cellStyle name="Normal 42 9 4" xfId="6812"/>
    <cellStyle name="Normal 42 9 4 2" xfId="12680"/>
    <cellStyle name="Normal 42 9 4 2 2" xfId="24409"/>
    <cellStyle name="Normal 42 9 4 2 2 2" xfId="47818"/>
    <cellStyle name="Normal 42 9 4 2 3" xfId="36119"/>
    <cellStyle name="Normal 42 9 4 3" xfId="18575"/>
    <cellStyle name="Normal 42 9 4 3 2" xfId="41984"/>
    <cellStyle name="Normal 42 9 4 4" xfId="30289"/>
    <cellStyle name="Normal 42 9 5" xfId="7938"/>
    <cellStyle name="Normal 42 9 5 2" xfId="13800"/>
    <cellStyle name="Normal 42 9 5 2 2" xfId="25529"/>
    <cellStyle name="Normal 42 9 5 2 2 2" xfId="48938"/>
    <cellStyle name="Normal 42 9 5 2 3" xfId="37239"/>
    <cellStyle name="Normal 42 9 5 3" xfId="19695"/>
    <cellStyle name="Normal 42 9 5 3 2" xfId="43104"/>
    <cellStyle name="Normal 42 9 5 4" xfId="31409"/>
    <cellStyle name="Normal 42 9 6" xfId="9022"/>
    <cellStyle name="Normal 42 9 6 2" xfId="20783"/>
    <cellStyle name="Normal 42 9 6 2 2" xfId="44192"/>
    <cellStyle name="Normal 42 9 6 3" xfId="32493"/>
    <cellStyle name="Normal 42 9 7" xfId="14949"/>
    <cellStyle name="Normal 42 9 7 2" xfId="38358"/>
    <cellStyle name="Normal 42 9 8" xfId="26663"/>
    <cellStyle name="Normal 420" xfId="2458"/>
    <cellStyle name="Normal 420 2" xfId="3727"/>
    <cellStyle name="Normal 420 2 2" xfId="9595"/>
    <cellStyle name="Normal 420 2 2 2" xfId="21324"/>
    <cellStyle name="Normal 420 2 2 2 2" xfId="44733"/>
    <cellStyle name="Normal 420 2 2 3" xfId="33034"/>
    <cellStyle name="Normal 420 2 3" xfId="15490"/>
    <cellStyle name="Normal 420 2 3 2" xfId="38899"/>
    <cellStyle name="Normal 420 2 4" xfId="27204"/>
    <cellStyle name="Normal 420 3" xfId="4946"/>
    <cellStyle name="Normal 420 3 2" xfId="10814"/>
    <cellStyle name="Normal 420 3 2 2" xfId="22543"/>
    <cellStyle name="Normal 420 3 2 2 2" xfId="45952"/>
    <cellStyle name="Normal 420 3 2 3" xfId="34253"/>
    <cellStyle name="Normal 420 3 3" xfId="16709"/>
    <cellStyle name="Normal 420 3 3 2" xfId="40118"/>
    <cellStyle name="Normal 420 3 4" xfId="28423"/>
    <cellStyle name="Normal 420 4" xfId="6110"/>
    <cellStyle name="Normal 420 4 2" xfId="11978"/>
    <cellStyle name="Normal 420 4 2 2" xfId="23707"/>
    <cellStyle name="Normal 420 4 2 2 2" xfId="47116"/>
    <cellStyle name="Normal 420 4 2 3" xfId="35417"/>
    <cellStyle name="Normal 420 4 3" xfId="17873"/>
    <cellStyle name="Normal 420 4 3 2" xfId="41282"/>
    <cellStyle name="Normal 420 4 4" xfId="29587"/>
    <cellStyle name="Normal 420 5" xfId="7236"/>
    <cellStyle name="Normal 420 5 2" xfId="13098"/>
    <cellStyle name="Normal 420 5 2 2" xfId="24827"/>
    <cellStyle name="Normal 420 5 2 2 2" xfId="48236"/>
    <cellStyle name="Normal 420 5 2 3" xfId="36537"/>
    <cellStyle name="Normal 420 5 3" xfId="18993"/>
    <cellStyle name="Normal 420 5 3 2" xfId="42402"/>
    <cellStyle name="Normal 420 5 4" xfId="30707"/>
    <cellStyle name="Normal 420 6" xfId="8320"/>
    <cellStyle name="Normal 420 6 2" xfId="20081"/>
    <cellStyle name="Normal 420 6 2 2" xfId="43490"/>
    <cellStyle name="Normal 420 6 3" xfId="31791"/>
    <cellStyle name="Normal 420 7" xfId="14247"/>
    <cellStyle name="Normal 420 7 2" xfId="37656"/>
    <cellStyle name="Normal 420 8" xfId="25961"/>
    <cellStyle name="Normal 421" xfId="2386"/>
    <cellStyle name="Normal 421 2" xfId="3655"/>
    <cellStyle name="Normal 421 2 2" xfId="9523"/>
    <cellStyle name="Normal 421 2 2 2" xfId="21252"/>
    <cellStyle name="Normal 421 2 2 2 2" xfId="44661"/>
    <cellStyle name="Normal 421 2 2 3" xfId="32962"/>
    <cellStyle name="Normal 421 2 3" xfId="15418"/>
    <cellStyle name="Normal 421 2 3 2" xfId="38827"/>
    <cellStyle name="Normal 421 2 4" xfId="27132"/>
    <cellStyle name="Normal 421 3" xfId="4874"/>
    <cellStyle name="Normal 421 3 2" xfId="10742"/>
    <cellStyle name="Normal 421 3 2 2" xfId="22471"/>
    <cellStyle name="Normal 421 3 2 2 2" xfId="45880"/>
    <cellStyle name="Normal 421 3 2 3" xfId="34181"/>
    <cellStyle name="Normal 421 3 3" xfId="16637"/>
    <cellStyle name="Normal 421 3 3 2" xfId="40046"/>
    <cellStyle name="Normal 421 3 4" xfId="28351"/>
    <cellStyle name="Normal 421 4" xfId="6038"/>
    <cellStyle name="Normal 421 4 2" xfId="11906"/>
    <cellStyle name="Normal 421 4 2 2" xfId="23635"/>
    <cellStyle name="Normal 421 4 2 2 2" xfId="47044"/>
    <cellStyle name="Normal 421 4 2 3" xfId="35345"/>
    <cellStyle name="Normal 421 4 3" xfId="17801"/>
    <cellStyle name="Normal 421 4 3 2" xfId="41210"/>
    <cellStyle name="Normal 421 4 4" xfId="29515"/>
    <cellStyle name="Normal 421 5" xfId="7164"/>
    <cellStyle name="Normal 421 5 2" xfId="13026"/>
    <cellStyle name="Normal 421 5 2 2" xfId="24755"/>
    <cellStyle name="Normal 421 5 2 2 2" xfId="48164"/>
    <cellStyle name="Normal 421 5 2 3" xfId="36465"/>
    <cellStyle name="Normal 421 5 3" xfId="18921"/>
    <cellStyle name="Normal 421 5 3 2" xfId="42330"/>
    <cellStyle name="Normal 421 5 4" xfId="30635"/>
    <cellStyle name="Normal 421 6" xfId="8248"/>
    <cellStyle name="Normal 421 6 2" xfId="20009"/>
    <cellStyle name="Normal 421 6 2 2" xfId="43418"/>
    <cellStyle name="Normal 421 6 3" xfId="31719"/>
    <cellStyle name="Normal 421 7" xfId="14175"/>
    <cellStyle name="Normal 421 7 2" xfId="37584"/>
    <cellStyle name="Normal 421 8" xfId="25889"/>
    <cellStyle name="Normal 422" xfId="2472"/>
    <cellStyle name="Normal 422 2" xfId="3741"/>
    <cellStyle name="Normal 422 2 2" xfId="9609"/>
    <cellStyle name="Normal 422 2 2 2" xfId="21338"/>
    <cellStyle name="Normal 422 2 2 2 2" xfId="44747"/>
    <cellStyle name="Normal 422 2 2 3" xfId="33048"/>
    <cellStyle name="Normal 422 2 3" xfId="15504"/>
    <cellStyle name="Normal 422 2 3 2" xfId="38913"/>
    <cellStyle name="Normal 422 2 4" xfId="27218"/>
    <cellStyle name="Normal 422 3" xfId="4960"/>
    <cellStyle name="Normal 422 3 2" xfId="10828"/>
    <cellStyle name="Normal 422 3 2 2" xfId="22557"/>
    <cellStyle name="Normal 422 3 2 2 2" xfId="45966"/>
    <cellStyle name="Normal 422 3 2 3" xfId="34267"/>
    <cellStyle name="Normal 422 3 3" xfId="16723"/>
    <cellStyle name="Normal 422 3 3 2" xfId="40132"/>
    <cellStyle name="Normal 422 3 4" xfId="28437"/>
    <cellStyle name="Normal 422 4" xfId="6124"/>
    <cellStyle name="Normal 422 4 2" xfId="11992"/>
    <cellStyle name="Normal 422 4 2 2" xfId="23721"/>
    <cellStyle name="Normal 422 4 2 2 2" xfId="47130"/>
    <cellStyle name="Normal 422 4 2 3" xfId="35431"/>
    <cellStyle name="Normal 422 4 3" xfId="17887"/>
    <cellStyle name="Normal 422 4 3 2" xfId="41296"/>
    <cellStyle name="Normal 422 4 4" xfId="29601"/>
    <cellStyle name="Normal 422 5" xfId="7250"/>
    <cellStyle name="Normal 422 5 2" xfId="13112"/>
    <cellStyle name="Normal 422 5 2 2" xfId="24841"/>
    <cellStyle name="Normal 422 5 2 2 2" xfId="48250"/>
    <cellStyle name="Normal 422 5 2 3" xfId="36551"/>
    <cellStyle name="Normal 422 5 3" xfId="19007"/>
    <cellStyle name="Normal 422 5 3 2" xfId="42416"/>
    <cellStyle name="Normal 422 5 4" xfId="30721"/>
    <cellStyle name="Normal 422 6" xfId="8334"/>
    <cellStyle name="Normal 422 6 2" xfId="20095"/>
    <cellStyle name="Normal 422 6 2 2" xfId="43504"/>
    <cellStyle name="Normal 422 6 3" xfId="31805"/>
    <cellStyle name="Normal 422 7" xfId="14261"/>
    <cellStyle name="Normal 422 7 2" xfId="37670"/>
    <cellStyle name="Normal 422 8" xfId="25975"/>
    <cellStyle name="Normal 423" xfId="2674"/>
    <cellStyle name="Normal 423 2" xfId="3943"/>
    <cellStyle name="Normal 423 2 2" xfId="9811"/>
    <cellStyle name="Normal 423 2 2 2" xfId="21540"/>
    <cellStyle name="Normal 423 2 2 2 2" xfId="44949"/>
    <cellStyle name="Normal 423 2 2 3" xfId="33250"/>
    <cellStyle name="Normal 423 2 3" xfId="15706"/>
    <cellStyle name="Normal 423 2 3 2" xfId="39115"/>
    <cellStyle name="Normal 423 2 4" xfId="27420"/>
    <cellStyle name="Normal 423 3" xfId="5162"/>
    <cellStyle name="Normal 423 3 2" xfId="11030"/>
    <cellStyle name="Normal 423 3 2 2" xfId="22759"/>
    <cellStyle name="Normal 423 3 2 2 2" xfId="46168"/>
    <cellStyle name="Normal 423 3 2 3" xfId="34469"/>
    <cellStyle name="Normal 423 3 3" xfId="16925"/>
    <cellStyle name="Normal 423 3 3 2" xfId="40334"/>
    <cellStyle name="Normal 423 3 4" xfId="28639"/>
    <cellStyle name="Normal 423 4" xfId="6326"/>
    <cellStyle name="Normal 423 4 2" xfId="12194"/>
    <cellStyle name="Normal 423 4 2 2" xfId="23923"/>
    <cellStyle name="Normal 423 4 2 2 2" xfId="47332"/>
    <cellStyle name="Normal 423 4 2 3" xfId="35633"/>
    <cellStyle name="Normal 423 4 3" xfId="18089"/>
    <cellStyle name="Normal 423 4 3 2" xfId="41498"/>
    <cellStyle name="Normal 423 4 4" xfId="29803"/>
    <cellStyle name="Normal 423 5" xfId="7452"/>
    <cellStyle name="Normal 423 5 2" xfId="13314"/>
    <cellStyle name="Normal 423 5 2 2" xfId="25043"/>
    <cellStyle name="Normal 423 5 2 2 2" xfId="48452"/>
    <cellStyle name="Normal 423 5 2 3" xfId="36753"/>
    <cellStyle name="Normal 423 5 3" xfId="19209"/>
    <cellStyle name="Normal 423 5 3 2" xfId="42618"/>
    <cellStyle name="Normal 423 5 4" xfId="30923"/>
    <cellStyle name="Normal 423 6" xfId="8536"/>
    <cellStyle name="Normal 423 6 2" xfId="20297"/>
    <cellStyle name="Normal 423 6 2 2" xfId="43706"/>
    <cellStyle name="Normal 423 6 3" xfId="32007"/>
    <cellStyle name="Normal 423 7" xfId="14463"/>
    <cellStyle name="Normal 423 7 2" xfId="37872"/>
    <cellStyle name="Normal 423 8" xfId="26177"/>
    <cellStyle name="Normal 424" xfId="2478"/>
    <cellStyle name="Normal 424 2" xfId="3747"/>
    <cellStyle name="Normal 424 2 2" xfId="9615"/>
    <cellStyle name="Normal 424 2 2 2" xfId="21344"/>
    <cellStyle name="Normal 424 2 2 2 2" xfId="44753"/>
    <cellStyle name="Normal 424 2 2 3" xfId="33054"/>
    <cellStyle name="Normal 424 2 3" xfId="15510"/>
    <cellStyle name="Normal 424 2 3 2" xfId="38919"/>
    <cellStyle name="Normal 424 2 4" xfId="27224"/>
    <cellStyle name="Normal 424 3" xfId="4966"/>
    <cellStyle name="Normal 424 3 2" xfId="10834"/>
    <cellStyle name="Normal 424 3 2 2" xfId="22563"/>
    <cellStyle name="Normal 424 3 2 2 2" xfId="45972"/>
    <cellStyle name="Normal 424 3 2 3" xfId="34273"/>
    <cellStyle name="Normal 424 3 3" xfId="16729"/>
    <cellStyle name="Normal 424 3 3 2" xfId="40138"/>
    <cellStyle name="Normal 424 3 4" xfId="28443"/>
    <cellStyle name="Normal 424 4" xfId="6130"/>
    <cellStyle name="Normal 424 4 2" xfId="11998"/>
    <cellStyle name="Normal 424 4 2 2" xfId="23727"/>
    <cellStyle name="Normal 424 4 2 2 2" xfId="47136"/>
    <cellStyle name="Normal 424 4 2 3" xfId="35437"/>
    <cellStyle name="Normal 424 4 3" xfId="17893"/>
    <cellStyle name="Normal 424 4 3 2" xfId="41302"/>
    <cellStyle name="Normal 424 4 4" xfId="29607"/>
    <cellStyle name="Normal 424 5" xfId="7256"/>
    <cellStyle name="Normal 424 5 2" xfId="13118"/>
    <cellStyle name="Normal 424 5 2 2" xfId="24847"/>
    <cellStyle name="Normal 424 5 2 2 2" xfId="48256"/>
    <cellStyle name="Normal 424 5 2 3" xfId="36557"/>
    <cellStyle name="Normal 424 5 3" xfId="19013"/>
    <cellStyle name="Normal 424 5 3 2" xfId="42422"/>
    <cellStyle name="Normal 424 5 4" xfId="30727"/>
    <cellStyle name="Normal 424 6" xfId="8340"/>
    <cellStyle name="Normal 424 6 2" xfId="20101"/>
    <cellStyle name="Normal 424 6 2 2" xfId="43510"/>
    <cellStyle name="Normal 424 6 3" xfId="31811"/>
    <cellStyle name="Normal 424 7" xfId="14267"/>
    <cellStyle name="Normal 424 7 2" xfId="37676"/>
    <cellStyle name="Normal 424 8" xfId="25981"/>
    <cellStyle name="Normal 425" xfId="2661"/>
    <cellStyle name="Normal 425 2" xfId="3930"/>
    <cellStyle name="Normal 425 2 2" xfId="9798"/>
    <cellStyle name="Normal 425 2 2 2" xfId="21527"/>
    <cellStyle name="Normal 425 2 2 2 2" xfId="44936"/>
    <cellStyle name="Normal 425 2 2 3" xfId="33237"/>
    <cellStyle name="Normal 425 2 3" xfId="15693"/>
    <cellStyle name="Normal 425 2 3 2" xfId="39102"/>
    <cellStyle name="Normal 425 2 4" xfId="27407"/>
    <cellStyle name="Normal 425 3" xfId="5149"/>
    <cellStyle name="Normal 425 3 2" xfId="11017"/>
    <cellStyle name="Normal 425 3 2 2" xfId="22746"/>
    <cellStyle name="Normal 425 3 2 2 2" xfId="46155"/>
    <cellStyle name="Normal 425 3 2 3" xfId="34456"/>
    <cellStyle name="Normal 425 3 3" xfId="16912"/>
    <cellStyle name="Normal 425 3 3 2" xfId="40321"/>
    <cellStyle name="Normal 425 3 4" xfId="28626"/>
    <cellStyle name="Normal 425 4" xfId="6313"/>
    <cellStyle name="Normal 425 4 2" xfId="12181"/>
    <cellStyle name="Normal 425 4 2 2" xfId="23910"/>
    <cellStyle name="Normal 425 4 2 2 2" xfId="47319"/>
    <cellStyle name="Normal 425 4 2 3" xfId="35620"/>
    <cellStyle name="Normal 425 4 3" xfId="18076"/>
    <cellStyle name="Normal 425 4 3 2" xfId="41485"/>
    <cellStyle name="Normal 425 4 4" xfId="29790"/>
    <cellStyle name="Normal 425 5" xfId="7439"/>
    <cellStyle name="Normal 425 5 2" xfId="13301"/>
    <cellStyle name="Normal 425 5 2 2" xfId="25030"/>
    <cellStyle name="Normal 425 5 2 2 2" xfId="48439"/>
    <cellStyle name="Normal 425 5 2 3" xfId="36740"/>
    <cellStyle name="Normal 425 5 3" xfId="19196"/>
    <cellStyle name="Normal 425 5 3 2" xfId="42605"/>
    <cellStyle name="Normal 425 5 4" xfId="30910"/>
    <cellStyle name="Normal 425 6" xfId="8523"/>
    <cellStyle name="Normal 425 6 2" xfId="20284"/>
    <cellStyle name="Normal 425 6 2 2" xfId="43693"/>
    <cellStyle name="Normal 425 6 3" xfId="31994"/>
    <cellStyle name="Normal 425 7" xfId="14450"/>
    <cellStyle name="Normal 425 7 2" xfId="37859"/>
    <cellStyle name="Normal 425 8" xfId="26164"/>
    <cellStyle name="Normal 426" xfId="2491"/>
    <cellStyle name="Normal 426 2" xfId="3760"/>
    <cellStyle name="Normal 426 2 2" xfId="9628"/>
    <cellStyle name="Normal 426 2 2 2" xfId="21357"/>
    <cellStyle name="Normal 426 2 2 2 2" xfId="44766"/>
    <cellStyle name="Normal 426 2 2 3" xfId="33067"/>
    <cellStyle name="Normal 426 2 3" xfId="15523"/>
    <cellStyle name="Normal 426 2 3 2" xfId="38932"/>
    <cellStyle name="Normal 426 2 4" xfId="27237"/>
    <cellStyle name="Normal 426 3" xfId="4979"/>
    <cellStyle name="Normal 426 3 2" xfId="10847"/>
    <cellStyle name="Normal 426 3 2 2" xfId="22576"/>
    <cellStyle name="Normal 426 3 2 2 2" xfId="45985"/>
    <cellStyle name="Normal 426 3 2 3" xfId="34286"/>
    <cellStyle name="Normal 426 3 3" xfId="16742"/>
    <cellStyle name="Normal 426 3 3 2" xfId="40151"/>
    <cellStyle name="Normal 426 3 4" xfId="28456"/>
    <cellStyle name="Normal 426 4" xfId="6143"/>
    <cellStyle name="Normal 426 4 2" xfId="12011"/>
    <cellStyle name="Normal 426 4 2 2" xfId="23740"/>
    <cellStyle name="Normal 426 4 2 2 2" xfId="47149"/>
    <cellStyle name="Normal 426 4 2 3" xfId="35450"/>
    <cellStyle name="Normal 426 4 3" xfId="17906"/>
    <cellStyle name="Normal 426 4 3 2" xfId="41315"/>
    <cellStyle name="Normal 426 4 4" xfId="29620"/>
    <cellStyle name="Normal 426 5" xfId="7269"/>
    <cellStyle name="Normal 426 5 2" xfId="13131"/>
    <cellStyle name="Normal 426 5 2 2" xfId="24860"/>
    <cellStyle name="Normal 426 5 2 2 2" xfId="48269"/>
    <cellStyle name="Normal 426 5 2 3" xfId="36570"/>
    <cellStyle name="Normal 426 5 3" xfId="19026"/>
    <cellStyle name="Normal 426 5 3 2" xfId="42435"/>
    <cellStyle name="Normal 426 5 4" xfId="30740"/>
    <cellStyle name="Normal 426 6" xfId="8353"/>
    <cellStyle name="Normal 426 6 2" xfId="20114"/>
    <cellStyle name="Normal 426 6 2 2" xfId="43523"/>
    <cellStyle name="Normal 426 6 3" xfId="31824"/>
    <cellStyle name="Normal 426 7" xfId="14280"/>
    <cellStyle name="Normal 426 7 2" xfId="37689"/>
    <cellStyle name="Normal 426 8" xfId="25994"/>
    <cellStyle name="Normal 427" xfId="2698"/>
    <cellStyle name="Normal 427 2" xfId="3967"/>
    <cellStyle name="Normal 427 2 2" xfId="9835"/>
    <cellStyle name="Normal 427 2 2 2" xfId="21564"/>
    <cellStyle name="Normal 427 2 2 2 2" xfId="44973"/>
    <cellStyle name="Normal 427 2 2 3" xfId="33274"/>
    <cellStyle name="Normal 427 2 3" xfId="15730"/>
    <cellStyle name="Normal 427 2 3 2" xfId="39139"/>
    <cellStyle name="Normal 427 2 4" xfId="27444"/>
    <cellStyle name="Normal 427 3" xfId="5186"/>
    <cellStyle name="Normal 427 3 2" xfId="11054"/>
    <cellStyle name="Normal 427 3 2 2" xfId="22783"/>
    <cellStyle name="Normal 427 3 2 2 2" xfId="46192"/>
    <cellStyle name="Normal 427 3 2 3" xfId="34493"/>
    <cellStyle name="Normal 427 3 3" xfId="16949"/>
    <cellStyle name="Normal 427 3 3 2" xfId="40358"/>
    <cellStyle name="Normal 427 3 4" xfId="28663"/>
    <cellStyle name="Normal 427 4" xfId="6350"/>
    <cellStyle name="Normal 427 4 2" xfId="12218"/>
    <cellStyle name="Normal 427 4 2 2" xfId="23947"/>
    <cellStyle name="Normal 427 4 2 2 2" xfId="47356"/>
    <cellStyle name="Normal 427 4 2 3" xfId="35657"/>
    <cellStyle name="Normal 427 4 3" xfId="18113"/>
    <cellStyle name="Normal 427 4 3 2" xfId="41522"/>
    <cellStyle name="Normal 427 4 4" xfId="29827"/>
    <cellStyle name="Normal 427 5" xfId="7476"/>
    <cellStyle name="Normal 427 5 2" xfId="13338"/>
    <cellStyle name="Normal 427 5 2 2" xfId="25067"/>
    <cellStyle name="Normal 427 5 2 2 2" xfId="48476"/>
    <cellStyle name="Normal 427 5 2 3" xfId="36777"/>
    <cellStyle name="Normal 427 5 3" xfId="19233"/>
    <cellStyle name="Normal 427 5 3 2" xfId="42642"/>
    <cellStyle name="Normal 427 5 4" xfId="30947"/>
    <cellStyle name="Normal 427 6" xfId="8560"/>
    <cellStyle name="Normal 427 6 2" xfId="20321"/>
    <cellStyle name="Normal 427 6 2 2" xfId="43730"/>
    <cellStyle name="Normal 427 6 3" xfId="32031"/>
    <cellStyle name="Normal 427 7" xfId="14487"/>
    <cellStyle name="Normal 427 7 2" xfId="37896"/>
    <cellStyle name="Normal 427 8" xfId="26201"/>
    <cellStyle name="Normal 428" xfId="2502"/>
    <cellStyle name="Normal 428 2" xfId="3771"/>
    <cellStyle name="Normal 428 2 2" xfId="9639"/>
    <cellStyle name="Normal 428 2 2 2" xfId="21368"/>
    <cellStyle name="Normal 428 2 2 2 2" xfId="44777"/>
    <cellStyle name="Normal 428 2 2 3" xfId="33078"/>
    <cellStyle name="Normal 428 2 3" xfId="15534"/>
    <cellStyle name="Normal 428 2 3 2" xfId="38943"/>
    <cellStyle name="Normal 428 2 4" xfId="27248"/>
    <cellStyle name="Normal 428 3" xfId="4990"/>
    <cellStyle name="Normal 428 3 2" xfId="10858"/>
    <cellStyle name="Normal 428 3 2 2" xfId="22587"/>
    <cellStyle name="Normal 428 3 2 2 2" xfId="45996"/>
    <cellStyle name="Normal 428 3 2 3" xfId="34297"/>
    <cellStyle name="Normal 428 3 3" xfId="16753"/>
    <cellStyle name="Normal 428 3 3 2" xfId="40162"/>
    <cellStyle name="Normal 428 3 4" xfId="28467"/>
    <cellStyle name="Normal 428 4" xfId="6154"/>
    <cellStyle name="Normal 428 4 2" xfId="12022"/>
    <cellStyle name="Normal 428 4 2 2" xfId="23751"/>
    <cellStyle name="Normal 428 4 2 2 2" xfId="47160"/>
    <cellStyle name="Normal 428 4 2 3" xfId="35461"/>
    <cellStyle name="Normal 428 4 3" xfId="17917"/>
    <cellStyle name="Normal 428 4 3 2" xfId="41326"/>
    <cellStyle name="Normal 428 4 4" xfId="29631"/>
    <cellStyle name="Normal 428 5" xfId="7280"/>
    <cellStyle name="Normal 428 5 2" xfId="13142"/>
    <cellStyle name="Normal 428 5 2 2" xfId="24871"/>
    <cellStyle name="Normal 428 5 2 2 2" xfId="48280"/>
    <cellStyle name="Normal 428 5 2 3" xfId="36581"/>
    <cellStyle name="Normal 428 5 3" xfId="19037"/>
    <cellStyle name="Normal 428 5 3 2" xfId="42446"/>
    <cellStyle name="Normal 428 5 4" xfId="30751"/>
    <cellStyle name="Normal 428 6" xfId="8364"/>
    <cellStyle name="Normal 428 6 2" xfId="20125"/>
    <cellStyle name="Normal 428 6 2 2" xfId="43534"/>
    <cellStyle name="Normal 428 6 3" xfId="31835"/>
    <cellStyle name="Normal 428 7" xfId="14291"/>
    <cellStyle name="Normal 428 7 2" xfId="37700"/>
    <cellStyle name="Normal 428 8" xfId="26005"/>
    <cellStyle name="Normal 429" xfId="2689"/>
    <cellStyle name="Normal 429 2" xfId="3958"/>
    <cellStyle name="Normal 429 2 2" xfId="9826"/>
    <cellStyle name="Normal 429 2 2 2" xfId="21555"/>
    <cellStyle name="Normal 429 2 2 2 2" xfId="44964"/>
    <cellStyle name="Normal 429 2 2 3" xfId="33265"/>
    <cellStyle name="Normal 429 2 3" xfId="15721"/>
    <cellStyle name="Normal 429 2 3 2" xfId="39130"/>
    <cellStyle name="Normal 429 2 4" xfId="27435"/>
    <cellStyle name="Normal 429 3" xfId="5177"/>
    <cellStyle name="Normal 429 3 2" xfId="11045"/>
    <cellStyle name="Normal 429 3 2 2" xfId="22774"/>
    <cellStyle name="Normal 429 3 2 2 2" xfId="46183"/>
    <cellStyle name="Normal 429 3 2 3" xfId="34484"/>
    <cellStyle name="Normal 429 3 3" xfId="16940"/>
    <cellStyle name="Normal 429 3 3 2" xfId="40349"/>
    <cellStyle name="Normal 429 3 4" xfId="28654"/>
    <cellStyle name="Normal 429 4" xfId="6341"/>
    <cellStyle name="Normal 429 4 2" xfId="12209"/>
    <cellStyle name="Normal 429 4 2 2" xfId="23938"/>
    <cellStyle name="Normal 429 4 2 2 2" xfId="47347"/>
    <cellStyle name="Normal 429 4 2 3" xfId="35648"/>
    <cellStyle name="Normal 429 4 3" xfId="18104"/>
    <cellStyle name="Normal 429 4 3 2" xfId="41513"/>
    <cellStyle name="Normal 429 4 4" xfId="29818"/>
    <cellStyle name="Normal 429 5" xfId="7467"/>
    <cellStyle name="Normal 429 5 2" xfId="13329"/>
    <cellStyle name="Normal 429 5 2 2" xfId="25058"/>
    <cellStyle name="Normal 429 5 2 2 2" xfId="48467"/>
    <cellStyle name="Normal 429 5 2 3" xfId="36768"/>
    <cellStyle name="Normal 429 5 3" xfId="19224"/>
    <cellStyle name="Normal 429 5 3 2" xfId="42633"/>
    <cellStyle name="Normal 429 5 4" xfId="30938"/>
    <cellStyle name="Normal 429 6" xfId="8551"/>
    <cellStyle name="Normal 429 6 2" xfId="20312"/>
    <cellStyle name="Normal 429 6 2 2" xfId="43721"/>
    <cellStyle name="Normal 429 6 3" xfId="32022"/>
    <cellStyle name="Normal 429 7" xfId="14478"/>
    <cellStyle name="Normal 429 7 2" xfId="37887"/>
    <cellStyle name="Normal 429 8" xfId="26192"/>
    <cellStyle name="Normal 43" xfId="1949"/>
    <cellStyle name="Normal 43 10" xfId="3263"/>
    <cellStyle name="Normal 43 10 2" xfId="4528"/>
    <cellStyle name="Normal 43 10 2 2" xfId="10396"/>
    <cellStyle name="Normal 43 10 2 2 2" xfId="22125"/>
    <cellStyle name="Normal 43 10 2 2 2 2" xfId="45534"/>
    <cellStyle name="Normal 43 10 2 2 3" xfId="33835"/>
    <cellStyle name="Normal 43 10 2 3" xfId="16291"/>
    <cellStyle name="Normal 43 10 2 3 2" xfId="39700"/>
    <cellStyle name="Normal 43 10 2 4" xfId="28005"/>
    <cellStyle name="Normal 43 10 3" xfId="5745"/>
    <cellStyle name="Normal 43 10 3 2" xfId="11613"/>
    <cellStyle name="Normal 43 10 3 2 2" xfId="23342"/>
    <cellStyle name="Normal 43 10 3 2 2 2" xfId="46751"/>
    <cellStyle name="Normal 43 10 3 2 3" xfId="35052"/>
    <cellStyle name="Normal 43 10 3 3" xfId="17508"/>
    <cellStyle name="Normal 43 10 3 3 2" xfId="40917"/>
    <cellStyle name="Normal 43 10 3 4" xfId="29222"/>
    <cellStyle name="Normal 43 10 4" xfId="6909"/>
    <cellStyle name="Normal 43 10 4 2" xfId="12777"/>
    <cellStyle name="Normal 43 10 4 2 2" xfId="24506"/>
    <cellStyle name="Normal 43 10 4 2 2 2" xfId="47915"/>
    <cellStyle name="Normal 43 10 4 2 3" xfId="36216"/>
    <cellStyle name="Normal 43 10 4 3" xfId="18672"/>
    <cellStyle name="Normal 43 10 4 3 2" xfId="42081"/>
    <cellStyle name="Normal 43 10 4 4" xfId="30386"/>
    <cellStyle name="Normal 43 10 5" xfId="8035"/>
    <cellStyle name="Normal 43 10 5 2" xfId="13897"/>
    <cellStyle name="Normal 43 10 5 2 2" xfId="25626"/>
    <cellStyle name="Normal 43 10 5 2 2 2" xfId="49035"/>
    <cellStyle name="Normal 43 10 5 2 3" xfId="37336"/>
    <cellStyle name="Normal 43 10 5 3" xfId="19792"/>
    <cellStyle name="Normal 43 10 5 3 2" xfId="43201"/>
    <cellStyle name="Normal 43 10 5 4" xfId="31506"/>
    <cellStyle name="Normal 43 10 6" xfId="9119"/>
    <cellStyle name="Normal 43 10 6 2" xfId="20880"/>
    <cellStyle name="Normal 43 10 6 2 2" xfId="44289"/>
    <cellStyle name="Normal 43 10 6 3" xfId="32590"/>
    <cellStyle name="Normal 43 10 7" xfId="15046"/>
    <cellStyle name="Normal 43 10 7 2" xfId="38455"/>
    <cellStyle name="Normal 43 10 8" xfId="26760"/>
    <cellStyle name="Normal 43 11" xfId="3489"/>
    <cellStyle name="Normal 43 11 2" xfId="9365"/>
    <cellStyle name="Normal 43 11 2 2" xfId="21096"/>
    <cellStyle name="Normal 43 11 2 2 2" xfId="44505"/>
    <cellStyle name="Normal 43 11 2 3" xfId="32806"/>
    <cellStyle name="Normal 43 11 3" xfId="15262"/>
    <cellStyle name="Normal 43 11 3 2" xfId="38671"/>
    <cellStyle name="Normal 43 11 4" xfId="26976"/>
    <cellStyle name="Normal 43 12" xfId="4742"/>
    <cellStyle name="Normal 43 12 2" xfId="10610"/>
    <cellStyle name="Normal 43 12 2 2" xfId="22339"/>
    <cellStyle name="Normal 43 12 2 2 2" xfId="45748"/>
    <cellStyle name="Normal 43 12 2 3" xfId="34049"/>
    <cellStyle name="Normal 43 12 3" xfId="16505"/>
    <cellStyle name="Normal 43 12 3 2" xfId="39914"/>
    <cellStyle name="Normal 43 12 4" xfId="28219"/>
    <cellStyle name="Normal 43 13" xfId="5904"/>
    <cellStyle name="Normal 43 13 2" xfId="11772"/>
    <cellStyle name="Normal 43 13 2 2" xfId="23501"/>
    <cellStyle name="Normal 43 13 2 2 2" xfId="46910"/>
    <cellStyle name="Normal 43 13 2 3" xfId="35211"/>
    <cellStyle name="Normal 43 13 3" xfId="17667"/>
    <cellStyle name="Normal 43 13 3 2" xfId="41076"/>
    <cellStyle name="Normal 43 13 4" xfId="29381"/>
    <cellStyle name="Normal 43 14" xfId="7039"/>
    <cellStyle name="Normal 43 14 2" xfId="12901"/>
    <cellStyle name="Normal 43 14 2 2" xfId="24630"/>
    <cellStyle name="Normal 43 14 2 2 2" xfId="48039"/>
    <cellStyle name="Normal 43 14 2 3" xfId="36340"/>
    <cellStyle name="Normal 43 14 3" xfId="18796"/>
    <cellStyle name="Normal 43 14 3 2" xfId="42205"/>
    <cellStyle name="Normal 43 14 4" xfId="30510"/>
    <cellStyle name="Normal 43 15" xfId="8126"/>
    <cellStyle name="Normal 43 15 2" xfId="19887"/>
    <cellStyle name="Normal 43 15 2 2" xfId="43296"/>
    <cellStyle name="Normal 43 15 3" xfId="31597"/>
    <cellStyle name="Normal 43 16" xfId="14055"/>
    <cellStyle name="Normal 43 16 2" xfId="37464"/>
    <cellStyle name="Normal 43 17" xfId="25769"/>
    <cellStyle name="Normal 43 2" xfId="2361"/>
    <cellStyle name="Normal 43 2 2" xfId="3638"/>
    <cellStyle name="Normal 43 2 2 2" xfId="9506"/>
    <cellStyle name="Normal 43 2 2 2 2" xfId="21235"/>
    <cellStyle name="Normal 43 2 2 2 2 2" xfId="44644"/>
    <cellStyle name="Normal 43 2 2 2 3" xfId="32945"/>
    <cellStyle name="Normal 43 2 2 3" xfId="15401"/>
    <cellStyle name="Normal 43 2 2 3 2" xfId="38810"/>
    <cellStyle name="Normal 43 2 2 4" xfId="27115"/>
    <cellStyle name="Normal 43 2 3" xfId="4857"/>
    <cellStyle name="Normal 43 2 3 2" xfId="10725"/>
    <cellStyle name="Normal 43 2 3 2 2" xfId="22454"/>
    <cellStyle name="Normal 43 2 3 2 2 2" xfId="45863"/>
    <cellStyle name="Normal 43 2 3 2 3" xfId="34164"/>
    <cellStyle name="Normal 43 2 3 3" xfId="16620"/>
    <cellStyle name="Normal 43 2 3 3 2" xfId="40029"/>
    <cellStyle name="Normal 43 2 3 4" xfId="28334"/>
    <cellStyle name="Normal 43 2 4" xfId="6020"/>
    <cellStyle name="Normal 43 2 4 2" xfId="11888"/>
    <cellStyle name="Normal 43 2 4 2 2" xfId="23617"/>
    <cellStyle name="Normal 43 2 4 2 2 2" xfId="47026"/>
    <cellStyle name="Normal 43 2 4 2 3" xfId="35327"/>
    <cellStyle name="Normal 43 2 4 3" xfId="17783"/>
    <cellStyle name="Normal 43 2 4 3 2" xfId="41192"/>
    <cellStyle name="Normal 43 2 4 4" xfId="29497"/>
    <cellStyle name="Normal 43 2 5" xfId="7147"/>
    <cellStyle name="Normal 43 2 5 2" xfId="13009"/>
    <cellStyle name="Normal 43 2 5 2 2" xfId="24738"/>
    <cellStyle name="Normal 43 2 5 2 2 2" xfId="48147"/>
    <cellStyle name="Normal 43 2 5 2 3" xfId="36448"/>
    <cellStyle name="Normal 43 2 5 3" xfId="18904"/>
    <cellStyle name="Normal 43 2 5 3 2" xfId="42313"/>
    <cellStyle name="Normal 43 2 5 4" xfId="30618"/>
    <cellStyle name="Normal 43 2 6" xfId="8231"/>
    <cellStyle name="Normal 43 2 6 2" xfId="19992"/>
    <cellStyle name="Normal 43 2 6 2 2" xfId="43401"/>
    <cellStyle name="Normal 43 2 6 3" xfId="31702"/>
    <cellStyle name="Normal 43 2 7" xfId="14158"/>
    <cellStyle name="Normal 43 2 7 2" xfId="37567"/>
    <cellStyle name="Normal 43 2 8" xfId="25872"/>
    <cellStyle name="Normal 43 3" xfId="2443"/>
    <cellStyle name="Normal 43 3 2" xfId="3712"/>
    <cellStyle name="Normal 43 3 2 2" xfId="9580"/>
    <cellStyle name="Normal 43 3 2 2 2" xfId="21309"/>
    <cellStyle name="Normal 43 3 2 2 2 2" xfId="44718"/>
    <cellStyle name="Normal 43 3 2 2 3" xfId="33019"/>
    <cellStyle name="Normal 43 3 2 3" xfId="15475"/>
    <cellStyle name="Normal 43 3 2 3 2" xfId="38884"/>
    <cellStyle name="Normal 43 3 2 4" xfId="27189"/>
    <cellStyle name="Normal 43 3 3" xfId="4931"/>
    <cellStyle name="Normal 43 3 3 2" xfId="10799"/>
    <cellStyle name="Normal 43 3 3 2 2" xfId="22528"/>
    <cellStyle name="Normal 43 3 3 2 2 2" xfId="45937"/>
    <cellStyle name="Normal 43 3 3 2 3" xfId="34238"/>
    <cellStyle name="Normal 43 3 3 3" xfId="16694"/>
    <cellStyle name="Normal 43 3 3 3 2" xfId="40103"/>
    <cellStyle name="Normal 43 3 3 4" xfId="28408"/>
    <cellStyle name="Normal 43 3 4" xfId="6095"/>
    <cellStyle name="Normal 43 3 4 2" xfId="11963"/>
    <cellStyle name="Normal 43 3 4 2 2" xfId="23692"/>
    <cellStyle name="Normal 43 3 4 2 2 2" xfId="47101"/>
    <cellStyle name="Normal 43 3 4 2 3" xfId="35402"/>
    <cellStyle name="Normal 43 3 4 3" xfId="17858"/>
    <cellStyle name="Normal 43 3 4 3 2" xfId="41267"/>
    <cellStyle name="Normal 43 3 4 4" xfId="29572"/>
    <cellStyle name="Normal 43 3 5" xfId="7221"/>
    <cellStyle name="Normal 43 3 5 2" xfId="13083"/>
    <cellStyle name="Normal 43 3 5 2 2" xfId="24812"/>
    <cellStyle name="Normal 43 3 5 2 2 2" xfId="48221"/>
    <cellStyle name="Normal 43 3 5 2 3" xfId="36522"/>
    <cellStyle name="Normal 43 3 5 3" xfId="18978"/>
    <cellStyle name="Normal 43 3 5 3 2" xfId="42387"/>
    <cellStyle name="Normal 43 3 5 4" xfId="30692"/>
    <cellStyle name="Normal 43 3 6" xfId="8305"/>
    <cellStyle name="Normal 43 3 6 2" xfId="20066"/>
    <cellStyle name="Normal 43 3 6 2 2" xfId="43475"/>
    <cellStyle name="Normal 43 3 6 3" xfId="31776"/>
    <cellStyle name="Normal 43 3 7" xfId="14232"/>
    <cellStyle name="Normal 43 3 7 2" xfId="37641"/>
    <cellStyle name="Normal 43 3 8" xfId="25946"/>
    <cellStyle name="Normal 43 4" xfId="2635"/>
    <cellStyle name="Normal 43 4 2" xfId="3904"/>
    <cellStyle name="Normal 43 4 2 2" xfId="9772"/>
    <cellStyle name="Normal 43 4 2 2 2" xfId="21501"/>
    <cellStyle name="Normal 43 4 2 2 2 2" xfId="44910"/>
    <cellStyle name="Normal 43 4 2 2 3" xfId="33211"/>
    <cellStyle name="Normal 43 4 2 3" xfId="15667"/>
    <cellStyle name="Normal 43 4 2 3 2" xfId="39076"/>
    <cellStyle name="Normal 43 4 2 4" xfId="27381"/>
    <cellStyle name="Normal 43 4 3" xfId="5123"/>
    <cellStyle name="Normal 43 4 3 2" xfId="10991"/>
    <cellStyle name="Normal 43 4 3 2 2" xfId="22720"/>
    <cellStyle name="Normal 43 4 3 2 2 2" xfId="46129"/>
    <cellStyle name="Normal 43 4 3 2 3" xfId="34430"/>
    <cellStyle name="Normal 43 4 3 3" xfId="16886"/>
    <cellStyle name="Normal 43 4 3 3 2" xfId="40295"/>
    <cellStyle name="Normal 43 4 3 4" xfId="28600"/>
    <cellStyle name="Normal 43 4 4" xfId="6287"/>
    <cellStyle name="Normal 43 4 4 2" xfId="12155"/>
    <cellStyle name="Normal 43 4 4 2 2" xfId="23884"/>
    <cellStyle name="Normal 43 4 4 2 2 2" xfId="47293"/>
    <cellStyle name="Normal 43 4 4 2 3" xfId="35594"/>
    <cellStyle name="Normal 43 4 4 3" xfId="18050"/>
    <cellStyle name="Normal 43 4 4 3 2" xfId="41459"/>
    <cellStyle name="Normal 43 4 4 4" xfId="29764"/>
    <cellStyle name="Normal 43 4 5" xfId="7413"/>
    <cellStyle name="Normal 43 4 5 2" xfId="13275"/>
    <cellStyle name="Normal 43 4 5 2 2" xfId="25004"/>
    <cellStyle name="Normal 43 4 5 2 2 2" xfId="48413"/>
    <cellStyle name="Normal 43 4 5 2 3" xfId="36714"/>
    <cellStyle name="Normal 43 4 5 3" xfId="19170"/>
    <cellStyle name="Normal 43 4 5 3 2" xfId="42579"/>
    <cellStyle name="Normal 43 4 5 4" xfId="30884"/>
    <cellStyle name="Normal 43 4 6" xfId="8497"/>
    <cellStyle name="Normal 43 4 6 2" xfId="20258"/>
    <cellStyle name="Normal 43 4 6 2 2" xfId="43667"/>
    <cellStyle name="Normal 43 4 6 3" xfId="31968"/>
    <cellStyle name="Normal 43 4 7" xfId="14424"/>
    <cellStyle name="Normal 43 4 7 2" xfId="37833"/>
    <cellStyle name="Normal 43 4 8" xfId="26138"/>
    <cellStyle name="Normal 43 5" xfId="2771"/>
    <cellStyle name="Normal 43 5 2" xfId="4040"/>
    <cellStyle name="Normal 43 5 2 2" xfId="9908"/>
    <cellStyle name="Normal 43 5 2 2 2" xfId="21637"/>
    <cellStyle name="Normal 43 5 2 2 2 2" xfId="45046"/>
    <cellStyle name="Normal 43 5 2 2 3" xfId="33347"/>
    <cellStyle name="Normal 43 5 2 3" xfId="15803"/>
    <cellStyle name="Normal 43 5 2 3 2" xfId="39212"/>
    <cellStyle name="Normal 43 5 2 4" xfId="27517"/>
    <cellStyle name="Normal 43 5 3" xfId="5259"/>
    <cellStyle name="Normal 43 5 3 2" xfId="11127"/>
    <cellStyle name="Normal 43 5 3 2 2" xfId="22856"/>
    <cellStyle name="Normal 43 5 3 2 2 2" xfId="46265"/>
    <cellStyle name="Normal 43 5 3 2 3" xfId="34566"/>
    <cellStyle name="Normal 43 5 3 3" xfId="17022"/>
    <cellStyle name="Normal 43 5 3 3 2" xfId="40431"/>
    <cellStyle name="Normal 43 5 3 4" xfId="28736"/>
    <cellStyle name="Normal 43 5 4" xfId="6423"/>
    <cellStyle name="Normal 43 5 4 2" xfId="12291"/>
    <cellStyle name="Normal 43 5 4 2 2" xfId="24020"/>
    <cellStyle name="Normal 43 5 4 2 2 2" xfId="47429"/>
    <cellStyle name="Normal 43 5 4 2 3" xfId="35730"/>
    <cellStyle name="Normal 43 5 4 3" xfId="18186"/>
    <cellStyle name="Normal 43 5 4 3 2" xfId="41595"/>
    <cellStyle name="Normal 43 5 4 4" xfId="29900"/>
    <cellStyle name="Normal 43 5 5" xfId="7549"/>
    <cellStyle name="Normal 43 5 5 2" xfId="13411"/>
    <cellStyle name="Normal 43 5 5 2 2" xfId="25140"/>
    <cellStyle name="Normal 43 5 5 2 2 2" xfId="48549"/>
    <cellStyle name="Normal 43 5 5 2 3" xfId="36850"/>
    <cellStyle name="Normal 43 5 5 3" xfId="19306"/>
    <cellStyle name="Normal 43 5 5 3 2" xfId="42715"/>
    <cellStyle name="Normal 43 5 5 4" xfId="31020"/>
    <cellStyle name="Normal 43 5 6" xfId="8633"/>
    <cellStyle name="Normal 43 5 6 2" xfId="20394"/>
    <cellStyle name="Normal 43 5 6 2 2" xfId="43803"/>
    <cellStyle name="Normal 43 5 6 3" xfId="32104"/>
    <cellStyle name="Normal 43 5 7" xfId="14560"/>
    <cellStyle name="Normal 43 5 7 2" xfId="37969"/>
    <cellStyle name="Normal 43 5 8" xfId="26274"/>
    <cellStyle name="Normal 43 6" xfId="2861"/>
    <cellStyle name="Normal 43 6 2" xfId="4130"/>
    <cellStyle name="Normal 43 6 2 2" xfId="9998"/>
    <cellStyle name="Normal 43 6 2 2 2" xfId="21727"/>
    <cellStyle name="Normal 43 6 2 2 2 2" xfId="45136"/>
    <cellStyle name="Normal 43 6 2 2 3" xfId="33437"/>
    <cellStyle name="Normal 43 6 2 3" xfId="15893"/>
    <cellStyle name="Normal 43 6 2 3 2" xfId="39302"/>
    <cellStyle name="Normal 43 6 2 4" xfId="27607"/>
    <cellStyle name="Normal 43 6 3" xfId="5349"/>
    <cellStyle name="Normal 43 6 3 2" xfId="11217"/>
    <cellStyle name="Normal 43 6 3 2 2" xfId="22946"/>
    <cellStyle name="Normal 43 6 3 2 2 2" xfId="46355"/>
    <cellStyle name="Normal 43 6 3 2 3" xfId="34656"/>
    <cellStyle name="Normal 43 6 3 3" xfId="17112"/>
    <cellStyle name="Normal 43 6 3 3 2" xfId="40521"/>
    <cellStyle name="Normal 43 6 3 4" xfId="28826"/>
    <cellStyle name="Normal 43 6 4" xfId="6513"/>
    <cellStyle name="Normal 43 6 4 2" xfId="12381"/>
    <cellStyle name="Normal 43 6 4 2 2" xfId="24110"/>
    <cellStyle name="Normal 43 6 4 2 2 2" xfId="47519"/>
    <cellStyle name="Normal 43 6 4 2 3" xfId="35820"/>
    <cellStyle name="Normal 43 6 4 3" xfId="18276"/>
    <cellStyle name="Normal 43 6 4 3 2" xfId="41685"/>
    <cellStyle name="Normal 43 6 4 4" xfId="29990"/>
    <cellStyle name="Normal 43 6 5" xfId="7639"/>
    <cellStyle name="Normal 43 6 5 2" xfId="13501"/>
    <cellStyle name="Normal 43 6 5 2 2" xfId="25230"/>
    <cellStyle name="Normal 43 6 5 2 2 2" xfId="48639"/>
    <cellStyle name="Normal 43 6 5 2 3" xfId="36940"/>
    <cellStyle name="Normal 43 6 5 3" xfId="19396"/>
    <cellStyle name="Normal 43 6 5 3 2" xfId="42805"/>
    <cellStyle name="Normal 43 6 5 4" xfId="31110"/>
    <cellStyle name="Normal 43 6 6" xfId="8723"/>
    <cellStyle name="Normal 43 6 6 2" xfId="20484"/>
    <cellStyle name="Normal 43 6 6 2 2" xfId="43893"/>
    <cellStyle name="Normal 43 6 6 3" xfId="32194"/>
    <cellStyle name="Normal 43 6 7" xfId="14650"/>
    <cellStyle name="Normal 43 6 7 2" xfId="38059"/>
    <cellStyle name="Normal 43 6 8" xfId="26364"/>
    <cellStyle name="Normal 43 7" xfId="2953"/>
    <cellStyle name="Normal 43 7 2" xfId="4220"/>
    <cellStyle name="Normal 43 7 2 2" xfId="10088"/>
    <cellStyle name="Normal 43 7 2 2 2" xfId="21817"/>
    <cellStyle name="Normal 43 7 2 2 2 2" xfId="45226"/>
    <cellStyle name="Normal 43 7 2 2 3" xfId="33527"/>
    <cellStyle name="Normal 43 7 2 3" xfId="15983"/>
    <cellStyle name="Normal 43 7 2 3 2" xfId="39392"/>
    <cellStyle name="Normal 43 7 2 4" xfId="27697"/>
    <cellStyle name="Normal 43 7 3" xfId="5439"/>
    <cellStyle name="Normal 43 7 3 2" xfId="11307"/>
    <cellStyle name="Normal 43 7 3 2 2" xfId="23036"/>
    <cellStyle name="Normal 43 7 3 2 2 2" xfId="46445"/>
    <cellStyle name="Normal 43 7 3 2 3" xfId="34746"/>
    <cellStyle name="Normal 43 7 3 3" xfId="17202"/>
    <cellStyle name="Normal 43 7 3 3 2" xfId="40611"/>
    <cellStyle name="Normal 43 7 3 4" xfId="28916"/>
    <cellStyle name="Normal 43 7 4" xfId="6603"/>
    <cellStyle name="Normal 43 7 4 2" xfId="12471"/>
    <cellStyle name="Normal 43 7 4 2 2" xfId="24200"/>
    <cellStyle name="Normal 43 7 4 2 2 2" xfId="47609"/>
    <cellStyle name="Normal 43 7 4 2 3" xfId="35910"/>
    <cellStyle name="Normal 43 7 4 3" xfId="18366"/>
    <cellStyle name="Normal 43 7 4 3 2" xfId="41775"/>
    <cellStyle name="Normal 43 7 4 4" xfId="30080"/>
    <cellStyle name="Normal 43 7 5" xfId="7729"/>
    <cellStyle name="Normal 43 7 5 2" xfId="13591"/>
    <cellStyle name="Normal 43 7 5 2 2" xfId="25320"/>
    <cellStyle name="Normal 43 7 5 2 2 2" xfId="48729"/>
    <cellStyle name="Normal 43 7 5 2 3" xfId="37030"/>
    <cellStyle name="Normal 43 7 5 3" xfId="19486"/>
    <cellStyle name="Normal 43 7 5 3 2" xfId="42895"/>
    <cellStyle name="Normal 43 7 5 4" xfId="31200"/>
    <cellStyle name="Normal 43 7 6" xfId="8813"/>
    <cellStyle name="Normal 43 7 6 2" xfId="20574"/>
    <cellStyle name="Normal 43 7 6 2 2" xfId="43983"/>
    <cellStyle name="Normal 43 7 6 3" xfId="32284"/>
    <cellStyle name="Normal 43 7 7" xfId="14740"/>
    <cellStyle name="Normal 43 7 7 2" xfId="38149"/>
    <cellStyle name="Normal 43 7 8" xfId="26454"/>
    <cellStyle name="Normal 43 8" xfId="3057"/>
    <cellStyle name="Normal 43 8 2" xfId="4322"/>
    <cellStyle name="Normal 43 8 2 2" xfId="10190"/>
    <cellStyle name="Normal 43 8 2 2 2" xfId="21919"/>
    <cellStyle name="Normal 43 8 2 2 2 2" xfId="45328"/>
    <cellStyle name="Normal 43 8 2 2 3" xfId="33629"/>
    <cellStyle name="Normal 43 8 2 3" xfId="16085"/>
    <cellStyle name="Normal 43 8 2 3 2" xfId="39494"/>
    <cellStyle name="Normal 43 8 2 4" xfId="27799"/>
    <cellStyle name="Normal 43 8 3" xfId="5539"/>
    <cellStyle name="Normal 43 8 3 2" xfId="11407"/>
    <cellStyle name="Normal 43 8 3 2 2" xfId="23136"/>
    <cellStyle name="Normal 43 8 3 2 2 2" xfId="46545"/>
    <cellStyle name="Normal 43 8 3 2 3" xfId="34846"/>
    <cellStyle name="Normal 43 8 3 3" xfId="17302"/>
    <cellStyle name="Normal 43 8 3 3 2" xfId="40711"/>
    <cellStyle name="Normal 43 8 3 4" xfId="29016"/>
    <cellStyle name="Normal 43 8 4" xfId="6703"/>
    <cellStyle name="Normal 43 8 4 2" xfId="12571"/>
    <cellStyle name="Normal 43 8 4 2 2" xfId="24300"/>
    <cellStyle name="Normal 43 8 4 2 2 2" xfId="47709"/>
    <cellStyle name="Normal 43 8 4 2 3" xfId="36010"/>
    <cellStyle name="Normal 43 8 4 3" xfId="18466"/>
    <cellStyle name="Normal 43 8 4 3 2" xfId="41875"/>
    <cellStyle name="Normal 43 8 4 4" xfId="30180"/>
    <cellStyle name="Normal 43 8 5" xfId="7829"/>
    <cellStyle name="Normal 43 8 5 2" xfId="13691"/>
    <cellStyle name="Normal 43 8 5 2 2" xfId="25420"/>
    <cellStyle name="Normal 43 8 5 2 2 2" xfId="48829"/>
    <cellStyle name="Normal 43 8 5 2 3" xfId="37130"/>
    <cellStyle name="Normal 43 8 5 3" xfId="19586"/>
    <cellStyle name="Normal 43 8 5 3 2" xfId="42995"/>
    <cellStyle name="Normal 43 8 5 4" xfId="31300"/>
    <cellStyle name="Normal 43 8 6" xfId="8913"/>
    <cellStyle name="Normal 43 8 6 2" xfId="20674"/>
    <cellStyle name="Normal 43 8 6 2 2" xfId="44083"/>
    <cellStyle name="Normal 43 8 6 3" xfId="32384"/>
    <cellStyle name="Normal 43 8 7" xfId="14840"/>
    <cellStyle name="Normal 43 8 7 2" xfId="38249"/>
    <cellStyle name="Normal 43 8 8" xfId="26554"/>
    <cellStyle name="Normal 43 9" xfId="3167"/>
    <cellStyle name="Normal 43 9 2" xfId="4432"/>
    <cellStyle name="Normal 43 9 2 2" xfId="10300"/>
    <cellStyle name="Normal 43 9 2 2 2" xfId="22029"/>
    <cellStyle name="Normal 43 9 2 2 2 2" xfId="45438"/>
    <cellStyle name="Normal 43 9 2 2 3" xfId="33739"/>
    <cellStyle name="Normal 43 9 2 3" xfId="16195"/>
    <cellStyle name="Normal 43 9 2 3 2" xfId="39604"/>
    <cellStyle name="Normal 43 9 2 4" xfId="27909"/>
    <cellStyle name="Normal 43 9 3" xfId="5649"/>
    <cellStyle name="Normal 43 9 3 2" xfId="11517"/>
    <cellStyle name="Normal 43 9 3 2 2" xfId="23246"/>
    <cellStyle name="Normal 43 9 3 2 2 2" xfId="46655"/>
    <cellStyle name="Normal 43 9 3 2 3" xfId="34956"/>
    <cellStyle name="Normal 43 9 3 3" xfId="17412"/>
    <cellStyle name="Normal 43 9 3 3 2" xfId="40821"/>
    <cellStyle name="Normal 43 9 3 4" xfId="29126"/>
    <cellStyle name="Normal 43 9 4" xfId="6813"/>
    <cellStyle name="Normal 43 9 4 2" xfId="12681"/>
    <cellStyle name="Normal 43 9 4 2 2" xfId="24410"/>
    <cellStyle name="Normal 43 9 4 2 2 2" xfId="47819"/>
    <cellStyle name="Normal 43 9 4 2 3" xfId="36120"/>
    <cellStyle name="Normal 43 9 4 3" xfId="18576"/>
    <cellStyle name="Normal 43 9 4 3 2" xfId="41985"/>
    <cellStyle name="Normal 43 9 4 4" xfId="30290"/>
    <cellStyle name="Normal 43 9 5" xfId="7939"/>
    <cellStyle name="Normal 43 9 5 2" xfId="13801"/>
    <cellStyle name="Normal 43 9 5 2 2" xfId="25530"/>
    <cellStyle name="Normal 43 9 5 2 2 2" xfId="48939"/>
    <cellStyle name="Normal 43 9 5 2 3" xfId="37240"/>
    <cellStyle name="Normal 43 9 5 3" xfId="19696"/>
    <cellStyle name="Normal 43 9 5 3 2" xfId="43105"/>
    <cellStyle name="Normal 43 9 5 4" xfId="31410"/>
    <cellStyle name="Normal 43 9 6" xfId="9023"/>
    <cellStyle name="Normal 43 9 6 2" xfId="20784"/>
    <cellStyle name="Normal 43 9 6 2 2" xfId="44193"/>
    <cellStyle name="Normal 43 9 6 3" xfId="32494"/>
    <cellStyle name="Normal 43 9 7" xfId="14950"/>
    <cellStyle name="Normal 43 9 7 2" xfId="38359"/>
    <cellStyle name="Normal 43 9 8" xfId="26664"/>
    <cellStyle name="Normal 430" xfId="2703"/>
    <cellStyle name="Normal 430 2" xfId="3972"/>
    <cellStyle name="Normal 430 2 2" xfId="9840"/>
    <cellStyle name="Normal 430 2 2 2" xfId="21569"/>
    <cellStyle name="Normal 430 2 2 2 2" xfId="44978"/>
    <cellStyle name="Normal 430 2 2 3" xfId="33279"/>
    <cellStyle name="Normal 430 2 3" xfId="15735"/>
    <cellStyle name="Normal 430 2 3 2" xfId="39144"/>
    <cellStyle name="Normal 430 2 4" xfId="27449"/>
    <cellStyle name="Normal 430 3" xfId="5191"/>
    <cellStyle name="Normal 430 3 2" xfId="11059"/>
    <cellStyle name="Normal 430 3 2 2" xfId="22788"/>
    <cellStyle name="Normal 430 3 2 2 2" xfId="46197"/>
    <cellStyle name="Normal 430 3 2 3" xfId="34498"/>
    <cellStyle name="Normal 430 3 3" xfId="16954"/>
    <cellStyle name="Normal 430 3 3 2" xfId="40363"/>
    <cellStyle name="Normal 430 3 4" xfId="28668"/>
    <cellStyle name="Normal 430 4" xfId="6355"/>
    <cellStyle name="Normal 430 4 2" xfId="12223"/>
    <cellStyle name="Normal 430 4 2 2" xfId="23952"/>
    <cellStyle name="Normal 430 4 2 2 2" xfId="47361"/>
    <cellStyle name="Normal 430 4 2 3" xfId="35662"/>
    <cellStyle name="Normal 430 4 3" xfId="18118"/>
    <cellStyle name="Normal 430 4 3 2" xfId="41527"/>
    <cellStyle name="Normal 430 4 4" xfId="29832"/>
    <cellStyle name="Normal 430 5" xfId="7481"/>
    <cellStyle name="Normal 430 5 2" xfId="13343"/>
    <cellStyle name="Normal 430 5 2 2" xfId="25072"/>
    <cellStyle name="Normal 430 5 2 2 2" xfId="48481"/>
    <cellStyle name="Normal 430 5 2 3" xfId="36782"/>
    <cellStyle name="Normal 430 5 3" xfId="19238"/>
    <cellStyle name="Normal 430 5 3 2" xfId="42647"/>
    <cellStyle name="Normal 430 5 4" xfId="30952"/>
    <cellStyle name="Normal 430 6" xfId="8565"/>
    <cellStyle name="Normal 430 6 2" xfId="20326"/>
    <cellStyle name="Normal 430 6 2 2" xfId="43735"/>
    <cellStyle name="Normal 430 6 3" xfId="32036"/>
    <cellStyle name="Normal 430 7" xfId="14492"/>
    <cellStyle name="Normal 430 7 2" xfId="37901"/>
    <cellStyle name="Normal 430 8" xfId="26206"/>
    <cellStyle name="Normal 431" xfId="2666"/>
    <cellStyle name="Normal 431 2" xfId="3935"/>
    <cellStyle name="Normal 431 2 2" xfId="9803"/>
    <cellStyle name="Normal 431 2 2 2" xfId="21532"/>
    <cellStyle name="Normal 431 2 2 2 2" xfId="44941"/>
    <cellStyle name="Normal 431 2 2 3" xfId="33242"/>
    <cellStyle name="Normal 431 2 3" xfId="15698"/>
    <cellStyle name="Normal 431 2 3 2" xfId="39107"/>
    <cellStyle name="Normal 431 2 4" xfId="27412"/>
    <cellStyle name="Normal 431 3" xfId="5154"/>
    <cellStyle name="Normal 431 3 2" xfId="11022"/>
    <cellStyle name="Normal 431 3 2 2" xfId="22751"/>
    <cellStyle name="Normal 431 3 2 2 2" xfId="46160"/>
    <cellStyle name="Normal 431 3 2 3" xfId="34461"/>
    <cellStyle name="Normal 431 3 3" xfId="16917"/>
    <cellStyle name="Normal 431 3 3 2" xfId="40326"/>
    <cellStyle name="Normal 431 3 4" xfId="28631"/>
    <cellStyle name="Normal 431 4" xfId="6318"/>
    <cellStyle name="Normal 431 4 2" xfId="12186"/>
    <cellStyle name="Normal 431 4 2 2" xfId="23915"/>
    <cellStyle name="Normal 431 4 2 2 2" xfId="47324"/>
    <cellStyle name="Normal 431 4 2 3" xfId="35625"/>
    <cellStyle name="Normal 431 4 3" xfId="18081"/>
    <cellStyle name="Normal 431 4 3 2" xfId="41490"/>
    <cellStyle name="Normal 431 4 4" xfId="29795"/>
    <cellStyle name="Normal 431 5" xfId="7444"/>
    <cellStyle name="Normal 431 5 2" xfId="13306"/>
    <cellStyle name="Normal 431 5 2 2" xfId="25035"/>
    <cellStyle name="Normal 431 5 2 2 2" xfId="48444"/>
    <cellStyle name="Normal 431 5 2 3" xfId="36745"/>
    <cellStyle name="Normal 431 5 3" xfId="19201"/>
    <cellStyle name="Normal 431 5 3 2" xfId="42610"/>
    <cellStyle name="Normal 431 5 4" xfId="30915"/>
    <cellStyle name="Normal 431 6" xfId="8528"/>
    <cellStyle name="Normal 431 6 2" xfId="20289"/>
    <cellStyle name="Normal 431 6 2 2" xfId="43698"/>
    <cellStyle name="Normal 431 6 3" xfId="31999"/>
    <cellStyle name="Normal 431 7" xfId="14455"/>
    <cellStyle name="Normal 431 7 2" xfId="37864"/>
    <cellStyle name="Normal 431 8" xfId="26169"/>
    <cellStyle name="Normal 432" xfId="2486"/>
    <cellStyle name="Normal 432 2" xfId="3755"/>
    <cellStyle name="Normal 432 2 2" xfId="9623"/>
    <cellStyle name="Normal 432 2 2 2" xfId="21352"/>
    <cellStyle name="Normal 432 2 2 2 2" xfId="44761"/>
    <cellStyle name="Normal 432 2 2 3" xfId="33062"/>
    <cellStyle name="Normal 432 2 3" xfId="15518"/>
    <cellStyle name="Normal 432 2 3 2" xfId="38927"/>
    <cellStyle name="Normal 432 2 4" xfId="27232"/>
    <cellStyle name="Normal 432 3" xfId="4974"/>
    <cellStyle name="Normal 432 3 2" xfId="10842"/>
    <cellStyle name="Normal 432 3 2 2" xfId="22571"/>
    <cellStyle name="Normal 432 3 2 2 2" xfId="45980"/>
    <cellStyle name="Normal 432 3 2 3" xfId="34281"/>
    <cellStyle name="Normal 432 3 3" xfId="16737"/>
    <cellStyle name="Normal 432 3 3 2" xfId="40146"/>
    <cellStyle name="Normal 432 3 4" xfId="28451"/>
    <cellStyle name="Normal 432 4" xfId="6138"/>
    <cellStyle name="Normal 432 4 2" xfId="12006"/>
    <cellStyle name="Normal 432 4 2 2" xfId="23735"/>
    <cellStyle name="Normal 432 4 2 2 2" xfId="47144"/>
    <cellStyle name="Normal 432 4 2 3" xfId="35445"/>
    <cellStyle name="Normal 432 4 3" xfId="17901"/>
    <cellStyle name="Normal 432 4 3 2" xfId="41310"/>
    <cellStyle name="Normal 432 4 4" xfId="29615"/>
    <cellStyle name="Normal 432 5" xfId="7264"/>
    <cellStyle name="Normal 432 5 2" xfId="13126"/>
    <cellStyle name="Normal 432 5 2 2" xfId="24855"/>
    <cellStyle name="Normal 432 5 2 2 2" xfId="48264"/>
    <cellStyle name="Normal 432 5 2 3" xfId="36565"/>
    <cellStyle name="Normal 432 5 3" xfId="19021"/>
    <cellStyle name="Normal 432 5 3 2" xfId="42430"/>
    <cellStyle name="Normal 432 5 4" xfId="30735"/>
    <cellStyle name="Normal 432 6" xfId="8348"/>
    <cellStyle name="Normal 432 6 2" xfId="20109"/>
    <cellStyle name="Normal 432 6 2 2" xfId="43518"/>
    <cellStyle name="Normal 432 6 3" xfId="31819"/>
    <cellStyle name="Normal 432 7" xfId="14275"/>
    <cellStyle name="Normal 432 7 2" xfId="37684"/>
    <cellStyle name="Normal 432 8" xfId="25989"/>
    <cellStyle name="Normal 433" xfId="2653"/>
    <cellStyle name="Normal 433 2" xfId="3922"/>
    <cellStyle name="Normal 433 2 2" xfId="9790"/>
    <cellStyle name="Normal 433 2 2 2" xfId="21519"/>
    <cellStyle name="Normal 433 2 2 2 2" xfId="44928"/>
    <cellStyle name="Normal 433 2 2 3" xfId="33229"/>
    <cellStyle name="Normal 433 2 3" xfId="15685"/>
    <cellStyle name="Normal 433 2 3 2" xfId="39094"/>
    <cellStyle name="Normal 433 2 4" xfId="27399"/>
    <cellStyle name="Normal 433 3" xfId="5141"/>
    <cellStyle name="Normal 433 3 2" xfId="11009"/>
    <cellStyle name="Normal 433 3 2 2" xfId="22738"/>
    <cellStyle name="Normal 433 3 2 2 2" xfId="46147"/>
    <cellStyle name="Normal 433 3 2 3" xfId="34448"/>
    <cellStyle name="Normal 433 3 3" xfId="16904"/>
    <cellStyle name="Normal 433 3 3 2" xfId="40313"/>
    <cellStyle name="Normal 433 3 4" xfId="28618"/>
    <cellStyle name="Normal 433 4" xfId="6305"/>
    <cellStyle name="Normal 433 4 2" xfId="12173"/>
    <cellStyle name="Normal 433 4 2 2" xfId="23902"/>
    <cellStyle name="Normal 433 4 2 2 2" xfId="47311"/>
    <cellStyle name="Normal 433 4 2 3" xfId="35612"/>
    <cellStyle name="Normal 433 4 3" xfId="18068"/>
    <cellStyle name="Normal 433 4 3 2" xfId="41477"/>
    <cellStyle name="Normal 433 4 4" xfId="29782"/>
    <cellStyle name="Normal 433 5" xfId="7431"/>
    <cellStyle name="Normal 433 5 2" xfId="13293"/>
    <cellStyle name="Normal 433 5 2 2" xfId="25022"/>
    <cellStyle name="Normal 433 5 2 2 2" xfId="48431"/>
    <cellStyle name="Normal 433 5 2 3" xfId="36732"/>
    <cellStyle name="Normal 433 5 3" xfId="19188"/>
    <cellStyle name="Normal 433 5 3 2" xfId="42597"/>
    <cellStyle name="Normal 433 5 4" xfId="30902"/>
    <cellStyle name="Normal 433 6" xfId="8515"/>
    <cellStyle name="Normal 433 6 2" xfId="20276"/>
    <cellStyle name="Normal 433 6 2 2" xfId="43685"/>
    <cellStyle name="Normal 433 6 3" xfId="31986"/>
    <cellStyle name="Normal 433 7" xfId="14442"/>
    <cellStyle name="Normal 433 7 2" xfId="37851"/>
    <cellStyle name="Normal 433 8" xfId="26156"/>
    <cellStyle name="Normal 434" xfId="2498"/>
    <cellStyle name="Normal 434 2" xfId="3767"/>
    <cellStyle name="Normal 434 2 2" xfId="9635"/>
    <cellStyle name="Normal 434 2 2 2" xfId="21364"/>
    <cellStyle name="Normal 434 2 2 2 2" xfId="44773"/>
    <cellStyle name="Normal 434 2 2 3" xfId="33074"/>
    <cellStyle name="Normal 434 2 3" xfId="15530"/>
    <cellStyle name="Normal 434 2 3 2" xfId="38939"/>
    <cellStyle name="Normal 434 2 4" xfId="27244"/>
    <cellStyle name="Normal 434 3" xfId="4986"/>
    <cellStyle name="Normal 434 3 2" xfId="10854"/>
    <cellStyle name="Normal 434 3 2 2" xfId="22583"/>
    <cellStyle name="Normal 434 3 2 2 2" xfId="45992"/>
    <cellStyle name="Normal 434 3 2 3" xfId="34293"/>
    <cellStyle name="Normal 434 3 3" xfId="16749"/>
    <cellStyle name="Normal 434 3 3 2" xfId="40158"/>
    <cellStyle name="Normal 434 3 4" xfId="28463"/>
    <cellStyle name="Normal 434 4" xfId="6150"/>
    <cellStyle name="Normal 434 4 2" xfId="12018"/>
    <cellStyle name="Normal 434 4 2 2" xfId="23747"/>
    <cellStyle name="Normal 434 4 2 2 2" xfId="47156"/>
    <cellStyle name="Normal 434 4 2 3" xfId="35457"/>
    <cellStyle name="Normal 434 4 3" xfId="17913"/>
    <cellStyle name="Normal 434 4 3 2" xfId="41322"/>
    <cellStyle name="Normal 434 4 4" xfId="29627"/>
    <cellStyle name="Normal 434 5" xfId="7276"/>
    <cellStyle name="Normal 434 5 2" xfId="13138"/>
    <cellStyle name="Normal 434 5 2 2" xfId="24867"/>
    <cellStyle name="Normal 434 5 2 2 2" xfId="48276"/>
    <cellStyle name="Normal 434 5 2 3" xfId="36577"/>
    <cellStyle name="Normal 434 5 3" xfId="19033"/>
    <cellStyle name="Normal 434 5 3 2" xfId="42442"/>
    <cellStyle name="Normal 434 5 4" xfId="30747"/>
    <cellStyle name="Normal 434 6" xfId="8360"/>
    <cellStyle name="Normal 434 6 2" xfId="20121"/>
    <cellStyle name="Normal 434 6 2 2" xfId="43530"/>
    <cellStyle name="Normal 434 6 3" xfId="31831"/>
    <cellStyle name="Normal 434 7" xfId="14287"/>
    <cellStyle name="Normal 434 7 2" xfId="37696"/>
    <cellStyle name="Normal 434 8" xfId="26001"/>
    <cellStyle name="Normal 435" xfId="2476"/>
    <cellStyle name="Normal 435 2" xfId="3745"/>
    <cellStyle name="Normal 435 2 2" xfId="9613"/>
    <cellStyle name="Normal 435 2 2 2" xfId="21342"/>
    <cellStyle name="Normal 435 2 2 2 2" xfId="44751"/>
    <cellStyle name="Normal 435 2 2 3" xfId="33052"/>
    <cellStyle name="Normal 435 2 3" xfId="15508"/>
    <cellStyle name="Normal 435 2 3 2" xfId="38917"/>
    <cellStyle name="Normal 435 2 4" xfId="27222"/>
    <cellStyle name="Normal 435 3" xfId="4964"/>
    <cellStyle name="Normal 435 3 2" xfId="10832"/>
    <cellStyle name="Normal 435 3 2 2" xfId="22561"/>
    <cellStyle name="Normal 435 3 2 2 2" xfId="45970"/>
    <cellStyle name="Normal 435 3 2 3" xfId="34271"/>
    <cellStyle name="Normal 435 3 3" xfId="16727"/>
    <cellStyle name="Normal 435 3 3 2" xfId="40136"/>
    <cellStyle name="Normal 435 3 4" xfId="28441"/>
    <cellStyle name="Normal 435 4" xfId="6128"/>
    <cellStyle name="Normal 435 4 2" xfId="11996"/>
    <cellStyle name="Normal 435 4 2 2" xfId="23725"/>
    <cellStyle name="Normal 435 4 2 2 2" xfId="47134"/>
    <cellStyle name="Normal 435 4 2 3" xfId="35435"/>
    <cellStyle name="Normal 435 4 3" xfId="17891"/>
    <cellStyle name="Normal 435 4 3 2" xfId="41300"/>
    <cellStyle name="Normal 435 4 4" xfId="29605"/>
    <cellStyle name="Normal 435 5" xfId="7254"/>
    <cellStyle name="Normal 435 5 2" xfId="13116"/>
    <cellStyle name="Normal 435 5 2 2" xfId="24845"/>
    <cellStyle name="Normal 435 5 2 2 2" xfId="48254"/>
    <cellStyle name="Normal 435 5 2 3" xfId="36555"/>
    <cellStyle name="Normal 435 5 3" xfId="19011"/>
    <cellStyle name="Normal 435 5 3 2" xfId="42420"/>
    <cellStyle name="Normal 435 5 4" xfId="30725"/>
    <cellStyle name="Normal 435 6" xfId="8338"/>
    <cellStyle name="Normal 435 6 2" xfId="20099"/>
    <cellStyle name="Normal 435 6 2 2" xfId="43508"/>
    <cellStyle name="Normal 435 6 3" xfId="31809"/>
    <cellStyle name="Normal 435 7" xfId="14265"/>
    <cellStyle name="Normal 435 7 2" xfId="37674"/>
    <cellStyle name="Normal 435 8" xfId="25979"/>
    <cellStyle name="Normal 436" xfId="2696"/>
    <cellStyle name="Normal 436 2" xfId="3965"/>
    <cellStyle name="Normal 436 2 2" xfId="9833"/>
    <cellStyle name="Normal 436 2 2 2" xfId="21562"/>
    <cellStyle name="Normal 436 2 2 2 2" xfId="44971"/>
    <cellStyle name="Normal 436 2 2 3" xfId="33272"/>
    <cellStyle name="Normal 436 2 3" xfId="15728"/>
    <cellStyle name="Normal 436 2 3 2" xfId="39137"/>
    <cellStyle name="Normal 436 2 4" xfId="27442"/>
    <cellStyle name="Normal 436 3" xfId="5184"/>
    <cellStyle name="Normal 436 3 2" xfId="11052"/>
    <cellStyle name="Normal 436 3 2 2" xfId="22781"/>
    <cellStyle name="Normal 436 3 2 2 2" xfId="46190"/>
    <cellStyle name="Normal 436 3 2 3" xfId="34491"/>
    <cellStyle name="Normal 436 3 3" xfId="16947"/>
    <cellStyle name="Normal 436 3 3 2" xfId="40356"/>
    <cellStyle name="Normal 436 3 4" xfId="28661"/>
    <cellStyle name="Normal 436 4" xfId="6348"/>
    <cellStyle name="Normal 436 4 2" xfId="12216"/>
    <cellStyle name="Normal 436 4 2 2" xfId="23945"/>
    <cellStyle name="Normal 436 4 2 2 2" xfId="47354"/>
    <cellStyle name="Normal 436 4 2 3" xfId="35655"/>
    <cellStyle name="Normal 436 4 3" xfId="18111"/>
    <cellStyle name="Normal 436 4 3 2" xfId="41520"/>
    <cellStyle name="Normal 436 4 4" xfId="29825"/>
    <cellStyle name="Normal 436 5" xfId="7474"/>
    <cellStyle name="Normal 436 5 2" xfId="13336"/>
    <cellStyle name="Normal 436 5 2 2" xfId="25065"/>
    <cellStyle name="Normal 436 5 2 2 2" xfId="48474"/>
    <cellStyle name="Normal 436 5 2 3" xfId="36775"/>
    <cellStyle name="Normal 436 5 3" xfId="19231"/>
    <cellStyle name="Normal 436 5 3 2" xfId="42640"/>
    <cellStyle name="Normal 436 5 4" xfId="30945"/>
    <cellStyle name="Normal 436 6" xfId="8558"/>
    <cellStyle name="Normal 436 6 2" xfId="20319"/>
    <cellStyle name="Normal 436 6 2 2" xfId="43728"/>
    <cellStyle name="Normal 436 6 3" xfId="32029"/>
    <cellStyle name="Normal 436 7" xfId="14485"/>
    <cellStyle name="Normal 436 7 2" xfId="37894"/>
    <cellStyle name="Normal 436 8" xfId="26199"/>
    <cellStyle name="Normal 437" xfId="2709"/>
    <cellStyle name="Normal 437 2" xfId="3978"/>
    <cellStyle name="Normal 437 2 2" xfId="9846"/>
    <cellStyle name="Normal 437 2 2 2" xfId="21575"/>
    <cellStyle name="Normal 437 2 2 2 2" xfId="44984"/>
    <cellStyle name="Normal 437 2 2 3" xfId="33285"/>
    <cellStyle name="Normal 437 2 3" xfId="15741"/>
    <cellStyle name="Normal 437 2 3 2" xfId="39150"/>
    <cellStyle name="Normal 437 2 4" xfId="27455"/>
    <cellStyle name="Normal 437 3" xfId="5197"/>
    <cellStyle name="Normal 437 3 2" xfId="11065"/>
    <cellStyle name="Normal 437 3 2 2" xfId="22794"/>
    <cellStyle name="Normal 437 3 2 2 2" xfId="46203"/>
    <cellStyle name="Normal 437 3 2 3" xfId="34504"/>
    <cellStyle name="Normal 437 3 3" xfId="16960"/>
    <cellStyle name="Normal 437 3 3 2" xfId="40369"/>
    <cellStyle name="Normal 437 3 4" xfId="28674"/>
    <cellStyle name="Normal 437 4" xfId="6361"/>
    <cellStyle name="Normal 437 4 2" xfId="12229"/>
    <cellStyle name="Normal 437 4 2 2" xfId="23958"/>
    <cellStyle name="Normal 437 4 2 2 2" xfId="47367"/>
    <cellStyle name="Normal 437 4 2 3" xfId="35668"/>
    <cellStyle name="Normal 437 4 3" xfId="18124"/>
    <cellStyle name="Normal 437 4 3 2" xfId="41533"/>
    <cellStyle name="Normal 437 4 4" xfId="29838"/>
    <cellStyle name="Normal 437 5" xfId="7487"/>
    <cellStyle name="Normal 437 5 2" xfId="13349"/>
    <cellStyle name="Normal 437 5 2 2" xfId="25078"/>
    <cellStyle name="Normal 437 5 2 2 2" xfId="48487"/>
    <cellStyle name="Normal 437 5 2 3" xfId="36788"/>
    <cellStyle name="Normal 437 5 3" xfId="19244"/>
    <cellStyle name="Normal 437 5 3 2" xfId="42653"/>
    <cellStyle name="Normal 437 5 4" xfId="30958"/>
    <cellStyle name="Normal 437 6" xfId="8571"/>
    <cellStyle name="Normal 437 6 2" xfId="20332"/>
    <cellStyle name="Normal 437 6 2 2" xfId="43741"/>
    <cellStyle name="Normal 437 6 3" xfId="32042"/>
    <cellStyle name="Normal 437 7" xfId="14498"/>
    <cellStyle name="Normal 437 7 2" xfId="37907"/>
    <cellStyle name="Normal 437 8" xfId="26212"/>
    <cellStyle name="Normal 438" xfId="2672"/>
    <cellStyle name="Normal 438 2" xfId="3941"/>
    <cellStyle name="Normal 438 2 2" xfId="9809"/>
    <cellStyle name="Normal 438 2 2 2" xfId="21538"/>
    <cellStyle name="Normal 438 2 2 2 2" xfId="44947"/>
    <cellStyle name="Normal 438 2 2 3" xfId="33248"/>
    <cellStyle name="Normal 438 2 3" xfId="15704"/>
    <cellStyle name="Normal 438 2 3 2" xfId="39113"/>
    <cellStyle name="Normal 438 2 4" xfId="27418"/>
    <cellStyle name="Normal 438 3" xfId="5160"/>
    <cellStyle name="Normal 438 3 2" xfId="11028"/>
    <cellStyle name="Normal 438 3 2 2" xfId="22757"/>
    <cellStyle name="Normal 438 3 2 2 2" xfId="46166"/>
    <cellStyle name="Normal 438 3 2 3" xfId="34467"/>
    <cellStyle name="Normal 438 3 3" xfId="16923"/>
    <cellStyle name="Normal 438 3 3 2" xfId="40332"/>
    <cellStyle name="Normal 438 3 4" xfId="28637"/>
    <cellStyle name="Normal 438 4" xfId="6324"/>
    <cellStyle name="Normal 438 4 2" xfId="12192"/>
    <cellStyle name="Normal 438 4 2 2" xfId="23921"/>
    <cellStyle name="Normal 438 4 2 2 2" xfId="47330"/>
    <cellStyle name="Normal 438 4 2 3" xfId="35631"/>
    <cellStyle name="Normal 438 4 3" xfId="18087"/>
    <cellStyle name="Normal 438 4 3 2" xfId="41496"/>
    <cellStyle name="Normal 438 4 4" xfId="29801"/>
    <cellStyle name="Normal 438 5" xfId="7450"/>
    <cellStyle name="Normal 438 5 2" xfId="13312"/>
    <cellStyle name="Normal 438 5 2 2" xfId="25041"/>
    <cellStyle name="Normal 438 5 2 2 2" xfId="48450"/>
    <cellStyle name="Normal 438 5 2 3" xfId="36751"/>
    <cellStyle name="Normal 438 5 3" xfId="19207"/>
    <cellStyle name="Normal 438 5 3 2" xfId="42616"/>
    <cellStyle name="Normal 438 5 4" xfId="30921"/>
    <cellStyle name="Normal 438 6" xfId="8534"/>
    <cellStyle name="Normal 438 6 2" xfId="20295"/>
    <cellStyle name="Normal 438 6 2 2" xfId="43704"/>
    <cellStyle name="Normal 438 6 3" xfId="32005"/>
    <cellStyle name="Normal 438 7" xfId="14461"/>
    <cellStyle name="Normal 438 7 2" xfId="37870"/>
    <cellStyle name="Normal 438 8" xfId="26175"/>
    <cellStyle name="Normal 439" xfId="2480"/>
    <cellStyle name="Normal 439 2" xfId="3749"/>
    <cellStyle name="Normal 439 2 2" xfId="9617"/>
    <cellStyle name="Normal 439 2 2 2" xfId="21346"/>
    <cellStyle name="Normal 439 2 2 2 2" xfId="44755"/>
    <cellStyle name="Normal 439 2 2 3" xfId="33056"/>
    <cellStyle name="Normal 439 2 3" xfId="15512"/>
    <cellStyle name="Normal 439 2 3 2" xfId="38921"/>
    <cellStyle name="Normal 439 2 4" xfId="27226"/>
    <cellStyle name="Normal 439 3" xfId="4968"/>
    <cellStyle name="Normal 439 3 2" xfId="10836"/>
    <cellStyle name="Normal 439 3 2 2" xfId="22565"/>
    <cellStyle name="Normal 439 3 2 2 2" xfId="45974"/>
    <cellStyle name="Normal 439 3 2 3" xfId="34275"/>
    <cellStyle name="Normal 439 3 3" xfId="16731"/>
    <cellStyle name="Normal 439 3 3 2" xfId="40140"/>
    <cellStyle name="Normal 439 3 4" xfId="28445"/>
    <cellStyle name="Normal 439 4" xfId="6132"/>
    <cellStyle name="Normal 439 4 2" xfId="12000"/>
    <cellStyle name="Normal 439 4 2 2" xfId="23729"/>
    <cellStyle name="Normal 439 4 2 2 2" xfId="47138"/>
    <cellStyle name="Normal 439 4 2 3" xfId="35439"/>
    <cellStyle name="Normal 439 4 3" xfId="17895"/>
    <cellStyle name="Normal 439 4 3 2" xfId="41304"/>
    <cellStyle name="Normal 439 4 4" xfId="29609"/>
    <cellStyle name="Normal 439 5" xfId="7258"/>
    <cellStyle name="Normal 439 5 2" xfId="13120"/>
    <cellStyle name="Normal 439 5 2 2" xfId="24849"/>
    <cellStyle name="Normal 439 5 2 2 2" xfId="48258"/>
    <cellStyle name="Normal 439 5 2 3" xfId="36559"/>
    <cellStyle name="Normal 439 5 3" xfId="19015"/>
    <cellStyle name="Normal 439 5 3 2" xfId="42424"/>
    <cellStyle name="Normal 439 5 4" xfId="30729"/>
    <cellStyle name="Normal 439 6" xfId="8342"/>
    <cellStyle name="Normal 439 6 2" xfId="20103"/>
    <cellStyle name="Normal 439 6 2 2" xfId="43512"/>
    <cellStyle name="Normal 439 6 3" xfId="31813"/>
    <cellStyle name="Normal 439 7" xfId="14269"/>
    <cellStyle name="Normal 439 7 2" xfId="37678"/>
    <cellStyle name="Normal 439 8" xfId="25983"/>
    <cellStyle name="Normal 44" xfId="1950"/>
    <cellStyle name="Normal 44 10" xfId="3264"/>
    <cellStyle name="Normal 44 10 2" xfId="4529"/>
    <cellStyle name="Normal 44 10 2 2" xfId="10397"/>
    <cellStyle name="Normal 44 10 2 2 2" xfId="22126"/>
    <cellStyle name="Normal 44 10 2 2 2 2" xfId="45535"/>
    <cellStyle name="Normal 44 10 2 2 3" xfId="33836"/>
    <cellStyle name="Normal 44 10 2 3" xfId="16292"/>
    <cellStyle name="Normal 44 10 2 3 2" xfId="39701"/>
    <cellStyle name="Normal 44 10 2 4" xfId="28006"/>
    <cellStyle name="Normal 44 10 3" xfId="5746"/>
    <cellStyle name="Normal 44 10 3 2" xfId="11614"/>
    <cellStyle name="Normal 44 10 3 2 2" xfId="23343"/>
    <cellStyle name="Normal 44 10 3 2 2 2" xfId="46752"/>
    <cellStyle name="Normal 44 10 3 2 3" xfId="35053"/>
    <cellStyle name="Normal 44 10 3 3" xfId="17509"/>
    <cellStyle name="Normal 44 10 3 3 2" xfId="40918"/>
    <cellStyle name="Normal 44 10 3 4" xfId="29223"/>
    <cellStyle name="Normal 44 10 4" xfId="6910"/>
    <cellStyle name="Normal 44 10 4 2" xfId="12778"/>
    <cellStyle name="Normal 44 10 4 2 2" xfId="24507"/>
    <cellStyle name="Normal 44 10 4 2 2 2" xfId="47916"/>
    <cellStyle name="Normal 44 10 4 2 3" xfId="36217"/>
    <cellStyle name="Normal 44 10 4 3" xfId="18673"/>
    <cellStyle name="Normal 44 10 4 3 2" xfId="42082"/>
    <cellStyle name="Normal 44 10 4 4" xfId="30387"/>
    <cellStyle name="Normal 44 10 5" xfId="8036"/>
    <cellStyle name="Normal 44 10 5 2" xfId="13898"/>
    <cellStyle name="Normal 44 10 5 2 2" xfId="25627"/>
    <cellStyle name="Normal 44 10 5 2 2 2" xfId="49036"/>
    <cellStyle name="Normal 44 10 5 2 3" xfId="37337"/>
    <cellStyle name="Normal 44 10 5 3" xfId="19793"/>
    <cellStyle name="Normal 44 10 5 3 2" xfId="43202"/>
    <cellStyle name="Normal 44 10 5 4" xfId="31507"/>
    <cellStyle name="Normal 44 10 6" xfId="9120"/>
    <cellStyle name="Normal 44 10 6 2" xfId="20881"/>
    <cellStyle name="Normal 44 10 6 2 2" xfId="44290"/>
    <cellStyle name="Normal 44 10 6 3" xfId="32591"/>
    <cellStyle name="Normal 44 10 7" xfId="15047"/>
    <cellStyle name="Normal 44 10 7 2" xfId="38456"/>
    <cellStyle name="Normal 44 10 8" xfId="26761"/>
    <cellStyle name="Normal 44 11" xfId="3490"/>
    <cellStyle name="Normal 44 11 2" xfId="9366"/>
    <cellStyle name="Normal 44 11 2 2" xfId="21097"/>
    <cellStyle name="Normal 44 11 2 2 2" xfId="44506"/>
    <cellStyle name="Normal 44 11 2 3" xfId="32807"/>
    <cellStyle name="Normal 44 11 3" xfId="15263"/>
    <cellStyle name="Normal 44 11 3 2" xfId="38672"/>
    <cellStyle name="Normal 44 11 4" xfId="26977"/>
    <cellStyle name="Normal 44 12" xfId="4743"/>
    <cellStyle name="Normal 44 12 2" xfId="10611"/>
    <cellStyle name="Normal 44 12 2 2" xfId="22340"/>
    <cellStyle name="Normal 44 12 2 2 2" xfId="45749"/>
    <cellStyle name="Normal 44 12 2 3" xfId="34050"/>
    <cellStyle name="Normal 44 12 3" xfId="16506"/>
    <cellStyle name="Normal 44 12 3 2" xfId="39915"/>
    <cellStyle name="Normal 44 12 4" xfId="28220"/>
    <cellStyle name="Normal 44 13" xfId="5905"/>
    <cellStyle name="Normal 44 13 2" xfId="11773"/>
    <cellStyle name="Normal 44 13 2 2" xfId="23502"/>
    <cellStyle name="Normal 44 13 2 2 2" xfId="46911"/>
    <cellStyle name="Normal 44 13 2 3" xfId="35212"/>
    <cellStyle name="Normal 44 13 3" xfId="17668"/>
    <cellStyle name="Normal 44 13 3 2" xfId="41077"/>
    <cellStyle name="Normal 44 13 4" xfId="29382"/>
    <cellStyle name="Normal 44 14" xfId="7040"/>
    <cellStyle name="Normal 44 14 2" xfId="12902"/>
    <cellStyle name="Normal 44 14 2 2" xfId="24631"/>
    <cellStyle name="Normal 44 14 2 2 2" xfId="48040"/>
    <cellStyle name="Normal 44 14 2 3" xfId="36341"/>
    <cellStyle name="Normal 44 14 3" xfId="18797"/>
    <cellStyle name="Normal 44 14 3 2" xfId="42206"/>
    <cellStyle name="Normal 44 14 4" xfId="30511"/>
    <cellStyle name="Normal 44 15" xfId="8127"/>
    <cellStyle name="Normal 44 15 2" xfId="19888"/>
    <cellStyle name="Normal 44 15 2 2" xfId="43297"/>
    <cellStyle name="Normal 44 15 3" xfId="31598"/>
    <cellStyle name="Normal 44 16" xfId="14056"/>
    <cellStyle name="Normal 44 16 2" xfId="37465"/>
    <cellStyle name="Normal 44 17" xfId="25770"/>
    <cellStyle name="Normal 44 2" xfId="2362"/>
    <cellStyle name="Normal 44 2 2" xfId="3639"/>
    <cellStyle name="Normal 44 2 2 2" xfId="9507"/>
    <cellStyle name="Normal 44 2 2 2 2" xfId="21236"/>
    <cellStyle name="Normal 44 2 2 2 2 2" xfId="44645"/>
    <cellStyle name="Normal 44 2 2 2 3" xfId="32946"/>
    <cellStyle name="Normal 44 2 2 3" xfId="15402"/>
    <cellStyle name="Normal 44 2 2 3 2" xfId="38811"/>
    <cellStyle name="Normal 44 2 2 4" xfId="27116"/>
    <cellStyle name="Normal 44 2 3" xfId="4858"/>
    <cellStyle name="Normal 44 2 3 2" xfId="10726"/>
    <cellStyle name="Normal 44 2 3 2 2" xfId="22455"/>
    <cellStyle name="Normal 44 2 3 2 2 2" xfId="45864"/>
    <cellStyle name="Normal 44 2 3 2 3" xfId="34165"/>
    <cellStyle name="Normal 44 2 3 3" xfId="16621"/>
    <cellStyle name="Normal 44 2 3 3 2" xfId="40030"/>
    <cellStyle name="Normal 44 2 3 4" xfId="28335"/>
    <cellStyle name="Normal 44 2 4" xfId="6021"/>
    <cellStyle name="Normal 44 2 4 2" xfId="11889"/>
    <cellStyle name="Normal 44 2 4 2 2" xfId="23618"/>
    <cellStyle name="Normal 44 2 4 2 2 2" xfId="47027"/>
    <cellStyle name="Normal 44 2 4 2 3" xfId="35328"/>
    <cellStyle name="Normal 44 2 4 3" xfId="17784"/>
    <cellStyle name="Normal 44 2 4 3 2" xfId="41193"/>
    <cellStyle name="Normal 44 2 4 4" xfId="29498"/>
    <cellStyle name="Normal 44 2 5" xfId="7148"/>
    <cellStyle name="Normal 44 2 5 2" xfId="13010"/>
    <cellStyle name="Normal 44 2 5 2 2" xfId="24739"/>
    <cellStyle name="Normal 44 2 5 2 2 2" xfId="48148"/>
    <cellStyle name="Normal 44 2 5 2 3" xfId="36449"/>
    <cellStyle name="Normal 44 2 5 3" xfId="18905"/>
    <cellStyle name="Normal 44 2 5 3 2" xfId="42314"/>
    <cellStyle name="Normal 44 2 5 4" xfId="30619"/>
    <cellStyle name="Normal 44 2 6" xfId="8232"/>
    <cellStyle name="Normal 44 2 6 2" xfId="19993"/>
    <cellStyle name="Normal 44 2 6 2 2" xfId="43402"/>
    <cellStyle name="Normal 44 2 6 3" xfId="31703"/>
    <cellStyle name="Normal 44 2 7" xfId="14159"/>
    <cellStyle name="Normal 44 2 7 2" xfId="37568"/>
    <cellStyle name="Normal 44 2 8" xfId="25873"/>
    <cellStyle name="Normal 44 3" xfId="2444"/>
    <cellStyle name="Normal 44 3 2" xfId="3713"/>
    <cellStyle name="Normal 44 3 2 2" xfId="9581"/>
    <cellStyle name="Normal 44 3 2 2 2" xfId="21310"/>
    <cellStyle name="Normal 44 3 2 2 2 2" xfId="44719"/>
    <cellStyle name="Normal 44 3 2 2 3" xfId="33020"/>
    <cellStyle name="Normal 44 3 2 3" xfId="15476"/>
    <cellStyle name="Normal 44 3 2 3 2" xfId="38885"/>
    <cellStyle name="Normal 44 3 2 4" xfId="27190"/>
    <cellStyle name="Normal 44 3 3" xfId="4932"/>
    <cellStyle name="Normal 44 3 3 2" xfId="10800"/>
    <cellStyle name="Normal 44 3 3 2 2" xfId="22529"/>
    <cellStyle name="Normal 44 3 3 2 2 2" xfId="45938"/>
    <cellStyle name="Normal 44 3 3 2 3" xfId="34239"/>
    <cellStyle name="Normal 44 3 3 3" xfId="16695"/>
    <cellStyle name="Normal 44 3 3 3 2" xfId="40104"/>
    <cellStyle name="Normal 44 3 3 4" xfId="28409"/>
    <cellStyle name="Normal 44 3 4" xfId="6096"/>
    <cellStyle name="Normal 44 3 4 2" xfId="11964"/>
    <cellStyle name="Normal 44 3 4 2 2" xfId="23693"/>
    <cellStyle name="Normal 44 3 4 2 2 2" xfId="47102"/>
    <cellStyle name="Normal 44 3 4 2 3" xfId="35403"/>
    <cellStyle name="Normal 44 3 4 3" xfId="17859"/>
    <cellStyle name="Normal 44 3 4 3 2" xfId="41268"/>
    <cellStyle name="Normal 44 3 4 4" xfId="29573"/>
    <cellStyle name="Normal 44 3 5" xfId="7222"/>
    <cellStyle name="Normal 44 3 5 2" xfId="13084"/>
    <cellStyle name="Normal 44 3 5 2 2" xfId="24813"/>
    <cellStyle name="Normal 44 3 5 2 2 2" xfId="48222"/>
    <cellStyle name="Normal 44 3 5 2 3" xfId="36523"/>
    <cellStyle name="Normal 44 3 5 3" xfId="18979"/>
    <cellStyle name="Normal 44 3 5 3 2" xfId="42388"/>
    <cellStyle name="Normal 44 3 5 4" xfId="30693"/>
    <cellStyle name="Normal 44 3 6" xfId="8306"/>
    <cellStyle name="Normal 44 3 6 2" xfId="20067"/>
    <cellStyle name="Normal 44 3 6 2 2" xfId="43476"/>
    <cellStyle name="Normal 44 3 6 3" xfId="31777"/>
    <cellStyle name="Normal 44 3 7" xfId="14233"/>
    <cellStyle name="Normal 44 3 7 2" xfId="37642"/>
    <cellStyle name="Normal 44 3 8" xfId="25947"/>
    <cellStyle name="Normal 44 4" xfId="2636"/>
    <cellStyle name="Normal 44 4 2" xfId="3905"/>
    <cellStyle name="Normal 44 4 2 2" xfId="9773"/>
    <cellStyle name="Normal 44 4 2 2 2" xfId="21502"/>
    <cellStyle name="Normal 44 4 2 2 2 2" xfId="44911"/>
    <cellStyle name="Normal 44 4 2 2 3" xfId="33212"/>
    <cellStyle name="Normal 44 4 2 3" xfId="15668"/>
    <cellStyle name="Normal 44 4 2 3 2" xfId="39077"/>
    <cellStyle name="Normal 44 4 2 4" xfId="27382"/>
    <cellStyle name="Normal 44 4 3" xfId="5124"/>
    <cellStyle name="Normal 44 4 3 2" xfId="10992"/>
    <cellStyle name="Normal 44 4 3 2 2" xfId="22721"/>
    <cellStyle name="Normal 44 4 3 2 2 2" xfId="46130"/>
    <cellStyle name="Normal 44 4 3 2 3" xfId="34431"/>
    <cellStyle name="Normal 44 4 3 3" xfId="16887"/>
    <cellStyle name="Normal 44 4 3 3 2" xfId="40296"/>
    <cellStyle name="Normal 44 4 3 4" xfId="28601"/>
    <cellStyle name="Normal 44 4 4" xfId="6288"/>
    <cellStyle name="Normal 44 4 4 2" xfId="12156"/>
    <cellStyle name="Normal 44 4 4 2 2" xfId="23885"/>
    <cellStyle name="Normal 44 4 4 2 2 2" xfId="47294"/>
    <cellStyle name="Normal 44 4 4 2 3" xfId="35595"/>
    <cellStyle name="Normal 44 4 4 3" xfId="18051"/>
    <cellStyle name="Normal 44 4 4 3 2" xfId="41460"/>
    <cellStyle name="Normal 44 4 4 4" xfId="29765"/>
    <cellStyle name="Normal 44 4 5" xfId="7414"/>
    <cellStyle name="Normal 44 4 5 2" xfId="13276"/>
    <cellStyle name="Normal 44 4 5 2 2" xfId="25005"/>
    <cellStyle name="Normal 44 4 5 2 2 2" xfId="48414"/>
    <cellStyle name="Normal 44 4 5 2 3" xfId="36715"/>
    <cellStyle name="Normal 44 4 5 3" xfId="19171"/>
    <cellStyle name="Normal 44 4 5 3 2" xfId="42580"/>
    <cellStyle name="Normal 44 4 5 4" xfId="30885"/>
    <cellStyle name="Normal 44 4 6" xfId="8498"/>
    <cellStyle name="Normal 44 4 6 2" xfId="20259"/>
    <cellStyle name="Normal 44 4 6 2 2" xfId="43668"/>
    <cellStyle name="Normal 44 4 6 3" xfId="31969"/>
    <cellStyle name="Normal 44 4 7" xfId="14425"/>
    <cellStyle name="Normal 44 4 7 2" xfId="37834"/>
    <cellStyle name="Normal 44 4 8" xfId="26139"/>
    <cellStyle name="Normal 44 5" xfId="2772"/>
    <cellStyle name="Normal 44 5 2" xfId="4041"/>
    <cellStyle name="Normal 44 5 2 2" xfId="9909"/>
    <cellStyle name="Normal 44 5 2 2 2" xfId="21638"/>
    <cellStyle name="Normal 44 5 2 2 2 2" xfId="45047"/>
    <cellStyle name="Normal 44 5 2 2 3" xfId="33348"/>
    <cellStyle name="Normal 44 5 2 3" xfId="15804"/>
    <cellStyle name="Normal 44 5 2 3 2" xfId="39213"/>
    <cellStyle name="Normal 44 5 2 4" xfId="27518"/>
    <cellStyle name="Normal 44 5 3" xfId="5260"/>
    <cellStyle name="Normal 44 5 3 2" xfId="11128"/>
    <cellStyle name="Normal 44 5 3 2 2" xfId="22857"/>
    <cellStyle name="Normal 44 5 3 2 2 2" xfId="46266"/>
    <cellStyle name="Normal 44 5 3 2 3" xfId="34567"/>
    <cellStyle name="Normal 44 5 3 3" xfId="17023"/>
    <cellStyle name="Normal 44 5 3 3 2" xfId="40432"/>
    <cellStyle name="Normal 44 5 3 4" xfId="28737"/>
    <cellStyle name="Normal 44 5 4" xfId="6424"/>
    <cellStyle name="Normal 44 5 4 2" xfId="12292"/>
    <cellStyle name="Normal 44 5 4 2 2" xfId="24021"/>
    <cellStyle name="Normal 44 5 4 2 2 2" xfId="47430"/>
    <cellStyle name="Normal 44 5 4 2 3" xfId="35731"/>
    <cellStyle name="Normal 44 5 4 3" xfId="18187"/>
    <cellStyle name="Normal 44 5 4 3 2" xfId="41596"/>
    <cellStyle name="Normal 44 5 4 4" xfId="29901"/>
    <cellStyle name="Normal 44 5 5" xfId="7550"/>
    <cellStyle name="Normal 44 5 5 2" xfId="13412"/>
    <cellStyle name="Normal 44 5 5 2 2" xfId="25141"/>
    <cellStyle name="Normal 44 5 5 2 2 2" xfId="48550"/>
    <cellStyle name="Normal 44 5 5 2 3" xfId="36851"/>
    <cellStyle name="Normal 44 5 5 3" xfId="19307"/>
    <cellStyle name="Normal 44 5 5 3 2" xfId="42716"/>
    <cellStyle name="Normal 44 5 5 4" xfId="31021"/>
    <cellStyle name="Normal 44 5 6" xfId="8634"/>
    <cellStyle name="Normal 44 5 6 2" xfId="20395"/>
    <cellStyle name="Normal 44 5 6 2 2" xfId="43804"/>
    <cellStyle name="Normal 44 5 6 3" xfId="32105"/>
    <cellStyle name="Normal 44 5 7" xfId="14561"/>
    <cellStyle name="Normal 44 5 7 2" xfId="37970"/>
    <cellStyle name="Normal 44 5 8" xfId="26275"/>
    <cellStyle name="Normal 44 6" xfId="2862"/>
    <cellStyle name="Normal 44 6 2" xfId="4131"/>
    <cellStyle name="Normal 44 6 2 2" xfId="9999"/>
    <cellStyle name="Normal 44 6 2 2 2" xfId="21728"/>
    <cellStyle name="Normal 44 6 2 2 2 2" xfId="45137"/>
    <cellStyle name="Normal 44 6 2 2 3" xfId="33438"/>
    <cellStyle name="Normal 44 6 2 3" xfId="15894"/>
    <cellStyle name="Normal 44 6 2 3 2" xfId="39303"/>
    <cellStyle name="Normal 44 6 2 4" xfId="27608"/>
    <cellStyle name="Normal 44 6 3" xfId="5350"/>
    <cellStyle name="Normal 44 6 3 2" xfId="11218"/>
    <cellStyle name="Normal 44 6 3 2 2" xfId="22947"/>
    <cellStyle name="Normal 44 6 3 2 2 2" xfId="46356"/>
    <cellStyle name="Normal 44 6 3 2 3" xfId="34657"/>
    <cellStyle name="Normal 44 6 3 3" xfId="17113"/>
    <cellStyle name="Normal 44 6 3 3 2" xfId="40522"/>
    <cellStyle name="Normal 44 6 3 4" xfId="28827"/>
    <cellStyle name="Normal 44 6 4" xfId="6514"/>
    <cellStyle name="Normal 44 6 4 2" xfId="12382"/>
    <cellStyle name="Normal 44 6 4 2 2" xfId="24111"/>
    <cellStyle name="Normal 44 6 4 2 2 2" xfId="47520"/>
    <cellStyle name="Normal 44 6 4 2 3" xfId="35821"/>
    <cellStyle name="Normal 44 6 4 3" xfId="18277"/>
    <cellStyle name="Normal 44 6 4 3 2" xfId="41686"/>
    <cellStyle name="Normal 44 6 4 4" xfId="29991"/>
    <cellStyle name="Normal 44 6 5" xfId="7640"/>
    <cellStyle name="Normal 44 6 5 2" xfId="13502"/>
    <cellStyle name="Normal 44 6 5 2 2" xfId="25231"/>
    <cellStyle name="Normal 44 6 5 2 2 2" xfId="48640"/>
    <cellStyle name="Normal 44 6 5 2 3" xfId="36941"/>
    <cellStyle name="Normal 44 6 5 3" xfId="19397"/>
    <cellStyle name="Normal 44 6 5 3 2" xfId="42806"/>
    <cellStyle name="Normal 44 6 5 4" xfId="31111"/>
    <cellStyle name="Normal 44 6 6" xfId="8724"/>
    <cellStyle name="Normal 44 6 6 2" xfId="20485"/>
    <cellStyle name="Normal 44 6 6 2 2" xfId="43894"/>
    <cellStyle name="Normal 44 6 6 3" xfId="32195"/>
    <cellStyle name="Normal 44 6 7" xfId="14651"/>
    <cellStyle name="Normal 44 6 7 2" xfId="38060"/>
    <cellStyle name="Normal 44 6 8" xfId="26365"/>
    <cellStyle name="Normal 44 7" xfId="2954"/>
    <cellStyle name="Normal 44 7 2" xfId="4221"/>
    <cellStyle name="Normal 44 7 2 2" xfId="10089"/>
    <cellStyle name="Normal 44 7 2 2 2" xfId="21818"/>
    <cellStyle name="Normal 44 7 2 2 2 2" xfId="45227"/>
    <cellStyle name="Normal 44 7 2 2 3" xfId="33528"/>
    <cellStyle name="Normal 44 7 2 3" xfId="15984"/>
    <cellStyle name="Normal 44 7 2 3 2" xfId="39393"/>
    <cellStyle name="Normal 44 7 2 4" xfId="27698"/>
    <cellStyle name="Normal 44 7 3" xfId="5440"/>
    <cellStyle name="Normal 44 7 3 2" xfId="11308"/>
    <cellStyle name="Normal 44 7 3 2 2" xfId="23037"/>
    <cellStyle name="Normal 44 7 3 2 2 2" xfId="46446"/>
    <cellStyle name="Normal 44 7 3 2 3" xfId="34747"/>
    <cellStyle name="Normal 44 7 3 3" xfId="17203"/>
    <cellStyle name="Normal 44 7 3 3 2" xfId="40612"/>
    <cellStyle name="Normal 44 7 3 4" xfId="28917"/>
    <cellStyle name="Normal 44 7 4" xfId="6604"/>
    <cellStyle name="Normal 44 7 4 2" xfId="12472"/>
    <cellStyle name="Normal 44 7 4 2 2" xfId="24201"/>
    <cellStyle name="Normal 44 7 4 2 2 2" xfId="47610"/>
    <cellStyle name="Normal 44 7 4 2 3" xfId="35911"/>
    <cellStyle name="Normal 44 7 4 3" xfId="18367"/>
    <cellStyle name="Normal 44 7 4 3 2" xfId="41776"/>
    <cellStyle name="Normal 44 7 4 4" xfId="30081"/>
    <cellStyle name="Normal 44 7 5" xfId="7730"/>
    <cellStyle name="Normal 44 7 5 2" xfId="13592"/>
    <cellStyle name="Normal 44 7 5 2 2" xfId="25321"/>
    <cellStyle name="Normal 44 7 5 2 2 2" xfId="48730"/>
    <cellStyle name="Normal 44 7 5 2 3" xfId="37031"/>
    <cellStyle name="Normal 44 7 5 3" xfId="19487"/>
    <cellStyle name="Normal 44 7 5 3 2" xfId="42896"/>
    <cellStyle name="Normal 44 7 5 4" xfId="31201"/>
    <cellStyle name="Normal 44 7 6" xfId="8814"/>
    <cellStyle name="Normal 44 7 6 2" xfId="20575"/>
    <cellStyle name="Normal 44 7 6 2 2" xfId="43984"/>
    <cellStyle name="Normal 44 7 6 3" xfId="32285"/>
    <cellStyle name="Normal 44 7 7" xfId="14741"/>
    <cellStyle name="Normal 44 7 7 2" xfId="38150"/>
    <cellStyle name="Normal 44 7 8" xfId="26455"/>
    <cellStyle name="Normal 44 8" xfId="3058"/>
    <cellStyle name="Normal 44 8 2" xfId="4323"/>
    <cellStyle name="Normal 44 8 2 2" xfId="10191"/>
    <cellStyle name="Normal 44 8 2 2 2" xfId="21920"/>
    <cellStyle name="Normal 44 8 2 2 2 2" xfId="45329"/>
    <cellStyle name="Normal 44 8 2 2 3" xfId="33630"/>
    <cellStyle name="Normal 44 8 2 3" xfId="16086"/>
    <cellStyle name="Normal 44 8 2 3 2" xfId="39495"/>
    <cellStyle name="Normal 44 8 2 4" xfId="27800"/>
    <cellStyle name="Normal 44 8 3" xfId="5540"/>
    <cellStyle name="Normal 44 8 3 2" xfId="11408"/>
    <cellStyle name="Normal 44 8 3 2 2" xfId="23137"/>
    <cellStyle name="Normal 44 8 3 2 2 2" xfId="46546"/>
    <cellStyle name="Normal 44 8 3 2 3" xfId="34847"/>
    <cellStyle name="Normal 44 8 3 3" xfId="17303"/>
    <cellStyle name="Normal 44 8 3 3 2" xfId="40712"/>
    <cellStyle name="Normal 44 8 3 4" xfId="29017"/>
    <cellStyle name="Normal 44 8 4" xfId="6704"/>
    <cellStyle name="Normal 44 8 4 2" xfId="12572"/>
    <cellStyle name="Normal 44 8 4 2 2" xfId="24301"/>
    <cellStyle name="Normal 44 8 4 2 2 2" xfId="47710"/>
    <cellStyle name="Normal 44 8 4 2 3" xfId="36011"/>
    <cellStyle name="Normal 44 8 4 3" xfId="18467"/>
    <cellStyle name="Normal 44 8 4 3 2" xfId="41876"/>
    <cellStyle name="Normal 44 8 4 4" xfId="30181"/>
    <cellStyle name="Normal 44 8 5" xfId="7830"/>
    <cellStyle name="Normal 44 8 5 2" xfId="13692"/>
    <cellStyle name="Normal 44 8 5 2 2" xfId="25421"/>
    <cellStyle name="Normal 44 8 5 2 2 2" xfId="48830"/>
    <cellStyle name="Normal 44 8 5 2 3" xfId="37131"/>
    <cellStyle name="Normal 44 8 5 3" xfId="19587"/>
    <cellStyle name="Normal 44 8 5 3 2" xfId="42996"/>
    <cellStyle name="Normal 44 8 5 4" xfId="31301"/>
    <cellStyle name="Normal 44 8 6" xfId="8914"/>
    <cellStyle name="Normal 44 8 6 2" xfId="20675"/>
    <cellStyle name="Normal 44 8 6 2 2" xfId="44084"/>
    <cellStyle name="Normal 44 8 6 3" xfId="32385"/>
    <cellStyle name="Normal 44 8 7" xfId="14841"/>
    <cellStyle name="Normal 44 8 7 2" xfId="38250"/>
    <cellStyle name="Normal 44 8 8" xfId="26555"/>
    <cellStyle name="Normal 44 9" xfId="3168"/>
    <cellStyle name="Normal 44 9 2" xfId="4433"/>
    <cellStyle name="Normal 44 9 2 2" xfId="10301"/>
    <cellStyle name="Normal 44 9 2 2 2" xfId="22030"/>
    <cellStyle name="Normal 44 9 2 2 2 2" xfId="45439"/>
    <cellStyle name="Normal 44 9 2 2 3" xfId="33740"/>
    <cellStyle name="Normal 44 9 2 3" xfId="16196"/>
    <cellStyle name="Normal 44 9 2 3 2" xfId="39605"/>
    <cellStyle name="Normal 44 9 2 4" xfId="27910"/>
    <cellStyle name="Normal 44 9 3" xfId="5650"/>
    <cellStyle name="Normal 44 9 3 2" xfId="11518"/>
    <cellStyle name="Normal 44 9 3 2 2" xfId="23247"/>
    <cellStyle name="Normal 44 9 3 2 2 2" xfId="46656"/>
    <cellStyle name="Normal 44 9 3 2 3" xfId="34957"/>
    <cellStyle name="Normal 44 9 3 3" xfId="17413"/>
    <cellStyle name="Normal 44 9 3 3 2" xfId="40822"/>
    <cellStyle name="Normal 44 9 3 4" xfId="29127"/>
    <cellStyle name="Normal 44 9 4" xfId="6814"/>
    <cellStyle name="Normal 44 9 4 2" xfId="12682"/>
    <cellStyle name="Normal 44 9 4 2 2" xfId="24411"/>
    <cellStyle name="Normal 44 9 4 2 2 2" xfId="47820"/>
    <cellStyle name="Normal 44 9 4 2 3" xfId="36121"/>
    <cellStyle name="Normal 44 9 4 3" xfId="18577"/>
    <cellStyle name="Normal 44 9 4 3 2" xfId="41986"/>
    <cellStyle name="Normal 44 9 4 4" xfId="30291"/>
    <cellStyle name="Normal 44 9 5" xfId="7940"/>
    <cellStyle name="Normal 44 9 5 2" xfId="13802"/>
    <cellStyle name="Normal 44 9 5 2 2" xfId="25531"/>
    <cellStyle name="Normal 44 9 5 2 2 2" xfId="48940"/>
    <cellStyle name="Normal 44 9 5 2 3" xfId="37241"/>
    <cellStyle name="Normal 44 9 5 3" xfId="19697"/>
    <cellStyle name="Normal 44 9 5 3 2" xfId="43106"/>
    <cellStyle name="Normal 44 9 5 4" xfId="31411"/>
    <cellStyle name="Normal 44 9 6" xfId="9024"/>
    <cellStyle name="Normal 44 9 6 2" xfId="20785"/>
    <cellStyle name="Normal 44 9 6 2 2" xfId="44194"/>
    <cellStyle name="Normal 44 9 6 3" xfId="32495"/>
    <cellStyle name="Normal 44 9 7" xfId="14951"/>
    <cellStyle name="Normal 44 9 7 2" xfId="38360"/>
    <cellStyle name="Normal 44 9 8" xfId="26665"/>
    <cellStyle name="Normal 440" xfId="2659"/>
    <cellStyle name="Normal 440 2" xfId="3928"/>
    <cellStyle name="Normal 440 2 2" xfId="9796"/>
    <cellStyle name="Normal 440 2 2 2" xfId="21525"/>
    <cellStyle name="Normal 440 2 2 2 2" xfId="44934"/>
    <cellStyle name="Normal 440 2 2 3" xfId="33235"/>
    <cellStyle name="Normal 440 2 3" xfId="15691"/>
    <cellStyle name="Normal 440 2 3 2" xfId="39100"/>
    <cellStyle name="Normal 440 2 4" xfId="27405"/>
    <cellStyle name="Normal 440 3" xfId="5147"/>
    <cellStyle name="Normal 440 3 2" xfId="11015"/>
    <cellStyle name="Normal 440 3 2 2" xfId="22744"/>
    <cellStyle name="Normal 440 3 2 2 2" xfId="46153"/>
    <cellStyle name="Normal 440 3 2 3" xfId="34454"/>
    <cellStyle name="Normal 440 3 3" xfId="16910"/>
    <cellStyle name="Normal 440 3 3 2" xfId="40319"/>
    <cellStyle name="Normal 440 3 4" xfId="28624"/>
    <cellStyle name="Normal 440 4" xfId="6311"/>
    <cellStyle name="Normal 440 4 2" xfId="12179"/>
    <cellStyle name="Normal 440 4 2 2" xfId="23908"/>
    <cellStyle name="Normal 440 4 2 2 2" xfId="47317"/>
    <cellStyle name="Normal 440 4 2 3" xfId="35618"/>
    <cellStyle name="Normal 440 4 3" xfId="18074"/>
    <cellStyle name="Normal 440 4 3 2" xfId="41483"/>
    <cellStyle name="Normal 440 4 4" xfId="29788"/>
    <cellStyle name="Normal 440 5" xfId="7437"/>
    <cellStyle name="Normal 440 5 2" xfId="13299"/>
    <cellStyle name="Normal 440 5 2 2" xfId="25028"/>
    <cellStyle name="Normal 440 5 2 2 2" xfId="48437"/>
    <cellStyle name="Normal 440 5 2 3" xfId="36738"/>
    <cellStyle name="Normal 440 5 3" xfId="19194"/>
    <cellStyle name="Normal 440 5 3 2" xfId="42603"/>
    <cellStyle name="Normal 440 5 4" xfId="30908"/>
    <cellStyle name="Normal 440 6" xfId="8521"/>
    <cellStyle name="Normal 440 6 2" xfId="20282"/>
    <cellStyle name="Normal 440 6 2 2" xfId="43691"/>
    <cellStyle name="Normal 440 6 3" xfId="31992"/>
    <cellStyle name="Normal 440 7" xfId="14448"/>
    <cellStyle name="Normal 440 7 2" xfId="37857"/>
    <cellStyle name="Normal 440 8" xfId="26162"/>
    <cellStyle name="Normal 441" xfId="2493"/>
    <cellStyle name="Normal 441 2" xfId="3762"/>
    <cellStyle name="Normal 441 2 2" xfId="9630"/>
    <cellStyle name="Normal 441 2 2 2" xfId="21359"/>
    <cellStyle name="Normal 441 2 2 2 2" xfId="44768"/>
    <cellStyle name="Normal 441 2 2 3" xfId="33069"/>
    <cellStyle name="Normal 441 2 3" xfId="15525"/>
    <cellStyle name="Normal 441 2 3 2" xfId="38934"/>
    <cellStyle name="Normal 441 2 4" xfId="27239"/>
    <cellStyle name="Normal 441 3" xfId="4981"/>
    <cellStyle name="Normal 441 3 2" xfId="10849"/>
    <cellStyle name="Normal 441 3 2 2" xfId="22578"/>
    <cellStyle name="Normal 441 3 2 2 2" xfId="45987"/>
    <cellStyle name="Normal 441 3 2 3" xfId="34288"/>
    <cellStyle name="Normal 441 3 3" xfId="16744"/>
    <cellStyle name="Normal 441 3 3 2" xfId="40153"/>
    <cellStyle name="Normal 441 3 4" xfId="28458"/>
    <cellStyle name="Normal 441 4" xfId="6145"/>
    <cellStyle name="Normal 441 4 2" xfId="12013"/>
    <cellStyle name="Normal 441 4 2 2" xfId="23742"/>
    <cellStyle name="Normal 441 4 2 2 2" xfId="47151"/>
    <cellStyle name="Normal 441 4 2 3" xfId="35452"/>
    <cellStyle name="Normal 441 4 3" xfId="17908"/>
    <cellStyle name="Normal 441 4 3 2" xfId="41317"/>
    <cellStyle name="Normal 441 4 4" xfId="29622"/>
    <cellStyle name="Normal 441 5" xfId="7271"/>
    <cellStyle name="Normal 441 5 2" xfId="13133"/>
    <cellStyle name="Normal 441 5 2 2" xfId="24862"/>
    <cellStyle name="Normal 441 5 2 2 2" xfId="48271"/>
    <cellStyle name="Normal 441 5 2 3" xfId="36572"/>
    <cellStyle name="Normal 441 5 3" xfId="19028"/>
    <cellStyle name="Normal 441 5 3 2" xfId="42437"/>
    <cellStyle name="Normal 441 5 4" xfId="30742"/>
    <cellStyle name="Normal 441 6" xfId="8355"/>
    <cellStyle name="Normal 441 6 2" xfId="20116"/>
    <cellStyle name="Normal 441 6 2 2" xfId="43525"/>
    <cellStyle name="Normal 441 6 3" xfId="31826"/>
    <cellStyle name="Normal 441 7" xfId="14282"/>
    <cellStyle name="Normal 441 7 2" xfId="37691"/>
    <cellStyle name="Normal 441 8" xfId="25996"/>
    <cellStyle name="Normal 442" xfId="2694"/>
    <cellStyle name="Normal 442 2" xfId="3963"/>
    <cellStyle name="Normal 442 2 2" xfId="9831"/>
    <cellStyle name="Normal 442 2 2 2" xfId="21560"/>
    <cellStyle name="Normal 442 2 2 2 2" xfId="44969"/>
    <cellStyle name="Normal 442 2 2 3" xfId="33270"/>
    <cellStyle name="Normal 442 2 3" xfId="15726"/>
    <cellStyle name="Normal 442 2 3 2" xfId="39135"/>
    <cellStyle name="Normal 442 2 4" xfId="27440"/>
    <cellStyle name="Normal 442 3" xfId="5182"/>
    <cellStyle name="Normal 442 3 2" xfId="11050"/>
    <cellStyle name="Normal 442 3 2 2" xfId="22779"/>
    <cellStyle name="Normal 442 3 2 2 2" xfId="46188"/>
    <cellStyle name="Normal 442 3 2 3" xfId="34489"/>
    <cellStyle name="Normal 442 3 3" xfId="16945"/>
    <cellStyle name="Normal 442 3 3 2" xfId="40354"/>
    <cellStyle name="Normal 442 3 4" xfId="28659"/>
    <cellStyle name="Normal 442 4" xfId="6346"/>
    <cellStyle name="Normal 442 4 2" xfId="12214"/>
    <cellStyle name="Normal 442 4 2 2" xfId="23943"/>
    <cellStyle name="Normal 442 4 2 2 2" xfId="47352"/>
    <cellStyle name="Normal 442 4 2 3" xfId="35653"/>
    <cellStyle name="Normal 442 4 3" xfId="18109"/>
    <cellStyle name="Normal 442 4 3 2" xfId="41518"/>
    <cellStyle name="Normal 442 4 4" xfId="29823"/>
    <cellStyle name="Normal 442 5" xfId="7472"/>
    <cellStyle name="Normal 442 5 2" xfId="13334"/>
    <cellStyle name="Normal 442 5 2 2" xfId="25063"/>
    <cellStyle name="Normal 442 5 2 2 2" xfId="48472"/>
    <cellStyle name="Normal 442 5 2 3" xfId="36773"/>
    <cellStyle name="Normal 442 5 3" xfId="19229"/>
    <cellStyle name="Normal 442 5 3 2" xfId="42638"/>
    <cellStyle name="Normal 442 5 4" xfId="30943"/>
    <cellStyle name="Normal 442 6" xfId="8556"/>
    <cellStyle name="Normal 442 6 2" xfId="20317"/>
    <cellStyle name="Normal 442 6 2 2" xfId="43726"/>
    <cellStyle name="Normal 442 6 3" xfId="32027"/>
    <cellStyle name="Normal 442 7" xfId="14483"/>
    <cellStyle name="Normal 442 7 2" xfId="37892"/>
    <cellStyle name="Normal 442 8" xfId="26197"/>
    <cellStyle name="Normal 443" xfId="2504"/>
    <cellStyle name="Normal 443 2" xfId="3773"/>
    <cellStyle name="Normal 443 2 2" xfId="9641"/>
    <cellStyle name="Normal 443 2 2 2" xfId="21370"/>
    <cellStyle name="Normal 443 2 2 2 2" xfId="44779"/>
    <cellStyle name="Normal 443 2 2 3" xfId="33080"/>
    <cellStyle name="Normal 443 2 3" xfId="15536"/>
    <cellStyle name="Normal 443 2 3 2" xfId="38945"/>
    <cellStyle name="Normal 443 2 4" xfId="27250"/>
    <cellStyle name="Normal 443 3" xfId="4992"/>
    <cellStyle name="Normal 443 3 2" xfId="10860"/>
    <cellStyle name="Normal 443 3 2 2" xfId="22589"/>
    <cellStyle name="Normal 443 3 2 2 2" xfId="45998"/>
    <cellStyle name="Normal 443 3 2 3" xfId="34299"/>
    <cellStyle name="Normal 443 3 3" xfId="16755"/>
    <cellStyle name="Normal 443 3 3 2" xfId="40164"/>
    <cellStyle name="Normal 443 3 4" xfId="28469"/>
    <cellStyle name="Normal 443 4" xfId="6156"/>
    <cellStyle name="Normal 443 4 2" xfId="12024"/>
    <cellStyle name="Normal 443 4 2 2" xfId="23753"/>
    <cellStyle name="Normal 443 4 2 2 2" xfId="47162"/>
    <cellStyle name="Normal 443 4 2 3" xfId="35463"/>
    <cellStyle name="Normal 443 4 3" xfId="17919"/>
    <cellStyle name="Normal 443 4 3 2" xfId="41328"/>
    <cellStyle name="Normal 443 4 4" xfId="29633"/>
    <cellStyle name="Normal 443 5" xfId="7282"/>
    <cellStyle name="Normal 443 5 2" xfId="13144"/>
    <cellStyle name="Normal 443 5 2 2" xfId="24873"/>
    <cellStyle name="Normal 443 5 2 2 2" xfId="48282"/>
    <cellStyle name="Normal 443 5 2 3" xfId="36583"/>
    <cellStyle name="Normal 443 5 3" xfId="19039"/>
    <cellStyle name="Normal 443 5 3 2" xfId="42448"/>
    <cellStyle name="Normal 443 5 4" xfId="30753"/>
    <cellStyle name="Normal 443 6" xfId="8366"/>
    <cellStyle name="Normal 443 6 2" xfId="20127"/>
    <cellStyle name="Normal 443 6 2 2" xfId="43536"/>
    <cellStyle name="Normal 443 6 3" xfId="31837"/>
    <cellStyle name="Normal 443 7" xfId="14293"/>
    <cellStyle name="Normal 443 7 2" xfId="37702"/>
    <cellStyle name="Normal 443 8" xfId="26007"/>
    <cellStyle name="Normal 444" xfId="2691"/>
    <cellStyle name="Normal 444 2" xfId="3960"/>
    <cellStyle name="Normal 444 2 2" xfId="9828"/>
    <cellStyle name="Normal 444 2 2 2" xfId="21557"/>
    <cellStyle name="Normal 444 2 2 2 2" xfId="44966"/>
    <cellStyle name="Normal 444 2 2 3" xfId="33267"/>
    <cellStyle name="Normal 444 2 3" xfId="15723"/>
    <cellStyle name="Normal 444 2 3 2" xfId="39132"/>
    <cellStyle name="Normal 444 2 4" xfId="27437"/>
    <cellStyle name="Normal 444 3" xfId="5179"/>
    <cellStyle name="Normal 444 3 2" xfId="11047"/>
    <cellStyle name="Normal 444 3 2 2" xfId="22776"/>
    <cellStyle name="Normal 444 3 2 2 2" xfId="46185"/>
    <cellStyle name="Normal 444 3 2 3" xfId="34486"/>
    <cellStyle name="Normal 444 3 3" xfId="16942"/>
    <cellStyle name="Normal 444 3 3 2" xfId="40351"/>
    <cellStyle name="Normal 444 3 4" xfId="28656"/>
    <cellStyle name="Normal 444 4" xfId="6343"/>
    <cellStyle name="Normal 444 4 2" xfId="12211"/>
    <cellStyle name="Normal 444 4 2 2" xfId="23940"/>
    <cellStyle name="Normal 444 4 2 2 2" xfId="47349"/>
    <cellStyle name="Normal 444 4 2 3" xfId="35650"/>
    <cellStyle name="Normal 444 4 3" xfId="18106"/>
    <cellStyle name="Normal 444 4 3 2" xfId="41515"/>
    <cellStyle name="Normal 444 4 4" xfId="29820"/>
    <cellStyle name="Normal 444 5" xfId="7469"/>
    <cellStyle name="Normal 444 5 2" xfId="13331"/>
    <cellStyle name="Normal 444 5 2 2" xfId="25060"/>
    <cellStyle name="Normal 444 5 2 2 2" xfId="48469"/>
    <cellStyle name="Normal 444 5 2 3" xfId="36770"/>
    <cellStyle name="Normal 444 5 3" xfId="19226"/>
    <cellStyle name="Normal 444 5 3 2" xfId="42635"/>
    <cellStyle name="Normal 444 5 4" xfId="30940"/>
    <cellStyle name="Normal 444 6" xfId="8553"/>
    <cellStyle name="Normal 444 6 2" xfId="20314"/>
    <cellStyle name="Normal 444 6 2 2" xfId="43723"/>
    <cellStyle name="Normal 444 6 3" xfId="32024"/>
    <cellStyle name="Normal 444 7" xfId="14480"/>
    <cellStyle name="Normal 444 7 2" xfId="37889"/>
    <cellStyle name="Normal 444 8" xfId="26194"/>
    <cellStyle name="Normal 445" xfId="2702"/>
    <cellStyle name="Normal 445 2" xfId="3971"/>
    <cellStyle name="Normal 445 2 2" xfId="9839"/>
    <cellStyle name="Normal 445 2 2 2" xfId="21568"/>
    <cellStyle name="Normal 445 2 2 2 2" xfId="44977"/>
    <cellStyle name="Normal 445 2 2 3" xfId="33278"/>
    <cellStyle name="Normal 445 2 3" xfId="15734"/>
    <cellStyle name="Normal 445 2 3 2" xfId="39143"/>
    <cellStyle name="Normal 445 2 4" xfId="27448"/>
    <cellStyle name="Normal 445 3" xfId="5190"/>
    <cellStyle name="Normal 445 3 2" xfId="11058"/>
    <cellStyle name="Normal 445 3 2 2" xfId="22787"/>
    <cellStyle name="Normal 445 3 2 2 2" xfId="46196"/>
    <cellStyle name="Normal 445 3 2 3" xfId="34497"/>
    <cellStyle name="Normal 445 3 3" xfId="16953"/>
    <cellStyle name="Normal 445 3 3 2" xfId="40362"/>
    <cellStyle name="Normal 445 3 4" xfId="28667"/>
    <cellStyle name="Normal 445 4" xfId="6354"/>
    <cellStyle name="Normal 445 4 2" xfId="12222"/>
    <cellStyle name="Normal 445 4 2 2" xfId="23951"/>
    <cellStyle name="Normal 445 4 2 2 2" xfId="47360"/>
    <cellStyle name="Normal 445 4 2 3" xfId="35661"/>
    <cellStyle name="Normal 445 4 3" xfId="18117"/>
    <cellStyle name="Normal 445 4 3 2" xfId="41526"/>
    <cellStyle name="Normal 445 4 4" xfId="29831"/>
    <cellStyle name="Normal 445 5" xfId="7480"/>
    <cellStyle name="Normal 445 5 2" xfId="13342"/>
    <cellStyle name="Normal 445 5 2 2" xfId="25071"/>
    <cellStyle name="Normal 445 5 2 2 2" xfId="48480"/>
    <cellStyle name="Normal 445 5 2 3" xfId="36781"/>
    <cellStyle name="Normal 445 5 3" xfId="19237"/>
    <cellStyle name="Normal 445 5 3 2" xfId="42646"/>
    <cellStyle name="Normal 445 5 4" xfId="30951"/>
    <cellStyle name="Normal 445 6" xfId="8564"/>
    <cellStyle name="Normal 445 6 2" xfId="20325"/>
    <cellStyle name="Normal 445 6 2 2" xfId="43734"/>
    <cellStyle name="Normal 445 6 3" xfId="32035"/>
    <cellStyle name="Normal 445 7" xfId="14491"/>
    <cellStyle name="Normal 445 7 2" xfId="37900"/>
    <cellStyle name="Normal 445 8" xfId="26205"/>
    <cellStyle name="Normal 446" xfId="2477"/>
    <cellStyle name="Normal 446 2" xfId="3746"/>
    <cellStyle name="Normal 446 2 2" xfId="9614"/>
    <cellStyle name="Normal 446 2 2 2" xfId="21343"/>
    <cellStyle name="Normal 446 2 2 2 2" xfId="44752"/>
    <cellStyle name="Normal 446 2 2 3" xfId="33053"/>
    <cellStyle name="Normal 446 2 3" xfId="15509"/>
    <cellStyle name="Normal 446 2 3 2" xfId="38918"/>
    <cellStyle name="Normal 446 2 4" xfId="27223"/>
    <cellStyle name="Normal 446 3" xfId="4965"/>
    <cellStyle name="Normal 446 3 2" xfId="10833"/>
    <cellStyle name="Normal 446 3 2 2" xfId="22562"/>
    <cellStyle name="Normal 446 3 2 2 2" xfId="45971"/>
    <cellStyle name="Normal 446 3 2 3" xfId="34272"/>
    <cellStyle name="Normal 446 3 3" xfId="16728"/>
    <cellStyle name="Normal 446 3 3 2" xfId="40137"/>
    <cellStyle name="Normal 446 3 4" xfId="28442"/>
    <cellStyle name="Normal 446 4" xfId="6129"/>
    <cellStyle name="Normal 446 4 2" xfId="11997"/>
    <cellStyle name="Normal 446 4 2 2" xfId="23726"/>
    <cellStyle name="Normal 446 4 2 2 2" xfId="47135"/>
    <cellStyle name="Normal 446 4 2 3" xfId="35436"/>
    <cellStyle name="Normal 446 4 3" xfId="17892"/>
    <cellStyle name="Normal 446 4 3 2" xfId="41301"/>
    <cellStyle name="Normal 446 4 4" xfId="29606"/>
    <cellStyle name="Normal 446 5" xfId="7255"/>
    <cellStyle name="Normal 446 5 2" xfId="13117"/>
    <cellStyle name="Normal 446 5 2 2" xfId="24846"/>
    <cellStyle name="Normal 446 5 2 2 2" xfId="48255"/>
    <cellStyle name="Normal 446 5 2 3" xfId="36556"/>
    <cellStyle name="Normal 446 5 3" xfId="19012"/>
    <cellStyle name="Normal 446 5 3 2" xfId="42421"/>
    <cellStyle name="Normal 446 5 4" xfId="30726"/>
    <cellStyle name="Normal 446 6" xfId="8339"/>
    <cellStyle name="Normal 446 6 2" xfId="20100"/>
    <cellStyle name="Normal 446 6 2 2" xfId="43509"/>
    <cellStyle name="Normal 446 6 3" xfId="31810"/>
    <cellStyle name="Normal 446 7" xfId="14266"/>
    <cellStyle name="Normal 446 7 2" xfId="37675"/>
    <cellStyle name="Normal 446 8" xfId="25980"/>
    <cellStyle name="Normal 447" xfId="2695"/>
    <cellStyle name="Normal 447 2" xfId="3964"/>
    <cellStyle name="Normal 447 2 2" xfId="9832"/>
    <cellStyle name="Normal 447 2 2 2" xfId="21561"/>
    <cellStyle name="Normal 447 2 2 2 2" xfId="44970"/>
    <cellStyle name="Normal 447 2 2 3" xfId="33271"/>
    <cellStyle name="Normal 447 2 3" xfId="15727"/>
    <cellStyle name="Normal 447 2 3 2" xfId="39136"/>
    <cellStyle name="Normal 447 2 4" xfId="27441"/>
    <cellStyle name="Normal 447 3" xfId="5183"/>
    <cellStyle name="Normal 447 3 2" xfId="11051"/>
    <cellStyle name="Normal 447 3 2 2" xfId="22780"/>
    <cellStyle name="Normal 447 3 2 2 2" xfId="46189"/>
    <cellStyle name="Normal 447 3 2 3" xfId="34490"/>
    <cellStyle name="Normal 447 3 3" xfId="16946"/>
    <cellStyle name="Normal 447 3 3 2" xfId="40355"/>
    <cellStyle name="Normal 447 3 4" xfId="28660"/>
    <cellStyle name="Normal 447 4" xfId="6347"/>
    <cellStyle name="Normal 447 4 2" xfId="12215"/>
    <cellStyle name="Normal 447 4 2 2" xfId="23944"/>
    <cellStyle name="Normal 447 4 2 2 2" xfId="47353"/>
    <cellStyle name="Normal 447 4 2 3" xfId="35654"/>
    <cellStyle name="Normal 447 4 3" xfId="18110"/>
    <cellStyle name="Normal 447 4 3 2" xfId="41519"/>
    <cellStyle name="Normal 447 4 4" xfId="29824"/>
    <cellStyle name="Normal 447 5" xfId="7473"/>
    <cellStyle name="Normal 447 5 2" xfId="13335"/>
    <cellStyle name="Normal 447 5 2 2" xfId="25064"/>
    <cellStyle name="Normal 447 5 2 2 2" xfId="48473"/>
    <cellStyle name="Normal 447 5 2 3" xfId="36774"/>
    <cellStyle name="Normal 447 5 3" xfId="19230"/>
    <cellStyle name="Normal 447 5 3 2" xfId="42639"/>
    <cellStyle name="Normal 447 5 4" xfId="30944"/>
    <cellStyle name="Normal 447 6" xfId="8557"/>
    <cellStyle name="Normal 447 6 2" xfId="20318"/>
    <cellStyle name="Normal 447 6 2 2" xfId="43727"/>
    <cellStyle name="Normal 447 6 3" xfId="32028"/>
    <cellStyle name="Normal 447 7" xfId="14484"/>
    <cellStyle name="Normal 447 7 2" xfId="37893"/>
    <cellStyle name="Normal 447 8" xfId="26198"/>
    <cellStyle name="Normal 448" xfId="2707"/>
    <cellStyle name="Normal 448 2" xfId="3976"/>
    <cellStyle name="Normal 448 2 2" xfId="9844"/>
    <cellStyle name="Normal 448 2 2 2" xfId="21573"/>
    <cellStyle name="Normal 448 2 2 2 2" xfId="44982"/>
    <cellStyle name="Normal 448 2 2 3" xfId="33283"/>
    <cellStyle name="Normal 448 2 3" xfId="15739"/>
    <cellStyle name="Normal 448 2 3 2" xfId="39148"/>
    <cellStyle name="Normal 448 2 4" xfId="27453"/>
    <cellStyle name="Normal 448 3" xfId="5195"/>
    <cellStyle name="Normal 448 3 2" xfId="11063"/>
    <cellStyle name="Normal 448 3 2 2" xfId="22792"/>
    <cellStyle name="Normal 448 3 2 2 2" xfId="46201"/>
    <cellStyle name="Normal 448 3 2 3" xfId="34502"/>
    <cellStyle name="Normal 448 3 3" xfId="16958"/>
    <cellStyle name="Normal 448 3 3 2" xfId="40367"/>
    <cellStyle name="Normal 448 3 4" xfId="28672"/>
    <cellStyle name="Normal 448 4" xfId="6359"/>
    <cellStyle name="Normal 448 4 2" xfId="12227"/>
    <cellStyle name="Normal 448 4 2 2" xfId="23956"/>
    <cellStyle name="Normal 448 4 2 2 2" xfId="47365"/>
    <cellStyle name="Normal 448 4 2 3" xfId="35666"/>
    <cellStyle name="Normal 448 4 3" xfId="18122"/>
    <cellStyle name="Normal 448 4 3 2" xfId="41531"/>
    <cellStyle name="Normal 448 4 4" xfId="29836"/>
    <cellStyle name="Normal 448 5" xfId="7485"/>
    <cellStyle name="Normal 448 5 2" xfId="13347"/>
    <cellStyle name="Normal 448 5 2 2" xfId="25076"/>
    <cellStyle name="Normal 448 5 2 2 2" xfId="48485"/>
    <cellStyle name="Normal 448 5 2 3" xfId="36786"/>
    <cellStyle name="Normal 448 5 3" xfId="19242"/>
    <cellStyle name="Normal 448 5 3 2" xfId="42651"/>
    <cellStyle name="Normal 448 5 4" xfId="30956"/>
    <cellStyle name="Normal 448 6" xfId="8569"/>
    <cellStyle name="Normal 448 6 2" xfId="20330"/>
    <cellStyle name="Normal 448 6 2 2" xfId="43739"/>
    <cellStyle name="Normal 448 6 3" xfId="32040"/>
    <cellStyle name="Normal 448 7" xfId="14496"/>
    <cellStyle name="Normal 448 7 2" xfId="37905"/>
    <cellStyle name="Normal 448 8" xfId="26210"/>
    <cellStyle name="Normal 449" xfId="2670"/>
    <cellStyle name="Normal 449 2" xfId="3939"/>
    <cellStyle name="Normal 449 2 2" xfId="9807"/>
    <cellStyle name="Normal 449 2 2 2" xfId="21536"/>
    <cellStyle name="Normal 449 2 2 2 2" xfId="44945"/>
    <cellStyle name="Normal 449 2 2 3" xfId="33246"/>
    <cellStyle name="Normal 449 2 3" xfId="15702"/>
    <cellStyle name="Normal 449 2 3 2" xfId="39111"/>
    <cellStyle name="Normal 449 2 4" xfId="27416"/>
    <cellStyle name="Normal 449 3" xfId="5158"/>
    <cellStyle name="Normal 449 3 2" xfId="11026"/>
    <cellStyle name="Normal 449 3 2 2" xfId="22755"/>
    <cellStyle name="Normal 449 3 2 2 2" xfId="46164"/>
    <cellStyle name="Normal 449 3 2 3" xfId="34465"/>
    <cellStyle name="Normal 449 3 3" xfId="16921"/>
    <cellStyle name="Normal 449 3 3 2" xfId="40330"/>
    <cellStyle name="Normal 449 3 4" xfId="28635"/>
    <cellStyle name="Normal 449 4" xfId="6322"/>
    <cellStyle name="Normal 449 4 2" xfId="12190"/>
    <cellStyle name="Normal 449 4 2 2" xfId="23919"/>
    <cellStyle name="Normal 449 4 2 2 2" xfId="47328"/>
    <cellStyle name="Normal 449 4 2 3" xfId="35629"/>
    <cellStyle name="Normal 449 4 3" xfId="18085"/>
    <cellStyle name="Normal 449 4 3 2" xfId="41494"/>
    <cellStyle name="Normal 449 4 4" xfId="29799"/>
    <cellStyle name="Normal 449 5" xfId="7448"/>
    <cellStyle name="Normal 449 5 2" xfId="13310"/>
    <cellStyle name="Normal 449 5 2 2" xfId="25039"/>
    <cellStyle name="Normal 449 5 2 2 2" xfId="48448"/>
    <cellStyle name="Normal 449 5 2 3" xfId="36749"/>
    <cellStyle name="Normal 449 5 3" xfId="19205"/>
    <cellStyle name="Normal 449 5 3 2" xfId="42614"/>
    <cellStyle name="Normal 449 5 4" xfId="30919"/>
    <cellStyle name="Normal 449 6" xfId="8532"/>
    <cellStyle name="Normal 449 6 2" xfId="20293"/>
    <cellStyle name="Normal 449 6 2 2" xfId="43702"/>
    <cellStyle name="Normal 449 6 3" xfId="32003"/>
    <cellStyle name="Normal 449 7" xfId="14459"/>
    <cellStyle name="Normal 449 7 2" xfId="37868"/>
    <cellStyle name="Normal 449 8" xfId="26173"/>
    <cellStyle name="Normal 45" xfId="1951"/>
    <cellStyle name="Normal 45 10" xfId="3265"/>
    <cellStyle name="Normal 45 10 2" xfId="4530"/>
    <cellStyle name="Normal 45 10 2 2" xfId="10398"/>
    <cellStyle name="Normal 45 10 2 2 2" xfId="22127"/>
    <cellStyle name="Normal 45 10 2 2 2 2" xfId="45536"/>
    <cellStyle name="Normal 45 10 2 2 3" xfId="33837"/>
    <cellStyle name="Normal 45 10 2 3" xfId="16293"/>
    <cellStyle name="Normal 45 10 2 3 2" xfId="39702"/>
    <cellStyle name="Normal 45 10 2 4" xfId="28007"/>
    <cellStyle name="Normal 45 10 3" xfId="5747"/>
    <cellStyle name="Normal 45 10 3 2" xfId="11615"/>
    <cellStyle name="Normal 45 10 3 2 2" xfId="23344"/>
    <cellStyle name="Normal 45 10 3 2 2 2" xfId="46753"/>
    <cellStyle name="Normal 45 10 3 2 3" xfId="35054"/>
    <cellStyle name="Normal 45 10 3 3" xfId="17510"/>
    <cellStyle name="Normal 45 10 3 3 2" xfId="40919"/>
    <cellStyle name="Normal 45 10 3 4" xfId="29224"/>
    <cellStyle name="Normal 45 10 4" xfId="6911"/>
    <cellStyle name="Normal 45 10 4 2" xfId="12779"/>
    <cellStyle name="Normal 45 10 4 2 2" xfId="24508"/>
    <cellStyle name="Normal 45 10 4 2 2 2" xfId="47917"/>
    <cellStyle name="Normal 45 10 4 2 3" xfId="36218"/>
    <cellStyle name="Normal 45 10 4 3" xfId="18674"/>
    <cellStyle name="Normal 45 10 4 3 2" xfId="42083"/>
    <cellStyle name="Normal 45 10 4 4" xfId="30388"/>
    <cellStyle name="Normal 45 10 5" xfId="8037"/>
    <cellStyle name="Normal 45 10 5 2" xfId="13899"/>
    <cellStyle name="Normal 45 10 5 2 2" xfId="25628"/>
    <cellStyle name="Normal 45 10 5 2 2 2" xfId="49037"/>
    <cellStyle name="Normal 45 10 5 2 3" xfId="37338"/>
    <cellStyle name="Normal 45 10 5 3" xfId="19794"/>
    <cellStyle name="Normal 45 10 5 3 2" xfId="43203"/>
    <cellStyle name="Normal 45 10 5 4" xfId="31508"/>
    <cellStyle name="Normal 45 10 6" xfId="9121"/>
    <cellStyle name="Normal 45 10 6 2" xfId="20882"/>
    <cellStyle name="Normal 45 10 6 2 2" xfId="44291"/>
    <cellStyle name="Normal 45 10 6 3" xfId="32592"/>
    <cellStyle name="Normal 45 10 7" xfId="15048"/>
    <cellStyle name="Normal 45 10 7 2" xfId="38457"/>
    <cellStyle name="Normal 45 10 8" xfId="26762"/>
    <cellStyle name="Normal 45 11" xfId="3491"/>
    <cellStyle name="Normal 45 11 2" xfId="9367"/>
    <cellStyle name="Normal 45 11 2 2" xfId="21098"/>
    <cellStyle name="Normal 45 11 2 2 2" xfId="44507"/>
    <cellStyle name="Normal 45 11 2 3" xfId="32808"/>
    <cellStyle name="Normal 45 11 3" xfId="15264"/>
    <cellStyle name="Normal 45 11 3 2" xfId="38673"/>
    <cellStyle name="Normal 45 11 4" xfId="26978"/>
    <cellStyle name="Normal 45 12" xfId="4744"/>
    <cellStyle name="Normal 45 12 2" xfId="10612"/>
    <cellStyle name="Normal 45 12 2 2" xfId="22341"/>
    <cellStyle name="Normal 45 12 2 2 2" xfId="45750"/>
    <cellStyle name="Normal 45 12 2 3" xfId="34051"/>
    <cellStyle name="Normal 45 12 3" xfId="16507"/>
    <cellStyle name="Normal 45 12 3 2" xfId="39916"/>
    <cellStyle name="Normal 45 12 4" xfId="28221"/>
    <cellStyle name="Normal 45 13" xfId="5906"/>
    <cellStyle name="Normal 45 13 2" xfId="11774"/>
    <cellStyle name="Normal 45 13 2 2" xfId="23503"/>
    <cellStyle name="Normal 45 13 2 2 2" xfId="46912"/>
    <cellStyle name="Normal 45 13 2 3" xfId="35213"/>
    <cellStyle name="Normal 45 13 3" xfId="17669"/>
    <cellStyle name="Normal 45 13 3 2" xfId="41078"/>
    <cellStyle name="Normal 45 13 4" xfId="29383"/>
    <cellStyle name="Normal 45 14" xfId="7041"/>
    <cellStyle name="Normal 45 14 2" xfId="12903"/>
    <cellStyle name="Normal 45 14 2 2" xfId="24632"/>
    <cellStyle name="Normal 45 14 2 2 2" xfId="48041"/>
    <cellStyle name="Normal 45 14 2 3" xfId="36342"/>
    <cellStyle name="Normal 45 14 3" xfId="18798"/>
    <cellStyle name="Normal 45 14 3 2" xfId="42207"/>
    <cellStyle name="Normal 45 14 4" xfId="30512"/>
    <cellStyle name="Normal 45 15" xfId="8128"/>
    <cellStyle name="Normal 45 15 2" xfId="19889"/>
    <cellStyle name="Normal 45 15 2 2" xfId="43298"/>
    <cellStyle name="Normal 45 15 3" xfId="31599"/>
    <cellStyle name="Normal 45 16" xfId="14057"/>
    <cellStyle name="Normal 45 16 2" xfId="37466"/>
    <cellStyle name="Normal 45 17" xfId="25771"/>
    <cellStyle name="Normal 45 2" xfId="2363"/>
    <cellStyle name="Normal 45 2 2" xfId="3640"/>
    <cellStyle name="Normal 45 2 2 2" xfId="9508"/>
    <cellStyle name="Normal 45 2 2 2 2" xfId="21237"/>
    <cellStyle name="Normal 45 2 2 2 2 2" xfId="44646"/>
    <cellStyle name="Normal 45 2 2 2 3" xfId="32947"/>
    <cellStyle name="Normal 45 2 2 3" xfId="15403"/>
    <cellStyle name="Normal 45 2 2 3 2" xfId="38812"/>
    <cellStyle name="Normal 45 2 2 4" xfId="27117"/>
    <cellStyle name="Normal 45 2 3" xfId="4859"/>
    <cellStyle name="Normal 45 2 3 2" xfId="10727"/>
    <cellStyle name="Normal 45 2 3 2 2" xfId="22456"/>
    <cellStyle name="Normal 45 2 3 2 2 2" xfId="45865"/>
    <cellStyle name="Normal 45 2 3 2 3" xfId="34166"/>
    <cellStyle name="Normal 45 2 3 3" xfId="16622"/>
    <cellStyle name="Normal 45 2 3 3 2" xfId="40031"/>
    <cellStyle name="Normal 45 2 3 4" xfId="28336"/>
    <cellStyle name="Normal 45 2 4" xfId="6022"/>
    <cellStyle name="Normal 45 2 4 2" xfId="11890"/>
    <cellStyle name="Normal 45 2 4 2 2" xfId="23619"/>
    <cellStyle name="Normal 45 2 4 2 2 2" xfId="47028"/>
    <cellStyle name="Normal 45 2 4 2 3" xfId="35329"/>
    <cellStyle name="Normal 45 2 4 3" xfId="17785"/>
    <cellStyle name="Normal 45 2 4 3 2" xfId="41194"/>
    <cellStyle name="Normal 45 2 4 4" xfId="29499"/>
    <cellStyle name="Normal 45 2 5" xfId="7149"/>
    <cellStyle name="Normal 45 2 5 2" xfId="13011"/>
    <cellStyle name="Normal 45 2 5 2 2" xfId="24740"/>
    <cellStyle name="Normal 45 2 5 2 2 2" xfId="48149"/>
    <cellStyle name="Normal 45 2 5 2 3" xfId="36450"/>
    <cellStyle name="Normal 45 2 5 3" xfId="18906"/>
    <cellStyle name="Normal 45 2 5 3 2" xfId="42315"/>
    <cellStyle name="Normal 45 2 5 4" xfId="30620"/>
    <cellStyle name="Normal 45 2 6" xfId="8233"/>
    <cellStyle name="Normal 45 2 6 2" xfId="19994"/>
    <cellStyle name="Normal 45 2 6 2 2" xfId="43403"/>
    <cellStyle name="Normal 45 2 6 3" xfId="31704"/>
    <cellStyle name="Normal 45 2 7" xfId="14160"/>
    <cellStyle name="Normal 45 2 7 2" xfId="37569"/>
    <cellStyle name="Normal 45 2 8" xfId="25874"/>
    <cellStyle name="Normal 45 3" xfId="2445"/>
    <cellStyle name="Normal 45 3 2" xfId="3714"/>
    <cellStyle name="Normal 45 3 2 2" xfId="9582"/>
    <cellStyle name="Normal 45 3 2 2 2" xfId="21311"/>
    <cellStyle name="Normal 45 3 2 2 2 2" xfId="44720"/>
    <cellStyle name="Normal 45 3 2 2 3" xfId="33021"/>
    <cellStyle name="Normal 45 3 2 3" xfId="15477"/>
    <cellStyle name="Normal 45 3 2 3 2" xfId="38886"/>
    <cellStyle name="Normal 45 3 2 4" xfId="27191"/>
    <cellStyle name="Normal 45 3 3" xfId="4933"/>
    <cellStyle name="Normal 45 3 3 2" xfId="10801"/>
    <cellStyle name="Normal 45 3 3 2 2" xfId="22530"/>
    <cellStyle name="Normal 45 3 3 2 2 2" xfId="45939"/>
    <cellStyle name="Normal 45 3 3 2 3" xfId="34240"/>
    <cellStyle name="Normal 45 3 3 3" xfId="16696"/>
    <cellStyle name="Normal 45 3 3 3 2" xfId="40105"/>
    <cellStyle name="Normal 45 3 3 4" xfId="28410"/>
    <cellStyle name="Normal 45 3 4" xfId="6097"/>
    <cellStyle name="Normal 45 3 4 2" xfId="11965"/>
    <cellStyle name="Normal 45 3 4 2 2" xfId="23694"/>
    <cellStyle name="Normal 45 3 4 2 2 2" xfId="47103"/>
    <cellStyle name="Normal 45 3 4 2 3" xfId="35404"/>
    <cellStyle name="Normal 45 3 4 3" xfId="17860"/>
    <cellStyle name="Normal 45 3 4 3 2" xfId="41269"/>
    <cellStyle name="Normal 45 3 4 4" xfId="29574"/>
    <cellStyle name="Normal 45 3 5" xfId="7223"/>
    <cellStyle name="Normal 45 3 5 2" xfId="13085"/>
    <cellStyle name="Normal 45 3 5 2 2" xfId="24814"/>
    <cellStyle name="Normal 45 3 5 2 2 2" xfId="48223"/>
    <cellStyle name="Normal 45 3 5 2 3" xfId="36524"/>
    <cellStyle name="Normal 45 3 5 3" xfId="18980"/>
    <cellStyle name="Normal 45 3 5 3 2" xfId="42389"/>
    <cellStyle name="Normal 45 3 5 4" xfId="30694"/>
    <cellStyle name="Normal 45 3 6" xfId="8307"/>
    <cellStyle name="Normal 45 3 6 2" xfId="20068"/>
    <cellStyle name="Normal 45 3 6 2 2" xfId="43477"/>
    <cellStyle name="Normal 45 3 6 3" xfId="31778"/>
    <cellStyle name="Normal 45 3 7" xfId="14234"/>
    <cellStyle name="Normal 45 3 7 2" xfId="37643"/>
    <cellStyle name="Normal 45 3 8" xfId="25948"/>
    <cellStyle name="Normal 45 4" xfId="2637"/>
    <cellStyle name="Normal 45 4 2" xfId="3906"/>
    <cellStyle name="Normal 45 4 2 2" xfId="9774"/>
    <cellStyle name="Normal 45 4 2 2 2" xfId="21503"/>
    <cellStyle name="Normal 45 4 2 2 2 2" xfId="44912"/>
    <cellStyle name="Normal 45 4 2 2 3" xfId="33213"/>
    <cellStyle name="Normal 45 4 2 3" xfId="15669"/>
    <cellStyle name="Normal 45 4 2 3 2" xfId="39078"/>
    <cellStyle name="Normal 45 4 2 4" xfId="27383"/>
    <cellStyle name="Normal 45 4 3" xfId="5125"/>
    <cellStyle name="Normal 45 4 3 2" xfId="10993"/>
    <cellStyle name="Normal 45 4 3 2 2" xfId="22722"/>
    <cellStyle name="Normal 45 4 3 2 2 2" xfId="46131"/>
    <cellStyle name="Normal 45 4 3 2 3" xfId="34432"/>
    <cellStyle name="Normal 45 4 3 3" xfId="16888"/>
    <cellStyle name="Normal 45 4 3 3 2" xfId="40297"/>
    <cellStyle name="Normal 45 4 3 4" xfId="28602"/>
    <cellStyle name="Normal 45 4 4" xfId="6289"/>
    <cellStyle name="Normal 45 4 4 2" xfId="12157"/>
    <cellStyle name="Normal 45 4 4 2 2" xfId="23886"/>
    <cellStyle name="Normal 45 4 4 2 2 2" xfId="47295"/>
    <cellStyle name="Normal 45 4 4 2 3" xfId="35596"/>
    <cellStyle name="Normal 45 4 4 3" xfId="18052"/>
    <cellStyle name="Normal 45 4 4 3 2" xfId="41461"/>
    <cellStyle name="Normal 45 4 4 4" xfId="29766"/>
    <cellStyle name="Normal 45 4 5" xfId="7415"/>
    <cellStyle name="Normal 45 4 5 2" xfId="13277"/>
    <cellStyle name="Normal 45 4 5 2 2" xfId="25006"/>
    <cellStyle name="Normal 45 4 5 2 2 2" xfId="48415"/>
    <cellStyle name="Normal 45 4 5 2 3" xfId="36716"/>
    <cellStyle name="Normal 45 4 5 3" xfId="19172"/>
    <cellStyle name="Normal 45 4 5 3 2" xfId="42581"/>
    <cellStyle name="Normal 45 4 5 4" xfId="30886"/>
    <cellStyle name="Normal 45 4 6" xfId="8499"/>
    <cellStyle name="Normal 45 4 6 2" xfId="20260"/>
    <cellStyle name="Normal 45 4 6 2 2" xfId="43669"/>
    <cellStyle name="Normal 45 4 6 3" xfId="31970"/>
    <cellStyle name="Normal 45 4 7" xfId="14426"/>
    <cellStyle name="Normal 45 4 7 2" xfId="37835"/>
    <cellStyle name="Normal 45 4 8" xfId="26140"/>
    <cellStyle name="Normal 45 5" xfId="2773"/>
    <cellStyle name="Normal 45 5 2" xfId="4042"/>
    <cellStyle name="Normal 45 5 2 2" xfId="9910"/>
    <cellStyle name="Normal 45 5 2 2 2" xfId="21639"/>
    <cellStyle name="Normal 45 5 2 2 2 2" xfId="45048"/>
    <cellStyle name="Normal 45 5 2 2 3" xfId="33349"/>
    <cellStyle name="Normal 45 5 2 3" xfId="15805"/>
    <cellStyle name="Normal 45 5 2 3 2" xfId="39214"/>
    <cellStyle name="Normal 45 5 2 4" xfId="27519"/>
    <cellStyle name="Normal 45 5 3" xfId="5261"/>
    <cellStyle name="Normal 45 5 3 2" xfId="11129"/>
    <cellStyle name="Normal 45 5 3 2 2" xfId="22858"/>
    <cellStyle name="Normal 45 5 3 2 2 2" xfId="46267"/>
    <cellStyle name="Normal 45 5 3 2 3" xfId="34568"/>
    <cellStyle name="Normal 45 5 3 3" xfId="17024"/>
    <cellStyle name="Normal 45 5 3 3 2" xfId="40433"/>
    <cellStyle name="Normal 45 5 3 4" xfId="28738"/>
    <cellStyle name="Normal 45 5 4" xfId="6425"/>
    <cellStyle name="Normal 45 5 4 2" xfId="12293"/>
    <cellStyle name="Normal 45 5 4 2 2" xfId="24022"/>
    <cellStyle name="Normal 45 5 4 2 2 2" xfId="47431"/>
    <cellStyle name="Normal 45 5 4 2 3" xfId="35732"/>
    <cellStyle name="Normal 45 5 4 3" xfId="18188"/>
    <cellStyle name="Normal 45 5 4 3 2" xfId="41597"/>
    <cellStyle name="Normal 45 5 4 4" xfId="29902"/>
    <cellStyle name="Normal 45 5 5" xfId="7551"/>
    <cellStyle name="Normal 45 5 5 2" xfId="13413"/>
    <cellStyle name="Normal 45 5 5 2 2" xfId="25142"/>
    <cellStyle name="Normal 45 5 5 2 2 2" xfId="48551"/>
    <cellStyle name="Normal 45 5 5 2 3" xfId="36852"/>
    <cellStyle name="Normal 45 5 5 3" xfId="19308"/>
    <cellStyle name="Normal 45 5 5 3 2" xfId="42717"/>
    <cellStyle name="Normal 45 5 5 4" xfId="31022"/>
    <cellStyle name="Normal 45 5 6" xfId="8635"/>
    <cellStyle name="Normal 45 5 6 2" xfId="20396"/>
    <cellStyle name="Normal 45 5 6 2 2" xfId="43805"/>
    <cellStyle name="Normal 45 5 6 3" xfId="32106"/>
    <cellStyle name="Normal 45 5 7" xfId="14562"/>
    <cellStyle name="Normal 45 5 7 2" xfId="37971"/>
    <cellStyle name="Normal 45 5 8" xfId="26276"/>
    <cellStyle name="Normal 45 6" xfId="2863"/>
    <cellStyle name="Normal 45 6 2" xfId="4132"/>
    <cellStyle name="Normal 45 6 2 2" xfId="10000"/>
    <cellStyle name="Normal 45 6 2 2 2" xfId="21729"/>
    <cellStyle name="Normal 45 6 2 2 2 2" xfId="45138"/>
    <cellStyle name="Normal 45 6 2 2 3" xfId="33439"/>
    <cellStyle name="Normal 45 6 2 3" xfId="15895"/>
    <cellStyle name="Normal 45 6 2 3 2" xfId="39304"/>
    <cellStyle name="Normal 45 6 2 4" xfId="27609"/>
    <cellStyle name="Normal 45 6 3" xfId="5351"/>
    <cellStyle name="Normal 45 6 3 2" xfId="11219"/>
    <cellStyle name="Normal 45 6 3 2 2" xfId="22948"/>
    <cellStyle name="Normal 45 6 3 2 2 2" xfId="46357"/>
    <cellStyle name="Normal 45 6 3 2 3" xfId="34658"/>
    <cellStyle name="Normal 45 6 3 3" xfId="17114"/>
    <cellStyle name="Normal 45 6 3 3 2" xfId="40523"/>
    <cellStyle name="Normal 45 6 3 4" xfId="28828"/>
    <cellStyle name="Normal 45 6 4" xfId="6515"/>
    <cellStyle name="Normal 45 6 4 2" xfId="12383"/>
    <cellStyle name="Normal 45 6 4 2 2" xfId="24112"/>
    <cellStyle name="Normal 45 6 4 2 2 2" xfId="47521"/>
    <cellStyle name="Normal 45 6 4 2 3" xfId="35822"/>
    <cellStyle name="Normal 45 6 4 3" xfId="18278"/>
    <cellStyle name="Normal 45 6 4 3 2" xfId="41687"/>
    <cellStyle name="Normal 45 6 4 4" xfId="29992"/>
    <cellStyle name="Normal 45 6 5" xfId="7641"/>
    <cellStyle name="Normal 45 6 5 2" xfId="13503"/>
    <cellStyle name="Normal 45 6 5 2 2" xfId="25232"/>
    <cellStyle name="Normal 45 6 5 2 2 2" xfId="48641"/>
    <cellStyle name="Normal 45 6 5 2 3" xfId="36942"/>
    <cellStyle name="Normal 45 6 5 3" xfId="19398"/>
    <cellStyle name="Normal 45 6 5 3 2" xfId="42807"/>
    <cellStyle name="Normal 45 6 5 4" xfId="31112"/>
    <cellStyle name="Normal 45 6 6" xfId="8725"/>
    <cellStyle name="Normal 45 6 6 2" xfId="20486"/>
    <cellStyle name="Normal 45 6 6 2 2" xfId="43895"/>
    <cellStyle name="Normal 45 6 6 3" xfId="32196"/>
    <cellStyle name="Normal 45 6 7" xfId="14652"/>
    <cellStyle name="Normal 45 6 7 2" xfId="38061"/>
    <cellStyle name="Normal 45 6 8" xfId="26366"/>
    <cellStyle name="Normal 45 7" xfId="2955"/>
    <cellStyle name="Normal 45 7 2" xfId="4222"/>
    <cellStyle name="Normal 45 7 2 2" xfId="10090"/>
    <cellStyle name="Normal 45 7 2 2 2" xfId="21819"/>
    <cellStyle name="Normal 45 7 2 2 2 2" xfId="45228"/>
    <cellStyle name="Normal 45 7 2 2 3" xfId="33529"/>
    <cellStyle name="Normal 45 7 2 3" xfId="15985"/>
    <cellStyle name="Normal 45 7 2 3 2" xfId="39394"/>
    <cellStyle name="Normal 45 7 2 4" xfId="27699"/>
    <cellStyle name="Normal 45 7 3" xfId="5441"/>
    <cellStyle name="Normal 45 7 3 2" xfId="11309"/>
    <cellStyle name="Normal 45 7 3 2 2" xfId="23038"/>
    <cellStyle name="Normal 45 7 3 2 2 2" xfId="46447"/>
    <cellStyle name="Normal 45 7 3 2 3" xfId="34748"/>
    <cellStyle name="Normal 45 7 3 3" xfId="17204"/>
    <cellStyle name="Normal 45 7 3 3 2" xfId="40613"/>
    <cellStyle name="Normal 45 7 3 4" xfId="28918"/>
    <cellStyle name="Normal 45 7 4" xfId="6605"/>
    <cellStyle name="Normal 45 7 4 2" xfId="12473"/>
    <cellStyle name="Normal 45 7 4 2 2" xfId="24202"/>
    <cellStyle name="Normal 45 7 4 2 2 2" xfId="47611"/>
    <cellStyle name="Normal 45 7 4 2 3" xfId="35912"/>
    <cellStyle name="Normal 45 7 4 3" xfId="18368"/>
    <cellStyle name="Normal 45 7 4 3 2" xfId="41777"/>
    <cellStyle name="Normal 45 7 4 4" xfId="30082"/>
    <cellStyle name="Normal 45 7 5" xfId="7731"/>
    <cellStyle name="Normal 45 7 5 2" xfId="13593"/>
    <cellStyle name="Normal 45 7 5 2 2" xfId="25322"/>
    <cellStyle name="Normal 45 7 5 2 2 2" xfId="48731"/>
    <cellStyle name="Normal 45 7 5 2 3" xfId="37032"/>
    <cellStyle name="Normal 45 7 5 3" xfId="19488"/>
    <cellStyle name="Normal 45 7 5 3 2" xfId="42897"/>
    <cellStyle name="Normal 45 7 5 4" xfId="31202"/>
    <cellStyle name="Normal 45 7 6" xfId="8815"/>
    <cellStyle name="Normal 45 7 6 2" xfId="20576"/>
    <cellStyle name="Normal 45 7 6 2 2" xfId="43985"/>
    <cellStyle name="Normal 45 7 6 3" xfId="32286"/>
    <cellStyle name="Normal 45 7 7" xfId="14742"/>
    <cellStyle name="Normal 45 7 7 2" xfId="38151"/>
    <cellStyle name="Normal 45 7 8" xfId="26456"/>
    <cellStyle name="Normal 45 8" xfId="3059"/>
    <cellStyle name="Normal 45 8 2" xfId="4324"/>
    <cellStyle name="Normal 45 8 2 2" xfId="10192"/>
    <cellStyle name="Normal 45 8 2 2 2" xfId="21921"/>
    <cellStyle name="Normal 45 8 2 2 2 2" xfId="45330"/>
    <cellStyle name="Normal 45 8 2 2 3" xfId="33631"/>
    <cellStyle name="Normal 45 8 2 3" xfId="16087"/>
    <cellStyle name="Normal 45 8 2 3 2" xfId="39496"/>
    <cellStyle name="Normal 45 8 2 4" xfId="27801"/>
    <cellStyle name="Normal 45 8 3" xfId="5541"/>
    <cellStyle name="Normal 45 8 3 2" xfId="11409"/>
    <cellStyle name="Normal 45 8 3 2 2" xfId="23138"/>
    <cellStyle name="Normal 45 8 3 2 2 2" xfId="46547"/>
    <cellStyle name="Normal 45 8 3 2 3" xfId="34848"/>
    <cellStyle name="Normal 45 8 3 3" xfId="17304"/>
    <cellStyle name="Normal 45 8 3 3 2" xfId="40713"/>
    <cellStyle name="Normal 45 8 3 4" xfId="29018"/>
    <cellStyle name="Normal 45 8 4" xfId="6705"/>
    <cellStyle name="Normal 45 8 4 2" xfId="12573"/>
    <cellStyle name="Normal 45 8 4 2 2" xfId="24302"/>
    <cellStyle name="Normal 45 8 4 2 2 2" xfId="47711"/>
    <cellStyle name="Normal 45 8 4 2 3" xfId="36012"/>
    <cellStyle name="Normal 45 8 4 3" xfId="18468"/>
    <cellStyle name="Normal 45 8 4 3 2" xfId="41877"/>
    <cellStyle name="Normal 45 8 4 4" xfId="30182"/>
    <cellStyle name="Normal 45 8 5" xfId="7831"/>
    <cellStyle name="Normal 45 8 5 2" xfId="13693"/>
    <cellStyle name="Normal 45 8 5 2 2" xfId="25422"/>
    <cellStyle name="Normal 45 8 5 2 2 2" xfId="48831"/>
    <cellStyle name="Normal 45 8 5 2 3" xfId="37132"/>
    <cellStyle name="Normal 45 8 5 3" xfId="19588"/>
    <cellStyle name="Normal 45 8 5 3 2" xfId="42997"/>
    <cellStyle name="Normal 45 8 5 4" xfId="31302"/>
    <cellStyle name="Normal 45 8 6" xfId="8915"/>
    <cellStyle name="Normal 45 8 6 2" xfId="20676"/>
    <cellStyle name="Normal 45 8 6 2 2" xfId="44085"/>
    <cellStyle name="Normal 45 8 6 3" xfId="32386"/>
    <cellStyle name="Normal 45 8 7" xfId="14842"/>
    <cellStyle name="Normal 45 8 7 2" xfId="38251"/>
    <cellStyle name="Normal 45 8 8" xfId="26556"/>
    <cellStyle name="Normal 45 9" xfId="3169"/>
    <cellStyle name="Normal 45 9 2" xfId="4434"/>
    <cellStyle name="Normal 45 9 2 2" xfId="10302"/>
    <cellStyle name="Normal 45 9 2 2 2" xfId="22031"/>
    <cellStyle name="Normal 45 9 2 2 2 2" xfId="45440"/>
    <cellStyle name="Normal 45 9 2 2 3" xfId="33741"/>
    <cellStyle name="Normal 45 9 2 3" xfId="16197"/>
    <cellStyle name="Normal 45 9 2 3 2" xfId="39606"/>
    <cellStyle name="Normal 45 9 2 4" xfId="27911"/>
    <cellStyle name="Normal 45 9 3" xfId="5651"/>
    <cellStyle name="Normal 45 9 3 2" xfId="11519"/>
    <cellStyle name="Normal 45 9 3 2 2" xfId="23248"/>
    <cellStyle name="Normal 45 9 3 2 2 2" xfId="46657"/>
    <cellStyle name="Normal 45 9 3 2 3" xfId="34958"/>
    <cellStyle name="Normal 45 9 3 3" xfId="17414"/>
    <cellStyle name="Normal 45 9 3 3 2" xfId="40823"/>
    <cellStyle name="Normal 45 9 3 4" xfId="29128"/>
    <cellStyle name="Normal 45 9 4" xfId="6815"/>
    <cellStyle name="Normal 45 9 4 2" xfId="12683"/>
    <cellStyle name="Normal 45 9 4 2 2" xfId="24412"/>
    <cellStyle name="Normal 45 9 4 2 2 2" xfId="47821"/>
    <cellStyle name="Normal 45 9 4 2 3" xfId="36122"/>
    <cellStyle name="Normal 45 9 4 3" xfId="18578"/>
    <cellStyle name="Normal 45 9 4 3 2" xfId="41987"/>
    <cellStyle name="Normal 45 9 4 4" xfId="30292"/>
    <cellStyle name="Normal 45 9 5" xfId="7941"/>
    <cellStyle name="Normal 45 9 5 2" xfId="13803"/>
    <cellStyle name="Normal 45 9 5 2 2" xfId="25532"/>
    <cellStyle name="Normal 45 9 5 2 2 2" xfId="48941"/>
    <cellStyle name="Normal 45 9 5 2 3" xfId="37242"/>
    <cellStyle name="Normal 45 9 5 3" xfId="19698"/>
    <cellStyle name="Normal 45 9 5 3 2" xfId="43107"/>
    <cellStyle name="Normal 45 9 5 4" xfId="31412"/>
    <cellStyle name="Normal 45 9 6" xfId="9025"/>
    <cellStyle name="Normal 45 9 6 2" xfId="20786"/>
    <cellStyle name="Normal 45 9 6 2 2" xfId="44195"/>
    <cellStyle name="Normal 45 9 6 3" xfId="32496"/>
    <cellStyle name="Normal 45 9 7" xfId="14952"/>
    <cellStyle name="Normal 45 9 7 2" xfId="38361"/>
    <cellStyle name="Normal 45 9 8" xfId="26666"/>
    <cellStyle name="Normal 450" xfId="2482"/>
    <cellStyle name="Normal 450 2" xfId="3751"/>
    <cellStyle name="Normal 450 2 2" xfId="9619"/>
    <cellStyle name="Normal 450 2 2 2" xfId="21348"/>
    <cellStyle name="Normal 450 2 2 2 2" xfId="44757"/>
    <cellStyle name="Normal 450 2 2 3" xfId="33058"/>
    <cellStyle name="Normal 450 2 3" xfId="15514"/>
    <cellStyle name="Normal 450 2 3 2" xfId="38923"/>
    <cellStyle name="Normal 450 2 4" xfId="27228"/>
    <cellStyle name="Normal 450 3" xfId="4970"/>
    <cellStyle name="Normal 450 3 2" xfId="10838"/>
    <cellStyle name="Normal 450 3 2 2" xfId="22567"/>
    <cellStyle name="Normal 450 3 2 2 2" xfId="45976"/>
    <cellStyle name="Normal 450 3 2 3" xfId="34277"/>
    <cellStyle name="Normal 450 3 3" xfId="16733"/>
    <cellStyle name="Normal 450 3 3 2" xfId="40142"/>
    <cellStyle name="Normal 450 3 4" xfId="28447"/>
    <cellStyle name="Normal 450 4" xfId="6134"/>
    <cellStyle name="Normal 450 4 2" xfId="12002"/>
    <cellStyle name="Normal 450 4 2 2" xfId="23731"/>
    <cellStyle name="Normal 450 4 2 2 2" xfId="47140"/>
    <cellStyle name="Normal 450 4 2 3" xfId="35441"/>
    <cellStyle name="Normal 450 4 3" xfId="17897"/>
    <cellStyle name="Normal 450 4 3 2" xfId="41306"/>
    <cellStyle name="Normal 450 4 4" xfId="29611"/>
    <cellStyle name="Normal 450 5" xfId="7260"/>
    <cellStyle name="Normal 450 5 2" xfId="13122"/>
    <cellStyle name="Normal 450 5 2 2" xfId="24851"/>
    <cellStyle name="Normal 450 5 2 2 2" xfId="48260"/>
    <cellStyle name="Normal 450 5 2 3" xfId="36561"/>
    <cellStyle name="Normal 450 5 3" xfId="19017"/>
    <cellStyle name="Normal 450 5 3 2" xfId="42426"/>
    <cellStyle name="Normal 450 5 4" xfId="30731"/>
    <cellStyle name="Normal 450 6" xfId="8344"/>
    <cellStyle name="Normal 450 6 2" xfId="20105"/>
    <cellStyle name="Normal 450 6 2 2" xfId="43514"/>
    <cellStyle name="Normal 450 6 3" xfId="31815"/>
    <cellStyle name="Normal 450 7" xfId="14271"/>
    <cellStyle name="Normal 450 7 2" xfId="37680"/>
    <cellStyle name="Normal 450 8" xfId="25985"/>
    <cellStyle name="Normal 451" xfId="2657"/>
    <cellStyle name="Normal 451 2" xfId="3926"/>
    <cellStyle name="Normal 451 2 2" xfId="9794"/>
    <cellStyle name="Normal 451 2 2 2" xfId="21523"/>
    <cellStyle name="Normal 451 2 2 2 2" xfId="44932"/>
    <cellStyle name="Normal 451 2 2 3" xfId="33233"/>
    <cellStyle name="Normal 451 2 3" xfId="15689"/>
    <cellStyle name="Normal 451 2 3 2" xfId="39098"/>
    <cellStyle name="Normal 451 2 4" xfId="27403"/>
    <cellStyle name="Normal 451 3" xfId="5145"/>
    <cellStyle name="Normal 451 3 2" xfId="11013"/>
    <cellStyle name="Normal 451 3 2 2" xfId="22742"/>
    <cellStyle name="Normal 451 3 2 2 2" xfId="46151"/>
    <cellStyle name="Normal 451 3 2 3" xfId="34452"/>
    <cellStyle name="Normal 451 3 3" xfId="16908"/>
    <cellStyle name="Normal 451 3 3 2" xfId="40317"/>
    <cellStyle name="Normal 451 3 4" xfId="28622"/>
    <cellStyle name="Normal 451 4" xfId="6309"/>
    <cellStyle name="Normal 451 4 2" xfId="12177"/>
    <cellStyle name="Normal 451 4 2 2" xfId="23906"/>
    <cellStyle name="Normal 451 4 2 2 2" xfId="47315"/>
    <cellStyle name="Normal 451 4 2 3" xfId="35616"/>
    <cellStyle name="Normal 451 4 3" xfId="18072"/>
    <cellStyle name="Normal 451 4 3 2" xfId="41481"/>
    <cellStyle name="Normal 451 4 4" xfId="29786"/>
    <cellStyle name="Normal 451 5" xfId="7435"/>
    <cellStyle name="Normal 451 5 2" xfId="13297"/>
    <cellStyle name="Normal 451 5 2 2" xfId="25026"/>
    <cellStyle name="Normal 451 5 2 2 2" xfId="48435"/>
    <cellStyle name="Normal 451 5 2 3" xfId="36736"/>
    <cellStyle name="Normal 451 5 3" xfId="19192"/>
    <cellStyle name="Normal 451 5 3 2" xfId="42601"/>
    <cellStyle name="Normal 451 5 4" xfId="30906"/>
    <cellStyle name="Normal 451 6" xfId="8519"/>
    <cellStyle name="Normal 451 6 2" xfId="20280"/>
    <cellStyle name="Normal 451 6 2 2" xfId="43689"/>
    <cellStyle name="Normal 451 6 3" xfId="31990"/>
    <cellStyle name="Normal 451 7" xfId="14446"/>
    <cellStyle name="Normal 451 7 2" xfId="37855"/>
    <cellStyle name="Normal 451 8" xfId="26160"/>
    <cellStyle name="Normal 452" xfId="2495"/>
    <cellStyle name="Normal 452 2" xfId="3764"/>
    <cellStyle name="Normal 452 2 2" xfId="9632"/>
    <cellStyle name="Normal 452 2 2 2" xfId="21361"/>
    <cellStyle name="Normal 452 2 2 2 2" xfId="44770"/>
    <cellStyle name="Normal 452 2 2 3" xfId="33071"/>
    <cellStyle name="Normal 452 2 3" xfId="15527"/>
    <cellStyle name="Normal 452 2 3 2" xfId="38936"/>
    <cellStyle name="Normal 452 2 4" xfId="27241"/>
    <cellStyle name="Normal 452 3" xfId="4983"/>
    <cellStyle name="Normal 452 3 2" xfId="10851"/>
    <cellStyle name="Normal 452 3 2 2" xfId="22580"/>
    <cellStyle name="Normal 452 3 2 2 2" xfId="45989"/>
    <cellStyle name="Normal 452 3 2 3" xfId="34290"/>
    <cellStyle name="Normal 452 3 3" xfId="16746"/>
    <cellStyle name="Normal 452 3 3 2" xfId="40155"/>
    <cellStyle name="Normal 452 3 4" xfId="28460"/>
    <cellStyle name="Normal 452 4" xfId="6147"/>
    <cellStyle name="Normal 452 4 2" xfId="12015"/>
    <cellStyle name="Normal 452 4 2 2" xfId="23744"/>
    <cellStyle name="Normal 452 4 2 2 2" xfId="47153"/>
    <cellStyle name="Normal 452 4 2 3" xfId="35454"/>
    <cellStyle name="Normal 452 4 3" xfId="17910"/>
    <cellStyle name="Normal 452 4 3 2" xfId="41319"/>
    <cellStyle name="Normal 452 4 4" xfId="29624"/>
    <cellStyle name="Normal 452 5" xfId="7273"/>
    <cellStyle name="Normal 452 5 2" xfId="13135"/>
    <cellStyle name="Normal 452 5 2 2" xfId="24864"/>
    <cellStyle name="Normal 452 5 2 2 2" xfId="48273"/>
    <cellStyle name="Normal 452 5 2 3" xfId="36574"/>
    <cellStyle name="Normal 452 5 3" xfId="19030"/>
    <cellStyle name="Normal 452 5 3 2" xfId="42439"/>
    <cellStyle name="Normal 452 5 4" xfId="30744"/>
    <cellStyle name="Normal 452 6" xfId="8357"/>
    <cellStyle name="Normal 452 6 2" xfId="20118"/>
    <cellStyle name="Normal 452 6 2 2" xfId="43527"/>
    <cellStyle name="Normal 452 6 3" xfId="31828"/>
    <cellStyle name="Normal 452 7" xfId="14284"/>
    <cellStyle name="Normal 452 7 2" xfId="37693"/>
    <cellStyle name="Normal 452 8" xfId="25998"/>
    <cellStyle name="Normal 453" xfId="2474"/>
    <cellStyle name="Normal 453 2" xfId="3743"/>
    <cellStyle name="Normal 453 2 2" xfId="9611"/>
    <cellStyle name="Normal 453 2 2 2" xfId="21340"/>
    <cellStyle name="Normal 453 2 2 2 2" xfId="44749"/>
    <cellStyle name="Normal 453 2 2 3" xfId="33050"/>
    <cellStyle name="Normal 453 2 3" xfId="15506"/>
    <cellStyle name="Normal 453 2 3 2" xfId="38915"/>
    <cellStyle name="Normal 453 2 4" xfId="27220"/>
    <cellStyle name="Normal 453 3" xfId="4962"/>
    <cellStyle name="Normal 453 3 2" xfId="10830"/>
    <cellStyle name="Normal 453 3 2 2" xfId="22559"/>
    <cellStyle name="Normal 453 3 2 2 2" xfId="45968"/>
    <cellStyle name="Normal 453 3 2 3" xfId="34269"/>
    <cellStyle name="Normal 453 3 3" xfId="16725"/>
    <cellStyle name="Normal 453 3 3 2" xfId="40134"/>
    <cellStyle name="Normal 453 3 4" xfId="28439"/>
    <cellStyle name="Normal 453 4" xfId="6126"/>
    <cellStyle name="Normal 453 4 2" xfId="11994"/>
    <cellStyle name="Normal 453 4 2 2" xfId="23723"/>
    <cellStyle name="Normal 453 4 2 2 2" xfId="47132"/>
    <cellStyle name="Normal 453 4 2 3" xfId="35433"/>
    <cellStyle name="Normal 453 4 3" xfId="17889"/>
    <cellStyle name="Normal 453 4 3 2" xfId="41298"/>
    <cellStyle name="Normal 453 4 4" xfId="29603"/>
    <cellStyle name="Normal 453 5" xfId="7252"/>
    <cellStyle name="Normal 453 5 2" xfId="13114"/>
    <cellStyle name="Normal 453 5 2 2" xfId="24843"/>
    <cellStyle name="Normal 453 5 2 2 2" xfId="48252"/>
    <cellStyle name="Normal 453 5 2 3" xfId="36553"/>
    <cellStyle name="Normal 453 5 3" xfId="19009"/>
    <cellStyle name="Normal 453 5 3 2" xfId="42418"/>
    <cellStyle name="Normal 453 5 4" xfId="30723"/>
    <cellStyle name="Normal 453 6" xfId="8336"/>
    <cellStyle name="Normal 453 6 2" xfId="20097"/>
    <cellStyle name="Normal 453 6 2 2" xfId="43506"/>
    <cellStyle name="Normal 453 6 3" xfId="31807"/>
    <cellStyle name="Normal 453 7" xfId="14263"/>
    <cellStyle name="Normal 453 7 2" xfId="37672"/>
    <cellStyle name="Normal 453 8" xfId="25977"/>
    <cellStyle name="Normal 454" xfId="2708"/>
    <cellStyle name="Normal 454 2" xfId="3977"/>
    <cellStyle name="Normal 454 2 2" xfId="9845"/>
    <cellStyle name="Normal 454 2 2 2" xfId="21574"/>
    <cellStyle name="Normal 454 2 2 2 2" xfId="44983"/>
    <cellStyle name="Normal 454 2 2 3" xfId="33284"/>
    <cellStyle name="Normal 454 2 3" xfId="15740"/>
    <cellStyle name="Normal 454 2 3 2" xfId="39149"/>
    <cellStyle name="Normal 454 2 4" xfId="27454"/>
    <cellStyle name="Normal 454 3" xfId="5196"/>
    <cellStyle name="Normal 454 3 2" xfId="11064"/>
    <cellStyle name="Normal 454 3 2 2" xfId="22793"/>
    <cellStyle name="Normal 454 3 2 2 2" xfId="46202"/>
    <cellStyle name="Normal 454 3 2 3" xfId="34503"/>
    <cellStyle name="Normal 454 3 3" xfId="16959"/>
    <cellStyle name="Normal 454 3 3 2" xfId="40368"/>
    <cellStyle name="Normal 454 3 4" xfId="28673"/>
    <cellStyle name="Normal 454 4" xfId="6360"/>
    <cellStyle name="Normal 454 4 2" xfId="12228"/>
    <cellStyle name="Normal 454 4 2 2" xfId="23957"/>
    <cellStyle name="Normal 454 4 2 2 2" xfId="47366"/>
    <cellStyle name="Normal 454 4 2 3" xfId="35667"/>
    <cellStyle name="Normal 454 4 3" xfId="18123"/>
    <cellStyle name="Normal 454 4 3 2" xfId="41532"/>
    <cellStyle name="Normal 454 4 4" xfId="29837"/>
    <cellStyle name="Normal 454 5" xfId="7486"/>
    <cellStyle name="Normal 454 5 2" xfId="13348"/>
    <cellStyle name="Normal 454 5 2 2" xfId="25077"/>
    <cellStyle name="Normal 454 5 2 2 2" xfId="48486"/>
    <cellStyle name="Normal 454 5 2 3" xfId="36787"/>
    <cellStyle name="Normal 454 5 3" xfId="19243"/>
    <cellStyle name="Normal 454 5 3 2" xfId="42652"/>
    <cellStyle name="Normal 454 5 4" xfId="30957"/>
    <cellStyle name="Normal 454 6" xfId="8570"/>
    <cellStyle name="Normal 454 6 2" xfId="20331"/>
    <cellStyle name="Normal 454 6 2 2" xfId="43740"/>
    <cellStyle name="Normal 454 6 3" xfId="32041"/>
    <cellStyle name="Normal 454 7" xfId="14497"/>
    <cellStyle name="Normal 454 7 2" xfId="37906"/>
    <cellStyle name="Normal 454 8" xfId="26211"/>
    <cellStyle name="Normal 455" xfId="2671"/>
    <cellStyle name="Normal 455 2" xfId="3940"/>
    <cellStyle name="Normal 455 2 2" xfId="9808"/>
    <cellStyle name="Normal 455 2 2 2" xfId="21537"/>
    <cellStyle name="Normal 455 2 2 2 2" xfId="44946"/>
    <cellStyle name="Normal 455 2 2 3" xfId="33247"/>
    <cellStyle name="Normal 455 2 3" xfId="15703"/>
    <cellStyle name="Normal 455 2 3 2" xfId="39112"/>
    <cellStyle name="Normal 455 2 4" xfId="27417"/>
    <cellStyle name="Normal 455 3" xfId="5159"/>
    <cellStyle name="Normal 455 3 2" xfId="11027"/>
    <cellStyle name="Normal 455 3 2 2" xfId="22756"/>
    <cellStyle name="Normal 455 3 2 2 2" xfId="46165"/>
    <cellStyle name="Normal 455 3 2 3" xfId="34466"/>
    <cellStyle name="Normal 455 3 3" xfId="16922"/>
    <cellStyle name="Normal 455 3 3 2" xfId="40331"/>
    <cellStyle name="Normal 455 3 4" xfId="28636"/>
    <cellStyle name="Normal 455 4" xfId="6323"/>
    <cellStyle name="Normal 455 4 2" xfId="12191"/>
    <cellStyle name="Normal 455 4 2 2" xfId="23920"/>
    <cellStyle name="Normal 455 4 2 2 2" xfId="47329"/>
    <cellStyle name="Normal 455 4 2 3" xfId="35630"/>
    <cellStyle name="Normal 455 4 3" xfId="18086"/>
    <cellStyle name="Normal 455 4 3 2" xfId="41495"/>
    <cellStyle name="Normal 455 4 4" xfId="29800"/>
    <cellStyle name="Normal 455 5" xfId="7449"/>
    <cellStyle name="Normal 455 5 2" xfId="13311"/>
    <cellStyle name="Normal 455 5 2 2" xfId="25040"/>
    <cellStyle name="Normal 455 5 2 2 2" xfId="48449"/>
    <cellStyle name="Normal 455 5 2 3" xfId="36750"/>
    <cellStyle name="Normal 455 5 3" xfId="19206"/>
    <cellStyle name="Normal 455 5 3 2" xfId="42615"/>
    <cellStyle name="Normal 455 5 4" xfId="30920"/>
    <cellStyle name="Normal 455 6" xfId="8533"/>
    <cellStyle name="Normal 455 6 2" xfId="20294"/>
    <cellStyle name="Normal 455 6 2 2" xfId="43703"/>
    <cellStyle name="Normal 455 6 3" xfId="32004"/>
    <cellStyle name="Normal 455 7" xfId="14460"/>
    <cellStyle name="Normal 455 7 2" xfId="37869"/>
    <cellStyle name="Normal 455 8" xfId="26174"/>
    <cellStyle name="Normal 456" xfId="2481"/>
    <cellStyle name="Normal 456 2" xfId="3750"/>
    <cellStyle name="Normal 456 2 2" xfId="9618"/>
    <cellStyle name="Normal 456 2 2 2" xfId="21347"/>
    <cellStyle name="Normal 456 2 2 2 2" xfId="44756"/>
    <cellStyle name="Normal 456 2 2 3" xfId="33057"/>
    <cellStyle name="Normal 456 2 3" xfId="15513"/>
    <cellStyle name="Normal 456 2 3 2" xfId="38922"/>
    <cellStyle name="Normal 456 2 4" xfId="27227"/>
    <cellStyle name="Normal 456 3" xfId="4969"/>
    <cellStyle name="Normal 456 3 2" xfId="10837"/>
    <cellStyle name="Normal 456 3 2 2" xfId="22566"/>
    <cellStyle name="Normal 456 3 2 2 2" xfId="45975"/>
    <cellStyle name="Normal 456 3 2 3" xfId="34276"/>
    <cellStyle name="Normal 456 3 3" xfId="16732"/>
    <cellStyle name="Normal 456 3 3 2" xfId="40141"/>
    <cellStyle name="Normal 456 3 4" xfId="28446"/>
    <cellStyle name="Normal 456 4" xfId="6133"/>
    <cellStyle name="Normal 456 4 2" xfId="12001"/>
    <cellStyle name="Normal 456 4 2 2" xfId="23730"/>
    <cellStyle name="Normal 456 4 2 2 2" xfId="47139"/>
    <cellStyle name="Normal 456 4 2 3" xfId="35440"/>
    <cellStyle name="Normal 456 4 3" xfId="17896"/>
    <cellStyle name="Normal 456 4 3 2" xfId="41305"/>
    <cellStyle name="Normal 456 4 4" xfId="29610"/>
    <cellStyle name="Normal 456 5" xfId="7259"/>
    <cellStyle name="Normal 456 5 2" xfId="13121"/>
    <cellStyle name="Normal 456 5 2 2" xfId="24850"/>
    <cellStyle name="Normal 456 5 2 2 2" xfId="48259"/>
    <cellStyle name="Normal 456 5 2 3" xfId="36560"/>
    <cellStyle name="Normal 456 5 3" xfId="19016"/>
    <cellStyle name="Normal 456 5 3 2" xfId="42425"/>
    <cellStyle name="Normal 456 5 4" xfId="30730"/>
    <cellStyle name="Normal 456 6" xfId="8343"/>
    <cellStyle name="Normal 456 6 2" xfId="20104"/>
    <cellStyle name="Normal 456 6 2 2" xfId="43513"/>
    <cellStyle name="Normal 456 6 3" xfId="31814"/>
    <cellStyle name="Normal 456 7" xfId="14270"/>
    <cellStyle name="Normal 456 7 2" xfId="37679"/>
    <cellStyle name="Normal 456 8" xfId="25984"/>
    <cellStyle name="Normal 457" xfId="2658"/>
    <cellStyle name="Normal 457 2" xfId="3927"/>
    <cellStyle name="Normal 457 2 2" xfId="9795"/>
    <cellStyle name="Normal 457 2 2 2" xfId="21524"/>
    <cellStyle name="Normal 457 2 2 2 2" xfId="44933"/>
    <cellStyle name="Normal 457 2 2 3" xfId="33234"/>
    <cellStyle name="Normal 457 2 3" xfId="15690"/>
    <cellStyle name="Normal 457 2 3 2" xfId="39099"/>
    <cellStyle name="Normal 457 2 4" xfId="27404"/>
    <cellStyle name="Normal 457 3" xfId="5146"/>
    <cellStyle name="Normal 457 3 2" xfId="11014"/>
    <cellStyle name="Normal 457 3 2 2" xfId="22743"/>
    <cellStyle name="Normal 457 3 2 2 2" xfId="46152"/>
    <cellStyle name="Normal 457 3 2 3" xfId="34453"/>
    <cellStyle name="Normal 457 3 3" xfId="16909"/>
    <cellStyle name="Normal 457 3 3 2" xfId="40318"/>
    <cellStyle name="Normal 457 3 4" xfId="28623"/>
    <cellStyle name="Normal 457 4" xfId="6310"/>
    <cellStyle name="Normal 457 4 2" xfId="12178"/>
    <cellStyle name="Normal 457 4 2 2" xfId="23907"/>
    <cellStyle name="Normal 457 4 2 2 2" xfId="47316"/>
    <cellStyle name="Normal 457 4 2 3" xfId="35617"/>
    <cellStyle name="Normal 457 4 3" xfId="18073"/>
    <cellStyle name="Normal 457 4 3 2" xfId="41482"/>
    <cellStyle name="Normal 457 4 4" xfId="29787"/>
    <cellStyle name="Normal 457 5" xfId="7436"/>
    <cellStyle name="Normal 457 5 2" xfId="13298"/>
    <cellStyle name="Normal 457 5 2 2" xfId="25027"/>
    <cellStyle name="Normal 457 5 2 2 2" xfId="48436"/>
    <cellStyle name="Normal 457 5 2 3" xfId="36737"/>
    <cellStyle name="Normal 457 5 3" xfId="19193"/>
    <cellStyle name="Normal 457 5 3 2" xfId="42602"/>
    <cellStyle name="Normal 457 5 4" xfId="30907"/>
    <cellStyle name="Normal 457 6" xfId="8520"/>
    <cellStyle name="Normal 457 6 2" xfId="20281"/>
    <cellStyle name="Normal 457 6 2 2" xfId="43690"/>
    <cellStyle name="Normal 457 6 3" xfId="31991"/>
    <cellStyle name="Normal 457 7" xfId="14447"/>
    <cellStyle name="Normal 457 7 2" xfId="37856"/>
    <cellStyle name="Normal 457 8" xfId="26161"/>
    <cellStyle name="Normal 458" xfId="2494"/>
    <cellStyle name="Normal 458 2" xfId="3763"/>
    <cellStyle name="Normal 458 2 2" xfId="9631"/>
    <cellStyle name="Normal 458 2 2 2" xfId="21360"/>
    <cellStyle name="Normal 458 2 2 2 2" xfId="44769"/>
    <cellStyle name="Normal 458 2 2 3" xfId="33070"/>
    <cellStyle name="Normal 458 2 3" xfId="15526"/>
    <cellStyle name="Normal 458 2 3 2" xfId="38935"/>
    <cellStyle name="Normal 458 2 4" xfId="27240"/>
    <cellStyle name="Normal 458 3" xfId="4982"/>
    <cellStyle name="Normal 458 3 2" xfId="10850"/>
    <cellStyle name="Normal 458 3 2 2" xfId="22579"/>
    <cellStyle name="Normal 458 3 2 2 2" xfId="45988"/>
    <cellStyle name="Normal 458 3 2 3" xfId="34289"/>
    <cellStyle name="Normal 458 3 3" xfId="16745"/>
    <cellStyle name="Normal 458 3 3 2" xfId="40154"/>
    <cellStyle name="Normal 458 3 4" xfId="28459"/>
    <cellStyle name="Normal 458 4" xfId="6146"/>
    <cellStyle name="Normal 458 4 2" xfId="12014"/>
    <cellStyle name="Normal 458 4 2 2" xfId="23743"/>
    <cellStyle name="Normal 458 4 2 2 2" xfId="47152"/>
    <cellStyle name="Normal 458 4 2 3" xfId="35453"/>
    <cellStyle name="Normal 458 4 3" xfId="17909"/>
    <cellStyle name="Normal 458 4 3 2" xfId="41318"/>
    <cellStyle name="Normal 458 4 4" xfId="29623"/>
    <cellStyle name="Normal 458 5" xfId="7272"/>
    <cellStyle name="Normal 458 5 2" xfId="13134"/>
    <cellStyle name="Normal 458 5 2 2" xfId="24863"/>
    <cellStyle name="Normal 458 5 2 2 2" xfId="48272"/>
    <cellStyle name="Normal 458 5 2 3" xfId="36573"/>
    <cellStyle name="Normal 458 5 3" xfId="19029"/>
    <cellStyle name="Normal 458 5 3 2" xfId="42438"/>
    <cellStyle name="Normal 458 5 4" xfId="30743"/>
    <cellStyle name="Normal 458 6" xfId="8356"/>
    <cellStyle name="Normal 458 6 2" xfId="20117"/>
    <cellStyle name="Normal 458 6 2 2" xfId="43526"/>
    <cellStyle name="Normal 458 6 3" xfId="31827"/>
    <cellStyle name="Normal 458 7" xfId="14283"/>
    <cellStyle name="Normal 458 7 2" xfId="37692"/>
    <cellStyle name="Normal 458 8" xfId="25997"/>
    <cellStyle name="Normal 459" xfId="2632"/>
    <cellStyle name="Normal 459 2" xfId="3901"/>
    <cellStyle name="Normal 459 2 2" xfId="9769"/>
    <cellStyle name="Normal 459 2 2 2" xfId="21498"/>
    <cellStyle name="Normal 459 2 2 2 2" xfId="44907"/>
    <cellStyle name="Normal 459 2 2 3" xfId="33208"/>
    <cellStyle name="Normal 459 2 3" xfId="15664"/>
    <cellStyle name="Normal 459 2 3 2" xfId="39073"/>
    <cellStyle name="Normal 459 2 4" xfId="27378"/>
    <cellStyle name="Normal 459 3" xfId="5120"/>
    <cellStyle name="Normal 459 3 2" xfId="10988"/>
    <cellStyle name="Normal 459 3 2 2" xfId="22717"/>
    <cellStyle name="Normal 459 3 2 2 2" xfId="46126"/>
    <cellStyle name="Normal 459 3 2 3" xfId="34427"/>
    <cellStyle name="Normal 459 3 3" xfId="16883"/>
    <cellStyle name="Normal 459 3 3 2" xfId="40292"/>
    <cellStyle name="Normal 459 3 4" xfId="28597"/>
    <cellStyle name="Normal 459 4" xfId="6284"/>
    <cellStyle name="Normal 459 4 2" xfId="12152"/>
    <cellStyle name="Normal 459 4 2 2" xfId="23881"/>
    <cellStyle name="Normal 459 4 2 2 2" xfId="47290"/>
    <cellStyle name="Normal 459 4 2 3" xfId="35591"/>
    <cellStyle name="Normal 459 4 3" xfId="18047"/>
    <cellStyle name="Normal 459 4 3 2" xfId="41456"/>
    <cellStyle name="Normal 459 4 4" xfId="29761"/>
    <cellStyle name="Normal 459 5" xfId="7410"/>
    <cellStyle name="Normal 459 5 2" xfId="13272"/>
    <cellStyle name="Normal 459 5 2 2" xfId="25001"/>
    <cellStyle name="Normal 459 5 2 2 2" xfId="48410"/>
    <cellStyle name="Normal 459 5 2 3" xfId="36711"/>
    <cellStyle name="Normal 459 5 3" xfId="19167"/>
    <cellStyle name="Normal 459 5 3 2" xfId="42576"/>
    <cellStyle name="Normal 459 5 4" xfId="30881"/>
    <cellStyle name="Normal 459 6" xfId="8494"/>
    <cellStyle name="Normal 459 6 2" xfId="20255"/>
    <cellStyle name="Normal 459 6 2 2" xfId="43664"/>
    <cellStyle name="Normal 459 6 3" xfId="31965"/>
    <cellStyle name="Normal 459 7" xfId="14421"/>
    <cellStyle name="Normal 459 7 2" xfId="37830"/>
    <cellStyle name="Normal 459 8" xfId="26135"/>
    <cellStyle name="Normal 46" xfId="1952"/>
    <cellStyle name="Normal 46 10" xfId="3266"/>
    <cellStyle name="Normal 46 10 2" xfId="4531"/>
    <cellStyle name="Normal 46 10 2 2" xfId="10399"/>
    <cellStyle name="Normal 46 10 2 2 2" xfId="22128"/>
    <cellStyle name="Normal 46 10 2 2 2 2" xfId="45537"/>
    <cellStyle name="Normal 46 10 2 2 3" xfId="33838"/>
    <cellStyle name="Normal 46 10 2 3" xfId="16294"/>
    <cellStyle name="Normal 46 10 2 3 2" xfId="39703"/>
    <cellStyle name="Normal 46 10 2 4" xfId="28008"/>
    <cellStyle name="Normal 46 10 3" xfId="5748"/>
    <cellStyle name="Normal 46 10 3 2" xfId="11616"/>
    <cellStyle name="Normal 46 10 3 2 2" xfId="23345"/>
    <cellStyle name="Normal 46 10 3 2 2 2" xfId="46754"/>
    <cellStyle name="Normal 46 10 3 2 3" xfId="35055"/>
    <cellStyle name="Normal 46 10 3 3" xfId="17511"/>
    <cellStyle name="Normal 46 10 3 3 2" xfId="40920"/>
    <cellStyle name="Normal 46 10 3 4" xfId="29225"/>
    <cellStyle name="Normal 46 10 4" xfId="6912"/>
    <cellStyle name="Normal 46 10 4 2" xfId="12780"/>
    <cellStyle name="Normal 46 10 4 2 2" xfId="24509"/>
    <cellStyle name="Normal 46 10 4 2 2 2" xfId="47918"/>
    <cellStyle name="Normal 46 10 4 2 3" xfId="36219"/>
    <cellStyle name="Normal 46 10 4 3" xfId="18675"/>
    <cellStyle name="Normal 46 10 4 3 2" xfId="42084"/>
    <cellStyle name="Normal 46 10 4 4" xfId="30389"/>
    <cellStyle name="Normal 46 10 5" xfId="8038"/>
    <cellStyle name="Normal 46 10 5 2" xfId="13900"/>
    <cellStyle name="Normal 46 10 5 2 2" xfId="25629"/>
    <cellStyle name="Normal 46 10 5 2 2 2" xfId="49038"/>
    <cellStyle name="Normal 46 10 5 2 3" xfId="37339"/>
    <cellStyle name="Normal 46 10 5 3" xfId="19795"/>
    <cellStyle name="Normal 46 10 5 3 2" xfId="43204"/>
    <cellStyle name="Normal 46 10 5 4" xfId="31509"/>
    <cellStyle name="Normal 46 10 6" xfId="9122"/>
    <cellStyle name="Normal 46 10 6 2" xfId="20883"/>
    <cellStyle name="Normal 46 10 6 2 2" xfId="44292"/>
    <cellStyle name="Normal 46 10 6 3" xfId="32593"/>
    <cellStyle name="Normal 46 10 7" xfId="15049"/>
    <cellStyle name="Normal 46 10 7 2" xfId="38458"/>
    <cellStyle name="Normal 46 10 8" xfId="26763"/>
    <cellStyle name="Normal 46 11" xfId="3492"/>
    <cellStyle name="Normal 46 11 2" xfId="9368"/>
    <cellStyle name="Normal 46 11 2 2" xfId="21099"/>
    <cellStyle name="Normal 46 11 2 2 2" xfId="44508"/>
    <cellStyle name="Normal 46 11 2 3" xfId="32809"/>
    <cellStyle name="Normal 46 11 3" xfId="15265"/>
    <cellStyle name="Normal 46 11 3 2" xfId="38674"/>
    <cellStyle name="Normal 46 11 4" xfId="26979"/>
    <cellStyle name="Normal 46 12" xfId="4745"/>
    <cellStyle name="Normal 46 12 2" xfId="10613"/>
    <cellStyle name="Normal 46 12 2 2" xfId="22342"/>
    <cellStyle name="Normal 46 12 2 2 2" xfId="45751"/>
    <cellStyle name="Normal 46 12 2 3" xfId="34052"/>
    <cellStyle name="Normal 46 12 3" xfId="16508"/>
    <cellStyle name="Normal 46 12 3 2" xfId="39917"/>
    <cellStyle name="Normal 46 12 4" xfId="28222"/>
    <cellStyle name="Normal 46 13" xfId="5907"/>
    <cellStyle name="Normal 46 13 2" xfId="11775"/>
    <cellStyle name="Normal 46 13 2 2" xfId="23504"/>
    <cellStyle name="Normal 46 13 2 2 2" xfId="46913"/>
    <cellStyle name="Normal 46 13 2 3" xfId="35214"/>
    <cellStyle name="Normal 46 13 3" xfId="17670"/>
    <cellStyle name="Normal 46 13 3 2" xfId="41079"/>
    <cellStyle name="Normal 46 13 4" xfId="29384"/>
    <cellStyle name="Normal 46 14" xfId="7042"/>
    <cellStyle name="Normal 46 14 2" xfId="12904"/>
    <cellStyle name="Normal 46 14 2 2" xfId="24633"/>
    <cellStyle name="Normal 46 14 2 2 2" xfId="48042"/>
    <cellStyle name="Normal 46 14 2 3" xfId="36343"/>
    <cellStyle name="Normal 46 14 3" xfId="18799"/>
    <cellStyle name="Normal 46 14 3 2" xfId="42208"/>
    <cellStyle name="Normal 46 14 4" xfId="30513"/>
    <cellStyle name="Normal 46 15" xfId="8129"/>
    <cellStyle name="Normal 46 15 2" xfId="19890"/>
    <cellStyle name="Normal 46 15 2 2" xfId="43299"/>
    <cellStyle name="Normal 46 15 3" xfId="31600"/>
    <cellStyle name="Normal 46 16" xfId="14058"/>
    <cellStyle name="Normal 46 16 2" xfId="37467"/>
    <cellStyle name="Normal 46 17" xfId="25772"/>
    <cellStyle name="Normal 46 2" xfId="2364"/>
    <cellStyle name="Normal 46 2 2" xfId="3641"/>
    <cellStyle name="Normal 46 2 2 2" xfId="9509"/>
    <cellStyle name="Normal 46 2 2 2 2" xfId="21238"/>
    <cellStyle name="Normal 46 2 2 2 2 2" xfId="44647"/>
    <cellStyle name="Normal 46 2 2 2 3" xfId="32948"/>
    <cellStyle name="Normal 46 2 2 3" xfId="15404"/>
    <cellStyle name="Normal 46 2 2 3 2" xfId="38813"/>
    <cellStyle name="Normal 46 2 2 4" xfId="27118"/>
    <cellStyle name="Normal 46 2 3" xfId="4860"/>
    <cellStyle name="Normal 46 2 3 2" xfId="10728"/>
    <cellStyle name="Normal 46 2 3 2 2" xfId="22457"/>
    <cellStyle name="Normal 46 2 3 2 2 2" xfId="45866"/>
    <cellStyle name="Normal 46 2 3 2 3" xfId="34167"/>
    <cellStyle name="Normal 46 2 3 3" xfId="16623"/>
    <cellStyle name="Normal 46 2 3 3 2" xfId="40032"/>
    <cellStyle name="Normal 46 2 3 4" xfId="28337"/>
    <cellStyle name="Normal 46 2 4" xfId="6023"/>
    <cellStyle name="Normal 46 2 4 2" xfId="11891"/>
    <cellStyle name="Normal 46 2 4 2 2" xfId="23620"/>
    <cellStyle name="Normal 46 2 4 2 2 2" xfId="47029"/>
    <cellStyle name="Normal 46 2 4 2 3" xfId="35330"/>
    <cellStyle name="Normal 46 2 4 3" xfId="17786"/>
    <cellStyle name="Normal 46 2 4 3 2" xfId="41195"/>
    <cellStyle name="Normal 46 2 4 4" xfId="29500"/>
    <cellStyle name="Normal 46 2 5" xfId="7150"/>
    <cellStyle name="Normal 46 2 5 2" xfId="13012"/>
    <cellStyle name="Normal 46 2 5 2 2" xfId="24741"/>
    <cellStyle name="Normal 46 2 5 2 2 2" xfId="48150"/>
    <cellStyle name="Normal 46 2 5 2 3" xfId="36451"/>
    <cellStyle name="Normal 46 2 5 3" xfId="18907"/>
    <cellStyle name="Normal 46 2 5 3 2" xfId="42316"/>
    <cellStyle name="Normal 46 2 5 4" xfId="30621"/>
    <cellStyle name="Normal 46 2 6" xfId="8234"/>
    <cellStyle name="Normal 46 2 6 2" xfId="19995"/>
    <cellStyle name="Normal 46 2 6 2 2" xfId="43404"/>
    <cellStyle name="Normal 46 2 6 3" xfId="31705"/>
    <cellStyle name="Normal 46 2 7" xfId="14161"/>
    <cellStyle name="Normal 46 2 7 2" xfId="37570"/>
    <cellStyle name="Normal 46 2 8" xfId="25875"/>
    <cellStyle name="Normal 46 3" xfId="2446"/>
    <cellStyle name="Normal 46 3 2" xfId="3715"/>
    <cellStyle name="Normal 46 3 2 2" xfId="9583"/>
    <cellStyle name="Normal 46 3 2 2 2" xfId="21312"/>
    <cellStyle name="Normal 46 3 2 2 2 2" xfId="44721"/>
    <cellStyle name="Normal 46 3 2 2 3" xfId="33022"/>
    <cellStyle name="Normal 46 3 2 3" xfId="15478"/>
    <cellStyle name="Normal 46 3 2 3 2" xfId="38887"/>
    <cellStyle name="Normal 46 3 2 4" xfId="27192"/>
    <cellStyle name="Normal 46 3 3" xfId="4934"/>
    <cellStyle name="Normal 46 3 3 2" xfId="10802"/>
    <cellStyle name="Normal 46 3 3 2 2" xfId="22531"/>
    <cellStyle name="Normal 46 3 3 2 2 2" xfId="45940"/>
    <cellStyle name="Normal 46 3 3 2 3" xfId="34241"/>
    <cellStyle name="Normal 46 3 3 3" xfId="16697"/>
    <cellStyle name="Normal 46 3 3 3 2" xfId="40106"/>
    <cellStyle name="Normal 46 3 3 4" xfId="28411"/>
    <cellStyle name="Normal 46 3 4" xfId="6098"/>
    <cellStyle name="Normal 46 3 4 2" xfId="11966"/>
    <cellStyle name="Normal 46 3 4 2 2" xfId="23695"/>
    <cellStyle name="Normal 46 3 4 2 2 2" xfId="47104"/>
    <cellStyle name="Normal 46 3 4 2 3" xfId="35405"/>
    <cellStyle name="Normal 46 3 4 3" xfId="17861"/>
    <cellStyle name="Normal 46 3 4 3 2" xfId="41270"/>
    <cellStyle name="Normal 46 3 4 4" xfId="29575"/>
    <cellStyle name="Normal 46 3 5" xfId="7224"/>
    <cellStyle name="Normal 46 3 5 2" xfId="13086"/>
    <cellStyle name="Normal 46 3 5 2 2" xfId="24815"/>
    <cellStyle name="Normal 46 3 5 2 2 2" xfId="48224"/>
    <cellStyle name="Normal 46 3 5 2 3" xfId="36525"/>
    <cellStyle name="Normal 46 3 5 3" xfId="18981"/>
    <cellStyle name="Normal 46 3 5 3 2" xfId="42390"/>
    <cellStyle name="Normal 46 3 5 4" xfId="30695"/>
    <cellStyle name="Normal 46 3 6" xfId="8308"/>
    <cellStyle name="Normal 46 3 6 2" xfId="20069"/>
    <cellStyle name="Normal 46 3 6 2 2" xfId="43478"/>
    <cellStyle name="Normal 46 3 6 3" xfId="31779"/>
    <cellStyle name="Normal 46 3 7" xfId="14235"/>
    <cellStyle name="Normal 46 3 7 2" xfId="37644"/>
    <cellStyle name="Normal 46 3 8" xfId="25949"/>
    <cellStyle name="Normal 46 4" xfId="2638"/>
    <cellStyle name="Normal 46 4 2" xfId="3907"/>
    <cellStyle name="Normal 46 4 2 2" xfId="9775"/>
    <cellStyle name="Normal 46 4 2 2 2" xfId="21504"/>
    <cellStyle name="Normal 46 4 2 2 2 2" xfId="44913"/>
    <cellStyle name="Normal 46 4 2 2 3" xfId="33214"/>
    <cellStyle name="Normal 46 4 2 3" xfId="15670"/>
    <cellStyle name="Normal 46 4 2 3 2" xfId="39079"/>
    <cellStyle name="Normal 46 4 2 4" xfId="27384"/>
    <cellStyle name="Normal 46 4 3" xfId="5126"/>
    <cellStyle name="Normal 46 4 3 2" xfId="10994"/>
    <cellStyle name="Normal 46 4 3 2 2" xfId="22723"/>
    <cellStyle name="Normal 46 4 3 2 2 2" xfId="46132"/>
    <cellStyle name="Normal 46 4 3 2 3" xfId="34433"/>
    <cellStyle name="Normal 46 4 3 3" xfId="16889"/>
    <cellStyle name="Normal 46 4 3 3 2" xfId="40298"/>
    <cellStyle name="Normal 46 4 3 4" xfId="28603"/>
    <cellStyle name="Normal 46 4 4" xfId="6290"/>
    <cellStyle name="Normal 46 4 4 2" xfId="12158"/>
    <cellStyle name="Normal 46 4 4 2 2" xfId="23887"/>
    <cellStyle name="Normal 46 4 4 2 2 2" xfId="47296"/>
    <cellStyle name="Normal 46 4 4 2 3" xfId="35597"/>
    <cellStyle name="Normal 46 4 4 3" xfId="18053"/>
    <cellStyle name="Normal 46 4 4 3 2" xfId="41462"/>
    <cellStyle name="Normal 46 4 4 4" xfId="29767"/>
    <cellStyle name="Normal 46 4 5" xfId="7416"/>
    <cellStyle name="Normal 46 4 5 2" xfId="13278"/>
    <cellStyle name="Normal 46 4 5 2 2" xfId="25007"/>
    <cellStyle name="Normal 46 4 5 2 2 2" xfId="48416"/>
    <cellStyle name="Normal 46 4 5 2 3" xfId="36717"/>
    <cellStyle name="Normal 46 4 5 3" xfId="19173"/>
    <cellStyle name="Normal 46 4 5 3 2" xfId="42582"/>
    <cellStyle name="Normal 46 4 5 4" xfId="30887"/>
    <cellStyle name="Normal 46 4 6" xfId="8500"/>
    <cellStyle name="Normal 46 4 6 2" xfId="20261"/>
    <cellStyle name="Normal 46 4 6 2 2" xfId="43670"/>
    <cellStyle name="Normal 46 4 6 3" xfId="31971"/>
    <cellStyle name="Normal 46 4 7" xfId="14427"/>
    <cellStyle name="Normal 46 4 7 2" xfId="37836"/>
    <cellStyle name="Normal 46 4 8" xfId="26141"/>
    <cellStyle name="Normal 46 5" xfId="2774"/>
    <cellStyle name="Normal 46 5 2" xfId="4043"/>
    <cellStyle name="Normal 46 5 2 2" xfId="9911"/>
    <cellStyle name="Normal 46 5 2 2 2" xfId="21640"/>
    <cellStyle name="Normal 46 5 2 2 2 2" xfId="45049"/>
    <cellStyle name="Normal 46 5 2 2 3" xfId="33350"/>
    <cellStyle name="Normal 46 5 2 3" xfId="15806"/>
    <cellStyle name="Normal 46 5 2 3 2" xfId="39215"/>
    <cellStyle name="Normal 46 5 2 4" xfId="27520"/>
    <cellStyle name="Normal 46 5 3" xfId="5262"/>
    <cellStyle name="Normal 46 5 3 2" xfId="11130"/>
    <cellStyle name="Normal 46 5 3 2 2" xfId="22859"/>
    <cellStyle name="Normal 46 5 3 2 2 2" xfId="46268"/>
    <cellStyle name="Normal 46 5 3 2 3" xfId="34569"/>
    <cellStyle name="Normal 46 5 3 3" xfId="17025"/>
    <cellStyle name="Normal 46 5 3 3 2" xfId="40434"/>
    <cellStyle name="Normal 46 5 3 4" xfId="28739"/>
    <cellStyle name="Normal 46 5 4" xfId="6426"/>
    <cellStyle name="Normal 46 5 4 2" xfId="12294"/>
    <cellStyle name="Normal 46 5 4 2 2" xfId="24023"/>
    <cellStyle name="Normal 46 5 4 2 2 2" xfId="47432"/>
    <cellStyle name="Normal 46 5 4 2 3" xfId="35733"/>
    <cellStyle name="Normal 46 5 4 3" xfId="18189"/>
    <cellStyle name="Normal 46 5 4 3 2" xfId="41598"/>
    <cellStyle name="Normal 46 5 4 4" xfId="29903"/>
    <cellStyle name="Normal 46 5 5" xfId="7552"/>
    <cellStyle name="Normal 46 5 5 2" xfId="13414"/>
    <cellStyle name="Normal 46 5 5 2 2" xfId="25143"/>
    <cellStyle name="Normal 46 5 5 2 2 2" xfId="48552"/>
    <cellStyle name="Normal 46 5 5 2 3" xfId="36853"/>
    <cellStyle name="Normal 46 5 5 3" xfId="19309"/>
    <cellStyle name="Normal 46 5 5 3 2" xfId="42718"/>
    <cellStyle name="Normal 46 5 5 4" xfId="31023"/>
    <cellStyle name="Normal 46 5 6" xfId="8636"/>
    <cellStyle name="Normal 46 5 6 2" xfId="20397"/>
    <cellStyle name="Normal 46 5 6 2 2" xfId="43806"/>
    <cellStyle name="Normal 46 5 6 3" xfId="32107"/>
    <cellStyle name="Normal 46 5 7" xfId="14563"/>
    <cellStyle name="Normal 46 5 7 2" xfId="37972"/>
    <cellStyle name="Normal 46 5 8" xfId="26277"/>
    <cellStyle name="Normal 46 6" xfId="2864"/>
    <cellStyle name="Normal 46 6 2" xfId="4133"/>
    <cellStyle name="Normal 46 6 2 2" xfId="10001"/>
    <cellStyle name="Normal 46 6 2 2 2" xfId="21730"/>
    <cellStyle name="Normal 46 6 2 2 2 2" xfId="45139"/>
    <cellStyle name="Normal 46 6 2 2 3" xfId="33440"/>
    <cellStyle name="Normal 46 6 2 3" xfId="15896"/>
    <cellStyle name="Normal 46 6 2 3 2" xfId="39305"/>
    <cellStyle name="Normal 46 6 2 4" xfId="27610"/>
    <cellStyle name="Normal 46 6 3" xfId="5352"/>
    <cellStyle name="Normal 46 6 3 2" xfId="11220"/>
    <cellStyle name="Normal 46 6 3 2 2" xfId="22949"/>
    <cellStyle name="Normal 46 6 3 2 2 2" xfId="46358"/>
    <cellStyle name="Normal 46 6 3 2 3" xfId="34659"/>
    <cellStyle name="Normal 46 6 3 3" xfId="17115"/>
    <cellStyle name="Normal 46 6 3 3 2" xfId="40524"/>
    <cellStyle name="Normal 46 6 3 4" xfId="28829"/>
    <cellStyle name="Normal 46 6 4" xfId="6516"/>
    <cellStyle name="Normal 46 6 4 2" xfId="12384"/>
    <cellStyle name="Normal 46 6 4 2 2" xfId="24113"/>
    <cellStyle name="Normal 46 6 4 2 2 2" xfId="47522"/>
    <cellStyle name="Normal 46 6 4 2 3" xfId="35823"/>
    <cellStyle name="Normal 46 6 4 3" xfId="18279"/>
    <cellStyle name="Normal 46 6 4 3 2" xfId="41688"/>
    <cellStyle name="Normal 46 6 4 4" xfId="29993"/>
    <cellStyle name="Normal 46 6 5" xfId="7642"/>
    <cellStyle name="Normal 46 6 5 2" xfId="13504"/>
    <cellStyle name="Normal 46 6 5 2 2" xfId="25233"/>
    <cellStyle name="Normal 46 6 5 2 2 2" xfId="48642"/>
    <cellStyle name="Normal 46 6 5 2 3" xfId="36943"/>
    <cellStyle name="Normal 46 6 5 3" xfId="19399"/>
    <cellStyle name="Normal 46 6 5 3 2" xfId="42808"/>
    <cellStyle name="Normal 46 6 5 4" xfId="31113"/>
    <cellStyle name="Normal 46 6 6" xfId="8726"/>
    <cellStyle name="Normal 46 6 6 2" xfId="20487"/>
    <cellStyle name="Normal 46 6 6 2 2" xfId="43896"/>
    <cellStyle name="Normal 46 6 6 3" xfId="32197"/>
    <cellStyle name="Normal 46 6 7" xfId="14653"/>
    <cellStyle name="Normal 46 6 7 2" xfId="38062"/>
    <cellStyle name="Normal 46 6 8" xfId="26367"/>
    <cellStyle name="Normal 46 7" xfId="2956"/>
    <cellStyle name="Normal 46 7 2" xfId="4223"/>
    <cellStyle name="Normal 46 7 2 2" xfId="10091"/>
    <cellStyle name="Normal 46 7 2 2 2" xfId="21820"/>
    <cellStyle name="Normal 46 7 2 2 2 2" xfId="45229"/>
    <cellStyle name="Normal 46 7 2 2 3" xfId="33530"/>
    <cellStyle name="Normal 46 7 2 3" xfId="15986"/>
    <cellStyle name="Normal 46 7 2 3 2" xfId="39395"/>
    <cellStyle name="Normal 46 7 2 4" xfId="27700"/>
    <cellStyle name="Normal 46 7 3" xfId="5442"/>
    <cellStyle name="Normal 46 7 3 2" xfId="11310"/>
    <cellStyle name="Normal 46 7 3 2 2" xfId="23039"/>
    <cellStyle name="Normal 46 7 3 2 2 2" xfId="46448"/>
    <cellStyle name="Normal 46 7 3 2 3" xfId="34749"/>
    <cellStyle name="Normal 46 7 3 3" xfId="17205"/>
    <cellStyle name="Normal 46 7 3 3 2" xfId="40614"/>
    <cellStyle name="Normal 46 7 3 4" xfId="28919"/>
    <cellStyle name="Normal 46 7 4" xfId="6606"/>
    <cellStyle name="Normal 46 7 4 2" xfId="12474"/>
    <cellStyle name="Normal 46 7 4 2 2" xfId="24203"/>
    <cellStyle name="Normal 46 7 4 2 2 2" xfId="47612"/>
    <cellStyle name="Normal 46 7 4 2 3" xfId="35913"/>
    <cellStyle name="Normal 46 7 4 3" xfId="18369"/>
    <cellStyle name="Normal 46 7 4 3 2" xfId="41778"/>
    <cellStyle name="Normal 46 7 4 4" xfId="30083"/>
    <cellStyle name="Normal 46 7 5" xfId="7732"/>
    <cellStyle name="Normal 46 7 5 2" xfId="13594"/>
    <cellStyle name="Normal 46 7 5 2 2" xfId="25323"/>
    <cellStyle name="Normal 46 7 5 2 2 2" xfId="48732"/>
    <cellStyle name="Normal 46 7 5 2 3" xfId="37033"/>
    <cellStyle name="Normal 46 7 5 3" xfId="19489"/>
    <cellStyle name="Normal 46 7 5 3 2" xfId="42898"/>
    <cellStyle name="Normal 46 7 5 4" xfId="31203"/>
    <cellStyle name="Normal 46 7 6" xfId="8816"/>
    <cellStyle name="Normal 46 7 6 2" xfId="20577"/>
    <cellStyle name="Normal 46 7 6 2 2" xfId="43986"/>
    <cellStyle name="Normal 46 7 6 3" xfId="32287"/>
    <cellStyle name="Normal 46 7 7" xfId="14743"/>
    <cellStyle name="Normal 46 7 7 2" xfId="38152"/>
    <cellStyle name="Normal 46 7 8" xfId="26457"/>
    <cellStyle name="Normal 46 8" xfId="3060"/>
    <cellStyle name="Normal 46 8 2" xfId="4325"/>
    <cellStyle name="Normal 46 8 2 2" xfId="10193"/>
    <cellStyle name="Normal 46 8 2 2 2" xfId="21922"/>
    <cellStyle name="Normal 46 8 2 2 2 2" xfId="45331"/>
    <cellStyle name="Normal 46 8 2 2 3" xfId="33632"/>
    <cellStyle name="Normal 46 8 2 3" xfId="16088"/>
    <cellStyle name="Normal 46 8 2 3 2" xfId="39497"/>
    <cellStyle name="Normal 46 8 2 4" xfId="27802"/>
    <cellStyle name="Normal 46 8 3" xfId="5542"/>
    <cellStyle name="Normal 46 8 3 2" xfId="11410"/>
    <cellStyle name="Normal 46 8 3 2 2" xfId="23139"/>
    <cellStyle name="Normal 46 8 3 2 2 2" xfId="46548"/>
    <cellStyle name="Normal 46 8 3 2 3" xfId="34849"/>
    <cellStyle name="Normal 46 8 3 3" xfId="17305"/>
    <cellStyle name="Normal 46 8 3 3 2" xfId="40714"/>
    <cellStyle name="Normal 46 8 3 4" xfId="29019"/>
    <cellStyle name="Normal 46 8 4" xfId="6706"/>
    <cellStyle name="Normal 46 8 4 2" xfId="12574"/>
    <cellStyle name="Normal 46 8 4 2 2" xfId="24303"/>
    <cellStyle name="Normal 46 8 4 2 2 2" xfId="47712"/>
    <cellStyle name="Normal 46 8 4 2 3" xfId="36013"/>
    <cellStyle name="Normal 46 8 4 3" xfId="18469"/>
    <cellStyle name="Normal 46 8 4 3 2" xfId="41878"/>
    <cellStyle name="Normal 46 8 4 4" xfId="30183"/>
    <cellStyle name="Normal 46 8 5" xfId="7832"/>
    <cellStyle name="Normal 46 8 5 2" xfId="13694"/>
    <cellStyle name="Normal 46 8 5 2 2" xfId="25423"/>
    <cellStyle name="Normal 46 8 5 2 2 2" xfId="48832"/>
    <cellStyle name="Normal 46 8 5 2 3" xfId="37133"/>
    <cellStyle name="Normal 46 8 5 3" xfId="19589"/>
    <cellStyle name="Normal 46 8 5 3 2" xfId="42998"/>
    <cellStyle name="Normal 46 8 5 4" xfId="31303"/>
    <cellStyle name="Normal 46 8 6" xfId="8916"/>
    <cellStyle name="Normal 46 8 6 2" xfId="20677"/>
    <cellStyle name="Normal 46 8 6 2 2" xfId="44086"/>
    <cellStyle name="Normal 46 8 6 3" xfId="32387"/>
    <cellStyle name="Normal 46 8 7" xfId="14843"/>
    <cellStyle name="Normal 46 8 7 2" xfId="38252"/>
    <cellStyle name="Normal 46 8 8" xfId="26557"/>
    <cellStyle name="Normal 46 9" xfId="3170"/>
    <cellStyle name="Normal 46 9 2" xfId="4435"/>
    <cellStyle name="Normal 46 9 2 2" xfId="10303"/>
    <cellStyle name="Normal 46 9 2 2 2" xfId="22032"/>
    <cellStyle name="Normal 46 9 2 2 2 2" xfId="45441"/>
    <cellStyle name="Normal 46 9 2 2 3" xfId="33742"/>
    <cellStyle name="Normal 46 9 2 3" xfId="16198"/>
    <cellStyle name="Normal 46 9 2 3 2" xfId="39607"/>
    <cellStyle name="Normal 46 9 2 4" xfId="27912"/>
    <cellStyle name="Normal 46 9 3" xfId="5652"/>
    <cellStyle name="Normal 46 9 3 2" xfId="11520"/>
    <cellStyle name="Normal 46 9 3 2 2" xfId="23249"/>
    <cellStyle name="Normal 46 9 3 2 2 2" xfId="46658"/>
    <cellStyle name="Normal 46 9 3 2 3" xfId="34959"/>
    <cellStyle name="Normal 46 9 3 3" xfId="17415"/>
    <cellStyle name="Normal 46 9 3 3 2" xfId="40824"/>
    <cellStyle name="Normal 46 9 3 4" xfId="29129"/>
    <cellStyle name="Normal 46 9 4" xfId="6816"/>
    <cellStyle name="Normal 46 9 4 2" xfId="12684"/>
    <cellStyle name="Normal 46 9 4 2 2" xfId="24413"/>
    <cellStyle name="Normal 46 9 4 2 2 2" xfId="47822"/>
    <cellStyle name="Normal 46 9 4 2 3" xfId="36123"/>
    <cellStyle name="Normal 46 9 4 3" xfId="18579"/>
    <cellStyle name="Normal 46 9 4 3 2" xfId="41988"/>
    <cellStyle name="Normal 46 9 4 4" xfId="30293"/>
    <cellStyle name="Normal 46 9 5" xfId="7942"/>
    <cellStyle name="Normal 46 9 5 2" xfId="13804"/>
    <cellStyle name="Normal 46 9 5 2 2" xfId="25533"/>
    <cellStyle name="Normal 46 9 5 2 2 2" xfId="48942"/>
    <cellStyle name="Normal 46 9 5 2 3" xfId="37243"/>
    <cellStyle name="Normal 46 9 5 3" xfId="19699"/>
    <cellStyle name="Normal 46 9 5 3 2" xfId="43108"/>
    <cellStyle name="Normal 46 9 5 4" xfId="31413"/>
    <cellStyle name="Normal 46 9 6" xfId="9026"/>
    <cellStyle name="Normal 46 9 6 2" xfId="20787"/>
    <cellStyle name="Normal 46 9 6 2 2" xfId="44196"/>
    <cellStyle name="Normal 46 9 6 3" xfId="32497"/>
    <cellStyle name="Normal 46 9 7" xfId="14953"/>
    <cellStyle name="Normal 46 9 7 2" xfId="38362"/>
    <cellStyle name="Normal 46 9 8" xfId="26667"/>
    <cellStyle name="Normal 460" xfId="2505"/>
    <cellStyle name="Normal 460 2" xfId="3774"/>
    <cellStyle name="Normal 460 2 2" xfId="9642"/>
    <cellStyle name="Normal 460 2 2 2" xfId="21371"/>
    <cellStyle name="Normal 460 2 2 2 2" xfId="44780"/>
    <cellStyle name="Normal 460 2 2 3" xfId="33081"/>
    <cellStyle name="Normal 460 2 3" xfId="15537"/>
    <cellStyle name="Normal 460 2 3 2" xfId="38946"/>
    <cellStyle name="Normal 460 2 4" xfId="27251"/>
    <cellStyle name="Normal 460 3" xfId="4993"/>
    <cellStyle name="Normal 460 3 2" xfId="10861"/>
    <cellStyle name="Normal 460 3 2 2" xfId="22590"/>
    <cellStyle name="Normal 460 3 2 2 2" xfId="45999"/>
    <cellStyle name="Normal 460 3 2 3" xfId="34300"/>
    <cellStyle name="Normal 460 3 3" xfId="16756"/>
    <cellStyle name="Normal 460 3 3 2" xfId="40165"/>
    <cellStyle name="Normal 460 3 4" xfId="28470"/>
    <cellStyle name="Normal 460 4" xfId="6157"/>
    <cellStyle name="Normal 460 4 2" xfId="12025"/>
    <cellStyle name="Normal 460 4 2 2" xfId="23754"/>
    <cellStyle name="Normal 460 4 2 2 2" xfId="47163"/>
    <cellStyle name="Normal 460 4 2 3" xfId="35464"/>
    <cellStyle name="Normal 460 4 3" xfId="17920"/>
    <cellStyle name="Normal 460 4 3 2" xfId="41329"/>
    <cellStyle name="Normal 460 4 4" xfId="29634"/>
    <cellStyle name="Normal 460 5" xfId="7283"/>
    <cellStyle name="Normal 460 5 2" xfId="13145"/>
    <cellStyle name="Normal 460 5 2 2" xfId="24874"/>
    <cellStyle name="Normal 460 5 2 2 2" xfId="48283"/>
    <cellStyle name="Normal 460 5 2 3" xfId="36584"/>
    <cellStyle name="Normal 460 5 3" xfId="19040"/>
    <cellStyle name="Normal 460 5 3 2" xfId="42449"/>
    <cellStyle name="Normal 460 5 4" xfId="30754"/>
    <cellStyle name="Normal 460 6" xfId="8367"/>
    <cellStyle name="Normal 460 6 2" xfId="20128"/>
    <cellStyle name="Normal 460 6 2 2" xfId="43537"/>
    <cellStyle name="Normal 460 6 3" xfId="31838"/>
    <cellStyle name="Normal 460 7" xfId="14294"/>
    <cellStyle name="Normal 460 7 2" xfId="37703"/>
    <cellStyle name="Normal 460 8" xfId="26008"/>
    <cellStyle name="Normal 461" xfId="2628"/>
    <cellStyle name="Normal 461 2" xfId="3897"/>
    <cellStyle name="Normal 461 2 2" xfId="9765"/>
    <cellStyle name="Normal 461 2 2 2" xfId="21494"/>
    <cellStyle name="Normal 461 2 2 2 2" xfId="44903"/>
    <cellStyle name="Normal 461 2 2 3" xfId="33204"/>
    <cellStyle name="Normal 461 2 3" xfId="15660"/>
    <cellStyle name="Normal 461 2 3 2" xfId="39069"/>
    <cellStyle name="Normal 461 2 4" xfId="27374"/>
    <cellStyle name="Normal 461 3" xfId="5116"/>
    <cellStyle name="Normal 461 3 2" xfId="10984"/>
    <cellStyle name="Normal 461 3 2 2" xfId="22713"/>
    <cellStyle name="Normal 461 3 2 2 2" xfId="46122"/>
    <cellStyle name="Normal 461 3 2 3" xfId="34423"/>
    <cellStyle name="Normal 461 3 3" xfId="16879"/>
    <cellStyle name="Normal 461 3 3 2" xfId="40288"/>
    <cellStyle name="Normal 461 3 4" xfId="28593"/>
    <cellStyle name="Normal 461 4" xfId="6280"/>
    <cellStyle name="Normal 461 4 2" xfId="12148"/>
    <cellStyle name="Normal 461 4 2 2" xfId="23877"/>
    <cellStyle name="Normal 461 4 2 2 2" xfId="47286"/>
    <cellStyle name="Normal 461 4 2 3" xfId="35587"/>
    <cellStyle name="Normal 461 4 3" xfId="18043"/>
    <cellStyle name="Normal 461 4 3 2" xfId="41452"/>
    <cellStyle name="Normal 461 4 4" xfId="29757"/>
    <cellStyle name="Normal 461 5" xfId="7406"/>
    <cellStyle name="Normal 461 5 2" xfId="13268"/>
    <cellStyle name="Normal 461 5 2 2" xfId="24997"/>
    <cellStyle name="Normal 461 5 2 2 2" xfId="48406"/>
    <cellStyle name="Normal 461 5 2 3" xfId="36707"/>
    <cellStyle name="Normal 461 5 3" xfId="19163"/>
    <cellStyle name="Normal 461 5 3 2" xfId="42572"/>
    <cellStyle name="Normal 461 5 4" xfId="30877"/>
    <cellStyle name="Normal 461 6" xfId="8490"/>
    <cellStyle name="Normal 461 6 2" xfId="20251"/>
    <cellStyle name="Normal 461 6 2 2" xfId="43660"/>
    <cellStyle name="Normal 461 6 3" xfId="31961"/>
    <cellStyle name="Normal 461 7" xfId="14417"/>
    <cellStyle name="Normal 461 7 2" xfId="37826"/>
    <cellStyle name="Normal 461 8" xfId="26131"/>
    <cellStyle name="Normal 462" xfId="2701"/>
    <cellStyle name="Normal 462 2" xfId="3970"/>
    <cellStyle name="Normal 462 2 2" xfId="9838"/>
    <cellStyle name="Normal 462 2 2 2" xfId="21567"/>
    <cellStyle name="Normal 462 2 2 2 2" xfId="44976"/>
    <cellStyle name="Normal 462 2 2 3" xfId="33277"/>
    <cellStyle name="Normal 462 2 3" xfId="15733"/>
    <cellStyle name="Normal 462 2 3 2" xfId="39142"/>
    <cellStyle name="Normal 462 2 4" xfId="27447"/>
    <cellStyle name="Normal 462 3" xfId="5189"/>
    <cellStyle name="Normal 462 3 2" xfId="11057"/>
    <cellStyle name="Normal 462 3 2 2" xfId="22786"/>
    <cellStyle name="Normal 462 3 2 2 2" xfId="46195"/>
    <cellStyle name="Normal 462 3 2 3" xfId="34496"/>
    <cellStyle name="Normal 462 3 3" xfId="16952"/>
    <cellStyle name="Normal 462 3 3 2" xfId="40361"/>
    <cellStyle name="Normal 462 3 4" xfId="28666"/>
    <cellStyle name="Normal 462 4" xfId="6353"/>
    <cellStyle name="Normal 462 4 2" xfId="12221"/>
    <cellStyle name="Normal 462 4 2 2" xfId="23950"/>
    <cellStyle name="Normal 462 4 2 2 2" xfId="47359"/>
    <cellStyle name="Normal 462 4 2 3" xfId="35660"/>
    <cellStyle name="Normal 462 4 3" xfId="18116"/>
    <cellStyle name="Normal 462 4 3 2" xfId="41525"/>
    <cellStyle name="Normal 462 4 4" xfId="29830"/>
    <cellStyle name="Normal 462 5" xfId="7479"/>
    <cellStyle name="Normal 462 5 2" xfId="13341"/>
    <cellStyle name="Normal 462 5 2 2" xfId="25070"/>
    <cellStyle name="Normal 462 5 2 2 2" xfId="48479"/>
    <cellStyle name="Normal 462 5 2 3" xfId="36780"/>
    <cellStyle name="Normal 462 5 3" xfId="19236"/>
    <cellStyle name="Normal 462 5 3 2" xfId="42645"/>
    <cellStyle name="Normal 462 5 4" xfId="30950"/>
    <cellStyle name="Normal 462 6" xfId="8563"/>
    <cellStyle name="Normal 462 6 2" xfId="20324"/>
    <cellStyle name="Normal 462 6 2 2" xfId="43733"/>
    <cellStyle name="Normal 462 6 3" xfId="32034"/>
    <cellStyle name="Normal 462 7" xfId="14490"/>
    <cellStyle name="Normal 462 7 2" xfId="37899"/>
    <cellStyle name="Normal 462 8" xfId="26204"/>
    <cellStyle name="Normal 463" xfId="2665"/>
    <cellStyle name="Normal 463 2" xfId="3934"/>
    <cellStyle name="Normal 463 2 2" xfId="9802"/>
    <cellStyle name="Normal 463 2 2 2" xfId="21531"/>
    <cellStyle name="Normal 463 2 2 2 2" xfId="44940"/>
    <cellStyle name="Normal 463 2 2 3" xfId="33241"/>
    <cellStyle name="Normal 463 2 3" xfId="15697"/>
    <cellStyle name="Normal 463 2 3 2" xfId="39106"/>
    <cellStyle name="Normal 463 2 4" xfId="27411"/>
    <cellStyle name="Normal 463 3" xfId="5153"/>
    <cellStyle name="Normal 463 3 2" xfId="11021"/>
    <cellStyle name="Normal 463 3 2 2" xfId="22750"/>
    <cellStyle name="Normal 463 3 2 2 2" xfId="46159"/>
    <cellStyle name="Normal 463 3 2 3" xfId="34460"/>
    <cellStyle name="Normal 463 3 3" xfId="16916"/>
    <cellStyle name="Normal 463 3 3 2" xfId="40325"/>
    <cellStyle name="Normal 463 3 4" xfId="28630"/>
    <cellStyle name="Normal 463 4" xfId="6317"/>
    <cellStyle name="Normal 463 4 2" xfId="12185"/>
    <cellStyle name="Normal 463 4 2 2" xfId="23914"/>
    <cellStyle name="Normal 463 4 2 2 2" xfId="47323"/>
    <cellStyle name="Normal 463 4 2 3" xfId="35624"/>
    <cellStyle name="Normal 463 4 3" xfId="18080"/>
    <cellStyle name="Normal 463 4 3 2" xfId="41489"/>
    <cellStyle name="Normal 463 4 4" xfId="29794"/>
    <cellStyle name="Normal 463 5" xfId="7443"/>
    <cellStyle name="Normal 463 5 2" xfId="13305"/>
    <cellStyle name="Normal 463 5 2 2" xfId="25034"/>
    <cellStyle name="Normal 463 5 2 2 2" xfId="48443"/>
    <cellStyle name="Normal 463 5 2 3" xfId="36744"/>
    <cellStyle name="Normal 463 5 3" xfId="19200"/>
    <cellStyle name="Normal 463 5 3 2" xfId="42609"/>
    <cellStyle name="Normal 463 5 4" xfId="30914"/>
    <cellStyle name="Normal 463 6" xfId="8527"/>
    <cellStyle name="Normal 463 6 2" xfId="20288"/>
    <cellStyle name="Normal 463 6 2 2" xfId="43697"/>
    <cellStyle name="Normal 463 6 3" xfId="31998"/>
    <cellStyle name="Normal 463 7" xfId="14454"/>
    <cellStyle name="Normal 463 7 2" xfId="37863"/>
    <cellStyle name="Normal 463 8" xfId="26168"/>
    <cellStyle name="Normal 464" xfId="2487"/>
    <cellStyle name="Normal 464 2" xfId="3756"/>
    <cellStyle name="Normal 464 2 2" xfId="9624"/>
    <cellStyle name="Normal 464 2 2 2" xfId="21353"/>
    <cellStyle name="Normal 464 2 2 2 2" xfId="44762"/>
    <cellStyle name="Normal 464 2 2 3" xfId="33063"/>
    <cellStyle name="Normal 464 2 3" xfId="15519"/>
    <cellStyle name="Normal 464 2 3 2" xfId="38928"/>
    <cellStyle name="Normal 464 2 4" xfId="27233"/>
    <cellStyle name="Normal 464 3" xfId="4975"/>
    <cellStyle name="Normal 464 3 2" xfId="10843"/>
    <cellStyle name="Normal 464 3 2 2" xfId="22572"/>
    <cellStyle name="Normal 464 3 2 2 2" xfId="45981"/>
    <cellStyle name="Normal 464 3 2 3" xfId="34282"/>
    <cellStyle name="Normal 464 3 3" xfId="16738"/>
    <cellStyle name="Normal 464 3 3 2" xfId="40147"/>
    <cellStyle name="Normal 464 3 4" xfId="28452"/>
    <cellStyle name="Normal 464 4" xfId="6139"/>
    <cellStyle name="Normal 464 4 2" xfId="12007"/>
    <cellStyle name="Normal 464 4 2 2" xfId="23736"/>
    <cellStyle name="Normal 464 4 2 2 2" xfId="47145"/>
    <cellStyle name="Normal 464 4 2 3" xfId="35446"/>
    <cellStyle name="Normal 464 4 3" xfId="17902"/>
    <cellStyle name="Normal 464 4 3 2" xfId="41311"/>
    <cellStyle name="Normal 464 4 4" xfId="29616"/>
    <cellStyle name="Normal 464 5" xfId="7265"/>
    <cellStyle name="Normal 464 5 2" xfId="13127"/>
    <cellStyle name="Normal 464 5 2 2" xfId="24856"/>
    <cellStyle name="Normal 464 5 2 2 2" xfId="48265"/>
    <cellStyle name="Normal 464 5 2 3" xfId="36566"/>
    <cellStyle name="Normal 464 5 3" xfId="19022"/>
    <cellStyle name="Normal 464 5 3 2" xfId="42431"/>
    <cellStyle name="Normal 464 5 4" xfId="30736"/>
    <cellStyle name="Normal 464 6" xfId="8349"/>
    <cellStyle name="Normal 464 6 2" xfId="20110"/>
    <cellStyle name="Normal 464 6 2 2" xfId="43519"/>
    <cellStyle name="Normal 464 6 3" xfId="31820"/>
    <cellStyle name="Normal 464 7" xfId="14276"/>
    <cellStyle name="Normal 464 7 2" xfId="37685"/>
    <cellStyle name="Normal 464 8" xfId="25990"/>
    <cellStyle name="Normal 465" xfId="2652"/>
    <cellStyle name="Normal 465 2" xfId="3921"/>
    <cellStyle name="Normal 465 2 2" xfId="9789"/>
    <cellStyle name="Normal 465 2 2 2" xfId="21518"/>
    <cellStyle name="Normal 465 2 2 2 2" xfId="44927"/>
    <cellStyle name="Normal 465 2 2 3" xfId="33228"/>
    <cellStyle name="Normal 465 2 3" xfId="15684"/>
    <cellStyle name="Normal 465 2 3 2" xfId="39093"/>
    <cellStyle name="Normal 465 2 4" xfId="27398"/>
    <cellStyle name="Normal 465 3" xfId="5140"/>
    <cellStyle name="Normal 465 3 2" xfId="11008"/>
    <cellStyle name="Normal 465 3 2 2" xfId="22737"/>
    <cellStyle name="Normal 465 3 2 2 2" xfId="46146"/>
    <cellStyle name="Normal 465 3 2 3" xfId="34447"/>
    <cellStyle name="Normal 465 3 3" xfId="16903"/>
    <cellStyle name="Normal 465 3 3 2" xfId="40312"/>
    <cellStyle name="Normal 465 3 4" xfId="28617"/>
    <cellStyle name="Normal 465 4" xfId="6304"/>
    <cellStyle name="Normal 465 4 2" xfId="12172"/>
    <cellStyle name="Normal 465 4 2 2" xfId="23901"/>
    <cellStyle name="Normal 465 4 2 2 2" xfId="47310"/>
    <cellStyle name="Normal 465 4 2 3" xfId="35611"/>
    <cellStyle name="Normal 465 4 3" xfId="18067"/>
    <cellStyle name="Normal 465 4 3 2" xfId="41476"/>
    <cellStyle name="Normal 465 4 4" xfId="29781"/>
    <cellStyle name="Normal 465 5" xfId="7430"/>
    <cellStyle name="Normal 465 5 2" xfId="13292"/>
    <cellStyle name="Normal 465 5 2 2" xfId="25021"/>
    <cellStyle name="Normal 465 5 2 2 2" xfId="48430"/>
    <cellStyle name="Normal 465 5 2 3" xfId="36731"/>
    <cellStyle name="Normal 465 5 3" xfId="19187"/>
    <cellStyle name="Normal 465 5 3 2" xfId="42596"/>
    <cellStyle name="Normal 465 5 4" xfId="30901"/>
    <cellStyle name="Normal 465 6" xfId="8514"/>
    <cellStyle name="Normal 465 6 2" xfId="20275"/>
    <cellStyle name="Normal 465 6 2 2" xfId="43684"/>
    <cellStyle name="Normal 465 6 3" xfId="31985"/>
    <cellStyle name="Normal 465 7" xfId="14441"/>
    <cellStyle name="Normal 465 7 2" xfId="37850"/>
    <cellStyle name="Normal 465 8" xfId="26155"/>
    <cellStyle name="Normal 466" xfId="2499"/>
    <cellStyle name="Normal 466 2" xfId="3768"/>
    <cellStyle name="Normal 466 2 2" xfId="9636"/>
    <cellStyle name="Normal 466 2 2 2" xfId="21365"/>
    <cellStyle name="Normal 466 2 2 2 2" xfId="44774"/>
    <cellStyle name="Normal 466 2 2 3" xfId="33075"/>
    <cellStyle name="Normal 466 2 3" xfId="15531"/>
    <cellStyle name="Normal 466 2 3 2" xfId="38940"/>
    <cellStyle name="Normal 466 2 4" xfId="27245"/>
    <cellStyle name="Normal 466 3" xfId="4987"/>
    <cellStyle name="Normal 466 3 2" xfId="10855"/>
    <cellStyle name="Normal 466 3 2 2" xfId="22584"/>
    <cellStyle name="Normal 466 3 2 2 2" xfId="45993"/>
    <cellStyle name="Normal 466 3 2 3" xfId="34294"/>
    <cellStyle name="Normal 466 3 3" xfId="16750"/>
    <cellStyle name="Normal 466 3 3 2" xfId="40159"/>
    <cellStyle name="Normal 466 3 4" xfId="28464"/>
    <cellStyle name="Normal 466 4" xfId="6151"/>
    <cellStyle name="Normal 466 4 2" xfId="12019"/>
    <cellStyle name="Normal 466 4 2 2" xfId="23748"/>
    <cellStyle name="Normal 466 4 2 2 2" xfId="47157"/>
    <cellStyle name="Normal 466 4 2 3" xfId="35458"/>
    <cellStyle name="Normal 466 4 3" xfId="17914"/>
    <cellStyle name="Normal 466 4 3 2" xfId="41323"/>
    <cellStyle name="Normal 466 4 4" xfId="29628"/>
    <cellStyle name="Normal 466 5" xfId="7277"/>
    <cellStyle name="Normal 466 5 2" xfId="13139"/>
    <cellStyle name="Normal 466 5 2 2" xfId="24868"/>
    <cellStyle name="Normal 466 5 2 2 2" xfId="48277"/>
    <cellStyle name="Normal 466 5 2 3" xfId="36578"/>
    <cellStyle name="Normal 466 5 3" xfId="19034"/>
    <cellStyle name="Normal 466 5 3 2" xfId="42443"/>
    <cellStyle name="Normal 466 5 4" xfId="30748"/>
    <cellStyle name="Normal 466 6" xfId="8361"/>
    <cellStyle name="Normal 466 6 2" xfId="20122"/>
    <cellStyle name="Normal 466 6 2 2" xfId="43531"/>
    <cellStyle name="Normal 466 6 3" xfId="31832"/>
    <cellStyle name="Normal 466 7" xfId="14288"/>
    <cellStyle name="Normal 466 7 2" xfId="37697"/>
    <cellStyle name="Normal 466 8" xfId="26002"/>
    <cellStyle name="Normal 467" xfId="2630"/>
    <cellStyle name="Normal 467 2" xfId="3899"/>
    <cellStyle name="Normal 467 2 2" xfId="9767"/>
    <cellStyle name="Normal 467 2 2 2" xfId="21496"/>
    <cellStyle name="Normal 467 2 2 2 2" xfId="44905"/>
    <cellStyle name="Normal 467 2 2 3" xfId="33206"/>
    <cellStyle name="Normal 467 2 3" xfId="15662"/>
    <cellStyle name="Normal 467 2 3 2" xfId="39071"/>
    <cellStyle name="Normal 467 2 4" xfId="27376"/>
    <cellStyle name="Normal 467 3" xfId="5118"/>
    <cellStyle name="Normal 467 3 2" xfId="10986"/>
    <cellStyle name="Normal 467 3 2 2" xfId="22715"/>
    <cellStyle name="Normal 467 3 2 2 2" xfId="46124"/>
    <cellStyle name="Normal 467 3 2 3" xfId="34425"/>
    <cellStyle name="Normal 467 3 3" xfId="16881"/>
    <cellStyle name="Normal 467 3 3 2" xfId="40290"/>
    <cellStyle name="Normal 467 3 4" xfId="28595"/>
    <cellStyle name="Normal 467 4" xfId="6282"/>
    <cellStyle name="Normal 467 4 2" xfId="12150"/>
    <cellStyle name="Normal 467 4 2 2" xfId="23879"/>
    <cellStyle name="Normal 467 4 2 2 2" xfId="47288"/>
    <cellStyle name="Normal 467 4 2 3" xfId="35589"/>
    <cellStyle name="Normal 467 4 3" xfId="18045"/>
    <cellStyle name="Normal 467 4 3 2" xfId="41454"/>
    <cellStyle name="Normal 467 4 4" xfId="29759"/>
    <cellStyle name="Normal 467 5" xfId="7408"/>
    <cellStyle name="Normal 467 5 2" xfId="13270"/>
    <cellStyle name="Normal 467 5 2 2" xfId="24999"/>
    <cellStyle name="Normal 467 5 2 2 2" xfId="48408"/>
    <cellStyle name="Normal 467 5 2 3" xfId="36709"/>
    <cellStyle name="Normal 467 5 3" xfId="19165"/>
    <cellStyle name="Normal 467 5 3 2" xfId="42574"/>
    <cellStyle name="Normal 467 5 4" xfId="30879"/>
    <cellStyle name="Normal 467 6" xfId="8492"/>
    <cellStyle name="Normal 467 6 2" xfId="20253"/>
    <cellStyle name="Normal 467 6 2 2" xfId="43662"/>
    <cellStyle name="Normal 467 6 3" xfId="31963"/>
    <cellStyle name="Normal 467 7" xfId="14419"/>
    <cellStyle name="Normal 467 7 2" xfId="37828"/>
    <cellStyle name="Normal 467 8" xfId="26133"/>
    <cellStyle name="Normal 468" xfId="2699"/>
    <cellStyle name="Normal 468 2" xfId="3968"/>
    <cellStyle name="Normal 468 2 2" xfId="9836"/>
    <cellStyle name="Normal 468 2 2 2" xfId="21565"/>
    <cellStyle name="Normal 468 2 2 2 2" xfId="44974"/>
    <cellStyle name="Normal 468 2 2 3" xfId="33275"/>
    <cellStyle name="Normal 468 2 3" xfId="15731"/>
    <cellStyle name="Normal 468 2 3 2" xfId="39140"/>
    <cellStyle name="Normal 468 2 4" xfId="27445"/>
    <cellStyle name="Normal 468 3" xfId="5187"/>
    <cellStyle name="Normal 468 3 2" xfId="11055"/>
    <cellStyle name="Normal 468 3 2 2" xfId="22784"/>
    <cellStyle name="Normal 468 3 2 2 2" xfId="46193"/>
    <cellStyle name="Normal 468 3 2 3" xfId="34494"/>
    <cellStyle name="Normal 468 3 3" xfId="16950"/>
    <cellStyle name="Normal 468 3 3 2" xfId="40359"/>
    <cellStyle name="Normal 468 3 4" xfId="28664"/>
    <cellStyle name="Normal 468 4" xfId="6351"/>
    <cellStyle name="Normal 468 4 2" xfId="12219"/>
    <cellStyle name="Normal 468 4 2 2" xfId="23948"/>
    <cellStyle name="Normal 468 4 2 2 2" xfId="47357"/>
    <cellStyle name="Normal 468 4 2 3" xfId="35658"/>
    <cellStyle name="Normal 468 4 3" xfId="18114"/>
    <cellStyle name="Normal 468 4 3 2" xfId="41523"/>
    <cellStyle name="Normal 468 4 4" xfId="29828"/>
    <cellStyle name="Normal 468 5" xfId="7477"/>
    <cellStyle name="Normal 468 5 2" xfId="13339"/>
    <cellStyle name="Normal 468 5 2 2" xfId="25068"/>
    <cellStyle name="Normal 468 5 2 2 2" xfId="48477"/>
    <cellStyle name="Normal 468 5 2 3" xfId="36778"/>
    <cellStyle name="Normal 468 5 3" xfId="19234"/>
    <cellStyle name="Normal 468 5 3 2" xfId="42643"/>
    <cellStyle name="Normal 468 5 4" xfId="30948"/>
    <cellStyle name="Normal 468 6" xfId="8561"/>
    <cellStyle name="Normal 468 6 2" xfId="20322"/>
    <cellStyle name="Normal 468 6 2 2" xfId="43731"/>
    <cellStyle name="Normal 468 6 3" xfId="32032"/>
    <cellStyle name="Normal 468 7" xfId="14488"/>
    <cellStyle name="Normal 468 7 2" xfId="37897"/>
    <cellStyle name="Normal 468 8" xfId="26202"/>
    <cellStyle name="Normal 469" xfId="2663"/>
    <cellStyle name="Normal 469 2" xfId="3932"/>
    <cellStyle name="Normal 469 2 2" xfId="9800"/>
    <cellStyle name="Normal 469 2 2 2" xfId="21529"/>
    <cellStyle name="Normal 469 2 2 2 2" xfId="44938"/>
    <cellStyle name="Normal 469 2 2 3" xfId="33239"/>
    <cellStyle name="Normal 469 2 3" xfId="15695"/>
    <cellStyle name="Normal 469 2 3 2" xfId="39104"/>
    <cellStyle name="Normal 469 2 4" xfId="27409"/>
    <cellStyle name="Normal 469 3" xfId="5151"/>
    <cellStyle name="Normal 469 3 2" xfId="11019"/>
    <cellStyle name="Normal 469 3 2 2" xfId="22748"/>
    <cellStyle name="Normal 469 3 2 2 2" xfId="46157"/>
    <cellStyle name="Normal 469 3 2 3" xfId="34458"/>
    <cellStyle name="Normal 469 3 3" xfId="16914"/>
    <cellStyle name="Normal 469 3 3 2" xfId="40323"/>
    <cellStyle name="Normal 469 3 4" xfId="28628"/>
    <cellStyle name="Normal 469 4" xfId="6315"/>
    <cellStyle name="Normal 469 4 2" xfId="12183"/>
    <cellStyle name="Normal 469 4 2 2" xfId="23912"/>
    <cellStyle name="Normal 469 4 2 2 2" xfId="47321"/>
    <cellStyle name="Normal 469 4 2 3" xfId="35622"/>
    <cellStyle name="Normal 469 4 3" xfId="18078"/>
    <cellStyle name="Normal 469 4 3 2" xfId="41487"/>
    <cellStyle name="Normal 469 4 4" xfId="29792"/>
    <cellStyle name="Normal 469 5" xfId="7441"/>
    <cellStyle name="Normal 469 5 2" xfId="13303"/>
    <cellStyle name="Normal 469 5 2 2" xfId="25032"/>
    <cellStyle name="Normal 469 5 2 2 2" xfId="48441"/>
    <cellStyle name="Normal 469 5 2 3" xfId="36742"/>
    <cellStyle name="Normal 469 5 3" xfId="19198"/>
    <cellStyle name="Normal 469 5 3 2" xfId="42607"/>
    <cellStyle name="Normal 469 5 4" xfId="30912"/>
    <cellStyle name="Normal 469 6" xfId="8525"/>
    <cellStyle name="Normal 469 6 2" xfId="20286"/>
    <cellStyle name="Normal 469 6 2 2" xfId="43695"/>
    <cellStyle name="Normal 469 6 3" xfId="31996"/>
    <cellStyle name="Normal 469 7" xfId="14452"/>
    <cellStyle name="Normal 469 7 2" xfId="37861"/>
    <cellStyle name="Normal 469 8" xfId="26166"/>
    <cellStyle name="Normal 47" xfId="1953"/>
    <cellStyle name="Normal 47 10" xfId="3267"/>
    <cellStyle name="Normal 47 10 2" xfId="4532"/>
    <cellStyle name="Normal 47 10 2 2" xfId="10400"/>
    <cellStyle name="Normal 47 10 2 2 2" xfId="22129"/>
    <cellStyle name="Normal 47 10 2 2 2 2" xfId="45538"/>
    <cellStyle name="Normal 47 10 2 2 3" xfId="33839"/>
    <cellStyle name="Normal 47 10 2 3" xfId="16295"/>
    <cellStyle name="Normal 47 10 2 3 2" xfId="39704"/>
    <cellStyle name="Normal 47 10 2 4" xfId="28009"/>
    <cellStyle name="Normal 47 10 3" xfId="5749"/>
    <cellStyle name="Normal 47 10 3 2" xfId="11617"/>
    <cellStyle name="Normal 47 10 3 2 2" xfId="23346"/>
    <cellStyle name="Normal 47 10 3 2 2 2" xfId="46755"/>
    <cellStyle name="Normal 47 10 3 2 3" xfId="35056"/>
    <cellStyle name="Normal 47 10 3 3" xfId="17512"/>
    <cellStyle name="Normal 47 10 3 3 2" xfId="40921"/>
    <cellStyle name="Normal 47 10 3 4" xfId="29226"/>
    <cellStyle name="Normal 47 10 4" xfId="6913"/>
    <cellStyle name="Normal 47 10 4 2" xfId="12781"/>
    <cellStyle name="Normal 47 10 4 2 2" xfId="24510"/>
    <cellStyle name="Normal 47 10 4 2 2 2" xfId="47919"/>
    <cellStyle name="Normal 47 10 4 2 3" xfId="36220"/>
    <cellStyle name="Normal 47 10 4 3" xfId="18676"/>
    <cellStyle name="Normal 47 10 4 3 2" xfId="42085"/>
    <cellStyle name="Normal 47 10 4 4" xfId="30390"/>
    <cellStyle name="Normal 47 10 5" xfId="8039"/>
    <cellStyle name="Normal 47 10 5 2" xfId="13901"/>
    <cellStyle name="Normal 47 10 5 2 2" xfId="25630"/>
    <cellStyle name="Normal 47 10 5 2 2 2" xfId="49039"/>
    <cellStyle name="Normal 47 10 5 2 3" xfId="37340"/>
    <cellStyle name="Normal 47 10 5 3" xfId="19796"/>
    <cellStyle name="Normal 47 10 5 3 2" xfId="43205"/>
    <cellStyle name="Normal 47 10 5 4" xfId="31510"/>
    <cellStyle name="Normal 47 10 6" xfId="9123"/>
    <cellStyle name="Normal 47 10 6 2" xfId="20884"/>
    <cellStyle name="Normal 47 10 6 2 2" xfId="44293"/>
    <cellStyle name="Normal 47 10 6 3" xfId="32594"/>
    <cellStyle name="Normal 47 10 7" xfId="15050"/>
    <cellStyle name="Normal 47 10 7 2" xfId="38459"/>
    <cellStyle name="Normal 47 10 8" xfId="26764"/>
    <cellStyle name="Normal 47 11" xfId="3493"/>
    <cellStyle name="Normal 47 11 2" xfId="9369"/>
    <cellStyle name="Normal 47 11 2 2" xfId="21100"/>
    <cellStyle name="Normal 47 11 2 2 2" xfId="44509"/>
    <cellStyle name="Normal 47 11 2 3" xfId="32810"/>
    <cellStyle name="Normal 47 11 3" xfId="15266"/>
    <cellStyle name="Normal 47 11 3 2" xfId="38675"/>
    <cellStyle name="Normal 47 11 4" xfId="26980"/>
    <cellStyle name="Normal 47 12" xfId="4746"/>
    <cellStyle name="Normal 47 12 2" xfId="10614"/>
    <cellStyle name="Normal 47 12 2 2" xfId="22343"/>
    <cellStyle name="Normal 47 12 2 2 2" xfId="45752"/>
    <cellStyle name="Normal 47 12 2 3" xfId="34053"/>
    <cellStyle name="Normal 47 12 3" xfId="16509"/>
    <cellStyle name="Normal 47 12 3 2" xfId="39918"/>
    <cellStyle name="Normal 47 12 4" xfId="28223"/>
    <cellStyle name="Normal 47 13" xfId="5908"/>
    <cellStyle name="Normal 47 13 2" xfId="11776"/>
    <cellStyle name="Normal 47 13 2 2" xfId="23505"/>
    <cellStyle name="Normal 47 13 2 2 2" xfId="46914"/>
    <cellStyle name="Normal 47 13 2 3" xfId="35215"/>
    <cellStyle name="Normal 47 13 3" xfId="17671"/>
    <cellStyle name="Normal 47 13 3 2" xfId="41080"/>
    <cellStyle name="Normal 47 13 4" xfId="29385"/>
    <cellStyle name="Normal 47 14" xfId="7043"/>
    <cellStyle name="Normal 47 14 2" xfId="12905"/>
    <cellStyle name="Normal 47 14 2 2" xfId="24634"/>
    <cellStyle name="Normal 47 14 2 2 2" xfId="48043"/>
    <cellStyle name="Normal 47 14 2 3" xfId="36344"/>
    <cellStyle name="Normal 47 14 3" xfId="18800"/>
    <cellStyle name="Normal 47 14 3 2" xfId="42209"/>
    <cellStyle name="Normal 47 14 4" xfId="30514"/>
    <cellStyle name="Normal 47 15" xfId="8130"/>
    <cellStyle name="Normal 47 15 2" xfId="19891"/>
    <cellStyle name="Normal 47 15 2 2" xfId="43300"/>
    <cellStyle name="Normal 47 15 3" xfId="31601"/>
    <cellStyle name="Normal 47 16" xfId="14059"/>
    <cellStyle name="Normal 47 16 2" xfId="37468"/>
    <cellStyle name="Normal 47 17" xfId="25773"/>
    <cellStyle name="Normal 47 2" xfId="2365"/>
    <cellStyle name="Normal 47 2 2" xfId="3642"/>
    <cellStyle name="Normal 47 2 2 2" xfId="9510"/>
    <cellStyle name="Normal 47 2 2 2 2" xfId="21239"/>
    <cellStyle name="Normal 47 2 2 2 2 2" xfId="44648"/>
    <cellStyle name="Normal 47 2 2 2 3" xfId="32949"/>
    <cellStyle name="Normal 47 2 2 3" xfId="15405"/>
    <cellStyle name="Normal 47 2 2 3 2" xfId="38814"/>
    <cellStyle name="Normal 47 2 2 4" xfId="27119"/>
    <cellStyle name="Normal 47 2 3" xfId="4861"/>
    <cellStyle name="Normal 47 2 3 2" xfId="10729"/>
    <cellStyle name="Normal 47 2 3 2 2" xfId="22458"/>
    <cellStyle name="Normal 47 2 3 2 2 2" xfId="45867"/>
    <cellStyle name="Normal 47 2 3 2 3" xfId="34168"/>
    <cellStyle name="Normal 47 2 3 3" xfId="16624"/>
    <cellStyle name="Normal 47 2 3 3 2" xfId="40033"/>
    <cellStyle name="Normal 47 2 3 4" xfId="28338"/>
    <cellStyle name="Normal 47 2 4" xfId="6024"/>
    <cellStyle name="Normal 47 2 4 2" xfId="11892"/>
    <cellStyle name="Normal 47 2 4 2 2" xfId="23621"/>
    <cellStyle name="Normal 47 2 4 2 2 2" xfId="47030"/>
    <cellStyle name="Normal 47 2 4 2 3" xfId="35331"/>
    <cellStyle name="Normal 47 2 4 3" xfId="17787"/>
    <cellStyle name="Normal 47 2 4 3 2" xfId="41196"/>
    <cellStyle name="Normal 47 2 4 4" xfId="29501"/>
    <cellStyle name="Normal 47 2 5" xfId="7151"/>
    <cellStyle name="Normal 47 2 5 2" xfId="13013"/>
    <cellStyle name="Normal 47 2 5 2 2" xfId="24742"/>
    <cellStyle name="Normal 47 2 5 2 2 2" xfId="48151"/>
    <cellStyle name="Normal 47 2 5 2 3" xfId="36452"/>
    <cellStyle name="Normal 47 2 5 3" xfId="18908"/>
    <cellStyle name="Normal 47 2 5 3 2" xfId="42317"/>
    <cellStyle name="Normal 47 2 5 4" xfId="30622"/>
    <cellStyle name="Normal 47 2 6" xfId="8235"/>
    <cellStyle name="Normal 47 2 6 2" xfId="19996"/>
    <cellStyle name="Normal 47 2 6 2 2" xfId="43405"/>
    <cellStyle name="Normal 47 2 6 3" xfId="31706"/>
    <cellStyle name="Normal 47 2 7" xfId="14162"/>
    <cellStyle name="Normal 47 2 7 2" xfId="37571"/>
    <cellStyle name="Normal 47 2 8" xfId="25876"/>
    <cellStyle name="Normal 47 3" xfId="2447"/>
    <cellStyle name="Normal 47 3 2" xfId="3716"/>
    <cellStyle name="Normal 47 3 2 2" xfId="9584"/>
    <cellStyle name="Normal 47 3 2 2 2" xfId="21313"/>
    <cellStyle name="Normal 47 3 2 2 2 2" xfId="44722"/>
    <cellStyle name="Normal 47 3 2 2 3" xfId="33023"/>
    <cellStyle name="Normal 47 3 2 3" xfId="15479"/>
    <cellStyle name="Normal 47 3 2 3 2" xfId="38888"/>
    <cellStyle name="Normal 47 3 2 4" xfId="27193"/>
    <cellStyle name="Normal 47 3 3" xfId="4935"/>
    <cellStyle name="Normal 47 3 3 2" xfId="10803"/>
    <cellStyle name="Normal 47 3 3 2 2" xfId="22532"/>
    <cellStyle name="Normal 47 3 3 2 2 2" xfId="45941"/>
    <cellStyle name="Normal 47 3 3 2 3" xfId="34242"/>
    <cellStyle name="Normal 47 3 3 3" xfId="16698"/>
    <cellStyle name="Normal 47 3 3 3 2" xfId="40107"/>
    <cellStyle name="Normal 47 3 3 4" xfId="28412"/>
    <cellStyle name="Normal 47 3 4" xfId="6099"/>
    <cellStyle name="Normal 47 3 4 2" xfId="11967"/>
    <cellStyle name="Normal 47 3 4 2 2" xfId="23696"/>
    <cellStyle name="Normal 47 3 4 2 2 2" xfId="47105"/>
    <cellStyle name="Normal 47 3 4 2 3" xfId="35406"/>
    <cellStyle name="Normal 47 3 4 3" xfId="17862"/>
    <cellStyle name="Normal 47 3 4 3 2" xfId="41271"/>
    <cellStyle name="Normal 47 3 4 4" xfId="29576"/>
    <cellStyle name="Normal 47 3 5" xfId="7225"/>
    <cellStyle name="Normal 47 3 5 2" xfId="13087"/>
    <cellStyle name="Normal 47 3 5 2 2" xfId="24816"/>
    <cellStyle name="Normal 47 3 5 2 2 2" xfId="48225"/>
    <cellStyle name="Normal 47 3 5 2 3" xfId="36526"/>
    <cellStyle name="Normal 47 3 5 3" xfId="18982"/>
    <cellStyle name="Normal 47 3 5 3 2" xfId="42391"/>
    <cellStyle name="Normal 47 3 5 4" xfId="30696"/>
    <cellStyle name="Normal 47 3 6" xfId="8309"/>
    <cellStyle name="Normal 47 3 6 2" xfId="20070"/>
    <cellStyle name="Normal 47 3 6 2 2" xfId="43479"/>
    <cellStyle name="Normal 47 3 6 3" xfId="31780"/>
    <cellStyle name="Normal 47 3 7" xfId="14236"/>
    <cellStyle name="Normal 47 3 7 2" xfId="37645"/>
    <cellStyle name="Normal 47 3 8" xfId="25950"/>
    <cellStyle name="Normal 47 4" xfId="2639"/>
    <cellStyle name="Normal 47 4 2" xfId="3908"/>
    <cellStyle name="Normal 47 4 2 2" xfId="9776"/>
    <cellStyle name="Normal 47 4 2 2 2" xfId="21505"/>
    <cellStyle name="Normal 47 4 2 2 2 2" xfId="44914"/>
    <cellStyle name="Normal 47 4 2 2 3" xfId="33215"/>
    <cellStyle name="Normal 47 4 2 3" xfId="15671"/>
    <cellStyle name="Normal 47 4 2 3 2" xfId="39080"/>
    <cellStyle name="Normal 47 4 2 4" xfId="27385"/>
    <cellStyle name="Normal 47 4 3" xfId="5127"/>
    <cellStyle name="Normal 47 4 3 2" xfId="10995"/>
    <cellStyle name="Normal 47 4 3 2 2" xfId="22724"/>
    <cellStyle name="Normal 47 4 3 2 2 2" xfId="46133"/>
    <cellStyle name="Normal 47 4 3 2 3" xfId="34434"/>
    <cellStyle name="Normal 47 4 3 3" xfId="16890"/>
    <cellStyle name="Normal 47 4 3 3 2" xfId="40299"/>
    <cellStyle name="Normal 47 4 3 4" xfId="28604"/>
    <cellStyle name="Normal 47 4 4" xfId="6291"/>
    <cellStyle name="Normal 47 4 4 2" xfId="12159"/>
    <cellStyle name="Normal 47 4 4 2 2" xfId="23888"/>
    <cellStyle name="Normal 47 4 4 2 2 2" xfId="47297"/>
    <cellStyle name="Normal 47 4 4 2 3" xfId="35598"/>
    <cellStyle name="Normal 47 4 4 3" xfId="18054"/>
    <cellStyle name="Normal 47 4 4 3 2" xfId="41463"/>
    <cellStyle name="Normal 47 4 4 4" xfId="29768"/>
    <cellStyle name="Normal 47 4 5" xfId="7417"/>
    <cellStyle name="Normal 47 4 5 2" xfId="13279"/>
    <cellStyle name="Normal 47 4 5 2 2" xfId="25008"/>
    <cellStyle name="Normal 47 4 5 2 2 2" xfId="48417"/>
    <cellStyle name="Normal 47 4 5 2 3" xfId="36718"/>
    <cellStyle name="Normal 47 4 5 3" xfId="19174"/>
    <cellStyle name="Normal 47 4 5 3 2" xfId="42583"/>
    <cellStyle name="Normal 47 4 5 4" xfId="30888"/>
    <cellStyle name="Normal 47 4 6" xfId="8501"/>
    <cellStyle name="Normal 47 4 6 2" xfId="20262"/>
    <cellStyle name="Normal 47 4 6 2 2" xfId="43671"/>
    <cellStyle name="Normal 47 4 6 3" xfId="31972"/>
    <cellStyle name="Normal 47 4 7" xfId="14428"/>
    <cellStyle name="Normal 47 4 7 2" xfId="37837"/>
    <cellStyle name="Normal 47 4 8" xfId="26142"/>
    <cellStyle name="Normal 47 5" xfId="2775"/>
    <cellStyle name="Normal 47 5 2" xfId="4044"/>
    <cellStyle name="Normal 47 5 2 2" xfId="9912"/>
    <cellStyle name="Normal 47 5 2 2 2" xfId="21641"/>
    <cellStyle name="Normal 47 5 2 2 2 2" xfId="45050"/>
    <cellStyle name="Normal 47 5 2 2 3" xfId="33351"/>
    <cellStyle name="Normal 47 5 2 3" xfId="15807"/>
    <cellStyle name="Normal 47 5 2 3 2" xfId="39216"/>
    <cellStyle name="Normal 47 5 2 4" xfId="27521"/>
    <cellStyle name="Normal 47 5 3" xfId="5263"/>
    <cellStyle name="Normal 47 5 3 2" xfId="11131"/>
    <cellStyle name="Normal 47 5 3 2 2" xfId="22860"/>
    <cellStyle name="Normal 47 5 3 2 2 2" xfId="46269"/>
    <cellStyle name="Normal 47 5 3 2 3" xfId="34570"/>
    <cellStyle name="Normal 47 5 3 3" xfId="17026"/>
    <cellStyle name="Normal 47 5 3 3 2" xfId="40435"/>
    <cellStyle name="Normal 47 5 3 4" xfId="28740"/>
    <cellStyle name="Normal 47 5 4" xfId="6427"/>
    <cellStyle name="Normal 47 5 4 2" xfId="12295"/>
    <cellStyle name="Normal 47 5 4 2 2" xfId="24024"/>
    <cellStyle name="Normal 47 5 4 2 2 2" xfId="47433"/>
    <cellStyle name="Normal 47 5 4 2 3" xfId="35734"/>
    <cellStyle name="Normal 47 5 4 3" xfId="18190"/>
    <cellStyle name="Normal 47 5 4 3 2" xfId="41599"/>
    <cellStyle name="Normal 47 5 4 4" xfId="29904"/>
    <cellStyle name="Normal 47 5 5" xfId="7553"/>
    <cellStyle name="Normal 47 5 5 2" xfId="13415"/>
    <cellStyle name="Normal 47 5 5 2 2" xfId="25144"/>
    <cellStyle name="Normal 47 5 5 2 2 2" xfId="48553"/>
    <cellStyle name="Normal 47 5 5 2 3" xfId="36854"/>
    <cellStyle name="Normal 47 5 5 3" xfId="19310"/>
    <cellStyle name="Normal 47 5 5 3 2" xfId="42719"/>
    <cellStyle name="Normal 47 5 5 4" xfId="31024"/>
    <cellStyle name="Normal 47 5 6" xfId="8637"/>
    <cellStyle name="Normal 47 5 6 2" xfId="20398"/>
    <cellStyle name="Normal 47 5 6 2 2" xfId="43807"/>
    <cellStyle name="Normal 47 5 6 3" xfId="32108"/>
    <cellStyle name="Normal 47 5 7" xfId="14564"/>
    <cellStyle name="Normal 47 5 7 2" xfId="37973"/>
    <cellStyle name="Normal 47 5 8" xfId="26278"/>
    <cellStyle name="Normal 47 6" xfId="2865"/>
    <cellStyle name="Normal 47 6 2" xfId="4134"/>
    <cellStyle name="Normal 47 6 2 2" xfId="10002"/>
    <cellStyle name="Normal 47 6 2 2 2" xfId="21731"/>
    <cellStyle name="Normal 47 6 2 2 2 2" xfId="45140"/>
    <cellStyle name="Normal 47 6 2 2 3" xfId="33441"/>
    <cellStyle name="Normal 47 6 2 3" xfId="15897"/>
    <cellStyle name="Normal 47 6 2 3 2" xfId="39306"/>
    <cellStyle name="Normal 47 6 2 4" xfId="27611"/>
    <cellStyle name="Normal 47 6 3" xfId="5353"/>
    <cellStyle name="Normal 47 6 3 2" xfId="11221"/>
    <cellStyle name="Normal 47 6 3 2 2" xfId="22950"/>
    <cellStyle name="Normal 47 6 3 2 2 2" xfId="46359"/>
    <cellStyle name="Normal 47 6 3 2 3" xfId="34660"/>
    <cellStyle name="Normal 47 6 3 3" xfId="17116"/>
    <cellStyle name="Normal 47 6 3 3 2" xfId="40525"/>
    <cellStyle name="Normal 47 6 3 4" xfId="28830"/>
    <cellStyle name="Normal 47 6 4" xfId="6517"/>
    <cellStyle name="Normal 47 6 4 2" xfId="12385"/>
    <cellStyle name="Normal 47 6 4 2 2" xfId="24114"/>
    <cellStyle name="Normal 47 6 4 2 2 2" xfId="47523"/>
    <cellStyle name="Normal 47 6 4 2 3" xfId="35824"/>
    <cellStyle name="Normal 47 6 4 3" xfId="18280"/>
    <cellStyle name="Normal 47 6 4 3 2" xfId="41689"/>
    <cellStyle name="Normal 47 6 4 4" xfId="29994"/>
    <cellStyle name="Normal 47 6 5" xfId="7643"/>
    <cellStyle name="Normal 47 6 5 2" xfId="13505"/>
    <cellStyle name="Normal 47 6 5 2 2" xfId="25234"/>
    <cellStyle name="Normal 47 6 5 2 2 2" xfId="48643"/>
    <cellStyle name="Normal 47 6 5 2 3" xfId="36944"/>
    <cellStyle name="Normal 47 6 5 3" xfId="19400"/>
    <cellStyle name="Normal 47 6 5 3 2" xfId="42809"/>
    <cellStyle name="Normal 47 6 5 4" xfId="31114"/>
    <cellStyle name="Normal 47 6 6" xfId="8727"/>
    <cellStyle name="Normal 47 6 6 2" xfId="20488"/>
    <cellStyle name="Normal 47 6 6 2 2" xfId="43897"/>
    <cellStyle name="Normal 47 6 6 3" xfId="32198"/>
    <cellStyle name="Normal 47 6 7" xfId="14654"/>
    <cellStyle name="Normal 47 6 7 2" xfId="38063"/>
    <cellStyle name="Normal 47 6 8" xfId="26368"/>
    <cellStyle name="Normal 47 7" xfId="2957"/>
    <cellStyle name="Normal 47 7 2" xfId="4224"/>
    <cellStyle name="Normal 47 7 2 2" xfId="10092"/>
    <cellStyle name="Normal 47 7 2 2 2" xfId="21821"/>
    <cellStyle name="Normal 47 7 2 2 2 2" xfId="45230"/>
    <cellStyle name="Normal 47 7 2 2 3" xfId="33531"/>
    <cellStyle name="Normal 47 7 2 3" xfId="15987"/>
    <cellStyle name="Normal 47 7 2 3 2" xfId="39396"/>
    <cellStyle name="Normal 47 7 2 4" xfId="27701"/>
    <cellStyle name="Normal 47 7 3" xfId="5443"/>
    <cellStyle name="Normal 47 7 3 2" xfId="11311"/>
    <cellStyle name="Normal 47 7 3 2 2" xfId="23040"/>
    <cellStyle name="Normal 47 7 3 2 2 2" xfId="46449"/>
    <cellStyle name="Normal 47 7 3 2 3" xfId="34750"/>
    <cellStyle name="Normal 47 7 3 3" xfId="17206"/>
    <cellStyle name="Normal 47 7 3 3 2" xfId="40615"/>
    <cellStyle name="Normal 47 7 3 4" xfId="28920"/>
    <cellStyle name="Normal 47 7 4" xfId="6607"/>
    <cellStyle name="Normal 47 7 4 2" xfId="12475"/>
    <cellStyle name="Normal 47 7 4 2 2" xfId="24204"/>
    <cellStyle name="Normal 47 7 4 2 2 2" xfId="47613"/>
    <cellStyle name="Normal 47 7 4 2 3" xfId="35914"/>
    <cellStyle name="Normal 47 7 4 3" xfId="18370"/>
    <cellStyle name="Normal 47 7 4 3 2" xfId="41779"/>
    <cellStyle name="Normal 47 7 4 4" xfId="30084"/>
    <cellStyle name="Normal 47 7 5" xfId="7733"/>
    <cellStyle name="Normal 47 7 5 2" xfId="13595"/>
    <cellStyle name="Normal 47 7 5 2 2" xfId="25324"/>
    <cellStyle name="Normal 47 7 5 2 2 2" xfId="48733"/>
    <cellStyle name="Normal 47 7 5 2 3" xfId="37034"/>
    <cellStyle name="Normal 47 7 5 3" xfId="19490"/>
    <cellStyle name="Normal 47 7 5 3 2" xfId="42899"/>
    <cellStyle name="Normal 47 7 5 4" xfId="31204"/>
    <cellStyle name="Normal 47 7 6" xfId="8817"/>
    <cellStyle name="Normal 47 7 6 2" xfId="20578"/>
    <cellStyle name="Normal 47 7 6 2 2" xfId="43987"/>
    <cellStyle name="Normal 47 7 6 3" xfId="32288"/>
    <cellStyle name="Normal 47 7 7" xfId="14744"/>
    <cellStyle name="Normal 47 7 7 2" xfId="38153"/>
    <cellStyle name="Normal 47 7 8" xfId="26458"/>
    <cellStyle name="Normal 47 8" xfId="3061"/>
    <cellStyle name="Normal 47 8 2" xfId="4326"/>
    <cellStyle name="Normal 47 8 2 2" xfId="10194"/>
    <cellStyle name="Normal 47 8 2 2 2" xfId="21923"/>
    <cellStyle name="Normal 47 8 2 2 2 2" xfId="45332"/>
    <cellStyle name="Normal 47 8 2 2 3" xfId="33633"/>
    <cellStyle name="Normal 47 8 2 3" xfId="16089"/>
    <cellStyle name="Normal 47 8 2 3 2" xfId="39498"/>
    <cellStyle name="Normal 47 8 2 4" xfId="27803"/>
    <cellStyle name="Normal 47 8 3" xfId="5543"/>
    <cellStyle name="Normal 47 8 3 2" xfId="11411"/>
    <cellStyle name="Normal 47 8 3 2 2" xfId="23140"/>
    <cellStyle name="Normal 47 8 3 2 2 2" xfId="46549"/>
    <cellStyle name="Normal 47 8 3 2 3" xfId="34850"/>
    <cellStyle name="Normal 47 8 3 3" xfId="17306"/>
    <cellStyle name="Normal 47 8 3 3 2" xfId="40715"/>
    <cellStyle name="Normal 47 8 3 4" xfId="29020"/>
    <cellStyle name="Normal 47 8 4" xfId="6707"/>
    <cellStyle name="Normal 47 8 4 2" xfId="12575"/>
    <cellStyle name="Normal 47 8 4 2 2" xfId="24304"/>
    <cellStyle name="Normal 47 8 4 2 2 2" xfId="47713"/>
    <cellStyle name="Normal 47 8 4 2 3" xfId="36014"/>
    <cellStyle name="Normal 47 8 4 3" xfId="18470"/>
    <cellStyle name="Normal 47 8 4 3 2" xfId="41879"/>
    <cellStyle name="Normal 47 8 4 4" xfId="30184"/>
    <cellStyle name="Normal 47 8 5" xfId="7833"/>
    <cellStyle name="Normal 47 8 5 2" xfId="13695"/>
    <cellStyle name="Normal 47 8 5 2 2" xfId="25424"/>
    <cellStyle name="Normal 47 8 5 2 2 2" xfId="48833"/>
    <cellStyle name="Normal 47 8 5 2 3" xfId="37134"/>
    <cellStyle name="Normal 47 8 5 3" xfId="19590"/>
    <cellStyle name="Normal 47 8 5 3 2" xfId="42999"/>
    <cellStyle name="Normal 47 8 5 4" xfId="31304"/>
    <cellStyle name="Normal 47 8 6" xfId="8917"/>
    <cellStyle name="Normal 47 8 6 2" xfId="20678"/>
    <cellStyle name="Normal 47 8 6 2 2" xfId="44087"/>
    <cellStyle name="Normal 47 8 6 3" xfId="32388"/>
    <cellStyle name="Normal 47 8 7" xfId="14844"/>
    <cellStyle name="Normal 47 8 7 2" xfId="38253"/>
    <cellStyle name="Normal 47 8 8" xfId="26558"/>
    <cellStyle name="Normal 47 9" xfId="3171"/>
    <cellStyle name="Normal 47 9 2" xfId="4436"/>
    <cellStyle name="Normal 47 9 2 2" xfId="10304"/>
    <cellStyle name="Normal 47 9 2 2 2" xfId="22033"/>
    <cellStyle name="Normal 47 9 2 2 2 2" xfId="45442"/>
    <cellStyle name="Normal 47 9 2 2 3" xfId="33743"/>
    <cellStyle name="Normal 47 9 2 3" xfId="16199"/>
    <cellStyle name="Normal 47 9 2 3 2" xfId="39608"/>
    <cellStyle name="Normal 47 9 2 4" xfId="27913"/>
    <cellStyle name="Normal 47 9 3" xfId="5653"/>
    <cellStyle name="Normal 47 9 3 2" xfId="11521"/>
    <cellStyle name="Normal 47 9 3 2 2" xfId="23250"/>
    <cellStyle name="Normal 47 9 3 2 2 2" xfId="46659"/>
    <cellStyle name="Normal 47 9 3 2 3" xfId="34960"/>
    <cellStyle name="Normal 47 9 3 3" xfId="17416"/>
    <cellStyle name="Normal 47 9 3 3 2" xfId="40825"/>
    <cellStyle name="Normal 47 9 3 4" xfId="29130"/>
    <cellStyle name="Normal 47 9 4" xfId="6817"/>
    <cellStyle name="Normal 47 9 4 2" xfId="12685"/>
    <cellStyle name="Normal 47 9 4 2 2" xfId="24414"/>
    <cellStyle name="Normal 47 9 4 2 2 2" xfId="47823"/>
    <cellStyle name="Normal 47 9 4 2 3" xfId="36124"/>
    <cellStyle name="Normal 47 9 4 3" xfId="18580"/>
    <cellStyle name="Normal 47 9 4 3 2" xfId="41989"/>
    <cellStyle name="Normal 47 9 4 4" xfId="30294"/>
    <cellStyle name="Normal 47 9 5" xfId="7943"/>
    <cellStyle name="Normal 47 9 5 2" xfId="13805"/>
    <cellStyle name="Normal 47 9 5 2 2" xfId="25534"/>
    <cellStyle name="Normal 47 9 5 2 2 2" xfId="48943"/>
    <cellStyle name="Normal 47 9 5 2 3" xfId="37244"/>
    <cellStyle name="Normal 47 9 5 3" xfId="19700"/>
    <cellStyle name="Normal 47 9 5 3 2" xfId="43109"/>
    <cellStyle name="Normal 47 9 5 4" xfId="31414"/>
    <cellStyle name="Normal 47 9 6" xfId="9027"/>
    <cellStyle name="Normal 47 9 6 2" xfId="20788"/>
    <cellStyle name="Normal 47 9 6 2 2" xfId="44197"/>
    <cellStyle name="Normal 47 9 6 3" xfId="32498"/>
    <cellStyle name="Normal 47 9 7" xfId="14954"/>
    <cellStyle name="Normal 47 9 7 2" xfId="38363"/>
    <cellStyle name="Normal 47 9 8" xfId="26668"/>
    <cellStyle name="Normal 470" xfId="2489"/>
    <cellStyle name="Normal 470 2" xfId="3758"/>
    <cellStyle name="Normal 470 2 2" xfId="9626"/>
    <cellStyle name="Normal 470 2 2 2" xfId="21355"/>
    <cellStyle name="Normal 470 2 2 2 2" xfId="44764"/>
    <cellStyle name="Normal 470 2 2 3" xfId="33065"/>
    <cellStyle name="Normal 470 2 3" xfId="15521"/>
    <cellStyle name="Normal 470 2 3 2" xfId="38930"/>
    <cellStyle name="Normal 470 2 4" xfId="27235"/>
    <cellStyle name="Normal 470 3" xfId="4977"/>
    <cellStyle name="Normal 470 3 2" xfId="10845"/>
    <cellStyle name="Normal 470 3 2 2" xfId="22574"/>
    <cellStyle name="Normal 470 3 2 2 2" xfId="45983"/>
    <cellStyle name="Normal 470 3 2 3" xfId="34284"/>
    <cellStyle name="Normal 470 3 3" xfId="16740"/>
    <cellStyle name="Normal 470 3 3 2" xfId="40149"/>
    <cellStyle name="Normal 470 3 4" xfId="28454"/>
    <cellStyle name="Normal 470 4" xfId="6141"/>
    <cellStyle name="Normal 470 4 2" xfId="12009"/>
    <cellStyle name="Normal 470 4 2 2" xfId="23738"/>
    <cellStyle name="Normal 470 4 2 2 2" xfId="47147"/>
    <cellStyle name="Normal 470 4 2 3" xfId="35448"/>
    <cellStyle name="Normal 470 4 3" xfId="17904"/>
    <cellStyle name="Normal 470 4 3 2" xfId="41313"/>
    <cellStyle name="Normal 470 4 4" xfId="29618"/>
    <cellStyle name="Normal 470 5" xfId="7267"/>
    <cellStyle name="Normal 470 5 2" xfId="13129"/>
    <cellStyle name="Normal 470 5 2 2" xfId="24858"/>
    <cellStyle name="Normal 470 5 2 2 2" xfId="48267"/>
    <cellStyle name="Normal 470 5 2 3" xfId="36568"/>
    <cellStyle name="Normal 470 5 3" xfId="19024"/>
    <cellStyle name="Normal 470 5 3 2" xfId="42433"/>
    <cellStyle name="Normal 470 5 4" xfId="30738"/>
    <cellStyle name="Normal 470 6" xfId="8351"/>
    <cellStyle name="Normal 470 6 2" xfId="20112"/>
    <cellStyle name="Normal 470 6 2 2" xfId="43521"/>
    <cellStyle name="Normal 470 6 3" xfId="31822"/>
    <cellStyle name="Normal 470 7" xfId="14278"/>
    <cellStyle name="Normal 470 7 2" xfId="37687"/>
    <cellStyle name="Normal 470 8" xfId="25992"/>
    <cellStyle name="Normal 471" xfId="2650"/>
    <cellStyle name="Normal 471 2" xfId="3919"/>
    <cellStyle name="Normal 471 2 2" xfId="9787"/>
    <cellStyle name="Normal 471 2 2 2" xfId="21516"/>
    <cellStyle name="Normal 471 2 2 2 2" xfId="44925"/>
    <cellStyle name="Normal 471 2 2 3" xfId="33226"/>
    <cellStyle name="Normal 471 2 3" xfId="15682"/>
    <cellStyle name="Normal 471 2 3 2" xfId="39091"/>
    <cellStyle name="Normal 471 2 4" xfId="27396"/>
    <cellStyle name="Normal 471 3" xfId="5138"/>
    <cellStyle name="Normal 471 3 2" xfId="11006"/>
    <cellStyle name="Normal 471 3 2 2" xfId="22735"/>
    <cellStyle name="Normal 471 3 2 2 2" xfId="46144"/>
    <cellStyle name="Normal 471 3 2 3" xfId="34445"/>
    <cellStyle name="Normal 471 3 3" xfId="16901"/>
    <cellStyle name="Normal 471 3 3 2" xfId="40310"/>
    <cellStyle name="Normal 471 3 4" xfId="28615"/>
    <cellStyle name="Normal 471 4" xfId="6302"/>
    <cellStyle name="Normal 471 4 2" xfId="12170"/>
    <cellStyle name="Normal 471 4 2 2" xfId="23899"/>
    <cellStyle name="Normal 471 4 2 2 2" xfId="47308"/>
    <cellStyle name="Normal 471 4 2 3" xfId="35609"/>
    <cellStyle name="Normal 471 4 3" xfId="18065"/>
    <cellStyle name="Normal 471 4 3 2" xfId="41474"/>
    <cellStyle name="Normal 471 4 4" xfId="29779"/>
    <cellStyle name="Normal 471 5" xfId="7428"/>
    <cellStyle name="Normal 471 5 2" xfId="13290"/>
    <cellStyle name="Normal 471 5 2 2" xfId="25019"/>
    <cellStyle name="Normal 471 5 2 2 2" xfId="48428"/>
    <cellStyle name="Normal 471 5 2 3" xfId="36729"/>
    <cellStyle name="Normal 471 5 3" xfId="19185"/>
    <cellStyle name="Normal 471 5 3 2" xfId="42594"/>
    <cellStyle name="Normal 471 5 4" xfId="30899"/>
    <cellStyle name="Normal 471 6" xfId="8512"/>
    <cellStyle name="Normal 471 6 2" xfId="20273"/>
    <cellStyle name="Normal 471 6 2 2" xfId="43682"/>
    <cellStyle name="Normal 471 6 3" xfId="31983"/>
    <cellStyle name="Normal 471 7" xfId="14439"/>
    <cellStyle name="Normal 471 7 2" xfId="37848"/>
    <cellStyle name="Normal 471 8" xfId="26153"/>
    <cellStyle name="Normal 472" xfId="2500"/>
    <cellStyle name="Normal 472 2" xfId="3769"/>
    <cellStyle name="Normal 472 2 2" xfId="9637"/>
    <cellStyle name="Normal 472 2 2 2" xfId="21366"/>
    <cellStyle name="Normal 472 2 2 2 2" xfId="44775"/>
    <cellStyle name="Normal 472 2 2 3" xfId="33076"/>
    <cellStyle name="Normal 472 2 3" xfId="15532"/>
    <cellStyle name="Normal 472 2 3 2" xfId="38941"/>
    <cellStyle name="Normal 472 2 4" xfId="27246"/>
    <cellStyle name="Normal 472 3" xfId="4988"/>
    <cellStyle name="Normal 472 3 2" xfId="10856"/>
    <cellStyle name="Normal 472 3 2 2" xfId="22585"/>
    <cellStyle name="Normal 472 3 2 2 2" xfId="45994"/>
    <cellStyle name="Normal 472 3 2 3" xfId="34295"/>
    <cellStyle name="Normal 472 3 3" xfId="16751"/>
    <cellStyle name="Normal 472 3 3 2" xfId="40160"/>
    <cellStyle name="Normal 472 3 4" xfId="28465"/>
    <cellStyle name="Normal 472 4" xfId="6152"/>
    <cellStyle name="Normal 472 4 2" xfId="12020"/>
    <cellStyle name="Normal 472 4 2 2" xfId="23749"/>
    <cellStyle name="Normal 472 4 2 2 2" xfId="47158"/>
    <cellStyle name="Normal 472 4 2 3" xfId="35459"/>
    <cellStyle name="Normal 472 4 3" xfId="17915"/>
    <cellStyle name="Normal 472 4 3 2" xfId="41324"/>
    <cellStyle name="Normal 472 4 4" xfId="29629"/>
    <cellStyle name="Normal 472 5" xfId="7278"/>
    <cellStyle name="Normal 472 5 2" xfId="13140"/>
    <cellStyle name="Normal 472 5 2 2" xfId="24869"/>
    <cellStyle name="Normal 472 5 2 2 2" xfId="48278"/>
    <cellStyle name="Normal 472 5 2 3" xfId="36579"/>
    <cellStyle name="Normal 472 5 3" xfId="19035"/>
    <cellStyle name="Normal 472 5 3 2" xfId="42444"/>
    <cellStyle name="Normal 472 5 4" xfId="30749"/>
    <cellStyle name="Normal 472 6" xfId="8362"/>
    <cellStyle name="Normal 472 6 2" xfId="20123"/>
    <cellStyle name="Normal 472 6 2 2" xfId="43532"/>
    <cellStyle name="Normal 472 6 3" xfId="31833"/>
    <cellStyle name="Normal 472 7" xfId="14289"/>
    <cellStyle name="Normal 472 7 2" xfId="37698"/>
    <cellStyle name="Normal 472 8" xfId="26003"/>
    <cellStyle name="Normal 473" xfId="2692"/>
    <cellStyle name="Normal 473 2" xfId="3961"/>
    <cellStyle name="Normal 473 2 2" xfId="9829"/>
    <cellStyle name="Normal 473 2 2 2" xfId="21558"/>
    <cellStyle name="Normal 473 2 2 2 2" xfId="44967"/>
    <cellStyle name="Normal 473 2 2 3" xfId="33268"/>
    <cellStyle name="Normal 473 2 3" xfId="15724"/>
    <cellStyle name="Normal 473 2 3 2" xfId="39133"/>
    <cellStyle name="Normal 473 2 4" xfId="27438"/>
    <cellStyle name="Normal 473 3" xfId="5180"/>
    <cellStyle name="Normal 473 3 2" xfId="11048"/>
    <cellStyle name="Normal 473 3 2 2" xfId="22777"/>
    <cellStyle name="Normal 473 3 2 2 2" xfId="46186"/>
    <cellStyle name="Normal 473 3 2 3" xfId="34487"/>
    <cellStyle name="Normal 473 3 3" xfId="16943"/>
    <cellStyle name="Normal 473 3 3 2" xfId="40352"/>
    <cellStyle name="Normal 473 3 4" xfId="28657"/>
    <cellStyle name="Normal 473 4" xfId="6344"/>
    <cellStyle name="Normal 473 4 2" xfId="12212"/>
    <cellStyle name="Normal 473 4 2 2" xfId="23941"/>
    <cellStyle name="Normal 473 4 2 2 2" xfId="47350"/>
    <cellStyle name="Normal 473 4 2 3" xfId="35651"/>
    <cellStyle name="Normal 473 4 3" xfId="18107"/>
    <cellStyle name="Normal 473 4 3 2" xfId="41516"/>
    <cellStyle name="Normal 473 4 4" xfId="29821"/>
    <cellStyle name="Normal 473 5" xfId="7470"/>
    <cellStyle name="Normal 473 5 2" xfId="13332"/>
    <cellStyle name="Normal 473 5 2 2" xfId="25061"/>
    <cellStyle name="Normal 473 5 2 2 2" xfId="48470"/>
    <cellStyle name="Normal 473 5 2 3" xfId="36771"/>
    <cellStyle name="Normal 473 5 3" xfId="19227"/>
    <cellStyle name="Normal 473 5 3 2" xfId="42636"/>
    <cellStyle name="Normal 473 5 4" xfId="30941"/>
    <cellStyle name="Normal 473 6" xfId="8554"/>
    <cellStyle name="Normal 473 6 2" xfId="20315"/>
    <cellStyle name="Normal 473 6 2 2" xfId="43724"/>
    <cellStyle name="Normal 473 6 3" xfId="32025"/>
    <cellStyle name="Normal 473 7" xfId="14481"/>
    <cellStyle name="Normal 473 7 2" xfId="37890"/>
    <cellStyle name="Normal 473 8" xfId="26195"/>
    <cellStyle name="Normal 474" xfId="2705"/>
    <cellStyle name="Normal 474 2" xfId="3974"/>
    <cellStyle name="Normal 474 2 2" xfId="9842"/>
    <cellStyle name="Normal 474 2 2 2" xfId="21571"/>
    <cellStyle name="Normal 474 2 2 2 2" xfId="44980"/>
    <cellStyle name="Normal 474 2 2 3" xfId="33281"/>
    <cellStyle name="Normal 474 2 3" xfId="15737"/>
    <cellStyle name="Normal 474 2 3 2" xfId="39146"/>
    <cellStyle name="Normal 474 2 4" xfId="27451"/>
    <cellStyle name="Normal 474 3" xfId="5193"/>
    <cellStyle name="Normal 474 3 2" xfId="11061"/>
    <cellStyle name="Normal 474 3 2 2" xfId="22790"/>
    <cellStyle name="Normal 474 3 2 2 2" xfId="46199"/>
    <cellStyle name="Normal 474 3 2 3" xfId="34500"/>
    <cellStyle name="Normal 474 3 3" xfId="16956"/>
    <cellStyle name="Normal 474 3 3 2" xfId="40365"/>
    <cellStyle name="Normal 474 3 4" xfId="28670"/>
    <cellStyle name="Normal 474 4" xfId="6357"/>
    <cellStyle name="Normal 474 4 2" xfId="12225"/>
    <cellStyle name="Normal 474 4 2 2" xfId="23954"/>
    <cellStyle name="Normal 474 4 2 2 2" xfId="47363"/>
    <cellStyle name="Normal 474 4 2 3" xfId="35664"/>
    <cellStyle name="Normal 474 4 3" xfId="18120"/>
    <cellStyle name="Normal 474 4 3 2" xfId="41529"/>
    <cellStyle name="Normal 474 4 4" xfId="29834"/>
    <cellStyle name="Normal 474 5" xfId="7483"/>
    <cellStyle name="Normal 474 5 2" xfId="13345"/>
    <cellStyle name="Normal 474 5 2 2" xfId="25074"/>
    <cellStyle name="Normal 474 5 2 2 2" xfId="48483"/>
    <cellStyle name="Normal 474 5 2 3" xfId="36784"/>
    <cellStyle name="Normal 474 5 3" xfId="19240"/>
    <cellStyle name="Normal 474 5 3 2" xfId="42649"/>
    <cellStyle name="Normal 474 5 4" xfId="30954"/>
    <cellStyle name="Normal 474 6" xfId="8567"/>
    <cellStyle name="Normal 474 6 2" xfId="20328"/>
    <cellStyle name="Normal 474 6 2 2" xfId="43737"/>
    <cellStyle name="Normal 474 6 3" xfId="32038"/>
    <cellStyle name="Normal 474 7" xfId="14494"/>
    <cellStyle name="Normal 474 7 2" xfId="37903"/>
    <cellStyle name="Normal 474 8" xfId="26208"/>
    <cellStyle name="Normal 475" xfId="2668"/>
    <cellStyle name="Normal 475 2" xfId="3937"/>
    <cellStyle name="Normal 475 2 2" xfId="9805"/>
    <cellStyle name="Normal 475 2 2 2" xfId="21534"/>
    <cellStyle name="Normal 475 2 2 2 2" xfId="44943"/>
    <cellStyle name="Normal 475 2 2 3" xfId="33244"/>
    <cellStyle name="Normal 475 2 3" xfId="15700"/>
    <cellStyle name="Normal 475 2 3 2" xfId="39109"/>
    <cellStyle name="Normal 475 2 4" xfId="27414"/>
    <cellStyle name="Normal 475 3" xfId="5156"/>
    <cellStyle name="Normal 475 3 2" xfId="11024"/>
    <cellStyle name="Normal 475 3 2 2" xfId="22753"/>
    <cellStyle name="Normal 475 3 2 2 2" xfId="46162"/>
    <cellStyle name="Normal 475 3 2 3" xfId="34463"/>
    <cellStyle name="Normal 475 3 3" xfId="16919"/>
    <cellStyle name="Normal 475 3 3 2" xfId="40328"/>
    <cellStyle name="Normal 475 3 4" xfId="28633"/>
    <cellStyle name="Normal 475 4" xfId="6320"/>
    <cellStyle name="Normal 475 4 2" xfId="12188"/>
    <cellStyle name="Normal 475 4 2 2" xfId="23917"/>
    <cellStyle name="Normal 475 4 2 2 2" xfId="47326"/>
    <cellStyle name="Normal 475 4 2 3" xfId="35627"/>
    <cellStyle name="Normal 475 4 3" xfId="18083"/>
    <cellStyle name="Normal 475 4 3 2" xfId="41492"/>
    <cellStyle name="Normal 475 4 4" xfId="29797"/>
    <cellStyle name="Normal 475 5" xfId="7446"/>
    <cellStyle name="Normal 475 5 2" xfId="13308"/>
    <cellStyle name="Normal 475 5 2 2" xfId="25037"/>
    <cellStyle name="Normal 475 5 2 2 2" xfId="48446"/>
    <cellStyle name="Normal 475 5 2 3" xfId="36747"/>
    <cellStyle name="Normal 475 5 3" xfId="19203"/>
    <cellStyle name="Normal 475 5 3 2" xfId="42612"/>
    <cellStyle name="Normal 475 5 4" xfId="30917"/>
    <cellStyle name="Normal 475 6" xfId="8530"/>
    <cellStyle name="Normal 475 6 2" xfId="20291"/>
    <cellStyle name="Normal 475 6 2 2" xfId="43700"/>
    <cellStyle name="Normal 475 6 3" xfId="32001"/>
    <cellStyle name="Normal 475 7" xfId="14457"/>
    <cellStyle name="Normal 475 7 2" xfId="37866"/>
    <cellStyle name="Normal 475 8" xfId="26171"/>
    <cellStyle name="Normal 476" xfId="2484"/>
    <cellStyle name="Normal 476 2" xfId="3753"/>
    <cellStyle name="Normal 476 2 2" xfId="9621"/>
    <cellStyle name="Normal 476 2 2 2" xfId="21350"/>
    <cellStyle name="Normal 476 2 2 2 2" xfId="44759"/>
    <cellStyle name="Normal 476 2 2 3" xfId="33060"/>
    <cellStyle name="Normal 476 2 3" xfId="15516"/>
    <cellStyle name="Normal 476 2 3 2" xfId="38925"/>
    <cellStyle name="Normal 476 2 4" xfId="27230"/>
    <cellStyle name="Normal 476 3" xfId="4972"/>
    <cellStyle name="Normal 476 3 2" xfId="10840"/>
    <cellStyle name="Normal 476 3 2 2" xfId="22569"/>
    <cellStyle name="Normal 476 3 2 2 2" xfId="45978"/>
    <cellStyle name="Normal 476 3 2 3" xfId="34279"/>
    <cellStyle name="Normal 476 3 3" xfId="16735"/>
    <cellStyle name="Normal 476 3 3 2" xfId="40144"/>
    <cellStyle name="Normal 476 3 4" xfId="28449"/>
    <cellStyle name="Normal 476 4" xfId="6136"/>
    <cellStyle name="Normal 476 4 2" xfId="12004"/>
    <cellStyle name="Normal 476 4 2 2" xfId="23733"/>
    <cellStyle name="Normal 476 4 2 2 2" xfId="47142"/>
    <cellStyle name="Normal 476 4 2 3" xfId="35443"/>
    <cellStyle name="Normal 476 4 3" xfId="17899"/>
    <cellStyle name="Normal 476 4 3 2" xfId="41308"/>
    <cellStyle name="Normal 476 4 4" xfId="29613"/>
    <cellStyle name="Normal 476 5" xfId="7262"/>
    <cellStyle name="Normal 476 5 2" xfId="13124"/>
    <cellStyle name="Normal 476 5 2 2" xfId="24853"/>
    <cellStyle name="Normal 476 5 2 2 2" xfId="48262"/>
    <cellStyle name="Normal 476 5 2 3" xfId="36563"/>
    <cellStyle name="Normal 476 5 3" xfId="19019"/>
    <cellStyle name="Normal 476 5 3 2" xfId="42428"/>
    <cellStyle name="Normal 476 5 4" xfId="30733"/>
    <cellStyle name="Normal 476 6" xfId="8346"/>
    <cellStyle name="Normal 476 6 2" xfId="20107"/>
    <cellStyle name="Normal 476 6 2 2" xfId="43516"/>
    <cellStyle name="Normal 476 6 3" xfId="31817"/>
    <cellStyle name="Normal 476 7" xfId="14273"/>
    <cellStyle name="Normal 476 7 2" xfId="37682"/>
    <cellStyle name="Normal 476 8" xfId="25987"/>
    <cellStyle name="Normal 477" xfId="2655"/>
    <cellStyle name="Normal 477 2" xfId="3924"/>
    <cellStyle name="Normal 477 2 2" xfId="9792"/>
    <cellStyle name="Normal 477 2 2 2" xfId="21521"/>
    <cellStyle name="Normal 477 2 2 2 2" xfId="44930"/>
    <cellStyle name="Normal 477 2 2 3" xfId="33231"/>
    <cellStyle name="Normal 477 2 3" xfId="15687"/>
    <cellStyle name="Normal 477 2 3 2" xfId="39096"/>
    <cellStyle name="Normal 477 2 4" xfId="27401"/>
    <cellStyle name="Normal 477 3" xfId="5143"/>
    <cellStyle name="Normal 477 3 2" xfId="11011"/>
    <cellStyle name="Normal 477 3 2 2" xfId="22740"/>
    <cellStyle name="Normal 477 3 2 2 2" xfId="46149"/>
    <cellStyle name="Normal 477 3 2 3" xfId="34450"/>
    <cellStyle name="Normal 477 3 3" xfId="16906"/>
    <cellStyle name="Normal 477 3 3 2" xfId="40315"/>
    <cellStyle name="Normal 477 3 4" xfId="28620"/>
    <cellStyle name="Normal 477 4" xfId="6307"/>
    <cellStyle name="Normal 477 4 2" xfId="12175"/>
    <cellStyle name="Normal 477 4 2 2" xfId="23904"/>
    <cellStyle name="Normal 477 4 2 2 2" xfId="47313"/>
    <cellStyle name="Normal 477 4 2 3" xfId="35614"/>
    <cellStyle name="Normal 477 4 3" xfId="18070"/>
    <cellStyle name="Normal 477 4 3 2" xfId="41479"/>
    <cellStyle name="Normal 477 4 4" xfId="29784"/>
    <cellStyle name="Normal 477 5" xfId="7433"/>
    <cellStyle name="Normal 477 5 2" xfId="13295"/>
    <cellStyle name="Normal 477 5 2 2" xfId="25024"/>
    <cellStyle name="Normal 477 5 2 2 2" xfId="48433"/>
    <cellStyle name="Normal 477 5 2 3" xfId="36734"/>
    <cellStyle name="Normal 477 5 3" xfId="19190"/>
    <cellStyle name="Normal 477 5 3 2" xfId="42599"/>
    <cellStyle name="Normal 477 5 4" xfId="30904"/>
    <cellStyle name="Normal 477 6" xfId="8517"/>
    <cellStyle name="Normal 477 6 2" xfId="20278"/>
    <cellStyle name="Normal 477 6 2 2" xfId="43687"/>
    <cellStyle name="Normal 477 6 3" xfId="31988"/>
    <cellStyle name="Normal 477 7" xfId="14444"/>
    <cellStyle name="Normal 477 7 2" xfId="37853"/>
    <cellStyle name="Normal 477 8" xfId="26158"/>
    <cellStyle name="Normal 478" xfId="2496"/>
    <cellStyle name="Normal 478 2" xfId="3765"/>
    <cellStyle name="Normal 478 2 2" xfId="9633"/>
    <cellStyle name="Normal 478 2 2 2" xfId="21362"/>
    <cellStyle name="Normal 478 2 2 2 2" xfId="44771"/>
    <cellStyle name="Normal 478 2 2 3" xfId="33072"/>
    <cellStyle name="Normal 478 2 3" xfId="15528"/>
    <cellStyle name="Normal 478 2 3 2" xfId="38937"/>
    <cellStyle name="Normal 478 2 4" xfId="27242"/>
    <cellStyle name="Normal 478 3" xfId="4984"/>
    <cellStyle name="Normal 478 3 2" xfId="10852"/>
    <cellStyle name="Normal 478 3 2 2" xfId="22581"/>
    <cellStyle name="Normal 478 3 2 2 2" xfId="45990"/>
    <cellStyle name="Normal 478 3 2 3" xfId="34291"/>
    <cellStyle name="Normal 478 3 3" xfId="16747"/>
    <cellStyle name="Normal 478 3 3 2" xfId="40156"/>
    <cellStyle name="Normal 478 3 4" xfId="28461"/>
    <cellStyle name="Normal 478 4" xfId="6148"/>
    <cellStyle name="Normal 478 4 2" xfId="12016"/>
    <cellStyle name="Normal 478 4 2 2" xfId="23745"/>
    <cellStyle name="Normal 478 4 2 2 2" xfId="47154"/>
    <cellStyle name="Normal 478 4 2 3" xfId="35455"/>
    <cellStyle name="Normal 478 4 3" xfId="17911"/>
    <cellStyle name="Normal 478 4 3 2" xfId="41320"/>
    <cellStyle name="Normal 478 4 4" xfId="29625"/>
    <cellStyle name="Normal 478 5" xfId="7274"/>
    <cellStyle name="Normal 478 5 2" xfId="13136"/>
    <cellStyle name="Normal 478 5 2 2" xfId="24865"/>
    <cellStyle name="Normal 478 5 2 2 2" xfId="48274"/>
    <cellStyle name="Normal 478 5 2 3" xfId="36575"/>
    <cellStyle name="Normal 478 5 3" xfId="19031"/>
    <cellStyle name="Normal 478 5 3 2" xfId="42440"/>
    <cellStyle name="Normal 478 5 4" xfId="30745"/>
    <cellStyle name="Normal 478 6" xfId="8358"/>
    <cellStyle name="Normal 478 6 2" xfId="20119"/>
    <cellStyle name="Normal 478 6 2 2" xfId="43528"/>
    <cellStyle name="Normal 478 6 3" xfId="31829"/>
    <cellStyle name="Normal 478 7" xfId="14285"/>
    <cellStyle name="Normal 478 7 2" xfId="37694"/>
    <cellStyle name="Normal 478 8" xfId="25999"/>
    <cellStyle name="Normal 479" xfId="2690"/>
    <cellStyle name="Normal 479 2" xfId="3959"/>
    <cellStyle name="Normal 479 2 2" xfId="9827"/>
    <cellStyle name="Normal 479 2 2 2" xfId="21556"/>
    <cellStyle name="Normal 479 2 2 2 2" xfId="44965"/>
    <cellStyle name="Normal 479 2 2 3" xfId="33266"/>
    <cellStyle name="Normal 479 2 3" xfId="15722"/>
    <cellStyle name="Normal 479 2 3 2" xfId="39131"/>
    <cellStyle name="Normal 479 2 4" xfId="27436"/>
    <cellStyle name="Normal 479 3" xfId="5178"/>
    <cellStyle name="Normal 479 3 2" xfId="11046"/>
    <cellStyle name="Normal 479 3 2 2" xfId="22775"/>
    <cellStyle name="Normal 479 3 2 2 2" xfId="46184"/>
    <cellStyle name="Normal 479 3 2 3" xfId="34485"/>
    <cellStyle name="Normal 479 3 3" xfId="16941"/>
    <cellStyle name="Normal 479 3 3 2" xfId="40350"/>
    <cellStyle name="Normal 479 3 4" xfId="28655"/>
    <cellStyle name="Normal 479 4" xfId="6342"/>
    <cellStyle name="Normal 479 4 2" xfId="12210"/>
    <cellStyle name="Normal 479 4 2 2" xfId="23939"/>
    <cellStyle name="Normal 479 4 2 2 2" xfId="47348"/>
    <cellStyle name="Normal 479 4 2 3" xfId="35649"/>
    <cellStyle name="Normal 479 4 3" xfId="18105"/>
    <cellStyle name="Normal 479 4 3 2" xfId="41514"/>
    <cellStyle name="Normal 479 4 4" xfId="29819"/>
    <cellStyle name="Normal 479 5" xfId="7468"/>
    <cellStyle name="Normal 479 5 2" xfId="13330"/>
    <cellStyle name="Normal 479 5 2 2" xfId="25059"/>
    <cellStyle name="Normal 479 5 2 2 2" xfId="48468"/>
    <cellStyle name="Normal 479 5 2 3" xfId="36769"/>
    <cellStyle name="Normal 479 5 3" xfId="19225"/>
    <cellStyle name="Normal 479 5 3 2" xfId="42634"/>
    <cellStyle name="Normal 479 5 4" xfId="30939"/>
    <cellStyle name="Normal 479 6" xfId="8552"/>
    <cellStyle name="Normal 479 6 2" xfId="20313"/>
    <cellStyle name="Normal 479 6 2 2" xfId="43722"/>
    <cellStyle name="Normal 479 6 3" xfId="32023"/>
    <cellStyle name="Normal 479 7" xfId="14479"/>
    <cellStyle name="Normal 479 7 2" xfId="37888"/>
    <cellStyle name="Normal 479 8" xfId="26193"/>
    <cellStyle name="Normal 48" xfId="1954"/>
    <cellStyle name="Normal 48 10" xfId="3268"/>
    <cellStyle name="Normal 48 10 2" xfId="4533"/>
    <cellStyle name="Normal 48 10 2 2" xfId="10401"/>
    <cellStyle name="Normal 48 10 2 2 2" xfId="22130"/>
    <cellStyle name="Normal 48 10 2 2 2 2" xfId="45539"/>
    <cellStyle name="Normal 48 10 2 2 3" xfId="33840"/>
    <cellStyle name="Normal 48 10 2 3" xfId="16296"/>
    <cellStyle name="Normal 48 10 2 3 2" xfId="39705"/>
    <cellStyle name="Normal 48 10 2 4" xfId="28010"/>
    <cellStyle name="Normal 48 10 3" xfId="5750"/>
    <cellStyle name="Normal 48 10 3 2" xfId="11618"/>
    <cellStyle name="Normal 48 10 3 2 2" xfId="23347"/>
    <cellStyle name="Normal 48 10 3 2 2 2" xfId="46756"/>
    <cellStyle name="Normal 48 10 3 2 3" xfId="35057"/>
    <cellStyle name="Normal 48 10 3 3" xfId="17513"/>
    <cellStyle name="Normal 48 10 3 3 2" xfId="40922"/>
    <cellStyle name="Normal 48 10 3 4" xfId="29227"/>
    <cellStyle name="Normal 48 10 4" xfId="6914"/>
    <cellStyle name="Normal 48 10 4 2" xfId="12782"/>
    <cellStyle name="Normal 48 10 4 2 2" xfId="24511"/>
    <cellStyle name="Normal 48 10 4 2 2 2" xfId="47920"/>
    <cellStyle name="Normal 48 10 4 2 3" xfId="36221"/>
    <cellStyle name="Normal 48 10 4 3" xfId="18677"/>
    <cellStyle name="Normal 48 10 4 3 2" xfId="42086"/>
    <cellStyle name="Normal 48 10 4 4" xfId="30391"/>
    <cellStyle name="Normal 48 10 5" xfId="8040"/>
    <cellStyle name="Normal 48 10 5 2" xfId="13902"/>
    <cellStyle name="Normal 48 10 5 2 2" xfId="25631"/>
    <cellStyle name="Normal 48 10 5 2 2 2" xfId="49040"/>
    <cellStyle name="Normal 48 10 5 2 3" xfId="37341"/>
    <cellStyle name="Normal 48 10 5 3" xfId="19797"/>
    <cellStyle name="Normal 48 10 5 3 2" xfId="43206"/>
    <cellStyle name="Normal 48 10 5 4" xfId="31511"/>
    <cellStyle name="Normal 48 10 6" xfId="9124"/>
    <cellStyle name="Normal 48 10 6 2" xfId="20885"/>
    <cellStyle name="Normal 48 10 6 2 2" xfId="44294"/>
    <cellStyle name="Normal 48 10 6 3" xfId="32595"/>
    <cellStyle name="Normal 48 10 7" xfId="15051"/>
    <cellStyle name="Normal 48 10 7 2" xfId="38460"/>
    <cellStyle name="Normal 48 10 8" xfId="26765"/>
    <cellStyle name="Normal 48 11" xfId="3494"/>
    <cellStyle name="Normal 48 11 2" xfId="9370"/>
    <cellStyle name="Normal 48 11 2 2" xfId="21101"/>
    <cellStyle name="Normal 48 11 2 2 2" xfId="44510"/>
    <cellStyle name="Normal 48 11 2 3" xfId="32811"/>
    <cellStyle name="Normal 48 11 3" xfId="15267"/>
    <cellStyle name="Normal 48 11 3 2" xfId="38676"/>
    <cellStyle name="Normal 48 11 4" xfId="26981"/>
    <cellStyle name="Normal 48 12" xfId="4747"/>
    <cellStyle name="Normal 48 12 2" xfId="10615"/>
    <cellStyle name="Normal 48 12 2 2" xfId="22344"/>
    <cellStyle name="Normal 48 12 2 2 2" xfId="45753"/>
    <cellStyle name="Normal 48 12 2 3" xfId="34054"/>
    <cellStyle name="Normal 48 12 3" xfId="16510"/>
    <cellStyle name="Normal 48 12 3 2" xfId="39919"/>
    <cellStyle name="Normal 48 12 4" xfId="28224"/>
    <cellStyle name="Normal 48 13" xfId="5909"/>
    <cellStyle name="Normal 48 13 2" xfId="11777"/>
    <cellStyle name="Normal 48 13 2 2" xfId="23506"/>
    <cellStyle name="Normal 48 13 2 2 2" xfId="46915"/>
    <cellStyle name="Normal 48 13 2 3" xfId="35216"/>
    <cellStyle name="Normal 48 13 3" xfId="17672"/>
    <cellStyle name="Normal 48 13 3 2" xfId="41081"/>
    <cellStyle name="Normal 48 13 4" xfId="29386"/>
    <cellStyle name="Normal 48 14" xfId="7044"/>
    <cellStyle name="Normal 48 14 2" xfId="12906"/>
    <cellStyle name="Normal 48 14 2 2" xfId="24635"/>
    <cellStyle name="Normal 48 14 2 2 2" xfId="48044"/>
    <cellStyle name="Normal 48 14 2 3" xfId="36345"/>
    <cellStyle name="Normal 48 14 3" xfId="18801"/>
    <cellStyle name="Normal 48 14 3 2" xfId="42210"/>
    <cellStyle name="Normal 48 14 4" xfId="30515"/>
    <cellStyle name="Normal 48 15" xfId="8131"/>
    <cellStyle name="Normal 48 15 2" xfId="19892"/>
    <cellStyle name="Normal 48 15 2 2" xfId="43301"/>
    <cellStyle name="Normal 48 15 3" xfId="31602"/>
    <cellStyle name="Normal 48 16" xfId="14060"/>
    <cellStyle name="Normal 48 16 2" xfId="37469"/>
    <cellStyle name="Normal 48 17" xfId="25774"/>
    <cellStyle name="Normal 48 2" xfId="2366"/>
    <cellStyle name="Normal 48 2 2" xfId="3643"/>
    <cellStyle name="Normal 48 2 2 2" xfId="9511"/>
    <cellStyle name="Normal 48 2 2 2 2" xfId="21240"/>
    <cellStyle name="Normal 48 2 2 2 2 2" xfId="44649"/>
    <cellStyle name="Normal 48 2 2 2 3" xfId="32950"/>
    <cellStyle name="Normal 48 2 2 3" xfId="15406"/>
    <cellStyle name="Normal 48 2 2 3 2" xfId="38815"/>
    <cellStyle name="Normal 48 2 2 4" xfId="27120"/>
    <cellStyle name="Normal 48 2 3" xfId="4862"/>
    <cellStyle name="Normal 48 2 3 2" xfId="10730"/>
    <cellStyle name="Normal 48 2 3 2 2" xfId="22459"/>
    <cellStyle name="Normal 48 2 3 2 2 2" xfId="45868"/>
    <cellStyle name="Normal 48 2 3 2 3" xfId="34169"/>
    <cellStyle name="Normal 48 2 3 3" xfId="16625"/>
    <cellStyle name="Normal 48 2 3 3 2" xfId="40034"/>
    <cellStyle name="Normal 48 2 3 4" xfId="28339"/>
    <cellStyle name="Normal 48 2 4" xfId="6025"/>
    <cellStyle name="Normal 48 2 4 2" xfId="11893"/>
    <cellStyle name="Normal 48 2 4 2 2" xfId="23622"/>
    <cellStyle name="Normal 48 2 4 2 2 2" xfId="47031"/>
    <cellStyle name="Normal 48 2 4 2 3" xfId="35332"/>
    <cellStyle name="Normal 48 2 4 3" xfId="17788"/>
    <cellStyle name="Normal 48 2 4 3 2" xfId="41197"/>
    <cellStyle name="Normal 48 2 4 4" xfId="29502"/>
    <cellStyle name="Normal 48 2 5" xfId="7152"/>
    <cellStyle name="Normal 48 2 5 2" xfId="13014"/>
    <cellStyle name="Normal 48 2 5 2 2" xfId="24743"/>
    <cellStyle name="Normal 48 2 5 2 2 2" xfId="48152"/>
    <cellStyle name="Normal 48 2 5 2 3" xfId="36453"/>
    <cellStyle name="Normal 48 2 5 3" xfId="18909"/>
    <cellStyle name="Normal 48 2 5 3 2" xfId="42318"/>
    <cellStyle name="Normal 48 2 5 4" xfId="30623"/>
    <cellStyle name="Normal 48 2 6" xfId="8236"/>
    <cellStyle name="Normal 48 2 6 2" xfId="19997"/>
    <cellStyle name="Normal 48 2 6 2 2" xfId="43406"/>
    <cellStyle name="Normal 48 2 6 3" xfId="31707"/>
    <cellStyle name="Normal 48 2 7" xfId="14163"/>
    <cellStyle name="Normal 48 2 7 2" xfId="37572"/>
    <cellStyle name="Normal 48 2 8" xfId="25877"/>
    <cellStyle name="Normal 48 3" xfId="2448"/>
    <cellStyle name="Normal 48 3 2" xfId="3717"/>
    <cellStyle name="Normal 48 3 2 2" xfId="9585"/>
    <cellStyle name="Normal 48 3 2 2 2" xfId="21314"/>
    <cellStyle name="Normal 48 3 2 2 2 2" xfId="44723"/>
    <cellStyle name="Normal 48 3 2 2 3" xfId="33024"/>
    <cellStyle name="Normal 48 3 2 3" xfId="15480"/>
    <cellStyle name="Normal 48 3 2 3 2" xfId="38889"/>
    <cellStyle name="Normal 48 3 2 4" xfId="27194"/>
    <cellStyle name="Normal 48 3 3" xfId="4936"/>
    <cellStyle name="Normal 48 3 3 2" xfId="10804"/>
    <cellStyle name="Normal 48 3 3 2 2" xfId="22533"/>
    <cellStyle name="Normal 48 3 3 2 2 2" xfId="45942"/>
    <cellStyle name="Normal 48 3 3 2 3" xfId="34243"/>
    <cellStyle name="Normal 48 3 3 3" xfId="16699"/>
    <cellStyle name="Normal 48 3 3 3 2" xfId="40108"/>
    <cellStyle name="Normal 48 3 3 4" xfId="28413"/>
    <cellStyle name="Normal 48 3 4" xfId="6100"/>
    <cellStyle name="Normal 48 3 4 2" xfId="11968"/>
    <cellStyle name="Normal 48 3 4 2 2" xfId="23697"/>
    <cellStyle name="Normal 48 3 4 2 2 2" xfId="47106"/>
    <cellStyle name="Normal 48 3 4 2 3" xfId="35407"/>
    <cellStyle name="Normal 48 3 4 3" xfId="17863"/>
    <cellStyle name="Normal 48 3 4 3 2" xfId="41272"/>
    <cellStyle name="Normal 48 3 4 4" xfId="29577"/>
    <cellStyle name="Normal 48 3 5" xfId="7226"/>
    <cellStyle name="Normal 48 3 5 2" xfId="13088"/>
    <cellStyle name="Normal 48 3 5 2 2" xfId="24817"/>
    <cellStyle name="Normal 48 3 5 2 2 2" xfId="48226"/>
    <cellStyle name="Normal 48 3 5 2 3" xfId="36527"/>
    <cellStyle name="Normal 48 3 5 3" xfId="18983"/>
    <cellStyle name="Normal 48 3 5 3 2" xfId="42392"/>
    <cellStyle name="Normal 48 3 5 4" xfId="30697"/>
    <cellStyle name="Normal 48 3 6" xfId="8310"/>
    <cellStyle name="Normal 48 3 6 2" xfId="20071"/>
    <cellStyle name="Normal 48 3 6 2 2" xfId="43480"/>
    <cellStyle name="Normal 48 3 6 3" xfId="31781"/>
    <cellStyle name="Normal 48 3 7" xfId="14237"/>
    <cellStyle name="Normal 48 3 7 2" xfId="37646"/>
    <cellStyle name="Normal 48 3 8" xfId="25951"/>
    <cellStyle name="Normal 48 4" xfId="2640"/>
    <cellStyle name="Normal 48 4 2" xfId="3909"/>
    <cellStyle name="Normal 48 4 2 2" xfId="9777"/>
    <cellStyle name="Normal 48 4 2 2 2" xfId="21506"/>
    <cellStyle name="Normal 48 4 2 2 2 2" xfId="44915"/>
    <cellStyle name="Normal 48 4 2 2 3" xfId="33216"/>
    <cellStyle name="Normal 48 4 2 3" xfId="15672"/>
    <cellStyle name="Normal 48 4 2 3 2" xfId="39081"/>
    <cellStyle name="Normal 48 4 2 4" xfId="27386"/>
    <cellStyle name="Normal 48 4 3" xfId="5128"/>
    <cellStyle name="Normal 48 4 3 2" xfId="10996"/>
    <cellStyle name="Normal 48 4 3 2 2" xfId="22725"/>
    <cellStyle name="Normal 48 4 3 2 2 2" xfId="46134"/>
    <cellStyle name="Normal 48 4 3 2 3" xfId="34435"/>
    <cellStyle name="Normal 48 4 3 3" xfId="16891"/>
    <cellStyle name="Normal 48 4 3 3 2" xfId="40300"/>
    <cellStyle name="Normal 48 4 3 4" xfId="28605"/>
    <cellStyle name="Normal 48 4 4" xfId="6292"/>
    <cellStyle name="Normal 48 4 4 2" xfId="12160"/>
    <cellStyle name="Normal 48 4 4 2 2" xfId="23889"/>
    <cellStyle name="Normal 48 4 4 2 2 2" xfId="47298"/>
    <cellStyle name="Normal 48 4 4 2 3" xfId="35599"/>
    <cellStyle name="Normal 48 4 4 3" xfId="18055"/>
    <cellStyle name="Normal 48 4 4 3 2" xfId="41464"/>
    <cellStyle name="Normal 48 4 4 4" xfId="29769"/>
    <cellStyle name="Normal 48 4 5" xfId="7418"/>
    <cellStyle name="Normal 48 4 5 2" xfId="13280"/>
    <cellStyle name="Normal 48 4 5 2 2" xfId="25009"/>
    <cellStyle name="Normal 48 4 5 2 2 2" xfId="48418"/>
    <cellStyle name="Normal 48 4 5 2 3" xfId="36719"/>
    <cellStyle name="Normal 48 4 5 3" xfId="19175"/>
    <cellStyle name="Normal 48 4 5 3 2" xfId="42584"/>
    <cellStyle name="Normal 48 4 5 4" xfId="30889"/>
    <cellStyle name="Normal 48 4 6" xfId="8502"/>
    <cellStyle name="Normal 48 4 6 2" xfId="20263"/>
    <cellStyle name="Normal 48 4 6 2 2" xfId="43672"/>
    <cellStyle name="Normal 48 4 6 3" xfId="31973"/>
    <cellStyle name="Normal 48 4 7" xfId="14429"/>
    <cellStyle name="Normal 48 4 7 2" xfId="37838"/>
    <cellStyle name="Normal 48 4 8" xfId="26143"/>
    <cellStyle name="Normal 48 5" xfId="2776"/>
    <cellStyle name="Normal 48 5 2" xfId="4045"/>
    <cellStyle name="Normal 48 5 2 2" xfId="9913"/>
    <cellStyle name="Normal 48 5 2 2 2" xfId="21642"/>
    <cellStyle name="Normal 48 5 2 2 2 2" xfId="45051"/>
    <cellStyle name="Normal 48 5 2 2 3" xfId="33352"/>
    <cellStyle name="Normal 48 5 2 3" xfId="15808"/>
    <cellStyle name="Normal 48 5 2 3 2" xfId="39217"/>
    <cellStyle name="Normal 48 5 2 4" xfId="27522"/>
    <cellStyle name="Normal 48 5 3" xfId="5264"/>
    <cellStyle name="Normal 48 5 3 2" xfId="11132"/>
    <cellStyle name="Normal 48 5 3 2 2" xfId="22861"/>
    <cellStyle name="Normal 48 5 3 2 2 2" xfId="46270"/>
    <cellStyle name="Normal 48 5 3 2 3" xfId="34571"/>
    <cellStyle name="Normal 48 5 3 3" xfId="17027"/>
    <cellStyle name="Normal 48 5 3 3 2" xfId="40436"/>
    <cellStyle name="Normal 48 5 3 4" xfId="28741"/>
    <cellStyle name="Normal 48 5 4" xfId="6428"/>
    <cellStyle name="Normal 48 5 4 2" xfId="12296"/>
    <cellStyle name="Normal 48 5 4 2 2" xfId="24025"/>
    <cellStyle name="Normal 48 5 4 2 2 2" xfId="47434"/>
    <cellStyle name="Normal 48 5 4 2 3" xfId="35735"/>
    <cellStyle name="Normal 48 5 4 3" xfId="18191"/>
    <cellStyle name="Normal 48 5 4 3 2" xfId="41600"/>
    <cellStyle name="Normal 48 5 4 4" xfId="29905"/>
    <cellStyle name="Normal 48 5 5" xfId="7554"/>
    <cellStyle name="Normal 48 5 5 2" xfId="13416"/>
    <cellStyle name="Normal 48 5 5 2 2" xfId="25145"/>
    <cellStyle name="Normal 48 5 5 2 2 2" xfId="48554"/>
    <cellStyle name="Normal 48 5 5 2 3" xfId="36855"/>
    <cellStyle name="Normal 48 5 5 3" xfId="19311"/>
    <cellStyle name="Normal 48 5 5 3 2" xfId="42720"/>
    <cellStyle name="Normal 48 5 5 4" xfId="31025"/>
    <cellStyle name="Normal 48 5 6" xfId="8638"/>
    <cellStyle name="Normal 48 5 6 2" xfId="20399"/>
    <cellStyle name="Normal 48 5 6 2 2" xfId="43808"/>
    <cellStyle name="Normal 48 5 6 3" xfId="32109"/>
    <cellStyle name="Normal 48 5 7" xfId="14565"/>
    <cellStyle name="Normal 48 5 7 2" xfId="37974"/>
    <cellStyle name="Normal 48 5 8" xfId="26279"/>
    <cellStyle name="Normal 48 6" xfId="2866"/>
    <cellStyle name="Normal 48 6 2" xfId="4135"/>
    <cellStyle name="Normal 48 6 2 2" xfId="10003"/>
    <cellStyle name="Normal 48 6 2 2 2" xfId="21732"/>
    <cellStyle name="Normal 48 6 2 2 2 2" xfId="45141"/>
    <cellStyle name="Normal 48 6 2 2 3" xfId="33442"/>
    <cellStyle name="Normal 48 6 2 3" xfId="15898"/>
    <cellStyle name="Normal 48 6 2 3 2" xfId="39307"/>
    <cellStyle name="Normal 48 6 2 4" xfId="27612"/>
    <cellStyle name="Normal 48 6 3" xfId="5354"/>
    <cellStyle name="Normal 48 6 3 2" xfId="11222"/>
    <cellStyle name="Normal 48 6 3 2 2" xfId="22951"/>
    <cellStyle name="Normal 48 6 3 2 2 2" xfId="46360"/>
    <cellStyle name="Normal 48 6 3 2 3" xfId="34661"/>
    <cellStyle name="Normal 48 6 3 3" xfId="17117"/>
    <cellStyle name="Normal 48 6 3 3 2" xfId="40526"/>
    <cellStyle name="Normal 48 6 3 4" xfId="28831"/>
    <cellStyle name="Normal 48 6 4" xfId="6518"/>
    <cellStyle name="Normal 48 6 4 2" xfId="12386"/>
    <cellStyle name="Normal 48 6 4 2 2" xfId="24115"/>
    <cellStyle name="Normal 48 6 4 2 2 2" xfId="47524"/>
    <cellStyle name="Normal 48 6 4 2 3" xfId="35825"/>
    <cellStyle name="Normal 48 6 4 3" xfId="18281"/>
    <cellStyle name="Normal 48 6 4 3 2" xfId="41690"/>
    <cellStyle name="Normal 48 6 4 4" xfId="29995"/>
    <cellStyle name="Normal 48 6 5" xfId="7644"/>
    <cellStyle name="Normal 48 6 5 2" xfId="13506"/>
    <cellStyle name="Normal 48 6 5 2 2" xfId="25235"/>
    <cellStyle name="Normal 48 6 5 2 2 2" xfId="48644"/>
    <cellStyle name="Normal 48 6 5 2 3" xfId="36945"/>
    <cellStyle name="Normal 48 6 5 3" xfId="19401"/>
    <cellStyle name="Normal 48 6 5 3 2" xfId="42810"/>
    <cellStyle name="Normal 48 6 5 4" xfId="31115"/>
    <cellStyle name="Normal 48 6 6" xfId="8728"/>
    <cellStyle name="Normal 48 6 6 2" xfId="20489"/>
    <cellStyle name="Normal 48 6 6 2 2" xfId="43898"/>
    <cellStyle name="Normal 48 6 6 3" xfId="32199"/>
    <cellStyle name="Normal 48 6 7" xfId="14655"/>
    <cellStyle name="Normal 48 6 7 2" xfId="38064"/>
    <cellStyle name="Normal 48 6 8" xfId="26369"/>
    <cellStyle name="Normal 48 7" xfId="2958"/>
    <cellStyle name="Normal 48 7 2" xfId="4225"/>
    <cellStyle name="Normal 48 7 2 2" xfId="10093"/>
    <cellStyle name="Normal 48 7 2 2 2" xfId="21822"/>
    <cellStyle name="Normal 48 7 2 2 2 2" xfId="45231"/>
    <cellStyle name="Normal 48 7 2 2 3" xfId="33532"/>
    <cellStyle name="Normal 48 7 2 3" xfId="15988"/>
    <cellStyle name="Normal 48 7 2 3 2" xfId="39397"/>
    <cellStyle name="Normal 48 7 2 4" xfId="27702"/>
    <cellStyle name="Normal 48 7 3" xfId="5444"/>
    <cellStyle name="Normal 48 7 3 2" xfId="11312"/>
    <cellStyle name="Normal 48 7 3 2 2" xfId="23041"/>
    <cellStyle name="Normal 48 7 3 2 2 2" xfId="46450"/>
    <cellStyle name="Normal 48 7 3 2 3" xfId="34751"/>
    <cellStyle name="Normal 48 7 3 3" xfId="17207"/>
    <cellStyle name="Normal 48 7 3 3 2" xfId="40616"/>
    <cellStyle name="Normal 48 7 3 4" xfId="28921"/>
    <cellStyle name="Normal 48 7 4" xfId="6608"/>
    <cellStyle name="Normal 48 7 4 2" xfId="12476"/>
    <cellStyle name="Normal 48 7 4 2 2" xfId="24205"/>
    <cellStyle name="Normal 48 7 4 2 2 2" xfId="47614"/>
    <cellStyle name="Normal 48 7 4 2 3" xfId="35915"/>
    <cellStyle name="Normal 48 7 4 3" xfId="18371"/>
    <cellStyle name="Normal 48 7 4 3 2" xfId="41780"/>
    <cellStyle name="Normal 48 7 4 4" xfId="30085"/>
    <cellStyle name="Normal 48 7 5" xfId="7734"/>
    <cellStyle name="Normal 48 7 5 2" xfId="13596"/>
    <cellStyle name="Normal 48 7 5 2 2" xfId="25325"/>
    <cellStyle name="Normal 48 7 5 2 2 2" xfId="48734"/>
    <cellStyle name="Normal 48 7 5 2 3" xfId="37035"/>
    <cellStyle name="Normal 48 7 5 3" xfId="19491"/>
    <cellStyle name="Normal 48 7 5 3 2" xfId="42900"/>
    <cellStyle name="Normal 48 7 5 4" xfId="31205"/>
    <cellStyle name="Normal 48 7 6" xfId="8818"/>
    <cellStyle name="Normal 48 7 6 2" xfId="20579"/>
    <cellStyle name="Normal 48 7 6 2 2" xfId="43988"/>
    <cellStyle name="Normal 48 7 6 3" xfId="32289"/>
    <cellStyle name="Normal 48 7 7" xfId="14745"/>
    <cellStyle name="Normal 48 7 7 2" xfId="38154"/>
    <cellStyle name="Normal 48 7 8" xfId="26459"/>
    <cellStyle name="Normal 48 8" xfId="3062"/>
    <cellStyle name="Normal 48 8 2" xfId="4327"/>
    <cellStyle name="Normal 48 8 2 2" xfId="10195"/>
    <cellStyle name="Normal 48 8 2 2 2" xfId="21924"/>
    <cellStyle name="Normal 48 8 2 2 2 2" xfId="45333"/>
    <cellStyle name="Normal 48 8 2 2 3" xfId="33634"/>
    <cellStyle name="Normal 48 8 2 3" xfId="16090"/>
    <cellStyle name="Normal 48 8 2 3 2" xfId="39499"/>
    <cellStyle name="Normal 48 8 2 4" xfId="27804"/>
    <cellStyle name="Normal 48 8 3" xfId="5544"/>
    <cellStyle name="Normal 48 8 3 2" xfId="11412"/>
    <cellStyle name="Normal 48 8 3 2 2" xfId="23141"/>
    <cellStyle name="Normal 48 8 3 2 2 2" xfId="46550"/>
    <cellStyle name="Normal 48 8 3 2 3" xfId="34851"/>
    <cellStyle name="Normal 48 8 3 3" xfId="17307"/>
    <cellStyle name="Normal 48 8 3 3 2" xfId="40716"/>
    <cellStyle name="Normal 48 8 3 4" xfId="29021"/>
    <cellStyle name="Normal 48 8 4" xfId="6708"/>
    <cellStyle name="Normal 48 8 4 2" xfId="12576"/>
    <cellStyle name="Normal 48 8 4 2 2" xfId="24305"/>
    <cellStyle name="Normal 48 8 4 2 2 2" xfId="47714"/>
    <cellStyle name="Normal 48 8 4 2 3" xfId="36015"/>
    <cellStyle name="Normal 48 8 4 3" xfId="18471"/>
    <cellStyle name="Normal 48 8 4 3 2" xfId="41880"/>
    <cellStyle name="Normal 48 8 4 4" xfId="30185"/>
    <cellStyle name="Normal 48 8 5" xfId="7834"/>
    <cellStyle name="Normal 48 8 5 2" xfId="13696"/>
    <cellStyle name="Normal 48 8 5 2 2" xfId="25425"/>
    <cellStyle name="Normal 48 8 5 2 2 2" xfId="48834"/>
    <cellStyle name="Normal 48 8 5 2 3" xfId="37135"/>
    <cellStyle name="Normal 48 8 5 3" xfId="19591"/>
    <cellStyle name="Normal 48 8 5 3 2" xfId="43000"/>
    <cellStyle name="Normal 48 8 5 4" xfId="31305"/>
    <cellStyle name="Normal 48 8 6" xfId="8918"/>
    <cellStyle name="Normal 48 8 6 2" xfId="20679"/>
    <cellStyle name="Normal 48 8 6 2 2" xfId="44088"/>
    <cellStyle name="Normal 48 8 6 3" xfId="32389"/>
    <cellStyle name="Normal 48 8 7" xfId="14845"/>
    <cellStyle name="Normal 48 8 7 2" xfId="38254"/>
    <cellStyle name="Normal 48 8 8" xfId="26559"/>
    <cellStyle name="Normal 48 9" xfId="3172"/>
    <cellStyle name="Normal 48 9 2" xfId="4437"/>
    <cellStyle name="Normal 48 9 2 2" xfId="10305"/>
    <cellStyle name="Normal 48 9 2 2 2" xfId="22034"/>
    <cellStyle name="Normal 48 9 2 2 2 2" xfId="45443"/>
    <cellStyle name="Normal 48 9 2 2 3" xfId="33744"/>
    <cellStyle name="Normal 48 9 2 3" xfId="16200"/>
    <cellStyle name="Normal 48 9 2 3 2" xfId="39609"/>
    <cellStyle name="Normal 48 9 2 4" xfId="27914"/>
    <cellStyle name="Normal 48 9 3" xfId="5654"/>
    <cellStyle name="Normal 48 9 3 2" xfId="11522"/>
    <cellStyle name="Normal 48 9 3 2 2" xfId="23251"/>
    <cellStyle name="Normal 48 9 3 2 2 2" xfId="46660"/>
    <cellStyle name="Normal 48 9 3 2 3" xfId="34961"/>
    <cellStyle name="Normal 48 9 3 3" xfId="17417"/>
    <cellStyle name="Normal 48 9 3 3 2" xfId="40826"/>
    <cellStyle name="Normal 48 9 3 4" xfId="29131"/>
    <cellStyle name="Normal 48 9 4" xfId="6818"/>
    <cellStyle name="Normal 48 9 4 2" xfId="12686"/>
    <cellStyle name="Normal 48 9 4 2 2" xfId="24415"/>
    <cellStyle name="Normal 48 9 4 2 2 2" xfId="47824"/>
    <cellStyle name="Normal 48 9 4 2 3" xfId="36125"/>
    <cellStyle name="Normal 48 9 4 3" xfId="18581"/>
    <cellStyle name="Normal 48 9 4 3 2" xfId="41990"/>
    <cellStyle name="Normal 48 9 4 4" xfId="30295"/>
    <cellStyle name="Normal 48 9 5" xfId="7944"/>
    <cellStyle name="Normal 48 9 5 2" xfId="13806"/>
    <cellStyle name="Normal 48 9 5 2 2" xfId="25535"/>
    <cellStyle name="Normal 48 9 5 2 2 2" xfId="48944"/>
    <cellStyle name="Normal 48 9 5 2 3" xfId="37245"/>
    <cellStyle name="Normal 48 9 5 3" xfId="19701"/>
    <cellStyle name="Normal 48 9 5 3 2" xfId="43110"/>
    <cellStyle name="Normal 48 9 5 4" xfId="31415"/>
    <cellStyle name="Normal 48 9 6" xfId="9028"/>
    <cellStyle name="Normal 48 9 6 2" xfId="20789"/>
    <cellStyle name="Normal 48 9 6 2 2" xfId="44198"/>
    <cellStyle name="Normal 48 9 6 3" xfId="32499"/>
    <cellStyle name="Normal 48 9 7" xfId="14955"/>
    <cellStyle name="Normal 48 9 7 2" xfId="38364"/>
    <cellStyle name="Normal 48 9 8" xfId="26669"/>
    <cellStyle name="Normal 480" xfId="2706"/>
    <cellStyle name="Normal 480 2" xfId="3975"/>
    <cellStyle name="Normal 480 2 2" xfId="9843"/>
    <cellStyle name="Normal 480 2 2 2" xfId="21572"/>
    <cellStyle name="Normal 480 2 2 2 2" xfId="44981"/>
    <cellStyle name="Normal 480 2 2 3" xfId="33282"/>
    <cellStyle name="Normal 480 2 3" xfId="15738"/>
    <cellStyle name="Normal 480 2 3 2" xfId="39147"/>
    <cellStyle name="Normal 480 2 4" xfId="27452"/>
    <cellStyle name="Normal 480 3" xfId="5194"/>
    <cellStyle name="Normal 480 3 2" xfId="11062"/>
    <cellStyle name="Normal 480 3 2 2" xfId="22791"/>
    <cellStyle name="Normal 480 3 2 2 2" xfId="46200"/>
    <cellStyle name="Normal 480 3 2 3" xfId="34501"/>
    <cellStyle name="Normal 480 3 3" xfId="16957"/>
    <cellStyle name="Normal 480 3 3 2" xfId="40366"/>
    <cellStyle name="Normal 480 3 4" xfId="28671"/>
    <cellStyle name="Normal 480 4" xfId="6358"/>
    <cellStyle name="Normal 480 4 2" xfId="12226"/>
    <cellStyle name="Normal 480 4 2 2" xfId="23955"/>
    <cellStyle name="Normal 480 4 2 2 2" xfId="47364"/>
    <cellStyle name="Normal 480 4 2 3" xfId="35665"/>
    <cellStyle name="Normal 480 4 3" xfId="18121"/>
    <cellStyle name="Normal 480 4 3 2" xfId="41530"/>
    <cellStyle name="Normal 480 4 4" xfId="29835"/>
    <cellStyle name="Normal 480 5" xfId="7484"/>
    <cellStyle name="Normal 480 5 2" xfId="13346"/>
    <cellStyle name="Normal 480 5 2 2" xfId="25075"/>
    <cellStyle name="Normal 480 5 2 2 2" xfId="48484"/>
    <cellStyle name="Normal 480 5 2 3" xfId="36785"/>
    <cellStyle name="Normal 480 5 3" xfId="19241"/>
    <cellStyle name="Normal 480 5 3 2" xfId="42650"/>
    <cellStyle name="Normal 480 5 4" xfId="30955"/>
    <cellStyle name="Normal 480 6" xfId="8568"/>
    <cellStyle name="Normal 480 6 2" xfId="20329"/>
    <cellStyle name="Normal 480 6 2 2" xfId="43738"/>
    <cellStyle name="Normal 480 6 3" xfId="32039"/>
    <cellStyle name="Normal 480 7" xfId="14495"/>
    <cellStyle name="Normal 480 7 2" xfId="37904"/>
    <cellStyle name="Normal 480 8" xfId="26209"/>
    <cellStyle name="Normal 481" xfId="2669"/>
    <cellStyle name="Normal 481 2" xfId="3938"/>
    <cellStyle name="Normal 481 2 2" xfId="9806"/>
    <cellStyle name="Normal 481 2 2 2" xfId="21535"/>
    <cellStyle name="Normal 481 2 2 2 2" xfId="44944"/>
    <cellStyle name="Normal 481 2 2 3" xfId="33245"/>
    <cellStyle name="Normal 481 2 3" xfId="15701"/>
    <cellStyle name="Normal 481 2 3 2" xfId="39110"/>
    <cellStyle name="Normal 481 2 4" xfId="27415"/>
    <cellStyle name="Normal 481 3" xfId="5157"/>
    <cellStyle name="Normal 481 3 2" xfId="11025"/>
    <cellStyle name="Normal 481 3 2 2" xfId="22754"/>
    <cellStyle name="Normal 481 3 2 2 2" xfId="46163"/>
    <cellStyle name="Normal 481 3 2 3" xfId="34464"/>
    <cellStyle name="Normal 481 3 3" xfId="16920"/>
    <cellStyle name="Normal 481 3 3 2" xfId="40329"/>
    <cellStyle name="Normal 481 3 4" xfId="28634"/>
    <cellStyle name="Normal 481 4" xfId="6321"/>
    <cellStyle name="Normal 481 4 2" xfId="12189"/>
    <cellStyle name="Normal 481 4 2 2" xfId="23918"/>
    <cellStyle name="Normal 481 4 2 2 2" xfId="47327"/>
    <cellStyle name="Normal 481 4 2 3" xfId="35628"/>
    <cellStyle name="Normal 481 4 3" xfId="18084"/>
    <cellStyle name="Normal 481 4 3 2" xfId="41493"/>
    <cellStyle name="Normal 481 4 4" xfId="29798"/>
    <cellStyle name="Normal 481 5" xfId="7447"/>
    <cellStyle name="Normal 481 5 2" xfId="13309"/>
    <cellStyle name="Normal 481 5 2 2" xfId="25038"/>
    <cellStyle name="Normal 481 5 2 2 2" xfId="48447"/>
    <cellStyle name="Normal 481 5 2 3" xfId="36748"/>
    <cellStyle name="Normal 481 5 3" xfId="19204"/>
    <cellStyle name="Normal 481 5 3 2" xfId="42613"/>
    <cellStyle name="Normal 481 5 4" xfId="30918"/>
    <cellStyle name="Normal 481 6" xfId="8531"/>
    <cellStyle name="Normal 481 6 2" xfId="20292"/>
    <cellStyle name="Normal 481 6 2 2" xfId="43701"/>
    <cellStyle name="Normal 481 6 3" xfId="32002"/>
    <cellStyle name="Normal 481 7" xfId="14458"/>
    <cellStyle name="Normal 481 7 2" xfId="37867"/>
    <cellStyle name="Normal 481 8" xfId="26172"/>
    <cellStyle name="Normal 482" xfId="2483"/>
    <cellStyle name="Normal 482 2" xfId="3752"/>
    <cellStyle name="Normal 482 2 2" xfId="9620"/>
    <cellStyle name="Normal 482 2 2 2" xfId="21349"/>
    <cellStyle name="Normal 482 2 2 2 2" xfId="44758"/>
    <cellStyle name="Normal 482 2 2 3" xfId="33059"/>
    <cellStyle name="Normal 482 2 3" xfId="15515"/>
    <cellStyle name="Normal 482 2 3 2" xfId="38924"/>
    <cellStyle name="Normal 482 2 4" xfId="27229"/>
    <cellStyle name="Normal 482 3" xfId="4971"/>
    <cellStyle name="Normal 482 3 2" xfId="10839"/>
    <cellStyle name="Normal 482 3 2 2" xfId="22568"/>
    <cellStyle name="Normal 482 3 2 2 2" xfId="45977"/>
    <cellStyle name="Normal 482 3 2 3" xfId="34278"/>
    <cellStyle name="Normal 482 3 3" xfId="16734"/>
    <cellStyle name="Normal 482 3 3 2" xfId="40143"/>
    <cellStyle name="Normal 482 3 4" xfId="28448"/>
    <cellStyle name="Normal 482 4" xfId="6135"/>
    <cellStyle name="Normal 482 4 2" xfId="12003"/>
    <cellStyle name="Normal 482 4 2 2" xfId="23732"/>
    <cellStyle name="Normal 482 4 2 2 2" xfId="47141"/>
    <cellStyle name="Normal 482 4 2 3" xfId="35442"/>
    <cellStyle name="Normal 482 4 3" xfId="17898"/>
    <cellStyle name="Normal 482 4 3 2" xfId="41307"/>
    <cellStyle name="Normal 482 4 4" xfId="29612"/>
    <cellStyle name="Normal 482 5" xfId="7261"/>
    <cellStyle name="Normal 482 5 2" xfId="13123"/>
    <cellStyle name="Normal 482 5 2 2" xfId="24852"/>
    <cellStyle name="Normal 482 5 2 2 2" xfId="48261"/>
    <cellStyle name="Normal 482 5 2 3" xfId="36562"/>
    <cellStyle name="Normal 482 5 3" xfId="19018"/>
    <cellStyle name="Normal 482 5 3 2" xfId="42427"/>
    <cellStyle name="Normal 482 5 4" xfId="30732"/>
    <cellStyle name="Normal 482 6" xfId="8345"/>
    <cellStyle name="Normal 482 6 2" xfId="20106"/>
    <cellStyle name="Normal 482 6 2 2" xfId="43515"/>
    <cellStyle name="Normal 482 6 3" xfId="31816"/>
    <cellStyle name="Normal 482 7" xfId="14272"/>
    <cellStyle name="Normal 482 7 2" xfId="37681"/>
    <cellStyle name="Normal 482 8" xfId="25986"/>
    <cellStyle name="Normal 483" xfId="2656"/>
    <cellStyle name="Normal 483 2" xfId="3925"/>
    <cellStyle name="Normal 483 2 2" xfId="9793"/>
    <cellStyle name="Normal 483 2 2 2" xfId="21522"/>
    <cellStyle name="Normal 483 2 2 2 2" xfId="44931"/>
    <cellStyle name="Normal 483 2 2 3" xfId="33232"/>
    <cellStyle name="Normal 483 2 3" xfId="15688"/>
    <cellStyle name="Normal 483 2 3 2" xfId="39097"/>
    <cellStyle name="Normal 483 2 4" xfId="27402"/>
    <cellStyle name="Normal 483 3" xfId="5144"/>
    <cellStyle name="Normal 483 3 2" xfId="11012"/>
    <cellStyle name="Normal 483 3 2 2" xfId="22741"/>
    <cellStyle name="Normal 483 3 2 2 2" xfId="46150"/>
    <cellStyle name="Normal 483 3 2 3" xfId="34451"/>
    <cellStyle name="Normal 483 3 3" xfId="16907"/>
    <cellStyle name="Normal 483 3 3 2" xfId="40316"/>
    <cellStyle name="Normal 483 3 4" xfId="28621"/>
    <cellStyle name="Normal 483 4" xfId="6308"/>
    <cellStyle name="Normal 483 4 2" xfId="12176"/>
    <cellStyle name="Normal 483 4 2 2" xfId="23905"/>
    <cellStyle name="Normal 483 4 2 2 2" xfId="47314"/>
    <cellStyle name="Normal 483 4 2 3" xfId="35615"/>
    <cellStyle name="Normal 483 4 3" xfId="18071"/>
    <cellStyle name="Normal 483 4 3 2" xfId="41480"/>
    <cellStyle name="Normal 483 4 4" xfId="29785"/>
    <cellStyle name="Normal 483 5" xfId="7434"/>
    <cellStyle name="Normal 483 5 2" xfId="13296"/>
    <cellStyle name="Normal 483 5 2 2" xfId="25025"/>
    <cellStyle name="Normal 483 5 2 2 2" xfId="48434"/>
    <cellStyle name="Normal 483 5 2 3" xfId="36735"/>
    <cellStyle name="Normal 483 5 3" xfId="19191"/>
    <cellStyle name="Normal 483 5 3 2" xfId="42600"/>
    <cellStyle name="Normal 483 5 4" xfId="30905"/>
    <cellStyle name="Normal 483 6" xfId="8518"/>
    <cellStyle name="Normal 483 6 2" xfId="20279"/>
    <cellStyle name="Normal 483 6 2 2" xfId="43688"/>
    <cellStyle name="Normal 483 6 3" xfId="31989"/>
    <cellStyle name="Normal 483 7" xfId="14445"/>
    <cellStyle name="Normal 483 7 2" xfId="37854"/>
    <cellStyle name="Normal 483 8" xfId="26159"/>
    <cellStyle name="Normal 484" xfId="2475"/>
    <cellStyle name="Normal 484 2" xfId="3744"/>
    <cellStyle name="Normal 484 2 2" xfId="9612"/>
    <cellStyle name="Normal 484 2 2 2" xfId="21341"/>
    <cellStyle name="Normal 484 2 2 2 2" xfId="44750"/>
    <cellStyle name="Normal 484 2 2 3" xfId="33051"/>
    <cellStyle name="Normal 484 2 3" xfId="15507"/>
    <cellStyle name="Normal 484 2 3 2" xfId="38916"/>
    <cellStyle name="Normal 484 2 4" xfId="27221"/>
    <cellStyle name="Normal 484 3" xfId="4963"/>
    <cellStyle name="Normal 484 3 2" xfId="10831"/>
    <cellStyle name="Normal 484 3 2 2" xfId="22560"/>
    <cellStyle name="Normal 484 3 2 2 2" xfId="45969"/>
    <cellStyle name="Normal 484 3 2 3" xfId="34270"/>
    <cellStyle name="Normal 484 3 3" xfId="16726"/>
    <cellStyle name="Normal 484 3 3 2" xfId="40135"/>
    <cellStyle name="Normal 484 3 4" xfId="28440"/>
    <cellStyle name="Normal 484 4" xfId="6127"/>
    <cellStyle name="Normal 484 4 2" xfId="11995"/>
    <cellStyle name="Normal 484 4 2 2" xfId="23724"/>
    <cellStyle name="Normal 484 4 2 2 2" xfId="47133"/>
    <cellStyle name="Normal 484 4 2 3" xfId="35434"/>
    <cellStyle name="Normal 484 4 3" xfId="17890"/>
    <cellStyle name="Normal 484 4 3 2" xfId="41299"/>
    <cellStyle name="Normal 484 4 4" xfId="29604"/>
    <cellStyle name="Normal 484 5" xfId="7253"/>
    <cellStyle name="Normal 484 5 2" xfId="13115"/>
    <cellStyle name="Normal 484 5 2 2" xfId="24844"/>
    <cellStyle name="Normal 484 5 2 2 2" xfId="48253"/>
    <cellStyle name="Normal 484 5 2 3" xfId="36554"/>
    <cellStyle name="Normal 484 5 3" xfId="19010"/>
    <cellStyle name="Normal 484 5 3 2" xfId="42419"/>
    <cellStyle name="Normal 484 5 4" xfId="30724"/>
    <cellStyle name="Normal 484 6" xfId="8337"/>
    <cellStyle name="Normal 484 6 2" xfId="20098"/>
    <cellStyle name="Normal 484 6 2 2" xfId="43507"/>
    <cellStyle name="Normal 484 6 3" xfId="31808"/>
    <cellStyle name="Normal 484 7" xfId="14264"/>
    <cellStyle name="Normal 484 7 2" xfId="37673"/>
    <cellStyle name="Normal 484 8" xfId="25978"/>
    <cellStyle name="Normal 485" xfId="2662"/>
    <cellStyle name="Normal 485 2" xfId="3931"/>
    <cellStyle name="Normal 485 2 2" xfId="9799"/>
    <cellStyle name="Normal 485 2 2 2" xfId="21528"/>
    <cellStyle name="Normal 485 2 2 2 2" xfId="44937"/>
    <cellStyle name="Normal 485 2 2 3" xfId="33238"/>
    <cellStyle name="Normal 485 2 3" xfId="15694"/>
    <cellStyle name="Normal 485 2 3 2" xfId="39103"/>
    <cellStyle name="Normal 485 2 4" xfId="27408"/>
    <cellStyle name="Normal 485 3" xfId="5150"/>
    <cellStyle name="Normal 485 3 2" xfId="11018"/>
    <cellStyle name="Normal 485 3 2 2" xfId="22747"/>
    <cellStyle name="Normal 485 3 2 2 2" xfId="46156"/>
    <cellStyle name="Normal 485 3 2 3" xfId="34457"/>
    <cellStyle name="Normal 485 3 3" xfId="16913"/>
    <cellStyle name="Normal 485 3 3 2" xfId="40322"/>
    <cellStyle name="Normal 485 3 4" xfId="28627"/>
    <cellStyle name="Normal 485 4" xfId="6314"/>
    <cellStyle name="Normal 485 4 2" xfId="12182"/>
    <cellStyle name="Normal 485 4 2 2" xfId="23911"/>
    <cellStyle name="Normal 485 4 2 2 2" xfId="47320"/>
    <cellStyle name="Normal 485 4 2 3" xfId="35621"/>
    <cellStyle name="Normal 485 4 3" xfId="18077"/>
    <cellStyle name="Normal 485 4 3 2" xfId="41486"/>
    <cellStyle name="Normal 485 4 4" xfId="29791"/>
    <cellStyle name="Normal 485 5" xfId="7440"/>
    <cellStyle name="Normal 485 5 2" xfId="13302"/>
    <cellStyle name="Normal 485 5 2 2" xfId="25031"/>
    <cellStyle name="Normal 485 5 2 2 2" xfId="48440"/>
    <cellStyle name="Normal 485 5 2 3" xfId="36741"/>
    <cellStyle name="Normal 485 5 3" xfId="19197"/>
    <cellStyle name="Normal 485 5 3 2" xfId="42606"/>
    <cellStyle name="Normal 485 5 4" xfId="30911"/>
    <cellStyle name="Normal 485 6" xfId="8524"/>
    <cellStyle name="Normal 485 6 2" xfId="20285"/>
    <cellStyle name="Normal 485 6 2 2" xfId="43694"/>
    <cellStyle name="Normal 485 6 3" xfId="31995"/>
    <cellStyle name="Normal 485 7" xfId="14451"/>
    <cellStyle name="Normal 485 7 2" xfId="37860"/>
    <cellStyle name="Normal 485 8" xfId="26165"/>
    <cellStyle name="Normal 486" xfId="2490"/>
    <cellStyle name="Normal 486 2" xfId="3759"/>
    <cellStyle name="Normal 486 2 2" xfId="9627"/>
    <cellStyle name="Normal 486 2 2 2" xfId="21356"/>
    <cellStyle name="Normal 486 2 2 2 2" xfId="44765"/>
    <cellStyle name="Normal 486 2 2 3" xfId="33066"/>
    <cellStyle name="Normal 486 2 3" xfId="15522"/>
    <cellStyle name="Normal 486 2 3 2" xfId="38931"/>
    <cellStyle name="Normal 486 2 4" xfId="27236"/>
    <cellStyle name="Normal 486 3" xfId="4978"/>
    <cellStyle name="Normal 486 3 2" xfId="10846"/>
    <cellStyle name="Normal 486 3 2 2" xfId="22575"/>
    <cellStyle name="Normal 486 3 2 2 2" xfId="45984"/>
    <cellStyle name="Normal 486 3 2 3" xfId="34285"/>
    <cellStyle name="Normal 486 3 3" xfId="16741"/>
    <cellStyle name="Normal 486 3 3 2" xfId="40150"/>
    <cellStyle name="Normal 486 3 4" xfId="28455"/>
    <cellStyle name="Normal 486 4" xfId="6142"/>
    <cellStyle name="Normal 486 4 2" xfId="12010"/>
    <cellStyle name="Normal 486 4 2 2" xfId="23739"/>
    <cellStyle name="Normal 486 4 2 2 2" xfId="47148"/>
    <cellStyle name="Normal 486 4 2 3" xfId="35449"/>
    <cellStyle name="Normal 486 4 3" xfId="17905"/>
    <cellStyle name="Normal 486 4 3 2" xfId="41314"/>
    <cellStyle name="Normal 486 4 4" xfId="29619"/>
    <cellStyle name="Normal 486 5" xfId="7268"/>
    <cellStyle name="Normal 486 5 2" xfId="13130"/>
    <cellStyle name="Normal 486 5 2 2" xfId="24859"/>
    <cellStyle name="Normal 486 5 2 2 2" xfId="48268"/>
    <cellStyle name="Normal 486 5 2 3" xfId="36569"/>
    <cellStyle name="Normal 486 5 3" xfId="19025"/>
    <cellStyle name="Normal 486 5 3 2" xfId="42434"/>
    <cellStyle name="Normal 486 5 4" xfId="30739"/>
    <cellStyle name="Normal 486 6" xfId="8352"/>
    <cellStyle name="Normal 486 6 2" xfId="20113"/>
    <cellStyle name="Normal 486 6 2 2" xfId="43522"/>
    <cellStyle name="Normal 486 6 3" xfId="31823"/>
    <cellStyle name="Normal 486 7" xfId="14279"/>
    <cellStyle name="Normal 486 7 2" xfId="37688"/>
    <cellStyle name="Normal 486 8" xfId="25993"/>
    <cellStyle name="Normal 487" xfId="2649"/>
    <cellStyle name="Normal 487 2" xfId="3918"/>
    <cellStyle name="Normal 487 2 2" xfId="9786"/>
    <cellStyle name="Normal 487 2 2 2" xfId="21515"/>
    <cellStyle name="Normal 487 2 2 2 2" xfId="44924"/>
    <cellStyle name="Normal 487 2 2 3" xfId="33225"/>
    <cellStyle name="Normal 487 2 3" xfId="15681"/>
    <cellStyle name="Normal 487 2 3 2" xfId="39090"/>
    <cellStyle name="Normal 487 2 4" xfId="27395"/>
    <cellStyle name="Normal 487 3" xfId="5137"/>
    <cellStyle name="Normal 487 3 2" xfId="11005"/>
    <cellStyle name="Normal 487 3 2 2" xfId="22734"/>
    <cellStyle name="Normal 487 3 2 2 2" xfId="46143"/>
    <cellStyle name="Normal 487 3 2 3" xfId="34444"/>
    <cellStyle name="Normal 487 3 3" xfId="16900"/>
    <cellStyle name="Normal 487 3 3 2" xfId="40309"/>
    <cellStyle name="Normal 487 3 4" xfId="28614"/>
    <cellStyle name="Normal 487 4" xfId="6301"/>
    <cellStyle name="Normal 487 4 2" xfId="12169"/>
    <cellStyle name="Normal 487 4 2 2" xfId="23898"/>
    <cellStyle name="Normal 487 4 2 2 2" xfId="47307"/>
    <cellStyle name="Normal 487 4 2 3" xfId="35608"/>
    <cellStyle name="Normal 487 4 3" xfId="18064"/>
    <cellStyle name="Normal 487 4 3 2" xfId="41473"/>
    <cellStyle name="Normal 487 4 4" xfId="29778"/>
    <cellStyle name="Normal 487 5" xfId="7427"/>
    <cellStyle name="Normal 487 5 2" xfId="13289"/>
    <cellStyle name="Normal 487 5 2 2" xfId="25018"/>
    <cellStyle name="Normal 487 5 2 2 2" xfId="48427"/>
    <cellStyle name="Normal 487 5 2 3" xfId="36728"/>
    <cellStyle name="Normal 487 5 3" xfId="19184"/>
    <cellStyle name="Normal 487 5 3 2" xfId="42593"/>
    <cellStyle name="Normal 487 5 4" xfId="30898"/>
    <cellStyle name="Normal 487 6" xfId="8511"/>
    <cellStyle name="Normal 487 6 2" xfId="20272"/>
    <cellStyle name="Normal 487 6 2 2" xfId="43681"/>
    <cellStyle name="Normal 487 6 3" xfId="31982"/>
    <cellStyle name="Normal 487 7" xfId="14438"/>
    <cellStyle name="Normal 487 7 2" xfId="37847"/>
    <cellStyle name="Normal 487 8" xfId="26152"/>
    <cellStyle name="Normal 488" xfId="2501"/>
    <cellStyle name="Normal 488 2" xfId="3770"/>
    <cellStyle name="Normal 488 2 2" xfId="9638"/>
    <cellStyle name="Normal 488 2 2 2" xfId="21367"/>
    <cellStyle name="Normal 488 2 2 2 2" xfId="44776"/>
    <cellStyle name="Normal 488 2 2 3" xfId="33077"/>
    <cellStyle name="Normal 488 2 3" xfId="15533"/>
    <cellStyle name="Normal 488 2 3 2" xfId="38942"/>
    <cellStyle name="Normal 488 2 4" xfId="27247"/>
    <cellStyle name="Normal 488 3" xfId="4989"/>
    <cellStyle name="Normal 488 3 2" xfId="10857"/>
    <cellStyle name="Normal 488 3 2 2" xfId="22586"/>
    <cellStyle name="Normal 488 3 2 2 2" xfId="45995"/>
    <cellStyle name="Normal 488 3 2 3" xfId="34296"/>
    <cellStyle name="Normal 488 3 3" xfId="16752"/>
    <cellStyle name="Normal 488 3 3 2" xfId="40161"/>
    <cellStyle name="Normal 488 3 4" xfId="28466"/>
    <cellStyle name="Normal 488 4" xfId="6153"/>
    <cellStyle name="Normal 488 4 2" xfId="12021"/>
    <cellStyle name="Normal 488 4 2 2" xfId="23750"/>
    <cellStyle name="Normal 488 4 2 2 2" xfId="47159"/>
    <cellStyle name="Normal 488 4 2 3" xfId="35460"/>
    <cellStyle name="Normal 488 4 3" xfId="17916"/>
    <cellStyle name="Normal 488 4 3 2" xfId="41325"/>
    <cellStyle name="Normal 488 4 4" xfId="29630"/>
    <cellStyle name="Normal 488 5" xfId="7279"/>
    <cellStyle name="Normal 488 5 2" xfId="13141"/>
    <cellStyle name="Normal 488 5 2 2" xfId="24870"/>
    <cellStyle name="Normal 488 5 2 2 2" xfId="48279"/>
    <cellStyle name="Normal 488 5 2 3" xfId="36580"/>
    <cellStyle name="Normal 488 5 3" xfId="19036"/>
    <cellStyle name="Normal 488 5 3 2" xfId="42445"/>
    <cellStyle name="Normal 488 5 4" xfId="30750"/>
    <cellStyle name="Normal 488 6" xfId="8363"/>
    <cellStyle name="Normal 488 6 2" xfId="20124"/>
    <cellStyle name="Normal 488 6 2 2" xfId="43533"/>
    <cellStyle name="Normal 488 6 3" xfId="31834"/>
    <cellStyle name="Normal 488 7" xfId="14290"/>
    <cellStyle name="Normal 488 7 2" xfId="37699"/>
    <cellStyle name="Normal 488 8" xfId="26004"/>
    <cellStyle name="Normal 489" xfId="2693"/>
    <cellStyle name="Normal 489 2" xfId="3962"/>
    <cellStyle name="Normal 489 2 2" xfId="9830"/>
    <cellStyle name="Normal 489 2 2 2" xfId="21559"/>
    <cellStyle name="Normal 489 2 2 2 2" xfId="44968"/>
    <cellStyle name="Normal 489 2 2 3" xfId="33269"/>
    <cellStyle name="Normal 489 2 3" xfId="15725"/>
    <cellStyle name="Normal 489 2 3 2" xfId="39134"/>
    <cellStyle name="Normal 489 2 4" xfId="27439"/>
    <cellStyle name="Normal 489 3" xfId="5181"/>
    <cellStyle name="Normal 489 3 2" xfId="11049"/>
    <cellStyle name="Normal 489 3 2 2" xfId="22778"/>
    <cellStyle name="Normal 489 3 2 2 2" xfId="46187"/>
    <cellStyle name="Normal 489 3 2 3" xfId="34488"/>
    <cellStyle name="Normal 489 3 3" xfId="16944"/>
    <cellStyle name="Normal 489 3 3 2" xfId="40353"/>
    <cellStyle name="Normal 489 3 4" xfId="28658"/>
    <cellStyle name="Normal 489 4" xfId="6345"/>
    <cellStyle name="Normal 489 4 2" xfId="12213"/>
    <cellStyle name="Normal 489 4 2 2" xfId="23942"/>
    <cellStyle name="Normal 489 4 2 2 2" xfId="47351"/>
    <cellStyle name="Normal 489 4 2 3" xfId="35652"/>
    <cellStyle name="Normal 489 4 3" xfId="18108"/>
    <cellStyle name="Normal 489 4 3 2" xfId="41517"/>
    <cellStyle name="Normal 489 4 4" xfId="29822"/>
    <cellStyle name="Normal 489 5" xfId="7471"/>
    <cellStyle name="Normal 489 5 2" xfId="13333"/>
    <cellStyle name="Normal 489 5 2 2" xfId="25062"/>
    <cellStyle name="Normal 489 5 2 2 2" xfId="48471"/>
    <cellStyle name="Normal 489 5 2 3" xfId="36772"/>
    <cellStyle name="Normal 489 5 3" xfId="19228"/>
    <cellStyle name="Normal 489 5 3 2" xfId="42637"/>
    <cellStyle name="Normal 489 5 4" xfId="30942"/>
    <cellStyle name="Normal 489 6" xfId="8555"/>
    <cellStyle name="Normal 489 6 2" xfId="20316"/>
    <cellStyle name="Normal 489 6 2 2" xfId="43725"/>
    <cellStyle name="Normal 489 6 3" xfId="32026"/>
    <cellStyle name="Normal 489 7" xfId="14482"/>
    <cellStyle name="Normal 489 7 2" xfId="37891"/>
    <cellStyle name="Normal 489 8" xfId="26196"/>
    <cellStyle name="Normal 49" xfId="1955"/>
    <cellStyle name="Normal 49 10" xfId="3269"/>
    <cellStyle name="Normal 49 10 2" xfId="4534"/>
    <cellStyle name="Normal 49 10 2 2" xfId="10402"/>
    <cellStyle name="Normal 49 10 2 2 2" xfId="22131"/>
    <cellStyle name="Normal 49 10 2 2 2 2" xfId="45540"/>
    <cellStyle name="Normal 49 10 2 2 3" xfId="33841"/>
    <cellStyle name="Normal 49 10 2 3" xfId="16297"/>
    <cellStyle name="Normal 49 10 2 3 2" xfId="39706"/>
    <cellStyle name="Normal 49 10 2 4" xfId="28011"/>
    <cellStyle name="Normal 49 10 3" xfId="5751"/>
    <cellStyle name="Normal 49 10 3 2" xfId="11619"/>
    <cellStyle name="Normal 49 10 3 2 2" xfId="23348"/>
    <cellStyle name="Normal 49 10 3 2 2 2" xfId="46757"/>
    <cellStyle name="Normal 49 10 3 2 3" xfId="35058"/>
    <cellStyle name="Normal 49 10 3 3" xfId="17514"/>
    <cellStyle name="Normal 49 10 3 3 2" xfId="40923"/>
    <cellStyle name="Normal 49 10 3 4" xfId="29228"/>
    <cellStyle name="Normal 49 10 4" xfId="6915"/>
    <cellStyle name="Normal 49 10 4 2" xfId="12783"/>
    <cellStyle name="Normal 49 10 4 2 2" xfId="24512"/>
    <cellStyle name="Normal 49 10 4 2 2 2" xfId="47921"/>
    <cellStyle name="Normal 49 10 4 2 3" xfId="36222"/>
    <cellStyle name="Normal 49 10 4 3" xfId="18678"/>
    <cellStyle name="Normal 49 10 4 3 2" xfId="42087"/>
    <cellStyle name="Normal 49 10 4 4" xfId="30392"/>
    <cellStyle name="Normal 49 10 5" xfId="8041"/>
    <cellStyle name="Normal 49 10 5 2" xfId="13903"/>
    <cellStyle name="Normal 49 10 5 2 2" xfId="25632"/>
    <cellStyle name="Normal 49 10 5 2 2 2" xfId="49041"/>
    <cellStyle name="Normal 49 10 5 2 3" xfId="37342"/>
    <cellStyle name="Normal 49 10 5 3" xfId="19798"/>
    <cellStyle name="Normal 49 10 5 3 2" xfId="43207"/>
    <cellStyle name="Normal 49 10 5 4" xfId="31512"/>
    <cellStyle name="Normal 49 10 6" xfId="9125"/>
    <cellStyle name="Normal 49 10 6 2" xfId="20886"/>
    <cellStyle name="Normal 49 10 6 2 2" xfId="44295"/>
    <cellStyle name="Normal 49 10 6 3" xfId="32596"/>
    <cellStyle name="Normal 49 10 7" xfId="15052"/>
    <cellStyle name="Normal 49 10 7 2" xfId="38461"/>
    <cellStyle name="Normal 49 10 8" xfId="26766"/>
    <cellStyle name="Normal 49 11" xfId="3495"/>
    <cellStyle name="Normal 49 11 2" xfId="9371"/>
    <cellStyle name="Normal 49 11 2 2" xfId="21102"/>
    <cellStyle name="Normal 49 11 2 2 2" xfId="44511"/>
    <cellStyle name="Normal 49 11 2 3" xfId="32812"/>
    <cellStyle name="Normal 49 11 3" xfId="15268"/>
    <cellStyle name="Normal 49 11 3 2" xfId="38677"/>
    <cellStyle name="Normal 49 11 4" xfId="26982"/>
    <cellStyle name="Normal 49 12" xfId="4748"/>
    <cellStyle name="Normal 49 12 2" xfId="10616"/>
    <cellStyle name="Normal 49 12 2 2" xfId="22345"/>
    <cellStyle name="Normal 49 12 2 2 2" xfId="45754"/>
    <cellStyle name="Normal 49 12 2 3" xfId="34055"/>
    <cellStyle name="Normal 49 12 3" xfId="16511"/>
    <cellStyle name="Normal 49 12 3 2" xfId="39920"/>
    <cellStyle name="Normal 49 12 4" xfId="28225"/>
    <cellStyle name="Normal 49 13" xfId="5910"/>
    <cellStyle name="Normal 49 13 2" xfId="11778"/>
    <cellStyle name="Normal 49 13 2 2" xfId="23507"/>
    <cellStyle name="Normal 49 13 2 2 2" xfId="46916"/>
    <cellStyle name="Normal 49 13 2 3" xfId="35217"/>
    <cellStyle name="Normal 49 13 3" xfId="17673"/>
    <cellStyle name="Normal 49 13 3 2" xfId="41082"/>
    <cellStyle name="Normal 49 13 4" xfId="29387"/>
    <cellStyle name="Normal 49 14" xfId="7045"/>
    <cellStyle name="Normal 49 14 2" xfId="12907"/>
    <cellStyle name="Normal 49 14 2 2" xfId="24636"/>
    <cellStyle name="Normal 49 14 2 2 2" xfId="48045"/>
    <cellStyle name="Normal 49 14 2 3" xfId="36346"/>
    <cellStyle name="Normal 49 14 3" xfId="18802"/>
    <cellStyle name="Normal 49 14 3 2" xfId="42211"/>
    <cellStyle name="Normal 49 14 4" xfId="30516"/>
    <cellStyle name="Normal 49 15" xfId="8132"/>
    <cellStyle name="Normal 49 15 2" xfId="19893"/>
    <cellStyle name="Normal 49 15 2 2" xfId="43302"/>
    <cellStyle name="Normal 49 15 3" xfId="31603"/>
    <cellStyle name="Normal 49 16" xfId="14061"/>
    <cellStyle name="Normal 49 16 2" xfId="37470"/>
    <cellStyle name="Normal 49 17" xfId="25775"/>
    <cellStyle name="Normal 49 2" xfId="2367"/>
    <cellStyle name="Normal 49 2 2" xfId="3644"/>
    <cellStyle name="Normal 49 2 2 2" xfId="9512"/>
    <cellStyle name="Normal 49 2 2 2 2" xfId="21241"/>
    <cellStyle name="Normal 49 2 2 2 2 2" xfId="44650"/>
    <cellStyle name="Normal 49 2 2 2 3" xfId="32951"/>
    <cellStyle name="Normal 49 2 2 3" xfId="15407"/>
    <cellStyle name="Normal 49 2 2 3 2" xfId="38816"/>
    <cellStyle name="Normal 49 2 2 4" xfId="27121"/>
    <cellStyle name="Normal 49 2 3" xfId="4863"/>
    <cellStyle name="Normal 49 2 3 2" xfId="10731"/>
    <cellStyle name="Normal 49 2 3 2 2" xfId="22460"/>
    <cellStyle name="Normal 49 2 3 2 2 2" xfId="45869"/>
    <cellStyle name="Normal 49 2 3 2 3" xfId="34170"/>
    <cellStyle name="Normal 49 2 3 3" xfId="16626"/>
    <cellStyle name="Normal 49 2 3 3 2" xfId="40035"/>
    <cellStyle name="Normal 49 2 3 4" xfId="28340"/>
    <cellStyle name="Normal 49 2 4" xfId="6026"/>
    <cellStyle name="Normal 49 2 4 2" xfId="11894"/>
    <cellStyle name="Normal 49 2 4 2 2" xfId="23623"/>
    <cellStyle name="Normal 49 2 4 2 2 2" xfId="47032"/>
    <cellStyle name="Normal 49 2 4 2 3" xfId="35333"/>
    <cellStyle name="Normal 49 2 4 3" xfId="17789"/>
    <cellStyle name="Normal 49 2 4 3 2" xfId="41198"/>
    <cellStyle name="Normal 49 2 4 4" xfId="29503"/>
    <cellStyle name="Normal 49 2 5" xfId="7153"/>
    <cellStyle name="Normal 49 2 5 2" xfId="13015"/>
    <cellStyle name="Normal 49 2 5 2 2" xfId="24744"/>
    <cellStyle name="Normal 49 2 5 2 2 2" xfId="48153"/>
    <cellStyle name="Normal 49 2 5 2 3" xfId="36454"/>
    <cellStyle name="Normal 49 2 5 3" xfId="18910"/>
    <cellStyle name="Normal 49 2 5 3 2" xfId="42319"/>
    <cellStyle name="Normal 49 2 5 4" xfId="30624"/>
    <cellStyle name="Normal 49 2 6" xfId="8237"/>
    <cellStyle name="Normal 49 2 6 2" xfId="19998"/>
    <cellStyle name="Normal 49 2 6 2 2" xfId="43407"/>
    <cellStyle name="Normal 49 2 6 3" xfId="31708"/>
    <cellStyle name="Normal 49 2 7" xfId="14164"/>
    <cellStyle name="Normal 49 2 7 2" xfId="37573"/>
    <cellStyle name="Normal 49 2 8" xfId="25878"/>
    <cellStyle name="Normal 49 3" xfId="2449"/>
    <cellStyle name="Normal 49 3 2" xfId="3718"/>
    <cellStyle name="Normal 49 3 2 2" xfId="9586"/>
    <cellStyle name="Normal 49 3 2 2 2" xfId="21315"/>
    <cellStyle name="Normal 49 3 2 2 2 2" xfId="44724"/>
    <cellStyle name="Normal 49 3 2 2 3" xfId="33025"/>
    <cellStyle name="Normal 49 3 2 3" xfId="15481"/>
    <cellStyle name="Normal 49 3 2 3 2" xfId="38890"/>
    <cellStyle name="Normal 49 3 2 4" xfId="27195"/>
    <cellStyle name="Normal 49 3 3" xfId="4937"/>
    <cellStyle name="Normal 49 3 3 2" xfId="10805"/>
    <cellStyle name="Normal 49 3 3 2 2" xfId="22534"/>
    <cellStyle name="Normal 49 3 3 2 2 2" xfId="45943"/>
    <cellStyle name="Normal 49 3 3 2 3" xfId="34244"/>
    <cellStyle name="Normal 49 3 3 3" xfId="16700"/>
    <cellStyle name="Normal 49 3 3 3 2" xfId="40109"/>
    <cellStyle name="Normal 49 3 3 4" xfId="28414"/>
    <cellStyle name="Normal 49 3 4" xfId="6101"/>
    <cellStyle name="Normal 49 3 4 2" xfId="11969"/>
    <cellStyle name="Normal 49 3 4 2 2" xfId="23698"/>
    <cellStyle name="Normal 49 3 4 2 2 2" xfId="47107"/>
    <cellStyle name="Normal 49 3 4 2 3" xfId="35408"/>
    <cellStyle name="Normal 49 3 4 3" xfId="17864"/>
    <cellStyle name="Normal 49 3 4 3 2" xfId="41273"/>
    <cellStyle name="Normal 49 3 4 4" xfId="29578"/>
    <cellStyle name="Normal 49 3 5" xfId="7227"/>
    <cellStyle name="Normal 49 3 5 2" xfId="13089"/>
    <cellStyle name="Normal 49 3 5 2 2" xfId="24818"/>
    <cellStyle name="Normal 49 3 5 2 2 2" xfId="48227"/>
    <cellStyle name="Normal 49 3 5 2 3" xfId="36528"/>
    <cellStyle name="Normal 49 3 5 3" xfId="18984"/>
    <cellStyle name="Normal 49 3 5 3 2" xfId="42393"/>
    <cellStyle name="Normal 49 3 5 4" xfId="30698"/>
    <cellStyle name="Normal 49 3 6" xfId="8311"/>
    <cellStyle name="Normal 49 3 6 2" xfId="20072"/>
    <cellStyle name="Normal 49 3 6 2 2" xfId="43481"/>
    <cellStyle name="Normal 49 3 6 3" xfId="31782"/>
    <cellStyle name="Normal 49 3 7" xfId="14238"/>
    <cellStyle name="Normal 49 3 7 2" xfId="37647"/>
    <cellStyle name="Normal 49 3 8" xfId="25952"/>
    <cellStyle name="Normal 49 4" xfId="2641"/>
    <cellStyle name="Normal 49 4 2" xfId="3910"/>
    <cellStyle name="Normal 49 4 2 2" xfId="9778"/>
    <cellStyle name="Normal 49 4 2 2 2" xfId="21507"/>
    <cellStyle name="Normal 49 4 2 2 2 2" xfId="44916"/>
    <cellStyle name="Normal 49 4 2 2 3" xfId="33217"/>
    <cellStyle name="Normal 49 4 2 3" xfId="15673"/>
    <cellStyle name="Normal 49 4 2 3 2" xfId="39082"/>
    <cellStyle name="Normal 49 4 2 4" xfId="27387"/>
    <cellStyle name="Normal 49 4 3" xfId="5129"/>
    <cellStyle name="Normal 49 4 3 2" xfId="10997"/>
    <cellStyle name="Normal 49 4 3 2 2" xfId="22726"/>
    <cellStyle name="Normal 49 4 3 2 2 2" xfId="46135"/>
    <cellStyle name="Normal 49 4 3 2 3" xfId="34436"/>
    <cellStyle name="Normal 49 4 3 3" xfId="16892"/>
    <cellStyle name="Normal 49 4 3 3 2" xfId="40301"/>
    <cellStyle name="Normal 49 4 3 4" xfId="28606"/>
    <cellStyle name="Normal 49 4 4" xfId="6293"/>
    <cellStyle name="Normal 49 4 4 2" xfId="12161"/>
    <cellStyle name="Normal 49 4 4 2 2" xfId="23890"/>
    <cellStyle name="Normal 49 4 4 2 2 2" xfId="47299"/>
    <cellStyle name="Normal 49 4 4 2 3" xfId="35600"/>
    <cellStyle name="Normal 49 4 4 3" xfId="18056"/>
    <cellStyle name="Normal 49 4 4 3 2" xfId="41465"/>
    <cellStyle name="Normal 49 4 4 4" xfId="29770"/>
    <cellStyle name="Normal 49 4 5" xfId="7419"/>
    <cellStyle name="Normal 49 4 5 2" xfId="13281"/>
    <cellStyle name="Normal 49 4 5 2 2" xfId="25010"/>
    <cellStyle name="Normal 49 4 5 2 2 2" xfId="48419"/>
    <cellStyle name="Normal 49 4 5 2 3" xfId="36720"/>
    <cellStyle name="Normal 49 4 5 3" xfId="19176"/>
    <cellStyle name="Normal 49 4 5 3 2" xfId="42585"/>
    <cellStyle name="Normal 49 4 5 4" xfId="30890"/>
    <cellStyle name="Normal 49 4 6" xfId="8503"/>
    <cellStyle name="Normal 49 4 6 2" xfId="20264"/>
    <cellStyle name="Normal 49 4 6 2 2" xfId="43673"/>
    <cellStyle name="Normal 49 4 6 3" xfId="31974"/>
    <cellStyle name="Normal 49 4 7" xfId="14430"/>
    <cellStyle name="Normal 49 4 7 2" xfId="37839"/>
    <cellStyle name="Normal 49 4 8" xfId="26144"/>
    <cellStyle name="Normal 49 5" xfId="2777"/>
    <cellStyle name="Normal 49 5 2" xfId="4046"/>
    <cellStyle name="Normal 49 5 2 2" xfId="9914"/>
    <cellStyle name="Normal 49 5 2 2 2" xfId="21643"/>
    <cellStyle name="Normal 49 5 2 2 2 2" xfId="45052"/>
    <cellStyle name="Normal 49 5 2 2 3" xfId="33353"/>
    <cellStyle name="Normal 49 5 2 3" xfId="15809"/>
    <cellStyle name="Normal 49 5 2 3 2" xfId="39218"/>
    <cellStyle name="Normal 49 5 2 4" xfId="27523"/>
    <cellStyle name="Normal 49 5 3" xfId="5265"/>
    <cellStyle name="Normal 49 5 3 2" xfId="11133"/>
    <cellStyle name="Normal 49 5 3 2 2" xfId="22862"/>
    <cellStyle name="Normal 49 5 3 2 2 2" xfId="46271"/>
    <cellStyle name="Normal 49 5 3 2 3" xfId="34572"/>
    <cellStyle name="Normal 49 5 3 3" xfId="17028"/>
    <cellStyle name="Normal 49 5 3 3 2" xfId="40437"/>
    <cellStyle name="Normal 49 5 3 4" xfId="28742"/>
    <cellStyle name="Normal 49 5 4" xfId="6429"/>
    <cellStyle name="Normal 49 5 4 2" xfId="12297"/>
    <cellStyle name="Normal 49 5 4 2 2" xfId="24026"/>
    <cellStyle name="Normal 49 5 4 2 2 2" xfId="47435"/>
    <cellStyle name="Normal 49 5 4 2 3" xfId="35736"/>
    <cellStyle name="Normal 49 5 4 3" xfId="18192"/>
    <cellStyle name="Normal 49 5 4 3 2" xfId="41601"/>
    <cellStyle name="Normal 49 5 4 4" xfId="29906"/>
    <cellStyle name="Normal 49 5 5" xfId="7555"/>
    <cellStyle name="Normal 49 5 5 2" xfId="13417"/>
    <cellStyle name="Normal 49 5 5 2 2" xfId="25146"/>
    <cellStyle name="Normal 49 5 5 2 2 2" xfId="48555"/>
    <cellStyle name="Normal 49 5 5 2 3" xfId="36856"/>
    <cellStyle name="Normal 49 5 5 3" xfId="19312"/>
    <cellStyle name="Normal 49 5 5 3 2" xfId="42721"/>
    <cellStyle name="Normal 49 5 5 4" xfId="31026"/>
    <cellStyle name="Normal 49 5 6" xfId="8639"/>
    <cellStyle name="Normal 49 5 6 2" xfId="20400"/>
    <cellStyle name="Normal 49 5 6 2 2" xfId="43809"/>
    <cellStyle name="Normal 49 5 6 3" xfId="32110"/>
    <cellStyle name="Normal 49 5 7" xfId="14566"/>
    <cellStyle name="Normal 49 5 7 2" xfId="37975"/>
    <cellStyle name="Normal 49 5 8" xfId="26280"/>
    <cellStyle name="Normal 49 6" xfId="2867"/>
    <cellStyle name="Normal 49 6 2" xfId="4136"/>
    <cellStyle name="Normal 49 6 2 2" xfId="10004"/>
    <cellStyle name="Normal 49 6 2 2 2" xfId="21733"/>
    <cellStyle name="Normal 49 6 2 2 2 2" xfId="45142"/>
    <cellStyle name="Normal 49 6 2 2 3" xfId="33443"/>
    <cellStyle name="Normal 49 6 2 3" xfId="15899"/>
    <cellStyle name="Normal 49 6 2 3 2" xfId="39308"/>
    <cellStyle name="Normal 49 6 2 4" xfId="27613"/>
    <cellStyle name="Normal 49 6 3" xfId="5355"/>
    <cellStyle name="Normal 49 6 3 2" xfId="11223"/>
    <cellStyle name="Normal 49 6 3 2 2" xfId="22952"/>
    <cellStyle name="Normal 49 6 3 2 2 2" xfId="46361"/>
    <cellStyle name="Normal 49 6 3 2 3" xfId="34662"/>
    <cellStyle name="Normal 49 6 3 3" xfId="17118"/>
    <cellStyle name="Normal 49 6 3 3 2" xfId="40527"/>
    <cellStyle name="Normal 49 6 3 4" xfId="28832"/>
    <cellStyle name="Normal 49 6 4" xfId="6519"/>
    <cellStyle name="Normal 49 6 4 2" xfId="12387"/>
    <cellStyle name="Normal 49 6 4 2 2" xfId="24116"/>
    <cellStyle name="Normal 49 6 4 2 2 2" xfId="47525"/>
    <cellStyle name="Normal 49 6 4 2 3" xfId="35826"/>
    <cellStyle name="Normal 49 6 4 3" xfId="18282"/>
    <cellStyle name="Normal 49 6 4 3 2" xfId="41691"/>
    <cellStyle name="Normal 49 6 4 4" xfId="29996"/>
    <cellStyle name="Normal 49 6 5" xfId="7645"/>
    <cellStyle name="Normal 49 6 5 2" xfId="13507"/>
    <cellStyle name="Normal 49 6 5 2 2" xfId="25236"/>
    <cellStyle name="Normal 49 6 5 2 2 2" xfId="48645"/>
    <cellStyle name="Normal 49 6 5 2 3" xfId="36946"/>
    <cellStyle name="Normal 49 6 5 3" xfId="19402"/>
    <cellStyle name="Normal 49 6 5 3 2" xfId="42811"/>
    <cellStyle name="Normal 49 6 5 4" xfId="31116"/>
    <cellStyle name="Normal 49 6 6" xfId="8729"/>
    <cellStyle name="Normal 49 6 6 2" xfId="20490"/>
    <cellStyle name="Normal 49 6 6 2 2" xfId="43899"/>
    <cellStyle name="Normal 49 6 6 3" xfId="32200"/>
    <cellStyle name="Normal 49 6 7" xfId="14656"/>
    <cellStyle name="Normal 49 6 7 2" xfId="38065"/>
    <cellStyle name="Normal 49 6 8" xfId="26370"/>
    <cellStyle name="Normal 49 7" xfId="2959"/>
    <cellStyle name="Normal 49 7 2" xfId="4226"/>
    <cellStyle name="Normal 49 7 2 2" xfId="10094"/>
    <cellStyle name="Normal 49 7 2 2 2" xfId="21823"/>
    <cellStyle name="Normal 49 7 2 2 2 2" xfId="45232"/>
    <cellStyle name="Normal 49 7 2 2 3" xfId="33533"/>
    <cellStyle name="Normal 49 7 2 3" xfId="15989"/>
    <cellStyle name="Normal 49 7 2 3 2" xfId="39398"/>
    <cellStyle name="Normal 49 7 2 4" xfId="27703"/>
    <cellStyle name="Normal 49 7 3" xfId="5445"/>
    <cellStyle name="Normal 49 7 3 2" xfId="11313"/>
    <cellStyle name="Normal 49 7 3 2 2" xfId="23042"/>
    <cellStyle name="Normal 49 7 3 2 2 2" xfId="46451"/>
    <cellStyle name="Normal 49 7 3 2 3" xfId="34752"/>
    <cellStyle name="Normal 49 7 3 3" xfId="17208"/>
    <cellStyle name="Normal 49 7 3 3 2" xfId="40617"/>
    <cellStyle name="Normal 49 7 3 4" xfId="28922"/>
    <cellStyle name="Normal 49 7 4" xfId="6609"/>
    <cellStyle name="Normal 49 7 4 2" xfId="12477"/>
    <cellStyle name="Normal 49 7 4 2 2" xfId="24206"/>
    <cellStyle name="Normal 49 7 4 2 2 2" xfId="47615"/>
    <cellStyle name="Normal 49 7 4 2 3" xfId="35916"/>
    <cellStyle name="Normal 49 7 4 3" xfId="18372"/>
    <cellStyle name="Normal 49 7 4 3 2" xfId="41781"/>
    <cellStyle name="Normal 49 7 4 4" xfId="30086"/>
    <cellStyle name="Normal 49 7 5" xfId="7735"/>
    <cellStyle name="Normal 49 7 5 2" xfId="13597"/>
    <cellStyle name="Normal 49 7 5 2 2" xfId="25326"/>
    <cellStyle name="Normal 49 7 5 2 2 2" xfId="48735"/>
    <cellStyle name="Normal 49 7 5 2 3" xfId="37036"/>
    <cellStyle name="Normal 49 7 5 3" xfId="19492"/>
    <cellStyle name="Normal 49 7 5 3 2" xfId="42901"/>
    <cellStyle name="Normal 49 7 5 4" xfId="31206"/>
    <cellStyle name="Normal 49 7 6" xfId="8819"/>
    <cellStyle name="Normal 49 7 6 2" xfId="20580"/>
    <cellStyle name="Normal 49 7 6 2 2" xfId="43989"/>
    <cellStyle name="Normal 49 7 6 3" xfId="32290"/>
    <cellStyle name="Normal 49 7 7" xfId="14746"/>
    <cellStyle name="Normal 49 7 7 2" xfId="38155"/>
    <cellStyle name="Normal 49 7 8" xfId="26460"/>
    <cellStyle name="Normal 49 8" xfId="3063"/>
    <cellStyle name="Normal 49 8 2" xfId="4328"/>
    <cellStyle name="Normal 49 8 2 2" xfId="10196"/>
    <cellStyle name="Normal 49 8 2 2 2" xfId="21925"/>
    <cellStyle name="Normal 49 8 2 2 2 2" xfId="45334"/>
    <cellStyle name="Normal 49 8 2 2 3" xfId="33635"/>
    <cellStyle name="Normal 49 8 2 3" xfId="16091"/>
    <cellStyle name="Normal 49 8 2 3 2" xfId="39500"/>
    <cellStyle name="Normal 49 8 2 4" xfId="27805"/>
    <cellStyle name="Normal 49 8 3" xfId="5545"/>
    <cellStyle name="Normal 49 8 3 2" xfId="11413"/>
    <cellStyle name="Normal 49 8 3 2 2" xfId="23142"/>
    <cellStyle name="Normal 49 8 3 2 2 2" xfId="46551"/>
    <cellStyle name="Normal 49 8 3 2 3" xfId="34852"/>
    <cellStyle name="Normal 49 8 3 3" xfId="17308"/>
    <cellStyle name="Normal 49 8 3 3 2" xfId="40717"/>
    <cellStyle name="Normal 49 8 3 4" xfId="29022"/>
    <cellStyle name="Normal 49 8 4" xfId="6709"/>
    <cellStyle name="Normal 49 8 4 2" xfId="12577"/>
    <cellStyle name="Normal 49 8 4 2 2" xfId="24306"/>
    <cellStyle name="Normal 49 8 4 2 2 2" xfId="47715"/>
    <cellStyle name="Normal 49 8 4 2 3" xfId="36016"/>
    <cellStyle name="Normal 49 8 4 3" xfId="18472"/>
    <cellStyle name="Normal 49 8 4 3 2" xfId="41881"/>
    <cellStyle name="Normal 49 8 4 4" xfId="30186"/>
    <cellStyle name="Normal 49 8 5" xfId="7835"/>
    <cellStyle name="Normal 49 8 5 2" xfId="13697"/>
    <cellStyle name="Normal 49 8 5 2 2" xfId="25426"/>
    <cellStyle name="Normal 49 8 5 2 2 2" xfId="48835"/>
    <cellStyle name="Normal 49 8 5 2 3" xfId="37136"/>
    <cellStyle name="Normal 49 8 5 3" xfId="19592"/>
    <cellStyle name="Normal 49 8 5 3 2" xfId="43001"/>
    <cellStyle name="Normal 49 8 5 4" xfId="31306"/>
    <cellStyle name="Normal 49 8 6" xfId="8919"/>
    <cellStyle name="Normal 49 8 6 2" xfId="20680"/>
    <cellStyle name="Normal 49 8 6 2 2" xfId="44089"/>
    <cellStyle name="Normal 49 8 6 3" xfId="32390"/>
    <cellStyle name="Normal 49 8 7" xfId="14846"/>
    <cellStyle name="Normal 49 8 7 2" xfId="38255"/>
    <cellStyle name="Normal 49 8 8" xfId="26560"/>
    <cellStyle name="Normal 49 9" xfId="3173"/>
    <cellStyle name="Normal 49 9 2" xfId="4438"/>
    <cellStyle name="Normal 49 9 2 2" xfId="10306"/>
    <cellStyle name="Normal 49 9 2 2 2" xfId="22035"/>
    <cellStyle name="Normal 49 9 2 2 2 2" xfId="45444"/>
    <cellStyle name="Normal 49 9 2 2 3" xfId="33745"/>
    <cellStyle name="Normal 49 9 2 3" xfId="16201"/>
    <cellStyle name="Normal 49 9 2 3 2" xfId="39610"/>
    <cellStyle name="Normal 49 9 2 4" xfId="27915"/>
    <cellStyle name="Normal 49 9 3" xfId="5655"/>
    <cellStyle name="Normal 49 9 3 2" xfId="11523"/>
    <cellStyle name="Normal 49 9 3 2 2" xfId="23252"/>
    <cellStyle name="Normal 49 9 3 2 2 2" xfId="46661"/>
    <cellStyle name="Normal 49 9 3 2 3" xfId="34962"/>
    <cellStyle name="Normal 49 9 3 3" xfId="17418"/>
    <cellStyle name="Normal 49 9 3 3 2" xfId="40827"/>
    <cellStyle name="Normal 49 9 3 4" xfId="29132"/>
    <cellStyle name="Normal 49 9 4" xfId="6819"/>
    <cellStyle name="Normal 49 9 4 2" xfId="12687"/>
    <cellStyle name="Normal 49 9 4 2 2" xfId="24416"/>
    <cellStyle name="Normal 49 9 4 2 2 2" xfId="47825"/>
    <cellStyle name="Normal 49 9 4 2 3" xfId="36126"/>
    <cellStyle name="Normal 49 9 4 3" xfId="18582"/>
    <cellStyle name="Normal 49 9 4 3 2" xfId="41991"/>
    <cellStyle name="Normal 49 9 4 4" xfId="30296"/>
    <cellStyle name="Normal 49 9 5" xfId="7945"/>
    <cellStyle name="Normal 49 9 5 2" xfId="13807"/>
    <cellStyle name="Normal 49 9 5 2 2" xfId="25536"/>
    <cellStyle name="Normal 49 9 5 2 2 2" xfId="48945"/>
    <cellStyle name="Normal 49 9 5 2 3" xfId="37246"/>
    <cellStyle name="Normal 49 9 5 3" xfId="19702"/>
    <cellStyle name="Normal 49 9 5 3 2" xfId="43111"/>
    <cellStyle name="Normal 49 9 5 4" xfId="31416"/>
    <cellStyle name="Normal 49 9 6" xfId="9029"/>
    <cellStyle name="Normal 49 9 6 2" xfId="20790"/>
    <cellStyle name="Normal 49 9 6 2 2" xfId="44199"/>
    <cellStyle name="Normal 49 9 6 3" xfId="32500"/>
    <cellStyle name="Normal 49 9 7" xfId="14956"/>
    <cellStyle name="Normal 49 9 7 2" xfId="38365"/>
    <cellStyle name="Normal 49 9 8" xfId="26670"/>
    <cellStyle name="Normal 490" xfId="2704"/>
    <cellStyle name="Normal 490 2" xfId="3973"/>
    <cellStyle name="Normal 490 2 2" xfId="9841"/>
    <cellStyle name="Normal 490 2 2 2" xfId="21570"/>
    <cellStyle name="Normal 490 2 2 2 2" xfId="44979"/>
    <cellStyle name="Normal 490 2 2 3" xfId="33280"/>
    <cellStyle name="Normal 490 2 3" xfId="15736"/>
    <cellStyle name="Normal 490 2 3 2" xfId="39145"/>
    <cellStyle name="Normal 490 2 4" xfId="27450"/>
    <cellStyle name="Normal 490 3" xfId="5192"/>
    <cellStyle name="Normal 490 3 2" xfId="11060"/>
    <cellStyle name="Normal 490 3 2 2" xfId="22789"/>
    <cellStyle name="Normal 490 3 2 2 2" xfId="46198"/>
    <cellStyle name="Normal 490 3 2 3" xfId="34499"/>
    <cellStyle name="Normal 490 3 3" xfId="16955"/>
    <cellStyle name="Normal 490 3 3 2" xfId="40364"/>
    <cellStyle name="Normal 490 3 4" xfId="28669"/>
    <cellStyle name="Normal 490 4" xfId="6356"/>
    <cellStyle name="Normal 490 4 2" xfId="12224"/>
    <cellStyle name="Normal 490 4 2 2" xfId="23953"/>
    <cellStyle name="Normal 490 4 2 2 2" xfId="47362"/>
    <cellStyle name="Normal 490 4 2 3" xfId="35663"/>
    <cellStyle name="Normal 490 4 3" xfId="18119"/>
    <cellStyle name="Normal 490 4 3 2" xfId="41528"/>
    <cellStyle name="Normal 490 4 4" xfId="29833"/>
    <cellStyle name="Normal 490 5" xfId="7482"/>
    <cellStyle name="Normal 490 5 2" xfId="13344"/>
    <cellStyle name="Normal 490 5 2 2" xfId="25073"/>
    <cellStyle name="Normal 490 5 2 2 2" xfId="48482"/>
    <cellStyle name="Normal 490 5 2 3" xfId="36783"/>
    <cellStyle name="Normal 490 5 3" xfId="19239"/>
    <cellStyle name="Normal 490 5 3 2" xfId="42648"/>
    <cellStyle name="Normal 490 5 4" xfId="30953"/>
    <cellStyle name="Normal 490 6" xfId="8566"/>
    <cellStyle name="Normal 490 6 2" xfId="20327"/>
    <cellStyle name="Normal 490 6 2 2" xfId="43736"/>
    <cellStyle name="Normal 490 6 3" xfId="32037"/>
    <cellStyle name="Normal 490 7" xfId="14493"/>
    <cellStyle name="Normal 490 7 2" xfId="37902"/>
    <cellStyle name="Normal 490 8" xfId="26207"/>
    <cellStyle name="Normal 491" xfId="2667"/>
    <cellStyle name="Normal 491 2" xfId="3936"/>
    <cellStyle name="Normal 491 2 2" xfId="9804"/>
    <cellStyle name="Normal 491 2 2 2" xfId="21533"/>
    <cellStyle name="Normal 491 2 2 2 2" xfId="44942"/>
    <cellStyle name="Normal 491 2 2 3" xfId="33243"/>
    <cellStyle name="Normal 491 2 3" xfId="15699"/>
    <cellStyle name="Normal 491 2 3 2" xfId="39108"/>
    <cellStyle name="Normal 491 2 4" xfId="27413"/>
    <cellStyle name="Normal 491 3" xfId="5155"/>
    <cellStyle name="Normal 491 3 2" xfId="11023"/>
    <cellStyle name="Normal 491 3 2 2" xfId="22752"/>
    <cellStyle name="Normal 491 3 2 2 2" xfId="46161"/>
    <cellStyle name="Normal 491 3 2 3" xfId="34462"/>
    <cellStyle name="Normal 491 3 3" xfId="16918"/>
    <cellStyle name="Normal 491 3 3 2" xfId="40327"/>
    <cellStyle name="Normal 491 3 4" xfId="28632"/>
    <cellStyle name="Normal 491 4" xfId="6319"/>
    <cellStyle name="Normal 491 4 2" xfId="12187"/>
    <cellStyle name="Normal 491 4 2 2" xfId="23916"/>
    <cellStyle name="Normal 491 4 2 2 2" xfId="47325"/>
    <cellStyle name="Normal 491 4 2 3" xfId="35626"/>
    <cellStyle name="Normal 491 4 3" xfId="18082"/>
    <cellStyle name="Normal 491 4 3 2" xfId="41491"/>
    <cellStyle name="Normal 491 4 4" xfId="29796"/>
    <cellStyle name="Normal 491 5" xfId="7445"/>
    <cellStyle name="Normal 491 5 2" xfId="13307"/>
    <cellStyle name="Normal 491 5 2 2" xfId="25036"/>
    <cellStyle name="Normal 491 5 2 2 2" xfId="48445"/>
    <cellStyle name="Normal 491 5 2 3" xfId="36746"/>
    <cellStyle name="Normal 491 5 3" xfId="19202"/>
    <cellStyle name="Normal 491 5 3 2" xfId="42611"/>
    <cellStyle name="Normal 491 5 4" xfId="30916"/>
    <cellStyle name="Normal 491 6" xfId="8529"/>
    <cellStyle name="Normal 491 6 2" xfId="20290"/>
    <cellStyle name="Normal 491 6 2 2" xfId="43699"/>
    <cellStyle name="Normal 491 6 3" xfId="32000"/>
    <cellStyle name="Normal 491 7" xfId="14456"/>
    <cellStyle name="Normal 491 7 2" xfId="37865"/>
    <cellStyle name="Normal 491 8" xfId="26170"/>
    <cellStyle name="Normal 492" xfId="2485"/>
    <cellStyle name="Normal 492 2" xfId="3754"/>
    <cellStyle name="Normal 492 2 2" xfId="9622"/>
    <cellStyle name="Normal 492 2 2 2" xfId="21351"/>
    <cellStyle name="Normal 492 2 2 2 2" xfId="44760"/>
    <cellStyle name="Normal 492 2 2 3" xfId="33061"/>
    <cellStyle name="Normal 492 2 3" xfId="15517"/>
    <cellStyle name="Normal 492 2 3 2" xfId="38926"/>
    <cellStyle name="Normal 492 2 4" xfId="27231"/>
    <cellStyle name="Normal 492 3" xfId="4973"/>
    <cellStyle name="Normal 492 3 2" xfId="10841"/>
    <cellStyle name="Normal 492 3 2 2" xfId="22570"/>
    <cellStyle name="Normal 492 3 2 2 2" xfId="45979"/>
    <cellStyle name="Normal 492 3 2 3" xfId="34280"/>
    <cellStyle name="Normal 492 3 3" xfId="16736"/>
    <cellStyle name="Normal 492 3 3 2" xfId="40145"/>
    <cellStyle name="Normal 492 3 4" xfId="28450"/>
    <cellStyle name="Normal 492 4" xfId="6137"/>
    <cellStyle name="Normal 492 4 2" xfId="12005"/>
    <cellStyle name="Normal 492 4 2 2" xfId="23734"/>
    <cellStyle name="Normal 492 4 2 2 2" xfId="47143"/>
    <cellStyle name="Normal 492 4 2 3" xfId="35444"/>
    <cellStyle name="Normal 492 4 3" xfId="17900"/>
    <cellStyle name="Normal 492 4 3 2" xfId="41309"/>
    <cellStyle name="Normal 492 4 4" xfId="29614"/>
    <cellStyle name="Normal 492 5" xfId="7263"/>
    <cellStyle name="Normal 492 5 2" xfId="13125"/>
    <cellStyle name="Normal 492 5 2 2" xfId="24854"/>
    <cellStyle name="Normal 492 5 2 2 2" xfId="48263"/>
    <cellStyle name="Normal 492 5 2 3" xfId="36564"/>
    <cellStyle name="Normal 492 5 3" xfId="19020"/>
    <cellStyle name="Normal 492 5 3 2" xfId="42429"/>
    <cellStyle name="Normal 492 5 4" xfId="30734"/>
    <cellStyle name="Normal 492 6" xfId="8347"/>
    <cellStyle name="Normal 492 6 2" xfId="20108"/>
    <cellStyle name="Normal 492 6 2 2" xfId="43517"/>
    <cellStyle name="Normal 492 6 3" xfId="31818"/>
    <cellStyle name="Normal 492 7" xfId="14274"/>
    <cellStyle name="Normal 492 7 2" xfId="37683"/>
    <cellStyle name="Normal 492 8" xfId="25988"/>
    <cellStyle name="Normal 493" xfId="2654"/>
    <cellStyle name="Normal 493 2" xfId="3923"/>
    <cellStyle name="Normal 493 2 2" xfId="9791"/>
    <cellStyle name="Normal 493 2 2 2" xfId="21520"/>
    <cellStyle name="Normal 493 2 2 2 2" xfId="44929"/>
    <cellStyle name="Normal 493 2 2 3" xfId="33230"/>
    <cellStyle name="Normal 493 2 3" xfId="15686"/>
    <cellStyle name="Normal 493 2 3 2" xfId="39095"/>
    <cellStyle name="Normal 493 2 4" xfId="27400"/>
    <cellStyle name="Normal 493 3" xfId="5142"/>
    <cellStyle name="Normal 493 3 2" xfId="11010"/>
    <cellStyle name="Normal 493 3 2 2" xfId="22739"/>
    <cellStyle name="Normal 493 3 2 2 2" xfId="46148"/>
    <cellStyle name="Normal 493 3 2 3" xfId="34449"/>
    <cellStyle name="Normal 493 3 3" xfId="16905"/>
    <cellStyle name="Normal 493 3 3 2" xfId="40314"/>
    <cellStyle name="Normal 493 3 4" xfId="28619"/>
    <cellStyle name="Normal 493 4" xfId="6306"/>
    <cellStyle name="Normal 493 4 2" xfId="12174"/>
    <cellStyle name="Normal 493 4 2 2" xfId="23903"/>
    <cellStyle name="Normal 493 4 2 2 2" xfId="47312"/>
    <cellStyle name="Normal 493 4 2 3" xfId="35613"/>
    <cellStyle name="Normal 493 4 3" xfId="18069"/>
    <cellStyle name="Normal 493 4 3 2" xfId="41478"/>
    <cellStyle name="Normal 493 4 4" xfId="29783"/>
    <cellStyle name="Normal 493 5" xfId="7432"/>
    <cellStyle name="Normal 493 5 2" xfId="13294"/>
    <cellStyle name="Normal 493 5 2 2" xfId="25023"/>
    <cellStyle name="Normal 493 5 2 2 2" xfId="48432"/>
    <cellStyle name="Normal 493 5 2 3" xfId="36733"/>
    <cellStyle name="Normal 493 5 3" xfId="19189"/>
    <cellStyle name="Normal 493 5 3 2" xfId="42598"/>
    <cellStyle name="Normal 493 5 4" xfId="30903"/>
    <cellStyle name="Normal 493 6" xfId="8516"/>
    <cellStyle name="Normal 493 6 2" xfId="20277"/>
    <cellStyle name="Normal 493 6 2 2" xfId="43686"/>
    <cellStyle name="Normal 493 6 3" xfId="31987"/>
    <cellStyle name="Normal 493 7" xfId="14443"/>
    <cellStyle name="Normal 493 7 2" xfId="37852"/>
    <cellStyle name="Normal 493 8" xfId="26157"/>
    <cellStyle name="Normal 494" xfId="2497"/>
    <cellStyle name="Normal 494 2" xfId="3766"/>
    <cellStyle name="Normal 494 2 2" xfId="9634"/>
    <cellStyle name="Normal 494 2 2 2" xfId="21363"/>
    <cellStyle name="Normal 494 2 2 2 2" xfId="44772"/>
    <cellStyle name="Normal 494 2 2 3" xfId="33073"/>
    <cellStyle name="Normal 494 2 3" xfId="15529"/>
    <cellStyle name="Normal 494 2 3 2" xfId="38938"/>
    <cellStyle name="Normal 494 2 4" xfId="27243"/>
    <cellStyle name="Normal 494 3" xfId="4985"/>
    <cellStyle name="Normal 494 3 2" xfId="10853"/>
    <cellStyle name="Normal 494 3 2 2" xfId="22582"/>
    <cellStyle name="Normal 494 3 2 2 2" xfId="45991"/>
    <cellStyle name="Normal 494 3 2 3" xfId="34292"/>
    <cellStyle name="Normal 494 3 3" xfId="16748"/>
    <cellStyle name="Normal 494 3 3 2" xfId="40157"/>
    <cellStyle name="Normal 494 3 4" xfId="28462"/>
    <cellStyle name="Normal 494 4" xfId="6149"/>
    <cellStyle name="Normal 494 4 2" xfId="12017"/>
    <cellStyle name="Normal 494 4 2 2" xfId="23746"/>
    <cellStyle name="Normal 494 4 2 2 2" xfId="47155"/>
    <cellStyle name="Normal 494 4 2 3" xfId="35456"/>
    <cellStyle name="Normal 494 4 3" xfId="17912"/>
    <cellStyle name="Normal 494 4 3 2" xfId="41321"/>
    <cellStyle name="Normal 494 4 4" xfId="29626"/>
    <cellStyle name="Normal 494 5" xfId="7275"/>
    <cellStyle name="Normal 494 5 2" xfId="13137"/>
    <cellStyle name="Normal 494 5 2 2" xfId="24866"/>
    <cellStyle name="Normal 494 5 2 2 2" xfId="48275"/>
    <cellStyle name="Normal 494 5 2 3" xfId="36576"/>
    <cellStyle name="Normal 494 5 3" xfId="19032"/>
    <cellStyle name="Normal 494 5 3 2" xfId="42441"/>
    <cellStyle name="Normal 494 5 4" xfId="30746"/>
    <cellStyle name="Normal 494 6" xfId="8359"/>
    <cellStyle name="Normal 494 6 2" xfId="20120"/>
    <cellStyle name="Normal 494 6 2 2" xfId="43529"/>
    <cellStyle name="Normal 494 6 3" xfId="31830"/>
    <cellStyle name="Normal 494 7" xfId="14286"/>
    <cellStyle name="Normal 494 7 2" xfId="37695"/>
    <cellStyle name="Normal 494 8" xfId="26000"/>
    <cellStyle name="Normal 495" xfId="2631"/>
    <cellStyle name="Normal 495 2" xfId="3900"/>
    <cellStyle name="Normal 495 2 2" xfId="9768"/>
    <cellStyle name="Normal 495 2 2 2" xfId="21497"/>
    <cellStyle name="Normal 495 2 2 2 2" xfId="44906"/>
    <cellStyle name="Normal 495 2 2 3" xfId="33207"/>
    <cellStyle name="Normal 495 2 3" xfId="15663"/>
    <cellStyle name="Normal 495 2 3 2" xfId="39072"/>
    <cellStyle name="Normal 495 2 4" xfId="27377"/>
    <cellStyle name="Normal 495 3" xfId="5119"/>
    <cellStyle name="Normal 495 3 2" xfId="10987"/>
    <cellStyle name="Normal 495 3 2 2" xfId="22716"/>
    <cellStyle name="Normal 495 3 2 2 2" xfId="46125"/>
    <cellStyle name="Normal 495 3 2 3" xfId="34426"/>
    <cellStyle name="Normal 495 3 3" xfId="16882"/>
    <cellStyle name="Normal 495 3 3 2" xfId="40291"/>
    <cellStyle name="Normal 495 3 4" xfId="28596"/>
    <cellStyle name="Normal 495 4" xfId="6283"/>
    <cellStyle name="Normal 495 4 2" xfId="12151"/>
    <cellStyle name="Normal 495 4 2 2" xfId="23880"/>
    <cellStyle name="Normal 495 4 2 2 2" xfId="47289"/>
    <cellStyle name="Normal 495 4 2 3" xfId="35590"/>
    <cellStyle name="Normal 495 4 3" xfId="18046"/>
    <cellStyle name="Normal 495 4 3 2" xfId="41455"/>
    <cellStyle name="Normal 495 4 4" xfId="29760"/>
    <cellStyle name="Normal 495 5" xfId="7409"/>
    <cellStyle name="Normal 495 5 2" xfId="13271"/>
    <cellStyle name="Normal 495 5 2 2" xfId="25000"/>
    <cellStyle name="Normal 495 5 2 2 2" xfId="48409"/>
    <cellStyle name="Normal 495 5 2 3" xfId="36710"/>
    <cellStyle name="Normal 495 5 3" xfId="19166"/>
    <cellStyle name="Normal 495 5 3 2" xfId="42575"/>
    <cellStyle name="Normal 495 5 4" xfId="30880"/>
    <cellStyle name="Normal 495 6" xfId="8493"/>
    <cellStyle name="Normal 495 6 2" xfId="20254"/>
    <cellStyle name="Normal 495 6 2 2" xfId="43663"/>
    <cellStyle name="Normal 495 6 3" xfId="31964"/>
    <cellStyle name="Normal 495 7" xfId="14420"/>
    <cellStyle name="Normal 495 7 2" xfId="37829"/>
    <cellStyle name="Normal 495 8" xfId="26134"/>
    <cellStyle name="Normal 496" xfId="2700"/>
    <cellStyle name="Normal 496 2" xfId="3969"/>
    <cellStyle name="Normal 496 2 2" xfId="9837"/>
    <cellStyle name="Normal 496 2 2 2" xfId="21566"/>
    <cellStyle name="Normal 496 2 2 2 2" xfId="44975"/>
    <cellStyle name="Normal 496 2 2 3" xfId="33276"/>
    <cellStyle name="Normal 496 2 3" xfId="15732"/>
    <cellStyle name="Normal 496 2 3 2" xfId="39141"/>
    <cellStyle name="Normal 496 2 4" xfId="27446"/>
    <cellStyle name="Normal 496 3" xfId="5188"/>
    <cellStyle name="Normal 496 3 2" xfId="11056"/>
    <cellStyle name="Normal 496 3 2 2" xfId="22785"/>
    <cellStyle name="Normal 496 3 2 2 2" xfId="46194"/>
    <cellStyle name="Normal 496 3 2 3" xfId="34495"/>
    <cellStyle name="Normal 496 3 3" xfId="16951"/>
    <cellStyle name="Normal 496 3 3 2" xfId="40360"/>
    <cellStyle name="Normal 496 3 4" xfId="28665"/>
    <cellStyle name="Normal 496 4" xfId="6352"/>
    <cellStyle name="Normal 496 4 2" xfId="12220"/>
    <cellStyle name="Normal 496 4 2 2" xfId="23949"/>
    <cellStyle name="Normal 496 4 2 2 2" xfId="47358"/>
    <cellStyle name="Normal 496 4 2 3" xfId="35659"/>
    <cellStyle name="Normal 496 4 3" xfId="18115"/>
    <cellStyle name="Normal 496 4 3 2" xfId="41524"/>
    <cellStyle name="Normal 496 4 4" xfId="29829"/>
    <cellStyle name="Normal 496 5" xfId="7478"/>
    <cellStyle name="Normal 496 5 2" xfId="13340"/>
    <cellStyle name="Normal 496 5 2 2" xfId="25069"/>
    <cellStyle name="Normal 496 5 2 2 2" xfId="48478"/>
    <cellStyle name="Normal 496 5 2 3" xfId="36779"/>
    <cellStyle name="Normal 496 5 3" xfId="19235"/>
    <cellStyle name="Normal 496 5 3 2" xfId="42644"/>
    <cellStyle name="Normal 496 5 4" xfId="30949"/>
    <cellStyle name="Normal 496 6" xfId="8562"/>
    <cellStyle name="Normal 496 6 2" xfId="20323"/>
    <cellStyle name="Normal 496 6 2 2" xfId="43732"/>
    <cellStyle name="Normal 496 6 3" xfId="32033"/>
    <cellStyle name="Normal 496 7" xfId="14489"/>
    <cellStyle name="Normal 496 7 2" xfId="37898"/>
    <cellStyle name="Normal 496 8" xfId="26203"/>
    <cellStyle name="Normal 497" xfId="2664"/>
    <cellStyle name="Normal 497 2" xfId="3933"/>
    <cellStyle name="Normal 497 2 2" xfId="9801"/>
    <cellStyle name="Normal 497 2 2 2" xfId="21530"/>
    <cellStyle name="Normal 497 2 2 2 2" xfId="44939"/>
    <cellStyle name="Normal 497 2 2 3" xfId="33240"/>
    <cellStyle name="Normal 497 2 3" xfId="15696"/>
    <cellStyle name="Normal 497 2 3 2" xfId="39105"/>
    <cellStyle name="Normal 497 2 4" xfId="27410"/>
    <cellStyle name="Normal 497 3" xfId="5152"/>
    <cellStyle name="Normal 497 3 2" xfId="11020"/>
    <cellStyle name="Normal 497 3 2 2" xfId="22749"/>
    <cellStyle name="Normal 497 3 2 2 2" xfId="46158"/>
    <cellStyle name="Normal 497 3 2 3" xfId="34459"/>
    <cellStyle name="Normal 497 3 3" xfId="16915"/>
    <cellStyle name="Normal 497 3 3 2" xfId="40324"/>
    <cellStyle name="Normal 497 3 4" xfId="28629"/>
    <cellStyle name="Normal 497 4" xfId="6316"/>
    <cellStyle name="Normal 497 4 2" xfId="12184"/>
    <cellStyle name="Normal 497 4 2 2" xfId="23913"/>
    <cellStyle name="Normal 497 4 2 2 2" xfId="47322"/>
    <cellStyle name="Normal 497 4 2 3" xfId="35623"/>
    <cellStyle name="Normal 497 4 3" xfId="18079"/>
    <cellStyle name="Normal 497 4 3 2" xfId="41488"/>
    <cellStyle name="Normal 497 4 4" xfId="29793"/>
    <cellStyle name="Normal 497 5" xfId="7442"/>
    <cellStyle name="Normal 497 5 2" xfId="13304"/>
    <cellStyle name="Normal 497 5 2 2" xfId="25033"/>
    <cellStyle name="Normal 497 5 2 2 2" xfId="48442"/>
    <cellStyle name="Normal 497 5 2 3" xfId="36743"/>
    <cellStyle name="Normal 497 5 3" xfId="19199"/>
    <cellStyle name="Normal 497 5 3 2" xfId="42608"/>
    <cellStyle name="Normal 497 5 4" xfId="30913"/>
    <cellStyle name="Normal 497 6" xfId="8526"/>
    <cellStyle name="Normal 497 6 2" xfId="20287"/>
    <cellStyle name="Normal 497 6 2 2" xfId="43696"/>
    <cellStyle name="Normal 497 6 3" xfId="31997"/>
    <cellStyle name="Normal 497 7" xfId="14453"/>
    <cellStyle name="Normal 497 7 2" xfId="37862"/>
    <cellStyle name="Normal 497 8" xfId="26167"/>
    <cellStyle name="Normal 498" xfId="2488"/>
    <cellStyle name="Normal 498 2" xfId="3757"/>
    <cellStyle name="Normal 498 2 2" xfId="9625"/>
    <cellStyle name="Normal 498 2 2 2" xfId="21354"/>
    <cellStyle name="Normal 498 2 2 2 2" xfId="44763"/>
    <cellStyle name="Normal 498 2 2 3" xfId="33064"/>
    <cellStyle name="Normal 498 2 3" xfId="15520"/>
    <cellStyle name="Normal 498 2 3 2" xfId="38929"/>
    <cellStyle name="Normal 498 2 4" xfId="27234"/>
    <cellStyle name="Normal 498 3" xfId="4976"/>
    <cellStyle name="Normal 498 3 2" xfId="10844"/>
    <cellStyle name="Normal 498 3 2 2" xfId="22573"/>
    <cellStyle name="Normal 498 3 2 2 2" xfId="45982"/>
    <cellStyle name="Normal 498 3 2 3" xfId="34283"/>
    <cellStyle name="Normal 498 3 3" xfId="16739"/>
    <cellStyle name="Normal 498 3 3 2" xfId="40148"/>
    <cellStyle name="Normal 498 3 4" xfId="28453"/>
    <cellStyle name="Normal 498 4" xfId="6140"/>
    <cellStyle name="Normal 498 4 2" xfId="12008"/>
    <cellStyle name="Normal 498 4 2 2" xfId="23737"/>
    <cellStyle name="Normal 498 4 2 2 2" xfId="47146"/>
    <cellStyle name="Normal 498 4 2 3" xfId="35447"/>
    <cellStyle name="Normal 498 4 3" xfId="17903"/>
    <cellStyle name="Normal 498 4 3 2" xfId="41312"/>
    <cellStyle name="Normal 498 4 4" xfId="29617"/>
    <cellStyle name="Normal 498 5" xfId="7266"/>
    <cellStyle name="Normal 498 5 2" xfId="13128"/>
    <cellStyle name="Normal 498 5 2 2" xfId="24857"/>
    <cellStyle name="Normal 498 5 2 2 2" xfId="48266"/>
    <cellStyle name="Normal 498 5 2 3" xfId="36567"/>
    <cellStyle name="Normal 498 5 3" xfId="19023"/>
    <cellStyle name="Normal 498 5 3 2" xfId="42432"/>
    <cellStyle name="Normal 498 5 4" xfId="30737"/>
    <cellStyle name="Normal 498 6" xfId="8350"/>
    <cellStyle name="Normal 498 6 2" xfId="20111"/>
    <cellStyle name="Normal 498 6 2 2" xfId="43520"/>
    <cellStyle name="Normal 498 6 3" xfId="31821"/>
    <cellStyle name="Normal 498 7" xfId="14277"/>
    <cellStyle name="Normal 498 7 2" xfId="37686"/>
    <cellStyle name="Normal 498 8" xfId="25991"/>
    <cellStyle name="Normal 499" xfId="2651"/>
    <cellStyle name="Normal 499 2" xfId="3920"/>
    <cellStyle name="Normal 499 2 2" xfId="9788"/>
    <cellStyle name="Normal 499 2 2 2" xfId="21517"/>
    <cellStyle name="Normal 499 2 2 2 2" xfId="44926"/>
    <cellStyle name="Normal 499 2 2 3" xfId="33227"/>
    <cellStyle name="Normal 499 2 3" xfId="15683"/>
    <cellStyle name="Normal 499 2 3 2" xfId="39092"/>
    <cellStyle name="Normal 499 2 4" xfId="27397"/>
    <cellStyle name="Normal 499 3" xfId="5139"/>
    <cellStyle name="Normal 499 3 2" xfId="11007"/>
    <cellStyle name="Normal 499 3 2 2" xfId="22736"/>
    <cellStyle name="Normal 499 3 2 2 2" xfId="46145"/>
    <cellStyle name="Normal 499 3 2 3" xfId="34446"/>
    <cellStyle name="Normal 499 3 3" xfId="16902"/>
    <cellStyle name="Normal 499 3 3 2" xfId="40311"/>
    <cellStyle name="Normal 499 3 4" xfId="28616"/>
    <cellStyle name="Normal 499 4" xfId="6303"/>
    <cellStyle name="Normal 499 4 2" xfId="12171"/>
    <cellStyle name="Normal 499 4 2 2" xfId="23900"/>
    <cellStyle name="Normal 499 4 2 2 2" xfId="47309"/>
    <cellStyle name="Normal 499 4 2 3" xfId="35610"/>
    <cellStyle name="Normal 499 4 3" xfId="18066"/>
    <cellStyle name="Normal 499 4 3 2" xfId="41475"/>
    <cellStyle name="Normal 499 4 4" xfId="29780"/>
    <cellStyle name="Normal 499 5" xfId="7429"/>
    <cellStyle name="Normal 499 5 2" xfId="13291"/>
    <cellStyle name="Normal 499 5 2 2" xfId="25020"/>
    <cellStyle name="Normal 499 5 2 2 2" xfId="48429"/>
    <cellStyle name="Normal 499 5 2 3" xfId="36730"/>
    <cellStyle name="Normal 499 5 3" xfId="19186"/>
    <cellStyle name="Normal 499 5 3 2" xfId="42595"/>
    <cellStyle name="Normal 499 5 4" xfId="30900"/>
    <cellStyle name="Normal 499 6" xfId="8513"/>
    <cellStyle name="Normal 499 6 2" xfId="20274"/>
    <cellStyle name="Normal 499 6 2 2" xfId="43683"/>
    <cellStyle name="Normal 499 6 3" xfId="31984"/>
    <cellStyle name="Normal 499 7" xfId="14440"/>
    <cellStyle name="Normal 499 7 2" xfId="37849"/>
    <cellStyle name="Normal 499 8" xfId="26154"/>
    <cellStyle name="Normal 5" xfId="10"/>
    <cellStyle name="Normal 5 2" xfId="12"/>
    <cellStyle name="Normal 5 2 2" xfId="49227"/>
    <cellStyle name="Normal 5 3" xfId="1956"/>
    <cellStyle name="Normal 5 4" xfId="1957"/>
    <cellStyle name="Normal 5 5" xfId="1958"/>
    <cellStyle name="Normal 5 6" xfId="1959"/>
    <cellStyle name="Normal 5 7" xfId="1960"/>
    <cellStyle name="Normal 5 8" xfId="49225"/>
    <cellStyle name="Normal 50" xfId="1961"/>
    <cellStyle name="Normal 50 10" xfId="3270"/>
    <cellStyle name="Normal 50 10 2" xfId="4535"/>
    <cellStyle name="Normal 50 10 2 2" xfId="10403"/>
    <cellStyle name="Normal 50 10 2 2 2" xfId="22132"/>
    <cellStyle name="Normal 50 10 2 2 2 2" xfId="45541"/>
    <cellStyle name="Normal 50 10 2 2 3" xfId="33842"/>
    <cellStyle name="Normal 50 10 2 3" xfId="16298"/>
    <cellStyle name="Normal 50 10 2 3 2" xfId="39707"/>
    <cellStyle name="Normal 50 10 2 4" xfId="28012"/>
    <cellStyle name="Normal 50 10 3" xfId="5752"/>
    <cellStyle name="Normal 50 10 3 2" xfId="11620"/>
    <cellStyle name="Normal 50 10 3 2 2" xfId="23349"/>
    <cellStyle name="Normal 50 10 3 2 2 2" xfId="46758"/>
    <cellStyle name="Normal 50 10 3 2 3" xfId="35059"/>
    <cellStyle name="Normal 50 10 3 3" xfId="17515"/>
    <cellStyle name="Normal 50 10 3 3 2" xfId="40924"/>
    <cellStyle name="Normal 50 10 3 4" xfId="29229"/>
    <cellStyle name="Normal 50 10 4" xfId="6916"/>
    <cellStyle name="Normal 50 10 4 2" xfId="12784"/>
    <cellStyle name="Normal 50 10 4 2 2" xfId="24513"/>
    <cellStyle name="Normal 50 10 4 2 2 2" xfId="47922"/>
    <cellStyle name="Normal 50 10 4 2 3" xfId="36223"/>
    <cellStyle name="Normal 50 10 4 3" xfId="18679"/>
    <cellStyle name="Normal 50 10 4 3 2" xfId="42088"/>
    <cellStyle name="Normal 50 10 4 4" xfId="30393"/>
    <cellStyle name="Normal 50 10 5" xfId="8042"/>
    <cellStyle name="Normal 50 10 5 2" xfId="13904"/>
    <cellStyle name="Normal 50 10 5 2 2" xfId="25633"/>
    <cellStyle name="Normal 50 10 5 2 2 2" xfId="49042"/>
    <cellStyle name="Normal 50 10 5 2 3" xfId="37343"/>
    <cellStyle name="Normal 50 10 5 3" xfId="19799"/>
    <cellStyle name="Normal 50 10 5 3 2" xfId="43208"/>
    <cellStyle name="Normal 50 10 5 4" xfId="31513"/>
    <cellStyle name="Normal 50 10 6" xfId="9126"/>
    <cellStyle name="Normal 50 10 6 2" xfId="20887"/>
    <cellStyle name="Normal 50 10 6 2 2" xfId="44296"/>
    <cellStyle name="Normal 50 10 6 3" xfId="32597"/>
    <cellStyle name="Normal 50 10 7" xfId="15053"/>
    <cellStyle name="Normal 50 10 7 2" xfId="38462"/>
    <cellStyle name="Normal 50 10 8" xfId="26767"/>
    <cellStyle name="Normal 50 11" xfId="3498"/>
    <cellStyle name="Normal 50 11 2" xfId="9374"/>
    <cellStyle name="Normal 50 11 2 2" xfId="21105"/>
    <cellStyle name="Normal 50 11 2 2 2" xfId="44514"/>
    <cellStyle name="Normal 50 11 2 3" xfId="32815"/>
    <cellStyle name="Normal 50 11 3" xfId="15271"/>
    <cellStyle name="Normal 50 11 3 2" xfId="38680"/>
    <cellStyle name="Normal 50 11 4" xfId="26985"/>
    <cellStyle name="Normal 50 12" xfId="4749"/>
    <cellStyle name="Normal 50 12 2" xfId="10617"/>
    <cellStyle name="Normal 50 12 2 2" xfId="22346"/>
    <cellStyle name="Normal 50 12 2 2 2" xfId="45755"/>
    <cellStyle name="Normal 50 12 2 3" xfId="34056"/>
    <cellStyle name="Normal 50 12 3" xfId="16512"/>
    <cellStyle name="Normal 50 12 3 2" xfId="39921"/>
    <cellStyle name="Normal 50 12 4" xfId="28226"/>
    <cellStyle name="Normal 50 13" xfId="5911"/>
    <cellStyle name="Normal 50 13 2" xfId="11779"/>
    <cellStyle name="Normal 50 13 2 2" xfId="23508"/>
    <cellStyle name="Normal 50 13 2 2 2" xfId="46917"/>
    <cellStyle name="Normal 50 13 2 3" xfId="35218"/>
    <cellStyle name="Normal 50 13 3" xfId="17674"/>
    <cellStyle name="Normal 50 13 3 2" xfId="41083"/>
    <cellStyle name="Normal 50 13 4" xfId="29388"/>
    <cellStyle name="Normal 50 14" xfId="7046"/>
    <cellStyle name="Normal 50 14 2" xfId="12908"/>
    <cellStyle name="Normal 50 14 2 2" xfId="24637"/>
    <cellStyle name="Normal 50 14 2 2 2" xfId="48046"/>
    <cellStyle name="Normal 50 14 2 3" xfId="36347"/>
    <cellStyle name="Normal 50 14 3" xfId="18803"/>
    <cellStyle name="Normal 50 14 3 2" xfId="42212"/>
    <cellStyle name="Normal 50 14 4" xfId="30517"/>
    <cellStyle name="Normal 50 15" xfId="8133"/>
    <cellStyle name="Normal 50 15 2" xfId="19894"/>
    <cellStyle name="Normal 50 15 2 2" xfId="43303"/>
    <cellStyle name="Normal 50 15 3" xfId="31604"/>
    <cellStyle name="Normal 50 16" xfId="14062"/>
    <cellStyle name="Normal 50 16 2" xfId="37471"/>
    <cellStyle name="Normal 50 17" xfId="25776"/>
    <cellStyle name="Normal 50 2" xfId="2368"/>
    <cellStyle name="Normal 50 2 2" xfId="3645"/>
    <cellStyle name="Normal 50 2 2 2" xfId="9513"/>
    <cellStyle name="Normal 50 2 2 2 2" xfId="21242"/>
    <cellStyle name="Normal 50 2 2 2 2 2" xfId="44651"/>
    <cellStyle name="Normal 50 2 2 2 3" xfId="32952"/>
    <cellStyle name="Normal 50 2 2 3" xfId="15408"/>
    <cellStyle name="Normal 50 2 2 3 2" xfId="38817"/>
    <cellStyle name="Normal 50 2 2 4" xfId="27122"/>
    <cellStyle name="Normal 50 2 3" xfId="4864"/>
    <cellStyle name="Normal 50 2 3 2" xfId="10732"/>
    <cellStyle name="Normal 50 2 3 2 2" xfId="22461"/>
    <cellStyle name="Normal 50 2 3 2 2 2" xfId="45870"/>
    <cellStyle name="Normal 50 2 3 2 3" xfId="34171"/>
    <cellStyle name="Normal 50 2 3 3" xfId="16627"/>
    <cellStyle name="Normal 50 2 3 3 2" xfId="40036"/>
    <cellStyle name="Normal 50 2 3 4" xfId="28341"/>
    <cellStyle name="Normal 50 2 4" xfId="6027"/>
    <cellStyle name="Normal 50 2 4 2" xfId="11895"/>
    <cellStyle name="Normal 50 2 4 2 2" xfId="23624"/>
    <cellStyle name="Normal 50 2 4 2 2 2" xfId="47033"/>
    <cellStyle name="Normal 50 2 4 2 3" xfId="35334"/>
    <cellStyle name="Normal 50 2 4 3" xfId="17790"/>
    <cellStyle name="Normal 50 2 4 3 2" xfId="41199"/>
    <cellStyle name="Normal 50 2 4 4" xfId="29504"/>
    <cellStyle name="Normal 50 2 5" xfId="7154"/>
    <cellStyle name="Normal 50 2 5 2" xfId="13016"/>
    <cellStyle name="Normal 50 2 5 2 2" xfId="24745"/>
    <cellStyle name="Normal 50 2 5 2 2 2" xfId="48154"/>
    <cellStyle name="Normal 50 2 5 2 3" xfId="36455"/>
    <cellStyle name="Normal 50 2 5 3" xfId="18911"/>
    <cellStyle name="Normal 50 2 5 3 2" xfId="42320"/>
    <cellStyle name="Normal 50 2 5 4" xfId="30625"/>
    <cellStyle name="Normal 50 2 6" xfId="8238"/>
    <cellStyle name="Normal 50 2 6 2" xfId="19999"/>
    <cellStyle name="Normal 50 2 6 2 2" xfId="43408"/>
    <cellStyle name="Normal 50 2 6 3" xfId="31709"/>
    <cellStyle name="Normal 50 2 7" xfId="14165"/>
    <cellStyle name="Normal 50 2 7 2" xfId="37574"/>
    <cellStyle name="Normal 50 2 8" xfId="25879"/>
    <cellStyle name="Normal 50 3" xfId="2450"/>
    <cellStyle name="Normal 50 3 2" xfId="3719"/>
    <cellStyle name="Normal 50 3 2 2" xfId="9587"/>
    <cellStyle name="Normal 50 3 2 2 2" xfId="21316"/>
    <cellStyle name="Normal 50 3 2 2 2 2" xfId="44725"/>
    <cellStyle name="Normal 50 3 2 2 3" xfId="33026"/>
    <cellStyle name="Normal 50 3 2 3" xfId="15482"/>
    <cellStyle name="Normal 50 3 2 3 2" xfId="38891"/>
    <cellStyle name="Normal 50 3 2 4" xfId="27196"/>
    <cellStyle name="Normal 50 3 3" xfId="4938"/>
    <cellStyle name="Normal 50 3 3 2" xfId="10806"/>
    <cellStyle name="Normal 50 3 3 2 2" xfId="22535"/>
    <cellStyle name="Normal 50 3 3 2 2 2" xfId="45944"/>
    <cellStyle name="Normal 50 3 3 2 3" xfId="34245"/>
    <cellStyle name="Normal 50 3 3 3" xfId="16701"/>
    <cellStyle name="Normal 50 3 3 3 2" xfId="40110"/>
    <cellStyle name="Normal 50 3 3 4" xfId="28415"/>
    <cellStyle name="Normal 50 3 4" xfId="6102"/>
    <cellStyle name="Normal 50 3 4 2" xfId="11970"/>
    <cellStyle name="Normal 50 3 4 2 2" xfId="23699"/>
    <cellStyle name="Normal 50 3 4 2 2 2" xfId="47108"/>
    <cellStyle name="Normal 50 3 4 2 3" xfId="35409"/>
    <cellStyle name="Normal 50 3 4 3" xfId="17865"/>
    <cellStyle name="Normal 50 3 4 3 2" xfId="41274"/>
    <cellStyle name="Normal 50 3 4 4" xfId="29579"/>
    <cellStyle name="Normal 50 3 5" xfId="7228"/>
    <cellStyle name="Normal 50 3 5 2" xfId="13090"/>
    <cellStyle name="Normal 50 3 5 2 2" xfId="24819"/>
    <cellStyle name="Normal 50 3 5 2 2 2" xfId="48228"/>
    <cellStyle name="Normal 50 3 5 2 3" xfId="36529"/>
    <cellStyle name="Normal 50 3 5 3" xfId="18985"/>
    <cellStyle name="Normal 50 3 5 3 2" xfId="42394"/>
    <cellStyle name="Normal 50 3 5 4" xfId="30699"/>
    <cellStyle name="Normal 50 3 6" xfId="8312"/>
    <cellStyle name="Normal 50 3 6 2" xfId="20073"/>
    <cellStyle name="Normal 50 3 6 2 2" xfId="43482"/>
    <cellStyle name="Normal 50 3 6 3" xfId="31783"/>
    <cellStyle name="Normal 50 3 7" xfId="14239"/>
    <cellStyle name="Normal 50 3 7 2" xfId="37648"/>
    <cellStyle name="Normal 50 3 8" xfId="25953"/>
    <cellStyle name="Normal 50 4" xfId="2642"/>
    <cellStyle name="Normal 50 4 2" xfId="3911"/>
    <cellStyle name="Normal 50 4 2 2" xfId="9779"/>
    <cellStyle name="Normal 50 4 2 2 2" xfId="21508"/>
    <cellStyle name="Normal 50 4 2 2 2 2" xfId="44917"/>
    <cellStyle name="Normal 50 4 2 2 3" xfId="33218"/>
    <cellStyle name="Normal 50 4 2 3" xfId="15674"/>
    <cellStyle name="Normal 50 4 2 3 2" xfId="39083"/>
    <cellStyle name="Normal 50 4 2 4" xfId="27388"/>
    <cellStyle name="Normal 50 4 3" xfId="5130"/>
    <cellStyle name="Normal 50 4 3 2" xfId="10998"/>
    <cellStyle name="Normal 50 4 3 2 2" xfId="22727"/>
    <cellStyle name="Normal 50 4 3 2 2 2" xfId="46136"/>
    <cellStyle name="Normal 50 4 3 2 3" xfId="34437"/>
    <cellStyle name="Normal 50 4 3 3" xfId="16893"/>
    <cellStyle name="Normal 50 4 3 3 2" xfId="40302"/>
    <cellStyle name="Normal 50 4 3 4" xfId="28607"/>
    <cellStyle name="Normal 50 4 4" xfId="6294"/>
    <cellStyle name="Normal 50 4 4 2" xfId="12162"/>
    <cellStyle name="Normal 50 4 4 2 2" xfId="23891"/>
    <cellStyle name="Normal 50 4 4 2 2 2" xfId="47300"/>
    <cellStyle name="Normal 50 4 4 2 3" xfId="35601"/>
    <cellStyle name="Normal 50 4 4 3" xfId="18057"/>
    <cellStyle name="Normal 50 4 4 3 2" xfId="41466"/>
    <cellStyle name="Normal 50 4 4 4" xfId="29771"/>
    <cellStyle name="Normal 50 4 5" xfId="7420"/>
    <cellStyle name="Normal 50 4 5 2" xfId="13282"/>
    <cellStyle name="Normal 50 4 5 2 2" xfId="25011"/>
    <cellStyle name="Normal 50 4 5 2 2 2" xfId="48420"/>
    <cellStyle name="Normal 50 4 5 2 3" xfId="36721"/>
    <cellStyle name="Normal 50 4 5 3" xfId="19177"/>
    <cellStyle name="Normal 50 4 5 3 2" xfId="42586"/>
    <cellStyle name="Normal 50 4 5 4" xfId="30891"/>
    <cellStyle name="Normal 50 4 6" xfId="8504"/>
    <cellStyle name="Normal 50 4 6 2" xfId="20265"/>
    <cellStyle name="Normal 50 4 6 2 2" xfId="43674"/>
    <cellStyle name="Normal 50 4 6 3" xfId="31975"/>
    <cellStyle name="Normal 50 4 7" xfId="14431"/>
    <cellStyle name="Normal 50 4 7 2" xfId="37840"/>
    <cellStyle name="Normal 50 4 8" xfId="26145"/>
    <cellStyle name="Normal 50 5" xfId="2778"/>
    <cellStyle name="Normal 50 5 2" xfId="4047"/>
    <cellStyle name="Normal 50 5 2 2" xfId="9915"/>
    <cellStyle name="Normal 50 5 2 2 2" xfId="21644"/>
    <cellStyle name="Normal 50 5 2 2 2 2" xfId="45053"/>
    <cellStyle name="Normal 50 5 2 2 3" xfId="33354"/>
    <cellStyle name="Normal 50 5 2 3" xfId="15810"/>
    <cellStyle name="Normal 50 5 2 3 2" xfId="39219"/>
    <cellStyle name="Normal 50 5 2 4" xfId="27524"/>
    <cellStyle name="Normal 50 5 3" xfId="5266"/>
    <cellStyle name="Normal 50 5 3 2" xfId="11134"/>
    <cellStyle name="Normal 50 5 3 2 2" xfId="22863"/>
    <cellStyle name="Normal 50 5 3 2 2 2" xfId="46272"/>
    <cellStyle name="Normal 50 5 3 2 3" xfId="34573"/>
    <cellStyle name="Normal 50 5 3 3" xfId="17029"/>
    <cellStyle name="Normal 50 5 3 3 2" xfId="40438"/>
    <cellStyle name="Normal 50 5 3 4" xfId="28743"/>
    <cellStyle name="Normal 50 5 4" xfId="6430"/>
    <cellStyle name="Normal 50 5 4 2" xfId="12298"/>
    <cellStyle name="Normal 50 5 4 2 2" xfId="24027"/>
    <cellStyle name="Normal 50 5 4 2 2 2" xfId="47436"/>
    <cellStyle name="Normal 50 5 4 2 3" xfId="35737"/>
    <cellStyle name="Normal 50 5 4 3" xfId="18193"/>
    <cellStyle name="Normal 50 5 4 3 2" xfId="41602"/>
    <cellStyle name="Normal 50 5 4 4" xfId="29907"/>
    <cellStyle name="Normal 50 5 5" xfId="7556"/>
    <cellStyle name="Normal 50 5 5 2" xfId="13418"/>
    <cellStyle name="Normal 50 5 5 2 2" xfId="25147"/>
    <cellStyle name="Normal 50 5 5 2 2 2" xfId="48556"/>
    <cellStyle name="Normal 50 5 5 2 3" xfId="36857"/>
    <cellStyle name="Normal 50 5 5 3" xfId="19313"/>
    <cellStyle name="Normal 50 5 5 3 2" xfId="42722"/>
    <cellStyle name="Normal 50 5 5 4" xfId="31027"/>
    <cellStyle name="Normal 50 5 6" xfId="8640"/>
    <cellStyle name="Normal 50 5 6 2" xfId="20401"/>
    <cellStyle name="Normal 50 5 6 2 2" xfId="43810"/>
    <cellStyle name="Normal 50 5 6 3" xfId="32111"/>
    <cellStyle name="Normal 50 5 7" xfId="14567"/>
    <cellStyle name="Normal 50 5 7 2" xfId="37976"/>
    <cellStyle name="Normal 50 5 8" xfId="26281"/>
    <cellStyle name="Normal 50 6" xfId="2868"/>
    <cellStyle name="Normal 50 6 2" xfId="4137"/>
    <cellStyle name="Normal 50 6 2 2" xfId="10005"/>
    <cellStyle name="Normal 50 6 2 2 2" xfId="21734"/>
    <cellStyle name="Normal 50 6 2 2 2 2" xfId="45143"/>
    <cellStyle name="Normal 50 6 2 2 3" xfId="33444"/>
    <cellStyle name="Normal 50 6 2 3" xfId="15900"/>
    <cellStyle name="Normal 50 6 2 3 2" xfId="39309"/>
    <cellStyle name="Normal 50 6 2 4" xfId="27614"/>
    <cellStyle name="Normal 50 6 3" xfId="5356"/>
    <cellStyle name="Normal 50 6 3 2" xfId="11224"/>
    <cellStyle name="Normal 50 6 3 2 2" xfId="22953"/>
    <cellStyle name="Normal 50 6 3 2 2 2" xfId="46362"/>
    <cellStyle name="Normal 50 6 3 2 3" xfId="34663"/>
    <cellStyle name="Normal 50 6 3 3" xfId="17119"/>
    <cellStyle name="Normal 50 6 3 3 2" xfId="40528"/>
    <cellStyle name="Normal 50 6 3 4" xfId="28833"/>
    <cellStyle name="Normal 50 6 4" xfId="6520"/>
    <cellStyle name="Normal 50 6 4 2" xfId="12388"/>
    <cellStyle name="Normal 50 6 4 2 2" xfId="24117"/>
    <cellStyle name="Normal 50 6 4 2 2 2" xfId="47526"/>
    <cellStyle name="Normal 50 6 4 2 3" xfId="35827"/>
    <cellStyle name="Normal 50 6 4 3" xfId="18283"/>
    <cellStyle name="Normal 50 6 4 3 2" xfId="41692"/>
    <cellStyle name="Normal 50 6 4 4" xfId="29997"/>
    <cellStyle name="Normal 50 6 5" xfId="7646"/>
    <cellStyle name="Normal 50 6 5 2" xfId="13508"/>
    <cellStyle name="Normal 50 6 5 2 2" xfId="25237"/>
    <cellStyle name="Normal 50 6 5 2 2 2" xfId="48646"/>
    <cellStyle name="Normal 50 6 5 2 3" xfId="36947"/>
    <cellStyle name="Normal 50 6 5 3" xfId="19403"/>
    <cellStyle name="Normal 50 6 5 3 2" xfId="42812"/>
    <cellStyle name="Normal 50 6 5 4" xfId="31117"/>
    <cellStyle name="Normal 50 6 6" xfId="8730"/>
    <cellStyle name="Normal 50 6 6 2" xfId="20491"/>
    <cellStyle name="Normal 50 6 6 2 2" xfId="43900"/>
    <cellStyle name="Normal 50 6 6 3" xfId="32201"/>
    <cellStyle name="Normal 50 6 7" xfId="14657"/>
    <cellStyle name="Normal 50 6 7 2" xfId="38066"/>
    <cellStyle name="Normal 50 6 8" xfId="26371"/>
    <cellStyle name="Normal 50 7" xfId="2960"/>
    <cellStyle name="Normal 50 7 2" xfId="4227"/>
    <cellStyle name="Normal 50 7 2 2" xfId="10095"/>
    <cellStyle name="Normal 50 7 2 2 2" xfId="21824"/>
    <cellStyle name="Normal 50 7 2 2 2 2" xfId="45233"/>
    <cellStyle name="Normal 50 7 2 2 3" xfId="33534"/>
    <cellStyle name="Normal 50 7 2 3" xfId="15990"/>
    <cellStyle name="Normal 50 7 2 3 2" xfId="39399"/>
    <cellStyle name="Normal 50 7 2 4" xfId="27704"/>
    <cellStyle name="Normal 50 7 3" xfId="5446"/>
    <cellStyle name="Normal 50 7 3 2" xfId="11314"/>
    <cellStyle name="Normal 50 7 3 2 2" xfId="23043"/>
    <cellStyle name="Normal 50 7 3 2 2 2" xfId="46452"/>
    <cellStyle name="Normal 50 7 3 2 3" xfId="34753"/>
    <cellStyle name="Normal 50 7 3 3" xfId="17209"/>
    <cellStyle name="Normal 50 7 3 3 2" xfId="40618"/>
    <cellStyle name="Normal 50 7 3 4" xfId="28923"/>
    <cellStyle name="Normal 50 7 4" xfId="6610"/>
    <cellStyle name="Normal 50 7 4 2" xfId="12478"/>
    <cellStyle name="Normal 50 7 4 2 2" xfId="24207"/>
    <cellStyle name="Normal 50 7 4 2 2 2" xfId="47616"/>
    <cellStyle name="Normal 50 7 4 2 3" xfId="35917"/>
    <cellStyle name="Normal 50 7 4 3" xfId="18373"/>
    <cellStyle name="Normal 50 7 4 3 2" xfId="41782"/>
    <cellStyle name="Normal 50 7 4 4" xfId="30087"/>
    <cellStyle name="Normal 50 7 5" xfId="7736"/>
    <cellStyle name="Normal 50 7 5 2" xfId="13598"/>
    <cellStyle name="Normal 50 7 5 2 2" xfId="25327"/>
    <cellStyle name="Normal 50 7 5 2 2 2" xfId="48736"/>
    <cellStyle name="Normal 50 7 5 2 3" xfId="37037"/>
    <cellStyle name="Normal 50 7 5 3" xfId="19493"/>
    <cellStyle name="Normal 50 7 5 3 2" xfId="42902"/>
    <cellStyle name="Normal 50 7 5 4" xfId="31207"/>
    <cellStyle name="Normal 50 7 6" xfId="8820"/>
    <cellStyle name="Normal 50 7 6 2" xfId="20581"/>
    <cellStyle name="Normal 50 7 6 2 2" xfId="43990"/>
    <cellStyle name="Normal 50 7 6 3" xfId="32291"/>
    <cellStyle name="Normal 50 7 7" xfId="14747"/>
    <cellStyle name="Normal 50 7 7 2" xfId="38156"/>
    <cellStyle name="Normal 50 7 8" xfId="26461"/>
    <cellStyle name="Normal 50 8" xfId="3064"/>
    <cellStyle name="Normal 50 8 2" xfId="4329"/>
    <cellStyle name="Normal 50 8 2 2" xfId="10197"/>
    <cellStyle name="Normal 50 8 2 2 2" xfId="21926"/>
    <cellStyle name="Normal 50 8 2 2 2 2" xfId="45335"/>
    <cellStyle name="Normal 50 8 2 2 3" xfId="33636"/>
    <cellStyle name="Normal 50 8 2 3" xfId="16092"/>
    <cellStyle name="Normal 50 8 2 3 2" xfId="39501"/>
    <cellStyle name="Normal 50 8 2 4" xfId="27806"/>
    <cellStyle name="Normal 50 8 3" xfId="5546"/>
    <cellStyle name="Normal 50 8 3 2" xfId="11414"/>
    <cellStyle name="Normal 50 8 3 2 2" xfId="23143"/>
    <cellStyle name="Normal 50 8 3 2 2 2" xfId="46552"/>
    <cellStyle name="Normal 50 8 3 2 3" xfId="34853"/>
    <cellStyle name="Normal 50 8 3 3" xfId="17309"/>
    <cellStyle name="Normal 50 8 3 3 2" xfId="40718"/>
    <cellStyle name="Normal 50 8 3 4" xfId="29023"/>
    <cellStyle name="Normal 50 8 4" xfId="6710"/>
    <cellStyle name="Normal 50 8 4 2" xfId="12578"/>
    <cellStyle name="Normal 50 8 4 2 2" xfId="24307"/>
    <cellStyle name="Normal 50 8 4 2 2 2" xfId="47716"/>
    <cellStyle name="Normal 50 8 4 2 3" xfId="36017"/>
    <cellStyle name="Normal 50 8 4 3" xfId="18473"/>
    <cellStyle name="Normal 50 8 4 3 2" xfId="41882"/>
    <cellStyle name="Normal 50 8 4 4" xfId="30187"/>
    <cellStyle name="Normal 50 8 5" xfId="7836"/>
    <cellStyle name="Normal 50 8 5 2" xfId="13698"/>
    <cellStyle name="Normal 50 8 5 2 2" xfId="25427"/>
    <cellStyle name="Normal 50 8 5 2 2 2" xfId="48836"/>
    <cellStyle name="Normal 50 8 5 2 3" xfId="37137"/>
    <cellStyle name="Normal 50 8 5 3" xfId="19593"/>
    <cellStyle name="Normal 50 8 5 3 2" xfId="43002"/>
    <cellStyle name="Normal 50 8 5 4" xfId="31307"/>
    <cellStyle name="Normal 50 8 6" xfId="8920"/>
    <cellStyle name="Normal 50 8 6 2" xfId="20681"/>
    <cellStyle name="Normal 50 8 6 2 2" xfId="44090"/>
    <cellStyle name="Normal 50 8 6 3" xfId="32391"/>
    <cellStyle name="Normal 50 8 7" xfId="14847"/>
    <cellStyle name="Normal 50 8 7 2" xfId="38256"/>
    <cellStyle name="Normal 50 8 8" xfId="26561"/>
    <cellStyle name="Normal 50 9" xfId="3174"/>
    <cellStyle name="Normal 50 9 2" xfId="4439"/>
    <cellStyle name="Normal 50 9 2 2" xfId="10307"/>
    <cellStyle name="Normal 50 9 2 2 2" xfId="22036"/>
    <cellStyle name="Normal 50 9 2 2 2 2" xfId="45445"/>
    <cellStyle name="Normal 50 9 2 2 3" xfId="33746"/>
    <cellStyle name="Normal 50 9 2 3" xfId="16202"/>
    <cellStyle name="Normal 50 9 2 3 2" xfId="39611"/>
    <cellStyle name="Normal 50 9 2 4" xfId="27916"/>
    <cellStyle name="Normal 50 9 3" xfId="5656"/>
    <cellStyle name="Normal 50 9 3 2" xfId="11524"/>
    <cellStyle name="Normal 50 9 3 2 2" xfId="23253"/>
    <cellStyle name="Normal 50 9 3 2 2 2" xfId="46662"/>
    <cellStyle name="Normal 50 9 3 2 3" xfId="34963"/>
    <cellStyle name="Normal 50 9 3 3" xfId="17419"/>
    <cellStyle name="Normal 50 9 3 3 2" xfId="40828"/>
    <cellStyle name="Normal 50 9 3 4" xfId="29133"/>
    <cellStyle name="Normal 50 9 4" xfId="6820"/>
    <cellStyle name="Normal 50 9 4 2" xfId="12688"/>
    <cellStyle name="Normal 50 9 4 2 2" xfId="24417"/>
    <cellStyle name="Normal 50 9 4 2 2 2" xfId="47826"/>
    <cellStyle name="Normal 50 9 4 2 3" xfId="36127"/>
    <cellStyle name="Normal 50 9 4 3" xfId="18583"/>
    <cellStyle name="Normal 50 9 4 3 2" xfId="41992"/>
    <cellStyle name="Normal 50 9 4 4" xfId="30297"/>
    <cellStyle name="Normal 50 9 5" xfId="7946"/>
    <cellStyle name="Normal 50 9 5 2" xfId="13808"/>
    <cellStyle name="Normal 50 9 5 2 2" xfId="25537"/>
    <cellStyle name="Normal 50 9 5 2 2 2" xfId="48946"/>
    <cellStyle name="Normal 50 9 5 2 3" xfId="37247"/>
    <cellStyle name="Normal 50 9 5 3" xfId="19703"/>
    <cellStyle name="Normal 50 9 5 3 2" xfId="43112"/>
    <cellStyle name="Normal 50 9 5 4" xfId="31417"/>
    <cellStyle name="Normal 50 9 6" xfId="9030"/>
    <cellStyle name="Normal 50 9 6 2" xfId="20791"/>
    <cellStyle name="Normal 50 9 6 2 2" xfId="44200"/>
    <cellStyle name="Normal 50 9 6 3" xfId="32501"/>
    <cellStyle name="Normal 50 9 7" xfId="14957"/>
    <cellStyle name="Normal 50 9 7 2" xfId="38366"/>
    <cellStyle name="Normal 50 9 8" xfId="26671"/>
    <cellStyle name="Normal 500" xfId="2710"/>
    <cellStyle name="Normal 500 2" xfId="3979"/>
    <cellStyle name="Normal 500 2 2" xfId="9847"/>
    <cellStyle name="Normal 500 2 2 2" xfId="21576"/>
    <cellStyle name="Normal 500 2 2 2 2" xfId="44985"/>
    <cellStyle name="Normal 500 2 2 3" xfId="33286"/>
    <cellStyle name="Normal 500 2 3" xfId="15742"/>
    <cellStyle name="Normal 500 2 3 2" xfId="39151"/>
    <cellStyle name="Normal 500 2 4" xfId="27456"/>
    <cellStyle name="Normal 500 3" xfId="5198"/>
    <cellStyle name="Normal 500 3 2" xfId="11066"/>
    <cellStyle name="Normal 500 3 2 2" xfId="22795"/>
    <cellStyle name="Normal 500 3 2 2 2" xfId="46204"/>
    <cellStyle name="Normal 500 3 2 3" xfId="34505"/>
    <cellStyle name="Normal 500 3 3" xfId="16961"/>
    <cellStyle name="Normal 500 3 3 2" xfId="40370"/>
    <cellStyle name="Normal 500 3 4" xfId="28675"/>
    <cellStyle name="Normal 500 4" xfId="6362"/>
    <cellStyle name="Normal 500 4 2" xfId="12230"/>
    <cellStyle name="Normal 500 4 2 2" xfId="23959"/>
    <cellStyle name="Normal 500 4 2 2 2" xfId="47368"/>
    <cellStyle name="Normal 500 4 2 3" xfId="35669"/>
    <cellStyle name="Normal 500 4 3" xfId="18125"/>
    <cellStyle name="Normal 500 4 3 2" xfId="41534"/>
    <cellStyle name="Normal 500 4 4" xfId="29839"/>
    <cellStyle name="Normal 500 5" xfId="7488"/>
    <cellStyle name="Normal 500 5 2" xfId="13350"/>
    <cellStyle name="Normal 500 5 2 2" xfId="25079"/>
    <cellStyle name="Normal 500 5 2 2 2" xfId="48488"/>
    <cellStyle name="Normal 500 5 2 3" xfId="36789"/>
    <cellStyle name="Normal 500 5 3" xfId="19245"/>
    <cellStyle name="Normal 500 5 3 2" xfId="42654"/>
    <cellStyle name="Normal 500 5 4" xfId="30959"/>
    <cellStyle name="Normal 500 6" xfId="8572"/>
    <cellStyle name="Normal 500 6 2" xfId="20333"/>
    <cellStyle name="Normal 500 6 2 2" xfId="43742"/>
    <cellStyle name="Normal 500 6 3" xfId="32043"/>
    <cellStyle name="Normal 500 7" xfId="14499"/>
    <cellStyle name="Normal 500 7 2" xfId="37908"/>
    <cellStyle name="Normal 500 8" xfId="26213"/>
    <cellStyle name="Normal 501" xfId="2788"/>
    <cellStyle name="Normal 501 2" xfId="4057"/>
    <cellStyle name="Normal 501 2 2" xfId="9925"/>
    <cellStyle name="Normal 501 2 2 2" xfId="21654"/>
    <cellStyle name="Normal 501 2 2 2 2" xfId="45063"/>
    <cellStyle name="Normal 501 2 2 3" xfId="33364"/>
    <cellStyle name="Normal 501 2 3" xfId="15820"/>
    <cellStyle name="Normal 501 2 3 2" xfId="39229"/>
    <cellStyle name="Normal 501 2 4" xfId="27534"/>
    <cellStyle name="Normal 501 3" xfId="5276"/>
    <cellStyle name="Normal 501 3 2" xfId="11144"/>
    <cellStyle name="Normal 501 3 2 2" xfId="22873"/>
    <cellStyle name="Normal 501 3 2 2 2" xfId="46282"/>
    <cellStyle name="Normal 501 3 2 3" xfId="34583"/>
    <cellStyle name="Normal 501 3 3" xfId="17039"/>
    <cellStyle name="Normal 501 3 3 2" xfId="40448"/>
    <cellStyle name="Normal 501 3 4" xfId="28753"/>
    <cellStyle name="Normal 501 4" xfId="6440"/>
    <cellStyle name="Normal 501 4 2" xfId="12308"/>
    <cellStyle name="Normal 501 4 2 2" xfId="24037"/>
    <cellStyle name="Normal 501 4 2 2 2" xfId="47446"/>
    <cellStyle name="Normal 501 4 2 3" xfId="35747"/>
    <cellStyle name="Normal 501 4 3" xfId="18203"/>
    <cellStyle name="Normal 501 4 3 2" xfId="41612"/>
    <cellStyle name="Normal 501 4 4" xfId="29917"/>
    <cellStyle name="Normal 501 5" xfId="7566"/>
    <cellStyle name="Normal 501 5 2" xfId="13428"/>
    <cellStyle name="Normal 501 5 2 2" xfId="25157"/>
    <cellStyle name="Normal 501 5 2 2 2" xfId="48566"/>
    <cellStyle name="Normal 501 5 2 3" xfId="36867"/>
    <cellStyle name="Normal 501 5 3" xfId="19323"/>
    <cellStyle name="Normal 501 5 3 2" xfId="42732"/>
    <cellStyle name="Normal 501 5 4" xfId="31037"/>
    <cellStyle name="Normal 501 6" xfId="8650"/>
    <cellStyle name="Normal 501 6 2" xfId="20411"/>
    <cellStyle name="Normal 501 6 2 2" xfId="43820"/>
    <cellStyle name="Normal 501 6 3" xfId="32121"/>
    <cellStyle name="Normal 501 7" xfId="14577"/>
    <cellStyle name="Normal 501 7 2" xfId="37986"/>
    <cellStyle name="Normal 501 8" xfId="26291"/>
    <cellStyle name="Normal 502" xfId="2712"/>
    <cellStyle name="Normal 502 2" xfId="3981"/>
    <cellStyle name="Normal 502 2 2" xfId="9849"/>
    <cellStyle name="Normal 502 2 2 2" xfId="21578"/>
    <cellStyle name="Normal 502 2 2 2 2" xfId="44987"/>
    <cellStyle name="Normal 502 2 2 3" xfId="33288"/>
    <cellStyle name="Normal 502 2 3" xfId="15744"/>
    <cellStyle name="Normal 502 2 3 2" xfId="39153"/>
    <cellStyle name="Normal 502 2 4" xfId="27458"/>
    <cellStyle name="Normal 502 3" xfId="5200"/>
    <cellStyle name="Normal 502 3 2" xfId="11068"/>
    <cellStyle name="Normal 502 3 2 2" xfId="22797"/>
    <cellStyle name="Normal 502 3 2 2 2" xfId="46206"/>
    <cellStyle name="Normal 502 3 2 3" xfId="34507"/>
    <cellStyle name="Normal 502 3 3" xfId="16963"/>
    <cellStyle name="Normal 502 3 3 2" xfId="40372"/>
    <cellStyle name="Normal 502 3 4" xfId="28677"/>
    <cellStyle name="Normal 502 4" xfId="6364"/>
    <cellStyle name="Normal 502 4 2" xfId="12232"/>
    <cellStyle name="Normal 502 4 2 2" xfId="23961"/>
    <cellStyle name="Normal 502 4 2 2 2" xfId="47370"/>
    <cellStyle name="Normal 502 4 2 3" xfId="35671"/>
    <cellStyle name="Normal 502 4 3" xfId="18127"/>
    <cellStyle name="Normal 502 4 3 2" xfId="41536"/>
    <cellStyle name="Normal 502 4 4" xfId="29841"/>
    <cellStyle name="Normal 502 5" xfId="7490"/>
    <cellStyle name="Normal 502 5 2" xfId="13352"/>
    <cellStyle name="Normal 502 5 2 2" xfId="25081"/>
    <cellStyle name="Normal 502 5 2 2 2" xfId="48490"/>
    <cellStyle name="Normal 502 5 2 3" xfId="36791"/>
    <cellStyle name="Normal 502 5 3" xfId="19247"/>
    <cellStyle name="Normal 502 5 3 2" xfId="42656"/>
    <cellStyle name="Normal 502 5 4" xfId="30961"/>
    <cellStyle name="Normal 502 6" xfId="8574"/>
    <cellStyle name="Normal 502 6 2" xfId="20335"/>
    <cellStyle name="Normal 502 6 2 2" xfId="43744"/>
    <cellStyle name="Normal 502 6 3" xfId="32045"/>
    <cellStyle name="Normal 502 7" xfId="14501"/>
    <cellStyle name="Normal 502 7 2" xfId="37910"/>
    <cellStyle name="Normal 502 8" xfId="26215"/>
    <cellStyle name="Normal 503" xfId="2786"/>
    <cellStyle name="Normal 503 2" xfId="4055"/>
    <cellStyle name="Normal 503 2 2" xfId="9923"/>
    <cellStyle name="Normal 503 2 2 2" xfId="21652"/>
    <cellStyle name="Normal 503 2 2 2 2" xfId="45061"/>
    <cellStyle name="Normal 503 2 2 3" xfId="33362"/>
    <cellStyle name="Normal 503 2 3" xfId="15818"/>
    <cellStyle name="Normal 503 2 3 2" xfId="39227"/>
    <cellStyle name="Normal 503 2 4" xfId="27532"/>
    <cellStyle name="Normal 503 3" xfId="5274"/>
    <cellStyle name="Normal 503 3 2" xfId="11142"/>
    <cellStyle name="Normal 503 3 2 2" xfId="22871"/>
    <cellStyle name="Normal 503 3 2 2 2" xfId="46280"/>
    <cellStyle name="Normal 503 3 2 3" xfId="34581"/>
    <cellStyle name="Normal 503 3 3" xfId="17037"/>
    <cellStyle name="Normal 503 3 3 2" xfId="40446"/>
    <cellStyle name="Normal 503 3 4" xfId="28751"/>
    <cellStyle name="Normal 503 4" xfId="6438"/>
    <cellStyle name="Normal 503 4 2" xfId="12306"/>
    <cellStyle name="Normal 503 4 2 2" xfId="24035"/>
    <cellStyle name="Normal 503 4 2 2 2" xfId="47444"/>
    <cellStyle name="Normal 503 4 2 3" xfId="35745"/>
    <cellStyle name="Normal 503 4 3" xfId="18201"/>
    <cellStyle name="Normal 503 4 3 2" xfId="41610"/>
    <cellStyle name="Normal 503 4 4" xfId="29915"/>
    <cellStyle name="Normal 503 5" xfId="7564"/>
    <cellStyle name="Normal 503 5 2" xfId="13426"/>
    <cellStyle name="Normal 503 5 2 2" xfId="25155"/>
    <cellStyle name="Normal 503 5 2 2 2" xfId="48564"/>
    <cellStyle name="Normal 503 5 2 3" xfId="36865"/>
    <cellStyle name="Normal 503 5 3" xfId="19321"/>
    <cellStyle name="Normal 503 5 3 2" xfId="42730"/>
    <cellStyle name="Normal 503 5 4" xfId="31035"/>
    <cellStyle name="Normal 503 6" xfId="8648"/>
    <cellStyle name="Normal 503 6 2" xfId="20409"/>
    <cellStyle name="Normal 503 6 2 2" xfId="43818"/>
    <cellStyle name="Normal 503 6 3" xfId="32119"/>
    <cellStyle name="Normal 503 7" xfId="14575"/>
    <cellStyle name="Normal 503 7 2" xfId="37984"/>
    <cellStyle name="Normal 503 8" xfId="26289"/>
    <cellStyle name="Normal 504" xfId="2714"/>
    <cellStyle name="Normal 504 2" xfId="3983"/>
    <cellStyle name="Normal 504 2 2" xfId="9851"/>
    <cellStyle name="Normal 504 2 2 2" xfId="21580"/>
    <cellStyle name="Normal 504 2 2 2 2" xfId="44989"/>
    <cellStyle name="Normal 504 2 2 3" xfId="33290"/>
    <cellStyle name="Normal 504 2 3" xfId="15746"/>
    <cellStyle name="Normal 504 2 3 2" xfId="39155"/>
    <cellStyle name="Normal 504 2 4" xfId="27460"/>
    <cellStyle name="Normal 504 3" xfId="5202"/>
    <cellStyle name="Normal 504 3 2" xfId="11070"/>
    <cellStyle name="Normal 504 3 2 2" xfId="22799"/>
    <cellStyle name="Normal 504 3 2 2 2" xfId="46208"/>
    <cellStyle name="Normal 504 3 2 3" xfId="34509"/>
    <cellStyle name="Normal 504 3 3" xfId="16965"/>
    <cellStyle name="Normal 504 3 3 2" xfId="40374"/>
    <cellStyle name="Normal 504 3 4" xfId="28679"/>
    <cellStyle name="Normal 504 4" xfId="6366"/>
    <cellStyle name="Normal 504 4 2" xfId="12234"/>
    <cellStyle name="Normal 504 4 2 2" xfId="23963"/>
    <cellStyle name="Normal 504 4 2 2 2" xfId="47372"/>
    <cellStyle name="Normal 504 4 2 3" xfId="35673"/>
    <cellStyle name="Normal 504 4 3" xfId="18129"/>
    <cellStyle name="Normal 504 4 3 2" xfId="41538"/>
    <cellStyle name="Normal 504 4 4" xfId="29843"/>
    <cellStyle name="Normal 504 5" xfId="7492"/>
    <cellStyle name="Normal 504 5 2" xfId="13354"/>
    <cellStyle name="Normal 504 5 2 2" xfId="25083"/>
    <cellStyle name="Normal 504 5 2 2 2" xfId="48492"/>
    <cellStyle name="Normal 504 5 2 3" xfId="36793"/>
    <cellStyle name="Normal 504 5 3" xfId="19249"/>
    <cellStyle name="Normal 504 5 3 2" xfId="42658"/>
    <cellStyle name="Normal 504 5 4" xfId="30963"/>
    <cellStyle name="Normal 504 6" xfId="8576"/>
    <cellStyle name="Normal 504 6 2" xfId="20337"/>
    <cellStyle name="Normal 504 6 2 2" xfId="43746"/>
    <cellStyle name="Normal 504 6 3" xfId="32047"/>
    <cellStyle name="Normal 504 7" xfId="14503"/>
    <cellStyle name="Normal 504 7 2" xfId="37912"/>
    <cellStyle name="Normal 504 8" xfId="26217"/>
    <cellStyle name="Normal 505" xfId="2802"/>
    <cellStyle name="Normal 505 2" xfId="4071"/>
    <cellStyle name="Normal 505 2 2" xfId="9939"/>
    <cellStyle name="Normal 505 2 2 2" xfId="21668"/>
    <cellStyle name="Normal 505 2 2 2 2" xfId="45077"/>
    <cellStyle name="Normal 505 2 2 3" xfId="33378"/>
    <cellStyle name="Normal 505 2 3" xfId="15834"/>
    <cellStyle name="Normal 505 2 3 2" xfId="39243"/>
    <cellStyle name="Normal 505 2 4" xfId="27548"/>
    <cellStyle name="Normal 505 3" xfId="5290"/>
    <cellStyle name="Normal 505 3 2" xfId="11158"/>
    <cellStyle name="Normal 505 3 2 2" xfId="22887"/>
    <cellStyle name="Normal 505 3 2 2 2" xfId="46296"/>
    <cellStyle name="Normal 505 3 2 3" xfId="34597"/>
    <cellStyle name="Normal 505 3 3" xfId="17053"/>
    <cellStyle name="Normal 505 3 3 2" xfId="40462"/>
    <cellStyle name="Normal 505 3 4" xfId="28767"/>
    <cellStyle name="Normal 505 4" xfId="6454"/>
    <cellStyle name="Normal 505 4 2" xfId="12322"/>
    <cellStyle name="Normal 505 4 2 2" xfId="24051"/>
    <cellStyle name="Normal 505 4 2 2 2" xfId="47460"/>
    <cellStyle name="Normal 505 4 2 3" xfId="35761"/>
    <cellStyle name="Normal 505 4 3" xfId="18217"/>
    <cellStyle name="Normal 505 4 3 2" xfId="41626"/>
    <cellStyle name="Normal 505 4 4" xfId="29931"/>
    <cellStyle name="Normal 505 5" xfId="7580"/>
    <cellStyle name="Normal 505 5 2" xfId="13442"/>
    <cellStyle name="Normal 505 5 2 2" xfId="25171"/>
    <cellStyle name="Normal 505 5 2 2 2" xfId="48580"/>
    <cellStyle name="Normal 505 5 2 3" xfId="36881"/>
    <cellStyle name="Normal 505 5 3" xfId="19337"/>
    <cellStyle name="Normal 505 5 3 2" xfId="42746"/>
    <cellStyle name="Normal 505 5 4" xfId="31051"/>
    <cellStyle name="Normal 505 6" xfId="8664"/>
    <cellStyle name="Normal 505 6 2" xfId="20425"/>
    <cellStyle name="Normal 505 6 2 2" xfId="43834"/>
    <cellStyle name="Normal 505 6 3" xfId="32135"/>
    <cellStyle name="Normal 505 7" xfId="14591"/>
    <cellStyle name="Normal 505 7 2" xfId="38000"/>
    <cellStyle name="Normal 505 8" xfId="26305"/>
    <cellStyle name="Normal 506" xfId="2877"/>
    <cellStyle name="Normal 506 2" xfId="4146"/>
    <cellStyle name="Normal 506 2 2" xfId="10014"/>
    <cellStyle name="Normal 506 2 2 2" xfId="21743"/>
    <cellStyle name="Normal 506 2 2 2 2" xfId="45152"/>
    <cellStyle name="Normal 506 2 2 3" xfId="33453"/>
    <cellStyle name="Normal 506 2 3" xfId="15909"/>
    <cellStyle name="Normal 506 2 3 2" xfId="39318"/>
    <cellStyle name="Normal 506 2 4" xfId="27623"/>
    <cellStyle name="Normal 506 3" xfId="5365"/>
    <cellStyle name="Normal 506 3 2" xfId="11233"/>
    <cellStyle name="Normal 506 3 2 2" xfId="22962"/>
    <cellStyle name="Normal 506 3 2 2 2" xfId="46371"/>
    <cellStyle name="Normal 506 3 2 3" xfId="34672"/>
    <cellStyle name="Normal 506 3 3" xfId="17128"/>
    <cellStyle name="Normal 506 3 3 2" xfId="40537"/>
    <cellStyle name="Normal 506 3 4" xfId="28842"/>
    <cellStyle name="Normal 506 4" xfId="6529"/>
    <cellStyle name="Normal 506 4 2" xfId="12397"/>
    <cellStyle name="Normal 506 4 2 2" xfId="24126"/>
    <cellStyle name="Normal 506 4 2 2 2" xfId="47535"/>
    <cellStyle name="Normal 506 4 2 3" xfId="35836"/>
    <cellStyle name="Normal 506 4 3" xfId="18292"/>
    <cellStyle name="Normal 506 4 3 2" xfId="41701"/>
    <cellStyle name="Normal 506 4 4" xfId="30006"/>
    <cellStyle name="Normal 506 5" xfId="7655"/>
    <cellStyle name="Normal 506 5 2" xfId="13517"/>
    <cellStyle name="Normal 506 5 2 2" xfId="25246"/>
    <cellStyle name="Normal 506 5 2 2 2" xfId="48655"/>
    <cellStyle name="Normal 506 5 2 3" xfId="36956"/>
    <cellStyle name="Normal 506 5 3" xfId="19412"/>
    <cellStyle name="Normal 506 5 3 2" xfId="42821"/>
    <cellStyle name="Normal 506 5 4" xfId="31126"/>
    <cellStyle name="Normal 506 6" xfId="8739"/>
    <cellStyle name="Normal 506 6 2" xfId="20500"/>
    <cellStyle name="Normal 506 6 2 2" xfId="43909"/>
    <cellStyle name="Normal 506 6 3" xfId="32210"/>
    <cellStyle name="Normal 506 7" xfId="14666"/>
    <cellStyle name="Normal 506 7 2" xfId="38075"/>
    <cellStyle name="Normal 506 8" xfId="26380"/>
    <cellStyle name="Normal 507" xfId="2804"/>
    <cellStyle name="Normal 507 2" xfId="4073"/>
    <cellStyle name="Normal 507 2 2" xfId="9941"/>
    <cellStyle name="Normal 507 2 2 2" xfId="21670"/>
    <cellStyle name="Normal 507 2 2 2 2" xfId="45079"/>
    <cellStyle name="Normal 507 2 2 3" xfId="33380"/>
    <cellStyle name="Normal 507 2 3" xfId="15836"/>
    <cellStyle name="Normal 507 2 3 2" xfId="39245"/>
    <cellStyle name="Normal 507 2 4" xfId="27550"/>
    <cellStyle name="Normal 507 3" xfId="5292"/>
    <cellStyle name="Normal 507 3 2" xfId="11160"/>
    <cellStyle name="Normal 507 3 2 2" xfId="22889"/>
    <cellStyle name="Normal 507 3 2 2 2" xfId="46298"/>
    <cellStyle name="Normal 507 3 2 3" xfId="34599"/>
    <cellStyle name="Normal 507 3 3" xfId="17055"/>
    <cellStyle name="Normal 507 3 3 2" xfId="40464"/>
    <cellStyle name="Normal 507 3 4" xfId="28769"/>
    <cellStyle name="Normal 507 4" xfId="6456"/>
    <cellStyle name="Normal 507 4 2" xfId="12324"/>
    <cellStyle name="Normal 507 4 2 2" xfId="24053"/>
    <cellStyle name="Normal 507 4 2 2 2" xfId="47462"/>
    <cellStyle name="Normal 507 4 2 3" xfId="35763"/>
    <cellStyle name="Normal 507 4 3" xfId="18219"/>
    <cellStyle name="Normal 507 4 3 2" xfId="41628"/>
    <cellStyle name="Normal 507 4 4" xfId="29933"/>
    <cellStyle name="Normal 507 5" xfId="7582"/>
    <cellStyle name="Normal 507 5 2" xfId="13444"/>
    <cellStyle name="Normal 507 5 2 2" xfId="25173"/>
    <cellStyle name="Normal 507 5 2 2 2" xfId="48582"/>
    <cellStyle name="Normal 507 5 2 3" xfId="36883"/>
    <cellStyle name="Normal 507 5 3" xfId="19339"/>
    <cellStyle name="Normal 507 5 3 2" xfId="42748"/>
    <cellStyle name="Normal 507 5 4" xfId="31053"/>
    <cellStyle name="Normal 507 6" xfId="8666"/>
    <cellStyle name="Normal 507 6 2" xfId="20427"/>
    <cellStyle name="Normal 507 6 2 2" xfId="43836"/>
    <cellStyle name="Normal 507 6 3" xfId="32137"/>
    <cellStyle name="Normal 507 7" xfId="14593"/>
    <cellStyle name="Normal 507 7 2" xfId="38002"/>
    <cellStyle name="Normal 507 8" xfId="26307"/>
    <cellStyle name="Normal 508" xfId="2878"/>
    <cellStyle name="Normal 508 2" xfId="4147"/>
    <cellStyle name="Normal 508 2 2" xfId="10015"/>
    <cellStyle name="Normal 508 2 2 2" xfId="21744"/>
    <cellStyle name="Normal 508 2 2 2 2" xfId="45153"/>
    <cellStyle name="Normal 508 2 2 3" xfId="33454"/>
    <cellStyle name="Normal 508 2 3" xfId="15910"/>
    <cellStyle name="Normal 508 2 3 2" xfId="39319"/>
    <cellStyle name="Normal 508 2 4" xfId="27624"/>
    <cellStyle name="Normal 508 3" xfId="5366"/>
    <cellStyle name="Normal 508 3 2" xfId="11234"/>
    <cellStyle name="Normal 508 3 2 2" xfId="22963"/>
    <cellStyle name="Normal 508 3 2 2 2" xfId="46372"/>
    <cellStyle name="Normal 508 3 2 3" xfId="34673"/>
    <cellStyle name="Normal 508 3 3" xfId="17129"/>
    <cellStyle name="Normal 508 3 3 2" xfId="40538"/>
    <cellStyle name="Normal 508 3 4" xfId="28843"/>
    <cellStyle name="Normal 508 4" xfId="6530"/>
    <cellStyle name="Normal 508 4 2" xfId="12398"/>
    <cellStyle name="Normal 508 4 2 2" xfId="24127"/>
    <cellStyle name="Normal 508 4 2 2 2" xfId="47536"/>
    <cellStyle name="Normal 508 4 2 3" xfId="35837"/>
    <cellStyle name="Normal 508 4 3" xfId="18293"/>
    <cellStyle name="Normal 508 4 3 2" xfId="41702"/>
    <cellStyle name="Normal 508 4 4" xfId="30007"/>
    <cellStyle name="Normal 508 5" xfId="7656"/>
    <cellStyle name="Normal 508 5 2" xfId="13518"/>
    <cellStyle name="Normal 508 5 2 2" xfId="25247"/>
    <cellStyle name="Normal 508 5 2 2 2" xfId="48656"/>
    <cellStyle name="Normal 508 5 2 3" xfId="36957"/>
    <cellStyle name="Normal 508 5 3" xfId="19413"/>
    <cellStyle name="Normal 508 5 3 2" xfId="42822"/>
    <cellStyle name="Normal 508 5 4" xfId="31127"/>
    <cellStyle name="Normal 508 6" xfId="8740"/>
    <cellStyle name="Normal 508 6 2" xfId="20501"/>
    <cellStyle name="Normal 508 6 2 2" xfId="43910"/>
    <cellStyle name="Normal 508 6 3" xfId="32211"/>
    <cellStyle name="Normal 508 7" xfId="14667"/>
    <cellStyle name="Normal 508 7 2" xfId="38076"/>
    <cellStyle name="Normal 508 8" xfId="26381"/>
    <cellStyle name="Normal 509" xfId="2892"/>
    <cellStyle name="Normal 509 2" xfId="4161"/>
    <cellStyle name="Normal 509 2 2" xfId="10029"/>
    <cellStyle name="Normal 509 2 2 2" xfId="21758"/>
    <cellStyle name="Normal 509 2 2 2 2" xfId="45167"/>
    <cellStyle name="Normal 509 2 2 3" xfId="33468"/>
    <cellStyle name="Normal 509 2 3" xfId="15924"/>
    <cellStyle name="Normal 509 2 3 2" xfId="39333"/>
    <cellStyle name="Normal 509 2 4" xfId="27638"/>
    <cellStyle name="Normal 509 3" xfId="5380"/>
    <cellStyle name="Normal 509 3 2" xfId="11248"/>
    <cellStyle name="Normal 509 3 2 2" xfId="22977"/>
    <cellStyle name="Normal 509 3 2 2 2" xfId="46386"/>
    <cellStyle name="Normal 509 3 2 3" xfId="34687"/>
    <cellStyle name="Normal 509 3 3" xfId="17143"/>
    <cellStyle name="Normal 509 3 3 2" xfId="40552"/>
    <cellStyle name="Normal 509 3 4" xfId="28857"/>
    <cellStyle name="Normal 509 4" xfId="6544"/>
    <cellStyle name="Normal 509 4 2" xfId="12412"/>
    <cellStyle name="Normal 509 4 2 2" xfId="24141"/>
    <cellStyle name="Normal 509 4 2 2 2" xfId="47550"/>
    <cellStyle name="Normal 509 4 2 3" xfId="35851"/>
    <cellStyle name="Normal 509 4 3" xfId="18307"/>
    <cellStyle name="Normal 509 4 3 2" xfId="41716"/>
    <cellStyle name="Normal 509 4 4" xfId="30021"/>
    <cellStyle name="Normal 509 5" xfId="7670"/>
    <cellStyle name="Normal 509 5 2" xfId="13532"/>
    <cellStyle name="Normal 509 5 2 2" xfId="25261"/>
    <cellStyle name="Normal 509 5 2 2 2" xfId="48670"/>
    <cellStyle name="Normal 509 5 2 3" xfId="36971"/>
    <cellStyle name="Normal 509 5 3" xfId="19427"/>
    <cellStyle name="Normal 509 5 3 2" xfId="42836"/>
    <cellStyle name="Normal 509 5 4" xfId="31141"/>
    <cellStyle name="Normal 509 6" xfId="8754"/>
    <cellStyle name="Normal 509 6 2" xfId="20515"/>
    <cellStyle name="Normal 509 6 2 2" xfId="43924"/>
    <cellStyle name="Normal 509 6 3" xfId="32225"/>
    <cellStyle name="Normal 509 7" xfId="14681"/>
    <cellStyle name="Normal 509 7 2" xfId="38090"/>
    <cellStyle name="Normal 509 8" xfId="26395"/>
    <cellStyle name="Normal 51" xfId="1962"/>
    <cellStyle name="Normal 51 10" xfId="3271"/>
    <cellStyle name="Normal 51 10 2" xfId="4536"/>
    <cellStyle name="Normal 51 10 2 2" xfId="10404"/>
    <cellStyle name="Normal 51 10 2 2 2" xfId="22133"/>
    <cellStyle name="Normal 51 10 2 2 2 2" xfId="45542"/>
    <cellStyle name="Normal 51 10 2 2 3" xfId="33843"/>
    <cellStyle name="Normal 51 10 2 3" xfId="16299"/>
    <cellStyle name="Normal 51 10 2 3 2" xfId="39708"/>
    <cellStyle name="Normal 51 10 2 4" xfId="28013"/>
    <cellStyle name="Normal 51 10 3" xfId="5753"/>
    <cellStyle name="Normal 51 10 3 2" xfId="11621"/>
    <cellStyle name="Normal 51 10 3 2 2" xfId="23350"/>
    <cellStyle name="Normal 51 10 3 2 2 2" xfId="46759"/>
    <cellStyle name="Normal 51 10 3 2 3" xfId="35060"/>
    <cellStyle name="Normal 51 10 3 3" xfId="17516"/>
    <cellStyle name="Normal 51 10 3 3 2" xfId="40925"/>
    <cellStyle name="Normal 51 10 3 4" xfId="29230"/>
    <cellStyle name="Normal 51 10 4" xfId="6917"/>
    <cellStyle name="Normal 51 10 4 2" xfId="12785"/>
    <cellStyle name="Normal 51 10 4 2 2" xfId="24514"/>
    <cellStyle name="Normal 51 10 4 2 2 2" xfId="47923"/>
    <cellStyle name="Normal 51 10 4 2 3" xfId="36224"/>
    <cellStyle name="Normal 51 10 4 3" xfId="18680"/>
    <cellStyle name="Normal 51 10 4 3 2" xfId="42089"/>
    <cellStyle name="Normal 51 10 4 4" xfId="30394"/>
    <cellStyle name="Normal 51 10 5" xfId="8043"/>
    <cellStyle name="Normal 51 10 5 2" xfId="13905"/>
    <cellStyle name="Normal 51 10 5 2 2" xfId="25634"/>
    <cellStyle name="Normal 51 10 5 2 2 2" xfId="49043"/>
    <cellStyle name="Normal 51 10 5 2 3" xfId="37344"/>
    <cellStyle name="Normal 51 10 5 3" xfId="19800"/>
    <cellStyle name="Normal 51 10 5 3 2" xfId="43209"/>
    <cellStyle name="Normal 51 10 5 4" xfId="31514"/>
    <cellStyle name="Normal 51 10 6" xfId="9127"/>
    <cellStyle name="Normal 51 10 6 2" xfId="20888"/>
    <cellStyle name="Normal 51 10 6 2 2" xfId="44297"/>
    <cellStyle name="Normal 51 10 6 3" xfId="32598"/>
    <cellStyle name="Normal 51 10 7" xfId="15054"/>
    <cellStyle name="Normal 51 10 7 2" xfId="38463"/>
    <cellStyle name="Normal 51 10 8" xfId="26768"/>
    <cellStyle name="Normal 51 11" xfId="3499"/>
    <cellStyle name="Normal 51 11 2" xfId="9375"/>
    <cellStyle name="Normal 51 11 2 2" xfId="21106"/>
    <cellStyle name="Normal 51 11 2 2 2" xfId="44515"/>
    <cellStyle name="Normal 51 11 2 3" xfId="32816"/>
    <cellStyle name="Normal 51 11 3" xfId="15272"/>
    <cellStyle name="Normal 51 11 3 2" xfId="38681"/>
    <cellStyle name="Normal 51 11 4" xfId="26986"/>
    <cellStyle name="Normal 51 12" xfId="4750"/>
    <cellStyle name="Normal 51 12 2" xfId="10618"/>
    <cellStyle name="Normal 51 12 2 2" xfId="22347"/>
    <cellStyle name="Normal 51 12 2 2 2" xfId="45756"/>
    <cellStyle name="Normal 51 12 2 3" xfId="34057"/>
    <cellStyle name="Normal 51 12 3" xfId="16513"/>
    <cellStyle name="Normal 51 12 3 2" xfId="39922"/>
    <cellStyle name="Normal 51 12 4" xfId="28227"/>
    <cellStyle name="Normal 51 13" xfId="5912"/>
    <cellStyle name="Normal 51 13 2" xfId="11780"/>
    <cellStyle name="Normal 51 13 2 2" xfId="23509"/>
    <cellStyle name="Normal 51 13 2 2 2" xfId="46918"/>
    <cellStyle name="Normal 51 13 2 3" xfId="35219"/>
    <cellStyle name="Normal 51 13 3" xfId="17675"/>
    <cellStyle name="Normal 51 13 3 2" xfId="41084"/>
    <cellStyle name="Normal 51 13 4" xfId="29389"/>
    <cellStyle name="Normal 51 14" xfId="7047"/>
    <cellStyle name="Normal 51 14 2" xfId="12909"/>
    <cellStyle name="Normal 51 14 2 2" xfId="24638"/>
    <cellStyle name="Normal 51 14 2 2 2" xfId="48047"/>
    <cellStyle name="Normal 51 14 2 3" xfId="36348"/>
    <cellStyle name="Normal 51 14 3" xfId="18804"/>
    <cellStyle name="Normal 51 14 3 2" xfId="42213"/>
    <cellStyle name="Normal 51 14 4" xfId="30518"/>
    <cellStyle name="Normal 51 15" xfId="8134"/>
    <cellStyle name="Normal 51 15 2" xfId="19895"/>
    <cellStyle name="Normal 51 15 2 2" xfId="43304"/>
    <cellStyle name="Normal 51 15 3" xfId="31605"/>
    <cellStyle name="Normal 51 16" xfId="14063"/>
    <cellStyle name="Normal 51 16 2" xfId="37472"/>
    <cellStyle name="Normal 51 17" xfId="25777"/>
    <cellStyle name="Normal 51 2" xfId="2369"/>
    <cellStyle name="Normal 51 2 2" xfId="3646"/>
    <cellStyle name="Normal 51 2 2 2" xfId="9514"/>
    <cellStyle name="Normal 51 2 2 2 2" xfId="21243"/>
    <cellStyle name="Normal 51 2 2 2 2 2" xfId="44652"/>
    <cellStyle name="Normal 51 2 2 2 3" xfId="32953"/>
    <cellStyle name="Normal 51 2 2 3" xfId="15409"/>
    <cellStyle name="Normal 51 2 2 3 2" xfId="38818"/>
    <cellStyle name="Normal 51 2 2 4" xfId="27123"/>
    <cellStyle name="Normal 51 2 3" xfId="4865"/>
    <cellStyle name="Normal 51 2 3 2" xfId="10733"/>
    <cellStyle name="Normal 51 2 3 2 2" xfId="22462"/>
    <cellStyle name="Normal 51 2 3 2 2 2" xfId="45871"/>
    <cellStyle name="Normal 51 2 3 2 3" xfId="34172"/>
    <cellStyle name="Normal 51 2 3 3" xfId="16628"/>
    <cellStyle name="Normal 51 2 3 3 2" xfId="40037"/>
    <cellStyle name="Normal 51 2 3 4" xfId="28342"/>
    <cellStyle name="Normal 51 2 4" xfId="6028"/>
    <cellStyle name="Normal 51 2 4 2" xfId="11896"/>
    <cellStyle name="Normal 51 2 4 2 2" xfId="23625"/>
    <cellStyle name="Normal 51 2 4 2 2 2" xfId="47034"/>
    <cellStyle name="Normal 51 2 4 2 3" xfId="35335"/>
    <cellStyle name="Normal 51 2 4 3" xfId="17791"/>
    <cellStyle name="Normal 51 2 4 3 2" xfId="41200"/>
    <cellStyle name="Normal 51 2 4 4" xfId="29505"/>
    <cellStyle name="Normal 51 2 5" xfId="7155"/>
    <cellStyle name="Normal 51 2 5 2" xfId="13017"/>
    <cellStyle name="Normal 51 2 5 2 2" xfId="24746"/>
    <cellStyle name="Normal 51 2 5 2 2 2" xfId="48155"/>
    <cellStyle name="Normal 51 2 5 2 3" xfId="36456"/>
    <cellStyle name="Normal 51 2 5 3" xfId="18912"/>
    <cellStyle name="Normal 51 2 5 3 2" xfId="42321"/>
    <cellStyle name="Normal 51 2 5 4" xfId="30626"/>
    <cellStyle name="Normal 51 2 6" xfId="8239"/>
    <cellStyle name="Normal 51 2 6 2" xfId="20000"/>
    <cellStyle name="Normal 51 2 6 2 2" xfId="43409"/>
    <cellStyle name="Normal 51 2 6 3" xfId="31710"/>
    <cellStyle name="Normal 51 2 7" xfId="14166"/>
    <cellStyle name="Normal 51 2 7 2" xfId="37575"/>
    <cellStyle name="Normal 51 2 8" xfId="25880"/>
    <cellStyle name="Normal 51 3" xfId="2451"/>
    <cellStyle name="Normal 51 3 2" xfId="3720"/>
    <cellStyle name="Normal 51 3 2 2" xfId="9588"/>
    <cellStyle name="Normal 51 3 2 2 2" xfId="21317"/>
    <cellStyle name="Normal 51 3 2 2 2 2" xfId="44726"/>
    <cellStyle name="Normal 51 3 2 2 3" xfId="33027"/>
    <cellStyle name="Normal 51 3 2 3" xfId="15483"/>
    <cellStyle name="Normal 51 3 2 3 2" xfId="38892"/>
    <cellStyle name="Normal 51 3 2 4" xfId="27197"/>
    <cellStyle name="Normal 51 3 3" xfId="4939"/>
    <cellStyle name="Normal 51 3 3 2" xfId="10807"/>
    <cellStyle name="Normal 51 3 3 2 2" xfId="22536"/>
    <cellStyle name="Normal 51 3 3 2 2 2" xfId="45945"/>
    <cellStyle name="Normal 51 3 3 2 3" xfId="34246"/>
    <cellStyle name="Normal 51 3 3 3" xfId="16702"/>
    <cellStyle name="Normal 51 3 3 3 2" xfId="40111"/>
    <cellStyle name="Normal 51 3 3 4" xfId="28416"/>
    <cellStyle name="Normal 51 3 4" xfId="6103"/>
    <cellStyle name="Normal 51 3 4 2" xfId="11971"/>
    <cellStyle name="Normal 51 3 4 2 2" xfId="23700"/>
    <cellStyle name="Normal 51 3 4 2 2 2" xfId="47109"/>
    <cellStyle name="Normal 51 3 4 2 3" xfId="35410"/>
    <cellStyle name="Normal 51 3 4 3" xfId="17866"/>
    <cellStyle name="Normal 51 3 4 3 2" xfId="41275"/>
    <cellStyle name="Normal 51 3 4 4" xfId="29580"/>
    <cellStyle name="Normal 51 3 5" xfId="7229"/>
    <cellStyle name="Normal 51 3 5 2" xfId="13091"/>
    <cellStyle name="Normal 51 3 5 2 2" xfId="24820"/>
    <cellStyle name="Normal 51 3 5 2 2 2" xfId="48229"/>
    <cellStyle name="Normal 51 3 5 2 3" xfId="36530"/>
    <cellStyle name="Normal 51 3 5 3" xfId="18986"/>
    <cellStyle name="Normal 51 3 5 3 2" xfId="42395"/>
    <cellStyle name="Normal 51 3 5 4" xfId="30700"/>
    <cellStyle name="Normal 51 3 6" xfId="8313"/>
    <cellStyle name="Normal 51 3 6 2" xfId="20074"/>
    <cellStyle name="Normal 51 3 6 2 2" xfId="43483"/>
    <cellStyle name="Normal 51 3 6 3" xfId="31784"/>
    <cellStyle name="Normal 51 3 7" xfId="14240"/>
    <cellStyle name="Normal 51 3 7 2" xfId="37649"/>
    <cellStyle name="Normal 51 3 8" xfId="25954"/>
    <cellStyle name="Normal 51 4" xfId="2643"/>
    <cellStyle name="Normal 51 4 2" xfId="3912"/>
    <cellStyle name="Normal 51 4 2 2" xfId="9780"/>
    <cellStyle name="Normal 51 4 2 2 2" xfId="21509"/>
    <cellStyle name="Normal 51 4 2 2 2 2" xfId="44918"/>
    <cellStyle name="Normal 51 4 2 2 3" xfId="33219"/>
    <cellStyle name="Normal 51 4 2 3" xfId="15675"/>
    <cellStyle name="Normal 51 4 2 3 2" xfId="39084"/>
    <cellStyle name="Normal 51 4 2 4" xfId="27389"/>
    <cellStyle name="Normal 51 4 3" xfId="5131"/>
    <cellStyle name="Normal 51 4 3 2" xfId="10999"/>
    <cellStyle name="Normal 51 4 3 2 2" xfId="22728"/>
    <cellStyle name="Normal 51 4 3 2 2 2" xfId="46137"/>
    <cellStyle name="Normal 51 4 3 2 3" xfId="34438"/>
    <cellStyle name="Normal 51 4 3 3" xfId="16894"/>
    <cellStyle name="Normal 51 4 3 3 2" xfId="40303"/>
    <cellStyle name="Normal 51 4 3 4" xfId="28608"/>
    <cellStyle name="Normal 51 4 4" xfId="6295"/>
    <cellStyle name="Normal 51 4 4 2" xfId="12163"/>
    <cellStyle name="Normal 51 4 4 2 2" xfId="23892"/>
    <cellStyle name="Normal 51 4 4 2 2 2" xfId="47301"/>
    <cellStyle name="Normal 51 4 4 2 3" xfId="35602"/>
    <cellStyle name="Normal 51 4 4 3" xfId="18058"/>
    <cellStyle name="Normal 51 4 4 3 2" xfId="41467"/>
    <cellStyle name="Normal 51 4 4 4" xfId="29772"/>
    <cellStyle name="Normal 51 4 5" xfId="7421"/>
    <cellStyle name="Normal 51 4 5 2" xfId="13283"/>
    <cellStyle name="Normal 51 4 5 2 2" xfId="25012"/>
    <cellStyle name="Normal 51 4 5 2 2 2" xfId="48421"/>
    <cellStyle name="Normal 51 4 5 2 3" xfId="36722"/>
    <cellStyle name="Normal 51 4 5 3" xfId="19178"/>
    <cellStyle name="Normal 51 4 5 3 2" xfId="42587"/>
    <cellStyle name="Normal 51 4 5 4" xfId="30892"/>
    <cellStyle name="Normal 51 4 6" xfId="8505"/>
    <cellStyle name="Normal 51 4 6 2" xfId="20266"/>
    <cellStyle name="Normal 51 4 6 2 2" xfId="43675"/>
    <cellStyle name="Normal 51 4 6 3" xfId="31976"/>
    <cellStyle name="Normal 51 4 7" xfId="14432"/>
    <cellStyle name="Normal 51 4 7 2" xfId="37841"/>
    <cellStyle name="Normal 51 4 8" xfId="26146"/>
    <cellStyle name="Normal 51 5" xfId="2779"/>
    <cellStyle name="Normal 51 5 2" xfId="4048"/>
    <cellStyle name="Normal 51 5 2 2" xfId="9916"/>
    <cellStyle name="Normal 51 5 2 2 2" xfId="21645"/>
    <cellStyle name="Normal 51 5 2 2 2 2" xfId="45054"/>
    <cellStyle name="Normal 51 5 2 2 3" xfId="33355"/>
    <cellStyle name="Normal 51 5 2 3" xfId="15811"/>
    <cellStyle name="Normal 51 5 2 3 2" xfId="39220"/>
    <cellStyle name="Normal 51 5 2 4" xfId="27525"/>
    <cellStyle name="Normal 51 5 3" xfId="5267"/>
    <cellStyle name="Normal 51 5 3 2" xfId="11135"/>
    <cellStyle name="Normal 51 5 3 2 2" xfId="22864"/>
    <cellStyle name="Normal 51 5 3 2 2 2" xfId="46273"/>
    <cellStyle name="Normal 51 5 3 2 3" xfId="34574"/>
    <cellStyle name="Normal 51 5 3 3" xfId="17030"/>
    <cellStyle name="Normal 51 5 3 3 2" xfId="40439"/>
    <cellStyle name="Normal 51 5 3 4" xfId="28744"/>
    <cellStyle name="Normal 51 5 4" xfId="6431"/>
    <cellStyle name="Normal 51 5 4 2" xfId="12299"/>
    <cellStyle name="Normal 51 5 4 2 2" xfId="24028"/>
    <cellStyle name="Normal 51 5 4 2 2 2" xfId="47437"/>
    <cellStyle name="Normal 51 5 4 2 3" xfId="35738"/>
    <cellStyle name="Normal 51 5 4 3" xfId="18194"/>
    <cellStyle name="Normal 51 5 4 3 2" xfId="41603"/>
    <cellStyle name="Normal 51 5 4 4" xfId="29908"/>
    <cellStyle name="Normal 51 5 5" xfId="7557"/>
    <cellStyle name="Normal 51 5 5 2" xfId="13419"/>
    <cellStyle name="Normal 51 5 5 2 2" xfId="25148"/>
    <cellStyle name="Normal 51 5 5 2 2 2" xfId="48557"/>
    <cellStyle name="Normal 51 5 5 2 3" xfId="36858"/>
    <cellStyle name="Normal 51 5 5 3" xfId="19314"/>
    <cellStyle name="Normal 51 5 5 3 2" xfId="42723"/>
    <cellStyle name="Normal 51 5 5 4" xfId="31028"/>
    <cellStyle name="Normal 51 5 6" xfId="8641"/>
    <cellStyle name="Normal 51 5 6 2" xfId="20402"/>
    <cellStyle name="Normal 51 5 6 2 2" xfId="43811"/>
    <cellStyle name="Normal 51 5 6 3" xfId="32112"/>
    <cellStyle name="Normal 51 5 7" xfId="14568"/>
    <cellStyle name="Normal 51 5 7 2" xfId="37977"/>
    <cellStyle name="Normal 51 5 8" xfId="26282"/>
    <cellStyle name="Normal 51 6" xfId="2869"/>
    <cellStyle name="Normal 51 6 2" xfId="4138"/>
    <cellStyle name="Normal 51 6 2 2" xfId="10006"/>
    <cellStyle name="Normal 51 6 2 2 2" xfId="21735"/>
    <cellStyle name="Normal 51 6 2 2 2 2" xfId="45144"/>
    <cellStyle name="Normal 51 6 2 2 3" xfId="33445"/>
    <cellStyle name="Normal 51 6 2 3" xfId="15901"/>
    <cellStyle name="Normal 51 6 2 3 2" xfId="39310"/>
    <cellStyle name="Normal 51 6 2 4" xfId="27615"/>
    <cellStyle name="Normal 51 6 3" xfId="5357"/>
    <cellStyle name="Normal 51 6 3 2" xfId="11225"/>
    <cellStyle name="Normal 51 6 3 2 2" xfId="22954"/>
    <cellStyle name="Normal 51 6 3 2 2 2" xfId="46363"/>
    <cellStyle name="Normal 51 6 3 2 3" xfId="34664"/>
    <cellStyle name="Normal 51 6 3 3" xfId="17120"/>
    <cellStyle name="Normal 51 6 3 3 2" xfId="40529"/>
    <cellStyle name="Normal 51 6 3 4" xfId="28834"/>
    <cellStyle name="Normal 51 6 4" xfId="6521"/>
    <cellStyle name="Normal 51 6 4 2" xfId="12389"/>
    <cellStyle name="Normal 51 6 4 2 2" xfId="24118"/>
    <cellStyle name="Normal 51 6 4 2 2 2" xfId="47527"/>
    <cellStyle name="Normal 51 6 4 2 3" xfId="35828"/>
    <cellStyle name="Normal 51 6 4 3" xfId="18284"/>
    <cellStyle name="Normal 51 6 4 3 2" xfId="41693"/>
    <cellStyle name="Normal 51 6 4 4" xfId="29998"/>
    <cellStyle name="Normal 51 6 5" xfId="7647"/>
    <cellStyle name="Normal 51 6 5 2" xfId="13509"/>
    <cellStyle name="Normal 51 6 5 2 2" xfId="25238"/>
    <cellStyle name="Normal 51 6 5 2 2 2" xfId="48647"/>
    <cellStyle name="Normal 51 6 5 2 3" xfId="36948"/>
    <cellStyle name="Normal 51 6 5 3" xfId="19404"/>
    <cellStyle name="Normal 51 6 5 3 2" xfId="42813"/>
    <cellStyle name="Normal 51 6 5 4" xfId="31118"/>
    <cellStyle name="Normal 51 6 6" xfId="8731"/>
    <cellStyle name="Normal 51 6 6 2" xfId="20492"/>
    <cellStyle name="Normal 51 6 6 2 2" xfId="43901"/>
    <cellStyle name="Normal 51 6 6 3" xfId="32202"/>
    <cellStyle name="Normal 51 6 7" xfId="14658"/>
    <cellStyle name="Normal 51 6 7 2" xfId="38067"/>
    <cellStyle name="Normal 51 6 8" xfId="26372"/>
    <cellStyle name="Normal 51 7" xfId="2961"/>
    <cellStyle name="Normal 51 7 2" xfId="4228"/>
    <cellStyle name="Normal 51 7 2 2" xfId="10096"/>
    <cellStyle name="Normal 51 7 2 2 2" xfId="21825"/>
    <cellStyle name="Normal 51 7 2 2 2 2" xfId="45234"/>
    <cellStyle name="Normal 51 7 2 2 3" xfId="33535"/>
    <cellStyle name="Normal 51 7 2 3" xfId="15991"/>
    <cellStyle name="Normal 51 7 2 3 2" xfId="39400"/>
    <cellStyle name="Normal 51 7 2 4" xfId="27705"/>
    <cellStyle name="Normal 51 7 3" xfId="5447"/>
    <cellStyle name="Normal 51 7 3 2" xfId="11315"/>
    <cellStyle name="Normal 51 7 3 2 2" xfId="23044"/>
    <cellStyle name="Normal 51 7 3 2 2 2" xfId="46453"/>
    <cellStyle name="Normal 51 7 3 2 3" xfId="34754"/>
    <cellStyle name="Normal 51 7 3 3" xfId="17210"/>
    <cellStyle name="Normal 51 7 3 3 2" xfId="40619"/>
    <cellStyle name="Normal 51 7 3 4" xfId="28924"/>
    <cellStyle name="Normal 51 7 4" xfId="6611"/>
    <cellStyle name="Normal 51 7 4 2" xfId="12479"/>
    <cellStyle name="Normal 51 7 4 2 2" xfId="24208"/>
    <cellStyle name="Normal 51 7 4 2 2 2" xfId="47617"/>
    <cellStyle name="Normal 51 7 4 2 3" xfId="35918"/>
    <cellStyle name="Normal 51 7 4 3" xfId="18374"/>
    <cellStyle name="Normal 51 7 4 3 2" xfId="41783"/>
    <cellStyle name="Normal 51 7 4 4" xfId="30088"/>
    <cellStyle name="Normal 51 7 5" xfId="7737"/>
    <cellStyle name="Normal 51 7 5 2" xfId="13599"/>
    <cellStyle name="Normal 51 7 5 2 2" xfId="25328"/>
    <cellStyle name="Normal 51 7 5 2 2 2" xfId="48737"/>
    <cellStyle name="Normal 51 7 5 2 3" xfId="37038"/>
    <cellStyle name="Normal 51 7 5 3" xfId="19494"/>
    <cellStyle name="Normal 51 7 5 3 2" xfId="42903"/>
    <cellStyle name="Normal 51 7 5 4" xfId="31208"/>
    <cellStyle name="Normal 51 7 6" xfId="8821"/>
    <cellStyle name="Normal 51 7 6 2" xfId="20582"/>
    <cellStyle name="Normal 51 7 6 2 2" xfId="43991"/>
    <cellStyle name="Normal 51 7 6 3" xfId="32292"/>
    <cellStyle name="Normal 51 7 7" xfId="14748"/>
    <cellStyle name="Normal 51 7 7 2" xfId="38157"/>
    <cellStyle name="Normal 51 7 8" xfId="26462"/>
    <cellStyle name="Normal 51 8" xfId="3065"/>
    <cellStyle name="Normal 51 8 2" xfId="4330"/>
    <cellStyle name="Normal 51 8 2 2" xfId="10198"/>
    <cellStyle name="Normal 51 8 2 2 2" xfId="21927"/>
    <cellStyle name="Normal 51 8 2 2 2 2" xfId="45336"/>
    <cellStyle name="Normal 51 8 2 2 3" xfId="33637"/>
    <cellStyle name="Normal 51 8 2 3" xfId="16093"/>
    <cellStyle name="Normal 51 8 2 3 2" xfId="39502"/>
    <cellStyle name="Normal 51 8 2 4" xfId="27807"/>
    <cellStyle name="Normal 51 8 3" xfId="5547"/>
    <cellStyle name="Normal 51 8 3 2" xfId="11415"/>
    <cellStyle name="Normal 51 8 3 2 2" xfId="23144"/>
    <cellStyle name="Normal 51 8 3 2 2 2" xfId="46553"/>
    <cellStyle name="Normal 51 8 3 2 3" xfId="34854"/>
    <cellStyle name="Normal 51 8 3 3" xfId="17310"/>
    <cellStyle name="Normal 51 8 3 3 2" xfId="40719"/>
    <cellStyle name="Normal 51 8 3 4" xfId="29024"/>
    <cellStyle name="Normal 51 8 4" xfId="6711"/>
    <cellStyle name="Normal 51 8 4 2" xfId="12579"/>
    <cellStyle name="Normal 51 8 4 2 2" xfId="24308"/>
    <cellStyle name="Normal 51 8 4 2 2 2" xfId="47717"/>
    <cellStyle name="Normal 51 8 4 2 3" xfId="36018"/>
    <cellStyle name="Normal 51 8 4 3" xfId="18474"/>
    <cellStyle name="Normal 51 8 4 3 2" xfId="41883"/>
    <cellStyle name="Normal 51 8 4 4" xfId="30188"/>
    <cellStyle name="Normal 51 8 5" xfId="7837"/>
    <cellStyle name="Normal 51 8 5 2" xfId="13699"/>
    <cellStyle name="Normal 51 8 5 2 2" xfId="25428"/>
    <cellStyle name="Normal 51 8 5 2 2 2" xfId="48837"/>
    <cellStyle name="Normal 51 8 5 2 3" xfId="37138"/>
    <cellStyle name="Normal 51 8 5 3" xfId="19594"/>
    <cellStyle name="Normal 51 8 5 3 2" xfId="43003"/>
    <cellStyle name="Normal 51 8 5 4" xfId="31308"/>
    <cellStyle name="Normal 51 8 6" xfId="8921"/>
    <cellStyle name="Normal 51 8 6 2" xfId="20682"/>
    <cellStyle name="Normal 51 8 6 2 2" xfId="44091"/>
    <cellStyle name="Normal 51 8 6 3" xfId="32392"/>
    <cellStyle name="Normal 51 8 7" xfId="14848"/>
    <cellStyle name="Normal 51 8 7 2" xfId="38257"/>
    <cellStyle name="Normal 51 8 8" xfId="26562"/>
    <cellStyle name="Normal 51 9" xfId="3175"/>
    <cellStyle name="Normal 51 9 2" xfId="4440"/>
    <cellStyle name="Normal 51 9 2 2" xfId="10308"/>
    <cellStyle name="Normal 51 9 2 2 2" xfId="22037"/>
    <cellStyle name="Normal 51 9 2 2 2 2" xfId="45446"/>
    <cellStyle name="Normal 51 9 2 2 3" xfId="33747"/>
    <cellStyle name="Normal 51 9 2 3" xfId="16203"/>
    <cellStyle name="Normal 51 9 2 3 2" xfId="39612"/>
    <cellStyle name="Normal 51 9 2 4" xfId="27917"/>
    <cellStyle name="Normal 51 9 3" xfId="5657"/>
    <cellStyle name="Normal 51 9 3 2" xfId="11525"/>
    <cellStyle name="Normal 51 9 3 2 2" xfId="23254"/>
    <cellStyle name="Normal 51 9 3 2 2 2" xfId="46663"/>
    <cellStyle name="Normal 51 9 3 2 3" xfId="34964"/>
    <cellStyle name="Normal 51 9 3 3" xfId="17420"/>
    <cellStyle name="Normal 51 9 3 3 2" xfId="40829"/>
    <cellStyle name="Normal 51 9 3 4" xfId="29134"/>
    <cellStyle name="Normal 51 9 4" xfId="6821"/>
    <cellStyle name="Normal 51 9 4 2" xfId="12689"/>
    <cellStyle name="Normal 51 9 4 2 2" xfId="24418"/>
    <cellStyle name="Normal 51 9 4 2 2 2" xfId="47827"/>
    <cellStyle name="Normal 51 9 4 2 3" xfId="36128"/>
    <cellStyle name="Normal 51 9 4 3" xfId="18584"/>
    <cellStyle name="Normal 51 9 4 3 2" xfId="41993"/>
    <cellStyle name="Normal 51 9 4 4" xfId="30298"/>
    <cellStyle name="Normal 51 9 5" xfId="7947"/>
    <cellStyle name="Normal 51 9 5 2" xfId="13809"/>
    <cellStyle name="Normal 51 9 5 2 2" xfId="25538"/>
    <cellStyle name="Normal 51 9 5 2 2 2" xfId="48947"/>
    <cellStyle name="Normal 51 9 5 2 3" xfId="37248"/>
    <cellStyle name="Normal 51 9 5 3" xfId="19704"/>
    <cellStyle name="Normal 51 9 5 3 2" xfId="43113"/>
    <cellStyle name="Normal 51 9 5 4" xfId="31418"/>
    <cellStyle name="Normal 51 9 6" xfId="9031"/>
    <cellStyle name="Normal 51 9 6 2" xfId="20792"/>
    <cellStyle name="Normal 51 9 6 2 2" xfId="44201"/>
    <cellStyle name="Normal 51 9 6 3" xfId="32502"/>
    <cellStyle name="Normal 51 9 7" xfId="14958"/>
    <cellStyle name="Normal 51 9 7 2" xfId="38367"/>
    <cellStyle name="Normal 51 9 8" xfId="26672"/>
    <cellStyle name="Normal 510" xfId="2970"/>
    <cellStyle name="Normal 510 2" xfId="4236"/>
    <cellStyle name="Normal 510 2 2" xfId="10104"/>
    <cellStyle name="Normal 510 2 2 2" xfId="21833"/>
    <cellStyle name="Normal 510 2 2 2 2" xfId="45242"/>
    <cellStyle name="Normal 510 2 2 3" xfId="33543"/>
    <cellStyle name="Normal 510 2 3" xfId="15999"/>
    <cellStyle name="Normal 510 2 3 2" xfId="39408"/>
    <cellStyle name="Normal 510 2 4" xfId="27713"/>
    <cellStyle name="Normal 510 3" xfId="5454"/>
    <cellStyle name="Normal 510 3 2" xfId="11322"/>
    <cellStyle name="Normal 510 3 2 2" xfId="23051"/>
    <cellStyle name="Normal 510 3 2 2 2" xfId="46460"/>
    <cellStyle name="Normal 510 3 2 3" xfId="34761"/>
    <cellStyle name="Normal 510 3 3" xfId="17217"/>
    <cellStyle name="Normal 510 3 3 2" xfId="40626"/>
    <cellStyle name="Normal 510 3 4" xfId="28931"/>
    <cellStyle name="Normal 510 4" xfId="6618"/>
    <cellStyle name="Normal 510 4 2" xfId="12486"/>
    <cellStyle name="Normal 510 4 2 2" xfId="24215"/>
    <cellStyle name="Normal 510 4 2 2 2" xfId="47624"/>
    <cellStyle name="Normal 510 4 2 3" xfId="35925"/>
    <cellStyle name="Normal 510 4 3" xfId="18381"/>
    <cellStyle name="Normal 510 4 3 2" xfId="41790"/>
    <cellStyle name="Normal 510 4 4" xfId="30095"/>
    <cellStyle name="Normal 510 5" xfId="7744"/>
    <cellStyle name="Normal 510 5 2" xfId="13606"/>
    <cellStyle name="Normal 510 5 2 2" xfId="25335"/>
    <cellStyle name="Normal 510 5 2 2 2" xfId="48744"/>
    <cellStyle name="Normal 510 5 2 3" xfId="37045"/>
    <cellStyle name="Normal 510 5 3" xfId="19501"/>
    <cellStyle name="Normal 510 5 3 2" xfId="42910"/>
    <cellStyle name="Normal 510 5 4" xfId="31215"/>
    <cellStyle name="Normal 510 6" xfId="8828"/>
    <cellStyle name="Normal 510 6 2" xfId="20589"/>
    <cellStyle name="Normal 510 6 2 2" xfId="43998"/>
    <cellStyle name="Normal 510 6 3" xfId="32299"/>
    <cellStyle name="Normal 510 7" xfId="14755"/>
    <cellStyle name="Normal 510 7 2" xfId="38164"/>
    <cellStyle name="Normal 510 8" xfId="26469"/>
    <cellStyle name="Normal 511" xfId="2895"/>
    <cellStyle name="Normal 511 2" xfId="4163"/>
    <cellStyle name="Normal 511 2 2" xfId="10031"/>
    <cellStyle name="Normal 511 2 2 2" xfId="21760"/>
    <cellStyle name="Normal 511 2 2 2 2" xfId="45169"/>
    <cellStyle name="Normal 511 2 2 3" xfId="33470"/>
    <cellStyle name="Normal 511 2 3" xfId="15926"/>
    <cellStyle name="Normal 511 2 3 2" xfId="39335"/>
    <cellStyle name="Normal 511 2 4" xfId="27640"/>
    <cellStyle name="Normal 511 3" xfId="5382"/>
    <cellStyle name="Normal 511 3 2" xfId="11250"/>
    <cellStyle name="Normal 511 3 2 2" xfId="22979"/>
    <cellStyle name="Normal 511 3 2 2 2" xfId="46388"/>
    <cellStyle name="Normal 511 3 2 3" xfId="34689"/>
    <cellStyle name="Normal 511 3 3" xfId="17145"/>
    <cellStyle name="Normal 511 3 3 2" xfId="40554"/>
    <cellStyle name="Normal 511 3 4" xfId="28859"/>
    <cellStyle name="Normal 511 4" xfId="6546"/>
    <cellStyle name="Normal 511 4 2" xfId="12414"/>
    <cellStyle name="Normal 511 4 2 2" xfId="24143"/>
    <cellStyle name="Normal 511 4 2 2 2" xfId="47552"/>
    <cellStyle name="Normal 511 4 2 3" xfId="35853"/>
    <cellStyle name="Normal 511 4 3" xfId="18309"/>
    <cellStyle name="Normal 511 4 3 2" xfId="41718"/>
    <cellStyle name="Normal 511 4 4" xfId="30023"/>
    <cellStyle name="Normal 511 5" xfId="7672"/>
    <cellStyle name="Normal 511 5 2" xfId="13534"/>
    <cellStyle name="Normal 511 5 2 2" xfId="25263"/>
    <cellStyle name="Normal 511 5 2 2 2" xfId="48672"/>
    <cellStyle name="Normal 511 5 2 3" xfId="36973"/>
    <cellStyle name="Normal 511 5 3" xfId="19429"/>
    <cellStyle name="Normal 511 5 3 2" xfId="42838"/>
    <cellStyle name="Normal 511 5 4" xfId="31143"/>
    <cellStyle name="Normal 511 6" xfId="8756"/>
    <cellStyle name="Normal 511 6 2" xfId="20517"/>
    <cellStyle name="Normal 511 6 2 2" xfId="43926"/>
    <cellStyle name="Normal 511 6 3" xfId="32227"/>
    <cellStyle name="Normal 511 7" xfId="14683"/>
    <cellStyle name="Normal 511 7 2" xfId="38092"/>
    <cellStyle name="Normal 511 8" xfId="26397"/>
    <cellStyle name="Normal 512" xfId="2968"/>
    <cellStyle name="Normal 513" xfId="2971"/>
    <cellStyle name="Normal 514" xfId="2894"/>
    <cellStyle name="Normal 515" xfId="2986"/>
    <cellStyle name="Normal 515 2" xfId="4251"/>
    <cellStyle name="Normal 515 2 2" xfId="10119"/>
    <cellStyle name="Normal 515 2 2 2" xfId="21848"/>
    <cellStyle name="Normal 515 2 2 2 2" xfId="45257"/>
    <cellStyle name="Normal 515 2 2 3" xfId="33558"/>
    <cellStyle name="Normal 515 2 3" xfId="16014"/>
    <cellStyle name="Normal 515 2 3 2" xfId="39423"/>
    <cellStyle name="Normal 515 2 4" xfId="27728"/>
    <cellStyle name="Normal 515 3" xfId="5468"/>
    <cellStyle name="Normal 515 3 2" xfId="11336"/>
    <cellStyle name="Normal 515 3 2 2" xfId="23065"/>
    <cellStyle name="Normal 515 3 2 2 2" xfId="46474"/>
    <cellStyle name="Normal 515 3 2 3" xfId="34775"/>
    <cellStyle name="Normal 515 3 3" xfId="17231"/>
    <cellStyle name="Normal 515 3 3 2" xfId="40640"/>
    <cellStyle name="Normal 515 3 4" xfId="28945"/>
    <cellStyle name="Normal 515 4" xfId="6632"/>
    <cellStyle name="Normal 515 4 2" xfId="12500"/>
    <cellStyle name="Normal 515 4 2 2" xfId="24229"/>
    <cellStyle name="Normal 515 4 2 2 2" xfId="47638"/>
    <cellStyle name="Normal 515 4 2 3" xfId="35939"/>
    <cellStyle name="Normal 515 4 3" xfId="18395"/>
    <cellStyle name="Normal 515 4 3 2" xfId="41804"/>
    <cellStyle name="Normal 515 4 4" xfId="30109"/>
    <cellStyle name="Normal 515 5" xfId="7758"/>
    <cellStyle name="Normal 515 5 2" xfId="13620"/>
    <cellStyle name="Normal 515 5 2 2" xfId="25349"/>
    <cellStyle name="Normal 515 5 2 2 2" xfId="48758"/>
    <cellStyle name="Normal 515 5 2 3" xfId="37059"/>
    <cellStyle name="Normal 515 5 3" xfId="19515"/>
    <cellStyle name="Normal 515 5 3 2" xfId="42924"/>
    <cellStyle name="Normal 515 5 4" xfId="31229"/>
    <cellStyle name="Normal 515 6" xfId="8842"/>
    <cellStyle name="Normal 515 6 2" xfId="20603"/>
    <cellStyle name="Normal 515 6 2 2" xfId="44012"/>
    <cellStyle name="Normal 515 6 3" xfId="32313"/>
    <cellStyle name="Normal 515 7" xfId="14769"/>
    <cellStyle name="Normal 515 7 2" xfId="38178"/>
    <cellStyle name="Normal 515 8" xfId="26483"/>
    <cellStyle name="Normal 516" xfId="3079"/>
    <cellStyle name="Normal 516 2" xfId="4344"/>
    <cellStyle name="Normal 516 2 2" xfId="10212"/>
    <cellStyle name="Normal 516 2 2 2" xfId="21941"/>
    <cellStyle name="Normal 516 2 2 2 2" xfId="45350"/>
    <cellStyle name="Normal 516 2 2 3" xfId="33651"/>
    <cellStyle name="Normal 516 2 3" xfId="16107"/>
    <cellStyle name="Normal 516 2 3 2" xfId="39516"/>
    <cellStyle name="Normal 516 2 4" xfId="27821"/>
    <cellStyle name="Normal 516 3" xfId="5561"/>
    <cellStyle name="Normal 516 3 2" xfId="11429"/>
    <cellStyle name="Normal 516 3 2 2" xfId="23158"/>
    <cellStyle name="Normal 516 3 2 2 2" xfId="46567"/>
    <cellStyle name="Normal 516 3 2 3" xfId="34868"/>
    <cellStyle name="Normal 516 3 3" xfId="17324"/>
    <cellStyle name="Normal 516 3 3 2" xfId="40733"/>
    <cellStyle name="Normal 516 3 4" xfId="29038"/>
    <cellStyle name="Normal 516 4" xfId="6725"/>
    <cellStyle name="Normal 516 4 2" xfId="12593"/>
    <cellStyle name="Normal 516 4 2 2" xfId="24322"/>
    <cellStyle name="Normal 516 4 2 2 2" xfId="47731"/>
    <cellStyle name="Normal 516 4 2 3" xfId="36032"/>
    <cellStyle name="Normal 516 4 3" xfId="18488"/>
    <cellStyle name="Normal 516 4 3 2" xfId="41897"/>
    <cellStyle name="Normal 516 4 4" xfId="30202"/>
    <cellStyle name="Normal 516 5" xfId="7851"/>
    <cellStyle name="Normal 516 5 2" xfId="13713"/>
    <cellStyle name="Normal 516 5 2 2" xfId="25442"/>
    <cellStyle name="Normal 516 5 2 2 2" xfId="48851"/>
    <cellStyle name="Normal 516 5 2 3" xfId="37152"/>
    <cellStyle name="Normal 516 5 3" xfId="19608"/>
    <cellStyle name="Normal 516 5 3 2" xfId="43017"/>
    <cellStyle name="Normal 516 5 4" xfId="31322"/>
    <cellStyle name="Normal 516 6" xfId="8935"/>
    <cellStyle name="Normal 516 6 2" xfId="20696"/>
    <cellStyle name="Normal 516 6 2 2" xfId="44105"/>
    <cellStyle name="Normal 516 6 3" xfId="32406"/>
    <cellStyle name="Normal 516 7" xfId="14862"/>
    <cellStyle name="Normal 516 7 2" xfId="38271"/>
    <cellStyle name="Normal 516 8" xfId="26576"/>
    <cellStyle name="Normal 517" xfId="2990"/>
    <cellStyle name="Normal 517 2" xfId="4255"/>
    <cellStyle name="Normal 517 2 2" xfId="10123"/>
    <cellStyle name="Normal 517 2 2 2" xfId="21852"/>
    <cellStyle name="Normal 517 2 2 2 2" xfId="45261"/>
    <cellStyle name="Normal 517 2 2 3" xfId="33562"/>
    <cellStyle name="Normal 517 2 3" xfId="16018"/>
    <cellStyle name="Normal 517 2 3 2" xfId="39427"/>
    <cellStyle name="Normal 517 2 4" xfId="27732"/>
    <cellStyle name="Normal 517 3" xfId="5472"/>
    <cellStyle name="Normal 517 3 2" xfId="11340"/>
    <cellStyle name="Normal 517 3 2 2" xfId="23069"/>
    <cellStyle name="Normal 517 3 2 2 2" xfId="46478"/>
    <cellStyle name="Normal 517 3 2 3" xfId="34779"/>
    <cellStyle name="Normal 517 3 3" xfId="17235"/>
    <cellStyle name="Normal 517 3 3 2" xfId="40644"/>
    <cellStyle name="Normal 517 3 4" xfId="28949"/>
    <cellStyle name="Normal 517 4" xfId="6636"/>
    <cellStyle name="Normal 517 4 2" xfId="12504"/>
    <cellStyle name="Normal 517 4 2 2" xfId="24233"/>
    <cellStyle name="Normal 517 4 2 2 2" xfId="47642"/>
    <cellStyle name="Normal 517 4 2 3" xfId="35943"/>
    <cellStyle name="Normal 517 4 3" xfId="18399"/>
    <cellStyle name="Normal 517 4 3 2" xfId="41808"/>
    <cellStyle name="Normal 517 4 4" xfId="30113"/>
    <cellStyle name="Normal 517 5" xfId="7762"/>
    <cellStyle name="Normal 517 5 2" xfId="13624"/>
    <cellStyle name="Normal 517 5 2 2" xfId="25353"/>
    <cellStyle name="Normal 517 5 2 2 2" xfId="48762"/>
    <cellStyle name="Normal 517 5 2 3" xfId="37063"/>
    <cellStyle name="Normal 517 5 3" xfId="19519"/>
    <cellStyle name="Normal 517 5 3 2" xfId="42928"/>
    <cellStyle name="Normal 517 5 4" xfId="31233"/>
    <cellStyle name="Normal 517 6" xfId="8846"/>
    <cellStyle name="Normal 517 6 2" xfId="20607"/>
    <cellStyle name="Normal 517 6 2 2" xfId="44016"/>
    <cellStyle name="Normal 517 6 3" xfId="32317"/>
    <cellStyle name="Normal 517 7" xfId="14773"/>
    <cellStyle name="Normal 517 7 2" xfId="38182"/>
    <cellStyle name="Normal 517 8" xfId="26487"/>
    <cellStyle name="Normal 518" xfId="3075"/>
    <cellStyle name="Normal 518 2" xfId="4340"/>
    <cellStyle name="Normal 518 2 2" xfId="10208"/>
    <cellStyle name="Normal 518 2 2 2" xfId="21937"/>
    <cellStyle name="Normal 518 2 2 2 2" xfId="45346"/>
    <cellStyle name="Normal 518 2 2 3" xfId="33647"/>
    <cellStyle name="Normal 518 2 3" xfId="16103"/>
    <cellStyle name="Normal 518 2 3 2" xfId="39512"/>
    <cellStyle name="Normal 518 2 4" xfId="27817"/>
    <cellStyle name="Normal 518 3" xfId="5557"/>
    <cellStyle name="Normal 518 3 2" xfId="11425"/>
    <cellStyle name="Normal 518 3 2 2" xfId="23154"/>
    <cellStyle name="Normal 518 3 2 2 2" xfId="46563"/>
    <cellStyle name="Normal 518 3 2 3" xfId="34864"/>
    <cellStyle name="Normal 518 3 3" xfId="17320"/>
    <cellStyle name="Normal 518 3 3 2" xfId="40729"/>
    <cellStyle name="Normal 518 3 4" xfId="29034"/>
    <cellStyle name="Normal 518 4" xfId="6721"/>
    <cellStyle name="Normal 518 4 2" xfId="12589"/>
    <cellStyle name="Normal 518 4 2 2" xfId="24318"/>
    <cellStyle name="Normal 518 4 2 2 2" xfId="47727"/>
    <cellStyle name="Normal 518 4 2 3" xfId="36028"/>
    <cellStyle name="Normal 518 4 3" xfId="18484"/>
    <cellStyle name="Normal 518 4 3 2" xfId="41893"/>
    <cellStyle name="Normal 518 4 4" xfId="30198"/>
    <cellStyle name="Normal 518 5" xfId="7847"/>
    <cellStyle name="Normal 518 5 2" xfId="13709"/>
    <cellStyle name="Normal 518 5 2 2" xfId="25438"/>
    <cellStyle name="Normal 518 5 2 2 2" xfId="48847"/>
    <cellStyle name="Normal 518 5 2 3" xfId="37148"/>
    <cellStyle name="Normal 518 5 3" xfId="19604"/>
    <cellStyle name="Normal 518 5 3 2" xfId="43013"/>
    <cellStyle name="Normal 518 5 4" xfId="31318"/>
    <cellStyle name="Normal 518 6" xfId="8931"/>
    <cellStyle name="Normal 518 6 2" xfId="20692"/>
    <cellStyle name="Normal 518 6 2 2" xfId="44101"/>
    <cellStyle name="Normal 518 6 3" xfId="32402"/>
    <cellStyle name="Normal 518 7" xfId="14858"/>
    <cellStyle name="Normal 518 7 2" xfId="38267"/>
    <cellStyle name="Normal 518 8" xfId="26572"/>
    <cellStyle name="Normal 519" xfId="2993"/>
    <cellStyle name="Normal 519 2" xfId="4258"/>
    <cellStyle name="Normal 519 2 2" xfId="10126"/>
    <cellStyle name="Normal 519 2 2 2" xfId="21855"/>
    <cellStyle name="Normal 519 2 2 2 2" xfId="45264"/>
    <cellStyle name="Normal 519 2 2 3" xfId="33565"/>
    <cellStyle name="Normal 519 2 3" xfId="16021"/>
    <cellStyle name="Normal 519 2 3 2" xfId="39430"/>
    <cellStyle name="Normal 519 2 4" xfId="27735"/>
    <cellStyle name="Normal 519 3" xfId="5475"/>
    <cellStyle name="Normal 519 3 2" xfId="11343"/>
    <cellStyle name="Normal 519 3 2 2" xfId="23072"/>
    <cellStyle name="Normal 519 3 2 2 2" xfId="46481"/>
    <cellStyle name="Normal 519 3 2 3" xfId="34782"/>
    <cellStyle name="Normal 519 3 3" xfId="17238"/>
    <cellStyle name="Normal 519 3 3 2" xfId="40647"/>
    <cellStyle name="Normal 519 3 4" xfId="28952"/>
    <cellStyle name="Normal 519 4" xfId="6639"/>
    <cellStyle name="Normal 519 4 2" xfId="12507"/>
    <cellStyle name="Normal 519 4 2 2" xfId="24236"/>
    <cellStyle name="Normal 519 4 2 2 2" xfId="47645"/>
    <cellStyle name="Normal 519 4 2 3" xfId="35946"/>
    <cellStyle name="Normal 519 4 3" xfId="18402"/>
    <cellStyle name="Normal 519 4 3 2" xfId="41811"/>
    <cellStyle name="Normal 519 4 4" xfId="30116"/>
    <cellStyle name="Normal 519 5" xfId="7765"/>
    <cellStyle name="Normal 519 5 2" xfId="13627"/>
    <cellStyle name="Normal 519 5 2 2" xfId="25356"/>
    <cellStyle name="Normal 519 5 2 2 2" xfId="48765"/>
    <cellStyle name="Normal 519 5 2 3" xfId="37066"/>
    <cellStyle name="Normal 519 5 3" xfId="19522"/>
    <cellStyle name="Normal 519 5 3 2" xfId="42931"/>
    <cellStyle name="Normal 519 5 4" xfId="31236"/>
    <cellStyle name="Normal 519 6" xfId="8849"/>
    <cellStyle name="Normal 519 6 2" xfId="20610"/>
    <cellStyle name="Normal 519 6 2 2" xfId="44019"/>
    <cellStyle name="Normal 519 6 3" xfId="32320"/>
    <cellStyle name="Normal 519 7" xfId="14776"/>
    <cellStyle name="Normal 519 7 2" xfId="38185"/>
    <cellStyle name="Normal 519 8" xfId="26490"/>
    <cellStyle name="Normal 52" xfId="1963"/>
    <cellStyle name="Normal 52 10" xfId="3272"/>
    <cellStyle name="Normal 52 10 2" xfId="4537"/>
    <cellStyle name="Normal 52 10 2 2" xfId="10405"/>
    <cellStyle name="Normal 52 10 2 2 2" xfId="22134"/>
    <cellStyle name="Normal 52 10 2 2 2 2" xfId="45543"/>
    <cellStyle name="Normal 52 10 2 2 3" xfId="33844"/>
    <cellStyle name="Normal 52 10 2 3" xfId="16300"/>
    <cellStyle name="Normal 52 10 2 3 2" xfId="39709"/>
    <cellStyle name="Normal 52 10 2 4" xfId="28014"/>
    <cellStyle name="Normal 52 10 3" xfId="5754"/>
    <cellStyle name="Normal 52 10 3 2" xfId="11622"/>
    <cellStyle name="Normal 52 10 3 2 2" xfId="23351"/>
    <cellStyle name="Normal 52 10 3 2 2 2" xfId="46760"/>
    <cellStyle name="Normal 52 10 3 2 3" xfId="35061"/>
    <cellStyle name="Normal 52 10 3 3" xfId="17517"/>
    <cellStyle name="Normal 52 10 3 3 2" xfId="40926"/>
    <cellStyle name="Normal 52 10 3 4" xfId="29231"/>
    <cellStyle name="Normal 52 10 4" xfId="6918"/>
    <cellStyle name="Normal 52 10 4 2" xfId="12786"/>
    <cellStyle name="Normal 52 10 4 2 2" xfId="24515"/>
    <cellStyle name="Normal 52 10 4 2 2 2" xfId="47924"/>
    <cellStyle name="Normal 52 10 4 2 3" xfId="36225"/>
    <cellStyle name="Normal 52 10 4 3" xfId="18681"/>
    <cellStyle name="Normal 52 10 4 3 2" xfId="42090"/>
    <cellStyle name="Normal 52 10 4 4" xfId="30395"/>
    <cellStyle name="Normal 52 10 5" xfId="8044"/>
    <cellStyle name="Normal 52 10 5 2" xfId="13906"/>
    <cellStyle name="Normal 52 10 5 2 2" xfId="25635"/>
    <cellStyle name="Normal 52 10 5 2 2 2" xfId="49044"/>
    <cellStyle name="Normal 52 10 5 2 3" xfId="37345"/>
    <cellStyle name="Normal 52 10 5 3" xfId="19801"/>
    <cellStyle name="Normal 52 10 5 3 2" xfId="43210"/>
    <cellStyle name="Normal 52 10 5 4" xfId="31515"/>
    <cellStyle name="Normal 52 10 6" xfId="9128"/>
    <cellStyle name="Normal 52 10 6 2" xfId="20889"/>
    <cellStyle name="Normal 52 10 6 2 2" xfId="44298"/>
    <cellStyle name="Normal 52 10 6 3" xfId="32599"/>
    <cellStyle name="Normal 52 10 7" xfId="15055"/>
    <cellStyle name="Normal 52 10 7 2" xfId="38464"/>
    <cellStyle name="Normal 52 10 8" xfId="26769"/>
    <cellStyle name="Normal 52 11" xfId="3500"/>
    <cellStyle name="Normal 52 11 2" xfId="9376"/>
    <cellStyle name="Normal 52 11 2 2" xfId="21107"/>
    <cellStyle name="Normal 52 11 2 2 2" xfId="44516"/>
    <cellStyle name="Normal 52 11 2 3" xfId="32817"/>
    <cellStyle name="Normal 52 11 3" xfId="15273"/>
    <cellStyle name="Normal 52 11 3 2" xfId="38682"/>
    <cellStyle name="Normal 52 11 4" xfId="26987"/>
    <cellStyle name="Normal 52 12" xfId="4751"/>
    <cellStyle name="Normal 52 12 2" xfId="10619"/>
    <cellStyle name="Normal 52 12 2 2" xfId="22348"/>
    <cellStyle name="Normal 52 12 2 2 2" xfId="45757"/>
    <cellStyle name="Normal 52 12 2 3" xfId="34058"/>
    <cellStyle name="Normal 52 12 3" xfId="16514"/>
    <cellStyle name="Normal 52 12 3 2" xfId="39923"/>
    <cellStyle name="Normal 52 12 4" xfId="28228"/>
    <cellStyle name="Normal 52 13" xfId="5913"/>
    <cellStyle name="Normal 52 13 2" xfId="11781"/>
    <cellStyle name="Normal 52 13 2 2" xfId="23510"/>
    <cellStyle name="Normal 52 13 2 2 2" xfId="46919"/>
    <cellStyle name="Normal 52 13 2 3" xfId="35220"/>
    <cellStyle name="Normal 52 13 3" xfId="17676"/>
    <cellStyle name="Normal 52 13 3 2" xfId="41085"/>
    <cellStyle name="Normal 52 13 4" xfId="29390"/>
    <cellStyle name="Normal 52 14" xfId="7048"/>
    <cellStyle name="Normal 52 14 2" xfId="12910"/>
    <cellStyle name="Normal 52 14 2 2" xfId="24639"/>
    <cellStyle name="Normal 52 14 2 2 2" xfId="48048"/>
    <cellStyle name="Normal 52 14 2 3" xfId="36349"/>
    <cellStyle name="Normal 52 14 3" xfId="18805"/>
    <cellStyle name="Normal 52 14 3 2" xfId="42214"/>
    <cellStyle name="Normal 52 14 4" xfId="30519"/>
    <cellStyle name="Normal 52 15" xfId="8135"/>
    <cellStyle name="Normal 52 15 2" xfId="19896"/>
    <cellStyle name="Normal 52 15 2 2" xfId="43305"/>
    <cellStyle name="Normal 52 15 3" xfId="31606"/>
    <cellStyle name="Normal 52 16" xfId="14064"/>
    <cellStyle name="Normal 52 16 2" xfId="37473"/>
    <cellStyle name="Normal 52 17" xfId="25778"/>
    <cellStyle name="Normal 52 2" xfId="2370"/>
    <cellStyle name="Normal 52 2 2" xfId="3647"/>
    <cellStyle name="Normal 52 2 2 2" xfId="9515"/>
    <cellStyle name="Normal 52 2 2 2 2" xfId="21244"/>
    <cellStyle name="Normal 52 2 2 2 2 2" xfId="44653"/>
    <cellStyle name="Normal 52 2 2 2 3" xfId="32954"/>
    <cellStyle name="Normal 52 2 2 3" xfId="15410"/>
    <cellStyle name="Normal 52 2 2 3 2" xfId="38819"/>
    <cellStyle name="Normal 52 2 2 4" xfId="27124"/>
    <cellStyle name="Normal 52 2 3" xfId="4866"/>
    <cellStyle name="Normal 52 2 3 2" xfId="10734"/>
    <cellStyle name="Normal 52 2 3 2 2" xfId="22463"/>
    <cellStyle name="Normal 52 2 3 2 2 2" xfId="45872"/>
    <cellStyle name="Normal 52 2 3 2 3" xfId="34173"/>
    <cellStyle name="Normal 52 2 3 3" xfId="16629"/>
    <cellStyle name="Normal 52 2 3 3 2" xfId="40038"/>
    <cellStyle name="Normal 52 2 3 4" xfId="28343"/>
    <cellStyle name="Normal 52 2 4" xfId="6029"/>
    <cellStyle name="Normal 52 2 4 2" xfId="11897"/>
    <cellStyle name="Normal 52 2 4 2 2" xfId="23626"/>
    <cellStyle name="Normal 52 2 4 2 2 2" xfId="47035"/>
    <cellStyle name="Normal 52 2 4 2 3" xfId="35336"/>
    <cellStyle name="Normal 52 2 4 3" xfId="17792"/>
    <cellStyle name="Normal 52 2 4 3 2" xfId="41201"/>
    <cellStyle name="Normal 52 2 4 4" xfId="29506"/>
    <cellStyle name="Normal 52 2 5" xfId="7156"/>
    <cellStyle name="Normal 52 2 5 2" xfId="13018"/>
    <cellStyle name="Normal 52 2 5 2 2" xfId="24747"/>
    <cellStyle name="Normal 52 2 5 2 2 2" xfId="48156"/>
    <cellStyle name="Normal 52 2 5 2 3" xfId="36457"/>
    <cellStyle name="Normal 52 2 5 3" xfId="18913"/>
    <cellStyle name="Normal 52 2 5 3 2" xfId="42322"/>
    <cellStyle name="Normal 52 2 5 4" xfId="30627"/>
    <cellStyle name="Normal 52 2 6" xfId="8240"/>
    <cellStyle name="Normal 52 2 6 2" xfId="20001"/>
    <cellStyle name="Normal 52 2 6 2 2" xfId="43410"/>
    <cellStyle name="Normal 52 2 6 3" xfId="31711"/>
    <cellStyle name="Normal 52 2 7" xfId="14167"/>
    <cellStyle name="Normal 52 2 7 2" xfId="37576"/>
    <cellStyle name="Normal 52 2 8" xfId="25881"/>
    <cellStyle name="Normal 52 3" xfId="2452"/>
    <cellStyle name="Normal 52 3 2" xfId="3721"/>
    <cellStyle name="Normal 52 3 2 2" xfId="9589"/>
    <cellStyle name="Normal 52 3 2 2 2" xfId="21318"/>
    <cellStyle name="Normal 52 3 2 2 2 2" xfId="44727"/>
    <cellStyle name="Normal 52 3 2 2 3" xfId="33028"/>
    <cellStyle name="Normal 52 3 2 3" xfId="15484"/>
    <cellStyle name="Normal 52 3 2 3 2" xfId="38893"/>
    <cellStyle name="Normal 52 3 2 4" xfId="27198"/>
    <cellStyle name="Normal 52 3 3" xfId="4940"/>
    <cellStyle name="Normal 52 3 3 2" xfId="10808"/>
    <cellStyle name="Normal 52 3 3 2 2" xfId="22537"/>
    <cellStyle name="Normal 52 3 3 2 2 2" xfId="45946"/>
    <cellStyle name="Normal 52 3 3 2 3" xfId="34247"/>
    <cellStyle name="Normal 52 3 3 3" xfId="16703"/>
    <cellStyle name="Normal 52 3 3 3 2" xfId="40112"/>
    <cellStyle name="Normal 52 3 3 4" xfId="28417"/>
    <cellStyle name="Normal 52 3 4" xfId="6104"/>
    <cellStyle name="Normal 52 3 4 2" xfId="11972"/>
    <cellStyle name="Normal 52 3 4 2 2" xfId="23701"/>
    <cellStyle name="Normal 52 3 4 2 2 2" xfId="47110"/>
    <cellStyle name="Normal 52 3 4 2 3" xfId="35411"/>
    <cellStyle name="Normal 52 3 4 3" xfId="17867"/>
    <cellStyle name="Normal 52 3 4 3 2" xfId="41276"/>
    <cellStyle name="Normal 52 3 4 4" xfId="29581"/>
    <cellStyle name="Normal 52 3 5" xfId="7230"/>
    <cellStyle name="Normal 52 3 5 2" xfId="13092"/>
    <cellStyle name="Normal 52 3 5 2 2" xfId="24821"/>
    <cellStyle name="Normal 52 3 5 2 2 2" xfId="48230"/>
    <cellStyle name="Normal 52 3 5 2 3" xfId="36531"/>
    <cellStyle name="Normal 52 3 5 3" xfId="18987"/>
    <cellStyle name="Normal 52 3 5 3 2" xfId="42396"/>
    <cellStyle name="Normal 52 3 5 4" xfId="30701"/>
    <cellStyle name="Normal 52 3 6" xfId="8314"/>
    <cellStyle name="Normal 52 3 6 2" xfId="20075"/>
    <cellStyle name="Normal 52 3 6 2 2" xfId="43484"/>
    <cellStyle name="Normal 52 3 6 3" xfId="31785"/>
    <cellStyle name="Normal 52 3 7" xfId="14241"/>
    <cellStyle name="Normal 52 3 7 2" xfId="37650"/>
    <cellStyle name="Normal 52 3 8" xfId="25955"/>
    <cellStyle name="Normal 52 4" xfId="2644"/>
    <cellStyle name="Normal 52 4 2" xfId="3913"/>
    <cellStyle name="Normal 52 4 2 2" xfId="9781"/>
    <cellStyle name="Normal 52 4 2 2 2" xfId="21510"/>
    <cellStyle name="Normal 52 4 2 2 2 2" xfId="44919"/>
    <cellStyle name="Normal 52 4 2 2 3" xfId="33220"/>
    <cellStyle name="Normal 52 4 2 3" xfId="15676"/>
    <cellStyle name="Normal 52 4 2 3 2" xfId="39085"/>
    <cellStyle name="Normal 52 4 2 4" xfId="27390"/>
    <cellStyle name="Normal 52 4 3" xfId="5132"/>
    <cellStyle name="Normal 52 4 3 2" xfId="11000"/>
    <cellStyle name="Normal 52 4 3 2 2" xfId="22729"/>
    <cellStyle name="Normal 52 4 3 2 2 2" xfId="46138"/>
    <cellStyle name="Normal 52 4 3 2 3" xfId="34439"/>
    <cellStyle name="Normal 52 4 3 3" xfId="16895"/>
    <cellStyle name="Normal 52 4 3 3 2" xfId="40304"/>
    <cellStyle name="Normal 52 4 3 4" xfId="28609"/>
    <cellStyle name="Normal 52 4 4" xfId="6296"/>
    <cellStyle name="Normal 52 4 4 2" xfId="12164"/>
    <cellStyle name="Normal 52 4 4 2 2" xfId="23893"/>
    <cellStyle name="Normal 52 4 4 2 2 2" xfId="47302"/>
    <cellStyle name="Normal 52 4 4 2 3" xfId="35603"/>
    <cellStyle name="Normal 52 4 4 3" xfId="18059"/>
    <cellStyle name="Normal 52 4 4 3 2" xfId="41468"/>
    <cellStyle name="Normal 52 4 4 4" xfId="29773"/>
    <cellStyle name="Normal 52 4 5" xfId="7422"/>
    <cellStyle name="Normal 52 4 5 2" xfId="13284"/>
    <cellStyle name="Normal 52 4 5 2 2" xfId="25013"/>
    <cellStyle name="Normal 52 4 5 2 2 2" xfId="48422"/>
    <cellStyle name="Normal 52 4 5 2 3" xfId="36723"/>
    <cellStyle name="Normal 52 4 5 3" xfId="19179"/>
    <cellStyle name="Normal 52 4 5 3 2" xfId="42588"/>
    <cellStyle name="Normal 52 4 5 4" xfId="30893"/>
    <cellStyle name="Normal 52 4 6" xfId="8506"/>
    <cellStyle name="Normal 52 4 6 2" xfId="20267"/>
    <cellStyle name="Normal 52 4 6 2 2" xfId="43676"/>
    <cellStyle name="Normal 52 4 6 3" xfId="31977"/>
    <cellStyle name="Normal 52 4 7" xfId="14433"/>
    <cellStyle name="Normal 52 4 7 2" xfId="37842"/>
    <cellStyle name="Normal 52 4 8" xfId="26147"/>
    <cellStyle name="Normal 52 5" xfId="2780"/>
    <cellStyle name="Normal 52 5 2" xfId="4049"/>
    <cellStyle name="Normal 52 5 2 2" xfId="9917"/>
    <cellStyle name="Normal 52 5 2 2 2" xfId="21646"/>
    <cellStyle name="Normal 52 5 2 2 2 2" xfId="45055"/>
    <cellStyle name="Normal 52 5 2 2 3" xfId="33356"/>
    <cellStyle name="Normal 52 5 2 3" xfId="15812"/>
    <cellStyle name="Normal 52 5 2 3 2" xfId="39221"/>
    <cellStyle name="Normal 52 5 2 4" xfId="27526"/>
    <cellStyle name="Normal 52 5 3" xfId="5268"/>
    <cellStyle name="Normal 52 5 3 2" xfId="11136"/>
    <cellStyle name="Normal 52 5 3 2 2" xfId="22865"/>
    <cellStyle name="Normal 52 5 3 2 2 2" xfId="46274"/>
    <cellStyle name="Normal 52 5 3 2 3" xfId="34575"/>
    <cellStyle name="Normal 52 5 3 3" xfId="17031"/>
    <cellStyle name="Normal 52 5 3 3 2" xfId="40440"/>
    <cellStyle name="Normal 52 5 3 4" xfId="28745"/>
    <cellStyle name="Normal 52 5 4" xfId="6432"/>
    <cellStyle name="Normal 52 5 4 2" xfId="12300"/>
    <cellStyle name="Normal 52 5 4 2 2" xfId="24029"/>
    <cellStyle name="Normal 52 5 4 2 2 2" xfId="47438"/>
    <cellStyle name="Normal 52 5 4 2 3" xfId="35739"/>
    <cellStyle name="Normal 52 5 4 3" xfId="18195"/>
    <cellStyle name="Normal 52 5 4 3 2" xfId="41604"/>
    <cellStyle name="Normal 52 5 4 4" xfId="29909"/>
    <cellStyle name="Normal 52 5 5" xfId="7558"/>
    <cellStyle name="Normal 52 5 5 2" xfId="13420"/>
    <cellStyle name="Normal 52 5 5 2 2" xfId="25149"/>
    <cellStyle name="Normal 52 5 5 2 2 2" xfId="48558"/>
    <cellStyle name="Normal 52 5 5 2 3" xfId="36859"/>
    <cellStyle name="Normal 52 5 5 3" xfId="19315"/>
    <cellStyle name="Normal 52 5 5 3 2" xfId="42724"/>
    <cellStyle name="Normal 52 5 5 4" xfId="31029"/>
    <cellStyle name="Normal 52 5 6" xfId="8642"/>
    <cellStyle name="Normal 52 5 6 2" xfId="20403"/>
    <cellStyle name="Normal 52 5 6 2 2" xfId="43812"/>
    <cellStyle name="Normal 52 5 6 3" xfId="32113"/>
    <cellStyle name="Normal 52 5 7" xfId="14569"/>
    <cellStyle name="Normal 52 5 7 2" xfId="37978"/>
    <cellStyle name="Normal 52 5 8" xfId="26283"/>
    <cellStyle name="Normal 52 6" xfId="2870"/>
    <cellStyle name="Normal 52 6 2" xfId="4139"/>
    <cellStyle name="Normal 52 6 2 2" xfId="10007"/>
    <cellStyle name="Normal 52 6 2 2 2" xfId="21736"/>
    <cellStyle name="Normal 52 6 2 2 2 2" xfId="45145"/>
    <cellStyle name="Normal 52 6 2 2 3" xfId="33446"/>
    <cellStyle name="Normal 52 6 2 3" xfId="15902"/>
    <cellStyle name="Normal 52 6 2 3 2" xfId="39311"/>
    <cellStyle name="Normal 52 6 2 4" xfId="27616"/>
    <cellStyle name="Normal 52 6 3" xfId="5358"/>
    <cellStyle name="Normal 52 6 3 2" xfId="11226"/>
    <cellStyle name="Normal 52 6 3 2 2" xfId="22955"/>
    <cellStyle name="Normal 52 6 3 2 2 2" xfId="46364"/>
    <cellStyle name="Normal 52 6 3 2 3" xfId="34665"/>
    <cellStyle name="Normal 52 6 3 3" xfId="17121"/>
    <cellStyle name="Normal 52 6 3 3 2" xfId="40530"/>
    <cellStyle name="Normal 52 6 3 4" xfId="28835"/>
    <cellStyle name="Normal 52 6 4" xfId="6522"/>
    <cellStyle name="Normal 52 6 4 2" xfId="12390"/>
    <cellStyle name="Normal 52 6 4 2 2" xfId="24119"/>
    <cellStyle name="Normal 52 6 4 2 2 2" xfId="47528"/>
    <cellStyle name="Normal 52 6 4 2 3" xfId="35829"/>
    <cellStyle name="Normal 52 6 4 3" xfId="18285"/>
    <cellStyle name="Normal 52 6 4 3 2" xfId="41694"/>
    <cellStyle name="Normal 52 6 4 4" xfId="29999"/>
    <cellStyle name="Normal 52 6 5" xfId="7648"/>
    <cellStyle name="Normal 52 6 5 2" xfId="13510"/>
    <cellStyle name="Normal 52 6 5 2 2" xfId="25239"/>
    <cellStyle name="Normal 52 6 5 2 2 2" xfId="48648"/>
    <cellStyle name="Normal 52 6 5 2 3" xfId="36949"/>
    <cellStyle name="Normal 52 6 5 3" xfId="19405"/>
    <cellStyle name="Normal 52 6 5 3 2" xfId="42814"/>
    <cellStyle name="Normal 52 6 5 4" xfId="31119"/>
    <cellStyle name="Normal 52 6 6" xfId="8732"/>
    <cellStyle name="Normal 52 6 6 2" xfId="20493"/>
    <cellStyle name="Normal 52 6 6 2 2" xfId="43902"/>
    <cellStyle name="Normal 52 6 6 3" xfId="32203"/>
    <cellStyle name="Normal 52 6 7" xfId="14659"/>
    <cellStyle name="Normal 52 6 7 2" xfId="38068"/>
    <cellStyle name="Normal 52 6 8" xfId="26373"/>
    <cellStyle name="Normal 52 7" xfId="2962"/>
    <cellStyle name="Normal 52 7 2" xfId="4229"/>
    <cellStyle name="Normal 52 7 2 2" xfId="10097"/>
    <cellStyle name="Normal 52 7 2 2 2" xfId="21826"/>
    <cellStyle name="Normal 52 7 2 2 2 2" xfId="45235"/>
    <cellStyle name="Normal 52 7 2 2 3" xfId="33536"/>
    <cellStyle name="Normal 52 7 2 3" xfId="15992"/>
    <cellStyle name="Normal 52 7 2 3 2" xfId="39401"/>
    <cellStyle name="Normal 52 7 2 4" xfId="27706"/>
    <cellStyle name="Normal 52 7 3" xfId="5448"/>
    <cellStyle name="Normal 52 7 3 2" xfId="11316"/>
    <cellStyle name="Normal 52 7 3 2 2" xfId="23045"/>
    <cellStyle name="Normal 52 7 3 2 2 2" xfId="46454"/>
    <cellStyle name="Normal 52 7 3 2 3" xfId="34755"/>
    <cellStyle name="Normal 52 7 3 3" xfId="17211"/>
    <cellStyle name="Normal 52 7 3 3 2" xfId="40620"/>
    <cellStyle name="Normal 52 7 3 4" xfId="28925"/>
    <cellStyle name="Normal 52 7 4" xfId="6612"/>
    <cellStyle name="Normal 52 7 4 2" xfId="12480"/>
    <cellStyle name="Normal 52 7 4 2 2" xfId="24209"/>
    <cellStyle name="Normal 52 7 4 2 2 2" xfId="47618"/>
    <cellStyle name="Normal 52 7 4 2 3" xfId="35919"/>
    <cellStyle name="Normal 52 7 4 3" xfId="18375"/>
    <cellStyle name="Normal 52 7 4 3 2" xfId="41784"/>
    <cellStyle name="Normal 52 7 4 4" xfId="30089"/>
    <cellStyle name="Normal 52 7 5" xfId="7738"/>
    <cellStyle name="Normal 52 7 5 2" xfId="13600"/>
    <cellStyle name="Normal 52 7 5 2 2" xfId="25329"/>
    <cellStyle name="Normal 52 7 5 2 2 2" xfId="48738"/>
    <cellStyle name="Normal 52 7 5 2 3" xfId="37039"/>
    <cellStyle name="Normal 52 7 5 3" xfId="19495"/>
    <cellStyle name="Normal 52 7 5 3 2" xfId="42904"/>
    <cellStyle name="Normal 52 7 5 4" xfId="31209"/>
    <cellStyle name="Normal 52 7 6" xfId="8822"/>
    <cellStyle name="Normal 52 7 6 2" xfId="20583"/>
    <cellStyle name="Normal 52 7 6 2 2" xfId="43992"/>
    <cellStyle name="Normal 52 7 6 3" xfId="32293"/>
    <cellStyle name="Normal 52 7 7" xfId="14749"/>
    <cellStyle name="Normal 52 7 7 2" xfId="38158"/>
    <cellStyle name="Normal 52 7 8" xfId="26463"/>
    <cellStyle name="Normal 52 8" xfId="3066"/>
    <cellStyle name="Normal 52 8 2" xfId="4331"/>
    <cellStyle name="Normal 52 8 2 2" xfId="10199"/>
    <cellStyle name="Normal 52 8 2 2 2" xfId="21928"/>
    <cellStyle name="Normal 52 8 2 2 2 2" xfId="45337"/>
    <cellStyle name="Normal 52 8 2 2 3" xfId="33638"/>
    <cellStyle name="Normal 52 8 2 3" xfId="16094"/>
    <cellStyle name="Normal 52 8 2 3 2" xfId="39503"/>
    <cellStyle name="Normal 52 8 2 4" xfId="27808"/>
    <cellStyle name="Normal 52 8 3" xfId="5548"/>
    <cellStyle name="Normal 52 8 3 2" xfId="11416"/>
    <cellStyle name="Normal 52 8 3 2 2" xfId="23145"/>
    <cellStyle name="Normal 52 8 3 2 2 2" xfId="46554"/>
    <cellStyle name="Normal 52 8 3 2 3" xfId="34855"/>
    <cellStyle name="Normal 52 8 3 3" xfId="17311"/>
    <cellStyle name="Normal 52 8 3 3 2" xfId="40720"/>
    <cellStyle name="Normal 52 8 3 4" xfId="29025"/>
    <cellStyle name="Normal 52 8 4" xfId="6712"/>
    <cellStyle name="Normal 52 8 4 2" xfId="12580"/>
    <cellStyle name="Normal 52 8 4 2 2" xfId="24309"/>
    <cellStyle name="Normal 52 8 4 2 2 2" xfId="47718"/>
    <cellStyle name="Normal 52 8 4 2 3" xfId="36019"/>
    <cellStyle name="Normal 52 8 4 3" xfId="18475"/>
    <cellStyle name="Normal 52 8 4 3 2" xfId="41884"/>
    <cellStyle name="Normal 52 8 4 4" xfId="30189"/>
    <cellStyle name="Normal 52 8 5" xfId="7838"/>
    <cellStyle name="Normal 52 8 5 2" xfId="13700"/>
    <cellStyle name="Normal 52 8 5 2 2" xfId="25429"/>
    <cellStyle name="Normal 52 8 5 2 2 2" xfId="48838"/>
    <cellStyle name="Normal 52 8 5 2 3" xfId="37139"/>
    <cellStyle name="Normal 52 8 5 3" xfId="19595"/>
    <cellStyle name="Normal 52 8 5 3 2" xfId="43004"/>
    <cellStyle name="Normal 52 8 5 4" xfId="31309"/>
    <cellStyle name="Normal 52 8 6" xfId="8922"/>
    <cellStyle name="Normal 52 8 6 2" xfId="20683"/>
    <cellStyle name="Normal 52 8 6 2 2" xfId="44092"/>
    <cellStyle name="Normal 52 8 6 3" xfId="32393"/>
    <cellStyle name="Normal 52 8 7" xfId="14849"/>
    <cellStyle name="Normal 52 8 7 2" xfId="38258"/>
    <cellStyle name="Normal 52 8 8" xfId="26563"/>
    <cellStyle name="Normal 52 9" xfId="3176"/>
    <cellStyle name="Normal 52 9 2" xfId="4441"/>
    <cellStyle name="Normal 52 9 2 2" xfId="10309"/>
    <cellStyle name="Normal 52 9 2 2 2" xfId="22038"/>
    <cellStyle name="Normal 52 9 2 2 2 2" xfId="45447"/>
    <cellStyle name="Normal 52 9 2 2 3" xfId="33748"/>
    <cellStyle name="Normal 52 9 2 3" xfId="16204"/>
    <cellStyle name="Normal 52 9 2 3 2" xfId="39613"/>
    <cellStyle name="Normal 52 9 2 4" xfId="27918"/>
    <cellStyle name="Normal 52 9 3" xfId="5658"/>
    <cellStyle name="Normal 52 9 3 2" xfId="11526"/>
    <cellStyle name="Normal 52 9 3 2 2" xfId="23255"/>
    <cellStyle name="Normal 52 9 3 2 2 2" xfId="46664"/>
    <cellStyle name="Normal 52 9 3 2 3" xfId="34965"/>
    <cellStyle name="Normal 52 9 3 3" xfId="17421"/>
    <cellStyle name="Normal 52 9 3 3 2" xfId="40830"/>
    <cellStyle name="Normal 52 9 3 4" xfId="29135"/>
    <cellStyle name="Normal 52 9 4" xfId="6822"/>
    <cellStyle name="Normal 52 9 4 2" xfId="12690"/>
    <cellStyle name="Normal 52 9 4 2 2" xfId="24419"/>
    <cellStyle name="Normal 52 9 4 2 2 2" xfId="47828"/>
    <cellStyle name="Normal 52 9 4 2 3" xfId="36129"/>
    <cellStyle name="Normal 52 9 4 3" xfId="18585"/>
    <cellStyle name="Normal 52 9 4 3 2" xfId="41994"/>
    <cellStyle name="Normal 52 9 4 4" xfId="30299"/>
    <cellStyle name="Normal 52 9 5" xfId="7948"/>
    <cellStyle name="Normal 52 9 5 2" xfId="13810"/>
    <cellStyle name="Normal 52 9 5 2 2" xfId="25539"/>
    <cellStyle name="Normal 52 9 5 2 2 2" xfId="48948"/>
    <cellStyle name="Normal 52 9 5 2 3" xfId="37249"/>
    <cellStyle name="Normal 52 9 5 3" xfId="19705"/>
    <cellStyle name="Normal 52 9 5 3 2" xfId="43114"/>
    <cellStyle name="Normal 52 9 5 4" xfId="31419"/>
    <cellStyle name="Normal 52 9 6" xfId="9032"/>
    <cellStyle name="Normal 52 9 6 2" xfId="20793"/>
    <cellStyle name="Normal 52 9 6 2 2" xfId="44202"/>
    <cellStyle name="Normal 52 9 6 3" xfId="32503"/>
    <cellStyle name="Normal 52 9 7" xfId="14959"/>
    <cellStyle name="Normal 52 9 7 2" xfId="38368"/>
    <cellStyle name="Normal 52 9 8" xfId="26673"/>
    <cellStyle name="Normal 520" xfId="3072"/>
    <cellStyle name="Normal 520 2" xfId="4337"/>
    <cellStyle name="Normal 520 2 2" xfId="10205"/>
    <cellStyle name="Normal 520 2 2 2" xfId="21934"/>
    <cellStyle name="Normal 520 2 2 2 2" xfId="45343"/>
    <cellStyle name="Normal 520 2 2 3" xfId="33644"/>
    <cellStyle name="Normal 520 2 3" xfId="16100"/>
    <cellStyle name="Normal 520 2 3 2" xfId="39509"/>
    <cellStyle name="Normal 520 2 4" xfId="27814"/>
    <cellStyle name="Normal 520 3" xfId="5554"/>
    <cellStyle name="Normal 520 3 2" xfId="11422"/>
    <cellStyle name="Normal 520 3 2 2" xfId="23151"/>
    <cellStyle name="Normal 520 3 2 2 2" xfId="46560"/>
    <cellStyle name="Normal 520 3 2 3" xfId="34861"/>
    <cellStyle name="Normal 520 3 3" xfId="17317"/>
    <cellStyle name="Normal 520 3 3 2" xfId="40726"/>
    <cellStyle name="Normal 520 3 4" xfId="29031"/>
    <cellStyle name="Normal 520 4" xfId="6718"/>
    <cellStyle name="Normal 520 4 2" xfId="12586"/>
    <cellStyle name="Normal 520 4 2 2" xfId="24315"/>
    <cellStyle name="Normal 520 4 2 2 2" xfId="47724"/>
    <cellStyle name="Normal 520 4 2 3" xfId="36025"/>
    <cellStyle name="Normal 520 4 3" xfId="18481"/>
    <cellStyle name="Normal 520 4 3 2" xfId="41890"/>
    <cellStyle name="Normal 520 4 4" xfId="30195"/>
    <cellStyle name="Normal 520 5" xfId="7844"/>
    <cellStyle name="Normal 520 5 2" xfId="13706"/>
    <cellStyle name="Normal 520 5 2 2" xfId="25435"/>
    <cellStyle name="Normal 520 5 2 2 2" xfId="48844"/>
    <cellStyle name="Normal 520 5 2 3" xfId="37145"/>
    <cellStyle name="Normal 520 5 3" xfId="19601"/>
    <cellStyle name="Normal 520 5 3 2" xfId="43010"/>
    <cellStyle name="Normal 520 5 4" xfId="31315"/>
    <cellStyle name="Normal 520 6" xfId="8928"/>
    <cellStyle name="Normal 520 6 2" xfId="20689"/>
    <cellStyle name="Normal 520 6 2 2" xfId="44098"/>
    <cellStyle name="Normal 520 6 3" xfId="32399"/>
    <cellStyle name="Normal 520 7" xfId="14855"/>
    <cellStyle name="Normal 520 7 2" xfId="38264"/>
    <cellStyle name="Normal 520 8" xfId="26569"/>
    <cellStyle name="Normal 521" xfId="3101"/>
    <cellStyle name="Normal 521 2" xfId="4366"/>
    <cellStyle name="Normal 521 2 2" xfId="10234"/>
    <cellStyle name="Normal 521 2 2 2" xfId="21963"/>
    <cellStyle name="Normal 521 2 2 2 2" xfId="45372"/>
    <cellStyle name="Normal 521 2 2 3" xfId="33673"/>
    <cellStyle name="Normal 521 2 3" xfId="16129"/>
    <cellStyle name="Normal 521 2 3 2" xfId="39538"/>
    <cellStyle name="Normal 521 2 4" xfId="27843"/>
    <cellStyle name="Normal 521 3" xfId="5583"/>
    <cellStyle name="Normal 521 3 2" xfId="11451"/>
    <cellStyle name="Normal 521 3 2 2" xfId="23180"/>
    <cellStyle name="Normal 521 3 2 2 2" xfId="46589"/>
    <cellStyle name="Normal 521 3 2 3" xfId="34890"/>
    <cellStyle name="Normal 521 3 3" xfId="17346"/>
    <cellStyle name="Normal 521 3 3 2" xfId="40755"/>
    <cellStyle name="Normal 521 3 4" xfId="29060"/>
    <cellStyle name="Normal 521 4" xfId="6747"/>
    <cellStyle name="Normal 521 4 2" xfId="12615"/>
    <cellStyle name="Normal 521 4 2 2" xfId="24344"/>
    <cellStyle name="Normal 521 4 2 2 2" xfId="47753"/>
    <cellStyle name="Normal 521 4 2 3" xfId="36054"/>
    <cellStyle name="Normal 521 4 3" xfId="18510"/>
    <cellStyle name="Normal 521 4 3 2" xfId="41919"/>
    <cellStyle name="Normal 521 4 4" xfId="30224"/>
    <cellStyle name="Normal 521 5" xfId="7873"/>
    <cellStyle name="Normal 521 5 2" xfId="13735"/>
    <cellStyle name="Normal 521 5 2 2" xfId="25464"/>
    <cellStyle name="Normal 521 5 2 2 2" xfId="48873"/>
    <cellStyle name="Normal 521 5 2 3" xfId="37174"/>
    <cellStyle name="Normal 521 5 3" xfId="19630"/>
    <cellStyle name="Normal 521 5 3 2" xfId="43039"/>
    <cellStyle name="Normal 521 5 4" xfId="31344"/>
    <cellStyle name="Normal 521 6" xfId="8957"/>
    <cellStyle name="Normal 521 6 2" xfId="20718"/>
    <cellStyle name="Normal 521 6 2 2" xfId="44127"/>
    <cellStyle name="Normal 521 6 3" xfId="32428"/>
    <cellStyle name="Normal 521 7" xfId="14884"/>
    <cellStyle name="Normal 521 7 2" xfId="38293"/>
    <cellStyle name="Normal 521 8" xfId="26598"/>
    <cellStyle name="Normal 522" xfId="3093"/>
    <cellStyle name="Normal 522 2" xfId="4358"/>
    <cellStyle name="Normal 522 2 2" xfId="10226"/>
    <cellStyle name="Normal 522 2 2 2" xfId="21955"/>
    <cellStyle name="Normal 522 2 2 2 2" xfId="45364"/>
    <cellStyle name="Normal 522 2 2 3" xfId="33665"/>
    <cellStyle name="Normal 522 2 3" xfId="16121"/>
    <cellStyle name="Normal 522 2 3 2" xfId="39530"/>
    <cellStyle name="Normal 522 2 4" xfId="27835"/>
    <cellStyle name="Normal 522 3" xfId="5575"/>
    <cellStyle name="Normal 522 3 2" xfId="11443"/>
    <cellStyle name="Normal 522 3 2 2" xfId="23172"/>
    <cellStyle name="Normal 522 3 2 2 2" xfId="46581"/>
    <cellStyle name="Normal 522 3 2 3" xfId="34882"/>
    <cellStyle name="Normal 522 3 3" xfId="17338"/>
    <cellStyle name="Normal 522 3 3 2" xfId="40747"/>
    <cellStyle name="Normal 522 3 4" xfId="29052"/>
    <cellStyle name="Normal 522 4" xfId="6739"/>
    <cellStyle name="Normal 522 4 2" xfId="12607"/>
    <cellStyle name="Normal 522 4 2 2" xfId="24336"/>
    <cellStyle name="Normal 522 4 2 2 2" xfId="47745"/>
    <cellStyle name="Normal 522 4 2 3" xfId="36046"/>
    <cellStyle name="Normal 522 4 3" xfId="18502"/>
    <cellStyle name="Normal 522 4 3 2" xfId="41911"/>
    <cellStyle name="Normal 522 4 4" xfId="30216"/>
    <cellStyle name="Normal 522 5" xfId="7865"/>
    <cellStyle name="Normal 522 5 2" xfId="13727"/>
    <cellStyle name="Normal 522 5 2 2" xfId="25456"/>
    <cellStyle name="Normal 522 5 2 2 2" xfId="48865"/>
    <cellStyle name="Normal 522 5 2 3" xfId="37166"/>
    <cellStyle name="Normal 522 5 3" xfId="19622"/>
    <cellStyle name="Normal 522 5 3 2" xfId="43031"/>
    <cellStyle name="Normal 522 5 4" xfId="31336"/>
    <cellStyle name="Normal 522 6" xfId="8949"/>
    <cellStyle name="Normal 522 6 2" xfId="20710"/>
    <cellStyle name="Normal 522 6 2 2" xfId="44119"/>
    <cellStyle name="Normal 522 6 3" xfId="32420"/>
    <cellStyle name="Normal 522 7" xfId="14876"/>
    <cellStyle name="Normal 522 7 2" xfId="38285"/>
    <cellStyle name="Normal 522 8" xfId="26590"/>
    <cellStyle name="Normal 523" xfId="3097"/>
    <cellStyle name="Normal 523 2" xfId="4362"/>
    <cellStyle name="Normal 523 2 2" xfId="10230"/>
    <cellStyle name="Normal 523 2 2 2" xfId="21959"/>
    <cellStyle name="Normal 523 2 2 2 2" xfId="45368"/>
    <cellStyle name="Normal 523 2 2 3" xfId="33669"/>
    <cellStyle name="Normal 523 2 3" xfId="16125"/>
    <cellStyle name="Normal 523 2 3 2" xfId="39534"/>
    <cellStyle name="Normal 523 2 4" xfId="27839"/>
    <cellStyle name="Normal 523 3" xfId="5579"/>
    <cellStyle name="Normal 523 3 2" xfId="11447"/>
    <cellStyle name="Normal 523 3 2 2" xfId="23176"/>
    <cellStyle name="Normal 523 3 2 2 2" xfId="46585"/>
    <cellStyle name="Normal 523 3 2 3" xfId="34886"/>
    <cellStyle name="Normal 523 3 3" xfId="17342"/>
    <cellStyle name="Normal 523 3 3 2" xfId="40751"/>
    <cellStyle name="Normal 523 3 4" xfId="29056"/>
    <cellStyle name="Normal 523 4" xfId="6743"/>
    <cellStyle name="Normal 523 4 2" xfId="12611"/>
    <cellStyle name="Normal 523 4 2 2" xfId="24340"/>
    <cellStyle name="Normal 523 4 2 2 2" xfId="47749"/>
    <cellStyle name="Normal 523 4 2 3" xfId="36050"/>
    <cellStyle name="Normal 523 4 3" xfId="18506"/>
    <cellStyle name="Normal 523 4 3 2" xfId="41915"/>
    <cellStyle name="Normal 523 4 4" xfId="30220"/>
    <cellStyle name="Normal 523 5" xfId="7869"/>
    <cellStyle name="Normal 523 5 2" xfId="13731"/>
    <cellStyle name="Normal 523 5 2 2" xfId="25460"/>
    <cellStyle name="Normal 523 5 2 2 2" xfId="48869"/>
    <cellStyle name="Normal 523 5 2 3" xfId="37170"/>
    <cellStyle name="Normal 523 5 3" xfId="19626"/>
    <cellStyle name="Normal 523 5 3 2" xfId="43035"/>
    <cellStyle name="Normal 523 5 4" xfId="31340"/>
    <cellStyle name="Normal 523 6" xfId="8953"/>
    <cellStyle name="Normal 523 6 2" xfId="20714"/>
    <cellStyle name="Normal 523 6 2 2" xfId="44123"/>
    <cellStyle name="Normal 523 6 3" xfId="32424"/>
    <cellStyle name="Normal 523 7" xfId="14880"/>
    <cellStyle name="Normal 523 7 2" xfId="38289"/>
    <cellStyle name="Normal 523 8" xfId="26594"/>
    <cellStyle name="Normal 524" xfId="3076"/>
    <cellStyle name="Normal 524 2" xfId="4341"/>
    <cellStyle name="Normal 524 2 2" xfId="10209"/>
    <cellStyle name="Normal 524 2 2 2" xfId="21938"/>
    <cellStyle name="Normal 524 2 2 2 2" xfId="45347"/>
    <cellStyle name="Normal 524 2 2 3" xfId="33648"/>
    <cellStyle name="Normal 524 2 3" xfId="16104"/>
    <cellStyle name="Normal 524 2 3 2" xfId="39513"/>
    <cellStyle name="Normal 524 2 4" xfId="27818"/>
    <cellStyle name="Normal 524 3" xfId="5558"/>
    <cellStyle name="Normal 524 3 2" xfId="11426"/>
    <cellStyle name="Normal 524 3 2 2" xfId="23155"/>
    <cellStyle name="Normal 524 3 2 2 2" xfId="46564"/>
    <cellStyle name="Normal 524 3 2 3" xfId="34865"/>
    <cellStyle name="Normal 524 3 3" xfId="17321"/>
    <cellStyle name="Normal 524 3 3 2" xfId="40730"/>
    <cellStyle name="Normal 524 3 4" xfId="29035"/>
    <cellStyle name="Normal 524 4" xfId="6722"/>
    <cellStyle name="Normal 524 4 2" xfId="12590"/>
    <cellStyle name="Normal 524 4 2 2" xfId="24319"/>
    <cellStyle name="Normal 524 4 2 2 2" xfId="47728"/>
    <cellStyle name="Normal 524 4 2 3" xfId="36029"/>
    <cellStyle name="Normal 524 4 3" xfId="18485"/>
    <cellStyle name="Normal 524 4 3 2" xfId="41894"/>
    <cellStyle name="Normal 524 4 4" xfId="30199"/>
    <cellStyle name="Normal 524 5" xfId="7848"/>
    <cellStyle name="Normal 524 5 2" xfId="13710"/>
    <cellStyle name="Normal 524 5 2 2" xfId="25439"/>
    <cellStyle name="Normal 524 5 2 2 2" xfId="48848"/>
    <cellStyle name="Normal 524 5 2 3" xfId="37149"/>
    <cellStyle name="Normal 524 5 3" xfId="19605"/>
    <cellStyle name="Normal 524 5 3 2" xfId="43014"/>
    <cellStyle name="Normal 524 5 4" xfId="31319"/>
    <cellStyle name="Normal 524 6" xfId="8932"/>
    <cellStyle name="Normal 524 6 2" xfId="20693"/>
    <cellStyle name="Normal 524 6 2 2" xfId="44102"/>
    <cellStyle name="Normal 524 6 3" xfId="32403"/>
    <cellStyle name="Normal 524 7" xfId="14859"/>
    <cellStyle name="Normal 524 7 2" xfId="38268"/>
    <cellStyle name="Normal 524 8" xfId="26573"/>
    <cellStyle name="Normal 525" xfId="2996"/>
    <cellStyle name="Normal 525 2" xfId="4261"/>
    <cellStyle name="Normal 525 2 2" xfId="10129"/>
    <cellStyle name="Normal 525 2 2 2" xfId="21858"/>
    <cellStyle name="Normal 525 2 2 2 2" xfId="45267"/>
    <cellStyle name="Normal 525 2 2 3" xfId="33568"/>
    <cellStyle name="Normal 525 2 3" xfId="16024"/>
    <cellStyle name="Normal 525 2 3 2" xfId="39433"/>
    <cellStyle name="Normal 525 2 4" xfId="27738"/>
    <cellStyle name="Normal 525 3" xfId="5478"/>
    <cellStyle name="Normal 525 3 2" xfId="11346"/>
    <cellStyle name="Normal 525 3 2 2" xfId="23075"/>
    <cellStyle name="Normal 525 3 2 2 2" xfId="46484"/>
    <cellStyle name="Normal 525 3 2 3" xfId="34785"/>
    <cellStyle name="Normal 525 3 3" xfId="17241"/>
    <cellStyle name="Normal 525 3 3 2" xfId="40650"/>
    <cellStyle name="Normal 525 3 4" xfId="28955"/>
    <cellStyle name="Normal 525 4" xfId="6642"/>
    <cellStyle name="Normal 525 4 2" xfId="12510"/>
    <cellStyle name="Normal 525 4 2 2" xfId="24239"/>
    <cellStyle name="Normal 525 4 2 2 2" xfId="47648"/>
    <cellStyle name="Normal 525 4 2 3" xfId="35949"/>
    <cellStyle name="Normal 525 4 3" xfId="18405"/>
    <cellStyle name="Normal 525 4 3 2" xfId="41814"/>
    <cellStyle name="Normal 525 4 4" xfId="30119"/>
    <cellStyle name="Normal 525 5" xfId="7768"/>
    <cellStyle name="Normal 525 5 2" xfId="13630"/>
    <cellStyle name="Normal 525 5 2 2" xfId="25359"/>
    <cellStyle name="Normal 525 5 2 2 2" xfId="48768"/>
    <cellStyle name="Normal 525 5 2 3" xfId="37069"/>
    <cellStyle name="Normal 525 5 3" xfId="19525"/>
    <cellStyle name="Normal 525 5 3 2" xfId="42934"/>
    <cellStyle name="Normal 525 5 4" xfId="31239"/>
    <cellStyle name="Normal 525 6" xfId="8852"/>
    <cellStyle name="Normal 525 6 2" xfId="20613"/>
    <cellStyle name="Normal 525 6 2 2" xfId="44022"/>
    <cellStyle name="Normal 525 6 3" xfId="32323"/>
    <cellStyle name="Normal 525 7" xfId="14779"/>
    <cellStyle name="Normal 525 7 2" xfId="38188"/>
    <cellStyle name="Normal 525 8" xfId="26493"/>
    <cellStyle name="Normal 526" xfId="3048"/>
    <cellStyle name="Normal 526 2" xfId="4313"/>
    <cellStyle name="Normal 526 2 2" xfId="10181"/>
    <cellStyle name="Normal 526 2 2 2" xfId="21910"/>
    <cellStyle name="Normal 526 2 2 2 2" xfId="45319"/>
    <cellStyle name="Normal 526 2 2 3" xfId="33620"/>
    <cellStyle name="Normal 526 2 3" xfId="16076"/>
    <cellStyle name="Normal 526 2 3 2" xfId="39485"/>
    <cellStyle name="Normal 526 2 4" xfId="27790"/>
    <cellStyle name="Normal 526 3" xfId="5530"/>
    <cellStyle name="Normal 526 3 2" xfId="11398"/>
    <cellStyle name="Normal 526 3 2 2" xfId="23127"/>
    <cellStyle name="Normal 526 3 2 2 2" xfId="46536"/>
    <cellStyle name="Normal 526 3 2 3" xfId="34837"/>
    <cellStyle name="Normal 526 3 3" xfId="17293"/>
    <cellStyle name="Normal 526 3 3 2" xfId="40702"/>
    <cellStyle name="Normal 526 3 4" xfId="29007"/>
    <cellStyle name="Normal 526 4" xfId="6694"/>
    <cellStyle name="Normal 526 4 2" xfId="12562"/>
    <cellStyle name="Normal 526 4 2 2" xfId="24291"/>
    <cellStyle name="Normal 526 4 2 2 2" xfId="47700"/>
    <cellStyle name="Normal 526 4 2 3" xfId="36001"/>
    <cellStyle name="Normal 526 4 3" xfId="18457"/>
    <cellStyle name="Normal 526 4 3 2" xfId="41866"/>
    <cellStyle name="Normal 526 4 4" xfId="30171"/>
    <cellStyle name="Normal 526 5" xfId="7820"/>
    <cellStyle name="Normal 526 5 2" xfId="13682"/>
    <cellStyle name="Normal 526 5 2 2" xfId="25411"/>
    <cellStyle name="Normal 526 5 2 2 2" xfId="48820"/>
    <cellStyle name="Normal 526 5 2 3" xfId="37121"/>
    <cellStyle name="Normal 526 5 3" xfId="19577"/>
    <cellStyle name="Normal 526 5 3 2" xfId="42986"/>
    <cellStyle name="Normal 526 5 4" xfId="31291"/>
    <cellStyle name="Normal 526 6" xfId="8904"/>
    <cellStyle name="Normal 526 6 2" xfId="20665"/>
    <cellStyle name="Normal 526 6 2 2" xfId="44074"/>
    <cellStyle name="Normal 526 6 3" xfId="32375"/>
    <cellStyle name="Normal 526 7" xfId="14831"/>
    <cellStyle name="Normal 526 7 2" xfId="38240"/>
    <cellStyle name="Normal 526 8" xfId="26545"/>
    <cellStyle name="Normal 527" xfId="3098"/>
    <cellStyle name="Normal 527 2" xfId="4363"/>
    <cellStyle name="Normal 527 2 2" xfId="10231"/>
    <cellStyle name="Normal 527 2 2 2" xfId="21960"/>
    <cellStyle name="Normal 527 2 2 2 2" xfId="45369"/>
    <cellStyle name="Normal 527 2 2 3" xfId="33670"/>
    <cellStyle name="Normal 527 2 3" xfId="16126"/>
    <cellStyle name="Normal 527 2 3 2" xfId="39535"/>
    <cellStyle name="Normal 527 2 4" xfId="27840"/>
    <cellStyle name="Normal 527 3" xfId="5580"/>
    <cellStyle name="Normal 527 3 2" xfId="11448"/>
    <cellStyle name="Normal 527 3 2 2" xfId="23177"/>
    <cellStyle name="Normal 527 3 2 2 2" xfId="46586"/>
    <cellStyle name="Normal 527 3 2 3" xfId="34887"/>
    <cellStyle name="Normal 527 3 3" xfId="17343"/>
    <cellStyle name="Normal 527 3 3 2" xfId="40752"/>
    <cellStyle name="Normal 527 3 4" xfId="29057"/>
    <cellStyle name="Normal 527 4" xfId="6744"/>
    <cellStyle name="Normal 527 4 2" xfId="12612"/>
    <cellStyle name="Normal 527 4 2 2" xfId="24341"/>
    <cellStyle name="Normal 527 4 2 2 2" xfId="47750"/>
    <cellStyle name="Normal 527 4 2 3" xfId="36051"/>
    <cellStyle name="Normal 527 4 3" xfId="18507"/>
    <cellStyle name="Normal 527 4 3 2" xfId="41916"/>
    <cellStyle name="Normal 527 4 4" xfId="30221"/>
    <cellStyle name="Normal 527 5" xfId="7870"/>
    <cellStyle name="Normal 527 5 2" xfId="13732"/>
    <cellStyle name="Normal 527 5 2 2" xfId="25461"/>
    <cellStyle name="Normal 527 5 2 2 2" xfId="48870"/>
    <cellStyle name="Normal 527 5 2 3" xfId="37171"/>
    <cellStyle name="Normal 527 5 3" xfId="19627"/>
    <cellStyle name="Normal 527 5 3 2" xfId="43036"/>
    <cellStyle name="Normal 527 5 4" xfId="31341"/>
    <cellStyle name="Normal 527 6" xfId="8954"/>
    <cellStyle name="Normal 527 6 2" xfId="20715"/>
    <cellStyle name="Normal 527 6 2 2" xfId="44124"/>
    <cellStyle name="Normal 527 6 3" xfId="32425"/>
    <cellStyle name="Normal 527 7" xfId="14881"/>
    <cellStyle name="Normal 527 7 2" xfId="38290"/>
    <cellStyle name="Normal 527 8" xfId="26595"/>
    <cellStyle name="Normal 528" xfId="3095"/>
    <cellStyle name="Normal 528 2" xfId="4360"/>
    <cellStyle name="Normal 528 2 2" xfId="10228"/>
    <cellStyle name="Normal 528 2 2 2" xfId="21957"/>
    <cellStyle name="Normal 528 2 2 2 2" xfId="45366"/>
    <cellStyle name="Normal 528 2 2 3" xfId="33667"/>
    <cellStyle name="Normal 528 2 3" xfId="16123"/>
    <cellStyle name="Normal 528 2 3 2" xfId="39532"/>
    <cellStyle name="Normal 528 2 4" xfId="27837"/>
    <cellStyle name="Normal 528 3" xfId="5577"/>
    <cellStyle name="Normal 528 3 2" xfId="11445"/>
    <cellStyle name="Normal 528 3 2 2" xfId="23174"/>
    <cellStyle name="Normal 528 3 2 2 2" xfId="46583"/>
    <cellStyle name="Normal 528 3 2 3" xfId="34884"/>
    <cellStyle name="Normal 528 3 3" xfId="17340"/>
    <cellStyle name="Normal 528 3 3 2" xfId="40749"/>
    <cellStyle name="Normal 528 3 4" xfId="29054"/>
    <cellStyle name="Normal 528 4" xfId="6741"/>
    <cellStyle name="Normal 528 4 2" xfId="12609"/>
    <cellStyle name="Normal 528 4 2 2" xfId="24338"/>
    <cellStyle name="Normal 528 4 2 2 2" xfId="47747"/>
    <cellStyle name="Normal 528 4 2 3" xfId="36048"/>
    <cellStyle name="Normal 528 4 3" xfId="18504"/>
    <cellStyle name="Normal 528 4 3 2" xfId="41913"/>
    <cellStyle name="Normal 528 4 4" xfId="30218"/>
    <cellStyle name="Normal 528 5" xfId="7867"/>
    <cellStyle name="Normal 528 5 2" xfId="13729"/>
    <cellStyle name="Normal 528 5 2 2" xfId="25458"/>
    <cellStyle name="Normal 528 5 2 2 2" xfId="48867"/>
    <cellStyle name="Normal 528 5 2 3" xfId="37168"/>
    <cellStyle name="Normal 528 5 3" xfId="19624"/>
    <cellStyle name="Normal 528 5 3 2" xfId="43033"/>
    <cellStyle name="Normal 528 5 4" xfId="31338"/>
    <cellStyle name="Normal 528 6" xfId="8951"/>
    <cellStyle name="Normal 528 6 2" xfId="20712"/>
    <cellStyle name="Normal 528 6 2 2" xfId="44121"/>
    <cellStyle name="Normal 528 6 3" xfId="32422"/>
    <cellStyle name="Normal 528 7" xfId="14878"/>
    <cellStyle name="Normal 528 7 2" xfId="38287"/>
    <cellStyle name="Normal 528 8" xfId="26592"/>
    <cellStyle name="Normal 529" xfId="3096"/>
    <cellStyle name="Normal 529 2" xfId="4361"/>
    <cellStyle name="Normal 529 2 2" xfId="10229"/>
    <cellStyle name="Normal 529 2 2 2" xfId="21958"/>
    <cellStyle name="Normal 529 2 2 2 2" xfId="45367"/>
    <cellStyle name="Normal 529 2 2 3" xfId="33668"/>
    <cellStyle name="Normal 529 2 3" xfId="16124"/>
    <cellStyle name="Normal 529 2 3 2" xfId="39533"/>
    <cellStyle name="Normal 529 2 4" xfId="27838"/>
    <cellStyle name="Normal 529 3" xfId="5578"/>
    <cellStyle name="Normal 529 3 2" xfId="11446"/>
    <cellStyle name="Normal 529 3 2 2" xfId="23175"/>
    <cellStyle name="Normal 529 3 2 2 2" xfId="46584"/>
    <cellStyle name="Normal 529 3 2 3" xfId="34885"/>
    <cellStyle name="Normal 529 3 3" xfId="17341"/>
    <cellStyle name="Normal 529 3 3 2" xfId="40750"/>
    <cellStyle name="Normal 529 3 4" xfId="29055"/>
    <cellStyle name="Normal 529 4" xfId="6742"/>
    <cellStyle name="Normal 529 4 2" xfId="12610"/>
    <cellStyle name="Normal 529 4 2 2" xfId="24339"/>
    <cellStyle name="Normal 529 4 2 2 2" xfId="47748"/>
    <cellStyle name="Normal 529 4 2 3" xfId="36049"/>
    <cellStyle name="Normal 529 4 3" xfId="18505"/>
    <cellStyle name="Normal 529 4 3 2" xfId="41914"/>
    <cellStyle name="Normal 529 4 4" xfId="30219"/>
    <cellStyle name="Normal 529 5" xfId="7868"/>
    <cellStyle name="Normal 529 5 2" xfId="13730"/>
    <cellStyle name="Normal 529 5 2 2" xfId="25459"/>
    <cellStyle name="Normal 529 5 2 2 2" xfId="48868"/>
    <cellStyle name="Normal 529 5 2 3" xfId="37169"/>
    <cellStyle name="Normal 529 5 3" xfId="19625"/>
    <cellStyle name="Normal 529 5 3 2" xfId="43034"/>
    <cellStyle name="Normal 529 5 4" xfId="31339"/>
    <cellStyle name="Normal 529 6" xfId="8952"/>
    <cellStyle name="Normal 529 6 2" xfId="20713"/>
    <cellStyle name="Normal 529 6 2 2" xfId="44122"/>
    <cellStyle name="Normal 529 6 3" xfId="32423"/>
    <cellStyle name="Normal 529 7" xfId="14879"/>
    <cellStyle name="Normal 529 7 2" xfId="38288"/>
    <cellStyle name="Normal 529 8" xfId="26593"/>
    <cellStyle name="Normal 53" xfId="1964"/>
    <cellStyle name="Normal 53 10" xfId="3273"/>
    <cellStyle name="Normal 53 10 2" xfId="4538"/>
    <cellStyle name="Normal 53 10 2 2" xfId="10406"/>
    <cellStyle name="Normal 53 10 2 2 2" xfId="22135"/>
    <cellStyle name="Normal 53 10 2 2 2 2" xfId="45544"/>
    <cellStyle name="Normal 53 10 2 2 3" xfId="33845"/>
    <cellStyle name="Normal 53 10 2 3" xfId="16301"/>
    <cellStyle name="Normal 53 10 2 3 2" xfId="39710"/>
    <cellStyle name="Normal 53 10 2 4" xfId="28015"/>
    <cellStyle name="Normal 53 10 3" xfId="5755"/>
    <cellStyle name="Normal 53 10 3 2" xfId="11623"/>
    <cellStyle name="Normal 53 10 3 2 2" xfId="23352"/>
    <cellStyle name="Normal 53 10 3 2 2 2" xfId="46761"/>
    <cellStyle name="Normal 53 10 3 2 3" xfId="35062"/>
    <cellStyle name="Normal 53 10 3 3" xfId="17518"/>
    <cellStyle name="Normal 53 10 3 3 2" xfId="40927"/>
    <cellStyle name="Normal 53 10 3 4" xfId="29232"/>
    <cellStyle name="Normal 53 10 4" xfId="6919"/>
    <cellStyle name="Normal 53 10 4 2" xfId="12787"/>
    <cellStyle name="Normal 53 10 4 2 2" xfId="24516"/>
    <cellStyle name="Normal 53 10 4 2 2 2" xfId="47925"/>
    <cellStyle name="Normal 53 10 4 2 3" xfId="36226"/>
    <cellStyle name="Normal 53 10 4 3" xfId="18682"/>
    <cellStyle name="Normal 53 10 4 3 2" xfId="42091"/>
    <cellStyle name="Normal 53 10 4 4" xfId="30396"/>
    <cellStyle name="Normal 53 10 5" xfId="8045"/>
    <cellStyle name="Normal 53 10 5 2" xfId="13907"/>
    <cellStyle name="Normal 53 10 5 2 2" xfId="25636"/>
    <cellStyle name="Normal 53 10 5 2 2 2" xfId="49045"/>
    <cellStyle name="Normal 53 10 5 2 3" xfId="37346"/>
    <cellStyle name="Normal 53 10 5 3" xfId="19802"/>
    <cellStyle name="Normal 53 10 5 3 2" xfId="43211"/>
    <cellStyle name="Normal 53 10 5 4" xfId="31516"/>
    <cellStyle name="Normal 53 10 6" xfId="9129"/>
    <cellStyle name="Normal 53 10 6 2" xfId="20890"/>
    <cellStyle name="Normal 53 10 6 2 2" xfId="44299"/>
    <cellStyle name="Normal 53 10 6 3" xfId="32600"/>
    <cellStyle name="Normal 53 10 7" xfId="15056"/>
    <cellStyle name="Normal 53 10 7 2" xfId="38465"/>
    <cellStyle name="Normal 53 10 8" xfId="26770"/>
    <cellStyle name="Normal 53 11" xfId="3501"/>
    <cellStyle name="Normal 53 11 2" xfId="9377"/>
    <cellStyle name="Normal 53 11 2 2" xfId="21108"/>
    <cellStyle name="Normal 53 11 2 2 2" xfId="44517"/>
    <cellStyle name="Normal 53 11 2 3" xfId="32818"/>
    <cellStyle name="Normal 53 11 3" xfId="15274"/>
    <cellStyle name="Normal 53 11 3 2" xfId="38683"/>
    <cellStyle name="Normal 53 11 4" xfId="26988"/>
    <cellStyle name="Normal 53 12" xfId="4752"/>
    <cellStyle name="Normal 53 12 2" xfId="10620"/>
    <cellStyle name="Normal 53 12 2 2" xfId="22349"/>
    <cellStyle name="Normal 53 12 2 2 2" xfId="45758"/>
    <cellStyle name="Normal 53 12 2 3" xfId="34059"/>
    <cellStyle name="Normal 53 12 3" xfId="16515"/>
    <cellStyle name="Normal 53 12 3 2" xfId="39924"/>
    <cellStyle name="Normal 53 12 4" xfId="28229"/>
    <cellStyle name="Normal 53 13" xfId="5914"/>
    <cellStyle name="Normal 53 13 2" xfId="11782"/>
    <cellStyle name="Normal 53 13 2 2" xfId="23511"/>
    <cellStyle name="Normal 53 13 2 2 2" xfId="46920"/>
    <cellStyle name="Normal 53 13 2 3" xfId="35221"/>
    <cellStyle name="Normal 53 13 3" xfId="17677"/>
    <cellStyle name="Normal 53 13 3 2" xfId="41086"/>
    <cellStyle name="Normal 53 13 4" xfId="29391"/>
    <cellStyle name="Normal 53 14" xfId="7049"/>
    <cellStyle name="Normal 53 14 2" xfId="12911"/>
    <cellStyle name="Normal 53 14 2 2" xfId="24640"/>
    <cellStyle name="Normal 53 14 2 2 2" xfId="48049"/>
    <cellStyle name="Normal 53 14 2 3" xfId="36350"/>
    <cellStyle name="Normal 53 14 3" xfId="18806"/>
    <cellStyle name="Normal 53 14 3 2" xfId="42215"/>
    <cellStyle name="Normal 53 14 4" xfId="30520"/>
    <cellStyle name="Normal 53 15" xfId="8136"/>
    <cellStyle name="Normal 53 15 2" xfId="19897"/>
    <cellStyle name="Normal 53 15 2 2" xfId="43306"/>
    <cellStyle name="Normal 53 15 3" xfId="31607"/>
    <cellStyle name="Normal 53 16" xfId="14065"/>
    <cellStyle name="Normal 53 16 2" xfId="37474"/>
    <cellStyle name="Normal 53 17" xfId="25779"/>
    <cellStyle name="Normal 53 2" xfId="2371"/>
    <cellStyle name="Normal 53 2 2" xfId="3648"/>
    <cellStyle name="Normal 53 2 2 2" xfId="9516"/>
    <cellStyle name="Normal 53 2 2 2 2" xfId="21245"/>
    <cellStyle name="Normal 53 2 2 2 2 2" xfId="44654"/>
    <cellStyle name="Normal 53 2 2 2 3" xfId="32955"/>
    <cellStyle name="Normal 53 2 2 3" xfId="15411"/>
    <cellStyle name="Normal 53 2 2 3 2" xfId="38820"/>
    <cellStyle name="Normal 53 2 2 4" xfId="27125"/>
    <cellStyle name="Normal 53 2 3" xfId="4867"/>
    <cellStyle name="Normal 53 2 3 2" xfId="10735"/>
    <cellStyle name="Normal 53 2 3 2 2" xfId="22464"/>
    <cellStyle name="Normal 53 2 3 2 2 2" xfId="45873"/>
    <cellStyle name="Normal 53 2 3 2 3" xfId="34174"/>
    <cellStyle name="Normal 53 2 3 3" xfId="16630"/>
    <cellStyle name="Normal 53 2 3 3 2" xfId="40039"/>
    <cellStyle name="Normal 53 2 3 4" xfId="28344"/>
    <cellStyle name="Normal 53 2 4" xfId="6030"/>
    <cellStyle name="Normal 53 2 4 2" xfId="11898"/>
    <cellStyle name="Normal 53 2 4 2 2" xfId="23627"/>
    <cellStyle name="Normal 53 2 4 2 2 2" xfId="47036"/>
    <cellStyle name="Normal 53 2 4 2 3" xfId="35337"/>
    <cellStyle name="Normal 53 2 4 3" xfId="17793"/>
    <cellStyle name="Normal 53 2 4 3 2" xfId="41202"/>
    <cellStyle name="Normal 53 2 4 4" xfId="29507"/>
    <cellStyle name="Normal 53 2 5" xfId="7157"/>
    <cellStyle name="Normal 53 2 5 2" xfId="13019"/>
    <cellStyle name="Normal 53 2 5 2 2" xfId="24748"/>
    <cellStyle name="Normal 53 2 5 2 2 2" xfId="48157"/>
    <cellStyle name="Normal 53 2 5 2 3" xfId="36458"/>
    <cellStyle name="Normal 53 2 5 3" xfId="18914"/>
    <cellStyle name="Normal 53 2 5 3 2" xfId="42323"/>
    <cellStyle name="Normal 53 2 5 4" xfId="30628"/>
    <cellStyle name="Normal 53 2 6" xfId="8241"/>
    <cellStyle name="Normal 53 2 6 2" xfId="20002"/>
    <cellStyle name="Normal 53 2 6 2 2" xfId="43411"/>
    <cellStyle name="Normal 53 2 6 3" xfId="31712"/>
    <cellStyle name="Normal 53 2 7" xfId="14168"/>
    <cellStyle name="Normal 53 2 7 2" xfId="37577"/>
    <cellStyle name="Normal 53 2 8" xfId="25882"/>
    <cellStyle name="Normal 53 3" xfId="2453"/>
    <cellStyle name="Normal 53 3 2" xfId="3722"/>
    <cellStyle name="Normal 53 3 2 2" xfId="9590"/>
    <cellStyle name="Normal 53 3 2 2 2" xfId="21319"/>
    <cellStyle name="Normal 53 3 2 2 2 2" xfId="44728"/>
    <cellStyle name="Normal 53 3 2 2 3" xfId="33029"/>
    <cellStyle name="Normal 53 3 2 3" xfId="15485"/>
    <cellStyle name="Normal 53 3 2 3 2" xfId="38894"/>
    <cellStyle name="Normal 53 3 2 4" xfId="27199"/>
    <cellStyle name="Normal 53 3 3" xfId="4941"/>
    <cellStyle name="Normal 53 3 3 2" xfId="10809"/>
    <cellStyle name="Normal 53 3 3 2 2" xfId="22538"/>
    <cellStyle name="Normal 53 3 3 2 2 2" xfId="45947"/>
    <cellStyle name="Normal 53 3 3 2 3" xfId="34248"/>
    <cellStyle name="Normal 53 3 3 3" xfId="16704"/>
    <cellStyle name="Normal 53 3 3 3 2" xfId="40113"/>
    <cellStyle name="Normal 53 3 3 4" xfId="28418"/>
    <cellStyle name="Normal 53 3 4" xfId="6105"/>
    <cellStyle name="Normal 53 3 4 2" xfId="11973"/>
    <cellStyle name="Normal 53 3 4 2 2" xfId="23702"/>
    <cellStyle name="Normal 53 3 4 2 2 2" xfId="47111"/>
    <cellStyle name="Normal 53 3 4 2 3" xfId="35412"/>
    <cellStyle name="Normal 53 3 4 3" xfId="17868"/>
    <cellStyle name="Normal 53 3 4 3 2" xfId="41277"/>
    <cellStyle name="Normal 53 3 4 4" xfId="29582"/>
    <cellStyle name="Normal 53 3 5" xfId="7231"/>
    <cellStyle name="Normal 53 3 5 2" xfId="13093"/>
    <cellStyle name="Normal 53 3 5 2 2" xfId="24822"/>
    <cellStyle name="Normal 53 3 5 2 2 2" xfId="48231"/>
    <cellStyle name="Normal 53 3 5 2 3" xfId="36532"/>
    <cellStyle name="Normal 53 3 5 3" xfId="18988"/>
    <cellStyle name="Normal 53 3 5 3 2" xfId="42397"/>
    <cellStyle name="Normal 53 3 5 4" xfId="30702"/>
    <cellStyle name="Normal 53 3 6" xfId="8315"/>
    <cellStyle name="Normal 53 3 6 2" xfId="20076"/>
    <cellStyle name="Normal 53 3 6 2 2" xfId="43485"/>
    <cellStyle name="Normal 53 3 6 3" xfId="31786"/>
    <cellStyle name="Normal 53 3 7" xfId="14242"/>
    <cellStyle name="Normal 53 3 7 2" xfId="37651"/>
    <cellStyle name="Normal 53 3 8" xfId="25956"/>
    <cellStyle name="Normal 53 4" xfId="2645"/>
    <cellStyle name="Normal 53 4 2" xfId="3914"/>
    <cellStyle name="Normal 53 4 2 2" xfId="9782"/>
    <cellStyle name="Normal 53 4 2 2 2" xfId="21511"/>
    <cellStyle name="Normal 53 4 2 2 2 2" xfId="44920"/>
    <cellStyle name="Normal 53 4 2 2 3" xfId="33221"/>
    <cellStyle name="Normal 53 4 2 3" xfId="15677"/>
    <cellStyle name="Normal 53 4 2 3 2" xfId="39086"/>
    <cellStyle name="Normal 53 4 2 4" xfId="27391"/>
    <cellStyle name="Normal 53 4 3" xfId="5133"/>
    <cellStyle name="Normal 53 4 3 2" xfId="11001"/>
    <cellStyle name="Normal 53 4 3 2 2" xfId="22730"/>
    <cellStyle name="Normal 53 4 3 2 2 2" xfId="46139"/>
    <cellStyle name="Normal 53 4 3 2 3" xfId="34440"/>
    <cellStyle name="Normal 53 4 3 3" xfId="16896"/>
    <cellStyle name="Normal 53 4 3 3 2" xfId="40305"/>
    <cellStyle name="Normal 53 4 3 4" xfId="28610"/>
    <cellStyle name="Normal 53 4 4" xfId="6297"/>
    <cellStyle name="Normal 53 4 4 2" xfId="12165"/>
    <cellStyle name="Normal 53 4 4 2 2" xfId="23894"/>
    <cellStyle name="Normal 53 4 4 2 2 2" xfId="47303"/>
    <cellStyle name="Normal 53 4 4 2 3" xfId="35604"/>
    <cellStyle name="Normal 53 4 4 3" xfId="18060"/>
    <cellStyle name="Normal 53 4 4 3 2" xfId="41469"/>
    <cellStyle name="Normal 53 4 4 4" xfId="29774"/>
    <cellStyle name="Normal 53 4 5" xfId="7423"/>
    <cellStyle name="Normal 53 4 5 2" xfId="13285"/>
    <cellStyle name="Normal 53 4 5 2 2" xfId="25014"/>
    <cellStyle name="Normal 53 4 5 2 2 2" xfId="48423"/>
    <cellStyle name="Normal 53 4 5 2 3" xfId="36724"/>
    <cellStyle name="Normal 53 4 5 3" xfId="19180"/>
    <cellStyle name="Normal 53 4 5 3 2" xfId="42589"/>
    <cellStyle name="Normal 53 4 5 4" xfId="30894"/>
    <cellStyle name="Normal 53 4 6" xfId="8507"/>
    <cellStyle name="Normal 53 4 6 2" xfId="20268"/>
    <cellStyle name="Normal 53 4 6 2 2" xfId="43677"/>
    <cellStyle name="Normal 53 4 6 3" xfId="31978"/>
    <cellStyle name="Normal 53 4 7" xfId="14434"/>
    <cellStyle name="Normal 53 4 7 2" xfId="37843"/>
    <cellStyle name="Normal 53 4 8" xfId="26148"/>
    <cellStyle name="Normal 53 5" xfId="2781"/>
    <cellStyle name="Normal 53 5 2" xfId="4050"/>
    <cellStyle name="Normal 53 5 2 2" xfId="9918"/>
    <cellStyle name="Normal 53 5 2 2 2" xfId="21647"/>
    <cellStyle name="Normal 53 5 2 2 2 2" xfId="45056"/>
    <cellStyle name="Normal 53 5 2 2 3" xfId="33357"/>
    <cellStyle name="Normal 53 5 2 3" xfId="15813"/>
    <cellStyle name="Normal 53 5 2 3 2" xfId="39222"/>
    <cellStyle name="Normal 53 5 2 4" xfId="27527"/>
    <cellStyle name="Normal 53 5 3" xfId="5269"/>
    <cellStyle name="Normal 53 5 3 2" xfId="11137"/>
    <cellStyle name="Normal 53 5 3 2 2" xfId="22866"/>
    <cellStyle name="Normal 53 5 3 2 2 2" xfId="46275"/>
    <cellStyle name="Normal 53 5 3 2 3" xfId="34576"/>
    <cellStyle name="Normal 53 5 3 3" xfId="17032"/>
    <cellStyle name="Normal 53 5 3 3 2" xfId="40441"/>
    <cellStyle name="Normal 53 5 3 4" xfId="28746"/>
    <cellStyle name="Normal 53 5 4" xfId="6433"/>
    <cellStyle name="Normal 53 5 4 2" xfId="12301"/>
    <cellStyle name="Normal 53 5 4 2 2" xfId="24030"/>
    <cellStyle name="Normal 53 5 4 2 2 2" xfId="47439"/>
    <cellStyle name="Normal 53 5 4 2 3" xfId="35740"/>
    <cellStyle name="Normal 53 5 4 3" xfId="18196"/>
    <cellStyle name="Normal 53 5 4 3 2" xfId="41605"/>
    <cellStyle name="Normal 53 5 4 4" xfId="29910"/>
    <cellStyle name="Normal 53 5 5" xfId="7559"/>
    <cellStyle name="Normal 53 5 5 2" xfId="13421"/>
    <cellStyle name="Normal 53 5 5 2 2" xfId="25150"/>
    <cellStyle name="Normal 53 5 5 2 2 2" xfId="48559"/>
    <cellStyle name="Normal 53 5 5 2 3" xfId="36860"/>
    <cellStyle name="Normal 53 5 5 3" xfId="19316"/>
    <cellStyle name="Normal 53 5 5 3 2" xfId="42725"/>
    <cellStyle name="Normal 53 5 5 4" xfId="31030"/>
    <cellStyle name="Normal 53 5 6" xfId="8643"/>
    <cellStyle name="Normal 53 5 6 2" xfId="20404"/>
    <cellStyle name="Normal 53 5 6 2 2" xfId="43813"/>
    <cellStyle name="Normal 53 5 6 3" xfId="32114"/>
    <cellStyle name="Normal 53 5 7" xfId="14570"/>
    <cellStyle name="Normal 53 5 7 2" xfId="37979"/>
    <cellStyle name="Normal 53 5 8" xfId="26284"/>
    <cellStyle name="Normal 53 6" xfId="2871"/>
    <cellStyle name="Normal 53 6 2" xfId="4140"/>
    <cellStyle name="Normal 53 6 2 2" xfId="10008"/>
    <cellStyle name="Normal 53 6 2 2 2" xfId="21737"/>
    <cellStyle name="Normal 53 6 2 2 2 2" xfId="45146"/>
    <cellStyle name="Normal 53 6 2 2 3" xfId="33447"/>
    <cellStyle name="Normal 53 6 2 3" xfId="15903"/>
    <cellStyle name="Normal 53 6 2 3 2" xfId="39312"/>
    <cellStyle name="Normal 53 6 2 4" xfId="27617"/>
    <cellStyle name="Normal 53 6 3" xfId="5359"/>
    <cellStyle name="Normal 53 6 3 2" xfId="11227"/>
    <cellStyle name="Normal 53 6 3 2 2" xfId="22956"/>
    <cellStyle name="Normal 53 6 3 2 2 2" xfId="46365"/>
    <cellStyle name="Normal 53 6 3 2 3" xfId="34666"/>
    <cellStyle name="Normal 53 6 3 3" xfId="17122"/>
    <cellStyle name="Normal 53 6 3 3 2" xfId="40531"/>
    <cellStyle name="Normal 53 6 3 4" xfId="28836"/>
    <cellStyle name="Normal 53 6 4" xfId="6523"/>
    <cellStyle name="Normal 53 6 4 2" xfId="12391"/>
    <cellStyle name="Normal 53 6 4 2 2" xfId="24120"/>
    <cellStyle name="Normal 53 6 4 2 2 2" xfId="47529"/>
    <cellStyle name="Normal 53 6 4 2 3" xfId="35830"/>
    <cellStyle name="Normal 53 6 4 3" xfId="18286"/>
    <cellStyle name="Normal 53 6 4 3 2" xfId="41695"/>
    <cellStyle name="Normal 53 6 4 4" xfId="30000"/>
    <cellStyle name="Normal 53 6 5" xfId="7649"/>
    <cellStyle name="Normal 53 6 5 2" xfId="13511"/>
    <cellStyle name="Normal 53 6 5 2 2" xfId="25240"/>
    <cellStyle name="Normal 53 6 5 2 2 2" xfId="48649"/>
    <cellStyle name="Normal 53 6 5 2 3" xfId="36950"/>
    <cellStyle name="Normal 53 6 5 3" xfId="19406"/>
    <cellStyle name="Normal 53 6 5 3 2" xfId="42815"/>
    <cellStyle name="Normal 53 6 5 4" xfId="31120"/>
    <cellStyle name="Normal 53 6 6" xfId="8733"/>
    <cellStyle name="Normal 53 6 6 2" xfId="20494"/>
    <cellStyle name="Normal 53 6 6 2 2" xfId="43903"/>
    <cellStyle name="Normal 53 6 6 3" xfId="32204"/>
    <cellStyle name="Normal 53 6 7" xfId="14660"/>
    <cellStyle name="Normal 53 6 7 2" xfId="38069"/>
    <cellStyle name="Normal 53 6 8" xfId="26374"/>
    <cellStyle name="Normal 53 7" xfId="2963"/>
    <cellStyle name="Normal 53 7 2" xfId="4230"/>
    <cellStyle name="Normal 53 7 2 2" xfId="10098"/>
    <cellStyle name="Normal 53 7 2 2 2" xfId="21827"/>
    <cellStyle name="Normal 53 7 2 2 2 2" xfId="45236"/>
    <cellStyle name="Normal 53 7 2 2 3" xfId="33537"/>
    <cellStyle name="Normal 53 7 2 3" xfId="15993"/>
    <cellStyle name="Normal 53 7 2 3 2" xfId="39402"/>
    <cellStyle name="Normal 53 7 2 4" xfId="27707"/>
    <cellStyle name="Normal 53 7 3" xfId="5449"/>
    <cellStyle name="Normal 53 7 3 2" xfId="11317"/>
    <cellStyle name="Normal 53 7 3 2 2" xfId="23046"/>
    <cellStyle name="Normal 53 7 3 2 2 2" xfId="46455"/>
    <cellStyle name="Normal 53 7 3 2 3" xfId="34756"/>
    <cellStyle name="Normal 53 7 3 3" xfId="17212"/>
    <cellStyle name="Normal 53 7 3 3 2" xfId="40621"/>
    <cellStyle name="Normal 53 7 3 4" xfId="28926"/>
    <cellStyle name="Normal 53 7 4" xfId="6613"/>
    <cellStyle name="Normal 53 7 4 2" xfId="12481"/>
    <cellStyle name="Normal 53 7 4 2 2" xfId="24210"/>
    <cellStyle name="Normal 53 7 4 2 2 2" xfId="47619"/>
    <cellStyle name="Normal 53 7 4 2 3" xfId="35920"/>
    <cellStyle name="Normal 53 7 4 3" xfId="18376"/>
    <cellStyle name="Normal 53 7 4 3 2" xfId="41785"/>
    <cellStyle name="Normal 53 7 4 4" xfId="30090"/>
    <cellStyle name="Normal 53 7 5" xfId="7739"/>
    <cellStyle name="Normal 53 7 5 2" xfId="13601"/>
    <cellStyle name="Normal 53 7 5 2 2" xfId="25330"/>
    <cellStyle name="Normal 53 7 5 2 2 2" xfId="48739"/>
    <cellStyle name="Normal 53 7 5 2 3" xfId="37040"/>
    <cellStyle name="Normal 53 7 5 3" xfId="19496"/>
    <cellStyle name="Normal 53 7 5 3 2" xfId="42905"/>
    <cellStyle name="Normal 53 7 5 4" xfId="31210"/>
    <cellStyle name="Normal 53 7 6" xfId="8823"/>
    <cellStyle name="Normal 53 7 6 2" xfId="20584"/>
    <cellStyle name="Normal 53 7 6 2 2" xfId="43993"/>
    <cellStyle name="Normal 53 7 6 3" xfId="32294"/>
    <cellStyle name="Normal 53 7 7" xfId="14750"/>
    <cellStyle name="Normal 53 7 7 2" xfId="38159"/>
    <cellStyle name="Normal 53 7 8" xfId="26464"/>
    <cellStyle name="Normal 53 8" xfId="3067"/>
    <cellStyle name="Normal 53 8 2" xfId="4332"/>
    <cellStyle name="Normal 53 8 2 2" xfId="10200"/>
    <cellStyle name="Normal 53 8 2 2 2" xfId="21929"/>
    <cellStyle name="Normal 53 8 2 2 2 2" xfId="45338"/>
    <cellStyle name="Normal 53 8 2 2 3" xfId="33639"/>
    <cellStyle name="Normal 53 8 2 3" xfId="16095"/>
    <cellStyle name="Normal 53 8 2 3 2" xfId="39504"/>
    <cellStyle name="Normal 53 8 2 4" xfId="27809"/>
    <cellStyle name="Normal 53 8 3" xfId="5549"/>
    <cellStyle name="Normal 53 8 3 2" xfId="11417"/>
    <cellStyle name="Normal 53 8 3 2 2" xfId="23146"/>
    <cellStyle name="Normal 53 8 3 2 2 2" xfId="46555"/>
    <cellStyle name="Normal 53 8 3 2 3" xfId="34856"/>
    <cellStyle name="Normal 53 8 3 3" xfId="17312"/>
    <cellStyle name="Normal 53 8 3 3 2" xfId="40721"/>
    <cellStyle name="Normal 53 8 3 4" xfId="29026"/>
    <cellStyle name="Normal 53 8 4" xfId="6713"/>
    <cellStyle name="Normal 53 8 4 2" xfId="12581"/>
    <cellStyle name="Normal 53 8 4 2 2" xfId="24310"/>
    <cellStyle name="Normal 53 8 4 2 2 2" xfId="47719"/>
    <cellStyle name="Normal 53 8 4 2 3" xfId="36020"/>
    <cellStyle name="Normal 53 8 4 3" xfId="18476"/>
    <cellStyle name="Normal 53 8 4 3 2" xfId="41885"/>
    <cellStyle name="Normal 53 8 4 4" xfId="30190"/>
    <cellStyle name="Normal 53 8 5" xfId="7839"/>
    <cellStyle name="Normal 53 8 5 2" xfId="13701"/>
    <cellStyle name="Normal 53 8 5 2 2" xfId="25430"/>
    <cellStyle name="Normal 53 8 5 2 2 2" xfId="48839"/>
    <cellStyle name="Normal 53 8 5 2 3" xfId="37140"/>
    <cellStyle name="Normal 53 8 5 3" xfId="19596"/>
    <cellStyle name="Normal 53 8 5 3 2" xfId="43005"/>
    <cellStyle name="Normal 53 8 5 4" xfId="31310"/>
    <cellStyle name="Normal 53 8 6" xfId="8923"/>
    <cellStyle name="Normal 53 8 6 2" xfId="20684"/>
    <cellStyle name="Normal 53 8 6 2 2" xfId="44093"/>
    <cellStyle name="Normal 53 8 6 3" xfId="32394"/>
    <cellStyle name="Normal 53 8 7" xfId="14850"/>
    <cellStyle name="Normal 53 8 7 2" xfId="38259"/>
    <cellStyle name="Normal 53 8 8" xfId="26564"/>
    <cellStyle name="Normal 53 9" xfId="3177"/>
    <cellStyle name="Normal 53 9 2" xfId="4442"/>
    <cellStyle name="Normal 53 9 2 2" xfId="10310"/>
    <cellStyle name="Normal 53 9 2 2 2" xfId="22039"/>
    <cellStyle name="Normal 53 9 2 2 2 2" xfId="45448"/>
    <cellStyle name="Normal 53 9 2 2 3" xfId="33749"/>
    <cellStyle name="Normal 53 9 2 3" xfId="16205"/>
    <cellStyle name="Normal 53 9 2 3 2" xfId="39614"/>
    <cellStyle name="Normal 53 9 2 4" xfId="27919"/>
    <cellStyle name="Normal 53 9 3" xfId="5659"/>
    <cellStyle name="Normal 53 9 3 2" xfId="11527"/>
    <cellStyle name="Normal 53 9 3 2 2" xfId="23256"/>
    <cellStyle name="Normal 53 9 3 2 2 2" xfId="46665"/>
    <cellStyle name="Normal 53 9 3 2 3" xfId="34966"/>
    <cellStyle name="Normal 53 9 3 3" xfId="17422"/>
    <cellStyle name="Normal 53 9 3 3 2" xfId="40831"/>
    <cellStyle name="Normal 53 9 3 4" xfId="29136"/>
    <cellStyle name="Normal 53 9 4" xfId="6823"/>
    <cellStyle name="Normal 53 9 4 2" xfId="12691"/>
    <cellStyle name="Normal 53 9 4 2 2" xfId="24420"/>
    <cellStyle name="Normal 53 9 4 2 2 2" xfId="47829"/>
    <cellStyle name="Normal 53 9 4 2 3" xfId="36130"/>
    <cellStyle name="Normal 53 9 4 3" xfId="18586"/>
    <cellStyle name="Normal 53 9 4 3 2" xfId="41995"/>
    <cellStyle name="Normal 53 9 4 4" xfId="30300"/>
    <cellStyle name="Normal 53 9 5" xfId="7949"/>
    <cellStyle name="Normal 53 9 5 2" xfId="13811"/>
    <cellStyle name="Normal 53 9 5 2 2" xfId="25540"/>
    <cellStyle name="Normal 53 9 5 2 2 2" xfId="48949"/>
    <cellStyle name="Normal 53 9 5 2 3" xfId="37250"/>
    <cellStyle name="Normal 53 9 5 3" xfId="19706"/>
    <cellStyle name="Normal 53 9 5 3 2" xfId="43115"/>
    <cellStyle name="Normal 53 9 5 4" xfId="31420"/>
    <cellStyle name="Normal 53 9 6" xfId="9033"/>
    <cellStyle name="Normal 53 9 6 2" xfId="20794"/>
    <cellStyle name="Normal 53 9 6 2 2" xfId="44203"/>
    <cellStyle name="Normal 53 9 6 3" xfId="32504"/>
    <cellStyle name="Normal 53 9 7" xfId="14960"/>
    <cellStyle name="Normal 53 9 7 2" xfId="38369"/>
    <cellStyle name="Normal 53 9 8" xfId="26674"/>
    <cellStyle name="Normal 530" xfId="3044"/>
    <cellStyle name="Normal 530 2" xfId="4309"/>
    <cellStyle name="Normal 530 2 2" xfId="10177"/>
    <cellStyle name="Normal 530 2 2 2" xfId="21906"/>
    <cellStyle name="Normal 530 2 2 2 2" xfId="45315"/>
    <cellStyle name="Normal 530 2 2 3" xfId="33616"/>
    <cellStyle name="Normal 530 2 3" xfId="16072"/>
    <cellStyle name="Normal 530 2 3 2" xfId="39481"/>
    <cellStyle name="Normal 530 2 4" xfId="27786"/>
    <cellStyle name="Normal 530 3" xfId="5526"/>
    <cellStyle name="Normal 530 3 2" xfId="11394"/>
    <cellStyle name="Normal 530 3 2 2" xfId="23123"/>
    <cellStyle name="Normal 530 3 2 2 2" xfId="46532"/>
    <cellStyle name="Normal 530 3 2 3" xfId="34833"/>
    <cellStyle name="Normal 530 3 3" xfId="17289"/>
    <cellStyle name="Normal 530 3 3 2" xfId="40698"/>
    <cellStyle name="Normal 530 3 4" xfId="29003"/>
    <cellStyle name="Normal 530 4" xfId="6690"/>
    <cellStyle name="Normal 530 4 2" xfId="12558"/>
    <cellStyle name="Normal 530 4 2 2" xfId="24287"/>
    <cellStyle name="Normal 530 4 2 2 2" xfId="47696"/>
    <cellStyle name="Normal 530 4 2 3" xfId="35997"/>
    <cellStyle name="Normal 530 4 3" xfId="18453"/>
    <cellStyle name="Normal 530 4 3 2" xfId="41862"/>
    <cellStyle name="Normal 530 4 4" xfId="30167"/>
    <cellStyle name="Normal 530 5" xfId="7816"/>
    <cellStyle name="Normal 530 5 2" xfId="13678"/>
    <cellStyle name="Normal 530 5 2 2" xfId="25407"/>
    <cellStyle name="Normal 530 5 2 2 2" xfId="48816"/>
    <cellStyle name="Normal 530 5 2 3" xfId="37117"/>
    <cellStyle name="Normal 530 5 3" xfId="19573"/>
    <cellStyle name="Normal 530 5 3 2" xfId="42982"/>
    <cellStyle name="Normal 530 5 4" xfId="31287"/>
    <cellStyle name="Normal 530 6" xfId="8900"/>
    <cellStyle name="Normal 530 6 2" xfId="20661"/>
    <cellStyle name="Normal 530 6 2 2" xfId="44070"/>
    <cellStyle name="Normal 530 6 3" xfId="32371"/>
    <cellStyle name="Normal 530 7" xfId="14827"/>
    <cellStyle name="Normal 530 7 2" xfId="38236"/>
    <cellStyle name="Normal 530 8" xfId="26541"/>
    <cellStyle name="Normal 531" xfId="2997"/>
    <cellStyle name="Normal 531 2" xfId="4262"/>
    <cellStyle name="Normal 531 2 2" xfId="10130"/>
    <cellStyle name="Normal 531 2 2 2" xfId="21859"/>
    <cellStyle name="Normal 531 2 2 2 2" xfId="45268"/>
    <cellStyle name="Normal 531 2 2 3" xfId="33569"/>
    <cellStyle name="Normal 531 2 3" xfId="16025"/>
    <cellStyle name="Normal 531 2 3 2" xfId="39434"/>
    <cellStyle name="Normal 531 2 4" xfId="27739"/>
    <cellStyle name="Normal 531 3" xfId="5479"/>
    <cellStyle name="Normal 531 3 2" xfId="11347"/>
    <cellStyle name="Normal 531 3 2 2" xfId="23076"/>
    <cellStyle name="Normal 531 3 2 2 2" xfId="46485"/>
    <cellStyle name="Normal 531 3 2 3" xfId="34786"/>
    <cellStyle name="Normal 531 3 3" xfId="17242"/>
    <cellStyle name="Normal 531 3 3 2" xfId="40651"/>
    <cellStyle name="Normal 531 3 4" xfId="28956"/>
    <cellStyle name="Normal 531 4" xfId="6643"/>
    <cellStyle name="Normal 531 4 2" xfId="12511"/>
    <cellStyle name="Normal 531 4 2 2" xfId="24240"/>
    <cellStyle name="Normal 531 4 2 2 2" xfId="47649"/>
    <cellStyle name="Normal 531 4 2 3" xfId="35950"/>
    <cellStyle name="Normal 531 4 3" xfId="18406"/>
    <cellStyle name="Normal 531 4 3 2" xfId="41815"/>
    <cellStyle name="Normal 531 4 4" xfId="30120"/>
    <cellStyle name="Normal 531 5" xfId="7769"/>
    <cellStyle name="Normal 531 5 2" xfId="13631"/>
    <cellStyle name="Normal 531 5 2 2" xfId="25360"/>
    <cellStyle name="Normal 531 5 2 2 2" xfId="48769"/>
    <cellStyle name="Normal 531 5 2 3" xfId="37070"/>
    <cellStyle name="Normal 531 5 3" xfId="19526"/>
    <cellStyle name="Normal 531 5 3 2" xfId="42935"/>
    <cellStyle name="Normal 531 5 4" xfId="31240"/>
    <cellStyle name="Normal 531 6" xfId="8853"/>
    <cellStyle name="Normal 531 6 2" xfId="20614"/>
    <cellStyle name="Normal 531 6 2 2" xfId="44023"/>
    <cellStyle name="Normal 531 6 3" xfId="32324"/>
    <cellStyle name="Normal 531 7" xfId="14780"/>
    <cellStyle name="Normal 531 7 2" xfId="38189"/>
    <cellStyle name="Normal 531 8" xfId="26494"/>
    <cellStyle name="Normal 532" xfId="3102"/>
    <cellStyle name="Normal 532 2" xfId="4367"/>
    <cellStyle name="Normal 532 2 2" xfId="10235"/>
    <cellStyle name="Normal 532 2 2 2" xfId="21964"/>
    <cellStyle name="Normal 532 2 2 2 2" xfId="45373"/>
    <cellStyle name="Normal 532 2 2 3" xfId="33674"/>
    <cellStyle name="Normal 532 2 3" xfId="16130"/>
    <cellStyle name="Normal 532 2 3 2" xfId="39539"/>
    <cellStyle name="Normal 532 2 4" xfId="27844"/>
    <cellStyle name="Normal 532 3" xfId="5584"/>
    <cellStyle name="Normal 532 3 2" xfId="11452"/>
    <cellStyle name="Normal 532 3 2 2" xfId="23181"/>
    <cellStyle name="Normal 532 3 2 2 2" xfId="46590"/>
    <cellStyle name="Normal 532 3 2 3" xfId="34891"/>
    <cellStyle name="Normal 532 3 3" xfId="17347"/>
    <cellStyle name="Normal 532 3 3 2" xfId="40756"/>
    <cellStyle name="Normal 532 3 4" xfId="29061"/>
    <cellStyle name="Normal 532 4" xfId="6748"/>
    <cellStyle name="Normal 532 4 2" xfId="12616"/>
    <cellStyle name="Normal 532 4 2 2" xfId="24345"/>
    <cellStyle name="Normal 532 4 2 2 2" xfId="47754"/>
    <cellStyle name="Normal 532 4 2 3" xfId="36055"/>
    <cellStyle name="Normal 532 4 3" xfId="18511"/>
    <cellStyle name="Normal 532 4 3 2" xfId="41920"/>
    <cellStyle name="Normal 532 4 4" xfId="30225"/>
    <cellStyle name="Normal 532 5" xfId="7874"/>
    <cellStyle name="Normal 532 5 2" xfId="13736"/>
    <cellStyle name="Normal 532 5 2 2" xfId="25465"/>
    <cellStyle name="Normal 532 5 2 2 2" xfId="48874"/>
    <cellStyle name="Normal 532 5 2 3" xfId="37175"/>
    <cellStyle name="Normal 532 5 3" xfId="19631"/>
    <cellStyle name="Normal 532 5 3 2" xfId="43040"/>
    <cellStyle name="Normal 532 5 4" xfId="31345"/>
    <cellStyle name="Normal 532 6" xfId="8958"/>
    <cellStyle name="Normal 532 6 2" xfId="20719"/>
    <cellStyle name="Normal 532 6 2 2" xfId="44128"/>
    <cellStyle name="Normal 532 6 3" xfId="32429"/>
    <cellStyle name="Normal 532 7" xfId="14885"/>
    <cellStyle name="Normal 532 7 2" xfId="38294"/>
    <cellStyle name="Normal 532 8" xfId="26599"/>
    <cellStyle name="Normal 533" xfId="3186"/>
    <cellStyle name="Normal 533 2" xfId="4451"/>
    <cellStyle name="Normal 533 2 2" xfId="10319"/>
    <cellStyle name="Normal 533 2 2 2" xfId="22048"/>
    <cellStyle name="Normal 533 2 2 2 2" xfId="45457"/>
    <cellStyle name="Normal 533 2 2 3" xfId="33758"/>
    <cellStyle name="Normal 533 2 3" xfId="16214"/>
    <cellStyle name="Normal 533 2 3 2" xfId="39623"/>
    <cellStyle name="Normal 533 2 4" xfId="27928"/>
    <cellStyle name="Normal 533 3" xfId="5668"/>
    <cellStyle name="Normal 533 3 2" xfId="11536"/>
    <cellStyle name="Normal 533 3 2 2" xfId="23265"/>
    <cellStyle name="Normal 533 3 2 2 2" xfId="46674"/>
    <cellStyle name="Normal 533 3 2 3" xfId="34975"/>
    <cellStyle name="Normal 533 3 3" xfId="17431"/>
    <cellStyle name="Normal 533 3 3 2" xfId="40840"/>
    <cellStyle name="Normal 533 3 4" xfId="29145"/>
    <cellStyle name="Normal 533 4" xfId="6832"/>
    <cellStyle name="Normal 533 4 2" xfId="12700"/>
    <cellStyle name="Normal 533 4 2 2" xfId="24429"/>
    <cellStyle name="Normal 533 4 2 2 2" xfId="47838"/>
    <cellStyle name="Normal 533 4 2 3" xfId="36139"/>
    <cellStyle name="Normal 533 4 3" xfId="18595"/>
    <cellStyle name="Normal 533 4 3 2" xfId="42004"/>
    <cellStyle name="Normal 533 4 4" xfId="30309"/>
    <cellStyle name="Normal 533 5" xfId="7958"/>
    <cellStyle name="Normal 533 5 2" xfId="13820"/>
    <cellStyle name="Normal 533 5 2 2" xfId="25549"/>
    <cellStyle name="Normal 533 5 2 2 2" xfId="48958"/>
    <cellStyle name="Normal 533 5 2 3" xfId="37259"/>
    <cellStyle name="Normal 533 5 3" xfId="19715"/>
    <cellStyle name="Normal 533 5 3 2" xfId="43124"/>
    <cellStyle name="Normal 533 5 4" xfId="31429"/>
    <cellStyle name="Normal 533 6" xfId="9042"/>
    <cellStyle name="Normal 533 6 2" xfId="20803"/>
    <cellStyle name="Normal 533 6 2 2" xfId="44212"/>
    <cellStyle name="Normal 533 6 3" xfId="32513"/>
    <cellStyle name="Normal 533 7" xfId="14969"/>
    <cellStyle name="Normal 533 7 2" xfId="38378"/>
    <cellStyle name="Normal 533 8" xfId="26683"/>
    <cellStyle name="Normal 534" xfId="3104"/>
    <cellStyle name="Normal 534 2" xfId="4369"/>
    <cellStyle name="Normal 534 2 2" xfId="10237"/>
    <cellStyle name="Normal 534 2 2 2" xfId="21966"/>
    <cellStyle name="Normal 534 2 2 2 2" xfId="45375"/>
    <cellStyle name="Normal 534 2 2 3" xfId="33676"/>
    <cellStyle name="Normal 534 2 3" xfId="16132"/>
    <cellStyle name="Normal 534 2 3 2" xfId="39541"/>
    <cellStyle name="Normal 534 2 4" xfId="27846"/>
    <cellStyle name="Normal 534 3" xfId="5586"/>
    <cellStyle name="Normal 534 3 2" xfId="11454"/>
    <cellStyle name="Normal 534 3 2 2" xfId="23183"/>
    <cellStyle name="Normal 534 3 2 2 2" xfId="46592"/>
    <cellStyle name="Normal 534 3 2 3" xfId="34893"/>
    <cellStyle name="Normal 534 3 3" xfId="17349"/>
    <cellStyle name="Normal 534 3 3 2" xfId="40758"/>
    <cellStyle name="Normal 534 3 4" xfId="29063"/>
    <cellStyle name="Normal 534 4" xfId="6750"/>
    <cellStyle name="Normal 534 4 2" xfId="12618"/>
    <cellStyle name="Normal 534 4 2 2" xfId="24347"/>
    <cellStyle name="Normal 534 4 2 2 2" xfId="47756"/>
    <cellStyle name="Normal 534 4 2 3" xfId="36057"/>
    <cellStyle name="Normal 534 4 3" xfId="18513"/>
    <cellStyle name="Normal 534 4 3 2" xfId="41922"/>
    <cellStyle name="Normal 534 4 4" xfId="30227"/>
    <cellStyle name="Normal 534 5" xfId="7876"/>
    <cellStyle name="Normal 534 5 2" xfId="13738"/>
    <cellStyle name="Normal 534 5 2 2" xfId="25467"/>
    <cellStyle name="Normal 534 5 2 2 2" xfId="48876"/>
    <cellStyle name="Normal 534 5 2 3" xfId="37177"/>
    <cellStyle name="Normal 534 5 3" xfId="19633"/>
    <cellStyle name="Normal 534 5 3 2" xfId="43042"/>
    <cellStyle name="Normal 534 5 4" xfId="31347"/>
    <cellStyle name="Normal 534 6" xfId="8960"/>
    <cellStyle name="Normal 534 6 2" xfId="20721"/>
    <cellStyle name="Normal 534 6 2 2" xfId="44130"/>
    <cellStyle name="Normal 534 6 3" xfId="32431"/>
    <cellStyle name="Normal 534 7" xfId="14887"/>
    <cellStyle name="Normal 534 7 2" xfId="38296"/>
    <cellStyle name="Normal 534 8" xfId="26601"/>
    <cellStyle name="Normal 535" xfId="3184"/>
    <cellStyle name="Normal 535 2" xfId="4449"/>
    <cellStyle name="Normal 535 2 2" xfId="10317"/>
    <cellStyle name="Normal 535 2 2 2" xfId="22046"/>
    <cellStyle name="Normal 535 2 2 2 2" xfId="45455"/>
    <cellStyle name="Normal 535 2 2 3" xfId="33756"/>
    <cellStyle name="Normal 535 2 3" xfId="16212"/>
    <cellStyle name="Normal 535 2 3 2" xfId="39621"/>
    <cellStyle name="Normal 535 2 4" xfId="27926"/>
    <cellStyle name="Normal 535 3" xfId="5666"/>
    <cellStyle name="Normal 535 3 2" xfId="11534"/>
    <cellStyle name="Normal 535 3 2 2" xfId="23263"/>
    <cellStyle name="Normal 535 3 2 2 2" xfId="46672"/>
    <cellStyle name="Normal 535 3 2 3" xfId="34973"/>
    <cellStyle name="Normal 535 3 3" xfId="17429"/>
    <cellStyle name="Normal 535 3 3 2" xfId="40838"/>
    <cellStyle name="Normal 535 3 4" xfId="29143"/>
    <cellStyle name="Normal 535 4" xfId="6830"/>
    <cellStyle name="Normal 535 4 2" xfId="12698"/>
    <cellStyle name="Normal 535 4 2 2" xfId="24427"/>
    <cellStyle name="Normal 535 4 2 2 2" xfId="47836"/>
    <cellStyle name="Normal 535 4 2 3" xfId="36137"/>
    <cellStyle name="Normal 535 4 3" xfId="18593"/>
    <cellStyle name="Normal 535 4 3 2" xfId="42002"/>
    <cellStyle name="Normal 535 4 4" xfId="30307"/>
    <cellStyle name="Normal 535 5" xfId="7956"/>
    <cellStyle name="Normal 535 5 2" xfId="13818"/>
    <cellStyle name="Normal 535 5 2 2" xfId="25547"/>
    <cellStyle name="Normal 535 5 2 2 2" xfId="48956"/>
    <cellStyle name="Normal 535 5 2 3" xfId="37257"/>
    <cellStyle name="Normal 535 5 3" xfId="19713"/>
    <cellStyle name="Normal 535 5 3 2" xfId="43122"/>
    <cellStyle name="Normal 535 5 4" xfId="31427"/>
    <cellStyle name="Normal 535 6" xfId="9040"/>
    <cellStyle name="Normal 535 6 2" xfId="20801"/>
    <cellStyle name="Normal 535 6 2 2" xfId="44210"/>
    <cellStyle name="Normal 535 6 3" xfId="32511"/>
    <cellStyle name="Normal 535 7" xfId="14967"/>
    <cellStyle name="Normal 535 7 2" xfId="38376"/>
    <cellStyle name="Normal 535 8" xfId="26681"/>
    <cellStyle name="Normal 536" xfId="3106"/>
    <cellStyle name="Normal 536 2" xfId="4371"/>
    <cellStyle name="Normal 536 2 2" xfId="10239"/>
    <cellStyle name="Normal 536 2 2 2" xfId="21968"/>
    <cellStyle name="Normal 536 2 2 2 2" xfId="45377"/>
    <cellStyle name="Normal 536 2 2 3" xfId="33678"/>
    <cellStyle name="Normal 536 2 3" xfId="16134"/>
    <cellStyle name="Normal 536 2 3 2" xfId="39543"/>
    <cellStyle name="Normal 536 2 4" xfId="27848"/>
    <cellStyle name="Normal 536 3" xfId="5588"/>
    <cellStyle name="Normal 536 3 2" xfId="11456"/>
    <cellStyle name="Normal 536 3 2 2" xfId="23185"/>
    <cellStyle name="Normal 536 3 2 2 2" xfId="46594"/>
    <cellStyle name="Normal 536 3 2 3" xfId="34895"/>
    <cellStyle name="Normal 536 3 3" xfId="17351"/>
    <cellStyle name="Normal 536 3 3 2" xfId="40760"/>
    <cellStyle name="Normal 536 3 4" xfId="29065"/>
    <cellStyle name="Normal 536 4" xfId="6752"/>
    <cellStyle name="Normal 536 4 2" xfId="12620"/>
    <cellStyle name="Normal 536 4 2 2" xfId="24349"/>
    <cellStyle name="Normal 536 4 2 2 2" xfId="47758"/>
    <cellStyle name="Normal 536 4 2 3" xfId="36059"/>
    <cellStyle name="Normal 536 4 3" xfId="18515"/>
    <cellStyle name="Normal 536 4 3 2" xfId="41924"/>
    <cellStyle name="Normal 536 4 4" xfId="30229"/>
    <cellStyle name="Normal 536 5" xfId="7878"/>
    <cellStyle name="Normal 536 5 2" xfId="13740"/>
    <cellStyle name="Normal 536 5 2 2" xfId="25469"/>
    <cellStyle name="Normal 536 5 2 2 2" xfId="48878"/>
    <cellStyle name="Normal 536 5 2 3" xfId="37179"/>
    <cellStyle name="Normal 536 5 3" xfId="19635"/>
    <cellStyle name="Normal 536 5 3 2" xfId="43044"/>
    <cellStyle name="Normal 536 5 4" xfId="31349"/>
    <cellStyle name="Normal 536 6" xfId="8962"/>
    <cellStyle name="Normal 536 6 2" xfId="20723"/>
    <cellStyle name="Normal 536 6 2 2" xfId="44132"/>
    <cellStyle name="Normal 536 6 3" xfId="32433"/>
    <cellStyle name="Normal 536 7" xfId="14889"/>
    <cellStyle name="Normal 536 7 2" xfId="38298"/>
    <cellStyle name="Normal 536 8" xfId="26603"/>
    <cellStyle name="Normal 537" xfId="3202"/>
    <cellStyle name="Normal 537 2" xfId="4467"/>
    <cellStyle name="Normal 537 2 2" xfId="10335"/>
    <cellStyle name="Normal 537 2 2 2" xfId="22064"/>
    <cellStyle name="Normal 537 2 2 2 2" xfId="45473"/>
    <cellStyle name="Normal 537 2 2 3" xfId="33774"/>
    <cellStyle name="Normal 537 2 3" xfId="16230"/>
    <cellStyle name="Normal 537 2 3 2" xfId="39639"/>
    <cellStyle name="Normal 537 2 4" xfId="27944"/>
    <cellStyle name="Normal 537 3" xfId="5684"/>
    <cellStyle name="Normal 537 3 2" xfId="11552"/>
    <cellStyle name="Normal 537 3 2 2" xfId="23281"/>
    <cellStyle name="Normal 537 3 2 2 2" xfId="46690"/>
    <cellStyle name="Normal 537 3 2 3" xfId="34991"/>
    <cellStyle name="Normal 537 3 3" xfId="17447"/>
    <cellStyle name="Normal 537 3 3 2" xfId="40856"/>
    <cellStyle name="Normal 537 3 4" xfId="29161"/>
    <cellStyle name="Normal 537 4" xfId="6848"/>
    <cellStyle name="Normal 537 4 2" xfId="12716"/>
    <cellStyle name="Normal 537 4 2 2" xfId="24445"/>
    <cellStyle name="Normal 537 4 2 2 2" xfId="47854"/>
    <cellStyle name="Normal 537 4 2 3" xfId="36155"/>
    <cellStyle name="Normal 537 4 3" xfId="18611"/>
    <cellStyle name="Normal 537 4 3 2" xfId="42020"/>
    <cellStyle name="Normal 537 4 4" xfId="30325"/>
    <cellStyle name="Normal 537 5" xfId="7974"/>
    <cellStyle name="Normal 537 5 2" xfId="13836"/>
    <cellStyle name="Normal 537 5 2 2" xfId="25565"/>
    <cellStyle name="Normal 537 5 2 2 2" xfId="48974"/>
    <cellStyle name="Normal 537 5 2 3" xfId="37275"/>
    <cellStyle name="Normal 537 5 3" xfId="19731"/>
    <cellStyle name="Normal 537 5 3 2" xfId="43140"/>
    <cellStyle name="Normal 537 5 4" xfId="31445"/>
    <cellStyle name="Normal 537 6" xfId="9058"/>
    <cellStyle name="Normal 537 6 2" xfId="20819"/>
    <cellStyle name="Normal 537 6 2 2" xfId="44228"/>
    <cellStyle name="Normal 537 6 3" xfId="32529"/>
    <cellStyle name="Normal 537 7" xfId="14985"/>
    <cellStyle name="Normal 537 7 2" xfId="38394"/>
    <cellStyle name="Normal 537 8" xfId="26699"/>
    <cellStyle name="Normal 538" xfId="3108"/>
    <cellStyle name="Normal 538 2" xfId="4373"/>
    <cellStyle name="Normal 538 2 2" xfId="10241"/>
    <cellStyle name="Normal 538 2 2 2" xfId="21970"/>
    <cellStyle name="Normal 538 2 2 2 2" xfId="45379"/>
    <cellStyle name="Normal 538 2 2 3" xfId="33680"/>
    <cellStyle name="Normal 538 2 3" xfId="16136"/>
    <cellStyle name="Normal 538 2 3 2" xfId="39545"/>
    <cellStyle name="Normal 538 2 4" xfId="27850"/>
    <cellStyle name="Normal 538 3" xfId="5590"/>
    <cellStyle name="Normal 538 3 2" xfId="11458"/>
    <cellStyle name="Normal 538 3 2 2" xfId="23187"/>
    <cellStyle name="Normal 538 3 2 2 2" xfId="46596"/>
    <cellStyle name="Normal 538 3 2 3" xfId="34897"/>
    <cellStyle name="Normal 538 3 3" xfId="17353"/>
    <cellStyle name="Normal 538 3 3 2" xfId="40762"/>
    <cellStyle name="Normal 538 3 4" xfId="29067"/>
    <cellStyle name="Normal 538 4" xfId="6754"/>
    <cellStyle name="Normal 538 4 2" xfId="12622"/>
    <cellStyle name="Normal 538 4 2 2" xfId="24351"/>
    <cellStyle name="Normal 538 4 2 2 2" xfId="47760"/>
    <cellStyle name="Normal 538 4 2 3" xfId="36061"/>
    <cellStyle name="Normal 538 4 3" xfId="18517"/>
    <cellStyle name="Normal 538 4 3 2" xfId="41926"/>
    <cellStyle name="Normal 538 4 4" xfId="30231"/>
    <cellStyle name="Normal 538 5" xfId="7880"/>
    <cellStyle name="Normal 538 5 2" xfId="13742"/>
    <cellStyle name="Normal 538 5 2 2" xfId="25471"/>
    <cellStyle name="Normal 538 5 2 2 2" xfId="48880"/>
    <cellStyle name="Normal 538 5 2 3" xfId="37181"/>
    <cellStyle name="Normal 538 5 3" xfId="19637"/>
    <cellStyle name="Normal 538 5 3 2" xfId="43046"/>
    <cellStyle name="Normal 538 5 4" xfId="31351"/>
    <cellStyle name="Normal 538 6" xfId="8964"/>
    <cellStyle name="Normal 538 6 2" xfId="20725"/>
    <cellStyle name="Normal 538 6 2 2" xfId="44134"/>
    <cellStyle name="Normal 538 6 3" xfId="32435"/>
    <cellStyle name="Normal 538 7" xfId="14891"/>
    <cellStyle name="Normal 538 7 2" xfId="38300"/>
    <cellStyle name="Normal 538 8" xfId="26605"/>
    <cellStyle name="Normal 539" xfId="3200"/>
    <cellStyle name="Normal 539 2" xfId="4465"/>
    <cellStyle name="Normal 539 2 2" xfId="10333"/>
    <cellStyle name="Normal 539 2 2 2" xfId="22062"/>
    <cellStyle name="Normal 539 2 2 2 2" xfId="45471"/>
    <cellStyle name="Normal 539 2 2 3" xfId="33772"/>
    <cellStyle name="Normal 539 2 3" xfId="16228"/>
    <cellStyle name="Normal 539 2 3 2" xfId="39637"/>
    <cellStyle name="Normal 539 2 4" xfId="27942"/>
    <cellStyle name="Normal 539 3" xfId="5682"/>
    <cellStyle name="Normal 539 3 2" xfId="11550"/>
    <cellStyle name="Normal 539 3 2 2" xfId="23279"/>
    <cellStyle name="Normal 539 3 2 2 2" xfId="46688"/>
    <cellStyle name="Normal 539 3 2 3" xfId="34989"/>
    <cellStyle name="Normal 539 3 3" xfId="17445"/>
    <cellStyle name="Normal 539 3 3 2" xfId="40854"/>
    <cellStyle name="Normal 539 3 4" xfId="29159"/>
    <cellStyle name="Normal 539 4" xfId="6846"/>
    <cellStyle name="Normal 539 4 2" xfId="12714"/>
    <cellStyle name="Normal 539 4 2 2" xfId="24443"/>
    <cellStyle name="Normal 539 4 2 2 2" xfId="47852"/>
    <cellStyle name="Normal 539 4 2 3" xfId="36153"/>
    <cellStyle name="Normal 539 4 3" xfId="18609"/>
    <cellStyle name="Normal 539 4 3 2" xfId="42018"/>
    <cellStyle name="Normal 539 4 4" xfId="30323"/>
    <cellStyle name="Normal 539 5" xfId="7972"/>
    <cellStyle name="Normal 539 5 2" xfId="13834"/>
    <cellStyle name="Normal 539 5 2 2" xfId="25563"/>
    <cellStyle name="Normal 539 5 2 2 2" xfId="48972"/>
    <cellStyle name="Normal 539 5 2 3" xfId="37273"/>
    <cellStyle name="Normal 539 5 3" xfId="19729"/>
    <cellStyle name="Normal 539 5 3 2" xfId="43138"/>
    <cellStyle name="Normal 539 5 4" xfId="31443"/>
    <cellStyle name="Normal 539 6" xfId="9056"/>
    <cellStyle name="Normal 539 6 2" xfId="20817"/>
    <cellStyle name="Normal 539 6 2 2" xfId="44226"/>
    <cellStyle name="Normal 539 6 3" xfId="32527"/>
    <cellStyle name="Normal 539 7" xfId="14983"/>
    <cellStyle name="Normal 539 7 2" xfId="38392"/>
    <cellStyle name="Normal 539 8" xfId="26697"/>
    <cellStyle name="Normal 54" xfId="1965"/>
    <cellStyle name="Normal 54 10" xfId="3274"/>
    <cellStyle name="Normal 54 10 2" xfId="4539"/>
    <cellStyle name="Normal 54 10 2 2" xfId="10407"/>
    <cellStyle name="Normal 54 10 2 2 2" xfId="22136"/>
    <cellStyle name="Normal 54 10 2 2 2 2" xfId="45545"/>
    <cellStyle name="Normal 54 10 2 2 3" xfId="33846"/>
    <cellStyle name="Normal 54 10 2 3" xfId="16302"/>
    <cellStyle name="Normal 54 10 2 3 2" xfId="39711"/>
    <cellStyle name="Normal 54 10 2 4" xfId="28016"/>
    <cellStyle name="Normal 54 10 3" xfId="5756"/>
    <cellStyle name="Normal 54 10 3 2" xfId="11624"/>
    <cellStyle name="Normal 54 10 3 2 2" xfId="23353"/>
    <cellStyle name="Normal 54 10 3 2 2 2" xfId="46762"/>
    <cellStyle name="Normal 54 10 3 2 3" xfId="35063"/>
    <cellStyle name="Normal 54 10 3 3" xfId="17519"/>
    <cellStyle name="Normal 54 10 3 3 2" xfId="40928"/>
    <cellStyle name="Normal 54 10 3 4" xfId="29233"/>
    <cellStyle name="Normal 54 10 4" xfId="6920"/>
    <cellStyle name="Normal 54 10 4 2" xfId="12788"/>
    <cellStyle name="Normal 54 10 4 2 2" xfId="24517"/>
    <cellStyle name="Normal 54 10 4 2 2 2" xfId="47926"/>
    <cellStyle name="Normal 54 10 4 2 3" xfId="36227"/>
    <cellStyle name="Normal 54 10 4 3" xfId="18683"/>
    <cellStyle name="Normal 54 10 4 3 2" xfId="42092"/>
    <cellStyle name="Normal 54 10 4 4" xfId="30397"/>
    <cellStyle name="Normal 54 10 5" xfId="8046"/>
    <cellStyle name="Normal 54 10 5 2" xfId="13908"/>
    <cellStyle name="Normal 54 10 5 2 2" xfId="25637"/>
    <cellStyle name="Normal 54 10 5 2 2 2" xfId="49046"/>
    <cellStyle name="Normal 54 10 5 2 3" xfId="37347"/>
    <cellStyle name="Normal 54 10 5 3" xfId="19803"/>
    <cellStyle name="Normal 54 10 5 3 2" xfId="43212"/>
    <cellStyle name="Normal 54 10 5 4" xfId="31517"/>
    <cellStyle name="Normal 54 10 6" xfId="9130"/>
    <cellStyle name="Normal 54 10 6 2" xfId="20891"/>
    <cellStyle name="Normal 54 10 6 2 2" xfId="44300"/>
    <cellStyle name="Normal 54 10 6 3" xfId="32601"/>
    <cellStyle name="Normal 54 10 7" xfId="15057"/>
    <cellStyle name="Normal 54 10 7 2" xfId="38466"/>
    <cellStyle name="Normal 54 10 8" xfId="26771"/>
    <cellStyle name="Normal 54 11" xfId="3502"/>
    <cellStyle name="Normal 54 11 2" xfId="9378"/>
    <cellStyle name="Normal 54 11 2 2" xfId="21109"/>
    <cellStyle name="Normal 54 11 2 2 2" xfId="44518"/>
    <cellStyle name="Normal 54 11 2 3" xfId="32819"/>
    <cellStyle name="Normal 54 11 3" xfId="15275"/>
    <cellStyle name="Normal 54 11 3 2" xfId="38684"/>
    <cellStyle name="Normal 54 11 4" xfId="26989"/>
    <cellStyle name="Normal 54 12" xfId="4753"/>
    <cellStyle name="Normal 54 12 2" xfId="10621"/>
    <cellStyle name="Normal 54 12 2 2" xfId="22350"/>
    <cellStyle name="Normal 54 12 2 2 2" xfId="45759"/>
    <cellStyle name="Normal 54 12 2 3" xfId="34060"/>
    <cellStyle name="Normal 54 12 3" xfId="16516"/>
    <cellStyle name="Normal 54 12 3 2" xfId="39925"/>
    <cellStyle name="Normal 54 12 4" xfId="28230"/>
    <cellStyle name="Normal 54 13" xfId="5915"/>
    <cellStyle name="Normal 54 13 2" xfId="11783"/>
    <cellStyle name="Normal 54 13 2 2" xfId="23512"/>
    <cellStyle name="Normal 54 13 2 2 2" xfId="46921"/>
    <cellStyle name="Normal 54 13 2 3" xfId="35222"/>
    <cellStyle name="Normal 54 13 3" xfId="17678"/>
    <cellStyle name="Normal 54 13 3 2" xfId="41087"/>
    <cellStyle name="Normal 54 13 4" xfId="29392"/>
    <cellStyle name="Normal 54 14" xfId="7050"/>
    <cellStyle name="Normal 54 14 2" xfId="12912"/>
    <cellStyle name="Normal 54 14 2 2" xfId="24641"/>
    <cellStyle name="Normal 54 14 2 2 2" xfId="48050"/>
    <cellStyle name="Normal 54 14 2 3" xfId="36351"/>
    <cellStyle name="Normal 54 14 3" xfId="18807"/>
    <cellStyle name="Normal 54 14 3 2" xfId="42216"/>
    <cellStyle name="Normal 54 14 4" xfId="30521"/>
    <cellStyle name="Normal 54 15" xfId="8137"/>
    <cellStyle name="Normal 54 15 2" xfId="19898"/>
    <cellStyle name="Normal 54 15 2 2" xfId="43307"/>
    <cellStyle name="Normal 54 15 3" xfId="31608"/>
    <cellStyle name="Normal 54 16" xfId="14066"/>
    <cellStyle name="Normal 54 16 2" xfId="37475"/>
    <cellStyle name="Normal 54 17" xfId="25780"/>
    <cellStyle name="Normal 54 2" xfId="2372"/>
    <cellStyle name="Normal 54 2 2" xfId="3649"/>
    <cellStyle name="Normal 54 2 2 2" xfId="9517"/>
    <cellStyle name="Normal 54 2 2 2 2" xfId="21246"/>
    <cellStyle name="Normal 54 2 2 2 2 2" xfId="44655"/>
    <cellStyle name="Normal 54 2 2 2 3" xfId="32956"/>
    <cellStyle name="Normal 54 2 2 3" xfId="15412"/>
    <cellStyle name="Normal 54 2 2 3 2" xfId="38821"/>
    <cellStyle name="Normal 54 2 2 4" xfId="27126"/>
    <cellStyle name="Normal 54 2 3" xfId="4868"/>
    <cellStyle name="Normal 54 2 3 2" xfId="10736"/>
    <cellStyle name="Normal 54 2 3 2 2" xfId="22465"/>
    <cellStyle name="Normal 54 2 3 2 2 2" xfId="45874"/>
    <cellStyle name="Normal 54 2 3 2 3" xfId="34175"/>
    <cellStyle name="Normal 54 2 3 3" xfId="16631"/>
    <cellStyle name="Normal 54 2 3 3 2" xfId="40040"/>
    <cellStyle name="Normal 54 2 3 4" xfId="28345"/>
    <cellStyle name="Normal 54 2 4" xfId="6031"/>
    <cellStyle name="Normal 54 2 4 2" xfId="11899"/>
    <cellStyle name="Normal 54 2 4 2 2" xfId="23628"/>
    <cellStyle name="Normal 54 2 4 2 2 2" xfId="47037"/>
    <cellStyle name="Normal 54 2 4 2 3" xfId="35338"/>
    <cellStyle name="Normal 54 2 4 3" xfId="17794"/>
    <cellStyle name="Normal 54 2 4 3 2" xfId="41203"/>
    <cellStyle name="Normal 54 2 4 4" xfId="29508"/>
    <cellStyle name="Normal 54 2 5" xfId="7158"/>
    <cellStyle name="Normal 54 2 5 2" xfId="13020"/>
    <cellStyle name="Normal 54 2 5 2 2" xfId="24749"/>
    <cellStyle name="Normal 54 2 5 2 2 2" xfId="48158"/>
    <cellStyle name="Normal 54 2 5 2 3" xfId="36459"/>
    <cellStyle name="Normal 54 2 5 3" xfId="18915"/>
    <cellStyle name="Normal 54 2 5 3 2" xfId="42324"/>
    <cellStyle name="Normal 54 2 5 4" xfId="30629"/>
    <cellStyle name="Normal 54 2 6" xfId="8242"/>
    <cellStyle name="Normal 54 2 6 2" xfId="20003"/>
    <cellStyle name="Normal 54 2 6 2 2" xfId="43412"/>
    <cellStyle name="Normal 54 2 6 3" xfId="31713"/>
    <cellStyle name="Normal 54 2 7" xfId="14169"/>
    <cellStyle name="Normal 54 2 7 2" xfId="37578"/>
    <cellStyle name="Normal 54 2 8" xfId="25883"/>
    <cellStyle name="Normal 54 3" xfId="2454"/>
    <cellStyle name="Normal 54 3 2" xfId="3723"/>
    <cellStyle name="Normal 54 3 2 2" xfId="9591"/>
    <cellStyle name="Normal 54 3 2 2 2" xfId="21320"/>
    <cellStyle name="Normal 54 3 2 2 2 2" xfId="44729"/>
    <cellStyle name="Normal 54 3 2 2 3" xfId="33030"/>
    <cellStyle name="Normal 54 3 2 3" xfId="15486"/>
    <cellStyle name="Normal 54 3 2 3 2" xfId="38895"/>
    <cellStyle name="Normal 54 3 2 4" xfId="27200"/>
    <cellStyle name="Normal 54 3 3" xfId="4942"/>
    <cellStyle name="Normal 54 3 3 2" xfId="10810"/>
    <cellStyle name="Normal 54 3 3 2 2" xfId="22539"/>
    <cellStyle name="Normal 54 3 3 2 2 2" xfId="45948"/>
    <cellStyle name="Normal 54 3 3 2 3" xfId="34249"/>
    <cellStyle name="Normal 54 3 3 3" xfId="16705"/>
    <cellStyle name="Normal 54 3 3 3 2" xfId="40114"/>
    <cellStyle name="Normal 54 3 3 4" xfId="28419"/>
    <cellStyle name="Normal 54 3 4" xfId="6106"/>
    <cellStyle name="Normal 54 3 4 2" xfId="11974"/>
    <cellStyle name="Normal 54 3 4 2 2" xfId="23703"/>
    <cellStyle name="Normal 54 3 4 2 2 2" xfId="47112"/>
    <cellStyle name="Normal 54 3 4 2 3" xfId="35413"/>
    <cellStyle name="Normal 54 3 4 3" xfId="17869"/>
    <cellStyle name="Normal 54 3 4 3 2" xfId="41278"/>
    <cellStyle name="Normal 54 3 4 4" xfId="29583"/>
    <cellStyle name="Normal 54 3 5" xfId="7232"/>
    <cellStyle name="Normal 54 3 5 2" xfId="13094"/>
    <cellStyle name="Normal 54 3 5 2 2" xfId="24823"/>
    <cellStyle name="Normal 54 3 5 2 2 2" xfId="48232"/>
    <cellStyle name="Normal 54 3 5 2 3" xfId="36533"/>
    <cellStyle name="Normal 54 3 5 3" xfId="18989"/>
    <cellStyle name="Normal 54 3 5 3 2" xfId="42398"/>
    <cellStyle name="Normal 54 3 5 4" xfId="30703"/>
    <cellStyle name="Normal 54 3 6" xfId="8316"/>
    <cellStyle name="Normal 54 3 6 2" xfId="20077"/>
    <cellStyle name="Normal 54 3 6 2 2" xfId="43486"/>
    <cellStyle name="Normal 54 3 6 3" xfId="31787"/>
    <cellStyle name="Normal 54 3 7" xfId="14243"/>
    <cellStyle name="Normal 54 3 7 2" xfId="37652"/>
    <cellStyle name="Normal 54 3 8" xfId="25957"/>
    <cellStyle name="Normal 54 4" xfId="2646"/>
    <cellStyle name="Normal 54 4 2" xfId="3915"/>
    <cellStyle name="Normal 54 4 2 2" xfId="9783"/>
    <cellStyle name="Normal 54 4 2 2 2" xfId="21512"/>
    <cellStyle name="Normal 54 4 2 2 2 2" xfId="44921"/>
    <cellStyle name="Normal 54 4 2 2 3" xfId="33222"/>
    <cellStyle name="Normal 54 4 2 3" xfId="15678"/>
    <cellStyle name="Normal 54 4 2 3 2" xfId="39087"/>
    <cellStyle name="Normal 54 4 2 4" xfId="27392"/>
    <cellStyle name="Normal 54 4 3" xfId="5134"/>
    <cellStyle name="Normal 54 4 3 2" xfId="11002"/>
    <cellStyle name="Normal 54 4 3 2 2" xfId="22731"/>
    <cellStyle name="Normal 54 4 3 2 2 2" xfId="46140"/>
    <cellStyle name="Normal 54 4 3 2 3" xfId="34441"/>
    <cellStyle name="Normal 54 4 3 3" xfId="16897"/>
    <cellStyle name="Normal 54 4 3 3 2" xfId="40306"/>
    <cellStyle name="Normal 54 4 3 4" xfId="28611"/>
    <cellStyle name="Normal 54 4 4" xfId="6298"/>
    <cellStyle name="Normal 54 4 4 2" xfId="12166"/>
    <cellStyle name="Normal 54 4 4 2 2" xfId="23895"/>
    <cellStyle name="Normal 54 4 4 2 2 2" xfId="47304"/>
    <cellStyle name="Normal 54 4 4 2 3" xfId="35605"/>
    <cellStyle name="Normal 54 4 4 3" xfId="18061"/>
    <cellStyle name="Normal 54 4 4 3 2" xfId="41470"/>
    <cellStyle name="Normal 54 4 4 4" xfId="29775"/>
    <cellStyle name="Normal 54 4 5" xfId="7424"/>
    <cellStyle name="Normal 54 4 5 2" xfId="13286"/>
    <cellStyle name="Normal 54 4 5 2 2" xfId="25015"/>
    <cellStyle name="Normal 54 4 5 2 2 2" xfId="48424"/>
    <cellStyle name="Normal 54 4 5 2 3" xfId="36725"/>
    <cellStyle name="Normal 54 4 5 3" xfId="19181"/>
    <cellStyle name="Normal 54 4 5 3 2" xfId="42590"/>
    <cellStyle name="Normal 54 4 5 4" xfId="30895"/>
    <cellStyle name="Normal 54 4 6" xfId="8508"/>
    <cellStyle name="Normal 54 4 6 2" xfId="20269"/>
    <cellStyle name="Normal 54 4 6 2 2" xfId="43678"/>
    <cellStyle name="Normal 54 4 6 3" xfId="31979"/>
    <cellStyle name="Normal 54 4 7" xfId="14435"/>
    <cellStyle name="Normal 54 4 7 2" xfId="37844"/>
    <cellStyle name="Normal 54 4 8" xfId="26149"/>
    <cellStyle name="Normal 54 5" xfId="2782"/>
    <cellStyle name="Normal 54 5 2" xfId="4051"/>
    <cellStyle name="Normal 54 5 2 2" xfId="9919"/>
    <cellStyle name="Normal 54 5 2 2 2" xfId="21648"/>
    <cellStyle name="Normal 54 5 2 2 2 2" xfId="45057"/>
    <cellStyle name="Normal 54 5 2 2 3" xfId="33358"/>
    <cellStyle name="Normal 54 5 2 3" xfId="15814"/>
    <cellStyle name="Normal 54 5 2 3 2" xfId="39223"/>
    <cellStyle name="Normal 54 5 2 4" xfId="27528"/>
    <cellStyle name="Normal 54 5 3" xfId="5270"/>
    <cellStyle name="Normal 54 5 3 2" xfId="11138"/>
    <cellStyle name="Normal 54 5 3 2 2" xfId="22867"/>
    <cellStyle name="Normal 54 5 3 2 2 2" xfId="46276"/>
    <cellStyle name="Normal 54 5 3 2 3" xfId="34577"/>
    <cellStyle name="Normal 54 5 3 3" xfId="17033"/>
    <cellStyle name="Normal 54 5 3 3 2" xfId="40442"/>
    <cellStyle name="Normal 54 5 3 4" xfId="28747"/>
    <cellStyle name="Normal 54 5 4" xfId="6434"/>
    <cellStyle name="Normal 54 5 4 2" xfId="12302"/>
    <cellStyle name="Normal 54 5 4 2 2" xfId="24031"/>
    <cellStyle name="Normal 54 5 4 2 2 2" xfId="47440"/>
    <cellStyle name="Normal 54 5 4 2 3" xfId="35741"/>
    <cellStyle name="Normal 54 5 4 3" xfId="18197"/>
    <cellStyle name="Normal 54 5 4 3 2" xfId="41606"/>
    <cellStyle name="Normal 54 5 4 4" xfId="29911"/>
    <cellStyle name="Normal 54 5 5" xfId="7560"/>
    <cellStyle name="Normal 54 5 5 2" xfId="13422"/>
    <cellStyle name="Normal 54 5 5 2 2" xfId="25151"/>
    <cellStyle name="Normal 54 5 5 2 2 2" xfId="48560"/>
    <cellStyle name="Normal 54 5 5 2 3" xfId="36861"/>
    <cellStyle name="Normal 54 5 5 3" xfId="19317"/>
    <cellStyle name="Normal 54 5 5 3 2" xfId="42726"/>
    <cellStyle name="Normal 54 5 5 4" xfId="31031"/>
    <cellStyle name="Normal 54 5 6" xfId="8644"/>
    <cellStyle name="Normal 54 5 6 2" xfId="20405"/>
    <cellStyle name="Normal 54 5 6 2 2" xfId="43814"/>
    <cellStyle name="Normal 54 5 6 3" xfId="32115"/>
    <cellStyle name="Normal 54 5 7" xfId="14571"/>
    <cellStyle name="Normal 54 5 7 2" xfId="37980"/>
    <cellStyle name="Normal 54 5 8" xfId="26285"/>
    <cellStyle name="Normal 54 6" xfId="2872"/>
    <cellStyle name="Normal 54 6 2" xfId="4141"/>
    <cellStyle name="Normal 54 6 2 2" xfId="10009"/>
    <cellStyle name="Normal 54 6 2 2 2" xfId="21738"/>
    <cellStyle name="Normal 54 6 2 2 2 2" xfId="45147"/>
    <cellStyle name="Normal 54 6 2 2 3" xfId="33448"/>
    <cellStyle name="Normal 54 6 2 3" xfId="15904"/>
    <cellStyle name="Normal 54 6 2 3 2" xfId="39313"/>
    <cellStyle name="Normal 54 6 2 4" xfId="27618"/>
    <cellStyle name="Normal 54 6 3" xfId="5360"/>
    <cellStyle name="Normal 54 6 3 2" xfId="11228"/>
    <cellStyle name="Normal 54 6 3 2 2" xfId="22957"/>
    <cellStyle name="Normal 54 6 3 2 2 2" xfId="46366"/>
    <cellStyle name="Normal 54 6 3 2 3" xfId="34667"/>
    <cellStyle name="Normal 54 6 3 3" xfId="17123"/>
    <cellStyle name="Normal 54 6 3 3 2" xfId="40532"/>
    <cellStyle name="Normal 54 6 3 4" xfId="28837"/>
    <cellStyle name="Normal 54 6 4" xfId="6524"/>
    <cellStyle name="Normal 54 6 4 2" xfId="12392"/>
    <cellStyle name="Normal 54 6 4 2 2" xfId="24121"/>
    <cellStyle name="Normal 54 6 4 2 2 2" xfId="47530"/>
    <cellStyle name="Normal 54 6 4 2 3" xfId="35831"/>
    <cellStyle name="Normal 54 6 4 3" xfId="18287"/>
    <cellStyle name="Normal 54 6 4 3 2" xfId="41696"/>
    <cellStyle name="Normal 54 6 4 4" xfId="30001"/>
    <cellStyle name="Normal 54 6 5" xfId="7650"/>
    <cellStyle name="Normal 54 6 5 2" xfId="13512"/>
    <cellStyle name="Normal 54 6 5 2 2" xfId="25241"/>
    <cellStyle name="Normal 54 6 5 2 2 2" xfId="48650"/>
    <cellStyle name="Normal 54 6 5 2 3" xfId="36951"/>
    <cellStyle name="Normal 54 6 5 3" xfId="19407"/>
    <cellStyle name="Normal 54 6 5 3 2" xfId="42816"/>
    <cellStyle name="Normal 54 6 5 4" xfId="31121"/>
    <cellStyle name="Normal 54 6 6" xfId="8734"/>
    <cellStyle name="Normal 54 6 6 2" xfId="20495"/>
    <cellStyle name="Normal 54 6 6 2 2" xfId="43904"/>
    <cellStyle name="Normal 54 6 6 3" xfId="32205"/>
    <cellStyle name="Normal 54 6 7" xfId="14661"/>
    <cellStyle name="Normal 54 6 7 2" xfId="38070"/>
    <cellStyle name="Normal 54 6 8" xfId="26375"/>
    <cellStyle name="Normal 54 7" xfId="2964"/>
    <cellStyle name="Normal 54 7 2" xfId="4231"/>
    <cellStyle name="Normal 54 7 2 2" xfId="10099"/>
    <cellStyle name="Normal 54 7 2 2 2" xfId="21828"/>
    <cellStyle name="Normal 54 7 2 2 2 2" xfId="45237"/>
    <cellStyle name="Normal 54 7 2 2 3" xfId="33538"/>
    <cellStyle name="Normal 54 7 2 3" xfId="15994"/>
    <cellStyle name="Normal 54 7 2 3 2" xfId="39403"/>
    <cellStyle name="Normal 54 7 2 4" xfId="27708"/>
    <cellStyle name="Normal 54 7 3" xfId="5450"/>
    <cellStyle name="Normal 54 7 3 2" xfId="11318"/>
    <cellStyle name="Normal 54 7 3 2 2" xfId="23047"/>
    <cellStyle name="Normal 54 7 3 2 2 2" xfId="46456"/>
    <cellStyle name="Normal 54 7 3 2 3" xfId="34757"/>
    <cellStyle name="Normal 54 7 3 3" xfId="17213"/>
    <cellStyle name="Normal 54 7 3 3 2" xfId="40622"/>
    <cellStyle name="Normal 54 7 3 4" xfId="28927"/>
    <cellStyle name="Normal 54 7 4" xfId="6614"/>
    <cellStyle name="Normal 54 7 4 2" xfId="12482"/>
    <cellStyle name="Normal 54 7 4 2 2" xfId="24211"/>
    <cellStyle name="Normal 54 7 4 2 2 2" xfId="47620"/>
    <cellStyle name="Normal 54 7 4 2 3" xfId="35921"/>
    <cellStyle name="Normal 54 7 4 3" xfId="18377"/>
    <cellStyle name="Normal 54 7 4 3 2" xfId="41786"/>
    <cellStyle name="Normal 54 7 4 4" xfId="30091"/>
    <cellStyle name="Normal 54 7 5" xfId="7740"/>
    <cellStyle name="Normal 54 7 5 2" xfId="13602"/>
    <cellStyle name="Normal 54 7 5 2 2" xfId="25331"/>
    <cellStyle name="Normal 54 7 5 2 2 2" xfId="48740"/>
    <cellStyle name="Normal 54 7 5 2 3" xfId="37041"/>
    <cellStyle name="Normal 54 7 5 3" xfId="19497"/>
    <cellStyle name="Normal 54 7 5 3 2" xfId="42906"/>
    <cellStyle name="Normal 54 7 5 4" xfId="31211"/>
    <cellStyle name="Normal 54 7 6" xfId="8824"/>
    <cellStyle name="Normal 54 7 6 2" xfId="20585"/>
    <cellStyle name="Normal 54 7 6 2 2" xfId="43994"/>
    <cellStyle name="Normal 54 7 6 3" xfId="32295"/>
    <cellStyle name="Normal 54 7 7" xfId="14751"/>
    <cellStyle name="Normal 54 7 7 2" xfId="38160"/>
    <cellStyle name="Normal 54 7 8" xfId="26465"/>
    <cellStyle name="Normal 54 8" xfId="3068"/>
    <cellStyle name="Normal 54 8 2" xfId="4333"/>
    <cellStyle name="Normal 54 8 2 2" xfId="10201"/>
    <cellStyle name="Normal 54 8 2 2 2" xfId="21930"/>
    <cellStyle name="Normal 54 8 2 2 2 2" xfId="45339"/>
    <cellStyle name="Normal 54 8 2 2 3" xfId="33640"/>
    <cellStyle name="Normal 54 8 2 3" xfId="16096"/>
    <cellStyle name="Normal 54 8 2 3 2" xfId="39505"/>
    <cellStyle name="Normal 54 8 2 4" xfId="27810"/>
    <cellStyle name="Normal 54 8 3" xfId="5550"/>
    <cellStyle name="Normal 54 8 3 2" xfId="11418"/>
    <cellStyle name="Normal 54 8 3 2 2" xfId="23147"/>
    <cellStyle name="Normal 54 8 3 2 2 2" xfId="46556"/>
    <cellStyle name="Normal 54 8 3 2 3" xfId="34857"/>
    <cellStyle name="Normal 54 8 3 3" xfId="17313"/>
    <cellStyle name="Normal 54 8 3 3 2" xfId="40722"/>
    <cellStyle name="Normal 54 8 3 4" xfId="29027"/>
    <cellStyle name="Normal 54 8 4" xfId="6714"/>
    <cellStyle name="Normal 54 8 4 2" xfId="12582"/>
    <cellStyle name="Normal 54 8 4 2 2" xfId="24311"/>
    <cellStyle name="Normal 54 8 4 2 2 2" xfId="47720"/>
    <cellStyle name="Normal 54 8 4 2 3" xfId="36021"/>
    <cellStyle name="Normal 54 8 4 3" xfId="18477"/>
    <cellStyle name="Normal 54 8 4 3 2" xfId="41886"/>
    <cellStyle name="Normal 54 8 4 4" xfId="30191"/>
    <cellStyle name="Normal 54 8 5" xfId="7840"/>
    <cellStyle name="Normal 54 8 5 2" xfId="13702"/>
    <cellStyle name="Normal 54 8 5 2 2" xfId="25431"/>
    <cellStyle name="Normal 54 8 5 2 2 2" xfId="48840"/>
    <cellStyle name="Normal 54 8 5 2 3" xfId="37141"/>
    <cellStyle name="Normal 54 8 5 3" xfId="19597"/>
    <cellStyle name="Normal 54 8 5 3 2" xfId="43006"/>
    <cellStyle name="Normal 54 8 5 4" xfId="31311"/>
    <cellStyle name="Normal 54 8 6" xfId="8924"/>
    <cellStyle name="Normal 54 8 6 2" xfId="20685"/>
    <cellStyle name="Normal 54 8 6 2 2" xfId="44094"/>
    <cellStyle name="Normal 54 8 6 3" xfId="32395"/>
    <cellStyle name="Normal 54 8 7" xfId="14851"/>
    <cellStyle name="Normal 54 8 7 2" xfId="38260"/>
    <cellStyle name="Normal 54 8 8" xfId="26565"/>
    <cellStyle name="Normal 54 9" xfId="3178"/>
    <cellStyle name="Normal 54 9 2" xfId="4443"/>
    <cellStyle name="Normal 54 9 2 2" xfId="10311"/>
    <cellStyle name="Normal 54 9 2 2 2" xfId="22040"/>
    <cellStyle name="Normal 54 9 2 2 2 2" xfId="45449"/>
    <cellStyle name="Normal 54 9 2 2 3" xfId="33750"/>
    <cellStyle name="Normal 54 9 2 3" xfId="16206"/>
    <cellStyle name="Normal 54 9 2 3 2" xfId="39615"/>
    <cellStyle name="Normal 54 9 2 4" xfId="27920"/>
    <cellStyle name="Normal 54 9 3" xfId="5660"/>
    <cellStyle name="Normal 54 9 3 2" xfId="11528"/>
    <cellStyle name="Normal 54 9 3 2 2" xfId="23257"/>
    <cellStyle name="Normal 54 9 3 2 2 2" xfId="46666"/>
    <cellStyle name="Normal 54 9 3 2 3" xfId="34967"/>
    <cellStyle name="Normal 54 9 3 3" xfId="17423"/>
    <cellStyle name="Normal 54 9 3 3 2" xfId="40832"/>
    <cellStyle name="Normal 54 9 3 4" xfId="29137"/>
    <cellStyle name="Normal 54 9 4" xfId="6824"/>
    <cellStyle name="Normal 54 9 4 2" xfId="12692"/>
    <cellStyle name="Normal 54 9 4 2 2" xfId="24421"/>
    <cellStyle name="Normal 54 9 4 2 2 2" xfId="47830"/>
    <cellStyle name="Normal 54 9 4 2 3" xfId="36131"/>
    <cellStyle name="Normal 54 9 4 3" xfId="18587"/>
    <cellStyle name="Normal 54 9 4 3 2" xfId="41996"/>
    <cellStyle name="Normal 54 9 4 4" xfId="30301"/>
    <cellStyle name="Normal 54 9 5" xfId="7950"/>
    <cellStyle name="Normal 54 9 5 2" xfId="13812"/>
    <cellStyle name="Normal 54 9 5 2 2" xfId="25541"/>
    <cellStyle name="Normal 54 9 5 2 2 2" xfId="48950"/>
    <cellStyle name="Normal 54 9 5 2 3" xfId="37251"/>
    <cellStyle name="Normal 54 9 5 3" xfId="19707"/>
    <cellStyle name="Normal 54 9 5 3 2" xfId="43116"/>
    <cellStyle name="Normal 54 9 5 4" xfId="31421"/>
    <cellStyle name="Normal 54 9 6" xfId="9034"/>
    <cellStyle name="Normal 54 9 6 2" xfId="20795"/>
    <cellStyle name="Normal 54 9 6 2 2" xfId="44204"/>
    <cellStyle name="Normal 54 9 6 3" xfId="32505"/>
    <cellStyle name="Normal 54 9 7" xfId="14961"/>
    <cellStyle name="Normal 54 9 7 2" xfId="38370"/>
    <cellStyle name="Normal 54 9 8" xfId="26675"/>
    <cellStyle name="Normal 540" xfId="3203"/>
    <cellStyle name="Normal 540 2" xfId="4468"/>
    <cellStyle name="Normal 540 2 2" xfId="10336"/>
    <cellStyle name="Normal 540 2 2 2" xfId="22065"/>
    <cellStyle name="Normal 540 2 2 2 2" xfId="45474"/>
    <cellStyle name="Normal 540 2 2 3" xfId="33775"/>
    <cellStyle name="Normal 540 2 3" xfId="16231"/>
    <cellStyle name="Normal 540 2 3 2" xfId="39640"/>
    <cellStyle name="Normal 540 2 4" xfId="27945"/>
    <cellStyle name="Normal 540 3" xfId="5685"/>
    <cellStyle name="Normal 540 3 2" xfId="11553"/>
    <cellStyle name="Normal 540 3 2 2" xfId="23282"/>
    <cellStyle name="Normal 540 3 2 2 2" xfId="46691"/>
    <cellStyle name="Normal 540 3 2 3" xfId="34992"/>
    <cellStyle name="Normal 540 3 3" xfId="17448"/>
    <cellStyle name="Normal 540 3 3 2" xfId="40857"/>
    <cellStyle name="Normal 540 3 4" xfId="29162"/>
    <cellStyle name="Normal 540 4" xfId="6849"/>
    <cellStyle name="Normal 540 4 2" xfId="12717"/>
    <cellStyle name="Normal 540 4 2 2" xfId="24446"/>
    <cellStyle name="Normal 540 4 2 2 2" xfId="47855"/>
    <cellStyle name="Normal 540 4 2 3" xfId="36156"/>
    <cellStyle name="Normal 540 4 3" xfId="18612"/>
    <cellStyle name="Normal 540 4 3 2" xfId="42021"/>
    <cellStyle name="Normal 540 4 4" xfId="30326"/>
    <cellStyle name="Normal 540 5" xfId="7975"/>
    <cellStyle name="Normal 540 5 2" xfId="13837"/>
    <cellStyle name="Normal 540 5 2 2" xfId="25566"/>
    <cellStyle name="Normal 540 5 2 2 2" xfId="48975"/>
    <cellStyle name="Normal 540 5 2 3" xfId="37276"/>
    <cellStyle name="Normal 540 5 3" xfId="19732"/>
    <cellStyle name="Normal 540 5 3 2" xfId="43141"/>
    <cellStyle name="Normal 540 5 4" xfId="31446"/>
    <cellStyle name="Normal 540 6" xfId="9059"/>
    <cellStyle name="Normal 540 6 2" xfId="20820"/>
    <cellStyle name="Normal 540 6 2 2" xfId="44229"/>
    <cellStyle name="Normal 540 6 3" xfId="32530"/>
    <cellStyle name="Normal 540 7" xfId="14986"/>
    <cellStyle name="Normal 540 7 2" xfId="38395"/>
    <cellStyle name="Normal 540 8" xfId="26700"/>
    <cellStyle name="Normal 541" xfId="3182"/>
    <cellStyle name="Normal 541 2" xfId="4447"/>
    <cellStyle name="Normal 541 2 2" xfId="10315"/>
    <cellStyle name="Normal 541 2 2 2" xfId="22044"/>
    <cellStyle name="Normal 541 2 2 2 2" xfId="45453"/>
    <cellStyle name="Normal 541 2 2 3" xfId="33754"/>
    <cellStyle name="Normal 541 2 3" xfId="16210"/>
    <cellStyle name="Normal 541 2 3 2" xfId="39619"/>
    <cellStyle name="Normal 541 2 4" xfId="27924"/>
    <cellStyle name="Normal 541 3" xfId="5664"/>
    <cellStyle name="Normal 541 3 2" xfId="11532"/>
    <cellStyle name="Normal 541 3 2 2" xfId="23261"/>
    <cellStyle name="Normal 541 3 2 2 2" xfId="46670"/>
    <cellStyle name="Normal 541 3 2 3" xfId="34971"/>
    <cellStyle name="Normal 541 3 3" xfId="17427"/>
    <cellStyle name="Normal 541 3 3 2" xfId="40836"/>
    <cellStyle name="Normal 541 3 4" xfId="29141"/>
    <cellStyle name="Normal 541 4" xfId="6828"/>
    <cellStyle name="Normal 541 4 2" xfId="12696"/>
    <cellStyle name="Normal 541 4 2 2" xfId="24425"/>
    <cellStyle name="Normal 541 4 2 2 2" xfId="47834"/>
    <cellStyle name="Normal 541 4 2 3" xfId="36135"/>
    <cellStyle name="Normal 541 4 3" xfId="18591"/>
    <cellStyle name="Normal 541 4 3 2" xfId="42000"/>
    <cellStyle name="Normal 541 4 4" xfId="30305"/>
    <cellStyle name="Normal 541 5" xfId="7954"/>
    <cellStyle name="Normal 541 5 2" xfId="13816"/>
    <cellStyle name="Normal 541 5 2 2" xfId="25545"/>
    <cellStyle name="Normal 541 5 2 2 2" xfId="48954"/>
    <cellStyle name="Normal 541 5 2 3" xfId="37255"/>
    <cellStyle name="Normal 541 5 3" xfId="19711"/>
    <cellStyle name="Normal 541 5 3 2" xfId="43120"/>
    <cellStyle name="Normal 541 5 4" xfId="31425"/>
    <cellStyle name="Normal 541 6" xfId="9038"/>
    <cellStyle name="Normal 541 6 2" xfId="20799"/>
    <cellStyle name="Normal 541 6 2 2" xfId="44208"/>
    <cellStyle name="Normal 541 6 3" xfId="32509"/>
    <cellStyle name="Normal 541 7" xfId="14965"/>
    <cellStyle name="Normal 541 7 2" xfId="38374"/>
    <cellStyle name="Normal 541 8" xfId="26679"/>
    <cellStyle name="Normal 542" xfId="3110"/>
    <cellStyle name="Normal 542 2" xfId="4375"/>
    <cellStyle name="Normal 542 2 2" xfId="10243"/>
    <cellStyle name="Normal 542 2 2 2" xfId="21972"/>
    <cellStyle name="Normal 542 2 2 2 2" xfId="45381"/>
    <cellStyle name="Normal 542 2 2 3" xfId="33682"/>
    <cellStyle name="Normal 542 2 3" xfId="16138"/>
    <cellStyle name="Normal 542 2 3 2" xfId="39547"/>
    <cellStyle name="Normal 542 2 4" xfId="27852"/>
    <cellStyle name="Normal 542 3" xfId="5592"/>
    <cellStyle name="Normal 542 3 2" xfId="11460"/>
    <cellStyle name="Normal 542 3 2 2" xfId="23189"/>
    <cellStyle name="Normal 542 3 2 2 2" xfId="46598"/>
    <cellStyle name="Normal 542 3 2 3" xfId="34899"/>
    <cellStyle name="Normal 542 3 3" xfId="17355"/>
    <cellStyle name="Normal 542 3 3 2" xfId="40764"/>
    <cellStyle name="Normal 542 3 4" xfId="29069"/>
    <cellStyle name="Normal 542 4" xfId="6756"/>
    <cellStyle name="Normal 542 4 2" xfId="12624"/>
    <cellStyle name="Normal 542 4 2 2" xfId="24353"/>
    <cellStyle name="Normal 542 4 2 2 2" xfId="47762"/>
    <cellStyle name="Normal 542 4 2 3" xfId="36063"/>
    <cellStyle name="Normal 542 4 3" xfId="18519"/>
    <cellStyle name="Normal 542 4 3 2" xfId="41928"/>
    <cellStyle name="Normal 542 4 4" xfId="30233"/>
    <cellStyle name="Normal 542 5" xfId="7882"/>
    <cellStyle name="Normal 542 5 2" xfId="13744"/>
    <cellStyle name="Normal 542 5 2 2" xfId="25473"/>
    <cellStyle name="Normal 542 5 2 2 2" xfId="48882"/>
    <cellStyle name="Normal 542 5 2 3" xfId="37183"/>
    <cellStyle name="Normal 542 5 3" xfId="19639"/>
    <cellStyle name="Normal 542 5 3 2" xfId="43048"/>
    <cellStyle name="Normal 542 5 4" xfId="31353"/>
    <cellStyle name="Normal 542 6" xfId="8966"/>
    <cellStyle name="Normal 542 6 2" xfId="20727"/>
    <cellStyle name="Normal 542 6 2 2" xfId="44136"/>
    <cellStyle name="Normal 542 6 3" xfId="32437"/>
    <cellStyle name="Normal 542 7" xfId="14893"/>
    <cellStyle name="Normal 542 7 2" xfId="38302"/>
    <cellStyle name="Normal 542 8" xfId="26607"/>
    <cellStyle name="Normal 543" xfId="3206"/>
    <cellStyle name="Normal 543 2" xfId="4471"/>
    <cellStyle name="Normal 543 2 2" xfId="10339"/>
    <cellStyle name="Normal 543 2 2 2" xfId="22068"/>
    <cellStyle name="Normal 543 2 2 2 2" xfId="45477"/>
    <cellStyle name="Normal 543 2 2 3" xfId="33778"/>
    <cellStyle name="Normal 543 2 3" xfId="16234"/>
    <cellStyle name="Normal 543 2 3 2" xfId="39643"/>
    <cellStyle name="Normal 543 2 4" xfId="27948"/>
    <cellStyle name="Normal 543 3" xfId="5688"/>
    <cellStyle name="Normal 543 3 2" xfId="11556"/>
    <cellStyle name="Normal 543 3 2 2" xfId="23285"/>
    <cellStyle name="Normal 543 3 2 2 2" xfId="46694"/>
    <cellStyle name="Normal 543 3 2 3" xfId="34995"/>
    <cellStyle name="Normal 543 3 3" xfId="17451"/>
    <cellStyle name="Normal 543 3 3 2" xfId="40860"/>
    <cellStyle name="Normal 543 3 4" xfId="29165"/>
    <cellStyle name="Normal 543 4" xfId="6852"/>
    <cellStyle name="Normal 543 4 2" xfId="12720"/>
    <cellStyle name="Normal 543 4 2 2" xfId="24449"/>
    <cellStyle name="Normal 543 4 2 2 2" xfId="47858"/>
    <cellStyle name="Normal 543 4 2 3" xfId="36159"/>
    <cellStyle name="Normal 543 4 3" xfId="18615"/>
    <cellStyle name="Normal 543 4 3 2" xfId="42024"/>
    <cellStyle name="Normal 543 4 4" xfId="30329"/>
    <cellStyle name="Normal 543 5" xfId="7978"/>
    <cellStyle name="Normal 543 5 2" xfId="13840"/>
    <cellStyle name="Normal 543 5 2 2" xfId="25569"/>
    <cellStyle name="Normal 543 5 2 2 2" xfId="48978"/>
    <cellStyle name="Normal 543 5 2 3" xfId="37279"/>
    <cellStyle name="Normal 543 5 3" xfId="19735"/>
    <cellStyle name="Normal 543 5 3 2" xfId="43144"/>
    <cellStyle name="Normal 543 5 4" xfId="31449"/>
    <cellStyle name="Normal 543 6" xfId="9062"/>
    <cellStyle name="Normal 543 6 2" xfId="20823"/>
    <cellStyle name="Normal 543 6 2 2" xfId="44232"/>
    <cellStyle name="Normal 543 6 3" xfId="32533"/>
    <cellStyle name="Normal 543 7" xfId="14989"/>
    <cellStyle name="Normal 543 7 2" xfId="38398"/>
    <cellStyle name="Normal 543 8" xfId="26703"/>
    <cellStyle name="Normal 544" xfId="3551"/>
    <cellStyle name="Normal 544 2" xfId="3394"/>
    <cellStyle name="Normal 544 3" xfId="9427"/>
    <cellStyle name="Normal 544 4" xfId="49117"/>
    <cellStyle name="Normal 545" xfId="3290"/>
    <cellStyle name="Normal 545 2" xfId="9176"/>
    <cellStyle name="Normal 545 2 2" xfId="20907"/>
    <cellStyle name="Normal 545 2 2 2" xfId="44316"/>
    <cellStyle name="Normal 545 2 3" xfId="32617"/>
    <cellStyle name="Normal 545 3" xfId="15073"/>
    <cellStyle name="Normal 545 3 2" xfId="38482"/>
    <cellStyle name="Normal 545 4" xfId="26787"/>
    <cellStyle name="Normal 546" xfId="3526"/>
    <cellStyle name="Normal 546 2" xfId="9402"/>
    <cellStyle name="Normal 546 2 2" xfId="21133"/>
    <cellStyle name="Normal 546 2 2 2" xfId="44542"/>
    <cellStyle name="Normal 546 2 3" xfId="32843"/>
    <cellStyle name="Normal 546 3" xfId="15299"/>
    <cellStyle name="Normal 546 3 2" xfId="38708"/>
    <cellStyle name="Normal 546 4" xfId="27013"/>
    <cellStyle name="Normal 547" xfId="3296"/>
    <cellStyle name="Normal 547 2" xfId="9181"/>
    <cellStyle name="Normal 547 2 2" xfId="20912"/>
    <cellStyle name="Normal 547 2 2 2" xfId="44321"/>
    <cellStyle name="Normal 547 2 3" xfId="32622"/>
    <cellStyle name="Normal 547 3" xfId="15078"/>
    <cellStyle name="Normal 547 3 2" xfId="38487"/>
    <cellStyle name="Normal 547 4" xfId="26792"/>
    <cellStyle name="Normal 548" xfId="3371"/>
    <cellStyle name="Normal 548 2" xfId="9256"/>
    <cellStyle name="Normal 548 2 2" xfId="20987"/>
    <cellStyle name="Normal 548 2 2 2" xfId="44396"/>
    <cellStyle name="Normal 548 2 3" xfId="32697"/>
    <cellStyle name="Normal 548 3" xfId="15153"/>
    <cellStyle name="Normal 548 3 2" xfId="38562"/>
    <cellStyle name="Normal 548 4" xfId="26867"/>
    <cellStyle name="Normal 549" xfId="3326"/>
    <cellStyle name="Normal 549 2" xfId="9211"/>
    <cellStyle name="Normal 549 2 2" xfId="20942"/>
    <cellStyle name="Normal 549 2 2 2" xfId="44351"/>
    <cellStyle name="Normal 549 2 3" xfId="32652"/>
    <cellStyle name="Normal 549 3" xfId="15108"/>
    <cellStyle name="Normal 549 3 2" xfId="38517"/>
    <cellStyle name="Normal 549 4" xfId="26822"/>
    <cellStyle name="Normal 55" xfId="1966"/>
    <cellStyle name="Normal 55 10" xfId="3275"/>
    <cellStyle name="Normal 55 10 2" xfId="4540"/>
    <cellStyle name="Normal 55 10 2 2" xfId="10408"/>
    <cellStyle name="Normal 55 10 2 2 2" xfId="22137"/>
    <cellStyle name="Normal 55 10 2 2 2 2" xfId="45546"/>
    <cellStyle name="Normal 55 10 2 2 3" xfId="33847"/>
    <cellStyle name="Normal 55 10 2 3" xfId="16303"/>
    <cellStyle name="Normal 55 10 2 3 2" xfId="39712"/>
    <cellStyle name="Normal 55 10 2 4" xfId="28017"/>
    <cellStyle name="Normal 55 10 3" xfId="5757"/>
    <cellStyle name="Normal 55 10 3 2" xfId="11625"/>
    <cellStyle name="Normal 55 10 3 2 2" xfId="23354"/>
    <cellStyle name="Normal 55 10 3 2 2 2" xfId="46763"/>
    <cellStyle name="Normal 55 10 3 2 3" xfId="35064"/>
    <cellStyle name="Normal 55 10 3 3" xfId="17520"/>
    <cellStyle name="Normal 55 10 3 3 2" xfId="40929"/>
    <cellStyle name="Normal 55 10 3 4" xfId="29234"/>
    <cellStyle name="Normal 55 10 4" xfId="6921"/>
    <cellStyle name="Normal 55 10 4 2" xfId="12789"/>
    <cellStyle name="Normal 55 10 4 2 2" xfId="24518"/>
    <cellStyle name="Normal 55 10 4 2 2 2" xfId="47927"/>
    <cellStyle name="Normal 55 10 4 2 3" xfId="36228"/>
    <cellStyle name="Normal 55 10 4 3" xfId="18684"/>
    <cellStyle name="Normal 55 10 4 3 2" xfId="42093"/>
    <cellStyle name="Normal 55 10 4 4" xfId="30398"/>
    <cellStyle name="Normal 55 10 5" xfId="8047"/>
    <cellStyle name="Normal 55 10 5 2" xfId="13909"/>
    <cellStyle name="Normal 55 10 5 2 2" xfId="25638"/>
    <cellStyle name="Normal 55 10 5 2 2 2" xfId="49047"/>
    <cellStyle name="Normal 55 10 5 2 3" xfId="37348"/>
    <cellStyle name="Normal 55 10 5 3" xfId="19804"/>
    <cellStyle name="Normal 55 10 5 3 2" xfId="43213"/>
    <cellStyle name="Normal 55 10 5 4" xfId="31518"/>
    <cellStyle name="Normal 55 10 6" xfId="9131"/>
    <cellStyle name="Normal 55 10 6 2" xfId="20892"/>
    <cellStyle name="Normal 55 10 6 2 2" xfId="44301"/>
    <cellStyle name="Normal 55 10 6 3" xfId="32602"/>
    <cellStyle name="Normal 55 10 7" xfId="15058"/>
    <cellStyle name="Normal 55 10 7 2" xfId="38467"/>
    <cellStyle name="Normal 55 10 8" xfId="26772"/>
    <cellStyle name="Normal 55 11" xfId="3503"/>
    <cellStyle name="Normal 55 11 2" xfId="9379"/>
    <cellStyle name="Normal 55 11 2 2" xfId="21110"/>
    <cellStyle name="Normal 55 11 2 2 2" xfId="44519"/>
    <cellStyle name="Normal 55 11 2 3" xfId="32820"/>
    <cellStyle name="Normal 55 11 3" xfId="15276"/>
    <cellStyle name="Normal 55 11 3 2" xfId="38685"/>
    <cellStyle name="Normal 55 11 4" xfId="26990"/>
    <cellStyle name="Normal 55 12" xfId="4754"/>
    <cellStyle name="Normal 55 12 2" xfId="10622"/>
    <cellStyle name="Normal 55 12 2 2" xfId="22351"/>
    <cellStyle name="Normal 55 12 2 2 2" xfId="45760"/>
    <cellStyle name="Normal 55 12 2 3" xfId="34061"/>
    <cellStyle name="Normal 55 12 3" xfId="16517"/>
    <cellStyle name="Normal 55 12 3 2" xfId="39926"/>
    <cellStyle name="Normal 55 12 4" xfId="28231"/>
    <cellStyle name="Normal 55 13" xfId="5916"/>
    <cellStyle name="Normal 55 13 2" xfId="11784"/>
    <cellStyle name="Normal 55 13 2 2" xfId="23513"/>
    <cellStyle name="Normal 55 13 2 2 2" xfId="46922"/>
    <cellStyle name="Normal 55 13 2 3" xfId="35223"/>
    <cellStyle name="Normal 55 13 3" xfId="17679"/>
    <cellStyle name="Normal 55 13 3 2" xfId="41088"/>
    <cellStyle name="Normal 55 13 4" xfId="29393"/>
    <cellStyle name="Normal 55 14" xfId="7051"/>
    <cellStyle name="Normal 55 14 2" xfId="12913"/>
    <cellStyle name="Normal 55 14 2 2" xfId="24642"/>
    <cellStyle name="Normal 55 14 2 2 2" xfId="48051"/>
    <cellStyle name="Normal 55 14 2 3" xfId="36352"/>
    <cellStyle name="Normal 55 14 3" xfId="18808"/>
    <cellStyle name="Normal 55 14 3 2" xfId="42217"/>
    <cellStyle name="Normal 55 14 4" xfId="30522"/>
    <cellStyle name="Normal 55 15" xfId="8138"/>
    <cellStyle name="Normal 55 15 2" xfId="19899"/>
    <cellStyle name="Normal 55 15 2 2" xfId="43308"/>
    <cellStyle name="Normal 55 15 3" xfId="31609"/>
    <cellStyle name="Normal 55 16" xfId="14067"/>
    <cellStyle name="Normal 55 16 2" xfId="37476"/>
    <cellStyle name="Normal 55 17" xfId="25781"/>
    <cellStyle name="Normal 55 2" xfId="2373"/>
    <cellStyle name="Normal 55 2 2" xfId="3650"/>
    <cellStyle name="Normal 55 2 2 2" xfId="9518"/>
    <cellStyle name="Normal 55 2 2 2 2" xfId="21247"/>
    <cellStyle name="Normal 55 2 2 2 2 2" xfId="44656"/>
    <cellStyle name="Normal 55 2 2 2 3" xfId="32957"/>
    <cellStyle name="Normal 55 2 2 3" xfId="15413"/>
    <cellStyle name="Normal 55 2 2 3 2" xfId="38822"/>
    <cellStyle name="Normal 55 2 2 4" xfId="27127"/>
    <cellStyle name="Normal 55 2 3" xfId="4869"/>
    <cellStyle name="Normal 55 2 3 2" xfId="10737"/>
    <cellStyle name="Normal 55 2 3 2 2" xfId="22466"/>
    <cellStyle name="Normal 55 2 3 2 2 2" xfId="45875"/>
    <cellStyle name="Normal 55 2 3 2 3" xfId="34176"/>
    <cellStyle name="Normal 55 2 3 3" xfId="16632"/>
    <cellStyle name="Normal 55 2 3 3 2" xfId="40041"/>
    <cellStyle name="Normal 55 2 3 4" xfId="28346"/>
    <cellStyle name="Normal 55 2 4" xfId="6032"/>
    <cellStyle name="Normal 55 2 4 2" xfId="11900"/>
    <cellStyle name="Normal 55 2 4 2 2" xfId="23629"/>
    <cellStyle name="Normal 55 2 4 2 2 2" xfId="47038"/>
    <cellStyle name="Normal 55 2 4 2 3" xfId="35339"/>
    <cellStyle name="Normal 55 2 4 3" xfId="17795"/>
    <cellStyle name="Normal 55 2 4 3 2" xfId="41204"/>
    <cellStyle name="Normal 55 2 4 4" xfId="29509"/>
    <cellStyle name="Normal 55 2 5" xfId="7159"/>
    <cellStyle name="Normal 55 2 5 2" xfId="13021"/>
    <cellStyle name="Normal 55 2 5 2 2" xfId="24750"/>
    <cellStyle name="Normal 55 2 5 2 2 2" xfId="48159"/>
    <cellStyle name="Normal 55 2 5 2 3" xfId="36460"/>
    <cellStyle name="Normal 55 2 5 3" xfId="18916"/>
    <cellStyle name="Normal 55 2 5 3 2" xfId="42325"/>
    <cellStyle name="Normal 55 2 5 4" xfId="30630"/>
    <cellStyle name="Normal 55 2 6" xfId="8243"/>
    <cellStyle name="Normal 55 2 6 2" xfId="20004"/>
    <cellStyle name="Normal 55 2 6 2 2" xfId="43413"/>
    <cellStyle name="Normal 55 2 6 3" xfId="31714"/>
    <cellStyle name="Normal 55 2 7" xfId="14170"/>
    <cellStyle name="Normal 55 2 7 2" xfId="37579"/>
    <cellStyle name="Normal 55 2 8" xfId="25884"/>
    <cellStyle name="Normal 55 3" xfId="2455"/>
    <cellStyle name="Normal 55 3 2" xfId="3724"/>
    <cellStyle name="Normal 55 3 2 2" xfId="9592"/>
    <cellStyle name="Normal 55 3 2 2 2" xfId="21321"/>
    <cellStyle name="Normal 55 3 2 2 2 2" xfId="44730"/>
    <cellStyle name="Normal 55 3 2 2 3" xfId="33031"/>
    <cellStyle name="Normal 55 3 2 3" xfId="15487"/>
    <cellStyle name="Normal 55 3 2 3 2" xfId="38896"/>
    <cellStyle name="Normal 55 3 2 4" xfId="27201"/>
    <cellStyle name="Normal 55 3 3" xfId="4943"/>
    <cellStyle name="Normal 55 3 3 2" xfId="10811"/>
    <cellStyle name="Normal 55 3 3 2 2" xfId="22540"/>
    <cellStyle name="Normal 55 3 3 2 2 2" xfId="45949"/>
    <cellStyle name="Normal 55 3 3 2 3" xfId="34250"/>
    <cellStyle name="Normal 55 3 3 3" xfId="16706"/>
    <cellStyle name="Normal 55 3 3 3 2" xfId="40115"/>
    <cellStyle name="Normal 55 3 3 4" xfId="28420"/>
    <cellStyle name="Normal 55 3 4" xfId="6107"/>
    <cellStyle name="Normal 55 3 4 2" xfId="11975"/>
    <cellStyle name="Normal 55 3 4 2 2" xfId="23704"/>
    <cellStyle name="Normal 55 3 4 2 2 2" xfId="47113"/>
    <cellStyle name="Normal 55 3 4 2 3" xfId="35414"/>
    <cellStyle name="Normal 55 3 4 3" xfId="17870"/>
    <cellStyle name="Normal 55 3 4 3 2" xfId="41279"/>
    <cellStyle name="Normal 55 3 4 4" xfId="29584"/>
    <cellStyle name="Normal 55 3 5" xfId="7233"/>
    <cellStyle name="Normal 55 3 5 2" xfId="13095"/>
    <cellStyle name="Normal 55 3 5 2 2" xfId="24824"/>
    <cellStyle name="Normal 55 3 5 2 2 2" xfId="48233"/>
    <cellStyle name="Normal 55 3 5 2 3" xfId="36534"/>
    <cellStyle name="Normal 55 3 5 3" xfId="18990"/>
    <cellStyle name="Normal 55 3 5 3 2" xfId="42399"/>
    <cellStyle name="Normal 55 3 5 4" xfId="30704"/>
    <cellStyle name="Normal 55 3 6" xfId="8317"/>
    <cellStyle name="Normal 55 3 6 2" xfId="20078"/>
    <cellStyle name="Normal 55 3 6 2 2" xfId="43487"/>
    <cellStyle name="Normal 55 3 6 3" xfId="31788"/>
    <cellStyle name="Normal 55 3 7" xfId="14244"/>
    <cellStyle name="Normal 55 3 7 2" xfId="37653"/>
    <cellStyle name="Normal 55 3 8" xfId="25958"/>
    <cellStyle name="Normal 55 4" xfId="2647"/>
    <cellStyle name="Normal 55 4 2" xfId="3916"/>
    <cellStyle name="Normal 55 4 2 2" xfId="9784"/>
    <cellStyle name="Normal 55 4 2 2 2" xfId="21513"/>
    <cellStyle name="Normal 55 4 2 2 2 2" xfId="44922"/>
    <cellStyle name="Normal 55 4 2 2 3" xfId="33223"/>
    <cellStyle name="Normal 55 4 2 3" xfId="15679"/>
    <cellStyle name="Normal 55 4 2 3 2" xfId="39088"/>
    <cellStyle name="Normal 55 4 2 4" xfId="27393"/>
    <cellStyle name="Normal 55 4 3" xfId="5135"/>
    <cellStyle name="Normal 55 4 3 2" xfId="11003"/>
    <cellStyle name="Normal 55 4 3 2 2" xfId="22732"/>
    <cellStyle name="Normal 55 4 3 2 2 2" xfId="46141"/>
    <cellStyle name="Normal 55 4 3 2 3" xfId="34442"/>
    <cellStyle name="Normal 55 4 3 3" xfId="16898"/>
    <cellStyle name="Normal 55 4 3 3 2" xfId="40307"/>
    <cellStyle name="Normal 55 4 3 4" xfId="28612"/>
    <cellStyle name="Normal 55 4 4" xfId="6299"/>
    <cellStyle name="Normal 55 4 4 2" xfId="12167"/>
    <cellStyle name="Normal 55 4 4 2 2" xfId="23896"/>
    <cellStyle name="Normal 55 4 4 2 2 2" xfId="47305"/>
    <cellStyle name="Normal 55 4 4 2 3" xfId="35606"/>
    <cellStyle name="Normal 55 4 4 3" xfId="18062"/>
    <cellStyle name="Normal 55 4 4 3 2" xfId="41471"/>
    <cellStyle name="Normal 55 4 4 4" xfId="29776"/>
    <cellStyle name="Normal 55 4 5" xfId="7425"/>
    <cellStyle name="Normal 55 4 5 2" xfId="13287"/>
    <cellStyle name="Normal 55 4 5 2 2" xfId="25016"/>
    <cellStyle name="Normal 55 4 5 2 2 2" xfId="48425"/>
    <cellStyle name="Normal 55 4 5 2 3" xfId="36726"/>
    <cellStyle name="Normal 55 4 5 3" xfId="19182"/>
    <cellStyle name="Normal 55 4 5 3 2" xfId="42591"/>
    <cellStyle name="Normal 55 4 5 4" xfId="30896"/>
    <cellStyle name="Normal 55 4 6" xfId="8509"/>
    <cellStyle name="Normal 55 4 6 2" xfId="20270"/>
    <cellStyle name="Normal 55 4 6 2 2" xfId="43679"/>
    <cellStyle name="Normal 55 4 6 3" xfId="31980"/>
    <cellStyle name="Normal 55 4 7" xfId="14436"/>
    <cellStyle name="Normal 55 4 7 2" xfId="37845"/>
    <cellStyle name="Normal 55 4 8" xfId="26150"/>
    <cellStyle name="Normal 55 5" xfId="2783"/>
    <cellStyle name="Normal 55 5 2" xfId="4052"/>
    <cellStyle name="Normal 55 5 2 2" xfId="9920"/>
    <cellStyle name="Normal 55 5 2 2 2" xfId="21649"/>
    <cellStyle name="Normal 55 5 2 2 2 2" xfId="45058"/>
    <cellStyle name="Normal 55 5 2 2 3" xfId="33359"/>
    <cellStyle name="Normal 55 5 2 3" xfId="15815"/>
    <cellStyle name="Normal 55 5 2 3 2" xfId="39224"/>
    <cellStyle name="Normal 55 5 2 4" xfId="27529"/>
    <cellStyle name="Normal 55 5 3" xfId="5271"/>
    <cellStyle name="Normal 55 5 3 2" xfId="11139"/>
    <cellStyle name="Normal 55 5 3 2 2" xfId="22868"/>
    <cellStyle name="Normal 55 5 3 2 2 2" xfId="46277"/>
    <cellStyle name="Normal 55 5 3 2 3" xfId="34578"/>
    <cellStyle name="Normal 55 5 3 3" xfId="17034"/>
    <cellStyle name="Normal 55 5 3 3 2" xfId="40443"/>
    <cellStyle name="Normal 55 5 3 4" xfId="28748"/>
    <cellStyle name="Normal 55 5 4" xfId="6435"/>
    <cellStyle name="Normal 55 5 4 2" xfId="12303"/>
    <cellStyle name="Normal 55 5 4 2 2" xfId="24032"/>
    <cellStyle name="Normal 55 5 4 2 2 2" xfId="47441"/>
    <cellStyle name="Normal 55 5 4 2 3" xfId="35742"/>
    <cellStyle name="Normal 55 5 4 3" xfId="18198"/>
    <cellStyle name="Normal 55 5 4 3 2" xfId="41607"/>
    <cellStyle name="Normal 55 5 4 4" xfId="29912"/>
    <cellStyle name="Normal 55 5 5" xfId="7561"/>
    <cellStyle name="Normal 55 5 5 2" xfId="13423"/>
    <cellStyle name="Normal 55 5 5 2 2" xfId="25152"/>
    <cellStyle name="Normal 55 5 5 2 2 2" xfId="48561"/>
    <cellStyle name="Normal 55 5 5 2 3" xfId="36862"/>
    <cellStyle name="Normal 55 5 5 3" xfId="19318"/>
    <cellStyle name="Normal 55 5 5 3 2" xfId="42727"/>
    <cellStyle name="Normal 55 5 5 4" xfId="31032"/>
    <cellStyle name="Normal 55 5 6" xfId="8645"/>
    <cellStyle name="Normal 55 5 6 2" xfId="20406"/>
    <cellStyle name="Normal 55 5 6 2 2" xfId="43815"/>
    <cellStyle name="Normal 55 5 6 3" xfId="32116"/>
    <cellStyle name="Normal 55 5 7" xfId="14572"/>
    <cellStyle name="Normal 55 5 7 2" xfId="37981"/>
    <cellStyle name="Normal 55 5 8" xfId="26286"/>
    <cellStyle name="Normal 55 6" xfId="2873"/>
    <cellStyle name="Normal 55 6 2" xfId="4142"/>
    <cellStyle name="Normal 55 6 2 2" xfId="10010"/>
    <cellStyle name="Normal 55 6 2 2 2" xfId="21739"/>
    <cellStyle name="Normal 55 6 2 2 2 2" xfId="45148"/>
    <cellStyle name="Normal 55 6 2 2 3" xfId="33449"/>
    <cellStyle name="Normal 55 6 2 3" xfId="15905"/>
    <cellStyle name="Normal 55 6 2 3 2" xfId="39314"/>
    <cellStyle name="Normal 55 6 2 4" xfId="27619"/>
    <cellStyle name="Normal 55 6 3" xfId="5361"/>
    <cellStyle name="Normal 55 6 3 2" xfId="11229"/>
    <cellStyle name="Normal 55 6 3 2 2" xfId="22958"/>
    <cellStyle name="Normal 55 6 3 2 2 2" xfId="46367"/>
    <cellStyle name="Normal 55 6 3 2 3" xfId="34668"/>
    <cellStyle name="Normal 55 6 3 3" xfId="17124"/>
    <cellStyle name="Normal 55 6 3 3 2" xfId="40533"/>
    <cellStyle name="Normal 55 6 3 4" xfId="28838"/>
    <cellStyle name="Normal 55 6 4" xfId="6525"/>
    <cellStyle name="Normal 55 6 4 2" xfId="12393"/>
    <cellStyle name="Normal 55 6 4 2 2" xfId="24122"/>
    <cellStyle name="Normal 55 6 4 2 2 2" xfId="47531"/>
    <cellStyle name="Normal 55 6 4 2 3" xfId="35832"/>
    <cellStyle name="Normal 55 6 4 3" xfId="18288"/>
    <cellStyle name="Normal 55 6 4 3 2" xfId="41697"/>
    <cellStyle name="Normal 55 6 4 4" xfId="30002"/>
    <cellStyle name="Normal 55 6 5" xfId="7651"/>
    <cellStyle name="Normal 55 6 5 2" xfId="13513"/>
    <cellStyle name="Normal 55 6 5 2 2" xfId="25242"/>
    <cellStyle name="Normal 55 6 5 2 2 2" xfId="48651"/>
    <cellStyle name="Normal 55 6 5 2 3" xfId="36952"/>
    <cellStyle name="Normal 55 6 5 3" xfId="19408"/>
    <cellStyle name="Normal 55 6 5 3 2" xfId="42817"/>
    <cellStyle name="Normal 55 6 5 4" xfId="31122"/>
    <cellStyle name="Normal 55 6 6" xfId="8735"/>
    <cellStyle name="Normal 55 6 6 2" xfId="20496"/>
    <cellStyle name="Normal 55 6 6 2 2" xfId="43905"/>
    <cellStyle name="Normal 55 6 6 3" xfId="32206"/>
    <cellStyle name="Normal 55 6 7" xfId="14662"/>
    <cellStyle name="Normal 55 6 7 2" xfId="38071"/>
    <cellStyle name="Normal 55 6 8" xfId="26376"/>
    <cellStyle name="Normal 55 7" xfId="2965"/>
    <cellStyle name="Normal 55 7 2" xfId="4232"/>
    <cellStyle name="Normal 55 7 2 2" xfId="10100"/>
    <cellStyle name="Normal 55 7 2 2 2" xfId="21829"/>
    <cellStyle name="Normal 55 7 2 2 2 2" xfId="45238"/>
    <cellStyle name="Normal 55 7 2 2 3" xfId="33539"/>
    <cellStyle name="Normal 55 7 2 3" xfId="15995"/>
    <cellStyle name="Normal 55 7 2 3 2" xfId="39404"/>
    <cellStyle name="Normal 55 7 2 4" xfId="27709"/>
    <cellStyle name="Normal 55 7 3" xfId="5451"/>
    <cellStyle name="Normal 55 7 3 2" xfId="11319"/>
    <cellStyle name="Normal 55 7 3 2 2" xfId="23048"/>
    <cellStyle name="Normal 55 7 3 2 2 2" xfId="46457"/>
    <cellStyle name="Normal 55 7 3 2 3" xfId="34758"/>
    <cellStyle name="Normal 55 7 3 3" xfId="17214"/>
    <cellStyle name="Normal 55 7 3 3 2" xfId="40623"/>
    <cellStyle name="Normal 55 7 3 4" xfId="28928"/>
    <cellStyle name="Normal 55 7 4" xfId="6615"/>
    <cellStyle name="Normal 55 7 4 2" xfId="12483"/>
    <cellStyle name="Normal 55 7 4 2 2" xfId="24212"/>
    <cellStyle name="Normal 55 7 4 2 2 2" xfId="47621"/>
    <cellStyle name="Normal 55 7 4 2 3" xfId="35922"/>
    <cellStyle name="Normal 55 7 4 3" xfId="18378"/>
    <cellStyle name="Normal 55 7 4 3 2" xfId="41787"/>
    <cellStyle name="Normal 55 7 4 4" xfId="30092"/>
    <cellStyle name="Normal 55 7 5" xfId="7741"/>
    <cellStyle name="Normal 55 7 5 2" xfId="13603"/>
    <cellStyle name="Normal 55 7 5 2 2" xfId="25332"/>
    <cellStyle name="Normal 55 7 5 2 2 2" xfId="48741"/>
    <cellStyle name="Normal 55 7 5 2 3" xfId="37042"/>
    <cellStyle name="Normal 55 7 5 3" xfId="19498"/>
    <cellStyle name="Normal 55 7 5 3 2" xfId="42907"/>
    <cellStyle name="Normal 55 7 5 4" xfId="31212"/>
    <cellStyle name="Normal 55 7 6" xfId="8825"/>
    <cellStyle name="Normal 55 7 6 2" xfId="20586"/>
    <cellStyle name="Normal 55 7 6 2 2" xfId="43995"/>
    <cellStyle name="Normal 55 7 6 3" xfId="32296"/>
    <cellStyle name="Normal 55 7 7" xfId="14752"/>
    <cellStyle name="Normal 55 7 7 2" xfId="38161"/>
    <cellStyle name="Normal 55 7 8" xfId="26466"/>
    <cellStyle name="Normal 55 8" xfId="3069"/>
    <cellStyle name="Normal 55 8 2" xfId="4334"/>
    <cellStyle name="Normal 55 8 2 2" xfId="10202"/>
    <cellStyle name="Normal 55 8 2 2 2" xfId="21931"/>
    <cellStyle name="Normal 55 8 2 2 2 2" xfId="45340"/>
    <cellStyle name="Normal 55 8 2 2 3" xfId="33641"/>
    <cellStyle name="Normal 55 8 2 3" xfId="16097"/>
    <cellStyle name="Normal 55 8 2 3 2" xfId="39506"/>
    <cellStyle name="Normal 55 8 2 4" xfId="27811"/>
    <cellStyle name="Normal 55 8 3" xfId="5551"/>
    <cellStyle name="Normal 55 8 3 2" xfId="11419"/>
    <cellStyle name="Normal 55 8 3 2 2" xfId="23148"/>
    <cellStyle name="Normal 55 8 3 2 2 2" xfId="46557"/>
    <cellStyle name="Normal 55 8 3 2 3" xfId="34858"/>
    <cellStyle name="Normal 55 8 3 3" xfId="17314"/>
    <cellStyle name="Normal 55 8 3 3 2" xfId="40723"/>
    <cellStyle name="Normal 55 8 3 4" xfId="29028"/>
    <cellStyle name="Normal 55 8 4" xfId="6715"/>
    <cellStyle name="Normal 55 8 4 2" xfId="12583"/>
    <cellStyle name="Normal 55 8 4 2 2" xfId="24312"/>
    <cellStyle name="Normal 55 8 4 2 2 2" xfId="47721"/>
    <cellStyle name="Normal 55 8 4 2 3" xfId="36022"/>
    <cellStyle name="Normal 55 8 4 3" xfId="18478"/>
    <cellStyle name="Normal 55 8 4 3 2" xfId="41887"/>
    <cellStyle name="Normal 55 8 4 4" xfId="30192"/>
    <cellStyle name="Normal 55 8 5" xfId="7841"/>
    <cellStyle name="Normal 55 8 5 2" xfId="13703"/>
    <cellStyle name="Normal 55 8 5 2 2" xfId="25432"/>
    <cellStyle name="Normal 55 8 5 2 2 2" xfId="48841"/>
    <cellStyle name="Normal 55 8 5 2 3" xfId="37142"/>
    <cellStyle name="Normal 55 8 5 3" xfId="19598"/>
    <cellStyle name="Normal 55 8 5 3 2" xfId="43007"/>
    <cellStyle name="Normal 55 8 5 4" xfId="31312"/>
    <cellStyle name="Normal 55 8 6" xfId="8925"/>
    <cellStyle name="Normal 55 8 6 2" xfId="20686"/>
    <cellStyle name="Normal 55 8 6 2 2" xfId="44095"/>
    <cellStyle name="Normal 55 8 6 3" xfId="32396"/>
    <cellStyle name="Normal 55 8 7" xfId="14852"/>
    <cellStyle name="Normal 55 8 7 2" xfId="38261"/>
    <cellStyle name="Normal 55 8 8" xfId="26566"/>
    <cellStyle name="Normal 55 9" xfId="3179"/>
    <cellStyle name="Normal 55 9 2" xfId="4444"/>
    <cellStyle name="Normal 55 9 2 2" xfId="10312"/>
    <cellStyle name="Normal 55 9 2 2 2" xfId="22041"/>
    <cellStyle name="Normal 55 9 2 2 2 2" xfId="45450"/>
    <cellStyle name="Normal 55 9 2 2 3" xfId="33751"/>
    <cellStyle name="Normal 55 9 2 3" xfId="16207"/>
    <cellStyle name="Normal 55 9 2 3 2" xfId="39616"/>
    <cellStyle name="Normal 55 9 2 4" xfId="27921"/>
    <cellStyle name="Normal 55 9 3" xfId="5661"/>
    <cellStyle name="Normal 55 9 3 2" xfId="11529"/>
    <cellStyle name="Normal 55 9 3 2 2" xfId="23258"/>
    <cellStyle name="Normal 55 9 3 2 2 2" xfId="46667"/>
    <cellStyle name="Normal 55 9 3 2 3" xfId="34968"/>
    <cellStyle name="Normal 55 9 3 3" xfId="17424"/>
    <cellStyle name="Normal 55 9 3 3 2" xfId="40833"/>
    <cellStyle name="Normal 55 9 3 4" xfId="29138"/>
    <cellStyle name="Normal 55 9 4" xfId="6825"/>
    <cellStyle name="Normal 55 9 4 2" xfId="12693"/>
    <cellStyle name="Normal 55 9 4 2 2" xfId="24422"/>
    <cellStyle name="Normal 55 9 4 2 2 2" xfId="47831"/>
    <cellStyle name="Normal 55 9 4 2 3" xfId="36132"/>
    <cellStyle name="Normal 55 9 4 3" xfId="18588"/>
    <cellStyle name="Normal 55 9 4 3 2" xfId="41997"/>
    <cellStyle name="Normal 55 9 4 4" xfId="30302"/>
    <cellStyle name="Normal 55 9 5" xfId="7951"/>
    <cellStyle name="Normal 55 9 5 2" xfId="13813"/>
    <cellStyle name="Normal 55 9 5 2 2" xfId="25542"/>
    <cellStyle name="Normal 55 9 5 2 2 2" xfId="48951"/>
    <cellStyle name="Normal 55 9 5 2 3" xfId="37252"/>
    <cellStyle name="Normal 55 9 5 3" xfId="19708"/>
    <cellStyle name="Normal 55 9 5 3 2" xfId="43117"/>
    <cellStyle name="Normal 55 9 5 4" xfId="31422"/>
    <cellStyle name="Normal 55 9 6" xfId="9035"/>
    <cellStyle name="Normal 55 9 6 2" xfId="20796"/>
    <cellStyle name="Normal 55 9 6 2 2" xfId="44205"/>
    <cellStyle name="Normal 55 9 6 3" xfId="32506"/>
    <cellStyle name="Normal 55 9 7" xfId="14962"/>
    <cellStyle name="Normal 55 9 7 2" xfId="38371"/>
    <cellStyle name="Normal 55 9 8" xfId="26676"/>
    <cellStyle name="Normal 550" xfId="3461"/>
    <cellStyle name="Normal 550 2" xfId="9337"/>
    <cellStyle name="Normal 550 2 2" xfId="21068"/>
    <cellStyle name="Normal 550 2 2 2" xfId="44477"/>
    <cellStyle name="Normal 550 2 3" xfId="32778"/>
    <cellStyle name="Normal 550 3" xfId="15234"/>
    <cellStyle name="Normal 550 3 2" xfId="38643"/>
    <cellStyle name="Normal 550 4" xfId="26948"/>
    <cellStyle name="Normal 551" xfId="3307"/>
    <cellStyle name="Normal 551 2" xfId="9192"/>
    <cellStyle name="Normal 551 2 2" xfId="20923"/>
    <cellStyle name="Normal 551 2 2 2" xfId="44332"/>
    <cellStyle name="Normal 551 2 3" xfId="32633"/>
    <cellStyle name="Normal 551 3" xfId="15089"/>
    <cellStyle name="Normal 551 3 2" xfId="38498"/>
    <cellStyle name="Normal 551 4" xfId="26803"/>
    <cellStyle name="Normal 552" xfId="3355"/>
    <cellStyle name="Normal 552 2" xfId="9240"/>
    <cellStyle name="Normal 552 2 2" xfId="20971"/>
    <cellStyle name="Normal 552 2 2 2" xfId="44380"/>
    <cellStyle name="Normal 552 2 3" xfId="32681"/>
    <cellStyle name="Normal 552 3" xfId="15137"/>
    <cellStyle name="Normal 552 3 2" xfId="38546"/>
    <cellStyle name="Normal 552 4" xfId="26851"/>
    <cellStyle name="Normal 553" xfId="3334"/>
    <cellStyle name="Normal 553 2" xfId="9219"/>
    <cellStyle name="Normal 553 2 2" xfId="20950"/>
    <cellStyle name="Normal 553 2 2 2" xfId="44359"/>
    <cellStyle name="Normal 553 2 3" xfId="32660"/>
    <cellStyle name="Normal 553 3" xfId="15116"/>
    <cellStyle name="Normal 553 3 2" xfId="38525"/>
    <cellStyle name="Normal 553 4" xfId="26830"/>
    <cellStyle name="Normal 554" xfId="3521"/>
    <cellStyle name="Normal 554 2" xfId="9397"/>
    <cellStyle name="Normal 554 2 2" xfId="21128"/>
    <cellStyle name="Normal 554 2 2 2" xfId="44537"/>
    <cellStyle name="Normal 554 2 3" xfId="32838"/>
    <cellStyle name="Normal 554 3" xfId="15294"/>
    <cellStyle name="Normal 554 3 2" xfId="38703"/>
    <cellStyle name="Normal 554 4" xfId="27008"/>
    <cellStyle name="Normal 555" xfId="3519"/>
    <cellStyle name="Normal 555 2" xfId="9395"/>
    <cellStyle name="Normal 555 2 2" xfId="21126"/>
    <cellStyle name="Normal 555 2 2 2" xfId="44535"/>
    <cellStyle name="Normal 555 2 3" xfId="32836"/>
    <cellStyle name="Normal 555 3" xfId="15292"/>
    <cellStyle name="Normal 555 3 2" xfId="38701"/>
    <cellStyle name="Normal 555 4" xfId="27006"/>
    <cellStyle name="Normal 556" xfId="3439"/>
    <cellStyle name="Normal 556 2" xfId="9315"/>
    <cellStyle name="Normal 556 2 2" xfId="21046"/>
    <cellStyle name="Normal 556 2 2 2" xfId="44455"/>
    <cellStyle name="Normal 556 2 3" xfId="32756"/>
    <cellStyle name="Normal 556 3" xfId="15212"/>
    <cellStyle name="Normal 556 3 2" xfId="38621"/>
    <cellStyle name="Normal 556 4" xfId="26926"/>
    <cellStyle name="Normal 557" xfId="3366"/>
    <cellStyle name="Normal 557 2" xfId="9251"/>
    <cellStyle name="Normal 557 2 2" xfId="20982"/>
    <cellStyle name="Normal 557 2 2 2" xfId="44391"/>
    <cellStyle name="Normal 557 2 3" xfId="32692"/>
    <cellStyle name="Normal 557 3" xfId="15148"/>
    <cellStyle name="Normal 557 3 2" xfId="38557"/>
    <cellStyle name="Normal 557 4" xfId="26862"/>
    <cellStyle name="Normal 558" xfId="4626"/>
    <cellStyle name="Normal 558 2" xfId="10494"/>
    <cellStyle name="Normal 558 2 2" xfId="22223"/>
    <cellStyle name="Normal 558 2 2 2" xfId="45632"/>
    <cellStyle name="Normal 558 2 3" xfId="33933"/>
    <cellStyle name="Normal 558 3" xfId="16389"/>
    <cellStyle name="Normal 558 3 2" xfId="39798"/>
    <cellStyle name="Normal 558 4" xfId="28103"/>
    <cellStyle name="Normal 559" xfId="3425"/>
    <cellStyle name="Normal 559 2" xfId="9308"/>
    <cellStyle name="Normal 559 2 2" xfId="21039"/>
    <cellStyle name="Normal 559 2 2 2" xfId="44448"/>
    <cellStyle name="Normal 559 2 3" xfId="32749"/>
    <cellStyle name="Normal 559 3" xfId="15205"/>
    <cellStyle name="Normal 559 3 2" xfId="38614"/>
    <cellStyle name="Normal 559 4" xfId="26919"/>
    <cellStyle name="Normal 56" xfId="1967"/>
    <cellStyle name="Normal 56 10" xfId="3276"/>
    <cellStyle name="Normal 56 10 2" xfId="4541"/>
    <cellStyle name="Normal 56 10 2 2" xfId="10409"/>
    <cellStyle name="Normal 56 10 2 2 2" xfId="22138"/>
    <cellStyle name="Normal 56 10 2 2 2 2" xfId="45547"/>
    <cellStyle name="Normal 56 10 2 2 3" xfId="33848"/>
    <cellStyle name="Normal 56 10 2 3" xfId="16304"/>
    <cellStyle name="Normal 56 10 2 3 2" xfId="39713"/>
    <cellStyle name="Normal 56 10 2 4" xfId="28018"/>
    <cellStyle name="Normal 56 10 3" xfId="5758"/>
    <cellStyle name="Normal 56 10 3 2" xfId="11626"/>
    <cellStyle name="Normal 56 10 3 2 2" xfId="23355"/>
    <cellStyle name="Normal 56 10 3 2 2 2" xfId="46764"/>
    <cellStyle name="Normal 56 10 3 2 3" xfId="35065"/>
    <cellStyle name="Normal 56 10 3 3" xfId="17521"/>
    <cellStyle name="Normal 56 10 3 3 2" xfId="40930"/>
    <cellStyle name="Normal 56 10 3 4" xfId="29235"/>
    <cellStyle name="Normal 56 10 4" xfId="6922"/>
    <cellStyle name="Normal 56 10 4 2" xfId="12790"/>
    <cellStyle name="Normal 56 10 4 2 2" xfId="24519"/>
    <cellStyle name="Normal 56 10 4 2 2 2" xfId="47928"/>
    <cellStyle name="Normal 56 10 4 2 3" xfId="36229"/>
    <cellStyle name="Normal 56 10 4 3" xfId="18685"/>
    <cellStyle name="Normal 56 10 4 3 2" xfId="42094"/>
    <cellStyle name="Normal 56 10 4 4" xfId="30399"/>
    <cellStyle name="Normal 56 10 5" xfId="8048"/>
    <cellStyle name="Normal 56 10 5 2" xfId="13910"/>
    <cellStyle name="Normal 56 10 5 2 2" xfId="25639"/>
    <cellStyle name="Normal 56 10 5 2 2 2" xfId="49048"/>
    <cellStyle name="Normal 56 10 5 2 3" xfId="37349"/>
    <cellStyle name="Normal 56 10 5 3" xfId="19805"/>
    <cellStyle name="Normal 56 10 5 3 2" xfId="43214"/>
    <cellStyle name="Normal 56 10 5 4" xfId="31519"/>
    <cellStyle name="Normal 56 10 6" xfId="9132"/>
    <cellStyle name="Normal 56 10 6 2" xfId="20893"/>
    <cellStyle name="Normal 56 10 6 2 2" xfId="44302"/>
    <cellStyle name="Normal 56 10 6 3" xfId="32603"/>
    <cellStyle name="Normal 56 10 7" xfId="15059"/>
    <cellStyle name="Normal 56 10 7 2" xfId="38468"/>
    <cellStyle name="Normal 56 10 8" xfId="26773"/>
    <cellStyle name="Normal 56 11" xfId="3504"/>
    <cellStyle name="Normal 56 11 2" xfId="9380"/>
    <cellStyle name="Normal 56 11 2 2" xfId="21111"/>
    <cellStyle name="Normal 56 11 2 2 2" xfId="44520"/>
    <cellStyle name="Normal 56 11 2 3" xfId="32821"/>
    <cellStyle name="Normal 56 11 3" xfId="15277"/>
    <cellStyle name="Normal 56 11 3 2" xfId="38686"/>
    <cellStyle name="Normal 56 11 4" xfId="26991"/>
    <cellStyle name="Normal 56 12" xfId="4755"/>
    <cellStyle name="Normal 56 12 2" xfId="10623"/>
    <cellStyle name="Normal 56 12 2 2" xfId="22352"/>
    <cellStyle name="Normal 56 12 2 2 2" xfId="45761"/>
    <cellStyle name="Normal 56 12 2 3" xfId="34062"/>
    <cellStyle name="Normal 56 12 3" xfId="16518"/>
    <cellStyle name="Normal 56 12 3 2" xfId="39927"/>
    <cellStyle name="Normal 56 12 4" xfId="28232"/>
    <cellStyle name="Normal 56 13" xfId="5917"/>
    <cellStyle name="Normal 56 13 2" xfId="11785"/>
    <cellStyle name="Normal 56 13 2 2" xfId="23514"/>
    <cellStyle name="Normal 56 13 2 2 2" xfId="46923"/>
    <cellStyle name="Normal 56 13 2 3" xfId="35224"/>
    <cellStyle name="Normal 56 13 3" xfId="17680"/>
    <cellStyle name="Normal 56 13 3 2" xfId="41089"/>
    <cellStyle name="Normal 56 13 4" xfId="29394"/>
    <cellStyle name="Normal 56 14" xfId="7052"/>
    <cellStyle name="Normal 56 14 2" xfId="12914"/>
    <cellStyle name="Normal 56 14 2 2" xfId="24643"/>
    <cellStyle name="Normal 56 14 2 2 2" xfId="48052"/>
    <cellStyle name="Normal 56 14 2 3" xfId="36353"/>
    <cellStyle name="Normal 56 14 3" xfId="18809"/>
    <cellStyle name="Normal 56 14 3 2" xfId="42218"/>
    <cellStyle name="Normal 56 14 4" xfId="30523"/>
    <cellStyle name="Normal 56 15" xfId="8139"/>
    <cellStyle name="Normal 56 15 2" xfId="19900"/>
    <cellStyle name="Normal 56 15 2 2" xfId="43309"/>
    <cellStyle name="Normal 56 15 3" xfId="31610"/>
    <cellStyle name="Normal 56 16" xfId="14068"/>
    <cellStyle name="Normal 56 16 2" xfId="37477"/>
    <cellStyle name="Normal 56 17" xfId="25782"/>
    <cellStyle name="Normal 56 2" xfId="2374"/>
    <cellStyle name="Normal 56 2 2" xfId="3651"/>
    <cellStyle name="Normal 56 2 2 2" xfId="9519"/>
    <cellStyle name="Normal 56 2 2 2 2" xfId="21248"/>
    <cellStyle name="Normal 56 2 2 2 2 2" xfId="44657"/>
    <cellStyle name="Normal 56 2 2 2 3" xfId="32958"/>
    <cellStyle name="Normal 56 2 2 3" xfId="15414"/>
    <cellStyle name="Normal 56 2 2 3 2" xfId="38823"/>
    <cellStyle name="Normal 56 2 2 4" xfId="27128"/>
    <cellStyle name="Normal 56 2 3" xfId="4870"/>
    <cellStyle name="Normal 56 2 3 2" xfId="10738"/>
    <cellStyle name="Normal 56 2 3 2 2" xfId="22467"/>
    <cellStyle name="Normal 56 2 3 2 2 2" xfId="45876"/>
    <cellStyle name="Normal 56 2 3 2 3" xfId="34177"/>
    <cellStyle name="Normal 56 2 3 3" xfId="16633"/>
    <cellStyle name="Normal 56 2 3 3 2" xfId="40042"/>
    <cellStyle name="Normal 56 2 3 4" xfId="28347"/>
    <cellStyle name="Normal 56 2 4" xfId="6033"/>
    <cellStyle name="Normal 56 2 4 2" xfId="11901"/>
    <cellStyle name="Normal 56 2 4 2 2" xfId="23630"/>
    <cellStyle name="Normal 56 2 4 2 2 2" xfId="47039"/>
    <cellStyle name="Normal 56 2 4 2 3" xfId="35340"/>
    <cellStyle name="Normal 56 2 4 3" xfId="17796"/>
    <cellStyle name="Normal 56 2 4 3 2" xfId="41205"/>
    <cellStyle name="Normal 56 2 4 4" xfId="29510"/>
    <cellStyle name="Normal 56 2 5" xfId="7160"/>
    <cellStyle name="Normal 56 2 5 2" xfId="13022"/>
    <cellStyle name="Normal 56 2 5 2 2" xfId="24751"/>
    <cellStyle name="Normal 56 2 5 2 2 2" xfId="48160"/>
    <cellStyle name="Normal 56 2 5 2 3" xfId="36461"/>
    <cellStyle name="Normal 56 2 5 3" xfId="18917"/>
    <cellStyle name="Normal 56 2 5 3 2" xfId="42326"/>
    <cellStyle name="Normal 56 2 5 4" xfId="30631"/>
    <cellStyle name="Normal 56 2 6" xfId="8244"/>
    <cellStyle name="Normal 56 2 6 2" xfId="20005"/>
    <cellStyle name="Normal 56 2 6 2 2" xfId="43414"/>
    <cellStyle name="Normal 56 2 6 3" xfId="31715"/>
    <cellStyle name="Normal 56 2 7" xfId="14171"/>
    <cellStyle name="Normal 56 2 7 2" xfId="37580"/>
    <cellStyle name="Normal 56 2 8" xfId="25885"/>
    <cellStyle name="Normal 56 3" xfId="2456"/>
    <cellStyle name="Normal 56 3 2" xfId="3725"/>
    <cellStyle name="Normal 56 3 2 2" xfId="9593"/>
    <cellStyle name="Normal 56 3 2 2 2" xfId="21322"/>
    <cellStyle name="Normal 56 3 2 2 2 2" xfId="44731"/>
    <cellStyle name="Normal 56 3 2 2 3" xfId="33032"/>
    <cellStyle name="Normal 56 3 2 3" xfId="15488"/>
    <cellStyle name="Normal 56 3 2 3 2" xfId="38897"/>
    <cellStyle name="Normal 56 3 2 4" xfId="27202"/>
    <cellStyle name="Normal 56 3 3" xfId="4944"/>
    <cellStyle name="Normal 56 3 3 2" xfId="10812"/>
    <cellStyle name="Normal 56 3 3 2 2" xfId="22541"/>
    <cellStyle name="Normal 56 3 3 2 2 2" xfId="45950"/>
    <cellStyle name="Normal 56 3 3 2 3" xfId="34251"/>
    <cellStyle name="Normal 56 3 3 3" xfId="16707"/>
    <cellStyle name="Normal 56 3 3 3 2" xfId="40116"/>
    <cellStyle name="Normal 56 3 3 4" xfId="28421"/>
    <cellStyle name="Normal 56 3 4" xfId="6108"/>
    <cellStyle name="Normal 56 3 4 2" xfId="11976"/>
    <cellStyle name="Normal 56 3 4 2 2" xfId="23705"/>
    <cellStyle name="Normal 56 3 4 2 2 2" xfId="47114"/>
    <cellStyle name="Normal 56 3 4 2 3" xfId="35415"/>
    <cellStyle name="Normal 56 3 4 3" xfId="17871"/>
    <cellStyle name="Normal 56 3 4 3 2" xfId="41280"/>
    <cellStyle name="Normal 56 3 4 4" xfId="29585"/>
    <cellStyle name="Normal 56 3 5" xfId="7234"/>
    <cellStyle name="Normal 56 3 5 2" xfId="13096"/>
    <cellStyle name="Normal 56 3 5 2 2" xfId="24825"/>
    <cellStyle name="Normal 56 3 5 2 2 2" xfId="48234"/>
    <cellStyle name="Normal 56 3 5 2 3" xfId="36535"/>
    <cellStyle name="Normal 56 3 5 3" xfId="18991"/>
    <cellStyle name="Normal 56 3 5 3 2" xfId="42400"/>
    <cellStyle name="Normal 56 3 5 4" xfId="30705"/>
    <cellStyle name="Normal 56 3 6" xfId="8318"/>
    <cellStyle name="Normal 56 3 6 2" xfId="20079"/>
    <cellStyle name="Normal 56 3 6 2 2" xfId="43488"/>
    <cellStyle name="Normal 56 3 6 3" xfId="31789"/>
    <cellStyle name="Normal 56 3 7" xfId="14245"/>
    <cellStyle name="Normal 56 3 7 2" xfId="37654"/>
    <cellStyle name="Normal 56 3 8" xfId="25959"/>
    <cellStyle name="Normal 56 4" xfId="2648"/>
    <cellStyle name="Normal 56 4 2" xfId="3917"/>
    <cellStyle name="Normal 56 4 2 2" xfId="9785"/>
    <cellStyle name="Normal 56 4 2 2 2" xfId="21514"/>
    <cellStyle name="Normal 56 4 2 2 2 2" xfId="44923"/>
    <cellStyle name="Normal 56 4 2 2 3" xfId="33224"/>
    <cellStyle name="Normal 56 4 2 3" xfId="15680"/>
    <cellStyle name="Normal 56 4 2 3 2" xfId="39089"/>
    <cellStyle name="Normal 56 4 2 4" xfId="27394"/>
    <cellStyle name="Normal 56 4 3" xfId="5136"/>
    <cellStyle name="Normal 56 4 3 2" xfId="11004"/>
    <cellStyle name="Normal 56 4 3 2 2" xfId="22733"/>
    <cellStyle name="Normal 56 4 3 2 2 2" xfId="46142"/>
    <cellStyle name="Normal 56 4 3 2 3" xfId="34443"/>
    <cellStyle name="Normal 56 4 3 3" xfId="16899"/>
    <cellStyle name="Normal 56 4 3 3 2" xfId="40308"/>
    <cellStyle name="Normal 56 4 3 4" xfId="28613"/>
    <cellStyle name="Normal 56 4 4" xfId="6300"/>
    <cellStyle name="Normal 56 4 4 2" xfId="12168"/>
    <cellStyle name="Normal 56 4 4 2 2" xfId="23897"/>
    <cellStyle name="Normal 56 4 4 2 2 2" xfId="47306"/>
    <cellStyle name="Normal 56 4 4 2 3" xfId="35607"/>
    <cellStyle name="Normal 56 4 4 3" xfId="18063"/>
    <cellStyle name="Normal 56 4 4 3 2" xfId="41472"/>
    <cellStyle name="Normal 56 4 4 4" xfId="29777"/>
    <cellStyle name="Normal 56 4 5" xfId="7426"/>
    <cellStyle name="Normal 56 4 5 2" xfId="13288"/>
    <cellStyle name="Normal 56 4 5 2 2" xfId="25017"/>
    <cellStyle name="Normal 56 4 5 2 2 2" xfId="48426"/>
    <cellStyle name="Normal 56 4 5 2 3" xfId="36727"/>
    <cellStyle name="Normal 56 4 5 3" xfId="19183"/>
    <cellStyle name="Normal 56 4 5 3 2" xfId="42592"/>
    <cellStyle name="Normal 56 4 5 4" xfId="30897"/>
    <cellStyle name="Normal 56 4 6" xfId="8510"/>
    <cellStyle name="Normal 56 4 6 2" xfId="20271"/>
    <cellStyle name="Normal 56 4 6 2 2" xfId="43680"/>
    <cellStyle name="Normal 56 4 6 3" xfId="31981"/>
    <cellStyle name="Normal 56 4 7" xfId="14437"/>
    <cellStyle name="Normal 56 4 7 2" xfId="37846"/>
    <cellStyle name="Normal 56 4 8" xfId="26151"/>
    <cellStyle name="Normal 56 5" xfId="2784"/>
    <cellStyle name="Normal 56 5 2" xfId="4053"/>
    <cellStyle name="Normal 56 5 2 2" xfId="9921"/>
    <cellStyle name="Normal 56 5 2 2 2" xfId="21650"/>
    <cellStyle name="Normal 56 5 2 2 2 2" xfId="45059"/>
    <cellStyle name="Normal 56 5 2 2 3" xfId="33360"/>
    <cellStyle name="Normal 56 5 2 3" xfId="15816"/>
    <cellStyle name="Normal 56 5 2 3 2" xfId="39225"/>
    <cellStyle name="Normal 56 5 2 4" xfId="27530"/>
    <cellStyle name="Normal 56 5 3" xfId="5272"/>
    <cellStyle name="Normal 56 5 3 2" xfId="11140"/>
    <cellStyle name="Normal 56 5 3 2 2" xfId="22869"/>
    <cellStyle name="Normal 56 5 3 2 2 2" xfId="46278"/>
    <cellStyle name="Normal 56 5 3 2 3" xfId="34579"/>
    <cellStyle name="Normal 56 5 3 3" xfId="17035"/>
    <cellStyle name="Normal 56 5 3 3 2" xfId="40444"/>
    <cellStyle name="Normal 56 5 3 4" xfId="28749"/>
    <cellStyle name="Normal 56 5 4" xfId="6436"/>
    <cellStyle name="Normal 56 5 4 2" xfId="12304"/>
    <cellStyle name="Normal 56 5 4 2 2" xfId="24033"/>
    <cellStyle name="Normal 56 5 4 2 2 2" xfId="47442"/>
    <cellStyle name="Normal 56 5 4 2 3" xfId="35743"/>
    <cellStyle name="Normal 56 5 4 3" xfId="18199"/>
    <cellStyle name="Normal 56 5 4 3 2" xfId="41608"/>
    <cellStyle name="Normal 56 5 4 4" xfId="29913"/>
    <cellStyle name="Normal 56 5 5" xfId="7562"/>
    <cellStyle name="Normal 56 5 5 2" xfId="13424"/>
    <cellStyle name="Normal 56 5 5 2 2" xfId="25153"/>
    <cellStyle name="Normal 56 5 5 2 2 2" xfId="48562"/>
    <cellStyle name="Normal 56 5 5 2 3" xfId="36863"/>
    <cellStyle name="Normal 56 5 5 3" xfId="19319"/>
    <cellStyle name="Normal 56 5 5 3 2" xfId="42728"/>
    <cellStyle name="Normal 56 5 5 4" xfId="31033"/>
    <cellStyle name="Normal 56 5 6" xfId="8646"/>
    <cellStyle name="Normal 56 5 6 2" xfId="20407"/>
    <cellStyle name="Normal 56 5 6 2 2" xfId="43816"/>
    <cellStyle name="Normal 56 5 6 3" xfId="32117"/>
    <cellStyle name="Normal 56 5 7" xfId="14573"/>
    <cellStyle name="Normal 56 5 7 2" xfId="37982"/>
    <cellStyle name="Normal 56 5 8" xfId="26287"/>
    <cellStyle name="Normal 56 6" xfId="2874"/>
    <cellStyle name="Normal 56 6 2" xfId="4143"/>
    <cellStyle name="Normal 56 6 2 2" xfId="10011"/>
    <cellStyle name="Normal 56 6 2 2 2" xfId="21740"/>
    <cellStyle name="Normal 56 6 2 2 2 2" xfId="45149"/>
    <cellStyle name="Normal 56 6 2 2 3" xfId="33450"/>
    <cellStyle name="Normal 56 6 2 3" xfId="15906"/>
    <cellStyle name="Normal 56 6 2 3 2" xfId="39315"/>
    <cellStyle name="Normal 56 6 2 4" xfId="27620"/>
    <cellStyle name="Normal 56 6 3" xfId="5362"/>
    <cellStyle name="Normal 56 6 3 2" xfId="11230"/>
    <cellStyle name="Normal 56 6 3 2 2" xfId="22959"/>
    <cellStyle name="Normal 56 6 3 2 2 2" xfId="46368"/>
    <cellStyle name="Normal 56 6 3 2 3" xfId="34669"/>
    <cellStyle name="Normal 56 6 3 3" xfId="17125"/>
    <cellStyle name="Normal 56 6 3 3 2" xfId="40534"/>
    <cellStyle name="Normal 56 6 3 4" xfId="28839"/>
    <cellStyle name="Normal 56 6 4" xfId="6526"/>
    <cellStyle name="Normal 56 6 4 2" xfId="12394"/>
    <cellStyle name="Normal 56 6 4 2 2" xfId="24123"/>
    <cellStyle name="Normal 56 6 4 2 2 2" xfId="47532"/>
    <cellStyle name="Normal 56 6 4 2 3" xfId="35833"/>
    <cellStyle name="Normal 56 6 4 3" xfId="18289"/>
    <cellStyle name="Normal 56 6 4 3 2" xfId="41698"/>
    <cellStyle name="Normal 56 6 4 4" xfId="30003"/>
    <cellStyle name="Normal 56 6 5" xfId="7652"/>
    <cellStyle name="Normal 56 6 5 2" xfId="13514"/>
    <cellStyle name="Normal 56 6 5 2 2" xfId="25243"/>
    <cellStyle name="Normal 56 6 5 2 2 2" xfId="48652"/>
    <cellStyle name="Normal 56 6 5 2 3" xfId="36953"/>
    <cellStyle name="Normal 56 6 5 3" xfId="19409"/>
    <cellStyle name="Normal 56 6 5 3 2" xfId="42818"/>
    <cellStyle name="Normal 56 6 5 4" xfId="31123"/>
    <cellStyle name="Normal 56 6 6" xfId="8736"/>
    <cellStyle name="Normal 56 6 6 2" xfId="20497"/>
    <cellStyle name="Normal 56 6 6 2 2" xfId="43906"/>
    <cellStyle name="Normal 56 6 6 3" xfId="32207"/>
    <cellStyle name="Normal 56 6 7" xfId="14663"/>
    <cellStyle name="Normal 56 6 7 2" xfId="38072"/>
    <cellStyle name="Normal 56 6 8" xfId="26377"/>
    <cellStyle name="Normal 56 7" xfId="2966"/>
    <cellStyle name="Normal 56 7 2" xfId="4233"/>
    <cellStyle name="Normal 56 7 2 2" xfId="10101"/>
    <cellStyle name="Normal 56 7 2 2 2" xfId="21830"/>
    <cellStyle name="Normal 56 7 2 2 2 2" xfId="45239"/>
    <cellStyle name="Normal 56 7 2 2 3" xfId="33540"/>
    <cellStyle name="Normal 56 7 2 3" xfId="15996"/>
    <cellStyle name="Normal 56 7 2 3 2" xfId="39405"/>
    <cellStyle name="Normal 56 7 2 4" xfId="27710"/>
    <cellStyle name="Normal 56 7 3" xfId="5452"/>
    <cellStyle name="Normal 56 7 3 2" xfId="11320"/>
    <cellStyle name="Normal 56 7 3 2 2" xfId="23049"/>
    <cellStyle name="Normal 56 7 3 2 2 2" xfId="46458"/>
    <cellStyle name="Normal 56 7 3 2 3" xfId="34759"/>
    <cellStyle name="Normal 56 7 3 3" xfId="17215"/>
    <cellStyle name="Normal 56 7 3 3 2" xfId="40624"/>
    <cellStyle name="Normal 56 7 3 4" xfId="28929"/>
    <cellStyle name="Normal 56 7 4" xfId="6616"/>
    <cellStyle name="Normal 56 7 4 2" xfId="12484"/>
    <cellStyle name="Normal 56 7 4 2 2" xfId="24213"/>
    <cellStyle name="Normal 56 7 4 2 2 2" xfId="47622"/>
    <cellStyle name="Normal 56 7 4 2 3" xfId="35923"/>
    <cellStyle name="Normal 56 7 4 3" xfId="18379"/>
    <cellStyle name="Normal 56 7 4 3 2" xfId="41788"/>
    <cellStyle name="Normal 56 7 4 4" xfId="30093"/>
    <cellStyle name="Normal 56 7 5" xfId="7742"/>
    <cellStyle name="Normal 56 7 5 2" xfId="13604"/>
    <cellStyle name="Normal 56 7 5 2 2" xfId="25333"/>
    <cellStyle name="Normal 56 7 5 2 2 2" xfId="48742"/>
    <cellStyle name="Normal 56 7 5 2 3" xfId="37043"/>
    <cellStyle name="Normal 56 7 5 3" xfId="19499"/>
    <cellStyle name="Normal 56 7 5 3 2" xfId="42908"/>
    <cellStyle name="Normal 56 7 5 4" xfId="31213"/>
    <cellStyle name="Normal 56 7 6" xfId="8826"/>
    <cellStyle name="Normal 56 7 6 2" xfId="20587"/>
    <cellStyle name="Normal 56 7 6 2 2" xfId="43996"/>
    <cellStyle name="Normal 56 7 6 3" xfId="32297"/>
    <cellStyle name="Normal 56 7 7" xfId="14753"/>
    <cellStyle name="Normal 56 7 7 2" xfId="38162"/>
    <cellStyle name="Normal 56 7 8" xfId="26467"/>
    <cellStyle name="Normal 56 8" xfId="3070"/>
    <cellStyle name="Normal 56 8 2" xfId="4335"/>
    <cellStyle name="Normal 56 8 2 2" xfId="10203"/>
    <cellStyle name="Normal 56 8 2 2 2" xfId="21932"/>
    <cellStyle name="Normal 56 8 2 2 2 2" xfId="45341"/>
    <cellStyle name="Normal 56 8 2 2 3" xfId="33642"/>
    <cellStyle name="Normal 56 8 2 3" xfId="16098"/>
    <cellStyle name="Normal 56 8 2 3 2" xfId="39507"/>
    <cellStyle name="Normal 56 8 2 4" xfId="27812"/>
    <cellStyle name="Normal 56 8 3" xfId="5552"/>
    <cellStyle name="Normal 56 8 3 2" xfId="11420"/>
    <cellStyle name="Normal 56 8 3 2 2" xfId="23149"/>
    <cellStyle name="Normal 56 8 3 2 2 2" xfId="46558"/>
    <cellStyle name="Normal 56 8 3 2 3" xfId="34859"/>
    <cellStyle name="Normal 56 8 3 3" xfId="17315"/>
    <cellStyle name="Normal 56 8 3 3 2" xfId="40724"/>
    <cellStyle name="Normal 56 8 3 4" xfId="29029"/>
    <cellStyle name="Normal 56 8 4" xfId="6716"/>
    <cellStyle name="Normal 56 8 4 2" xfId="12584"/>
    <cellStyle name="Normal 56 8 4 2 2" xfId="24313"/>
    <cellStyle name="Normal 56 8 4 2 2 2" xfId="47722"/>
    <cellStyle name="Normal 56 8 4 2 3" xfId="36023"/>
    <cellStyle name="Normal 56 8 4 3" xfId="18479"/>
    <cellStyle name="Normal 56 8 4 3 2" xfId="41888"/>
    <cellStyle name="Normal 56 8 4 4" xfId="30193"/>
    <cellStyle name="Normal 56 8 5" xfId="7842"/>
    <cellStyle name="Normal 56 8 5 2" xfId="13704"/>
    <cellStyle name="Normal 56 8 5 2 2" xfId="25433"/>
    <cellStyle name="Normal 56 8 5 2 2 2" xfId="48842"/>
    <cellStyle name="Normal 56 8 5 2 3" xfId="37143"/>
    <cellStyle name="Normal 56 8 5 3" xfId="19599"/>
    <cellStyle name="Normal 56 8 5 3 2" xfId="43008"/>
    <cellStyle name="Normal 56 8 5 4" xfId="31313"/>
    <cellStyle name="Normal 56 8 6" xfId="8926"/>
    <cellStyle name="Normal 56 8 6 2" xfId="20687"/>
    <cellStyle name="Normal 56 8 6 2 2" xfId="44096"/>
    <cellStyle name="Normal 56 8 6 3" xfId="32397"/>
    <cellStyle name="Normal 56 8 7" xfId="14853"/>
    <cellStyle name="Normal 56 8 7 2" xfId="38262"/>
    <cellStyle name="Normal 56 8 8" xfId="26567"/>
    <cellStyle name="Normal 56 9" xfId="3180"/>
    <cellStyle name="Normal 56 9 2" xfId="4445"/>
    <cellStyle name="Normal 56 9 2 2" xfId="10313"/>
    <cellStyle name="Normal 56 9 2 2 2" xfId="22042"/>
    <cellStyle name="Normal 56 9 2 2 2 2" xfId="45451"/>
    <cellStyle name="Normal 56 9 2 2 3" xfId="33752"/>
    <cellStyle name="Normal 56 9 2 3" xfId="16208"/>
    <cellStyle name="Normal 56 9 2 3 2" xfId="39617"/>
    <cellStyle name="Normal 56 9 2 4" xfId="27922"/>
    <cellStyle name="Normal 56 9 3" xfId="5662"/>
    <cellStyle name="Normal 56 9 3 2" xfId="11530"/>
    <cellStyle name="Normal 56 9 3 2 2" xfId="23259"/>
    <cellStyle name="Normal 56 9 3 2 2 2" xfId="46668"/>
    <cellStyle name="Normal 56 9 3 2 3" xfId="34969"/>
    <cellStyle name="Normal 56 9 3 3" xfId="17425"/>
    <cellStyle name="Normal 56 9 3 3 2" xfId="40834"/>
    <cellStyle name="Normal 56 9 3 4" xfId="29139"/>
    <cellStyle name="Normal 56 9 4" xfId="6826"/>
    <cellStyle name="Normal 56 9 4 2" xfId="12694"/>
    <cellStyle name="Normal 56 9 4 2 2" xfId="24423"/>
    <cellStyle name="Normal 56 9 4 2 2 2" xfId="47832"/>
    <cellStyle name="Normal 56 9 4 2 3" xfId="36133"/>
    <cellStyle name="Normal 56 9 4 3" xfId="18589"/>
    <cellStyle name="Normal 56 9 4 3 2" xfId="41998"/>
    <cellStyle name="Normal 56 9 4 4" xfId="30303"/>
    <cellStyle name="Normal 56 9 5" xfId="7952"/>
    <cellStyle name="Normal 56 9 5 2" xfId="13814"/>
    <cellStyle name="Normal 56 9 5 2 2" xfId="25543"/>
    <cellStyle name="Normal 56 9 5 2 2 2" xfId="48952"/>
    <cellStyle name="Normal 56 9 5 2 3" xfId="37253"/>
    <cellStyle name="Normal 56 9 5 3" xfId="19709"/>
    <cellStyle name="Normal 56 9 5 3 2" xfId="43118"/>
    <cellStyle name="Normal 56 9 5 4" xfId="31423"/>
    <cellStyle name="Normal 56 9 6" xfId="9036"/>
    <cellStyle name="Normal 56 9 6 2" xfId="20797"/>
    <cellStyle name="Normal 56 9 6 2 2" xfId="44206"/>
    <cellStyle name="Normal 56 9 6 3" xfId="32507"/>
    <cellStyle name="Normal 56 9 7" xfId="14963"/>
    <cellStyle name="Normal 56 9 7 2" xfId="38372"/>
    <cellStyle name="Normal 56 9 8" xfId="26677"/>
    <cellStyle name="Normal 560" xfId="3318"/>
    <cellStyle name="Normal 560 2" xfId="9203"/>
    <cellStyle name="Normal 560 2 2" xfId="20934"/>
    <cellStyle name="Normal 560 2 2 2" xfId="44343"/>
    <cellStyle name="Normal 560 2 3" xfId="32644"/>
    <cellStyle name="Normal 560 3" xfId="15100"/>
    <cellStyle name="Normal 560 3 2" xfId="38509"/>
    <cellStyle name="Normal 560 4" xfId="26814"/>
    <cellStyle name="Normal 561" xfId="3345"/>
    <cellStyle name="Normal 561 2" xfId="9230"/>
    <cellStyle name="Normal 561 2 2" xfId="20961"/>
    <cellStyle name="Normal 561 2 2 2" xfId="44370"/>
    <cellStyle name="Normal 561 2 3" xfId="32671"/>
    <cellStyle name="Normal 561 3" xfId="15127"/>
    <cellStyle name="Normal 561 3 2" xfId="38536"/>
    <cellStyle name="Normal 561 4" xfId="26841"/>
    <cellStyle name="Normal 562" xfId="4598"/>
    <cellStyle name="Normal 562 2" xfId="10466"/>
    <cellStyle name="Normal 562 2 2" xfId="22195"/>
    <cellStyle name="Normal 562 2 2 2" xfId="45604"/>
    <cellStyle name="Normal 562 2 3" xfId="33905"/>
    <cellStyle name="Normal 562 3" xfId="16361"/>
    <cellStyle name="Normal 562 3 2" xfId="39770"/>
    <cellStyle name="Normal 562 4" xfId="28075"/>
    <cellStyle name="Normal 563" xfId="4565"/>
    <cellStyle name="Normal 563 2" xfId="10433"/>
    <cellStyle name="Normal 563 2 2" xfId="22162"/>
    <cellStyle name="Normal 563 2 2 2" xfId="45571"/>
    <cellStyle name="Normal 563 2 3" xfId="33872"/>
    <cellStyle name="Normal 563 3" xfId="16328"/>
    <cellStyle name="Normal 563 3 2" xfId="39737"/>
    <cellStyle name="Normal 563 4" xfId="28042"/>
    <cellStyle name="Normal 564" xfId="4584"/>
    <cellStyle name="Normal 564 2" xfId="10452"/>
    <cellStyle name="Normal 564 2 2" xfId="22181"/>
    <cellStyle name="Normal 564 2 2 2" xfId="45590"/>
    <cellStyle name="Normal 564 2 3" xfId="33891"/>
    <cellStyle name="Normal 564 3" xfId="16347"/>
    <cellStyle name="Normal 564 3 2" xfId="39756"/>
    <cellStyle name="Normal 564 4" xfId="28061"/>
    <cellStyle name="Normal 565" xfId="4557"/>
    <cellStyle name="Normal 565 2" xfId="10425"/>
    <cellStyle name="Normal 565 2 2" xfId="22154"/>
    <cellStyle name="Normal 565 2 2 2" xfId="45563"/>
    <cellStyle name="Normal 565 2 3" xfId="33864"/>
    <cellStyle name="Normal 565 3" xfId="16320"/>
    <cellStyle name="Normal 565 3 2" xfId="39729"/>
    <cellStyle name="Normal 565 4" xfId="28034"/>
    <cellStyle name="Normal 566" xfId="3363"/>
    <cellStyle name="Normal 566 2" xfId="9248"/>
    <cellStyle name="Normal 566 2 2" xfId="20979"/>
    <cellStyle name="Normal 566 2 2 2" xfId="44388"/>
    <cellStyle name="Normal 566 2 3" xfId="32689"/>
    <cellStyle name="Normal 566 3" xfId="15145"/>
    <cellStyle name="Normal 566 3 2" xfId="38554"/>
    <cellStyle name="Normal 566 4" xfId="26859"/>
    <cellStyle name="Normal 567" xfId="4637"/>
    <cellStyle name="Normal 567 2" xfId="10505"/>
    <cellStyle name="Normal 567 2 2" xfId="22234"/>
    <cellStyle name="Normal 567 2 2 2" xfId="45643"/>
    <cellStyle name="Normal 567 2 3" xfId="33944"/>
    <cellStyle name="Normal 567 3" xfId="16400"/>
    <cellStyle name="Normal 567 3 2" xfId="39809"/>
    <cellStyle name="Normal 567 4" xfId="28114"/>
    <cellStyle name="Normal 568" xfId="4596"/>
    <cellStyle name="Normal 568 2" xfId="10464"/>
    <cellStyle name="Normal 568 2 2" xfId="22193"/>
    <cellStyle name="Normal 568 2 2 2" xfId="45602"/>
    <cellStyle name="Normal 568 2 3" xfId="33903"/>
    <cellStyle name="Normal 568 3" xfId="16359"/>
    <cellStyle name="Normal 568 3 2" xfId="39768"/>
    <cellStyle name="Normal 568 4" xfId="28073"/>
    <cellStyle name="Normal 569" xfId="3512"/>
    <cellStyle name="Normal 569 2" xfId="9388"/>
    <cellStyle name="Normal 569 2 2" xfId="21119"/>
    <cellStyle name="Normal 569 2 2 2" xfId="44528"/>
    <cellStyle name="Normal 569 2 3" xfId="32829"/>
    <cellStyle name="Normal 569 3" xfId="15285"/>
    <cellStyle name="Normal 569 3 2" xfId="38694"/>
    <cellStyle name="Normal 569 4" xfId="26999"/>
    <cellStyle name="Normal 57" xfId="1968"/>
    <cellStyle name="Normal 570" xfId="4613"/>
    <cellStyle name="Normal 570 2" xfId="10481"/>
    <cellStyle name="Normal 570 2 2" xfId="22210"/>
    <cellStyle name="Normal 570 2 2 2" xfId="45619"/>
    <cellStyle name="Normal 570 2 3" xfId="33920"/>
    <cellStyle name="Normal 570 3" xfId="16376"/>
    <cellStyle name="Normal 570 3 2" xfId="39785"/>
    <cellStyle name="Normal 570 4" xfId="28090"/>
    <cellStyle name="Normal 571" xfId="4630"/>
    <cellStyle name="Normal 571 2" xfId="10498"/>
    <cellStyle name="Normal 571 2 2" xfId="22227"/>
    <cellStyle name="Normal 571 2 2 2" xfId="45636"/>
    <cellStyle name="Normal 571 2 3" xfId="33937"/>
    <cellStyle name="Normal 571 3" xfId="16393"/>
    <cellStyle name="Normal 571 3 2" xfId="39802"/>
    <cellStyle name="Normal 571 4" xfId="28107"/>
    <cellStyle name="Normal 572" xfId="3417"/>
    <cellStyle name="Normal 572 2" xfId="9300"/>
    <cellStyle name="Normal 572 2 2" xfId="21031"/>
    <cellStyle name="Normal 572 2 2 2" xfId="44440"/>
    <cellStyle name="Normal 572 2 3" xfId="32741"/>
    <cellStyle name="Normal 572 3" xfId="15197"/>
    <cellStyle name="Normal 572 3 2" xfId="38606"/>
    <cellStyle name="Normal 572 4" xfId="26911"/>
    <cellStyle name="Normal 573" xfId="3420"/>
    <cellStyle name="Normal 573 2" xfId="9303"/>
    <cellStyle name="Normal 573 2 2" xfId="21034"/>
    <cellStyle name="Normal 573 2 2 2" xfId="44443"/>
    <cellStyle name="Normal 573 2 3" xfId="32744"/>
    <cellStyle name="Normal 573 3" xfId="15200"/>
    <cellStyle name="Normal 573 3 2" xfId="38609"/>
    <cellStyle name="Normal 573 4" xfId="26914"/>
    <cellStyle name="Normal 574" xfId="4627"/>
    <cellStyle name="Normal 574 2" xfId="10495"/>
    <cellStyle name="Normal 574 2 2" xfId="22224"/>
    <cellStyle name="Normal 574 2 2 2" xfId="45633"/>
    <cellStyle name="Normal 574 2 3" xfId="33934"/>
    <cellStyle name="Normal 574 3" xfId="16390"/>
    <cellStyle name="Normal 574 3 2" xfId="39799"/>
    <cellStyle name="Normal 574 4" xfId="28104"/>
    <cellStyle name="Normal 575" xfId="3426"/>
    <cellStyle name="Normal 575 2" xfId="9309"/>
    <cellStyle name="Normal 575 2 2" xfId="21040"/>
    <cellStyle name="Normal 575 2 2 2" xfId="44449"/>
    <cellStyle name="Normal 575 2 3" xfId="32750"/>
    <cellStyle name="Normal 575 3" xfId="15206"/>
    <cellStyle name="Normal 575 3 2" xfId="38615"/>
    <cellStyle name="Normal 575 4" xfId="26920"/>
    <cellStyle name="Normal 576" xfId="4559"/>
    <cellStyle name="Normal 576 2" xfId="10427"/>
    <cellStyle name="Normal 576 2 2" xfId="22156"/>
    <cellStyle name="Normal 576 2 2 2" xfId="45565"/>
    <cellStyle name="Normal 576 2 3" xfId="33866"/>
    <cellStyle name="Normal 576 3" xfId="16322"/>
    <cellStyle name="Normal 576 3 2" xfId="39731"/>
    <cellStyle name="Normal 576 4" xfId="28036"/>
    <cellStyle name="Normal 577" xfId="3375"/>
    <cellStyle name="Normal 577 2" xfId="9260"/>
    <cellStyle name="Normal 577 2 2" xfId="20991"/>
    <cellStyle name="Normal 577 2 2 2" xfId="44400"/>
    <cellStyle name="Normal 577 2 3" xfId="32701"/>
    <cellStyle name="Normal 577 3" xfId="15157"/>
    <cellStyle name="Normal 577 3 2" xfId="38566"/>
    <cellStyle name="Normal 577 4" xfId="26871"/>
    <cellStyle name="Normal 578" xfId="3477"/>
    <cellStyle name="Normal 578 2" xfId="9353"/>
    <cellStyle name="Normal 578 2 2" xfId="21084"/>
    <cellStyle name="Normal 578 2 2 2" xfId="44493"/>
    <cellStyle name="Normal 578 2 3" xfId="32794"/>
    <cellStyle name="Normal 578 3" xfId="15250"/>
    <cellStyle name="Normal 578 3 2" xfId="38659"/>
    <cellStyle name="Normal 578 4" xfId="26964"/>
    <cellStyle name="Normal 579" xfId="4609"/>
    <cellStyle name="Normal 579 2" xfId="10477"/>
    <cellStyle name="Normal 579 2 2" xfId="22206"/>
    <cellStyle name="Normal 579 2 2 2" xfId="45615"/>
    <cellStyle name="Normal 579 2 3" xfId="33916"/>
    <cellStyle name="Normal 579 3" xfId="16372"/>
    <cellStyle name="Normal 579 3 2" xfId="39781"/>
    <cellStyle name="Normal 579 4" xfId="28086"/>
    <cellStyle name="Normal 58" xfId="1969"/>
    <cellStyle name="Normal 580" xfId="4624"/>
    <cellStyle name="Normal 580 2" xfId="10492"/>
    <cellStyle name="Normal 580 2 2" xfId="22221"/>
    <cellStyle name="Normal 580 2 2 2" xfId="45630"/>
    <cellStyle name="Normal 580 2 3" xfId="33931"/>
    <cellStyle name="Normal 580 3" xfId="16387"/>
    <cellStyle name="Normal 580 3 2" xfId="39796"/>
    <cellStyle name="Normal 580 4" xfId="28101"/>
    <cellStyle name="Normal 581" xfId="3520"/>
    <cellStyle name="Normal 581 2" xfId="9396"/>
    <cellStyle name="Normal 581 2 2" xfId="21127"/>
    <cellStyle name="Normal 581 2 2 2" xfId="44536"/>
    <cellStyle name="Normal 581 2 3" xfId="32837"/>
    <cellStyle name="Normal 581 3" xfId="15293"/>
    <cellStyle name="Normal 581 3 2" xfId="38702"/>
    <cellStyle name="Normal 581 4" xfId="27007"/>
    <cellStyle name="Normal 582" xfId="4640"/>
    <cellStyle name="Normal 582 2" xfId="10508"/>
    <cellStyle name="Normal 582 2 2" xfId="22237"/>
    <cellStyle name="Normal 582 2 2 2" xfId="45646"/>
    <cellStyle name="Normal 582 2 3" xfId="33947"/>
    <cellStyle name="Normal 582 3" xfId="16403"/>
    <cellStyle name="Normal 582 3 2" xfId="39812"/>
    <cellStyle name="Normal 582 4" xfId="28117"/>
    <cellStyle name="Normal 583" xfId="3303"/>
    <cellStyle name="Normal 583 2" xfId="9188"/>
    <cellStyle name="Normal 583 2 2" xfId="20919"/>
    <cellStyle name="Normal 583 2 2 2" xfId="44328"/>
    <cellStyle name="Normal 583 2 3" xfId="32629"/>
    <cellStyle name="Normal 583 3" xfId="15085"/>
    <cellStyle name="Normal 583 3 2" xfId="38494"/>
    <cellStyle name="Normal 583 4" xfId="26799"/>
    <cellStyle name="Normal 584" xfId="3358"/>
    <cellStyle name="Normal 584 2" xfId="9243"/>
    <cellStyle name="Normal 584 2 2" xfId="20974"/>
    <cellStyle name="Normal 584 2 2 2" xfId="44383"/>
    <cellStyle name="Normal 584 2 3" xfId="32684"/>
    <cellStyle name="Normal 584 3" xfId="15140"/>
    <cellStyle name="Normal 584 3 2" xfId="38549"/>
    <cellStyle name="Normal 584 4" xfId="26854"/>
    <cellStyle name="Normal 585" xfId="3331"/>
    <cellStyle name="Normal 585 2" xfId="9216"/>
    <cellStyle name="Normal 585 2 2" xfId="20947"/>
    <cellStyle name="Normal 585 2 2 2" xfId="44356"/>
    <cellStyle name="Normal 585 2 3" xfId="32657"/>
    <cellStyle name="Normal 585 3" xfId="15113"/>
    <cellStyle name="Normal 585 3 2" xfId="38522"/>
    <cellStyle name="Normal 585 4" xfId="26827"/>
    <cellStyle name="Normal 586" xfId="4616"/>
    <cellStyle name="Normal 586 2" xfId="10484"/>
    <cellStyle name="Normal 586 2 2" xfId="22213"/>
    <cellStyle name="Normal 586 2 2 2" xfId="45622"/>
    <cellStyle name="Normal 586 2 3" xfId="33923"/>
    <cellStyle name="Normal 586 3" xfId="16379"/>
    <cellStyle name="Normal 586 3 2" xfId="39788"/>
    <cellStyle name="Normal 586 4" xfId="28093"/>
    <cellStyle name="Normal 587" xfId="3528"/>
    <cellStyle name="Normal 587 2" xfId="9404"/>
    <cellStyle name="Normal 587 2 2" xfId="21135"/>
    <cellStyle name="Normal 587 2 2 2" xfId="44544"/>
    <cellStyle name="Normal 587 2 3" xfId="32845"/>
    <cellStyle name="Normal 587 3" xfId="15301"/>
    <cellStyle name="Normal 587 3 2" xfId="38710"/>
    <cellStyle name="Normal 587 4" xfId="27015"/>
    <cellStyle name="Normal 588" xfId="3507"/>
    <cellStyle name="Normal 588 2" xfId="9383"/>
    <cellStyle name="Normal 588 2 2" xfId="21114"/>
    <cellStyle name="Normal 588 2 2 2" xfId="44523"/>
    <cellStyle name="Normal 588 2 3" xfId="32824"/>
    <cellStyle name="Normal 588 3" xfId="15280"/>
    <cellStyle name="Normal 588 3 2" xfId="38689"/>
    <cellStyle name="Normal 588 4" xfId="26994"/>
    <cellStyle name="Normal 589" xfId="3365"/>
    <cellStyle name="Normal 589 2" xfId="9250"/>
    <cellStyle name="Normal 589 2 2" xfId="20981"/>
    <cellStyle name="Normal 589 2 2 2" xfId="44390"/>
    <cellStyle name="Normal 589 2 3" xfId="32691"/>
    <cellStyle name="Normal 589 3" xfId="15147"/>
    <cellStyle name="Normal 589 3 2" xfId="38556"/>
    <cellStyle name="Normal 589 4" xfId="26861"/>
    <cellStyle name="Normal 59" xfId="1970"/>
    <cellStyle name="Normal 590" xfId="4604"/>
    <cellStyle name="Normal 590 2" xfId="10472"/>
    <cellStyle name="Normal 590 2 2" xfId="22201"/>
    <cellStyle name="Normal 590 2 2 2" xfId="45610"/>
    <cellStyle name="Normal 590 2 3" xfId="33911"/>
    <cellStyle name="Normal 590 3" xfId="16367"/>
    <cellStyle name="Normal 590 3 2" xfId="39776"/>
    <cellStyle name="Normal 590 4" xfId="28081"/>
    <cellStyle name="Normal 591" xfId="3580"/>
    <cellStyle name="Normal 591 2" xfId="9448"/>
    <cellStyle name="Normal 591 2 2" xfId="21177"/>
    <cellStyle name="Normal 591 2 2 2" xfId="44586"/>
    <cellStyle name="Normal 591 2 3" xfId="32887"/>
    <cellStyle name="Normal 591 3" xfId="15343"/>
    <cellStyle name="Normal 591 3 2" xfId="38752"/>
    <cellStyle name="Normal 591 4" xfId="27057"/>
    <cellStyle name="Normal 592" xfId="3485"/>
    <cellStyle name="Normal 592 2" xfId="9361"/>
    <cellStyle name="Normal 592 2 2" xfId="21092"/>
    <cellStyle name="Normal 592 2 2 2" xfId="44501"/>
    <cellStyle name="Normal 592 2 3" xfId="32802"/>
    <cellStyle name="Normal 592 3" xfId="15258"/>
    <cellStyle name="Normal 592 3 2" xfId="38667"/>
    <cellStyle name="Normal 592 4" xfId="26972"/>
    <cellStyle name="Normal 593" xfId="3458"/>
    <cellStyle name="Normal 593 2" xfId="9334"/>
    <cellStyle name="Normal 593 2 2" xfId="21065"/>
    <cellStyle name="Normal 593 2 2 2" xfId="44474"/>
    <cellStyle name="Normal 593 2 3" xfId="32775"/>
    <cellStyle name="Normal 593 3" xfId="15231"/>
    <cellStyle name="Normal 593 3 2" xfId="38640"/>
    <cellStyle name="Normal 593 4" xfId="26945"/>
    <cellStyle name="Normal 594" xfId="4607"/>
    <cellStyle name="Normal 594 2" xfId="10475"/>
    <cellStyle name="Normal 594 2 2" xfId="22204"/>
    <cellStyle name="Normal 594 2 2 2" xfId="45613"/>
    <cellStyle name="Normal 594 2 3" xfId="33914"/>
    <cellStyle name="Normal 594 3" xfId="16370"/>
    <cellStyle name="Normal 594 3 2" xfId="39779"/>
    <cellStyle name="Normal 594 4" xfId="28084"/>
    <cellStyle name="Normal 595" xfId="3475"/>
    <cellStyle name="Normal 595 2" xfId="9351"/>
    <cellStyle name="Normal 595 2 2" xfId="21082"/>
    <cellStyle name="Normal 595 2 2 2" xfId="44491"/>
    <cellStyle name="Normal 595 2 3" xfId="32792"/>
    <cellStyle name="Normal 595 3" xfId="15248"/>
    <cellStyle name="Normal 595 3 2" xfId="38657"/>
    <cellStyle name="Normal 595 4" xfId="26962"/>
    <cellStyle name="Normal 596" xfId="4618"/>
    <cellStyle name="Normal 596 2" xfId="10486"/>
    <cellStyle name="Normal 596 2 2" xfId="22215"/>
    <cellStyle name="Normal 596 2 2 2" xfId="45624"/>
    <cellStyle name="Normal 596 2 3" xfId="33925"/>
    <cellStyle name="Normal 596 3" xfId="16381"/>
    <cellStyle name="Normal 596 3 2" xfId="39790"/>
    <cellStyle name="Normal 596 4" xfId="28095"/>
    <cellStyle name="Normal 597" xfId="3347"/>
    <cellStyle name="Normal 597 2" xfId="9232"/>
    <cellStyle name="Normal 597 2 2" xfId="20963"/>
    <cellStyle name="Normal 597 2 2 2" xfId="44372"/>
    <cellStyle name="Normal 597 2 3" xfId="32673"/>
    <cellStyle name="Normal 597 3" xfId="15129"/>
    <cellStyle name="Normal 597 3 2" xfId="38538"/>
    <cellStyle name="Normal 597 4" xfId="26843"/>
    <cellStyle name="Normal 598" xfId="3293"/>
    <cellStyle name="Normal 598 2" xfId="9179"/>
    <cellStyle name="Normal 598 2 2" xfId="20910"/>
    <cellStyle name="Normal 598 2 2 2" xfId="44319"/>
    <cellStyle name="Normal 598 2 3" xfId="32620"/>
    <cellStyle name="Normal 598 3" xfId="15076"/>
    <cellStyle name="Normal 598 3 2" xfId="38485"/>
    <cellStyle name="Normal 598 4" xfId="26790"/>
    <cellStyle name="Normal 599" xfId="3368"/>
    <cellStyle name="Normal 599 2" xfId="9253"/>
    <cellStyle name="Normal 599 2 2" xfId="20984"/>
    <cellStyle name="Normal 599 2 2 2" xfId="44393"/>
    <cellStyle name="Normal 599 2 3" xfId="32694"/>
    <cellStyle name="Normal 599 3" xfId="15150"/>
    <cellStyle name="Normal 599 3 2" xfId="38559"/>
    <cellStyle name="Normal 599 4" xfId="26864"/>
    <cellStyle name="Normal 6" xfId="11"/>
    <cellStyle name="Normal 6 2" xfId="13"/>
    <cellStyle name="Normal 6 2 2" xfId="49228"/>
    <cellStyle name="Normal 6 3" xfId="1971"/>
    <cellStyle name="Normal 6 4" xfId="1972"/>
    <cellStyle name="Normal 6 5" xfId="1973"/>
    <cellStyle name="Normal 6 6" xfId="1974"/>
    <cellStyle name="Normal 6 7" xfId="1975"/>
    <cellStyle name="Normal 6 8" xfId="49226"/>
    <cellStyle name="Normal 60" xfId="1976"/>
    <cellStyle name="Normal 600" xfId="4605"/>
    <cellStyle name="Normal 600 2" xfId="10473"/>
    <cellStyle name="Normal 600 2 2" xfId="22202"/>
    <cellStyle name="Normal 600 2 2 2" xfId="45611"/>
    <cellStyle name="Normal 600 2 3" xfId="33912"/>
    <cellStyle name="Normal 600 3" xfId="16368"/>
    <cellStyle name="Normal 600 3 2" xfId="39777"/>
    <cellStyle name="Normal 600 4" xfId="28082"/>
    <cellStyle name="Normal 601" xfId="4597"/>
    <cellStyle name="Normal 601 2" xfId="10465"/>
    <cellStyle name="Normal 601 2 2" xfId="22194"/>
    <cellStyle name="Normal 601 2 2 2" xfId="45603"/>
    <cellStyle name="Normal 601 2 3" xfId="33904"/>
    <cellStyle name="Normal 601 3" xfId="16360"/>
    <cellStyle name="Normal 601 3 2" xfId="39769"/>
    <cellStyle name="Normal 601 4" xfId="28074"/>
    <cellStyle name="Normal 602" xfId="4629"/>
    <cellStyle name="Normal 602 2" xfId="10497"/>
    <cellStyle name="Normal 602 2 2" xfId="22226"/>
    <cellStyle name="Normal 602 2 2 2" xfId="45635"/>
    <cellStyle name="Normal 602 2 3" xfId="33936"/>
    <cellStyle name="Normal 602 3" xfId="16392"/>
    <cellStyle name="Normal 602 3 2" xfId="39801"/>
    <cellStyle name="Normal 602 4" xfId="28106"/>
    <cellStyle name="Normal 603" xfId="3298"/>
    <cellStyle name="Normal 603 2" xfId="9183"/>
    <cellStyle name="Normal 603 2 2" xfId="20914"/>
    <cellStyle name="Normal 603 2 2 2" xfId="44323"/>
    <cellStyle name="Normal 603 2 3" xfId="32624"/>
    <cellStyle name="Normal 603 3" xfId="15080"/>
    <cellStyle name="Normal 603 3 2" xfId="38489"/>
    <cellStyle name="Normal 603 4" xfId="26794"/>
    <cellStyle name="Normal 604" xfId="3367"/>
    <cellStyle name="Normal 604 2" xfId="9252"/>
    <cellStyle name="Normal 604 2 2" xfId="20983"/>
    <cellStyle name="Normal 604 2 2 2" xfId="44392"/>
    <cellStyle name="Normal 604 2 3" xfId="32693"/>
    <cellStyle name="Normal 604 3" xfId="15149"/>
    <cellStyle name="Normal 604 3 2" xfId="38558"/>
    <cellStyle name="Normal 604 4" xfId="26863"/>
    <cellStyle name="Normal 605" xfId="3328"/>
    <cellStyle name="Normal 605 2" xfId="9213"/>
    <cellStyle name="Normal 605 2 2" xfId="20944"/>
    <cellStyle name="Normal 605 2 2 2" xfId="44353"/>
    <cellStyle name="Normal 605 2 3" xfId="32654"/>
    <cellStyle name="Normal 605 3" xfId="15110"/>
    <cellStyle name="Normal 605 3 2" xfId="38519"/>
    <cellStyle name="Normal 605 4" xfId="26824"/>
    <cellStyle name="Normal 606" xfId="3522"/>
    <cellStyle name="Normal 606 2" xfId="9398"/>
    <cellStyle name="Normal 606 2 2" xfId="21129"/>
    <cellStyle name="Normal 606 2 2 2" xfId="44538"/>
    <cellStyle name="Normal 606 2 3" xfId="32839"/>
    <cellStyle name="Normal 606 3" xfId="15295"/>
    <cellStyle name="Normal 606 3 2" xfId="38704"/>
    <cellStyle name="Normal 606 4" xfId="27009"/>
    <cellStyle name="Normal 607" xfId="4250"/>
    <cellStyle name="Normal 607 2" xfId="10118"/>
    <cellStyle name="Normal 607 2 2" xfId="21847"/>
    <cellStyle name="Normal 607 2 2 2" xfId="45256"/>
    <cellStyle name="Normal 607 2 3" xfId="33557"/>
    <cellStyle name="Normal 607 3" xfId="16013"/>
    <cellStyle name="Normal 607 3 2" xfId="39422"/>
    <cellStyle name="Normal 607 4" xfId="27727"/>
    <cellStyle name="Normal 608" xfId="4585"/>
    <cellStyle name="Normal 608 2" xfId="10453"/>
    <cellStyle name="Normal 608 2 2" xfId="22182"/>
    <cellStyle name="Normal 608 2 2 2" xfId="45591"/>
    <cellStyle name="Normal 608 2 3" xfId="33892"/>
    <cellStyle name="Normal 608 3" xfId="16348"/>
    <cellStyle name="Normal 608 3 2" xfId="39757"/>
    <cellStyle name="Normal 608 4" xfId="28062"/>
    <cellStyle name="Normal 609" xfId="3324"/>
    <cellStyle name="Normal 609 2" xfId="9209"/>
    <cellStyle name="Normal 609 2 2" xfId="20940"/>
    <cellStyle name="Normal 609 2 2 2" xfId="44349"/>
    <cellStyle name="Normal 609 2 3" xfId="32650"/>
    <cellStyle name="Normal 609 3" xfId="15106"/>
    <cellStyle name="Normal 609 3 2" xfId="38515"/>
    <cellStyle name="Normal 609 4" xfId="26820"/>
    <cellStyle name="Normal 61" xfId="1977"/>
    <cellStyle name="Normal 610" xfId="3344"/>
    <cellStyle name="Normal 610 2" xfId="9229"/>
    <cellStyle name="Normal 610 2 2" xfId="20960"/>
    <cellStyle name="Normal 610 2 2 2" xfId="44369"/>
    <cellStyle name="Normal 610 2 3" xfId="32670"/>
    <cellStyle name="Normal 610 3" xfId="15126"/>
    <cellStyle name="Normal 610 3 2" xfId="38535"/>
    <cellStyle name="Normal 610 4" xfId="26840"/>
    <cellStyle name="Normal 611" xfId="3511"/>
    <cellStyle name="Normal 611 2" xfId="9387"/>
    <cellStyle name="Normal 611 2 2" xfId="21118"/>
    <cellStyle name="Normal 611 2 2 2" xfId="44527"/>
    <cellStyle name="Normal 611 2 3" xfId="32828"/>
    <cellStyle name="Normal 611 3" xfId="15284"/>
    <cellStyle name="Normal 611 3 2" xfId="38693"/>
    <cellStyle name="Normal 611 4" xfId="26998"/>
    <cellStyle name="Normal 612" xfId="4622"/>
    <cellStyle name="Normal 612 2" xfId="10490"/>
    <cellStyle name="Normal 612 2 2" xfId="22219"/>
    <cellStyle name="Normal 612 2 2 2" xfId="45628"/>
    <cellStyle name="Normal 612 2 3" xfId="33929"/>
    <cellStyle name="Normal 612 3" xfId="16385"/>
    <cellStyle name="Normal 612 3 2" xfId="39794"/>
    <cellStyle name="Normal 612 4" xfId="28099"/>
    <cellStyle name="Normal 613" xfId="3360"/>
    <cellStyle name="Normal 613 2" xfId="9245"/>
    <cellStyle name="Normal 613 2 2" xfId="20976"/>
    <cellStyle name="Normal 613 2 2 2" xfId="44385"/>
    <cellStyle name="Normal 613 2 3" xfId="32686"/>
    <cellStyle name="Normal 613 3" xfId="15142"/>
    <cellStyle name="Normal 613 3 2" xfId="38551"/>
    <cellStyle name="Normal 613 4" xfId="26856"/>
    <cellStyle name="Normal 614" xfId="3541"/>
    <cellStyle name="Normal 614 2" xfId="9417"/>
    <cellStyle name="Normal 614 2 2" xfId="21148"/>
    <cellStyle name="Normal 614 2 2 2" xfId="44557"/>
    <cellStyle name="Normal 614 2 3" xfId="32858"/>
    <cellStyle name="Normal 614 3" xfId="15314"/>
    <cellStyle name="Normal 614 3 2" xfId="38723"/>
    <cellStyle name="Normal 614 4" xfId="27028"/>
    <cellStyle name="Normal 615" xfId="4623"/>
    <cellStyle name="Normal 615 2" xfId="10491"/>
    <cellStyle name="Normal 615 2 2" xfId="22220"/>
    <cellStyle name="Normal 615 2 2 2" xfId="45629"/>
    <cellStyle name="Normal 615 2 3" xfId="33930"/>
    <cellStyle name="Normal 615 3" xfId="16386"/>
    <cellStyle name="Normal 615 3 2" xfId="39795"/>
    <cellStyle name="Normal 615 4" xfId="28100"/>
    <cellStyle name="Normal 616" xfId="3423"/>
    <cellStyle name="Normal 616 2" xfId="9306"/>
    <cellStyle name="Normal 616 2 2" xfId="21037"/>
    <cellStyle name="Normal 616 2 2 2" xfId="44446"/>
    <cellStyle name="Normal 616 2 3" xfId="32747"/>
    <cellStyle name="Normal 616 3" xfId="15203"/>
    <cellStyle name="Normal 616 3 2" xfId="38612"/>
    <cellStyle name="Normal 616 4" xfId="26917"/>
    <cellStyle name="Normal 617" xfId="3292"/>
    <cellStyle name="Normal 617 2" xfId="9178"/>
    <cellStyle name="Normal 617 2 2" xfId="20909"/>
    <cellStyle name="Normal 617 2 2 2" xfId="44318"/>
    <cellStyle name="Normal 617 2 3" xfId="32619"/>
    <cellStyle name="Normal 617 3" xfId="15075"/>
    <cellStyle name="Normal 617 3 2" xfId="38484"/>
    <cellStyle name="Normal 617 4" xfId="26789"/>
    <cellStyle name="Normal 618" xfId="4594"/>
    <cellStyle name="Normal 618 2" xfId="10462"/>
    <cellStyle name="Normal 618 2 2" xfId="22191"/>
    <cellStyle name="Normal 618 2 2 2" xfId="45600"/>
    <cellStyle name="Normal 618 2 3" xfId="33901"/>
    <cellStyle name="Normal 618 3" xfId="16357"/>
    <cellStyle name="Normal 618 3 2" xfId="39766"/>
    <cellStyle name="Normal 618 4" xfId="28071"/>
    <cellStyle name="Normal 619" xfId="3338"/>
    <cellStyle name="Normal 619 2" xfId="9223"/>
    <cellStyle name="Normal 619 2 2" xfId="20954"/>
    <cellStyle name="Normal 619 2 2 2" xfId="44363"/>
    <cellStyle name="Normal 619 2 3" xfId="32664"/>
    <cellStyle name="Normal 619 3" xfId="15120"/>
    <cellStyle name="Normal 619 3 2" xfId="38529"/>
    <cellStyle name="Normal 619 4" xfId="26834"/>
    <cellStyle name="Normal 62" xfId="1978"/>
    <cellStyle name="Normal 620" xfId="4611"/>
    <cellStyle name="Normal 620 2" xfId="10479"/>
    <cellStyle name="Normal 620 2 2" xfId="22208"/>
    <cellStyle name="Normal 620 2 2 2" xfId="45617"/>
    <cellStyle name="Normal 620 2 3" xfId="33918"/>
    <cellStyle name="Normal 620 3" xfId="16374"/>
    <cellStyle name="Normal 620 3 2" xfId="39783"/>
    <cellStyle name="Normal 620 4" xfId="28088"/>
    <cellStyle name="Normal 621" xfId="4638"/>
    <cellStyle name="Normal 621 2" xfId="10506"/>
    <cellStyle name="Normal 621 2 2" xfId="22235"/>
    <cellStyle name="Normal 621 2 2 2" xfId="45644"/>
    <cellStyle name="Normal 621 2 3" xfId="33945"/>
    <cellStyle name="Normal 621 3" xfId="16401"/>
    <cellStyle name="Normal 621 3 2" xfId="39810"/>
    <cellStyle name="Normal 621 4" xfId="28115"/>
    <cellStyle name="Normal 622" xfId="3382"/>
    <cellStyle name="Normal 622 2" xfId="9267"/>
    <cellStyle name="Normal 622 2 2" xfId="20998"/>
    <cellStyle name="Normal 622 2 2 2" xfId="44407"/>
    <cellStyle name="Normal 622 2 3" xfId="32708"/>
    <cellStyle name="Normal 622 3" xfId="15164"/>
    <cellStyle name="Normal 622 3 2" xfId="38573"/>
    <cellStyle name="Normal 622 4" xfId="26878"/>
    <cellStyle name="Normal 623" xfId="4556"/>
    <cellStyle name="Normal 623 2" xfId="10424"/>
    <cellStyle name="Normal 623 2 2" xfId="22153"/>
    <cellStyle name="Normal 623 2 2 2" xfId="45562"/>
    <cellStyle name="Normal 623 2 3" xfId="33863"/>
    <cellStyle name="Normal 623 3" xfId="16319"/>
    <cellStyle name="Normal 623 3 2" xfId="39728"/>
    <cellStyle name="Normal 623 4" xfId="28033"/>
    <cellStyle name="Normal 624" xfId="3379"/>
    <cellStyle name="Normal 624 2" xfId="9264"/>
    <cellStyle name="Normal 624 2 2" xfId="20995"/>
    <cellStyle name="Normal 624 2 2 2" xfId="44404"/>
    <cellStyle name="Normal 624 2 3" xfId="32705"/>
    <cellStyle name="Normal 624 3" xfId="15161"/>
    <cellStyle name="Normal 624 3 2" xfId="38570"/>
    <cellStyle name="Normal 624 4" xfId="26875"/>
    <cellStyle name="Normal 625" xfId="3322"/>
    <cellStyle name="Normal 625 2" xfId="9207"/>
    <cellStyle name="Normal 625 2 2" xfId="20938"/>
    <cellStyle name="Normal 625 2 2 2" xfId="44347"/>
    <cellStyle name="Normal 625 2 3" xfId="32648"/>
    <cellStyle name="Normal 625 3" xfId="15104"/>
    <cellStyle name="Normal 625 3 2" xfId="38513"/>
    <cellStyle name="Normal 625 4" xfId="26818"/>
    <cellStyle name="Normal 626" xfId="4595"/>
    <cellStyle name="Normal 626 2" xfId="10463"/>
    <cellStyle name="Normal 626 2 2" xfId="22192"/>
    <cellStyle name="Normal 626 2 2 2" xfId="45601"/>
    <cellStyle name="Normal 626 2 3" xfId="33902"/>
    <cellStyle name="Normal 626 3" xfId="16358"/>
    <cellStyle name="Normal 626 3 2" xfId="39767"/>
    <cellStyle name="Normal 626 4" xfId="28072"/>
    <cellStyle name="Normal 627" xfId="3510"/>
    <cellStyle name="Normal 627 2" xfId="9386"/>
    <cellStyle name="Normal 627 2 2" xfId="21117"/>
    <cellStyle name="Normal 627 2 2 2" xfId="44526"/>
    <cellStyle name="Normal 627 2 3" xfId="32827"/>
    <cellStyle name="Normal 627 3" xfId="15283"/>
    <cellStyle name="Normal 627 3 2" xfId="38692"/>
    <cellStyle name="Normal 627 4" xfId="26997"/>
    <cellStyle name="Normal 628" xfId="4620"/>
    <cellStyle name="Normal 628 2" xfId="10488"/>
    <cellStyle name="Normal 628 2 2" xfId="22217"/>
    <cellStyle name="Normal 628 2 2 2" xfId="45626"/>
    <cellStyle name="Normal 628 2 3" xfId="33927"/>
    <cellStyle name="Normal 628 3" xfId="16383"/>
    <cellStyle name="Normal 628 3 2" xfId="39792"/>
    <cellStyle name="Normal 628 4" xfId="28097"/>
    <cellStyle name="Normal 629" xfId="3505"/>
    <cellStyle name="Normal 629 2" xfId="9381"/>
    <cellStyle name="Normal 629 2 2" xfId="21112"/>
    <cellStyle name="Normal 629 2 2 2" xfId="44521"/>
    <cellStyle name="Normal 629 2 3" xfId="32822"/>
    <cellStyle name="Normal 629 3" xfId="15278"/>
    <cellStyle name="Normal 629 3 2" xfId="38687"/>
    <cellStyle name="Normal 629 4" xfId="26992"/>
    <cellStyle name="Normal 63" xfId="1979"/>
    <cellStyle name="Normal 630" xfId="4580"/>
    <cellStyle name="Normal 630 2" xfId="10448"/>
    <cellStyle name="Normal 630 2 2" xfId="22177"/>
    <cellStyle name="Normal 630 2 2 2" xfId="45586"/>
    <cellStyle name="Normal 630 2 3" xfId="33887"/>
    <cellStyle name="Normal 630 3" xfId="16343"/>
    <cellStyle name="Normal 630 3 2" xfId="39752"/>
    <cellStyle name="Normal 630 4" xfId="28057"/>
    <cellStyle name="Normal 631" xfId="3359"/>
    <cellStyle name="Normal 631 2" xfId="9244"/>
    <cellStyle name="Normal 631 2 2" xfId="20975"/>
    <cellStyle name="Normal 631 2 2 2" xfId="44384"/>
    <cellStyle name="Normal 631 2 3" xfId="32685"/>
    <cellStyle name="Normal 631 3" xfId="15141"/>
    <cellStyle name="Normal 631 3 2" xfId="38550"/>
    <cellStyle name="Normal 631 4" xfId="26855"/>
    <cellStyle name="Normal 632" xfId="3372"/>
    <cellStyle name="Normal 632 2" xfId="9257"/>
    <cellStyle name="Normal 632 2 2" xfId="20988"/>
    <cellStyle name="Normal 632 2 2 2" xfId="44397"/>
    <cellStyle name="Normal 632 2 3" xfId="32698"/>
    <cellStyle name="Normal 632 3" xfId="15154"/>
    <cellStyle name="Normal 632 3 2" xfId="38563"/>
    <cellStyle name="Normal 632 4" xfId="26868"/>
    <cellStyle name="Normal 633" xfId="4561"/>
    <cellStyle name="Normal 633 2" xfId="10429"/>
    <cellStyle name="Normal 633 2 2" xfId="22158"/>
    <cellStyle name="Normal 633 2 2 2" xfId="45567"/>
    <cellStyle name="Normal 633 2 3" xfId="33868"/>
    <cellStyle name="Normal 633 3" xfId="16324"/>
    <cellStyle name="Normal 633 3 2" xfId="39733"/>
    <cellStyle name="Normal 633 4" xfId="28038"/>
    <cellStyle name="Normal 634" xfId="3478"/>
    <cellStyle name="Normal 634 2" xfId="9354"/>
    <cellStyle name="Normal 634 2 2" xfId="21085"/>
    <cellStyle name="Normal 634 2 2 2" xfId="44494"/>
    <cellStyle name="Normal 634 2 3" xfId="32795"/>
    <cellStyle name="Normal 634 3" xfId="15251"/>
    <cellStyle name="Normal 634 3 2" xfId="38660"/>
    <cellStyle name="Normal 634 4" xfId="26965"/>
    <cellStyle name="Normal 635" xfId="4631"/>
    <cellStyle name="Normal 635 2" xfId="10499"/>
    <cellStyle name="Normal 635 2 2" xfId="22228"/>
    <cellStyle name="Normal 635 2 2 2" xfId="45637"/>
    <cellStyle name="Normal 635 2 3" xfId="33938"/>
    <cellStyle name="Normal 635 3" xfId="16394"/>
    <cellStyle name="Normal 635 3 2" xfId="39803"/>
    <cellStyle name="Normal 635 4" xfId="28108"/>
    <cellStyle name="Normal 636" xfId="3513"/>
    <cellStyle name="Normal 636 2" xfId="9389"/>
    <cellStyle name="Normal 636 2 2" xfId="21120"/>
    <cellStyle name="Normal 636 2 2 2" xfId="44529"/>
    <cellStyle name="Normal 636 2 3" xfId="32830"/>
    <cellStyle name="Normal 636 3" xfId="15286"/>
    <cellStyle name="Normal 636 3 2" xfId="38695"/>
    <cellStyle name="Normal 636 4" xfId="27000"/>
    <cellStyle name="Normal 637" xfId="4612"/>
    <cellStyle name="Normal 637 2" xfId="10480"/>
    <cellStyle name="Normal 637 2 2" xfId="22209"/>
    <cellStyle name="Normal 637 2 2 2" xfId="45618"/>
    <cellStyle name="Normal 637 2 3" xfId="33919"/>
    <cellStyle name="Normal 637 3" xfId="16375"/>
    <cellStyle name="Normal 637 3 2" xfId="39784"/>
    <cellStyle name="Normal 637 4" xfId="28089"/>
    <cellStyle name="Normal 638" xfId="4592"/>
    <cellStyle name="Normal 638 2" xfId="10460"/>
    <cellStyle name="Normal 638 2 2" xfId="22189"/>
    <cellStyle name="Normal 638 2 2 2" xfId="45598"/>
    <cellStyle name="Normal 638 2 3" xfId="33899"/>
    <cellStyle name="Normal 638 3" xfId="16355"/>
    <cellStyle name="Normal 638 3 2" xfId="39764"/>
    <cellStyle name="Normal 638 4" xfId="28069"/>
    <cellStyle name="Normal 639" xfId="3450"/>
    <cellStyle name="Normal 639 2" xfId="9326"/>
    <cellStyle name="Normal 639 2 2" xfId="21057"/>
    <cellStyle name="Normal 639 2 2 2" xfId="44466"/>
    <cellStyle name="Normal 639 2 3" xfId="32767"/>
    <cellStyle name="Normal 639 3" xfId="15223"/>
    <cellStyle name="Normal 639 3 2" xfId="38632"/>
    <cellStyle name="Normal 639 4" xfId="26937"/>
    <cellStyle name="Normal 64" xfId="1980"/>
    <cellStyle name="Normal 640" xfId="4577"/>
    <cellStyle name="Normal 640 2" xfId="10445"/>
    <cellStyle name="Normal 640 2 2" xfId="22174"/>
    <cellStyle name="Normal 640 2 2 2" xfId="45583"/>
    <cellStyle name="Normal 640 2 3" xfId="33884"/>
    <cellStyle name="Normal 640 3" xfId="16340"/>
    <cellStyle name="Normal 640 3 2" xfId="39749"/>
    <cellStyle name="Normal 640 4" xfId="28054"/>
    <cellStyle name="Normal 641" xfId="3484"/>
    <cellStyle name="Normal 641 2" xfId="9360"/>
    <cellStyle name="Normal 641 2 2" xfId="21091"/>
    <cellStyle name="Normal 641 2 2 2" xfId="44500"/>
    <cellStyle name="Normal 641 2 3" xfId="32801"/>
    <cellStyle name="Normal 641 3" xfId="15257"/>
    <cellStyle name="Normal 641 3 2" xfId="38666"/>
    <cellStyle name="Normal 641 4" xfId="26971"/>
    <cellStyle name="Normal 642" xfId="3306"/>
    <cellStyle name="Normal 642 2" xfId="9191"/>
    <cellStyle name="Normal 642 2 2" xfId="20922"/>
    <cellStyle name="Normal 642 2 2 2" xfId="44331"/>
    <cellStyle name="Normal 642 2 3" xfId="32632"/>
    <cellStyle name="Normal 642 3" xfId="15088"/>
    <cellStyle name="Normal 642 3 2" xfId="38497"/>
    <cellStyle name="Normal 642 4" xfId="26802"/>
    <cellStyle name="Normal 643" xfId="3356"/>
    <cellStyle name="Normal 643 2" xfId="9241"/>
    <cellStyle name="Normal 643 2 2" xfId="20972"/>
    <cellStyle name="Normal 643 2 2 2" xfId="44381"/>
    <cellStyle name="Normal 643 2 3" xfId="32682"/>
    <cellStyle name="Normal 643 3" xfId="15138"/>
    <cellStyle name="Normal 643 3 2" xfId="38547"/>
    <cellStyle name="Normal 643 4" xfId="26852"/>
    <cellStyle name="Normal 644" xfId="3333"/>
    <cellStyle name="Normal 644 2" xfId="9218"/>
    <cellStyle name="Normal 644 2 2" xfId="20949"/>
    <cellStyle name="Normal 644 2 2 2" xfId="44358"/>
    <cellStyle name="Normal 644 2 3" xfId="32659"/>
    <cellStyle name="Normal 644 3" xfId="15115"/>
    <cellStyle name="Normal 644 3 2" xfId="38524"/>
    <cellStyle name="Normal 644 4" xfId="26829"/>
    <cellStyle name="Normal 645" xfId="4582"/>
    <cellStyle name="Normal 645 2" xfId="10450"/>
    <cellStyle name="Normal 645 2 2" xfId="22179"/>
    <cellStyle name="Normal 645 2 2 2" xfId="45588"/>
    <cellStyle name="Normal 645 2 3" xfId="33889"/>
    <cellStyle name="Normal 645 3" xfId="16345"/>
    <cellStyle name="Normal 645 3 2" xfId="39754"/>
    <cellStyle name="Normal 645 4" xfId="28059"/>
    <cellStyle name="Normal 646" xfId="3341"/>
    <cellStyle name="Normal 646 2" xfId="9226"/>
    <cellStyle name="Normal 646 2 2" xfId="20957"/>
    <cellStyle name="Normal 646 2 2 2" xfId="44366"/>
    <cellStyle name="Normal 646 2 3" xfId="32667"/>
    <cellStyle name="Normal 646 3" xfId="15123"/>
    <cellStyle name="Normal 646 3 2" xfId="38532"/>
    <cellStyle name="Normal 646 4" xfId="26837"/>
    <cellStyle name="Normal 647" xfId="3305"/>
    <cellStyle name="Normal 647 2" xfId="9190"/>
    <cellStyle name="Normal 647 2 2" xfId="20921"/>
    <cellStyle name="Normal 647 2 2 2" xfId="44330"/>
    <cellStyle name="Normal 647 2 3" xfId="32631"/>
    <cellStyle name="Normal 647 3" xfId="15087"/>
    <cellStyle name="Normal 647 3 2" xfId="38496"/>
    <cellStyle name="Normal 647 4" xfId="26801"/>
    <cellStyle name="Normal 648" xfId="4619"/>
    <cellStyle name="Normal 648 2" xfId="10487"/>
    <cellStyle name="Normal 648 2 2" xfId="22216"/>
    <cellStyle name="Normal 648 2 2 2" xfId="45625"/>
    <cellStyle name="Normal 648 2 3" xfId="33926"/>
    <cellStyle name="Normal 648 3" xfId="16382"/>
    <cellStyle name="Normal 648 3 2" xfId="39791"/>
    <cellStyle name="Normal 648 4" xfId="28096"/>
    <cellStyle name="Normal 649" xfId="3348"/>
    <cellStyle name="Normal 649 2" xfId="9233"/>
    <cellStyle name="Normal 649 2 2" xfId="20964"/>
    <cellStyle name="Normal 649 2 2 2" xfId="44373"/>
    <cellStyle name="Normal 649 2 3" xfId="32674"/>
    <cellStyle name="Normal 649 3" xfId="15130"/>
    <cellStyle name="Normal 649 3 2" xfId="38539"/>
    <cellStyle name="Normal 649 4" xfId="26844"/>
    <cellStyle name="Normal 65" xfId="1981"/>
    <cellStyle name="Normal 650" xfId="3543"/>
    <cellStyle name="Normal 650 2" xfId="9419"/>
    <cellStyle name="Normal 650 2 2" xfId="21150"/>
    <cellStyle name="Normal 650 2 2 2" xfId="44559"/>
    <cellStyle name="Normal 650 2 3" xfId="32860"/>
    <cellStyle name="Normal 650 3" xfId="15316"/>
    <cellStyle name="Normal 650 3 2" xfId="38725"/>
    <cellStyle name="Normal 650 4" xfId="27030"/>
    <cellStyle name="Normal 651" xfId="3369"/>
    <cellStyle name="Normal 651 2" xfId="9254"/>
    <cellStyle name="Normal 651 2 2" xfId="20985"/>
    <cellStyle name="Normal 651 2 2 2" xfId="44394"/>
    <cellStyle name="Normal 651 2 3" xfId="32695"/>
    <cellStyle name="Normal 651 3" xfId="15151"/>
    <cellStyle name="Normal 651 3 2" xfId="38560"/>
    <cellStyle name="Normal 651 4" xfId="26865"/>
    <cellStyle name="Normal 652" xfId="4610"/>
    <cellStyle name="Normal 652 2" xfId="10478"/>
    <cellStyle name="Normal 652 2 2" xfId="22207"/>
    <cellStyle name="Normal 652 2 2 2" xfId="45616"/>
    <cellStyle name="Normal 652 2 3" xfId="33917"/>
    <cellStyle name="Normal 652 3" xfId="16373"/>
    <cellStyle name="Normal 652 3 2" xfId="39782"/>
    <cellStyle name="Normal 652 4" xfId="28087"/>
    <cellStyle name="Normal 653" xfId="3343"/>
    <cellStyle name="Normal 653 2" xfId="9228"/>
    <cellStyle name="Normal 653 2 2" xfId="20959"/>
    <cellStyle name="Normal 653 2 2 2" xfId="44368"/>
    <cellStyle name="Normal 653 2 3" xfId="32669"/>
    <cellStyle name="Normal 653 3" xfId="15125"/>
    <cellStyle name="Normal 653 3 2" xfId="38534"/>
    <cellStyle name="Normal 653 4" xfId="26839"/>
    <cellStyle name="Normal 654" xfId="3340"/>
    <cellStyle name="Normal 654 2" xfId="9225"/>
    <cellStyle name="Normal 654 2 2" xfId="20956"/>
    <cellStyle name="Normal 654 2 2 2" xfId="44365"/>
    <cellStyle name="Normal 654 2 3" xfId="32666"/>
    <cellStyle name="Normal 654 3" xfId="15122"/>
    <cellStyle name="Normal 654 3 2" xfId="38531"/>
    <cellStyle name="Normal 654 4" xfId="26836"/>
    <cellStyle name="Normal 655" xfId="3310"/>
    <cellStyle name="Normal 655 2" xfId="9195"/>
    <cellStyle name="Normal 655 2 2" xfId="20926"/>
    <cellStyle name="Normal 655 2 2 2" xfId="44335"/>
    <cellStyle name="Normal 655 2 3" xfId="32636"/>
    <cellStyle name="Normal 655 3" xfId="15092"/>
    <cellStyle name="Normal 655 3 2" xfId="38501"/>
    <cellStyle name="Normal 655 4" xfId="26806"/>
    <cellStyle name="Normal 656" xfId="3351"/>
    <cellStyle name="Normal 656 2" xfId="9236"/>
    <cellStyle name="Normal 656 2 2" xfId="20967"/>
    <cellStyle name="Normal 656 2 2 2" xfId="44376"/>
    <cellStyle name="Normal 656 2 3" xfId="32677"/>
    <cellStyle name="Normal 656 3" xfId="15133"/>
    <cellStyle name="Normal 656 3 2" xfId="38542"/>
    <cellStyle name="Normal 656 4" xfId="26847"/>
    <cellStyle name="Normal 657" xfId="4625"/>
    <cellStyle name="Normal 657 2" xfId="10493"/>
    <cellStyle name="Normal 657 2 2" xfId="22222"/>
    <cellStyle name="Normal 657 2 2 2" xfId="45631"/>
    <cellStyle name="Normal 657 2 3" xfId="33932"/>
    <cellStyle name="Normal 657 3" xfId="16388"/>
    <cellStyle name="Normal 657 3 2" xfId="39797"/>
    <cellStyle name="Normal 657 4" xfId="28102"/>
    <cellStyle name="Normal 658" xfId="3424"/>
    <cellStyle name="Normal 658 2" xfId="9307"/>
    <cellStyle name="Normal 658 2 2" xfId="21038"/>
    <cellStyle name="Normal 658 2 2 2" xfId="44447"/>
    <cellStyle name="Normal 658 2 3" xfId="32748"/>
    <cellStyle name="Normal 658 3" xfId="15204"/>
    <cellStyle name="Normal 658 3 2" xfId="38613"/>
    <cellStyle name="Normal 658 4" xfId="26918"/>
    <cellStyle name="Normal 659" xfId="4555"/>
    <cellStyle name="Normal 659 2" xfId="10423"/>
    <cellStyle name="Normal 659 2 2" xfId="22152"/>
    <cellStyle name="Normal 659 2 2 2" xfId="45561"/>
    <cellStyle name="Normal 659 2 3" xfId="33862"/>
    <cellStyle name="Normal 659 3" xfId="16318"/>
    <cellStyle name="Normal 659 3 2" xfId="39727"/>
    <cellStyle name="Normal 659 4" xfId="28032"/>
    <cellStyle name="Normal 66" xfId="1982"/>
    <cellStyle name="Normal 660" xfId="3378"/>
    <cellStyle name="Normal 660 2" xfId="9263"/>
    <cellStyle name="Normal 660 2 2" xfId="20994"/>
    <cellStyle name="Normal 660 2 2 2" xfId="44403"/>
    <cellStyle name="Normal 660 2 3" xfId="32704"/>
    <cellStyle name="Normal 660 3" xfId="15160"/>
    <cellStyle name="Normal 660 3 2" xfId="38569"/>
    <cellStyle name="Normal 660 4" xfId="26874"/>
    <cellStyle name="Normal 661" xfId="4586"/>
    <cellStyle name="Normal 661 2" xfId="10454"/>
    <cellStyle name="Normal 661 2 2" xfId="22183"/>
    <cellStyle name="Normal 661 2 2 2" xfId="45592"/>
    <cellStyle name="Normal 661 2 3" xfId="33893"/>
    <cellStyle name="Normal 661 3" xfId="16349"/>
    <cellStyle name="Normal 661 3 2" xfId="39758"/>
    <cellStyle name="Normal 661 4" xfId="28063"/>
    <cellStyle name="Normal 662" xfId="4571"/>
    <cellStyle name="Normal 662 2" xfId="10439"/>
    <cellStyle name="Normal 662 2 2" xfId="22168"/>
    <cellStyle name="Normal 662 2 2 2" xfId="45577"/>
    <cellStyle name="Normal 662 2 3" xfId="33878"/>
    <cellStyle name="Normal 662 3" xfId="16334"/>
    <cellStyle name="Normal 662 3 2" xfId="39743"/>
    <cellStyle name="Normal 662 4" xfId="28048"/>
    <cellStyle name="Normal 663" xfId="3496"/>
    <cellStyle name="Normal 663 2" xfId="9372"/>
    <cellStyle name="Normal 663 2 2" xfId="21103"/>
    <cellStyle name="Normal 663 2 2 2" xfId="44512"/>
    <cellStyle name="Normal 663 2 3" xfId="32813"/>
    <cellStyle name="Normal 663 3" xfId="15269"/>
    <cellStyle name="Normal 663 3 2" xfId="38678"/>
    <cellStyle name="Normal 663 4" xfId="26983"/>
    <cellStyle name="Normal 664" xfId="4632"/>
    <cellStyle name="Normal 664 2" xfId="10500"/>
    <cellStyle name="Normal 664 2 2" xfId="22229"/>
    <cellStyle name="Normal 664 2 2 2" xfId="45638"/>
    <cellStyle name="Normal 664 2 3" xfId="33939"/>
    <cellStyle name="Normal 664 3" xfId="16395"/>
    <cellStyle name="Normal 664 3 2" xfId="39804"/>
    <cellStyle name="Normal 664 4" xfId="28109"/>
    <cellStyle name="Normal 665" xfId="4562"/>
    <cellStyle name="Normal 665 2" xfId="10430"/>
    <cellStyle name="Normal 665 2 2" xfId="22159"/>
    <cellStyle name="Normal 665 2 2 2" xfId="45568"/>
    <cellStyle name="Normal 665 2 3" xfId="33869"/>
    <cellStyle name="Normal 665 3" xfId="16325"/>
    <cellStyle name="Normal 665 3 2" xfId="39734"/>
    <cellStyle name="Normal 665 4" xfId="28039"/>
    <cellStyle name="Normal 666" xfId="4234"/>
    <cellStyle name="Normal 666 2" xfId="10102"/>
    <cellStyle name="Normal 666 2 2" xfId="21831"/>
    <cellStyle name="Normal 666 2 2 2" xfId="45240"/>
    <cellStyle name="Normal 666 2 3" xfId="33541"/>
    <cellStyle name="Normal 666 3" xfId="15997"/>
    <cellStyle name="Normal 666 3 2" xfId="39406"/>
    <cellStyle name="Normal 666 4" xfId="27711"/>
    <cellStyle name="Normal 667" xfId="3508"/>
    <cellStyle name="Normal 667 2" xfId="9384"/>
    <cellStyle name="Normal 667 2 2" xfId="21115"/>
    <cellStyle name="Normal 667 2 2 2" xfId="44524"/>
    <cellStyle name="Normal 667 2 3" xfId="32825"/>
    <cellStyle name="Normal 667 3" xfId="15281"/>
    <cellStyle name="Normal 667 3 2" xfId="38690"/>
    <cellStyle name="Normal 667 4" xfId="26995"/>
    <cellStyle name="Normal 668" xfId="3448"/>
    <cellStyle name="Normal 668 2" xfId="9324"/>
    <cellStyle name="Normal 668 2 2" xfId="21055"/>
    <cellStyle name="Normal 668 2 2 2" xfId="44464"/>
    <cellStyle name="Normal 668 2 3" xfId="32765"/>
    <cellStyle name="Normal 668 3" xfId="15221"/>
    <cellStyle name="Normal 668 3 2" xfId="38630"/>
    <cellStyle name="Normal 668 4" xfId="26935"/>
    <cellStyle name="Normal 669" xfId="4587"/>
    <cellStyle name="Normal 669 2" xfId="10455"/>
    <cellStyle name="Normal 669 2 2" xfId="22184"/>
    <cellStyle name="Normal 669 2 2 2" xfId="45593"/>
    <cellStyle name="Normal 669 2 3" xfId="33894"/>
    <cellStyle name="Normal 669 3" xfId="16350"/>
    <cellStyle name="Normal 669 3 2" xfId="39759"/>
    <cellStyle name="Normal 669 4" xfId="28064"/>
    <cellStyle name="Normal 67" xfId="1983"/>
    <cellStyle name="Normal 670" xfId="3474"/>
    <cellStyle name="Normal 670 2" xfId="9350"/>
    <cellStyle name="Normal 670 2 2" xfId="21081"/>
    <cellStyle name="Normal 670 2 2 2" xfId="44490"/>
    <cellStyle name="Normal 670 2 3" xfId="32791"/>
    <cellStyle name="Normal 670 3" xfId="15247"/>
    <cellStyle name="Normal 670 3 2" xfId="38656"/>
    <cellStyle name="Normal 670 4" xfId="26961"/>
    <cellStyle name="Normal 671" xfId="4621"/>
    <cellStyle name="Normal 671 2" xfId="10489"/>
    <cellStyle name="Normal 671 2 2" xfId="22218"/>
    <cellStyle name="Normal 671 2 2 2" xfId="45627"/>
    <cellStyle name="Normal 671 2 3" xfId="33928"/>
    <cellStyle name="Normal 671 3" xfId="16384"/>
    <cellStyle name="Normal 671 3 2" xfId="39793"/>
    <cellStyle name="Normal 671 4" xfId="28098"/>
    <cellStyle name="Normal 672" xfId="3325"/>
    <cellStyle name="Normal 672 2" xfId="9210"/>
    <cellStyle name="Normal 672 2 2" xfId="20941"/>
    <cellStyle name="Normal 672 2 2 2" xfId="44350"/>
    <cellStyle name="Normal 672 2 3" xfId="32651"/>
    <cellStyle name="Normal 672 3" xfId="15107"/>
    <cellStyle name="Normal 672 3 2" xfId="38516"/>
    <cellStyle name="Normal 672 4" xfId="26821"/>
    <cellStyle name="Normal 673" xfId="3497"/>
    <cellStyle name="Normal 673 2" xfId="9373"/>
    <cellStyle name="Normal 673 2 2" xfId="21104"/>
    <cellStyle name="Normal 673 2 2 2" xfId="44513"/>
    <cellStyle name="Normal 673 2 3" xfId="32814"/>
    <cellStyle name="Normal 673 3" xfId="15270"/>
    <cellStyle name="Normal 673 3 2" xfId="38679"/>
    <cellStyle name="Normal 673 4" xfId="26984"/>
    <cellStyle name="Normal 674" xfId="4641"/>
    <cellStyle name="Normal 674 2" xfId="10509"/>
    <cellStyle name="Normal 674 2 2" xfId="22238"/>
    <cellStyle name="Normal 674 2 2 2" xfId="45647"/>
    <cellStyle name="Normal 674 2 3" xfId="33948"/>
    <cellStyle name="Normal 674 3" xfId="16404"/>
    <cellStyle name="Normal 674 3 2" xfId="39813"/>
    <cellStyle name="Normal 674 4" xfId="28118"/>
    <cellStyle name="Normal 675" xfId="4762"/>
    <cellStyle name="Normal 675 2" xfId="10630"/>
    <cellStyle name="Normal 675 2 2" xfId="22359"/>
    <cellStyle name="Normal 675 2 2 2" xfId="45768"/>
    <cellStyle name="Normal 675 2 3" xfId="34069"/>
    <cellStyle name="Normal 675 3" xfId="16525"/>
    <cellStyle name="Normal 675 3 2" xfId="39934"/>
    <cellStyle name="Normal 675 4" xfId="28239"/>
    <cellStyle name="Normal 676" xfId="4646"/>
    <cellStyle name="Normal 676 2" xfId="10514"/>
    <cellStyle name="Normal 676 2 2" xfId="22243"/>
    <cellStyle name="Normal 676 2 2 2" xfId="45652"/>
    <cellStyle name="Normal 676 2 3" xfId="33953"/>
    <cellStyle name="Normal 676 3" xfId="16409"/>
    <cellStyle name="Normal 676 3 2" xfId="39818"/>
    <cellStyle name="Normal 676 4" xfId="28123"/>
    <cellStyle name="Normal 677" xfId="4670"/>
    <cellStyle name="Normal 677 2" xfId="10538"/>
    <cellStyle name="Normal 677 2 2" xfId="22267"/>
    <cellStyle name="Normal 677 2 2 2" xfId="45676"/>
    <cellStyle name="Normal 677 2 3" xfId="33977"/>
    <cellStyle name="Normal 677 3" xfId="16433"/>
    <cellStyle name="Normal 677 3 2" xfId="39842"/>
    <cellStyle name="Normal 677 4" xfId="28147"/>
    <cellStyle name="Normal 678" xfId="5785"/>
    <cellStyle name="Normal 678 2" xfId="11653"/>
    <cellStyle name="Normal 678 2 2" xfId="23382"/>
    <cellStyle name="Normal 678 2 2 2" xfId="46791"/>
    <cellStyle name="Normal 678 2 3" xfId="35092"/>
    <cellStyle name="Normal 678 3" xfId="17548"/>
    <cellStyle name="Normal 678 3 2" xfId="40957"/>
    <cellStyle name="Normal 678 4" xfId="29262"/>
    <cellStyle name="Normal 679" xfId="4777"/>
    <cellStyle name="Normal 679 2" xfId="10645"/>
    <cellStyle name="Normal 679 2 2" xfId="22374"/>
    <cellStyle name="Normal 679 2 2 2" xfId="45783"/>
    <cellStyle name="Normal 679 2 3" xfId="34084"/>
    <cellStyle name="Normal 679 3" xfId="16540"/>
    <cellStyle name="Normal 679 3 2" xfId="39949"/>
    <cellStyle name="Normal 679 4" xfId="28254"/>
    <cellStyle name="Normal 68" xfId="1984"/>
    <cellStyle name="Normal 680" xfId="4652"/>
    <cellStyle name="Normal 680 2" xfId="10520"/>
    <cellStyle name="Normal 680 2 2" xfId="22249"/>
    <cellStyle name="Normal 680 2 2 2" xfId="45658"/>
    <cellStyle name="Normal 680 2 3" xfId="33959"/>
    <cellStyle name="Normal 680 3" xfId="16415"/>
    <cellStyle name="Normal 680 3 2" xfId="39824"/>
    <cellStyle name="Normal 680 4" xfId="28129"/>
    <cellStyle name="Normal 681" xfId="4664"/>
    <cellStyle name="Normal 681 2" xfId="10532"/>
    <cellStyle name="Normal 681 2 2" xfId="22261"/>
    <cellStyle name="Normal 681 2 2 2" xfId="45670"/>
    <cellStyle name="Normal 681 2 3" xfId="33971"/>
    <cellStyle name="Normal 681 3" xfId="16427"/>
    <cellStyle name="Normal 681 3 2" xfId="39836"/>
    <cellStyle name="Normal 681 4" xfId="28141"/>
    <cellStyle name="Normal 682" xfId="4661"/>
    <cellStyle name="Normal 682 2" xfId="10529"/>
    <cellStyle name="Normal 682 2 2" xfId="22258"/>
    <cellStyle name="Normal 682 2 2 2" xfId="45667"/>
    <cellStyle name="Normal 682 2 3" xfId="33968"/>
    <cellStyle name="Normal 682 3" xfId="16424"/>
    <cellStyle name="Normal 682 3 2" xfId="39833"/>
    <cellStyle name="Normal 682 4" xfId="28138"/>
    <cellStyle name="Normal 683" xfId="5795"/>
    <cellStyle name="Normal 683 2" xfId="11663"/>
    <cellStyle name="Normal 683 2 2" xfId="23392"/>
    <cellStyle name="Normal 683 2 2 2" xfId="46801"/>
    <cellStyle name="Normal 683 2 3" xfId="35102"/>
    <cellStyle name="Normal 683 3" xfId="17558"/>
    <cellStyle name="Normal 683 3 2" xfId="40967"/>
    <cellStyle name="Normal 683 4" xfId="29272"/>
    <cellStyle name="Normal 684" xfId="4760"/>
    <cellStyle name="Normal 684 2" xfId="10628"/>
    <cellStyle name="Normal 684 2 2" xfId="22357"/>
    <cellStyle name="Normal 684 2 2 2" xfId="45766"/>
    <cellStyle name="Normal 684 2 3" xfId="34067"/>
    <cellStyle name="Normal 684 3" xfId="16523"/>
    <cellStyle name="Normal 684 3 2" xfId="39932"/>
    <cellStyle name="Normal 684 4" xfId="28237"/>
    <cellStyle name="Normal 685" xfId="4648"/>
    <cellStyle name="Normal 685 2" xfId="10516"/>
    <cellStyle name="Normal 685 2 2" xfId="22245"/>
    <cellStyle name="Normal 685 2 2 2" xfId="45654"/>
    <cellStyle name="Normal 685 2 3" xfId="33955"/>
    <cellStyle name="Normal 685 3" xfId="16411"/>
    <cellStyle name="Normal 685 3 2" xfId="39820"/>
    <cellStyle name="Normal 685 4" xfId="28125"/>
    <cellStyle name="Normal 686" xfId="4669"/>
    <cellStyle name="Normal 686 2" xfId="10537"/>
    <cellStyle name="Normal 686 2 2" xfId="22266"/>
    <cellStyle name="Normal 686 2 2 2" xfId="45675"/>
    <cellStyle name="Normal 686 2 3" xfId="33976"/>
    <cellStyle name="Normal 686 3" xfId="16432"/>
    <cellStyle name="Normal 686 3 2" xfId="39841"/>
    <cellStyle name="Normal 686 4" xfId="28146"/>
    <cellStyle name="Normal 687" xfId="5774"/>
    <cellStyle name="Normal 687 2" xfId="11642"/>
    <cellStyle name="Normal 687 2 2" xfId="23371"/>
    <cellStyle name="Normal 687 2 2 2" xfId="46780"/>
    <cellStyle name="Normal 687 2 3" xfId="35081"/>
    <cellStyle name="Normal 687 3" xfId="17537"/>
    <cellStyle name="Normal 687 3 2" xfId="40946"/>
    <cellStyle name="Normal 687 4" xfId="29251"/>
    <cellStyle name="Normal 688" xfId="4715"/>
    <cellStyle name="Normal 688 2" xfId="10583"/>
    <cellStyle name="Normal 688 2 2" xfId="22312"/>
    <cellStyle name="Normal 688 2 2 2" xfId="45721"/>
    <cellStyle name="Normal 688 2 3" xfId="34022"/>
    <cellStyle name="Normal 688 3" xfId="16478"/>
    <cellStyle name="Normal 688 3 2" xfId="39887"/>
    <cellStyle name="Normal 688 4" xfId="28192"/>
    <cellStyle name="Normal 689" xfId="4643"/>
    <cellStyle name="Normal 689 2" xfId="10511"/>
    <cellStyle name="Normal 689 2 2" xfId="22240"/>
    <cellStyle name="Normal 689 2 2 2" xfId="45649"/>
    <cellStyle name="Normal 689 2 3" xfId="33950"/>
    <cellStyle name="Normal 689 3" xfId="16406"/>
    <cellStyle name="Normal 689 3 2" xfId="39815"/>
    <cellStyle name="Normal 689 4" xfId="28120"/>
    <cellStyle name="Normal 69" xfId="1985"/>
    <cellStyle name="Normal 690" xfId="4673"/>
    <cellStyle name="Normal 690 2" xfId="10541"/>
    <cellStyle name="Normal 690 2 2" xfId="22270"/>
    <cellStyle name="Normal 690 2 2 2" xfId="45679"/>
    <cellStyle name="Normal 690 2 3" xfId="33980"/>
    <cellStyle name="Normal 690 3" xfId="16436"/>
    <cellStyle name="Normal 690 3 2" xfId="39845"/>
    <cellStyle name="Normal 690 4" xfId="28150"/>
    <cellStyle name="Normal 691" xfId="5791"/>
    <cellStyle name="Normal 691 2" xfId="11659"/>
    <cellStyle name="Normal 691 2 2" xfId="23388"/>
    <cellStyle name="Normal 691 2 2 2" xfId="46797"/>
    <cellStyle name="Normal 691 2 3" xfId="35098"/>
    <cellStyle name="Normal 691 3" xfId="17554"/>
    <cellStyle name="Normal 691 3 2" xfId="40963"/>
    <cellStyle name="Normal 691 4" xfId="29268"/>
    <cellStyle name="Normal 692" xfId="5793"/>
    <cellStyle name="Normal 692 2" xfId="11661"/>
    <cellStyle name="Normal 692 2 2" xfId="23390"/>
    <cellStyle name="Normal 692 2 2 2" xfId="46799"/>
    <cellStyle name="Normal 692 2 3" xfId="35100"/>
    <cellStyle name="Normal 692 3" xfId="17556"/>
    <cellStyle name="Normal 692 3 2" xfId="40965"/>
    <cellStyle name="Normal 692 4" xfId="29270"/>
    <cellStyle name="Normal 693" xfId="4758"/>
    <cellStyle name="Normal 693 2" xfId="10626"/>
    <cellStyle name="Normal 693 2 2" xfId="22355"/>
    <cellStyle name="Normal 693 2 2 2" xfId="45764"/>
    <cellStyle name="Normal 693 2 3" xfId="34065"/>
    <cellStyle name="Normal 693 3" xfId="16521"/>
    <cellStyle name="Normal 693 3 2" xfId="39930"/>
    <cellStyle name="Normal 693 4" xfId="28235"/>
    <cellStyle name="Normal 694" xfId="5783"/>
    <cellStyle name="Normal 694 2" xfId="11651"/>
    <cellStyle name="Normal 694 2 2" xfId="23380"/>
    <cellStyle name="Normal 694 2 2 2" xfId="46789"/>
    <cellStyle name="Normal 694 2 3" xfId="35090"/>
    <cellStyle name="Normal 694 3" xfId="17546"/>
    <cellStyle name="Normal 694 3 2" xfId="40955"/>
    <cellStyle name="Normal 694 4" xfId="29260"/>
    <cellStyle name="Normal 695" xfId="4649"/>
    <cellStyle name="Normal 695 2" xfId="10517"/>
    <cellStyle name="Normal 695 2 2" xfId="22246"/>
    <cellStyle name="Normal 695 2 2 2" xfId="45655"/>
    <cellStyle name="Normal 695 2 3" xfId="33956"/>
    <cellStyle name="Normal 695 3" xfId="16412"/>
    <cellStyle name="Normal 695 3 2" xfId="39821"/>
    <cellStyle name="Normal 695 4" xfId="28126"/>
    <cellStyle name="Normal 696" xfId="4654"/>
    <cellStyle name="Normal 696 2" xfId="10522"/>
    <cellStyle name="Normal 696 2 2" xfId="22251"/>
    <cellStyle name="Normal 696 2 2 2" xfId="45660"/>
    <cellStyle name="Normal 696 2 3" xfId="33961"/>
    <cellStyle name="Normal 696 3" xfId="16417"/>
    <cellStyle name="Normal 696 3 2" xfId="39826"/>
    <cellStyle name="Normal 696 4" xfId="28131"/>
    <cellStyle name="Normal 697" xfId="5786"/>
    <cellStyle name="Normal 697 2" xfId="11654"/>
    <cellStyle name="Normal 697 2 2" xfId="23383"/>
    <cellStyle name="Normal 697 2 2 2" xfId="46792"/>
    <cellStyle name="Normal 697 2 3" xfId="35093"/>
    <cellStyle name="Normal 697 3" xfId="17549"/>
    <cellStyle name="Normal 697 3 2" xfId="40958"/>
    <cellStyle name="Normal 697 4" xfId="29263"/>
    <cellStyle name="Normal 698" xfId="4645"/>
    <cellStyle name="Normal 698 2" xfId="10513"/>
    <cellStyle name="Normal 698 2 2" xfId="22242"/>
    <cellStyle name="Normal 698 2 2 2" xfId="45651"/>
    <cellStyle name="Normal 698 2 3" xfId="33952"/>
    <cellStyle name="Normal 698 3" xfId="16408"/>
    <cellStyle name="Normal 698 3 2" xfId="39817"/>
    <cellStyle name="Normal 698 4" xfId="28122"/>
    <cellStyle name="Normal 699" xfId="4651"/>
    <cellStyle name="Normal 699 2" xfId="10519"/>
    <cellStyle name="Normal 699 2 2" xfId="22248"/>
    <cellStyle name="Normal 699 2 2 2" xfId="45657"/>
    <cellStyle name="Normal 699 2 3" xfId="33958"/>
    <cellStyle name="Normal 699 3" xfId="16414"/>
    <cellStyle name="Normal 699 3 2" xfId="39823"/>
    <cellStyle name="Normal 699 4" xfId="28128"/>
    <cellStyle name="Normal 7" xfId="14"/>
    <cellStyle name="Normal 7 2" xfId="1987"/>
    <cellStyle name="Normal 7 3" xfId="1988"/>
    <cellStyle name="Normal 7 4" xfId="1989"/>
    <cellStyle name="Normal 7 5" xfId="1990"/>
    <cellStyle name="Normal 7 6" xfId="1991"/>
    <cellStyle name="Normal 7 7" xfId="1992"/>
    <cellStyle name="Normal 7 8" xfId="49201"/>
    <cellStyle name="Normal 7 9" xfId="1986"/>
    <cellStyle name="Normal 70" xfId="1993"/>
    <cellStyle name="Normal 700" xfId="5790"/>
    <cellStyle name="Normal 700 2" xfId="11658"/>
    <cellStyle name="Normal 700 2 2" xfId="23387"/>
    <cellStyle name="Normal 700 2 2 2" xfId="46796"/>
    <cellStyle name="Normal 700 2 3" xfId="35097"/>
    <cellStyle name="Normal 700 3" xfId="17553"/>
    <cellStyle name="Normal 700 3 2" xfId="40962"/>
    <cellStyle name="Normal 700 4" xfId="29267"/>
    <cellStyle name="Normal 701" xfId="4660"/>
    <cellStyle name="Normal 701 2" xfId="10528"/>
    <cellStyle name="Normal 701 2 2" xfId="22257"/>
    <cellStyle name="Normal 701 2 2 2" xfId="45666"/>
    <cellStyle name="Normal 701 2 3" xfId="33967"/>
    <cellStyle name="Normal 701 3" xfId="16423"/>
    <cellStyle name="Normal 701 3 2" xfId="39832"/>
    <cellStyle name="Normal 701 4" xfId="28137"/>
    <cellStyle name="Normal 702" xfId="4718"/>
    <cellStyle name="Normal 702 2" xfId="10586"/>
    <cellStyle name="Normal 702 2 2" xfId="22315"/>
    <cellStyle name="Normal 702 2 2 2" xfId="45724"/>
    <cellStyle name="Normal 702 2 3" xfId="34025"/>
    <cellStyle name="Normal 702 3" xfId="16481"/>
    <cellStyle name="Normal 702 3 2" xfId="39890"/>
    <cellStyle name="Normal 702 4" xfId="28195"/>
    <cellStyle name="Normal 703" xfId="4658"/>
    <cellStyle name="Normal 703 2" xfId="10526"/>
    <cellStyle name="Normal 703 2 2" xfId="22255"/>
    <cellStyle name="Normal 703 2 2 2" xfId="45664"/>
    <cellStyle name="Normal 703 2 3" xfId="33965"/>
    <cellStyle name="Normal 703 3" xfId="16421"/>
    <cellStyle name="Normal 703 3 2" xfId="39830"/>
    <cellStyle name="Normal 703 4" xfId="28135"/>
    <cellStyle name="Normal 704" xfId="4712"/>
    <cellStyle name="Normal 704 2" xfId="10580"/>
    <cellStyle name="Normal 704 2 2" xfId="22309"/>
    <cellStyle name="Normal 704 2 2 2" xfId="45718"/>
    <cellStyle name="Normal 704 2 3" xfId="34019"/>
    <cellStyle name="Normal 704 3" xfId="16475"/>
    <cellStyle name="Normal 704 3 2" xfId="39884"/>
    <cellStyle name="Normal 704 4" xfId="28189"/>
    <cellStyle name="Normal 705" xfId="4714"/>
    <cellStyle name="Normal 705 2" xfId="10582"/>
    <cellStyle name="Normal 705 2 2" xfId="22311"/>
    <cellStyle name="Normal 705 2 2 2" xfId="45720"/>
    <cellStyle name="Normal 705 2 3" xfId="34021"/>
    <cellStyle name="Normal 705 3" xfId="16477"/>
    <cellStyle name="Normal 705 3 2" xfId="39886"/>
    <cellStyle name="Normal 705 4" xfId="28191"/>
    <cellStyle name="Normal 706" xfId="4644"/>
    <cellStyle name="Normal 706 2" xfId="10512"/>
    <cellStyle name="Normal 706 2 2" xfId="22241"/>
    <cellStyle name="Normal 706 2 2 2" xfId="45650"/>
    <cellStyle name="Normal 706 2 3" xfId="33951"/>
    <cellStyle name="Normal 706 3" xfId="16407"/>
    <cellStyle name="Normal 706 3 2" xfId="39816"/>
    <cellStyle name="Normal 706 4" xfId="28121"/>
    <cellStyle name="Normal 707" xfId="4665"/>
    <cellStyle name="Normal 707 2" xfId="10533"/>
    <cellStyle name="Normal 707 2 2" xfId="22262"/>
    <cellStyle name="Normal 707 2 2 2" xfId="45671"/>
    <cellStyle name="Normal 707 2 3" xfId="33972"/>
    <cellStyle name="Normal 707 3" xfId="16428"/>
    <cellStyle name="Normal 707 3 2" xfId="39837"/>
    <cellStyle name="Normal 707 4" xfId="28142"/>
    <cellStyle name="Normal 708" xfId="4674"/>
    <cellStyle name="Normal 708 2" xfId="10542"/>
    <cellStyle name="Normal 708 2 2" xfId="22271"/>
    <cellStyle name="Normal 708 2 2 2" xfId="45680"/>
    <cellStyle name="Normal 708 2 3" xfId="33981"/>
    <cellStyle name="Normal 708 3" xfId="16437"/>
    <cellStyle name="Normal 708 3 2" xfId="39846"/>
    <cellStyle name="Normal 708 4" xfId="28151"/>
    <cellStyle name="Normal 709" xfId="4723"/>
    <cellStyle name="Normal 709 2" xfId="10591"/>
    <cellStyle name="Normal 709 2 2" xfId="22320"/>
    <cellStyle name="Normal 709 2 2 2" xfId="45729"/>
    <cellStyle name="Normal 709 2 3" xfId="34030"/>
    <cellStyle name="Normal 709 3" xfId="16486"/>
    <cellStyle name="Normal 709 3 2" xfId="39895"/>
    <cellStyle name="Normal 709 4" xfId="28200"/>
    <cellStyle name="Normal 71" xfId="1994"/>
    <cellStyle name="Normal 710" xfId="4780"/>
    <cellStyle name="Normal 710 2" xfId="10648"/>
    <cellStyle name="Normal 710 2 2" xfId="22377"/>
    <cellStyle name="Normal 710 2 2 2" xfId="45786"/>
    <cellStyle name="Normal 710 2 3" xfId="34087"/>
    <cellStyle name="Normal 710 3" xfId="16543"/>
    <cellStyle name="Normal 710 3 2" xfId="39952"/>
    <cellStyle name="Normal 710 4" xfId="28257"/>
    <cellStyle name="Normal 711" xfId="4678"/>
    <cellStyle name="Normal 711 2" xfId="10546"/>
    <cellStyle name="Normal 711 2 2" xfId="22275"/>
    <cellStyle name="Normal 711 2 2 2" xfId="45684"/>
    <cellStyle name="Normal 711 2 3" xfId="33985"/>
    <cellStyle name="Normal 711 3" xfId="16441"/>
    <cellStyle name="Normal 711 3 2" xfId="39850"/>
    <cellStyle name="Normal 711 4" xfId="28155"/>
    <cellStyle name="Normal 712" xfId="5782"/>
    <cellStyle name="Normal 712 2" xfId="11650"/>
    <cellStyle name="Normal 712 2 2" xfId="23379"/>
    <cellStyle name="Normal 712 2 2 2" xfId="46788"/>
    <cellStyle name="Normal 712 2 3" xfId="35089"/>
    <cellStyle name="Normal 712 3" xfId="17545"/>
    <cellStyle name="Normal 712 3 2" xfId="40954"/>
    <cellStyle name="Normal 712 4" xfId="29259"/>
    <cellStyle name="Normal 713" xfId="5776"/>
    <cellStyle name="Normal 713 2" xfId="11644"/>
    <cellStyle name="Normal 713 2 2" xfId="23373"/>
    <cellStyle name="Normal 713 2 2 2" xfId="46782"/>
    <cellStyle name="Normal 713 2 3" xfId="35083"/>
    <cellStyle name="Normal 713 3" xfId="17539"/>
    <cellStyle name="Normal 713 3 2" xfId="40948"/>
    <cellStyle name="Normal 713 4" xfId="29253"/>
    <cellStyle name="Normal 714" xfId="4716"/>
    <cellStyle name="Normal 714 2" xfId="10584"/>
    <cellStyle name="Normal 714 2 2" xfId="22313"/>
    <cellStyle name="Normal 714 2 2 2" xfId="45722"/>
    <cellStyle name="Normal 714 2 3" xfId="34023"/>
    <cellStyle name="Normal 714 3" xfId="16479"/>
    <cellStyle name="Normal 714 3 2" xfId="39888"/>
    <cellStyle name="Normal 714 4" xfId="28193"/>
    <cellStyle name="Normal 715" xfId="5796"/>
    <cellStyle name="Normal 715 2" xfId="11664"/>
    <cellStyle name="Normal 715 2 2" xfId="23393"/>
    <cellStyle name="Normal 715 2 2 2" xfId="46802"/>
    <cellStyle name="Normal 715 2 3" xfId="35103"/>
    <cellStyle name="Normal 715 3" xfId="17559"/>
    <cellStyle name="Normal 715 3 2" xfId="40968"/>
    <cellStyle name="Normal 715 4" xfId="29273"/>
    <cellStyle name="Normal 716" xfId="5928"/>
    <cellStyle name="Normal 716 2" xfId="11796"/>
    <cellStyle name="Normal 716 2 2" xfId="23525"/>
    <cellStyle name="Normal 716 2 2 2" xfId="46934"/>
    <cellStyle name="Normal 716 2 3" xfId="35235"/>
    <cellStyle name="Normal 716 3" xfId="17691"/>
    <cellStyle name="Normal 716 3 2" xfId="41100"/>
    <cellStyle name="Normal 716 4" xfId="29405"/>
    <cellStyle name="Normal 717" xfId="5801"/>
    <cellStyle name="Normal 717 2" xfId="11669"/>
    <cellStyle name="Normal 717 2 2" xfId="23398"/>
    <cellStyle name="Normal 717 2 2 2" xfId="46807"/>
    <cellStyle name="Normal 717 2 3" xfId="35108"/>
    <cellStyle name="Normal 717 3" xfId="17564"/>
    <cellStyle name="Normal 717 3 2" xfId="40973"/>
    <cellStyle name="Normal 717 4" xfId="29278"/>
    <cellStyle name="Normal 718" xfId="5827"/>
    <cellStyle name="Normal 718 2" xfId="11695"/>
    <cellStyle name="Normal 718 2 2" xfId="23424"/>
    <cellStyle name="Normal 718 2 2 2" xfId="46833"/>
    <cellStyle name="Normal 718 2 3" xfId="35134"/>
    <cellStyle name="Normal 718 3" xfId="17590"/>
    <cellStyle name="Normal 718 3 2" xfId="40999"/>
    <cellStyle name="Normal 718 4" xfId="29304"/>
    <cellStyle name="Normal 719" xfId="6953"/>
    <cellStyle name="Normal 719 2" xfId="12821"/>
    <cellStyle name="Normal 719 2 2" xfId="24550"/>
    <cellStyle name="Normal 719 2 2 2" xfId="47959"/>
    <cellStyle name="Normal 719 2 3" xfId="36260"/>
    <cellStyle name="Normal 719 3" xfId="18716"/>
    <cellStyle name="Normal 719 3 2" xfId="42125"/>
    <cellStyle name="Normal 719 4" xfId="30430"/>
    <cellStyle name="Normal 72" xfId="1995"/>
    <cellStyle name="Normal 720" xfId="5885"/>
    <cellStyle name="Normal 720 2" xfId="11753"/>
    <cellStyle name="Normal 720 2 2" xfId="23482"/>
    <cellStyle name="Normal 720 2 2 2" xfId="46891"/>
    <cellStyle name="Normal 720 2 3" xfId="35192"/>
    <cellStyle name="Normal 720 3" xfId="17648"/>
    <cellStyle name="Normal 720 3 2" xfId="41057"/>
    <cellStyle name="Normal 720 4" xfId="29362"/>
    <cellStyle name="Normal 721" xfId="5896"/>
    <cellStyle name="Normal 721 2" xfId="11764"/>
    <cellStyle name="Normal 721 2 2" xfId="23493"/>
    <cellStyle name="Normal 721 2 2 2" xfId="46902"/>
    <cellStyle name="Normal 721 2 3" xfId="35203"/>
    <cellStyle name="Normal 721 3" xfId="17659"/>
    <cellStyle name="Normal 721 3 2" xfId="41068"/>
    <cellStyle name="Normal 721 4" xfId="29373"/>
    <cellStyle name="Normal 722" xfId="5925"/>
    <cellStyle name="Normal 722 2" xfId="11793"/>
    <cellStyle name="Normal 722 2 2" xfId="23522"/>
    <cellStyle name="Normal 722 2 2 2" xfId="46931"/>
    <cellStyle name="Normal 722 2 3" xfId="35232"/>
    <cellStyle name="Normal 722 3" xfId="17688"/>
    <cellStyle name="Normal 722 3 2" xfId="41097"/>
    <cellStyle name="Normal 722 4" xfId="29402"/>
    <cellStyle name="Normal 723" xfId="5814"/>
    <cellStyle name="Normal 723 2" xfId="11682"/>
    <cellStyle name="Normal 723 2 2" xfId="23411"/>
    <cellStyle name="Normal 723 2 2 2" xfId="46820"/>
    <cellStyle name="Normal 723 2 3" xfId="35121"/>
    <cellStyle name="Normal 723 3" xfId="17577"/>
    <cellStyle name="Normal 723 3 2" xfId="40986"/>
    <cellStyle name="Normal 723 4" xfId="29291"/>
    <cellStyle name="Normal 724" xfId="5943"/>
    <cellStyle name="Normal 724 2" xfId="11811"/>
    <cellStyle name="Normal 724 2 2" xfId="23540"/>
    <cellStyle name="Normal 724 2 2 2" xfId="46949"/>
    <cellStyle name="Normal 724 2 3" xfId="35250"/>
    <cellStyle name="Normal 724 3" xfId="17706"/>
    <cellStyle name="Normal 724 3 2" xfId="41115"/>
    <cellStyle name="Normal 724 4" xfId="29420"/>
    <cellStyle name="Normal 725" xfId="5920"/>
    <cellStyle name="Normal 725 2" xfId="11788"/>
    <cellStyle name="Normal 725 2 2" xfId="23517"/>
    <cellStyle name="Normal 725 2 2 2" xfId="46926"/>
    <cellStyle name="Normal 725 2 3" xfId="35227"/>
    <cellStyle name="Normal 725 3" xfId="17683"/>
    <cellStyle name="Normal 725 3 2" xfId="41092"/>
    <cellStyle name="Normal 725 4" xfId="29397"/>
    <cellStyle name="Normal 726" xfId="5884"/>
    <cellStyle name="Normal 726 2" xfId="11752"/>
    <cellStyle name="Normal 726 2 2" xfId="23481"/>
    <cellStyle name="Normal 726 2 2 2" xfId="46890"/>
    <cellStyle name="Normal 726 2 3" xfId="35191"/>
    <cellStyle name="Normal 726 3" xfId="17647"/>
    <cellStyle name="Normal 726 3 2" xfId="41056"/>
    <cellStyle name="Normal 726 4" xfId="29361"/>
    <cellStyle name="Normal 727" xfId="5878"/>
    <cellStyle name="Normal 727 2" xfId="11746"/>
    <cellStyle name="Normal 727 2 2" xfId="23475"/>
    <cellStyle name="Normal 727 2 2 2" xfId="46884"/>
    <cellStyle name="Normal 727 2 3" xfId="35185"/>
    <cellStyle name="Normal 727 3" xfId="17641"/>
    <cellStyle name="Normal 727 3 2" xfId="41050"/>
    <cellStyle name="Normal 727 4" xfId="29355"/>
    <cellStyle name="Normal 728" xfId="6944"/>
    <cellStyle name="Normal 728 2" xfId="12812"/>
    <cellStyle name="Normal 728 2 2" xfId="24541"/>
    <cellStyle name="Normal 728 2 2 2" xfId="47950"/>
    <cellStyle name="Normal 728 2 3" xfId="36251"/>
    <cellStyle name="Normal 728 3" xfId="18707"/>
    <cellStyle name="Normal 728 3 2" xfId="42116"/>
    <cellStyle name="Normal 728 4" xfId="30421"/>
    <cellStyle name="Normal 729" xfId="6966"/>
    <cellStyle name="Normal 729 2" xfId="12834"/>
    <cellStyle name="Normal 729 2 2" xfId="24563"/>
    <cellStyle name="Normal 729 2 2 2" xfId="47972"/>
    <cellStyle name="Normal 729 2 3" xfId="36273"/>
    <cellStyle name="Normal 729 3" xfId="18729"/>
    <cellStyle name="Normal 729 3 2" xfId="42138"/>
    <cellStyle name="Normal 729 4" xfId="30443"/>
    <cellStyle name="Normal 73" xfId="1996"/>
    <cellStyle name="Normal 730" xfId="6946"/>
    <cellStyle name="Normal 730 2" xfId="12814"/>
    <cellStyle name="Normal 730 2 2" xfId="24543"/>
    <cellStyle name="Normal 730 2 2 2" xfId="47952"/>
    <cellStyle name="Normal 730 2 3" xfId="36253"/>
    <cellStyle name="Normal 730 3" xfId="18709"/>
    <cellStyle name="Normal 730 3 2" xfId="42118"/>
    <cellStyle name="Normal 730 4" xfId="30423"/>
    <cellStyle name="Normal 731" xfId="5804"/>
    <cellStyle name="Normal 731 2" xfId="11672"/>
    <cellStyle name="Normal 731 2 2" xfId="23401"/>
    <cellStyle name="Normal 731 2 2 2" xfId="46810"/>
    <cellStyle name="Normal 731 2 3" xfId="35111"/>
    <cellStyle name="Normal 731 3" xfId="17567"/>
    <cellStyle name="Normal 731 3 2" xfId="40976"/>
    <cellStyle name="Normal 731 4" xfId="29281"/>
    <cellStyle name="Normal 732" xfId="5817"/>
    <cellStyle name="Normal 732 2" xfId="11685"/>
    <cellStyle name="Normal 732 2 2" xfId="23414"/>
    <cellStyle name="Normal 732 2 2 2" xfId="46823"/>
    <cellStyle name="Normal 732 2 3" xfId="35124"/>
    <cellStyle name="Normal 732 3" xfId="17580"/>
    <cellStyle name="Normal 732 3 2" xfId="40989"/>
    <cellStyle name="Normal 732 4" xfId="29294"/>
    <cellStyle name="Normal 733" xfId="6938"/>
    <cellStyle name="Normal 733 2" xfId="12806"/>
    <cellStyle name="Normal 733 2 2" xfId="24535"/>
    <cellStyle name="Normal 733 2 2 2" xfId="47944"/>
    <cellStyle name="Normal 733 2 3" xfId="36245"/>
    <cellStyle name="Normal 733 3" xfId="18701"/>
    <cellStyle name="Normal 733 3 2" xfId="42110"/>
    <cellStyle name="Normal 733 4" xfId="30415"/>
    <cellStyle name="Normal 734" xfId="6940"/>
    <cellStyle name="Normal 734 2" xfId="12808"/>
    <cellStyle name="Normal 734 2 2" xfId="24537"/>
    <cellStyle name="Normal 734 2 2 2" xfId="47946"/>
    <cellStyle name="Normal 734 2 3" xfId="36247"/>
    <cellStyle name="Normal 734 3" xfId="18703"/>
    <cellStyle name="Normal 734 3 2" xfId="42112"/>
    <cellStyle name="Normal 734 4" xfId="30417"/>
    <cellStyle name="Normal 735" xfId="6959"/>
    <cellStyle name="Normal 735 2" xfId="12827"/>
    <cellStyle name="Normal 735 2 2" xfId="24556"/>
    <cellStyle name="Normal 735 2 2 2" xfId="47965"/>
    <cellStyle name="Normal 735 2 3" xfId="36266"/>
    <cellStyle name="Normal 735 3" xfId="18722"/>
    <cellStyle name="Normal 735 3 2" xfId="42131"/>
    <cellStyle name="Normal 735 4" xfId="30436"/>
    <cellStyle name="Normal 736" xfId="5798"/>
    <cellStyle name="Normal 736 2" xfId="11666"/>
    <cellStyle name="Normal 736 2 2" xfId="23395"/>
    <cellStyle name="Normal 736 2 2 2" xfId="46804"/>
    <cellStyle name="Normal 736 2 3" xfId="35105"/>
    <cellStyle name="Normal 736 3" xfId="17561"/>
    <cellStyle name="Normal 736 3 2" xfId="40970"/>
    <cellStyle name="Normal 736 4" xfId="29275"/>
    <cellStyle name="Normal 737" xfId="5926"/>
    <cellStyle name="Normal 737 2" xfId="11794"/>
    <cellStyle name="Normal 737 2 2" xfId="23523"/>
    <cellStyle name="Normal 737 2 2 2" xfId="46932"/>
    <cellStyle name="Normal 737 2 3" xfId="35233"/>
    <cellStyle name="Normal 737 3" xfId="17689"/>
    <cellStyle name="Normal 737 3 2" xfId="41098"/>
    <cellStyle name="Normal 737 4" xfId="29403"/>
    <cellStyle name="Normal 738" xfId="5874"/>
    <cellStyle name="Normal 738 2" xfId="11742"/>
    <cellStyle name="Normal 738 2 2" xfId="23471"/>
    <cellStyle name="Normal 738 2 2 2" xfId="46880"/>
    <cellStyle name="Normal 738 2 3" xfId="35181"/>
    <cellStyle name="Normal 738 3" xfId="17637"/>
    <cellStyle name="Normal 738 3 2" xfId="41046"/>
    <cellStyle name="Normal 738 4" xfId="29351"/>
    <cellStyle name="Normal 739" xfId="6952"/>
    <cellStyle name="Normal 739 2" xfId="12820"/>
    <cellStyle name="Normal 739 2 2" xfId="24549"/>
    <cellStyle name="Normal 739 2 2 2" xfId="47958"/>
    <cellStyle name="Normal 739 2 3" xfId="36259"/>
    <cellStyle name="Normal 739 3" xfId="18715"/>
    <cellStyle name="Normal 739 3 2" xfId="42124"/>
    <cellStyle name="Normal 739 4" xfId="30429"/>
    <cellStyle name="Normal 74" xfId="1997"/>
    <cellStyle name="Normal 740" xfId="5886"/>
    <cellStyle name="Normal 740 2" xfId="11754"/>
    <cellStyle name="Normal 740 2 2" xfId="23483"/>
    <cellStyle name="Normal 740 2 2 2" xfId="46892"/>
    <cellStyle name="Normal 740 2 3" xfId="35193"/>
    <cellStyle name="Normal 740 3" xfId="17649"/>
    <cellStyle name="Normal 740 3 2" xfId="41058"/>
    <cellStyle name="Normal 740 4" xfId="29363"/>
    <cellStyle name="Normal 741" xfId="5820"/>
    <cellStyle name="Normal 741 2" xfId="11688"/>
    <cellStyle name="Normal 741 2 2" xfId="23417"/>
    <cellStyle name="Normal 741 2 2 2" xfId="46826"/>
    <cellStyle name="Normal 741 2 3" xfId="35127"/>
    <cellStyle name="Normal 741 3" xfId="17583"/>
    <cellStyle name="Normal 741 3 2" xfId="40992"/>
    <cellStyle name="Normal 741 4" xfId="29297"/>
    <cellStyle name="Normal 742" xfId="5808"/>
    <cellStyle name="Normal 742 2" xfId="11676"/>
    <cellStyle name="Normal 742 2 2" xfId="23405"/>
    <cellStyle name="Normal 742 2 2 2" xfId="46814"/>
    <cellStyle name="Normal 742 2 3" xfId="35115"/>
    <cellStyle name="Normal 742 3" xfId="17571"/>
    <cellStyle name="Normal 742 3 2" xfId="40980"/>
    <cellStyle name="Normal 742 4" xfId="29285"/>
    <cellStyle name="Normal 743" xfId="5828"/>
    <cellStyle name="Normal 743 2" xfId="11696"/>
    <cellStyle name="Normal 743 2 2" xfId="23425"/>
    <cellStyle name="Normal 743 2 2 2" xfId="46834"/>
    <cellStyle name="Normal 743 2 3" xfId="35135"/>
    <cellStyle name="Normal 743 3" xfId="17591"/>
    <cellStyle name="Normal 743 3 2" xfId="41000"/>
    <cellStyle name="Normal 743 4" xfId="29305"/>
    <cellStyle name="Normal 744" xfId="6945"/>
    <cellStyle name="Normal 744 2" xfId="12813"/>
    <cellStyle name="Normal 744 2 2" xfId="24542"/>
    <cellStyle name="Normal 744 2 2 2" xfId="47951"/>
    <cellStyle name="Normal 744 2 3" xfId="36252"/>
    <cellStyle name="Normal 744 3" xfId="18708"/>
    <cellStyle name="Normal 744 3 2" xfId="42117"/>
    <cellStyle name="Normal 744 4" xfId="30422"/>
    <cellStyle name="Normal 745" xfId="6950"/>
    <cellStyle name="Normal 745 2" xfId="12818"/>
    <cellStyle name="Normal 745 2 2" xfId="24547"/>
    <cellStyle name="Normal 745 2 2 2" xfId="47956"/>
    <cellStyle name="Normal 745 2 3" xfId="36257"/>
    <cellStyle name="Normal 745 3" xfId="18713"/>
    <cellStyle name="Normal 745 3 2" xfId="42122"/>
    <cellStyle name="Normal 745 4" xfId="30427"/>
    <cellStyle name="Normal 746" xfId="5868"/>
    <cellStyle name="Normal 746 2" xfId="11736"/>
    <cellStyle name="Normal 746 2 2" xfId="23465"/>
    <cellStyle name="Normal 746 2 2 2" xfId="46874"/>
    <cellStyle name="Normal 746 2 3" xfId="35175"/>
    <cellStyle name="Normal 746 3" xfId="17631"/>
    <cellStyle name="Normal 746 3 2" xfId="41040"/>
    <cellStyle name="Normal 746 4" xfId="29345"/>
    <cellStyle name="Normal 747" xfId="5805"/>
    <cellStyle name="Normal 747 2" xfId="11673"/>
    <cellStyle name="Normal 747 2 2" xfId="23402"/>
    <cellStyle name="Normal 747 2 2 2" xfId="46811"/>
    <cellStyle name="Normal 747 2 3" xfId="35112"/>
    <cellStyle name="Normal 747 3" xfId="17568"/>
    <cellStyle name="Normal 747 3 2" xfId="40977"/>
    <cellStyle name="Normal 747 4" xfId="29282"/>
    <cellStyle name="Normal 748" xfId="6943"/>
    <cellStyle name="Normal 748 2" xfId="12811"/>
    <cellStyle name="Normal 748 2 2" xfId="24540"/>
    <cellStyle name="Normal 748 2 2 2" xfId="47949"/>
    <cellStyle name="Normal 748 2 3" xfId="36250"/>
    <cellStyle name="Normal 748 3" xfId="18706"/>
    <cellStyle name="Normal 748 3 2" xfId="42115"/>
    <cellStyle name="Normal 748 4" xfId="30420"/>
    <cellStyle name="Normal 749" xfId="5924"/>
    <cellStyle name="Normal 749 2" xfId="11792"/>
    <cellStyle name="Normal 749 2 2" xfId="23521"/>
    <cellStyle name="Normal 749 2 2 2" xfId="46930"/>
    <cellStyle name="Normal 749 2 3" xfId="35231"/>
    <cellStyle name="Normal 749 3" xfId="17687"/>
    <cellStyle name="Normal 749 3 2" xfId="41096"/>
    <cellStyle name="Normal 749 4" xfId="29401"/>
    <cellStyle name="Normal 75" xfId="1998"/>
    <cellStyle name="Normal 750" xfId="5807"/>
    <cellStyle name="Normal 750 2" xfId="11675"/>
    <cellStyle name="Normal 750 2 2" xfId="23404"/>
    <cellStyle name="Normal 750 2 2 2" xfId="46813"/>
    <cellStyle name="Normal 750 2 3" xfId="35114"/>
    <cellStyle name="Normal 750 3" xfId="17570"/>
    <cellStyle name="Normal 750 3 2" xfId="40979"/>
    <cellStyle name="Normal 750 4" xfId="29284"/>
    <cellStyle name="Normal 751" xfId="6939"/>
    <cellStyle name="Normal 751 2" xfId="12807"/>
    <cellStyle name="Normal 751 2 2" xfId="24536"/>
    <cellStyle name="Normal 751 2 2 2" xfId="47945"/>
    <cellStyle name="Normal 751 2 3" xfId="36246"/>
    <cellStyle name="Normal 751 3" xfId="18702"/>
    <cellStyle name="Normal 751 3 2" xfId="42111"/>
    <cellStyle name="Normal 751 4" xfId="30416"/>
    <cellStyle name="Normal 752" xfId="6956"/>
    <cellStyle name="Normal 752 2" xfId="12824"/>
    <cellStyle name="Normal 752 2 2" xfId="24553"/>
    <cellStyle name="Normal 752 2 2 2" xfId="47962"/>
    <cellStyle name="Normal 752 2 3" xfId="36263"/>
    <cellStyle name="Normal 752 3" xfId="18719"/>
    <cellStyle name="Normal 752 3 2" xfId="42128"/>
    <cellStyle name="Normal 752 4" xfId="30433"/>
    <cellStyle name="Normal 753" xfId="6961"/>
    <cellStyle name="Normal 753 2" xfId="12829"/>
    <cellStyle name="Normal 753 2 2" xfId="24558"/>
    <cellStyle name="Normal 753 2 2 2" xfId="47967"/>
    <cellStyle name="Normal 753 2 3" xfId="36268"/>
    <cellStyle name="Normal 753 3" xfId="18724"/>
    <cellStyle name="Normal 753 3 2" xfId="42133"/>
    <cellStyle name="Normal 753 4" xfId="30438"/>
    <cellStyle name="Normal 754" xfId="6942"/>
    <cellStyle name="Normal 754 2" xfId="12810"/>
    <cellStyle name="Normal 754 2 2" xfId="24539"/>
    <cellStyle name="Normal 754 2 2 2" xfId="47948"/>
    <cellStyle name="Normal 754 2 3" xfId="36249"/>
    <cellStyle name="Normal 754 3" xfId="18705"/>
    <cellStyle name="Normal 754 3 2" xfId="42114"/>
    <cellStyle name="Normal 754 4" xfId="30419"/>
    <cellStyle name="Normal 755" xfId="6962"/>
    <cellStyle name="Normal 755 2" xfId="12830"/>
    <cellStyle name="Normal 755 2 2" xfId="24559"/>
    <cellStyle name="Normal 755 2 2 2" xfId="47968"/>
    <cellStyle name="Normal 755 2 3" xfId="36269"/>
    <cellStyle name="Normal 755 3" xfId="18725"/>
    <cellStyle name="Normal 755 3 2" xfId="42134"/>
    <cellStyle name="Normal 755 4" xfId="30439"/>
    <cellStyle name="Normal 756" xfId="6957"/>
    <cellStyle name="Normal 756 2" xfId="12825"/>
    <cellStyle name="Normal 756 2 2" xfId="24554"/>
    <cellStyle name="Normal 756 2 2 2" xfId="47963"/>
    <cellStyle name="Normal 756 2 3" xfId="36264"/>
    <cellStyle name="Normal 756 3" xfId="18720"/>
    <cellStyle name="Normal 756 3 2" xfId="42129"/>
    <cellStyle name="Normal 756 4" xfId="30434"/>
    <cellStyle name="Normal 757" xfId="5826"/>
    <cellStyle name="Normal 757 2" xfId="11694"/>
    <cellStyle name="Normal 757 2 2" xfId="23423"/>
    <cellStyle name="Normal 757 2 2 2" xfId="46832"/>
    <cellStyle name="Normal 757 2 3" xfId="35133"/>
    <cellStyle name="Normal 757 3" xfId="17589"/>
    <cellStyle name="Normal 757 3 2" xfId="40998"/>
    <cellStyle name="Normal 757 4" xfId="29303"/>
    <cellStyle name="Normal 758" xfId="5824"/>
    <cellStyle name="Normal 758 2" xfId="11692"/>
    <cellStyle name="Normal 758 2 2" xfId="23421"/>
    <cellStyle name="Normal 758 2 2 2" xfId="46830"/>
    <cellStyle name="Normal 758 2 3" xfId="35131"/>
    <cellStyle name="Normal 758 3" xfId="17587"/>
    <cellStyle name="Normal 758 3 2" xfId="40996"/>
    <cellStyle name="Normal 758 4" xfId="29301"/>
    <cellStyle name="Normal 759" xfId="5821"/>
    <cellStyle name="Normal 759 2" xfId="11689"/>
    <cellStyle name="Normal 759 2 2" xfId="23418"/>
    <cellStyle name="Normal 759 2 2 2" xfId="46827"/>
    <cellStyle name="Normal 759 2 3" xfId="35128"/>
    <cellStyle name="Normal 759 3" xfId="17584"/>
    <cellStyle name="Normal 759 3 2" xfId="40993"/>
    <cellStyle name="Normal 759 4" xfId="29298"/>
    <cellStyle name="Normal 76" xfId="1999"/>
    <cellStyle name="Normal 760" xfId="5803"/>
    <cellStyle name="Normal 760 2" xfId="11671"/>
    <cellStyle name="Normal 760 2 2" xfId="23400"/>
    <cellStyle name="Normal 760 2 2 2" xfId="46809"/>
    <cellStyle name="Normal 760 2 3" xfId="35110"/>
    <cellStyle name="Normal 760 3" xfId="17566"/>
    <cellStyle name="Normal 760 3 2" xfId="40975"/>
    <cellStyle name="Normal 760 4" xfId="29280"/>
    <cellStyle name="Normal 761" xfId="6949"/>
    <cellStyle name="Normal 761 2" xfId="12817"/>
    <cellStyle name="Normal 761 2 2" xfId="24546"/>
    <cellStyle name="Normal 761 2 2 2" xfId="47955"/>
    <cellStyle name="Normal 761 2 3" xfId="36256"/>
    <cellStyle name="Normal 761 3" xfId="18712"/>
    <cellStyle name="Normal 761 3 2" xfId="42121"/>
    <cellStyle name="Normal 761 4" xfId="30426"/>
    <cellStyle name="Normal 762" xfId="6941"/>
    <cellStyle name="Normal 762 2" xfId="12809"/>
    <cellStyle name="Normal 762 2 2" xfId="24538"/>
    <cellStyle name="Normal 762 2 2 2" xfId="47947"/>
    <cellStyle name="Normal 762 2 3" xfId="36248"/>
    <cellStyle name="Normal 762 3" xfId="18704"/>
    <cellStyle name="Normal 762 3 2" xfId="42113"/>
    <cellStyle name="Normal 762 4" xfId="30418"/>
    <cellStyle name="Normal 763" xfId="5870"/>
    <cellStyle name="Normal 763 2" xfId="11738"/>
    <cellStyle name="Normal 763 2 2" xfId="23467"/>
    <cellStyle name="Normal 763 2 2 2" xfId="46876"/>
    <cellStyle name="Normal 763 2 3" xfId="35177"/>
    <cellStyle name="Normal 763 3" xfId="17633"/>
    <cellStyle name="Normal 763 3 2" xfId="41042"/>
    <cellStyle name="Normal 763 4" xfId="29347"/>
    <cellStyle name="Normal 764" xfId="6974"/>
    <cellStyle name="Normal 764 2" xfId="12836"/>
    <cellStyle name="Normal 764 2 2" xfId="24565"/>
    <cellStyle name="Normal 764 2 2 2" xfId="47974"/>
    <cellStyle name="Normal 764 2 3" xfId="36275"/>
    <cellStyle name="Normal 764 3" xfId="18731"/>
    <cellStyle name="Normal 764 3 2" xfId="42140"/>
    <cellStyle name="Normal 764 4" xfId="30445"/>
    <cellStyle name="Normal 765" xfId="7055"/>
    <cellStyle name="Normal 765 2" xfId="12917"/>
    <cellStyle name="Normal 765 2 2" xfId="24646"/>
    <cellStyle name="Normal 765 2 2 2" xfId="48055"/>
    <cellStyle name="Normal 765 2 3" xfId="36356"/>
    <cellStyle name="Normal 765 3" xfId="18812"/>
    <cellStyle name="Normal 765 3 2" xfId="42221"/>
    <cellStyle name="Normal 765 4" xfId="30526"/>
    <cellStyle name="Normal 766" xfId="6976"/>
    <cellStyle name="Normal 766 2" xfId="12838"/>
    <cellStyle name="Normal 766 2 2" xfId="24567"/>
    <cellStyle name="Normal 766 2 2 2" xfId="47976"/>
    <cellStyle name="Normal 766 2 3" xfId="36277"/>
    <cellStyle name="Normal 766 3" xfId="18733"/>
    <cellStyle name="Normal 766 3 2" xfId="42142"/>
    <cellStyle name="Normal 766 4" xfId="30447"/>
    <cellStyle name="Normal 767" xfId="6982"/>
    <cellStyle name="Normal 767 2" xfId="12844"/>
    <cellStyle name="Normal 767 2 2" xfId="24573"/>
    <cellStyle name="Normal 767 2 2 2" xfId="47982"/>
    <cellStyle name="Normal 767 2 3" xfId="36283"/>
    <cellStyle name="Normal 767 3" xfId="18739"/>
    <cellStyle name="Normal 767 3 2" xfId="42148"/>
    <cellStyle name="Normal 767 4" xfId="30453"/>
    <cellStyle name="Normal 768" xfId="8063"/>
    <cellStyle name="Normal 768 2" xfId="13925"/>
    <cellStyle name="Normal 768 2 2" xfId="25654"/>
    <cellStyle name="Normal 768 2 2 2" xfId="49063"/>
    <cellStyle name="Normal 768 2 3" xfId="37364"/>
    <cellStyle name="Normal 768 3" xfId="19820"/>
    <cellStyle name="Normal 768 3 2" xfId="43229"/>
    <cellStyle name="Normal 768 4" xfId="31534"/>
    <cellStyle name="Normal 769" xfId="7070"/>
    <cellStyle name="Normal 769 2" xfId="12932"/>
    <cellStyle name="Normal 769 2 2" xfId="24661"/>
    <cellStyle name="Normal 769 2 2 2" xfId="48070"/>
    <cellStyle name="Normal 769 2 3" xfId="36371"/>
    <cellStyle name="Normal 769 3" xfId="18827"/>
    <cellStyle name="Normal 769 3 2" xfId="42236"/>
    <cellStyle name="Normal 769 4" xfId="30541"/>
    <cellStyle name="Normal 77" xfId="2000"/>
    <cellStyle name="Normal 770" xfId="6979"/>
    <cellStyle name="Normal 770 2" xfId="12841"/>
    <cellStyle name="Normal 770 2 2" xfId="24570"/>
    <cellStyle name="Normal 770 2 2 2" xfId="47979"/>
    <cellStyle name="Normal 770 2 3" xfId="36280"/>
    <cellStyle name="Normal 770 3" xfId="18736"/>
    <cellStyle name="Normal 770 3 2" xfId="42145"/>
    <cellStyle name="Normal 770 4" xfId="30450"/>
    <cellStyle name="Normal 771" xfId="6981"/>
    <cellStyle name="Normal 771 2" xfId="12843"/>
    <cellStyle name="Normal 771 2 2" xfId="24572"/>
    <cellStyle name="Normal 771 2 2 2" xfId="47981"/>
    <cellStyle name="Normal 771 2 3" xfId="36282"/>
    <cellStyle name="Normal 771 3" xfId="18738"/>
    <cellStyle name="Normal 771 3 2" xfId="42147"/>
    <cellStyle name="Normal 771 4" xfId="30452"/>
    <cellStyle name="Normal 772" xfId="6980"/>
    <cellStyle name="Normal 772 2" xfId="12842"/>
    <cellStyle name="Normal 772 2 2" xfId="24571"/>
    <cellStyle name="Normal 772 2 2 2" xfId="47980"/>
    <cellStyle name="Normal 772 2 3" xfId="36281"/>
    <cellStyle name="Normal 772 3" xfId="18737"/>
    <cellStyle name="Normal 772 3 2" xfId="42146"/>
    <cellStyle name="Normal 772 4" xfId="30451"/>
    <cellStyle name="Normal 773" xfId="9146"/>
    <cellStyle name="Normal 774" xfId="9160"/>
    <cellStyle name="Normal 775" xfId="9147"/>
    <cellStyle name="Normal 776" xfId="13938"/>
    <cellStyle name="Normal 776 2" xfId="25680"/>
    <cellStyle name="Normal 776 3" xfId="49132"/>
    <cellStyle name="Normal 777" xfId="13932"/>
    <cellStyle name="Normal 777 2" xfId="25678"/>
    <cellStyle name="Normal 777 3" xfId="49130"/>
    <cellStyle name="Normal 778" xfId="13931"/>
    <cellStyle name="Normal 778 2" xfId="25677"/>
    <cellStyle name="Normal 778 3" xfId="49129"/>
    <cellStyle name="Normal 779" xfId="13929"/>
    <cellStyle name="Normal 779 2" xfId="25676"/>
    <cellStyle name="Normal 779 3" xfId="49128"/>
    <cellStyle name="Normal 78" xfId="2001"/>
    <cellStyle name="Normal 780" xfId="13935"/>
    <cellStyle name="Normal 780 2" xfId="25679"/>
    <cellStyle name="Normal 780 3" xfId="49131"/>
    <cellStyle name="Normal 781" xfId="9157"/>
    <cellStyle name="Normal 781 2" xfId="25675"/>
    <cellStyle name="Normal 781 3" xfId="49124"/>
    <cellStyle name="Normal 782" xfId="9149"/>
    <cellStyle name="Normal 782 2" xfId="25673"/>
    <cellStyle name="Normal 782 3" xfId="49122"/>
    <cellStyle name="Normal 783" xfId="9151"/>
    <cellStyle name="Normal 783 2" xfId="25674"/>
    <cellStyle name="Normal 783 3" xfId="49123"/>
    <cellStyle name="Normal 784" xfId="13927"/>
    <cellStyle name="Normal 785" xfId="9158"/>
    <cellStyle name="Normal 786" xfId="9152"/>
    <cellStyle name="Normal 787" xfId="9156"/>
    <cellStyle name="Normal 788" xfId="9155"/>
    <cellStyle name="Normal 789" xfId="9175"/>
    <cellStyle name="Normal 79" xfId="2002"/>
    <cellStyle name="Normal 790" xfId="9154"/>
    <cellStyle name="Normal 791" xfId="9153"/>
    <cellStyle name="Normal 792" xfId="13933"/>
    <cellStyle name="Normal 793" xfId="9174"/>
    <cellStyle name="Normal 794" xfId="13937"/>
    <cellStyle name="Normal 795" xfId="9162"/>
    <cellStyle name="Normal 796" xfId="13936"/>
    <cellStyle name="Normal 797" xfId="13930"/>
    <cellStyle name="Normal 798" xfId="9172"/>
    <cellStyle name="Normal 799" xfId="9171"/>
    <cellStyle name="Normal 8" xfId="42"/>
    <cellStyle name="Normal 8 2" xfId="49"/>
    <cellStyle name="Normal 8 2 2" xfId="49251"/>
    <cellStyle name="Normal 8 3" xfId="2003"/>
    <cellStyle name="Normal 8 4" xfId="2004"/>
    <cellStyle name="Normal 8 5" xfId="2005"/>
    <cellStyle name="Normal 8 6" xfId="2006"/>
    <cellStyle name="Normal 8 7" xfId="2007"/>
    <cellStyle name="Normal 8 8" xfId="49244"/>
    <cellStyle name="Normal 8 9" xfId="49260"/>
    <cellStyle name="Normal 80" xfId="2008"/>
    <cellStyle name="Normal 800" xfId="13934"/>
    <cellStyle name="Normal 801" xfId="13928"/>
    <cellStyle name="Normal 802" xfId="9150"/>
    <cellStyle name="Normal 803" xfId="9173"/>
    <cellStyle name="Normal 804" xfId="9159"/>
    <cellStyle name="Normal 805" xfId="9148"/>
    <cellStyle name="Normal 806" xfId="13939"/>
    <cellStyle name="Normal 807" xfId="9161"/>
    <cellStyle name="Normal 808" xfId="8065"/>
    <cellStyle name="Normal 808 2" xfId="19826"/>
    <cellStyle name="Normal 808 2 2" xfId="43235"/>
    <cellStyle name="Normal 808 3" xfId="31536"/>
    <cellStyle name="Normal 809" xfId="8141"/>
    <cellStyle name="Normal 809 2" xfId="19902"/>
    <cellStyle name="Normal 809 2 2" xfId="43311"/>
    <cellStyle name="Normal 809 3" xfId="31612"/>
    <cellStyle name="Normal 81" xfId="2009"/>
    <cellStyle name="Normal 810" xfId="8067"/>
    <cellStyle name="Normal 810 2" xfId="19828"/>
    <cellStyle name="Normal 810 2 2" xfId="43237"/>
    <cellStyle name="Normal 810 3" xfId="31538"/>
    <cellStyle name="Normal 811" xfId="13944"/>
    <cellStyle name="Normal 811 2" xfId="25660"/>
    <cellStyle name="Normal 811 2 2" xfId="49069"/>
    <cellStyle name="Normal 811 3" xfId="37370"/>
    <cellStyle name="Normal 812" xfId="13948"/>
    <cellStyle name="Normal 812 2" xfId="25664"/>
    <cellStyle name="Normal 812 2 2" xfId="49073"/>
    <cellStyle name="Normal 812 3" xfId="37374"/>
    <cellStyle name="Normal 813" xfId="8069"/>
    <cellStyle name="Normal 813 2" xfId="19830"/>
    <cellStyle name="Normal 813 2 2" xfId="43239"/>
    <cellStyle name="Normal 813 3" xfId="31540"/>
    <cellStyle name="Normal 814" xfId="13949"/>
    <cellStyle name="Normal 814 2" xfId="25665"/>
    <cellStyle name="Normal 814 2 2" xfId="49074"/>
    <cellStyle name="Normal 814 3" xfId="37375"/>
    <cellStyle name="Normal 815" xfId="8112"/>
    <cellStyle name="Normal 815 2" xfId="19873"/>
    <cellStyle name="Normal 815 2 2" xfId="43282"/>
    <cellStyle name="Normal 815 3" xfId="31583"/>
    <cellStyle name="Normal 816" xfId="13943"/>
    <cellStyle name="Normal 816 2" xfId="25659"/>
    <cellStyle name="Normal 816 2 2" xfId="49068"/>
    <cellStyle name="Normal 816 3" xfId="37369"/>
    <cellStyle name="Normal 817" xfId="13950"/>
    <cellStyle name="Normal 817 2" xfId="25681"/>
    <cellStyle name="Normal 817 3" xfId="19822"/>
    <cellStyle name="Normal 817 3 2" xfId="37381"/>
    <cellStyle name="Normal 817 3 3" xfId="49136"/>
    <cellStyle name="Normal 817 3 4" xfId="43231"/>
    <cellStyle name="Normal 818" xfId="13952"/>
    <cellStyle name="Normal 818 2" xfId="25682"/>
    <cellStyle name="Normal 818 3" xfId="19823"/>
    <cellStyle name="Normal 818 3 2" xfId="37403"/>
    <cellStyle name="Normal 818 3 3" xfId="49137"/>
    <cellStyle name="Normal 818 3 4" xfId="43232"/>
    <cellStyle name="Normal 819" xfId="13955"/>
    <cellStyle name="Normal 819 2" xfId="25683"/>
    <cellStyle name="Normal 819 3" xfId="19824"/>
    <cellStyle name="Normal 819 3 2" xfId="49101"/>
    <cellStyle name="Normal 819 3 3" xfId="49138"/>
    <cellStyle name="Normal 819 3 4" xfId="43233"/>
    <cellStyle name="Normal 82" xfId="2010"/>
    <cellStyle name="Normal 820" xfId="13957"/>
    <cellStyle name="Normal 820 2" xfId="25684"/>
    <cellStyle name="Normal 820 3" xfId="25668"/>
    <cellStyle name="Normal 820 3 2" xfId="49104"/>
    <cellStyle name="Normal 820 3 3" xfId="49148"/>
    <cellStyle name="Normal 820 3 4" xfId="49077"/>
    <cellStyle name="Normal 821" xfId="13959"/>
    <cellStyle name="Normal 821 2" xfId="25685"/>
    <cellStyle name="Normal 821 3" xfId="19825"/>
    <cellStyle name="Normal 821 3 2" xfId="37401"/>
    <cellStyle name="Normal 821 3 3" xfId="49139"/>
    <cellStyle name="Normal 821 3 4" xfId="43234"/>
    <cellStyle name="Normal 822" xfId="13961"/>
    <cellStyle name="Normal 822 2" xfId="25686"/>
    <cellStyle name="Normal 822 3" xfId="25666"/>
    <cellStyle name="Normal 822 3 2" xfId="49102"/>
    <cellStyle name="Normal 822 3 3" xfId="49146"/>
    <cellStyle name="Normal 822 3 4" xfId="49075"/>
    <cellStyle name="Normal 823" xfId="13963"/>
    <cellStyle name="Normal 823 2" xfId="25687"/>
    <cellStyle name="Normal 823 3" xfId="25667"/>
    <cellStyle name="Normal 823 3 2" xfId="49103"/>
    <cellStyle name="Normal 823 3 3" xfId="49147"/>
    <cellStyle name="Normal 823 3 4" xfId="49076"/>
    <cellStyle name="Normal 824" xfId="13965"/>
    <cellStyle name="Normal 825" xfId="13967"/>
    <cellStyle name="Normal 826" xfId="13969"/>
    <cellStyle name="Normal 827" xfId="13971"/>
    <cellStyle name="Normal 828" xfId="13973"/>
    <cellStyle name="Normal 829" xfId="13975"/>
    <cellStyle name="Normal 83" xfId="2011"/>
    <cellStyle name="Normal 830" xfId="13977"/>
    <cellStyle name="Normal 831" xfId="13979"/>
    <cellStyle name="Normal 832" xfId="13981"/>
    <cellStyle name="Normal 833" xfId="13983"/>
    <cellStyle name="Normal 834" xfId="13985"/>
    <cellStyle name="Normal 835" xfId="13987"/>
    <cellStyle name="Normal 836" xfId="13989"/>
    <cellStyle name="Normal 837" xfId="13991"/>
    <cellStyle name="Normal 838" xfId="13993"/>
    <cellStyle name="Normal 839" xfId="13995"/>
    <cellStyle name="Normal 84" xfId="2012"/>
    <cellStyle name="Normal 840" xfId="13997"/>
    <cellStyle name="Normal 841" xfId="25669"/>
    <cellStyle name="Normal 842" xfId="25670"/>
    <cellStyle name="Normal 843" xfId="25672"/>
    <cellStyle name="Normal 844" xfId="25671"/>
    <cellStyle name="Normal 845" xfId="25690"/>
    <cellStyle name="Normal 845 2" xfId="49080"/>
    <cellStyle name="Normal 845 3" xfId="49151"/>
    <cellStyle name="Normal 845 4" xfId="37378"/>
    <cellStyle name="Normal 846" xfId="25692"/>
    <cellStyle name="Normal 847" xfId="25711"/>
    <cellStyle name="Normal 848" xfId="13998"/>
    <cellStyle name="Normal 848 2" xfId="37407"/>
    <cellStyle name="Normal 849" xfId="37405"/>
    <cellStyle name="Normal 85" xfId="2013"/>
    <cellStyle name="Normal 850" xfId="37380"/>
    <cellStyle name="Normal 851" xfId="37402"/>
    <cellStyle name="Normal 852" xfId="37406"/>
    <cellStyle name="Normal 853" xfId="49100"/>
    <cellStyle name="Normal 854" xfId="37404"/>
    <cellStyle name="Normal 855" xfId="37400"/>
    <cellStyle name="Normal 856" xfId="49105"/>
    <cellStyle name="Normal 857" xfId="49107"/>
    <cellStyle name="Normal 858" xfId="49116"/>
    <cellStyle name="Normal 859" xfId="49119"/>
    <cellStyle name="Normal 86" xfId="2014"/>
    <cellStyle name="Normal 860" xfId="49140"/>
    <cellStyle name="Normal 861" xfId="49127"/>
    <cellStyle name="Normal 862" xfId="49134"/>
    <cellStyle name="Normal 863" xfId="49125"/>
    <cellStyle name="Normal 864" xfId="49133"/>
    <cellStyle name="Normal 865" xfId="49144"/>
    <cellStyle name="Normal 866" xfId="49145"/>
    <cellStyle name="Normal 867" xfId="49126"/>
    <cellStyle name="Normal 868" xfId="49120"/>
    <cellStyle name="Normal 869" xfId="49143"/>
    <cellStyle name="Normal 87" xfId="2015"/>
    <cellStyle name="Normal 870" xfId="49141"/>
    <cellStyle name="Normal 871" xfId="49135"/>
    <cellStyle name="Normal 872" xfId="49121"/>
    <cellStyle name="Normal 873" xfId="49142"/>
    <cellStyle name="Normal 874" xfId="49171"/>
    <cellStyle name="Normal 875" xfId="49172"/>
    <cellStyle name="Normal 876" xfId="49173"/>
    <cellStyle name="Normal 877" xfId="49174"/>
    <cellStyle name="Normal 878" xfId="49177"/>
    <cellStyle name="Normal 879" xfId="49180"/>
    <cellStyle name="Normal 88" xfId="2016"/>
    <cellStyle name="Normal 880" xfId="49184"/>
    <cellStyle name="Normal 881" xfId="49189"/>
    <cellStyle name="Normal 882" xfId="49195"/>
    <cellStyle name="Normal 883" xfId="49190"/>
    <cellStyle name="Normal 884" xfId="49194"/>
    <cellStyle name="Normal 885" xfId="49183"/>
    <cellStyle name="Normal 886" xfId="49181"/>
    <cellStyle name="Normal 887" xfId="49196"/>
    <cellStyle name="Normal 888" xfId="49175"/>
    <cellStyle name="Normal 889" xfId="49178"/>
    <cellStyle name="Normal 89" xfId="2017"/>
    <cellStyle name="Normal 890" xfId="49197"/>
    <cellStyle name="Normal 891" xfId="49186"/>
    <cellStyle name="Normal 892" xfId="49179"/>
    <cellStyle name="Normal 893" xfId="49185"/>
    <cellStyle name="Normal 894" xfId="49188"/>
    <cellStyle name="Normal 895" xfId="49176"/>
    <cellStyle name="Normal 896" xfId="49191"/>
    <cellStyle name="Normal 897" xfId="49187"/>
    <cellStyle name="Normal 898" xfId="49182"/>
    <cellStyle name="Normal 899" xfId="49192"/>
    <cellStyle name="Normal 9" xfId="2018"/>
    <cellStyle name="Normal 9 2" xfId="2019"/>
    <cellStyle name="Normal 9 3" xfId="2020"/>
    <cellStyle name="Normal 9 4" xfId="2021"/>
    <cellStyle name="Normal 9 5" xfId="2022"/>
    <cellStyle name="Normal 9 6" xfId="2023"/>
    <cellStyle name="Normal 9 7" xfId="2024"/>
    <cellStyle name="Normal 9 8" xfId="49256"/>
    <cellStyle name="Normal 90" xfId="2025"/>
    <cellStyle name="Normal 900" xfId="49193"/>
    <cellStyle name="Normal 901" xfId="25712"/>
    <cellStyle name="Normal 902" xfId="49198"/>
    <cellStyle name="Normal 903" xfId="90"/>
    <cellStyle name="Normal 904" xfId="49259"/>
    <cellStyle name="Normal 91" xfId="2026"/>
    <cellStyle name="Normal 92" xfId="2027"/>
    <cellStyle name="Normal 93" xfId="2028"/>
    <cellStyle name="Normal 94" xfId="2029"/>
    <cellStyle name="Normal 95" xfId="2030"/>
    <cellStyle name="Normal 96" xfId="2031"/>
    <cellStyle name="Normal 97" xfId="2032"/>
    <cellStyle name="Normal 98" xfId="2033"/>
    <cellStyle name="Normal 99" xfId="2034"/>
    <cellStyle name="Note 10" xfId="2035"/>
    <cellStyle name="Note 10 2" xfId="2036"/>
    <cellStyle name="Note 11" xfId="2037"/>
    <cellStyle name="Note 12" xfId="2038"/>
    <cellStyle name="Note 13" xfId="2039"/>
    <cellStyle name="Note 14" xfId="2040"/>
    <cellStyle name="Note 15" xfId="2193"/>
    <cellStyle name="Note 15 2" xfId="3559"/>
    <cellStyle name="Note 15 2 2" xfId="9432"/>
    <cellStyle name="Note 15 2 2 2" xfId="21161"/>
    <cellStyle name="Note 15 2 2 2 2" xfId="44570"/>
    <cellStyle name="Note 15 2 2 3" xfId="32871"/>
    <cellStyle name="Note 15 2 3" xfId="15327"/>
    <cellStyle name="Note 15 2 3 2" xfId="38736"/>
    <cellStyle name="Note 15 2 4" xfId="27041"/>
    <cellStyle name="Note 15 3" xfId="4784"/>
    <cellStyle name="Note 15 3 2" xfId="10652"/>
    <cellStyle name="Note 15 3 2 2" xfId="22381"/>
    <cellStyle name="Note 15 3 2 2 2" xfId="45790"/>
    <cellStyle name="Note 15 3 2 3" xfId="34091"/>
    <cellStyle name="Note 15 3 3" xfId="16547"/>
    <cellStyle name="Note 15 3 3 2" xfId="39956"/>
    <cellStyle name="Note 15 3 4" xfId="28261"/>
    <cellStyle name="Note 15 4" xfId="5947"/>
    <cellStyle name="Note 15 4 2" xfId="11815"/>
    <cellStyle name="Note 15 4 2 2" xfId="23544"/>
    <cellStyle name="Note 15 4 2 2 2" xfId="46953"/>
    <cellStyle name="Note 15 4 2 3" xfId="35254"/>
    <cellStyle name="Note 15 4 3" xfId="17710"/>
    <cellStyle name="Note 15 4 3 2" xfId="41119"/>
    <cellStyle name="Note 15 4 4" xfId="29424"/>
    <cellStyle name="Note 15 5" xfId="7074"/>
    <cellStyle name="Note 15 5 2" xfId="12936"/>
    <cellStyle name="Note 15 5 2 2" xfId="24665"/>
    <cellStyle name="Note 15 5 2 2 2" xfId="48074"/>
    <cellStyle name="Note 15 5 2 3" xfId="36375"/>
    <cellStyle name="Note 15 5 3" xfId="18831"/>
    <cellStyle name="Note 15 5 3 2" xfId="42240"/>
    <cellStyle name="Note 15 5 4" xfId="30545"/>
    <cellStyle name="Note 15 6" xfId="8158"/>
    <cellStyle name="Note 15 6 2" xfId="19919"/>
    <cellStyle name="Note 15 6 2 2" xfId="43328"/>
    <cellStyle name="Note 15 6 3" xfId="31629"/>
    <cellStyle name="Note 15 7" xfId="14085"/>
    <cellStyle name="Note 15 7 2" xfId="37494"/>
    <cellStyle name="Note 15 8" xfId="25799"/>
    <cellStyle name="Note 16" xfId="2375"/>
    <cellStyle name="Note 16 2" xfId="3652"/>
    <cellStyle name="Note 16 2 2" xfId="9520"/>
    <cellStyle name="Note 16 2 2 2" xfId="21249"/>
    <cellStyle name="Note 16 2 2 2 2" xfId="44658"/>
    <cellStyle name="Note 16 2 2 3" xfId="32959"/>
    <cellStyle name="Note 16 2 3" xfId="15415"/>
    <cellStyle name="Note 16 2 3 2" xfId="38824"/>
    <cellStyle name="Note 16 2 4" xfId="27129"/>
    <cellStyle name="Note 16 3" xfId="4871"/>
    <cellStyle name="Note 16 3 2" xfId="10739"/>
    <cellStyle name="Note 16 3 2 2" xfId="22468"/>
    <cellStyle name="Note 16 3 2 2 2" xfId="45877"/>
    <cellStyle name="Note 16 3 2 3" xfId="34178"/>
    <cellStyle name="Note 16 3 3" xfId="16634"/>
    <cellStyle name="Note 16 3 3 2" xfId="40043"/>
    <cellStyle name="Note 16 3 4" xfId="28348"/>
    <cellStyle name="Note 16 4" xfId="6034"/>
    <cellStyle name="Note 16 4 2" xfId="11902"/>
    <cellStyle name="Note 16 4 2 2" xfId="23631"/>
    <cellStyle name="Note 16 4 2 2 2" xfId="47040"/>
    <cellStyle name="Note 16 4 2 3" xfId="35341"/>
    <cellStyle name="Note 16 4 3" xfId="17797"/>
    <cellStyle name="Note 16 4 3 2" xfId="41206"/>
    <cellStyle name="Note 16 4 4" xfId="29511"/>
    <cellStyle name="Note 16 5" xfId="7161"/>
    <cellStyle name="Note 16 5 2" xfId="13023"/>
    <cellStyle name="Note 16 5 2 2" xfId="24752"/>
    <cellStyle name="Note 16 5 2 2 2" xfId="48161"/>
    <cellStyle name="Note 16 5 2 3" xfId="36462"/>
    <cellStyle name="Note 16 5 3" xfId="18918"/>
    <cellStyle name="Note 16 5 3 2" xfId="42327"/>
    <cellStyle name="Note 16 5 4" xfId="30632"/>
    <cellStyle name="Note 16 6" xfId="8245"/>
    <cellStyle name="Note 16 6 2" xfId="20006"/>
    <cellStyle name="Note 16 6 2 2" xfId="43415"/>
    <cellStyle name="Note 16 6 3" xfId="31716"/>
    <cellStyle name="Note 16 7" xfId="14172"/>
    <cellStyle name="Note 16 7 2" xfId="37581"/>
    <cellStyle name="Note 16 8" xfId="25886"/>
    <cellStyle name="Note 17" xfId="2459"/>
    <cellStyle name="Note 17 2" xfId="3728"/>
    <cellStyle name="Note 17 2 2" xfId="9596"/>
    <cellStyle name="Note 17 2 2 2" xfId="21325"/>
    <cellStyle name="Note 17 2 2 2 2" xfId="44734"/>
    <cellStyle name="Note 17 2 2 3" xfId="33035"/>
    <cellStyle name="Note 17 2 3" xfId="15491"/>
    <cellStyle name="Note 17 2 3 2" xfId="38900"/>
    <cellStyle name="Note 17 2 4" xfId="27205"/>
    <cellStyle name="Note 17 3" xfId="4947"/>
    <cellStyle name="Note 17 3 2" xfId="10815"/>
    <cellStyle name="Note 17 3 2 2" xfId="22544"/>
    <cellStyle name="Note 17 3 2 2 2" xfId="45953"/>
    <cellStyle name="Note 17 3 2 3" xfId="34254"/>
    <cellStyle name="Note 17 3 3" xfId="16710"/>
    <cellStyle name="Note 17 3 3 2" xfId="40119"/>
    <cellStyle name="Note 17 3 4" xfId="28424"/>
    <cellStyle name="Note 17 4" xfId="6111"/>
    <cellStyle name="Note 17 4 2" xfId="11979"/>
    <cellStyle name="Note 17 4 2 2" xfId="23708"/>
    <cellStyle name="Note 17 4 2 2 2" xfId="47117"/>
    <cellStyle name="Note 17 4 2 3" xfId="35418"/>
    <cellStyle name="Note 17 4 3" xfId="17874"/>
    <cellStyle name="Note 17 4 3 2" xfId="41283"/>
    <cellStyle name="Note 17 4 4" xfId="29588"/>
    <cellStyle name="Note 17 5" xfId="7237"/>
    <cellStyle name="Note 17 5 2" xfId="13099"/>
    <cellStyle name="Note 17 5 2 2" xfId="24828"/>
    <cellStyle name="Note 17 5 2 2 2" xfId="48237"/>
    <cellStyle name="Note 17 5 2 3" xfId="36538"/>
    <cellStyle name="Note 17 5 3" xfId="18994"/>
    <cellStyle name="Note 17 5 3 2" xfId="42403"/>
    <cellStyle name="Note 17 5 4" xfId="30708"/>
    <cellStyle name="Note 17 6" xfId="8321"/>
    <cellStyle name="Note 17 6 2" xfId="20082"/>
    <cellStyle name="Note 17 6 2 2" xfId="43491"/>
    <cellStyle name="Note 17 6 3" xfId="31792"/>
    <cellStyle name="Note 17 7" xfId="14248"/>
    <cellStyle name="Note 17 7 2" xfId="37657"/>
    <cellStyle name="Note 17 8" xfId="25962"/>
    <cellStyle name="Note 18" xfId="2675"/>
    <cellStyle name="Note 18 2" xfId="3944"/>
    <cellStyle name="Note 18 2 2" xfId="9812"/>
    <cellStyle name="Note 18 2 2 2" xfId="21541"/>
    <cellStyle name="Note 18 2 2 2 2" xfId="44950"/>
    <cellStyle name="Note 18 2 2 3" xfId="33251"/>
    <cellStyle name="Note 18 2 3" xfId="15707"/>
    <cellStyle name="Note 18 2 3 2" xfId="39116"/>
    <cellStyle name="Note 18 2 4" xfId="27421"/>
    <cellStyle name="Note 18 3" xfId="5163"/>
    <cellStyle name="Note 18 3 2" xfId="11031"/>
    <cellStyle name="Note 18 3 2 2" xfId="22760"/>
    <cellStyle name="Note 18 3 2 2 2" xfId="46169"/>
    <cellStyle name="Note 18 3 2 3" xfId="34470"/>
    <cellStyle name="Note 18 3 3" xfId="16926"/>
    <cellStyle name="Note 18 3 3 2" xfId="40335"/>
    <cellStyle name="Note 18 3 4" xfId="28640"/>
    <cellStyle name="Note 18 4" xfId="6327"/>
    <cellStyle name="Note 18 4 2" xfId="12195"/>
    <cellStyle name="Note 18 4 2 2" xfId="23924"/>
    <cellStyle name="Note 18 4 2 2 2" xfId="47333"/>
    <cellStyle name="Note 18 4 2 3" xfId="35634"/>
    <cellStyle name="Note 18 4 3" xfId="18090"/>
    <cellStyle name="Note 18 4 3 2" xfId="41499"/>
    <cellStyle name="Note 18 4 4" xfId="29804"/>
    <cellStyle name="Note 18 5" xfId="7453"/>
    <cellStyle name="Note 18 5 2" xfId="13315"/>
    <cellStyle name="Note 18 5 2 2" xfId="25044"/>
    <cellStyle name="Note 18 5 2 2 2" xfId="48453"/>
    <cellStyle name="Note 18 5 2 3" xfId="36754"/>
    <cellStyle name="Note 18 5 3" xfId="19210"/>
    <cellStyle name="Note 18 5 3 2" xfId="42619"/>
    <cellStyle name="Note 18 5 4" xfId="30924"/>
    <cellStyle name="Note 18 6" xfId="8537"/>
    <cellStyle name="Note 18 6 2" xfId="20298"/>
    <cellStyle name="Note 18 6 2 2" xfId="43707"/>
    <cellStyle name="Note 18 6 3" xfId="32008"/>
    <cellStyle name="Note 18 7" xfId="14464"/>
    <cellStyle name="Note 18 7 2" xfId="37873"/>
    <cellStyle name="Note 18 8" xfId="26178"/>
    <cellStyle name="Note 19" xfId="2789"/>
    <cellStyle name="Note 19 2" xfId="4058"/>
    <cellStyle name="Note 19 2 2" xfId="9926"/>
    <cellStyle name="Note 19 2 2 2" xfId="21655"/>
    <cellStyle name="Note 19 2 2 2 2" xfId="45064"/>
    <cellStyle name="Note 19 2 2 3" xfId="33365"/>
    <cellStyle name="Note 19 2 3" xfId="15821"/>
    <cellStyle name="Note 19 2 3 2" xfId="39230"/>
    <cellStyle name="Note 19 2 4" xfId="27535"/>
    <cellStyle name="Note 19 3" xfId="5277"/>
    <cellStyle name="Note 19 3 2" xfId="11145"/>
    <cellStyle name="Note 19 3 2 2" xfId="22874"/>
    <cellStyle name="Note 19 3 2 2 2" xfId="46283"/>
    <cellStyle name="Note 19 3 2 3" xfId="34584"/>
    <cellStyle name="Note 19 3 3" xfId="17040"/>
    <cellStyle name="Note 19 3 3 2" xfId="40449"/>
    <cellStyle name="Note 19 3 4" xfId="28754"/>
    <cellStyle name="Note 19 4" xfId="6441"/>
    <cellStyle name="Note 19 4 2" xfId="12309"/>
    <cellStyle name="Note 19 4 2 2" xfId="24038"/>
    <cellStyle name="Note 19 4 2 2 2" xfId="47447"/>
    <cellStyle name="Note 19 4 2 3" xfId="35748"/>
    <cellStyle name="Note 19 4 3" xfId="18204"/>
    <cellStyle name="Note 19 4 3 2" xfId="41613"/>
    <cellStyle name="Note 19 4 4" xfId="29918"/>
    <cellStyle name="Note 19 5" xfId="7567"/>
    <cellStyle name="Note 19 5 2" xfId="13429"/>
    <cellStyle name="Note 19 5 2 2" xfId="25158"/>
    <cellStyle name="Note 19 5 2 2 2" xfId="48567"/>
    <cellStyle name="Note 19 5 2 3" xfId="36868"/>
    <cellStyle name="Note 19 5 3" xfId="19324"/>
    <cellStyle name="Note 19 5 3 2" xfId="42733"/>
    <cellStyle name="Note 19 5 4" xfId="31038"/>
    <cellStyle name="Note 19 6" xfId="8651"/>
    <cellStyle name="Note 19 6 2" xfId="20412"/>
    <cellStyle name="Note 19 6 2 2" xfId="43821"/>
    <cellStyle name="Note 19 6 3" xfId="32122"/>
    <cellStyle name="Note 19 7" xfId="14578"/>
    <cellStyle name="Note 19 7 2" xfId="37987"/>
    <cellStyle name="Note 19 8" xfId="26292"/>
    <cellStyle name="Note 2" xfId="2041"/>
    <cellStyle name="Note 2 2" xfId="2042"/>
    <cellStyle name="Note 20" xfId="2879"/>
    <cellStyle name="Note 20 2" xfId="4148"/>
    <cellStyle name="Note 20 2 2" xfId="10016"/>
    <cellStyle name="Note 20 2 2 2" xfId="21745"/>
    <cellStyle name="Note 20 2 2 2 2" xfId="45154"/>
    <cellStyle name="Note 20 2 2 3" xfId="33455"/>
    <cellStyle name="Note 20 2 3" xfId="15911"/>
    <cellStyle name="Note 20 2 3 2" xfId="39320"/>
    <cellStyle name="Note 20 2 4" xfId="27625"/>
    <cellStyle name="Note 20 3" xfId="5367"/>
    <cellStyle name="Note 20 3 2" xfId="11235"/>
    <cellStyle name="Note 20 3 2 2" xfId="22964"/>
    <cellStyle name="Note 20 3 2 2 2" xfId="46373"/>
    <cellStyle name="Note 20 3 2 3" xfId="34674"/>
    <cellStyle name="Note 20 3 3" xfId="17130"/>
    <cellStyle name="Note 20 3 3 2" xfId="40539"/>
    <cellStyle name="Note 20 3 4" xfId="28844"/>
    <cellStyle name="Note 20 4" xfId="6531"/>
    <cellStyle name="Note 20 4 2" xfId="12399"/>
    <cellStyle name="Note 20 4 2 2" xfId="24128"/>
    <cellStyle name="Note 20 4 2 2 2" xfId="47537"/>
    <cellStyle name="Note 20 4 2 3" xfId="35838"/>
    <cellStyle name="Note 20 4 3" xfId="18294"/>
    <cellStyle name="Note 20 4 3 2" xfId="41703"/>
    <cellStyle name="Note 20 4 4" xfId="30008"/>
    <cellStyle name="Note 20 5" xfId="7657"/>
    <cellStyle name="Note 20 5 2" xfId="13519"/>
    <cellStyle name="Note 20 5 2 2" xfId="25248"/>
    <cellStyle name="Note 20 5 2 2 2" xfId="48657"/>
    <cellStyle name="Note 20 5 2 3" xfId="36958"/>
    <cellStyle name="Note 20 5 3" xfId="19414"/>
    <cellStyle name="Note 20 5 3 2" xfId="42823"/>
    <cellStyle name="Note 20 5 4" xfId="31128"/>
    <cellStyle name="Note 20 6" xfId="8741"/>
    <cellStyle name="Note 20 6 2" xfId="20502"/>
    <cellStyle name="Note 20 6 2 2" xfId="43911"/>
    <cellStyle name="Note 20 6 3" xfId="32212"/>
    <cellStyle name="Note 20 7" xfId="14668"/>
    <cellStyle name="Note 20 7 2" xfId="38077"/>
    <cellStyle name="Note 20 8" xfId="26382"/>
    <cellStyle name="Note 21" xfId="2972"/>
    <cellStyle name="Note 21 2" xfId="4237"/>
    <cellStyle name="Note 21 2 2" xfId="10105"/>
    <cellStyle name="Note 21 2 2 2" xfId="21834"/>
    <cellStyle name="Note 21 2 2 2 2" xfId="45243"/>
    <cellStyle name="Note 21 2 2 3" xfId="33544"/>
    <cellStyle name="Note 21 2 3" xfId="16000"/>
    <cellStyle name="Note 21 2 3 2" xfId="39409"/>
    <cellStyle name="Note 21 2 4" xfId="27714"/>
    <cellStyle name="Note 21 3" xfId="5455"/>
    <cellStyle name="Note 21 3 2" xfId="11323"/>
    <cellStyle name="Note 21 3 2 2" xfId="23052"/>
    <cellStyle name="Note 21 3 2 2 2" xfId="46461"/>
    <cellStyle name="Note 21 3 2 3" xfId="34762"/>
    <cellStyle name="Note 21 3 3" xfId="17218"/>
    <cellStyle name="Note 21 3 3 2" xfId="40627"/>
    <cellStyle name="Note 21 3 4" xfId="28932"/>
    <cellStyle name="Note 21 4" xfId="6619"/>
    <cellStyle name="Note 21 4 2" xfId="12487"/>
    <cellStyle name="Note 21 4 2 2" xfId="24216"/>
    <cellStyle name="Note 21 4 2 2 2" xfId="47625"/>
    <cellStyle name="Note 21 4 2 3" xfId="35926"/>
    <cellStyle name="Note 21 4 3" xfId="18382"/>
    <cellStyle name="Note 21 4 3 2" xfId="41791"/>
    <cellStyle name="Note 21 4 4" xfId="30096"/>
    <cellStyle name="Note 21 5" xfId="7745"/>
    <cellStyle name="Note 21 5 2" xfId="13607"/>
    <cellStyle name="Note 21 5 2 2" xfId="25336"/>
    <cellStyle name="Note 21 5 2 2 2" xfId="48745"/>
    <cellStyle name="Note 21 5 2 3" xfId="37046"/>
    <cellStyle name="Note 21 5 3" xfId="19502"/>
    <cellStyle name="Note 21 5 3 2" xfId="42911"/>
    <cellStyle name="Note 21 5 4" xfId="31216"/>
    <cellStyle name="Note 21 6" xfId="8829"/>
    <cellStyle name="Note 21 6 2" xfId="20590"/>
    <cellStyle name="Note 21 6 2 2" xfId="43999"/>
    <cellStyle name="Note 21 6 3" xfId="32300"/>
    <cellStyle name="Note 21 7" xfId="14756"/>
    <cellStyle name="Note 21 7 2" xfId="38165"/>
    <cellStyle name="Note 21 8" xfId="26470"/>
    <cellStyle name="Note 22" xfId="3080"/>
    <cellStyle name="Note 22 2" xfId="4345"/>
    <cellStyle name="Note 22 2 2" xfId="10213"/>
    <cellStyle name="Note 22 2 2 2" xfId="21942"/>
    <cellStyle name="Note 22 2 2 2 2" xfId="45351"/>
    <cellStyle name="Note 22 2 2 3" xfId="33652"/>
    <cellStyle name="Note 22 2 3" xfId="16108"/>
    <cellStyle name="Note 22 2 3 2" xfId="39517"/>
    <cellStyle name="Note 22 2 4" xfId="27822"/>
    <cellStyle name="Note 22 3" xfId="5562"/>
    <cellStyle name="Note 22 3 2" xfId="11430"/>
    <cellStyle name="Note 22 3 2 2" xfId="23159"/>
    <cellStyle name="Note 22 3 2 2 2" xfId="46568"/>
    <cellStyle name="Note 22 3 2 3" xfId="34869"/>
    <cellStyle name="Note 22 3 3" xfId="17325"/>
    <cellStyle name="Note 22 3 3 2" xfId="40734"/>
    <cellStyle name="Note 22 3 4" xfId="29039"/>
    <cellStyle name="Note 22 4" xfId="6726"/>
    <cellStyle name="Note 22 4 2" xfId="12594"/>
    <cellStyle name="Note 22 4 2 2" xfId="24323"/>
    <cellStyle name="Note 22 4 2 2 2" xfId="47732"/>
    <cellStyle name="Note 22 4 2 3" xfId="36033"/>
    <cellStyle name="Note 22 4 3" xfId="18489"/>
    <cellStyle name="Note 22 4 3 2" xfId="41898"/>
    <cellStyle name="Note 22 4 4" xfId="30203"/>
    <cellStyle name="Note 22 5" xfId="7852"/>
    <cellStyle name="Note 22 5 2" xfId="13714"/>
    <cellStyle name="Note 22 5 2 2" xfId="25443"/>
    <cellStyle name="Note 22 5 2 2 2" xfId="48852"/>
    <cellStyle name="Note 22 5 2 3" xfId="37153"/>
    <cellStyle name="Note 22 5 3" xfId="19609"/>
    <cellStyle name="Note 22 5 3 2" xfId="43018"/>
    <cellStyle name="Note 22 5 4" xfId="31323"/>
    <cellStyle name="Note 22 6" xfId="8936"/>
    <cellStyle name="Note 22 6 2" xfId="20697"/>
    <cellStyle name="Note 22 6 2 2" xfId="44106"/>
    <cellStyle name="Note 22 6 3" xfId="32407"/>
    <cellStyle name="Note 22 7" xfId="14863"/>
    <cellStyle name="Note 22 7 2" xfId="38272"/>
    <cellStyle name="Note 22 8" xfId="26577"/>
    <cellStyle name="Note 23" xfId="3187"/>
    <cellStyle name="Note 23 2" xfId="4452"/>
    <cellStyle name="Note 23 2 2" xfId="10320"/>
    <cellStyle name="Note 23 2 2 2" xfId="22049"/>
    <cellStyle name="Note 23 2 2 2 2" xfId="45458"/>
    <cellStyle name="Note 23 2 2 3" xfId="33759"/>
    <cellStyle name="Note 23 2 3" xfId="16215"/>
    <cellStyle name="Note 23 2 3 2" xfId="39624"/>
    <cellStyle name="Note 23 2 4" xfId="27929"/>
    <cellStyle name="Note 23 3" xfId="5669"/>
    <cellStyle name="Note 23 3 2" xfId="11537"/>
    <cellStyle name="Note 23 3 2 2" xfId="23266"/>
    <cellStyle name="Note 23 3 2 2 2" xfId="46675"/>
    <cellStyle name="Note 23 3 2 3" xfId="34976"/>
    <cellStyle name="Note 23 3 3" xfId="17432"/>
    <cellStyle name="Note 23 3 3 2" xfId="40841"/>
    <cellStyle name="Note 23 3 4" xfId="29146"/>
    <cellStyle name="Note 23 4" xfId="6833"/>
    <cellStyle name="Note 23 4 2" xfId="12701"/>
    <cellStyle name="Note 23 4 2 2" xfId="24430"/>
    <cellStyle name="Note 23 4 2 2 2" xfId="47839"/>
    <cellStyle name="Note 23 4 2 3" xfId="36140"/>
    <cellStyle name="Note 23 4 3" xfId="18596"/>
    <cellStyle name="Note 23 4 3 2" xfId="42005"/>
    <cellStyle name="Note 23 4 4" xfId="30310"/>
    <cellStyle name="Note 23 5" xfId="7959"/>
    <cellStyle name="Note 23 5 2" xfId="13821"/>
    <cellStyle name="Note 23 5 2 2" xfId="25550"/>
    <cellStyle name="Note 23 5 2 2 2" xfId="48959"/>
    <cellStyle name="Note 23 5 2 3" xfId="37260"/>
    <cellStyle name="Note 23 5 3" xfId="19716"/>
    <cellStyle name="Note 23 5 3 2" xfId="43125"/>
    <cellStyle name="Note 23 5 4" xfId="31430"/>
    <cellStyle name="Note 23 6" xfId="9043"/>
    <cellStyle name="Note 23 6 2" xfId="20804"/>
    <cellStyle name="Note 23 6 2 2" xfId="44213"/>
    <cellStyle name="Note 23 6 3" xfId="32514"/>
    <cellStyle name="Note 23 7" xfId="14970"/>
    <cellStyle name="Note 23 7 2" xfId="38379"/>
    <cellStyle name="Note 23 8" xfId="26684"/>
    <cellStyle name="Note 24" xfId="3277"/>
    <cellStyle name="Note 24 2" xfId="4542"/>
    <cellStyle name="Note 24 2 2" xfId="10410"/>
    <cellStyle name="Note 24 2 2 2" xfId="22139"/>
    <cellStyle name="Note 24 2 2 2 2" xfId="45548"/>
    <cellStyle name="Note 24 2 2 3" xfId="33849"/>
    <cellStyle name="Note 24 2 3" xfId="16305"/>
    <cellStyle name="Note 24 2 3 2" xfId="39714"/>
    <cellStyle name="Note 24 2 4" xfId="28019"/>
    <cellStyle name="Note 24 3" xfId="5759"/>
    <cellStyle name="Note 24 3 2" xfId="11627"/>
    <cellStyle name="Note 24 3 2 2" xfId="23356"/>
    <cellStyle name="Note 24 3 2 2 2" xfId="46765"/>
    <cellStyle name="Note 24 3 2 3" xfId="35066"/>
    <cellStyle name="Note 24 3 3" xfId="17522"/>
    <cellStyle name="Note 24 3 3 2" xfId="40931"/>
    <cellStyle name="Note 24 3 4" xfId="29236"/>
    <cellStyle name="Note 24 4" xfId="6923"/>
    <cellStyle name="Note 24 4 2" xfId="12791"/>
    <cellStyle name="Note 24 4 2 2" xfId="24520"/>
    <cellStyle name="Note 24 4 2 2 2" xfId="47929"/>
    <cellStyle name="Note 24 4 2 3" xfId="36230"/>
    <cellStyle name="Note 24 4 3" xfId="18686"/>
    <cellStyle name="Note 24 4 3 2" xfId="42095"/>
    <cellStyle name="Note 24 4 4" xfId="30400"/>
    <cellStyle name="Note 24 5" xfId="8049"/>
    <cellStyle name="Note 24 5 2" xfId="13911"/>
    <cellStyle name="Note 24 5 2 2" xfId="25640"/>
    <cellStyle name="Note 24 5 2 2 2" xfId="49049"/>
    <cellStyle name="Note 24 5 2 3" xfId="37350"/>
    <cellStyle name="Note 24 5 3" xfId="19806"/>
    <cellStyle name="Note 24 5 3 2" xfId="43215"/>
    <cellStyle name="Note 24 5 4" xfId="31520"/>
    <cellStyle name="Note 24 6" xfId="9133"/>
    <cellStyle name="Note 24 6 2" xfId="20894"/>
    <cellStyle name="Note 24 6 2 2" xfId="44303"/>
    <cellStyle name="Note 24 6 3" xfId="32604"/>
    <cellStyle name="Note 24 7" xfId="15060"/>
    <cellStyle name="Note 24 7 2" xfId="38469"/>
    <cellStyle name="Note 24 8" xfId="26774"/>
    <cellStyle name="Note 25" xfId="3527"/>
    <cellStyle name="Note 25 2" xfId="9403"/>
    <cellStyle name="Note 25 2 2" xfId="21134"/>
    <cellStyle name="Note 25 2 2 2" xfId="44543"/>
    <cellStyle name="Note 25 2 3" xfId="32844"/>
    <cellStyle name="Note 25 3" xfId="15300"/>
    <cellStyle name="Note 25 3 2" xfId="38709"/>
    <cellStyle name="Note 25 4" xfId="27014"/>
    <cellStyle name="Note 26" xfId="4764"/>
    <cellStyle name="Note 26 2" xfId="10632"/>
    <cellStyle name="Note 26 2 2" xfId="22361"/>
    <cellStyle name="Note 26 2 2 2" xfId="45770"/>
    <cellStyle name="Note 26 2 3" xfId="34071"/>
    <cellStyle name="Note 26 3" xfId="16527"/>
    <cellStyle name="Note 26 3 2" xfId="39936"/>
    <cellStyle name="Note 26 4" xfId="28241"/>
    <cellStyle name="Note 27" xfId="5930"/>
    <cellStyle name="Note 27 2" xfId="11798"/>
    <cellStyle name="Note 27 2 2" xfId="23527"/>
    <cellStyle name="Note 27 2 2 2" xfId="46936"/>
    <cellStyle name="Note 27 2 3" xfId="35237"/>
    <cellStyle name="Note 27 3" xfId="17693"/>
    <cellStyle name="Note 27 3 2" xfId="41102"/>
    <cellStyle name="Note 27 4" xfId="29407"/>
    <cellStyle name="Note 28" xfId="7057"/>
    <cellStyle name="Note 28 2" xfId="12919"/>
    <cellStyle name="Note 28 2 2" xfId="24648"/>
    <cellStyle name="Note 28 2 2 2" xfId="48057"/>
    <cellStyle name="Note 28 2 3" xfId="36358"/>
    <cellStyle name="Note 28 3" xfId="18814"/>
    <cellStyle name="Note 28 3 2" xfId="42223"/>
    <cellStyle name="Note 28 4" xfId="30528"/>
    <cellStyle name="Note 29" xfId="8142"/>
    <cellStyle name="Note 29 2" xfId="19903"/>
    <cellStyle name="Note 29 2 2" xfId="43312"/>
    <cellStyle name="Note 29 3" xfId="31613"/>
    <cellStyle name="Note 3" xfId="2043"/>
    <cellStyle name="Note 30" xfId="14069"/>
    <cellStyle name="Note 30 2" xfId="37478"/>
    <cellStyle name="Note 31" xfId="25783"/>
    <cellStyle name="Note 4" xfId="2044"/>
    <cellStyle name="Note 4 2" xfId="2045"/>
    <cellStyle name="Note 5" xfId="2046"/>
    <cellStyle name="Note 6" xfId="2047"/>
    <cellStyle name="Note 7" xfId="2048"/>
    <cellStyle name="Note 8" xfId="2049"/>
    <cellStyle name="Note 9" xfId="2050"/>
    <cellStyle name="NumberCellStyle" xfId="31"/>
    <cellStyle name="Output" xfId="59" builtinId="21" customBuiltin="1"/>
    <cellStyle name="Output 2" xfId="2051"/>
    <cellStyle name="Output 2 2" xfId="2052"/>
    <cellStyle name="Output 2 2 2" xfId="2053"/>
    <cellStyle name="Output 2 2_Annað b. sparifé" xfId="2054"/>
    <cellStyle name="Output 2 3" xfId="2055"/>
    <cellStyle name="Output 2_Annað b. sparifé" xfId="2056"/>
    <cellStyle name="Output 3" xfId="2057"/>
    <cellStyle name="Output 3 2" xfId="2058"/>
    <cellStyle name="Output 3_Annað b. sparifé" xfId="2059"/>
    <cellStyle name="Output 4" xfId="2060"/>
    <cellStyle name="Output 4 2" xfId="2061"/>
    <cellStyle name="Output 4 2 2" xfId="2062"/>
    <cellStyle name="Output 4 2_Annað b. sparifé" xfId="2063"/>
    <cellStyle name="Output 4 3" xfId="2064"/>
    <cellStyle name="Output 4_Annað b. sparifé" xfId="2065"/>
    <cellStyle name="Output 5" xfId="2066"/>
    <cellStyle name="Output 5 2" xfId="2067"/>
    <cellStyle name="Output 5_Annað b. sparifé" xfId="2068"/>
    <cellStyle name="Output 6" xfId="2069"/>
    <cellStyle name="Output 6 2" xfId="2070"/>
    <cellStyle name="Output 6_Annað b. sparifé" xfId="2071"/>
    <cellStyle name="Output 7" xfId="2072"/>
    <cellStyle name="Output 7 2" xfId="2073"/>
    <cellStyle name="Output 7_Annað b. sparifé" xfId="2074"/>
    <cellStyle name="Output 8" xfId="2075"/>
    <cellStyle name="Output 8 2" xfId="2076"/>
    <cellStyle name="Output 8_Annað b. sparifé" xfId="2077"/>
    <cellStyle name="Output 9" xfId="2078"/>
    <cellStyle name="Output 9 2" xfId="2079"/>
    <cellStyle name="Output 9_Annað b. sparifé" xfId="2080"/>
    <cellStyle name="Percent [0]" xfId="2081"/>
    <cellStyle name="Percent [00]" xfId="2082"/>
    <cellStyle name="Percent 10" xfId="2083"/>
    <cellStyle name="Percent 100" xfId="2528"/>
    <cellStyle name="Percent 100 2" xfId="3797"/>
    <cellStyle name="Percent 100 2 2" xfId="9665"/>
    <cellStyle name="Percent 100 2 2 2" xfId="21394"/>
    <cellStyle name="Percent 100 2 2 2 2" xfId="44803"/>
    <cellStyle name="Percent 100 2 2 3" xfId="33104"/>
    <cellStyle name="Percent 100 2 3" xfId="15560"/>
    <cellStyle name="Percent 100 2 3 2" xfId="38969"/>
    <cellStyle name="Percent 100 2 4" xfId="27274"/>
    <cellStyle name="Percent 100 3" xfId="5016"/>
    <cellStyle name="Percent 100 3 2" xfId="10884"/>
    <cellStyle name="Percent 100 3 2 2" xfId="22613"/>
    <cellStyle name="Percent 100 3 2 2 2" xfId="46022"/>
    <cellStyle name="Percent 100 3 2 3" xfId="34323"/>
    <cellStyle name="Percent 100 3 3" xfId="16779"/>
    <cellStyle name="Percent 100 3 3 2" xfId="40188"/>
    <cellStyle name="Percent 100 3 4" xfId="28493"/>
    <cellStyle name="Percent 100 4" xfId="6180"/>
    <cellStyle name="Percent 100 4 2" xfId="12048"/>
    <cellStyle name="Percent 100 4 2 2" xfId="23777"/>
    <cellStyle name="Percent 100 4 2 2 2" xfId="47186"/>
    <cellStyle name="Percent 100 4 2 3" xfId="35487"/>
    <cellStyle name="Percent 100 4 3" xfId="17943"/>
    <cellStyle name="Percent 100 4 3 2" xfId="41352"/>
    <cellStyle name="Percent 100 4 4" xfId="29657"/>
    <cellStyle name="Percent 100 5" xfId="7306"/>
    <cellStyle name="Percent 100 5 2" xfId="13168"/>
    <cellStyle name="Percent 100 5 2 2" xfId="24897"/>
    <cellStyle name="Percent 100 5 2 2 2" xfId="48306"/>
    <cellStyle name="Percent 100 5 2 3" xfId="36607"/>
    <cellStyle name="Percent 100 5 3" xfId="19063"/>
    <cellStyle name="Percent 100 5 3 2" xfId="42472"/>
    <cellStyle name="Percent 100 5 4" xfId="30777"/>
    <cellStyle name="Percent 100 6" xfId="8390"/>
    <cellStyle name="Percent 100 6 2" xfId="20151"/>
    <cellStyle name="Percent 100 6 2 2" xfId="43560"/>
    <cellStyle name="Percent 100 6 3" xfId="31861"/>
    <cellStyle name="Percent 100 7" xfId="14317"/>
    <cellStyle name="Percent 100 7 2" xfId="37726"/>
    <cellStyle name="Percent 100 8" xfId="26031"/>
    <cellStyle name="Percent 101" xfId="2586"/>
    <cellStyle name="Percent 101 2" xfId="3855"/>
    <cellStyle name="Percent 101 2 2" xfId="9723"/>
    <cellStyle name="Percent 101 2 2 2" xfId="21452"/>
    <cellStyle name="Percent 101 2 2 2 2" xfId="44861"/>
    <cellStyle name="Percent 101 2 2 3" xfId="33162"/>
    <cellStyle name="Percent 101 2 3" xfId="15618"/>
    <cellStyle name="Percent 101 2 3 2" xfId="39027"/>
    <cellStyle name="Percent 101 2 4" xfId="27332"/>
    <cellStyle name="Percent 101 3" xfId="5074"/>
    <cellStyle name="Percent 101 3 2" xfId="10942"/>
    <cellStyle name="Percent 101 3 2 2" xfId="22671"/>
    <cellStyle name="Percent 101 3 2 2 2" xfId="46080"/>
    <cellStyle name="Percent 101 3 2 3" xfId="34381"/>
    <cellStyle name="Percent 101 3 3" xfId="16837"/>
    <cellStyle name="Percent 101 3 3 2" xfId="40246"/>
    <cellStyle name="Percent 101 3 4" xfId="28551"/>
    <cellStyle name="Percent 101 4" xfId="6238"/>
    <cellStyle name="Percent 101 4 2" xfId="12106"/>
    <cellStyle name="Percent 101 4 2 2" xfId="23835"/>
    <cellStyle name="Percent 101 4 2 2 2" xfId="47244"/>
    <cellStyle name="Percent 101 4 2 3" xfId="35545"/>
    <cellStyle name="Percent 101 4 3" xfId="18001"/>
    <cellStyle name="Percent 101 4 3 2" xfId="41410"/>
    <cellStyle name="Percent 101 4 4" xfId="29715"/>
    <cellStyle name="Percent 101 5" xfId="7364"/>
    <cellStyle name="Percent 101 5 2" xfId="13226"/>
    <cellStyle name="Percent 101 5 2 2" xfId="24955"/>
    <cellStyle name="Percent 101 5 2 2 2" xfId="48364"/>
    <cellStyle name="Percent 101 5 2 3" xfId="36665"/>
    <cellStyle name="Percent 101 5 3" xfId="19121"/>
    <cellStyle name="Percent 101 5 3 2" xfId="42530"/>
    <cellStyle name="Percent 101 5 4" xfId="30835"/>
    <cellStyle name="Percent 101 6" xfId="8448"/>
    <cellStyle name="Percent 101 6 2" xfId="20209"/>
    <cellStyle name="Percent 101 6 2 2" xfId="43618"/>
    <cellStyle name="Percent 101 6 3" xfId="31919"/>
    <cellStyle name="Percent 101 7" xfId="14375"/>
    <cellStyle name="Percent 101 7 2" xfId="37784"/>
    <cellStyle name="Percent 101 8" xfId="26089"/>
    <cellStyle name="Percent 102" xfId="2529"/>
    <cellStyle name="Percent 102 2" xfId="3798"/>
    <cellStyle name="Percent 102 2 2" xfId="9666"/>
    <cellStyle name="Percent 102 2 2 2" xfId="21395"/>
    <cellStyle name="Percent 102 2 2 2 2" xfId="44804"/>
    <cellStyle name="Percent 102 2 2 3" xfId="33105"/>
    <cellStyle name="Percent 102 2 3" xfId="15561"/>
    <cellStyle name="Percent 102 2 3 2" xfId="38970"/>
    <cellStyle name="Percent 102 2 4" xfId="27275"/>
    <cellStyle name="Percent 102 3" xfId="5017"/>
    <cellStyle name="Percent 102 3 2" xfId="10885"/>
    <cellStyle name="Percent 102 3 2 2" xfId="22614"/>
    <cellStyle name="Percent 102 3 2 2 2" xfId="46023"/>
    <cellStyle name="Percent 102 3 2 3" xfId="34324"/>
    <cellStyle name="Percent 102 3 3" xfId="16780"/>
    <cellStyle name="Percent 102 3 3 2" xfId="40189"/>
    <cellStyle name="Percent 102 3 4" xfId="28494"/>
    <cellStyle name="Percent 102 4" xfId="6181"/>
    <cellStyle name="Percent 102 4 2" xfId="12049"/>
    <cellStyle name="Percent 102 4 2 2" xfId="23778"/>
    <cellStyle name="Percent 102 4 2 2 2" xfId="47187"/>
    <cellStyle name="Percent 102 4 2 3" xfId="35488"/>
    <cellStyle name="Percent 102 4 3" xfId="17944"/>
    <cellStyle name="Percent 102 4 3 2" xfId="41353"/>
    <cellStyle name="Percent 102 4 4" xfId="29658"/>
    <cellStyle name="Percent 102 5" xfId="7307"/>
    <cellStyle name="Percent 102 5 2" xfId="13169"/>
    <cellStyle name="Percent 102 5 2 2" xfId="24898"/>
    <cellStyle name="Percent 102 5 2 2 2" xfId="48307"/>
    <cellStyle name="Percent 102 5 2 3" xfId="36608"/>
    <cellStyle name="Percent 102 5 3" xfId="19064"/>
    <cellStyle name="Percent 102 5 3 2" xfId="42473"/>
    <cellStyle name="Percent 102 5 4" xfId="30778"/>
    <cellStyle name="Percent 102 6" xfId="8391"/>
    <cellStyle name="Percent 102 6 2" xfId="20152"/>
    <cellStyle name="Percent 102 6 2 2" xfId="43561"/>
    <cellStyle name="Percent 102 6 3" xfId="31862"/>
    <cellStyle name="Percent 102 7" xfId="14318"/>
    <cellStyle name="Percent 102 7 2" xfId="37727"/>
    <cellStyle name="Percent 102 8" xfId="26032"/>
    <cellStyle name="Percent 103" xfId="2585"/>
    <cellStyle name="Percent 103 2" xfId="3854"/>
    <cellStyle name="Percent 103 2 2" xfId="9722"/>
    <cellStyle name="Percent 103 2 2 2" xfId="21451"/>
    <cellStyle name="Percent 103 2 2 2 2" xfId="44860"/>
    <cellStyle name="Percent 103 2 2 3" xfId="33161"/>
    <cellStyle name="Percent 103 2 3" xfId="15617"/>
    <cellStyle name="Percent 103 2 3 2" xfId="39026"/>
    <cellStyle name="Percent 103 2 4" xfId="27331"/>
    <cellStyle name="Percent 103 3" xfId="5073"/>
    <cellStyle name="Percent 103 3 2" xfId="10941"/>
    <cellStyle name="Percent 103 3 2 2" xfId="22670"/>
    <cellStyle name="Percent 103 3 2 2 2" xfId="46079"/>
    <cellStyle name="Percent 103 3 2 3" xfId="34380"/>
    <cellStyle name="Percent 103 3 3" xfId="16836"/>
    <cellStyle name="Percent 103 3 3 2" xfId="40245"/>
    <cellStyle name="Percent 103 3 4" xfId="28550"/>
    <cellStyle name="Percent 103 4" xfId="6237"/>
    <cellStyle name="Percent 103 4 2" xfId="12105"/>
    <cellStyle name="Percent 103 4 2 2" xfId="23834"/>
    <cellStyle name="Percent 103 4 2 2 2" xfId="47243"/>
    <cellStyle name="Percent 103 4 2 3" xfId="35544"/>
    <cellStyle name="Percent 103 4 3" xfId="18000"/>
    <cellStyle name="Percent 103 4 3 2" xfId="41409"/>
    <cellStyle name="Percent 103 4 4" xfId="29714"/>
    <cellStyle name="Percent 103 5" xfId="7363"/>
    <cellStyle name="Percent 103 5 2" xfId="13225"/>
    <cellStyle name="Percent 103 5 2 2" xfId="24954"/>
    <cellStyle name="Percent 103 5 2 2 2" xfId="48363"/>
    <cellStyle name="Percent 103 5 2 3" xfId="36664"/>
    <cellStyle name="Percent 103 5 3" xfId="19120"/>
    <cellStyle name="Percent 103 5 3 2" xfId="42529"/>
    <cellStyle name="Percent 103 5 4" xfId="30834"/>
    <cellStyle name="Percent 103 6" xfId="8447"/>
    <cellStyle name="Percent 103 6 2" xfId="20208"/>
    <cellStyle name="Percent 103 6 2 2" xfId="43617"/>
    <cellStyle name="Percent 103 6 3" xfId="31918"/>
    <cellStyle name="Percent 103 7" xfId="14374"/>
    <cellStyle name="Percent 103 7 2" xfId="37783"/>
    <cellStyle name="Percent 103 8" xfId="26088"/>
    <cellStyle name="Percent 104" xfId="2530"/>
    <cellStyle name="Percent 104 2" xfId="3799"/>
    <cellStyle name="Percent 104 2 2" xfId="9667"/>
    <cellStyle name="Percent 104 2 2 2" xfId="21396"/>
    <cellStyle name="Percent 104 2 2 2 2" xfId="44805"/>
    <cellStyle name="Percent 104 2 2 3" xfId="33106"/>
    <cellStyle name="Percent 104 2 3" xfId="15562"/>
    <cellStyle name="Percent 104 2 3 2" xfId="38971"/>
    <cellStyle name="Percent 104 2 4" xfId="27276"/>
    <cellStyle name="Percent 104 3" xfId="5018"/>
    <cellStyle name="Percent 104 3 2" xfId="10886"/>
    <cellStyle name="Percent 104 3 2 2" xfId="22615"/>
    <cellStyle name="Percent 104 3 2 2 2" xfId="46024"/>
    <cellStyle name="Percent 104 3 2 3" xfId="34325"/>
    <cellStyle name="Percent 104 3 3" xfId="16781"/>
    <cellStyle name="Percent 104 3 3 2" xfId="40190"/>
    <cellStyle name="Percent 104 3 4" xfId="28495"/>
    <cellStyle name="Percent 104 4" xfId="6182"/>
    <cellStyle name="Percent 104 4 2" xfId="12050"/>
    <cellStyle name="Percent 104 4 2 2" xfId="23779"/>
    <cellStyle name="Percent 104 4 2 2 2" xfId="47188"/>
    <cellStyle name="Percent 104 4 2 3" xfId="35489"/>
    <cellStyle name="Percent 104 4 3" xfId="17945"/>
    <cellStyle name="Percent 104 4 3 2" xfId="41354"/>
    <cellStyle name="Percent 104 4 4" xfId="29659"/>
    <cellStyle name="Percent 104 5" xfId="7308"/>
    <cellStyle name="Percent 104 5 2" xfId="13170"/>
    <cellStyle name="Percent 104 5 2 2" xfId="24899"/>
    <cellStyle name="Percent 104 5 2 2 2" xfId="48308"/>
    <cellStyle name="Percent 104 5 2 3" xfId="36609"/>
    <cellStyle name="Percent 104 5 3" xfId="19065"/>
    <cellStyle name="Percent 104 5 3 2" xfId="42474"/>
    <cellStyle name="Percent 104 5 4" xfId="30779"/>
    <cellStyle name="Percent 104 6" xfId="8392"/>
    <cellStyle name="Percent 104 6 2" xfId="20153"/>
    <cellStyle name="Percent 104 6 2 2" xfId="43562"/>
    <cellStyle name="Percent 104 6 3" xfId="31863"/>
    <cellStyle name="Percent 104 7" xfId="14319"/>
    <cellStyle name="Percent 104 7 2" xfId="37728"/>
    <cellStyle name="Percent 104 8" xfId="26033"/>
    <cellStyle name="Percent 105" xfId="2584"/>
    <cellStyle name="Percent 105 2" xfId="3853"/>
    <cellStyle name="Percent 105 2 2" xfId="9721"/>
    <cellStyle name="Percent 105 2 2 2" xfId="21450"/>
    <cellStyle name="Percent 105 2 2 2 2" xfId="44859"/>
    <cellStyle name="Percent 105 2 2 3" xfId="33160"/>
    <cellStyle name="Percent 105 2 3" xfId="15616"/>
    <cellStyle name="Percent 105 2 3 2" xfId="39025"/>
    <cellStyle name="Percent 105 2 4" xfId="27330"/>
    <cellStyle name="Percent 105 3" xfId="5072"/>
    <cellStyle name="Percent 105 3 2" xfId="10940"/>
    <cellStyle name="Percent 105 3 2 2" xfId="22669"/>
    <cellStyle name="Percent 105 3 2 2 2" xfId="46078"/>
    <cellStyle name="Percent 105 3 2 3" xfId="34379"/>
    <cellStyle name="Percent 105 3 3" xfId="16835"/>
    <cellStyle name="Percent 105 3 3 2" xfId="40244"/>
    <cellStyle name="Percent 105 3 4" xfId="28549"/>
    <cellStyle name="Percent 105 4" xfId="6236"/>
    <cellStyle name="Percent 105 4 2" xfId="12104"/>
    <cellStyle name="Percent 105 4 2 2" xfId="23833"/>
    <cellStyle name="Percent 105 4 2 2 2" xfId="47242"/>
    <cellStyle name="Percent 105 4 2 3" xfId="35543"/>
    <cellStyle name="Percent 105 4 3" xfId="17999"/>
    <cellStyle name="Percent 105 4 3 2" xfId="41408"/>
    <cellStyle name="Percent 105 4 4" xfId="29713"/>
    <cellStyle name="Percent 105 5" xfId="7362"/>
    <cellStyle name="Percent 105 5 2" xfId="13224"/>
    <cellStyle name="Percent 105 5 2 2" xfId="24953"/>
    <cellStyle name="Percent 105 5 2 2 2" xfId="48362"/>
    <cellStyle name="Percent 105 5 2 3" xfId="36663"/>
    <cellStyle name="Percent 105 5 3" xfId="19119"/>
    <cellStyle name="Percent 105 5 3 2" xfId="42528"/>
    <cellStyle name="Percent 105 5 4" xfId="30833"/>
    <cellStyle name="Percent 105 6" xfId="8446"/>
    <cellStyle name="Percent 105 6 2" xfId="20207"/>
    <cellStyle name="Percent 105 6 2 2" xfId="43616"/>
    <cellStyle name="Percent 105 6 3" xfId="31917"/>
    <cellStyle name="Percent 105 7" xfId="14373"/>
    <cellStyle name="Percent 105 7 2" xfId="37782"/>
    <cellStyle name="Percent 105 8" xfId="26087"/>
    <cellStyle name="Percent 106" xfId="2531"/>
    <cellStyle name="Percent 106 2" xfId="3800"/>
    <cellStyle name="Percent 106 2 2" xfId="9668"/>
    <cellStyle name="Percent 106 2 2 2" xfId="21397"/>
    <cellStyle name="Percent 106 2 2 2 2" xfId="44806"/>
    <cellStyle name="Percent 106 2 2 3" xfId="33107"/>
    <cellStyle name="Percent 106 2 3" xfId="15563"/>
    <cellStyle name="Percent 106 2 3 2" xfId="38972"/>
    <cellStyle name="Percent 106 2 4" xfId="27277"/>
    <cellStyle name="Percent 106 3" xfId="5019"/>
    <cellStyle name="Percent 106 3 2" xfId="10887"/>
    <cellStyle name="Percent 106 3 2 2" xfId="22616"/>
    <cellStyle name="Percent 106 3 2 2 2" xfId="46025"/>
    <cellStyle name="Percent 106 3 2 3" xfId="34326"/>
    <cellStyle name="Percent 106 3 3" xfId="16782"/>
    <cellStyle name="Percent 106 3 3 2" xfId="40191"/>
    <cellStyle name="Percent 106 3 4" xfId="28496"/>
    <cellStyle name="Percent 106 4" xfId="6183"/>
    <cellStyle name="Percent 106 4 2" xfId="12051"/>
    <cellStyle name="Percent 106 4 2 2" xfId="23780"/>
    <cellStyle name="Percent 106 4 2 2 2" xfId="47189"/>
    <cellStyle name="Percent 106 4 2 3" xfId="35490"/>
    <cellStyle name="Percent 106 4 3" xfId="17946"/>
    <cellStyle name="Percent 106 4 3 2" xfId="41355"/>
    <cellStyle name="Percent 106 4 4" xfId="29660"/>
    <cellStyle name="Percent 106 5" xfId="7309"/>
    <cellStyle name="Percent 106 5 2" xfId="13171"/>
    <cellStyle name="Percent 106 5 2 2" xfId="24900"/>
    <cellStyle name="Percent 106 5 2 2 2" xfId="48309"/>
    <cellStyle name="Percent 106 5 2 3" xfId="36610"/>
    <cellStyle name="Percent 106 5 3" xfId="19066"/>
    <cellStyle name="Percent 106 5 3 2" xfId="42475"/>
    <cellStyle name="Percent 106 5 4" xfId="30780"/>
    <cellStyle name="Percent 106 6" xfId="8393"/>
    <cellStyle name="Percent 106 6 2" xfId="20154"/>
    <cellStyle name="Percent 106 6 2 2" xfId="43563"/>
    <cellStyle name="Percent 106 6 3" xfId="31864"/>
    <cellStyle name="Percent 106 7" xfId="14320"/>
    <cellStyle name="Percent 106 7 2" xfId="37729"/>
    <cellStyle name="Percent 106 8" xfId="26034"/>
    <cellStyle name="Percent 107" xfId="2583"/>
    <cellStyle name="Percent 107 2" xfId="3852"/>
    <cellStyle name="Percent 107 2 2" xfId="9720"/>
    <cellStyle name="Percent 107 2 2 2" xfId="21449"/>
    <cellStyle name="Percent 107 2 2 2 2" xfId="44858"/>
    <cellStyle name="Percent 107 2 2 3" xfId="33159"/>
    <cellStyle name="Percent 107 2 3" xfId="15615"/>
    <cellStyle name="Percent 107 2 3 2" xfId="39024"/>
    <cellStyle name="Percent 107 2 4" xfId="27329"/>
    <cellStyle name="Percent 107 3" xfId="5071"/>
    <cellStyle name="Percent 107 3 2" xfId="10939"/>
    <cellStyle name="Percent 107 3 2 2" xfId="22668"/>
    <cellStyle name="Percent 107 3 2 2 2" xfId="46077"/>
    <cellStyle name="Percent 107 3 2 3" xfId="34378"/>
    <cellStyle name="Percent 107 3 3" xfId="16834"/>
    <cellStyle name="Percent 107 3 3 2" xfId="40243"/>
    <cellStyle name="Percent 107 3 4" xfId="28548"/>
    <cellStyle name="Percent 107 4" xfId="6235"/>
    <cellStyle name="Percent 107 4 2" xfId="12103"/>
    <cellStyle name="Percent 107 4 2 2" xfId="23832"/>
    <cellStyle name="Percent 107 4 2 2 2" xfId="47241"/>
    <cellStyle name="Percent 107 4 2 3" xfId="35542"/>
    <cellStyle name="Percent 107 4 3" xfId="17998"/>
    <cellStyle name="Percent 107 4 3 2" xfId="41407"/>
    <cellStyle name="Percent 107 4 4" xfId="29712"/>
    <cellStyle name="Percent 107 5" xfId="7361"/>
    <cellStyle name="Percent 107 5 2" xfId="13223"/>
    <cellStyle name="Percent 107 5 2 2" xfId="24952"/>
    <cellStyle name="Percent 107 5 2 2 2" xfId="48361"/>
    <cellStyle name="Percent 107 5 2 3" xfId="36662"/>
    <cellStyle name="Percent 107 5 3" xfId="19118"/>
    <cellStyle name="Percent 107 5 3 2" xfId="42527"/>
    <cellStyle name="Percent 107 5 4" xfId="30832"/>
    <cellStyle name="Percent 107 6" xfId="8445"/>
    <cellStyle name="Percent 107 6 2" xfId="20206"/>
    <cellStyle name="Percent 107 6 2 2" xfId="43615"/>
    <cellStyle name="Percent 107 6 3" xfId="31916"/>
    <cellStyle name="Percent 107 7" xfId="14372"/>
    <cellStyle name="Percent 107 7 2" xfId="37781"/>
    <cellStyle name="Percent 107 8" xfId="26086"/>
    <cellStyle name="Percent 108" xfId="2532"/>
    <cellStyle name="Percent 108 2" xfId="3801"/>
    <cellStyle name="Percent 108 2 2" xfId="9669"/>
    <cellStyle name="Percent 108 2 2 2" xfId="21398"/>
    <cellStyle name="Percent 108 2 2 2 2" xfId="44807"/>
    <cellStyle name="Percent 108 2 2 3" xfId="33108"/>
    <cellStyle name="Percent 108 2 3" xfId="15564"/>
    <cellStyle name="Percent 108 2 3 2" xfId="38973"/>
    <cellStyle name="Percent 108 2 4" xfId="27278"/>
    <cellStyle name="Percent 108 3" xfId="5020"/>
    <cellStyle name="Percent 108 3 2" xfId="10888"/>
    <cellStyle name="Percent 108 3 2 2" xfId="22617"/>
    <cellStyle name="Percent 108 3 2 2 2" xfId="46026"/>
    <cellStyle name="Percent 108 3 2 3" xfId="34327"/>
    <cellStyle name="Percent 108 3 3" xfId="16783"/>
    <cellStyle name="Percent 108 3 3 2" xfId="40192"/>
    <cellStyle name="Percent 108 3 4" xfId="28497"/>
    <cellStyle name="Percent 108 4" xfId="6184"/>
    <cellStyle name="Percent 108 4 2" xfId="12052"/>
    <cellStyle name="Percent 108 4 2 2" xfId="23781"/>
    <cellStyle name="Percent 108 4 2 2 2" xfId="47190"/>
    <cellStyle name="Percent 108 4 2 3" xfId="35491"/>
    <cellStyle name="Percent 108 4 3" xfId="17947"/>
    <cellStyle name="Percent 108 4 3 2" xfId="41356"/>
    <cellStyle name="Percent 108 4 4" xfId="29661"/>
    <cellStyle name="Percent 108 5" xfId="7310"/>
    <cellStyle name="Percent 108 5 2" xfId="13172"/>
    <cellStyle name="Percent 108 5 2 2" xfId="24901"/>
    <cellStyle name="Percent 108 5 2 2 2" xfId="48310"/>
    <cellStyle name="Percent 108 5 2 3" xfId="36611"/>
    <cellStyle name="Percent 108 5 3" xfId="19067"/>
    <cellStyle name="Percent 108 5 3 2" xfId="42476"/>
    <cellStyle name="Percent 108 5 4" xfId="30781"/>
    <cellStyle name="Percent 108 6" xfId="8394"/>
    <cellStyle name="Percent 108 6 2" xfId="20155"/>
    <cellStyle name="Percent 108 6 2 2" xfId="43564"/>
    <cellStyle name="Percent 108 6 3" xfId="31865"/>
    <cellStyle name="Percent 108 7" xfId="14321"/>
    <cellStyle name="Percent 108 7 2" xfId="37730"/>
    <cellStyle name="Percent 108 8" xfId="26035"/>
    <cellStyle name="Percent 109" xfId="2581"/>
    <cellStyle name="Percent 109 2" xfId="3850"/>
    <cellStyle name="Percent 109 2 2" xfId="9718"/>
    <cellStyle name="Percent 109 2 2 2" xfId="21447"/>
    <cellStyle name="Percent 109 2 2 2 2" xfId="44856"/>
    <cellStyle name="Percent 109 2 2 3" xfId="33157"/>
    <cellStyle name="Percent 109 2 3" xfId="15613"/>
    <cellStyle name="Percent 109 2 3 2" xfId="39022"/>
    <cellStyle name="Percent 109 2 4" xfId="27327"/>
    <cellStyle name="Percent 109 3" xfId="5069"/>
    <cellStyle name="Percent 109 3 2" xfId="10937"/>
    <cellStyle name="Percent 109 3 2 2" xfId="22666"/>
    <cellStyle name="Percent 109 3 2 2 2" xfId="46075"/>
    <cellStyle name="Percent 109 3 2 3" xfId="34376"/>
    <cellStyle name="Percent 109 3 3" xfId="16832"/>
    <cellStyle name="Percent 109 3 3 2" xfId="40241"/>
    <cellStyle name="Percent 109 3 4" xfId="28546"/>
    <cellStyle name="Percent 109 4" xfId="6233"/>
    <cellStyle name="Percent 109 4 2" xfId="12101"/>
    <cellStyle name="Percent 109 4 2 2" xfId="23830"/>
    <cellStyle name="Percent 109 4 2 2 2" xfId="47239"/>
    <cellStyle name="Percent 109 4 2 3" xfId="35540"/>
    <cellStyle name="Percent 109 4 3" xfId="17996"/>
    <cellStyle name="Percent 109 4 3 2" xfId="41405"/>
    <cellStyle name="Percent 109 4 4" xfId="29710"/>
    <cellStyle name="Percent 109 5" xfId="7359"/>
    <cellStyle name="Percent 109 5 2" xfId="13221"/>
    <cellStyle name="Percent 109 5 2 2" xfId="24950"/>
    <cellStyle name="Percent 109 5 2 2 2" xfId="48359"/>
    <cellStyle name="Percent 109 5 2 3" xfId="36660"/>
    <cellStyle name="Percent 109 5 3" xfId="19116"/>
    <cellStyle name="Percent 109 5 3 2" xfId="42525"/>
    <cellStyle name="Percent 109 5 4" xfId="30830"/>
    <cellStyle name="Percent 109 6" xfId="8443"/>
    <cellStyle name="Percent 109 6 2" xfId="20204"/>
    <cellStyle name="Percent 109 6 2 2" xfId="43613"/>
    <cellStyle name="Percent 109 6 3" xfId="31914"/>
    <cellStyle name="Percent 109 7" xfId="14370"/>
    <cellStyle name="Percent 109 7 2" xfId="37779"/>
    <cellStyle name="Percent 109 8" xfId="26084"/>
    <cellStyle name="Percent 11" xfId="2084"/>
    <cellStyle name="Percent 110" xfId="2533"/>
    <cellStyle name="Percent 110 2" xfId="3802"/>
    <cellStyle name="Percent 110 2 2" xfId="9670"/>
    <cellStyle name="Percent 110 2 2 2" xfId="21399"/>
    <cellStyle name="Percent 110 2 2 2 2" xfId="44808"/>
    <cellStyle name="Percent 110 2 2 3" xfId="33109"/>
    <cellStyle name="Percent 110 2 3" xfId="15565"/>
    <cellStyle name="Percent 110 2 3 2" xfId="38974"/>
    <cellStyle name="Percent 110 2 4" xfId="27279"/>
    <cellStyle name="Percent 110 3" xfId="5021"/>
    <cellStyle name="Percent 110 3 2" xfId="10889"/>
    <cellStyle name="Percent 110 3 2 2" xfId="22618"/>
    <cellStyle name="Percent 110 3 2 2 2" xfId="46027"/>
    <cellStyle name="Percent 110 3 2 3" xfId="34328"/>
    <cellStyle name="Percent 110 3 3" xfId="16784"/>
    <cellStyle name="Percent 110 3 3 2" xfId="40193"/>
    <cellStyle name="Percent 110 3 4" xfId="28498"/>
    <cellStyle name="Percent 110 4" xfId="6185"/>
    <cellStyle name="Percent 110 4 2" xfId="12053"/>
    <cellStyle name="Percent 110 4 2 2" xfId="23782"/>
    <cellStyle name="Percent 110 4 2 2 2" xfId="47191"/>
    <cellStyle name="Percent 110 4 2 3" xfId="35492"/>
    <cellStyle name="Percent 110 4 3" xfId="17948"/>
    <cellStyle name="Percent 110 4 3 2" xfId="41357"/>
    <cellStyle name="Percent 110 4 4" xfId="29662"/>
    <cellStyle name="Percent 110 5" xfId="7311"/>
    <cellStyle name="Percent 110 5 2" xfId="13173"/>
    <cellStyle name="Percent 110 5 2 2" xfId="24902"/>
    <cellStyle name="Percent 110 5 2 2 2" xfId="48311"/>
    <cellStyle name="Percent 110 5 2 3" xfId="36612"/>
    <cellStyle name="Percent 110 5 3" xfId="19068"/>
    <cellStyle name="Percent 110 5 3 2" xfId="42477"/>
    <cellStyle name="Percent 110 5 4" xfId="30782"/>
    <cellStyle name="Percent 110 6" xfId="8395"/>
    <cellStyle name="Percent 110 6 2" xfId="20156"/>
    <cellStyle name="Percent 110 6 2 2" xfId="43565"/>
    <cellStyle name="Percent 110 6 3" xfId="31866"/>
    <cellStyle name="Percent 110 7" xfId="14322"/>
    <cellStyle name="Percent 110 7 2" xfId="37731"/>
    <cellStyle name="Percent 110 8" xfId="26036"/>
    <cellStyle name="Percent 111" xfId="2569"/>
    <cellStyle name="Percent 111 2" xfId="3838"/>
    <cellStyle name="Percent 111 2 2" xfId="9706"/>
    <cellStyle name="Percent 111 2 2 2" xfId="21435"/>
    <cellStyle name="Percent 111 2 2 2 2" xfId="44844"/>
    <cellStyle name="Percent 111 2 2 3" xfId="33145"/>
    <cellStyle name="Percent 111 2 3" xfId="15601"/>
    <cellStyle name="Percent 111 2 3 2" xfId="39010"/>
    <cellStyle name="Percent 111 2 4" xfId="27315"/>
    <cellStyle name="Percent 111 3" xfId="5057"/>
    <cellStyle name="Percent 111 3 2" xfId="10925"/>
    <cellStyle name="Percent 111 3 2 2" xfId="22654"/>
    <cellStyle name="Percent 111 3 2 2 2" xfId="46063"/>
    <cellStyle name="Percent 111 3 2 3" xfId="34364"/>
    <cellStyle name="Percent 111 3 3" xfId="16820"/>
    <cellStyle name="Percent 111 3 3 2" xfId="40229"/>
    <cellStyle name="Percent 111 3 4" xfId="28534"/>
    <cellStyle name="Percent 111 4" xfId="6221"/>
    <cellStyle name="Percent 111 4 2" xfId="12089"/>
    <cellStyle name="Percent 111 4 2 2" xfId="23818"/>
    <cellStyle name="Percent 111 4 2 2 2" xfId="47227"/>
    <cellStyle name="Percent 111 4 2 3" xfId="35528"/>
    <cellStyle name="Percent 111 4 3" xfId="17984"/>
    <cellStyle name="Percent 111 4 3 2" xfId="41393"/>
    <cellStyle name="Percent 111 4 4" xfId="29698"/>
    <cellStyle name="Percent 111 5" xfId="7347"/>
    <cellStyle name="Percent 111 5 2" xfId="13209"/>
    <cellStyle name="Percent 111 5 2 2" xfId="24938"/>
    <cellStyle name="Percent 111 5 2 2 2" xfId="48347"/>
    <cellStyle name="Percent 111 5 2 3" xfId="36648"/>
    <cellStyle name="Percent 111 5 3" xfId="19104"/>
    <cellStyle name="Percent 111 5 3 2" xfId="42513"/>
    <cellStyle name="Percent 111 5 4" xfId="30818"/>
    <cellStyle name="Percent 111 6" xfId="8431"/>
    <cellStyle name="Percent 111 6 2" xfId="20192"/>
    <cellStyle name="Percent 111 6 2 2" xfId="43601"/>
    <cellStyle name="Percent 111 6 3" xfId="31902"/>
    <cellStyle name="Percent 111 7" xfId="14358"/>
    <cellStyle name="Percent 111 7 2" xfId="37767"/>
    <cellStyle name="Percent 111 8" xfId="26072"/>
    <cellStyle name="Percent 112" xfId="2534"/>
    <cellStyle name="Percent 112 2" xfId="3803"/>
    <cellStyle name="Percent 112 2 2" xfId="9671"/>
    <cellStyle name="Percent 112 2 2 2" xfId="21400"/>
    <cellStyle name="Percent 112 2 2 2 2" xfId="44809"/>
    <cellStyle name="Percent 112 2 2 3" xfId="33110"/>
    <cellStyle name="Percent 112 2 3" xfId="15566"/>
    <cellStyle name="Percent 112 2 3 2" xfId="38975"/>
    <cellStyle name="Percent 112 2 4" xfId="27280"/>
    <cellStyle name="Percent 112 3" xfId="5022"/>
    <cellStyle name="Percent 112 3 2" xfId="10890"/>
    <cellStyle name="Percent 112 3 2 2" xfId="22619"/>
    <cellStyle name="Percent 112 3 2 2 2" xfId="46028"/>
    <cellStyle name="Percent 112 3 2 3" xfId="34329"/>
    <cellStyle name="Percent 112 3 3" xfId="16785"/>
    <cellStyle name="Percent 112 3 3 2" xfId="40194"/>
    <cellStyle name="Percent 112 3 4" xfId="28499"/>
    <cellStyle name="Percent 112 4" xfId="6186"/>
    <cellStyle name="Percent 112 4 2" xfId="12054"/>
    <cellStyle name="Percent 112 4 2 2" xfId="23783"/>
    <cellStyle name="Percent 112 4 2 2 2" xfId="47192"/>
    <cellStyle name="Percent 112 4 2 3" xfId="35493"/>
    <cellStyle name="Percent 112 4 3" xfId="17949"/>
    <cellStyle name="Percent 112 4 3 2" xfId="41358"/>
    <cellStyle name="Percent 112 4 4" xfId="29663"/>
    <cellStyle name="Percent 112 5" xfId="7312"/>
    <cellStyle name="Percent 112 5 2" xfId="13174"/>
    <cellStyle name="Percent 112 5 2 2" xfId="24903"/>
    <cellStyle name="Percent 112 5 2 2 2" xfId="48312"/>
    <cellStyle name="Percent 112 5 2 3" xfId="36613"/>
    <cellStyle name="Percent 112 5 3" xfId="19069"/>
    <cellStyle name="Percent 112 5 3 2" xfId="42478"/>
    <cellStyle name="Percent 112 5 4" xfId="30783"/>
    <cellStyle name="Percent 112 6" xfId="8396"/>
    <cellStyle name="Percent 112 6 2" xfId="20157"/>
    <cellStyle name="Percent 112 6 2 2" xfId="43566"/>
    <cellStyle name="Percent 112 6 3" xfId="31867"/>
    <cellStyle name="Percent 112 7" xfId="14323"/>
    <cellStyle name="Percent 112 7 2" xfId="37732"/>
    <cellStyle name="Percent 112 8" xfId="26037"/>
    <cellStyle name="Percent 113" xfId="2548"/>
    <cellStyle name="Percent 113 2" xfId="3817"/>
    <cellStyle name="Percent 113 2 2" xfId="9685"/>
    <cellStyle name="Percent 113 2 2 2" xfId="21414"/>
    <cellStyle name="Percent 113 2 2 2 2" xfId="44823"/>
    <cellStyle name="Percent 113 2 2 3" xfId="33124"/>
    <cellStyle name="Percent 113 2 3" xfId="15580"/>
    <cellStyle name="Percent 113 2 3 2" xfId="38989"/>
    <cellStyle name="Percent 113 2 4" xfId="27294"/>
    <cellStyle name="Percent 113 3" xfId="5036"/>
    <cellStyle name="Percent 113 3 2" xfId="10904"/>
    <cellStyle name="Percent 113 3 2 2" xfId="22633"/>
    <cellStyle name="Percent 113 3 2 2 2" xfId="46042"/>
    <cellStyle name="Percent 113 3 2 3" xfId="34343"/>
    <cellStyle name="Percent 113 3 3" xfId="16799"/>
    <cellStyle name="Percent 113 3 3 2" xfId="40208"/>
    <cellStyle name="Percent 113 3 4" xfId="28513"/>
    <cellStyle name="Percent 113 4" xfId="6200"/>
    <cellStyle name="Percent 113 4 2" xfId="12068"/>
    <cellStyle name="Percent 113 4 2 2" xfId="23797"/>
    <cellStyle name="Percent 113 4 2 2 2" xfId="47206"/>
    <cellStyle name="Percent 113 4 2 3" xfId="35507"/>
    <cellStyle name="Percent 113 4 3" xfId="17963"/>
    <cellStyle name="Percent 113 4 3 2" xfId="41372"/>
    <cellStyle name="Percent 113 4 4" xfId="29677"/>
    <cellStyle name="Percent 113 5" xfId="7326"/>
    <cellStyle name="Percent 113 5 2" xfId="13188"/>
    <cellStyle name="Percent 113 5 2 2" xfId="24917"/>
    <cellStyle name="Percent 113 5 2 2 2" xfId="48326"/>
    <cellStyle name="Percent 113 5 2 3" xfId="36627"/>
    <cellStyle name="Percent 113 5 3" xfId="19083"/>
    <cellStyle name="Percent 113 5 3 2" xfId="42492"/>
    <cellStyle name="Percent 113 5 4" xfId="30797"/>
    <cellStyle name="Percent 113 6" xfId="8410"/>
    <cellStyle name="Percent 113 6 2" xfId="20171"/>
    <cellStyle name="Percent 113 6 2 2" xfId="43580"/>
    <cellStyle name="Percent 113 6 3" xfId="31881"/>
    <cellStyle name="Percent 113 7" xfId="14337"/>
    <cellStyle name="Percent 113 7 2" xfId="37746"/>
    <cellStyle name="Percent 113 8" xfId="26051"/>
    <cellStyle name="Percent 114" xfId="2535"/>
    <cellStyle name="Percent 114 2" xfId="3804"/>
    <cellStyle name="Percent 114 2 2" xfId="9672"/>
    <cellStyle name="Percent 114 2 2 2" xfId="21401"/>
    <cellStyle name="Percent 114 2 2 2 2" xfId="44810"/>
    <cellStyle name="Percent 114 2 2 3" xfId="33111"/>
    <cellStyle name="Percent 114 2 3" xfId="15567"/>
    <cellStyle name="Percent 114 2 3 2" xfId="38976"/>
    <cellStyle name="Percent 114 2 4" xfId="27281"/>
    <cellStyle name="Percent 114 3" xfId="5023"/>
    <cellStyle name="Percent 114 3 2" xfId="10891"/>
    <cellStyle name="Percent 114 3 2 2" xfId="22620"/>
    <cellStyle name="Percent 114 3 2 2 2" xfId="46029"/>
    <cellStyle name="Percent 114 3 2 3" xfId="34330"/>
    <cellStyle name="Percent 114 3 3" xfId="16786"/>
    <cellStyle name="Percent 114 3 3 2" xfId="40195"/>
    <cellStyle name="Percent 114 3 4" xfId="28500"/>
    <cellStyle name="Percent 114 4" xfId="6187"/>
    <cellStyle name="Percent 114 4 2" xfId="12055"/>
    <cellStyle name="Percent 114 4 2 2" xfId="23784"/>
    <cellStyle name="Percent 114 4 2 2 2" xfId="47193"/>
    <cellStyle name="Percent 114 4 2 3" xfId="35494"/>
    <cellStyle name="Percent 114 4 3" xfId="17950"/>
    <cellStyle name="Percent 114 4 3 2" xfId="41359"/>
    <cellStyle name="Percent 114 4 4" xfId="29664"/>
    <cellStyle name="Percent 114 5" xfId="7313"/>
    <cellStyle name="Percent 114 5 2" xfId="13175"/>
    <cellStyle name="Percent 114 5 2 2" xfId="24904"/>
    <cellStyle name="Percent 114 5 2 2 2" xfId="48313"/>
    <cellStyle name="Percent 114 5 2 3" xfId="36614"/>
    <cellStyle name="Percent 114 5 3" xfId="19070"/>
    <cellStyle name="Percent 114 5 3 2" xfId="42479"/>
    <cellStyle name="Percent 114 5 4" xfId="30784"/>
    <cellStyle name="Percent 114 6" xfId="8397"/>
    <cellStyle name="Percent 114 6 2" xfId="20158"/>
    <cellStyle name="Percent 114 6 2 2" xfId="43567"/>
    <cellStyle name="Percent 114 6 3" xfId="31868"/>
    <cellStyle name="Percent 114 7" xfId="14324"/>
    <cellStyle name="Percent 114 7 2" xfId="37733"/>
    <cellStyle name="Percent 114 8" xfId="26038"/>
    <cellStyle name="Percent 115" xfId="2546"/>
    <cellStyle name="Percent 115 2" xfId="3815"/>
    <cellStyle name="Percent 115 2 2" xfId="9683"/>
    <cellStyle name="Percent 115 2 2 2" xfId="21412"/>
    <cellStyle name="Percent 115 2 2 2 2" xfId="44821"/>
    <cellStyle name="Percent 115 2 2 3" xfId="33122"/>
    <cellStyle name="Percent 115 2 3" xfId="15578"/>
    <cellStyle name="Percent 115 2 3 2" xfId="38987"/>
    <cellStyle name="Percent 115 2 4" xfId="27292"/>
    <cellStyle name="Percent 115 3" xfId="5034"/>
    <cellStyle name="Percent 115 3 2" xfId="10902"/>
    <cellStyle name="Percent 115 3 2 2" xfId="22631"/>
    <cellStyle name="Percent 115 3 2 2 2" xfId="46040"/>
    <cellStyle name="Percent 115 3 2 3" xfId="34341"/>
    <cellStyle name="Percent 115 3 3" xfId="16797"/>
    <cellStyle name="Percent 115 3 3 2" xfId="40206"/>
    <cellStyle name="Percent 115 3 4" xfId="28511"/>
    <cellStyle name="Percent 115 4" xfId="6198"/>
    <cellStyle name="Percent 115 4 2" xfId="12066"/>
    <cellStyle name="Percent 115 4 2 2" xfId="23795"/>
    <cellStyle name="Percent 115 4 2 2 2" xfId="47204"/>
    <cellStyle name="Percent 115 4 2 3" xfId="35505"/>
    <cellStyle name="Percent 115 4 3" xfId="17961"/>
    <cellStyle name="Percent 115 4 3 2" xfId="41370"/>
    <cellStyle name="Percent 115 4 4" xfId="29675"/>
    <cellStyle name="Percent 115 5" xfId="7324"/>
    <cellStyle name="Percent 115 5 2" xfId="13186"/>
    <cellStyle name="Percent 115 5 2 2" xfId="24915"/>
    <cellStyle name="Percent 115 5 2 2 2" xfId="48324"/>
    <cellStyle name="Percent 115 5 2 3" xfId="36625"/>
    <cellStyle name="Percent 115 5 3" xfId="19081"/>
    <cellStyle name="Percent 115 5 3 2" xfId="42490"/>
    <cellStyle name="Percent 115 5 4" xfId="30795"/>
    <cellStyle name="Percent 115 6" xfId="8408"/>
    <cellStyle name="Percent 115 6 2" xfId="20169"/>
    <cellStyle name="Percent 115 6 2 2" xfId="43578"/>
    <cellStyle name="Percent 115 6 3" xfId="31879"/>
    <cellStyle name="Percent 115 7" xfId="14335"/>
    <cellStyle name="Percent 115 7 2" xfId="37744"/>
    <cellStyle name="Percent 115 8" xfId="26049"/>
    <cellStyle name="Percent 116" xfId="2536"/>
    <cellStyle name="Percent 116 2" xfId="3805"/>
    <cellStyle name="Percent 116 2 2" xfId="9673"/>
    <cellStyle name="Percent 116 2 2 2" xfId="21402"/>
    <cellStyle name="Percent 116 2 2 2 2" xfId="44811"/>
    <cellStyle name="Percent 116 2 2 3" xfId="33112"/>
    <cellStyle name="Percent 116 2 3" xfId="15568"/>
    <cellStyle name="Percent 116 2 3 2" xfId="38977"/>
    <cellStyle name="Percent 116 2 4" xfId="27282"/>
    <cellStyle name="Percent 116 3" xfId="5024"/>
    <cellStyle name="Percent 116 3 2" xfId="10892"/>
    <cellStyle name="Percent 116 3 2 2" xfId="22621"/>
    <cellStyle name="Percent 116 3 2 2 2" xfId="46030"/>
    <cellStyle name="Percent 116 3 2 3" xfId="34331"/>
    <cellStyle name="Percent 116 3 3" xfId="16787"/>
    <cellStyle name="Percent 116 3 3 2" xfId="40196"/>
    <cellStyle name="Percent 116 3 4" xfId="28501"/>
    <cellStyle name="Percent 116 4" xfId="6188"/>
    <cellStyle name="Percent 116 4 2" xfId="12056"/>
    <cellStyle name="Percent 116 4 2 2" xfId="23785"/>
    <cellStyle name="Percent 116 4 2 2 2" xfId="47194"/>
    <cellStyle name="Percent 116 4 2 3" xfId="35495"/>
    <cellStyle name="Percent 116 4 3" xfId="17951"/>
    <cellStyle name="Percent 116 4 3 2" xfId="41360"/>
    <cellStyle name="Percent 116 4 4" xfId="29665"/>
    <cellStyle name="Percent 116 5" xfId="7314"/>
    <cellStyle name="Percent 116 5 2" xfId="13176"/>
    <cellStyle name="Percent 116 5 2 2" xfId="24905"/>
    <cellStyle name="Percent 116 5 2 2 2" xfId="48314"/>
    <cellStyle name="Percent 116 5 2 3" xfId="36615"/>
    <cellStyle name="Percent 116 5 3" xfId="19071"/>
    <cellStyle name="Percent 116 5 3 2" xfId="42480"/>
    <cellStyle name="Percent 116 5 4" xfId="30785"/>
    <cellStyle name="Percent 116 6" xfId="8398"/>
    <cellStyle name="Percent 116 6 2" xfId="20159"/>
    <cellStyle name="Percent 116 6 2 2" xfId="43568"/>
    <cellStyle name="Percent 116 6 3" xfId="31869"/>
    <cellStyle name="Percent 116 7" xfId="14325"/>
    <cellStyle name="Percent 116 7 2" xfId="37734"/>
    <cellStyle name="Percent 116 8" xfId="26039"/>
    <cellStyle name="Percent 117" xfId="2543"/>
    <cellStyle name="Percent 117 2" xfId="3812"/>
    <cellStyle name="Percent 117 2 2" xfId="9680"/>
    <cellStyle name="Percent 117 2 2 2" xfId="21409"/>
    <cellStyle name="Percent 117 2 2 2 2" xfId="44818"/>
    <cellStyle name="Percent 117 2 2 3" xfId="33119"/>
    <cellStyle name="Percent 117 2 3" xfId="15575"/>
    <cellStyle name="Percent 117 2 3 2" xfId="38984"/>
    <cellStyle name="Percent 117 2 4" xfId="27289"/>
    <cellStyle name="Percent 117 3" xfId="5031"/>
    <cellStyle name="Percent 117 3 2" xfId="10899"/>
    <cellStyle name="Percent 117 3 2 2" xfId="22628"/>
    <cellStyle name="Percent 117 3 2 2 2" xfId="46037"/>
    <cellStyle name="Percent 117 3 2 3" xfId="34338"/>
    <cellStyle name="Percent 117 3 3" xfId="16794"/>
    <cellStyle name="Percent 117 3 3 2" xfId="40203"/>
    <cellStyle name="Percent 117 3 4" xfId="28508"/>
    <cellStyle name="Percent 117 4" xfId="6195"/>
    <cellStyle name="Percent 117 4 2" xfId="12063"/>
    <cellStyle name="Percent 117 4 2 2" xfId="23792"/>
    <cellStyle name="Percent 117 4 2 2 2" xfId="47201"/>
    <cellStyle name="Percent 117 4 2 3" xfId="35502"/>
    <cellStyle name="Percent 117 4 3" xfId="17958"/>
    <cellStyle name="Percent 117 4 3 2" xfId="41367"/>
    <cellStyle name="Percent 117 4 4" xfId="29672"/>
    <cellStyle name="Percent 117 5" xfId="7321"/>
    <cellStyle name="Percent 117 5 2" xfId="13183"/>
    <cellStyle name="Percent 117 5 2 2" xfId="24912"/>
    <cellStyle name="Percent 117 5 2 2 2" xfId="48321"/>
    <cellStyle name="Percent 117 5 2 3" xfId="36622"/>
    <cellStyle name="Percent 117 5 3" xfId="19078"/>
    <cellStyle name="Percent 117 5 3 2" xfId="42487"/>
    <cellStyle name="Percent 117 5 4" xfId="30792"/>
    <cellStyle name="Percent 117 6" xfId="8405"/>
    <cellStyle name="Percent 117 6 2" xfId="20166"/>
    <cellStyle name="Percent 117 6 2 2" xfId="43575"/>
    <cellStyle name="Percent 117 6 3" xfId="31876"/>
    <cellStyle name="Percent 117 7" xfId="14332"/>
    <cellStyle name="Percent 117 7 2" xfId="37741"/>
    <cellStyle name="Percent 117 8" xfId="26046"/>
    <cellStyle name="Percent 118" xfId="2537"/>
    <cellStyle name="Percent 118 2" xfId="3806"/>
    <cellStyle name="Percent 118 2 2" xfId="9674"/>
    <cellStyle name="Percent 118 2 2 2" xfId="21403"/>
    <cellStyle name="Percent 118 2 2 2 2" xfId="44812"/>
    <cellStyle name="Percent 118 2 2 3" xfId="33113"/>
    <cellStyle name="Percent 118 2 3" xfId="15569"/>
    <cellStyle name="Percent 118 2 3 2" xfId="38978"/>
    <cellStyle name="Percent 118 2 4" xfId="27283"/>
    <cellStyle name="Percent 118 3" xfId="5025"/>
    <cellStyle name="Percent 118 3 2" xfId="10893"/>
    <cellStyle name="Percent 118 3 2 2" xfId="22622"/>
    <cellStyle name="Percent 118 3 2 2 2" xfId="46031"/>
    <cellStyle name="Percent 118 3 2 3" xfId="34332"/>
    <cellStyle name="Percent 118 3 3" xfId="16788"/>
    <cellStyle name="Percent 118 3 3 2" xfId="40197"/>
    <cellStyle name="Percent 118 3 4" xfId="28502"/>
    <cellStyle name="Percent 118 4" xfId="6189"/>
    <cellStyle name="Percent 118 4 2" xfId="12057"/>
    <cellStyle name="Percent 118 4 2 2" xfId="23786"/>
    <cellStyle name="Percent 118 4 2 2 2" xfId="47195"/>
    <cellStyle name="Percent 118 4 2 3" xfId="35496"/>
    <cellStyle name="Percent 118 4 3" xfId="17952"/>
    <cellStyle name="Percent 118 4 3 2" xfId="41361"/>
    <cellStyle name="Percent 118 4 4" xfId="29666"/>
    <cellStyle name="Percent 118 5" xfId="7315"/>
    <cellStyle name="Percent 118 5 2" xfId="13177"/>
    <cellStyle name="Percent 118 5 2 2" xfId="24906"/>
    <cellStyle name="Percent 118 5 2 2 2" xfId="48315"/>
    <cellStyle name="Percent 118 5 2 3" xfId="36616"/>
    <cellStyle name="Percent 118 5 3" xfId="19072"/>
    <cellStyle name="Percent 118 5 3 2" xfId="42481"/>
    <cellStyle name="Percent 118 5 4" xfId="30786"/>
    <cellStyle name="Percent 118 6" xfId="8399"/>
    <cellStyle name="Percent 118 6 2" xfId="20160"/>
    <cellStyle name="Percent 118 6 2 2" xfId="43569"/>
    <cellStyle name="Percent 118 6 3" xfId="31870"/>
    <cellStyle name="Percent 118 7" xfId="14326"/>
    <cellStyle name="Percent 118 7 2" xfId="37735"/>
    <cellStyle name="Percent 118 8" xfId="26040"/>
    <cellStyle name="Percent 119" xfId="2542"/>
    <cellStyle name="Percent 119 2" xfId="3811"/>
    <cellStyle name="Percent 119 2 2" xfId="9679"/>
    <cellStyle name="Percent 119 2 2 2" xfId="21408"/>
    <cellStyle name="Percent 119 2 2 2 2" xfId="44817"/>
    <cellStyle name="Percent 119 2 2 3" xfId="33118"/>
    <cellStyle name="Percent 119 2 3" xfId="15574"/>
    <cellStyle name="Percent 119 2 3 2" xfId="38983"/>
    <cellStyle name="Percent 119 2 4" xfId="27288"/>
    <cellStyle name="Percent 119 3" xfId="5030"/>
    <cellStyle name="Percent 119 3 2" xfId="10898"/>
    <cellStyle name="Percent 119 3 2 2" xfId="22627"/>
    <cellStyle name="Percent 119 3 2 2 2" xfId="46036"/>
    <cellStyle name="Percent 119 3 2 3" xfId="34337"/>
    <cellStyle name="Percent 119 3 3" xfId="16793"/>
    <cellStyle name="Percent 119 3 3 2" xfId="40202"/>
    <cellStyle name="Percent 119 3 4" xfId="28507"/>
    <cellStyle name="Percent 119 4" xfId="6194"/>
    <cellStyle name="Percent 119 4 2" xfId="12062"/>
    <cellStyle name="Percent 119 4 2 2" xfId="23791"/>
    <cellStyle name="Percent 119 4 2 2 2" xfId="47200"/>
    <cellStyle name="Percent 119 4 2 3" xfId="35501"/>
    <cellStyle name="Percent 119 4 3" xfId="17957"/>
    <cellStyle name="Percent 119 4 3 2" xfId="41366"/>
    <cellStyle name="Percent 119 4 4" xfId="29671"/>
    <cellStyle name="Percent 119 5" xfId="7320"/>
    <cellStyle name="Percent 119 5 2" xfId="13182"/>
    <cellStyle name="Percent 119 5 2 2" xfId="24911"/>
    <cellStyle name="Percent 119 5 2 2 2" xfId="48320"/>
    <cellStyle name="Percent 119 5 2 3" xfId="36621"/>
    <cellStyle name="Percent 119 5 3" xfId="19077"/>
    <cellStyle name="Percent 119 5 3 2" xfId="42486"/>
    <cellStyle name="Percent 119 5 4" xfId="30791"/>
    <cellStyle name="Percent 119 6" xfId="8404"/>
    <cellStyle name="Percent 119 6 2" xfId="20165"/>
    <cellStyle name="Percent 119 6 2 2" xfId="43574"/>
    <cellStyle name="Percent 119 6 3" xfId="31875"/>
    <cellStyle name="Percent 119 7" xfId="14331"/>
    <cellStyle name="Percent 119 7 2" xfId="37740"/>
    <cellStyle name="Percent 119 8" xfId="26045"/>
    <cellStyle name="Percent 12" xfId="2085"/>
    <cellStyle name="Percent 120" xfId="2538"/>
    <cellStyle name="Percent 120 2" xfId="3807"/>
    <cellStyle name="Percent 120 2 2" xfId="9675"/>
    <cellStyle name="Percent 120 2 2 2" xfId="21404"/>
    <cellStyle name="Percent 120 2 2 2 2" xfId="44813"/>
    <cellStyle name="Percent 120 2 2 3" xfId="33114"/>
    <cellStyle name="Percent 120 2 3" xfId="15570"/>
    <cellStyle name="Percent 120 2 3 2" xfId="38979"/>
    <cellStyle name="Percent 120 2 4" xfId="27284"/>
    <cellStyle name="Percent 120 3" xfId="5026"/>
    <cellStyle name="Percent 120 3 2" xfId="10894"/>
    <cellStyle name="Percent 120 3 2 2" xfId="22623"/>
    <cellStyle name="Percent 120 3 2 2 2" xfId="46032"/>
    <cellStyle name="Percent 120 3 2 3" xfId="34333"/>
    <cellStyle name="Percent 120 3 3" xfId="16789"/>
    <cellStyle name="Percent 120 3 3 2" xfId="40198"/>
    <cellStyle name="Percent 120 3 4" xfId="28503"/>
    <cellStyle name="Percent 120 4" xfId="6190"/>
    <cellStyle name="Percent 120 4 2" xfId="12058"/>
    <cellStyle name="Percent 120 4 2 2" xfId="23787"/>
    <cellStyle name="Percent 120 4 2 2 2" xfId="47196"/>
    <cellStyle name="Percent 120 4 2 3" xfId="35497"/>
    <cellStyle name="Percent 120 4 3" xfId="17953"/>
    <cellStyle name="Percent 120 4 3 2" xfId="41362"/>
    <cellStyle name="Percent 120 4 4" xfId="29667"/>
    <cellStyle name="Percent 120 5" xfId="7316"/>
    <cellStyle name="Percent 120 5 2" xfId="13178"/>
    <cellStyle name="Percent 120 5 2 2" xfId="24907"/>
    <cellStyle name="Percent 120 5 2 2 2" xfId="48316"/>
    <cellStyle name="Percent 120 5 2 3" xfId="36617"/>
    <cellStyle name="Percent 120 5 3" xfId="19073"/>
    <cellStyle name="Percent 120 5 3 2" xfId="42482"/>
    <cellStyle name="Percent 120 5 4" xfId="30787"/>
    <cellStyle name="Percent 120 6" xfId="8400"/>
    <cellStyle name="Percent 120 6 2" xfId="20161"/>
    <cellStyle name="Percent 120 6 2 2" xfId="43570"/>
    <cellStyle name="Percent 120 6 3" xfId="31871"/>
    <cellStyle name="Percent 120 7" xfId="14327"/>
    <cellStyle name="Percent 120 7 2" xfId="37736"/>
    <cellStyle name="Percent 120 8" xfId="26041"/>
    <cellStyle name="Percent 121" xfId="2541"/>
    <cellStyle name="Percent 121 2" xfId="3810"/>
    <cellStyle name="Percent 121 2 2" xfId="9678"/>
    <cellStyle name="Percent 121 2 2 2" xfId="21407"/>
    <cellStyle name="Percent 121 2 2 2 2" xfId="44816"/>
    <cellStyle name="Percent 121 2 2 3" xfId="33117"/>
    <cellStyle name="Percent 121 2 3" xfId="15573"/>
    <cellStyle name="Percent 121 2 3 2" xfId="38982"/>
    <cellStyle name="Percent 121 2 4" xfId="27287"/>
    <cellStyle name="Percent 121 3" xfId="5029"/>
    <cellStyle name="Percent 121 3 2" xfId="10897"/>
    <cellStyle name="Percent 121 3 2 2" xfId="22626"/>
    <cellStyle name="Percent 121 3 2 2 2" xfId="46035"/>
    <cellStyle name="Percent 121 3 2 3" xfId="34336"/>
    <cellStyle name="Percent 121 3 3" xfId="16792"/>
    <cellStyle name="Percent 121 3 3 2" xfId="40201"/>
    <cellStyle name="Percent 121 3 4" xfId="28506"/>
    <cellStyle name="Percent 121 4" xfId="6193"/>
    <cellStyle name="Percent 121 4 2" xfId="12061"/>
    <cellStyle name="Percent 121 4 2 2" xfId="23790"/>
    <cellStyle name="Percent 121 4 2 2 2" xfId="47199"/>
    <cellStyle name="Percent 121 4 2 3" xfId="35500"/>
    <cellStyle name="Percent 121 4 3" xfId="17956"/>
    <cellStyle name="Percent 121 4 3 2" xfId="41365"/>
    <cellStyle name="Percent 121 4 4" xfId="29670"/>
    <cellStyle name="Percent 121 5" xfId="7319"/>
    <cellStyle name="Percent 121 5 2" xfId="13181"/>
    <cellStyle name="Percent 121 5 2 2" xfId="24910"/>
    <cellStyle name="Percent 121 5 2 2 2" xfId="48319"/>
    <cellStyle name="Percent 121 5 2 3" xfId="36620"/>
    <cellStyle name="Percent 121 5 3" xfId="19076"/>
    <cellStyle name="Percent 121 5 3 2" xfId="42485"/>
    <cellStyle name="Percent 121 5 4" xfId="30790"/>
    <cellStyle name="Percent 121 6" xfId="8403"/>
    <cellStyle name="Percent 121 6 2" xfId="20164"/>
    <cellStyle name="Percent 121 6 2 2" xfId="43573"/>
    <cellStyle name="Percent 121 6 3" xfId="31874"/>
    <cellStyle name="Percent 121 7" xfId="14330"/>
    <cellStyle name="Percent 121 7 2" xfId="37739"/>
    <cellStyle name="Percent 121 8" xfId="26044"/>
    <cellStyle name="Percent 122" xfId="2539"/>
    <cellStyle name="Percent 122 2" xfId="3808"/>
    <cellStyle name="Percent 122 2 2" xfId="9676"/>
    <cellStyle name="Percent 122 2 2 2" xfId="21405"/>
    <cellStyle name="Percent 122 2 2 2 2" xfId="44814"/>
    <cellStyle name="Percent 122 2 2 3" xfId="33115"/>
    <cellStyle name="Percent 122 2 3" xfId="15571"/>
    <cellStyle name="Percent 122 2 3 2" xfId="38980"/>
    <cellStyle name="Percent 122 2 4" xfId="27285"/>
    <cellStyle name="Percent 122 3" xfId="5027"/>
    <cellStyle name="Percent 122 3 2" xfId="10895"/>
    <cellStyle name="Percent 122 3 2 2" xfId="22624"/>
    <cellStyle name="Percent 122 3 2 2 2" xfId="46033"/>
    <cellStyle name="Percent 122 3 2 3" xfId="34334"/>
    <cellStyle name="Percent 122 3 3" xfId="16790"/>
    <cellStyle name="Percent 122 3 3 2" xfId="40199"/>
    <cellStyle name="Percent 122 3 4" xfId="28504"/>
    <cellStyle name="Percent 122 4" xfId="6191"/>
    <cellStyle name="Percent 122 4 2" xfId="12059"/>
    <cellStyle name="Percent 122 4 2 2" xfId="23788"/>
    <cellStyle name="Percent 122 4 2 2 2" xfId="47197"/>
    <cellStyle name="Percent 122 4 2 3" xfId="35498"/>
    <cellStyle name="Percent 122 4 3" xfId="17954"/>
    <cellStyle name="Percent 122 4 3 2" xfId="41363"/>
    <cellStyle name="Percent 122 4 4" xfId="29668"/>
    <cellStyle name="Percent 122 5" xfId="7317"/>
    <cellStyle name="Percent 122 5 2" xfId="13179"/>
    <cellStyle name="Percent 122 5 2 2" xfId="24908"/>
    <cellStyle name="Percent 122 5 2 2 2" xfId="48317"/>
    <cellStyle name="Percent 122 5 2 3" xfId="36618"/>
    <cellStyle name="Percent 122 5 3" xfId="19074"/>
    <cellStyle name="Percent 122 5 3 2" xfId="42483"/>
    <cellStyle name="Percent 122 5 4" xfId="30788"/>
    <cellStyle name="Percent 122 6" xfId="8401"/>
    <cellStyle name="Percent 122 6 2" xfId="20162"/>
    <cellStyle name="Percent 122 6 2 2" xfId="43571"/>
    <cellStyle name="Percent 122 6 3" xfId="31872"/>
    <cellStyle name="Percent 122 7" xfId="14328"/>
    <cellStyle name="Percent 122 7 2" xfId="37737"/>
    <cellStyle name="Percent 122 8" xfId="26042"/>
    <cellStyle name="Percent 123" xfId="2540"/>
    <cellStyle name="Percent 123 2" xfId="3809"/>
    <cellStyle name="Percent 123 2 2" xfId="9677"/>
    <cellStyle name="Percent 123 2 2 2" xfId="21406"/>
    <cellStyle name="Percent 123 2 2 2 2" xfId="44815"/>
    <cellStyle name="Percent 123 2 2 3" xfId="33116"/>
    <cellStyle name="Percent 123 2 3" xfId="15572"/>
    <cellStyle name="Percent 123 2 3 2" xfId="38981"/>
    <cellStyle name="Percent 123 2 4" xfId="27286"/>
    <cellStyle name="Percent 123 3" xfId="5028"/>
    <cellStyle name="Percent 123 3 2" xfId="10896"/>
    <cellStyle name="Percent 123 3 2 2" xfId="22625"/>
    <cellStyle name="Percent 123 3 2 2 2" xfId="46034"/>
    <cellStyle name="Percent 123 3 2 3" xfId="34335"/>
    <cellStyle name="Percent 123 3 3" xfId="16791"/>
    <cellStyle name="Percent 123 3 3 2" xfId="40200"/>
    <cellStyle name="Percent 123 3 4" xfId="28505"/>
    <cellStyle name="Percent 123 4" xfId="6192"/>
    <cellStyle name="Percent 123 4 2" xfId="12060"/>
    <cellStyle name="Percent 123 4 2 2" xfId="23789"/>
    <cellStyle name="Percent 123 4 2 2 2" xfId="47198"/>
    <cellStyle name="Percent 123 4 2 3" xfId="35499"/>
    <cellStyle name="Percent 123 4 3" xfId="17955"/>
    <cellStyle name="Percent 123 4 3 2" xfId="41364"/>
    <cellStyle name="Percent 123 4 4" xfId="29669"/>
    <cellStyle name="Percent 123 5" xfId="7318"/>
    <cellStyle name="Percent 123 5 2" xfId="13180"/>
    <cellStyle name="Percent 123 5 2 2" xfId="24909"/>
    <cellStyle name="Percent 123 5 2 2 2" xfId="48318"/>
    <cellStyle name="Percent 123 5 2 3" xfId="36619"/>
    <cellStyle name="Percent 123 5 3" xfId="19075"/>
    <cellStyle name="Percent 123 5 3 2" xfId="42484"/>
    <cellStyle name="Percent 123 5 4" xfId="30789"/>
    <cellStyle name="Percent 123 6" xfId="8402"/>
    <cellStyle name="Percent 123 6 2" xfId="20163"/>
    <cellStyle name="Percent 123 6 2 2" xfId="43572"/>
    <cellStyle name="Percent 123 6 3" xfId="31873"/>
    <cellStyle name="Percent 123 7" xfId="14329"/>
    <cellStyle name="Percent 123 7 2" xfId="37738"/>
    <cellStyle name="Percent 123 8" xfId="26043"/>
    <cellStyle name="Percent 124" xfId="2711"/>
    <cellStyle name="Percent 124 2" xfId="3980"/>
    <cellStyle name="Percent 124 2 2" xfId="9848"/>
    <cellStyle name="Percent 124 2 2 2" xfId="21577"/>
    <cellStyle name="Percent 124 2 2 2 2" xfId="44986"/>
    <cellStyle name="Percent 124 2 2 3" xfId="33287"/>
    <cellStyle name="Percent 124 2 3" xfId="15743"/>
    <cellStyle name="Percent 124 2 3 2" xfId="39152"/>
    <cellStyle name="Percent 124 2 4" xfId="27457"/>
    <cellStyle name="Percent 124 3" xfId="5199"/>
    <cellStyle name="Percent 124 3 2" xfId="11067"/>
    <cellStyle name="Percent 124 3 2 2" xfId="22796"/>
    <cellStyle name="Percent 124 3 2 2 2" xfId="46205"/>
    <cellStyle name="Percent 124 3 2 3" xfId="34506"/>
    <cellStyle name="Percent 124 3 3" xfId="16962"/>
    <cellStyle name="Percent 124 3 3 2" xfId="40371"/>
    <cellStyle name="Percent 124 3 4" xfId="28676"/>
    <cellStyle name="Percent 124 4" xfId="6363"/>
    <cellStyle name="Percent 124 4 2" xfId="12231"/>
    <cellStyle name="Percent 124 4 2 2" xfId="23960"/>
    <cellStyle name="Percent 124 4 2 2 2" xfId="47369"/>
    <cellStyle name="Percent 124 4 2 3" xfId="35670"/>
    <cellStyle name="Percent 124 4 3" xfId="18126"/>
    <cellStyle name="Percent 124 4 3 2" xfId="41535"/>
    <cellStyle name="Percent 124 4 4" xfId="29840"/>
    <cellStyle name="Percent 124 5" xfId="7489"/>
    <cellStyle name="Percent 124 5 2" xfId="13351"/>
    <cellStyle name="Percent 124 5 2 2" xfId="25080"/>
    <cellStyle name="Percent 124 5 2 2 2" xfId="48489"/>
    <cellStyle name="Percent 124 5 2 3" xfId="36790"/>
    <cellStyle name="Percent 124 5 3" xfId="19246"/>
    <cellStyle name="Percent 124 5 3 2" xfId="42655"/>
    <cellStyle name="Percent 124 5 4" xfId="30960"/>
    <cellStyle name="Percent 124 6" xfId="8573"/>
    <cellStyle name="Percent 124 6 2" xfId="20334"/>
    <cellStyle name="Percent 124 6 2 2" xfId="43743"/>
    <cellStyle name="Percent 124 6 3" xfId="32044"/>
    <cellStyle name="Percent 124 7" xfId="14500"/>
    <cellStyle name="Percent 124 7 2" xfId="37909"/>
    <cellStyle name="Percent 124 8" xfId="26214"/>
    <cellStyle name="Percent 125" xfId="2787"/>
    <cellStyle name="Percent 125 2" xfId="4056"/>
    <cellStyle name="Percent 125 2 2" xfId="9924"/>
    <cellStyle name="Percent 125 2 2 2" xfId="21653"/>
    <cellStyle name="Percent 125 2 2 2 2" xfId="45062"/>
    <cellStyle name="Percent 125 2 2 3" xfId="33363"/>
    <cellStyle name="Percent 125 2 3" xfId="15819"/>
    <cellStyle name="Percent 125 2 3 2" xfId="39228"/>
    <cellStyle name="Percent 125 2 4" xfId="27533"/>
    <cellStyle name="Percent 125 3" xfId="5275"/>
    <cellStyle name="Percent 125 3 2" xfId="11143"/>
    <cellStyle name="Percent 125 3 2 2" xfId="22872"/>
    <cellStyle name="Percent 125 3 2 2 2" xfId="46281"/>
    <cellStyle name="Percent 125 3 2 3" xfId="34582"/>
    <cellStyle name="Percent 125 3 3" xfId="17038"/>
    <cellStyle name="Percent 125 3 3 2" xfId="40447"/>
    <cellStyle name="Percent 125 3 4" xfId="28752"/>
    <cellStyle name="Percent 125 4" xfId="6439"/>
    <cellStyle name="Percent 125 4 2" xfId="12307"/>
    <cellStyle name="Percent 125 4 2 2" xfId="24036"/>
    <cellStyle name="Percent 125 4 2 2 2" xfId="47445"/>
    <cellStyle name="Percent 125 4 2 3" xfId="35746"/>
    <cellStyle name="Percent 125 4 3" xfId="18202"/>
    <cellStyle name="Percent 125 4 3 2" xfId="41611"/>
    <cellStyle name="Percent 125 4 4" xfId="29916"/>
    <cellStyle name="Percent 125 5" xfId="7565"/>
    <cellStyle name="Percent 125 5 2" xfId="13427"/>
    <cellStyle name="Percent 125 5 2 2" xfId="25156"/>
    <cellStyle name="Percent 125 5 2 2 2" xfId="48565"/>
    <cellStyle name="Percent 125 5 2 3" xfId="36866"/>
    <cellStyle name="Percent 125 5 3" xfId="19322"/>
    <cellStyle name="Percent 125 5 3 2" xfId="42731"/>
    <cellStyle name="Percent 125 5 4" xfId="31036"/>
    <cellStyle name="Percent 125 6" xfId="8649"/>
    <cellStyle name="Percent 125 6 2" xfId="20410"/>
    <cellStyle name="Percent 125 6 2 2" xfId="43819"/>
    <cellStyle name="Percent 125 6 3" xfId="32120"/>
    <cellStyle name="Percent 125 7" xfId="14576"/>
    <cellStyle name="Percent 125 7 2" xfId="37985"/>
    <cellStyle name="Percent 125 8" xfId="26290"/>
    <cellStyle name="Percent 126" xfId="2713"/>
    <cellStyle name="Percent 126 2" xfId="3982"/>
    <cellStyle name="Percent 126 2 2" xfId="9850"/>
    <cellStyle name="Percent 126 2 2 2" xfId="21579"/>
    <cellStyle name="Percent 126 2 2 2 2" xfId="44988"/>
    <cellStyle name="Percent 126 2 2 3" xfId="33289"/>
    <cellStyle name="Percent 126 2 3" xfId="15745"/>
    <cellStyle name="Percent 126 2 3 2" xfId="39154"/>
    <cellStyle name="Percent 126 2 4" xfId="27459"/>
    <cellStyle name="Percent 126 3" xfId="5201"/>
    <cellStyle name="Percent 126 3 2" xfId="11069"/>
    <cellStyle name="Percent 126 3 2 2" xfId="22798"/>
    <cellStyle name="Percent 126 3 2 2 2" xfId="46207"/>
    <cellStyle name="Percent 126 3 2 3" xfId="34508"/>
    <cellStyle name="Percent 126 3 3" xfId="16964"/>
    <cellStyle name="Percent 126 3 3 2" xfId="40373"/>
    <cellStyle name="Percent 126 3 4" xfId="28678"/>
    <cellStyle name="Percent 126 4" xfId="6365"/>
    <cellStyle name="Percent 126 4 2" xfId="12233"/>
    <cellStyle name="Percent 126 4 2 2" xfId="23962"/>
    <cellStyle name="Percent 126 4 2 2 2" xfId="47371"/>
    <cellStyle name="Percent 126 4 2 3" xfId="35672"/>
    <cellStyle name="Percent 126 4 3" xfId="18128"/>
    <cellStyle name="Percent 126 4 3 2" xfId="41537"/>
    <cellStyle name="Percent 126 4 4" xfId="29842"/>
    <cellStyle name="Percent 126 5" xfId="7491"/>
    <cellStyle name="Percent 126 5 2" xfId="13353"/>
    <cellStyle name="Percent 126 5 2 2" xfId="25082"/>
    <cellStyle name="Percent 126 5 2 2 2" xfId="48491"/>
    <cellStyle name="Percent 126 5 2 3" xfId="36792"/>
    <cellStyle name="Percent 126 5 3" xfId="19248"/>
    <cellStyle name="Percent 126 5 3 2" xfId="42657"/>
    <cellStyle name="Percent 126 5 4" xfId="30962"/>
    <cellStyle name="Percent 126 6" xfId="8575"/>
    <cellStyle name="Percent 126 6 2" xfId="20336"/>
    <cellStyle name="Percent 126 6 2 2" xfId="43745"/>
    <cellStyle name="Percent 126 6 3" xfId="32046"/>
    <cellStyle name="Percent 126 7" xfId="14502"/>
    <cellStyle name="Percent 126 7 2" xfId="37911"/>
    <cellStyle name="Percent 126 8" xfId="26216"/>
    <cellStyle name="Percent 127" xfId="2785"/>
    <cellStyle name="Percent 127 2" xfId="4054"/>
    <cellStyle name="Percent 127 2 2" xfId="9922"/>
    <cellStyle name="Percent 127 2 2 2" xfId="21651"/>
    <cellStyle name="Percent 127 2 2 2 2" xfId="45060"/>
    <cellStyle name="Percent 127 2 2 3" xfId="33361"/>
    <cellStyle name="Percent 127 2 3" xfId="15817"/>
    <cellStyle name="Percent 127 2 3 2" xfId="39226"/>
    <cellStyle name="Percent 127 2 4" xfId="27531"/>
    <cellStyle name="Percent 127 3" xfId="5273"/>
    <cellStyle name="Percent 127 3 2" xfId="11141"/>
    <cellStyle name="Percent 127 3 2 2" xfId="22870"/>
    <cellStyle name="Percent 127 3 2 2 2" xfId="46279"/>
    <cellStyle name="Percent 127 3 2 3" xfId="34580"/>
    <cellStyle name="Percent 127 3 3" xfId="17036"/>
    <cellStyle name="Percent 127 3 3 2" xfId="40445"/>
    <cellStyle name="Percent 127 3 4" xfId="28750"/>
    <cellStyle name="Percent 127 4" xfId="6437"/>
    <cellStyle name="Percent 127 4 2" xfId="12305"/>
    <cellStyle name="Percent 127 4 2 2" xfId="24034"/>
    <cellStyle name="Percent 127 4 2 2 2" xfId="47443"/>
    <cellStyle name="Percent 127 4 2 3" xfId="35744"/>
    <cellStyle name="Percent 127 4 3" xfId="18200"/>
    <cellStyle name="Percent 127 4 3 2" xfId="41609"/>
    <cellStyle name="Percent 127 4 4" xfId="29914"/>
    <cellStyle name="Percent 127 5" xfId="7563"/>
    <cellStyle name="Percent 127 5 2" xfId="13425"/>
    <cellStyle name="Percent 127 5 2 2" xfId="25154"/>
    <cellStyle name="Percent 127 5 2 2 2" xfId="48563"/>
    <cellStyle name="Percent 127 5 2 3" xfId="36864"/>
    <cellStyle name="Percent 127 5 3" xfId="19320"/>
    <cellStyle name="Percent 127 5 3 2" xfId="42729"/>
    <cellStyle name="Percent 127 5 4" xfId="31034"/>
    <cellStyle name="Percent 127 6" xfId="8647"/>
    <cellStyle name="Percent 127 6 2" xfId="20408"/>
    <cellStyle name="Percent 127 6 2 2" xfId="43817"/>
    <cellStyle name="Percent 127 6 3" xfId="32118"/>
    <cellStyle name="Percent 127 7" xfId="14574"/>
    <cellStyle name="Percent 127 7 2" xfId="37983"/>
    <cellStyle name="Percent 127 8" xfId="26288"/>
    <cellStyle name="Percent 128" xfId="2715"/>
    <cellStyle name="Percent 128 2" xfId="3984"/>
    <cellStyle name="Percent 128 2 2" xfId="9852"/>
    <cellStyle name="Percent 128 2 2 2" xfId="21581"/>
    <cellStyle name="Percent 128 2 2 2 2" xfId="44990"/>
    <cellStyle name="Percent 128 2 2 3" xfId="33291"/>
    <cellStyle name="Percent 128 2 3" xfId="15747"/>
    <cellStyle name="Percent 128 2 3 2" xfId="39156"/>
    <cellStyle name="Percent 128 2 4" xfId="27461"/>
    <cellStyle name="Percent 128 3" xfId="5203"/>
    <cellStyle name="Percent 128 3 2" xfId="11071"/>
    <cellStyle name="Percent 128 3 2 2" xfId="22800"/>
    <cellStyle name="Percent 128 3 2 2 2" xfId="46209"/>
    <cellStyle name="Percent 128 3 2 3" xfId="34510"/>
    <cellStyle name="Percent 128 3 3" xfId="16966"/>
    <cellStyle name="Percent 128 3 3 2" xfId="40375"/>
    <cellStyle name="Percent 128 3 4" xfId="28680"/>
    <cellStyle name="Percent 128 4" xfId="6367"/>
    <cellStyle name="Percent 128 4 2" xfId="12235"/>
    <cellStyle name="Percent 128 4 2 2" xfId="23964"/>
    <cellStyle name="Percent 128 4 2 2 2" xfId="47373"/>
    <cellStyle name="Percent 128 4 2 3" xfId="35674"/>
    <cellStyle name="Percent 128 4 3" xfId="18130"/>
    <cellStyle name="Percent 128 4 3 2" xfId="41539"/>
    <cellStyle name="Percent 128 4 4" xfId="29844"/>
    <cellStyle name="Percent 128 5" xfId="7493"/>
    <cellStyle name="Percent 128 5 2" xfId="13355"/>
    <cellStyle name="Percent 128 5 2 2" xfId="25084"/>
    <cellStyle name="Percent 128 5 2 2 2" xfId="48493"/>
    <cellStyle name="Percent 128 5 2 3" xfId="36794"/>
    <cellStyle name="Percent 128 5 3" xfId="19250"/>
    <cellStyle name="Percent 128 5 3 2" xfId="42659"/>
    <cellStyle name="Percent 128 5 4" xfId="30964"/>
    <cellStyle name="Percent 128 6" xfId="8577"/>
    <cellStyle name="Percent 128 6 2" xfId="20338"/>
    <cellStyle name="Percent 128 6 2 2" xfId="43747"/>
    <cellStyle name="Percent 128 6 3" xfId="32048"/>
    <cellStyle name="Percent 128 7" xfId="14504"/>
    <cellStyle name="Percent 128 7 2" xfId="37913"/>
    <cellStyle name="Percent 128 8" xfId="26218"/>
    <cellStyle name="Percent 129" xfId="2803"/>
    <cellStyle name="Percent 129 2" xfId="4072"/>
    <cellStyle name="Percent 129 2 2" xfId="9940"/>
    <cellStyle name="Percent 129 2 2 2" xfId="21669"/>
    <cellStyle name="Percent 129 2 2 2 2" xfId="45078"/>
    <cellStyle name="Percent 129 2 2 3" xfId="33379"/>
    <cellStyle name="Percent 129 2 3" xfId="15835"/>
    <cellStyle name="Percent 129 2 3 2" xfId="39244"/>
    <cellStyle name="Percent 129 2 4" xfId="27549"/>
    <cellStyle name="Percent 129 3" xfId="5291"/>
    <cellStyle name="Percent 129 3 2" xfId="11159"/>
    <cellStyle name="Percent 129 3 2 2" xfId="22888"/>
    <cellStyle name="Percent 129 3 2 2 2" xfId="46297"/>
    <cellStyle name="Percent 129 3 2 3" xfId="34598"/>
    <cellStyle name="Percent 129 3 3" xfId="17054"/>
    <cellStyle name="Percent 129 3 3 2" xfId="40463"/>
    <cellStyle name="Percent 129 3 4" xfId="28768"/>
    <cellStyle name="Percent 129 4" xfId="6455"/>
    <cellStyle name="Percent 129 4 2" xfId="12323"/>
    <cellStyle name="Percent 129 4 2 2" xfId="24052"/>
    <cellStyle name="Percent 129 4 2 2 2" xfId="47461"/>
    <cellStyle name="Percent 129 4 2 3" xfId="35762"/>
    <cellStyle name="Percent 129 4 3" xfId="18218"/>
    <cellStyle name="Percent 129 4 3 2" xfId="41627"/>
    <cellStyle name="Percent 129 4 4" xfId="29932"/>
    <cellStyle name="Percent 129 5" xfId="7581"/>
    <cellStyle name="Percent 129 5 2" xfId="13443"/>
    <cellStyle name="Percent 129 5 2 2" xfId="25172"/>
    <cellStyle name="Percent 129 5 2 2 2" xfId="48581"/>
    <cellStyle name="Percent 129 5 2 3" xfId="36882"/>
    <cellStyle name="Percent 129 5 3" xfId="19338"/>
    <cellStyle name="Percent 129 5 3 2" xfId="42747"/>
    <cellStyle name="Percent 129 5 4" xfId="31052"/>
    <cellStyle name="Percent 129 6" xfId="8665"/>
    <cellStyle name="Percent 129 6 2" xfId="20426"/>
    <cellStyle name="Percent 129 6 2 2" xfId="43835"/>
    <cellStyle name="Percent 129 6 3" xfId="32136"/>
    <cellStyle name="Percent 129 7" xfId="14592"/>
    <cellStyle name="Percent 129 7 2" xfId="38001"/>
    <cellStyle name="Percent 129 8" xfId="26306"/>
    <cellStyle name="Percent 13" xfId="2086"/>
    <cellStyle name="Percent 130" xfId="2876"/>
    <cellStyle name="Percent 130 2" xfId="4145"/>
    <cellStyle name="Percent 130 2 2" xfId="10013"/>
    <cellStyle name="Percent 130 2 2 2" xfId="21742"/>
    <cellStyle name="Percent 130 2 2 2 2" xfId="45151"/>
    <cellStyle name="Percent 130 2 2 3" xfId="33452"/>
    <cellStyle name="Percent 130 2 3" xfId="15908"/>
    <cellStyle name="Percent 130 2 3 2" xfId="39317"/>
    <cellStyle name="Percent 130 2 4" xfId="27622"/>
    <cellStyle name="Percent 130 3" xfId="5364"/>
    <cellStyle name="Percent 130 3 2" xfId="11232"/>
    <cellStyle name="Percent 130 3 2 2" xfId="22961"/>
    <cellStyle name="Percent 130 3 2 2 2" xfId="46370"/>
    <cellStyle name="Percent 130 3 2 3" xfId="34671"/>
    <cellStyle name="Percent 130 3 3" xfId="17127"/>
    <cellStyle name="Percent 130 3 3 2" xfId="40536"/>
    <cellStyle name="Percent 130 3 4" xfId="28841"/>
    <cellStyle name="Percent 130 4" xfId="6528"/>
    <cellStyle name="Percent 130 4 2" xfId="12396"/>
    <cellStyle name="Percent 130 4 2 2" xfId="24125"/>
    <cellStyle name="Percent 130 4 2 2 2" xfId="47534"/>
    <cellStyle name="Percent 130 4 2 3" xfId="35835"/>
    <cellStyle name="Percent 130 4 3" xfId="18291"/>
    <cellStyle name="Percent 130 4 3 2" xfId="41700"/>
    <cellStyle name="Percent 130 4 4" xfId="30005"/>
    <cellStyle name="Percent 130 5" xfId="7654"/>
    <cellStyle name="Percent 130 5 2" xfId="13516"/>
    <cellStyle name="Percent 130 5 2 2" xfId="25245"/>
    <cellStyle name="Percent 130 5 2 2 2" xfId="48654"/>
    <cellStyle name="Percent 130 5 2 3" xfId="36955"/>
    <cellStyle name="Percent 130 5 3" xfId="19411"/>
    <cellStyle name="Percent 130 5 3 2" xfId="42820"/>
    <cellStyle name="Percent 130 5 4" xfId="31125"/>
    <cellStyle name="Percent 130 6" xfId="8738"/>
    <cellStyle name="Percent 130 6 2" xfId="20499"/>
    <cellStyle name="Percent 130 6 2 2" xfId="43908"/>
    <cellStyle name="Percent 130 6 3" xfId="32209"/>
    <cellStyle name="Percent 130 7" xfId="14665"/>
    <cellStyle name="Percent 130 7 2" xfId="38074"/>
    <cellStyle name="Percent 130 8" xfId="26379"/>
    <cellStyle name="Percent 131" xfId="2805"/>
    <cellStyle name="Percent 131 2" xfId="4074"/>
    <cellStyle name="Percent 131 2 2" xfId="9942"/>
    <cellStyle name="Percent 131 2 2 2" xfId="21671"/>
    <cellStyle name="Percent 131 2 2 2 2" xfId="45080"/>
    <cellStyle name="Percent 131 2 2 3" xfId="33381"/>
    <cellStyle name="Percent 131 2 3" xfId="15837"/>
    <cellStyle name="Percent 131 2 3 2" xfId="39246"/>
    <cellStyle name="Percent 131 2 4" xfId="27551"/>
    <cellStyle name="Percent 131 3" xfId="5293"/>
    <cellStyle name="Percent 131 3 2" xfId="11161"/>
    <cellStyle name="Percent 131 3 2 2" xfId="22890"/>
    <cellStyle name="Percent 131 3 2 2 2" xfId="46299"/>
    <cellStyle name="Percent 131 3 2 3" xfId="34600"/>
    <cellStyle name="Percent 131 3 3" xfId="17056"/>
    <cellStyle name="Percent 131 3 3 2" xfId="40465"/>
    <cellStyle name="Percent 131 3 4" xfId="28770"/>
    <cellStyle name="Percent 131 4" xfId="6457"/>
    <cellStyle name="Percent 131 4 2" xfId="12325"/>
    <cellStyle name="Percent 131 4 2 2" xfId="24054"/>
    <cellStyle name="Percent 131 4 2 2 2" xfId="47463"/>
    <cellStyle name="Percent 131 4 2 3" xfId="35764"/>
    <cellStyle name="Percent 131 4 3" xfId="18220"/>
    <cellStyle name="Percent 131 4 3 2" xfId="41629"/>
    <cellStyle name="Percent 131 4 4" xfId="29934"/>
    <cellStyle name="Percent 131 5" xfId="7583"/>
    <cellStyle name="Percent 131 5 2" xfId="13445"/>
    <cellStyle name="Percent 131 5 2 2" xfId="25174"/>
    <cellStyle name="Percent 131 5 2 2 2" xfId="48583"/>
    <cellStyle name="Percent 131 5 2 3" xfId="36884"/>
    <cellStyle name="Percent 131 5 3" xfId="19340"/>
    <cellStyle name="Percent 131 5 3 2" xfId="42749"/>
    <cellStyle name="Percent 131 5 4" xfId="31054"/>
    <cellStyle name="Percent 131 6" xfId="8667"/>
    <cellStyle name="Percent 131 6 2" xfId="20428"/>
    <cellStyle name="Percent 131 6 2 2" xfId="43837"/>
    <cellStyle name="Percent 131 6 3" xfId="32138"/>
    <cellStyle name="Percent 131 7" xfId="14594"/>
    <cellStyle name="Percent 131 7 2" xfId="38003"/>
    <cellStyle name="Percent 131 8" xfId="26308"/>
    <cellStyle name="Percent 132" xfId="2875"/>
    <cellStyle name="Percent 132 2" xfId="4144"/>
    <cellStyle name="Percent 132 2 2" xfId="10012"/>
    <cellStyle name="Percent 132 2 2 2" xfId="21741"/>
    <cellStyle name="Percent 132 2 2 2 2" xfId="45150"/>
    <cellStyle name="Percent 132 2 2 3" xfId="33451"/>
    <cellStyle name="Percent 132 2 3" xfId="15907"/>
    <cellStyle name="Percent 132 2 3 2" xfId="39316"/>
    <cellStyle name="Percent 132 2 4" xfId="27621"/>
    <cellStyle name="Percent 132 3" xfId="5363"/>
    <cellStyle name="Percent 132 3 2" xfId="11231"/>
    <cellStyle name="Percent 132 3 2 2" xfId="22960"/>
    <cellStyle name="Percent 132 3 2 2 2" xfId="46369"/>
    <cellStyle name="Percent 132 3 2 3" xfId="34670"/>
    <cellStyle name="Percent 132 3 3" xfId="17126"/>
    <cellStyle name="Percent 132 3 3 2" xfId="40535"/>
    <cellStyle name="Percent 132 3 4" xfId="28840"/>
    <cellStyle name="Percent 132 4" xfId="6527"/>
    <cellStyle name="Percent 132 4 2" xfId="12395"/>
    <cellStyle name="Percent 132 4 2 2" xfId="24124"/>
    <cellStyle name="Percent 132 4 2 2 2" xfId="47533"/>
    <cellStyle name="Percent 132 4 2 3" xfId="35834"/>
    <cellStyle name="Percent 132 4 3" xfId="18290"/>
    <cellStyle name="Percent 132 4 3 2" xfId="41699"/>
    <cellStyle name="Percent 132 4 4" xfId="30004"/>
    <cellStyle name="Percent 132 5" xfId="7653"/>
    <cellStyle name="Percent 132 5 2" xfId="13515"/>
    <cellStyle name="Percent 132 5 2 2" xfId="25244"/>
    <cellStyle name="Percent 132 5 2 2 2" xfId="48653"/>
    <cellStyle name="Percent 132 5 2 3" xfId="36954"/>
    <cellStyle name="Percent 132 5 3" xfId="19410"/>
    <cellStyle name="Percent 132 5 3 2" xfId="42819"/>
    <cellStyle name="Percent 132 5 4" xfId="31124"/>
    <cellStyle name="Percent 132 6" xfId="8737"/>
    <cellStyle name="Percent 132 6 2" xfId="20498"/>
    <cellStyle name="Percent 132 6 2 2" xfId="43907"/>
    <cellStyle name="Percent 132 6 3" xfId="32208"/>
    <cellStyle name="Percent 132 7" xfId="14664"/>
    <cellStyle name="Percent 132 7 2" xfId="38073"/>
    <cellStyle name="Percent 132 8" xfId="26378"/>
    <cellStyle name="Percent 133" xfId="2893"/>
    <cellStyle name="Percent 133 2" xfId="4162"/>
    <cellStyle name="Percent 133 2 2" xfId="10030"/>
    <cellStyle name="Percent 133 2 2 2" xfId="21759"/>
    <cellStyle name="Percent 133 2 2 2 2" xfId="45168"/>
    <cellStyle name="Percent 133 2 2 3" xfId="33469"/>
    <cellStyle name="Percent 133 2 3" xfId="15925"/>
    <cellStyle name="Percent 133 2 3 2" xfId="39334"/>
    <cellStyle name="Percent 133 2 4" xfId="27639"/>
    <cellStyle name="Percent 133 3" xfId="5381"/>
    <cellStyle name="Percent 133 3 2" xfId="11249"/>
    <cellStyle name="Percent 133 3 2 2" xfId="22978"/>
    <cellStyle name="Percent 133 3 2 2 2" xfId="46387"/>
    <cellStyle name="Percent 133 3 2 3" xfId="34688"/>
    <cellStyle name="Percent 133 3 3" xfId="17144"/>
    <cellStyle name="Percent 133 3 3 2" xfId="40553"/>
    <cellStyle name="Percent 133 3 4" xfId="28858"/>
    <cellStyle name="Percent 133 4" xfId="6545"/>
    <cellStyle name="Percent 133 4 2" xfId="12413"/>
    <cellStyle name="Percent 133 4 2 2" xfId="24142"/>
    <cellStyle name="Percent 133 4 2 2 2" xfId="47551"/>
    <cellStyle name="Percent 133 4 2 3" xfId="35852"/>
    <cellStyle name="Percent 133 4 3" xfId="18308"/>
    <cellStyle name="Percent 133 4 3 2" xfId="41717"/>
    <cellStyle name="Percent 133 4 4" xfId="30022"/>
    <cellStyle name="Percent 133 5" xfId="7671"/>
    <cellStyle name="Percent 133 5 2" xfId="13533"/>
    <cellStyle name="Percent 133 5 2 2" xfId="25262"/>
    <cellStyle name="Percent 133 5 2 2 2" xfId="48671"/>
    <cellStyle name="Percent 133 5 2 3" xfId="36972"/>
    <cellStyle name="Percent 133 5 3" xfId="19428"/>
    <cellStyle name="Percent 133 5 3 2" xfId="42837"/>
    <cellStyle name="Percent 133 5 4" xfId="31142"/>
    <cellStyle name="Percent 133 6" xfId="8755"/>
    <cellStyle name="Percent 133 6 2" xfId="20516"/>
    <cellStyle name="Percent 133 6 2 2" xfId="43925"/>
    <cellStyle name="Percent 133 6 3" xfId="32226"/>
    <cellStyle name="Percent 133 7" xfId="14682"/>
    <cellStyle name="Percent 133 7 2" xfId="38091"/>
    <cellStyle name="Percent 133 8" xfId="26396"/>
    <cellStyle name="Percent 134" xfId="2969"/>
    <cellStyle name="Percent 134 2" xfId="4235"/>
    <cellStyle name="Percent 134 2 2" xfId="10103"/>
    <cellStyle name="Percent 134 2 2 2" xfId="21832"/>
    <cellStyle name="Percent 134 2 2 2 2" xfId="45241"/>
    <cellStyle name="Percent 134 2 2 3" xfId="33542"/>
    <cellStyle name="Percent 134 2 3" xfId="15998"/>
    <cellStyle name="Percent 134 2 3 2" xfId="39407"/>
    <cellStyle name="Percent 134 2 4" xfId="27712"/>
    <cellStyle name="Percent 134 3" xfId="5453"/>
    <cellStyle name="Percent 134 3 2" xfId="11321"/>
    <cellStyle name="Percent 134 3 2 2" xfId="23050"/>
    <cellStyle name="Percent 134 3 2 2 2" xfId="46459"/>
    <cellStyle name="Percent 134 3 2 3" xfId="34760"/>
    <cellStyle name="Percent 134 3 3" xfId="17216"/>
    <cellStyle name="Percent 134 3 3 2" xfId="40625"/>
    <cellStyle name="Percent 134 3 4" xfId="28930"/>
    <cellStyle name="Percent 134 4" xfId="6617"/>
    <cellStyle name="Percent 134 4 2" xfId="12485"/>
    <cellStyle name="Percent 134 4 2 2" xfId="24214"/>
    <cellStyle name="Percent 134 4 2 2 2" xfId="47623"/>
    <cellStyle name="Percent 134 4 2 3" xfId="35924"/>
    <cellStyle name="Percent 134 4 3" xfId="18380"/>
    <cellStyle name="Percent 134 4 3 2" xfId="41789"/>
    <cellStyle name="Percent 134 4 4" xfId="30094"/>
    <cellStyle name="Percent 134 5" xfId="7743"/>
    <cellStyle name="Percent 134 5 2" xfId="13605"/>
    <cellStyle name="Percent 134 5 2 2" xfId="25334"/>
    <cellStyle name="Percent 134 5 2 2 2" xfId="48743"/>
    <cellStyle name="Percent 134 5 2 3" xfId="37044"/>
    <cellStyle name="Percent 134 5 3" xfId="19500"/>
    <cellStyle name="Percent 134 5 3 2" xfId="42909"/>
    <cellStyle name="Percent 134 5 4" xfId="31214"/>
    <cellStyle name="Percent 134 6" xfId="8827"/>
    <cellStyle name="Percent 134 6 2" xfId="20588"/>
    <cellStyle name="Percent 134 6 2 2" xfId="43997"/>
    <cellStyle name="Percent 134 6 3" xfId="32298"/>
    <cellStyle name="Percent 134 7" xfId="14754"/>
    <cellStyle name="Percent 134 7 2" xfId="38163"/>
    <cellStyle name="Percent 134 8" xfId="26468"/>
    <cellStyle name="Percent 135" xfId="2896"/>
    <cellStyle name="Percent 135 2" xfId="4164"/>
    <cellStyle name="Percent 135 2 2" xfId="10032"/>
    <cellStyle name="Percent 135 2 2 2" xfId="21761"/>
    <cellStyle name="Percent 135 2 2 2 2" xfId="45170"/>
    <cellStyle name="Percent 135 2 2 3" xfId="33471"/>
    <cellStyle name="Percent 135 2 3" xfId="15927"/>
    <cellStyle name="Percent 135 2 3 2" xfId="39336"/>
    <cellStyle name="Percent 135 2 4" xfId="27641"/>
    <cellStyle name="Percent 135 3" xfId="5383"/>
    <cellStyle name="Percent 135 3 2" xfId="11251"/>
    <cellStyle name="Percent 135 3 2 2" xfId="22980"/>
    <cellStyle name="Percent 135 3 2 2 2" xfId="46389"/>
    <cellStyle name="Percent 135 3 2 3" xfId="34690"/>
    <cellStyle name="Percent 135 3 3" xfId="17146"/>
    <cellStyle name="Percent 135 3 3 2" xfId="40555"/>
    <cellStyle name="Percent 135 3 4" xfId="28860"/>
    <cellStyle name="Percent 135 4" xfId="6547"/>
    <cellStyle name="Percent 135 4 2" xfId="12415"/>
    <cellStyle name="Percent 135 4 2 2" xfId="24144"/>
    <cellStyle name="Percent 135 4 2 2 2" xfId="47553"/>
    <cellStyle name="Percent 135 4 2 3" xfId="35854"/>
    <cellStyle name="Percent 135 4 3" xfId="18310"/>
    <cellStyle name="Percent 135 4 3 2" xfId="41719"/>
    <cellStyle name="Percent 135 4 4" xfId="30024"/>
    <cellStyle name="Percent 135 5" xfId="7673"/>
    <cellStyle name="Percent 135 5 2" xfId="13535"/>
    <cellStyle name="Percent 135 5 2 2" xfId="25264"/>
    <cellStyle name="Percent 135 5 2 2 2" xfId="48673"/>
    <cellStyle name="Percent 135 5 2 3" xfId="36974"/>
    <cellStyle name="Percent 135 5 3" xfId="19430"/>
    <cellStyle name="Percent 135 5 3 2" xfId="42839"/>
    <cellStyle name="Percent 135 5 4" xfId="31144"/>
    <cellStyle name="Percent 135 6" xfId="8757"/>
    <cellStyle name="Percent 135 6 2" xfId="20518"/>
    <cellStyle name="Percent 135 6 2 2" xfId="43927"/>
    <cellStyle name="Percent 135 6 3" xfId="32228"/>
    <cellStyle name="Percent 135 7" xfId="14684"/>
    <cellStyle name="Percent 135 7 2" xfId="38093"/>
    <cellStyle name="Percent 135 8" xfId="26398"/>
    <cellStyle name="Percent 136" xfId="2967"/>
    <cellStyle name="Percent 137" xfId="2985"/>
    <cellStyle name="Percent 138" xfId="2950"/>
    <cellStyle name="Percent 139" xfId="2987"/>
    <cellStyle name="Percent 139 2" xfId="4252"/>
    <cellStyle name="Percent 139 2 2" xfId="10120"/>
    <cellStyle name="Percent 139 2 2 2" xfId="21849"/>
    <cellStyle name="Percent 139 2 2 2 2" xfId="45258"/>
    <cellStyle name="Percent 139 2 2 3" xfId="33559"/>
    <cellStyle name="Percent 139 2 3" xfId="16015"/>
    <cellStyle name="Percent 139 2 3 2" xfId="39424"/>
    <cellStyle name="Percent 139 2 4" xfId="27729"/>
    <cellStyle name="Percent 139 3" xfId="5469"/>
    <cellStyle name="Percent 139 3 2" xfId="11337"/>
    <cellStyle name="Percent 139 3 2 2" xfId="23066"/>
    <cellStyle name="Percent 139 3 2 2 2" xfId="46475"/>
    <cellStyle name="Percent 139 3 2 3" xfId="34776"/>
    <cellStyle name="Percent 139 3 3" xfId="17232"/>
    <cellStyle name="Percent 139 3 3 2" xfId="40641"/>
    <cellStyle name="Percent 139 3 4" xfId="28946"/>
    <cellStyle name="Percent 139 4" xfId="6633"/>
    <cellStyle name="Percent 139 4 2" xfId="12501"/>
    <cellStyle name="Percent 139 4 2 2" xfId="24230"/>
    <cellStyle name="Percent 139 4 2 2 2" xfId="47639"/>
    <cellStyle name="Percent 139 4 2 3" xfId="35940"/>
    <cellStyle name="Percent 139 4 3" xfId="18396"/>
    <cellStyle name="Percent 139 4 3 2" xfId="41805"/>
    <cellStyle name="Percent 139 4 4" xfId="30110"/>
    <cellStyle name="Percent 139 5" xfId="7759"/>
    <cellStyle name="Percent 139 5 2" xfId="13621"/>
    <cellStyle name="Percent 139 5 2 2" xfId="25350"/>
    <cellStyle name="Percent 139 5 2 2 2" xfId="48759"/>
    <cellStyle name="Percent 139 5 2 3" xfId="37060"/>
    <cellStyle name="Percent 139 5 3" xfId="19516"/>
    <cellStyle name="Percent 139 5 3 2" xfId="42925"/>
    <cellStyle name="Percent 139 5 4" xfId="31230"/>
    <cellStyle name="Percent 139 6" xfId="8843"/>
    <cellStyle name="Percent 139 6 2" xfId="20604"/>
    <cellStyle name="Percent 139 6 2 2" xfId="44013"/>
    <cellStyle name="Percent 139 6 3" xfId="32314"/>
    <cellStyle name="Percent 139 7" xfId="14770"/>
    <cellStyle name="Percent 139 7 2" xfId="38179"/>
    <cellStyle name="Percent 139 8" xfId="26484"/>
    <cellStyle name="Percent 14" xfId="2087"/>
    <cellStyle name="Percent 140" xfId="3078"/>
    <cellStyle name="Percent 140 2" xfId="4343"/>
    <cellStyle name="Percent 140 2 2" xfId="10211"/>
    <cellStyle name="Percent 140 2 2 2" xfId="21940"/>
    <cellStyle name="Percent 140 2 2 2 2" xfId="45349"/>
    <cellStyle name="Percent 140 2 2 3" xfId="33650"/>
    <cellStyle name="Percent 140 2 3" xfId="16106"/>
    <cellStyle name="Percent 140 2 3 2" xfId="39515"/>
    <cellStyle name="Percent 140 2 4" xfId="27820"/>
    <cellStyle name="Percent 140 3" xfId="5560"/>
    <cellStyle name="Percent 140 3 2" xfId="11428"/>
    <cellStyle name="Percent 140 3 2 2" xfId="23157"/>
    <cellStyle name="Percent 140 3 2 2 2" xfId="46566"/>
    <cellStyle name="Percent 140 3 2 3" xfId="34867"/>
    <cellStyle name="Percent 140 3 3" xfId="17323"/>
    <cellStyle name="Percent 140 3 3 2" xfId="40732"/>
    <cellStyle name="Percent 140 3 4" xfId="29037"/>
    <cellStyle name="Percent 140 4" xfId="6724"/>
    <cellStyle name="Percent 140 4 2" xfId="12592"/>
    <cellStyle name="Percent 140 4 2 2" xfId="24321"/>
    <cellStyle name="Percent 140 4 2 2 2" xfId="47730"/>
    <cellStyle name="Percent 140 4 2 3" xfId="36031"/>
    <cellStyle name="Percent 140 4 3" xfId="18487"/>
    <cellStyle name="Percent 140 4 3 2" xfId="41896"/>
    <cellStyle name="Percent 140 4 4" xfId="30201"/>
    <cellStyle name="Percent 140 5" xfId="7850"/>
    <cellStyle name="Percent 140 5 2" xfId="13712"/>
    <cellStyle name="Percent 140 5 2 2" xfId="25441"/>
    <cellStyle name="Percent 140 5 2 2 2" xfId="48850"/>
    <cellStyle name="Percent 140 5 2 3" xfId="37151"/>
    <cellStyle name="Percent 140 5 3" xfId="19607"/>
    <cellStyle name="Percent 140 5 3 2" xfId="43016"/>
    <cellStyle name="Percent 140 5 4" xfId="31321"/>
    <cellStyle name="Percent 140 6" xfId="8934"/>
    <cellStyle name="Percent 140 6 2" xfId="20695"/>
    <cellStyle name="Percent 140 6 2 2" xfId="44104"/>
    <cellStyle name="Percent 140 6 3" xfId="32405"/>
    <cellStyle name="Percent 140 7" xfId="14861"/>
    <cellStyle name="Percent 140 7 2" xfId="38270"/>
    <cellStyle name="Percent 140 8" xfId="26575"/>
    <cellStyle name="Percent 141" xfId="2991"/>
    <cellStyle name="Percent 141 2" xfId="4256"/>
    <cellStyle name="Percent 141 2 2" xfId="10124"/>
    <cellStyle name="Percent 141 2 2 2" xfId="21853"/>
    <cellStyle name="Percent 141 2 2 2 2" xfId="45262"/>
    <cellStyle name="Percent 141 2 2 3" xfId="33563"/>
    <cellStyle name="Percent 141 2 3" xfId="16019"/>
    <cellStyle name="Percent 141 2 3 2" xfId="39428"/>
    <cellStyle name="Percent 141 2 4" xfId="27733"/>
    <cellStyle name="Percent 141 3" xfId="5473"/>
    <cellStyle name="Percent 141 3 2" xfId="11341"/>
    <cellStyle name="Percent 141 3 2 2" xfId="23070"/>
    <cellStyle name="Percent 141 3 2 2 2" xfId="46479"/>
    <cellStyle name="Percent 141 3 2 3" xfId="34780"/>
    <cellStyle name="Percent 141 3 3" xfId="17236"/>
    <cellStyle name="Percent 141 3 3 2" xfId="40645"/>
    <cellStyle name="Percent 141 3 4" xfId="28950"/>
    <cellStyle name="Percent 141 4" xfId="6637"/>
    <cellStyle name="Percent 141 4 2" xfId="12505"/>
    <cellStyle name="Percent 141 4 2 2" xfId="24234"/>
    <cellStyle name="Percent 141 4 2 2 2" xfId="47643"/>
    <cellStyle name="Percent 141 4 2 3" xfId="35944"/>
    <cellStyle name="Percent 141 4 3" xfId="18400"/>
    <cellStyle name="Percent 141 4 3 2" xfId="41809"/>
    <cellStyle name="Percent 141 4 4" xfId="30114"/>
    <cellStyle name="Percent 141 5" xfId="7763"/>
    <cellStyle name="Percent 141 5 2" xfId="13625"/>
    <cellStyle name="Percent 141 5 2 2" xfId="25354"/>
    <cellStyle name="Percent 141 5 2 2 2" xfId="48763"/>
    <cellStyle name="Percent 141 5 2 3" xfId="37064"/>
    <cellStyle name="Percent 141 5 3" xfId="19520"/>
    <cellStyle name="Percent 141 5 3 2" xfId="42929"/>
    <cellStyle name="Percent 141 5 4" xfId="31234"/>
    <cellStyle name="Percent 141 6" xfId="8847"/>
    <cellStyle name="Percent 141 6 2" xfId="20608"/>
    <cellStyle name="Percent 141 6 2 2" xfId="44017"/>
    <cellStyle name="Percent 141 6 3" xfId="32318"/>
    <cellStyle name="Percent 141 7" xfId="14774"/>
    <cellStyle name="Percent 141 7 2" xfId="38183"/>
    <cellStyle name="Percent 141 8" xfId="26488"/>
    <cellStyle name="Percent 142" xfId="3074"/>
    <cellStyle name="Percent 142 2" xfId="4339"/>
    <cellStyle name="Percent 142 2 2" xfId="10207"/>
    <cellStyle name="Percent 142 2 2 2" xfId="21936"/>
    <cellStyle name="Percent 142 2 2 2 2" xfId="45345"/>
    <cellStyle name="Percent 142 2 2 3" xfId="33646"/>
    <cellStyle name="Percent 142 2 3" xfId="16102"/>
    <cellStyle name="Percent 142 2 3 2" xfId="39511"/>
    <cellStyle name="Percent 142 2 4" xfId="27816"/>
    <cellStyle name="Percent 142 3" xfId="5556"/>
    <cellStyle name="Percent 142 3 2" xfId="11424"/>
    <cellStyle name="Percent 142 3 2 2" xfId="23153"/>
    <cellStyle name="Percent 142 3 2 2 2" xfId="46562"/>
    <cellStyle name="Percent 142 3 2 3" xfId="34863"/>
    <cellStyle name="Percent 142 3 3" xfId="17319"/>
    <cellStyle name="Percent 142 3 3 2" xfId="40728"/>
    <cellStyle name="Percent 142 3 4" xfId="29033"/>
    <cellStyle name="Percent 142 4" xfId="6720"/>
    <cellStyle name="Percent 142 4 2" xfId="12588"/>
    <cellStyle name="Percent 142 4 2 2" xfId="24317"/>
    <cellStyle name="Percent 142 4 2 2 2" xfId="47726"/>
    <cellStyle name="Percent 142 4 2 3" xfId="36027"/>
    <cellStyle name="Percent 142 4 3" xfId="18483"/>
    <cellStyle name="Percent 142 4 3 2" xfId="41892"/>
    <cellStyle name="Percent 142 4 4" xfId="30197"/>
    <cellStyle name="Percent 142 5" xfId="7846"/>
    <cellStyle name="Percent 142 5 2" xfId="13708"/>
    <cellStyle name="Percent 142 5 2 2" xfId="25437"/>
    <cellStyle name="Percent 142 5 2 2 2" xfId="48846"/>
    <cellStyle name="Percent 142 5 2 3" xfId="37147"/>
    <cellStyle name="Percent 142 5 3" xfId="19603"/>
    <cellStyle name="Percent 142 5 3 2" xfId="43012"/>
    <cellStyle name="Percent 142 5 4" xfId="31317"/>
    <cellStyle name="Percent 142 6" xfId="8930"/>
    <cellStyle name="Percent 142 6 2" xfId="20691"/>
    <cellStyle name="Percent 142 6 2 2" xfId="44100"/>
    <cellStyle name="Percent 142 6 3" xfId="32401"/>
    <cellStyle name="Percent 142 7" xfId="14857"/>
    <cellStyle name="Percent 142 7 2" xfId="38266"/>
    <cellStyle name="Percent 142 8" xfId="26571"/>
    <cellStyle name="Percent 143" xfId="2989"/>
    <cellStyle name="Percent 143 2" xfId="4254"/>
    <cellStyle name="Percent 143 2 2" xfId="10122"/>
    <cellStyle name="Percent 143 2 2 2" xfId="21851"/>
    <cellStyle name="Percent 143 2 2 2 2" xfId="45260"/>
    <cellStyle name="Percent 143 2 2 3" xfId="33561"/>
    <cellStyle name="Percent 143 2 3" xfId="16017"/>
    <cellStyle name="Percent 143 2 3 2" xfId="39426"/>
    <cellStyle name="Percent 143 2 4" xfId="27731"/>
    <cellStyle name="Percent 143 3" xfId="5471"/>
    <cellStyle name="Percent 143 3 2" xfId="11339"/>
    <cellStyle name="Percent 143 3 2 2" xfId="23068"/>
    <cellStyle name="Percent 143 3 2 2 2" xfId="46477"/>
    <cellStyle name="Percent 143 3 2 3" xfId="34778"/>
    <cellStyle name="Percent 143 3 3" xfId="17234"/>
    <cellStyle name="Percent 143 3 3 2" xfId="40643"/>
    <cellStyle name="Percent 143 3 4" xfId="28948"/>
    <cellStyle name="Percent 143 4" xfId="6635"/>
    <cellStyle name="Percent 143 4 2" xfId="12503"/>
    <cellStyle name="Percent 143 4 2 2" xfId="24232"/>
    <cellStyle name="Percent 143 4 2 2 2" xfId="47641"/>
    <cellStyle name="Percent 143 4 2 3" xfId="35942"/>
    <cellStyle name="Percent 143 4 3" xfId="18398"/>
    <cellStyle name="Percent 143 4 3 2" xfId="41807"/>
    <cellStyle name="Percent 143 4 4" xfId="30112"/>
    <cellStyle name="Percent 143 5" xfId="7761"/>
    <cellStyle name="Percent 143 5 2" xfId="13623"/>
    <cellStyle name="Percent 143 5 2 2" xfId="25352"/>
    <cellStyle name="Percent 143 5 2 2 2" xfId="48761"/>
    <cellStyle name="Percent 143 5 2 3" xfId="37062"/>
    <cellStyle name="Percent 143 5 3" xfId="19518"/>
    <cellStyle name="Percent 143 5 3 2" xfId="42927"/>
    <cellStyle name="Percent 143 5 4" xfId="31232"/>
    <cellStyle name="Percent 143 6" xfId="8845"/>
    <cellStyle name="Percent 143 6 2" xfId="20606"/>
    <cellStyle name="Percent 143 6 2 2" xfId="44015"/>
    <cellStyle name="Percent 143 6 3" xfId="32316"/>
    <cellStyle name="Percent 143 7" xfId="14772"/>
    <cellStyle name="Percent 143 7 2" xfId="38181"/>
    <cellStyle name="Percent 143 8" xfId="26486"/>
    <cellStyle name="Percent 144" xfId="3071"/>
    <cellStyle name="Percent 144 2" xfId="4336"/>
    <cellStyle name="Percent 144 2 2" xfId="10204"/>
    <cellStyle name="Percent 144 2 2 2" xfId="21933"/>
    <cellStyle name="Percent 144 2 2 2 2" xfId="45342"/>
    <cellStyle name="Percent 144 2 2 3" xfId="33643"/>
    <cellStyle name="Percent 144 2 3" xfId="16099"/>
    <cellStyle name="Percent 144 2 3 2" xfId="39508"/>
    <cellStyle name="Percent 144 2 4" xfId="27813"/>
    <cellStyle name="Percent 144 3" xfId="5553"/>
    <cellStyle name="Percent 144 3 2" xfId="11421"/>
    <cellStyle name="Percent 144 3 2 2" xfId="23150"/>
    <cellStyle name="Percent 144 3 2 2 2" xfId="46559"/>
    <cellStyle name="Percent 144 3 2 3" xfId="34860"/>
    <cellStyle name="Percent 144 3 3" xfId="17316"/>
    <cellStyle name="Percent 144 3 3 2" xfId="40725"/>
    <cellStyle name="Percent 144 3 4" xfId="29030"/>
    <cellStyle name="Percent 144 4" xfId="6717"/>
    <cellStyle name="Percent 144 4 2" xfId="12585"/>
    <cellStyle name="Percent 144 4 2 2" xfId="24314"/>
    <cellStyle name="Percent 144 4 2 2 2" xfId="47723"/>
    <cellStyle name="Percent 144 4 2 3" xfId="36024"/>
    <cellStyle name="Percent 144 4 3" xfId="18480"/>
    <cellStyle name="Percent 144 4 3 2" xfId="41889"/>
    <cellStyle name="Percent 144 4 4" xfId="30194"/>
    <cellStyle name="Percent 144 5" xfId="7843"/>
    <cellStyle name="Percent 144 5 2" xfId="13705"/>
    <cellStyle name="Percent 144 5 2 2" xfId="25434"/>
    <cellStyle name="Percent 144 5 2 2 2" xfId="48843"/>
    <cellStyle name="Percent 144 5 2 3" xfId="37144"/>
    <cellStyle name="Percent 144 5 3" xfId="19600"/>
    <cellStyle name="Percent 144 5 3 2" xfId="43009"/>
    <cellStyle name="Percent 144 5 4" xfId="31314"/>
    <cellStyle name="Percent 144 6" xfId="8927"/>
    <cellStyle name="Percent 144 6 2" xfId="20688"/>
    <cellStyle name="Percent 144 6 2 2" xfId="44097"/>
    <cellStyle name="Percent 144 6 3" xfId="32398"/>
    <cellStyle name="Percent 144 7" xfId="14854"/>
    <cellStyle name="Percent 144 7 2" xfId="38263"/>
    <cellStyle name="Percent 144 8" xfId="26568"/>
    <cellStyle name="Percent 145" xfId="3100"/>
    <cellStyle name="Percent 145 2" xfId="4365"/>
    <cellStyle name="Percent 145 2 2" xfId="10233"/>
    <cellStyle name="Percent 145 2 2 2" xfId="21962"/>
    <cellStyle name="Percent 145 2 2 2 2" xfId="45371"/>
    <cellStyle name="Percent 145 2 2 3" xfId="33672"/>
    <cellStyle name="Percent 145 2 3" xfId="16128"/>
    <cellStyle name="Percent 145 2 3 2" xfId="39537"/>
    <cellStyle name="Percent 145 2 4" xfId="27842"/>
    <cellStyle name="Percent 145 3" xfId="5582"/>
    <cellStyle name="Percent 145 3 2" xfId="11450"/>
    <cellStyle name="Percent 145 3 2 2" xfId="23179"/>
    <cellStyle name="Percent 145 3 2 2 2" xfId="46588"/>
    <cellStyle name="Percent 145 3 2 3" xfId="34889"/>
    <cellStyle name="Percent 145 3 3" xfId="17345"/>
    <cellStyle name="Percent 145 3 3 2" xfId="40754"/>
    <cellStyle name="Percent 145 3 4" xfId="29059"/>
    <cellStyle name="Percent 145 4" xfId="6746"/>
    <cellStyle name="Percent 145 4 2" xfId="12614"/>
    <cellStyle name="Percent 145 4 2 2" xfId="24343"/>
    <cellStyle name="Percent 145 4 2 2 2" xfId="47752"/>
    <cellStyle name="Percent 145 4 2 3" xfId="36053"/>
    <cellStyle name="Percent 145 4 3" xfId="18509"/>
    <cellStyle name="Percent 145 4 3 2" xfId="41918"/>
    <cellStyle name="Percent 145 4 4" xfId="30223"/>
    <cellStyle name="Percent 145 5" xfId="7872"/>
    <cellStyle name="Percent 145 5 2" xfId="13734"/>
    <cellStyle name="Percent 145 5 2 2" xfId="25463"/>
    <cellStyle name="Percent 145 5 2 2 2" xfId="48872"/>
    <cellStyle name="Percent 145 5 2 3" xfId="37173"/>
    <cellStyle name="Percent 145 5 3" xfId="19629"/>
    <cellStyle name="Percent 145 5 3 2" xfId="43038"/>
    <cellStyle name="Percent 145 5 4" xfId="31343"/>
    <cellStyle name="Percent 145 6" xfId="8956"/>
    <cellStyle name="Percent 145 6 2" xfId="20717"/>
    <cellStyle name="Percent 145 6 2 2" xfId="44126"/>
    <cellStyle name="Percent 145 6 3" xfId="32427"/>
    <cellStyle name="Percent 145 7" xfId="14883"/>
    <cellStyle name="Percent 145 7 2" xfId="38292"/>
    <cellStyle name="Percent 145 8" xfId="26597"/>
    <cellStyle name="Percent 146" xfId="3094"/>
    <cellStyle name="Percent 146 2" xfId="4359"/>
    <cellStyle name="Percent 146 2 2" xfId="10227"/>
    <cellStyle name="Percent 146 2 2 2" xfId="21956"/>
    <cellStyle name="Percent 146 2 2 2 2" xfId="45365"/>
    <cellStyle name="Percent 146 2 2 3" xfId="33666"/>
    <cellStyle name="Percent 146 2 3" xfId="16122"/>
    <cellStyle name="Percent 146 2 3 2" xfId="39531"/>
    <cellStyle name="Percent 146 2 4" xfId="27836"/>
    <cellStyle name="Percent 146 3" xfId="5576"/>
    <cellStyle name="Percent 146 3 2" xfId="11444"/>
    <cellStyle name="Percent 146 3 2 2" xfId="23173"/>
    <cellStyle name="Percent 146 3 2 2 2" xfId="46582"/>
    <cellStyle name="Percent 146 3 2 3" xfId="34883"/>
    <cellStyle name="Percent 146 3 3" xfId="17339"/>
    <cellStyle name="Percent 146 3 3 2" xfId="40748"/>
    <cellStyle name="Percent 146 3 4" xfId="29053"/>
    <cellStyle name="Percent 146 4" xfId="6740"/>
    <cellStyle name="Percent 146 4 2" xfId="12608"/>
    <cellStyle name="Percent 146 4 2 2" xfId="24337"/>
    <cellStyle name="Percent 146 4 2 2 2" xfId="47746"/>
    <cellStyle name="Percent 146 4 2 3" xfId="36047"/>
    <cellStyle name="Percent 146 4 3" xfId="18503"/>
    <cellStyle name="Percent 146 4 3 2" xfId="41912"/>
    <cellStyle name="Percent 146 4 4" xfId="30217"/>
    <cellStyle name="Percent 146 5" xfId="7866"/>
    <cellStyle name="Percent 146 5 2" xfId="13728"/>
    <cellStyle name="Percent 146 5 2 2" xfId="25457"/>
    <cellStyle name="Percent 146 5 2 2 2" xfId="48866"/>
    <cellStyle name="Percent 146 5 2 3" xfId="37167"/>
    <cellStyle name="Percent 146 5 3" xfId="19623"/>
    <cellStyle name="Percent 146 5 3 2" xfId="43032"/>
    <cellStyle name="Percent 146 5 4" xfId="31337"/>
    <cellStyle name="Percent 146 6" xfId="8950"/>
    <cellStyle name="Percent 146 6 2" xfId="20711"/>
    <cellStyle name="Percent 146 6 2 2" xfId="44120"/>
    <cellStyle name="Percent 146 6 3" xfId="32421"/>
    <cellStyle name="Percent 146 7" xfId="14877"/>
    <cellStyle name="Percent 146 7 2" xfId="38286"/>
    <cellStyle name="Percent 146 8" xfId="26591"/>
    <cellStyle name="Percent 147" xfId="2995"/>
    <cellStyle name="Percent 147 2" xfId="4260"/>
    <cellStyle name="Percent 147 2 2" xfId="10128"/>
    <cellStyle name="Percent 147 2 2 2" xfId="21857"/>
    <cellStyle name="Percent 147 2 2 2 2" xfId="45266"/>
    <cellStyle name="Percent 147 2 2 3" xfId="33567"/>
    <cellStyle name="Percent 147 2 3" xfId="16023"/>
    <cellStyle name="Percent 147 2 3 2" xfId="39432"/>
    <cellStyle name="Percent 147 2 4" xfId="27737"/>
    <cellStyle name="Percent 147 3" xfId="5477"/>
    <cellStyle name="Percent 147 3 2" xfId="11345"/>
    <cellStyle name="Percent 147 3 2 2" xfId="23074"/>
    <cellStyle name="Percent 147 3 2 2 2" xfId="46483"/>
    <cellStyle name="Percent 147 3 2 3" xfId="34784"/>
    <cellStyle name="Percent 147 3 3" xfId="17240"/>
    <cellStyle name="Percent 147 3 3 2" xfId="40649"/>
    <cellStyle name="Percent 147 3 4" xfId="28954"/>
    <cellStyle name="Percent 147 4" xfId="6641"/>
    <cellStyle name="Percent 147 4 2" xfId="12509"/>
    <cellStyle name="Percent 147 4 2 2" xfId="24238"/>
    <cellStyle name="Percent 147 4 2 2 2" xfId="47647"/>
    <cellStyle name="Percent 147 4 2 3" xfId="35948"/>
    <cellStyle name="Percent 147 4 3" xfId="18404"/>
    <cellStyle name="Percent 147 4 3 2" xfId="41813"/>
    <cellStyle name="Percent 147 4 4" xfId="30118"/>
    <cellStyle name="Percent 147 5" xfId="7767"/>
    <cellStyle name="Percent 147 5 2" xfId="13629"/>
    <cellStyle name="Percent 147 5 2 2" xfId="25358"/>
    <cellStyle name="Percent 147 5 2 2 2" xfId="48767"/>
    <cellStyle name="Percent 147 5 2 3" xfId="37068"/>
    <cellStyle name="Percent 147 5 3" xfId="19524"/>
    <cellStyle name="Percent 147 5 3 2" xfId="42933"/>
    <cellStyle name="Percent 147 5 4" xfId="31238"/>
    <cellStyle name="Percent 147 6" xfId="8851"/>
    <cellStyle name="Percent 147 6 2" xfId="20612"/>
    <cellStyle name="Percent 147 6 2 2" xfId="44021"/>
    <cellStyle name="Percent 147 6 3" xfId="32322"/>
    <cellStyle name="Percent 147 7" xfId="14778"/>
    <cellStyle name="Percent 147 7 2" xfId="38187"/>
    <cellStyle name="Percent 147 8" xfId="26492"/>
    <cellStyle name="Percent 148" xfId="3077"/>
    <cellStyle name="Percent 148 2" xfId="4342"/>
    <cellStyle name="Percent 148 2 2" xfId="10210"/>
    <cellStyle name="Percent 148 2 2 2" xfId="21939"/>
    <cellStyle name="Percent 148 2 2 2 2" xfId="45348"/>
    <cellStyle name="Percent 148 2 2 3" xfId="33649"/>
    <cellStyle name="Percent 148 2 3" xfId="16105"/>
    <cellStyle name="Percent 148 2 3 2" xfId="39514"/>
    <cellStyle name="Percent 148 2 4" xfId="27819"/>
    <cellStyle name="Percent 148 3" xfId="5559"/>
    <cellStyle name="Percent 148 3 2" xfId="11427"/>
    <cellStyle name="Percent 148 3 2 2" xfId="23156"/>
    <cellStyle name="Percent 148 3 2 2 2" xfId="46565"/>
    <cellStyle name="Percent 148 3 2 3" xfId="34866"/>
    <cellStyle name="Percent 148 3 3" xfId="17322"/>
    <cellStyle name="Percent 148 3 3 2" xfId="40731"/>
    <cellStyle name="Percent 148 3 4" xfId="29036"/>
    <cellStyle name="Percent 148 4" xfId="6723"/>
    <cellStyle name="Percent 148 4 2" xfId="12591"/>
    <cellStyle name="Percent 148 4 2 2" xfId="24320"/>
    <cellStyle name="Percent 148 4 2 2 2" xfId="47729"/>
    <cellStyle name="Percent 148 4 2 3" xfId="36030"/>
    <cellStyle name="Percent 148 4 3" xfId="18486"/>
    <cellStyle name="Percent 148 4 3 2" xfId="41895"/>
    <cellStyle name="Percent 148 4 4" xfId="30200"/>
    <cellStyle name="Percent 148 5" xfId="7849"/>
    <cellStyle name="Percent 148 5 2" xfId="13711"/>
    <cellStyle name="Percent 148 5 2 2" xfId="25440"/>
    <cellStyle name="Percent 148 5 2 2 2" xfId="48849"/>
    <cellStyle name="Percent 148 5 2 3" xfId="37150"/>
    <cellStyle name="Percent 148 5 3" xfId="19606"/>
    <cellStyle name="Percent 148 5 3 2" xfId="43015"/>
    <cellStyle name="Percent 148 5 4" xfId="31320"/>
    <cellStyle name="Percent 148 6" xfId="8933"/>
    <cellStyle name="Percent 148 6 2" xfId="20694"/>
    <cellStyle name="Percent 148 6 2 2" xfId="44103"/>
    <cellStyle name="Percent 148 6 3" xfId="32404"/>
    <cellStyle name="Percent 148 7" xfId="14860"/>
    <cellStyle name="Percent 148 7 2" xfId="38269"/>
    <cellStyle name="Percent 148 8" xfId="26574"/>
    <cellStyle name="Percent 149" xfId="2992"/>
    <cellStyle name="Percent 149 2" xfId="4257"/>
    <cellStyle name="Percent 149 2 2" xfId="10125"/>
    <cellStyle name="Percent 149 2 2 2" xfId="21854"/>
    <cellStyle name="Percent 149 2 2 2 2" xfId="45263"/>
    <cellStyle name="Percent 149 2 2 3" xfId="33564"/>
    <cellStyle name="Percent 149 2 3" xfId="16020"/>
    <cellStyle name="Percent 149 2 3 2" xfId="39429"/>
    <cellStyle name="Percent 149 2 4" xfId="27734"/>
    <cellStyle name="Percent 149 3" xfId="5474"/>
    <cellStyle name="Percent 149 3 2" xfId="11342"/>
    <cellStyle name="Percent 149 3 2 2" xfId="23071"/>
    <cellStyle name="Percent 149 3 2 2 2" xfId="46480"/>
    <cellStyle name="Percent 149 3 2 3" xfId="34781"/>
    <cellStyle name="Percent 149 3 3" xfId="17237"/>
    <cellStyle name="Percent 149 3 3 2" xfId="40646"/>
    <cellStyle name="Percent 149 3 4" xfId="28951"/>
    <cellStyle name="Percent 149 4" xfId="6638"/>
    <cellStyle name="Percent 149 4 2" xfId="12506"/>
    <cellStyle name="Percent 149 4 2 2" xfId="24235"/>
    <cellStyle name="Percent 149 4 2 2 2" xfId="47644"/>
    <cellStyle name="Percent 149 4 2 3" xfId="35945"/>
    <cellStyle name="Percent 149 4 3" xfId="18401"/>
    <cellStyle name="Percent 149 4 3 2" xfId="41810"/>
    <cellStyle name="Percent 149 4 4" xfId="30115"/>
    <cellStyle name="Percent 149 5" xfId="7764"/>
    <cellStyle name="Percent 149 5 2" xfId="13626"/>
    <cellStyle name="Percent 149 5 2 2" xfId="25355"/>
    <cellStyle name="Percent 149 5 2 2 2" xfId="48764"/>
    <cellStyle name="Percent 149 5 2 3" xfId="37065"/>
    <cellStyle name="Percent 149 5 3" xfId="19521"/>
    <cellStyle name="Percent 149 5 3 2" xfId="42930"/>
    <cellStyle name="Percent 149 5 4" xfId="31235"/>
    <cellStyle name="Percent 149 6" xfId="8848"/>
    <cellStyle name="Percent 149 6 2" xfId="20609"/>
    <cellStyle name="Percent 149 6 2 2" xfId="44018"/>
    <cellStyle name="Percent 149 6 3" xfId="32319"/>
    <cellStyle name="Percent 149 7" xfId="14775"/>
    <cellStyle name="Percent 149 7 2" xfId="38184"/>
    <cellStyle name="Percent 149 8" xfId="26489"/>
    <cellStyle name="Percent 15" xfId="2088"/>
    <cellStyle name="Percent 150" xfId="3073"/>
    <cellStyle name="Percent 150 2" xfId="4338"/>
    <cellStyle name="Percent 150 2 2" xfId="10206"/>
    <cellStyle name="Percent 150 2 2 2" xfId="21935"/>
    <cellStyle name="Percent 150 2 2 2 2" xfId="45344"/>
    <cellStyle name="Percent 150 2 2 3" xfId="33645"/>
    <cellStyle name="Percent 150 2 3" xfId="16101"/>
    <cellStyle name="Percent 150 2 3 2" xfId="39510"/>
    <cellStyle name="Percent 150 2 4" xfId="27815"/>
    <cellStyle name="Percent 150 3" xfId="5555"/>
    <cellStyle name="Percent 150 3 2" xfId="11423"/>
    <cellStyle name="Percent 150 3 2 2" xfId="23152"/>
    <cellStyle name="Percent 150 3 2 2 2" xfId="46561"/>
    <cellStyle name="Percent 150 3 2 3" xfId="34862"/>
    <cellStyle name="Percent 150 3 3" xfId="17318"/>
    <cellStyle name="Percent 150 3 3 2" xfId="40727"/>
    <cellStyle name="Percent 150 3 4" xfId="29032"/>
    <cellStyle name="Percent 150 4" xfId="6719"/>
    <cellStyle name="Percent 150 4 2" xfId="12587"/>
    <cellStyle name="Percent 150 4 2 2" xfId="24316"/>
    <cellStyle name="Percent 150 4 2 2 2" xfId="47725"/>
    <cellStyle name="Percent 150 4 2 3" xfId="36026"/>
    <cellStyle name="Percent 150 4 3" xfId="18482"/>
    <cellStyle name="Percent 150 4 3 2" xfId="41891"/>
    <cellStyle name="Percent 150 4 4" xfId="30196"/>
    <cellStyle name="Percent 150 5" xfId="7845"/>
    <cellStyle name="Percent 150 5 2" xfId="13707"/>
    <cellStyle name="Percent 150 5 2 2" xfId="25436"/>
    <cellStyle name="Percent 150 5 2 2 2" xfId="48845"/>
    <cellStyle name="Percent 150 5 2 3" xfId="37146"/>
    <cellStyle name="Percent 150 5 3" xfId="19602"/>
    <cellStyle name="Percent 150 5 3 2" xfId="43011"/>
    <cellStyle name="Percent 150 5 4" xfId="31316"/>
    <cellStyle name="Percent 150 6" xfId="8929"/>
    <cellStyle name="Percent 150 6 2" xfId="20690"/>
    <cellStyle name="Percent 150 6 2 2" xfId="44099"/>
    <cellStyle name="Percent 150 6 3" xfId="32400"/>
    <cellStyle name="Percent 150 7" xfId="14856"/>
    <cellStyle name="Percent 150 7 2" xfId="38265"/>
    <cellStyle name="Percent 150 8" xfId="26570"/>
    <cellStyle name="Percent 151" xfId="2988"/>
    <cellStyle name="Percent 151 2" xfId="4253"/>
    <cellStyle name="Percent 151 2 2" xfId="10121"/>
    <cellStyle name="Percent 151 2 2 2" xfId="21850"/>
    <cellStyle name="Percent 151 2 2 2 2" xfId="45259"/>
    <cellStyle name="Percent 151 2 2 3" xfId="33560"/>
    <cellStyle name="Percent 151 2 3" xfId="16016"/>
    <cellStyle name="Percent 151 2 3 2" xfId="39425"/>
    <cellStyle name="Percent 151 2 4" xfId="27730"/>
    <cellStyle name="Percent 151 3" xfId="5470"/>
    <cellStyle name="Percent 151 3 2" xfId="11338"/>
    <cellStyle name="Percent 151 3 2 2" xfId="23067"/>
    <cellStyle name="Percent 151 3 2 2 2" xfId="46476"/>
    <cellStyle name="Percent 151 3 2 3" xfId="34777"/>
    <cellStyle name="Percent 151 3 3" xfId="17233"/>
    <cellStyle name="Percent 151 3 3 2" xfId="40642"/>
    <cellStyle name="Percent 151 3 4" xfId="28947"/>
    <cellStyle name="Percent 151 4" xfId="6634"/>
    <cellStyle name="Percent 151 4 2" xfId="12502"/>
    <cellStyle name="Percent 151 4 2 2" xfId="24231"/>
    <cellStyle name="Percent 151 4 2 2 2" xfId="47640"/>
    <cellStyle name="Percent 151 4 2 3" xfId="35941"/>
    <cellStyle name="Percent 151 4 3" xfId="18397"/>
    <cellStyle name="Percent 151 4 3 2" xfId="41806"/>
    <cellStyle name="Percent 151 4 4" xfId="30111"/>
    <cellStyle name="Percent 151 5" xfId="7760"/>
    <cellStyle name="Percent 151 5 2" xfId="13622"/>
    <cellStyle name="Percent 151 5 2 2" xfId="25351"/>
    <cellStyle name="Percent 151 5 2 2 2" xfId="48760"/>
    <cellStyle name="Percent 151 5 2 3" xfId="37061"/>
    <cellStyle name="Percent 151 5 3" xfId="19517"/>
    <cellStyle name="Percent 151 5 3 2" xfId="42926"/>
    <cellStyle name="Percent 151 5 4" xfId="31231"/>
    <cellStyle name="Percent 151 6" xfId="8844"/>
    <cellStyle name="Percent 151 6 2" xfId="20605"/>
    <cellStyle name="Percent 151 6 2 2" xfId="44014"/>
    <cellStyle name="Percent 151 6 3" xfId="32315"/>
    <cellStyle name="Percent 151 7" xfId="14771"/>
    <cellStyle name="Percent 151 7 2" xfId="38180"/>
    <cellStyle name="Percent 151 8" xfId="26485"/>
    <cellStyle name="Percent 152" xfId="3047"/>
    <cellStyle name="Percent 152 2" xfId="4312"/>
    <cellStyle name="Percent 152 2 2" xfId="10180"/>
    <cellStyle name="Percent 152 2 2 2" xfId="21909"/>
    <cellStyle name="Percent 152 2 2 2 2" xfId="45318"/>
    <cellStyle name="Percent 152 2 2 3" xfId="33619"/>
    <cellStyle name="Percent 152 2 3" xfId="16075"/>
    <cellStyle name="Percent 152 2 3 2" xfId="39484"/>
    <cellStyle name="Percent 152 2 4" xfId="27789"/>
    <cellStyle name="Percent 152 3" xfId="5529"/>
    <cellStyle name="Percent 152 3 2" xfId="11397"/>
    <cellStyle name="Percent 152 3 2 2" xfId="23126"/>
    <cellStyle name="Percent 152 3 2 2 2" xfId="46535"/>
    <cellStyle name="Percent 152 3 2 3" xfId="34836"/>
    <cellStyle name="Percent 152 3 3" xfId="17292"/>
    <cellStyle name="Percent 152 3 3 2" xfId="40701"/>
    <cellStyle name="Percent 152 3 4" xfId="29006"/>
    <cellStyle name="Percent 152 4" xfId="6693"/>
    <cellStyle name="Percent 152 4 2" xfId="12561"/>
    <cellStyle name="Percent 152 4 2 2" xfId="24290"/>
    <cellStyle name="Percent 152 4 2 2 2" xfId="47699"/>
    <cellStyle name="Percent 152 4 2 3" xfId="36000"/>
    <cellStyle name="Percent 152 4 3" xfId="18456"/>
    <cellStyle name="Percent 152 4 3 2" xfId="41865"/>
    <cellStyle name="Percent 152 4 4" xfId="30170"/>
    <cellStyle name="Percent 152 5" xfId="7819"/>
    <cellStyle name="Percent 152 5 2" xfId="13681"/>
    <cellStyle name="Percent 152 5 2 2" xfId="25410"/>
    <cellStyle name="Percent 152 5 2 2 2" xfId="48819"/>
    <cellStyle name="Percent 152 5 2 3" xfId="37120"/>
    <cellStyle name="Percent 152 5 3" xfId="19576"/>
    <cellStyle name="Percent 152 5 3 2" xfId="42985"/>
    <cellStyle name="Percent 152 5 4" xfId="31290"/>
    <cellStyle name="Percent 152 6" xfId="8903"/>
    <cellStyle name="Percent 152 6 2" xfId="20664"/>
    <cellStyle name="Percent 152 6 2 2" xfId="44073"/>
    <cellStyle name="Percent 152 6 3" xfId="32374"/>
    <cellStyle name="Percent 152 7" xfId="14830"/>
    <cellStyle name="Percent 152 7 2" xfId="38239"/>
    <cellStyle name="Percent 152 8" xfId="26544"/>
    <cellStyle name="Percent 153" xfId="2994"/>
    <cellStyle name="Percent 153 2" xfId="4259"/>
    <cellStyle name="Percent 153 2 2" xfId="10127"/>
    <cellStyle name="Percent 153 2 2 2" xfId="21856"/>
    <cellStyle name="Percent 153 2 2 2 2" xfId="45265"/>
    <cellStyle name="Percent 153 2 2 3" xfId="33566"/>
    <cellStyle name="Percent 153 2 3" xfId="16022"/>
    <cellStyle name="Percent 153 2 3 2" xfId="39431"/>
    <cellStyle name="Percent 153 2 4" xfId="27736"/>
    <cellStyle name="Percent 153 3" xfId="5476"/>
    <cellStyle name="Percent 153 3 2" xfId="11344"/>
    <cellStyle name="Percent 153 3 2 2" xfId="23073"/>
    <cellStyle name="Percent 153 3 2 2 2" xfId="46482"/>
    <cellStyle name="Percent 153 3 2 3" xfId="34783"/>
    <cellStyle name="Percent 153 3 3" xfId="17239"/>
    <cellStyle name="Percent 153 3 3 2" xfId="40648"/>
    <cellStyle name="Percent 153 3 4" xfId="28953"/>
    <cellStyle name="Percent 153 4" xfId="6640"/>
    <cellStyle name="Percent 153 4 2" xfId="12508"/>
    <cellStyle name="Percent 153 4 2 2" xfId="24237"/>
    <cellStyle name="Percent 153 4 2 2 2" xfId="47646"/>
    <cellStyle name="Percent 153 4 2 3" xfId="35947"/>
    <cellStyle name="Percent 153 4 3" xfId="18403"/>
    <cellStyle name="Percent 153 4 3 2" xfId="41812"/>
    <cellStyle name="Percent 153 4 4" xfId="30117"/>
    <cellStyle name="Percent 153 5" xfId="7766"/>
    <cellStyle name="Percent 153 5 2" xfId="13628"/>
    <cellStyle name="Percent 153 5 2 2" xfId="25357"/>
    <cellStyle name="Percent 153 5 2 2 2" xfId="48766"/>
    <cellStyle name="Percent 153 5 2 3" xfId="37067"/>
    <cellStyle name="Percent 153 5 3" xfId="19523"/>
    <cellStyle name="Percent 153 5 3 2" xfId="42932"/>
    <cellStyle name="Percent 153 5 4" xfId="31237"/>
    <cellStyle name="Percent 153 6" xfId="8850"/>
    <cellStyle name="Percent 153 6 2" xfId="20611"/>
    <cellStyle name="Percent 153 6 2 2" xfId="44020"/>
    <cellStyle name="Percent 153 6 3" xfId="32321"/>
    <cellStyle name="Percent 153 7" xfId="14777"/>
    <cellStyle name="Percent 153 7 2" xfId="38186"/>
    <cellStyle name="Percent 153 8" xfId="26491"/>
    <cellStyle name="Percent 154" xfId="3054"/>
    <cellStyle name="Percent 154 2" xfId="4319"/>
    <cellStyle name="Percent 154 2 2" xfId="10187"/>
    <cellStyle name="Percent 154 2 2 2" xfId="21916"/>
    <cellStyle name="Percent 154 2 2 2 2" xfId="45325"/>
    <cellStyle name="Percent 154 2 2 3" xfId="33626"/>
    <cellStyle name="Percent 154 2 3" xfId="16082"/>
    <cellStyle name="Percent 154 2 3 2" xfId="39491"/>
    <cellStyle name="Percent 154 2 4" xfId="27796"/>
    <cellStyle name="Percent 154 3" xfId="5536"/>
    <cellStyle name="Percent 154 3 2" xfId="11404"/>
    <cellStyle name="Percent 154 3 2 2" xfId="23133"/>
    <cellStyle name="Percent 154 3 2 2 2" xfId="46542"/>
    <cellStyle name="Percent 154 3 2 3" xfId="34843"/>
    <cellStyle name="Percent 154 3 3" xfId="17299"/>
    <cellStyle name="Percent 154 3 3 2" xfId="40708"/>
    <cellStyle name="Percent 154 3 4" xfId="29013"/>
    <cellStyle name="Percent 154 4" xfId="6700"/>
    <cellStyle name="Percent 154 4 2" xfId="12568"/>
    <cellStyle name="Percent 154 4 2 2" xfId="24297"/>
    <cellStyle name="Percent 154 4 2 2 2" xfId="47706"/>
    <cellStyle name="Percent 154 4 2 3" xfId="36007"/>
    <cellStyle name="Percent 154 4 3" xfId="18463"/>
    <cellStyle name="Percent 154 4 3 2" xfId="41872"/>
    <cellStyle name="Percent 154 4 4" xfId="30177"/>
    <cellStyle name="Percent 154 5" xfId="7826"/>
    <cellStyle name="Percent 154 5 2" xfId="13688"/>
    <cellStyle name="Percent 154 5 2 2" xfId="25417"/>
    <cellStyle name="Percent 154 5 2 2 2" xfId="48826"/>
    <cellStyle name="Percent 154 5 2 3" xfId="37127"/>
    <cellStyle name="Percent 154 5 3" xfId="19583"/>
    <cellStyle name="Percent 154 5 3 2" xfId="42992"/>
    <cellStyle name="Percent 154 5 4" xfId="31297"/>
    <cellStyle name="Percent 154 6" xfId="8910"/>
    <cellStyle name="Percent 154 6 2" xfId="20671"/>
    <cellStyle name="Percent 154 6 2 2" xfId="44080"/>
    <cellStyle name="Percent 154 6 3" xfId="32381"/>
    <cellStyle name="Percent 154 7" xfId="14837"/>
    <cellStyle name="Percent 154 7 2" xfId="38246"/>
    <cellStyle name="Percent 154 8" xfId="26551"/>
    <cellStyle name="Percent 155" xfId="3099"/>
    <cellStyle name="Percent 155 2" xfId="4364"/>
    <cellStyle name="Percent 155 2 2" xfId="10232"/>
    <cellStyle name="Percent 155 2 2 2" xfId="21961"/>
    <cellStyle name="Percent 155 2 2 2 2" xfId="45370"/>
    <cellStyle name="Percent 155 2 2 3" xfId="33671"/>
    <cellStyle name="Percent 155 2 3" xfId="16127"/>
    <cellStyle name="Percent 155 2 3 2" xfId="39536"/>
    <cellStyle name="Percent 155 2 4" xfId="27841"/>
    <cellStyle name="Percent 155 3" xfId="5581"/>
    <cellStyle name="Percent 155 3 2" xfId="11449"/>
    <cellStyle name="Percent 155 3 2 2" xfId="23178"/>
    <cellStyle name="Percent 155 3 2 2 2" xfId="46587"/>
    <cellStyle name="Percent 155 3 2 3" xfId="34888"/>
    <cellStyle name="Percent 155 3 3" xfId="17344"/>
    <cellStyle name="Percent 155 3 3 2" xfId="40753"/>
    <cellStyle name="Percent 155 3 4" xfId="29058"/>
    <cellStyle name="Percent 155 4" xfId="6745"/>
    <cellStyle name="Percent 155 4 2" xfId="12613"/>
    <cellStyle name="Percent 155 4 2 2" xfId="24342"/>
    <cellStyle name="Percent 155 4 2 2 2" xfId="47751"/>
    <cellStyle name="Percent 155 4 2 3" xfId="36052"/>
    <cellStyle name="Percent 155 4 3" xfId="18508"/>
    <cellStyle name="Percent 155 4 3 2" xfId="41917"/>
    <cellStyle name="Percent 155 4 4" xfId="30222"/>
    <cellStyle name="Percent 155 5" xfId="7871"/>
    <cellStyle name="Percent 155 5 2" xfId="13733"/>
    <cellStyle name="Percent 155 5 2 2" xfId="25462"/>
    <cellStyle name="Percent 155 5 2 2 2" xfId="48871"/>
    <cellStyle name="Percent 155 5 2 3" xfId="37172"/>
    <cellStyle name="Percent 155 5 3" xfId="19628"/>
    <cellStyle name="Percent 155 5 3 2" xfId="43037"/>
    <cellStyle name="Percent 155 5 4" xfId="31342"/>
    <cellStyle name="Percent 155 6" xfId="8955"/>
    <cellStyle name="Percent 155 6 2" xfId="20716"/>
    <cellStyle name="Percent 155 6 2 2" xfId="44125"/>
    <cellStyle name="Percent 155 6 3" xfId="32426"/>
    <cellStyle name="Percent 155 7" xfId="14882"/>
    <cellStyle name="Percent 155 7 2" xfId="38291"/>
    <cellStyle name="Percent 155 8" xfId="26596"/>
    <cellStyle name="Percent 156" xfId="3103"/>
    <cellStyle name="Percent 156 2" xfId="4368"/>
    <cellStyle name="Percent 156 2 2" xfId="10236"/>
    <cellStyle name="Percent 156 2 2 2" xfId="21965"/>
    <cellStyle name="Percent 156 2 2 2 2" xfId="45374"/>
    <cellStyle name="Percent 156 2 2 3" xfId="33675"/>
    <cellStyle name="Percent 156 2 3" xfId="16131"/>
    <cellStyle name="Percent 156 2 3 2" xfId="39540"/>
    <cellStyle name="Percent 156 2 4" xfId="27845"/>
    <cellStyle name="Percent 156 3" xfId="5585"/>
    <cellStyle name="Percent 156 3 2" xfId="11453"/>
    <cellStyle name="Percent 156 3 2 2" xfId="23182"/>
    <cellStyle name="Percent 156 3 2 2 2" xfId="46591"/>
    <cellStyle name="Percent 156 3 2 3" xfId="34892"/>
    <cellStyle name="Percent 156 3 3" xfId="17348"/>
    <cellStyle name="Percent 156 3 3 2" xfId="40757"/>
    <cellStyle name="Percent 156 3 4" xfId="29062"/>
    <cellStyle name="Percent 156 4" xfId="6749"/>
    <cellStyle name="Percent 156 4 2" xfId="12617"/>
    <cellStyle name="Percent 156 4 2 2" xfId="24346"/>
    <cellStyle name="Percent 156 4 2 2 2" xfId="47755"/>
    <cellStyle name="Percent 156 4 2 3" xfId="36056"/>
    <cellStyle name="Percent 156 4 3" xfId="18512"/>
    <cellStyle name="Percent 156 4 3 2" xfId="41921"/>
    <cellStyle name="Percent 156 4 4" xfId="30226"/>
    <cellStyle name="Percent 156 5" xfId="7875"/>
    <cellStyle name="Percent 156 5 2" xfId="13737"/>
    <cellStyle name="Percent 156 5 2 2" xfId="25466"/>
    <cellStyle name="Percent 156 5 2 2 2" xfId="48875"/>
    <cellStyle name="Percent 156 5 2 3" xfId="37176"/>
    <cellStyle name="Percent 156 5 3" xfId="19632"/>
    <cellStyle name="Percent 156 5 3 2" xfId="43041"/>
    <cellStyle name="Percent 156 5 4" xfId="31346"/>
    <cellStyle name="Percent 156 6" xfId="8959"/>
    <cellStyle name="Percent 156 6 2" xfId="20720"/>
    <cellStyle name="Percent 156 6 2 2" xfId="44129"/>
    <cellStyle name="Percent 156 6 3" xfId="32430"/>
    <cellStyle name="Percent 156 7" xfId="14886"/>
    <cellStyle name="Percent 156 7 2" xfId="38295"/>
    <cellStyle name="Percent 156 8" xfId="26600"/>
    <cellStyle name="Percent 157" xfId="3185"/>
    <cellStyle name="Percent 157 2" xfId="4450"/>
    <cellStyle name="Percent 157 2 2" xfId="10318"/>
    <cellStyle name="Percent 157 2 2 2" xfId="22047"/>
    <cellStyle name="Percent 157 2 2 2 2" xfId="45456"/>
    <cellStyle name="Percent 157 2 2 3" xfId="33757"/>
    <cellStyle name="Percent 157 2 3" xfId="16213"/>
    <cellStyle name="Percent 157 2 3 2" xfId="39622"/>
    <cellStyle name="Percent 157 2 4" xfId="27927"/>
    <cellStyle name="Percent 157 3" xfId="5667"/>
    <cellStyle name="Percent 157 3 2" xfId="11535"/>
    <cellStyle name="Percent 157 3 2 2" xfId="23264"/>
    <cellStyle name="Percent 157 3 2 2 2" xfId="46673"/>
    <cellStyle name="Percent 157 3 2 3" xfId="34974"/>
    <cellStyle name="Percent 157 3 3" xfId="17430"/>
    <cellStyle name="Percent 157 3 3 2" xfId="40839"/>
    <cellStyle name="Percent 157 3 4" xfId="29144"/>
    <cellStyle name="Percent 157 4" xfId="6831"/>
    <cellStyle name="Percent 157 4 2" xfId="12699"/>
    <cellStyle name="Percent 157 4 2 2" xfId="24428"/>
    <cellStyle name="Percent 157 4 2 2 2" xfId="47837"/>
    <cellStyle name="Percent 157 4 2 3" xfId="36138"/>
    <cellStyle name="Percent 157 4 3" xfId="18594"/>
    <cellStyle name="Percent 157 4 3 2" xfId="42003"/>
    <cellStyle name="Percent 157 4 4" xfId="30308"/>
    <cellStyle name="Percent 157 5" xfId="7957"/>
    <cellStyle name="Percent 157 5 2" xfId="13819"/>
    <cellStyle name="Percent 157 5 2 2" xfId="25548"/>
    <cellStyle name="Percent 157 5 2 2 2" xfId="48957"/>
    <cellStyle name="Percent 157 5 2 3" xfId="37258"/>
    <cellStyle name="Percent 157 5 3" xfId="19714"/>
    <cellStyle name="Percent 157 5 3 2" xfId="43123"/>
    <cellStyle name="Percent 157 5 4" xfId="31428"/>
    <cellStyle name="Percent 157 6" xfId="9041"/>
    <cellStyle name="Percent 157 6 2" xfId="20802"/>
    <cellStyle name="Percent 157 6 2 2" xfId="44211"/>
    <cellStyle name="Percent 157 6 3" xfId="32512"/>
    <cellStyle name="Percent 157 7" xfId="14968"/>
    <cellStyle name="Percent 157 7 2" xfId="38377"/>
    <cellStyle name="Percent 157 8" xfId="26682"/>
    <cellStyle name="Percent 158" xfId="3105"/>
    <cellStyle name="Percent 158 2" xfId="4370"/>
    <cellStyle name="Percent 158 2 2" xfId="10238"/>
    <cellStyle name="Percent 158 2 2 2" xfId="21967"/>
    <cellStyle name="Percent 158 2 2 2 2" xfId="45376"/>
    <cellStyle name="Percent 158 2 2 3" xfId="33677"/>
    <cellStyle name="Percent 158 2 3" xfId="16133"/>
    <cellStyle name="Percent 158 2 3 2" xfId="39542"/>
    <cellStyle name="Percent 158 2 4" xfId="27847"/>
    <cellStyle name="Percent 158 3" xfId="5587"/>
    <cellStyle name="Percent 158 3 2" xfId="11455"/>
    <cellStyle name="Percent 158 3 2 2" xfId="23184"/>
    <cellStyle name="Percent 158 3 2 2 2" xfId="46593"/>
    <cellStyle name="Percent 158 3 2 3" xfId="34894"/>
    <cellStyle name="Percent 158 3 3" xfId="17350"/>
    <cellStyle name="Percent 158 3 3 2" xfId="40759"/>
    <cellStyle name="Percent 158 3 4" xfId="29064"/>
    <cellStyle name="Percent 158 4" xfId="6751"/>
    <cellStyle name="Percent 158 4 2" xfId="12619"/>
    <cellStyle name="Percent 158 4 2 2" xfId="24348"/>
    <cellStyle name="Percent 158 4 2 2 2" xfId="47757"/>
    <cellStyle name="Percent 158 4 2 3" xfId="36058"/>
    <cellStyle name="Percent 158 4 3" xfId="18514"/>
    <cellStyle name="Percent 158 4 3 2" xfId="41923"/>
    <cellStyle name="Percent 158 4 4" xfId="30228"/>
    <cellStyle name="Percent 158 5" xfId="7877"/>
    <cellStyle name="Percent 158 5 2" xfId="13739"/>
    <cellStyle name="Percent 158 5 2 2" xfId="25468"/>
    <cellStyle name="Percent 158 5 2 2 2" xfId="48877"/>
    <cellStyle name="Percent 158 5 2 3" xfId="37178"/>
    <cellStyle name="Percent 158 5 3" xfId="19634"/>
    <cellStyle name="Percent 158 5 3 2" xfId="43043"/>
    <cellStyle name="Percent 158 5 4" xfId="31348"/>
    <cellStyle name="Percent 158 6" xfId="8961"/>
    <cellStyle name="Percent 158 6 2" xfId="20722"/>
    <cellStyle name="Percent 158 6 2 2" xfId="44131"/>
    <cellStyle name="Percent 158 6 3" xfId="32432"/>
    <cellStyle name="Percent 158 7" xfId="14888"/>
    <cellStyle name="Percent 158 7 2" xfId="38297"/>
    <cellStyle name="Percent 158 8" xfId="26602"/>
    <cellStyle name="Percent 159" xfId="3183"/>
    <cellStyle name="Percent 159 2" xfId="4448"/>
    <cellStyle name="Percent 159 2 2" xfId="10316"/>
    <cellStyle name="Percent 159 2 2 2" xfId="22045"/>
    <cellStyle name="Percent 159 2 2 2 2" xfId="45454"/>
    <cellStyle name="Percent 159 2 2 3" xfId="33755"/>
    <cellStyle name="Percent 159 2 3" xfId="16211"/>
    <cellStyle name="Percent 159 2 3 2" xfId="39620"/>
    <cellStyle name="Percent 159 2 4" xfId="27925"/>
    <cellStyle name="Percent 159 3" xfId="5665"/>
    <cellStyle name="Percent 159 3 2" xfId="11533"/>
    <cellStyle name="Percent 159 3 2 2" xfId="23262"/>
    <cellStyle name="Percent 159 3 2 2 2" xfId="46671"/>
    <cellStyle name="Percent 159 3 2 3" xfId="34972"/>
    <cellStyle name="Percent 159 3 3" xfId="17428"/>
    <cellStyle name="Percent 159 3 3 2" xfId="40837"/>
    <cellStyle name="Percent 159 3 4" xfId="29142"/>
    <cellStyle name="Percent 159 4" xfId="6829"/>
    <cellStyle name="Percent 159 4 2" xfId="12697"/>
    <cellStyle name="Percent 159 4 2 2" xfId="24426"/>
    <cellStyle name="Percent 159 4 2 2 2" xfId="47835"/>
    <cellStyle name="Percent 159 4 2 3" xfId="36136"/>
    <cellStyle name="Percent 159 4 3" xfId="18592"/>
    <cellStyle name="Percent 159 4 3 2" xfId="42001"/>
    <cellStyle name="Percent 159 4 4" xfId="30306"/>
    <cellStyle name="Percent 159 5" xfId="7955"/>
    <cellStyle name="Percent 159 5 2" xfId="13817"/>
    <cellStyle name="Percent 159 5 2 2" xfId="25546"/>
    <cellStyle name="Percent 159 5 2 2 2" xfId="48955"/>
    <cellStyle name="Percent 159 5 2 3" xfId="37256"/>
    <cellStyle name="Percent 159 5 3" xfId="19712"/>
    <cellStyle name="Percent 159 5 3 2" xfId="43121"/>
    <cellStyle name="Percent 159 5 4" xfId="31426"/>
    <cellStyle name="Percent 159 6" xfId="9039"/>
    <cellStyle name="Percent 159 6 2" xfId="20800"/>
    <cellStyle name="Percent 159 6 2 2" xfId="44209"/>
    <cellStyle name="Percent 159 6 3" xfId="32510"/>
    <cellStyle name="Percent 159 7" xfId="14966"/>
    <cellStyle name="Percent 159 7 2" xfId="38375"/>
    <cellStyle name="Percent 159 8" xfId="26680"/>
    <cellStyle name="Percent 16" xfId="2089"/>
    <cellStyle name="Percent 160" xfId="3107"/>
    <cellStyle name="Percent 160 2" xfId="4372"/>
    <cellStyle name="Percent 160 2 2" xfId="10240"/>
    <cellStyle name="Percent 160 2 2 2" xfId="21969"/>
    <cellStyle name="Percent 160 2 2 2 2" xfId="45378"/>
    <cellStyle name="Percent 160 2 2 3" xfId="33679"/>
    <cellStyle name="Percent 160 2 3" xfId="16135"/>
    <cellStyle name="Percent 160 2 3 2" xfId="39544"/>
    <cellStyle name="Percent 160 2 4" xfId="27849"/>
    <cellStyle name="Percent 160 3" xfId="5589"/>
    <cellStyle name="Percent 160 3 2" xfId="11457"/>
    <cellStyle name="Percent 160 3 2 2" xfId="23186"/>
    <cellStyle name="Percent 160 3 2 2 2" xfId="46595"/>
    <cellStyle name="Percent 160 3 2 3" xfId="34896"/>
    <cellStyle name="Percent 160 3 3" xfId="17352"/>
    <cellStyle name="Percent 160 3 3 2" xfId="40761"/>
    <cellStyle name="Percent 160 3 4" xfId="29066"/>
    <cellStyle name="Percent 160 4" xfId="6753"/>
    <cellStyle name="Percent 160 4 2" xfId="12621"/>
    <cellStyle name="Percent 160 4 2 2" xfId="24350"/>
    <cellStyle name="Percent 160 4 2 2 2" xfId="47759"/>
    <cellStyle name="Percent 160 4 2 3" xfId="36060"/>
    <cellStyle name="Percent 160 4 3" xfId="18516"/>
    <cellStyle name="Percent 160 4 3 2" xfId="41925"/>
    <cellStyle name="Percent 160 4 4" xfId="30230"/>
    <cellStyle name="Percent 160 5" xfId="7879"/>
    <cellStyle name="Percent 160 5 2" xfId="13741"/>
    <cellStyle name="Percent 160 5 2 2" xfId="25470"/>
    <cellStyle name="Percent 160 5 2 2 2" xfId="48879"/>
    <cellStyle name="Percent 160 5 2 3" xfId="37180"/>
    <cellStyle name="Percent 160 5 3" xfId="19636"/>
    <cellStyle name="Percent 160 5 3 2" xfId="43045"/>
    <cellStyle name="Percent 160 5 4" xfId="31350"/>
    <cellStyle name="Percent 160 6" xfId="8963"/>
    <cellStyle name="Percent 160 6 2" xfId="20724"/>
    <cellStyle name="Percent 160 6 2 2" xfId="44133"/>
    <cellStyle name="Percent 160 6 3" xfId="32434"/>
    <cellStyle name="Percent 160 7" xfId="14890"/>
    <cellStyle name="Percent 160 7 2" xfId="38299"/>
    <cellStyle name="Percent 160 8" xfId="26604"/>
    <cellStyle name="Percent 161" xfId="3201"/>
    <cellStyle name="Percent 161 2" xfId="4466"/>
    <cellStyle name="Percent 161 2 2" xfId="10334"/>
    <cellStyle name="Percent 161 2 2 2" xfId="22063"/>
    <cellStyle name="Percent 161 2 2 2 2" xfId="45472"/>
    <cellStyle name="Percent 161 2 2 3" xfId="33773"/>
    <cellStyle name="Percent 161 2 3" xfId="16229"/>
    <cellStyle name="Percent 161 2 3 2" xfId="39638"/>
    <cellStyle name="Percent 161 2 4" xfId="27943"/>
    <cellStyle name="Percent 161 3" xfId="5683"/>
    <cellStyle name="Percent 161 3 2" xfId="11551"/>
    <cellStyle name="Percent 161 3 2 2" xfId="23280"/>
    <cellStyle name="Percent 161 3 2 2 2" xfId="46689"/>
    <cellStyle name="Percent 161 3 2 3" xfId="34990"/>
    <cellStyle name="Percent 161 3 3" xfId="17446"/>
    <cellStyle name="Percent 161 3 3 2" xfId="40855"/>
    <cellStyle name="Percent 161 3 4" xfId="29160"/>
    <cellStyle name="Percent 161 4" xfId="6847"/>
    <cellStyle name="Percent 161 4 2" xfId="12715"/>
    <cellStyle name="Percent 161 4 2 2" xfId="24444"/>
    <cellStyle name="Percent 161 4 2 2 2" xfId="47853"/>
    <cellStyle name="Percent 161 4 2 3" xfId="36154"/>
    <cellStyle name="Percent 161 4 3" xfId="18610"/>
    <cellStyle name="Percent 161 4 3 2" xfId="42019"/>
    <cellStyle name="Percent 161 4 4" xfId="30324"/>
    <cellStyle name="Percent 161 5" xfId="7973"/>
    <cellStyle name="Percent 161 5 2" xfId="13835"/>
    <cellStyle name="Percent 161 5 2 2" xfId="25564"/>
    <cellStyle name="Percent 161 5 2 2 2" xfId="48973"/>
    <cellStyle name="Percent 161 5 2 3" xfId="37274"/>
    <cellStyle name="Percent 161 5 3" xfId="19730"/>
    <cellStyle name="Percent 161 5 3 2" xfId="43139"/>
    <cellStyle name="Percent 161 5 4" xfId="31444"/>
    <cellStyle name="Percent 161 6" xfId="9057"/>
    <cellStyle name="Percent 161 6 2" xfId="20818"/>
    <cellStyle name="Percent 161 6 2 2" xfId="44227"/>
    <cellStyle name="Percent 161 6 3" xfId="32528"/>
    <cellStyle name="Percent 161 7" xfId="14984"/>
    <cellStyle name="Percent 161 7 2" xfId="38393"/>
    <cellStyle name="Percent 161 8" xfId="26698"/>
    <cellStyle name="Percent 162" xfId="3109"/>
    <cellStyle name="Percent 162 2" xfId="4374"/>
    <cellStyle name="Percent 162 2 2" xfId="10242"/>
    <cellStyle name="Percent 162 2 2 2" xfId="21971"/>
    <cellStyle name="Percent 162 2 2 2 2" xfId="45380"/>
    <cellStyle name="Percent 162 2 2 3" xfId="33681"/>
    <cellStyle name="Percent 162 2 3" xfId="16137"/>
    <cellStyle name="Percent 162 2 3 2" xfId="39546"/>
    <cellStyle name="Percent 162 2 4" xfId="27851"/>
    <cellStyle name="Percent 162 3" xfId="5591"/>
    <cellStyle name="Percent 162 3 2" xfId="11459"/>
    <cellStyle name="Percent 162 3 2 2" xfId="23188"/>
    <cellStyle name="Percent 162 3 2 2 2" xfId="46597"/>
    <cellStyle name="Percent 162 3 2 3" xfId="34898"/>
    <cellStyle name="Percent 162 3 3" xfId="17354"/>
    <cellStyle name="Percent 162 3 3 2" xfId="40763"/>
    <cellStyle name="Percent 162 3 4" xfId="29068"/>
    <cellStyle name="Percent 162 4" xfId="6755"/>
    <cellStyle name="Percent 162 4 2" xfId="12623"/>
    <cellStyle name="Percent 162 4 2 2" xfId="24352"/>
    <cellStyle name="Percent 162 4 2 2 2" xfId="47761"/>
    <cellStyle name="Percent 162 4 2 3" xfId="36062"/>
    <cellStyle name="Percent 162 4 3" xfId="18518"/>
    <cellStyle name="Percent 162 4 3 2" xfId="41927"/>
    <cellStyle name="Percent 162 4 4" xfId="30232"/>
    <cellStyle name="Percent 162 5" xfId="7881"/>
    <cellStyle name="Percent 162 5 2" xfId="13743"/>
    <cellStyle name="Percent 162 5 2 2" xfId="25472"/>
    <cellStyle name="Percent 162 5 2 2 2" xfId="48881"/>
    <cellStyle name="Percent 162 5 2 3" xfId="37182"/>
    <cellStyle name="Percent 162 5 3" xfId="19638"/>
    <cellStyle name="Percent 162 5 3 2" xfId="43047"/>
    <cellStyle name="Percent 162 5 4" xfId="31352"/>
    <cellStyle name="Percent 162 6" xfId="8965"/>
    <cellStyle name="Percent 162 6 2" xfId="20726"/>
    <cellStyle name="Percent 162 6 2 2" xfId="44135"/>
    <cellStyle name="Percent 162 6 3" xfId="32436"/>
    <cellStyle name="Percent 162 7" xfId="14892"/>
    <cellStyle name="Percent 162 7 2" xfId="38301"/>
    <cellStyle name="Percent 162 8" xfId="26606"/>
    <cellStyle name="Percent 163" xfId="3164"/>
    <cellStyle name="Percent 163 2" xfId="4429"/>
    <cellStyle name="Percent 163 2 2" xfId="10297"/>
    <cellStyle name="Percent 163 2 2 2" xfId="22026"/>
    <cellStyle name="Percent 163 2 2 2 2" xfId="45435"/>
    <cellStyle name="Percent 163 2 2 3" xfId="33736"/>
    <cellStyle name="Percent 163 2 3" xfId="16192"/>
    <cellStyle name="Percent 163 2 3 2" xfId="39601"/>
    <cellStyle name="Percent 163 2 4" xfId="27906"/>
    <cellStyle name="Percent 163 3" xfId="5646"/>
    <cellStyle name="Percent 163 3 2" xfId="11514"/>
    <cellStyle name="Percent 163 3 2 2" xfId="23243"/>
    <cellStyle name="Percent 163 3 2 2 2" xfId="46652"/>
    <cellStyle name="Percent 163 3 2 3" xfId="34953"/>
    <cellStyle name="Percent 163 3 3" xfId="17409"/>
    <cellStyle name="Percent 163 3 3 2" xfId="40818"/>
    <cellStyle name="Percent 163 3 4" xfId="29123"/>
    <cellStyle name="Percent 163 4" xfId="6810"/>
    <cellStyle name="Percent 163 4 2" xfId="12678"/>
    <cellStyle name="Percent 163 4 2 2" xfId="24407"/>
    <cellStyle name="Percent 163 4 2 2 2" xfId="47816"/>
    <cellStyle name="Percent 163 4 2 3" xfId="36117"/>
    <cellStyle name="Percent 163 4 3" xfId="18573"/>
    <cellStyle name="Percent 163 4 3 2" xfId="41982"/>
    <cellStyle name="Percent 163 4 4" xfId="30287"/>
    <cellStyle name="Percent 163 5" xfId="7936"/>
    <cellStyle name="Percent 163 5 2" xfId="13798"/>
    <cellStyle name="Percent 163 5 2 2" xfId="25527"/>
    <cellStyle name="Percent 163 5 2 2 2" xfId="48936"/>
    <cellStyle name="Percent 163 5 2 3" xfId="37237"/>
    <cellStyle name="Percent 163 5 3" xfId="19693"/>
    <cellStyle name="Percent 163 5 3 2" xfId="43102"/>
    <cellStyle name="Percent 163 5 4" xfId="31407"/>
    <cellStyle name="Percent 163 6" xfId="9020"/>
    <cellStyle name="Percent 163 6 2" xfId="20781"/>
    <cellStyle name="Percent 163 6 2 2" xfId="44190"/>
    <cellStyle name="Percent 163 6 3" xfId="32491"/>
    <cellStyle name="Percent 163 7" xfId="14947"/>
    <cellStyle name="Percent 163 7 2" xfId="38356"/>
    <cellStyle name="Percent 163 8" xfId="26661"/>
    <cellStyle name="Percent 164" xfId="3204"/>
    <cellStyle name="Percent 164 2" xfId="4469"/>
    <cellStyle name="Percent 164 2 2" xfId="10337"/>
    <cellStyle name="Percent 164 2 2 2" xfId="22066"/>
    <cellStyle name="Percent 164 2 2 2 2" xfId="45475"/>
    <cellStyle name="Percent 164 2 2 3" xfId="33776"/>
    <cellStyle name="Percent 164 2 3" xfId="16232"/>
    <cellStyle name="Percent 164 2 3 2" xfId="39641"/>
    <cellStyle name="Percent 164 2 4" xfId="27946"/>
    <cellStyle name="Percent 164 3" xfId="5686"/>
    <cellStyle name="Percent 164 3 2" xfId="11554"/>
    <cellStyle name="Percent 164 3 2 2" xfId="23283"/>
    <cellStyle name="Percent 164 3 2 2 2" xfId="46692"/>
    <cellStyle name="Percent 164 3 2 3" xfId="34993"/>
    <cellStyle name="Percent 164 3 3" xfId="17449"/>
    <cellStyle name="Percent 164 3 3 2" xfId="40858"/>
    <cellStyle name="Percent 164 3 4" xfId="29163"/>
    <cellStyle name="Percent 164 4" xfId="6850"/>
    <cellStyle name="Percent 164 4 2" xfId="12718"/>
    <cellStyle name="Percent 164 4 2 2" xfId="24447"/>
    <cellStyle name="Percent 164 4 2 2 2" xfId="47856"/>
    <cellStyle name="Percent 164 4 2 3" xfId="36157"/>
    <cellStyle name="Percent 164 4 3" xfId="18613"/>
    <cellStyle name="Percent 164 4 3 2" xfId="42022"/>
    <cellStyle name="Percent 164 4 4" xfId="30327"/>
    <cellStyle name="Percent 164 5" xfId="7976"/>
    <cellStyle name="Percent 164 5 2" xfId="13838"/>
    <cellStyle name="Percent 164 5 2 2" xfId="25567"/>
    <cellStyle name="Percent 164 5 2 2 2" xfId="48976"/>
    <cellStyle name="Percent 164 5 2 3" xfId="37277"/>
    <cellStyle name="Percent 164 5 3" xfId="19733"/>
    <cellStyle name="Percent 164 5 3 2" xfId="43142"/>
    <cellStyle name="Percent 164 5 4" xfId="31447"/>
    <cellStyle name="Percent 164 6" xfId="9060"/>
    <cellStyle name="Percent 164 6 2" xfId="20821"/>
    <cellStyle name="Percent 164 6 2 2" xfId="44230"/>
    <cellStyle name="Percent 164 6 3" xfId="32531"/>
    <cellStyle name="Percent 164 7" xfId="14987"/>
    <cellStyle name="Percent 164 7 2" xfId="38396"/>
    <cellStyle name="Percent 164 8" xfId="26701"/>
    <cellStyle name="Percent 165" xfId="3181"/>
    <cellStyle name="Percent 165 2" xfId="4446"/>
    <cellStyle name="Percent 165 2 2" xfId="10314"/>
    <cellStyle name="Percent 165 2 2 2" xfId="22043"/>
    <cellStyle name="Percent 165 2 2 2 2" xfId="45452"/>
    <cellStyle name="Percent 165 2 2 3" xfId="33753"/>
    <cellStyle name="Percent 165 2 3" xfId="16209"/>
    <cellStyle name="Percent 165 2 3 2" xfId="39618"/>
    <cellStyle name="Percent 165 2 4" xfId="27923"/>
    <cellStyle name="Percent 165 3" xfId="5663"/>
    <cellStyle name="Percent 165 3 2" xfId="11531"/>
    <cellStyle name="Percent 165 3 2 2" xfId="23260"/>
    <cellStyle name="Percent 165 3 2 2 2" xfId="46669"/>
    <cellStyle name="Percent 165 3 2 3" xfId="34970"/>
    <cellStyle name="Percent 165 3 3" xfId="17426"/>
    <cellStyle name="Percent 165 3 3 2" xfId="40835"/>
    <cellStyle name="Percent 165 3 4" xfId="29140"/>
    <cellStyle name="Percent 165 4" xfId="6827"/>
    <cellStyle name="Percent 165 4 2" xfId="12695"/>
    <cellStyle name="Percent 165 4 2 2" xfId="24424"/>
    <cellStyle name="Percent 165 4 2 2 2" xfId="47833"/>
    <cellStyle name="Percent 165 4 2 3" xfId="36134"/>
    <cellStyle name="Percent 165 4 3" xfId="18590"/>
    <cellStyle name="Percent 165 4 3 2" xfId="41999"/>
    <cellStyle name="Percent 165 4 4" xfId="30304"/>
    <cellStyle name="Percent 165 5" xfId="7953"/>
    <cellStyle name="Percent 165 5 2" xfId="13815"/>
    <cellStyle name="Percent 165 5 2 2" xfId="25544"/>
    <cellStyle name="Percent 165 5 2 2 2" xfId="48953"/>
    <cellStyle name="Percent 165 5 2 3" xfId="37254"/>
    <cellStyle name="Percent 165 5 3" xfId="19710"/>
    <cellStyle name="Percent 165 5 3 2" xfId="43119"/>
    <cellStyle name="Percent 165 5 4" xfId="31424"/>
    <cellStyle name="Percent 165 6" xfId="9037"/>
    <cellStyle name="Percent 165 6 2" xfId="20798"/>
    <cellStyle name="Percent 165 6 2 2" xfId="44207"/>
    <cellStyle name="Percent 165 6 3" xfId="32508"/>
    <cellStyle name="Percent 165 7" xfId="14964"/>
    <cellStyle name="Percent 165 7 2" xfId="38373"/>
    <cellStyle name="Percent 165 8" xfId="26678"/>
    <cellStyle name="Percent 166" xfId="3205"/>
    <cellStyle name="Percent 166 2" xfId="4470"/>
    <cellStyle name="Percent 166 2 2" xfId="10338"/>
    <cellStyle name="Percent 166 2 2 2" xfId="22067"/>
    <cellStyle name="Percent 166 2 2 2 2" xfId="45476"/>
    <cellStyle name="Percent 166 2 2 3" xfId="33777"/>
    <cellStyle name="Percent 166 2 3" xfId="16233"/>
    <cellStyle name="Percent 166 2 3 2" xfId="39642"/>
    <cellStyle name="Percent 166 2 4" xfId="27947"/>
    <cellStyle name="Percent 166 3" xfId="5687"/>
    <cellStyle name="Percent 166 3 2" xfId="11555"/>
    <cellStyle name="Percent 166 3 2 2" xfId="23284"/>
    <cellStyle name="Percent 166 3 2 2 2" xfId="46693"/>
    <cellStyle name="Percent 166 3 2 3" xfId="34994"/>
    <cellStyle name="Percent 166 3 3" xfId="17450"/>
    <cellStyle name="Percent 166 3 3 2" xfId="40859"/>
    <cellStyle name="Percent 166 3 4" xfId="29164"/>
    <cellStyle name="Percent 166 4" xfId="6851"/>
    <cellStyle name="Percent 166 4 2" xfId="12719"/>
    <cellStyle name="Percent 166 4 2 2" xfId="24448"/>
    <cellStyle name="Percent 166 4 2 2 2" xfId="47857"/>
    <cellStyle name="Percent 166 4 2 3" xfId="36158"/>
    <cellStyle name="Percent 166 4 3" xfId="18614"/>
    <cellStyle name="Percent 166 4 3 2" xfId="42023"/>
    <cellStyle name="Percent 166 4 4" xfId="30328"/>
    <cellStyle name="Percent 166 5" xfId="7977"/>
    <cellStyle name="Percent 166 5 2" xfId="13839"/>
    <cellStyle name="Percent 166 5 2 2" xfId="25568"/>
    <cellStyle name="Percent 166 5 2 2 2" xfId="48977"/>
    <cellStyle name="Percent 166 5 2 3" xfId="37278"/>
    <cellStyle name="Percent 166 5 3" xfId="19734"/>
    <cellStyle name="Percent 166 5 3 2" xfId="43143"/>
    <cellStyle name="Percent 166 5 4" xfId="31448"/>
    <cellStyle name="Percent 166 6" xfId="9061"/>
    <cellStyle name="Percent 166 6 2" xfId="20822"/>
    <cellStyle name="Percent 166 6 2 2" xfId="44231"/>
    <cellStyle name="Percent 166 6 3" xfId="32532"/>
    <cellStyle name="Percent 166 7" xfId="14988"/>
    <cellStyle name="Percent 166 7 2" xfId="38397"/>
    <cellStyle name="Percent 166 8" xfId="26702"/>
    <cellStyle name="Percent 167" xfId="3207"/>
    <cellStyle name="Percent 167 2" xfId="4472"/>
    <cellStyle name="Percent 167 2 2" xfId="10340"/>
    <cellStyle name="Percent 167 2 2 2" xfId="22069"/>
    <cellStyle name="Percent 167 2 2 2 2" xfId="45478"/>
    <cellStyle name="Percent 167 2 2 3" xfId="33779"/>
    <cellStyle name="Percent 167 2 3" xfId="16235"/>
    <cellStyle name="Percent 167 2 3 2" xfId="39644"/>
    <cellStyle name="Percent 167 2 4" xfId="27949"/>
    <cellStyle name="Percent 167 3" xfId="5689"/>
    <cellStyle name="Percent 167 3 2" xfId="11557"/>
    <cellStyle name="Percent 167 3 2 2" xfId="23286"/>
    <cellStyle name="Percent 167 3 2 2 2" xfId="46695"/>
    <cellStyle name="Percent 167 3 2 3" xfId="34996"/>
    <cellStyle name="Percent 167 3 3" xfId="17452"/>
    <cellStyle name="Percent 167 3 3 2" xfId="40861"/>
    <cellStyle name="Percent 167 3 4" xfId="29166"/>
    <cellStyle name="Percent 167 4" xfId="6853"/>
    <cellStyle name="Percent 167 4 2" xfId="12721"/>
    <cellStyle name="Percent 167 4 2 2" xfId="24450"/>
    <cellStyle name="Percent 167 4 2 2 2" xfId="47859"/>
    <cellStyle name="Percent 167 4 2 3" xfId="36160"/>
    <cellStyle name="Percent 167 4 3" xfId="18616"/>
    <cellStyle name="Percent 167 4 3 2" xfId="42025"/>
    <cellStyle name="Percent 167 4 4" xfId="30330"/>
    <cellStyle name="Percent 167 5" xfId="7979"/>
    <cellStyle name="Percent 167 5 2" xfId="13841"/>
    <cellStyle name="Percent 167 5 2 2" xfId="25570"/>
    <cellStyle name="Percent 167 5 2 2 2" xfId="48979"/>
    <cellStyle name="Percent 167 5 2 3" xfId="37280"/>
    <cellStyle name="Percent 167 5 3" xfId="19736"/>
    <cellStyle name="Percent 167 5 3 2" xfId="43145"/>
    <cellStyle name="Percent 167 5 4" xfId="31450"/>
    <cellStyle name="Percent 167 6" xfId="9063"/>
    <cellStyle name="Percent 167 6 2" xfId="20824"/>
    <cellStyle name="Percent 167 6 2 2" xfId="44233"/>
    <cellStyle name="Percent 167 6 3" xfId="32534"/>
    <cellStyle name="Percent 167 7" xfId="14990"/>
    <cellStyle name="Percent 167 7 2" xfId="38399"/>
    <cellStyle name="Percent 167 8" xfId="26704"/>
    <cellStyle name="Percent 168" xfId="3291"/>
    <cellStyle name="Percent 168 2" xfId="9177"/>
    <cellStyle name="Percent 168 2 2" xfId="20908"/>
    <cellStyle name="Percent 168 2 2 2" xfId="44317"/>
    <cellStyle name="Percent 168 2 3" xfId="32618"/>
    <cellStyle name="Percent 168 3" xfId="15074"/>
    <cellStyle name="Percent 168 3 2" xfId="38483"/>
    <cellStyle name="Percent 168 4" xfId="26788"/>
    <cellStyle name="Percent 169" xfId="3525"/>
    <cellStyle name="Percent 169 2" xfId="9401"/>
    <cellStyle name="Percent 169 2 2" xfId="21132"/>
    <cellStyle name="Percent 169 2 2 2" xfId="44541"/>
    <cellStyle name="Percent 169 2 3" xfId="32842"/>
    <cellStyle name="Percent 169 3" xfId="15298"/>
    <cellStyle name="Percent 169 3 2" xfId="38707"/>
    <cellStyle name="Percent 169 4" xfId="27012"/>
    <cellStyle name="Percent 17" xfId="2090"/>
    <cellStyle name="Percent 170" xfId="3297"/>
    <cellStyle name="Percent 170 2" xfId="9182"/>
    <cellStyle name="Percent 170 2 2" xfId="20913"/>
    <cellStyle name="Percent 170 2 2 2" xfId="44322"/>
    <cellStyle name="Percent 170 2 3" xfId="32623"/>
    <cellStyle name="Percent 170 3" xfId="15079"/>
    <cellStyle name="Percent 170 3 2" xfId="38488"/>
    <cellStyle name="Percent 170 4" xfId="26793"/>
    <cellStyle name="Percent 171" xfId="3370"/>
    <cellStyle name="Percent 171 2" xfId="9255"/>
    <cellStyle name="Percent 171 2 2" xfId="20986"/>
    <cellStyle name="Percent 171 2 2 2" xfId="44395"/>
    <cellStyle name="Percent 171 2 3" xfId="32696"/>
    <cellStyle name="Percent 171 3" xfId="15152"/>
    <cellStyle name="Percent 171 3 2" xfId="38561"/>
    <cellStyle name="Percent 171 4" xfId="26866"/>
    <cellStyle name="Percent 172" xfId="3327"/>
    <cellStyle name="Percent 172 2" xfId="9212"/>
    <cellStyle name="Percent 172 2 2" xfId="20943"/>
    <cellStyle name="Percent 172 2 2 2" xfId="44352"/>
    <cellStyle name="Percent 172 2 3" xfId="32653"/>
    <cellStyle name="Percent 172 3" xfId="15109"/>
    <cellStyle name="Percent 172 3 2" xfId="38518"/>
    <cellStyle name="Percent 172 4" xfId="26823"/>
    <cellStyle name="Percent 173" xfId="3437"/>
    <cellStyle name="Percent 173 2" xfId="9313"/>
    <cellStyle name="Percent 173 2 2" xfId="21044"/>
    <cellStyle name="Percent 173 2 2 2" xfId="44453"/>
    <cellStyle name="Percent 173 2 3" xfId="32754"/>
    <cellStyle name="Percent 173 3" xfId="15210"/>
    <cellStyle name="Percent 173 3 2" xfId="38619"/>
    <cellStyle name="Percent 173 4" xfId="26924"/>
    <cellStyle name="Percent 174" xfId="4599"/>
    <cellStyle name="Percent 174 2" xfId="10467"/>
    <cellStyle name="Percent 174 2 2" xfId="22196"/>
    <cellStyle name="Percent 174 2 2 2" xfId="45605"/>
    <cellStyle name="Percent 174 2 3" xfId="33906"/>
    <cellStyle name="Percent 174 3" xfId="16362"/>
    <cellStyle name="Percent 174 3 2" xfId="39771"/>
    <cellStyle name="Percent 174 4" xfId="28076"/>
    <cellStyle name="Percent 175" xfId="3516"/>
    <cellStyle name="Percent 175 2" xfId="9392"/>
    <cellStyle name="Percent 175 2 2" xfId="21123"/>
    <cellStyle name="Percent 175 2 2 2" xfId="44532"/>
    <cellStyle name="Percent 175 2 3" xfId="32833"/>
    <cellStyle name="Percent 175 3" xfId="15289"/>
    <cellStyle name="Percent 175 3 2" xfId="38698"/>
    <cellStyle name="Percent 175 4" xfId="27003"/>
    <cellStyle name="Percent 176" xfId="3299"/>
    <cellStyle name="Percent 176 2" xfId="9184"/>
    <cellStyle name="Percent 176 2 2" xfId="20915"/>
    <cellStyle name="Percent 176 2 2 2" xfId="44324"/>
    <cellStyle name="Percent 176 2 3" xfId="32625"/>
    <cellStyle name="Percent 176 3" xfId="15081"/>
    <cellStyle name="Percent 176 3 2" xfId="38490"/>
    <cellStyle name="Percent 176 4" xfId="26795"/>
    <cellStyle name="Percent 177" xfId="3364"/>
    <cellStyle name="Percent 177 2" xfId="9249"/>
    <cellStyle name="Percent 177 2 2" xfId="20980"/>
    <cellStyle name="Percent 177 2 2 2" xfId="44389"/>
    <cellStyle name="Percent 177 2 3" xfId="32690"/>
    <cellStyle name="Percent 177 3" xfId="15146"/>
    <cellStyle name="Percent 177 3 2" xfId="38555"/>
    <cellStyle name="Percent 177 4" xfId="26860"/>
    <cellStyle name="Percent 178" xfId="4570"/>
    <cellStyle name="Percent 178 2" xfId="10438"/>
    <cellStyle name="Percent 178 2 2" xfId="22167"/>
    <cellStyle name="Percent 178 2 2 2" xfId="45576"/>
    <cellStyle name="Percent 178 2 3" xfId="33877"/>
    <cellStyle name="Percent 178 3" xfId="16333"/>
    <cellStyle name="Percent 178 3 2" xfId="39742"/>
    <cellStyle name="Percent 178 4" xfId="28047"/>
    <cellStyle name="Percent 179" xfId="4566"/>
    <cellStyle name="Percent 179 2" xfId="10434"/>
    <cellStyle name="Percent 179 2 2" xfId="22163"/>
    <cellStyle name="Percent 179 2 2 2" xfId="45572"/>
    <cellStyle name="Percent 179 2 3" xfId="33873"/>
    <cellStyle name="Percent 179 3" xfId="16329"/>
    <cellStyle name="Percent 179 3 2" xfId="39738"/>
    <cellStyle name="Percent 179 4" xfId="28043"/>
    <cellStyle name="Percent 18" xfId="2091"/>
    <cellStyle name="Percent 180" xfId="3548"/>
    <cellStyle name="Percent 180 2" xfId="9424"/>
    <cellStyle name="Percent 180 2 2" xfId="21155"/>
    <cellStyle name="Percent 180 2 2 2" xfId="44564"/>
    <cellStyle name="Percent 180 2 3" xfId="32865"/>
    <cellStyle name="Percent 180 3" xfId="15321"/>
    <cellStyle name="Percent 180 3 2" xfId="38730"/>
    <cellStyle name="Percent 180 4" xfId="27035"/>
    <cellStyle name="Percent 181" xfId="3309"/>
    <cellStyle name="Percent 181 2" xfId="9194"/>
    <cellStyle name="Percent 181 2 2" xfId="20925"/>
    <cellStyle name="Percent 181 2 2 2" xfId="44334"/>
    <cellStyle name="Percent 181 2 3" xfId="32635"/>
    <cellStyle name="Percent 181 3" xfId="15091"/>
    <cellStyle name="Percent 181 3 2" xfId="38500"/>
    <cellStyle name="Percent 181 4" xfId="26805"/>
    <cellStyle name="Percent 182" xfId="3352"/>
    <cellStyle name="Percent 182 2" xfId="9237"/>
    <cellStyle name="Percent 182 2 2" xfId="20968"/>
    <cellStyle name="Percent 182 2 2 2" xfId="44377"/>
    <cellStyle name="Percent 182 2 3" xfId="32678"/>
    <cellStyle name="Percent 182 3" xfId="15134"/>
    <cellStyle name="Percent 182 3 2" xfId="38543"/>
    <cellStyle name="Percent 182 4" xfId="26848"/>
    <cellStyle name="Percent 183" xfId="4636"/>
    <cellStyle name="Percent 183 2" xfId="10504"/>
    <cellStyle name="Percent 183 2 2" xfId="22233"/>
    <cellStyle name="Percent 183 2 2 2" xfId="45642"/>
    <cellStyle name="Percent 183 2 3" xfId="33943"/>
    <cellStyle name="Percent 183 3" xfId="16399"/>
    <cellStyle name="Percent 183 3 2" xfId="39808"/>
    <cellStyle name="Percent 183 4" xfId="28113"/>
    <cellStyle name="Percent 184" xfId="3459"/>
    <cellStyle name="Percent 184 2" xfId="9335"/>
    <cellStyle name="Percent 184 2 2" xfId="21066"/>
    <cellStyle name="Percent 184 2 2 2" xfId="44475"/>
    <cellStyle name="Percent 184 2 3" xfId="32776"/>
    <cellStyle name="Percent 184 3" xfId="15232"/>
    <cellStyle name="Percent 184 3 2" xfId="38641"/>
    <cellStyle name="Percent 184 4" xfId="26946"/>
    <cellStyle name="Percent 185" xfId="4590"/>
    <cellStyle name="Percent 185 2" xfId="10458"/>
    <cellStyle name="Percent 185 2 2" xfId="22187"/>
    <cellStyle name="Percent 185 2 2 2" xfId="45596"/>
    <cellStyle name="Percent 185 2 3" xfId="33897"/>
    <cellStyle name="Percent 185 3" xfId="16353"/>
    <cellStyle name="Percent 185 3 2" xfId="39762"/>
    <cellStyle name="Percent 185 4" xfId="28067"/>
    <cellStyle name="Percent 186" xfId="3518"/>
    <cellStyle name="Percent 186 2" xfId="9394"/>
    <cellStyle name="Percent 186 2 2" xfId="21125"/>
    <cellStyle name="Percent 186 2 2 2" xfId="44534"/>
    <cellStyle name="Percent 186 2 3" xfId="32835"/>
    <cellStyle name="Percent 186 3" xfId="15291"/>
    <cellStyle name="Percent 186 3 2" xfId="38700"/>
    <cellStyle name="Percent 186 4" xfId="27005"/>
    <cellStyle name="Percent 187" xfId="4606"/>
    <cellStyle name="Percent 187 2" xfId="10474"/>
    <cellStyle name="Percent 187 2 2" xfId="22203"/>
    <cellStyle name="Percent 187 2 2 2" xfId="45612"/>
    <cellStyle name="Percent 187 2 3" xfId="33913"/>
    <cellStyle name="Percent 187 3" xfId="16369"/>
    <cellStyle name="Percent 187 3 2" xfId="39778"/>
    <cellStyle name="Percent 187 4" xfId="28083"/>
    <cellStyle name="Percent 188" xfId="3435"/>
    <cellStyle name="Percent 188 2" xfId="9311"/>
    <cellStyle name="Percent 188 2 2" xfId="21042"/>
    <cellStyle name="Percent 188 2 2 2" xfId="44451"/>
    <cellStyle name="Percent 188 2 3" xfId="32752"/>
    <cellStyle name="Percent 188 3" xfId="15208"/>
    <cellStyle name="Percent 188 3 2" xfId="38617"/>
    <cellStyle name="Percent 188 4" xfId="26922"/>
    <cellStyle name="Percent 189" xfId="3337"/>
    <cellStyle name="Percent 189 2" xfId="9222"/>
    <cellStyle name="Percent 189 2 2" xfId="20953"/>
    <cellStyle name="Percent 189 2 2 2" xfId="44362"/>
    <cellStyle name="Percent 189 2 3" xfId="32663"/>
    <cellStyle name="Percent 189 3" xfId="15119"/>
    <cellStyle name="Percent 189 3 2" xfId="38528"/>
    <cellStyle name="Percent 189 4" xfId="26833"/>
    <cellStyle name="Percent 19" xfId="2092"/>
    <cellStyle name="Percent 190" xfId="3312"/>
    <cellStyle name="Percent 190 2" xfId="9197"/>
    <cellStyle name="Percent 190 2 2" xfId="20928"/>
    <cellStyle name="Percent 190 2 2 2" xfId="44337"/>
    <cellStyle name="Percent 190 2 3" xfId="32638"/>
    <cellStyle name="Percent 190 3" xfId="15094"/>
    <cellStyle name="Percent 190 3 2" xfId="38503"/>
    <cellStyle name="Percent 190 4" xfId="26808"/>
    <cellStyle name="Percent 191" xfId="3349"/>
    <cellStyle name="Percent 191 2" xfId="9234"/>
    <cellStyle name="Percent 191 2 2" xfId="20965"/>
    <cellStyle name="Percent 191 2 2 2" xfId="44374"/>
    <cellStyle name="Percent 191 2 3" xfId="32675"/>
    <cellStyle name="Percent 191 3" xfId="15131"/>
    <cellStyle name="Percent 191 3 2" xfId="38540"/>
    <cellStyle name="Percent 191 4" xfId="26845"/>
    <cellStyle name="Percent 192" xfId="4603"/>
    <cellStyle name="Percent 192 2" xfId="10471"/>
    <cellStyle name="Percent 192 2 2" xfId="22200"/>
    <cellStyle name="Percent 192 2 2 2" xfId="45609"/>
    <cellStyle name="Percent 192 2 3" xfId="33910"/>
    <cellStyle name="Percent 192 3" xfId="16366"/>
    <cellStyle name="Percent 192 3 2" xfId="39775"/>
    <cellStyle name="Percent 192 4" xfId="28080"/>
    <cellStyle name="Percent 193" xfId="4568"/>
    <cellStyle name="Percent 193 2" xfId="10436"/>
    <cellStyle name="Percent 193 2 2" xfId="22165"/>
    <cellStyle name="Percent 193 2 2 2" xfId="45574"/>
    <cellStyle name="Percent 193 2 3" xfId="33875"/>
    <cellStyle name="Percent 193 3" xfId="16331"/>
    <cellStyle name="Percent 193 3 2" xfId="39740"/>
    <cellStyle name="Percent 193 4" xfId="28045"/>
    <cellStyle name="Percent 194" xfId="3547"/>
    <cellStyle name="Percent 194 2" xfId="9423"/>
    <cellStyle name="Percent 194 2 2" xfId="21154"/>
    <cellStyle name="Percent 194 2 2 2" xfId="44563"/>
    <cellStyle name="Percent 194 2 3" xfId="32864"/>
    <cellStyle name="Percent 194 3" xfId="15320"/>
    <cellStyle name="Percent 194 3 2" xfId="38729"/>
    <cellStyle name="Percent 194 4" xfId="27034"/>
    <cellStyle name="Percent 195" xfId="3440"/>
    <cellStyle name="Percent 195 2" xfId="9316"/>
    <cellStyle name="Percent 195 2 2" xfId="21047"/>
    <cellStyle name="Percent 195 2 2 2" xfId="44456"/>
    <cellStyle name="Percent 195 2 3" xfId="32757"/>
    <cellStyle name="Percent 195 3" xfId="15213"/>
    <cellStyle name="Percent 195 3 2" xfId="38622"/>
    <cellStyle name="Percent 195 4" xfId="26927"/>
    <cellStyle name="Percent 196" xfId="3354"/>
    <cellStyle name="Percent 196 2" xfId="9239"/>
    <cellStyle name="Percent 196 2 2" xfId="20970"/>
    <cellStyle name="Percent 196 2 2 2" xfId="44379"/>
    <cellStyle name="Percent 196 2 3" xfId="32680"/>
    <cellStyle name="Percent 196 3" xfId="15136"/>
    <cellStyle name="Percent 196 3 2" xfId="38545"/>
    <cellStyle name="Percent 196 4" xfId="26850"/>
    <cellStyle name="Percent 197" xfId="3335"/>
    <cellStyle name="Percent 197 2" xfId="9220"/>
    <cellStyle name="Percent 197 2 2" xfId="20951"/>
    <cellStyle name="Percent 197 2 2 2" xfId="44360"/>
    <cellStyle name="Percent 197 2 3" xfId="32661"/>
    <cellStyle name="Percent 197 3" xfId="15117"/>
    <cellStyle name="Percent 197 3 2" xfId="38526"/>
    <cellStyle name="Percent 197 4" xfId="26831"/>
    <cellStyle name="Percent 198" xfId="3460"/>
    <cellStyle name="Percent 198 2" xfId="9336"/>
    <cellStyle name="Percent 198 2 2" xfId="21067"/>
    <cellStyle name="Percent 198 2 2 2" xfId="44476"/>
    <cellStyle name="Percent 198 2 3" xfId="32777"/>
    <cellStyle name="Percent 198 3" xfId="15233"/>
    <cellStyle name="Percent 198 3 2" xfId="38642"/>
    <cellStyle name="Percent 198 4" xfId="26947"/>
    <cellStyle name="Percent 199" xfId="4576"/>
    <cellStyle name="Percent 199 2" xfId="10444"/>
    <cellStyle name="Percent 199 2 2" xfId="22173"/>
    <cellStyle name="Percent 199 2 2 2" xfId="45582"/>
    <cellStyle name="Percent 199 2 3" xfId="33883"/>
    <cellStyle name="Percent 199 3" xfId="16339"/>
    <cellStyle name="Percent 199 3 2" xfId="39748"/>
    <cellStyle name="Percent 199 4" xfId="28053"/>
    <cellStyle name="Percent 2" xfId="2093"/>
    <cellStyle name="Percent 2 2" xfId="49255"/>
    <cellStyle name="Percent 20" xfId="2094"/>
    <cellStyle name="Percent 200" xfId="3294"/>
    <cellStyle name="Percent 200 2" xfId="9180"/>
    <cellStyle name="Percent 200 2 2" xfId="20911"/>
    <cellStyle name="Percent 200 2 2 2" xfId="44320"/>
    <cellStyle name="Percent 200 2 3" xfId="32621"/>
    <cellStyle name="Percent 200 3" xfId="15077"/>
    <cellStyle name="Percent 200 3 2" xfId="38486"/>
    <cellStyle name="Percent 200 4" xfId="26791"/>
    <cellStyle name="Percent 201" xfId="3314"/>
    <cellStyle name="Percent 201 2" xfId="9199"/>
    <cellStyle name="Percent 201 2 2" xfId="20930"/>
    <cellStyle name="Percent 201 2 2 2" xfId="44339"/>
    <cellStyle name="Percent 201 2 3" xfId="32640"/>
    <cellStyle name="Percent 201 3" xfId="15096"/>
    <cellStyle name="Percent 201 3 2" xfId="38505"/>
    <cellStyle name="Percent 201 4" xfId="26810"/>
    <cellStyle name="Percent 202" xfId="3445"/>
    <cellStyle name="Percent 202 2" xfId="9321"/>
    <cellStyle name="Percent 202 2 2" xfId="21052"/>
    <cellStyle name="Percent 202 2 2 2" xfId="44461"/>
    <cellStyle name="Percent 202 2 3" xfId="32762"/>
    <cellStyle name="Percent 202 3" xfId="15218"/>
    <cellStyle name="Percent 202 3 2" xfId="38627"/>
    <cellStyle name="Percent 202 4" xfId="26932"/>
    <cellStyle name="Percent 203" xfId="4588"/>
    <cellStyle name="Percent 203 2" xfId="10456"/>
    <cellStyle name="Percent 203 2 2" xfId="22185"/>
    <cellStyle name="Percent 203 2 2 2" xfId="45594"/>
    <cellStyle name="Percent 203 2 3" xfId="33895"/>
    <cellStyle name="Percent 203 3" xfId="16351"/>
    <cellStyle name="Percent 203 3 2" xfId="39760"/>
    <cellStyle name="Percent 203 4" xfId="28065"/>
    <cellStyle name="Percent 204" xfId="3444"/>
    <cellStyle name="Percent 204 2" xfId="9320"/>
    <cellStyle name="Percent 204 2 2" xfId="21051"/>
    <cellStyle name="Percent 204 2 2 2" xfId="44460"/>
    <cellStyle name="Percent 204 2 3" xfId="32761"/>
    <cellStyle name="Percent 204 3" xfId="15217"/>
    <cellStyle name="Percent 204 3 2" xfId="38626"/>
    <cellStyle name="Percent 204 4" xfId="26931"/>
    <cellStyle name="Percent 205" xfId="3315"/>
    <cellStyle name="Percent 205 2" xfId="9200"/>
    <cellStyle name="Percent 205 2 2" xfId="20931"/>
    <cellStyle name="Percent 205 2 2 2" xfId="44340"/>
    <cellStyle name="Percent 205 2 3" xfId="32641"/>
    <cellStyle name="Percent 205 3" xfId="15097"/>
    <cellStyle name="Percent 205 3 2" xfId="38506"/>
    <cellStyle name="Percent 205 4" xfId="26811"/>
    <cellStyle name="Percent 206" xfId="3464"/>
    <cellStyle name="Percent 206 2" xfId="9340"/>
    <cellStyle name="Percent 206 2 2" xfId="21071"/>
    <cellStyle name="Percent 206 2 2 2" xfId="44480"/>
    <cellStyle name="Percent 206 2 3" xfId="32781"/>
    <cellStyle name="Percent 206 3" xfId="15237"/>
    <cellStyle name="Percent 206 3 2" xfId="38646"/>
    <cellStyle name="Percent 206 4" xfId="26951"/>
    <cellStyle name="Percent 207" xfId="4574"/>
    <cellStyle name="Percent 207 2" xfId="10442"/>
    <cellStyle name="Percent 207 2 2" xfId="22171"/>
    <cellStyle name="Percent 207 2 2 2" xfId="45580"/>
    <cellStyle name="Percent 207 2 3" xfId="33881"/>
    <cellStyle name="Percent 207 3" xfId="16337"/>
    <cellStyle name="Percent 207 3 2" xfId="39746"/>
    <cellStyle name="Percent 207 4" xfId="28051"/>
    <cellStyle name="Percent 208" xfId="3546"/>
    <cellStyle name="Percent 208 2" xfId="9422"/>
    <cellStyle name="Percent 208 2 2" xfId="21153"/>
    <cellStyle name="Percent 208 2 2 2" xfId="44562"/>
    <cellStyle name="Percent 208 2 3" xfId="32863"/>
    <cellStyle name="Percent 208 3" xfId="15319"/>
    <cellStyle name="Percent 208 3 2" xfId="38728"/>
    <cellStyle name="Percent 208 4" xfId="27033"/>
    <cellStyle name="Percent 209" xfId="3406"/>
    <cellStyle name="Percent 209 2" xfId="9289"/>
    <cellStyle name="Percent 209 2 2" xfId="21020"/>
    <cellStyle name="Percent 209 2 2 2" xfId="44429"/>
    <cellStyle name="Percent 209 2 3" xfId="32730"/>
    <cellStyle name="Percent 209 3" xfId="15186"/>
    <cellStyle name="Percent 209 3 2" xfId="38595"/>
    <cellStyle name="Percent 209 4" xfId="26900"/>
    <cellStyle name="Percent 21" xfId="2208"/>
    <cellStyle name="Percent 210" xfId="3457"/>
    <cellStyle name="Percent 210 2" xfId="9333"/>
    <cellStyle name="Percent 210 2 2" xfId="21064"/>
    <cellStyle name="Percent 210 2 2 2" xfId="44473"/>
    <cellStyle name="Percent 210 2 3" xfId="32774"/>
    <cellStyle name="Percent 210 3" xfId="15230"/>
    <cellStyle name="Percent 210 3 2" xfId="38639"/>
    <cellStyle name="Percent 210 4" xfId="26944"/>
    <cellStyle name="Percent 211" xfId="4591"/>
    <cellStyle name="Percent 211 2" xfId="10459"/>
    <cellStyle name="Percent 211 2 2" xfId="22188"/>
    <cellStyle name="Percent 211 2 2 2" xfId="45597"/>
    <cellStyle name="Percent 211 2 3" xfId="33898"/>
    <cellStyle name="Percent 211 3" xfId="16354"/>
    <cellStyle name="Percent 211 3 2" xfId="39763"/>
    <cellStyle name="Percent 211 4" xfId="28068"/>
    <cellStyle name="Percent 212" xfId="3463"/>
    <cellStyle name="Percent 212 2" xfId="9339"/>
    <cellStyle name="Percent 212 2 2" xfId="21070"/>
    <cellStyle name="Percent 212 2 2 2" xfId="44479"/>
    <cellStyle name="Percent 212 2 3" xfId="32780"/>
    <cellStyle name="Percent 212 3" xfId="15236"/>
    <cellStyle name="Percent 212 3 2" xfId="38645"/>
    <cellStyle name="Percent 212 4" xfId="26950"/>
    <cellStyle name="Percent 213" xfId="4589"/>
    <cellStyle name="Percent 213 2" xfId="10457"/>
    <cellStyle name="Percent 213 2 2" xfId="22186"/>
    <cellStyle name="Percent 213 2 2 2" xfId="45595"/>
    <cellStyle name="Percent 213 2 3" xfId="33896"/>
    <cellStyle name="Percent 213 3" xfId="16352"/>
    <cellStyle name="Percent 213 3 2" xfId="39761"/>
    <cellStyle name="Percent 213 4" xfId="28066"/>
    <cellStyle name="Percent 214" xfId="3509"/>
    <cellStyle name="Percent 214 2" xfId="9385"/>
    <cellStyle name="Percent 214 2 2" xfId="21116"/>
    <cellStyle name="Percent 214 2 2 2" xfId="44525"/>
    <cellStyle name="Percent 214 2 3" xfId="32826"/>
    <cellStyle name="Percent 214 3" xfId="15282"/>
    <cellStyle name="Percent 214 3 2" xfId="38691"/>
    <cellStyle name="Percent 214 4" xfId="26996"/>
    <cellStyle name="Percent 215" xfId="3374"/>
    <cellStyle name="Percent 215 2" xfId="9259"/>
    <cellStyle name="Percent 215 2 2" xfId="20990"/>
    <cellStyle name="Percent 215 2 2 2" xfId="44399"/>
    <cellStyle name="Percent 215 2 3" xfId="32700"/>
    <cellStyle name="Percent 215 3" xfId="15156"/>
    <cellStyle name="Percent 215 3 2" xfId="38565"/>
    <cellStyle name="Percent 215 4" xfId="26870"/>
    <cellStyle name="Percent 216" xfId="3421"/>
    <cellStyle name="Percent 216 2" xfId="9304"/>
    <cellStyle name="Percent 216 2 2" xfId="21035"/>
    <cellStyle name="Percent 216 2 2 2" xfId="44444"/>
    <cellStyle name="Percent 216 2 3" xfId="32745"/>
    <cellStyle name="Percent 216 3" xfId="15201"/>
    <cellStyle name="Percent 216 3 2" xfId="38610"/>
    <cellStyle name="Percent 216 4" xfId="26915"/>
    <cellStyle name="Percent 217" xfId="3320"/>
    <cellStyle name="Percent 217 2" xfId="9205"/>
    <cellStyle name="Percent 217 2 2" xfId="20936"/>
    <cellStyle name="Percent 217 2 2 2" xfId="44345"/>
    <cellStyle name="Percent 217 2 3" xfId="32646"/>
    <cellStyle name="Percent 217 3" xfId="15102"/>
    <cellStyle name="Percent 217 3 2" xfId="38511"/>
    <cellStyle name="Percent 217 4" xfId="26816"/>
    <cellStyle name="Percent 218" xfId="3462"/>
    <cellStyle name="Percent 218 2" xfId="9338"/>
    <cellStyle name="Percent 218 2 2" xfId="21069"/>
    <cellStyle name="Percent 218 2 2 2" xfId="44478"/>
    <cellStyle name="Percent 218 2 3" xfId="32779"/>
    <cellStyle name="Percent 218 3" xfId="15235"/>
    <cellStyle name="Percent 218 3 2" xfId="38644"/>
    <cellStyle name="Percent 218 4" xfId="26949"/>
    <cellStyle name="Percent 219" xfId="3316"/>
    <cellStyle name="Percent 219 2" xfId="9201"/>
    <cellStyle name="Percent 219 2 2" xfId="20932"/>
    <cellStyle name="Percent 219 2 2 2" xfId="44341"/>
    <cellStyle name="Percent 219 2 3" xfId="32642"/>
    <cellStyle name="Percent 219 3" xfId="15098"/>
    <cellStyle name="Percent 219 3 2" xfId="38507"/>
    <cellStyle name="Percent 219 4" xfId="26812"/>
    <cellStyle name="Percent 22" xfId="2275"/>
    <cellStyle name="Percent 220" xfId="3443"/>
    <cellStyle name="Percent 220 2" xfId="9319"/>
    <cellStyle name="Percent 220 2 2" xfId="21050"/>
    <cellStyle name="Percent 220 2 2 2" xfId="44459"/>
    <cellStyle name="Percent 220 2 3" xfId="32760"/>
    <cellStyle name="Percent 220 3" xfId="15216"/>
    <cellStyle name="Percent 220 3 2" xfId="38625"/>
    <cellStyle name="Percent 220 4" xfId="26930"/>
    <cellStyle name="Percent 221" xfId="4639"/>
    <cellStyle name="Percent 221 2" xfId="10507"/>
    <cellStyle name="Percent 221 2 2" xfId="22236"/>
    <cellStyle name="Percent 221 2 2 2" xfId="45645"/>
    <cellStyle name="Percent 221 2 3" xfId="33946"/>
    <cellStyle name="Percent 221 3" xfId="16402"/>
    <cellStyle name="Percent 221 3 2" xfId="39811"/>
    <cellStyle name="Percent 221 4" xfId="28116"/>
    <cellStyle name="Percent 222" xfId="3346"/>
    <cellStyle name="Percent 222 2" xfId="9231"/>
    <cellStyle name="Percent 222 2 2" xfId="20962"/>
    <cellStyle name="Percent 222 2 2 2" xfId="44371"/>
    <cellStyle name="Percent 222 2 3" xfId="32672"/>
    <cellStyle name="Percent 222 3" xfId="15128"/>
    <cellStyle name="Percent 222 3 2" xfId="38537"/>
    <cellStyle name="Percent 222 4" xfId="26842"/>
    <cellStyle name="Percent 223" xfId="3336"/>
    <cellStyle name="Percent 223 2" xfId="9221"/>
    <cellStyle name="Percent 223 2 2" xfId="20952"/>
    <cellStyle name="Percent 223 2 2 2" xfId="44361"/>
    <cellStyle name="Percent 223 2 3" xfId="32662"/>
    <cellStyle name="Percent 223 3" xfId="15118"/>
    <cellStyle name="Percent 223 3 2" xfId="38527"/>
    <cellStyle name="Percent 223 4" xfId="26832"/>
    <cellStyle name="Percent 224" xfId="3342"/>
    <cellStyle name="Percent 224 2" xfId="9227"/>
    <cellStyle name="Percent 224 2 2" xfId="20958"/>
    <cellStyle name="Percent 224 2 2 2" xfId="44367"/>
    <cellStyle name="Percent 224 2 3" xfId="32668"/>
    <cellStyle name="Percent 224 3" xfId="15124"/>
    <cellStyle name="Percent 224 3 2" xfId="38533"/>
    <cellStyle name="Percent 224 4" xfId="26838"/>
    <cellStyle name="Percent 225" xfId="3436"/>
    <cellStyle name="Percent 225 2" xfId="9312"/>
    <cellStyle name="Percent 225 2 2" xfId="21043"/>
    <cellStyle name="Percent 225 2 2 2" xfId="44452"/>
    <cellStyle name="Percent 225 2 3" xfId="32753"/>
    <cellStyle name="Percent 225 3" xfId="15209"/>
    <cellStyle name="Percent 225 3 2" xfId="38618"/>
    <cellStyle name="Percent 225 4" xfId="26923"/>
    <cellStyle name="Percent 226" xfId="3317"/>
    <cellStyle name="Percent 226 2" xfId="9202"/>
    <cellStyle name="Percent 226 2 2" xfId="20933"/>
    <cellStyle name="Percent 226 2 2 2" xfId="44342"/>
    <cellStyle name="Percent 226 2 3" xfId="32643"/>
    <cellStyle name="Percent 226 3" xfId="15099"/>
    <cellStyle name="Percent 226 3 2" xfId="38508"/>
    <cellStyle name="Percent 226 4" xfId="26813"/>
    <cellStyle name="Percent 227" xfId="3377"/>
    <cellStyle name="Percent 227 2" xfId="9262"/>
    <cellStyle name="Percent 227 2 2" xfId="20993"/>
    <cellStyle name="Percent 227 2 2 2" xfId="44402"/>
    <cellStyle name="Percent 227 2 3" xfId="32703"/>
    <cellStyle name="Percent 227 3" xfId="15159"/>
    <cellStyle name="Percent 227 3 2" xfId="38568"/>
    <cellStyle name="Percent 227 4" xfId="26873"/>
    <cellStyle name="Percent 228" xfId="3323"/>
    <cellStyle name="Percent 228 2" xfId="9208"/>
    <cellStyle name="Percent 228 2 2" xfId="20939"/>
    <cellStyle name="Percent 228 2 2 2" xfId="44348"/>
    <cellStyle name="Percent 228 2 3" xfId="32649"/>
    <cellStyle name="Percent 228 3" xfId="15105"/>
    <cellStyle name="Percent 228 3 2" xfId="38514"/>
    <cellStyle name="Percent 228 4" xfId="26819"/>
    <cellStyle name="Percent 229" xfId="4615"/>
    <cellStyle name="Percent 229 2" xfId="10483"/>
    <cellStyle name="Percent 229 2 2" xfId="22212"/>
    <cellStyle name="Percent 229 2 2 2" xfId="45621"/>
    <cellStyle name="Percent 229 2 3" xfId="33922"/>
    <cellStyle name="Percent 229 3" xfId="16378"/>
    <cellStyle name="Percent 229 3 2" xfId="39787"/>
    <cellStyle name="Percent 229 4" xfId="28092"/>
    <cellStyle name="Percent 23" xfId="2277"/>
    <cellStyle name="Percent 230" xfId="4560"/>
    <cellStyle name="Percent 230 2" xfId="10428"/>
    <cellStyle name="Percent 230 2 2" xfId="22157"/>
    <cellStyle name="Percent 230 2 2 2" xfId="45566"/>
    <cellStyle name="Percent 230 2 3" xfId="33867"/>
    <cellStyle name="Percent 230 3" xfId="16323"/>
    <cellStyle name="Percent 230 3 2" xfId="39732"/>
    <cellStyle name="Percent 230 4" xfId="28037"/>
    <cellStyle name="Percent 231" xfId="4593"/>
    <cellStyle name="Percent 231 2" xfId="10461"/>
    <cellStyle name="Percent 231 2 2" xfId="22190"/>
    <cellStyle name="Percent 231 2 2 2" xfId="45599"/>
    <cellStyle name="Percent 231 2 3" xfId="33900"/>
    <cellStyle name="Percent 231 3" xfId="16356"/>
    <cellStyle name="Percent 231 3 2" xfId="39765"/>
    <cellStyle name="Percent 231 4" xfId="28070"/>
    <cellStyle name="Percent 232" xfId="3422"/>
    <cellStyle name="Percent 232 2" xfId="9305"/>
    <cellStyle name="Percent 232 2 2" xfId="21036"/>
    <cellStyle name="Percent 232 2 2 2" xfId="44445"/>
    <cellStyle name="Percent 232 2 3" xfId="32746"/>
    <cellStyle name="Percent 232 3" xfId="15202"/>
    <cellStyle name="Percent 232 3 2" xfId="38611"/>
    <cellStyle name="Percent 232 4" xfId="26916"/>
    <cellStyle name="Percent 233" xfId="3319"/>
    <cellStyle name="Percent 233 2" xfId="9204"/>
    <cellStyle name="Percent 233 2 2" xfId="20935"/>
    <cellStyle name="Percent 233 2 2 2" xfId="44344"/>
    <cellStyle name="Percent 233 2 3" xfId="32645"/>
    <cellStyle name="Percent 233 3" xfId="15101"/>
    <cellStyle name="Percent 233 3 2" xfId="38510"/>
    <cellStyle name="Percent 233 4" xfId="26815"/>
    <cellStyle name="Percent 234" xfId="3523"/>
    <cellStyle name="Percent 234 2" xfId="9399"/>
    <cellStyle name="Percent 234 2 2" xfId="21130"/>
    <cellStyle name="Percent 234 2 2 2" xfId="44539"/>
    <cellStyle name="Percent 234 2 3" xfId="32840"/>
    <cellStyle name="Percent 234 3" xfId="15296"/>
    <cellStyle name="Percent 234 3 2" xfId="38705"/>
    <cellStyle name="Percent 234 4" xfId="27010"/>
    <cellStyle name="Percent 235" xfId="3544"/>
    <cellStyle name="Percent 235 2" xfId="9420"/>
    <cellStyle name="Percent 235 2 2" xfId="21151"/>
    <cellStyle name="Percent 235 2 2 2" xfId="44560"/>
    <cellStyle name="Percent 235 2 3" xfId="32861"/>
    <cellStyle name="Percent 235 3" xfId="15317"/>
    <cellStyle name="Percent 235 3 2" xfId="38726"/>
    <cellStyle name="Percent 235 4" xfId="27031"/>
    <cellStyle name="Percent 236" xfId="3311"/>
    <cellStyle name="Percent 236 2" xfId="9196"/>
    <cellStyle name="Percent 236 2 2" xfId="20927"/>
    <cellStyle name="Percent 236 2 2 2" xfId="44336"/>
    <cellStyle name="Percent 236 2 3" xfId="32637"/>
    <cellStyle name="Percent 236 3" xfId="15093"/>
    <cellStyle name="Percent 236 3 2" xfId="38502"/>
    <cellStyle name="Percent 236 4" xfId="26807"/>
    <cellStyle name="Percent 237" xfId="3350"/>
    <cellStyle name="Percent 237 2" xfId="9235"/>
    <cellStyle name="Percent 237 2 2" xfId="20966"/>
    <cellStyle name="Percent 237 2 2 2" xfId="44375"/>
    <cellStyle name="Percent 237 2 3" xfId="32676"/>
    <cellStyle name="Percent 237 3" xfId="15132"/>
    <cellStyle name="Percent 237 3 2" xfId="38541"/>
    <cellStyle name="Percent 237 4" xfId="26846"/>
    <cellStyle name="Percent 238" xfId="4635"/>
    <cellStyle name="Percent 238 2" xfId="10503"/>
    <cellStyle name="Percent 238 2 2" xfId="22232"/>
    <cellStyle name="Percent 238 2 2 2" xfId="45641"/>
    <cellStyle name="Percent 238 2 3" xfId="33942"/>
    <cellStyle name="Percent 238 3" xfId="16398"/>
    <cellStyle name="Percent 238 3 2" xfId="39807"/>
    <cellStyle name="Percent 238 4" xfId="28112"/>
    <cellStyle name="Percent 239" xfId="4617"/>
    <cellStyle name="Percent 239 2" xfId="10485"/>
    <cellStyle name="Percent 239 2 2" xfId="22214"/>
    <cellStyle name="Percent 239 2 2 2" xfId="45623"/>
    <cellStyle name="Percent 239 2 3" xfId="33924"/>
    <cellStyle name="Percent 239 3" xfId="16380"/>
    <cellStyle name="Percent 239 3 2" xfId="39789"/>
    <cellStyle name="Percent 239 4" xfId="28094"/>
    <cellStyle name="Percent 24" xfId="2278"/>
    <cellStyle name="Percent 240" xfId="4575"/>
    <cellStyle name="Percent 240 2" xfId="10443"/>
    <cellStyle name="Percent 240 2 2" xfId="22172"/>
    <cellStyle name="Percent 240 2 2 2" xfId="45581"/>
    <cellStyle name="Percent 240 2 3" xfId="33882"/>
    <cellStyle name="Percent 240 3" xfId="16338"/>
    <cellStyle name="Percent 240 3 2" xfId="39747"/>
    <cellStyle name="Percent 240 4" xfId="28052"/>
    <cellStyle name="Percent 241" xfId="3514"/>
    <cellStyle name="Percent 241 2" xfId="9390"/>
    <cellStyle name="Percent 241 2 2" xfId="21121"/>
    <cellStyle name="Percent 241 2 2 2" xfId="44530"/>
    <cellStyle name="Percent 241 2 3" xfId="32831"/>
    <cellStyle name="Percent 241 3" xfId="15287"/>
    <cellStyle name="Percent 241 3 2" xfId="38696"/>
    <cellStyle name="Percent 241 4" xfId="27001"/>
    <cellStyle name="Percent 242" xfId="3301"/>
    <cellStyle name="Percent 242 2" xfId="9186"/>
    <cellStyle name="Percent 242 2 2" xfId="20917"/>
    <cellStyle name="Percent 242 2 2 2" xfId="44326"/>
    <cellStyle name="Percent 242 2 3" xfId="32627"/>
    <cellStyle name="Percent 242 3" xfId="15083"/>
    <cellStyle name="Percent 242 3 2" xfId="38492"/>
    <cellStyle name="Percent 242 4" xfId="26797"/>
    <cellStyle name="Percent 243" xfId="3447"/>
    <cellStyle name="Percent 243 2" xfId="9323"/>
    <cellStyle name="Percent 243 2 2" xfId="21054"/>
    <cellStyle name="Percent 243 2 2 2" xfId="44463"/>
    <cellStyle name="Percent 243 2 3" xfId="32764"/>
    <cellStyle name="Percent 243 3" xfId="15220"/>
    <cellStyle name="Percent 243 3 2" xfId="38629"/>
    <cellStyle name="Percent 243 4" xfId="26934"/>
    <cellStyle name="Percent 244" xfId="4572"/>
    <cellStyle name="Percent 244 2" xfId="10440"/>
    <cellStyle name="Percent 244 2 2" xfId="22169"/>
    <cellStyle name="Percent 244 2 2 2" xfId="45578"/>
    <cellStyle name="Percent 244 2 3" xfId="33879"/>
    <cellStyle name="Percent 244 3" xfId="16335"/>
    <cellStyle name="Percent 244 3 2" xfId="39744"/>
    <cellStyle name="Percent 244 4" xfId="28049"/>
    <cellStyle name="Percent 245" xfId="3441"/>
    <cellStyle name="Percent 245 2" xfId="9317"/>
    <cellStyle name="Percent 245 2 2" xfId="21048"/>
    <cellStyle name="Percent 245 2 2 2" xfId="44457"/>
    <cellStyle name="Percent 245 2 3" xfId="32758"/>
    <cellStyle name="Percent 245 3" xfId="15214"/>
    <cellStyle name="Percent 245 3 2" xfId="38623"/>
    <cellStyle name="Percent 245 4" xfId="26928"/>
    <cellStyle name="Percent 246" xfId="3313"/>
    <cellStyle name="Percent 246 2" xfId="9198"/>
    <cellStyle name="Percent 246 2 2" xfId="20929"/>
    <cellStyle name="Percent 246 2 2 2" xfId="44338"/>
    <cellStyle name="Percent 246 2 3" xfId="32639"/>
    <cellStyle name="Percent 246 3" xfId="15095"/>
    <cellStyle name="Percent 246 3 2" xfId="38504"/>
    <cellStyle name="Percent 246 4" xfId="26809"/>
    <cellStyle name="Percent 247" xfId="3506"/>
    <cellStyle name="Percent 247 2" xfId="9382"/>
    <cellStyle name="Percent 247 2 2" xfId="21113"/>
    <cellStyle name="Percent 247 2 2 2" xfId="44522"/>
    <cellStyle name="Percent 247 2 3" xfId="32823"/>
    <cellStyle name="Percent 247 3" xfId="15279"/>
    <cellStyle name="Percent 247 3 2" xfId="38688"/>
    <cellStyle name="Percent 247 4" xfId="26993"/>
    <cellStyle name="Percent 248" xfId="3302"/>
    <cellStyle name="Percent 248 2" xfId="9187"/>
    <cellStyle name="Percent 248 2 2" xfId="20918"/>
    <cellStyle name="Percent 248 2 2 2" xfId="44327"/>
    <cellStyle name="Percent 248 2 3" xfId="32628"/>
    <cellStyle name="Percent 248 3" xfId="15084"/>
    <cellStyle name="Percent 248 3 2" xfId="38493"/>
    <cellStyle name="Percent 248 4" xfId="26798"/>
    <cellStyle name="Percent 249" xfId="3452"/>
    <cellStyle name="Percent 249 2" xfId="9328"/>
    <cellStyle name="Percent 249 2 2" xfId="21059"/>
    <cellStyle name="Percent 249 2 2 2" xfId="44468"/>
    <cellStyle name="Percent 249 2 3" xfId="32769"/>
    <cellStyle name="Percent 249 3" xfId="15225"/>
    <cellStyle name="Percent 249 3 2" xfId="38634"/>
    <cellStyle name="Percent 249 4" xfId="26939"/>
    <cellStyle name="Percent 25" xfId="2280"/>
    <cellStyle name="Percent 250" xfId="4573"/>
    <cellStyle name="Percent 250 2" xfId="10441"/>
    <cellStyle name="Percent 250 2 2" xfId="22170"/>
    <cellStyle name="Percent 250 2 2 2" xfId="45579"/>
    <cellStyle name="Percent 250 2 3" xfId="33880"/>
    <cellStyle name="Percent 250 3" xfId="16336"/>
    <cellStyle name="Percent 250 3 2" xfId="39745"/>
    <cellStyle name="Percent 250 4" xfId="28050"/>
    <cellStyle name="Percent 251" xfId="3442"/>
    <cellStyle name="Percent 251 2" xfId="9318"/>
    <cellStyle name="Percent 251 2 2" xfId="21049"/>
    <cellStyle name="Percent 251 2 2 2" xfId="44458"/>
    <cellStyle name="Percent 251 2 3" xfId="32759"/>
    <cellStyle name="Percent 251 3" xfId="15215"/>
    <cellStyle name="Percent 251 3 2" xfId="38624"/>
    <cellStyle name="Percent 251 4" xfId="26929"/>
    <cellStyle name="Percent 252" xfId="4614"/>
    <cellStyle name="Percent 252 2" xfId="10482"/>
    <cellStyle name="Percent 252 2 2" xfId="22211"/>
    <cellStyle name="Percent 252 2 2 2" xfId="45620"/>
    <cellStyle name="Percent 252 2 3" xfId="33921"/>
    <cellStyle name="Percent 252 3" xfId="16377"/>
    <cellStyle name="Percent 252 3 2" xfId="39786"/>
    <cellStyle name="Percent 252 4" xfId="28091"/>
    <cellStyle name="Percent 253" xfId="3542"/>
    <cellStyle name="Percent 253 2" xfId="9418"/>
    <cellStyle name="Percent 253 2 2" xfId="21149"/>
    <cellStyle name="Percent 253 2 2 2" xfId="44558"/>
    <cellStyle name="Percent 253 2 3" xfId="32859"/>
    <cellStyle name="Percent 253 3" xfId="15315"/>
    <cellStyle name="Percent 253 3 2" xfId="38724"/>
    <cellStyle name="Percent 253 4" xfId="27029"/>
    <cellStyle name="Percent 254" xfId="4581"/>
    <cellStyle name="Percent 254 2" xfId="10449"/>
    <cellStyle name="Percent 254 2 2" xfId="22178"/>
    <cellStyle name="Percent 254 2 2 2" xfId="45587"/>
    <cellStyle name="Percent 254 2 3" xfId="33888"/>
    <cellStyle name="Percent 254 3" xfId="16344"/>
    <cellStyle name="Percent 254 3 2" xfId="39753"/>
    <cellStyle name="Percent 254 4" xfId="28058"/>
    <cellStyle name="Percent 255" xfId="3449"/>
    <cellStyle name="Percent 255 2" xfId="9325"/>
    <cellStyle name="Percent 255 2 2" xfId="21056"/>
    <cellStyle name="Percent 255 2 2 2" xfId="44465"/>
    <cellStyle name="Percent 255 2 3" xfId="32766"/>
    <cellStyle name="Percent 255 3" xfId="15222"/>
    <cellStyle name="Percent 255 3 2" xfId="38631"/>
    <cellStyle name="Percent 255 4" xfId="26936"/>
    <cellStyle name="Percent 256" xfId="4628"/>
    <cellStyle name="Percent 256 2" xfId="10496"/>
    <cellStyle name="Percent 256 2 2" xfId="22225"/>
    <cellStyle name="Percent 256 2 2 2" xfId="45634"/>
    <cellStyle name="Percent 256 2 3" xfId="33935"/>
    <cellStyle name="Percent 256 3" xfId="16391"/>
    <cellStyle name="Percent 256 3 2" xfId="39800"/>
    <cellStyle name="Percent 256 4" xfId="28105"/>
    <cellStyle name="Percent 257" xfId="3524"/>
    <cellStyle name="Percent 257 2" xfId="9400"/>
    <cellStyle name="Percent 257 2 2" xfId="21131"/>
    <cellStyle name="Percent 257 2 2 2" xfId="44540"/>
    <cellStyle name="Percent 257 2 3" xfId="32841"/>
    <cellStyle name="Percent 257 3" xfId="15297"/>
    <cellStyle name="Percent 257 3 2" xfId="38706"/>
    <cellStyle name="Percent 257 4" xfId="27011"/>
    <cellStyle name="Percent 258" xfId="4558"/>
    <cellStyle name="Percent 258 2" xfId="10426"/>
    <cellStyle name="Percent 258 2 2" xfId="22155"/>
    <cellStyle name="Percent 258 2 2 2" xfId="45564"/>
    <cellStyle name="Percent 258 2 3" xfId="33865"/>
    <cellStyle name="Percent 258 3" xfId="16321"/>
    <cellStyle name="Percent 258 3 2" xfId="39730"/>
    <cellStyle name="Percent 258 4" xfId="28035"/>
    <cellStyle name="Percent 259" xfId="3376"/>
    <cellStyle name="Percent 259 2" xfId="9261"/>
    <cellStyle name="Percent 259 2 2" xfId="20992"/>
    <cellStyle name="Percent 259 2 2 2" xfId="44401"/>
    <cellStyle name="Percent 259 2 3" xfId="32702"/>
    <cellStyle name="Percent 259 3" xfId="15158"/>
    <cellStyle name="Percent 259 3 2" xfId="38567"/>
    <cellStyle name="Percent 259 4" xfId="26872"/>
    <cellStyle name="Percent 26" xfId="2282"/>
    <cellStyle name="Percent 260" xfId="3451"/>
    <cellStyle name="Percent 260 2" xfId="9327"/>
    <cellStyle name="Percent 260 2 2" xfId="21058"/>
    <cellStyle name="Percent 260 2 2 2" xfId="44467"/>
    <cellStyle name="Percent 260 2 3" xfId="32768"/>
    <cellStyle name="Percent 260 3" xfId="15224"/>
    <cellStyle name="Percent 260 3 2" xfId="38633"/>
    <cellStyle name="Percent 260 4" xfId="26938"/>
    <cellStyle name="Percent 261" xfId="4602"/>
    <cellStyle name="Percent 261 2" xfId="10470"/>
    <cellStyle name="Percent 261 2 2" xfId="22199"/>
    <cellStyle name="Percent 261 2 2 2" xfId="45608"/>
    <cellStyle name="Percent 261 2 3" xfId="33909"/>
    <cellStyle name="Percent 261 3" xfId="16365"/>
    <cellStyle name="Percent 261 3 2" xfId="39774"/>
    <cellStyle name="Percent 261 4" xfId="28079"/>
    <cellStyle name="Percent 262" xfId="3549"/>
    <cellStyle name="Percent 262 2" xfId="9425"/>
    <cellStyle name="Percent 262 2 2" xfId="21156"/>
    <cellStyle name="Percent 262 2 2 2" xfId="44565"/>
    <cellStyle name="Percent 262 2 3" xfId="32866"/>
    <cellStyle name="Percent 262 3" xfId="15322"/>
    <cellStyle name="Percent 262 3 2" xfId="38731"/>
    <cellStyle name="Percent 262 4" xfId="27036"/>
    <cellStyle name="Percent 263" xfId="4579"/>
    <cellStyle name="Percent 263 2" xfId="10447"/>
    <cellStyle name="Percent 263 2 2" xfId="22176"/>
    <cellStyle name="Percent 263 2 2 2" xfId="45585"/>
    <cellStyle name="Percent 263 2 3" xfId="33886"/>
    <cellStyle name="Percent 263 3" xfId="16342"/>
    <cellStyle name="Percent 263 3 2" xfId="39751"/>
    <cellStyle name="Percent 263 4" xfId="28056"/>
    <cellStyle name="Percent 264" xfId="3361"/>
    <cellStyle name="Percent 264 2" xfId="9246"/>
    <cellStyle name="Percent 264 2 2" xfId="20977"/>
    <cellStyle name="Percent 264 2 2 2" xfId="44386"/>
    <cellStyle name="Percent 264 2 3" xfId="32687"/>
    <cellStyle name="Percent 264 3" xfId="15143"/>
    <cellStyle name="Percent 264 3 2" xfId="38552"/>
    <cellStyle name="Percent 264 4" xfId="26857"/>
    <cellStyle name="Percent 265" xfId="3330"/>
    <cellStyle name="Percent 265 2" xfId="9215"/>
    <cellStyle name="Percent 265 2 2" xfId="20946"/>
    <cellStyle name="Percent 265 2 2 2" xfId="44355"/>
    <cellStyle name="Percent 265 2 3" xfId="32656"/>
    <cellStyle name="Percent 265 3" xfId="15112"/>
    <cellStyle name="Percent 265 3 2" xfId="38521"/>
    <cellStyle name="Percent 265 4" xfId="26826"/>
    <cellStyle name="Percent 266" xfId="4601"/>
    <cellStyle name="Percent 266 2" xfId="10469"/>
    <cellStyle name="Percent 266 2 2" xfId="22198"/>
    <cellStyle name="Percent 266 2 2 2" xfId="45607"/>
    <cellStyle name="Percent 266 2 3" xfId="33908"/>
    <cellStyle name="Percent 266 3" xfId="16364"/>
    <cellStyle name="Percent 266 3 2" xfId="39773"/>
    <cellStyle name="Percent 266 4" xfId="28078"/>
    <cellStyle name="Percent 267" xfId="3517"/>
    <cellStyle name="Percent 267 2" xfId="9393"/>
    <cellStyle name="Percent 267 2 2" xfId="21124"/>
    <cellStyle name="Percent 267 2 2 2" xfId="44533"/>
    <cellStyle name="Percent 267 2 3" xfId="32834"/>
    <cellStyle name="Percent 267 3" xfId="15290"/>
    <cellStyle name="Percent 267 3 2" xfId="38699"/>
    <cellStyle name="Percent 267 4" xfId="27004"/>
    <cellStyle name="Percent 268" xfId="4578"/>
    <cellStyle name="Percent 268 2" xfId="10446"/>
    <cellStyle name="Percent 268 2 2" xfId="22175"/>
    <cellStyle name="Percent 268 2 2 2" xfId="45584"/>
    <cellStyle name="Percent 268 2 3" xfId="33885"/>
    <cellStyle name="Percent 268 3" xfId="16341"/>
    <cellStyle name="Percent 268 3 2" xfId="39750"/>
    <cellStyle name="Percent 268 4" xfId="28055"/>
    <cellStyle name="Percent 269" xfId="3446"/>
    <cellStyle name="Percent 269 2" xfId="9322"/>
    <cellStyle name="Percent 269 2 2" xfId="21053"/>
    <cellStyle name="Percent 269 2 2 2" xfId="44462"/>
    <cellStyle name="Percent 269 2 3" xfId="32763"/>
    <cellStyle name="Percent 269 3" xfId="15219"/>
    <cellStyle name="Percent 269 3 2" xfId="38628"/>
    <cellStyle name="Percent 269 4" xfId="26933"/>
    <cellStyle name="Percent 27" xfId="2283"/>
    <cellStyle name="Percent 270" xfId="3373"/>
    <cellStyle name="Percent 270 2" xfId="9258"/>
    <cellStyle name="Percent 270 2 2" xfId="20989"/>
    <cellStyle name="Percent 270 2 2 2" xfId="44398"/>
    <cellStyle name="Percent 270 2 3" xfId="32699"/>
    <cellStyle name="Percent 270 3" xfId="15155"/>
    <cellStyle name="Percent 270 3 2" xfId="38564"/>
    <cellStyle name="Percent 270 4" xfId="26869"/>
    <cellStyle name="Percent 271" xfId="3427"/>
    <cellStyle name="Percent 271 2" xfId="9310"/>
    <cellStyle name="Percent 271 2 2" xfId="21041"/>
    <cellStyle name="Percent 271 2 2 2" xfId="44450"/>
    <cellStyle name="Percent 271 2 3" xfId="32751"/>
    <cellStyle name="Percent 271 3" xfId="15207"/>
    <cellStyle name="Percent 271 3 2" xfId="38616"/>
    <cellStyle name="Percent 271 4" xfId="26921"/>
    <cellStyle name="Percent 272" xfId="4564"/>
    <cellStyle name="Percent 272 2" xfId="10432"/>
    <cellStyle name="Percent 272 2 2" xfId="22161"/>
    <cellStyle name="Percent 272 2 2 2" xfId="45570"/>
    <cellStyle name="Percent 272 2 3" xfId="33871"/>
    <cellStyle name="Percent 272 3" xfId="16327"/>
    <cellStyle name="Percent 272 3 2" xfId="39736"/>
    <cellStyle name="Percent 272 4" xfId="28041"/>
    <cellStyle name="Percent 273" xfId="4633"/>
    <cellStyle name="Percent 273 2" xfId="10501"/>
    <cellStyle name="Percent 273 2 2" xfId="22230"/>
    <cellStyle name="Percent 273 2 2 2" xfId="45639"/>
    <cellStyle name="Percent 273 2 3" xfId="33940"/>
    <cellStyle name="Percent 273 3" xfId="16396"/>
    <cellStyle name="Percent 273 3 2" xfId="39805"/>
    <cellStyle name="Percent 273 4" xfId="28110"/>
    <cellStyle name="Percent 274" xfId="3321"/>
    <cellStyle name="Percent 274 2" xfId="9206"/>
    <cellStyle name="Percent 274 2 2" xfId="20937"/>
    <cellStyle name="Percent 274 2 2 2" xfId="44346"/>
    <cellStyle name="Percent 274 2 3" xfId="32647"/>
    <cellStyle name="Percent 274 3" xfId="15103"/>
    <cellStyle name="Percent 274 3 2" xfId="38512"/>
    <cellStyle name="Percent 274 4" xfId="26817"/>
    <cellStyle name="Percent 275" xfId="4608"/>
    <cellStyle name="Percent 275 2" xfId="10476"/>
    <cellStyle name="Percent 275 2 2" xfId="22205"/>
    <cellStyle name="Percent 275 2 2 2" xfId="45614"/>
    <cellStyle name="Percent 275 2 3" xfId="33915"/>
    <cellStyle name="Percent 275 3" xfId="16371"/>
    <cellStyle name="Percent 275 3 2" xfId="39780"/>
    <cellStyle name="Percent 275 4" xfId="28085"/>
    <cellStyle name="Percent 276" xfId="3339"/>
    <cellStyle name="Percent 276 2" xfId="9224"/>
    <cellStyle name="Percent 276 2 2" xfId="20955"/>
    <cellStyle name="Percent 276 2 2 2" xfId="44364"/>
    <cellStyle name="Percent 276 2 3" xfId="32665"/>
    <cellStyle name="Percent 276 3" xfId="15121"/>
    <cellStyle name="Percent 276 3 2" xfId="38530"/>
    <cellStyle name="Percent 276 4" xfId="26835"/>
    <cellStyle name="Percent 277" xfId="4583"/>
    <cellStyle name="Percent 277 2" xfId="10451"/>
    <cellStyle name="Percent 277 2 2" xfId="22180"/>
    <cellStyle name="Percent 277 2 2 2" xfId="45589"/>
    <cellStyle name="Percent 277 2 3" xfId="33890"/>
    <cellStyle name="Percent 277 3" xfId="16346"/>
    <cellStyle name="Percent 277 3 2" xfId="39755"/>
    <cellStyle name="Percent 277 4" xfId="28060"/>
    <cellStyle name="Percent 278" xfId="3550"/>
    <cellStyle name="Percent 278 2" xfId="9426"/>
    <cellStyle name="Percent 278 2 2" xfId="21157"/>
    <cellStyle name="Percent 278 2 2 2" xfId="44566"/>
    <cellStyle name="Percent 278 2 3" xfId="32867"/>
    <cellStyle name="Percent 278 3" xfId="15323"/>
    <cellStyle name="Percent 278 3 2" xfId="38732"/>
    <cellStyle name="Percent 278 4" xfId="27037"/>
    <cellStyle name="Percent 279" xfId="3304"/>
    <cellStyle name="Percent 279 2" xfId="9189"/>
    <cellStyle name="Percent 279 2 2" xfId="20920"/>
    <cellStyle name="Percent 279 2 2 2" xfId="44329"/>
    <cellStyle name="Percent 279 2 3" xfId="32630"/>
    <cellStyle name="Percent 279 3" xfId="15086"/>
    <cellStyle name="Percent 279 3 2" xfId="38495"/>
    <cellStyle name="Percent 279 4" xfId="26800"/>
    <cellStyle name="Percent 28" xfId="2284"/>
    <cellStyle name="Percent 280" xfId="3357"/>
    <cellStyle name="Percent 280 2" xfId="9242"/>
    <cellStyle name="Percent 280 2 2" xfId="20973"/>
    <cellStyle name="Percent 280 2 2 2" xfId="44382"/>
    <cellStyle name="Percent 280 2 3" xfId="32683"/>
    <cellStyle name="Percent 280 3" xfId="15139"/>
    <cellStyle name="Percent 280 3 2" xfId="38548"/>
    <cellStyle name="Percent 280 4" xfId="26853"/>
    <cellStyle name="Percent 281" xfId="3332"/>
    <cellStyle name="Percent 281 2" xfId="9217"/>
    <cellStyle name="Percent 281 2 2" xfId="20948"/>
    <cellStyle name="Percent 281 2 2 2" xfId="44357"/>
    <cellStyle name="Percent 281 2 3" xfId="32658"/>
    <cellStyle name="Percent 281 3" xfId="15114"/>
    <cellStyle name="Percent 281 3 2" xfId="38523"/>
    <cellStyle name="Percent 281 4" xfId="26828"/>
    <cellStyle name="Percent 282" xfId="4634"/>
    <cellStyle name="Percent 282 2" xfId="10502"/>
    <cellStyle name="Percent 282 2 2" xfId="22231"/>
    <cellStyle name="Percent 282 2 2 2" xfId="45640"/>
    <cellStyle name="Percent 282 2 3" xfId="33941"/>
    <cellStyle name="Percent 282 3" xfId="16397"/>
    <cellStyle name="Percent 282 3 2" xfId="39806"/>
    <cellStyle name="Percent 282 4" xfId="28111"/>
    <cellStyle name="Percent 283" xfId="3456"/>
    <cellStyle name="Percent 283 2" xfId="9332"/>
    <cellStyle name="Percent 283 2 2" xfId="21063"/>
    <cellStyle name="Percent 283 2 2 2" xfId="44472"/>
    <cellStyle name="Percent 283 2 3" xfId="32773"/>
    <cellStyle name="Percent 283 3" xfId="15229"/>
    <cellStyle name="Percent 283 3 2" xfId="38638"/>
    <cellStyle name="Percent 283 4" xfId="26943"/>
    <cellStyle name="Percent 284" xfId="4563"/>
    <cellStyle name="Percent 284 2" xfId="10431"/>
    <cellStyle name="Percent 284 2 2" xfId="22160"/>
    <cellStyle name="Percent 284 2 2 2" xfId="45569"/>
    <cellStyle name="Percent 284 2 3" xfId="33870"/>
    <cellStyle name="Percent 284 3" xfId="16326"/>
    <cellStyle name="Percent 284 3 2" xfId="39735"/>
    <cellStyle name="Percent 284 4" xfId="28040"/>
    <cellStyle name="Percent 285" xfId="3476"/>
    <cellStyle name="Percent 285 2" xfId="9352"/>
    <cellStyle name="Percent 285 2 2" xfId="21083"/>
    <cellStyle name="Percent 285 2 2 2" xfId="44492"/>
    <cellStyle name="Percent 285 2 3" xfId="32793"/>
    <cellStyle name="Percent 285 3" xfId="15249"/>
    <cellStyle name="Percent 285 3 2" xfId="38658"/>
    <cellStyle name="Percent 285 4" xfId="26963"/>
    <cellStyle name="Percent 286" xfId="4600"/>
    <cellStyle name="Percent 286 2" xfId="10468"/>
    <cellStyle name="Percent 286 2 2" xfId="22197"/>
    <cellStyle name="Percent 286 2 2 2" xfId="45606"/>
    <cellStyle name="Percent 286 2 3" xfId="33907"/>
    <cellStyle name="Percent 286 3" xfId="16363"/>
    <cellStyle name="Percent 286 3 2" xfId="39772"/>
    <cellStyle name="Percent 286 4" xfId="28077"/>
    <cellStyle name="Percent 287" xfId="3515"/>
    <cellStyle name="Percent 287 2" xfId="9391"/>
    <cellStyle name="Percent 287 2 2" xfId="21122"/>
    <cellStyle name="Percent 287 2 2 2" xfId="44531"/>
    <cellStyle name="Percent 287 2 3" xfId="32832"/>
    <cellStyle name="Percent 287 3" xfId="15288"/>
    <cellStyle name="Percent 287 3 2" xfId="38697"/>
    <cellStyle name="Percent 287 4" xfId="27002"/>
    <cellStyle name="Percent 288" xfId="3300"/>
    <cellStyle name="Percent 288 2" xfId="9185"/>
    <cellStyle name="Percent 288 2 2" xfId="20916"/>
    <cellStyle name="Percent 288 2 2 2" xfId="44325"/>
    <cellStyle name="Percent 288 2 3" xfId="32626"/>
    <cellStyle name="Percent 288 3" xfId="15082"/>
    <cellStyle name="Percent 288 3 2" xfId="38491"/>
    <cellStyle name="Percent 288 4" xfId="26796"/>
    <cellStyle name="Percent 289" xfId="3362"/>
    <cellStyle name="Percent 289 2" xfId="9247"/>
    <cellStyle name="Percent 289 2 2" xfId="20978"/>
    <cellStyle name="Percent 289 2 2 2" xfId="44387"/>
    <cellStyle name="Percent 289 2 3" xfId="32688"/>
    <cellStyle name="Percent 289 3" xfId="15144"/>
    <cellStyle name="Percent 289 3 2" xfId="38553"/>
    <cellStyle name="Percent 289 4" xfId="26858"/>
    <cellStyle name="Percent 29" xfId="2286"/>
    <cellStyle name="Percent 290" xfId="3329"/>
    <cellStyle name="Percent 290 2" xfId="9214"/>
    <cellStyle name="Percent 290 2 2" xfId="20945"/>
    <cellStyle name="Percent 290 2 2 2" xfId="44354"/>
    <cellStyle name="Percent 290 2 3" xfId="32655"/>
    <cellStyle name="Percent 290 3" xfId="15111"/>
    <cellStyle name="Percent 290 3 2" xfId="38520"/>
    <cellStyle name="Percent 290 4" xfId="26825"/>
    <cellStyle name="Percent 291" xfId="4567"/>
    <cellStyle name="Percent 291 2" xfId="10435"/>
    <cellStyle name="Percent 291 2 2" xfId="22164"/>
    <cellStyle name="Percent 291 2 2 2" xfId="45573"/>
    <cellStyle name="Percent 291 2 3" xfId="33874"/>
    <cellStyle name="Percent 291 3" xfId="16330"/>
    <cellStyle name="Percent 291 3 2" xfId="39739"/>
    <cellStyle name="Percent 291 4" xfId="28044"/>
    <cellStyle name="Percent 292" xfId="3545"/>
    <cellStyle name="Percent 292 2" xfId="9421"/>
    <cellStyle name="Percent 292 2 2" xfId="21152"/>
    <cellStyle name="Percent 292 2 2 2" xfId="44561"/>
    <cellStyle name="Percent 292 2 3" xfId="32862"/>
    <cellStyle name="Percent 292 3" xfId="15318"/>
    <cellStyle name="Percent 292 3 2" xfId="38727"/>
    <cellStyle name="Percent 292 4" xfId="27032"/>
    <cellStyle name="Percent 293" xfId="3308"/>
    <cellStyle name="Percent 293 2" xfId="9193"/>
    <cellStyle name="Percent 293 2 2" xfId="20924"/>
    <cellStyle name="Percent 293 2 2 2" xfId="44333"/>
    <cellStyle name="Percent 293 2 3" xfId="32634"/>
    <cellStyle name="Percent 293 3" xfId="15090"/>
    <cellStyle name="Percent 293 3 2" xfId="38499"/>
    <cellStyle name="Percent 293 4" xfId="26804"/>
    <cellStyle name="Percent 294" xfId="3353"/>
    <cellStyle name="Percent 294 2" xfId="9238"/>
    <cellStyle name="Percent 294 2 2" xfId="20969"/>
    <cellStyle name="Percent 294 2 2 2" xfId="44378"/>
    <cellStyle name="Percent 294 2 3" xfId="32679"/>
    <cellStyle name="Percent 294 3" xfId="15135"/>
    <cellStyle name="Percent 294 3 2" xfId="38544"/>
    <cellStyle name="Percent 294 4" xfId="26849"/>
    <cellStyle name="Percent 295" xfId="4569"/>
    <cellStyle name="Percent 295 2" xfId="10437"/>
    <cellStyle name="Percent 295 2 2" xfId="22166"/>
    <cellStyle name="Percent 295 2 2 2" xfId="45575"/>
    <cellStyle name="Percent 295 2 3" xfId="33876"/>
    <cellStyle name="Percent 295 3" xfId="16332"/>
    <cellStyle name="Percent 295 3 2" xfId="39741"/>
    <cellStyle name="Percent 295 4" xfId="28046"/>
    <cellStyle name="Percent 296" xfId="3486"/>
    <cellStyle name="Percent 296 2" xfId="9362"/>
    <cellStyle name="Percent 296 2 2" xfId="21093"/>
    <cellStyle name="Percent 296 2 2 2" xfId="44502"/>
    <cellStyle name="Percent 296 2 3" xfId="32803"/>
    <cellStyle name="Percent 296 3" xfId="15259"/>
    <cellStyle name="Percent 296 3 2" xfId="38668"/>
    <cellStyle name="Percent 296 4" xfId="26973"/>
    <cellStyle name="Percent 297" xfId="4642"/>
    <cellStyle name="Percent 297 2" xfId="10510"/>
    <cellStyle name="Percent 297 2 2" xfId="22239"/>
    <cellStyle name="Percent 297 2 2 2" xfId="45648"/>
    <cellStyle name="Percent 297 2 3" xfId="33949"/>
    <cellStyle name="Percent 297 3" xfId="16405"/>
    <cellStyle name="Percent 297 3 2" xfId="39814"/>
    <cellStyle name="Percent 297 4" xfId="28119"/>
    <cellStyle name="Percent 298" xfId="4761"/>
    <cellStyle name="Percent 298 2" xfId="10629"/>
    <cellStyle name="Percent 298 2 2" xfId="22358"/>
    <cellStyle name="Percent 298 2 2 2" xfId="45767"/>
    <cellStyle name="Percent 298 2 3" xfId="34068"/>
    <cellStyle name="Percent 298 3" xfId="16524"/>
    <cellStyle name="Percent 298 3 2" xfId="39933"/>
    <cellStyle name="Percent 298 4" xfId="28238"/>
    <cellStyle name="Percent 299" xfId="4647"/>
    <cellStyle name="Percent 299 2" xfId="10515"/>
    <cellStyle name="Percent 299 2 2" xfId="22244"/>
    <cellStyle name="Percent 299 2 2 2" xfId="45653"/>
    <cellStyle name="Percent 299 2 3" xfId="33954"/>
    <cellStyle name="Percent 299 3" xfId="16410"/>
    <cellStyle name="Percent 299 3 2" xfId="39819"/>
    <cellStyle name="Percent 299 4" xfId="28124"/>
    <cellStyle name="Percent 3" xfId="2095"/>
    <cellStyle name="Percent 3 2" xfId="49254"/>
    <cellStyle name="Percent 30" xfId="2288"/>
    <cellStyle name="Percent 300" xfId="4763"/>
    <cellStyle name="Percent 300 2" xfId="10631"/>
    <cellStyle name="Percent 300 2 2" xfId="22360"/>
    <cellStyle name="Percent 300 2 2 2" xfId="45769"/>
    <cellStyle name="Percent 300 2 3" xfId="34070"/>
    <cellStyle name="Percent 300 3" xfId="16526"/>
    <cellStyle name="Percent 300 3 2" xfId="39935"/>
    <cellStyle name="Percent 300 4" xfId="28240"/>
    <cellStyle name="Percent 301" xfId="5780"/>
    <cellStyle name="Percent 301 2" xfId="11648"/>
    <cellStyle name="Percent 301 2 2" xfId="23377"/>
    <cellStyle name="Percent 301 2 2 2" xfId="46786"/>
    <cellStyle name="Percent 301 2 3" xfId="35087"/>
    <cellStyle name="Percent 301 3" xfId="17543"/>
    <cellStyle name="Percent 301 3 2" xfId="40952"/>
    <cellStyle name="Percent 301 4" xfId="29257"/>
    <cellStyle name="Percent 302" xfId="4739"/>
    <cellStyle name="Percent 302 2" xfId="10607"/>
    <cellStyle name="Percent 302 2 2" xfId="22336"/>
    <cellStyle name="Percent 302 2 2 2" xfId="45745"/>
    <cellStyle name="Percent 302 2 3" xfId="34046"/>
    <cellStyle name="Percent 302 3" xfId="16502"/>
    <cellStyle name="Percent 302 3 2" xfId="39911"/>
    <cellStyle name="Percent 302 4" xfId="28216"/>
    <cellStyle name="Percent 303" xfId="5794"/>
    <cellStyle name="Percent 303 2" xfId="11662"/>
    <cellStyle name="Percent 303 2 2" xfId="23391"/>
    <cellStyle name="Percent 303 2 2 2" xfId="46800"/>
    <cellStyle name="Percent 303 2 3" xfId="35101"/>
    <cellStyle name="Percent 303 3" xfId="17557"/>
    <cellStyle name="Percent 303 3 2" xfId="40966"/>
    <cellStyle name="Percent 303 4" xfId="29271"/>
    <cellStyle name="Percent 304" xfId="4759"/>
    <cellStyle name="Percent 304 2" xfId="10627"/>
    <cellStyle name="Percent 304 2 2" xfId="22356"/>
    <cellStyle name="Percent 304 2 2 2" xfId="45765"/>
    <cellStyle name="Percent 304 2 3" xfId="34066"/>
    <cellStyle name="Percent 304 3" xfId="16522"/>
    <cellStyle name="Percent 304 3 2" xfId="39931"/>
    <cellStyle name="Percent 304 4" xfId="28236"/>
    <cellStyle name="Percent 305" xfId="4650"/>
    <cellStyle name="Percent 305 2" xfId="10518"/>
    <cellStyle name="Percent 305 2 2" xfId="22247"/>
    <cellStyle name="Percent 305 2 2 2" xfId="45656"/>
    <cellStyle name="Percent 305 2 3" xfId="33957"/>
    <cellStyle name="Percent 305 3" xfId="16413"/>
    <cellStyle name="Percent 305 3 2" xfId="39822"/>
    <cellStyle name="Percent 305 4" xfId="28127"/>
    <cellStyle name="Percent 306" xfId="4667"/>
    <cellStyle name="Percent 306 2" xfId="10535"/>
    <cellStyle name="Percent 306 2 2" xfId="22264"/>
    <cellStyle name="Percent 306 2 2 2" xfId="45673"/>
    <cellStyle name="Percent 306 2 3" xfId="33974"/>
    <cellStyle name="Percent 306 3" xfId="16430"/>
    <cellStyle name="Percent 306 3 2" xfId="39839"/>
    <cellStyle name="Percent 306 4" xfId="28144"/>
    <cellStyle name="Percent 307" xfId="4659"/>
    <cellStyle name="Percent 307 2" xfId="10527"/>
    <cellStyle name="Percent 307 2 2" xfId="22256"/>
    <cellStyle name="Percent 307 2 2 2" xfId="45665"/>
    <cellStyle name="Percent 307 2 3" xfId="33966"/>
    <cellStyle name="Percent 307 3" xfId="16422"/>
    <cellStyle name="Percent 307 3 2" xfId="39831"/>
    <cellStyle name="Percent 307 4" xfId="28136"/>
    <cellStyle name="Percent 308" xfId="5784"/>
    <cellStyle name="Percent 308 2" xfId="11652"/>
    <cellStyle name="Percent 308 2 2" xfId="23381"/>
    <cellStyle name="Percent 308 2 2 2" xfId="46790"/>
    <cellStyle name="Percent 308 2 3" xfId="35091"/>
    <cellStyle name="Percent 308 3" xfId="17547"/>
    <cellStyle name="Percent 308 3 2" xfId="40956"/>
    <cellStyle name="Percent 308 4" xfId="29261"/>
    <cellStyle name="Percent 309" xfId="4779"/>
    <cellStyle name="Percent 309 2" xfId="10647"/>
    <cellStyle name="Percent 309 2 2" xfId="22376"/>
    <cellStyle name="Percent 309 2 2 2" xfId="45785"/>
    <cellStyle name="Percent 309 2 3" xfId="34086"/>
    <cellStyle name="Percent 309 3" xfId="16542"/>
    <cellStyle name="Percent 309 3 2" xfId="39951"/>
    <cellStyle name="Percent 309 4" xfId="28256"/>
    <cellStyle name="Percent 31" xfId="2290"/>
    <cellStyle name="Percent 310" xfId="4653"/>
    <cellStyle name="Percent 310 2" xfId="10521"/>
    <cellStyle name="Percent 310 2 2" xfId="22250"/>
    <cellStyle name="Percent 310 2 2 2" xfId="45659"/>
    <cellStyle name="Percent 310 2 3" xfId="33960"/>
    <cellStyle name="Percent 310 3" xfId="16416"/>
    <cellStyle name="Percent 310 3 2" xfId="39825"/>
    <cellStyle name="Percent 310 4" xfId="28130"/>
    <cellStyle name="Percent 311" xfId="4663"/>
    <cellStyle name="Percent 311 2" xfId="10531"/>
    <cellStyle name="Percent 311 2 2" xfId="22260"/>
    <cellStyle name="Percent 311 2 2 2" xfId="45669"/>
    <cellStyle name="Percent 311 2 3" xfId="33970"/>
    <cellStyle name="Percent 311 3" xfId="16426"/>
    <cellStyle name="Percent 311 3 2" xfId="39835"/>
    <cellStyle name="Percent 311 4" xfId="28140"/>
    <cellStyle name="Percent 312" xfId="5778"/>
    <cellStyle name="Percent 312 2" xfId="11646"/>
    <cellStyle name="Percent 312 2 2" xfId="23375"/>
    <cellStyle name="Percent 312 2 2 2" xfId="46784"/>
    <cellStyle name="Percent 312 2 3" xfId="35085"/>
    <cellStyle name="Percent 312 3" xfId="17541"/>
    <cellStyle name="Percent 312 3 2" xfId="40950"/>
    <cellStyle name="Percent 312 4" xfId="29255"/>
    <cellStyle name="Percent 313" xfId="4724"/>
    <cellStyle name="Percent 313 2" xfId="10592"/>
    <cellStyle name="Percent 313 2 2" xfId="22321"/>
    <cellStyle name="Percent 313 2 2 2" xfId="45730"/>
    <cellStyle name="Percent 313 2 3" xfId="34031"/>
    <cellStyle name="Percent 313 3" xfId="16487"/>
    <cellStyle name="Percent 313 3 2" xfId="39896"/>
    <cellStyle name="Percent 313 4" xfId="28201"/>
    <cellStyle name="Percent 314" xfId="5777"/>
    <cellStyle name="Percent 314 2" xfId="11645"/>
    <cellStyle name="Percent 314 2 2" xfId="23374"/>
    <cellStyle name="Percent 314 2 2 2" xfId="46783"/>
    <cellStyle name="Percent 314 2 3" xfId="35084"/>
    <cellStyle name="Percent 314 3" xfId="17540"/>
    <cellStyle name="Percent 314 3 2" xfId="40949"/>
    <cellStyle name="Percent 314 4" xfId="29254"/>
    <cellStyle name="Percent 315" xfId="4719"/>
    <cellStyle name="Percent 315 2" xfId="10587"/>
    <cellStyle name="Percent 315 2 2" xfId="22316"/>
    <cellStyle name="Percent 315 2 2 2" xfId="45725"/>
    <cellStyle name="Percent 315 2 3" xfId="34026"/>
    <cellStyle name="Percent 315 3" xfId="16482"/>
    <cellStyle name="Percent 315 3 2" xfId="39891"/>
    <cellStyle name="Percent 315 4" xfId="28196"/>
    <cellStyle name="Percent 316" xfId="4655"/>
    <cellStyle name="Percent 316 2" xfId="10523"/>
    <cellStyle name="Percent 316 2 2" xfId="22252"/>
    <cellStyle name="Percent 316 2 2 2" xfId="45661"/>
    <cellStyle name="Percent 316 2 3" xfId="33962"/>
    <cellStyle name="Percent 316 3" xfId="16418"/>
    <cellStyle name="Percent 316 3 2" xfId="39827"/>
    <cellStyle name="Percent 316 4" xfId="28132"/>
    <cellStyle name="Percent 317" xfId="4756"/>
    <cellStyle name="Percent 317 2" xfId="10624"/>
    <cellStyle name="Percent 317 2 2" xfId="22353"/>
    <cellStyle name="Percent 317 2 2 2" xfId="45762"/>
    <cellStyle name="Percent 317 2 3" xfId="34063"/>
    <cellStyle name="Percent 317 3" xfId="16519"/>
    <cellStyle name="Percent 317 3 2" xfId="39928"/>
    <cellStyle name="Percent 317 4" xfId="28233"/>
    <cellStyle name="Percent 318" xfId="4666"/>
    <cellStyle name="Percent 318 2" xfId="10534"/>
    <cellStyle name="Percent 318 2 2" xfId="22263"/>
    <cellStyle name="Percent 318 2 2 2" xfId="45672"/>
    <cellStyle name="Percent 318 2 3" xfId="33973"/>
    <cellStyle name="Percent 318 3" xfId="16429"/>
    <cellStyle name="Percent 318 3 2" xfId="39838"/>
    <cellStyle name="Percent 318 4" xfId="28143"/>
    <cellStyle name="Percent 319" xfId="4757"/>
    <cellStyle name="Percent 319 2" xfId="10625"/>
    <cellStyle name="Percent 319 2 2" xfId="22354"/>
    <cellStyle name="Percent 319 2 2 2" xfId="45763"/>
    <cellStyle name="Percent 319 2 3" xfId="34064"/>
    <cellStyle name="Percent 319 3" xfId="16520"/>
    <cellStyle name="Percent 319 3 2" xfId="39929"/>
    <cellStyle name="Percent 319 4" xfId="28234"/>
    <cellStyle name="Percent 32" xfId="2291"/>
    <cellStyle name="Percent 320" xfId="5773"/>
    <cellStyle name="Percent 320 2" xfId="11641"/>
    <cellStyle name="Percent 320 2 2" xfId="23370"/>
    <cellStyle name="Percent 320 2 2 2" xfId="46779"/>
    <cellStyle name="Percent 320 2 3" xfId="35080"/>
    <cellStyle name="Percent 320 3" xfId="17536"/>
    <cellStyle name="Percent 320 3 2" xfId="40945"/>
    <cellStyle name="Percent 320 4" xfId="29250"/>
    <cellStyle name="Percent 321" xfId="4662"/>
    <cellStyle name="Percent 321 2" xfId="10530"/>
    <cellStyle name="Percent 321 2 2" xfId="22259"/>
    <cellStyle name="Percent 321 2 2 2" xfId="45668"/>
    <cellStyle name="Percent 321 2 3" xfId="33969"/>
    <cellStyle name="Percent 321 3" xfId="16425"/>
    <cellStyle name="Percent 321 3 2" xfId="39834"/>
    <cellStyle name="Percent 321 4" xfId="28139"/>
    <cellStyle name="Percent 322" xfId="5779"/>
    <cellStyle name="Percent 322 2" xfId="11647"/>
    <cellStyle name="Percent 322 2 2" xfId="23376"/>
    <cellStyle name="Percent 322 2 2 2" xfId="46785"/>
    <cellStyle name="Percent 322 2 3" xfId="35086"/>
    <cellStyle name="Percent 322 3" xfId="17542"/>
    <cellStyle name="Percent 322 3 2" xfId="40951"/>
    <cellStyle name="Percent 322 4" xfId="29256"/>
    <cellStyle name="Percent 323" xfId="5775"/>
    <cellStyle name="Percent 323 2" xfId="11643"/>
    <cellStyle name="Percent 323 2 2" xfId="23372"/>
    <cellStyle name="Percent 323 2 2 2" xfId="46781"/>
    <cellStyle name="Percent 323 2 3" xfId="35082"/>
    <cellStyle name="Percent 323 3" xfId="17538"/>
    <cellStyle name="Percent 323 3 2" xfId="40947"/>
    <cellStyle name="Percent 323 4" xfId="29252"/>
    <cellStyle name="Percent 324" xfId="5788"/>
    <cellStyle name="Percent 324 2" xfId="11656"/>
    <cellStyle name="Percent 324 2 2" xfId="23385"/>
    <cellStyle name="Percent 324 2 2 2" xfId="46794"/>
    <cellStyle name="Percent 324 2 3" xfId="35095"/>
    <cellStyle name="Percent 324 3" xfId="17551"/>
    <cellStyle name="Percent 324 3 2" xfId="40960"/>
    <cellStyle name="Percent 324 4" xfId="29265"/>
    <cellStyle name="Percent 325" xfId="4671"/>
    <cellStyle name="Percent 325 2" xfId="10539"/>
    <cellStyle name="Percent 325 2 2" xfId="22268"/>
    <cellStyle name="Percent 325 2 2 2" xfId="45677"/>
    <cellStyle name="Percent 325 2 3" xfId="33978"/>
    <cellStyle name="Percent 325 3" xfId="16434"/>
    <cellStyle name="Percent 325 3 2" xfId="39843"/>
    <cellStyle name="Percent 325 4" xfId="28148"/>
    <cellStyle name="Percent 326" xfId="5781"/>
    <cellStyle name="Percent 326 2" xfId="11649"/>
    <cellStyle name="Percent 326 2 2" xfId="23378"/>
    <cellStyle name="Percent 326 2 2 2" xfId="46787"/>
    <cellStyle name="Percent 326 2 3" xfId="35088"/>
    <cellStyle name="Percent 326 3" xfId="17544"/>
    <cellStyle name="Percent 326 3 2" xfId="40953"/>
    <cellStyle name="Percent 326 4" xfId="29258"/>
    <cellStyle name="Percent 327" xfId="5772"/>
    <cellStyle name="Percent 327 2" xfId="11640"/>
    <cellStyle name="Percent 327 2 2" xfId="23369"/>
    <cellStyle name="Percent 327 2 2 2" xfId="46778"/>
    <cellStyle name="Percent 327 2 3" xfId="35079"/>
    <cellStyle name="Percent 327 3" xfId="17535"/>
    <cellStyle name="Percent 327 3 2" xfId="40944"/>
    <cellStyle name="Percent 327 4" xfId="29249"/>
    <cellStyle name="Percent 328" xfId="5787"/>
    <cellStyle name="Percent 328 2" xfId="11655"/>
    <cellStyle name="Percent 328 2 2" xfId="23384"/>
    <cellStyle name="Percent 328 2 2 2" xfId="46793"/>
    <cellStyle name="Percent 328 2 3" xfId="35094"/>
    <cellStyle name="Percent 328 3" xfId="17550"/>
    <cellStyle name="Percent 328 3 2" xfId="40959"/>
    <cellStyle name="Percent 328 4" xfId="29264"/>
    <cellStyle name="Percent 329" xfId="5792"/>
    <cellStyle name="Percent 329 2" xfId="11660"/>
    <cellStyle name="Percent 329 2 2" xfId="23389"/>
    <cellStyle name="Percent 329 2 2 2" xfId="46798"/>
    <cellStyle name="Percent 329 2 3" xfId="35099"/>
    <cellStyle name="Percent 329 3" xfId="17555"/>
    <cellStyle name="Percent 329 3 2" xfId="40964"/>
    <cellStyle name="Percent 329 4" xfId="29269"/>
    <cellStyle name="Percent 33" xfId="2292"/>
    <cellStyle name="Percent 330" xfId="4710"/>
    <cellStyle name="Percent 330 2" xfId="10578"/>
    <cellStyle name="Percent 330 2 2" xfId="22307"/>
    <cellStyle name="Percent 330 2 2 2" xfId="45716"/>
    <cellStyle name="Percent 330 2 3" xfId="34017"/>
    <cellStyle name="Percent 330 3" xfId="16473"/>
    <cellStyle name="Percent 330 3 2" xfId="39882"/>
    <cellStyle name="Percent 330 4" xfId="28187"/>
    <cellStyle name="Percent 331" xfId="4713"/>
    <cellStyle name="Percent 331 2" xfId="10581"/>
    <cellStyle name="Percent 331 2 2" xfId="22310"/>
    <cellStyle name="Percent 331 2 2 2" xfId="45719"/>
    <cellStyle name="Percent 331 2 3" xfId="34020"/>
    <cellStyle name="Percent 331 3" xfId="16476"/>
    <cellStyle name="Percent 331 3 2" xfId="39885"/>
    <cellStyle name="Percent 331 4" xfId="28190"/>
    <cellStyle name="Percent 332" xfId="4657"/>
    <cellStyle name="Percent 332 2" xfId="10525"/>
    <cellStyle name="Percent 332 2 2" xfId="22254"/>
    <cellStyle name="Percent 332 2 2 2" xfId="45663"/>
    <cellStyle name="Percent 332 2 3" xfId="33964"/>
    <cellStyle name="Percent 332 3" xfId="16420"/>
    <cellStyle name="Percent 332 3 2" xfId="39829"/>
    <cellStyle name="Percent 332 4" xfId="28134"/>
    <cellStyle name="Percent 333" xfId="4668"/>
    <cellStyle name="Percent 333 2" xfId="10536"/>
    <cellStyle name="Percent 333 2 2" xfId="22265"/>
    <cellStyle name="Percent 333 2 2 2" xfId="45674"/>
    <cellStyle name="Percent 333 2 3" xfId="33975"/>
    <cellStyle name="Percent 333 3" xfId="16431"/>
    <cellStyle name="Percent 333 3 2" xfId="39840"/>
    <cellStyle name="Percent 333 4" xfId="28145"/>
    <cellStyle name="Percent 334" xfId="4778"/>
    <cellStyle name="Percent 334 2" xfId="10646"/>
    <cellStyle name="Percent 334 2 2" xfId="22375"/>
    <cellStyle name="Percent 334 2 2 2" xfId="45784"/>
    <cellStyle name="Percent 334 2 3" xfId="34085"/>
    <cellStyle name="Percent 334 3" xfId="16541"/>
    <cellStyle name="Percent 334 3 2" xfId="39950"/>
    <cellStyle name="Percent 334 4" xfId="28255"/>
    <cellStyle name="Percent 335" xfId="4656"/>
    <cellStyle name="Percent 335 2" xfId="10524"/>
    <cellStyle name="Percent 335 2 2" xfId="22253"/>
    <cellStyle name="Percent 335 2 2 2" xfId="45662"/>
    <cellStyle name="Percent 335 2 3" xfId="33963"/>
    <cellStyle name="Percent 335 3" xfId="16419"/>
    <cellStyle name="Percent 335 3 2" xfId="39828"/>
    <cellStyle name="Percent 335 4" xfId="28133"/>
    <cellStyle name="Percent 336" xfId="4672"/>
    <cellStyle name="Percent 336 2" xfId="10540"/>
    <cellStyle name="Percent 336 2 2" xfId="22269"/>
    <cellStyle name="Percent 336 2 2 2" xfId="45678"/>
    <cellStyle name="Percent 336 2 3" xfId="33979"/>
    <cellStyle name="Percent 336 3" xfId="16435"/>
    <cellStyle name="Percent 336 3 2" xfId="39844"/>
    <cellStyle name="Percent 336 4" xfId="28149"/>
    <cellStyle name="Percent 337" xfId="5789"/>
    <cellStyle name="Percent 337 2" xfId="11657"/>
    <cellStyle name="Percent 337 2 2" xfId="23386"/>
    <cellStyle name="Percent 337 2 2 2" xfId="46795"/>
    <cellStyle name="Percent 337 2 3" xfId="35096"/>
    <cellStyle name="Percent 337 3" xfId="17552"/>
    <cellStyle name="Percent 337 3 2" xfId="40961"/>
    <cellStyle name="Percent 337 4" xfId="29266"/>
    <cellStyle name="Percent 338" xfId="5797"/>
    <cellStyle name="Percent 338 2" xfId="11665"/>
    <cellStyle name="Percent 338 2 2" xfId="23394"/>
    <cellStyle name="Percent 338 2 2 2" xfId="46803"/>
    <cellStyle name="Percent 338 2 3" xfId="35104"/>
    <cellStyle name="Percent 338 3" xfId="17560"/>
    <cellStyle name="Percent 338 3 2" xfId="40969"/>
    <cellStyle name="Percent 338 4" xfId="29274"/>
    <cellStyle name="Percent 339" xfId="5927"/>
    <cellStyle name="Percent 339 2" xfId="11795"/>
    <cellStyle name="Percent 339 2 2" xfId="23524"/>
    <cellStyle name="Percent 339 2 2 2" xfId="46933"/>
    <cellStyle name="Percent 339 2 3" xfId="35234"/>
    <cellStyle name="Percent 339 3" xfId="17690"/>
    <cellStyle name="Percent 339 3 2" xfId="41099"/>
    <cellStyle name="Percent 339 4" xfId="29404"/>
    <cellStyle name="Percent 34" xfId="2294"/>
    <cellStyle name="Percent 340" xfId="5802"/>
    <cellStyle name="Percent 340 2" xfId="11670"/>
    <cellStyle name="Percent 340 2 2" xfId="23399"/>
    <cellStyle name="Percent 340 2 2 2" xfId="46808"/>
    <cellStyle name="Percent 340 2 3" xfId="35109"/>
    <cellStyle name="Percent 340 3" xfId="17565"/>
    <cellStyle name="Percent 340 3 2" xfId="40974"/>
    <cellStyle name="Percent 340 4" xfId="29279"/>
    <cellStyle name="Percent 341" xfId="5929"/>
    <cellStyle name="Percent 341 2" xfId="11797"/>
    <cellStyle name="Percent 341 2 2" xfId="23526"/>
    <cellStyle name="Percent 341 2 2 2" xfId="46935"/>
    <cellStyle name="Percent 341 2 3" xfId="35236"/>
    <cellStyle name="Percent 341 3" xfId="17692"/>
    <cellStyle name="Percent 341 3 2" xfId="41101"/>
    <cellStyle name="Percent 341 4" xfId="29406"/>
    <cellStyle name="Percent 342" xfId="6948"/>
    <cellStyle name="Percent 342 2" xfId="12816"/>
    <cellStyle name="Percent 342 2 2" xfId="24545"/>
    <cellStyle name="Percent 342 2 2 2" xfId="47954"/>
    <cellStyle name="Percent 342 2 3" xfId="36255"/>
    <cellStyle name="Percent 342 3" xfId="18711"/>
    <cellStyle name="Percent 342 3 2" xfId="42120"/>
    <cellStyle name="Percent 342 4" xfId="30425"/>
    <cellStyle name="Percent 343" xfId="5871"/>
    <cellStyle name="Percent 343 2" xfId="11739"/>
    <cellStyle name="Percent 343 2 2" xfId="23468"/>
    <cellStyle name="Percent 343 2 2 2" xfId="46877"/>
    <cellStyle name="Percent 343 2 3" xfId="35178"/>
    <cellStyle name="Percent 343 3" xfId="17634"/>
    <cellStyle name="Percent 343 3 2" xfId="41043"/>
    <cellStyle name="Percent 343 4" xfId="29348"/>
    <cellStyle name="Percent 344" xfId="5806"/>
    <cellStyle name="Percent 344 2" xfId="11674"/>
    <cellStyle name="Percent 344 2 2" xfId="23403"/>
    <cellStyle name="Percent 344 2 2 2" xfId="46812"/>
    <cellStyle name="Percent 344 2 3" xfId="35113"/>
    <cellStyle name="Percent 344 3" xfId="17569"/>
    <cellStyle name="Percent 344 3 2" xfId="40978"/>
    <cellStyle name="Percent 344 4" xfId="29283"/>
    <cellStyle name="Percent 345" xfId="5830"/>
    <cellStyle name="Percent 345 2" xfId="11698"/>
    <cellStyle name="Percent 345 2 2" xfId="23427"/>
    <cellStyle name="Percent 345 2 2 2" xfId="46836"/>
    <cellStyle name="Percent 345 2 3" xfId="35137"/>
    <cellStyle name="Percent 345 3" xfId="17593"/>
    <cellStyle name="Percent 345 3 2" xfId="41002"/>
    <cellStyle name="Percent 345 4" xfId="29307"/>
    <cellStyle name="Percent 346" xfId="5815"/>
    <cellStyle name="Percent 346 2" xfId="11683"/>
    <cellStyle name="Percent 346 2 2" xfId="23412"/>
    <cellStyle name="Percent 346 2 2 2" xfId="46821"/>
    <cellStyle name="Percent 346 2 3" xfId="35122"/>
    <cellStyle name="Percent 346 3" xfId="17578"/>
    <cellStyle name="Percent 346 3 2" xfId="40987"/>
    <cellStyle name="Percent 346 4" xfId="29292"/>
    <cellStyle name="Percent 347" xfId="5823"/>
    <cellStyle name="Percent 347 2" xfId="11691"/>
    <cellStyle name="Percent 347 2 2" xfId="23420"/>
    <cellStyle name="Percent 347 2 2 2" xfId="46829"/>
    <cellStyle name="Percent 347 2 3" xfId="35130"/>
    <cellStyle name="Percent 347 3" xfId="17586"/>
    <cellStyle name="Percent 347 3 2" xfId="40995"/>
    <cellStyle name="Percent 347 4" xfId="29300"/>
    <cellStyle name="Percent 348" xfId="5812"/>
    <cellStyle name="Percent 348 2" xfId="11680"/>
    <cellStyle name="Percent 348 2 2" xfId="23409"/>
    <cellStyle name="Percent 348 2 2 2" xfId="46818"/>
    <cellStyle name="Percent 348 2 3" xfId="35119"/>
    <cellStyle name="Percent 348 3" xfId="17575"/>
    <cellStyle name="Percent 348 3 2" xfId="40984"/>
    <cellStyle name="Percent 348 4" xfId="29289"/>
    <cellStyle name="Percent 349" xfId="6955"/>
    <cellStyle name="Percent 349 2" xfId="12823"/>
    <cellStyle name="Percent 349 2 2" xfId="24552"/>
    <cellStyle name="Percent 349 2 2 2" xfId="47961"/>
    <cellStyle name="Percent 349 2 3" xfId="36262"/>
    <cellStyle name="Percent 349 3" xfId="18718"/>
    <cellStyle name="Percent 349 3 2" xfId="42127"/>
    <cellStyle name="Percent 349 4" xfId="30432"/>
    <cellStyle name="Percent 35" xfId="2296"/>
    <cellStyle name="Percent 350" xfId="5883"/>
    <cellStyle name="Percent 350 2" xfId="11751"/>
    <cellStyle name="Percent 350 2 2" xfId="23480"/>
    <cellStyle name="Percent 350 2 2 2" xfId="46889"/>
    <cellStyle name="Percent 350 2 3" xfId="35190"/>
    <cellStyle name="Percent 350 3" xfId="17646"/>
    <cellStyle name="Percent 350 3 2" xfId="41055"/>
    <cellStyle name="Percent 350 4" xfId="29360"/>
    <cellStyle name="Percent 351" xfId="6958"/>
    <cellStyle name="Percent 351 2" xfId="12826"/>
    <cellStyle name="Percent 351 2 2" xfId="24555"/>
    <cellStyle name="Percent 351 2 2 2" xfId="47964"/>
    <cellStyle name="Percent 351 2 3" xfId="36265"/>
    <cellStyle name="Percent 351 3" xfId="18721"/>
    <cellStyle name="Percent 351 3 2" xfId="42130"/>
    <cellStyle name="Percent 351 4" xfId="30435"/>
    <cellStyle name="Percent 352" xfId="5921"/>
    <cellStyle name="Percent 352 2" xfId="11789"/>
    <cellStyle name="Percent 352 2 2" xfId="23518"/>
    <cellStyle name="Percent 352 2 2 2" xfId="46927"/>
    <cellStyle name="Percent 352 2 3" xfId="35228"/>
    <cellStyle name="Percent 352 3" xfId="17684"/>
    <cellStyle name="Percent 352 3 2" xfId="41093"/>
    <cellStyle name="Percent 352 4" xfId="29398"/>
    <cellStyle name="Percent 353" xfId="6951"/>
    <cellStyle name="Percent 353 2" xfId="12819"/>
    <cellStyle name="Percent 353 2 2" xfId="24548"/>
    <cellStyle name="Percent 353 2 2 2" xfId="47957"/>
    <cellStyle name="Percent 353 2 3" xfId="36258"/>
    <cellStyle name="Percent 353 3" xfId="18714"/>
    <cellStyle name="Percent 353 3 2" xfId="42123"/>
    <cellStyle name="Percent 353 4" xfId="30428"/>
    <cellStyle name="Percent 354" xfId="5869"/>
    <cellStyle name="Percent 354 2" xfId="11737"/>
    <cellStyle name="Percent 354 2 2" xfId="23466"/>
    <cellStyle name="Percent 354 2 2 2" xfId="46875"/>
    <cellStyle name="Percent 354 2 3" xfId="35176"/>
    <cellStyle name="Percent 354 3" xfId="17632"/>
    <cellStyle name="Percent 354 3 2" xfId="41041"/>
    <cellStyle name="Percent 354 4" xfId="29346"/>
    <cellStyle name="Percent 355" xfId="5829"/>
    <cellStyle name="Percent 355 2" xfId="11697"/>
    <cellStyle name="Percent 355 2 2" xfId="23426"/>
    <cellStyle name="Percent 355 2 2 2" xfId="46835"/>
    <cellStyle name="Percent 355 2 3" xfId="35136"/>
    <cellStyle name="Percent 355 3" xfId="17592"/>
    <cellStyle name="Percent 355 3 2" xfId="41001"/>
    <cellStyle name="Percent 355 4" xfId="29306"/>
    <cellStyle name="Percent 356" xfId="5800"/>
    <cellStyle name="Percent 356 2" xfId="11668"/>
    <cellStyle name="Percent 356 2 2" xfId="23397"/>
    <cellStyle name="Percent 356 2 2 2" xfId="46806"/>
    <cellStyle name="Percent 356 2 3" xfId="35107"/>
    <cellStyle name="Percent 356 3" xfId="17563"/>
    <cellStyle name="Percent 356 3 2" xfId="40972"/>
    <cellStyle name="Percent 356 4" xfId="29277"/>
    <cellStyle name="Percent 357" xfId="5875"/>
    <cellStyle name="Percent 357 2" xfId="11743"/>
    <cellStyle name="Percent 357 2 2" xfId="23472"/>
    <cellStyle name="Percent 357 2 2 2" xfId="46881"/>
    <cellStyle name="Percent 357 2 3" xfId="35182"/>
    <cellStyle name="Percent 357 3" xfId="17638"/>
    <cellStyle name="Percent 357 3 2" xfId="41047"/>
    <cellStyle name="Percent 357 4" xfId="29352"/>
    <cellStyle name="Percent 358" xfId="6954"/>
    <cellStyle name="Percent 358 2" xfId="12822"/>
    <cellStyle name="Percent 358 2 2" xfId="24551"/>
    <cellStyle name="Percent 358 2 2 2" xfId="47960"/>
    <cellStyle name="Percent 358 2 3" xfId="36261"/>
    <cellStyle name="Percent 358 3" xfId="18717"/>
    <cellStyle name="Percent 358 3 2" xfId="42126"/>
    <cellStyle name="Percent 358 4" xfId="30431"/>
    <cellStyle name="Percent 359" xfId="5818"/>
    <cellStyle name="Percent 359 2" xfId="11686"/>
    <cellStyle name="Percent 359 2 2" xfId="23415"/>
    <cellStyle name="Percent 359 2 2 2" xfId="46824"/>
    <cellStyle name="Percent 359 2 3" xfId="35125"/>
    <cellStyle name="Percent 359 3" xfId="17581"/>
    <cellStyle name="Percent 359 3 2" xfId="40990"/>
    <cellStyle name="Percent 359 4" xfId="29295"/>
    <cellStyle name="Percent 36" xfId="98"/>
    <cellStyle name="Percent 36 2" xfId="3557"/>
    <cellStyle name="Percent 36 2 2" xfId="9430"/>
    <cellStyle name="Percent 36 2 2 2" xfId="21159"/>
    <cellStyle name="Percent 36 2 2 2 2" xfId="44568"/>
    <cellStyle name="Percent 36 2 2 3" xfId="32869"/>
    <cellStyle name="Percent 36 2 3" xfId="15325"/>
    <cellStyle name="Percent 36 2 3 2" xfId="38734"/>
    <cellStyle name="Percent 36 2 4" xfId="27039"/>
    <cellStyle name="Percent 36 3" xfId="4782"/>
    <cellStyle name="Percent 36 3 2" xfId="10650"/>
    <cellStyle name="Percent 36 3 2 2" xfId="22379"/>
    <cellStyle name="Percent 36 3 2 2 2" xfId="45788"/>
    <cellStyle name="Percent 36 3 2 3" xfId="34089"/>
    <cellStyle name="Percent 36 3 3" xfId="16545"/>
    <cellStyle name="Percent 36 3 3 2" xfId="39954"/>
    <cellStyle name="Percent 36 3 4" xfId="28259"/>
    <cellStyle name="Percent 36 4" xfId="5945"/>
    <cellStyle name="Percent 36 4 2" xfId="11813"/>
    <cellStyle name="Percent 36 4 2 2" xfId="23542"/>
    <cellStyle name="Percent 36 4 2 2 2" xfId="46951"/>
    <cellStyle name="Percent 36 4 2 3" xfId="35252"/>
    <cellStyle name="Percent 36 4 3" xfId="17708"/>
    <cellStyle name="Percent 36 4 3 2" xfId="41117"/>
    <cellStyle name="Percent 36 4 4" xfId="29422"/>
    <cellStyle name="Percent 36 5" xfId="7072"/>
    <cellStyle name="Percent 36 5 2" xfId="12934"/>
    <cellStyle name="Percent 36 5 2 2" xfId="24663"/>
    <cellStyle name="Percent 36 5 2 2 2" xfId="48072"/>
    <cellStyle name="Percent 36 5 2 3" xfId="36373"/>
    <cellStyle name="Percent 36 5 3" xfId="18829"/>
    <cellStyle name="Percent 36 5 3 2" xfId="42238"/>
    <cellStyle name="Percent 36 5 4" xfId="30543"/>
    <cellStyle name="Percent 36 6" xfId="8156"/>
    <cellStyle name="Percent 36 6 2" xfId="19917"/>
    <cellStyle name="Percent 36 6 2 2" xfId="43326"/>
    <cellStyle name="Percent 36 6 3" xfId="31627"/>
    <cellStyle name="Percent 36 7" xfId="14083"/>
    <cellStyle name="Percent 36 7 2" xfId="37492"/>
    <cellStyle name="Percent 36 8" xfId="25797"/>
    <cellStyle name="Percent 360" xfId="5813"/>
    <cellStyle name="Percent 360 2" xfId="11681"/>
    <cellStyle name="Percent 360 2 2" xfId="23410"/>
    <cellStyle name="Percent 360 2 2 2" xfId="46819"/>
    <cellStyle name="Percent 360 2 3" xfId="35120"/>
    <cellStyle name="Percent 360 3" xfId="17576"/>
    <cellStyle name="Percent 360 3 2" xfId="40985"/>
    <cellStyle name="Percent 360 4" xfId="29290"/>
    <cellStyle name="Percent 361" xfId="5809"/>
    <cellStyle name="Percent 361 2" xfId="11677"/>
    <cellStyle name="Percent 361 2 2" xfId="23406"/>
    <cellStyle name="Percent 361 2 2 2" xfId="46815"/>
    <cellStyle name="Percent 361 2 3" xfId="35116"/>
    <cellStyle name="Percent 361 3" xfId="17572"/>
    <cellStyle name="Percent 361 3 2" xfId="40981"/>
    <cellStyle name="Percent 361 4" xfId="29286"/>
    <cellStyle name="Percent 362" xfId="5877"/>
    <cellStyle name="Percent 362 2" xfId="11745"/>
    <cellStyle name="Percent 362 2 2" xfId="23474"/>
    <cellStyle name="Percent 362 2 2 2" xfId="46883"/>
    <cellStyle name="Percent 362 2 3" xfId="35184"/>
    <cellStyle name="Percent 362 3" xfId="17640"/>
    <cellStyle name="Percent 362 3 2" xfId="41049"/>
    <cellStyle name="Percent 362 4" xfId="29354"/>
    <cellStyle name="Percent 363" xfId="5831"/>
    <cellStyle name="Percent 363 2" xfId="11699"/>
    <cellStyle name="Percent 363 2 2" xfId="23428"/>
    <cellStyle name="Percent 363 2 2 2" xfId="46837"/>
    <cellStyle name="Percent 363 2 3" xfId="35138"/>
    <cellStyle name="Percent 363 3" xfId="17594"/>
    <cellStyle name="Percent 363 3 2" xfId="41003"/>
    <cellStyle name="Percent 363 4" xfId="29308"/>
    <cellStyle name="Percent 364" xfId="5876"/>
    <cellStyle name="Percent 364 2" xfId="11744"/>
    <cellStyle name="Percent 364 2 2" xfId="23473"/>
    <cellStyle name="Percent 364 2 2 2" xfId="46882"/>
    <cellStyle name="Percent 364 2 3" xfId="35183"/>
    <cellStyle name="Percent 364 3" xfId="17639"/>
    <cellStyle name="Percent 364 3 2" xfId="41048"/>
    <cellStyle name="Percent 364 4" xfId="29353"/>
    <cellStyle name="Percent 365" xfId="5832"/>
    <cellStyle name="Percent 365 2" xfId="11700"/>
    <cellStyle name="Percent 365 2 2" xfId="23429"/>
    <cellStyle name="Percent 365 2 2 2" xfId="46838"/>
    <cellStyle name="Percent 365 2 3" xfId="35139"/>
    <cellStyle name="Percent 365 3" xfId="17595"/>
    <cellStyle name="Percent 365 3 2" xfId="41004"/>
    <cellStyle name="Percent 365 4" xfId="29309"/>
    <cellStyle name="Percent 366" xfId="5819"/>
    <cellStyle name="Percent 366 2" xfId="11687"/>
    <cellStyle name="Percent 366 2 2" xfId="23416"/>
    <cellStyle name="Percent 366 2 2 2" xfId="46825"/>
    <cellStyle name="Percent 366 2 3" xfId="35126"/>
    <cellStyle name="Percent 366 3" xfId="17582"/>
    <cellStyle name="Percent 366 3 2" xfId="40991"/>
    <cellStyle name="Percent 366 4" xfId="29296"/>
    <cellStyle name="Percent 367" xfId="6965"/>
    <cellStyle name="Percent 367 2" xfId="12833"/>
    <cellStyle name="Percent 367 2 2" xfId="24562"/>
    <cellStyle name="Percent 367 2 2 2" xfId="47971"/>
    <cellStyle name="Percent 367 2 3" xfId="36272"/>
    <cellStyle name="Percent 367 3" xfId="18728"/>
    <cellStyle name="Percent 367 3 2" xfId="42137"/>
    <cellStyle name="Percent 367 4" xfId="30442"/>
    <cellStyle name="Percent 368" xfId="5822"/>
    <cellStyle name="Percent 368 2" xfId="11690"/>
    <cellStyle name="Percent 368 2 2" xfId="23419"/>
    <cellStyle name="Percent 368 2 2 2" xfId="46828"/>
    <cellStyle name="Percent 368 2 3" xfId="35129"/>
    <cellStyle name="Percent 368 3" xfId="17585"/>
    <cellStyle name="Percent 368 3 2" xfId="40994"/>
    <cellStyle name="Percent 368 4" xfId="29299"/>
    <cellStyle name="Percent 369" xfId="5872"/>
    <cellStyle name="Percent 369 2" xfId="11740"/>
    <cellStyle name="Percent 369 2 2" xfId="23469"/>
    <cellStyle name="Percent 369 2 2 2" xfId="46878"/>
    <cellStyle name="Percent 369 2 3" xfId="35179"/>
    <cellStyle name="Percent 369 3" xfId="17635"/>
    <cellStyle name="Percent 369 3 2" xfId="41044"/>
    <cellStyle name="Percent 369 4" xfId="29349"/>
    <cellStyle name="Percent 37" xfId="2192"/>
    <cellStyle name="Percent 37 2" xfId="3558"/>
    <cellStyle name="Percent 37 2 2" xfId="9431"/>
    <cellStyle name="Percent 37 2 2 2" xfId="21160"/>
    <cellStyle name="Percent 37 2 2 2 2" xfId="44569"/>
    <cellStyle name="Percent 37 2 2 3" xfId="32870"/>
    <cellStyle name="Percent 37 2 3" xfId="15326"/>
    <cellStyle name="Percent 37 2 3 2" xfId="38735"/>
    <cellStyle name="Percent 37 2 4" xfId="27040"/>
    <cellStyle name="Percent 37 3" xfId="4783"/>
    <cellStyle name="Percent 37 3 2" xfId="10651"/>
    <cellStyle name="Percent 37 3 2 2" xfId="22380"/>
    <cellStyle name="Percent 37 3 2 2 2" xfId="45789"/>
    <cellStyle name="Percent 37 3 2 3" xfId="34090"/>
    <cellStyle name="Percent 37 3 3" xfId="16546"/>
    <cellStyle name="Percent 37 3 3 2" xfId="39955"/>
    <cellStyle name="Percent 37 3 4" xfId="28260"/>
    <cellStyle name="Percent 37 4" xfId="5946"/>
    <cellStyle name="Percent 37 4 2" xfId="11814"/>
    <cellStyle name="Percent 37 4 2 2" xfId="23543"/>
    <cellStyle name="Percent 37 4 2 2 2" xfId="46952"/>
    <cellStyle name="Percent 37 4 2 3" xfId="35253"/>
    <cellStyle name="Percent 37 4 3" xfId="17709"/>
    <cellStyle name="Percent 37 4 3 2" xfId="41118"/>
    <cellStyle name="Percent 37 4 4" xfId="29423"/>
    <cellStyle name="Percent 37 5" xfId="7073"/>
    <cellStyle name="Percent 37 5 2" xfId="12935"/>
    <cellStyle name="Percent 37 5 2 2" xfId="24664"/>
    <cellStyle name="Percent 37 5 2 2 2" xfId="48073"/>
    <cellStyle name="Percent 37 5 2 3" xfId="36374"/>
    <cellStyle name="Percent 37 5 3" xfId="18830"/>
    <cellStyle name="Percent 37 5 3 2" xfId="42239"/>
    <cellStyle name="Percent 37 5 4" xfId="30544"/>
    <cellStyle name="Percent 37 6" xfId="8157"/>
    <cellStyle name="Percent 37 6 2" xfId="19918"/>
    <cellStyle name="Percent 37 6 2 2" xfId="43327"/>
    <cellStyle name="Percent 37 6 3" xfId="31628"/>
    <cellStyle name="Percent 37 7" xfId="14084"/>
    <cellStyle name="Percent 37 7 2" xfId="37493"/>
    <cellStyle name="Percent 37 8" xfId="25798"/>
    <cellStyle name="Percent 370" xfId="5919"/>
    <cellStyle name="Percent 370 2" xfId="11787"/>
    <cellStyle name="Percent 370 2 2" xfId="23516"/>
    <cellStyle name="Percent 370 2 2 2" xfId="46925"/>
    <cellStyle name="Percent 370 2 3" xfId="35226"/>
    <cellStyle name="Percent 370 3" xfId="17682"/>
    <cellStyle name="Percent 370 3 2" xfId="41091"/>
    <cellStyle name="Percent 370 4" xfId="29396"/>
    <cellStyle name="Percent 371" xfId="5816"/>
    <cellStyle name="Percent 371 2" xfId="11684"/>
    <cellStyle name="Percent 371 2 2" xfId="23413"/>
    <cellStyle name="Percent 371 2 2 2" xfId="46822"/>
    <cellStyle name="Percent 371 2 3" xfId="35123"/>
    <cellStyle name="Percent 371 3" xfId="17579"/>
    <cellStyle name="Percent 371 3 2" xfId="40988"/>
    <cellStyle name="Percent 371 4" xfId="29293"/>
    <cellStyle name="Percent 372" xfId="5922"/>
    <cellStyle name="Percent 372 2" xfId="11790"/>
    <cellStyle name="Percent 372 2 2" xfId="23519"/>
    <cellStyle name="Percent 372 2 2 2" xfId="46928"/>
    <cellStyle name="Percent 372 2 3" xfId="35229"/>
    <cellStyle name="Percent 372 3" xfId="17685"/>
    <cellStyle name="Percent 372 3 2" xfId="41094"/>
    <cellStyle name="Percent 372 4" xfId="29399"/>
    <cellStyle name="Percent 373" xfId="5799"/>
    <cellStyle name="Percent 373 2" xfId="11667"/>
    <cellStyle name="Percent 373 2 2" xfId="23396"/>
    <cellStyle name="Percent 373 2 2 2" xfId="46805"/>
    <cellStyle name="Percent 373 2 3" xfId="35106"/>
    <cellStyle name="Percent 373 3" xfId="17562"/>
    <cellStyle name="Percent 373 3 2" xfId="40971"/>
    <cellStyle name="Percent 373 4" xfId="29276"/>
    <cellStyle name="Percent 374" xfId="6960"/>
    <cellStyle name="Percent 374 2" xfId="12828"/>
    <cellStyle name="Percent 374 2 2" xfId="24557"/>
    <cellStyle name="Percent 374 2 2 2" xfId="47966"/>
    <cellStyle name="Percent 374 2 3" xfId="36267"/>
    <cellStyle name="Percent 374 3" xfId="18723"/>
    <cellStyle name="Percent 374 3 2" xfId="42132"/>
    <cellStyle name="Percent 374 4" xfId="30437"/>
    <cellStyle name="Percent 375" xfId="5825"/>
    <cellStyle name="Percent 375 2" xfId="11693"/>
    <cellStyle name="Percent 375 2 2" xfId="23422"/>
    <cellStyle name="Percent 375 2 2 2" xfId="46831"/>
    <cellStyle name="Percent 375 2 3" xfId="35132"/>
    <cellStyle name="Percent 375 3" xfId="17588"/>
    <cellStyle name="Percent 375 3 2" xfId="40997"/>
    <cellStyle name="Percent 375 4" xfId="29302"/>
    <cellStyle name="Percent 376" xfId="6947"/>
    <cellStyle name="Percent 376 2" xfId="12815"/>
    <cellStyle name="Percent 376 2 2" xfId="24544"/>
    <cellStyle name="Percent 376 2 2 2" xfId="47953"/>
    <cellStyle name="Percent 376 2 3" xfId="36254"/>
    <cellStyle name="Percent 376 3" xfId="18710"/>
    <cellStyle name="Percent 376 3 2" xfId="42119"/>
    <cellStyle name="Percent 376 4" xfId="30424"/>
    <cellStyle name="Percent 377" xfId="5923"/>
    <cellStyle name="Percent 377 2" xfId="11791"/>
    <cellStyle name="Percent 377 2 2" xfId="23520"/>
    <cellStyle name="Percent 377 2 2 2" xfId="46929"/>
    <cellStyle name="Percent 377 2 3" xfId="35230"/>
    <cellStyle name="Percent 377 3" xfId="17686"/>
    <cellStyle name="Percent 377 3 2" xfId="41095"/>
    <cellStyle name="Percent 377 4" xfId="29400"/>
    <cellStyle name="Percent 378" xfId="6035"/>
    <cellStyle name="Percent 378 2" xfId="11903"/>
    <cellStyle name="Percent 378 2 2" xfId="23632"/>
    <cellStyle name="Percent 378 2 2 2" xfId="47041"/>
    <cellStyle name="Percent 378 2 3" xfId="35342"/>
    <cellStyle name="Percent 378 3" xfId="17798"/>
    <cellStyle name="Percent 378 3 2" xfId="41207"/>
    <cellStyle name="Percent 378 4" xfId="29512"/>
    <cellStyle name="Percent 379" xfId="6963"/>
    <cellStyle name="Percent 379 2" xfId="12831"/>
    <cellStyle name="Percent 379 2 2" xfId="24560"/>
    <cellStyle name="Percent 379 2 2 2" xfId="47969"/>
    <cellStyle name="Percent 379 2 3" xfId="36270"/>
    <cellStyle name="Percent 379 3" xfId="18726"/>
    <cellStyle name="Percent 379 3 2" xfId="42135"/>
    <cellStyle name="Percent 379 4" xfId="30440"/>
    <cellStyle name="Percent 38" xfId="2298"/>
    <cellStyle name="Percent 38 2" xfId="3578"/>
    <cellStyle name="Percent 38 2 2" xfId="9446"/>
    <cellStyle name="Percent 38 2 2 2" xfId="21175"/>
    <cellStyle name="Percent 38 2 2 2 2" xfId="44584"/>
    <cellStyle name="Percent 38 2 2 3" xfId="32885"/>
    <cellStyle name="Percent 38 2 3" xfId="15341"/>
    <cellStyle name="Percent 38 2 3 2" xfId="38750"/>
    <cellStyle name="Percent 38 2 4" xfId="27055"/>
    <cellStyle name="Percent 38 3" xfId="4798"/>
    <cellStyle name="Percent 38 3 2" xfId="10666"/>
    <cellStyle name="Percent 38 3 2 2" xfId="22395"/>
    <cellStyle name="Percent 38 3 2 2 2" xfId="45804"/>
    <cellStyle name="Percent 38 3 2 3" xfId="34105"/>
    <cellStyle name="Percent 38 3 3" xfId="16561"/>
    <cellStyle name="Percent 38 3 3 2" xfId="39970"/>
    <cellStyle name="Percent 38 3 4" xfId="28275"/>
    <cellStyle name="Percent 38 4" xfId="5961"/>
    <cellStyle name="Percent 38 4 2" xfId="11829"/>
    <cellStyle name="Percent 38 4 2 2" xfId="23558"/>
    <cellStyle name="Percent 38 4 2 2 2" xfId="46967"/>
    <cellStyle name="Percent 38 4 2 3" xfId="35268"/>
    <cellStyle name="Percent 38 4 3" xfId="17724"/>
    <cellStyle name="Percent 38 4 3 2" xfId="41133"/>
    <cellStyle name="Percent 38 4 4" xfId="29438"/>
    <cellStyle name="Percent 38 5" xfId="7088"/>
    <cellStyle name="Percent 38 5 2" xfId="12950"/>
    <cellStyle name="Percent 38 5 2 2" xfId="24679"/>
    <cellStyle name="Percent 38 5 2 2 2" xfId="48088"/>
    <cellStyle name="Percent 38 5 2 3" xfId="36389"/>
    <cellStyle name="Percent 38 5 3" xfId="18845"/>
    <cellStyle name="Percent 38 5 3 2" xfId="42254"/>
    <cellStyle name="Percent 38 5 4" xfId="30559"/>
    <cellStyle name="Percent 38 6" xfId="8172"/>
    <cellStyle name="Percent 38 6 2" xfId="19933"/>
    <cellStyle name="Percent 38 6 2 2" xfId="43342"/>
    <cellStyle name="Percent 38 6 3" xfId="31643"/>
    <cellStyle name="Percent 38 7" xfId="14099"/>
    <cellStyle name="Percent 38 7 2" xfId="37508"/>
    <cellStyle name="Percent 38 8" xfId="25813"/>
    <cellStyle name="Percent 380" xfId="5811"/>
    <cellStyle name="Percent 380 2" xfId="11679"/>
    <cellStyle name="Percent 380 2 2" xfId="23408"/>
    <cellStyle name="Percent 380 2 2 2" xfId="46817"/>
    <cellStyle name="Percent 380 2 3" xfId="35118"/>
    <cellStyle name="Percent 380 3" xfId="17574"/>
    <cellStyle name="Percent 380 3 2" xfId="40983"/>
    <cellStyle name="Percent 380 4" xfId="29288"/>
    <cellStyle name="Percent 381" xfId="5918"/>
    <cellStyle name="Percent 381 2" xfId="11786"/>
    <cellStyle name="Percent 381 2 2" xfId="23515"/>
    <cellStyle name="Percent 381 2 2 2" xfId="46924"/>
    <cellStyle name="Percent 381 2 3" xfId="35225"/>
    <cellStyle name="Percent 381 3" xfId="17681"/>
    <cellStyle name="Percent 381 3 2" xfId="41090"/>
    <cellStyle name="Percent 381 4" xfId="29395"/>
    <cellStyle name="Percent 382" xfId="5810"/>
    <cellStyle name="Percent 382 2" xfId="11678"/>
    <cellStyle name="Percent 382 2 2" xfId="23407"/>
    <cellStyle name="Percent 382 2 2 2" xfId="46816"/>
    <cellStyle name="Percent 382 2 3" xfId="35117"/>
    <cellStyle name="Percent 382 3" xfId="17573"/>
    <cellStyle name="Percent 382 3 2" xfId="40982"/>
    <cellStyle name="Percent 382 4" xfId="29287"/>
    <cellStyle name="Percent 383" xfId="6936"/>
    <cellStyle name="Percent 383 2" xfId="12804"/>
    <cellStyle name="Percent 383 2 2" xfId="24533"/>
    <cellStyle name="Percent 383 2 2 2" xfId="47942"/>
    <cellStyle name="Percent 383 2 3" xfId="36243"/>
    <cellStyle name="Percent 383 3" xfId="18699"/>
    <cellStyle name="Percent 383 3 2" xfId="42108"/>
    <cellStyle name="Percent 383 4" xfId="30413"/>
    <cellStyle name="Percent 384" xfId="6937"/>
    <cellStyle name="Percent 384 2" xfId="12805"/>
    <cellStyle name="Percent 384 2 2" xfId="24534"/>
    <cellStyle name="Percent 384 2 2 2" xfId="47943"/>
    <cellStyle name="Percent 384 2 3" xfId="36244"/>
    <cellStyle name="Percent 384 3" xfId="18700"/>
    <cellStyle name="Percent 384 3 2" xfId="42109"/>
    <cellStyle name="Percent 384 4" xfId="30414"/>
    <cellStyle name="Percent 385" xfId="6964"/>
    <cellStyle name="Percent 385 2" xfId="12832"/>
    <cellStyle name="Percent 385 2 2" xfId="24561"/>
    <cellStyle name="Percent 385 2 2 2" xfId="47970"/>
    <cellStyle name="Percent 385 2 3" xfId="36271"/>
    <cellStyle name="Percent 385 3" xfId="18727"/>
    <cellStyle name="Percent 385 3 2" xfId="42136"/>
    <cellStyle name="Percent 385 4" xfId="30441"/>
    <cellStyle name="Percent 386" xfId="5879"/>
    <cellStyle name="Percent 386 2" xfId="11747"/>
    <cellStyle name="Percent 386 2 2" xfId="23476"/>
    <cellStyle name="Percent 386 2 2 2" xfId="46885"/>
    <cellStyle name="Percent 386 2 3" xfId="35186"/>
    <cellStyle name="Percent 386 3" xfId="17642"/>
    <cellStyle name="Percent 386 3 2" xfId="41051"/>
    <cellStyle name="Percent 386 4" xfId="29356"/>
    <cellStyle name="Percent 387" xfId="6975"/>
    <cellStyle name="Percent 387 2" xfId="12837"/>
    <cellStyle name="Percent 387 2 2" xfId="24566"/>
    <cellStyle name="Percent 387 2 2 2" xfId="47975"/>
    <cellStyle name="Percent 387 2 3" xfId="36276"/>
    <cellStyle name="Percent 387 3" xfId="18732"/>
    <cellStyle name="Percent 387 3 2" xfId="42141"/>
    <cellStyle name="Percent 387 4" xfId="30446"/>
    <cellStyle name="Percent 388" xfId="7054"/>
    <cellStyle name="Percent 388 2" xfId="12916"/>
    <cellStyle name="Percent 388 2 2" xfId="24645"/>
    <cellStyle name="Percent 388 2 2 2" xfId="48054"/>
    <cellStyle name="Percent 388 2 3" xfId="36355"/>
    <cellStyle name="Percent 388 3" xfId="18811"/>
    <cellStyle name="Percent 388 3 2" xfId="42220"/>
    <cellStyle name="Percent 388 4" xfId="30525"/>
    <cellStyle name="Percent 389" xfId="6977"/>
    <cellStyle name="Percent 389 2" xfId="12839"/>
    <cellStyle name="Percent 389 2 2" xfId="24568"/>
    <cellStyle name="Percent 389 2 2 2" xfId="47977"/>
    <cellStyle name="Percent 389 2 3" xfId="36278"/>
    <cellStyle name="Percent 389 3" xfId="18734"/>
    <cellStyle name="Percent 389 3 2" xfId="42143"/>
    <cellStyle name="Percent 389 4" xfId="30448"/>
    <cellStyle name="Percent 39" xfId="2300"/>
    <cellStyle name="Percent 390" xfId="7056"/>
    <cellStyle name="Percent 390 2" xfId="12918"/>
    <cellStyle name="Percent 390 2 2" xfId="24647"/>
    <cellStyle name="Percent 390 2 2 2" xfId="48056"/>
    <cellStyle name="Percent 390 2 3" xfId="36357"/>
    <cellStyle name="Percent 390 3" xfId="18813"/>
    <cellStyle name="Percent 390 3 2" xfId="42222"/>
    <cellStyle name="Percent 390 4" xfId="30527"/>
    <cellStyle name="Percent 391" xfId="8062"/>
    <cellStyle name="Percent 391 2" xfId="13924"/>
    <cellStyle name="Percent 391 2 2" xfId="25653"/>
    <cellStyle name="Percent 391 2 2 2" xfId="49062"/>
    <cellStyle name="Percent 391 2 3" xfId="37363"/>
    <cellStyle name="Percent 391 3" xfId="19819"/>
    <cellStyle name="Percent 391 3 2" xfId="43228"/>
    <cellStyle name="Percent 391 4" xfId="31533"/>
    <cellStyle name="Percent 392" xfId="7036"/>
    <cellStyle name="Percent 392 2" xfId="12898"/>
    <cellStyle name="Percent 392 2 2" xfId="24627"/>
    <cellStyle name="Percent 392 2 2 2" xfId="48036"/>
    <cellStyle name="Percent 392 2 3" xfId="36337"/>
    <cellStyle name="Percent 392 3" xfId="18793"/>
    <cellStyle name="Percent 392 3 2" xfId="42202"/>
    <cellStyle name="Percent 392 4" xfId="30507"/>
    <cellStyle name="Percent 393" xfId="8064"/>
    <cellStyle name="Percent 393 2" xfId="13926"/>
    <cellStyle name="Percent 393 2 2" xfId="25655"/>
    <cellStyle name="Percent 393 2 2 2" xfId="49064"/>
    <cellStyle name="Percent 393 2 3" xfId="37365"/>
    <cellStyle name="Percent 393 3" xfId="19821"/>
    <cellStyle name="Percent 393 3 2" xfId="43230"/>
    <cellStyle name="Percent 393 4" xfId="31535"/>
    <cellStyle name="Percent 394" xfId="7053"/>
    <cellStyle name="Percent 394 2" xfId="12915"/>
    <cellStyle name="Percent 394 2 2" xfId="24644"/>
    <cellStyle name="Percent 394 2 2 2" xfId="48053"/>
    <cellStyle name="Percent 394 2 3" xfId="36354"/>
    <cellStyle name="Percent 394 3" xfId="18810"/>
    <cellStyle name="Percent 394 3 2" xfId="42219"/>
    <cellStyle name="Percent 394 4" xfId="30524"/>
    <cellStyle name="Percent 395" xfId="6978"/>
    <cellStyle name="Percent 395 2" xfId="12840"/>
    <cellStyle name="Percent 395 2 2" xfId="24569"/>
    <cellStyle name="Percent 395 2 2 2" xfId="47978"/>
    <cellStyle name="Percent 395 2 3" xfId="36279"/>
    <cellStyle name="Percent 395 3" xfId="18735"/>
    <cellStyle name="Percent 395 3 2" xfId="42144"/>
    <cellStyle name="Percent 395 4" xfId="30449"/>
    <cellStyle name="Percent 396" xfId="8066"/>
    <cellStyle name="Percent 396 2" xfId="19827"/>
    <cellStyle name="Percent 396 2 2" xfId="43236"/>
    <cellStyle name="Percent 396 3" xfId="31537"/>
    <cellStyle name="Percent 397" xfId="8140"/>
    <cellStyle name="Percent 397 2" xfId="19901"/>
    <cellStyle name="Percent 397 2 2" xfId="43310"/>
    <cellStyle name="Percent 397 3" xfId="31611"/>
    <cellStyle name="Percent 398" xfId="8068"/>
    <cellStyle name="Percent 398 2" xfId="19829"/>
    <cellStyle name="Percent 398 2 2" xfId="43238"/>
    <cellStyle name="Percent 398 3" xfId="31539"/>
    <cellStyle name="Percent 399" xfId="13947"/>
    <cellStyle name="Percent 399 2" xfId="25663"/>
    <cellStyle name="Percent 399 2 2" xfId="49072"/>
    <cellStyle name="Percent 399 3" xfId="37373"/>
    <cellStyle name="Percent 4" xfId="2096"/>
    <cellStyle name="Percent 40" xfId="2301"/>
    <cellStyle name="Percent 400" xfId="13945"/>
    <cellStyle name="Percent 400 2" xfId="25661"/>
    <cellStyle name="Percent 400 2 2" xfId="49070"/>
    <cellStyle name="Percent 400 3" xfId="37371"/>
    <cellStyle name="Percent 401" xfId="13940"/>
    <cellStyle name="Percent 401 2" xfId="25656"/>
    <cellStyle name="Percent 401 2 2" xfId="49065"/>
    <cellStyle name="Percent 401 3" xfId="37366"/>
    <cellStyle name="Percent 402" xfId="13941"/>
    <cellStyle name="Percent 402 2" xfId="25657"/>
    <cellStyle name="Percent 402 2 2" xfId="49066"/>
    <cellStyle name="Percent 402 3" xfId="37367"/>
    <cellStyle name="Percent 403" xfId="13942"/>
    <cellStyle name="Percent 403 2" xfId="25658"/>
    <cellStyle name="Percent 403 2 2" xfId="49067"/>
    <cellStyle name="Percent 403 3" xfId="37368"/>
    <cellStyle name="Percent 404" xfId="13946"/>
    <cellStyle name="Percent 404 2" xfId="25662"/>
    <cellStyle name="Percent 404 2 2" xfId="49071"/>
    <cellStyle name="Percent 404 3" xfId="37372"/>
    <cellStyle name="Percent 405" xfId="13951"/>
    <cellStyle name="Percent 406" xfId="13953"/>
    <cellStyle name="Percent 407" xfId="13954"/>
    <cellStyle name="Percent 408" xfId="13956"/>
    <cellStyle name="Percent 409" xfId="13958"/>
    <cellStyle name="Percent 41" xfId="2303"/>
    <cellStyle name="Percent 410" xfId="13960"/>
    <cellStyle name="Percent 411" xfId="13962"/>
    <cellStyle name="Percent 412" xfId="13964"/>
    <cellStyle name="Percent 413" xfId="13966"/>
    <cellStyle name="Percent 414" xfId="13968"/>
    <cellStyle name="Percent 415" xfId="13970"/>
    <cellStyle name="Percent 416" xfId="13972"/>
    <cellStyle name="Percent 417" xfId="13974"/>
    <cellStyle name="Percent 418" xfId="13976"/>
    <cellStyle name="Percent 419" xfId="13978"/>
    <cellStyle name="Percent 42" xfId="2305"/>
    <cellStyle name="Percent 42 2" xfId="3582"/>
    <cellStyle name="Percent 42 2 2" xfId="9450"/>
    <cellStyle name="Percent 42 2 2 2" xfId="21179"/>
    <cellStyle name="Percent 42 2 2 2 2" xfId="44588"/>
    <cellStyle name="Percent 42 2 2 3" xfId="32889"/>
    <cellStyle name="Percent 42 2 3" xfId="15345"/>
    <cellStyle name="Percent 42 2 3 2" xfId="38754"/>
    <cellStyle name="Percent 42 2 4" xfId="27059"/>
    <cellStyle name="Percent 42 3" xfId="4801"/>
    <cellStyle name="Percent 42 3 2" xfId="10669"/>
    <cellStyle name="Percent 42 3 2 2" xfId="22398"/>
    <cellStyle name="Percent 42 3 2 2 2" xfId="45807"/>
    <cellStyle name="Percent 42 3 2 3" xfId="34108"/>
    <cellStyle name="Percent 42 3 3" xfId="16564"/>
    <cellStyle name="Percent 42 3 3 2" xfId="39973"/>
    <cellStyle name="Percent 42 3 4" xfId="28278"/>
    <cellStyle name="Percent 42 4" xfId="5964"/>
    <cellStyle name="Percent 42 4 2" xfId="11832"/>
    <cellStyle name="Percent 42 4 2 2" xfId="23561"/>
    <cellStyle name="Percent 42 4 2 2 2" xfId="46970"/>
    <cellStyle name="Percent 42 4 2 3" xfId="35271"/>
    <cellStyle name="Percent 42 4 3" xfId="17727"/>
    <cellStyle name="Percent 42 4 3 2" xfId="41136"/>
    <cellStyle name="Percent 42 4 4" xfId="29441"/>
    <cellStyle name="Percent 42 5" xfId="7091"/>
    <cellStyle name="Percent 42 5 2" xfId="12953"/>
    <cellStyle name="Percent 42 5 2 2" xfId="24682"/>
    <cellStyle name="Percent 42 5 2 2 2" xfId="48091"/>
    <cellStyle name="Percent 42 5 2 3" xfId="36392"/>
    <cellStyle name="Percent 42 5 3" xfId="18848"/>
    <cellStyle name="Percent 42 5 3 2" xfId="42257"/>
    <cellStyle name="Percent 42 5 4" xfId="30562"/>
    <cellStyle name="Percent 42 6" xfId="8175"/>
    <cellStyle name="Percent 42 6 2" xfId="19936"/>
    <cellStyle name="Percent 42 6 2 2" xfId="43345"/>
    <cellStyle name="Percent 42 6 3" xfId="31646"/>
    <cellStyle name="Percent 42 7" xfId="14102"/>
    <cellStyle name="Percent 42 7 2" xfId="37511"/>
    <cellStyle name="Percent 42 8" xfId="25816"/>
    <cellStyle name="Percent 420" xfId="13980"/>
    <cellStyle name="Percent 421" xfId="13982"/>
    <cellStyle name="Percent 422" xfId="13984"/>
    <cellStyle name="Percent 423" xfId="13986"/>
    <cellStyle name="Percent 424" xfId="13988"/>
    <cellStyle name="Percent 425" xfId="13990"/>
    <cellStyle name="Percent 426" xfId="13992"/>
    <cellStyle name="Percent 427" xfId="13994"/>
    <cellStyle name="Percent 428" xfId="13996"/>
    <cellStyle name="Percent 429" xfId="13999"/>
    <cellStyle name="Percent 429 2" xfId="37408"/>
    <cellStyle name="Percent 43" xfId="2385"/>
    <cellStyle name="Percent 43 2" xfId="3654"/>
    <cellStyle name="Percent 43 2 2" xfId="9522"/>
    <cellStyle name="Percent 43 2 2 2" xfId="21251"/>
    <cellStyle name="Percent 43 2 2 2 2" xfId="44660"/>
    <cellStyle name="Percent 43 2 2 3" xfId="32961"/>
    <cellStyle name="Percent 43 2 3" xfId="15417"/>
    <cellStyle name="Percent 43 2 3 2" xfId="38826"/>
    <cellStyle name="Percent 43 2 4" xfId="27131"/>
    <cellStyle name="Percent 43 3" xfId="4873"/>
    <cellStyle name="Percent 43 3 2" xfId="10741"/>
    <cellStyle name="Percent 43 3 2 2" xfId="22470"/>
    <cellStyle name="Percent 43 3 2 2 2" xfId="45879"/>
    <cellStyle name="Percent 43 3 2 3" xfId="34180"/>
    <cellStyle name="Percent 43 3 3" xfId="16636"/>
    <cellStyle name="Percent 43 3 3 2" xfId="40045"/>
    <cellStyle name="Percent 43 3 4" xfId="28350"/>
    <cellStyle name="Percent 43 4" xfId="6037"/>
    <cellStyle name="Percent 43 4 2" xfId="11905"/>
    <cellStyle name="Percent 43 4 2 2" xfId="23634"/>
    <cellStyle name="Percent 43 4 2 2 2" xfId="47043"/>
    <cellStyle name="Percent 43 4 2 3" xfId="35344"/>
    <cellStyle name="Percent 43 4 3" xfId="17800"/>
    <cellStyle name="Percent 43 4 3 2" xfId="41209"/>
    <cellStyle name="Percent 43 4 4" xfId="29514"/>
    <cellStyle name="Percent 43 5" xfId="7163"/>
    <cellStyle name="Percent 43 5 2" xfId="13025"/>
    <cellStyle name="Percent 43 5 2 2" xfId="24754"/>
    <cellStyle name="Percent 43 5 2 2 2" xfId="48163"/>
    <cellStyle name="Percent 43 5 2 3" xfId="36464"/>
    <cellStyle name="Percent 43 5 3" xfId="18920"/>
    <cellStyle name="Percent 43 5 3 2" xfId="42329"/>
    <cellStyle name="Percent 43 5 4" xfId="30634"/>
    <cellStyle name="Percent 43 6" xfId="8247"/>
    <cellStyle name="Percent 43 6 2" xfId="20008"/>
    <cellStyle name="Percent 43 6 2 2" xfId="43417"/>
    <cellStyle name="Percent 43 6 3" xfId="31718"/>
    <cellStyle name="Percent 43 7" xfId="14174"/>
    <cellStyle name="Percent 43 7 2" xfId="37583"/>
    <cellStyle name="Percent 43 8" xfId="25888"/>
    <cellStyle name="Percent 430" xfId="25713"/>
    <cellStyle name="Percent 431" xfId="49199"/>
    <cellStyle name="Percent 44" xfId="2457"/>
    <cellStyle name="Percent 44 2" xfId="3726"/>
    <cellStyle name="Percent 44 2 2" xfId="9594"/>
    <cellStyle name="Percent 44 2 2 2" xfId="21323"/>
    <cellStyle name="Percent 44 2 2 2 2" xfId="44732"/>
    <cellStyle name="Percent 44 2 2 3" xfId="33033"/>
    <cellStyle name="Percent 44 2 3" xfId="15489"/>
    <cellStyle name="Percent 44 2 3 2" xfId="38898"/>
    <cellStyle name="Percent 44 2 4" xfId="27203"/>
    <cellStyle name="Percent 44 3" xfId="4945"/>
    <cellStyle name="Percent 44 3 2" xfId="10813"/>
    <cellStyle name="Percent 44 3 2 2" xfId="22542"/>
    <cellStyle name="Percent 44 3 2 2 2" xfId="45951"/>
    <cellStyle name="Percent 44 3 2 3" xfId="34252"/>
    <cellStyle name="Percent 44 3 3" xfId="16708"/>
    <cellStyle name="Percent 44 3 3 2" xfId="40117"/>
    <cellStyle name="Percent 44 3 4" xfId="28422"/>
    <cellStyle name="Percent 44 4" xfId="6109"/>
    <cellStyle name="Percent 44 4 2" xfId="11977"/>
    <cellStyle name="Percent 44 4 2 2" xfId="23706"/>
    <cellStyle name="Percent 44 4 2 2 2" xfId="47115"/>
    <cellStyle name="Percent 44 4 2 3" xfId="35416"/>
    <cellStyle name="Percent 44 4 3" xfId="17872"/>
    <cellStyle name="Percent 44 4 3 2" xfId="41281"/>
    <cellStyle name="Percent 44 4 4" xfId="29586"/>
    <cellStyle name="Percent 44 5" xfId="7235"/>
    <cellStyle name="Percent 44 5 2" xfId="13097"/>
    <cellStyle name="Percent 44 5 2 2" xfId="24826"/>
    <cellStyle name="Percent 44 5 2 2 2" xfId="48235"/>
    <cellStyle name="Percent 44 5 2 3" xfId="36536"/>
    <cellStyle name="Percent 44 5 3" xfId="18992"/>
    <cellStyle name="Percent 44 5 3 2" xfId="42401"/>
    <cellStyle name="Percent 44 5 4" xfId="30706"/>
    <cellStyle name="Percent 44 6" xfId="8319"/>
    <cellStyle name="Percent 44 6 2" xfId="20080"/>
    <cellStyle name="Percent 44 6 2 2" xfId="43489"/>
    <cellStyle name="Percent 44 6 3" xfId="31790"/>
    <cellStyle name="Percent 44 7" xfId="14246"/>
    <cellStyle name="Percent 44 7 2" xfId="37655"/>
    <cellStyle name="Percent 44 8" xfId="25960"/>
    <cellStyle name="Percent 45" xfId="2387"/>
    <cellStyle name="Percent 45 2" xfId="3656"/>
    <cellStyle name="Percent 45 2 2" xfId="9524"/>
    <cellStyle name="Percent 45 2 2 2" xfId="21253"/>
    <cellStyle name="Percent 45 2 2 2 2" xfId="44662"/>
    <cellStyle name="Percent 45 2 2 3" xfId="32963"/>
    <cellStyle name="Percent 45 2 3" xfId="15419"/>
    <cellStyle name="Percent 45 2 3 2" xfId="38828"/>
    <cellStyle name="Percent 45 2 4" xfId="27133"/>
    <cellStyle name="Percent 45 3" xfId="4875"/>
    <cellStyle name="Percent 45 3 2" xfId="10743"/>
    <cellStyle name="Percent 45 3 2 2" xfId="22472"/>
    <cellStyle name="Percent 45 3 2 2 2" xfId="45881"/>
    <cellStyle name="Percent 45 3 2 3" xfId="34182"/>
    <cellStyle name="Percent 45 3 3" xfId="16638"/>
    <cellStyle name="Percent 45 3 3 2" xfId="40047"/>
    <cellStyle name="Percent 45 3 4" xfId="28352"/>
    <cellStyle name="Percent 45 4" xfId="6039"/>
    <cellStyle name="Percent 45 4 2" xfId="11907"/>
    <cellStyle name="Percent 45 4 2 2" xfId="23636"/>
    <cellStyle name="Percent 45 4 2 2 2" xfId="47045"/>
    <cellStyle name="Percent 45 4 2 3" xfId="35346"/>
    <cellStyle name="Percent 45 4 3" xfId="17802"/>
    <cellStyle name="Percent 45 4 3 2" xfId="41211"/>
    <cellStyle name="Percent 45 4 4" xfId="29516"/>
    <cellStyle name="Percent 45 5" xfId="7165"/>
    <cellStyle name="Percent 45 5 2" xfId="13027"/>
    <cellStyle name="Percent 45 5 2 2" xfId="24756"/>
    <cellStyle name="Percent 45 5 2 2 2" xfId="48165"/>
    <cellStyle name="Percent 45 5 2 3" xfId="36466"/>
    <cellStyle name="Percent 45 5 3" xfId="18922"/>
    <cellStyle name="Percent 45 5 3 2" xfId="42331"/>
    <cellStyle name="Percent 45 5 4" xfId="30636"/>
    <cellStyle name="Percent 45 6" xfId="8249"/>
    <cellStyle name="Percent 45 6 2" xfId="20010"/>
    <cellStyle name="Percent 45 6 2 2" xfId="43419"/>
    <cellStyle name="Percent 45 6 3" xfId="31720"/>
    <cellStyle name="Percent 45 7" xfId="14176"/>
    <cellStyle name="Percent 45 7 2" xfId="37585"/>
    <cellStyle name="Percent 45 8" xfId="25890"/>
    <cellStyle name="Percent 46" xfId="2473"/>
    <cellStyle name="Percent 46 2" xfId="3742"/>
    <cellStyle name="Percent 46 2 2" xfId="9610"/>
    <cellStyle name="Percent 46 2 2 2" xfId="21339"/>
    <cellStyle name="Percent 46 2 2 2 2" xfId="44748"/>
    <cellStyle name="Percent 46 2 2 3" xfId="33049"/>
    <cellStyle name="Percent 46 2 3" xfId="15505"/>
    <cellStyle name="Percent 46 2 3 2" xfId="38914"/>
    <cellStyle name="Percent 46 2 4" xfId="27219"/>
    <cellStyle name="Percent 46 3" xfId="4961"/>
    <cellStyle name="Percent 46 3 2" xfId="10829"/>
    <cellStyle name="Percent 46 3 2 2" xfId="22558"/>
    <cellStyle name="Percent 46 3 2 2 2" xfId="45967"/>
    <cellStyle name="Percent 46 3 2 3" xfId="34268"/>
    <cellStyle name="Percent 46 3 3" xfId="16724"/>
    <cellStyle name="Percent 46 3 3 2" xfId="40133"/>
    <cellStyle name="Percent 46 3 4" xfId="28438"/>
    <cellStyle name="Percent 46 4" xfId="6125"/>
    <cellStyle name="Percent 46 4 2" xfId="11993"/>
    <cellStyle name="Percent 46 4 2 2" xfId="23722"/>
    <cellStyle name="Percent 46 4 2 2 2" xfId="47131"/>
    <cellStyle name="Percent 46 4 2 3" xfId="35432"/>
    <cellStyle name="Percent 46 4 3" xfId="17888"/>
    <cellStyle name="Percent 46 4 3 2" xfId="41297"/>
    <cellStyle name="Percent 46 4 4" xfId="29602"/>
    <cellStyle name="Percent 46 5" xfId="7251"/>
    <cellStyle name="Percent 46 5 2" xfId="13113"/>
    <cellStyle name="Percent 46 5 2 2" xfId="24842"/>
    <cellStyle name="Percent 46 5 2 2 2" xfId="48251"/>
    <cellStyle name="Percent 46 5 2 3" xfId="36552"/>
    <cellStyle name="Percent 46 5 3" xfId="19008"/>
    <cellStyle name="Percent 46 5 3 2" xfId="42417"/>
    <cellStyle name="Percent 46 5 4" xfId="30722"/>
    <cellStyle name="Percent 46 6" xfId="8335"/>
    <cellStyle name="Percent 46 6 2" xfId="20096"/>
    <cellStyle name="Percent 46 6 2 2" xfId="43505"/>
    <cellStyle name="Percent 46 6 3" xfId="31806"/>
    <cellStyle name="Percent 46 7" xfId="14262"/>
    <cellStyle name="Percent 46 7 2" xfId="37671"/>
    <cellStyle name="Percent 46 8" xfId="25976"/>
    <cellStyle name="Percent 47" xfId="2673"/>
    <cellStyle name="Percent 47 2" xfId="3942"/>
    <cellStyle name="Percent 47 2 2" xfId="9810"/>
    <cellStyle name="Percent 47 2 2 2" xfId="21539"/>
    <cellStyle name="Percent 47 2 2 2 2" xfId="44948"/>
    <cellStyle name="Percent 47 2 2 3" xfId="33249"/>
    <cellStyle name="Percent 47 2 3" xfId="15705"/>
    <cellStyle name="Percent 47 2 3 2" xfId="39114"/>
    <cellStyle name="Percent 47 2 4" xfId="27419"/>
    <cellStyle name="Percent 47 3" xfId="5161"/>
    <cellStyle name="Percent 47 3 2" xfId="11029"/>
    <cellStyle name="Percent 47 3 2 2" xfId="22758"/>
    <cellStyle name="Percent 47 3 2 2 2" xfId="46167"/>
    <cellStyle name="Percent 47 3 2 3" xfId="34468"/>
    <cellStyle name="Percent 47 3 3" xfId="16924"/>
    <cellStyle name="Percent 47 3 3 2" xfId="40333"/>
    <cellStyle name="Percent 47 3 4" xfId="28638"/>
    <cellStyle name="Percent 47 4" xfId="6325"/>
    <cellStyle name="Percent 47 4 2" xfId="12193"/>
    <cellStyle name="Percent 47 4 2 2" xfId="23922"/>
    <cellStyle name="Percent 47 4 2 2 2" xfId="47331"/>
    <cellStyle name="Percent 47 4 2 3" xfId="35632"/>
    <cellStyle name="Percent 47 4 3" xfId="18088"/>
    <cellStyle name="Percent 47 4 3 2" xfId="41497"/>
    <cellStyle name="Percent 47 4 4" xfId="29802"/>
    <cellStyle name="Percent 47 5" xfId="7451"/>
    <cellStyle name="Percent 47 5 2" xfId="13313"/>
    <cellStyle name="Percent 47 5 2 2" xfId="25042"/>
    <cellStyle name="Percent 47 5 2 2 2" xfId="48451"/>
    <cellStyle name="Percent 47 5 2 3" xfId="36752"/>
    <cellStyle name="Percent 47 5 3" xfId="19208"/>
    <cellStyle name="Percent 47 5 3 2" xfId="42617"/>
    <cellStyle name="Percent 47 5 4" xfId="30922"/>
    <cellStyle name="Percent 47 6" xfId="8535"/>
    <cellStyle name="Percent 47 6 2" xfId="20296"/>
    <cellStyle name="Percent 47 6 2 2" xfId="43705"/>
    <cellStyle name="Percent 47 6 3" xfId="32006"/>
    <cellStyle name="Percent 47 7" xfId="14462"/>
    <cellStyle name="Percent 47 7 2" xfId="37871"/>
    <cellStyle name="Percent 47 8" xfId="26176"/>
    <cellStyle name="Percent 48" xfId="2479"/>
    <cellStyle name="Percent 48 2" xfId="3748"/>
    <cellStyle name="Percent 48 2 2" xfId="9616"/>
    <cellStyle name="Percent 48 2 2 2" xfId="21345"/>
    <cellStyle name="Percent 48 2 2 2 2" xfId="44754"/>
    <cellStyle name="Percent 48 2 2 3" xfId="33055"/>
    <cellStyle name="Percent 48 2 3" xfId="15511"/>
    <cellStyle name="Percent 48 2 3 2" xfId="38920"/>
    <cellStyle name="Percent 48 2 4" xfId="27225"/>
    <cellStyle name="Percent 48 3" xfId="4967"/>
    <cellStyle name="Percent 48 3 2" xfId="10835"/>
    <cellStyle name="Percent 48 3 2 2" xfId="22564"/>
    <cellStyle name="Percent 48 3 2 2 2" xfId="45973"/>
    <cellStyle name="Percent 48 3 2 3" xfId="34274"/>
    <cellStyle name="Percent 48 3 3" xfId="16730"/>
    <cellStyle name="Percent 48 3 3 2" xfId="40139"/>
    <cellStyle name="Percent 48 3 4" xfId="28444"/>
    <cellStyle name="Percent 48 4" xfId="6131"/>
    <cellStyle name="Percent 48 4 2" xfId="11999"/>
    <cellStyle name="Percent 48 4 2 2" xfId="23728"/>
    <cellStyle name="Percent 48 4 2 2 2" xfId="47137"/>
    <cellStyle name="Percent 48 4 2 3" xfId="35438"/>
    <cellStyle name="Percent 48 4 3" xfId="17894"/>
    <cellStyle name="Percent 48 4 3 2" xfId="41303"/>
    <cellStyle name="Percent 48 4 4" xfId="29608"/>
    <cellStyle name="Percent 48 5" xfId="7257"/>
    <cellStyle name="Percent 48 5 2" xfId="13119"/>
    <cellStyle name="Percent 48 5 2 2" xfId="24848"/>
    <cellStyle name="Percent 48 5 2 2 2" xfId="48257"/>
    <cellStyle name="Percent 48 5 2 3" xfId="36558"/>
    <cellStyle name="Percent 48 5 3" xfId="19014"/>
    <cellStyle name="Percent 48 5 3 2" xfId="42423"/>
    <cellStyle name="Percent 48 5 4" xfId="30728"/>
    <cellStyle name="Percent 48 6" xfId="8341"/>
    <cellStyle name="Percent 48 6 2" xfId="20102"/>
    <cellStyle name="Percent 48 6 2 2" xfId="43511"/>
    <cellStyle name="Percent 48 6 3" xfId="31812"/>
    <cellStyle name="Percent 48 7" xfId="14268"/>
    <cellStyle name="Percent 48 7 2" xfId="37677"/>
    <cellStyle name="Percent 48 8" xfId="25982"/>
    <cellStyle name="Percent 49" xfId="2660"/>
    <cellStyle name="Percent 49 2" xfId="3929"/>
    <cellStyle name="Percent 49 2 2" xfId="9797"/>
    <cellStyle name="Percent 49 2 2 2" xfId="21526"/>
    <cellStyle name="Percent 49 2 2 2 2" xfId="44935"/>
    <cellStyle name="Percent 49 2 2 3" xfId="33236"/>
    <cellStyle name="Percent 49 2 3" xfId="15692"/>
    <cellStyle name="Percent 49 2 3 2" xfId="39101"/>
    <cellStyle name="Percent 49 2 4" xfId="27406"/>
    <cellStyle name="Percent 49 3" xfId="5148"/>
    <cellStyle name="Percent 49 3 2" xfId="11016"/>
    <cellStyle name="Percent 49 3 2 2" xfId="22745"/>
    <cellStyle name="Percent 49 3 2 2 2" xfId="46154"/>
    <cellStyle name="Percent 49 3 2 3" xfId="34455"/>
    <cellStyle name="Percent 49 3 3" xfId="16911"/>
    <cellStyle name="Percent 49 3 3 2" xfId="40320"/>
    <cellStyle name="Percent 49 3 4" xfId="28625"/>
    <cellStyle name="Percent 49 4" xfId="6312"/>
    <cellStyle name="Percent 49 4 2" xfId="12180"/>
    <cellStyle name="Percent 49 4 2 2" xfId="23909"/>
    <cellStyle name="Percent 49 4 2 2 2" xfId="47318"/>
    <cellStyle name="Percent 49 4 2 3" xfId="35619"/>
    <cellStyle name="Percent 49 4 3" xfId="18075"/>
    <cellStyle name="Percent 49 4 3 2" xfId="41484"/>
    <cellStyle name="Percent 49 4 4" xfId="29789"/>
    <cellStyle name="Percent 49 5" xfId="7438"/>
    <cellStyle name="Percent 49 5 2" xfId="13300"/>
    <cellStyle name="Percent 49 5 2 2" xfId="25029"/>
    <cellStyle name="Percent 49 5 2 2 2" xfId="48438"/>
    <cellStyle name="Percent 49 5 2 3" xfId="36739"/>
    <cellStyle name="Percent 49 5 3" xfId="19195"/>
    <cellStyle name="Percent 49 5 3 2" xfId="42604"/>
    <cellStyle name="Percent 49 5 4" xfId="30909"/>
    <cellStyle name="Percent 49 6" xfId="8522"/>
    <cellStyle name="Percent 49 6 2" xfId="20283"/>
    <cellStyle name="Percent 49 6 2 2" xfId="43692"/>
    <cellStyle name="Percent 49 6 3" xfId="31993"/>
    <cellStyle name="Percent 49 7" xfId="14449"/>
    <cellStyle name="Percent 49 7 2" xfId="37858"/>
    <cellStyle name="Percent 49 8" xfId="26163"/>
    <cellStyle name="Percent 5" xfId="2097"/>
    <cellStyle name="Percent 5 2" xfId="2098"/>
    <cellStyle name="Percent 50" xfId="2492"/>
    <cellStyle name="Percent 50 2" xfId="3761"/>
    <cellStyle name="Percent 50 2 2" xfId="9629"/>
    <cellStyle name="Percent 50 2 2 2" xfId="21358"/>
    <cellStyle name="Percent 50 2 2 2 2" xfId="44767"/>
    <cellStyle name="Percent 50 2 2 3" xfId="33068"/>
    <cellStyle name="Percent 50 2 3" xfId="15524"/>
    <cellStyle name="Percent 50 2 3 2" xfId="38933"/>
    <cellStyle name="Percent 50 2 4" xfId="27238"/>
    <cellStyle name="Percent 50 3" xfId="4980"/>
    <cellStyle name="Percent 50 3 2" xfId="10848"/>
    <cellStyle name="Percent 50 3 2 2" xfId="22577"/>
    <cellStyle name="Percent 50 3 2 2 2" xfId="45986"/>
    <cellStyle name="Percent 50 3 2 3" xfId="34287"/>
    <cellStyle name="Percent 50 3 3" xfId="16743"/>
    <cellStyle name="Percent 50 3 3 2" xfId="40152"/>
    <cellStyle name="Percent 50 3 4" xfId="28457"/>
    <cellStyle name="Percent 50 4" xfId="6144"/>
    <cellStyle name="Percent 50 4 2" xfId="12012"/>
    <cellStyle name="Percent 50 4 2 2" xfId="23741"/>
    <cellStyle name="Percent 50 4 2 2 2" xfId="47150"/>
    <cellStyle name="Percent 50 4 2 3" xfId="35451"/>
    <cellStyle name="Percent 50 4 3" xfId="17907"/>
    <cellStyle name="Percent 50 4 3 2" xfId="41316"/>
    <cellStyle name="Percent 50 4 4" xfId="29621"/>
    <cellStyle name="Percent 50 5" xfId="7270"/>
    <cellStyle name="Percent 50 5 2" xfId="13132"/>
    <cellStyle name="Percent 50 5 2 2" xfId="24861"/>
    <cellStyle name="Percent 50 5 2 2 2" xfId="48270"/>
    <cellStyle name="Percent 50 5 2 3" xfId="36571"/>
    <cellStyle name="Percent 50 5 3" xfId="19027"/>
    <cellStyle name="Percent 50 5 3 2" xfId="42436"/>
    <cellStyle name="Percent 50 5 4" xfId="30741"/>
    <cellStyle name="Percent 50 6" xfId="8354"/>
    <cellStyle name="Percent 50 6 2" xfId="20115"/>
    <cellStyle name="Percent 50 6 2 2" xfId="43524"/>
    <cellStyle name="Percent 50 6 3" xfId="31825"/>
    <cellStyle name="Percent 50 7" xfId="14281"/>
    <cellStyle name="Percent 50 7 2" xfId="37690"/>
    <cellStyle name="Percent 50 8" xfId="25995"/>
    <cellStyle name="Percent 51" xfId="2697"/>
    <cellStyle name="Percent 51 2" xfId="3966"/>
    <cellStyle name="Percent 51 2 2" xfId="9834"/>
    <cellStyle name="Percent 51 2 2 2" xfId="21563"/>
    <cellStyle name="Percent 51 2 2 2 2" xfId="44972"/>
    <cellStyle name="Percent 51 2 2 3" xfId="33273"/>
    <cellStyle name="Percent 51 2 3" xfId="15729"/>
    <cellStyle name="Percent 51 2 3 2" xfId="39138"/>
    <cellStyle name="Percent 51 2 4" xfId="27443"/>
    <cellStyle name="Percent 51 3" xfId="5185"/>
    <cellStyle name="Percent 51 3 2" xfId="11053"/>
    <cellStyle name="Percent 51 3 2 2" xfId="22782"/>
    <cellStyle name="Percent 51 3 2 2 2" xfId="46191"/>
    <cellStyle name="Percent 51 3 2 3" xfId="34492"/>
    <cellStyle name="Percent 51 3 3" xfId="16948"/>
    <cellStyle name="Percent 51 3 3 2" xfId="40357"/>
    <cellStyle name="Percent 51 3 4" xfId="28662"/>
    <cellStyle name="Percent 51 4" xfId="6349"/>
    <cellStyle name="Percent 51 4 2" xfId="12217"/>
    <cellStyle name="Percent 51 4 2 2" xfId="23946"/>
    <cellStyle name="Percent 51 4 2 2 2" xfId="47355"/>
    <cellStyle name="Percent 51 4 2 3" xfId="35656"/>
    <cellStyle name="Percent 51 4 3" xfId="18112"/>
    <cellStyle name="Percent 51 4 3 2" xfId="41521"/>
    <cellStyle name="Percent 51 4 4" xfId="29826"/>
    <cellStyle name="Percent 51 5" xfId="7475"/>
    <cellStyle name="Percent 51 5 2" xfId="13337"/>
    <cellStyle name="Percent 51 5 2 2" xfId="25066"/>
    <cellStyle name="Percent 51 5 2 2 2" xfId="48475"/>
    <cellStyle name="Percent 51 5 2 3" xfId="36776"/>
    <cellStyle name="Percent 51 5 3" xfId="19232"/>
    <cellStyle name="Percent 51 5 3 2" xfId="42641"/>
    <cellStyle name="Percent 51 5 4" xfId="30946"/>
    <cellStyle name="Percent 51 6" xfId="8559"/>
    <cellStyle name="Percent 51 6 2" xfId="20320"/>
    <cellStyle name="Percent 51 6 2 2" xfId="43729"/>
    <cellStyle name="Percent 51 6 3" xfId="32030"/>
    <cellStyle name="Percent 51 7" xfId="14486"/>
    <cellStyle name="Percent 51 7 2" xfId="37895"/>
    <cellStyle name="Percent 51 8" xfId="26200"/>
    <cellStyle name="Percent 52" xfId="2503"/>
    <cellStyle name="Percent 52 2" xfId="3772"/>
    <cellStyle name="Percent 52 2 2" xfId="9640"/>
    <cellStyle name="Percent 52 2 2 2" xfId="21369"/>
    <cellStyle name="Percent 52 2 2 2 2" xfId="44778"/>
    <cellStyle name="Percent 52 2 2 3" xfId="33079"/>
    <cellStyle name="Percent 52 2 3" xfId="15535"/>
    <cellStyle name="Percent 52 2 3 2" xfId="38944"/>
    <cellStyle name="Percent 52 2 4" xfId="27249"/>
    <cellStyle name="Percent 52 3" xfId="4991"/>
    <cellStyle name="Percent 52 3 2" xfId="10859"/>
    <cellStyle name="Percent 52 3 2 2" xfId="22588"/>
    <cellStyle name="Percent 52 3 2 2 2" xfId="45997"/>
    <cellStyle name="Percent 52 3 2 3" xfId="34298"/>
    <cellStyle name="Percent 52 3 3" xfId="16754"/>
    <cellStyle name="Percent 52 3 3 2" xfId="40163"/>
    <cellStyle name="Percent 52 3 4" xfId="28468"/>
    <cellStyle name="Percent 52 4" xfId="6155"/>
    <cellStyle name="Percent 52 4 2" xfId="12023"/>
    <cellStyle name="Percent 52 4 2 2" xfId="23752"/>
    <cellStyle name="Percent 52 4 2 2 2" xfId="47161"/>
    <cellStyle name="Percent 52 4 2 3" xfId="35462"/>
    <cellStyle name="Percent 52 4 3" xfId="17918"/>
    <cellStyle name="Percent 52 4 3 2" xfId="41327"/>
    <cellStyle name="Percent 52 4 4" xfId="29632"/>
    <cellStyle name="Percent 52 5" xfId="7281"/>
    <cellStyle name="Percent 52 5 2" xfId="13143"/>
    <cellStyle name="Percent 52 5 2 2" xfId="24872"/>
    <cellStyle name="Percent 52 5 2 2 2" xfId="48281"/>
    <cellStyle name="Percent 52 5 2 3" xfId="36582"/>
    <cellStyle name="Percent 52 5 3" xfId="19038"/>
    <cellStyle name="Percent 52 5 3 2" xfId="42447"/>
    <cellStyle name="Percent 52 5 4" xfId="30752"/>
    <cellStyle name="Percent 52 6" xfId="8365"/>
    <cellStyle name="Percent 52 6 2" xfId="20126"/>
    <cellStyle name="Percent 52 6 2 2" xfId="43535"/>
    <cellStyle name="Percent 52 6 3" xfId="31836"/>
    <cellStyle name="Percent 52 7" xfId="14292"/>
    <cellStyle name="Percent 52 7 2" xfId="37701"/>
    <cellStyle name="Percent 52 8" xfId="26006"/>
    <cellStyle name="Percent 53" xfId="2629"/>
    <cellStyle name="Percent 53 2" xfId="3898"/>
    <cellStyle name="Percent 53 2 2" xfId="9766"/>
    <cellStyle name="Percent 53 2 2 2" xfId="21495"/>
    <cellStyle name="Percent 53 2 2 2 2" xfId="44904"/>
    <cellStyle name="Percent 53 2 2 3" xfId="33205"/>
    <cellStyle name="Percent 53 2 3" xfId="15661"/>
    <cellStyle name="Percent 53 2 3 2" xfId="39070"/>
    <cellStyle name="Percent 53 2 4" xfId="27375"/>
    <cellStyle name="Percent 53 3" xfId="5117"/>
    <cellStyle name="Percent 53 3 2" xfId="10985"/>
    <cellStyle name="Percent 53 3 2 2" xfId="22714"/>
    <cellStyle name="Percent 53 3 2 2 2" xfId="46123"/>
    <cellStyle name="Percent 53 3 2 3" xfId="34424"/>
    <cellStyle name="Percent 53 3 3" xfId="16880"/>
    <cellStyle name="Percent 53 3 3 2" xfId="40289"/>
    <cellStyle name="Percent 53 3 4" xfId="28594"/>
    <cellStyle name="Percent 53 4" xfId="6281"/>
    <cellStyle name="Percent 53 4 2" xfId="12149"/>
    <cellStyle name="Percent 53 4 2 2" xfId="23878"/>
    <cellStyle name="Percent 53 4 2 2 2" xfId="47287"/>
    <cellStyle name="Percent 53 4 2 3" xfId="35588"/>
    <cellStyle name="Percent 53 4 3" xfId="18044"/>
    <cellStyle name="Percent 53 4 3 2" xfId="41453"/>
    <cellStyle name="Percent 53 4 4" xfId="29758"/>
    <cellStyle name="Percent 53 5" xfId="7407"/>
    <cellStyle name="Percent 53 5 2" xfId="13269"/>
    <cellStyle name="Percent 53 5 2 2" xfId="24998"/>
    <cellStyle name="Percent 53 5 2 2 2" xfId="48407"/>
    <cellStyle name="Percent 53 5 2 3" xfId="36708"/>
    <cellStyle name="Percent 53 5 3" xfId="19164"/>
    <cellStyle name="Percent 53 5 3 2" xfId="42573"/>
    <cellStyle name="Percent 53 5 4" xfId="30878"/>
    <cellStyle name="Percent 53 6" xfId="8491"/>
    <cellStyle name="Percent 53 6 2" xfId="20252"/>
    <cellStyle name="Percent 53 6 2 2" xfId="43661"/>
    <cellStyle name="Percent 53 6 3" xfId="31962"/>
    <cellStyle name="Percent 53 7" xfId="14418"/>
    <cellStyle name="Percent 53 7 2" xfId="37827"/>
    <cellStyle name="Percent 53 8" xfId="26132"/>
    <cellStyle name="Percent 54" xfId="2506"/>
    <cellStyle name="Percent 54 2" xfId="3775"/>
    <cellStyle name="Percent 54 2 2" xfId="9643"/>
    <cellStyle name="Percent 54 2 2 2" xfId="21372"/>
    <cellStyle name="Percent 54 2 2 2 2" xfId="44781"/>
    <cellStyle name="Percent 54 2 2 3" xfId="33082"/>
    <cellStyle name="Percent 54 2 3" xfId="15538"/>
    <cellStyle name="Percent 54 2 3 2" xfId="38947"/>
    <cellStyle name="Percent 54 2 4" xfId="27252"/>
    <cellStyle name="Percent 54 3" xfId="4994"/>
    <cellStyle name="Percent 54 3 2" xfId="10862"/>
    <cellStyle name="Percent 54 3 2 2" xfId="22591"/>
    <cellStyle name="Percent 54 3 2 2 2" xfId="46000"/>
    <cellStyle name="Percent 54 3 2 3" xfId="34301"/>
    <cellStyle name="Percent 54 3 3" xfId="16757"/>
    <cellStyle name="Percent 54 3 3 2" xfId="40166"/>
    <cellStyle name="Percent 54 3 4" xfId="28471"/>
    <cellStyle name="Percent 54 4" xfId="6158"/>
    <cellStyle name="Percent 54 4 2" xfId="12026"/>
    <cellStyle name="Percent 54 4 2 2" xfId="23755"/>
    <cellStyle name="Percent 54 4 2 2 2" xfId="47164"/>
    <cellStyle name="Percent 54 4 2 3" xfId="35465"/>
    <cellStyle name="Percent 54 4 3" xfId="17921"/>
    <cellStyle name="Percent 54 4 3 2" xfId="41330"/>
    <cellStyle name="Percent 54 4 4" xfId="29635"/>
    <cellStyle name="Percent 54 5" xfId="7284"/>
    <cellStyle name="Percent 54 5 2" xfId="13146"/>
    <cellStyle name="Percent 54 5 2 2" xfId="24875"/>
    <cellStyle name="Percent 54 5 2 2 2" xfId="48284"/>
    <cellStyle name="Percent 54 5 2 3" xfId="36585"/>
    <cellStyle name="Percent 54 5 3" xfId="19041"/>
    <cellStyle name="Percent 54 5 3 2" xfId="42450"/>
    <cellStyle name="Percent 54 5 4" xfId="30755"/>
    <cellStyle name="Percent 54 6" xfId="8368"/>
    <cellStyle name="Percent 54 6 2" xfId="20129"/>
    <cellStyle name="Percent 54 6 2 2" xfId="43538"/>
    <cellStyle name="Percent 54 6 3" xfId="31839"/>
    <cellStyle name="Percent 54 7" xfId="14295"/>
    <cellStyle name="Percent 54 7 2" xfId="37704"/>
    <cellStyle name="Percent 54 8" xfId="26009"/>
    <cellStyle name="Percent 55" xfId="2622"/>
    <cellStyle name="Percent 55 2" xfId="3891"/>
    <cellStyle name="Percent 55 2 2" xfId="9759"/>
    <cellStyle name="Percent 55 2 2 2" xfId="21488"/>
    <cellStyle name="Percent 55 2 2 2 2" xfId="44897"/>
    <cellStyle name="Percent 55 2 2 3" xfId="33198"/>
    <cellStyle name="Percent 55 2 3" xfId="15654"/>
    <cellStyle name="Percent 55 2 3 2" xfId="39063"/>
    <cellStyle name="Percent 55 2 4" xfId="27368"/>
    <cellStyle name="Percent 55 3" xfId="5110"/>
    <cellStyle name="Percent 55 3 2" xfId="10978"/>
    <cellStyle name="Percent 55 3 2 2" xfId="22707"/>
    <cellStyle name="Percent 55 3 2 2 2" xfId="46116"/>
    <cellStyle name="Percent 55 3 2 3" xfId="34417"/>
    <cellStyle name="Percent 55 3 3" xfId="16873"/>
    <cellStyle name="Percent 55 3 3 2" xfId="40282"/>
    <cellStyle name="Percent 55 3 4" xfId="28587"/>
    <cellStyle name="Percent 55 4" xfId="6274"/>
    <cellStyle name="Percent 55 4 2" xfId="12142"/>
    <cellStyle name="Percent 55 4 2 2" xfId="23871"/>
    <cellStyle name="Percent 55 4 2 2 2" xfId="47280"/>
    <cellStyle name="Percent 55 4 2 3" xfId="35581"/>
    <cellStyle name="Percent 55 4 3" xfId="18037"/>
    <cellStyle name="Percent 55 4 3 2" xfId="41446"/>
    <cellStyle name="Percent 55 4 4" xfId="29751"/>
    <cellStyle name="Percent 55 5" xfId="7400"/>
    <cellStyle name="Percent 55 5 2" xfId="13262"/>
    <cellStyle name="Percent 55 5 2 2" xfId="24991"/>
    <cellStyle name="Percent 55 5 2 2 2" xfId="48400"/>
    <cellStyle name="Percent 55 5 2 3" xfId="36701"/>
    <cellStyle name="Percent 55 5 3" xfId="19157"/>
    <cellStyle name="Percent 55 5 3 2" xfId="42566"/>
    <cellStyle name="Percent 55 5 4" xfId="30871"/>
    <cellStyle name="Percent 55 6" xfId="8484"/>
    <cellStyle name="Percent 55 6 2" xfId="20245"/>
    <cellStyle name="Percent 55 6 2 2" xfId="43654"/>
    <cellStyle name="Percent 55 6 3" xfId="31955"/>
    <cellStyle name="Percent 55 7" xfId="14411"/>
    <cellStyle name="Percent 55 7 2" xfId="37820"/>
    <cellStyle name="Percent 55 8" xfId="26125"/>
    <cellStyle name="Percent 56" xfId="2507"/>
    <cellStyle name="Percent 56 2" xfId="3776"/>
    <cellStyle name="Percent 56 2 2" xfId="9644"/>
    <cellStyle name="Percent 56 2 2 2" xfId="21373"/>
    <cellStyle name="Percent 56 2 2 2 2" xfId="44782"/>
    <cellStyle name="Percent 56 2 2 3" xfId="33083"/>
    <cellStyle name="Percent 56 2 3" xfId="15539"/>
    <cellStyle name="Percent 56 2 3 2" xfId="38948"/>
    <cellStyle name="Percent 56 2 4" xfId="27253"/>
    <cellStyle name="Percent 56 3" xfId="4995"/>
    <cellStyle name="Percent 56 3 2" xfId="10863"/>
    <cellStyle name="Percent 56 3 2 2" xfId="22592"/>
    <cellStyle name="Percent 56 3 2 2 2" xfId="46001"/>
    <cellStyle name="Percent 56 3 2 3" xfId="34302"/>
    <cellStyle name="Percent 56 3 3" xfId="16758"/>
    <cellStyle name="Percent 56 3 3 2" xfId="40167"/>
    <cellStyle name="Percent 56 3 4" xfId="28472"/>
    <cellStyle name="Percent 56 4" xfId="6159"/>
    <cellStyle name="Percent 56 4 2" xfId="12027"/>
    <cellStyle name="Percent 56 4 2 2" xfId="23756"/>
    <cellStyle name="Percent 56 4 2 2 2" xfId="47165"/>
    <cellStyle name="Percent 56 4 2 3" xfId="35466"/>
    <cellStyle name="Percent 56 4 3" xfId="17922"/>
    <cellStyle name="Percent 56 4 3 2" xfId="41331"/>
    <cellStyle name="Percent 56 4 4" xfId="29636"/>
    <cellStyle name="Percent 56 5" xfId="7285"/>
    <cellStyle name="Percent 56 5 2" xfId="13147"/>
    <cellStyle name="Percent 56 5 2 2" xfId="24876"/>
    <cellStyle name="Percent 56 5 2 2 2" xfId="48285"/>
    <cellStyle name="Percent 56 5 2 3" xfId="36586"/>
    <cellStyle name="Percent 56 5 3" xfId="19042"/>
    <cellStyle name="Percent 56 5 3 2" xfId="42451"/>
    <cellStyle name="Percent 56 5 4" xfId="30756"/>
    <cellStyle name="Percent 56 6" xfId="8369"/>
    <cellStyle name="Percent 56 6 2" xfId="20130"/>
    <cellStyle name="Percent 56 6 2 2" xfId="43539"/>
    <cellStyle name="Percent 56 6 3" xfId="31840"/>
    <cellStyle name="Percent 56 7" xfId="14296"/>
    <cellStyle name="Percent 56 7 2" xfId="37705"/>
    <cellStyle name="Percent 56 8" xfId="26010"/>
    <cellStyle name="Percent 57" xfId="2621"/>
    <cellStyle name="Percent 57 2" xfId="3890"/>
    <cellStyle name="Percent 57 2 2" xfId="9758"/>
    <cellStyle name="Percent 57 2 2 2" xfId="21487"/>
    <cellStyle name="Percent 57 2 2 2 2" xfId="44896"/>
    <cellStyle name="Percent 57 2 2 3" xfId="33197"/>
    <cellStyle name="Percent 57 2 3" xfId="15653"/>
    <cellStyle name="Percent 57 2 3 2" xfId="39062"/>
    <cellStyle name="Percent 57 2 4" xfId="27367"/>
    <cellStyle name="Percent 57 3" xfId="5109"/>
    <cellStyle name="Percent 57 3 2" xfId="10977"/>
    <cellStyle name="Percent 57 3 2 2" xfId="22706"/>
    <cellStyle name="Percent 57 3 2 2 2" xfId="46115"/>
    <cellStyle name="Percent 57 3 2 3" xfId="34416"/>
    <cellStyle name="Percent 57 3 3" xfId="16872"/>
    <cellStyle name="Percent 57 3 3 2" xfId="40281"/>
    <cellStyle name="Percent 57 3 4" xfId="28586"/>
    <cellStyle name="Percent 57 4" xfId="6273"/>
    <cellStyle name="Percent 57 4 2" xfId="12141"/>
    <cellStyle name="Percent 57 4 2 2" xfId="23870"/>
    <cellStyle name="Percent 57 4 2 2 2" xfId="47279"/>
    <cellStyle name="Percent 57 4 2 3" xfId="35580"/>
    <cellStyle name="Percent 57 4 3" xfId="18036"/>
    <cellStyle name="Percent 57 4 3 2" xfId="41445"/>
    <cellStyle name="Percent 57 4 4" xfId="29750"/>
    <cellStyle name="Percent 57 5" xfId="7399"/>
    <cellStyle name="Percent 57 5 2" xfId="13261"/>
    <cellStyle name="Percent 57 5 2 2" xfId="24990"/>
    <cellStyle name="Percent 57 5 2 2 2" xfId="48399"/>
    <cellStyle name="Percent 57 5 2 3" xfId="36700"/>
    <cellStyle name="Percent 57 5 3" xfId="19156"/>
    <cellStyle name="Percent 57 5 3 2" xfId="42565"/>
    <cellStyle name="Percent 57 5 4" xfId="30870"/>
    <cellStyle name="Percent 57 6" xfId="8483"/>
    <cellStyle name="Percent 57 6 2" xfId="20244"/>
    <cellStyle name="Percent 57 6 2 2" xfId="43653"/>
    <cellStyle name="Percent 57 6 3" xfId="31954"/>
    <cellStyle name="Percent 57 7" xfId="14410"/>
    <cellStyle name="Percent 57 7 2" xfId="37819"/>
    <cellStyle name="Percent 57 8" xfId="26124"/>
    <cellStyle name="Percent 58" xfId="2508"/>
    <cellStyle name="Percent 58 2" xfId="3777"/>
    <cellStyle name="Percent 58 2 2" xfId="9645"/>
    <cellStyle name="Percent 58 2 2 2" xfId="21374"/>
    <cellStyle name="Percent 58 2 2 2 2" xfId="44783"/>
    <cellStyle name="Percent 58 2 2 3" xfId="33084"/>
    <cellStyle name="Percent 58 2 3" xfId="15540"/>
    <cellStyle name="Percent 58 2 3 2" xfId="38949"/>
    <cellStyle name="Percent 58 2 4" xfId="27254"/>
    <cellStyle name="Percent 58 3" xfId="4996"/>
    <cellStyle name="Percent 58 3 2" xfId="10864"/>
    <cellStyle name="Percent 58 3 2 2" xfId="22593"/>
    <cellStyle name="Percent 58 3 2 2 2" xfId="46002"/>
    <cellStyle name="Percent 58 3 2 3" xfId="34303"/>
    <cellStyle name="Percent 58 3 3" xfId="16759"/>
    <cellStyle name="Percent 58 3 3 2" xfId="40168"/>
    <cellStyle name="Percent 58 3 4" xfId="28473"/>
    <cellStyle name="Percent 58 4" xfId="6160"/>
    <cellStyle name="Percent 58 4 2" xfId="12028"/>
    <cellStyle name="Percent 58 4 2 2" xfId="23757"/>
    <cellStyle name="Percent 58 4 2 2 2" xfId="47166"/>
    <cellStyle name="Percent 58 4 2 3" xfId="35467"/>
    <cellStyle name="Percent 58 4 3" xfId="17923"/>
    <cellStyle name="Percent 58 4 3 2" xfId="41332"/>
    <cellStyle name="Percent 58 4 4" xfId="29637"/>
    <cellStyle name="Percent 58 5" xfId="7286"/>
    <cellStyle name="Percent 58 5 2" xfId="13148"/>
    <cellStyle name="Percent 58 5 2 2" xfId="24877"/>
    <cellStyle name="Percent 58 5 2 2 2" xfId="48286"/>
    <cellStyle name="Percent 58 5 2 3" xfId="36587"/>
    <cellStyle name="Percent 58 5 3" xfId="19043"/>
    <cellStyle name="Percent 58 5 3 2" xfId="42452"/>
    <cellStyle name="Percent 58 5 4" xfId="30757"/>
    <cellStyle name="Percent 58 6" xfId="8370"/>
    <cellStyle name="Percent 58 6 2" xfId="20131"/>
    <cellStyle name="Percent 58 6 2 2" xfId="43540"/>
    <cellStyle name="Percent 58 6 3" xfId="31841"/>
    <cellStyle name="Percent 58 7" xfId="14297"/>
    <cellStyle name="Percent 58 7 2" xfId="37706"/>
    <cellStyle name="Percent 58 8" xfId="26011"/>
    <cellStyle name="Percent 59" xfId="2618"/>
    <cellStyle name="Percent 59 2" xfId="3887"/>
    <cellStyle name="Percent 59 2 2" xfId="9755"/>
    <cellStyle name="Percent 59 2 2 2" xfId="21484"/>
    <cellStyle name="Percent 59 2 2 2 2" xfId="44893"/>
    <cellStyle name="Percent 59 2 2 3" xfId="33194"/>
    <cellStyle name="Percent 59 2 3" xfId="15650"/>
    <cellStyle name="Percent 59 2 3 2" xfId="39059"/>
    <cellStyle name="Percent 59 2 4" xfId="27364"/>
    <cellStyle name="Percent 59 3" xfId="5106"/>
    <cellStyle name="Percent 59 3 2" xfId="10974"/>
    <cellStyle name="Percent 59 3 2 2" xfId="22703"/>
    <cellStyle name="Percent 59 3 2 2 2" xfId="46112"/>
    <cellStyle name="Percent 59 3 2 3" xfId="34413"/>
    <cellStyle name="Percent 59 3 3" xfId="16869"/>
    <cellStyle name="Percent 59 3 3 2" xfId="40278"/>
    <cellStyle name="Percent 59 3 4" xfId="28583"/>
    <cellStyle name="Percent 59 4" xfId="6270"/>
    <cellStyle name="Percent 59 4 2" xfId="12138"/>
    <cellStyle name="Percent 59 4 2 2" xfId="23867"/>
    <cellStyle name="Percent 59 4 2 2 2" xfId="47276"/>
    <cellStyle name="Percent 59 4 2 3" xfId="35577"/>
    <cellStyle name="Percent 59 4 3" xfId="18033"/>
    <cellStyle name="Percent 59 4 3 2" xfId="41442"/>
    <cellStyle name="Percent 59 4 4" xfId="29747"/>
    <cellStyle name="Percent 59 5" xfId="7396"/>
    <cellStyle name="Percent 59 5 2" xfId="13258"/>
    <cellStyle name="Percent 59 5 2 2" xfId="24987"/>
    <cellStyle name="Percent 59 5 2 2 2" xfId="48396"/>
    <cellStyle name="Percent 59 5 2 3" xfId="36697"/>
    <cellStyle name="Percent 59 5 3" xfId="19153"/>
    <cellStyle name="Percent 59 5 3 2" xfId="42562"/>
    <cellStyle name="Percent 59 5 4" xfId="30867"/>
    <cellStyle name="Percent 59 6" xfId="8480"/>
    <cellStyle name="Percent 59 6 2" xfId="20241"/>
    <cellStyle name="Percent 59 6 2 2" xfId="43650"/>
    <cellStyle name="Percent 59 6 3" xfId="31951"/>
    <cellStyle name="Percent 59 7" xfId="14407"/>
    <cellStyle name="Percent 59 7 2" xfId="37816"/>
    <cellStyle name="Percent 59 8" xfId="26121"/>
    <cellStyle name="Percent 6" xfId="2099"/>
    <cellStyle name="Percent 60" xfId="2509"/>
    <cellStyle name="Percent 60 2" xfId="3778"/>
    <cellStyle name="Percent 60 2 2" xfId="9646"/>
    <cellStyle name="Percent 60 2 2 2" xfId="21375"/>
    <cellStyle name="Percent 60 2 2 2 2" xfId="44784"/>
    <cellStyle name="Percent 60 2 2 3" xfId="33085"/>
    <cellStyle name="Percent 60 2 3" xfId="15541"/>
    <cellStyle name="Percent 60 2 3 2" xfId="38950"/>
    <cellStyle name="Percent 60 2 4" xfId="27255"/>
    <cellStyle name="Percent 60 3" xfId="4997"/>
    <cellStyle name="Percent 60 3 2" xfId="10865"/>
    <cellStyle name="Percent 60 3 2 2" xfId="22594"/>
    <cellStyle name="Percent 60 3 2 2 2" xfId="46003"/>
    <cellStyle name="Percent 60 3 2 3" xfId="34304"/>
    <cellStyle name="Percent 60 3 3" xfId="16760"/>
    <cellStyle name="Percent 60 3 3 2" xfId="40169"/>
    <cellStyle name="Percent 60 3 4" xfId="28474"/>
    <cellStyle name="Percent 60 4" xfId="6161"/>
    <cellStyle name="Percent 60 4 2" xfId="12029"/>
    <cellStyle name="Percent 60 4 2 2" xfId="23758"/>
    <cellStyle name="Percent 60 4 2 2 2" xfId="47167"/>
    <cellStyle name="Percent 60 4 2 3" xfId="35468"/>
    <cellStyle name="Percent 60 4 3" xfId="17924"/>
    <cellStyle name="Percent 60 4 3 2" xfId="41333"/>
    <cellStyle name="Percent 60 4 4" xfId="29638"/>
    <cellStyle name="Percent 60 5" xfId="7287"/>
    <cellStyle name="Percent 60 5 2" xfId="13149"/>
    <cellStyle name="Percent 60 5 2 2" xfId="24878"/>
    <cellStyle name="Percent 60 5 2 2 2" xfId="48287"/>
    <cellStyle name="Percent 60 5 2 3" xfId="36588"/>
    <cellStyle name="Percent 60 5 3" xfId="19044"/>
    <cellStyle name="Percent 60 5 3 2" xfId="42453"/>
    <cellStyle name="Percent 60 5 4" xfId="30758"/>
    <cellStyle name="Percent 60 6" xfId="8371"/>
    <cellStyle name="Percent 60 6 2" xfId="20132"/>
    <cellStyle name="Percent 60 6 2 2" xfId="43541"/>
    <cellStyle name="Percent 60 6 3" xfId="31842"/>
    <cellStyle name="Percent 60 7" xfId="14298"/>
    <cellStyle name="Percent 60 7 2" xfId="37707"/>
    <cellStyle name="Percent 60 8" xfId="26012"/>
    <cellStyle name="Percent 61" xfId="2613"/>
    <cellStyle name="Percent 61 2" xfId="3882"/>
    <cellStyle name="Percent 61 2 2" xfId="9750"/>
    <cellStyle name="Percent 61 2 2 2" xfId="21479"/>
    <cellStyle name="Percent 61 2 2 2 2" xfId="44888"/>
    <cellStyle name="Percent 61 2 2 3" xfId="33189"/>
    <cellStyle name="Percent 61 2 3" xfId="15645"/>
    <cellStyle name="Percent 61 2 3 2" xfId="39054"/>
    <cellStyle name="Percent 61 2 4" xfId="27359"/>
    <cellStyle name="Percent 61 3" xfId="5101"/>
    <cellStyle name="Percent 61 3 2" xfId="10969"/>
    <cellStyle name="Percent 61 3 2 2" xfId="22698"/>
    <cellStyle name="Percent 61 3 2 2 2" xfId="46107"/>
    <cellStyle name="Percent 61 3 2 3" xfId="34408"/>
    <cellStyle name="Percent 61 3 3" xfId="16864"/>
    <cellStyle name="Percent 61 3 3 2" xfId="40273"/>
    <cellStyle name="Percent 61 3 4" xfId="28578"/>
    <cellStyle name="Percent 61 4" xfId="6265"/>
    <cellStyle name="Percent 61 4 2" xfId="12133"/>
    <cellStyle name="Percent 61 4 2 2" xfId="23862"/>
    <cellStyle name="Percent 61 4 2 2 2" xfId="47271"/>
    <cellStyle name="Percent 61 4 2 3" xfId="35572"/>
    <cellStyle name="Percent 61 4 3" xfId="18028"/>
    <cellStyle name="Percent 61 4 3 2" xfId="41437"/>
    <cellStyle name="Percent 61 4 4" xfId="29742"/>
    <cellStyle name="Percent 61 5" xfId="7391"/>
    <cellStyle name="Percent 61 5 2" xfId="13253"/>
    <cellStyle name="Percent 61 5 2 2" xfId="24982"/>
    <cellStyle name="Percent 61 5 2 2 2" xfId="48391"/>
    <cellStyle name="Percent 61 5 2 3" xfId="36692"/>
    <cellStyle name="Percent 61 5 3" xfId="19148"/>
    <cellStyle name="Percent 61 5 3 2" xfId="42557"/>
    <cellStyle name="Percent 61 5 4" xfId="30862"/>
    <cellStyle name="Percent 61 6" xfId="8475"/>
    <cellStyle name="Percent 61 6 2" xfId="20236"/>
    <cellStyle name="Percent 61 6 2 2" xfId="43645"/>
    <cellStyle name="Percent 61 6 3" xfId="31946"/>
    <cellStyle name="Percent 61 7" xfId="14402"/>
    <cellStyle name="Percent 61 7 2" xfId="37811"/>
    <cellStyle name="Percent 61 8" xfId="26116"/>
    <cellStyle name="Percent 62" xfId="2510"/>
    <cellStyle name="Percent 62 2" xfId="3779"/>
    <cellStyle name="Percent 62 2 2" xfId="9647"/>
    <cellStyle name="Percent 62 2 2 2" xfId="21376"/>
    <cellStyle name="Percent 62 2 2 2 2" xfId="44785"/>
    <cellStyle name="Percent 62 2 2 3" xfId="33086"/>
    <cellStyle name="Percent 62 2 3" xfId="15542"/>
    <cellStyle name="Percent 62 2 3 2" xfId="38951"/>
    <cellStyle name="Percent 62 2 4" xfId="27256"/>
    <cellStyle name="Percent 62 3" xfId="4998"/>
    <cellStyle name="Percent 62 3 2" xfId="10866"/>
    <cellStyle name="Percent 62 3 2 2" xfId="22595"/>
    <cellStyle name="Percent 62 3 2 2 2" xfId="46004"/>
    <cellStyle name="Percent 62 3 2 3" xfId="34305"/>
    <cellStyle name="Percent 62 3 3" xfId="16761"/>
    <cellStyle name="Percent 62 3 3 2" xfId="40170"/>
    <cellStyle name="Percent 62 3 4" xfId="28475"/>
    <cellStyle name="Percent 62 4" xfId="6162"/>
    <cellStyle name="Percent 62 4 2" xfId="12030"/>
    <cellStyle name="Percent 62 4 2 2" xfId="23759"/>
    <cellStyle name="Percent 62 4 2 2 2" xfId="47168"/>
    <cellStyle name="Percent 62 4 2 3" xfId="35469"/>
    <cellStyle name="Percent 62 4 3" xfId="17925"/>
    <cellStyle name="Percent 62 4 3 2" xfId="41334"/>
    <cellStyle name="Percent 62 4 4" xfId="29639"/>
    <cellStyle name="Percent 62 5" xfId="7288"/>
    <cellStyle name="Percent 62 5 2" xfId="13150"/>
    <cellStyle name="Percent 62 5 2 2" xfId="24879"/>
    <cellStyle name="Percent 62 5 2 2 2" xfId="48288"/>
    <cellStyle name="Percent 62 5 2 3" xfId="36589"/>
    <cellStyle name="Percent 62 5 3" xfId="19045"/>
    <cellStyle name="Percent 62 5 3 2" xfId="42454"/>
    <cellStyle name="Percent 62 5 4" xfId="30759"/>
    <cellStyle name="Percent 62 6" xfId="8372"/>
    <cellStyle name="Percent 62 6 2" xfId="20133"/>
    <cellStyle name="Percent 62 6 2 2" xfId="43542"/>
    <cellStyle name="Percent 62 6 3" xfId="31843"/>
    <cellStyle name="Percent 62 7" xfId="14299"/>
    <cellStyle name="Percent 62 7 2" xfId="37708"/>
    <cellStyle name="Percent 62 8" xfId="26013"/>
    <cellStyle name="Percent 63" xfId="2609"/>
    <cellStyle name="Percent 63 2" xfId="3878"/>
    <cellStyle name="Percent 63 2 2" xfId="9746"/>
    <cellStyle name="Percent 63 2 2 2" xfId="21475"/>
    <cellStyle name="Percent 63 2 2 2 2" xfId="44884"/>
    <cellStyle name="Percent 63 2 2 3" xfId="33185"/>
    <cellStyle name="Percent 63 2 3" xfId="15641"/>
    <cellStyle name="Percent 63 2 3 2" xfId="39050"/>
    <cellStyle name="Percent 63 2 4" xfId="27355"/>
    <cellStyle name="Percent 63 3" xfId="5097"/>
    <cellStyle name="Percent 63 3 2" xfId="10965"/>
    <cellStyle name="Percent 63 3 2 2" xfId="22694"/>
    <cellStyle name="Percent 63 3 2 2 2" xfId="46103"/>
    <cellStyle name="Percent 63 3 2 3" xfId="34404"/>
    <cellStyle name="Percent 63 3 3" xfId="16860"/>
    <cellStyle name="Percent 63 3 3 2" xfId="40269"/>
    <cellStyle name="Percent 63 3 4" xfId="28574"/>
    <cellStyle name="Percent 63 4" xfId="6261"/>
    <cellStyle name="Percent 63 4 2" xfId="12129"/>
    <cellStyle name="Percent 63 4 2 2" xfId="23858"/>
    <cellStyle name="Percent 63 4 2 2 2" xfId="47267"/>
    <cellStyle name="Percent 63 4 2 3" xfId="35568"/>
    <cellStyle name="Percent 63 4 3" xfId="18024"/>
    <cellStyle name="Percent 63 4 3 2" xfId="41433"/>
    <cellStyle name="Percent 63 4 4" xfId="29738"/>
    <cellStyle name="Percent 63 5" xfId="7387"/>
    <cellStyle name="Percent 63 5 2" xfId="13249"/>
    <cellStyle name="Percent 63 5 2 2" xfId="24978"/>
    <cellStyle name="Percent 63 5 2 2 2" xfId="48387"/>
    <cellStyle name="Percent 63 5 2 3" xfId="36688"/>
    <cellStyle name="Percent 63 5 3" xfId="19144"/>
    <cellStyle name="Percent 63 5 3 2" xfId="42553"/>
    <cellStyle name="Percent 63 5 4" xfId="30858"/>
    <cellStyle name="Percent 63 6" xfId="8471"/>
    <cellStyle name="Percent 63 6 2" xfId="20232"/>
    <cellStyle name="Percent 63 6 2 2" xfId="43641"/>
    <cellStyle name="Percent 63 6 3" xfId="31942"/>
    <cellStyle name="Percent 63 7" xfId="14398"/>
    <cellStyle name="Percent 63 7 2" xfId="37807"/>
    <cellStyle name="Percent 63 8" xfId="26112"/>
    <cellStyle name="Percent 64" xfId="2511"/>
    <cellStyle name="Percent 64 2" xfId="3780"/>
    <cellStyle name="Percent 64 2 2" xfId="9648"/>
    <cellStyle name="Percent 64 2 2 2" xfId="21377"/>
    <cellStyle name="Percent 64 2 2 2 2" xfId="44786"/>
    <cellStyle name="Percent 64 2 2 3" xfId="33087"/>
    <cellStyle name="Percent 64 2 3" xfId="15543"/>
    <cellStyle name="Percent 64 2 3 2" xfId="38952"/>
    <cellStyle name="Percent 64 2 4" xfId="27257"/>
    <cellStyle name="Percent 64 3" xfId="4999"/>
    <cellStyle name="Percent 64 3 2" xfId="10867"/>
    <cellStyle name="Percent 64 3 2 2" xfId="22596"/>
    <cellStyle name="Percent 64 3 2 2 2" xfId="46005"/>
    <cellStyle name="Percent 64 3 2 3" xfId="34306"/>
    <cellStyle name="Percent 64 3 3" xfId="16762"/>
    <cellStyle name="Percent 64 3 3 2" xfId="40171"/>
    <cellStyle name="Percent 64 3 4" xfId="28476"/>
    <cellStyle name="Percent 64 4" xfId="6163"/>
    <cellStyle name="Percent 64 4 2" xfId="12031"/>
    <cellStyle name="Percent 64 4 2 2" xfId="23760"/>
    <cellStyle name="Percent 64 4 2 2 2" xfId="47169"/>
    <cellStyle name="Percent 64 4 2 3" xfId="35470"/>
    <cellStyle name="Percent 64 4 3" xfId="17926"/>
    <cellStyle name="Percent 64 4 3 2" xfId="41335"/>
    <cellStyle name="Percent 64 4 4" xfId="29640"/>
    <cellStyle name="Percent 64 5" xfId="7289"/>
    <cellStyle name="Percent 64 5 2" xfId="13151"/>
    <cellStyle name="Percent 64 5 2 2" xfId="24880"/>
    <cellStyle name="Percent 64 5 2 2 2" xfId="48289"/>
    <cellStyle name="Percent 64 5 2 3" xfId="36590"/>
    <cellStyle name="Percent 64 5 3" xfId="19046"/>
    <cellStyle name="Percent 64 5 3 2" xfId="42455"/>
    <cellStyle name="Percent 64 5 4" xfId="30760"/>
    <cellStyle name="Percent 64 6" xfId="8373"/>
    <cellStyle name="Percent 64 6 2" xfId="20134"/>
    <cellStyle name="Percent 64 6 2 2" xfId="43543"/>
    <cellStyle name="Percent 64 6 3" xfId="31844"/>
    <cellStyle name="Percent 64 7" xfId="14300"/>
    <cellStyle name="Percent 64 7 2" xfId="37709"/>
    <cellStyle name="Percent 64 8" xfId="26014"/>
    <cellStyle name="Percent 65" xfId="2608"/>
    <cellStyle name="Percent 65 2" xfId="3877"/>
    <cellStyle name="Percent 65 2 2" xfId="9745"/>
    <cellStyle name="Percent 65 2 2 2" xfId="21474"/>
    <cellStyle name="Percent 65 2 2 2 2" xfId="44883"/>
    <cellStyle name="Percent 65 2 2 3" xfId="33184"/>
    <cellStyle name="Percent 65 2 3" xfId="15640"/>
    <cellStyle name="Percent 65 2 3 2" xfId="39049"/>
    <cellStyle name="Percent 65 2 4" xfId="27354"/>
    <cellStyle name="Percent 65 3" xfId="5096"/>
    <cellStyle name="Percent 65 3 2" xfId="10964"/>
    <cellStyle name="Percent 65 3 2 2" xfId="22693"/>
    <cellStyle name="Percent 65 3 2 2 2" xfId="46102"/>
    <cellStyle name="Percent 65 3 2 3" xfId="34403"/>
    <cellStyle name="Percent 65 3 3" xfId="16859"/>
    <cellStyle name="Percent 65 3 3 2" xfId="40268"/>
    <cellStyle name="Percent 65 3 4" xfId="28573"/>
    <cellStyle name="Percent 65 4" xfId="6260"/>
    <cellStyle name="Percent 65 4 2" xfId="12128"/>
    <cellStyle name="Percent 65 4 2 2" xfId="23857"/>
    <cellStyle name="Percent 65 4 2 2 2" xfId="47266"/>
    <cellStyle name="Percent 65 4 2 3" xfId="35567"/>
    <cellStyle name="Percent 65 4 3" xfId="18023"/>
    <cellStyle name="Percent 65 4 3 2" xfId="41432"/>
    <cellStyle name="Percent 65 4 4" xfId="29737"/>
    <cellStyle name="Percent 65 5" xfId="7386"/>
    <cellStyle name="Percent 65 5 2" xfId="13248"/>
    <cellStyle name="Percent 65 5 2 2" xfId="24977"/>
    <cellStyle name="Percent 65 5 2 2 2" xfId="48386"/>
    <cellStyle name="Percent 65 5 2 3" xfId="36687"/>
    <cellStyle name="Percent 65 5 3" xfId="19143"/>
    <cellStyle name="Percent 65 5 3 2" xfId="42552"/>
    <cellStyle name="Percent 65 5 4" xfId="30857"/>
    <cellStyle name="Percent 65 6" xfId="8470"/>
    <cellStyle name="Percent 65 6 2" xfId="20231"/>
    <cellStyle name="Percent 65 6 2 2" xfId="43640"/>
    <cellStyle name="Percent 65 6 3" xfId="31941"/>
    <cellStyle name="Percent 65 7" xfId="14397"/>
    <cellStyle name="Percent 65 7 2" xfId="37806"/>
    <cellStyle name="Percent 65 8" xfId="26111"/>
    <cellStyle name="Percent 66" xfId="2512"/>
    <cellStyle name="Percent 66 2" xfId="3781"/>
    <cellStyle name="Percent 66 2 2" xfId="9649"/>
    <cellStyle name="Percent 66 2 2 2" xfId="21378"/>
    <cellStyle name="Percent 66 2 2 2 2" xfId="44787"/>
    <cellStyle name="Percent 66 2 2 3" xfId="33088"/>
    <cellStyle name="Percent 66 2 3" xfId="15544"/>
    <cellStyle name="Percent 66 2 3 2" xfId="38953"/>
    <cellStyle name="Percent 66 2 4" xfId="27258"/>
    <cellStyle name="Percent 66 3" xfId="5000"/>
    <cellStyle name="Percent 66 3 2" xfId="10868"/>
    <cellStyle name="Percent 66 3 2 2" xfId="22597"/>
    <cellStyle name="Percent 66 3 2 2 2" xfId="46006"/>
    <cellStyle name="Percent 66 3 2 3" xfId="34307"/>
    <cellStyle name="Percent 66 3 3" xfId="16763"/>
    <cellStyle name="Percent 66 3 3 2" xfId="40172"/>
    <cellStyle name="Percent 66 3 4" xfId="28477"/>
    <cellStyle name="Percent 66 4" xfId="6164"/>
    <cellStyle name="Percent 66 4 2" xfId="12032"/>
    <cellStyle name="Percent 66 4 2 2" xfId="23761"/>
    <cellStyle name="Percent 66 4 2 2 2" xfId="47170"/>
    <cellStyle name="Percent 66 4 2 3" xfId="35471"/>
    <cellStyle name="Percent 66 4 3" xfId="17927"/>
    <cellStyle name="Percent 66 4 3 2" xfId="41336"/>
    <cellStyle name="Percent 66 4 4" xfId="29641"/>
    <cellStyle name="Percent 66 5" xfId="7290"/>
    <cellStyle name="Percent 66 5 2" xfId="13152"/>
    <cellStyle name="Percent 66 5 2 2" xfId="24881"/>
    <cellStyle name="Percent 66 5 2 2 2" xfId="48290"/>
    <cellStyle name="Percent 66 5 2 3" xfId="36591"/>
    <cellStyle name="Percent 66 5 3" xfId="19047"/>
    <cellStyle name="Percent 66 5 3 2" xfId="42456"/>
    <cellStyle name="Percent 66 5 4" xfId="30761"/>
    <cellStyle name="Percent 66 6" xfId="8374"/>
    <cellStyle name="Percent 66 6 2" xfId="20135"/>
    <cellStyle name="Percent 66 6 2 2" xfId="43544"/>
    <cellStyle name="Percent 66 6 3" xfId="31845"/>
    <cellStyle name="Percent 66 7" xfId="14301"/>
    <cellStyle name="Percent 66 7 2" xfId="37710"/>
    <cellStyle name="Percent 66 8" xfId="26015"/>
    <cellStyle name="Percent 67" xfId="2607"/>
    <cellStyle name="Percent 67 2" xfId="3876"/>
    <cellStyle name="Percent 67 2 2" xfId="9744"/>
    <cellStyle name="Percent 67 2 2 2" xfId="21473"/>
    <cellStyle name="Percent 67 2 2 2 2" xfId="44882"/>
    <cellStyle name="Percent 67 2 2 3" xfId="33183"/>
    <cellStyle name="Percent 67 2 3" xfId="15639"/>
    <cellStyle name="Percent 67 2 3 2" xfId="39048"/>
    <cellStyle name="Percent 67 2 4" xfId="27353"/>
    <cellStyle name="Percent 67 3" xfId="5095"/>
    <cellStyle name="Percent 67 3 2" xfId="10963"/>
    <cellStyle name="Percent 67 3 2 2" xfId="22692"/>
    <cellStyle name="Percent 67 3 2 2 2" xfId="46101"/>
    <cellStyle name="Percent 67 3 2 3" xfId="34402"/>
    <cellStyle name="Percent 67 3 3" xfId="16858"/>
    <cellStyle name="Percent 67 3 3 2" xfId="40267"/>
    <cellStyle name="Percent 67 3 4" xfId="28572"/>
    <cellStyle name="Percent 67 4" xfId="6259"/>
    <cellStyle name="Percent 67 4 2" xfId="12127"/>
    <cellStyle name="Percent 67 4 2 2" xfId="23856"/>
    <cellStyle name="Percent 67 4 2 2 2" xfId="47265"/>
    <cellStyle name="Percent 67 4 2 3" xfId="35566"/>
    <cellStyle name="Percent 67 4 3" xfId="18022"/>
    <cellStyle name="Percent 67 4 3 2" xfId="41431"/>
    <cellStyle name="Percent 67 4 4" xfId="29736"/>
    <cellStyle name="Percent 67 5" xfId="7385"/>
    <cellStyle name="Percent 67 5 2" xfId="13247"/>
    <cellStyle name="Percent 67 5 2 2" xfId="24976"/>
    <cellStyle name="Percent 67 5 2 2 2" xfId="48385"/>
    <cellStyle name="Percent 67 5 2 3" xfId="36686"/>
    <cellStyle name="Percent 67 5 3" xfId="19142"/>
    <cellStyle name="Percent 67 5 3 2" xfId="42551"/>
    <cellStyle name="Percent 67 5 4" xfId="30856"/>
    <cellStyle name="Percent 67 6" xfId="8469"/>
    <cellStyle name="Percent 67 6 2" xfId="20230"/>
    <cellStyle name="Percent 67 6 2 2" xfId="43639"/>
    <cellStyle name="Percent 67 6 3" xfId="31940"/>
    <cellStyle name="Percent 67 7" xfId="14396"/>
    <cellStyle name="Percent 67 7 2" xfId="37805"/>
    <cellStyle name="Percent 67 8" xfId="26110"/>
    <cellStyle name="Percent 68" xfId="2513"/>
    <cellStyle name="Percent 68 2" xfId="3782"/>
    <cellStyle name="Percent 68 2 2" xfId="9650"/>
    <cellStyle name="Percent 68 2 2 2" xfId="21379"/>
    <cellStyle name="Percent 68 2 2 2 2" xfId="44788"/>
    <cellStyle name="Percent 68 2 2 3" xfId="33089"/>
    <cellStyle name="Percent 68 2 3" xfId="15545"/>
    <cellStyle name="Percent 68 2 3 2" xfId="38954"/>
    <cellStyle name="Percent 68 2 4" xfId="27259"/>
    <cellStyle name="Percent 68 3" xfId="5001"/>
    <cellStyle name="Percent 68 3 2" xfId="10869"/>
    <cellStyle name="Percent 68 3 2 2" xfId="22598"/>
    <cellStyle name="Percent 68 3 2 2 2" xfId="46007"/>
    <cellStyle name="Percent 68 3 2 3" xfId="34308"/>
    <cellStyle name="Percent 68 3 3" xfId="16764"/>
    <cellStyle name="Percent 68 3 3 2" xfId="40173"/>
    <cellStyle name="Percent 68 3 4" xfId="28478"/>
    <cellStyle name="Percent 68 4" xfId="6165"/>
    <cellStyle name="Percent 68 4 2" xfId="12033"/>
    <cellStyle name="Percent 68 4 2 2" xfId="23762"/>
    <cellStyle name="Percent 68 4 2 2 2" xfId="47171"/>
    <cellStyle name="Percent 68 4 2 3" xfId="35472"/>
    <cellStyle name="Percent 68 4 3" xfId="17928"/>
    <cellStyle name="Percent 68 4 3 2" xfId="41337"/>
    <cellStyle name="Percent 68 4 4" xfId="29642"/>
    <cellStyle name="Percent 68 5" xfId="7291"/>
    <cellStyle name="Percent 68 5 2" xfId="13153"/>
    <cellStyle name="Percent 68 5 2 2" xfId="24882"/>
    <cellStyle name="Percent 68 5 2 2 2" xfId="48291"/>
    <cellStyle name="Percent 68 5 2 3" xfId="36592"/>
    <cellStyle name="Percent 68 5 3" xfId="19048"/>
    <cellStyle name="Percent 68 5 3 2" xfId="42457"/>
    <cellStyle name="Percent 68 5 4" xfId="30762"/>
    <cellStyle name="Percent 68 6" xfId="8375"/>
    <cellStyle name="Percent 68 6 2" xfId="20136"/>
    <cellStyle name="Percent 68 6 2 2" xfId="43545"/>
    <cellStyle name="Percent 68 6 3" xfId="31846"/>
    <cellStyle name="Percent 68 7" xfId="14302"/>
    <cellStyle name="Percent 68 7 2" xfId="37711"/>
    <cellStyle name="Percent 68 8" xfId="26016"/>
    <cellStyle name="Percent 69" xfId="2606"/>
    <cellStyle name="Percent 69 2" xfId="3875"/>
    <cellStyle name="Percent 69 2 2" xfId="9743"/>
    <cellStyle name="Percent 69 2 2 2" xfId="21472"/>
    <cellStyle name="Percent 69 2 2 2 2" xfId="44881"/>
    <cellStyle name="Percent 69 2 2 3" xfId="33182"/>
    <cellStyle name="Percent 69 2 3" xfId="15638"/>
    <cellStyle name="Percent 69 2 3 2" xfId="39047"/>
    <cellStyle name="Percent 69 2 4" xfId="27352"/>
    <cellStyle name="Percent 69 3" xfId="5094"/>
    <cellStyle name="Percent 69 3 2" xfId="10962"/>
    <cellStyle name="Percent 69 3 2 2" xfId="22691"/>
    <cellStyle name="Percent 69 3 2 2 2" xfId="46100"/>
    <cellStyle name="Percent 69 3 2 3" xfId="34401"/>
    <cellStyle name="Percent 69 3 3" xfId="16857"/>
    <cellStyle name="Percent 69 3 3 2" xfId="40266"/>
    <cellStyle name="Percent 69 3 4" xfId="28571"/>
    <cellStyle name="Percent 69 4" xfId="6258"/>
    <cellStyle name="Percent 69 4 2" xfId="12126"/>
    <cellStyle name="Percent 69 4 2 2" xfId="23855"/>
    <cellStyle name="Percent 69 4 2 2 2" xfId="47264"/>
    <cellStyle name="Percent 69 4 2 3" xfId="35565"/>
    <cellStyle name="Percent 69 4 3" xfId="18021"/>
    <cellStyle name="Percent 69 4 3 2" xfId="41430"/>
    <cellStyle name="Percent 69 4 4" xfId="29735"/>
    <cellStyle name="Percent 69 5" xfId="7384"/>
    <cellStyle name="Percent 69 5 2" xfId="13246"/>
    <cellStyle name="Percent 69 5 2 2" xfId="24975"/>
    <cellStyle name="Percent 69 5 2 2 2" xfId="48384"/>
    <cellStyle name="Percent 69 5 2 3" xfId="36685"/>
    <cellStyle name="Percent 69 5 3" xfId="19141"/>
    <cellStyle name="Percent 69 5 3 2" xfId="42550"/>
    <cellStyle name="Percent 69 5 4" xfId="30855"/>
    <cellStyle name="Percent 69 6" xfId="8468"/>
    <cellStyle name="Percent 69 6 2" xfId="20229"/>
    <cellStyle name="Percent 69 6 2 2" xfId="43638"/>
    <cellStyle name="Percent 69 6 3" xfId="31939"/>
    <cellStyle name="Percent 69 7" xfId="14395"/>
    <cellStyle name="Percent 69 7 2" xfId="37804"/>
    <cellStyle name="Percent 69 8" xfId="26109"/>
    <cellStyle name="Percent 7" xfId="2100"/>
    <cellStyle name="Percent 70" xfId="2514"/>
    <cellStyle name="Percent 70 2" xfId="3783"/>
    <cellStyle name="Percent 70 2 2" xfId="9651"/>
    <cellStyle name="Percent 70 2 2 2" xfId="21380"/>
    <cellStyle name="Percent 70 2 2 2 2" xfId="44789"/>
    <cellStyle name="Percent 70 2 2 3" xfId="33090"/>
    <cellStyle name="Percent 70 2 3" xfId="15546"/>
    <cellStyle name="Percent 70 2 3 2" xfId="38955"/>
    <cellStyle name="Percent 70 2 4" xfId="27260"/>
    <cellStyle name="Percent 70 3" xfId="5002"/>
    <cellStyle name="Percent 70 3 2" xfId="10870"/>
    <cellStyle name="Percent 70 3 2 2" xfId="22599"/>
    <cellStyle name="Percent 70 3 2 2 2" xfId="46008"/>
    <cellStyle name="Percent 70 3 2 3" xfId="34309"/>
    <cellStyle name="Percent 70 3 3" xfId="16765"/>
    <cellStyle name="Percent 70 3 3 2" xfId="40174"/>
    <cellStyle name="Percent 70 3 4" xfId="28479"/>
    <cellStyle name="Percent 70 4" xfId="6166"/>
    <cellStyle name="Percent 70 4 2" xfId="12034"/>
    <cellStyle name="Percent 70 4 2 2" xfId="23763"/>
    <cellStyle name="Percent 70 4 2 2 2" xfId="47172"/>
    <cellStyle name="Percent 70 4 2 3" xfId="35473"/>
    <cellStyle name="Percent 70 4 3" xfId="17929"/>
    <cellStyle name="Percent 70 4 3 2" xfId="41338"/>
    <cellStyle name="Percent 70 4 4" xfId="29643"/>
    <cellStyle name="Percent 70 5" xfId="7292"/>
    <cellStyle name="Percent 70 5 2" xfId="13154"/>
    <cellStyle name="Percent 70 5 2 2" xfId="24883"/>
    <cellStyle name="Percent 70 5 2 2 2" xfId="48292"/>
    <cellStyle name="Percent 70 5 2 3" xfId="36593"/>
    <cellStyle name="Percent 70 5 3" xfId="19049"/>
    <cellStyle name="Percent 70 5 3 2" xfId="42458"/>
    <cellStyle name="Percent 70 5 4" xfId="30763"/>
    <cellStyle name="Percent 70 6" xfId="8376"/>
    <cellStyle name="Percent 70 6 2" xfId="20137"/>
    <cellStyle name="Percent 70 6 2 2" xfId="43546"/>
    <cellStyle name="Percent 70 6 3" xfId="31847"/>
    <cellStyle name="Percent 70 7" xfId="14303"/>
    <cellStyle name="Percent 70 7 2" xfId="37712"/>
    <cellStyle name="Percent 70 8" xfId="26017"/>
    <cellStyle name="Percent 71" xfId="2605"/>
    <cellStyle name="Percent 71 2" xfId="3874"/>
    <cellStyle name="Percent 71 2 2" xfId="9742"/>
    <cellStyle name="Percent 71 2 2 2" xfId="21471"/>
    <cellStyle name="Percent 71 2 2 2 2" xfId="44880"/>
    <cellStyle name="Percent 71 2 2 3" xfId="33181"/>
    <cellStyle name="Percent 71 2 3" xfId="15637"/>
    <cellStyle name="Percent 71 2 3 2" xfId="39046"/>
    <cellStyle name="Percent 71 2 4" xfId="27351"/>
    <cellStyle name="Percent 71 3" xfId="5093"/>
    <cellStyle name="Percent 71 3 2" xfId="10961"/>
    <cellStyle name="Percent 71 3 2 2" xfId="22690"/>
    <cellStyle name="Percent 71 3 2 2 2" xfId="46099"/>
    <cellStyle name="Percent 71 3 2 3" xfId="34400"/>
    <cellStyle name="Percent 71 3 3" xfId="16856"/>
    <cellStyle name="Percent 71 3 3 2" xfId="40265"/>
    <cellStyle name="Percent 71 3 4" xfId="28570"/>
    <cellStyle name="Percent 71 4" xfId="6257"/>
    <cellStyle name="Percent 71 4 2" xfId="12125"/>
    <cellStyle name="Percent 71 4 2 2" xfId="23854"/>
    <cellStyle name="Percent 71 4 2 2 2" xfId="47263"/>
    <cellStyle name="Percent 71 4 2 3" xfId="35564"/>
    <cellStyle name="Percent 71 4 3" xfId="18020"/>
    <cellStyle name="Percent 71 4 3 2" xfId="41429"/>
    <cellStyle name="Percent 71 4 4" xfId="29734"/>
    <cellStyle name="Percent 71 5" xfId="7383"/>
    <cellStyle name="Percent 71 5 2" xfId="13245"/>
    <cellStyle name="Percent 71 5 2 2" xfId="24974"/>
    <cellStyle name="Percent 71 5 2 2 2" xfId="48383"/>
    <cellStyle name="Percent 71 5 2 3" xfId="36684"/>
    <cellStyle name="Percent 71 5 3" xfId="19140"/>
    <cellStyle name="Percent 71 5 3 2" xfId="42549"/>
    <cellStyle name="Percent 71 5 4" xfId="30854"/>
    <cellStyle name="Percent 71 6" xfId="8467"/>
    <cellStyle name="Percent 71 6 2" xfId="20228"/>
    <cellStyle name="Percent 71 6 2 2" xfId="43637"/>
    <cellStyle name="Percent 71 6 3" xfId="31938"/>
    <cellStyle name="Percent 71 7" xfId="14394"/>
    <cellStyle name="Percent 71 7 2" xfId="37803"/>
    <cellStyle name="Percent 71 8" xfId="26108"/>
    <cellStyle name="Percent 72" xfId="2515"/>
    <cellStyle name="Percent 72 2" xfId="3784"/>
    <cellStyle name="Percent 72 2 2" xfId="9652"/>
    <cellStyle name="Percent 72 2 2 2" xfId="21381"/>
    <cellStyle name="Percent 72 2 2 2 2" xfId="44790"/>
    <cellStyle name="Percent 72 2 2 3" xfId="33091"/>
    <cellStyle name="Percent 72 2 3" xfId="15547"/>
    <cellStyle name="Percent 72 2 3 2" xfId="38956"/>
    <cellStyle name="Percent 72 2 4" xfId="27261"/>
    <cellStyle name="Percent 72 3" xfId="5003"/>
    <cellStyle name="Percent 72 3 2" xfId="10871"/>
    <cellStyle name="Percent 72 3 2 2" xfId="22600"/>
    <cellStyle name="Percent 72 3 2 2 2" xfId="46009"/>
    <cellStyle name="Percent 72 3 2 3" xfId="34310"/>
    <cellStyle name="Percent 72 3 3" xfId="16766"/>
    <cellStyle name="Percent 72 3 3 2" xfId="40175"/>
    <cellStyle name="Percent 72 3 4" xfId="28480"/>
    <cellStyle name="Percent 72 4" xfId="6167"/>
    <cellStyle name="Percent 72 4 2" xfId="12035"/>
    <cellStyle name="Percent 72 4 2 2" xfId="23764"/>
    <cellStyle name="Percent 72 4 2 2 2" xfId="47173"/>
    <cellStyle name="Percent 72 4 2 3" xfId="35474"/>
    <cellStyle name="Percent 72 4 3" xfId="17930"/>
    <cellStyle name="Percent 72 4 3 2" xfId="41339"/>
    <cellStyle name="Percent 72 4 4" xfId="29644"/>
    <cellStyle name="Percent 72 5" xfId="7293"/>
    <cellStyle name="Percent 72 5 2" xfId="13155"/>
    <cellStyle name="Percent 72 5 2 2" xfId="24884"/>
    <cellStyle name="Percent 72 5 2 2 2" xfId="48293"/>
    <cellStyle name="Percent 72 5 2 3" xfId="36594"/>
    <cellStyle name="Percent 72 5 3" xfId="19050"/>
    <cellStyle name="Percent 72 5 3 2" xfId="42459"/>
    <cellStyle name="Percent 72 5 4" xfId="30764"/>
    <cellStyle name="Percent 72 6" xfId="8377"/>
    <cellStyle name="Percent 72 6 2" xfId="20138"/>
    <cellStyle name="Percent 72 6 2 2" xfId="43547"/>
    <cellStyle name="Percent 72 6 3" xfId="31848"/>
    <cellStyle name="Percent 72 7" xfId="14304"/>
    <cellStyle name="Percent 72 7 2" xfId="37713"/>
    <cellStyle name="Percent 72 8" xfId="26018"/>
    <cellStyle name="Percent 73" xfId="2601"/>
    <cellStyle name="Percent 73 2" xfId="3870"/>
    <cellStyle name="Percent 73 2 2" xfId="9738"/>
    <cellStyle name="Percent 73 2 2 2" xfId="21467"/>
    <cellStyle name="Percent 73 2 2 2 2" xfId="44876"/>
    <cellStyle name="Percent 73 2 2 3" xfId="33177"/>
    <cellStyle name="Percent 73 2 3" xfId="15633"/>
    <cellStyle name="Percent 73 2 3 2" xfId="39042"/>
    <cellStyle name="Percent 73 2 4" xfId="27347"/>
    <cellStyle name="Percent 73 3" xfId="5089"/>
    <cellStyle name="Percent 73 3 2" xfId="10957"/>
    <cellStyle name="Percent 73 3 2 2" xfId="22686"/>
    <cellStyle name="Percent 73 3 2 2 2" xfId="46095"/>
    <cellStyle name="Percent 73 3 2 3" xfId="34396"/>
    <cellStyle name="Percent 73 3 3" xfId="16852"/>
    <cellStyle name="Percent 73 3 3 2" xfId="40261"/>
    <cellStyle name="Percent 73 3 4" xfId="28566"/>
    <cellStyle name="Percent 73 4" xfId="6253"/>
    <cellStyle name="Percent 73 4 2" xfId="12121"/>
    <cellStyle name="Percent 73 4 2 2" xfId="23850"/>
    <cellStyle name="Percent 73 4 2 2 2" xfId="47259"/>
    <cellStyle name="Percent 73 4 2 3" xfId="35560"/>
    <cellStyle name="Percent 73 4 3" xfId="18016"/>
    <cellStyle name="Percent 73 4 3 2" xfId="41425"/>
    <cellStyle name="Percent 73 4 4" xfId="29730"/>
    <cellStyle name="Percent 73 5" xfId="7379"/>
    <cellStyle name="Percent 73 5 2" xfId="13241"/>
    <cellStyle name="Percent 73 5 2 2" xfId="24970"/>
    <cellStyle name="Percent 73 5 2 2 2" xfId="48379"/>
    <cellStyle name="Percent 73 5 2 3" xfId="36680"/>
    <cellStyle name="Percent 73 5 3" xfId="19136"/>
    <cellStyle name="Percent 73 5 3 2" xfId="42545"/>
    <cellStyle name="Percent 73 5 4" xfId="30850"/>
    <cellStyle name="Percent 73 6" xfId="8463"/>
    <cellStyle name="Percent 73 6 2" xfId="20224"/>
    <cellStyle name="Percent 73 6 2 2" xfId="43633"/>
    <cellStyle name="Percent 73 6 3" xfId="31934"/>
    <cellStyle name="Percent 73 7" xfId="14390"/>
    <cellStyle name="Percent 73 7 2" xfId="37799"/>
    <cellStyle name="Percent 73 8" xfId="26104"/>
    <cellStyle name="Percent 74" xfId="2516"/>
    <cellStyle name="Percent 74 2" xfId="3785"/>
    <cellStyle name="Percent 74 2 2" xfId="9653"/>
    <cellStyle name="Percent 74 2 2 2" xfId="21382"/>
    <cellStyle name="Percent 74 2 2 2 2" xfId="44791"/>
    <cellStyle name="Percent 74 2 2 3" xfId="33092"/>
    <cellStyle name="Percent 74 2 3" xfId="15548"/>
    <cellStyle name="Percent 74 2 3 2" xfId="38957"/>
    <cellStyle name="Percent 74 2 4" xfId="27262"/>
    <cellStyle name="Percent 74 3" xfId="5004"/>
    <cellStyle name="Percent 74 3 2" xfId="10872"/>
    <cellStyle name="Percent 74 3 2 2" xfId="22601"/>
    <cellStyle name="Percent 74 3 2 2 2" xfId="46010"/>
    <cellStyle name="Percent 74 3 2 3" xfId="34311"/>
    <cellStyle name="Percent 74 3 3" xfId="16767"/>
    <cellStyle name="Percent 74 3 3 2" xfId="40176"/>
    <cellStyle name="Percent 74 3 4" xfId="28481"/>
    <cellStyle name="Percent 74 4" xfId="6168"/>
    <cellStyle name="Percent 74 4 2" xfId="12036"/>
    <cellStyle name="Percent 74 4 2 2" xfId="23765"/>
    <cellStyle name="Percent 74 4 2 2 2" xfId="47174"/>
    <cellStyle name="Percent 74 4 2 3" xfId="35475"/>
    <cellStyle name="Percent 74 4 3" xfId="17931"/>
    <cellStyle name="Percent 74 4 3 2" xfId="41340"/>
    <cellStyle name="Percent 74 4 4" xfId="29645"/>
    <cellStyle name="Percent 74 5" xfId="7294"/>
    <cellStyle name="Percent 74 5 2" xfId="13156"/>
    <cellStyle name="Percent 74 5 2 2" xfId="24885"/>
    <cellStyle name="Percent 74 5 2 2 2" xfId="48294"/>
    <cellStyle name="Percent 74 5 2 3" xfId="36595"/>
    <cellStyle name="Percent 74 5 3" xfId="19051"/>
    <cellStyle name="Percent 74 5 3 2" xfId="42460"/>
    <cellStyle name="Percent 74 5 4" xfId="30765"/>
    <cellStyle name="Percent 74 6" xfId="8378"/>
    <cellStyle name="Percent 74 6 2" xfId="20139"/>
    <cellStyle name="Percent 74 6 2 2" xfId="43548"/>
    <cellStyle name="Percent 74 6 3" xfId="31849"/>
    <cellStyle name="Percent 74 7" xfId="14305"/>
    <cellStyle name="Percent 74 7 2" xfId="37714"/>
    <cellStyle name="Percent 74 8" xfId="26019"/>
    <cellStyle name="Percent 75" xfId="2600"/>
    <cellStyle name="Percent 75 2" xfId="3869"/>
    <cellStyle name="Percent 75 2 2" xfId="9737"/>
    <cellStyle name="Percent 75 2 2 2" xfId="21466"/>
    <cellStyle name="Percent 75 2 2 2 2" xfId="44875"/>
    <cellStyle name="Percent 75 2 2 3" xfId="33176"/>
    <cellStyle name="Percent 75 2 3" xfId="15632"/>
    <cellStyle name="Percent 75 2 3 2" xfId="39041"/>
    <cellStyle name="Percent 75 2 4" xfId="27346"/>
    <cellStyle name="Percent 75 3" xfId="5088"/>
    <cellStyle name="Percent 75 3 2" xfId="10956"/>
    <cellStyle name="Percent 75 3 2 2" xfId="22685"/>
    <cellStyle name="Percent 75 3 2 2 2" xfId="46094"/>
    <cellStyle name="Percent 75 3 2 3" xfId="34395"/>
    <cellStyle name="Percent 75 3 3" xfId="16851"/>
    <cellStyle name="Percent 75 3 3 2" xfId="40260"/>
    <cellStyle name="Percent 75 3 4" xfId="28565"/>
    <cellStyle name="Percent 75 4" xfId="6252"/>
    <cellStyle name="Percent 75 4 2" xfId="12120"/>
    <cellStyle name="Percent 75 4 2 2" xfId="23849"/>
    <cellStyle name="Percent 75 4 2 2 2" xfId="47258"/>
    <cellStyle name="Percent 75 4 2 3" xfId="35559"/>
    <cellStyle name="Percent 75 4 3" xfId="18015"/>
    <cellStyle name="Percent 75 4 3 2" xfId="41424"/>
    <cellStyle name="Percent 75 4 4" xfId="29729"/>
    <cellStyle name="Percent 75 5" xfId="7378"/>
    <cellStyle name="Percent 75 5 2" xfId="13240"/>
    <cellStyle name="Percent 75 5 2 2" xfId="24969"/>
    <cellStyle name="Percent 75 5 2 2 2" xfId="48378"/>
    <cellStyle name="Percent 75 5 2 3" xfId="36679"/>
    <cellStyle name="Percent 75 5 3" xfId="19135"/>
    <cellStyle name="Percent 75 5 3 2" xfId="42544"/>
    <cellStyle name="Percent 75 5 4" xfId="30849"/>
    <cellStyle name="Percent 75 6" xfId="8462"/>
    <cellStyle name="Percent 75 6 2" xfId="20223"/>
    <cellStyle name="Percent 75 6 2 2" xfId="43632"/>
    <cellStyle name="Percent 75 6 3" xfId="31933"/>
    <cellStyle name="Percent 75 7" xfId="14389"/>
    <cellStyle name="Percent 75 7 2" xfId="37798"/>
    <cellStyle name="Percent 75 8" xfId="26103"/>
    <cellStyle name="Percent 76" xfId="2517"/>
    <cellStyle name="Percent 76 2" xfId="3786"/>
    <cellStyle name="Percent 76 2 2" xfId="9654"/>
    <cellStyle name="Percent 76 2 2 2" xfId="21383"/>
    <cellStyle name="Percent 76 2 2 2 2" xfId="44792"/>
    <cellStyle name="Percent 76 2 2 3" xfId="33093"/>
    <cellStyle name="Percent 76 2 3" xfId="15549"/>
    <cellStyle name="Percent 76 2 3 2" xfId="38958"/>
    <cellStyle name="Percent 76 2 4" xfId="27263"/>
    <cellStyle name="Percent 76 3" xfId="5005"/>
    <cellStyle name="Percent 76 3 2" xfId="10873"/>
    <cellStyle name="Percent 76 3 2 2" xfId="22602"/>
    <cellStyle name="Percent 76 3 2 2 2" xfId="46011"/>
    <cellStyle name="Percent 76 3 2 3" xfId="34312"/>
    <cellStyle name="Percent 76 3 3" xfId="16768"/>
    <cellStyle name="Percent 76 3 3 2" xfId="40177"/>
    <cellStyle name="Percent 76 3 4" xfId="28482"/>
    <cellStyle name="Percent 76 4" xfId="6169"/>
    <cellStyle name="Percent 76 4 2" xfId="12037"/>
    <cellStyle name="Percent 76 4 2 2" xfId="23766"/>
    <cellStyle name="Percent 76 4 2 2 2" xfId="47175"/>
    <cellStyle name="Percent 76 4 2 3" xfId="35476"/>
    <cellStyle name="Percent 76 4 3" xfId="17932"/>
    <cellStyle name="Percent 76 4 3 2" xfId="41341"/>
    <cellStyle name="Percent 76 4 4" xfId="29646"/>
    <cellStyle name="Percent 76 5" xfId="7295"/>
    <cellStyle name="Percent 76 5 2" xfId="13157"/>
    <cellStyle name="Percent 76 5 2 2" xfId="24886"/>
    <cellStyle name="Percent 76 5 2 2 2" xfId="48295"/>
    <cellStyle name="Percent 76 5 2 3" xfId="36596"/>
    <cellStyle name="Percent 76 5 3" xfId="19052"/>
    <cellStyle name="Percent 76 5 3 2" xfId="42461"/>
    <cellStyle name="Percent 76 5 4" xfId="30766"/>
    <cellStyle name="Percent 76 6" xfId="8379"/>
    <cellStyle name="Percent 76 6 2" xfId="20140"/>
    <cellStyle name="Percent 76 6 2 2" xfId="43549"/>
    <cellStyle name="Percent 76 6 3" xfId="31850"/>
    <cellStyle name="Percent 76 7" xfId="14306"/>
    <cellStyle name="Percent 76 7 2" xfId="37715"/>
    <cellStyle name="Percent 76 8" xfId="26020"/>
    <cellStyle name="Percent 77" xfId="2599"/>
    <cellStyle name="Percent 77 2" xfId="3868"/>
    <cellStyle name="Percent 77 2 2" xfId="9736"/>
    <cellStyle name="Percent 77 2 2 2" xfId="21465"/>
    <cellStyle name="Percent 77 2 2 2 2" xfId="44874"/>
    <cellStyle name="Percent 77 2 2 3" xfId="33175"/>
    <cellStyle name="Percent 77 2 3" xfId="15631"/>
    <cellStyle name="Percent 77 2 3 2" xfId="39040"/>
    <cellStyle name="Percent 77 2 4" xfId="27345"/>
    <cellStyle name="Percent 77 3" xfId="5087"/>
    <cellStyle name="Percent 77 3 2" xfId="10955"/>
    <cellStyle name="Percent 77 3 2 2" xfId="22684"/>
    <cellStyle name="Percent 77 3 2 2 2" xfId="46093"/>
    <cellStyle name="Percent 77 3 2 3" xfId="34394"/>
    <cellStyle name="Percent 77 3 3" xfId="16850"/>
    <cellStyle name="Percent 77 3 3 2" xfId="40259"/>
    <cellStyle name="Percent 77 3 4" xfId="28564"/>
    <cellStyle name="Percent 77 4" xfId="6251"/>
    <cellStyle name="Percent 77 4 2" xfId="12119"/>
    <cellStyle name="Percent 77 4 2 2" xfId="23848"/>
    <cellStyle name="Percent 77 4 2 2 2" xfId="47257"/>
    <cellStyle name="Percent 77 4 2 3" xfId="35558"/>
    <cellStyle name="Percent 77 4 3" xfId="18014"/>
    <cellStyle name="Percent 77 4 3 2" xfId="41423"/>
    <cellStyle name="Percent 77 4 4" xfId="29728"/>
    <cellStyle name="Percent 77 5" xfId="7377"/>
    <cellStyle name="Percent 77 5 2" xfId="13239"/>
    <cellStyle name="Percent 77 5 2 2" xfId="24968"/>
    <cellStyle name="Percent 77 5 2 2 2" xfId="48377"/>
    <cellStyle name="Percent 77 5 2 3" xfId="36678"/>
    <cellStyle name="Percent 77 5 3" xfId="19134"/>
    <cellStyle name="Percent 77 5 3 2" xfId="42543"/>
    <cellStyle name="Percent 77 5 4" xfId="30848"/>
    <cellStyle name="Percent 77 6" xfId="8461"/>
    <cellStyle name="Percent 77 6 2" xfId="20222"/>
    <cellStyle name="Percent 77 6 2 2" xfId="43631"/>
    <cellStyle name="Percent 77 6 3" xfId="31932"/>
    <cellStyle name="Percent 77 7" xfId="14388"/>
    <cellStyle name="Percent 77 7 2" xfId="37797"/>
    <cellStyle name="Percent 77 8" xfId="26102"/>
    <cellStyle name="Percent 78" xfId="2518"/>
    <cellStyle name="Percent 78 2" xfId="3787"/>
    <cellStyle name="Percent 78 2 2" xfId="9655"/>
    <cellStyle name="Percent 78 2 2 2" xfId="21384"/>
    <cellStyle name="Percent 78 2 2 2 2" xfId="44793"/>
    <cellStyle name="Percent 78 2 2 3" xfId="33094"/>
    <cellStyle name="Percent 78 2 3" xfId="15550"/>
    <cellStyle name="Percent 78 2 3 2" xfId="38959"/>
    <cellStyle name="Percent 78 2 4" xfId="27264"/>
    <cellStyle name="Percent 78 3" xfId="5006"/>
    <cellStyle name="Percent 78 3 2" xfId="10874"/>
    <cellStyle name="Percent 78 3 2 2" xfId="22603"/>
    <cellStyle name="Percent 78 3 2 2 2" xfId="46012"/>
    <cellStyle name="Percent 78 3 2 3" xfId="34313"/>
    <cellStyle name="Percent 78 3 3" xfId="16769"/>
    <cellStyle name="Percent 78 3 3 2" xfId="40178"/>
    <cellStyle name="Percent 78 3 4" xfId="28483"/>
    <cellStyle name="Percent 78 4" xfId="6170"/>
    <cellStyle name="Percent 78 4 2" xfId="12038"/>
    <cellStyle name="Percent 78 4 2 2" xfId="23767"/>
    <cellStyle name="Percent 78 4 2 2 2" xfId="47176"/>
    <cellStyle name="Percent 78 4 2 3" xfId="35477"/>
    <cellStyle name="Percent 78 4 3" xfId="17933"/>
    <cellStyle name="Percent 78 4 3 2" xfId="41342"/>
    <cellStyle name="Percent 78 4 4" xfId="29647"/>
    <cellStyle name="Percent 78 5" xfId="7296"/>
    <cellStyle name="Percent 78 5 2" xfId="13158"/>
    <cellStyle name="Percent 78 5 2 2" xfId="24887"/>
    <cellStyle name="Percent 78 5 2 2 2" xfId="48296"/>
    <cellStyle name="Percent 78 5 2 3" xfId="36597"/>
    <cellStyle name="Percent 78 5 3" xfId="19053"/>
    <cellStyle name="Percent 78 5 3 2" xfId="42462"/>
    <cellStyle name="Percent 78 5 4" xfId="30767"/>
    <cellStyle name="Percent 78 6" xfId="8380"/>
    <cellStyle name="Percent 78 6 2" xfId="20141"/>
    <cellStyle name="Percent 78 6 2 2" xfId="43550"/>
    <cellStyle name="Percent 78 6 3" xfId="31851"/>
    <cellStyle name="Percent 78 7" xfId="14307"/>
    <cellStyle name="Percent 78 7 2" xfId="37716"/>
    <cellStyle name="Percent 78 8" xfId="26021"/>
    <cellStyle name="Percent 79" xfId="2598"/>
    <cellStyle name="Percent 79 2" xfId="3867"/>
    <cellStyle name="Percent 79 2 2" xfId="9735"/>
    <cellStyle name="Percent 79 2 2 2" xfId="21464"/>
    <cellStyle name="Percent 79 2 2 2 2" xfId="44873"/>
    <cellStyle name="Percent 79 2 2 3" xfId="33174"/>
    <cellStyle name="Percent 79 2 3" xfId="15630"/>
    <cellStyle name="Percent 79 2 3 2" xfId="39039"/>
    <cellStyle name="Percent 79 2 4" xfId="27344"/>
    <cellStyle name="Percent 79 3" xfId="5086"/>
    <cellStyle name="Percent 79 3 2" xfId="10954"/>
    <cellStyle name="Percent 79 3 2 2" xfId="22683"/>
    <cellStyle name="Percent 79 3 2 2 2" xfId="46092"/>
    <cellStyle name="Percent 79 3 2 3" xfId="34393"/>
    <cellStyle name="Percent 79 3 3" xfId="16849"/>
    <cellStyle name="Percent 79 3 3 2" xfId="40258"/>
    <cellStyle name="Percent 79 3 4" xfId="28563"/>
    <cellStyle name="Percent 79 4" xfId="6250"/>
    <cellStyle name="Percent 79 4 2" xfId="12118"/>
    <cellStyle name="Percent 79 4 2 2" xfId="23847"/>
    <cellStyle name="Percent 79 4 2 2 2" xfId="47256"/>
    <cellStyle name="Percent 79 4 2 3" xfId="35557"/>
    <cellStyle name="Percent 79 4 3" xfId="18013"/>
    <cellStyle name="Percent 79 4 3 2" xfId="41422"/>
    <cellStyle name="Percent 79 4 4" xfId="29727"/>
    <cellStyle name="Percent 79 5" xfId="7376"/>
    <cellStyle name="Percent 79 5 2" xfId="13238"/>
    <cellStyle name="Percent 79 5 2 2" xfId="24967"/>
    <cellStyle name="Percent 79 5 2 2 2" xfId="48376"/>
    <cellStyle name="Percent 79 5 2 3" xfId="36677"/>
    <cellStyle name="Percent 79 5 3" xfId="19133"/>
    <cellStyle name="Percent 79 5 3 2" xfId="42542"/>
    <cellStyle name="Percent 79 5 4" xfId="30847"/>
    <cellStyle name="Percent 79 6" xfId="8460"/>
    <cellStyle name="Percent 79 6 2" xfId="20221"/>
    <cellStyle name="Percent 79 6 2 2" xfId="43630"/>
    <cellStyle name="Percent 79 6 3" xfId="31931"/>
    <cellStyle name="Percent 79 7" xfId="14387"/>
    <cellStyle name="Percent 79 7 2" xfId="37796"/>
    <cellStyle name="Percent 79 8" xfId="26101"/>
    <cellStyle name="Percent 8" xfId="2101"/>
    <cellStyle name="Percent 80" xfId="2519"/>
    <cellStyle name="Percent 80 2" xfId="3788"/>
    <cellStyle name="Percent 80 2 2" xfId="9656"/>
    <cellStyle name="Percent 80 2 2 2" xfId="21385"/>
    <cellStyle name="Percent 80 2 2 2 2" xfId="44794"/>
    <cellStyle name="Percent 80 2 2 3" xfId="33095"/>
    <cellStyle name="Percent 80 2 3" xfId="15551"/>
    <cellStyle name="Percent 80 2 3 2" xfId="38960"/>
    <cellStyle name="Percent 80 2 4" xfId="27265"/>
    <cellStyle name="Percent 80 3" xfId="5007"/>
    <cellStyle name="Percent 80 3 2" xfId="10875"/>
    <cellStyle name="Percent 80 3 2 2" xfId="22604"/>
    <cellStyle name="Percent 80 3 2 2 2" xfId="46013"/>
    <cellStyle name="Percent 80 3 2 3" xfId="34314"/>
    <cellStyle name="Percent 80 3 3" xfId="16770"/>
    <cellStyle name="Percent 80 3 3 2" xfId="40179"/>
    <cellStyle name="Percent 80 3 4" xfId="28484"/>
    <cellStyle name="Percent 80 4" xfId="6171"/>
    <cellStyle name="Percent 80 4 2" xfId="12039"/>
    <cellStyle name="Percent 80 4 2 2" xfId="23768"/>
    <cellStyle name="Percent 80 4 2 2 2" xfId="47177"/>
    <cellStyle name="Percent 80 4 2 3" xfId="35478"/>
    <cellStyle name="Percent 80 4 3" xfId="17934"/>
    <cellStyle name="Percent 80 4 3 2" xfId="41343"/>
    <cellStyle name="Percent 80 4 4" xfId="29648"/>
    <cellStyle name="Percent 80 5" xfId="7297"/>
    <cellStyle name="Percent 80 5 2" xfId="13159"/>
    <cellStyle name="Percent 80 5 2 2" xfId="24888"/>
    <cellStyle name="Percent 80 5 2 2 2" xfId="48297"/>
    <cellStyle name="Percent 80 5 2 3" xfId="36598"/>
    <cellStyle name="Percent 80 5 3" xfId="19054"/>
    <cellStyle name="Percent 80 5 3 2" xfId="42463"/>
    <cellStyle name="Percent 80 5 4" xfId="30768"/>
    <cellStyle name="Percent 80 6" xfId="8381"/>
    <cellStyle name="Percent 80 6 2" xfId="20142"/>
    <cellStyle name="Percent 80 6 2 2" xfId="43551"/>
    <cellStyle name="Percent 80 6 3" xfId="31852"/>
    <cellStyle name="Percent 80 7" xfId="14308"/>
    <cellStyle name="Percent 80 7 2" xfId="37717"/>
    <cellStyle name="Percent 80 8" xfId="26022"/>
    <cellStyle name="Percent 81" xfId="2597"/>
    <cellStyle name="Percent 81 2" xfId="3866"/>
    <cellStyle name="Percent 81 2 2" xfId="9734"/>
    <cellStyle name="Percent 81 2 2 2" xfId="21463"/>
    <cellStyle name="Percent 81 2 2 2 2" xfId="44872"/>
    <cellStyle name="Percent 81 2 2 3" xfId="33173"/>
    <cellStyle name="Percent 81 2 3" xfId="15629"/>
    <cellStyle name="Percent 81 2 3 2" xfId="39038"/>
    <cellStyle name="Percent 81 2 4" xfId="27343"/>
    <cellStyle name="Percent 81 3" xfId="5085"/>
    <cellStyle name="Percent 81 3 2" xfId="10953"/>
    <cellStyle name="Percent 81 3 2 2" xfId="22682"/>
    <cellStyle name="Percent 81 3 2 2 2" xfId="46091"/>
    <cellStyle name="Percent 81 3 2 3" xfId="34392"/>
    <cellStyle name="Percent 81 3 3" xfId="16848"/>
    <cellStyle name="Percent 81 3 3 2" xfId="40257"/>
    <cellStyle name="Percent 81 3 4" xfId="28562"/>
    <cellStyle name="Percent 81 4" xfId="6249"/>
    <cellStyle name="Percent 81 4 2" xfId="12117"/>
    <cellStyle name="Percent 81 4 2 2" xfId="23846"/>
    <cellStyle name="Percent 81 4 2 2 2" xfId="47255"/>
    <cellStyle name="Percent 81 4 2 3" xfId="35556"/>
    <cellStyle name="Percent 81 4 3" xfId="18012"/>
    <cellStyle name="Percent 81 4 3 2" xfId="41421"/>
    <cellStyle name="Percent 81 4 4" xfId="29726"/>
    <cellStyle name="Percent 81 5" xfId="7375"/>
    <cellStyle name="Percent 81 5 2" xfId="13237"/>
    <cellStyle name="Percent 81 5 2 2" xfId="24966"/>
    <cellStyle name="Percent 81 5 2 2 2" xfId="48375"/>
    <cellStyle name="Percent 81 5 2 3" xfId="36676"/>
    <cellStyle name="Percent 81 5 3" xfId="19132"/>
    <cellStyle name="Percent 81 5 3 2" xfId="42541"/>
    <cellStyle name="Percent 81 5 4" xfId="30846"/>
    <cellStyle name="Percent 81 6" xfId="8459"/>
    <cellStyle name="Percent 81 6 2" xfId="20220"/>
    <cellStyle name="Percent 81 6 2 2" xfId="43629"/>
    <cellStyle name="Percent 81 6 3" xfId="31930"/>
    <cellStyle name="Percent 81 7" xfId="14386"/>
    <cellStyle name="Percent 81 7 2" xfId="37795"/>
    <cellStyle name="Percent 81 8" xfId="26100"/>
    <cellStyle name="Percent 82" xfId="2680"/>
    <cellStyle name="Percent 82 2" xfId="3949"/>
    <cellStyle name="Percent 82 2 2" xfId="9817"/>
    <cellStyle name="Percent 82 2 2 2" xfId="21546"/>
    <cellStyle name="Percent 82 2 2 2 2" xfId="44955"/>
    <cellStyle name="Percent 82 2 2 3" xfId="33256"/>
    <cellStyle name="Percent 82 2 3" xfId="15712"/>
    <cellStyle name="Percent 82 2 3 2" xfId="39121"/>
    <cellStyle name="Percent 82 2 4" xfId="27426"/>
    <cellStyle name="Percent 82 3" xfId="5168"/>
    <cellStyle name="Percent 82 3 2" xfId="11036"/>
    <cellStyle name="Percent 82 3 2 2" xfId="22765"/>
    <cellStyle name="Percent 82 3 2 2 2" xfId="46174"/>
    <cellStyle name="Percent 82 3 2 3" xfId="34475"/>
    <cellStyle name="Percent 82 3 3" xfId="16931"/>
    <cellStyle name="Percent 82 3 3 2" xfId="40340"/>
    <cellStyle name="Percent 82 3 4" xfId="28645"/>
    <cellStyle name="Percent 82 4" xfId="6332"/>
    <cellStyle name="Percent 82 4 2" xfId="12200"/>
    <cellStyle name="Percent 82 4 2 2" xfId="23929"/>
    <cellStyle name="Percent 82 4 2 2 2" xfId="47338"/>
    <cellStyle name="Percent 82 4 2 3" xfId="35639"/>
    <cellStyle name="Percent 82 4 3" xfId="18095"/>
    <cellStyle name="Percent 82 4 3 2" xfId="41504"/>
    <cellStyle name="Percent 82 4 4" xfId="29809"/>
    <cellStyle name="Percent 82 5" xfId="7458"/>
    <cellStyle name="Percent 82 5 2" xfId="13320"/>
    <cellStyle name="Percent 82 5 2 2" xfId="25049"/>
    <cellStyle name="Percent 82 5 2 2 2" xfId="48458"/>
    <cellStyle name="Percent 82 5 2 3" xfId="36759"/>
    <cellStyle name="Percent 82 5 3" xfId="19215"/>
    <cellStyle name="Percent 82 5 3 2" xfId="42624"/>
    <cellStyle name="Percent 82 5 4" xfId="30929"/>
    <cellStyle name="Percent 82 6" xfId="8542"/>
    <cellStyle name="Percent 82 6 2" xfId="20303"/>
    <cellStyle name="Percent 82 6 2 2" xfId="43712"/>
    <cellStyle name="Percent 82 6 3" xfId="32013"/>
    <cellStyle name="Percent 82 7" xfId="14469"/>
    <cellStyle name="Percent 82 7 2" xfId="37878"/>
    <cellStyle name="Percent 82 8" xfId="26183"/>
    <cellStyle name="Percent 83" xfId="2596"/>
    <cellStyle name="Percent 83 2" xfId="3865"/>
    <cellStyle name="Percent 83 2 2" xfId="9733"/>
    <cellStyle name="Percent 83 2 2 2" xfId="21462"/>
    <cellStyle name="Percent 83 2 2 2 2" xfId="44871"/>
    <cellStyle name="Percent 83 2 2 3" xfId="33172"/>
    <cellStyle name="Percent 83 2 3" xfId="15628"/>
    <cellStyle name="Percent 83 2 3 2" xfId="39037"/>
    <cellStyle name="Percent 83 2 4" xfId="27342"/>
    <cellStyle name="Percent 83 3" xfId="5084"/>
    <cellStyle name="Percent 83 3 2" xfId="10952"/>
    <cellStyle name="Percent 83 3 2 2" xfId="22681"/>
    <cellStyle name="Percent 83 3 2 2 2" xfId="46090"/>
    <cellStyle name="Percent 83 3 2 3" xfId="34391"/>
    <cellStyle name="Percent 83 3 3" xfId="16847"/>
    <cellStyle name="Percent 83 3 3 2" xfId="40256"/>
    <cellStyle name="Percent 83 3 4" xfId="28561"/>
    <cellStyle name="Percent 83 4" xfId="6248"/>
    <cellStyle name="Percent 83 4 2" xfId="12116"/>
    <cellStyle name="Percent 83 4 2 2" xfId="23845"/>
    <cellStyle name="Percent 83 4 2 2 2" xfId="47254"/>
    <cellStyle name="Percent 83 4 2 3" xfId="35555"/>
    <cellStyle name="Percent 83 4 3" xfId="18011"/>
    <cellStyle name="Percent 83 4 3 2" xfId="41420"/>
    <cellStyle name="Percent 83 4 4" xfId="29725"/>
    <cellStyle name="Percent 83 5" xfId="7374"/>
    <cellStyle name="Percent 83 5 2" xfId="13236"/>
    <cellStyle name="Percent 83 5 2 2" xfId="24965"/>
    <cellStyle name="Percent 83 5 2 2 2" xfId="48374"/>
    <cellStyle name="Percent 83 5 2 3" xfId="36675"/>
    <cellStyle name="Percent 83 5 3" xfId="19131"/>
    <cellStyle name="Percent 83 5 3 2" xfId="42540"/>
    <cellStyle name="Percent 83 5 4" xfId="30845"/>
    <cellStyle name="Percent 83 6" xfId="8458"/>
    <cellStyle name="Percent 83 6 2" xfId="20219"/>
    <cellStyle name="Percent 83 6 2 2" xfId="43628"/>
    <cellStyle name="Percent 83 6 3" xfId="31929"/>
    <cellStyle name="Percent 83 7" xfId="14385"/>
    <cellStyle name="Percent 83 7 2" xfId="37794"/>
    <cellStyle name="Percent 83 8" xfId="26099"/>
    <cellStyle name="Percent 84" xfId="2520"/>
    <cellStyle name="Percent 84 2" xfId="3789"/>
    <cellStyle name="Percent 84 2 2" xfId="9657"/>
    <cellStyle name="Percent 84 2 2 2" xfId="21386"/>
    <cellStyle name="Percent 84 2 2 2 2" xfId="44795"/>
    <cellStyle name="Percent 84 2 2 3" xfId="33096"/>
    <cellStyle name="Percent 84 2 3" xfId="15552"/>
    <cellStyle name="Percent 84 2 3 2" xfId="38961"/>
    <cellStyle name="Percent 84 2 4" xfId="27266"/>
    <cellStyle name="Percent 84 3" xfId="5008"/>
    <cellStyle name="Percent 84 3 2" xfId="10876"/>
    <cellStyle name="Percent 84 3 2 2" xfId="22605"/>
    <cellStyle name="Percent 84 3 2 2 2" xfId="46014"/>
    <cellStyle name="Percent 84 3 2 3" xfId="34315"/>
    <cellStyle name="Percent 84 3 3" xfId="16771"/>
    <cellStyle name="Percent 84 3 3 2" xfId="40180"/>
    <cellStyle name="Percent 84 3 4" xfId="28485"/>
    <cellStyle name="Percent 84 4" xfId="6172"/>
    <cellStyle name="Percent 84 4 2" xfId="12040"/>
    <cellStyle name="Percent 84 4 2 2" xfId="23769"/>
    <cellStyle name="Percent 84 4 2 2 2" xfId="47178"/>
    <cellStyle name="Percent 84 4 2 3" xfId="35479"/>
    <cellStyle name="Percent 84 4 3" xfId="17935"/>
    <cellStyle name="Percent 84 4 3 2" xfId="41344"/>
    <cellStyle name="Percent 84 4 4" xfId="29649"/>
    <cellStyle name="Percent 84 5" xfId="7298"/>
    <cellStyle name="Percent 84 5 2" xfId="13160"/>
    <cellStyle name="Percent 84 5 2 2" xfId="24889"/>
    <cellStyle name="Percent 84 5 2 2 2" xfId="48298"/>
    <cellStyle name="Percent 84 5 2 3" xfId="36599"/>
    <cellStyle name="Percent 84 5 3" xfId="19055"/>
    <cellStyle name="Percent 84 5 3 2" xfId="42464"/>
    <cellStyle name="Percent 84 5 4" xfId="30769"/>
    <cellStyle name="Percent 84 6" xfId="8382"/>
    <cellStyle name="Percent 84 6 2" xfId="20143"/>
    <cellStyle name="Percent 84 6 2 2" xfId="43552"/>
    <cellStyle name="Percent 84 6 3" xfId="31853"/>
    <cellStyle name="Percent 84 7" xfId="14309"/>
    <cellStyle name="Percent 84 7 2" xfId="37718"/>
    <cellStyle name="Percent 84 8" xfId="26023"/>
    <cellStyle name="Percent 85" xfId="2594"/>
    <cellStyle name="Percent 85 2" xfId="3863"/>
    <cellStyle name="Percent 85 2 2" xfId="9731"/>
    <cellStyle name="Percent 85 2 2 2" xfId="21460"/>
    <cellStyle name="Percent 85 2 2 2 2" xfId="44869"/>
    <cellStyle name="Percent 85 2 2 3" xfId="33170"/>
    <cellStyle name="Percent 85 2 3" xfId="15626"/>
    <cellStyle name="Percent 85 2 3 2" xfId="39035"/>
    <cellStyle name="Percent 85 2 4" xfId="27340"/>
    <cellStyle name="Percent 85 3" xfId="5082"/>
    <cellStyle name="Percent 85 3 2" xfId="10950"/>
    <cellStyle name="Percent 85 3 2 2" xfId="22679"/>
    <cellStyle name="Percent 85 3 2 2 2" xfId="46088"/>
    <cellStyle name="Percent 85 3 2 3" xfId="34389"/>
    <cellStyle name="Percent 85 3 3" xfId="16845"/>
    <cellStyle name="Percent 85 3 3 2" xfId="40254"/>
    <cellStyle name="Percent 85 3 4" xfId="28559"/>
    <cellStyle name="Percent 85 4" xfId="6246"/>
    <cellStyle name="Percent 85 4 2" xfId="12114"/>
    <cellStyle name="Percent 85 4 2 2" xfId="23843"/>
    <cellStyle name="Percent 85 4 2 2 2" xfId="47252"/>
    <cellStyle name="Percent 85 4 2 3" xfId="35553"/>
    <cellStyle name="Percent 85 4 3" xfId="18009"/>
    <cellStyle name="Percent 85 4 3 2" xfId="41418"/>
    <cellStyle name="Percent 85 4 4" xfId="29723"/>
    <cellStyle name="Percent 85 5" xfId="7372"/>
    <cellStyle name="Percent 85 5 2" xfId="13234"/>
    <cellStyle name="Percent 85 5 2 2" xfId="24963"/>
    <cellStyle name="Percent 85 5 2 2 2" xfId="48372"/>
    <cellStyle name="Percent 85 5 2 3" xfId="36673"/>
    <cellStyle name="Percent 85 5 3" xfId="19129"/>
    <cellStyle name="Percent 85 5 3 2" xfId="42538"/>
    <cellStyle name="Percent 85 5 4" xfId="30843"/>
    <cellStyle name="Percent 85 6" xfId="8456"/>
    <cellStyle name="Percent 85 6 2" xfId="20217"/>
    <cellStyle name="Percent 85 6 2 2" xfId="43626"/>
    <cellStyle name="Percent 85 6 3" xfId="31927"/>
    <cellStyle name="Percent 85 7" xfId="14383"/>
    <cellStyle name="Percent 85 7 2" xfId="37792"/>
    <cellStyle name="Percent 85 8" xfId="26097"/>
    <cellStyle name="Percent 86" xfId="2521"/>
    <cellStyle name="Percent 86 2" xfId="3790"/>
    <cellStyle name="Percent 86 2 2" xfId="9658"/>
    <cellStyle name="Percent 86 2 2 2" xfId="21387"/>
    <cellStyle name="Percent 86 2 2 2 2" xfId="44796"/>
    <cellStyle name="Percent 86 2 2 3" xfId="33097"/>
    <cellStyle name="Percent 86 2 3" xfId="15553"/>
    <cellStyle name="Percent 86 2 3 2" xfId="38962"/>
    <cellStyle name="Percent 86 2 4" xfId="27267"/>
    <cellStyle name="Percent 86 3" xfId="5009"/>
    <cellStyle name="Percent 86 3 2" xfId="10877"/>
    <cellStyle name="Percent 86 3 2 2" xfId="22606"/>
    <cellStyle name="Percent 86 3 2 2 2" xfId="46015"/>
    <cellStyle name="Percent 86 3 2 3" xfId="34316"/>
    <cellStyle name="Percent 86 3 3" xfId="16772"/>
    <cellStyle name="Percent 86 3 3 2" xfId="40181"/>
    <cellStyle name="Percent 86 3 4" xfId="28486"/>
    <cellStyle name="Percent 86 4" xfId="6173"/>
    <cellStyle name="Percent 86 4 2" xfId="12041"/>
    <cellStyle name="Percent 86 4 2 2" xfId="23770"/>
    <cellStyle name="Percent 86 4 2 2 2" xfId="47179"/>
    <cellStyle name="Percent 86 4 2 3" xfId="35480"/>
    <cellStyle name="Percent 86 4 3" xfId="17936"/>
    <cellStyle name="Percent 86 4 3 2" xfId="41345"/>
    <cellStyle name="Percent 86 4 4" xfId="29650"/>
    <cellStyle name="Percent 86 5" xfId="7299"/>
    <cellStyle name="Percent 86 5 2" xfId="13161"/>
    <cellStyle name="Percent 86 5 2 2" xfId="24890"/>
    <cellStyle name="Percent 86 5 2 2 2" xfId="48299"/>
    <cellStyle name="Percent 86 5 2 3" xfId="36600"/>
    <cellStyle name="Percent 86 5 3" xfId="19056"/>
    <cellStyle name="Percent 86 5 3 2" xfId="42465"/>
    <cellStyle name="Percent 86 5 4" xfId="30770"/>
    <cellStyle name="Percent 86 6" xfId="8383"/>
    <cellStyle name="Percent 86 6 2" xfId="20144"/>
    <cellStyle name="Percent 86 6 2 2" xfId="43553"/>
    <cellStyle name="Percent 86 6 3" xfId="31854"/>
    <cellStyle name="Percent 86 7" xfId="14310"/>
    <cellStyle name="Percent 86 7 2" xfId="37719"/>
    <cellStyle name="Percent 86 8" xfId="26024"/>
    <cellStyle name="Percent 87" xfId="2593"/>
    <cellStyle name="Percent 87 2" xfId="3862"/>
    <cellStyle name="Percent 87 2 2" xfId="9730"/>
    <cellStyle name="Percent 87 2 2 2" xfId="21459"/>
    <cellStyle name="Percent 87 2 2 2 2" xfId="44868"/>
    <cellStyle name="Percent 87 2 2 3" xfId="33169"/>
    <cellStyle name="Percent 87 2 3" xfId="15625"/>
    <cellStyle name="Percent 87 2 3 2" xfId="39034"/>
    <cellStyle name="Percent 87 2 4" xfId="27339"/>
    <cellStyle name="Percent 87 3" xfId="5081"/>
    <cellStyle name="Percent 87 3 2" xfId="10949"/>
    <cellStyle name="Percent 87 3 2 2" xfId="22678"/>
    <cellStyle name="Percent 87 3 2 2 2" xfId="46087"/>
    <cellStyle name="Percent 87 3 2 3" xfId="34388"/>
    <cellStyle name="Percent 87 3 3" xfId="16844"/>
    <cellStyle name="Percent 87 3 3 2" xfId="40253"/>
    <cellStyle name="Percent 87 3 4" xfId="28558"/>
    <cellStyle name="Percent 87 4" xfId="6245"/>
    <cellStyle name="Percent 87 4 2" xfId="12113"/>
    <cellStyle name="Percent 87 4 2 2" xfId="23842"/>
    <cellStyle name="Percent 87 4 2 2 2" xfId="47251"/>
    <cellStyle name="Percent 87 4 2 3" xfId="35552"/>
    <cellStyle name="Percent 87 4 3" xfId="18008"/>
    <cellStyle name="Percent 87 4 3 2" xfId="41417"/>
    <cellStyle name="Percent 87 4 4" xfId="29722"/>
    <cellStyle name="Percent 87 5" xfId="7371"/>
    <cellStyle name="Percent 87 5 2" xfId="13233"/>
    <cellStyle name="Percent 87 5 2 2" xfId="24962"/>
    <cellStyle name="Percent 87 5 2 2 2" xfId="48371"/>
    <cellStyle name="Percent 87 5 2 3" xfId="36672"/>
    <cellStyle name="Percent 87 5 3" xfId="19128"/>
    <cellStyle name="Percent 87 5 3 2" xfId="42537"/>
    <cellStyle name="Percent 87 5 4" xfId="30842"/>
    <cellStyle name="Percent 87 6" xfId="8455"/>
    <cellStyle name="Percent 87 6 2" xfId="20216"/>
    <cellStyle name="Percent 87 6 2 2" xfId="43625"/>
    <cellStyle name="Percent 87 6 3" xfId="31926"/>
    <cellStyle name="Percent 87 7" xfId="14382"/>
    <cellStyle name="Percent 87 7 2" xfId="37791"/>
    <cellStyle name="Percent 87 8" xfId="26096"/>
    <cellStyle name="Percent 88" xfId="2522"/>
    <cellStyle name="Percent 88 2" xfId="3791"/>
    <cellStyle name="Percent 88 2 2" xfId="9659"/>
    <cellStyle name="Percent 88 2 2 2" xfId="21388"/>
    <cellStyle name="Percent 88 2 2 2 2" xfId="44797"/>
    <cellStyle name="Percent 88 2 2 3" xfId="33098"/>
    <cellStyle name="Percent 88 2 3" xfId="15554"/>
    <cellStyle name="Percent 88 2 3 2" xfId="38963"/>
    <cellStyle name="Percent 88 2 4" xfId="27268"/>
    <cellStyle name="Percent 88 3" xfId="5010"/>
    <cellStyle name="Percent 88 3 2" xfId="10878"/>
    <cellStyle name="Percent 88 3 2 2" xfId="22607"/>
    <cellStyle name="Percent 88 3 2 2 2" xfId="46016"/>
    <cellStyle name="Percent 88 3 2 3" xfId="34317"/>
    <cellStyle name="Percent 88 3 3" xfId="16773"/>
    <cellStyle name="Percent 88 3 3 2" xfId="40182"/>
    <cellStyle name="Percent 88 3 4" xfId="28487"/>
    <cellStyle name="Percent 88 4" xfId="6174"/>
    <cellStyle name="Percent 88 4 2" xfId="12042"/>
    <cellStyle name="Percent 88 4 2 2" xfId="23771"/>
    <cellStyle name="Percent 88 4 2 2 2" xfId="47180"/>
    <cellStyle name="Percent 88 4 2 3" xfId="35481"/>
    <cellStyle name="Percent 88 4 3" xfId="17937"/>
    <cellStyle name="Percent 88 4 3 2" xfId="41346"/>
    <cellStyle name="Percent 88 4 4" xfId="29651"/>
    <cellStyle name="Percent 88 5" xfId="7300"/>
    <cellStyle name="Percent 88 5 2" xfId="13162"/>
    <cellStyle name="Percent 88 5 2 2" xfId="24891"/>
    <cellStyle name="Percent 88 5 2 2 2" xfId="48300"/>
    <cellStyle name="Percent 88 5 2 3" xfId="36601"/>
    <cellStyle name="Percent 88 5 3" xfId="19057"/>
    <cellStyle name="Percent 88 5 3 2" xfId="42466"/>
    <cellStyle name="Percent 88 5 4" xfId="30771"/>
    <cellStyle name="Percent 88 6" xfId="8384"/>
    <cellStyle name="Percent 88 6 2" xfId="20145"/>
    <cellStyle name="Percent 88 6 2 2" xfId="43554"/>
    <cellStyle name="Percent 88 6 3" xfId="31855"/>
    <cellStyle name="Percent 88 7" xfId="14311"/>
    <cellStyle name="Percent 88 7 2" xfId="37720"/>
    <cellStyle name="Percent 88 8" xfId="26025"/>
    <cellStyle name="Percent 89" xfId="2592"/>
    <cellStyle name="Percent 89 2" xfId="3861"/>
    <cellStyle name="Percent 89 2 2" xfId="9729"/>
    <cellStyle name="Percent 89 2 2 2" xfId="21458"/>
    <cellStyle name="Percent 89 2 2 2 2" xfId="44867"/>
    <cellStyle name="Percent 89 2 2 3" xfId="33168"/>
    <cellStyle name="Percent 89 2 3" xfId="15624"/>
    <cellStyle name="Percent 89 2 3 2" xfId="39033"/>
    <cellStyle name="Percent 89 2 4" xfId="27338"/>
    <cellStyle name="Percent 89 3" xfId="5080"/>
    <cellStyle name="Percent 89 3 2" xfId="10948"/>
    <cellStyle name="Percent 89 3 2 2" xfId="22677"/>
    <cellStyle name="Percent 89 3 2 2 2" xfId="46086"/>
    <cellStyle name="Percent 89 3 2 3" xfId="34387"/>
    <cellStyle name="Percent 89 3 3" xfId="16843"/>
    <cellStyle name="Percent 89 3 3 2" xfId="40252"/>
    <cellStyle name="Percent 89 3 4" xfId="28557"/>
    <cellStyle name="Percent 89 4" xfId="6244"/>
    <cellStyle name="Percent 89 4 2" xfId="12112"/>
    <cellStyle name="Percent 89 4 2 2" xfId="23841"/>
    <cellStyle name="Percent 89 4 2 2 2" xfId="47250"/>
    <cellStyle name="Percent 89 4 2 3" xfId="35551"/>
    <cellStyle name="Percent 89 4 3" xfId="18007"/>
    <cellStyle name="Percent 89 4 3 2" xfId="41416"/>
    <cellStyle name="Percent 89 4 4" xfId="29721"/>
    <cellStyle name="Percent 89 5" xfId="7370"/>
    <cellStyle name="Percent 89 5 2" xfId="13232"/>
    <cellStyle name="Percent 89 5 2 2" xfId="24961"/>
    <cellStyle name="Percent 89 5 2 2 2" xfId="48370"/>
    <cellStyle name="Percent 89 5 2 3" xfId="36671"/>
    <cellStyle name="Percent 89 5 3" xfId="19127"/>
    <cellStyle name="Percent 89 5 3 2" xfId="42536"/>
    <cellStyle name="Percent 89 5 4" xfId="30841"/>
    <cellStyle name="Percent 89 6" xfId="8454"/>
    <cellStyle name="Percent 89 6 2" xfId="20215"/>
    <cellStyle name="Percent 89 6 2 2" xfId="43624"/>
    <cellStyle name="Percent 89 6 3" xfId="31925"/>
    <cellStyle name="Percent 89 7" xfId="14381"/>
    <cellStyle name="Percent 89 7 2" xfId="37790"/>
    <cellStyle name="Percent 89 8" xfId="26095"/>
    <cellStyle name="Percent 9" xfId="2102"/>
    <cellStyle name="Percent 90" xfId="2523"/>
    <cellStyle name="Percent 90 2" xfId="3792"/>
    <cellStyle name="Percent 90 2 2" xfId="9660"/>
    <cellStyle name="Percent 90 2 2 2" xfId="21389"/>
    <cellStyle name="Percent 90 2 2 2 2" xfId="44798"/>
    <cellStyle name="Percent 90 2 2 3" xfId="33099"/>
    <cellStyle name="Percent 90 2 3" xfId="15555"/>
    <cellStyle name="Percent 90 2 3 2" xfId="38964"/>
    <cellStyle name="Percent 90 2 4" xfId="27269"/>
    <cellStyle name="Percent 90 3" xfId="5011"/>
    <cellStyle name="Percent 90 3 2" xfId="10879"/>
    <cellStyle name="Percent 90 3 2 2" xfId="22608"/>
    <cellStyle name="Percent 90 3 2 2 2" xfId="46017"/>
    <cellStyle name="Percent 90 3 2 3" xfId="34318"/>
    <cellStyle name="Percent 90 3 3" xfId="16774"/>
    <cellStyle name="Percent 90 3 3 2" xfId="40183"/>
    <cellStyle name="Percent 90 3 4" xfId="28488"/>
    <cellStyle name="Percent 90 4" xfId="6175"/>
    <cellStyle name="Percent 90 4 2" xfId="12043"/>
    <cellStyle name="Percent 90 4 2 2" xfId="23772"/>
    <cellStyle name="Percent 90 4 2 2 2" xfId="47181"/>
    <cellStyle name="Percent 90 4 2 3" xfId="35482"/>
    <cellStyle name="Percent 90 4 3" xfId="17938"/>
    <cellStyle name="Percent 90 4 3 2" xfId="41347"/>
    <cellStyle name="Percent 90 4 4" xfId="29652"/>
    <cellStyle name="Percent 90 5" xfId="7301"/>
    <cellStyle name="Percent 90 5 2" xfId="13163"/>
    <cellStyle name="Percent 90 5 2 2" xfId="24892"/>
    <cellStyle name="Percent 90 5 2 2 2" xfId="48301"/>
    <cellStyle name="Percent 90 5 2 3" xfId="36602"/>
    <cellStyle name="Percent 90 5 3" xfId="19058"/>
    <cellStyle name="Percent 90 5 3 2" xfId="42467"/>
    <cellStyle name="Percent 90 5 4" xfId="30772"/>
    <cellStyle name="Percent 90 6" xfId="8385"/>
    <cellStyle name="Percent 90 6 2" xfId="20146"/>
    <cellStyle name="Percent 90 6 2 2" xfId="43555"/>
    <cellStyle name="Percent 90 6 3" xfId="31856"/>
    <cellStyle name="Percent 90 7" xfId="14312"/>
    <cellStyle name="Percent 90 7 2" xfId="37721"/>
    <cellStyle name="Percent 90 8" xfId="26026"/>
    <cellStyle name="Percent 91" xfId="2591"/>
    <cellStyle name="Percent 91 2" xfId="3860"/>
    <cellStyle name="Percent 91 2 2" xfId="9728"/>
    <cellStyle name="Percent 91 2 2 2" xfId="21457"/>
    <cellStyle name="Percent 91 2 2 2 2" xfId="44866"/>
    <cellStyle name="Percent 91 2 2 3" xfId="33167"/>
    <cellStyle name="Percent 91 2 3" xfId="15623"/>
    <cellStyle name="Percent 91 2 3 2" xfId="39032"/>
    <cellStyle name="Percent 91 2 4" xfId="27337"/>
    <cellStyle name="Percent 91 3" xfId="5079"/>
    <cellStyle name="Percent 91 3 2" xfId="10947"/>
    <cellStyle name="Percent 91 3 2 2" xfId="22676"/>
    <cellStyle name="Percent 91 3 2 2 2" xfId="46085"/>
    <cellStyle name="Percent 91 3 2 3" xfId="34386"/>
    <cellStyle name="Percent 91 3 3" xfId="16842"/>
    <cellStyle name="Percent 91 3 3 2" xfId="40251"/>
    <cellStyle name="Percent 91 3 4" xfId="28556"/>
    <cellStyle name="Percent 91 4" xfId="6243"/>
    <cellStyle name="Percent 91 4 2" xfId="12111"/>
    <cellStyle name="Percent 91 4 2 2" xfId="23840"/>
    <cellStyle name="Percent 91 4 2 2 2" xfId="47249"/>
    <cellStyle name="Percent 91 4 2 3" xfId="35550"/>
    <cellStyle name="Percent 91 4 3" xfId="18006"/>
    <cellStyle name="Percent 91 4 3 2" xfId="41415"/>
    <cellStyle name="Percent 91 4 4" xfId="29720"/>
    <cellStyle name="Percent 91 5" xfId="7369"/>
    <cellStyle name="Percent 91 5 2" xfId="13231"/>
    <cellStyle name="Percent 91 5 2 2" xfId="24960"/>
    <cellStyle name="Percent 91 5 2 2 2" xfId="48369"/>
    <cellStyle name="Percent 91 5 2 3" xfId="36670"/>
    <cellStyle name="Percent 91 5 3" xfId="19126"/>
    <cellStyle name="Percent 91 5 3 2" xfId="42535"/>
    <cellStyle name="Percent 91 5 4" xfId="30840"/>
    <cellStyle name="Percent 91 6" xfId="8453"/>
    <cellStyle name="Percent 91 6 2" xfId="20214"/>
    <cellStyle name="Percent 91 6 2 2" xfId="43623"/>
    <cellStyle name="Percent 91 6 3" xfId="31924"/>
    <cellStyle name="Percent 91 7" xfId="14380"/>
    <cellStyle name="Percent 91 7 2" xfId="37789"/>
    <cellStyle name="Percent 91 8" xfId="26094"/>
    <cellStyle name="Percent 92" xfId="2524"/>
    <cellStyle name="Percent 92 2" xfId="3793"/>
    <cellStyle name="Percent 92 2 2" xfId="9661"/>
    <cellStyle name="Percent 92 2 2 2" xfId="21390"/>
    <cellStyle name="Percent 92 2 2 2 2" xfId="44799"/>
    <cellStyle name="Percent 92 2 2 3" xfId="33100"/>
    <cellStyle name="Percent 92 2 3" xfId="15556"/>
    <cellStyle name="Percent 92 2 3 2" xfId="38965"/>
    <cellStyle name="Percent 92 2 4" xfId="27270"/>
    <cellStyle name="Percent 92 3" xfId="5012"/>
    <cellStyle name="Percent 92 3 2" xfId="10880"/>
    <cellStyle name="Percent 92 3 2 2" xfId="22609"/>
    <cellStyle name="Percent 92 3 2 2 2" xfId="46018"/>
    <cellStyle name="Percent 92 3 2 3" xfId="34319"/>
    <cellStyle name="Percent 92 3 3" xfId="16775"/>
    <cellStyle name="Percent 92 3 3 2" xfId="40184"/>
    <cellStyle name="Percent 92 3 4" xfId="28489"/>
    <cellStyle name="Percent 92 4" xfId="6176"/>
    <cellStyle name="Percent 92 4 2" xfId="12044"/>
    <cellStyle name="Percent 92 4 2 2" xfId="23773"/>
    <cellStyle name="Percent 92 4 2 2 2" xfId="47182"/>
    <cellStyle name="Percent 92 4 2 3" xfId="35483"/>
    <cellStyle name="Percent 92 4 3" xfId="17939"/>
    <cellStyle name="Percent 92 4 3 2" xfId="41348"/>
    <cellStyle name="Percent 92 4 4" xfId="29653"/>
    <cellStyle name="Percent 92 5" xfId="7302"/>
    <cellStyle name="Percent 92 5 2" xfId="13164"/>
    <cellStyle name="Percent 92 5 2 2" xfId="24893"/>
    <cellStyle name="Percent 92 5 2 2 2" xfId="48302"/>
    <cellStyle name="Percent 92 5 2 3" xfId="36603"/>
    <cellStyle name="Percent 92 5 3" xfId="19059"/>
    <cellStyle name="Percent 92 5 3 2" xfId="42468"/>
    <cellStyle name="Percent 92 5 4" xfId="30773"/>
    <cellStyle name="Percent 92 6" xfId="8386"/>
    <cellStyle name="Percent 92 6 2" xfId="20147"/>
    <cellStyle name="Percent 92 6 2 2" xfId="43556"/>
    <cellStyle name="Percent 92 6 3" xfId="31857"/>
    <cellStyle name="Percent 92 7" xfId="14313"/>
    <cellStyle name="Percent 92 7 2" xfId="37722"/>
    <cellStyle name="Percent 92 8" xfId="26027"/>
    <cellStyle name="Percent 93" xfId="2590"/>
    <cellStyle name="Percent 93 2" xfId="3859"/>
    <cellStyle name="Percent 93 2 2" xfId="9727"/>
    <cellStyle name="Percent 93 2 2 2" xfId="21456"/>
    <cellStyle name="Percent 93 2 2 2 2" xfId="44865"/>
    <cellStyle name="Percent 93 2 2 3" xfId="33166"/>
    <cellStyle name="Percent 93 2 3" xfId="15622"/>
    <cellStyle name="Percent 93 2 3 2" xfId="39031"/>
    <cellStyle name="Percent 93 2 4" xfId="27336"/>
    <cellStyle name="Percent 93 3" xfId="5078"/>
    <cellStyle name="Percent 93 3 2" xfId="10946"/>
    <cellStyle name="Percent 93 3 2 2" xfId="22675"/>
    <cellStyle name="Percent 93 3 2 2 2" xfId="46084"/>
    <cellStyle name="Percent 93 3 2 3" xfId="34385"/>
    <cellStyle name="Percent 93 3 3" xfId="16841"/>
    <cellStyle name="Percent 93 3 3 2" xfId="40250"/>
    <cellStyle name="Percent 93 3 4" xfId="28555"/>
    <cellStyle name="Percent 93 4" xfId="6242"/>
    <cellStyle name="Percent 93 4 2" xfId="12110"/>
    <cellStyle name="Percent 93 4 2 2" xfId="23839"/>
    <cellStyle name="Percent 93 4 2 2 2" xfId="47248"/>
    <cellStyle name="Percent 93 4 2 3" xfId="35549"/>
    <cellStyle name="Percent 93 4 3" xfId="18005"/>
    <cellStyle name="Percent 93 4 3 2" xfId="41414"/>
    <cellStyle name="Percent 93 4 4" xfId="29719"/>
    <cellStyle name="Percent 93 5" xfId="7368"/>
    <cellStyle name="Percent 93 5 2" xfId="13230"/>
    <cellStyle name="Percent 93 5 2 2" xfId="24959"/>
    <cellStyle name="Percent 93 5 2 2 2" xfId="48368"/>
    <cellStyle name="Percent 93 5 2 3" xfId="36669"/>
    <cellStyle name="Percent 93 5 3" xfId="19125"/>
    <cellStyle name="Percent 93 5 3 2" xfId="42534"/>
    <cellStyle name="Percent 93 5 4" xfId="30839"/>
    <cellStyle name="Percent 93 6" xfId="8452"/>
    <cellStyle name="Percent 93 6 2" xfId="20213"/>
    <cellStyle name="Percent 93 6 2 2" xfId="43622"/>
    <cellStyle name="Percent 93 6 3" xfId="31923"/>
    <cellStyle name="Percent 93 7" xfId="14379"/>
    <cellStyle name="Percent 93 7 2" xfId="37788"/>
    <cellStyle name="Percent 93 8" xfId="26093"/>
    <cellStyle name="Percent 94" xfId="2525"/>
    <cellStyle name="Percent 94 2" xfId="3794"/>
    <cellStyle name="Percent 94 2 2" xfId="9662"/>
    <cellStyle name="Percent 94 2 2 2" xfId="21391"/>
    <cellStyle name="Percent 94 2 2 2 2" xfId="44800"/>
    <cellStyle name="Percent 94 2 2 3" xfId="33101"/>
    <cellStyle name="Percent 94 2 3" xfId="15557"/>
    <cellStyle name="Percent 94 2 3 2" xfId="38966"/>
    <cellStyle name="Percent 94 2 4" xfId="27271"/>
    <cellStyle name="Percent 94 3" xfId="5013"/>
    <cellStyle name="Percent 94 3 2" xfId="10881"/>
    <cellStyle name="Percent 94 3 2 2" xfId="22610"/>
    <cellStyle name="Percent 94 3 2 2 2" xfId="46019"/>
    <cellStyle name="Percent 94 3 2 3" xfId="34320"/>
    <cellStyle name="Percent 94 3 3" xfId="16776"/>
    <cellStyle name="Percent 94 3 3 2" xfId="40185"/>
    <cellStyle name="Percent 94 3 4" xfId="28490"/>
    <cellStyle name="Percent 94 4" xfId="6177"/>
    <cellStyle name="Percent 94 4 2" xfId="12045"/>
    <cellStyle name="Percent 94 4 2 2" xfId="23774"/>
    <cellStyle name="Percent 94 4 2 2 2" xfId="47183"/>
    <cellStyle name="Percent 94 4 2 3" xfId="35484"/>
    <cellStyle name="Percent 94 4 3" xfId="17940"/>
    <cellStyle name="Percent 94 4 3 2" xfId="41349"/>
    <cellStyle name="Percent 94 4 4" xfId="29654"/>
    <cellStyle name="Percent 94 5" xfId="7303"/>
    <cellStyle name="Percent 94 5 2" xfId="13165"/>
    <cellStyle name="Percent 94 5 2 2" xfId="24894"/>
    <cellStyle name="Percent 94 5 2 2 2" xfId="48303"/>
    <cellStyle name="Percent 94 5 2 3" xfId="36604"/>
    <cellStyle name="Percent 94 5 3" xfId="19060"/>
    <cellStyle name="Percent 94 5 3 2" xfId="42469"/>
    <cellStyle name="Percent 94 5 4" xfId="30774"/>
    <cellStyle name="Percent 94 6" xfId="8387"/>
    <cellStyle name="Percent 94 6 2" xfId="20148"/>
    <cellStyle name="Percent 94 6 2 2" xfId="43557"/>
    <cellStyle name="Percent 94 6 3" xfId="31858"/>
    <cellStyle name="Percent 94 7" xfId="14314"/>
    <cellStyle name="Percent 94 7 2" xfId="37723"/>
    <cellStyle name="Percent 94 8" xfId="26028"/>
    <cellStyle name="Percent 95" xfId="2589"/>
    <cellStyle name="Percent 95 2" xfId="3858"/>
    <cellStyle name="Percent 95 2 2" xfId="9726"/>
    <cellStyle name="Percent 95 2 2 2" xfId="21455"/>
    <cellStyle name="Percent 95 2 2 2 2" xfId="44864"/>
    <cellStyle name="Percent 95 2 2 3" xfId="33165"/>
    <cellStyle name="Percent 95 2 3" xfId="15621"/>
    <cellStyle name="Percent 95 2 3 2" xfId="39030"/>
    <cellStyle name="Percent 95 2 4" xfId="27335"/>
    <cellStyle name="Percent 95 3" xfId="5077"/>
    <cellStyle name="Percent 95 3 2" xfId="10945"/>
    <cellStyle name="Percent 95 3 2 2" xfId="22674"/>
    <cellStyle name="Percent 95 3 2 2 2" xfId="46083"/>
    <cellStyle name="Percent 95 3 2 3" xfId="34384"/>
    <cellStyle name="Percent 95 3 3" xfId="16840"/>
    <cellStyle name="Percent 95 3 3 2" xfId="40249"/>
    <cellStyle name="Percent 95 3 4" xfId="28554"/>
    <cellStyle name="Percent 95 4" xfId="6241"/>
    <cellStyle name="Percent 95 4 2" xfId="12109"/>
    <cellStyle name="Percent 95 4 2 2" xfId="23838"/>
    <cellStyle name="Percent 95 4 2 2 2" xfId="47247"/>
    <cellStyle name="Percent 95 4 2 3" xfId="35548"/>
    <cellStyle name="Percent 95 4 3" xfId="18004"/>
    <cellStyle name="Percent 95 4 3 2" xfId="41413"/>
    <cellStyle name="Percent 95 4 4" xfId="29718"/>
    <cellStyle name="Percent 95 5" xfId="7367"/>
    <cellStyle name="Percent 95 5 2" xfId="13229"/>
    <cellStyle name="Percent 95 5 2 2" xfId="24958"/>
    <cellStyle name="Percent 95 5 2 2 2" xfId="48367"/>
    <cellStyle name="Percent 95 5 2 3" xfId="36668"/>
    <cellStyle name="Percent 95 5 3" xfId="19124"/>
    <cellStyle name="Percent 95 5 3 2" xfId="42533"/>
    <cellStyle name="Percent 95 5 4" xfId="30838"/>
    <cellStyle name="Percent 95 6" xfId="8451"/>
    <cellStyle name="Percent 95 6 2" xfId="20212"/>
    <cellStyle name="Percent 95 6 2 2" xfId="43621"/>
    <cellStyle name="Percent 95 6 3" xfId="31922"/>
    <cellStyle name="Percent 95 7" xfId="14378"/>
    <cellStyle name="Percent 95 7 2" xfId="37787"/>
    <cellStyle name="Percent 95 8" xfId="26092"/>
    <cellStyle name="Percent 96" xfId="2526"/>
    <cellStyle name="Percent 96 2" xfId="3795"/>
    <cellStyle name="Percent 96 2 2" xfId="9663"/>
    <cellStyle name="Percent 96 2 2 2" xfId="21392"/>
    <cellStyle name="Percent 96 2 2 2 2" xfId="44801"/>
    <cellStyle name="Percent 96 2 2 3" xfId="33102"/>
    <cellStyle name="Percent 96 2 3" xfId="15558"/>
    <cellStyle name="Percent 96 2 3 2" xfId="38967"/>
    <cellStyle name="Percent 96 2 4" xfId="27272"/>
    <cellStyle name="Percent 96 3" xfId="5014"/>
    <cellStyle name="Percent 96 3 2" xfId="10882"/>
    <cellStyle name="Percent 96 3 2 2" xfId="22611"/>
    <cellStyle name="Percent 96 3 2 2 2" xfId="46020"/>
    <cellStyle name="Percent 96 3 2 3" xfId="34321"/>
    <cellStyle name="Percent 96 3 3" xfId="16777"/>
    <cellStyle name="Percent 96 3 3 2" xfId="40186"/>
    <cellStyle name="Percent 96 3 4" xfId="28491"/>
    <cellStyle name="Percent 96 4" xfId="6178"/>
    <cellStyle name="Percent 96 4 2" xfId="12046"/>
    <cellStyle name="Percent 96 4 2 2" xfId="23775"/>
    <cellStyle name="Percent 96 4 2 2 2" xfId="47184"/>
    <cellStyle name="Percent 96 4 2 3" xfId="35485"/>
    <cellStyle name="Percent 96 4 3" xfId="17941"/>
    <cellStyle name="Percent 96 4 3 2" xfId="41350"/>
    <cellStyle name="Percent 96 4 4" xfId="29655"/>
    <cellStyle name="Percent 96 5" xfId="7304"/>
    <cellStyle name="Percent 96 5 2" xfId="13166"/>
    <cellStyle name="Percent 96 5 2 2" xfId="24895"/>
    <cellStyle name="Percent 96 5 2 2 2" xfId="48304"/>
    <cellStyle name="Percent 96 5 2 3" xfId="36605"/>
    <cellStyle name="Percent 96 5 3" xfId="19061"/>
    <cellStyle name="Percent 96 5 3 2" xfId="42470"/>
    <cellStyle name="Percent 96 5 4" xfId="30775"/>
    <cellStyle name="Percent 96 6" xfId="8388"/>
    <cellStyle name="Percent 96 6 2" xfId="20149"/>
    <cellStyle name="Percent 96 6 2 2" xfId="43558"/>
    <cellStyle name="Percent 96 6 3" xfId="31859"/>
    <cellStyle name="Percent 96 7" xfId="14315"/>
    <cellStyle name="Percent 96 7 2" xfId="37724"/>
    <cellStyle name="Percent 96 8" xfId="26029"/>
    <cellStyle name="Percent 97" xfId="2588"/>
    <cellStyle name="Percent 97 2" xfId="3857"/>
    <cellStyle name="Percent 97 2 2" xfId="9725"/>
    <cellStyle name="Percent 97 2 2 2" xfId="21454"/>
    <cellStyle name="Percent 97 2 2 2 2" xfId="44863"/>
    <cellStyle name="Percent 97 2 2 3" xfId="33164"/>
    <cellStyle name="Percent 97 2 3" xfId="15620"/>
    <cellStyle name="Percent 97 2 3 2" xfId="39029"/>
    <cellStyle name="Percent 97 2 4" xfId="27334"/>
    <cellStyle name="Percent 97 3" xfId="5076"/>
    <cellStyle name="Percent 97 3 2" xfId="10944"/>
    <cellStyle name="Percent 97 3 2 2" xfId="22673"/>
    <cellStyle name="Percent 97 3 2 2 2" xfId="46082"/>
    <cellStyle name="Percent 97 3 2 3" xfId="34383"/>
    <cellStyle name="Percent 97 3 3" xfId="16839"/>
    <cellStyle name="Percent 97 3 3 2" xfId="40248"/>
    <cellStyle name="Percent 97 3 4" xfId="28553"/>
    <cellStyle name="Percent 97 4" xfId="6240"/>
    <cellStyle name="Percent 97 4 2" xfId="12108"/>
    <cellStyle name="Percent 97 4 2 2" xfId="23837"/>
    <cellStyle name="Percent 97 4 2 2 2" xfId="47246"/>
    <cellStyle name="Percent 97 4 2 3" xfId="35547"/>
    <cellStyle name="Percent 97 4 3" xfId="18003"/>
    <cellStyle name="Percent 97 4 3 2" xfId="41412"/>
    <cellStyle name="Percent 97 4 4" xfId="29717"/>
    <cellStyle name="Percent 97 5" xfId="7366"/>
    <cellStyle name="Percent 97 5 2" xfId="13228"/>
    <cellStyle name="Percent 97 5 2 2" xfId="24957"/>
    <cellStyle name="Percent 97 5 2 2 2" xfId="48366"/>
    <cellStyle name="Percent 97 5 2 3" xfId="36667"/>
    <cellStyle name="Percent 97 5 3" xfId="19123"/>
    <cellStyle name="Percent 97 5 3 2" xfId="42532"/>
    <cellStyle name="Percent 97 5 4" xfId="30837"/>
    <cellStyle name="Percent 97 6" xfId="8450"/>
    <cellStyle name="Percent 97 6 2" xfId="20211"/>
    <cellStyle name="Percent 97 6 2 2" xfId="43620"/>
    <cellStyle name="Percent 97 6 3" xfId="31921"/>
    <cellStyle name="Percent 97 7" xfId="14377"/>
    <cellStyle name="Percent 97 7 2" xfId="37786"/>
    <cellStyle name="Percent 97 8" xfId="26091"/>
    <cellStyle name="Percent 98" xfId="2527"/>
    <cellStyle name="Percent 98 2" xfId="3796"/>
    <cellStyle name="Percent 98 2 2" xfId="9664"/>
    <cellStyle name="Percent 98 2 2 2" xfId="21393"/>
    <cellStyle name="Percent 98 2 2 2 2" xfId="44802"/>
    <cellStyle name="Percent 98 2 2 3" xfId="33103"/>
    <cellStyle name="Percent 98 2 3" xfId="15559"/>
    <cellStyle name="Percent 98 2 3 2" xfId="38968"/>
    <cellStyle name="Percent 98 2 4" xfId="27273"/>
    <cellStyle name="Percent 98 3" xfId="5015"/>
    <cellStyle name="Percent 98 3 2" xfId="10883"/>
    <cellStyle name="Percent 98 3 2 2" xfId="22612"/>
    <cellStyle name="Percent 98 3 2 2 2" xfId="46021"/>
    <cellStyle name="Percent 98 3 2 3" xfId="34322"/>
    <cellStyle name="Percent 98 3 3" xfId="16778"/>
    <cellStyle name="Percent 98 3 3 2" xfId="40187"/>
    <cellStyle name="Percent 98 3 4" xfId="28492"/>
    <cellStyle name="Percent 98 4" xfId="6179"/>
    <cellStyle name="Percent 98 4 2" xfId="12047"/>
    <cellStyle name="Percent 98 4 2 2" xfId="23776"/>
    <cellStyle name="Percent 98 4 2 2 2" xfId="47185"/>
    <cellStyle name="Percent 98 4 2 3" xfId="35486"/>
    <cellStyle name="Percent 98 4 3" xfId="17942"/>
    <cellStyle name="Percent 98 4 3 2" xfId="41351"/>
    <cellStyle name="Percent 98 4 4" xfId="29656"/>
    <cellStyle name="Percent 98 5" xfId="7305"/>
    <cellStyle name="Percent 98 5 2" xfId="13167"/>
    <cellStyle name="Percent 98 5 2 2" xfId="24896"/>
    <cellStyle name="Percent 98 5 2 2 2" xfId="48305"/>
    <cellStyle name="Percent 98 5 2 3" xfId="36606"/>
    <cellStyle name="Percent 98 5 3" xfId="19062"/>
    <cellStyle name="Percent 98 5 3 2" xfId="42471"/>
    <cellStyle name="Percent 98 5 4" xfId="30776"/>
    <cellStyle name="Percent 98 6" xfId="8389"/>
    <cellStyle name="Percent 98 6 2" xfId="20150"/>
    <cellStyle name="Percent 98 6 2 2" xfId="43559"/>
    <cellStyle name="Percent 98 6 3" xfId="31860"/>
    <cellStyle name="Percent 98 7" xfId="14316"/>
    <cellStyle name="Percent 98 7 2" xfId="37725"/>
    <cellStyle name="Percent 98 8" xfId="26030"/>
    <cellStyle name="Percent 99" xfId="2587"/>
    <cellStyle name="Percent 99 2" xfId="3856"/>
    <cellStyle name="Percent 99 2 2" xfId="9724"/>
    <cellStyle name="Percent 99 2 2 2" xfId="21453"/>
    <cellStyle name="Percent 99 2 2 2 2" xfId="44862"/>
    <cellStyle name="Percent 99 2 2 3" xfId="33163"/>
    <cellStyle name="Percent 99 2 3" xfId="15619"/>
    <cellStyle name="Percent 99 2 3 2" xfId="39028"/>
    <cellStyle name="Percent 99 2 4" xfId="27333"/>
    <cellStyle name="Percent 99 3" xfId="5075"/>
    <cellStyle name="Percent 99 3 2" xfId="10943"/>
    <cellStyle name="Percent 99 3 2 2" xfId="22672"/>
    <cellStyle name="Percent 99 3 2 2 2" xfId="46081"/>
    <cellStyle name="Percent 99 3 2 3" xfId="34382"/>
    <cellStyle name="Percent 99 3 3" xfId="16838"/>
    <cellStyle name="Percent 99 3 3 2" xfId="40247"/>
    <cellStyle name="Percent 99 3 4" xfId="28552"/>
    <cellStyle name="Percent 99 4" xfId="6239"/>
    <cellStyle name="Percent 99 4 2" xfId="12107"/>
    <cellStyle name="Percent 99 4 2 2" xfId="23836"/>
    <cellStyle name="Percent 99 4 2 2 2" xfId="47245"/>
    <cellStyle name="Percent 99 4 2 3" xfId="35546"/>
    <cellStyle name="Percent 99 4 3" xfId="18002"/>
    <cellStyle name="Percent 99 4 3 2" xfId="41411"/>
    <cellStyle name="Percent 99 4 4" xfId="29716"/>
    <cellStyle name="Percent 99 5" xfId="7365"/>
    <cellStyle name="Percent 99 5 2" xfId="13227"/>
    <cellStyle name="Percent 99 5 2 2" xfId="24956"/>
    <cellStyle name="Percent 99 5 2 2 2" xfId="48365"/>
    <cellStyle name="Percent 99 5 2 3" xfId="36666"/>
    <cellStyle name="Percent 99 5 3" xfId="19122"/>
    <cellStyle name="Percent 99 5 3 2" xfId="42531"/>
    <cellStyle name="Percent 99 5 4" xfId="30836"/>
    <cellStyle name="Percent 99 6" xfId="8449"/>
    <cellStyle name="Percent 99 6 2" xfId="20210"/>
    <cellStyle name="Percent 99 6 2 2" xfId="43619"/>
    <cellStyle name="Percent 99 6 3" xfId="31920"/>
    <cellStyle name="Percent 99 7" xfId="14376"/>
    <cellStyle name="Percent 99 7 2" xfId="37785"/>
    <cellStyle name="Percent 99 8" xfId="26090"/>
    <cellStyle name="percentage difference one decimal" xfId="2103"/>
    <cellStyle name="percentage difference zero decimal" xfId="2104"/>
    <cellStyle name="PrePop Currency (0)" xfId="2105"/>
    <cellStyle name="PrePop Currency (2)" xfId="2106"/>
    <cellStyle name="PrePop Units (0)" xfId="2107"/>
    <cellStyle name="PrePop Units (1)" xfId="2108"/>
    <cellStyle name="PrePop Units (2)" xfId="2109"/>
    <cellStyle name="Samtala" xfId="2110"/>
    <cellStyle name="Samtala - lokaniðurst." xfId="2111"/>
    <cellStyle name="Samtala - undirstr" xfId="2112"/>
    <cellStyle name="Samtala - yfirstr." xfId="2113"/>
    <cellStyle name="Style 1" xfId="2114"/>
    <cellStyle name="Text Indent A" xfId="2115"/>
    <cellStyle name="Text Indent A 2" xfId="2252"/>
    <cellStyle name="Text Indent B" xfId="2116"/>
    <cellStyle name="Text Indent C" xfId="2117"/>
    <cellStyle name="Tilbod" xfId="2118"/>
    <cellStyle name="Title" xfId="50" builtinId="15" customBuiltin="1"/>
    <cellStyle name="Title 2" xfId="2119"/>
    <cellStyle name="Title 2 2" xfId="2120"/>
    <cellStyle name="Title 2 2 2" xfId="2121"/>
    <cellStyle name="Title 2 2_Annað b. sparifé" xfId="2122"/>
    <cellStyle name="Title 2 3" xfId="2123"/>
    <cellStyle name="Title 2_Annað b. sparifé" xfId="2124"/>
    <cellStyle name="Title 3" xfId="2125"/>
    <cellStyle name="Title 3 2" xfId="2126"/>
    <cellStyle name="Title 3_Annað b. sparifé" xfId="2127"/>
    <cellStyle name="Title 4" xfId="2128"/>
    <cellStyle name="Title 4 2" xfId="2129"/>
    <cellStyle name="Title 4 2 2" xfId="2130"/>
    <cellStyle name="Title 4 2_Annað b. sparifé" xfId="2131"/>
    <cellStyle name="Title 4 3" xfId="2132"/>
    <cellStyle name="Title 4_Annað b. sparifé" xfId="2133"/>
    <cellStyle name="Title 5" xfId="2134"/>
    <cellStyle name="Title 5 2" xfId="2135"/>
    <cellStyle name="Title 5_Annað b. sparifé" xfId="2136"/>
    <cellStyle name="Title 6" xfId="2137"/>
    <cellStyle name="Title 6 2" xfId="2138"/>
    <cellStyle name="Title 6_Annað b. sparifé" xfId="2139"/>
    <cellStyle name="Title 7" xfId="2140"/>
    <cellStyle name="Title 7 2" xfId="2141"/>
    <cellStyle name="Title 7_Annað b. sparifé" xfId="2142"/>
    <cellStyle name="Title 8" xfId="2143"/>
    <cellStyle name="Title 8 2" xfId="2144"/>
    <cellStyle name="Title 8_Annað b. sparifé" xfId="2145"/>
    <cellStyle name="Title 9" xfId="2146"/>
    <cellStyle name="Title 9 2" xfId="2147"/>
    <cellStyle name="Title 9_Annað b. sparifé" xfId="2148"/>
    <cellStyle name="Total" xfId="65" builtinId="25" customBuiltin="1"/>
    <cellStyle name="Total 2" xfId="2149"/>
    <cellStyle name="Total 2 2" xfId="2150"/>
    <cellStyle name="Total 3" xfId="2151"/>
    <cellStyle name="Total 4" xfId="2152"/>
    <cellStyle name="Total 4 2" xfId="2153"/>
    <cellStyle name="Total 5" xfId="2154"/>
    <cellStyle name="Total 6" xfId="2155"/>
    <cellStyle name="Total 7" xfId="2156"/>
    <cellStyle name="Total 8" xfId="2157"/>
    <cellStyle name="Total 9" xfId="2158"/>
    <cellStyle name="Undurstr." xfId="2159"/>
    <cellStyle name="Warning Text" xfId="63" builtinId="11" customBuiltin="1"/>
    <cellStyle name="Warning Text 2" xfId="2160"/>
    <cellStyle name="Warning Text 2 2" xfId="2161"/>
    <cellStyle name="Warning Text 2 2 2" xfId="2162"/>
    <cellStyle name="Warning Text 2 2_Annað b. sparifé" xfId="2163"/>
    <cellStyle name="Warning Text 2 3" xfId="2164"/>
    <cellStyle name="Warning Text 2_Annað b. sparifé" xfId="2165"/>
    <cellStyle name="Warning Text 3" xfId="2166"/>
    <cellStyle name="Warning Text 3 2" xfId="2167"/>
    <cellStyle name="Warning Text 3_Annað b. sparifé" xfId="2168"/>
    <cellStyle name="Warning Text 4" xfId="2169"/>
    <cellStyle name="Warning Text 4 2" xfId="2170"/>
    <cellStyle name="Warning Text 4 2 2" xfId="2171"/>
    <cellStyle name="Warning Text 4 2_Annað b. sparifé" xfId="2172"/>
    <cellStyle name="Warning Text 4 3" xfId="2173"/>
    <cellStyle name="Warning Text 4_Annað b. sparifé" xfId="2174"/>
    <cellStyle name="Warning Text 5" xfId="2175"/>
    <cellStyle name="Warning Text 5 2" xfId="2176"/>
    <cellStyle name="Warning Text 5_Annað b. sparifé" xfId="2177"/>
    <cellStyle name="Warning Text 6" xfId="2178"/>
    <cellStyle name="Warning Text 6 2" xfId="2179"/>
    <cellStyle name="Warning Text 6_Annað b. sparifé" xfId="2180"/>
    <cellStyle name="Warning Text 7" xfId="2181"/>
    <cellStyle name="Warning Text 7 2" xfId="2182"/>
    <cellStyle name="Warning Text 7_Annað b. sparifé" xfId="2183"/>
    <cellStyle name="Warning Text 8" xfId="2184"/>
    <cellStyle name="Warning Text 8 2" xfId="2185"/>
    <cellStyle name="Warning Text 8_Annað b. sparifé" xfId="2186"/>
    <cellStyle name="Warning Text 9" xfId="2187"/>
    <cellStyle name="Warning Text 9 2" xfId="2188"/>
    <cellStyle name="Warning Text 9_Annað b. sparifé" xfId="2189"/>
    <cellStyle name="Yfirskrift" xfId="2190"/>
    <cellStyle name="Yfirskrift - millistærð" xfId="2191"/>
  </cellStyles>
  <dxfs count="2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colors>
    <mruColors>
      <color rgb="FF3366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xmlns:ns1='http://sedlabanki.is/schemas' xmlns:ns2='http://sedlabanki.is/Commonschema'">
  <Schema ID="Schema2" Namespace="http://sedlabanki.is/Commonschema">
    <xs:schema xmlns:xs="http://www.w3.org/2001/XMLSchema" xmlns:altova="http://www.altova.com/xml-schema-extensions" xmlns="http://sedlabanki.is/Commonschema" targetNamespace="http://sedlabanki.is/Commonschema" elementFormDefault="qualified" attributeFormDefault="unqualified" version="1.0">
      <!--Sameiginlegar gagnatýpur fyrir gagnaskil SÍ-->
      <!--Útgáfa 1.02-->
      <!--Gagnatýpur skilgreindar af SÍ-->
      <xs:simpleType name="ÚtgáfaTegund">
        <xs:annotation>
          <xs:documentation>Útgáfunúmer skýrslu</xs:documentation>
          <xs:appinfo>
            <altova:exampleValues>
              <altova:example value="1N4148"/>
            </altova:exampleValues>
          </xs:appinfo>
        </xs:annotation>
        <xs:restriction base="xs:string"/>
      </xs:simpleType>
      <xs:simpleType name="Kennitala">
        <xs:annotation>
          <xs:documentation>Kennitala þarf að vera lögleg íslensk kennitala fyrirtækis eða einstaklings.  Kennitala er rituð sem 10 tölustafir (án bandstriks)</xs:documentation>
          <xs:appinfo>
            <altova:exampleValues>
              <altova:example value="5602694129"/>
            </altova:exampleValues>
          </xs:appinfo>
        </xs:annotation>
        <xs:restriction base="xs:string">
          <xs:whiteSpace value="collapse"/>
          <xs:pattern value="([0-9][0-9][0-9][0-9][0-9][0-9][0-9][0-9][0-9][0-9])"/>
        </xs:restriction>
      </xs:simpleType>
      <xs:simpleType name="Dagsetning">
        <xs:annotation>
          <xs:documentation>Dagsetning á formatinu yyyy-mm-dd (t.d. 2002-09-24)</xs:documentation>
        </xs:annotation>
        <xs:restriction base="xs:date"/>
      </xs:simpleType>
      <xs:simpleType name="Upphæð">
        <xs:annotation>
          <xs:documentation>Upphæðir á að skila í milljónum</xs:documentation>
        </xs:annotation>
        <xs:restriction base="xs:decimal"/>
      </xs:simpleType>
      <xs:simpleType name="Prósenta">
        <xs:annotation>
          <xs:documentation>Prósentur eru gefnar upp með fjórum aukastöfum</xs:documentation>
        </xs:annotation>
        <xs:restriction base="xs:decimal">
          <xs:fractionDigits value="5"/>
          <xs:totalDigits value="9"/>
        </xs:restriction>
      </xs:simpleType>
      <xs:simpleType name="Gengi">
        <xs:annotation>
          <xs:documentation>Gengi gjaldmiðils er rauntala þar sem amk 4 aukastafir eru fyrir notaðir, 5 eða 6 þar sem það á við</xs:documentation>
        </xs:annotation>
        <xs:restriction base="xs:decimal"/>
      </xs:simpleType>
      <xs:simpleType name="Fjöldi">
        <xs:annotation>
          <xs:documentation>Fjöldi, heiltala</xs:documentation>
        </xs:annotation>
        <xs:restriction base="xs:long"/>
      </xs:simpleType>
      <xs:simpleType name="FjöldiEininga">
        <xs:annotation>
          <xs:documentation>FjöldiEininga, getur verið 19 tölustafir og þar af allt að 6 aukastafir, gildi getur verið neikvætt</xs:documentation>
        </xs:annotation>
        <xs:restriction base="xs:decimal">
          <xs:totalDigits value="19"/>
          <xs:fractionDigits value="6"/>
        </xs:restriction>
      </xs:simpleType>
      <xs:simpleType name="Heiti">
        <xs:annotation>
          <xs:documentation>Heiti (100 stafir)</xs:documentation>
        </xs:annotation>
        <xs:restriction base="xs:string">
          <xs:maxLength value="100"/>
        </xs:restriction>
      </xs:simpleType>
      <xs:simpleType name="HeitiLangt">
        <xs:annotation>
          <xs:documentation>Langt heiti (5000 stafir)</xs:documentation>
        </xs:annotation>
        <xs:restriction base="xs:string">
          <xs:maxLength value="5000"/>
        </xs:restriction>
      </xs:simpleType>
      <xs:complexType name="TengiliðurTegund">
        <xs:annotation>
          <xs:documentation>Nafn, netfang og sími</xs:documentation>
        </xs:annotation>
        <xs:attributeGroup ref="TengiliðurAttribute"/>
      </xs:complexType>
      <!--Staðlar-->
      <xs:simpleType name="Gjaldmiðill">
        <xs:annotation>
          <xs:documentation>Þriggja stafa auðkenni gjaldmiðils, ISO 4217</xs:documentation>
          <xs:appinfo>
            <altova:exampleValues>
              <altova:example value="ISK"/>
              <altova:example value="USD"/>
              <altova:example value="EUR"/>
            </altova:exampleValues>
          </xs:appinfo>
        </xs:annotation>
        <xs:restriction base="xs:string">
          <xs:length value="3"/>
          <xs:pattern value="[A-Z]{3}"/>
        </xs:restriction>
      </xs:simpleType>
      <xs:simpleType name="Land">
        <xs:annotation>
          <xs:documentation>Þriggja stafa landakóði viðkomandi lands er notaður skv. ISO 3166-1, Alpha-2 code</xs:documentation>
          <xs:appinfo>
            <altova:exampleValues>
              <altova:example value="IS"/>
              <altova:example value="DK"/>
            </altova:exampleValues>
          </xs:appinfo>
        </xs:annotation>
        <xs:restriction base="xs:string">
          <xs:whiteSpace value="collapse"/>
          <xs:pattern value="([A-Z]{2})|(4F)|(4C)|(4S)|(4J)|(1C)|(5Z)?"/>
        </xs:restriction>
      </xs:simpleType>
      <xs:simpleType name="ISAT">
        <xs:annotation>
          <xs:documentation>ISAT2008 (sjá http://www.hagstofa.is/Pages/1830)</xs:documentation>
        </xs:annotation>
        <xs:restriction base="xs:string">
          <xs:maxLength value="7"/>
        </xs:restriction>
      </xs:simpleType>
      <xs:simpleType name="Rekstrarform">
        <xs:annotation>
          <xs:documentation>Tveggja stafa kóði skv. RSK, t.d. E1 fyrir ehf.</xs:documentation>
          <xs:appinfo>
            <altova:exampleValues>
              <altova:example value="A1"/>
              <altova:example value="E1"/>
            </altova:exampleValues>
          </xs:appinfo>
        </xs:annotation>
        <xs:restriction base="xs:string">
          <xs:pattern value="([A-Z|0-9]{2})?"/>
          <xs:enumeration value="A1"/>
          <xs:enumeration value="A2"/>
          <xs:enumeration value="AX"/>
          <xs:enumeration value="B1"/>
          <xs:enumeration value="B2"/>
          <xs:enumeration value="C1"/>
          <xs:enumeration value="C2"/>
          <xs:enumeration value="D1"/>
          <xs:enumeration value="D4"/>
          <xs:enumeration value="DX"/>
          <xs:enumeration value="E1"/>
          <xs:enumeration value="E2"/>
          <xs:enumeration value="F1"/>
          <xs:enumeration value="G1"/>
          <xs:enumeration value="G2"/>
          <xs:enumeration value="H1"/>
          <xs:enumeration value="H2"/>
          <xs:enumeration value="HX"/>
          <xs:enumeration value="K1"/>
          <xs:enumeration value="K2"/>
          <xs:enumeration value="K3"/>
          <xs:enumeration value="K4"/>
          <xs:enumeration value="K5"/>
          <xs:enumeration value="KX"/>
          <xs:enumeration value="L1"/>
          <xs:enumeration value="LX"/>
          <xs:enumeration value="M1"/>
          <xs:enumeration value="N1"/>
          <xs:enumeration value="N2"/>
          <xs:enumeration value="NX"/>
          <xs:enumeration value="P1"/>
          <xs:enumeration value="P2"/>
          <xs:enumeration value="P3"/>
          <xs:enumeration value="P4"/>
          <xs:enumeration value="R1"/>
          <xs:enumeration value="R2"/>
          <xs:enumeration value="Z1"/>
          <xs:enumeration value="Z2"/>
          <xs:enumeration value="Z3"/>
          <xs:enumeration value="ZX"/>
        </xs:restriction>
      </xs:simpleType>
      <!--Sameiginlegir hausar á öll gagnaskil SÍ-->
      <xs:element name="Haus">
        <xs:annotation>
          <xs:documentation>Upplýsingar um skilaaðila, uppgjörsdagsetningu og tengiliði</xs:documentation>
        </xs:annotation>
        <xs:complexType>
          <xs:attributeGroup ref="HausAttribute"/>
          <xs:attributeGroup ref="TengiliðurAttribute"/>
        </xs:complexType>
      </xs:element>
      <xs:element name="HausMeðBankaNr">
        <xs:annotation>
          <xs:documentation>Upplýsingar um skilaaðila, uppgjörsdagsetningu og tengiliði</xs:documentation>
        </xs:annotation>
        <xs:complexType>
          <xs:attributeGroup ref="HausMeðBankaNrAttribute"/>
          <xs:attributeGroup ref="TengiliðurAttribute"/>
        </xs:complexType>
      </xs:element>
      <xs:element name="HausMeðBankaNrOgDeild">
        <xs:annotation>
          <xs:documentation>Upplýsingar um skilaaðila, uppgjörsdagsetningu og tengiliði</xs:documentation>
        </xs:annotation>
        <xs:complexType>
          <xs:attributeGroup ref="HausMeðBankaNrOgDeildAttribute"/>
          <xs:attributeGroup ref="TengiliðurAttribute"/>
        </xs:complexType>
      </xs:element>
      <xs:element name="HausMeðDeild">
        <xs:annotation>
          <xs:documentation>Upplýsingar um skilaaðila, uppgjörsdagsetningu og tengiliði</xs:documentation>
        </xs:annotation>
        <xs:complexType>
          <xs:attributeGroup ref="HausMeðDeildAttribute"/>
          <xs:attributeGroup ref="TengiliðurAttribute"/>
        </xs:complexType>
      </xs:element>
      <xs:element name="Útgáfa" type="ÚtgáfaTegund">
        <xs:annotation>
          <xs:documentation>Útgáfu númer skýrslu(eyðublaðs)</xs:documentation>
        </xs:annotation>
      </xs:element>
      <xs:attributeGroup name="HausAttribute">
        <xs:attribute name="Kennitala" type="Kennitala" use="required">
          <xs:annotation>
            <xs:documentation>Kennitala aðila</xs:documentation>
          </xs:annotation>
        </xs:attribute>
        <xs:attribute name="UppgjörsDagsetning" type="Dagsetning" use="required">
          <xs:annotation>
            <xs:documentation>Gögnin miðast við stöðu í kerfum í lok þessarar dagsetningar</xs:documentation>
          </xs:annotation>
        </xs:attribute>
        <xs:attribute name="Deild" type="xs:string" use="optional">
          <xs:annotation>
            <xs:documentation>Deild skila aðila (ef við á)</xs:documentation>
          </xs:annotation>
        </xs:attribute>
        <xs:attribute name="BankaNr" use="optional">
          <xs:annotation>
            <xs:documentation>Bankanúmer 3 stafa númer</xs:documentation>
            <xs:appinfo>
              <altova:exampleValues>
                <altova:example value="512"/>
              </altova:exampleValues>
            </xs:appinfo>
          </xs:annotation>
          <xs:simpleType>
            <xs:restriction base="xs:string">
              <xs:pattern value="([0-9][0-9][0-9]|[0-9][0-9][0-9][0-9])"/>
            </xs:restriction>
          </xs:simpleType>
        </xs:attribute>
      </xs:attributeGroup>
      <xs:attributeGroup name="HausMeðBankaNrAttribute">
        <xs:attribute name="Kennitala" type="Kennitala" use="required">
          <xs:annotation>
            <xs:documentation>Kennitala aðila</xs:documentation>
          </xs:annotation>
        </xs:attribute>
        <xs:attribute name="UppgjörsDagsetning" type="Dagsetning" use="required">
          <xs:annotation>
            <xs:documentation>Gögnin miðast við stöðu í kerfum í lok þessarar dagsetningar</xs:documentation>
          </xs:annotation>
        </xs:attribute>
        <xs:attribute name="Deild" type="xs:string" use="optional">
          <xs:annotation>
            <xs:documentation>Deild skila aðila (ef við á)</xs:documentation>
          </xs:annotation>
        </xs:attribute>
        <xs:attribute name="BankaNr" use="required">
          <xs:annotation>
            <xs:documentation>Bankanúmer 3 stafa númer</xs:documentation>
            <xs:appinfo>
              <altova:exampleValues>
                <altova:example value="512"/>
              </altova:exampleValues>
            </xs:appinfo>
          </xs:annotation>
          <xs:simpleType>
            <xs:restriction base="xs:string">
              <xs:pattern value="([0-9][0-9][0-9]|[0-9][0-9][0-9][0-9])"/>
            </xs:restriction>
          </xs:simpleType>
        </xs:attribute>
      </xs:attributeGroup>
      <xs:attributeGroup name="HausMeðBankaNrOgDeildAttribute">
        <xs:attribute name="Kennitala" type="Kennitala" use="required">
          <xs:annotation>
            <xs:documentation>Kennitala aðila</xs:documentation>
          </xs:annotation>
        </xs:attribute>
        <xs:attribute name="UppgjörsDagsetning" type="Dagsetning" use="required">
          <xs:annotation>
            <xs:documentation>Gögnin miðast við stöðu í kerfum í lok þessarar dagsetningar</xs:documentation>
          </xs:annotation>
        </xs:attribute>
        <xs:attribute name="Deild" type="xs:string" use="required">
          <xs:annotation>
            <xs:documentation>Deild skila aðila (ef við á)</xs:documentation>
          </xs:annotation>
        </xs:attribute>
        <xs:attribute name="BankaNr" use="required">
          <xs:annotation>
            <xs:documentation>Bankanúmer 3 stafa númer</xs:documentation>
            <xs:appinfo>
              <altova:exampleValues>
                <altova:example value="512"/>
              </altova:exampleValues>
            </xs:appinfo>
          </xs:annotation>
          <xs:simpleType>
            <xs:restriction base="xs:string">
              <xs:pattern value="([0-9][0-9][0-9]|[0-9][0-9][0-9][0-9])"/>
            </xs:restriction>
          </xs:simpleType>
        </xs:attribute>
      </xs:attributeGroup>
      <xs:attributeGroup name="HausMeðDeildAttribute">
        <xs:attribute name="Kennitala" type="Kennitala" use="required">
          <xs:annotation>
            <xs:documentation>Kennitala aðila</xs:documentation>
          </xs:annotation>
        </xs:attribute>
        <xs:attribute name="UppgjörsDagsetning" type="Dagsetning" use="required">
          <xs:annotation>
            <xs:documentation>Gögnin miðast við stöðu í kerfum í lok þessarar dagsetningar</xs:documentation>
          </xs:annotation>
        </xs:attribute>
        <xs:attribute name="Deild" type="xs:string" use="required">
          <xs:annotation>
            <xs:documentation>Deild skila aðila (ef við á)</xs:documentation>
          </xs:annotation>
        </xs:attribute>
        <xs:attribute name="BankaNr" use="optional">
          <xs:annotation>
            <xs:documentation>Bankanúmer 3 stafa númer</xs:documentation>
            <xs:appinfo>
              <altova:exampleValues>
                <altova:example value="512"/>
              </altova:exampleValues>
            </xs:appinfo>
          </xs:annotation>
          <xs:simpleType>
            <xs:restriction base="xs:string">
              <xs:pattern value="([0-9][0-9][0-9]|[0-9][0-9][0-9][0-9])"/>
            </xs:restriction>
          </xs:simpleType>
        </xs:attribute>
      </xs:attributeGroup>
      <xs:attributeGroup name="TengiliðurAttribute">
        <xs:attribute name="TengiliðurNafn" type="Heiti" use="required"/>
        <xs:attribute name="TengiliðurTölvupóstfang" type="Heiti" use="required"/>
        <xs:attribute name="TengiliðurSími" type="Heiti" use="required"/>
        <xs:attribute name="AukaTengiliður1Nafn" type="Heiti" use="optional"/>
        <xs:attribute name="AukaTengiliður1Tölvupóstfang" type="Heiti" use="optional"/>
        <xs:attribute name="AukaTengiliðu1rSími" type="Heiti" use="optional"/>
        <xs:attribute name="AukaTengiliður2Nafn" type="Heiti" use="optional"/>
        <xs:attribute name="AukaTengiliðu2rTölvupóstfang" type="Heiti" use="optional"/>
        <xs:attribute name="AukaTengiliður2Sími" type="Heiti" use="optional"/>
      </xs:attributeGroup>
      <xs:attributeGroup name="Myntskipting">
        <xs:attribute name="ISK" type="Upphæð" use="required"/>
        <xs:attribute name="EUR" type="Upphæð" use="required"/>
        <xs:attribute name="USD" type="Upphæð" use="required"/>
        <xs:attribute name="GBP" type="Upphæð" use="required"/>
        <xs:attribute name="JPY" type="Upphæð" use="required"/>
        <xs:attribute name="DKK" type="Upphæð" use="required"/>
        <xs:attribute name="NOK" type="Upphæð" use="required"/>
        <xs:attribute name="SEK" type="Upphæð" use="required"/>
        <xs:attribute name="CHF" type="Upphæð" use="required"/>
        <xs:attribute name="AðrirGjaldmiðlar" type="Upphæð" use="required"/>
      </xs:attributeGroup>
    </xs:schema>
  </Schema>
  <Schema ID="Schema1" SchemaRef="Schema2" Namespace="http://sedlabanki.is/schemas">
    <xs:schema xmlns:xs="http://www.w3.org/2001/XMLSchema" xmlns:ns2="http://sedlabanki.is/Commonschema" xmlns="http://sedlabanki.is/schemas" xmlns:sundÚt="http://sedlabanki.is/schemas/EfnahagurBanka/SundurliðunUtlan" xmlns:sundEF="http://sedlabanki.is/schemas/EfnahagurBanka/SundurliðuEF" targetNamespace="http://sedlabanki.is/schemas" elementFormDefault="qualified" attributeFormDefault="unqualified" version="1.0">
      <xs:import namespace="http://sedlabanki.is/Commonschema" schemaLocation="Schema2"/>
      <!--Útgáfa 1.20-->
      <!--Grunn týpur skilgreindar-->
      <!--EHBSkýrsla skilgreining-->
      <xs:element name="EfnahagurBanka">
        <xs:annotation>
          <xs:documentation>Skýrsluskil eru miðuð við lokadag mánaðar.
</xs:documentation>
        </xs:annotation>
        <xs:complexType>
          <xs:all>
            <xs:element ref="ns2:HausMeðBankaNr"/>
            <xs:element ref="ns2:Útgáfa"/>
            <xs:element ref="Gögn"/>
          </xs:all>
        </xs:complexType>
      </xs:element>
      <xs:element name="Gögn">
        <xs:annotation>
          <xs:documentation>Hér koma gögnin</xs:documentation>
        </xs:annotation>
        <xs:complexType>
          <xs:all>
            <xs:element ref="Eignir"/>
            <xs:element ref="Skuldir"/>
            <xs:element ref="EigiðFé"/>
            <xs:element ref="Gengi"/>
            <xs:element ref="Lönd"/>
            <xs:element ref="SundurliðunHlutabréf"/>
            <xs:element ref="SundurliðunSkuldabréf"/>
            <xs:element ref="SundurliðunÚtlán"/>
            <xs:element ref="AfleiðurOgSkortstöðurEignir"/>
            <xs:element ref="AfleiðurOgSkortstöðurSkuldir"/>
            <xs:element ref="SundurliðunInnlán"/>
            <xs:element ref="SundurliðunLántaka"/>
            <xs:element ref="Verðbréfaútgáfa"/>
            <xs:element ref="SundurliðunEigiðFé"/>
          </xs:all>
        </xs:complexType>
      </xs:element>
      <!--AttributeGroups skilgreindar-->
      <xs:attributeGroup name="GRB-GengiGjaldmiðils">
        <xs:attribute name="Tákn" type="ns2:Gjaldmiðill" use="required"/>
        <xs:attribute name="Gengi" type="ns2:Gengi" use="required"/>
      </xs:attributeGroup>
      <!--Einn gjaldmiðill Atvinnugreinar-->
      <xs:attributeGroup name="GRB-ErlendarEignir">
        <xs:attribute name="ÚtlánTilErlendraAðila" type="ns2:Upphæð" use="required"/>
        <xs:attribute name="NiðurfærslurÚtlánaTilErlendraAðila" type="ns2:Upphæð" use="required"/>
        <xs:attribute name="ErlendHlutabréf" type="ns2:Upphæð" use="required"/>
        <xs:attribute name="HlutirÍVerðbréfaOgFjárfestingarsjóðum" type="ns2:Upphæð" use="required"/>
        <xs:attribute name="ErlendMarkaðsskuldabréfLengriEn1Ár" type="ns2:Upphæð" use="required"/>
        <xs:attribute name="ErlendMarkaðsskuldabréfStyttriEðaJöfn1Ári" type="ns2:Upphæð" use="required"/>
        <xs:attribute name="ErlendarBankainnstæður" type="ns2:Upphæð" use="required"/>
        <xs:attribute name="ErlendirAfleiðusamningar" type="ns2:Upphæð" use="required"/>
        <xs:attribute name="HlutirÍErlendumHlutdeildarfyrirtækjum" type="ns2:Upphæð" use="required"/>
        <xs:attribute name="HlutirÍTengdumErlendumFyrirtækjum" type="ns2:Upphæð" use="required"/>
        <xs:attribute name="AðrarErlendarEignir" type="ns2:Upphæð" use="required"/>
        <xs:attribute name="ViðskiptakröfurÁErlendaAðila" type="ns2:Upphæð" use="required"/>
      </xs:attributeGroup>
      <xs:attributeGroup name="GRB-ErlendarSkuldir">
        <xs:attribute name="ErlendVerðbréfaútgáfa" type="ns2:Upphæð" use="required"/>
        <xs:attribute name="BeinarErlendarLántökur" type="ns2:Upphæð" use="required"/>
        <xs:attribute name="VíkjandiErlendLán" type="ns2:Upphæð" use="required"/>
        <xs:attribute name="InnstæðurErlendraAðila" type="ns2:Upphæð" use="required"/>
        <xs:attribute name="ErlendirAfleiðusamningarSkuldir" type="ns2:Upphæð" use="required"/>
        <xs:attribute name="SkorstöðurViðErlendaAðilaHlutabréf" type="ns2:Upphæð" use="required"/>
        <xs:attribute name="SkorstöðurViðErlendaAðilaSkammtímaskuldaskjöl" type="ns2:Upphæð" use="required"/>
        <xs:attribute name="SkorstöðurViðErlendaAðilaLangtímaskuldaskjöl" type="ns2:Upphæð" use="required"/>
        <xs:attribute name="AðrarErlendarSkuldir" type="ns2:Upphæð" use="required"/>
        <xs:attribute name="ViðskiptaskuldirViðErlendaAðila" type="ns2:Upphæð" use="required"/>
      </xs:attributeGroup>
      <xs:attributeGroup name="GRB-LandaSkipting">
        <xs:attribute name="Landakóði" type="ns2:Land" use="required"/>
        <xs:attributeGroup ref="GRB-ErlendarEignir"/>
        <xs:attributeGroup ref="GRB-ErlendarSkuldir"/>
      </xs:attributeGroup>
      <xs:attributeGroup name="GRB-Atvinnufyrirtæki">
        <xs:attribute name="Landbúnaður" type="ns2:Upphæð" use="required"/>
        <xs:attribute name="Fiskveiðar" type="ns2:Upphæð" use="required"/>
        <xs:attribute name="IðnaðurVinnslaLandbúnaðarafurða" type="ns2:Upphæð" use="required"/>
        <xs:attribute name="IðnaðurVinnslaSjávarafurða" type="ns2:Upphæð" use="required"/>
        <xs:attribute name="IðnaðurAnnað" type="ns2:Upphæð" use="required"/>
        <xs:attribute name="Veitur" type="ns2:Upphæð" use="required"/>
        <xs:attribute name="ByggingastarfsemiOgMannvirkjagerð" type="ns2:Upphæð" use="required"/>
        <xs:attribute name="Verslun" type="ns2:Upphæð" use="required"/>
        <xs:attribute name="SamgöngurOgFlutningar" type="ns2:Upphæð" use="required"/>
        <xs:attribute name="ÞjónustaFasteignafélög" type="ns2:Upphæð" use="required"/>
        <xs:attribute name="ÞjónustaStarfsemiHöfuðstöðva" type="ns2:Upphæð" use="required"/>
        <xs:attribute name="ÞjónustaAnnað" type="ns2:Upphæð" use="required"/>
        <xs:attribute name="Óflokkað" type="ns2:Upphæð" use="required"/>
      </xs:attributeGroup>
      <xs:attributeGroup name="GRB-Fjármálageiri">
        <xs:attribute name="Innlánsstofnanir" type="ns2:Upphæð" use="required"/>
        <xs:attribute name="InnlánsstofnanirÍSlitaferli" type="ns2:Upphæð" use="required"/>
        <xs:attribute name="Peningamarkaðssjóðir" type="ns2:Upphæð" use="required"/>
        <xs:attribute name="AðrirVerðbréfaOgFjárfestingarsjóðirEnPeningamarkaðssjóðir" type="ns2:Upphæð" use="required"/>
        <xs:attribute name="ÖnnurFjármálafyrirtæki" type="ns2:Upphæð" use="required"/>
        <xs:attribute name="ÖnnurFjármálafyrirtækiÍSlitameðferð" type="ns2:Upphæð" use="required"/>
        <xs:attribute name="FjármálalegHliðarstarfsemi" type="ns2:Upphæð" use="required"/>
        <xs:attribute name="InnbyrðisFjármögnunarfélög" type="ns2:Upphæð" use="required"/>
        <xs:attribute name="Vátryggingafélög" type="ns2:Upphæð" use="required"/>
        <xs:attribute name="Lífeyrissjóðir" type="ns2:Upphæð" use="required"/>
      </xs:attributeGroup>
      <xs:attributeGroup name="GRB-HiðOpinbera">
        <xs:attribute name="Ríkissjóður" type="ns2:Upphæð" use="required"/>
        <xs:attribute name="Sveitarfélög" type="ns2:Upphæð" use="required"/>
      </xs:attributeGroup>
      <xs:attributeGroup name="GRB-AtvinnugreinaSkipting">
        <xs:attributeGroup ref="GRB-Atvinnufyrirtæki"/>
        <xs:attributeGroup ref="GRB-Fjármálageiri"/>
        <xs:attributeGroup ref="GRB-HiðOpinbera"/>
        <xs:attribute name="Heimili" type="ns2:Upphæð" use="required"/>
        <xs:attribute name="ÞjónustaViðHeimiliRekinAfÓhagnaðardrifnumFélögum" type="ns2:Upphæð" use="required"/>
        <xs:attribute name="ErlendirAðilar" type="ns2:Upphæð" use="required"/>
      </xs:attributeGroup>
      <xs:attributeGroup name="GRB-AtvinnugreinaSkiptingÁnHeimila">
        <xs:attributeGroup ref="GRB-Atvinnufyrirtæki"/>
        <xs:attributeGroup ref="GRB-Fjármálageiri"/>
        <xs:attributeGroup ref="GRB-HiðOpinbera"/>
        <xs:attribute name="ÞjónustaViðHeimiliRekinAfÓhagnaðardrifnumFélögum" type="ns2:Upphæð" use="required"/>
        <xs:attribute name="ErlendirAðilar" type="ns2:Upphæð" use="required"/>
      </xs:attributeGroup>
      <xs:attributeGroup name="GRB-AtvinnugreinaSkiptingÁnHeimilaOgOpinberraAðila">
        <xs:attributeGroup ref="GRB-Atvinnufyrirtæki"/>
        <xs:attributeGroup ref="GRB-Fjármálageiri"/>
        <xs:attribute name="ÞjónustaViðHeimiliRekinAfÓhagnaðardrifnumFélögum" type="ns2:Upphæð" use="required"/>
        <xs:attribute name="ErlendirAðilar" type="ns2:Upphæð" use="required"/>
      </xs:attributeGroup>
      <xs:attributeGroup name="GRB-Rauneftirstöðvatími">
        <xs:attribute name="AðEinuÁri" type="ns2:Upphæð" use="required"/>
        <xs:attribute name="YfirEittÁr" type="ns2:Upphæð" use="required"/>
      </xs:attributeGroup>
      <!--Einn gjaldmiðill  Eignir/Skuldir-->
      <!--Margir gjaldmiðlar-->
      <xs:attributeGroup name="GRB-Gjaldmiðlaskipting">
        <xs:attribute name="ISK" type="ns2:Upphæð" use="required"/>
        <xs:attribute name="EUR" type="ns2:Upphæð" use="required"/>
        <xs:attribute name="USD" type="ns2:Upphæð" use="required"/>
        <xs:attribute name="GBP" type="ns2:Upphæð" use="required"/>
        <xs:attribute name="JPY" type="ns2:Upphæð" use="required"/>
        <xs:attribute name="DKK" type="ns2:Upphæð" use="required"/>
        <xs:attribute name="NOK" type="ns2:Upphæð" use="required"/>
        <xs:attribute name="SEK" type="ns2:Upphæð" use="required"/>
        <xs:attribute name="CHF" type="ns2:Upphæð" use="required"/>
        <xs:attribute name="AðrirGjaldmiðlar" type="ns2:Upphæð" use="required"/>
      </xs:attributeGroup>
      <xs:attributeGroup name="GRB-GjaldmiðlaskiptingMeðRauneftirstöðvatíma">
        <xs:attribute name="ISK" type="ns2:Upphæð" use="required"/>
        <xs:attribute name="EUR" type="ns2:Upphæð" use="required"/>
        <xs:attribute name="USD" type="ns2:Upphæð" use="required"/>
        <xs:attribute name="GBP" type="ns2:Upphæð" use="required"/>
        <xs:attribute name="JPY" type="ns2:Upphæð" use="required"/>
        <xs:attribute name="DKK" type="ns2:Upphæð" use="required"/>
        <xs:attribute name="NOK" type="ns2:Upphæð" use="required"/>
        <xs:attribute name="SEK" type="ns2:Upphæð" use="required"/>
        <xs:attribute name="CHF" type="ns2:Upphæð" use="required"/>
        <xs:attribute name="AðrirGjaldmiðlar" type="ns2:Upphæð" use="required"/>
        <xs:attributeGroup ref="GRB-Rauneftirstöðvatími"/>
      </xs:attributeGroup>
      <xs:attributeGroup name="GRB-GjaldmiðlaskiptingMeðRauneftirstöðvatímaStutt">
        <xs:attribute name="ISK" type="ns2:Upphæð" use="required"/>
        <xs:attribute name="EUR" type="ns2:Upphæð" use="required"/>
        <xs:attribute name="USD" type="ns2:Upphæð" use="required"/>
        <xs:attribute name="GBP" type="ns2:Upphæð" use="required"/>
        <xs:attribute name="JPY" type="ns2:Upphæð" use="required"/>
        <xs:attribute name="DKK" type="ns2:Upphæð" use="required"/>
        <xs:attribute name="NOK" type="ns2:Upphæð" use="required"/>
        <xs:attribute name="SEK" type="ns2:Upphæð" use="required"/>
        <xs:attribute name="CHF" type="ns2:Upphæð" use="required"/>
        <xs:attribute name="AðrirGjaldmiðlar" type="ns2:Upphæð" use="required"/>
        <xs:attribute name="AðEinuÁri" type="ns2:Upphæð" use="required"/>
      </xs:attributeGroup>
      <xs:attributeGroup name="GRB-GjaldmiðlaskiptingSkráðÓskráð">
        <xs:attribute name="Skráð" type="ns2:Upphæð" use="required"/>
        <xs:attribute name="Óskráð" type="ns2:Upphæð" use="required"/>
        <xs:attribute name="ISK" type="ns2:Upphæð" use="required"/>
        <xs:attribute name="EUR" type="ns2:Upphæð" use="required"/>
        <xs:attribute name="USD" type="ns2:Upphæð" use="required"/>
        <xs:attribute name="GBP" type="ns2:Upphæð" use="required"/>
        <xs:attribute name="JPY" type="ns2:Upphæð" use="required"/>
        <xs:attribute name="DKK" type="ns2:Upphæð" use="required"/>
        <xs:attribute name="NOK" type="ns2:Upphæð" use="required"/>
        <xs:attribute name="SEK" type="ns2:Upphæð" use="required"/>
        <xs:attribute name="CHF" type="ns2:Upphæð" use="required"/>
        <xs:attribute name="AðrirGjaldmiðlar" type="ns2:Upphæð" use="required"/>
      </xs:attributeGroup>
      <xs:attributeGroup name="GRB-GjaldmiðlaskiptingMeðEignarhaldi">
        <xs:attribute name="OpinbertFyrirtæki" type="ns2:Upphæð" use="required"/>
        <xs:attribute name="Einkafyrirtæki" type="ns2:Upphæð" use="required"/>
        <xs:attribute name="ISK" type="ns2:Upphæð" use="required"/>
        <xs:attribute name="EUR" type="ns2:Upphæð" use="required"/>
        <xs:attribute name="USD" type="ns2:Upphæð" use="required"/>
        <xs:attribute name="GBP" type="ns2:Upphæð" use="required"/>
        <xs:attribute name="JPY" type="ns2:Upphæð" use="required"/>
        <xs:attribute name="DKK" type="ns2:Upphæð" use="required"/>
        <xs:attribute name="NOK" type="ns2:Upphæð" use="required"/>
        <xs:attribute name="CHF" type="ns2:Upphæð" use="required"/>
        <xs:attribute name="SEK" type="ns2:Upphæð" use="required"/>
        <xs:attribute name="AðrirGjaldmiðlar" type="ns2:Upphæð" use="required"/>
      </xs:attributeGroup>
      <xs:attributeGroup name="GRB-ISK">
        <xs:attribute name="ISK" type="ns2:Upphæð" use="required"/>
      </xs:attributeGroup>
      <xs:attributeGroup name="GRB-ISKMeðEignarhaldi">
        <xs:attribute name="OpinbertFyrirtæki" type="ns2:Upphæð" use="required"/>
        <xs:attribute name="Einkafyrirtæki" type="ns2:Upphæð" use="required"/>
        <xs:attribute name="ISK" type="ns2:Upphæð" use="required"/>
      </xs:attributeGroup>
      <xs:attributeGroup name="GRB-GjaldmiðlaskiptingMeðEignarhaldiSkráðÓskráð">
        <xs:attribute name="Skráð" type="ns2:Upphæð" use="required"/>
        <xs:attribute name="Óskráð" type="ns2:Upphæð" use="required"/>
        <xs:attribute name="OpinbertFyrirtæki" type="ns2:Upphæð" use="required"/>
        <xs:attribute name="Einkafyrirtæki" type="ns2:Upphæð" use="required"/>
        <xs:attribute name="ISK" type="ns2:Upphæð" use="required"/>
        <xs:attribute name="EUR" type="ns2:Upphæð" use="required"/>
        <xs:attribute name="USD" type="ns2:Upphæð" use="required"/>
        <xs:attribute name="GBP" type="ns2:Upphæð" use="required"/>
        <xs:attribute name="JPY" type="ns2:Upphæð" use="required"/>
        <xs:attribute name="DKK" type="ns2:Upphæð" use="required"/>
        <xs:attribute name="NOK" type="ns2:Upphæð" use="required"/>
        <xs:attribute name="SEK" type="ns2:Upphæð" use="required"/>
        <xs:attribute name="CHF" type="ns2:Upphæð" use="required"/>
        <xs:attribute name="AðrirGjaldmiðlar" type="ns2:Upphæð" use="required"/>
      </xs:attributeGroup>
      <xs:attributeGroup name="GRB-EignarhaldSkráðÓskráð">
        <xs:attribute name="Skráð" type="ns2:Upphæð" use="required"/>
        <xs:attribute name="Óskráð" type="ns2:Upphæð" use="required"/>
        <xs:attribute name="OpinbertFyrirtæki" type="ns2:Upphæð" use="required"/>
        <xs:attribute name="Einkafyrirtæki" type="ns2:Upphæð" use="required"/>
      </xs:attributeGroup>
      <xs:attributeGroup name="GRB-EignarhaldOpinbertEinka">
        <xs:attribute name="OpinbertFyrirtæki" type="ns2:Upphæð" use="required"/>
        <xs:attribute name="Einkafyrirtæki" type="ns2:Upphæð" use="required"/>
      </xs:attributeGroup>
      <!--Gengi gjaldmiðils-->
      <xs:complexType name="GengiGjaldmiðils">
        <xs:attributeGroup ref="GRB-GengiGjaldmiðils"/>
      </xs:complexType>
      <!--Grunn element-->
      <xs:element name="InnlánsstofnanirÍSlitameðferðMeðRauneftirstöðvatíma">
        <xs:complexType>
          <xs:attributeGroup ref="GRB-GjaldmiðlaskiptingMeðRauneftirstöðvatíma"/>
        </xs:complexType>
      </xs:element>
      <xs:element name="PeningamarkaðssjóðirMeðRauneftirstöðvatíma">
        <xs:complexType>
          <xs:attributeGroup ref="GRB-GjaldmiðlaskiptingMeðRauneftirstöðvatíma"/>
        </xs:complexType>
      </xs:element>
      <xs:element name="AðrirVerðbréfaOgFjárfestingarsjóðirMeðRauneftirstöðvatíma">
        <xs:complexType>
          <xs:attributeGroup ref="GRB-GjaldmiðlaskiptingMeðRauneftirstöðvatíma"/>
        </xs:complexType>
      </xs:element>
      <xs:element name="FjármálafyrirtækiÓtalinAnnarsStaðarMeðRauneftirstöðvatíma">
        <xs:complexType>
          <xs:attributeGroup ref="GRB-GjaldmiðlaskiptingMeðRauneftirstöðvatíma"/>
        </xs:complexType>
      </xs:element>
      <xs:element name="ÖnnurFjármálafyrirtækiÍSlitameðferðMeðRauneftirstöðvatíma">
        <xs:complexType>
          <xs:attributeGroup ref="GRB-GjaldmiðlaskiptingMeðRauneftirstöðvatíma"/>
        </xs:complexType>
      </xs:element>
      <xs:element name="FjármálalegHliðarstarfsemiMeðRauneftirstöðvatíma">
        <xs:complexType>
          <xs:attributeGroup ref="GRB-GjaldmiðlaskiptingMeðRauneftirstöðvatíma"/>
        </xs:complexType>
      </xs:element>
      <xs:element name="InnbyrðisFjármálastarfsemiMeðRauneftirstöðvatíma">
        <xs:complexType>
          <xs:attributeGroup ref="GRB-GjaldmiðlaskiptingMeðRauneftirstöðvatíma"/>
        </xs:complexType>
      </xs:element>
      <xs:element name="VátryggingarfélögMeðRauneftirstöðvatíma">
        <xs:complexType>
          <xs:attributeGroup ref="GRB-GjaldmiðlaskiptingMeðRauneftirstöðvatíma"/>
        </xs:complexType>
      </xs:element>
      <xs:element name="LífeyrissjóðirMeðRauneftirstöðvatíma">
        <xs:complexType>
          <xs:attributeGroup ref="GRB-GjaldmiðlaskiptingMeðRauneftirstöðvatíma"/>
        </xs:complexType>
      </xs:element>
      <xs:element name="InnlánsstofnanirMeðEignarhaldiSkráðÓskráð">
        <xs:complexType>
          <xs:attributeGroup ref="GRB-GjaldmiðlaskiptingMeðEignarhaldiSkráðÓskráð"/>
        </xs:complexType>
      </xs:element>
      <xs:element name="InnlánsstofnanirÍSlitameðferðMeðEignarhaldiSkráðÓskráð">
        <xs:complexType>
          <xs:attributeGroup ref="GRB-GjaldmiðlaskiptingMeðEignarhaldiSkráðÓskráð"/>
        </xs:complexType>
      </xs:element>
      <xs:element name="PeningamarkaðssjóðirMeðEignarhaldiSkráðÓskráð">
        <xs:complexType>
          <xs:attributeGroup ref="GRB-GjaldmiðlaskiptingMeðEignarhaldiSkráðÓskráð"/>
        </xs:complexType>
      </xs:element>
      <xs:element name="AðrirVerðbréfaOgFjárfestingarsjóðirMeðEignarhaldiSkráðÓskráð">
        <xs:complexType>
          <xs:attributeGroup ref="GRB-GjaldmiðlaskiptingMeðEignarhaldiSkráðÓskráð"/>
        </xs:complexType>
      </xs:element>
      <xs:element name="ÖnnurFjármálafyrirtækiMeðEignarhaldiSkráðÓskráð">
        <xs:complexType>
          <xs:attributeGroup ref="GRB-GjaldmiðlaskiptingMeðEignarhaldiSkráðÓskráð"/>
        </xs:complexType>
      </xs:element>
      <xs:element name="ÖnnurFjármálafyrirtækiÍSlitameðferðMeðEignarhaldiSkráðÓskráð">
        <xs:complexType>
          <xs:attributeGroup ref="GRB-GjaldmiðlaskiptingMeðEignarhaldiSkráðÓskráð"/>
        </xs:complexType>
      </xs:element>
      <xs:element name="FjármálalegHliðarstarfsemiMeðEignarhaldiSkráðÓskráð">
        <xs:complexType>
          <xs:attributeGroup ref="GRB-GjaldmiðlaskiptingMeðEignarhaldiSkráðÓskráð"/>
        </xs:complexType>
      </xs:element>
      <xs:element name="InnbyrðisFjármálastarfsemiMeðEignarhaldiSkráðÓskráð">
        <xs:complexType>
          <xs:attributeGroup ref="GRB-GjaldmiðlaskiptingMeðEignarhaldiSkráðÓskráð"/>
        </xs:complexType>
      </xs:element>
      <xs:element name="VátryggingarfélögMeðEignarhaldiSkráðÓskráð">
        <xs:complexType>
          <xs:attributeGroup ref="GRB-GjaldmiðlaskiptingMeðEignarhaldiSkráðÓskráð"/>
        </xs:complexType>
      </xs:element>
      <xs:element name="LífeyrissjóðirMeðEignarhaldiSkráðÓskráð">
        <xs:complexType>
          <xs:attributeGroup ref="GRB-GjaldmiðlaskiptingMeðEignarhaldiSkráðÓskráð"/>
        </xs:complexType>
      </xs:element>
      <xs:element name="InnlendhlutabréfOgHlutdeildarskirteini">
        <xs:complexType>
          <xs:all>
            <xs:element ref="SundurLiðunHlutabréfaAtvinnufyrirtæki"/>
            <xs:element ref="SundurLiðunHlutabréfaFjármálageiri"/>
            <xs:element ref="SH-FélagasamtökSemÞjónaHeimilum"/>
            <xs:element ref="SH-ErlendirAðilar"/>
          </xs:all>
        </xs:complexType>
      </xs:element>
      <xs:element name="SundurLiðunHlutabréfaAtvinnufyrirtæki">
        <xs:complexType>
          <xs:attributeGroup ref="GRB-GjaldmiðlaskiptingMeðEignarhaldiSkráðÓskráð"/>
        </xs:complexType>
      </xs:element>
      <xs:element name="AtvinnufyrirtækiMeðEignarhaldi">
        <xs:complexType>
          <xs:attributeGroup ref="GRB-GjaldmiðlaskiptingMeðEignarhaldi"/>
        </xs:complexType>
      </xs:element>
      <xs:element name="SundurLiðunHlutabréfaFjármálageiri">
        <xs:complexType>
          <xs:all>
            <xs:element ref="SundurLiðunHlutabréfaInnlánsstofnanir"/>
            <xs:element ref="SundurLiðunHlutabréfaInnlánsstofnanirÍSlitaferli"/>
            <xs:element ref="SundurLiðunHlutabréfaPeningamarkaðsjóðir"/>
            <xs:element ref="SundurLiðunHlutabréfaAðrirVerðbréfaOgFjárfestingarsjóðir"/>
            <xs:element ref="SundurLiðunHlutabréfaÖnnurFjármálafyrirtæki"/>
            <xs:element ref="SundurLiðunHlutabréfaÖnnurFjármálafyrirtækiÍSlitameðferð"/>
            <xs:element ref="SundurLiðunHlutabréfaFjármálalegHliðarstarfsemi"/>
            <xs:element ref="SundurLiðunHlutabréfaInnbyrðisFjármálastarfsemi"/>
            <xs:element ref="SundurLiðunHlutabréfaVátryggingafélög"/>
            <xs:element ref="SundurLiðunHlutabréfaLífeyrissjóðir"/>
          </xs:all>
        </xs:complexType>
      </xs:element>
      <xs:element name="AtvinnufyrirtækiSundurliðaðISK">
        <xs:complexType>
          <xs:all>
            <xs:element ref="LandbúnaðurISK"/>
            <xs:element ref="FiskveiðarISK"/>
            <xs:element ref="IðnaðurVinnslaLandbúnaðarafurðaISK"/>
            <xs:element ref="IðnaðurVinnslaSjávarafurðaISK"/>
            <xs:element ref="IðnaðurAnnaðISK"/>
            <xs:element ref="VeiturOrkuOgVatnsveiturISK"/>
            <xs:element ref="ByggingastarfsemiOgMannvirkjagerðISK"/>
            <xs:element ref="VerslunISK"/>
            <xs:element ref="SamgöngurOgFlutningarISK"/>
            <xs:element ref="ÞjónustaFasteignafélögISK"/>
            <xs:element ref="ÞjónustaStarfsemiHöfuðstöðvaISK"/>
            <xs:element ref="ÞjónustaAnnaðISK"/>
            <xs:element ref="ÓflokkaðISK"/>
            <xs:element ref="AtvinnufyrirtækiOpinbertEinkaSamtals"/>
          </xs:all>
        </xs:complexType>
      </xs:element>
      <xs:element name="InnlánsstofnanirRöð">
        <xs:complexType>
          <xs:attributeGroup ref="GRB-Gjaldmiðlaskipting"/>
        </xs:complexType>
      </xs:element>
      <xs:element name="FjármálafyrirtækiÓtalinAnnarsStaðarRöð">
        <xs:complexType>
          <xs:attributeGroup ref="GRB-Gjaldmiðlaskipting"/>
        </xs:complexType>
      </xs:element>
      <xs:element name="ÖnnurAtvinnufyrirtækiHeimiliOgÞjónustaViðHeimiliRöð">
        <xs:complexType>
          <xs:attributeGroup ref="GRB-Gjaldmiðlaskipting"/>
        </xs:complexType>
      </xs:element>
      <xs:element name="SundurLiðunHlutabréfaInnlánsstofnanir">
        <xs:complexType>
          <xs:attributeGroup ref="GRB-GjaldmiðlaskiptingMeðEignarhaldiSkráðÓskráð"/>
        </xs:complexType>
      </xs:element>
      <xs:element name="SundurLiðunHlutabréfaInnlánsstofnanirÍSlitaferli">
        <xs:complexType>
          <xs:attributeGroup ref="GRB-GjaldmiðlaskiptingMeðEignarhaldiSkráðÓskráð"/>
        </xs:complexType>
      </xs:element>
      <xs:element name="SundurLiðunHlutabréfaPeningamarkaðsjóðir">
        <xs:complexType>
          <xs:attributeGroup ref="GRB-GjaldmiðlaskiptingMeðEignarhaldiSkráðÓskráð"/>
        </xs:complexType>
      </xs:element>
      <xs:element name="SundurLiðunHlutabréfaAðrirVerðbréfaOgFjárfestingarsjóðir">
        <xs:complexType>
          <xs:attributeGroup ref="GRB-GjaldmiðlaskiptingMeðEignarhaldiSkráðÓskráð"/>
        </xs:complexType>
      </xs:element>
      <xs:element name="SundurLiðunHlutabréfaÖnnurFjármálafyrirtæki">
        <xs:complexType>
          <xs:attributeGroup ref="GRB-GjaldmiðlaskiptingMeðEignarhaldiSkráðÓskráð"/>
        </xs:complexType>
      </xs:element>
      <xs:element name="SundurLiðunHlutabréfaÖnnurFjármálafyrirtækiÍSlitameðferð">
        <xs:complexType>
          <xs:attributeGroup ref="GRB-GjaldmiðlaskiptingMeðEignarhaldiSkráðÓskráð"/>
        </xs:complexType>
      </xs:element>
      <xs:element name="SundurLiðunHlutabréfaFjármálalegHliðarstarfsemi">
        <xs:complexType>
          <xs:attributeGroup ref="GRB-GjaldmiðlaskiptingMeðEignarhaldiSkráðÓskráð"/>
        </xs:complexType>
      </xs:element>
      <xs:element name="SundurLiðunHlutabréfaInnbyrðisFjármálastarfsemi">
        <xs:complexType>
          <xs:attributeGroup ref="GRB-GjaldmiðlaskiptingMeðEignarhaldiSkráðÓskráð"/>
        </xs:complexType>
      </xs:element>
      <xs:element name="SundurLiðunHlutabréfaVátryggingafélög">
        <xs:complexType>
          <xs:attributeGroup ref="GRB-GjaldmiðlaskiptingMeðEignarhaldiSkráðÓskráð"/>
        </xs:complexType>
      </xs:element>
      <xs:element name="SundurLiðunHlutabréfaLífeyrissjóðir">
        <xs:complexType>
          <xs:attributeGroup ref="GRB-GjaldmiðlaskiptingMeðEignarhaldiSkráðÓskráð"/>
        </xs:complexType>
      </xs:element>
      <!--SundurliðunInnlán  XXX-->
      <xs:element name="VeltiinnlánEinföldMeðOpinberuEignarhaldi">
        <xs:complexType>
          <xs:all>
            <xs:element ref="AtvinnufyrirtækiSundurliðað"/>
            <xs:element ref="Fjármálageiri"/>
            <xs:element ref="HiðOpinbera"/>
            <xs:element ref="Heimili"/>
            <xs:element ref="FélagasamtökSemÞjónaHeimilum"/>
            <xs:element ref="ErlendirAðilar"/>
          </xs:all>
        </xs:complexType>
      </xs:element>
      <xs:element name="ÓbundinInnlánEinföldMeðOpinberuEignarhaldi">
        <xs:complexType>
          <xs:all>
            <xs:element ref="AtvinnufyrirtækiSundurliðað"/>
            <xs:element ref="Fjármálageiri"/>
            <xs:element ref="HiðOpinbera"/>
            <xs:element ref="Heimili"/>
            <xs:element ref="FélagasamtökSemÞjónaHeimilum"/>
            <xs:element ref="ErlendirAðilar"/>
          </xs:all>
        </xs:complexType>
      </xs:element>
      <xs:element name="VerðtryggðInnlánEinföldMeðOpinberuEignarhaldi">
        <xs:complexType>
          <xs:all>
            <xs:element ref="AtvinnufyrirtækiSundurliðaðISK"/>
            <xs:element ref="FjármálageiriISKEignarhald"/>
            <xs:element ref="SÚ-HiðOpinbera"/>
            <xs:element ref="SÚ-HeimiliISK"/>
            <xs:element ref="SÚ-FélagasamtökSemÞjónaHeimilumISK"/>
            <xs:element ref="ErlendirAðilar-ISK"/>
          </xs:all>
        </xs:complexType>
      </xs:element>
      <xs:element name="HeimiliEinföld">
        <xs:complexType>
          <xs:attributeGroup ref="ns2:Myntskipting"/>
        </xs:complexType>
      </xs:element>
      <xs:element name="ErlendirAðilarEinföld">
        <xs:complexType>
          <xs:attributeGroup ref="ns2:Myntskipting"/>
        </xs:complexType>
      </xs:element>
      <xs:element name="Orlofsreikningar">
        <xs:complexType>
          <xs:all>
            <xs:element ref="HeimiliEinföld"/>
            <xs:element ref="ErlendirAðilarEinföld"/>
          </xs:all>
        </xs:complexType>
      </xs:element>
      <xs:element name="InnlánVegnaViðbótarlífeyrissparnaðar">
        <xs:complexType>
          <xs:all>
            <xs:element ref="HeimiliEinföld"/>
            <xs:element ref="ErlendirAðilarEinföld"/>
          </xs:all>
        </xs:complexType>
      </xs:element>
      <!-- EigiðFé-->
      <xs:element name="EFInnborgaðHlutafé" type="ns2:Upphæð"/>
      <xs:element name="InnborgaðHlutafé">
        <xs:complexType>
          <xs:attributeGroup ref="ns2:Myntskipting"/>
        </xs:complexType>
      </xs:element>
      <xs:element name="ÓgreittInnkallaðHlutafé">
        <xs:complexType>
          <xs:attributeGroup ref="ns2:Myntskipting"/>
        </xs:complexType>
      </xs:element>
      <xs:element name="YfirverðHlutafjár">
        <xs:complexType>
          <xs:attributeGroup ref="ns2:Myntskipting"/>
        </xs:complexType>
      </xs:element>
      <xs:element name="GengisbreytingarÁhættuvarna">
        <xs:complexType>
          <xs:attributeGroup ref="ns2:Myntskipting"/>
        </xs:complexType>
      </xs:element>
      <xs:element name="KaupréttirStarfsmanna">
        <xs:complexType>
          <xs:attributeGroup ref="ns2:Myntskipting"/>
        </xs:complexType>
      </xs:element>
      <xs:element name="AðrirEiginfjárliðir">
        <xs:complexType>
          <xs:attributeGroup ref="ns2:Myntskipting"/>
        </xs:complexType>
      </xs:element>
      <xs:element name="VaranlegumEignum">
        <xs:complexType>
          <xs:attributeGroup ref="ns2:Myntskipting"/>
        </xs:complexType>
      </xs:element>
      <xs:element name="ÓefnislegumEignum">
        <xs:complexType>
          <xs:attributeGroup ref="ns2:Myntskipting"/>
        </xs:complexType>
      </xs:element>
      <xs:element name="GengisÁhættuVörnumVirkumHluta">
        <xs:complexType>
          <xs:attributeGroup ref="ns2:Myntskipting"/>
        </xs:complexType>
      </xs:element>
      <xs:element name="Umreikningsmismun">
        <xs:complexType>
          <xs:attributeGroup ref="ns2:Myntskipting"/>
        </xs:complexType>
      </xs:element>
      <xs:element name="SjóðstreymisvörnumVirkumHluta">
        <xs:complexType>
          <xs:attributeGroup ref="ns2:Myntskipting"/>
        </xs:complexType>
      </xs:element>
      <xs:element name="SöluhæfumEignum">
        <xs:complexType>
          <xs:attributeGroup ref="ns2:Myntskipting"/>
        </xs:complexType>
      </xs:element>
      <xs:element name="Fullnustueignum">
        <xs:complexType>
          <xs:attributeGroup ref="ns2:Myntskipting"/>
        </xs:complexType>
      </xs:element>
      <xs:element name="ÖðrumÓvaranlegumEignum">
        <xs:complexType>
          <xs:attributeGroup ref="ns2:Myntskipting"/>
        </xs:complexType>
      </xs:element>
      <xs:element name="ÓráðstafaðEigiðFé">
        <xs:complexType>
          <xs:attributeGroup ref="ns2:Myntskipting"/>
        </xs:complexType>
      </xs:element>
      <xs:element name="EiginHlutabréf">
        <xs:complexType>
          <xs:attributeGroup ref="ns2:Myntskipting"/>
        </xs:complexType>
      </xs:element>
      <xs:element name="HagnaðurTapÁrsins">
        <xs:complexType>
          <xs:attributeGroup ref="ns2:Myntskipting"/>
        </xs:complexType>
      </xs:element>
      <xs:element name="ArðurInnanÁrs">
        <xs:complexType>
          <xs:attributeGroup ref="ns2:Myntskipting"/>
        </xs:complexType>
      </xs:element>
      <xs:element name="Húsnæðisbréf">
        <xs:complexType>
          <xs:attributeGroup ref="GRB-ISKMeðEignarhaldi"/>
        </xs:complexType>
      </xs:element>
      <xs:element name="Íbúðarbréf">
        <xs:complexType>
          <xs:attributeGroup ref="GRB-ISKMeðEignarhaldi"/>
        </xs:complexType>
      </xs:element>
      <xs:element name="ÖnnurVerðtryggðSkuldabréf">
        <xs:complexType>
          <xs:attributeGroup ref="GRB-ISKMeðEignarhaldi"/>
        </xs:complexType>
      </xs:element>
      <xs:element name="Húsbréf">
        <xs:complexType>
          <xs:attributeGroup ref="GRB-ISKMeðEignarhaldi"/>
        </xs:complexType>
      </xs:element>
      <!-- Sundurliðun Skuldabréf -->
      <xs:element name="SS-SkuldabréfOgVíxlar">
        <xs:complexType>
          <xs:all>
            <xs:element ref="SS-VerðtryggðMarkaðsskuldabréf"/>
            <xs:element ref="SS-ÖnnurMarkaðsskuldabréfLengriEnÁr"/>
            <xs:element ref="SS-ÖnnurMarkaðsskuldabréfStyttriEðaJöfnÁri"/>
            <xs:element ref="SS-NánariFlokkunÁVerðtryggðumMarkaðsskuldabréf"/>
          </xs:all>
        </xs:complexType>
      </xs:element>
      <xs:element name="SS-NánariFlokkunÁVerðtryggðumMarkaðsskuldabréf">
        <xs:complexType>
          <xs:all>
            <xs:element ref="Húsbréf"/>
            <xs:element ref="Húsnæðisbréf"/>
            <xs:element ref="Íbúðarbréf"/>
            <xs:element ref="ÖnnurVerðtryggðSkuldabréf"/>
          </xs:all>
        </xs:complexType>
      </xs:element>
      <xs:element name="SS-ÖnnurMarkaðsskuldabréfLengriEnÁr">
        <xs:complexType>
          <xs:all>
            <xs:element ref="AtvinnufyrirtækiSundurliðað"/>
            <xs:element ref="Fjármálageiri"/>
            <xs:element ref="HiðOpinbera"/>
            <xs:element ref="FélagasamtökSemÞjónaHeimilum"/>
            <xs:element ref="ErlendirAðilarMeðRauneftirstöðvatíma"/>
          </xs:all>
        </xs:complexType>
      </xs:element>
      <xs:element name="SS-ÖnnurMarkaðsskuldabréfStyttriEðaJöfnÁri">
        <xs:complexType>
          <xs:all>
            <xs:element ref="AtvinnufyrirtækiSundurliðað"/>
            <xs:element ref="Fjármálageiri"/>
            <xs:element ref="HiðOpinbera"/>
            <xs:element ref="FélagasamtökSemÞjónaHeimilum"/>
            <xs:element ref="ErlendirAðilarMeðRauneftirstöðvatímaStutt"/>
          </xs:all>
        </xs:complexType>
      </xs:element>
      <xs:element name="SS-VerðtryggðMarkaðsskuldabréf">
        <xs:complexType>
          <xs:all>
            <xs:element ref="AtvinnufyrirtækiSundurliðaðISK"/>
            <xs:element ref="FjármálageiriISKEignarhald"/>
            <xs:element ref="HiðOpinberaEinfalt"/>
            <xs:element ref="FélagasamtökSemÞjónaHeimilumISK"/>
            <xs:element ref="ErlendirAðilar-ISKMeðRauneftirstöðvatíma"/>
          </xs:all>
        </xs:complexType>
      </xs:element>
      <!-- Sundurliðun skuldabréfa Endar -->
      <!-- Skeman -->
      <xs:element name="EigiðFé">
        <xs:complexType>
          <xs:all>
            <xs:element ref="EFÚtgefiðHlutafé"/>
            <xs:element ref="EFYfirverðHlutafjár"/>
            <xs:element ref="EFAnnaðEigiðFé"/>
            <xs:element ref="EFEndurmatsbreytingarÁ"/>
            <xs:element ref="EFÓráðstafaðEigiðFé"/>
            <xs:element ref="EFEiginHlutabréf"/>
            <xs:element ref="EFHagnaðurTapÁrsins"/>
            <xs:element ref="EFArðurInnanÁrs"/>
          </xs:all>
        </xs:complexType>
      </xs:element>
      <xs:element name="Lönd">
        <xs:complexType>
          <xs:all>
            <xs:element ref="LAND-AT"/>
            <xs:element ref="LAND-US"/>
            <xs:element ref="LAND-BE"/>
            <xs:element ref="LAND-BR"/>
            <xs:element ref="LAND-GB"/>
            <xs:element ref="LAND-BG"/>
            <xs:element ref="LAND-KY"/>
            <xs:element ref="LAND-DK"/>
            <xs:element ref="LAND-EE"/>
            <xs:element ref="LAND-FI"/>
            <xs:element ref="LAND-FR"/>
            <xs:element ref="LAND-FO"/>
            <xs:element ref="LAND-GR"/>
            <xs:element ref="LAND-GG"/>
            <xs:element ref="LAND-NL"/>
            <xs:element ref="LAND-HK"/>
            <xs:element ref="LAND-IN"/>
            <xs:element ref="LAND-IE"/>
            <xs:element ref="LAND-IT"/>
            <xs:element ref="LAND-JP"/>
            <xs:element ref="LAND-JE"/>
            <xs:element ref="LAND-CA"/>
            <xs:element ref="LAND-CN"/>
            <xs:element ref="LAND-HR"/>
            <xs:element ref="LAND-CY"/>
            <xs:element ref="LAND-LV"/>
            <xs:element ref="LAND-LT"/>
            <xs:element ref="LAND-LU"/>
            <xs:element ref="LAND-MT"/>
            <xs:element ref="LAND-NO"/>
            <xs:element ref="LAND-PT"/>
            <xs:element ref="LAND-PL"/>
            <xs:element ref="LAND-RO"/>
            <xs:element ref="LAND-RU"/>
            <xs:element ref="LAND-SK"/>
            <xs:element ref="LAND-SI"/>
            <xs:element ref="LAND-ES"/>
            <xs:element ref="LAND-CH"/>
            <xs:element ref="LAND-SE"/>
            <xs:element ref="LAND-CZ"/>
            <xs:element ref="LAND-HU"/>
            <xs:element ref="LAND-DE"/>
            <xs:element ref="LAND-NN"/>
            <xs:element ref="LAND-4F"/>
            <xs:element ref="LAND-4C"/>
            <xs:element ref="LAND-4J"/>
            <xs:element ref="LAND-4S"/>
            <xs:element ref="LAND-1C"/>
            <xs:element ref="LAND-5Z"/>
          </xs:all>
        </xs:complexType>
      </xs:element>
      <xs:element name="SundurliðunHlutabréf">
        <xs:complexType>
          <xs:all>
            <xs:element ref="SH-HlutabréfMinnaEn10PrósentEignahluturOgHlutdeildarskírteini"/>
            <xs:element ref="SH-HlutirÍHlutdeildarfélögumDótturfélögumOgSamrekstrarfélögumEignarhluturStærriEðaJafn10Prósent"/>
          </xs:all>
        </xs:complexType>
      </xs:element>
      <xs:element name="SH-HlutirÍErlendumHlutdeildarfyrirtækjum10Til50Prósent">
        <xs:complexType>
          <xs:all>
            <xs:element ref="InnlánsstofnanirSkráðÓskráð"/>
            <xs:element ref="FjármálafyrirtækiÓtalinAnnarsStaðarSkráðÓskráð"/>
            <xs:element ref="ÖnnurAtvinnufyrirtækiHeimiliOgÞjónustaViðHeimiliSkráðÓskráð"/>
          </xs:all>
        </xs:complexType>
      </xs:element>
      <xs:element name="SH-HlutirÍInnlendumTengdumFyrirtækjumStærriEn50Prósent">
        <xs:complexType>
          <xs:all>
            <xs:element ref="SundurLiðunHlutabréfaAtvinnufyrirtæki"/>
            <xs:element ref="FjármálageiriSkráðÓskráðMeðEignarhaldi"/>
            <xs:element ref="FélagasamtökSemÞjónaHeimilumSkráðÓskráð"/>
          </xs:all>
        </xs:complexType>
      </xs:element>
      <xs:element name="SH-HlutirÍErlendumTengdumFyrirtækjumStærriEn50Prósent">
        <xs:complexType>
          <xs:all>
            <xs:element ref="InnlánsstofnanirSkráðÓskráð"/>
            <xs:element ref="FjármálafyrirtækiÓtalinAnnarsStaðarSkráðÓskráð"/>
            <xs:element ref="ÖnnurAtvinnufyrirtækiHeimiliOgÞjónustaViðHeimiliSkráðÓskráð"/>
          </xs:all>
        </xs:complexType>
      </xs:element>
      <xs:element name="SundurliðunÚtlán">
        <xs:complexType>
          <xs:all>
            <xs:element ref="SÚ-ÚtlánOgKröfur"/>
            <xs:element ref="SÚ-Útlán"/>
            <xs:element ref="SÚ-NiðurfærslurÚtlána"/>
          </xs:all>
        </xs:complexType>
      </xs:element>
      <xs:element name="SundurliðunInnlán">
        <xs:complexType>
          <xs:all>
            <xs:element ref="VeltiinnlánEinföldMeðOpinberuEignarhaldi"/>
            <xs:element ref="ÓbundinInnlánEinföldMeðOpinberuEignarhaldi"/>
            <xs:element ref="VerðtryggðInnlánEinföldMeðOpinberuEignarhaldi"/>
            <xs:element ref="Orlofsreikningar"/>
            <xs:element ref="InnlánVegnaViðbótarlífeyrissparnaðar"/>
            <xs:element ref="ÖnnurBundinInnlán"/>
          </xs:all>
        </xs:complexType>
      </xs:element>
      <xs:element name="SundurliðunLántaka">
        <xs:complexType>
          <xs:all>
            <xs:element ref="Sl-VíkjandiLán"/>
            <xs:element ref="Sl-BeinarLántökurVerðtryggðLán"/>
            <xs:element ref="Sl-BeinarLántökurÖnnurLán"/>
          </xs:all>
        </xs:complexType>
      </xs:element>
      <xs:element name="AfleiðurOgSkortstöðurEignir">
        <xs:complexType>
          <xs:all>
            <xs:element ref="Valréttir"/>
            <xs:element ref="FramvirkirSamningar"/>
            <xs:element ref="Skiptasamningar"/>
          </xs:all>
        </xs:complexType>
      </xs:element>
      <xs:element name="AfleiðurOgSkortstöðurSkuldir">
        <xs:complexType>
          <xs:all>
            <xs:element ref="Valréttir"/>
            <xs:element ref="FramvirkirSamningar"/>
            <xs:element ref="Skiptasamningar"/>
            <xs:element ref="SkortstöðurAfleiður"/>
            <xs:element ref="ErlendirAðilarSkortstöðurMeðHlutabréf"/>
            <xs:element ref="ErlendirAðilarSkortstöðurMeðSkammtímaSkuldaskjölStyttriEðaJöfn1Ár"/>
            <xs:element ref="ErlendirAðilarSkortstöðurMeðLangtímaSkuldaskjölLengriEn1Ár"/>
          </xs:all>
        </xs:complexType>
      </xs:element>
      <xs:element name="SundurliðunEigiðFé">
        <xs:complexType>
          <xs:all>
            <xs:element ref="ÚtgefiðHlutafé"/>
            <xs:element ref="YfirverðHlutafjár"/>
            <xs:element ref="AnnaðEigiðFé"/>
            <xs:element ref="EndurmatsbreytingarÁ"/>
            <xs:element ref="ÓráðstafaðEigiðFé"/>
            <xs:element ref="EiginHlutabréf"/>
            <xs:element ref="HagnaðurTapÁrsins"/>
            <xs:element ref="ArðurInnanÁrs"/>
            <xs:element name="EigiðFéSamtals">
              <xs:complexType>
                <xs:attributeGroup ref="GRB-EignarhaldSkráðÓskráð"/>
              </xs:complexType>
            </xs:element>
          </xs:all>
        </xs:complexType>
      </xs:element>
      <xs:element name="SundurliðunSkuldabréf">
        <xs:complexType>
          <xs:all>
            <xs:element ref="SS-SkuldabréfOgVíxlar"/>
          </xs:all>
        </xs:complexType>
      </xs:element>
      <!-- Afleiður eignir -->
      <xs:element name="Valréttir">
        <xs:complexType>
          <xs:all>
            <xs:element ref="AtvinnufyrirtækiMeðEignarhaldi"/>
            <xs:element ref="Fjármálageiri"/>
            <xs:element ref="HiðOpinbera"/>
            <xs:element ref="Heimili"/>
            <xs:element ref="FélagasamtökSemÞjónaHeimilum"/>
            <xs:element ref="ErlendirAðilar"/>
          </xs:all>
        </xs:complexType>
      </xs:element>
      <xs:element name="FramvirkirSamningar">
        <xs:complexType>
          <xs:all>
            <xs:element ref="AtvinnufyrirtækiMeðEignarhaldi"/>
            <xs:element ref="Fjármálageiri"/>
            <xs:element ref="HiðOpinbera"/>
            <xs:element ref="Heimili"/>
            <xs:element ref="FélagasamtökSemÞjónaHeimilum"/>
            <xs:element ref="ErlendirAðilar"/>
          </xs:all>
        </xs:complexType>
      </xs:element>
      <xs:element name="Skiptasamningar">
        <xs:complexType>
          <xs:all>
            <xs:element ref="AtvinnufyrirtækiMeðEignarhaldi"/>
            <xs:element ref="Fjármálageiri"/>
            <xs:element ref="HiðOpinbera"/>
            <xs:element ref="Heimili"/>
            <xs:element ref="FélagasamtökSemÞjónaHeimilum"/>
            <xs:element ref="ErlendirAðilar"/>
          </xs:all>
        </xs:complexType>
      </xs:element>
      <xs:element name="ErlendirAðilarSkortstöðurMeðHlutabréf">
        <xs:complexType>
          <xs:attributeGroup ref="GRB-Gjaldmiðlaskipting"/>
        </xs:complexType>
      </xs:element>
      <xs:element name="ErlendirAðilarSkortstöðurMeðSkammtímaSkuldaskjölStyttriEðaJöfn1Ár">
        <xs:complexType>
          <xs:attributeGroup ref="GRB-Gjaldmiðlaskipting"/>
        </xs:complexType>
      </xs:element>
      <xs:element name="ErlendirAðilarSkortstöðurMeðLangtímaSkuldaskjölLengriEn1Ár">
        <xs:complexType>
          <xs:attributeGroup ref="GRB-Gjaldmiðlaskipting"/>
        </xs:complexType>
      </xs:element>
      <xs:element name="SkortstöðurAfleiður">
        <xs:complexType>
          <xs:all>
            <xs:element ref="AtvinnufyrirtækiMeðEignarhaldi"/>
            <xs:element ref="Fjármálageiri"/>
            <xs:element ref="HiðOpinbera"/>
            <xs:element ref="Heimili"/>
            <xs:element ref="FélagasamtökSemÞjónaHeimilum"/>
            <xs:element ref="ErlendirAðilar"/>
          </xs:all>
        </xs:complexType>
      </xs:element>
      <!--Element fyrir Eignasíðu-->
      <xs:element name="SeðlarOgMynt" type="ns2:Upphæð"/>
      <xs:element name="SundurliðunInnlendraEignaSkvRauneftirstöðvatíma">
        <xs:complexType>
          <xs:all>
            <xs:element ref="EignirÁnEftirstöðvatíma"/>
            <xs:element ref="GjaldkræfarKröfur"/>
            <xs:element ref="AlltAð3Mánuðir"/>
            <xs:element ref="Yfir3MánuðirOgAlltAðÁri"/>
            <xs:element ref="Yfir1ÁrOgAlltAð2Árum"/>
            <xs:element ref="Yfir2ÁrOgAlltAð3Árum"/>
            <xs:element ref="Yfir3ÁrOgAlltAð5Árum"/>
            <xs:element ref="Yfir5Ár"/>
          </xs:all>
        </xs:complexType>
      </xs:element>
      <xs:element name="SundurliðunErlendraEignaSkvRauneftirstöðvatíma">
        <xs:complexType>
          <xs:all>
            <xs:element ref="EignirÁnEftirstöðvatíma"/>
            <xs:element ref="GjaldkræfarKröfur"/>
            <xs:element ref="AlltAð3Mánuðir"/>
            <xs:element ref="Yfir3MánuðirOgAlltAðÁri"/>
            <xs:element ref="Yfir1ÁrOgAlltAð2Árum"/>
            <xs:element ref="Yfir2ÁrOgAlltAð3Árum"/>
            <xs:element ref="Yfir3ÁrOgAlltAð5Árum"/>
            <xs:element ref="Yfir5Ár"/>
          </xs:all>
        </xs:complexType>
      </xs:element>
      <xs:element name="EignirÁnEftirstöðvatíma" type="ns2:Upphæð"/>
      <xs:element name="GjaldkræfarKröfur" type="ns2:Upphæð"/>
      <xs:element name="GjaldkræfarSkuldir" type="ns2:Upphæð"/>
      <xs:element name="AlltAð3Mánuðir" type="ns2:Upphæð"/>
      <xs:element name="Yfir3MánuðirOgAlltAðÁri" type="ns2:Upphæð"/>
      <xs:element name="Yfir1ÁrOgAlltAð2Árum" type="ns2:Upphæð"/>
      <xs:element name="Yfir2ÁrOgAlltAð3Árum" type="ns2:Upphæð"/>
      <xs:element name="Yfir3ÁrOgAlltAð5Árum" type="ns2:Upphæð"/>
      <xs:element name="Yfir5Ár" type="ns2:Upphæð"/>
      <xs:element name="ViðskiptareikningarÍSeðlabanka" type="ns2:Upphæð"/>
      <xs:element name="GjaldeyrisreikningarÍSeðlabanka" type="ns2:Upphæð"/>
      <xs:element name="Innstæðubréf" type="ns2:Upphæð"/>
      <xs:element name="BundinInnlánÍSeðlabanka" type="ns2:Upphæð"/>
      <xs:element name="AfleiðusamningarViðSeðlabanka" type="ns2:Upphæð"/>
      <xs:element name="SjóðurOgInnstæðurÍSeðlabanka">
        <xs:annotation>
          <xs:documentation>Sjóður og innstæður í Seðlabanka</xs:documentation>
        </xs:annotation>
        <xs:complexType>
          <xs:all>
            <xs:element ref="SeðlarOgMynt"/>
            <xs:element ref="ErlendirSeðlarOgMynt"/>
            <xs:element ref="ViðskiptareikningarÍSeðlabanka"/>
            <xs:element ref="GjaldeyrisreikningarÍSeðlabanka"/>
            <xs:element ref="Innstæðubréf"/>
            <xs:element ref="BundinInnlánÍSeðlabanka"/>
            <xs:element ref="AfleiðusamningarViðSeðlabanka"/>
          </xs:all>
        </xs:complexType>
      </xs:element>
      <xs:element name="VeltufjáreignirHlutabréfMinnaEn10PrósentEignahluturOgHlutdeildarskírteini">
        <xs:annotation>
          <xs:documentation>Veltufjáreignir, hlutabréf  minni en 10 % eignahlutur og hlutdeildarskírteini</xs:documentation>
        </xs:annotation>
        <xs:complexType>
          <xs:attributeGroup ref="GRB-AtvinnugreinaSkiptingÁnHeimilaOgOpinberraAðila"/>
        </xs:complexType>
      </xs:element>
      <xs:element name="VeltufjáreignirAfleiðusamningarÍViðskiptum" type="ns2:Upphæð">
        <xs:annotation>
          <xs:documentation>Veltufjáreignir, afleiðusamningar í viðskiptum</xs:documentation>
        </xs:annotation>
      </xs:element>
      <xs:element name="VerðtryggðMarkaðsskuldabréf">
        <xs:complexType>
          <xs:attributeGroup ref="GRB-AtvinnugreinaSkiptingÁnHeimila"/>
        </xs:complexType>
      </xs:element>
      <xs:element name="ÖnnurMarkaðsskuldabréfOgVíxlarStærraEn1Ár">
        <xs:complexType>
          <xs:attributeGroup ref="GRB-AtvinnugreinaSkiptingÁnHeimila"/>
        </xs:complexType>
      </xs:element>
      <xs:element name="VeltufjáreignirÖnnurMarkaðsskuldabréfOgVíxlarMinnaEðaJafnt1Ár">
        <xs:annotation>
          <xs:documentation>Veltufjáreignir, önnur markaðsskuldabréf og víxlar ? 1 ár</xs:documentation>
        </xs:annotation>
        <xs:complexType>
          <xs:attributeGroup ref="GRB-AtvinnugreinaSkiptingÁnHeimila"/>
        </xs:complexType>
      </xs:element>
      <xs:element name="VeltufjáreignirSkuldabréfOgVíxlar">
        <xs:annotation>
          <xs:documentation>Veltufjáreignir, skuldabréf og víxlar (2.3.1 + 2.3.2 + 2.3.3)</xs:documentation>
        </xs:annotation>
        <xs:complexType>
          <xs:all>
            <xs:element ref="VerðtryggðMarkaðsskuldabréf"/>
            <xs:element ref="ÖnnurMarkaðsskuldabréfOgVíxlarStærraEn1Ár"/>
            <xs:element ref="VeltufjáreignirÖnnurMarkaðsskuldabréfOgVíxlarMinnaEðaJafnt1Ár"/>
          </xs:all>
        </xs:complexType>
      </xs:element>
      <xs:element name="Veltufjáreignir">
        <xs:annotation>
          <xs:documentation>Veltufjáreignir (2.1 + 2.2 + 2.3)</xs:documentation>
        </xs:annotation>
        <xs:complexType>
          <xs:all>
            <xs:element ref="VeltufjáreignirAfleiðusamningarÍViðskiptum"/>
            <xs:element ref="VeltufjáreignirHlutabréfMinnaEn10PrósentEignahluturOgHlutdeildarskírteini"/>
            <xs:element ref="VeltufjáreignirSkuldabréfOgVíxlar"/>
          </xs:all>
        </xs:complexType>
      </xs:element>
      <xs:element name="HlutabréfMinnaEn10PrósentEignahluturOgHlutdeildarskírteini">
        <xs:complexType>
          <xs:attributeGroup ref="GRB-AtvinnugreinaSkiptingÁnHeimilaOgOpinberraAðila"/>
        </xs:complexType>
      </xs:element>
      <xs:element name="FjáreignirÁGangvirðiÖnnurMarkaðsskuldabréfOgVíxlarMinnaEðaJafnt1Ár">
        <xs:annotation>
          <xs:documentation>Fjáreignir á gangvirði, önnur markaðsskuldabréf og víxlar ? 1 ár</xs:documentation>
        </xs:annotation>
        <xs:complexType>
          <xs:attributeGroup ref="GRB-AtvinnugreinaSkiptingÁnHeimila"/>
        </xs:complexType>
      </xs:element>
      <xs:element name="FjáreignirÁGangvirðiSkuldabréfOgVíxlar">
        <xs:annotation>
          <xs:documentation>Fjáreignir á gangvirði, skuldabréf og víxlar (3.2.1 + 3.2.2 +.3.2.3)</xs:documentation>
        </xs:annotation>
        <xs:complexType>
          <xs:all>
            <xs:element ref="VerðtryggðMarkaðsskuldabréf"/>
            <xs:element ref="ÖnnurMarkaðsskuldabréfOgVíxlarStærraEn1Ár"/>
            <xs:element ref="FjáreignirÁGangvirðiÖnnurMarkaðsskuldabréfOgVíxlarMinnaEðaJafnt1Ár"/>
          </xs:all>
        </xs:complexType>
      </xs:element>
      <xs:element name="FjáreignirÁGangvirðiÍGegnumRekstrarreikning">
        <xs:annotation>
          <xs:documentation>Fjáreignir á gangvirði í gegnum rekstrarreikning</xs:documentation>
        </xs:annotation>
        <xs:complexType>
          <xs:all>
            <xs:element ref="HlutabréfMinnaEn10PrósentEignahluturOgHlutdeildarskírteini"/>
            <xs:element ref="FjáreignirÁGangvirðiSkuldabréfOgVíxlar"/>
          </xs:all>
        </xs:complexType>
      </xs:element>
      <xs:element name="ÖnnurMarkaðsskuldabréfOgVíxlarMinnaEðaJafnt1Ár">
        <xs:complexType>
          <xs:attributeGroup ref="GRB-AtvinnugreinaSkiptingÁnHeimila"/>
        </xs:complexType>
      </xs:element>
      <xs:element name="FjáreignirTilSöluSkuldabréfOgVíxlar">
        <xs:annotation>
          <xs:documentation>Fjáreignir til sölu, skuldabréf og víxlar (4.2.1 + 4.2.2 + 4.2.3 )</xs:documentation>
        </xs:annotation>
        <xs:complexType>
          <xs:all>
            <xs:element ref="VerðtryggðMarkaðsskuldabréf"/>
            <xs:element ref="ÖnnurMarkaðsskuldabréfOgVíxlarStærraEn1Ár"/>
            <xs:element ref="ÖnnurMarkaðsskuldabréfOgVíxlarMinnaEðaJafnt1Ár"/>
          </xs:all>
        </xs:complexType>
      </xs:element>
      <xs:element name="FjáreignirTilSölu">
        <xs:annotation>
          <xs:documentation>Fjáreignir til sölu  (4.1 + 4.2)</xs:documentation>
        </xs:annotation>
        <xs:complexType>
          <xs:all>
            <xs:element ref="HlutabréfMinnaEn10PrósentEignahluturOgHlutdeildarskírteini"/>
            <xs:element ref="FjáreignirTilSöluSkuldabréfOgVíxlar"/>
          </xs:all>
        </xs:complexType>
      </xs:element>
      <xs:element name="InnlánHjáInnlendumBönkum" type="ns2:Upphæð"/>
      <xs:element name="InnlánHjáErlendumBönkum" type="ns2:Upphæð"/>
      <xs:element name="InnleystirTékkar" type="ns2:Upphæð"/>
      <xs:element name="InnlánOgInnleystirTékkar">
        <xs:annotation>
          <xs:documentation>Innlán og innleystir tékkar</xs:documentation>
        </xs:annotation>
        <xs:complexType>
          <xs:all>
            <xs:element ref="InnlánHjáInnlendumBönkum"/>
            <xs:element ref="InnlánHjáErlendumBönkum"/>
            <xs:element ref="InnleystirTékkar"/>
          </xs:all>
        </xs:complexType>
      </xs:element>
      <xs:element name="GreiddarÓinnleystarÁbyrgðir">
        <xs:complexType>
          <xs:attributeGroup ref="GRB-AtvinnugreinaSkipting"/>
        </xs:complexType>
      </xs:element>
      <xs:element name="Yfirdráttarlán">
        <xs:complexType>
          <xs:attributeGroup ref="GRB-AtvinnugreinaSkipting"/>
        </xs:complexType>
      </xs:element>
      <xs:element name="Víxlar">
        <xs:complexType>
          <xs:attributeGroup ref="GRB-AtvinnugreinaSkipting"/>
        </xs:complexType>
      </xs:element>
      <xs:element name="VerðtryggðÚtlán">
        <xs:complexType>
          <xs:attributeGroup ref="GRB-AtvinnugreinaSkipting"/>
        </xs:complexType>
      </xs:element>
      <xs:element name="ÖnnurÚtlán">
        <xs:complexType>
          <xs:attributeGroup ref="GRB-AtvinnugreinaSkipting"/>
        </xs:complexType>
      </xs:element>
      <xs:element name="Fjármálageiri">
        <xs:complexType>
          <xs:all>
            <xs:element ref="Innlánsstofnanir"/>
            <xs:element ref="InnlánsstofnanirÍSlitameðferð"/>
            <xs:element ref="Peningamarkaðssjóðir"/>
            <xs:element ref="AðrirVerðbréfaOgFjárfestingarsjóðir"/>
            <xs:element ref="ÖnnurFjármálafyrirtæki"/>
            <xs:element ref="ÖnnurFjármálafyrirtækiÍSlitameðferð"/>
            <xs:element ref="FjármálalegHliðarstarfsemi"/>
            <xs:element ref="InnbyrðisFjármálastarfsemi"/>
            <xs:element ref="Vátryggingafélög"/>
            <xs:element ref="Lífeyrissjóðir"/>
          </xs:all>
        </xs:complexType>
      </xs:element>
      <xs:element name="FjármálageiriSkráðÓskráðMeðEignarhaldi">
        <xs:complexType>
          <xs:all>
            <xs:element ref="InnlánsstofnanirMeðEignarhaldiSkráðÓskráð"/>
            <xs:element ref="InnlánsstofnanirÍSlitameðferðMeðEignarhaldiSkráðÓskráð"/>
            <xs:element ref="PeningamarkaðssjóðirMeðEignarhaldiSkráðÓskráð"/>
            <xs:element ref="AðrirVerðbréfaOgFjárfestingarsjóðirMeðEignarhaldiSkráðÓskráð"/>
            <xs:element ref="ÖnnurFjármálafyrirtækiMeðEignarhaldiSkráðÓskráð"/>
            <xs:element ref="ÖnnurFjármálafyrirtækiÍSlitameðferðMeðEignarhaldiSkráðÓskráð"/>
            <xs:element ref="FjármálalegHliðarstarfsemiMeðEignarhaldiSkráðÓskráð"/>
            <xs:element ref="InnbyrðisFjármálastarfsemiMeðEignarhaldiSkráðÓskráð"/>
            <xs:element ref="VátryggingarfélögMeðEignarhaldiSkráðÓskráð"/>
            <xs:element ref="LífeyrissjóðirMeðEignarhaldiSkráðÓskráð"/>
          </xs:all>
        </xs:complexType>
      </xs:element>
      <xs:element name="Atvinnufyrirtæki">
        <xs:complexType>
          <xs:all>
            <xs:element ref="Landbúnaður"/>
            <xs:element ref="Fiskveiðar"/>
            <xs:element ref="IðnaðurVinnslaLandbúnaðarafurða"/>
            <xs:element ref="IðnaðurVinnslaSjávarafurða"/>
            <xs:element ref="IðnaðurAnnað"/>
            <xs:element ref="VeiturOrkuOgVatnsveitur"/>
            <xs:element ref="ByggingastarfsemiOgMannvirkjagerð"/>
            <xs:element ref="Verslun"/>
            <xs:element ref="SamgöngurOgFlutningar"/>
            <xs:element ref="ÞjónustaFasteignafélög"/>
            <xs:element ref="ÞjónustaStarfsemiHöfuðstöðva"/>
            <xs:element ref="ÞjónustaAnnað"/>
            <xs:element ref="Óflokkað"/>
          </xs:all>
        </xs:complexType>
      </xs:element>
      <xs:element name="AtvinnufyrirtækiSundurliðað">
        <xs:complexType>
          <xs:all>
            <xs:element ref="LandbúnaðurSundurliðað"/>
            <xs:element ref="FiskveiðarSundurliðað"/>
            <xs:element ref="IðnaðurVinnslaLandbúnaðarafurðaSundurliðað"/>
            <xs:element ref="IðnaðurVinnslaSjávarafurðaSundurliðað"/>
            <xs:element ref="IðnaðurAnnaðSundurliðað"/>
            <xs:element ref="VeiturOrkuOgVatnsveiturSundurliðað"/>
            <xs:element ref="ByggingastarfsemiOgMannvirkjagerðSundurliðað"/>
            <xs:element ref="VerslunSundurliðað"/>
            <xs:element ref="SamgöngurOgFlutningarSundurliðað"/>
            <xs:element ref="ÞjónustaFasteignafélögSundurliðað"/>
            <xs:element ref="ÞjónustaStarfsemiHöfuðstöðvaSundurliðað"/>
            <xs:element ref="ÞjónustaAnnaðSundurliðað"/>
            <xs:element ref="ÓflokkaðSundurliðað"/>
            <xs:element ref="AtvinnufyrirtækiOpinbertEinkaSamtals"/>
          </xs:all>
        </xs:complexType>
      </xs:element>
      <xs:element name="AtvinnufyrirtækiISK">
        <xs:complexType>
          <xs:all>
            <xs:element ref="Landbúnaður"/>
            <xs:element ref="Fiskveiðar"/>
            <xs:element ref="IðnaðurVinnslaLandbúnaðarafurða"/>
            <xs:element ref="IðnaðurVinnslaSjávarafurða"/>
            <xs:element ref="IðnaðurAnnað"/>
            <xs:element ref="VeiturOrkuOgVatnsveitur"/>
            <xs:element ref="ByggingastarfsemiOgMannvirkjagerð"/>
            <xs:element ref="Verslun"/>
            <xs:element ref="SamgöngurOgFlutningar"/>
            <xs:element ref="ÞjónustaFasteignafélög"/>
            <xs:element ref="ÞjónustaStarfsemiHöfuðstöðva"/>
            <xs:element ref="ÞjónustaAnnað"/>
            <xs:element ref="Óflokkað"/>
            <xs:element ref="AtvinnufyrirtækiOpinbertEinkaSamtals"/>
          </xs:all>
        </xs:complexType>
      </xs:element>
      <xs:element name="AtvinnufyrirtækiRöð">
        <xs:complexType>
          <xs:attributeGroup ref="GRB-AtvinnugreinaSkipting"/>
        </xs:complexType>
      </xs:element>
      <xs:element name="AtvinnufyrirtækiMeðEignarhaldiISK">
        <xs:complexType>
          <xs:attributeGroup ref="GRB-ISKMeðEignarhaldi"/>
        </xs:complexType>
      </xs:element>
      <xs:element name="InnlánsstofnanirStutt">
        <xs:complexType>
          <xs:attributeGroup ref="GRB-Gjaldmiðlaskipting"/>
        </xs:complexType>
      </xs:element>
      <xs:element name="Innlánsstofnanir">
        <xs:complexType>
          <xs:attributeGroup ref="GRB-GjaldmiðlaskiptingMeðEignarhaldi"/>
        </xs:complexType>
      </xs:element>
      <xs:element name="InnlánsstofnanirSkráðÓskráð">
        <xs:complexType>
          <xs:attributeGroup ref="GRB-GjaldmiðlaskiptingSkráðÓskráð"/>
        </xs:complexType>
      </xs:element>
      <xs:element name="ErlendarInnlánsstofnanir">
        <xs:complexType>
          <xs:attributeGroup ref="GRB-Gjaldmiðlaskipting"/>
        </xs:complexType>
      </xs:element>
      <xs:element name="InnlánsstofnanirÍSlitameðferð">
        <xs:complexType>
          <xs:attributeGroup ref="GRB-GjaldmiðlaskiptingMeðEignarhaldi"/>
        </xs:complexType>
      </xs:element>
      <xs:element name="Peningamarkaðssjóðir">
        <xs:complexType>
          <xs:attributeGroup ref="GRB-GjaldmiðlaskiptingMeðEignarhaldi"/>
        </xs:complexType>
      </xs:element>
      <xs:element name="PeningamarkaðssjóðirSkráðÓskráð">
        <xs:complexType>
          <xs:attributeGroup ref="GRB-GjaldmiðlaskiptingSkráðÓskráð"/>
        </xs:complexType>
      </xs:element>
      <xs:element name="ErlendirPeningamarkaðssjóðir">
        <xs:complexType>
          <xs:attributeGroup ref="GRB-Gjaldmiðlaskipting"/>
        </xs:complexType>
      </xs:element>
      <xs:element name="AðrirVerðbréfaOgFjárfestingarsjóðir">
        <xs:complexType>
          <xs:attributeGroup ref="GRB-GjaldmiðlaskiptingMeðEignarhaldi"/>
        </xs:complexType>
      </xs:element>
      <xs:element name="AðrirVerðbréfaOgFjárfestingarsjóðirStutt">
        <xs:complexType>
          <xs:attributeGroup ref="GRB-Gjaldmiðlaskipting"/>
        </xs:complexType>
      </xs:element>
      <xs:element name="AðrirVerðbréfaOgFjárfestingarsjóðirSkráðÓskráð">
        <xs:complexType>
          <xs:attributeGroup ref="GRB-GjaldmiðlaskiptingSkráðÓskráð"/>
        </xs:complexType>
      </xs:element>
      <xs:element name="ErlendirAðrirVerðbréfaOgFjárfestingarsjóðir">
        <xs:complexType>
          <xs:attributeGroup ref="GRB-Gjaldmiðlaskipting"/>
        </xs:complexType>
      </xs:element>
      <xs:element name="ÖnnurFjármálafyrirtæki">
        <xs:complexType>
          <xs:attributeGroup ref="GRB-GjaldmiðlaskiptingMeðEignarhaldi"/>
        </xs:complexType>
      </xs:element>
      <xs:element name="ÖnnurFjármálafyrirtækiÍSlitameðferð">
        <xs:complexType>
          <xs:attributeGroup ref="GRB-GjaldmiðlaskiptingMeðEignarhaldi"/>
        </xs:complexType>
      </xs:element>
      <xs:element name="FjármálalegHliðarstarfsemi">
        <xs:complexType>
          <xs:attributeGroup ref="GRB-GjaldmiðlaskiptingMeðEignarhaldi"/>
        </xs:complexType>
      </xs:element>
      <xs:element name="InnbyrðisFjármálastarfsemi">
        <xs:complexType>
          <xs:attributeGroup ref="GRB-GjaldmiðlaskiptingMeðEignarhaldi"/>
        </xs:complexType>
      </xs:element>
      <xs:element name="Vátryggingafélög">
        <xs:complexType>
          <xs:attributeGroup ref="GRB-GjaldmiðlaskiptingMeðEignarhaldi"/>
        </xs:complexType>
      </xs:element>
      <xs:element name="Lífeyrissjóðir">
        <xs:complexType>
          <xs:attributeGroup ref="GRB-GjaldmiðlaskiptingMeðEignarhaldi"/>
        </xs:complexType>
      </xs:element>
      <!-- Atvinnufyrirtæki röð -->
      <xs:element name="Landbúnaður">
        <xs:complexType>
          <xs:attributeGroup ref="GRB-GjaldmiðlaskiptingMeðEignarhaldi"/>
        </xs:complexType>
      </xs:element>
      <xs:element name="LandbúnaðurISK">
        <xs:complexType>
          <xs:attributeGroup ref="GRB-ISK"/>
        </xs:complexType>
      </xs:element>
      <xs:element name="Fiskveiðar">
        <xs:complexType>
          <xs:attributeGroup ref="GRB-GjaldmiðlaskiptingMeðEignarhaldi"/>
        </xs:complexType>
      </xs:element>
      <xs:element name="FiskveiðarISK">
        <xs:complexType>
          <xs:attributeGroup ref="GRB-ISK"/>
        </xs:complexType>
      </xs:element>
      <xs:element name="IðnaðurVinnslaLandbúnaðarafurða">
        <xs:complexType>
          <xs:attributeGroup ref="GRB-GjaldmiðlaskiptingMeðEignarhaldi"/>
        </xs:complexType>
      </xs:element>
      <xs:element name="IðnaðurVinnslaLandbúnaðarafurðaISK">
        <xs:complexType>
          <xs:attributeGroup ref="GRB-ISK"/>
        </xs:complexType>
      </xs:element>
      <xs:element name="IðnaðurVinnslaSjávarafurða">
        <xs:complexType>
          <xs:attributeGroup ref="GRB-GjaldmiðlaskiptingMeðEignarhaldi"/>
        </xs:complexType>
      </xs:element>
      <xs:element name="IðnaðurVinnslaSjávarafurðaISK">
        <xs:complexType>
          <xs:attributeGroup ref="GRB-ISK"/>
        </xs:complexType>
      </xs:element>
      <xs:element name="IðnaðurAnnað">
        <xs:complexType>
          <xs:attributeGroup ref="GRB-GjaldmiðlaskiptingMeðEignarhaldi"/>
        </xs:complexType>
      </xs:element>
      <xs:element name="VeiturOrkuOgVatnsveitur">
        <xs:complexType>
          <xs:attributeGroup ref="GRB-GjaldmiðlaskiptingMeðEignarhaldi"/>
        </xs:complexType>
      </xs:element>
      <xs:element name="VeiturOrkuOgVatnsveiturISK">
        <xs:complexType>
          <xs:attributeGroup ref="GRB-ISK"/>
        </xs:complexType>
      </xs:element>
      <xs:element name="ByggingastarfsemiOgMannvirkjagerð">
        <xs:complexType>
          <xs:attributeGroup ref="GRB-GjaldmiðlaskiptingMeðEignarhaldi"/>
        </xs:complexType>
      </xs:element>
      <xs:element name="ByggingastarfsemiOgMannvirkjagerðISK">
        <xs:complexType>
          <xs:attributeGroup ref="GRB-ISK"/>
        </xs:complexType>
      </xs:element>
      <xs:element name="Verslun">
        <xs:complexType>
          <xs:attributeGroup ref="GRB-GjaldmiðlaskiptingMeðEignarhaldi"/>
        </xs:complexType>
      </xs:element>
      <xs:element name="VerslunISK">
        <xs:complexType>
          <xs:attributeGroup ref="GRB-ISK"/>
        </xs:complexType>
      </xs:element>
      <xs:element name="SamgöngurOgFlutningar">
        <xs:complexType>
          <xs:attributeGroup ref="GRB-GjaldmiðlaskiptingMeðEignarhaldi"/>
        </xs:complexType>
      </xs:element>
      <xs:element name="SamgöngurOgFlutningarISK">
        <xs:complexType>
          <xs:attributeGroup ref="GRB-ISK"/>
        </xs:complexType>
      </xs:element>
      <xs:element name="ÞjónustaFasteignafélög">
        <xs:complexType>
          <xs:attributeGroup ref="GRB-GjaldmiðlaskiptingMeðEignarhaldi"/>
        </xs:complexType>
      </xs:element>
      <xs:element name="ÞjónustaFasteignafélögISK">
        <xs:complexType>
          <xs:attributeGroup ref="GRB-ISK"/>
        </xs:complexType>
      </xs:element>
      <xs:element name="ÞjónustaStarfsemiHöfuðstöðva">
        <xs:complexType>
          <xs:attributeGroup ref="GRB-GjaldmiðlaskiptingMeðEignarhaldi"/>
        </xs:complexType>
      </xs:element>
      <xs:element name="ÞjónustaStarfsemiHöfuðstöðvaISK">
        <xs:complexType>
          <xs:attributeGroup ref="GRB-ISK"/>
        </xs:complexType>
      </xs:element>
      <xs:element name="ÞjónustaAnnað">
        <xs:complexType>
          <xs:attributeGroup ref="GRB-GjaldmiðlaskiptingMeðEignarhaldi"/>
        </xs:complexType>
      </xs:element>
      <xs:element name="ÞjónustaAnnaðISK">
        <xs:complexType>
          <xs:attributeGroup ref="GRB-ISK"/>
        </xs:complexType>
      </xs:element>
      <xs:element name="IðnaðurAnnaðISK">
        <xs:complexType>
          <xs:attributeGroup ref="GRB-ISK"/>
        </xs:complexType>
      </xs:element>
      <xs:element name="ÓflokkaðSundurliðað">
        <xs:complexType>
          <xs:attributeGroup ref="GRB-Gjaldmiðlaskipting"/>
        </xs:complexType>
      </xs:element>
      <xs:element name="LandbúnaðurSundurliðað">
        <xs:complexType>
          <xs:attributeGroup ref="GRB-Gjaldmiðlaskipting"/>
        </xs:complexType>
      </xs:element>
      <xs:element name="FiskveiðarSundurliðað">
        <xs:complexType>
          <xs:attributeGroup ref="GRB-Gjaldmiðlaskipting"/>
        </xs:complexType>
      </xs:element>
      <xs:element name="IðnaðurVinnslaLandbúnaðarafurðaSundurliðað">
        <xs:complexType>
          <xs:attributeGroup ref="GRB-Gjaldmiðlaskipting"/>
        </xs:complexType>
      </xs:element>
      <xs:element name="IðnaðurVinnslaSjávarafurðaSundurliðað">
        <xs:complexType>
          <xs:attributeGroup ref="GRB-Gjaldmiðlaskipting"/>
        </xs:complexType>
      </xs:element>
      <xs:element name="IðnaðurAnnaðSundurliðað">
        <xs:complexType>
          <xs:attributeGroup ref="GRB-Gjaldmiðlaskipting"/>
        </xs:complexType>
      </xs:element>
      <xs:element name="VeiturOrkuOgVatnsveiturSundurliðað">
        <xs:complexType>
          <xs:attributeGroup ref="GRB-Gjaldmiðlaskipting"/>
        </xs:complexType>
      </xs:element>
      <xs:element name="ByggingastarfsemiOgMannvirkjagerðSundurliðað">
        <xs:complexType>
          <xs:attributeGroup ref="GRB-Gjaldmiðlaskipting"/>
        </xs:complexType>
      </xs:element>
      <xs:element name="VerslunSundurliðað">
        <xs:complexType>
          <xs:attributeGroup ref="GRB-Gjaldmiðlaskipting"/>
        </xs:complexType>
      </xs:element>
      <xs:element name="SamgöngurOgFlutningarSundurliðað">
        <xs:complexType>
          <xs:attributeGroup ref="GRB-Gjaldmiðlaskipting"/>
        </xs:complexType>
      </xs:element>
      <xs:element name="ÞjónustaFasteignafélögSundurliðað">
        <xs:complexType>
          <xs:attributeGroup ref="GRB-Gjaldmiðlaskipting"/>
        </xs:complexType>
      </xs:element>
      <xs:element name="ÞjónustaStarfsemiHöfuðstöðvaSundurliðað">
        <xs:complexType>
          <xs:attributeGroup ref="GRB-Gjaldmiðlaskipting"/>
        </xs:complexType>
      </xs:element>
      <xs:element name="ÞjónustaAnnaðSundurliðað">
        <xs:complexType>
          <xs:attributeGroup ref="GRB-Gjaldmiðlaskipting"/>
        </xs:complexType>
      </xs:element>
      <xs:element name="Óflokkað">
        <xs:complexType>
          <xs:attributeGroup ref="GRB-GjaldmiðlaskiptingMeðEignarhaldi"/>
        </xs:complexType>
      </xs:element>
      <xs:element name="ÓflokkaðISK">
        <xs:complexType>
          <xs:attributeGroup ref="GRB-ISK"/>
        </xs:complexType>
      </xs:element>
      <xs:element name="AtvinnufyrirtækiOpinbertEinkaSamtals">
        <xs:complexType>
          <xs:attributeGroup ref="GRB-ISKMeðEignarhaldi"/>
        </xs:complexType>
      </xs:element>
      <xs:element name="HiðOpinbera">
        <xs:complexType>
          <xs:all>
            <xs:element ref="Ríkisjóður"/>
            <xs:element ref="Sveitarfélög"/>
          </xs:all>
        </xs:complexType>
      </xs:element>
      <xs:element name="HiðOpinberaEinfalt">
        <xs:complexType>
          <xs:all>
            <xs:element ref="RíkisjóðurISK"/>
            <xs:element ref="SveitarfélögISK"/>
          </xs:all>
        </xs:complexType>
      </xs:element>
      <xs:element name="ErlendirAðilar">
        <xs:complexType>
          <xs:all>
            <xs:element ref="Seðlabankar"/>
            <xs:element ref="ErlendarInnlánsstofnanir"/>
            <xs:element ref="ErlendirPeningamarkaðssjóðir"/>
            <xs:element ref="ErlendirAðrirVerðbréfaOgFjárfestingarsjóðir"/>
            <xs:element ref="ErlendiFjármálafyrirtækiÓtalinAnnarsStaðar"/>
            <xs:element ref="ErlendirOpinberirAðilarRíkiOgSveitarfélög"/>
            <xs:element ref="ErlendÖnnurAtvinnufyrirtækiHeimiliOgÞjónustaViðHeimili"/>
          </xs:all>
        </xs:complexType>
      </xs:element>
      <xs:element name="ErlendirAðilarMeðRauneftirstöðvatíma">
        <xs:complexType>
          <xs:all>
            <xs:element ref="SeðlabankarMeðRauneftirstöðvatíma"/>
            <xs:element ref="InnlánsstofnanirMeðRauneftirstöðvatíma"/>
            <xs:element ref="PeningamarkaðssjóðirMeðRauneftirstöðvatíma"/>
            <xs:element ref="AðrirVerðbréfaOgFjárfestingarsjóðirMeðRauneftirstöðvatíma"/>
            <xs:element ref="FjármálafyrirtækiÓtalinAnnarsStaðarMeðRauneftirstöðvatíma"/>
            <xs:element ref="OpinberirAðilarRíkiOgSveitarfélögMeðRauneftirstöðvatíma"/>
            <xs:element ref="ÖnnurAtvinnufyrirtækiHeimiliOgÞjónustaViðHeimiliMeðRaunEftirstöðvatíma"/>
          </xs:all>
        </xs:complexType>
      </xs:element>
      <xs:element name="ErlendirAðilarMeðRauneftirstöðvatímaStutt">
        <xs:complexType>
          <xs:all>
            <xs:element ref="SeðlabankarMeðRauneftirstöðvatímaStutt"/>
            <xs:element ref="InnlánsstofnanirMeðRauneftirstöðvatímaStutt"/>
            <xs:element ref="PeningamarkaðssjóðirMeðRauneftirstöðvatímaStutt"/>
            <xs:element ref="AðrirVerðbréfaOgFjárfestingarsjóðirMeðRauneftirstöðvatímaStutt"/>
            <xs:element ref="FjármálafyrirtækiÓtalinAnnarsStaðarMeðRauneftirstöðvatímaStutt"/>
            <xs:element ref="OpinberirAðilarRíkiOgSveitarfélögMeðRauneftirstöðvatímaStutt"/>
            <xs:element ref="ÖnnurAtvinnufyrirtækiHeimiliOgÞjónustaViðHeimiliMeðRaunEftirstöðvatímaStutt"/>
          </xs:all>
        </xs:complexType>
      </xs:element>
      <xs:element name="Ríkisjóður">
        <xs:complexType>
          <xs:attributeGroup ref="GRB-Gjaldmiðlaskipting"/>
        </xs:complexType>
      </xs:element>
      <xs:element name="RíkisjóðurISK">
        <xs:complexType>
          <xs:attribute name="ISK" type="ns2:Upphæð" use="required"/>
        </xs:complexType>
      </xs:element>
      <xs:element name="Sveitarfélög">
        <xs:complexType>
          <xs:attributeGroup ref="GRB-Gjaldmiðlaskipting"/>
        </xs:complexType>
      </xs:element>
      <xs:element name="SveitarfélögISK">
        <xs:complexType>
          <xs:attribute name="ISK" type="ns2:Upphæð" use="required"/>
        </xs:complexType>
      </xs:element>
      <xs:element name="Heimili">
        <xs:complexType>
          <xs:attributeGroup ref="GRB-Gjaldmiðlaskipting"/>
        </xs:complexType>
      </xs:element>
      <xs:element name="FélagasamtökSemÞjónaHeimilum">
        <xs:complexType>
          <xs:attributeGroup ref="GRB-Gjaldmiðlaskipting"/>
        </xs:complexType>
      </xs:element>
      <xs:element name="FélagasamtökSemÞjónaHeimilumSkráðÓskráð">
        <xs:complexType>
          <xs:attributeGroup ref="GRB-GjaldmiðlaskiptingSkráðÓskráð"/>
        </xs:complexType>
      </xs:element>
      <xs:element name="FélagasamtökSemÞjónaHeimilumISK">
        <xs:complexType>
          <xs:attribute name="ISK" type="ns2:Upphæð" use="required"/>
        </xs:complexType>
      </xs:element>
      <xs:element name="SH-FélagasamtökSemÞjónaHeimilum">
        <xs:complexType>
          <xs:attributeGroup ref="GRB-GjaldmiðlaskiptingSkráðÓskráð"/>
        </xs:complexType>
      </xs:element>
      <xs:element name="Seðlabankar">
        <xs:complexType>
          <xs:attributeGroup ref="GRB-Gjaldmiðlaskipting"/>
        </xs:complexType>
      </xs:element>
      <xs:element name="SeðlabankarMeðRauneftirstöðvatíma">
        <xs:complexType>
          <xs:attributeGroup ref="GRB-GjaldmiðlaskiptingMeðRauneftirstöðvatíma"/>
        </xs:complexType>
      </xs:element>
      <xs:element name="SeðlabankarMeðRauneftirstöðvatímaStutt">
        <xs:complexType>
          <xs:attributeGroup ref="GRB-GjaldmiðlaskiptingMeðRauneftirstöðvatímaStutt"/>
        </xs:complexType>
      </xs:element>
      <xs:element name="InnlánsstofnanirMeðRauneftirstöðvatíma">
        <xs:complexType>
          <xs:attributeGroup ref="GRB-GjaldmiðlaskiptingMeðRauneftirstöðvatíma"/>
        </xs:complexType>
      </xs:element>
      <xs:element name="InnlánsstofnanirMeðRauneftirstöðvatímaStutt">
        <xs:complexType>
          <xs:attributeGroup ref="GRB-GjaldmiðlaskiptingMeðRauneftirstöðvatímaStutt"/>
        </xs:complexType>
      </xs:element>
      <xs:element name="PeningamarkaðssjóðirMeðRauneftirstöðvatímaStutt">
        <xs:complexType>
          <xs:attributeGroup ref="GRB-GjaldmiðlaskiptingMeðRauneftirstöðvatímaStutt"/>
        </xs:complexType>
      </xs:element>
      <xs:element name="AðrirVerðbréfaOgFjárfestingarsjóðirMeðRauneftirstöðvatímaStutt">
        <xs:complexType>
          <xs:attributeGroup ref="GRB-GjaldmiðlaskiptingMeðRauneftirstöðvatímaStutt"/>
        </xs:complexType>
      </xs:element>
      <xs:element name="FjármálafyrirtækiÓtalinAnnarsStaðarMeðRauneftirstöðvatímaStutt">
        <xs:complexType>
          <xs:attributeGroup ref="GRB-GjaldmiðlaskiptingMeðRauneftirstöðvatímaStutt"/>
        </xs:complexType>
      </xs:element>
      <xs:element name="FjármálafyrirtækiÓtalinAnnarsStaðar">
        <xs:complexType>
          <xs:attributeGroup ref="GRB-Gjaldmiðlaskipting"/>
        </xs:complexType>
      </xs:element>
      <xs:element name="FjármálafyrirtækiÓtalinAnnarsStaðarSkráðÓskráð">
        <xs:complexType>
          <xs:attributeGroup ref="GRB-GjaldmiðlaskiptingSkráðÓskráð"/>
        </xs:complexType>
      </xs:element>
      <xs:element name="ErlendiFjármálafyrirtækiÓtalinAnnarsStaðar">
        <xs:complexType>
          <xs:attributeGroup ref="GRB-Gjaldmiðlaskipting"/>
        </xs:complexType>
      </xs:element>
      <xs:element name="OpinberirAðilarRíkiOgSveitarfélög">
        <xs:complexType>
          <xs:attributeGroup ref="GRB-Gjaldmiðlaskipting"/>
        </xs:complexType>
      </xs:element>
      <xs:element name="OpinberirAðilarRíkiOgSveitarfélögMeðRauneftirstöðvatíma">
        <xs:complexType>
          <xs:attributeGroup ref="GRB-GjaldmiðlaskiptingMeðRauneftirstöðvatíma"/>
        </xs:complexType>
      </xs:element>
      <xs:element name="OpinberirAðilarRíkiOgSveitarfélögMeðRauneftirstöðvatímaStutt">
        <xs:complexType>
          <xs:attributeGroup ref="GRB-GjaldmiðlaskiptingMeðRauneftirstöðvatímaStutt"/>
        </xs:complexType>
      </xs:element>
      <xs:element name="ErlendirOpinberirAðilarRíkiOgSveitarfélög">
        <xs:complexType>
          <xs:attributeGroup ref="GRB-Gjaldmiðlaskipting"/>
        </xs:complexType>
      </xs:element>
      <xs:element name="ÖnnurAtvinnufyrirtækiHeimiliOgÞjónustaViðHeimili">
        <xs:complexType>
          <xs:attributeGroup ref="GRB-Gjaldmiðlaskipting"/>
        </xs:complexType>
      </xs:element>
      <xs:element name="ÖnnurAtvinnufyrirtækiHeimiliOgÞjónustaViðHeimiliMeðRaunEftirstöðvatíma">
        <xs:complexType>
          <xs:attributeGroup ref="GRB-GjaldmiðlaskiptingMeðRauneftirstöðvatíma"/>
        </xs:complexType>
      </xs:element>
      <xs:element name="ÖnnurAtvinnufyrirtækiHeimiliOgÞjónustaViðHeimiliMeðRaunEftirstöðvatímaStutt">
        <xs:complexType>
          <xs:attributeGroup ref="GRB-GjaldmiðlaskiptingMeðRauneftirstöðvatímaStutt"/>
        </xs:complexType>
      </xs:element>
      <xs:element name="ÖnnurAtvinnufyrirtækiHeimiliOgÞjónustaViðHeimiliSkráðÓskráð">
        <xs:complexType>
          <xs:attributeGroup ref="GRB-GjaldmiðlaskiptingSkráðÓskráð"/>
        </xs:complexType>
      </xs:element>
      <xs:element name="ErlendÖnnurAtvinnufyrirtækiHeimiliOgÞjónustaViðHeimili">
        <xs:complexType>
          <xs:attributeGroup ref="GRB-Gjaldmiðlaskipting"/>
        </xs:complexType>
      </xs:element>
      <xs:element name="Eignarleigusamningar">
        <xs:annotation>
          <xs:documentation>Eignarleigusamningar</xs:documentation>
        </xs:annotation>
        <xs:complexType>
          <xs:attributeGroup ref="GRB-AtvinnugreinaSkipting"/>
        </xs:complexType>
      </xs:element>
      <xs:element name="Útlán">
        <xs:annotation>
          <xs:documentation>Útlán (5.2.1 + 5.2.2.+ 5.2.3 + 5.2.4 + 5.2.5 +5.2.6 +5.2.7)</xs:documentation>
        </xs:annotation>
        <xs:complexType>
          <xs:all>
            <xs:element ref="GreiddarÓinnleystarÁbyrgðir"/>
            <xs:element ref="Yfirdráttarlán"/>
            <xs:element ref="Víxlar"/>
            <xs:element ref="VerðtryggðÚtlán"/>
            <xs:element ref="ÖnnurÚtlán"/>
            <xs:element ref="Eignarleigusamningar"/>
          </xs:all>
        </xs:complexType>
      </xs:element>
      <xs:element name="AlmennarNiðurfærslur" type="ns2:Upphæð"/>
      <xs:element name="SérstakarNiðurfærslur" type="ns2:Upphæð"/>
      <xs:element name="NiðurfærslurÚtlánaTilErlendraAðila" type="ns2:Upphæð"/>
      <xs:element name="NiðurfærslurÚtlánaOgKrafna">
        <xs:annotation>
          <xs:documentation>Niðurfærslur útlána og krafna</xs:documentation>
        </xs:annotation>
        <xs:complexType>
          <xs:all>
            <xs:element ref="AlmennarNiðurfærslur"/>
            <xs:element ref="SérstakarNiðurfærslur"/>
            <xs:element ref="NiðurfærslurÚtlánaTilErlendraAðila"/>
          </xs:all>
        </xs:complexType>
      </xs:element>
      <xs:element name="ÚtlánOgKröfur">
        <xs:annotation>
          <xs:documentation>Útlán og kröfur  (5.1 + 5.2 -5.3)</xs:documentation>
        </xs:annotation>
        <xs:complexType>
          <xs:all>
            <xs:element ref="InnlánOgInnleystirTékkar"/>
            <xs:element ref="Útlán"/>
            <xs:element ref="NiðurfærslurÚtlánaOgKrafna"/>
          </xs:all>
        </xs:complexType>
      </xs:element>
      <xs:element name="SkuldabréfOgVíxlar">
        <xs:annotation>
          <xs:documentation>Skuldabréf og víxlar  (6.1.1 + 6.1.2 + 6.1.3 )</xs:documentation>
        </xs:annotation>
        <xs:complexType>
          <xs:all>
            <xs:element ref="VerðtryggðMarkaðsskuldabréf"/>
            <xs:element ref="ÖnnurMarkaðsskuldabréfOgVíxlarStærraEn1Ár"/>
            <xs:element ref="ÖnnurMarkaðsskuldabréfOgVíxlarMinnaEðaJafnt1Ár"/>
          </xs:all>
        </xs:complexType>
      </xs:element>
      <xs:element name="FjárfestingarTilGjalddaga">
        <xs:annotation>
          <xs:documentation>Fjárfestingar til gjalddaga</xs:documentation>
        </xs:annotation>
        <xs:complexType>
          <xs:all>
            <xs:element ref="SkuldabréfOgVíxlar"/>
          </xs:all>
        </xs:complexType>
      </xs:element>
      <xs:element name="Gangvirðisvarnir" type="ns2:Upphæð"/>
      <xs:element name="Sjóðstreymisvarnir" type="ns2:Upphæð"/>
      <xs:element name="Gengisvarnir" type="ns2:Upphæð"/>
      <xs:element name="Vaxtastigsvarnir" type="ns2:Upphæð"/>
      <xs:element name="VaxtastigsvarnirVegnaSjóðstreymis" type="ns2:Upphæð"/>
      <xs:element name="AfleiðusamningarVegnaÁhættuvarna">
        <xs:annotation>
          <xs:documentation>Afleiðusamningar vegna áhættuvarna (7.1 + 7.2 + 7.3 + 7.4 + 7.5)</xs:documentation>
        </xs:annotation>
        <xs:complexType>
          <xs:all>
            <xs:element ref="Gangvirðisvarnir"/>
            <xs:element ref="Sjóðstreymisvarnir"/>
            <xs:element ref="Gengisvarnir"/>
            <xs:element ref="Vaxtastigsvarnir"/>
            <xs:element ref="VaxtastigsvarnirVegnaSjóðstreymis"/>
          </xs:all>
        </xs:complexType>
      </xs:element>
      <xs:element name="HlutirÍInnlendumHlutdeildarfyrirtækjum">
        <xs:complexType>
          <xs:all>
            <xs:element ref="SundurLiðunHlutabréfaAtvinnufyrirtæki"/>
            <xs:element ref="SundurLiðunHlutabréfaFjármálageiri"/>
            <xs:element ref="SH-FélagasamtökSemÞjónaHeimilum"/>
          </xs:all>
        </xs:complexType>
      </xs:element>
      <xs:element name="EignirHlutirÍInnlendumHlutdeildarfyrirtækjum10Til50Prósent" type="ns2:Upphæð"/>
      <xs:element name="EignirHlutirÍErlendumHlutdeildarfyrirtækjum10Til50Prósent" type="ns2:Upphæð"/>
      <xs:element name="EignirHlutirÍInnlendumTengdumFyrirtækjumStærraEn50Prósent" type="ns2:Upphæð"/>
      <xs:element name="EignirHlutirÍErlendumTengdumFyrirtækjumStærraEn50Prósent" type="ns2:Upphæð"/>
      <xs:element name="HlutirÍInnlendumHlutdeildarfyrirtækjum10Til50Prósent">
        <xs:complexType>
          <xs:attributeGroup ref="GRB-GjaldmiðlaskiptingMeðEignarhaldiSkráðÓskráð"/>
        </xs:complexType>
      </xs:element>
      <xs:element name="HlutirErlendumÍHlutdeildarfyrirtækjum" type="ns2:Upphæð"/>
      <xs:element name="HlutirÍInnlendumTengdumFyrirtækjumStærraEn50Prósent" type="ns2:Upphæð"/>
      <xs:element name="HlutirÍErlendumTengdumFyrirtækjumStærraEn50Prósent" type="ns2:Upphæð"/>
      <xs:element name="HlutirÍHlutdeildarfélögumDótturfélögumOgSamrekstrarfélögumEignahluturMinnaEðaJafnt10Prósent">
        <xs:annotation>
          <xs:documentation>Hlutir í hlutdeildarfélögum, dótturfélögum og samrekstrarfélögum. Eignahlutur minni eða jafn 10%</xs:documentation>
        </xs:annotation>
        <xs:complexType>
          <xs:all>
            <xs:element ref="EignirHlutirÍErlendumHlutdeildarfyrirtækjum10Til50Prósent"/>
            <xs:element ref="EignirHlutirÍInnlendumHlutdeildarfyrirtækjum10Til50Prósent"/>
            <xs:element ref="EignirHlutirÍInnlendumTengdumFyrirtækjumStærraEn50Prósent"/>
            <xs:element ref="EignirHlutirÍErlendumTengdumFyrirtækjumStærraEn50Prósent"/>
          </xs:all>
        </xs:complexType>
      </xs:element>
      <xs:element name="Veltuskattseignir" type="ns2:Upphæð"/>
      <xs:element name="FrestaðarSkatteignir" type="ns2:Upphæð"/>
      <xs:element name="Skatteign">
        <xs:annotation>
          <xs:documentation>Skatteign</xs:documentation>
        </xs:annotation>
        <xs:complexType>
          <xs:all>
            <xs:element ref="Veltuskattseignir"/>
            <xs:element ref="FrestaðarSkatteignir"/>
          </xs:all>
        </xs:complexType>
      </xs:element>
      <xs:element name="Fastafjármunir" type="ns2:Upphæð"/>
      <xs:element name="Fjárfestingareignir" type="ns2:Upphæð"/>
      <xs:element name="Rekstrarfjármunir">
        <xs:annotation>
          <xs:documentation>Rekstrarfjármunir</xs:documentation>
        </xs:annotation>
        <xs:complexType>
          <xs:all>
            <xs:element ref="Fastafjármunir"/>
            <xs:element ref="Fjárfestingareignir"/>
          </xs:all>
        </xs:complexType>
      </xs:element>
      <xs:element name="Viðskiptavild" type="ns2:Upphæð"/>
      <xs:element name="AðrarÓefnislegarEignir" type="ns2:Upphæð"/>
      <xs:element name="ÓefnislegarEignir">
        <xs:annotation>
          <xs:documentation>Óefnislegar eignir</xs:documentation>
        </xs:annotation>
        <xs:complexType>
          <xs:all>
            <xs:element ref="Viðskiptavild"/>
            <xs:element ref="AðrarÓefnislegarEignir"/>
          </xs:all>
        </xs:complexType>
      </xs:element>
      <xs:element name="FastafjármunirTilSöluOgFullnustueignir" type="ns2:Upphæð"/>
      <xs:element name="Uppgjörsliðir" type="ns2:Upphæð"/>
      <xs:element name="ViðskiptakröfurÁInnlendaAðila" type="ns2:Upphæð"/>
      <xs:element name="ÝmsirEignaliðir" type="ns2:Upphæð"/>
      <xs:element name="AðrarEignirÓtA">
        <xs:annotation>
          <xs:documentation>Aðrar eignir ót.a.</xs:documentation>
        </xs:annotation>
        <xs:complexType>
          <xs:all>
            <xs:element ref="Uppgjörsliðir"/>
            <xs:element ref="ViðskiptakröfurÁInnlendaAðila"/>
            <xs:element ref="ÝmsirEignaliðir"/>
          </xs:all>
        </xs:complexType>
      </xs:element>
      <xs:element name="ViðskiptakröfurÁErlendaAðila" type="ns2:Upphæð"/>
      <xs:element name="AðrarErlendarEignirÓtA" type="ns2:Upphæð"/>
      <xs:element name="AðrarErlendarEignir">
        <xs:annotation>
          <xs:documentation>Aðrar erlendar eignir</xs:documentation>
        </xs:annotation>
        <xs:complexType>
          <xs:all>
            <xs:element ref="ViðskiptakröfurÁErlendaAðila"/>
            <xs:element ref="AðrarErlendarEignirÓtA"/>
          </xs:all>
        </xs:complexType>
      </xs:element>
      <xs:element name="AðrarEignir">
        <xs:annotation>
          <xs:documentation>Aðrar eignir (9.1 + 9.2 + 9.3 + 9.4 + 9.5 + 9.9)</xs:documentation>
        </xs:annotation>
        <xs:complexType>
          <xs:all>
            <xs:element ref="Skatteign"/>
            <xs:element ref="Rekstrarfjármunir"/>
            <xs:element ref="ÓefnislegarEignir"/>
            <xs:element ref="FastafjármunirTilSöluOgFullnustueignir"/>
            <xs:element ref="AðrarErlendarEignir"/>
            <xs:element ref="AðrarEignirÓtA"/>
          </xs:all>
        </xs:complexType>
      </xs:element>
      <xs:element name="Eignir">
        <xs:annotation>
          <xs:documentation>Eignir</xs:documentation>
        </xs:annotation>
        <xs:complexType>
          <xs:all>
            <xs:element ref="SjóðurOgInnstæðurÍSeðlabanka"/>
            <xs:element ref="Veltufjáreignir"/>
            <xs:element ref="FjáreignirÁGangvirðiÍGegnumRekstrarreikning"/>
            <xs:element ref="FjáreignirTilSölu"/>
            <xs:element ref="ÚtlánOgKröfur"/>
            <xs:element ref="FjárfestingarTilGjalddaga"/>
            <xs:element ref="AfleiðusamningarVegnaÁhættuvarna"/>
            <xs:element ref="HlutirÍHlutdeildarfélögumDótturfélögumOgSamrekstrarfélögumEignahluturMinnaEðaJafnt10Prósent"/>
            <xs:element ref="AðrarEignir"/>
            <xs:element ref="SundurliðunInnlendraEignaSkvRauneftirstöðvatíma"/>
            <xs:element ref="SundurliðunErlendraEignaSkvRauneftirstöðvatíma"/>
          </xs:all>
        </xs:complexType>
      </xs:element>
      <xs:element name="Skuldir-Verðbréfaútgáfa">
        <xs:complexType>
          <xs:all>
            <xs:element ref="Skuldir-InnlendVerðbréfaÚtgáfa"/>
            <xs:element ref="Skuldir-ErlendVerðbréfaÚtgáfa"/>
          </xs:all>
        </xs:complexType>
      </xs:element>
      <!--Skuldir -->
      <xs:element name="Skuldir-InnlendVerðbréfaÚtgáfa" type="ns2:Upphæð"/>
      <xs:element name="Skuldir-ErlendVerðbréfaÚtgáfa" type="ns2:Upphæð"/>
      <xs:element name="Skuldir-InnlendVíkjandiLánStyttriEðaJöfnÁri" type="ns2:Upphæð"/>
      <xs:element name="Skuldir-InnlendVíkjandiLánLengriEnÁr" type="ns2:Upphæð"/>
      <xs:element name="Skuldir-ErlendVíkjandiLánStyttriEðaJöfnÁri" type="ns2:Upphæð"/>
      <xs:element name="Skuldir-ErlendVíkjandiLánLengriEnÁr" type="ns2:Upphæð"/>
      <xs:element name="LántökurHjáSeðlabankaGegnVeði" type="ns2:Upphæð"/>
      <xs:element name="DaglánHjáSeðlabanka" type="ns2:Upphæð"/>
      <xs:element name="AðrarSkuldirViðSeðlabanka" type="ns2:Upphæð"/>
      <xs:element name="SkuldirViðSeðlabanka">
        <xs:annotation>
          <xs:documentation>Skuldir við Seðlabanka</xs:documentation>
        </xs:annotation>
        <xs:complexType>
          <xs:all>
            <xs:element ref="LántökurHjáSeðlabankaGegnVeði"/>
            <xs:element ref="DaglánHjáSeðlabanka"/>
            <xs:element ref="AfleiðusamningarViðSeðlabanka"/>
            <xs:element ref="AðrarSkuldirViðSeðlabanka"/>
          </xs:all>
        </xs:complexType>
      </xs:element>
      <xs:element name="AfleiðusamningarÍViðskiptum" type="ns2:Upphæð"/>
      <xs:element name="SkorstöðurÍSkuldabréfum" type="ns2:Upphæð"/>
      <xs:element name="SkortstöðurÍHlutabréfum" type="ns2:Upphæð"/>
      <xs:element name="Skortstöður">
        <xs:annotation>
          <xs:documentation>Skortstöður</xs:documentation>
        </xs:annotation>
        <xs:complexType>
          <xs:all>
            <xs:element ref="SkorstöðurÍSkuldabréfum"/>
            <xs:element ref="SkortstöðurÍHlutabréfum"/>
          </xs:all>
        </xs:complexType>
      </xs:element>
      <xs:element name="Skuldaviðurkenningar" type="ns2:Upphæð"/>
      <xs:element name="AðrarVeltufjárskuldbindingar" type="ns2:Upphæð"/>
      <xs:element name="Veltufjárskuldir">
        <xs:annotation>
          <xs:documentation>Veltufjárskuldir</xs:documentation>
        </xs:annotation>
        <xs:complexType>
          <xs:all>
            <xs:element ref="AfleiðusamningarÍViðskiptum"/>
            <xs:element ref="Skortstöður"/>
            <xs:element ref="Skuldaviðurkenningar"/>
            <xs:element ref="AðrarVeltufjárskuldbindingar"/>
          </xs:all>
        </xs:complexType>
      </xs:element>
      <xs:element name="InnlendVerðbréfaútgáfa">
        <xs:complexType>
          <xs:all>
            <xs:element ref="ÓverðtryggðSkuldabréfaútgáfaMinnaEðaJafntÁr"/>
            <xs:element ref="ÓverðtryggðSkuldabréfaútgáfaLengriEn1Ár"/>
            <xs:element ref="VerðtryggðSkuldabréfaútgáfa"/>
            <xs:element ref="Víxilútgáfa"/>
          </xs:all>
        </xs:complexType>
      </xs:element>
      <xs:element name="ErlendVerðbréfaútgáfa">
        <xs:complexType>
          <xs:all>
            <xs:element ref="SkuldabréfaútgáfaMinnaEðaJöfn1Ár"/>
            <xs:element ref="SkuldabréfaútgáfaStærriEn1Ár"/>
            <xs:element ref="Víxilútgáfa"/>
          </xs:all>
        </xs:complexType>
      </xs:element>
      <xs:element name="VerðtryggðLán" type="ns2:Upphæð"/>
      <xs:element name="ÖnnurLánMinnaEðaJafnt1Ár" type="ns2:Upphæð"/>
      <xs:element name="ÖnnurLánStærraEn1Ár" type="ns2:Upphæð"/>
      <xs:element name="Veltiinnlán">
        <xs:complexType>
          <xs:attributeGroup ref="GRB-AtvinnugreinaSkipting"/>
        </xs:complexType>
      </xs:element>
      <xs:element name="ÓbundinInnlán">
        <xs:complexType>
          <xs:attributeGroup ref="GRB-AtvinnugreinaSkipting"/>
        </xs:complexType>
      </xs:element>
      <xs:element name="VerðtryggðInnlán">
        <xs:complexType>
          <xs:attributeGroup ref="GRB-AtvinnugreinaSkipting"/>
        </xs:complexType>
      </xs:element>
      <xs:element name="Skuldir-Orlofsreikningar" type="ns2:Upphæð"/>
      <xs:element name="InnlánVViðbótarlífeyrissparnaðar" type="ns2:Upphæð"/>
      <xs:element name="ÖnnurBundinInnlán">
        <xs:complexType>
          <xs:all>
            <xs:element ref="AtvinnufyrirtækiSundurliðað"/>
            <xs:element ref="Fjármálageiri"/>
            <xs:element ref="HiðOpinbera"/>
            <xs:element ref="ErlendirAðilar"/>
            <xs:element ref="Heimili"/>
            <xs:element ref="FélagasamtökSemÞjónaHeimilum"/>
          </xs:all>
        </xs:complexType>
      </xs:element>
      <xs:element name="Innlán">
        <xs:annotation>
          <xs:documentation>Innlán</xs:documentation>
        </xs:annotation>
        <xs:complexType>
          <xs:all>
            <xs:element ref="Veltiinnlán"/>
            <xs:element ref="ÓbundinInnlán"/>
            <xs:element ref="VerðtryggðInnlán"/>
            <xs:element ref="Skuldir-Orlofsreikningar"/>
            <xs:element ref="InnlánVViðbótarlífeyrissparnaðar"/>
            <xs:element ref="Skuldir-ÖnnurBundinInnlán"/>
          </xs:all>
        </xs:complexType>
      </xs:element>
      <xs:element name="SundurliðunInnlendraSkuldaSkvRauneftirstöðvatíma">
        <xs:complexType>
          <xs:all>
            <xs:element ref="GjaldkræfarSkuldir"/>
            <xs:element ref="AlltAð3Mánuðir"/>
            <xs:element ref="Yfir3MánuðirOgAlltAðÁri"/>
            <xs:element ref="Yfir1ÁrOgAlltAð2Árum"/>
            <xs:element ref="Yfir2ÁrOgAlltAð3Árum"/>
            <xs:element ref="Yfir3ÁrOgAlltAð5Árum"/>
            <xs:element ref="Yfir5Ár"/>
          </xs:all>
        </xs:complexType>
      </xs:element>
      <xs:element name="SundurliðunErlendraSkuldaSkvRauneftirstöðvatíma">
        <xs:complexType>
          <xs:all>
            <xs:element ref="GjaldkræfarSkuldir"/>
            <xs:element ref="AlltAð3Mánuðir"/>
            <xs:element ref="Yfir3MánuðirOgAlltAðÁri"/>
            <xs:element ref="Yfir1ÁrOgAlltAð2Árum"/>
            <xs:element ref="Yfir2ÁrOgAlltAð3Árum"/>
            <xs:element ref="Yfir3ÁrOgAlltAð5Árum"/>
            <xs:element ref="Yfir5Ár"/>
          </xs:all>
        </xs:complexType>
      </xs:element>
      <xs:element name="GrunnurTilÚtreikningsBindiskyldu">
        <xs:complexType>
          <xs:all>
            <xs:element ref="Skuldir-GTÚB-Verðbréfaútgáfa"/>
            <xs:element ref="Skuldir-GTÚB-InnlánInnanlands"/>
          </xs:all>
        </xs:complexType>
      </xs:element>
      <xs:element name="Skuldir-GTÚB-Verðbréfaútgáfa">
        <xs:complexType>
          <xs:all>
            <xs:element ref="Peningamarkaðsbréf2PrósentGrunnur"/>
            <xs:element ref="ÖnnurVerðbréfaútgáfaSteyttraEðaJöfn2Ár2PrósentGrunnur"/>
            <xs:element ref="ÖnnurVerðbréfaútgáfaLengriEn2Ár0PrósentGrunnur"/>
            <xs:element ref="VerðbréfaútgáfaUtanBindigrunns"/>
          </xs:all>
        </xs:complexType>
      </xs:element>
      <xs:element name="Skuldir-GTÚB-InnlánInnanlands">
        <xs:complexType>
          <xs:all>
            <xs:element ref="InnlánStyttraEðaJöfn2Ár2PrósentGrunnur"/>
            <xs:element ref="InnlánLengriEn2Ár0PrósentGrunnur"/>
          </xs:all>
        </xs:complexType>
      </xs:element>
      <xs:element name="Peningamarkaðsbréf2PrósentGrunnur" type="ns2:Upphæð"/>
      <xs:element name="ÖnnurVerðbréfaútgáfaSteyttraEðaJöfn2Ár2PrósentGrunnur" type="ns2:Upphæð"/>
      <xs:element name="ÖnnurVerðbréfaútgáfaLengriEn2Ár0PrósentGrunnur" type="ns2:Upphæð"/>
      <xs:element name="VerðbréfaútgáfaUtanBindigrunns" type="ns2:Upphæð"/>
      <xs:element name="InnlánStyttraEðaJöfn2Ár2PrósentGrunnur" type="ns2:Upphæð"/>
      <xs:element name="InnlánLengriEn2Ár0PrósentGrunnur" type="ns2:Upphæð"/>
      <!-- Verðbréfaútgáfa -->
      <xs:element name="Verðbréfaútgáfa">
        <xs:annotation>
          <xs:documentation>Verðbréfaútgáfa</xs:documentation>
        </xs:annotation>
        <xs:complexType>
          <xs:all>
            <xs:element ref="InnlendVerðbréfaútgáfa"/>
            <xs:element ref="ErlendVerðbréfaútgáfa"/>
          </xs:all>
        </xs:complexType>
      </xs:element>
      <xs:element name="ÓverðtryggðSkuldabréfaútgáfaMinnaEðaJafntÁr">
        <xs:annotation>
          <xs:documentation>			Óverðtryggð skuldabréfaútgáfa minna eða jafnt 1 ár		</xs:documentation>
        </xs:annotation>
        <xs:complexType>
          <xs:attributeGroup ref="GRB-GjaldmiðlaskiptingMeðEignarhaldi"/>
        </xs:complexType>
      </xs:element>
      <xs:element name="ÓverðtryggðSkuldabréfaútgáfaLengriEn1Ár">
        <xs:annotation>
          <xs:documentation>			Óverðtryggð skuldabréfaútgáfa &gt; 1 ár		</xs:documentation>
        </xs:annotation>
        <xs:complexType>
          <xs:attributeGroup ref="GRB-GjaldmiðlaskiptingMeðEignarhaldi"/>
        </xs:complexType>
      </xs:element>
      <xs:element name="VerðtryggðSkuldabréfaútgáfa">
        <xs:annotation>
          <xs:documentation>			Verðtryggð skuldabréfaútgáfa		</xs:documentation>
        </xs:annotation>
        <xs:complexType>
          <xs:attributeGroup ref="GRB-GjaldmiðlaskiptingMeðEignarhaldi"/>
        </xs:complexType>
      </xs:element>
      <xs:element name="SkuldabréfaútgáfaMinnaEðaJöfn1Ár">
        <xs:annotation>
          <xs:documentation>			Skuldabréfaútgáfa ≤ 1 ár		</xs:documentation>
        </xs:annotation>
        <xs:complexType>
          <xs:attributeGroup ref="GRB-GjaldmiðlaskiptingMeðEignarhaldi"/>
        </xs:complexType>
      </xs:element>
      <xs:element name="SkuldabréfaútgáfaStærriEn1Ár">
        <xs:annotation>
          <xs:documentation>			Skuldabréfaútgáfa  &gt; 1 ár		</xs:documentation>
        </xs:annotation>
        <xs:complexType>
          <xs:attributeGroup ref="GRB-GjaldmiðlaskiptingMeðEignarhaldi"/>
        </xs:complexType>
      </xs:element>
      <xs:element name="Víxilútgáfa">
        <xs:annotation>
          <xs:documentation>			Víxilútgáfa		</xs:documentation>
        </xs:annotation>
        <xs:complexType>
          <xs:attributeGroup ref="GRB-GjaldmiðlaskiptingMeðEignarhaldi"/>
        </xs:complexType>
      </xs:element>
      <xs:element name="VíkjandiLán">
        <xs:annotation>
          <xs:documentation>Víkjandi lán</xs:documentation>
        </xs:annotation>
        <xs:complexType>
          <xs:all>
            <xs:element ref="Skuldir-InnlendVíkjandiLánStyttriEðaJöfnÁri"/>
            <xs:element ref="Skuldir-InnlendVíkjandiLánLengriEnÁr"/>
            <xs:element ref="Skuldir-ErlendVíkjandiLánStyttriEðaJöfnÁri"/>
            <xs:element ref="Skuldir-ErlendVíkjandiLánLengriEnÁr"/>
          </xs:all>
        </xs:complexType>
      </xs:element>
      <xs:element name="BeinarLántökurÁUppreiknuðuVerði">
        <xs:annotation>
          <xs:documentation>Beinar lántökur á uppreiknuðu verði</xs:documentation>
        </xs:annotation>
        <xs:complexType>
          <xs:all>
            <xs:element ref="VerðtryggðLán"/>
            <xs:element ref="ÖnnurLánMinnaEðaJafnt1Ár"/>
            <xs:element ref="ÖnnurLánStærraEn1Ár"/>
          </xs:all>
        </xs:complexType>
      </xs:element>
      <xs:element name="Skuldir-ÖnnurBundinInnlán">
        <xs:complexType>
          <xs:attributeGroup ref="GRB-AtvinnugreinaSkipting"/>
        </xs:complexType>
      </xs:element>
      <xs:element name="FjárskuldbindingarÁUppreiknuðuVerði">
        <xs:annotation>
          <xs:documentation>Fjárskuldbindingar á uppreiknuðu verði</xs:documentation>
        </xs:annotation>
        <xs:complexType>
          <xs:all>
            <xs:element ref="Innlán"/>
            <xs:element ref="Skuldir-Verðbréfaútgáfa"/>
            <xs:element ref="VíkjandiLán"/>
            <xs:element ref="BeinarLántökurÁUppreiknuðuVerði"/>
          </xs:all>
        </xs:complexType>
      </xs:element>
      <xs:element name="FjárskuldbindingarÁGangvirðiFærðarÍRekstrarreikning">
        <xs:annotation>
          <xs:documentation>Fjárskuldbindingar á uppreiknuðu verði</xs:documentation>
        </xs:annotation>
        <xs:complexType>
          <xs:all>
            <xs:element ref="Skuldir-Verðbréfaútgáfa"/>
            <xs:element ref="VíkjandiLán"/>
            <xs:element ref="BeinarLántökurÁUppreiknuðuVerði"/>
          </xs:all>
        </xs:complexType>
      </xs:element>
      <xs:element name="FjárhagslegarSkuldbindingarTengdarYfirfærðumFjárhagslegumEignum" type="ns2:Upphæð"/>
      <xs:element name="Sjóðflæðisvarnir" type="ns2:Upphæð"/>
      <xs:element name="SkuldirAfleiðusamningarVegnaÁhættuvarna">
        <xs:annotation>
          <xs:documentation>Skuldir, afleiðusamningar vegna áhættuvarna</xs:documentation>
        </xs:annotation>
        <xs:complexType>
          <xs:all>
            <xs:element ref="Gangvirðisvarnir"/>
            <xs:element ref="Sjóðflæðisvarnir"/>
            <xs:element ref="Gengisvarnir"/>
            <xs:element ref="Vaxtastigsvarnir"/>
            <xs:element ref="VaxtastigsvarnirVegnaSjóðstreymis"/>
          </xs:all>
        </xs:complexType>
      </xs:element>
      <xs:element name="Lífeyrisskuldbindingar" type="ns2:Upphæð"/>
      <xs:element name="SkuldaviðurkenningarOgÁbyrgðir" type="ns2:Upphæð"/>
      <xs:element name="AðrarReiknaðarSkuldbindingar" type="ns2:Upphæð"/>
      <xs:element name="ReiknaðarSkuldbindingar">
        <xs:annotation>
          <xs:documentation>Reiknaðar skuldbindingar</xs:documentation>
        </xs:annotation>
        <xs:complexType>
          <xs:all>
            <xs:element ref="Lífeyrisskuldbindingar"/>
            <xs:element ref="SkuldaviðurkenningarOgÁbyrgðir"/>
            <xs:element ref="AðrarReiknaðarSkuldbindingar"/>
          </xs:all>
        </xs:complexType>
      </xs:element>
      <xs:element name="SkattaSkuldirÞessaÁrs" type="ns2:Upphæð"/>
      <xs:element name="FrestaðarSkattskuldir" type="ns2:Upphæð"/>
      <xs:element name="Skattskuldir">
        <xs:annotation>
          <xs:documentation>Skattskuldir</xs:documentation>
        </xs:annotation>
        <xs:complexType>
          <xs:all>
            <xs:element ref="SkattaSkuldirÞessaÁrs"/>
            <xs:element ref="FrestaðarSkattskuldir"/>
          </xs:all>
        </xs:complexType>
      </xs:element>
      <xs:element name="EndurkræftHlutafé" type="ns2:Upphæð"/>
      <xs:element name="ViðskiptaskuldirViðInnlendaAðila" type="ns2:Upphæð"/>
      <xs:element name="AðrarInnlendarSkuldirÓtA" type="ns2:Upphæð"/>
      <xs:element name="Annað">
        <xs:annotation>
          <xs:documentation>Annað</xs:documentation>
        </xs:annotation>
        <xs:complexType>
          <xs:all>
            <xs:element ref="Uppgjörsliðir"/>
            <xs:element ref="EndurkræftHlutafé"/>
            <xs:element ref="ViðskiptaskuldirViðInnlendaAðila"/>
            <xs:element ref="AðrarInnlendarSkuldirÓtA"/>
          </xs:all>
        </xs:complexType>
      </xs:element>
      <xs:element name="ViðskiptaskuldirViðErlendaAðila" type="ns2:Upphæð"/>
      <xs:element name="AðrarErlendarSkuldirÓtA" type="ns2:Upphæð"/>
      <xs:element name="AðrarErlendarSkuldir">
        <xs:annotation>
          <xs:documentation>Aðrar erlendar skuldir</xs:documentation>
        </xs:annotation>
        <xs:complexType>
          <xs:all>
            <xs:element ref="ViðskiptaskuldirViðErlendaAðila"/>
            <xs:element ref="AðrarErlendarSkuldirÓtA"/>
          </xs:all>
        </xs:complexType>
      </xs:element>
      <xs:element name="AðrarSkuldir">
        <xs:annotation>
          <xs:documentation>Aðrar skuldir</xs:documentation>
        </xs:annotation>
        <xs:complexType>
          <xs:all>
            <xs:element ref="ReiknaðarSkuldbindingar"/>
            <xs:element ref="Skattskuldir"/>
            <xs:element ref="Annað"/>
            <xs:element ref="AðrarErlendarSkuldir"/>
          </xs:all>
        </xs:complexType>
      </xs:element>
      <xs:element name="Skuldir">
        <xs:annotation>
          <xs:documentation>Skuldir</xs:documentation>
        </xs:annotation>
        <xs:complexType>
          <xs:all>
            <xs:element ref="SkuldirViðSeðlabanka"/>
            <xs:element ref="Veltufjárskuldir"/>
            <xs:element ref="FjárskuldbindingarÁUppreiknuðuVerði"/>
            <xs:element ref="FjárhagslegarSkuldbindingarTengdarYfirfærðumFjárhagslegumEignum"/>
            <xs:element ref="SkuldirAfleiðusamningarVegnaÁhættuvarna"/>
            <xs:element ref="AðrarSkuldir"/>
            <xs:element ref="GrunnurTilÚtreikningsBindiskyldu"/>
            <xs:element ref="SundurliðunInnlendraSkuldaSkvRauneftirstöðvatíma"/>
            <xs:element ref="SundurliðunErlendraSkuldaSkvRauneftirstöðvatíma"/>
            <xs:element ref="FjárskuldbindingarÁGangvirðiFærðarÍRekstrarreikning"/>
          </xs:all>
        </xs:complexType>
      </xs:element>
      <xs:element name="ErlendirSeðlarOgMynt">
        <xs:complexType>
          <xs:attribute name="EUR" type="ns2:Upphæð" use="required"/>
          <xs:attribute name="USD" type="ns2:Upphæð" use="required"/>
          <xs:attribute name="GBP" type="ns2:Upphæð" use="required"/>
          <xs:attribute name="JPY" type="ns2:Upphæð" use="required"/>
          <xs:attribute name="DKK" type="ns2:Upphæð" use="required"/>
          <xs:attribute name="NOK" type="ns2:Upphæð" use="required"/>
          <xs:attribute name="SEK" type="ns2:Upphæð" use="required"/>
          <xs:attribute name="CHF" type="ns2:Upphæð" use="required"/>
          <xs:attribute name="AðrirGjaldmiðlar" type="ns2:Upphæð" use="required"/>
        </xs:complexType>
      </xs:element>
      <xs:element name="Bandaríkjadalur" type="GengiGjaldmiðils"/>
      <xs:element name="Sterlingspund" type="GengiGjaldmiðils"/>
      <xs:element name="Kanadadalur" type="GengiGjaldmiðils"/>
      <xs:element name="DönskKróna" type="GengiGjaldmiðils"/>
      <xs:element name="NorskKróna" type="GengiGjaldmiðils"/>
      <xs:element name="SænskKróna" type="GengiGjaldmiðils"/>
      <xs:element name="SvissneskurFranki" type="GengiGjaldmiðils"/>
      <xs:element name="JapansktJen" type="GengiGjaldmiðils"/>
      <xs:element name="Evra" type="GengiGjaldmiðils"/>
      <xs:element name="KínversktJúan" type="GengiGjaldmiðils"/>
      <xs:element name="NýMínusSjálenskurDalur" type="GengiGjaldmiðils"/>
      <xs:element name="Ástralíudalur" type="GengiGjaldmiðils"/>
      <xs:element name="HongKongDalur" type="GengiGjaldmiðils"/>
      <xs:element name="SuðurMínusAfrísktRand" type="GengiGjaldmiðils"/>
      <xs:element name="TékkneskKróna" type="GengiGjaldmiðils"/>
      <xs:element name="UngverskForinta" type="GengiGjaldmiðils"/>
      <xs:element name="TyrkneskLíra" type="GengiGjaldmiðils"/>
      <xs:element name="KróatískKúna" type="GengiGjaldmiðils"/>
      <xs:element name="PólsktSlot" type="GengiGjaldmiðils"/>
      <xs:element name="RússneskRúbla" type="GengiGjaldmiðils"/>
      <xs:element name="EistneskKróna" type="GengiGjaldmiðils"/>
      <xs:element name="LettnesktLat" type="GengiGjaldmiðils"/>
      <xs:element name="LitháensktLitas" type="GengiGjaldmiðils"/>
      <xs:element name="NígerskNæra" type="GengiGjaldmiðils"/>
      <xs:element name="TævanskurDalur" type="GengiGjaldmiðils"/>
      <xs:element name="SuðurkóresktVonn" type="GengiGjaldmiðils"/>
      <xs:element name="SúrinamskurDalur" type="GengiGjaldmiðils"/>
      <xs:element name="ÍsraelskurSikill" type="GengiGjaldmiðils"/>
      <xs:element name="SingapúrskurDalur" type="GengiGjaldmiðils"/>
      <xs:element name="MexíkóskurPesi" type="GengiGjaldmiðils"/>
      <xs:element name="MaltneskLíra" type="GengiGjaldmiðils"/>
      <xs:element name="IndverskRúpía" type="GengiGjaldmiðils"/>
      <xs:element name="BúlgarsktLef" type="GengiGjaldmiðils"/>
      <xs:element name="BrasilísktRíal" type="GengiGjaldmiðils"/>
      <xs:element name="Gengi">
        <xs:annotation>
          <xs:documentation>Gengi</xs:documentation>
        </xs:annotation>
        <xs:complexType>
          <xs:all>
            <xs:element ref="Bandaríkjadalur"/>
            <xs:element ref="Sterlingspund"/>
            <xs:element ref="Kanadadalur"/>
            <xs:element ref="DönskKróna"/>
            <xs:element ref="NorskKróna"/>
            <xs:element ref="SænskKróna"/>
            <xs:element ref="SvissneskurFranki"/>
            <xs:element ref="JapansktJen"/>
            <xs:element ref="Evra"/>
            <xs:element ref="KínversktJúan"/>
            <xs:element ref="NýMínusSjálenskurDalur"/>
            <xs:element ref="Ástralíudalur"/>
            <xs:element ref="HongKongDalur"/>
            <xs:element ref="SuðurMínusAfrísktRand"/>
            <xs:element ref="TékkneskKróna"/>
            <xs:element ref="UngverskForinta"/>
            <xs:element ref="TyrkneskLíra"/>
            <xs:element ref="KróatískKúna"/>
            <xs:element ref="PólsktSlot"/>
            <xs:element ref="RússneskRúbla"/>
            <xs:element ref="EistneskKróna"/>
            <xs:element ref="LettnesktLat"/>
            <xs:element ref="LitháensktLitas"/>
            <xs:element ref="NígerskNæra"/>
            <xs:element ref="TævanskurDalur"/>
            <xs:element ref="SuðurkóresktVonn"/>
            <xs:element ref="SúrinamskurDalur"/>
            <xs:element ref="ÍsraelskurSikill"/>
            <xs:element ref="SingapúrskurDalur"/>
            <xs:element ref="MexíkóskurPesi"/>
            <xs:element ref="MaltneskLíra"/>
            <xs:element ref="IndverskRúpía"/>
            <xs:element ref="BúlgarsktLef"/>
            <xs:element ref="BrasilísktRíal"/>
          </xs:all>
        </xs:complexType>
      </xs:element>
      <!--Sundurliðun hlutabréf-->
      <xs:element name="SH-HlutabréfMinnaEn10PrósentEignahluturOgHlutdeildarskírteini">
        <xs:complexType>
          <xs:all>
            <xs:element ref="InnlendhlutabréfOgHlutdeildarskirteini"/>
          </xs:all>
        </xs:complexType>
      </xs:element>
      <xs:element name="SH-HlutirÍHlutdeildarfélögumDótturfélögumOgSamrekstrarfélögumEignarhluturStærriEðaJafn10Prósent">
        <xs:complexType>
          <xs:all>
            <xs:element ref="HlutirÍInnlendumHlutdeildarfyrirtækjum"/>
            <xs:element ref="SH-HlutirÍErlendumHlutdeildarfyrirtækjum10Til50Prósent"/>
            <xs:element ref="SH-HlutirÍInnlendumTengdumFyrirtækjumStærriEn50Prósent"/>
            <xs:element ref="SH-HlutirÍErlendumTengdumFyrirtækjumStærriEn50Prósent"/>
          </xs:all>
        </xs:complexType>
      </xs:element>
      <xs:element name="SH-ErlendirAðilar">
        <xs:complexType>
          <xs:all>
            <xs:element ref="InnlánsstofnanirSkráðÓskráð"/>
            <xs:element ref="PeningamarkaðssjóðirSkráðÓskráð"/>
            <xs:element ref="AðrirVerðbréfaOgFjárfestingarsjóðirSkráðÓskráð"/>
            <xs:element ref="FjármálafyrirtækiÓtalinAnnarsStaðarSkráðÓskráð"/>
            <xs:element ref="ÖnnurAtvinnufyrirtækiHeimiliOgÞjónustaViðHeimiliSkráðÓskráð"/>
          </xs:all>
        </xs:complexType>
      </xs:element>
      <xs:element name="Seðlabankar-ISK">
        <xs:complexType>
          <xs:attribute name="ISK" type="ns2:Upphæð" use="required"/>
        </xs:complexType>
      </xs:element>
      <xs:element name="Innlánsstofnanir-ISK">
        <xs:complexType>
          <xs:attribute name="ISK" type="ns2:Upphæð" use="required"/>
        </xs:complexType>
      </xs:element>
      <xs:element name="Peningamarkaðssjóðir-ISK">
        <xs:complexType>
          <xs:attribute name="ISK" type="ns2:Upphæð" use="required"/>
        </xs:complexType>
      </xs:element>
      <xs:element name="AðrirVerðbréfaOgFjárfestingarsjóðir-ISK">
        <xs:complexType>
          <xs:attribute name="ISK" type="ns2:Upphæð" use="required"/>
        </xs:complexType>
      </xs:element>
      <xs:element name="FjármálafyrirtækiÓtalinAnnarsStaðar-ISK">
        <xs:complexType>
          <xs:attribute name="ISK" type="ns2:Upphæð" use="required"/>
        </xs:complexType>
      </xs:element>
      <xs:element name="OpinberirAðilarRíkiOgSveitarfélög-ISK">
        <xs:complexType>
          <xs:attribute name="ISK" type="ns2:Upphæð" use="required"/>
        </xs:complexType>
      </xs:element>
      <xs:element name="ÖnnurAtvinnufyrirtækiHeimiliOgÞjónustaViðHeimili-ISK">
        <xs:complexType>
          <xs:attribute name="ISK" type="ns2:Upphæð" use="required"/>
        </xs:complexType>
      </xs:element>
      <xs:element name="ErlendirAðilar-ISK">
        <xs:complexType>
          <xs:all>
            <xs:element ref="Seðlabankar-ISK"/>
            <xs:element ref="Innlánsstofnanir-ISK"/>
            <xs:element ref="Peningamarkaðssjóðir-ISK"/>
            <xs:element ref="AðrirVerðbréfaOgFjárfestingarsjóðir-ISK"/>
            <xs:element ref="FjármálafyrirtækiÓtalinAnnarsStaðar-ISK"/>
            <xs:element ref="OpinberirAðilarRíkiOgSveitarfélög-ISK"/>
            <xs:element ref="ÖnnurAtvinnufyrirtækiHeimiliOgÞjónustaViðHeimili-ISK"/>
          </xs:all>
        </xs:complexType>
      </xs:element>
      <xs:element name="Seðlabankar-ISKMeðRaunEftirstöðvartíma">
        <xs:complexType>
          <xs:attribute name="ISK" type="ns2:Upphæð" use="required"/>
          <xs:attributeGroup ref="GRB-Rauneftirstöðvatími"/>
        </xs:complexType>
      </xs:element>
      <xs:element name="Innlánsstofnanir-ISKMeðRaunEftirstöðvartíma">
        <xs:complexType>
          <xs:attribute name="ISK" type="ns2:Upphæð" use="required"/>
          <xs:attributeGroup ref="GRB-Rauneftirstöðvatími"/>
        </xs:complexType>
      </xs:element>
      <xs:element name="Peningamarkaðssjóðir-ISKMeðRaunEftirstöðvartíma">
        <xs:complexType>
          <xs:attribute name="ISK" type="ns2:Upphæð" use="required"/>
          <xs:attributeGroup ref="GRB-Rauneftirstöðvatími"/>
        </xs:complexType>
      </xs:element>
      <xs:element name="AðrirVerðbréfaOgFjárfestingarsjóðir-ISKMeðRaunEftirstöðvartíma">
        <xs:complexType>
          <xs:attribute name="ISK" type="ns2:Upphæð" use="required"/>
          <xs:attributeGroup ref="GRB-Rauneftirstöðvatími"/>
        </xs:complexType>
      </xs:element>
      <xs:element name="FjármálafyrirtækiÓtalinAnnarsStaðar-ISKMeðRaunEftirstöðvartíma">
        <xs:complexType>
          <xs:attribute name="ISK" type="ns2:Upphæð" use="required"/>
          <xs:attributeGroup ref="GRB-Rauneftirstöðvatími"/>
        </xs:complexType>
      </xs:element>
      <xs:element name="OpinberirAðilarRíkiOgSveitarfélög-ISKMeðRaunEftirstöðvartíma">
        <xs:complexType>
          <xs:attribute name="ISK" type="ns2:Upphæð" use="required"/>
          <xs:attributeGroup ref="GRB-Rauneftirstöðvatími"/>
        </xs:complexType>
      </xs:element>
      <xs:element name="ÖnnurAtvinnufyrirtækiHeimiliOgÞjónustaViðHeimili-ISKMeðRaunEftirstöðvartíma">
        <xs:complexType>
          <xs:attribute name="ISK" type="ns2:Upphæð" use="required"/>
          <xs:attributeGroup ref="GRB-Rauneftirstöðvatími"/>
        </xs:complexType>
      </xs:element>
      <xs:element name="ErlendirAðilar-ISKMeðRauneftirstöðvatíma">
        <xs:complexType>
          <xs:all>
            <xs:element ref="Seðlabankar-ISKMeðRaunEftirstöðvartíma"/>
            <xs:element ref="Innlánsstofnanir-ISKMeðRaunEftirstöðvartíma"/>
            <xs:element ref="Peningamarkaðssjóðir-ISKMeðRaunEftirstöðvartíma"/>
            <xs:element ref="AðrirVerðbréfaOgFjárfestingarsjóðir-ISKMeðRaunEftirstöðvartíma"/>
            <xs:element ref="FjármálafyrirtækiÓtalinAnnarsStaðar-ISKMeðRaunEftirstöðvartíma"/>
            <xs:element ref="OpinberirAðilarRíkiOgSveitarfélög-ISKMeðRaunEftirstöðvartíma"/>
            <xs:element ref="ÖnnurAtvinnufyrirtækiHeimiliOgÞjónustaViðHeimili-ISKMeðRaunEftirstöðvartíma"/>
          </xs:all>
        </xs:complexType>
      </xs:element>
      <!-- Sundurliðun EigiðFé -->
      <xs:element name="ÚtgefiðHlutafé">
        <xs:complexType>
          <xs:all>
            <xs:element ref="InnborgaðHlutafé"/>
            <xs:element ref="ÓgreittInnkallaðHlutafé"/>
          </xs:all>
        </xs:complexType>
      </xs:element>
      <xs:element name="AnnaðEigiðFé">
        <xs:complexType>
          <xs:all>
            <xs:element ref="GengisbreytingarÁhættuvarna"/>
            <xs:element ref="KaupréttirStarfsmanna"/>
            <xs:element ref="AðrirEiginfjárliðir"/>
          </xs:all>
        </xs:complexType>
      </xs:element>
      <xs:element name="EndurmatsbreytingarÁ">
        <xs:complexType>
          <xs:all>
            <xs:element ref="VaranlegumEignum"/>
            <xs:element ref="ÓefnislegumEignum"/>
            <xs:element ref="GengisÁhættuVörnumVirkumHluta"/>
            <xs:element ref="Umreikningsmismun"/>
            <xs:element ref="SjóðstreymisvörnumVirkumHluta"/>
            <xs:element ref="SöluhæfumEignum"/>
            <xs:element ref="Fullnustueignum"/>
            <xs:element ref="ÖðrumÓvaranlegumEignum"/>
          </xs:all>
        </xs:complexType>
      </xs:element>
      <xs:element name="EFÚtgefiðHlutafé">
        <xs:annotation>
          <xs:documentation>Útgefið hlutafé</xs:documentation>
        </xs:annotation>
        <xs:complexType>
          <xs:all>
            <xs:element ref="EFInnborgaðHlutafé"/>
            <xs:element ref="EFÓgreittInnkallaðHlutafé"/>
          </xs:all>
        </xs:complexType>
      </xs:element>
      <xs:element name="EFAnnaðEigiðFé">
        <xs:annotation>
          <xs:documentation>Annað eigið fé</xs:documentation>
        </xs:annotation>
        <xs:complexType>
          <xs:all>
            <xs:element ref="EFGengisbreytingarÁhættuvarna"/>
            <xs:element ref="EFKaupréttirStarfsmanna"/>
            <xs:element ref="EFAðrirEiginfjárliðir"/>
          </xs:all>
        </xs:complexType>
      </xs:element>
      <xs:element name="EFEndurmatsbreytingarÁ">
        <xs:annotation>
          <xs:documentation>Endurmatsbreytingar á</xs:documentation>
        </xs:annotation>
        <xs:complexType>
          <xs:all>
            <xs:element ref="EFVaranlegumEignum"/>
            <xs:element ref="EFÓefnislegumEignum"/>
            <xs:element ref="EFGengisÁhættuVörnumVirkumHluta"/>
            <xs:element ref="EFUmreikningsmismun"/>
            <xs:element ref="EFSjóðstreymisvörnumVirkumHluta"/>
            <xs:element ref="EFSöluhæfumEignum"/>
            <xs:element ref="EFFullnustueignum"/>
            <xs:element ref="EFÖðrumÓvaranlegumEignum"/>
          </xs:all>
        </xs:complexType>
      </xs:element>
      <xs:element name="EFÓgreittInnkallaðHlutafé" type="ns2:Upphæð"/>
      <xs:element name="EFYfirverðHlutafjár" type="ns2:Upphæð"/>
      <xs:element name="EFGengisbreytingarÁhættuvarna" type="ns2:Upphæð"/>
      <xs:element name="EFKaupréttirStarfsmanna" type="ns2:Upphæð"/>
      <xs:element name="EFAðrirEiginfjárliðir" type="ns2:Upphæð"/>
      <xs:element name="EFVaranlegumEignum" type="ns2:Upphæð"/>
      <xs:element name="EFÓefnislegumEignum" type="ns2:Upphæð"/>
      <xs:element name="EFGengisÁhættuVörnumVirkumHluta" type="ns2:Upphæð"/>
      <xs:element name="EFUmreikningsmismun" type="ns2:Upphæð"/>
      <xs:element name="EFSjóðstreymisvörnumVirkumHluta" type="ns2:Upphæð"/>
      <xs:element name="EFSöluhæfumEignum" type="ns2:Upphæð"/>
      <xs:element name="EFFullnustueignum" type="ns2:Upphæð"/>
      <xs:element name="EFÖðrumÓvaranlegumEignum" type="ns2:Upphæð"/>
      <xs:element name="EFÓráðstafaðEigiðFé" type="ns2:Upphæð"/>
      <xs:element name="EFEiginHlutabréf" type="ns2:Upphæð"/>
      <xs:element name="EFHagnaðurTapÁrsins" type="ns2:Upphæð"/>
      <xs:element name="EFArðurInnanÁrs" type="ns2:Upphæð"/>
      <xs:element name="EigiðFéSamtals">
        <xs:complexType>
          <xs:attributeGroup ref="GRB-EignarhaldSkráðÓskráð"/>
        </xs:complexType>
      </xs:element>
      <!--Sundurliðun Útlán-->
      <xs:element name="SÚ-GreiddarÓinnleystarÁbyrgðir">
        <xs:complexType>
          <xs:all>
            <xs:element ref="AtvinnufyrirtækiSundurliðað"/>
            <xs:element ref="Fjármálageiri"/>
            <xs:element ref="HiðOpinbera"/>
            <xs:element ref="Heimili"/>
            <xs:element ref="FélagasamtökSemÞjónaHeimilum"/>
          </xs:all>
        </xs:complexType>
      </xs:element>
      <xs:element name="SÚ-Yfirdráttarlán">
        <xs:complexType>
          <xs:all>
            <xs:element ref="AtvinnufyrirtækiSundurliðað"/>
            <xs:element ref="Fjármálageiri"/>
            <xs:element ref="HiðOpinbera"/>
            <xs:element ref="Heimili"/>
            <xs:element ref="FélagasamtökSemÞjónaHeimilum"/>
          </xs:all>
        </xs:complexType>
      </xs:element>
      <xs:element name="SÚ-Víxlar">
        <xs:complexType>
          <xs:all>
            <xs:element ref="AtvinnufyrirtækiSundurliðað"/>
            <xs:element ref="Fjármálageiri"/>
            <xs:element ref="HiðOpinbera"/>
            <xs:element ref="Heimili"/>
            <xs:element ref="FélagasamtökSemÞjónaHeimilum"/>
          </xs:all>
        </xs:complexType>
      </xs:element>
      <xs:element name="SÚ-Atvinnufyrirtæki">
        <xs:complexType>
          <xs:attributeGroup ref="GRB-ISKMeðEignarhaldi"/>
        </xs:complexType>
      </xs:element>
      <xs:element name="FjármálageiriISKEignarhald">
        <xs:complexType>
          <xs:all>
            <xs:element ref="SÚ-Innlánsstofnanir"/>
            <xs:element ref="SÚ-InnlánsstofnanirÍSlitameðferð"/>
            <xs:element ref="SÚ-Peningamarkaðssjóðir"/>
            <xs:element ref="SÚ-AðrirVerðbréfaOgFjárfestingarsjóðir"/>
            <xs:element ref="SÚ-ÖnnurFjármálafyrirtæki"/>
            <xs:element ref="SÚ-ÖnnurFjármálafyrirtækiÍSlitameðferð"/>
            <xs:element ref="SÚ-FjármálalegHliðarstarfsemi"/>
            <xs:element ref="SÚ-InnbyrðisFjármálastarfsemi"/>
            <xs:element ref="SÚ-Vátryggingarfélög"/>
            <xs:element ref="SÚ-Lífeyrissjóðir"/>
          </xs:all>
        </xs:complexType>
      </xs:element>
      <xs:element name="SÚ-Innlánsstofnanir">
        <xs:complexType>
          <xs:attributeGroup ref="GRB-ISKMeðEignarhaldi"/>
        </xs:complexType>
      </xs:element>
      <xs:element name="SÚ-InnlánsstofnanirÍSlitameðferð">
        <xs:complexType>
          <xs:attributeGroup ref="GRB-ISKMeðEignarhaldi"/>
        </xs:complexType>
      </xs:element>
      <xs:element name="SÚ-Peningamarkaðssjóðir">
        <xs:complexType>
          <xs:attributeGroup ref="GRB-ISKMeðEignarhaldi"/>
        </xs:complexType>
      </xs:element>
      <xs:element name="SÚ-AðrirVerðbréfaOgFjárfestingarsjóðir">
        <xs:complexType>
          <xs:attributeGroup ref="GRB-ISKMeðEignarhaldi"/>
        </xs:complexType>
      </xs:element>
      <xs:element name="SÚ-ÖnnurFjármálafyrirtæki">
        <xs:complexType>
          <xs:attributeGroup ref="GRB-ISKMeðEignarhaldi"/>
        </xs:complexType>
      </xs:element>
      <xs:element name="SÚ-ÖnnurFjármálafyrirtækiÍSlitameðferð">
        <xs:complexType>
          <xs:attributeGroup ref="GRB-ISKMeðEignarhaldi"/>
        </xs:complexType>
      </xs:element>
      <xs:element name="SÚ-FjármálalegHliðarstarfsemi">
        <xs:complexType>
          <xs:attributeGroup ref="GRB-ISKMeðEignarhaldi"/>
        </xs:complexType>
      </xs:element>
      <xs:element name="SÚ-InnbyrðisFjármálastarfsemi">
        <xs:complexType>
          <xs:attributeGroup ref="GRB-ISKMeðEignarhaldi"/>
        </xs:complexType>
      </xs:element>
      <xs:element name="SÚ-Vátryggingarfélög">
        <xs:complexType>
          <xs:attributeGroup ref="GRB-ISKMeðEignarhaldi"/>
        </xs:complexType>
      </xs:element>
      <xs:element name="SÚ-Lífeyrissjóðir">
        <xs:complexType>
          <xs:attributeGroup ref="GRB-ISKMeðEignarhaldi"/>
        </xs:complexType>
      </xs:element>
      <xs:element name="SÚ-HiðOpinbera">
        <xs:complexType>
          <xs:all>
            <xs:element ref="SÚ-Ríkissjóður"/>
            <xs:element ref="SÚ-Sveitarfélög"/>
          </xs:all>
        </xs:complexType>
      </xs:element>
      <xs:element name="SÚ-Ríkissjóður" type="ns2:Upphæð"/>
      <xs:element name="SÚ-Sveitarfélög" type="ns2:Upphæð"/>
      <xs:element name="SÚ-HeimiliLánMeðVeðiIÍbúðISK" type="ns2:Upphæð"/>
      <xs:element name="SÚ-HeimiliISK" type="ns2:Upphæð"/>
      <xs:element name="SÚ-HeimiliLánMeðVeðiIÍbúð">
        <xs:complexType>
          <xs:attributeGroup ref="GRB-Gjaldmiðlaskipting"/>
        </xs:complexType>
      </xs:element>
      <xs:element name="SÚ-HeimiliÖnnurLánISK" type="ns2:Upphæð"/>
      <xs:element name="SÚ-HeimiliÖnnurLán">
        <xs:complexType>
          <xs:attributeGroup ref="GRB-Gjaldmiðlaskipting"/>
        </xs:complexType>
      </xs:element>
      <xs:element name="SÚ-FélagasamtökSemÞjónaHeimilumISK" type="ns2:Upphæð"/>
      <xs:element name="SÚ-FélagasamtökSemÞjónaHeimilum">
        <xs:complexType>
          <xs:attributeGroup ref="GRB-Gjaldmiðlaskipting"/>
        </xs:complexType>
      </xs:element>
      <xs:element name="SÚ-VerðtryggðÚtlán">
        <xs:complexType>
          <xs:all>
            <xs:element ref="AtvinnufyrirtækiSundurliðaðISK"/>
            <xs:element ref="FjármálageiriISKEignarhald"/>
            <xs:element ref="SÚ-HiðOpinbera"/>
            <xs:element ref="SÚ-HeimiliLánMeðVeðiIÍbúðISK"/>
            <xs:element ref="SÚ-HeimiliÖnnurLánISK"/>
            <xs:element ref="SÚ-FélagasamtökSemÞjónaHeimilumISK"/>
          </xs:all>
        </xs:complexType>
      </xs:element>
      <xs:element name="SÚ-ÖnnurÚtlánOgKröfur">
        <xs:complexType>
          <xs:all>
            <xs:element ref="AtvinnufyrirtækiSundurliðað"/>
            <xs:element ref="Fjármálageiri"/>
            <xs:element ref="HiðOpinbera"/>
            <xs:element ref="SÚ-HeimiliLánMeðVeðiIÍbúð"/>
            <xs:element ref="SÚ-HeimiliÖnnurLán"/>
            <xs:element ref="SÚ-FélagasamtökSemÞjónaHeimilum"/>
          </xs:all>
        </xs:complexType>
      </xs:element>
      <xs:element name="SÚ-Eignarleigusamningar">
        <xs:complexType>
          <xs:all>
            <xs:element ref="AtvinnufyrirtækiSundurliðað"/>
            <xs:element ref="Fjármálageiri"/>
            <xs:element ref="HiðOpinbera"/>
            <xs:element ref="Heimili"/>
            <xs:element ref="SÚ-FélagasamtökSemÞjónaHeimilum"/>
          </xs:all>
        </xs:complexType>
      </xs:element>
      <!--XYZ-->
      <xs:element name="LánTilErlendraHludeildarfyrirtækja10Til50PrósentEinföld">
        <xs:complexType>
          <xs:all>
            <xs:element ref="InnlánsstofnanirRöð"/>
            <xs:element ref="FjármálafyrirtækiÓtalinAnnarsStaðarRöð"/>
            <xs:element ref="ÖnnurAtvinnufyrirtækiHeimiliOgÞjónustaViðHeimiliRöð"/>
          </xs:all>
        </xs:complexType>
      </xs:element>
      <xs:element name="LánTilErlendraDótturfyrirtækja">
        <xs:complexType>
          <xs:all>
            <xs:element ref="InnlánsstofnanirRöð"/>
            <xs:element ref="FjármálafyrirtækiÓtalinAnnarsStaðarRöð"/>
            <xs:element ref="ÖnnurAtvinnufyrirtækiHeimiliOgÞjónustaViðHeimiliRöð"/>
          </xs:all>
        </xs:complexType>
      </xs:element>
      <xs:element name="LánTilErlendraFellowFélaga">
        <xs:complexType>
          <xs:all>
            <xs:element ref="InnlánsstofnanirRöð"/>
            <xs:element ref="FjármálafyrirtækiÓtalinAnnarsStaðarRöð"/>
            <xs:element ref="ÖnnurAtvinnufyrirtækiHeimiliOgÞjónustaViðHeimiliRöð"/>
          </xs:all>
        </xs:complexType>
      </xs:element>
      <xs:element name="ÖnnurErlendLán">
        <xs:complexType>
          <xs:all>
            <xs:element ref="InnlánsstofnanirRöð"/>
            <xs:element ref="AðrirVerðbréfaOgFjárfestingarsjóðirStutt"/>
            <xs:element ref="FjármálafyrirtækiÓtalinAnnarsStaðarRöð"/>
            <xs:element ref="OpinberirAðilarRíkiOgSveitarfélög"/>
            <xs:element ref="ÖnnurAtvinnufyrirtækiHeimiliOgÞjónustaViðHeimiliRöð"/>
          </xs:all>
        </xs:complexType>
      </xs:element>
      <xs:element name="SÚ-ÚtlánOgKröfurÁErlendraAðila">
        <xs:complexType>
          <xs:all>
            <xs:element ref="LánTilErlendraHludeildarfyrirtækja10Til50PrósentEinföld"/>
            <xs:element ref="LánTilErlendraDótturfyrirtækja"/>
            <xs:element ref="LánTilErlendraFellowFélaga"/>
            <xs:element ref="ÖnnurErlendLán"/>
          </xs:all>
        </xs:complexType>
      </xs:element>
      <xs:element name="SÚ-NiðurfærslurÚtlána">
        <xs:annotation>
          <xs:documentation/>
        </xs:annotation>
        <xs:complexType>
          <xs:all>
            <xs:element ref="SÚ-AlmennarNiðurfærslur"/>
            <xs:element ref="SÚ-SérstakarNiðurfærslur"/>
          </xs:all>
        </xs:complexType>
      </xs:element>
      <xs:element name="SÚ-AlmennarNiðurfærslur">
        <xs:complexType>
          <xs:attributeGroup ref="GRB-Gjaldmiðlaskipting"/>
        </xs:complexType>
      </xs:element>
      <xs:element name="SÚ-InnleystirTékkar">
        <xs:complexType>
          <xs:attributeGroup ref="GRB-GjaldmiðlaskiptingMeðEignarhaldi"/>
        </xs:complexType>
      </xs:element>
      <xs:element name="SÚ-InnlánHjáErlendumBönkum">
        <xs:complexType>
          <xs:attributeGroup ref="GRB-Gjaldmiðlaskipting"/>
        </xs:complexType>
      </xs:element>
      <xs:element name="SÚ-InnlánHjáInnlendumBönkum">
        <xs:complexType>
          <xs:attributeGroup ref="GRB-GjaldmiðlaskiptingMeðEignarhaldi"/>
        </xs:complexType>
      </xs:element>
      <xs:element name="SÚ-InnlánOgInnleystirTékkar">
        <xs:complexType>
          <xs:all>
            <xs:element ref="SÚ-InnlánHjáInnlendumBönkum"/>
            <xs:element ref="SÚ-InnlánHjáErlendumBönkum"/>
            <xs:element ref="SÚ-InnleystirTékkar"/>
          </xs:all>
        </xs:complexType>
      </xs:element>
      <xs:element name="SÚ-ÚtlánOgKröfur">
        <xs:complexType>
          <xs:all>
            <xs:element ref="SÚ-InnlánOgInnleystirTékkar"/>
          </xs:all>
        </xs:complexType>
      </xs:element>
      <xs:element name="SÚ-Útlán">
        <xs:complexType>
          <xs:all>
            <xs:element ref="SÚ-GreiddarÓinnleystarÁbyrgðir"/>
            <xs:element ref="SÚ-Yfirdráttarlán"/>
            <xs:element ref="SÚ-Víxlar"/>
            <xs:element ref="SÚ-VerðtryggðÚtlán"/>
            <xs:element ref="SÚ-ÖnnurÚtlánOgKröfur"/>
            <xs:element ref="SÚ-Eignarleigusamningar"/>
            <xs:element ref="SÚ-ÚtlánOgKröfurÁErlendraAðila"/>
          </xs:all>
        </xs:complexType>
      </xs:element>
      <xs:element name="SÚ-SérstakarNiðurfærslur">
        <xs:complexType>
          <xs:all>
            <xs:element ref="Atvinnufyrirtæki"/>
            <xs:element ref="Fjármálageiri"/>
            <xs:element ref="HiðOpinbera"/>
            <xs:element ref="Heimili"/>
            <xs:element ref="FélagasamtökSemÞjónaHeimilum"/>
            <xs:element ref="NiðurfærslurÚtlánaTilErlendraAðilaAlmennarOgSértækar"/>
          </xs:all>
        </xs:complexType>
      </xs:element>
      <xs:element name="NiðurfærslurÚtlánaTilErlendraAðilaAlmennarOgSértækar">
        <xs:complexType>
          <xs:all>
            <xs:element ref="SÚ-LánTilErlendraHludeildarfyrirtækja10Til50PrósentFE"/>
            <xs:element ref="SÚ-LánTilErlendraDótturfyrirtækjaMeiraEn50PrósentFE"/>
            <xs:element ref="SÚ-LánTilErlendraFellowFélagaFE"/>
            <xs:element ref="SÚ-ÖnnurErlendLán"/>
          </xs:all>
        </xs:complexType>
      </xs:element>
      <xs:element name="SÚ-LánTilErlendraHludeildarfyrirtækja10Til50PrósentFE">
        <xs:complexType>
          <xs:all>
            <xs:element ref="InnlánsstofnanirStutt"/>
            <xs:element ref="FjármálafyrirtækiÓtalinAnnarsStaðar"/>
            <xs:element ref="ÖnnurAtvinnufyrirtækiHeimiliOgÞjónustaViðHeimili"/>
          </xs:all>
        </xs:complexType>
      </xs:element>
      <xs:element name="SÚ-LánTilErlendraDótturfyrirtækjaMeiraEn50PrósentFE">
        <xs:complexType>
          <xs:all>
            <xs:element ref="InnlánsstofnanirStutt"/>
            <xs:element ref="FjármálafyrirtækiÓtalinAnnarsStaðar"/>
            <xs:element ref="ÖnnurAtvinnufyrirtækiHeimiliOgÞjónustaViðHeimili"/>
          </xs:all>
        </xs:complexType>
      </xs:element>
      <xs:element name="SÚ-LánTilErlendraFellowFélagaFE">
        <xs:complexType>
          <xs:all>
            <xs:element ref="InnlánsstofnanirStutt"/>
            <xs:element ref="FjármálafyrirtækiÓtalinAnnarsStaðar"/>
            <xs:element ref="ÖnnurAtvinnufyrirtækiHeimiliOgÞjónustaViðHeimili"/>
          </xs:all>
        </xs:complexType>
      </xs:element>
      <xs:element name="SÚ-ÖnnurErlendLán">
        <xs:complexType>
          <xs:all>
            <xs:element ref="InnlánsstofnanirStutt"/>
            <xs:element ref="AðrirVerðbréfaOgFjárfestingarsjóðirStutt"/>
            <xs:element ref="FjármálafyrirtækiÓtalinAnnarsStaðar"/>
            <xs:element ref="OpinberirAðilarRíkiOgSveitarfélög"/>
            <xs:element ref="ÖnnurAtvinnufyrirtækiHeimiliOgÞjónustaViðHeimili"/>
          </xs:all>
        </xs:complexType>
      </xs:element>
      <!--Sundurliðun Lántaka-->
      <xs:element name="Sl-VíkjandiLán">
        <xs:complexType>
          <xs:all>
            <xs:element ref="AtvinnufyrirtækiMeðEignarhaldi"/>
            <xs:element ref="Fjármálageiri"/>
            <xs:element ref="HiðOpinbera"/>
            <xs:element ref="FélagasamtökSemÞjónaHeimilum"/>
            <xs:element ref="ErlendirAðilar"/>
          </xs:all>
        </xs:complexType>
      </xs:element>
      <xs:element name="Sl-BeinarLántökurVerðtryggðLán">
        <xs:complexType>
          <xs:all>
            <xs:element ref="AtvinnufyrirtækiMeðEignarhaldiISK"/>
            <xs:element ref="FjármálageiriISKEignarhald"/>
            <xs:element ref="HiðOpinberaEinfalt"/>
            <xs:element ref="FélagasamtökSemÞjónaHeimilumISK"/>
            <xs:element ref="ErlendirAðilar-ISK"/>
          </xs:all>
        </xs:complexType>
      </xs:element>
      <xs:element name="Sl-BeinarLántökurÖnnurLán">
        <xs:complexType>
          <xs:all>
            <xs:element ref="AtvinnufyrirtækiMeðEignarhaldi"/>
            <xs:element ref="Fjármálageiri"/>
            <xs:element ref="HiðOpinbera"/>
            <xs:element ref="FélagasamtökSemÞjónaHeimilum"/>
            <xs:element ref="ErlendirAðilar"/>
          </xs:all>
        </xs:complexType>
      </xs:element>
      <!--Sundurliðun Lönd-->
      <xs:element name="LAND-AT">
        <xs:complexType>
          <xs:attributeGroup ref="GRB-LandaSkipting"/>
        </xs:complexType>
      </xs:element>
      <xs:element name="LAND-US">
        <xs:complexType>
          <xs:attributeGroup ref="GRB-LandaSkipting"/>
        </xs:complexType>
      </xs:element>
      <xs:element name="LAND-BE">
        <xs:complexType>
          <xs:attributeGroup ref="GRB-LandaSkipting"/>
        </xs:complexType>
      </xs:element>
      <xs:element name="LAND-BR">
        <xs:complexType>
          <xs:attributeGroup ref="GRB-LandaSkipting"/>
        </xs:complexType>
      </xs:element>
      <xs:element name="LAND-GB">
        <xs:complexType>
          <xs:attributeGroup ref="GRB-LandaSkipting"/>
        </xs:complexType>
      </xs:element>
      <xs:element name="LAND-BG">
        <xs:complexType>
          <xs:attributeGroup ref="GRB-LandaSkipting"/>
        </xs:complexType>
      </xs:element>
      <xs:element name="LAND-KY">
        <xs:complexType>
          <xs:attributeGroup ref="GRB-LandaSkipting"/>
        </xs:complexType>
      </xs:element>
      <xs:element name="LAND-DK">
        <xs:complexType>
          <xs:attributeGroup ref="GRB-LandaSkipting"/>
        </xs:complexType>
      </xs:element>
      <xs:element name="LAND-EE">
        <xs:complexType>
          <xs:attributeGroup ref="GRB-LandaSkipting"/>
        </xs:complexType>
      </xs:element>
      <xs:element name="LAND-FI">
        <xs:complexType>
          <xs:attributeGroup ref="GRB-LandaSkipting"/>
        </xs:complexType>
      </xs:element>
      <xs:element name="LAND-FR">
        <xs:complexType>
          <xs:attributeGroup ref="GRB-LandaSkipting"/>
        </xs:complexType>
      </xs:element>
      <xs:element name="LAND-FO">
        <xs:complexType>
          <xs:attributeGroup ref="GRB-LandaSkipting"/>
        </xs:complexType>
      </xs:element>
      <xs:element name="LAND-GR">
        <xs:complexType>
          <xs:attributeGroup ref="GRB-LandaSkipting"/>
        </xs:complexType>
      </xs:element>
      <xs:element name="LAND-GG">
        <xs:complexType>
          <xs:attributeGroup ref="GRB-LandaSkipting"/>
        </xs:complexType>
      </xs:element>
      <xs:element name="LAND-NL">
        <xs:complexType>
          <xs:attributeGroup ref="GRB-LandaSkipting"/>
        </xs:complexType>
      </xs:element>
      <xs:element name="LAND-HK">
        <xs:complexType>
          <xs:attributeGroup ref="GRB-LandaSkipting"/>
        </xs:complexType>
      </xs:element>
      <xs:element name="LAND-IN">
        <xs:complexType>
          <xs:attributeGroup ref="GRB-LandaSkipting"/>
        </xs:complexType>
      </xs:element>
      <xs:element name="LAND-IE">
        <xs:complexType>
          <xs:attributeGroup ref="GRB-LandaSkipting"/>
        </xs:complexType>
      </xs:element>
      <xs:element name="LAND-IT">
        <xs:complexType>
          <xs:attributeGroup ref="GRB-LandaSkipting"/>
        </xs:complexType>
      </xs:element>
      <xs:element name="LAND-JP">
        <xs:complexType>
          <xs:attributeGroup ref="GRB-LandaSkipting"/>
        </xs:complexType>
      </xs:element>
      <xs:element name="LAND-JE">
        <xs:complexType>
          <xs:attributeGroup ref="GRB-LandaSkipting"/>
        </xs:complexType>
      </xs:element>
      <xs:element name="LAND-CA">
        <xs:complexType>
          <xs:attributeGroup ref="GRB-LandaSkipting"/>
        </xs:complexType>
      </xs:element>
      <xs:element name="LAND-CN">
        <xs:complexType>
          <xs:attributeGroup ref="GRB-LandaSkipting"/>
        </xs:complexType>
      </xs:element>
      <xs:element name="LAND-HR">
        <xs:complexType>
          <xs:attributeGroup ref="GRB-LandaSkipting"/>
        </xs:complexType>
      </xs:element>
      <xs:element name="LAND-CY">
        <xs:complexType>
          <xs:attributeGroup ref="GRB-LandaSkipting"/>
        </xs:complexType>
      </xs:element>
      <xs:element name="LAND-LV">
        <xs:complexType>
          <xs:attributeGroup ref="GRB-LandaSkipting"/>
        </xs:complexType>
      </xs:element>
      <xs:element name="LAND-LT">
        <xs:complexType>
          <xs:attributeGroup ref="GRB-LandaSkipting"/>
        </xs:complexType>
      </xs:element>
      <xs:element name="LAND-LU">
        <xs:complexType>
          <xs:attributeGroup ref="GRB-LandaSkipting"/>
        </xs:complexType>
      </xs:element>
      <xs:element name="LAND-MT">
        <xs:complexType>
          <xs:attributeGroup ref="GRB-LandaSkipting"/>
        </xs:complexType>
      </xs:element>
      <xs:element name="LAND-NO">
        <xs:complexType>
          <xs:attributeGroup ref="GRB-LandaSkipting"/>
        </xs:complexType>
      </xs:element>
      <xs:element name="LAND-PT">
        <xs:complexType>
          <xs:attributeGroup ref="GRB-LandaSkipting"/>
        </xs:complexType>
      </xs:element>
      <xs:element name="LAND-PL">
        <xs:complexType>
          <xs:attributeGroup ref="GRB-LandaSkipting"/>
        </xs:complexType>
      </xs:element>
      <xs:element name="LAND-RO">
        <xs:complexType>
          <xs:attributeGroup ref="GRB-LandaSkipting"/>
        </xs:complexType>
      </xs:element>
      <xs:element name="LAND-RU">
        <xs:complexType>
          <xs:attributeGroup ref="GRB-LandaSkipting"/>
        </xs:complexType>
      </xs:element>
      <xs:element name="LAND-SK">
        <xs:complexType>
          <xs:attributeGroup ref="GRB-LandaSkipting"/>
        </xs:complexType>
      </xs:element>
      <xs:element name="LAND-SI">
        <xs:complexType>
          <xs:attributeGroup ref="GRB-LandaSkipting"/>
        </xs:complexType>
      </xs:element>
      <xs:element name="LAND-ES">
        <xs:complexType>
          <xs:attributeGroup ref="GRB-LandaSkipting"/>
        </xs:complexType>
      </xs:element>
      <xs:element name="LAND-CH">
        <xs:complexType>
          <xs:attributeGroup ref="GRB-LandaSkipting"/>
        </xs:complexType>
      </xs:element>
      <xs:element name="LAND-SE">
        <xs:complexType>
          <xs:attributeGroup ref="GRB-LandaSkipting"/>
        </xs:complexType>
      </xs:element>
      <xs:element name="LAND-CZ">
        <xs:complexType>
          <xs:attributeGroup ref="GRB-LandaSkipting"/>
        </xs:complexType>
      </xs:element>
      <xs:element name="LAND-HU">
        <xs:complexType>
          <xs:attributeGroup ref="GRB-LandaSkipting"/>
        </xs:complexType>
      </xs:element>
      <xs:element name="LAND-DE">
        <xs:complexType>
          <xs:attributeGroup ref="GRB-LandaSkipting"/>
        </xs:complexType>
      </xs:element>
      <xs:element name="LAND-NN">
        <xs:complexType>
          <xs:attributeGroup ref="GRB-LandaSkipting"/>
        </xs:complexType>
      </xs:element>
      <xs:element name="LAND-4F">
        <xs:complexType>
          <xs:attributeGroup ref="GRB-LandaSkipting"/>
        </xs:complexType>
      </xs:element>
      <xs:element name="LAND-4C">
        <xs:complexType>
          <xs:attributeGroup ref="GRB-LandaSkipting"/>
        </xs:complexType>
      </xs:element>
      <xs:element name="LAND-4J">
        <xs:complexType>
          <xs:attributeGroup ref="GRB-LandaSkipting"/>
        </xs:complexType>
      </xs:element>
      <xs:element name="LAND-4S">
        <xs:complexType>
          <xs:attributeGroup ref="GRB-LandaSkipting"/>
        </xs:complexType>
      </xs:element>
      <xs:element name="LAND-1C">
        <xs:complexType>
          <xs:attributeGroup ref="GRB-LandaSkipting"/>
        </xs:complexType>
      </xs:element>
      <xs:element name="LAND-5Z">
        <xs:complexType>
          <xs:attributeGroup ref="GRB-LandaSkipting"/>
        </xs:complexType>
      </xs:element>
    </xs:schema>
  </Schema>
  <Map ID="2" Name="EfnahagurBanka_Map" RootElement="EfnahagurBanka"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xmlMaps" Target="xmlMap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314325</xdr:colOff>
          <xdr:row>0</xdr:row>
          <xdr:rowOff>38100</xdr:rowOff>
        </xdr:from>
        <xdr:to>
          <xdr:col>1</xdr:col>
          <xdr:colOff>1666875</xdr:colOff>
          <xdr:row>1</xdr:row>
          <xdr:rowOff>142875</xdr:rowOff>
        </xdr:to>
        <xdr:sp macro="" textlink="">
          <xdr:nvSpPr>
            <xdr:cNvPr id="69633" name="Button 1" hidden="1">
              <a:extLst>
                <a:ext uri="{63B3BB69-23CF-44E3-9099-C40C66FF867C}">
                  <a14:compatExt spid="_x0000_s6963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s-IS" sz="1000" b="0" i="0" u="none" strike="noStrike" baseline="0">
                  <a:solidFill>
                    <a:srgbClr val="000000"/>
                  </a:solidFill>
                  <a:latin typeface="Calibri"/>
                  <a:cs typeface="Calibri"/>
                </a:rPr>
                <a:t>Lesa gögnin inn</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GAGNASOFNUN\Fj&#225;rm&#225;lafyrirt&#230;ki\Bankakerfi\Ey&#240;ubla&#240;\EfnahagurBanka_20180305\N&#230;sta%20&#250;tg&#225;fa%20&#237;%20vinnslu\EfnahagurBanka_05042018_utg27.1_ifrs9_____urel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llupróf"/>
      <sheetName val="Efnahagsyfirlit"/>
      <sheetName val="EIGNIR"/>
      <sheetName val="SKULDIR"/>
      <sheetName val="Eigið fé"/>
      <sheetName val="Gengi"/>
      <sheetName val="Lönd"/>
      <sheetName val="Sundurliðun Hlutabréf"/>
      <sheetName val="Sundurliðun Skuldabréf"/>
      <sheetName val="Sundurliðun Útlán"/>
      <sheetName val="Sundurliðun Afleiður - eignir"/>
      <sheetName val="Sundurliðun Innlán"/>
      <sheetName val="Sundurliðun Lántaka"/>
      <sheetName val="Sundurliðun Verðbréfaútgáfa"/>
      <sheetName val="Afleiður og skortstöð - skuldir"/>
      <sheetName val="Eigið fe"/>
      <sheetName val="data"/>
      <sheetName val="Bankanú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
          <cell r="A2" t="str">
            <v xml:space="preserve">Arion banki hf. </v>
          </cell>
        </row>
        <row r="3">
          <cell r="A3" t="str">
            <v>Íslandsbanki hf.</v>
          </cell>
        </row>
        <row r="4">
          <cell r="A4" t="str">
            <v>Kvika banki hf</v>
          </cell>
        </row>
        <row r="5">
          <cell r="A5" t="str">
            <v>Landsbanki Íslands hf.</v>
          </cell>
        </row>
        <row r="6">
          <cell r="A6" t="str">
            <v>Sparisjóður Austurlands hf</v>
          </cell>
        </row>
        <row r="7">
          <cell r="A7" t="str">
            <v>Sparisjóður Höfðhverfinga</v>
          </cell>
        </row>
        <row r="8">
          <cell r="A8" t="str">
            <v>Sparisjóður Strandamanna</v>
          </cell>
        </row>
        <row r="9">
          <cell r="A9" t="str">
            <v>Sparisjóður S-Þingeyinga</v>
          </cell>
        </row>
      </sheetData>
    </sheetDataSet>
  </externalBook>
</externalLink>
</file>

<file path=xl/tables/tableSingleCells1.xml><?xml version="1.0" encoding="utf-8"?>
<singleXmlCells xmlns="http://schemas.openxmlformats.org/spreadsheetml/2006/main">
  <singleXmlCell id="1" r="C6" connectionId="0">
    <xmlCellPr id="1" uniqueName="Kennitala">
      <xmlPr mapId="2" xpath="/ns1:EfnahagurBanka/ns2:HausMeðBankaNr/@Kennitala" xmlDataType="string"/>
    </xmlCellPr>
  </singleXmlCell>
  <singleXmlCell id="2" r="C8" connectionId="0">
    <xmlCellPr id="1" uniqueName="UppgjörsDagsetning">
      <xmlPr mapId="2" xpath="/ns1:EfnahagurBanka/ns2:HausMeðBankaNr/@UppgjörsDagsetning" xmlDataType="date"/>
    </xmlCellPr>
  </singleXmlCell>
  <singleXmlCell id="3" r="C9" connectionId="0">
    <xmlCellPr id="1" uniqueName="TengiliðurNafn">
      <xmlPr mapId="2" xpath="/ns1:EfnahagurBanka/ns2:HausMeðBankaNr/@TengiliðurNafn" xmlDataType="string"/>
    </xmlCellPr>
  </singleXmlCell>
  <singleXmlCell id="4" r="C11" connectionId="0">
    <xmlCellPr id="1" uniqueName="TengiliðurTölvupóstfang">
      <xmlPr mapId="2" xpath="/ns1:EfnahagurBanka/ns2:HausMeðBankaNr/@TengiliðurTölvupóstfang" xmlDataType="string"/>
    </xmlCellPr>
  </singleXmlCell>
  <singleXmlCell id="5" r="C10" connectionId="0">
    <xmlCellPr id="1" uniqueName="TengiliðurSími">
      <xmlPr mapId="2" xpath="/ns1:EfnahagurBanka/ns2:HausMeðBankaNr/@TengiliðurSími" xmlDataType="string"/>
    </xmlCellPr>
  </singleXmlCell>
  <singleXmlCell id="6" r="C18" connectionId="0">
    <xmlCellPr id="1" uniqueName="ns1:SeðlarOgMynt">
      <xmlPr mapId="2" xpath="/ns1:EfnahagurBanka/ns1:Gögn/ns1:Eignir/ns1:SjóðurOgInnstæðurÍSeðlabanka/ns1:SeðlarOgMynt" xmlDataType="decimal"/>
    </xmlCellPr>
  </singleXmlCell>
  <singleXmlCell id="7" r="C20" connectionId="0">
    <xmlCellPr id="1" uniqueName="EUR">
      <xmlPr mapId="2" xpath="/ns1:EfnahagurBanka/ns1:Gögn/ns1:Eignir/ns1:SjóðurOgInnstæðurÍSeðlabanka/ns1:ErlendirSeðlarOgMynt/@EUR" xmlDataType="decimal"/>
    </xmlCellPr>
  </singleXmlCell>
  <singleXmlCell id="8" r="C21" connectionId="0">
    <xmlCellPr id="1" uniqueName="USD">
      <xmlPr mapId="2" xpath="/ns1:EfnahagurBanka/ns1:Gögn/ns1:Eignir/ns1:SjóðurOgInnstæðurÍSeðlabanka/ns1:ErlendirSeðlarOgMynt/@USD" xmlDataType="decimal"/>
    </xmlCellPr>
  </singleXmlCell>
  <singleXmlCell id="9" r="C22" connectionId="0">
    <xmlCellPr id="1" uniqueName="GBP">
      <xmlPr mapId="2" xpath="/ns1:EfnahagurBanka/ns1:Gögn/ns1:Eignir/ns1:SjóðurOgInnstæðurÍSeðlabanka/ns1:ErlendirSeðlarOgMynt/@GBP" xmlDataType="decimal"/>
    </xmlCellPr>
  </singleXmlCell>
  <singleXmlCell id="10" r="C23" connectionId="0">
    <xmlCellPr id="1" uniqueName="JPY">
      <xmlPr mapId="2" xpath="/ns1:EfnahagurBanka/ns1:Gögn/ns1:Eignir/ns1:SjóðurOgInnstæðurÍSeðlabanka/ns1:ErlendirSeðlarOgMynt/@JPY" xmlDataType="decimal"/>
    </xmlCellPr>
  </singleXmlCell>
  <singleXmlCell id="11" r="C24" connectionId="0">
    <xmlCellPr id="1" uniqueName="DKK">
      <xmlPr mapId="2" xpath="/ns1:EfnahagurBanka/ns1:Gögn/ns1:Eignir/ns1:SjóðurOgInnstæðurÍSeðlabanka/ns1:ErlendirSeðlarOgMynt/@DKK" xmlDataType="decimal"/>
    </xmlCellPr>
  </singleXmlCell>
  <singleXmlCell id="12" r="C25" connectionId="0">
    <xmlCellPr id="1" uniqueName="NOK">
      <xmlPr mapId="2" xpath="/ns1:EfnahagurBanka/ns1:Gögn/ns1:Eignir/ns1:SjóðurOgInnstæðurÍSeðlabanka/ns1:ErlendirSeðlarOgMynt/@NOK" xmlDataType="decimal"/>
    </xmlCellPr>
  </singleXmlCell>
  <singleXmlCell id="13" r="C26" connectionId="0">
    <xmlCellPr id="1" uniqueName="SEK">
      <xmlPr mapId="2" xpath="/ns1:EfnahagurBanka/ns1:Gögn/ns1:Eignir/ns1:SjóðurOgInnstæðurÍSeðlabanka/ns1:ErlendirSeðlarOgMynt/@SEK" xmlDataType="decimal"/>
    </xmlCellPr>
  </singleXmlCell>
  <singleXmlCell id="14" r="C27" connectionId="0">
    <xmlCellPr id="1" uniqueName="CHF">
      <xmlPr mapId="2" xpath="/ns1:EfnahagurBanka/ns1:Gögn/ns1:Eignir/ns1:SjóðurOgInnstæðurÍSeðlabanka/ns1:ErlendirSeðlarOgMynt/@CHF" xmlDataType="decimal"/>
    </xmlCellPr>
  </singleXmlCell>
  <singleXmlCell id="15" r="C28" connectionId="0">
    <xmlCellPr id="1" uniqueName="AðrirGjaldmiðlar">
      <xmlPr mapId="2" xpath="/ns1:EfnahagurBanka/ns1:Gögn/ns1:Eignir/ns1:SjóðurOgInnstæðurÍSeðlabanka/ns1:ErlendirSeðlarOgMynt/@AðrirGjaldmiðlar" xmlDataType="decimal"/>
    </xmlCellPr>
  </singleXmlCell>
  <singleXmlCell id="16" r="C29" connectionId="0">
    <xmlCellPr id="1" uniqueName="ns1:ViðskiptareikningarÍSeðlabanka">
      <xmlPr mapId="2" xpath="/ns1:EfnahagurBanka/ns1:Gögn/ns1:Eignir/ns1:SjóðurOgInnstæðurÍSeðlabanka/ns1:ViðskiptareikningarÍSeðlabanka" xmlDataType="decimal"/>
    </xmlCellPr>
  </singleXmlCell>
  <singleXmlCell id="17" r="C30" connectionId="0">
    <xmlCellPr id="1" uniqueName="ns1:GjaldeyrisreikningarÍSeðlabanka">
      <xmlPr mapId="2" xpath="/ns1:EfnahagurBanka/ns1:Gögn/ns1:Eignir/ns1:SjóðurOgInnstæðurÍSeðlabanka/ns1:GjaldeyrisreikningarÍSeðlabanka" xmlDataType="decimal"/>
    </xmlCellPr>
  </singleXmlCell>
  <singleXmlCell id="18" r="C31" connectionId="0">
    <xmlCellPr id="1" uniqueName="ns1:Innstæðubréf">
      <xmlPr mapId="2" xpath="/ns1:EfnahagurBanka/ns1:Gögn/ns1:Eignir/ns1:SjóðurOgInnstæðurÍSeðlabanka/ns1:Innstæðubréf" xmlDataType="decimal"/>
    </xmlCellPr>
  </singleXmlCell>
  <singleXmlCell id="19" r="C32" connectionId="0">
    <xmlCellPr id="1" uniqueName="ns1:BundinInnlánÍSeðlabanka">
      <xmlPr mapId="2" xpath="/ns1:EfnahagurBanka/ns1:Gögn/ns1:Eignir/ns1:SjóðurOgInnstæðurÍSeðlabanka/ns1:BundinInnlánÍSeðlabanka" xmlDataType="decimal"/>
    </xmlCellPr>
  </singleXmlCell>
  <singleXmlCell id="20" r="C33" connectionId="0">
    <xmlCellPr id="1" uniqueName="ns1:AfleiðusamningarViðSeðlabanka">
      <xmlPr mapId="2" xpath="/ns1:EfnahagurBanka/ns1:Gögn/ns1:Eignir/ns1:SjóðurOgInnstæðurÍSeðlabanka/ns1:AfleiðusamningarViðSeðlabanka" xmlDataType="decimal"/>
    </xmlCellPr>
  </singleXmlCell>
  <singleXmlCell id="47" r="C71" connectionId="0">
    <xmlCellPr id="1" uniqueName="Landbúnaður">
      <xmlPr mapId="2" xpath="/ns1:EfnahagurBanka/ns1:Gögn/ns1:Eignir/ns1:Veltufjáreignir/ns1:VeltufjáreignirSkuldabréfOgVíxlar/ns1:VerðtryggðMarkaðsskuldabréf/@Landbúnaður" xmlDataType="decimal"/>
    </xmlCellPr>
  </singleXmlCell>
  <singleXmlCell id="48" r="C72" connectionId="0">
    <xmlCellPr id="1" uniqueName="Fiskveiðar">
      <xmlPr mapId="2" xpath="/ns1:EfnahagurBanka/ns1:Gögn/ns1:Eignir/ns1:Veltufjáreignir/ns1:VeltufjáreignirSkuldabréfOgVíxlar/ns1:VerðtryggðMarkaðsskuldabréf/@Fiskveiðar" xmlDataType="decimal"/>
    </xmlCellPr>
  </singleXmlCell>
  <singleXmlCell id="49" r="C73" connectionId="0">
    <xmlCellPr id="1" uniqueName="IðnaðurVinnslaLandbúnaðarafurða">
      <xmlPr mapId="2" xpath="/ns1:EfnahagurBanka/ns1:Gögn/ns1:Eignir/ns1:Veltufjáreignir/ns1:VeltufjáreignirSkuldabréfOgVíxlar/ns1:VerðtryggðMarkaðsskuldabréf/@IðnaðurVinnslaLandbúnaðarafurða" xmlDataType="decimal"/>
    </xmlCellPr>
  </singleXmlCell>
  <singleXmlCell id="50" r="C74" connectionId="0">
    <xmlCellPr id="1" uniqueName="IðnaðurVinnslaSjávarafurða">
      <xmlPr mapId="2" xpath="/ns1:EfnahagurBanka/ns1:Gögn/ns1:Eignir/ns1:Veltufjáreignir/ns1:VeltufjáreignirSkuldabréfOgVíxlar/ns1:VerðtryggðMarkaðsskuldabréf/@IðnaðurVinnslaSjávarafurða" xmlDataType="decimal"/>
    </xmlCellPr>
  </singleXmlCell>
  <singleXmlCell id="51" r="C75" connectionId="0">
    <xmlCellPr id="1" uniqueName="IðnaðurAnnað">
      <xmlPr mapId="2" xpath="/ns1:EfnahagurBanka/ns1:Gögn/ns1:Eignir/ns1:Veltufjáreignir/ns1:VeltufjáreignirSkuldabréfOgVíxlar/ns1:VerðtryggðMarkaðsskuldabréf/@IðnaðurAnnað" xmlDataType="decimal"/>
    </xmlCellPr>
  </singleXmlCell>
  <singleXmlCell id="52" r="C76" connectionId="0">
    <xmlCellPr id="1" uniqueName="Veitur">
      <xmlPr mapId="2" xpath="/ns1:EfnahagurBanka/ns1:Gögn/ns1:Eignir/ns1:Veltufjáreignir/ns1:VeltufjáreignirSkuldabréfOgVíxlar/ns1:VerðtryggðMarkaðsskuldabréf/@Veitur" xmlDataType="decimal"/>
    </xmlCellPr>
  </singleXmlCell>
  <singleXmlCell id="53" r="C77" connectionId="0">
    <xmlCellPr id="1" uniqueName="ByggingastarfsemiOgMannvirkjagerð">
      <xmlPr mapId="2" xpath="/ns1:EfnahagurBanka/ns1:Gögn/ns1:Eignir/ns1:Veltufjáreignir/ns1:VeltufjáreignirSkuldabréfOgVíxlar/ns1:VerðtryggðMarkaðsskuldabréf/@ByggingastarfsemiOgMannvirkjagerð" xmlDataType="decimal"/>
    </xmlCellPr>
  </singleXmlCell>
  <singleXmlCell id="54" r="C78" connectionId="0">
    <xmlCellPr id="1" uniqueName="Verslun">
      <xmlPr mapId="2" xpath="/ns1:EfnahagurBanka/ns1:Gögn/ns1:Eignir/ns1:Veltufjáreignir/ns1:VeltufjáreignirSkuldabréfOgVíxlar/ns1:VerðtryggðMarkaðsskuldabréf/@Verslun" xmlDataType="decimal"/>
    </xmlCellPr>
  </singleXmlCell>
  <singleXmlCell id="55" r="C79" connectionId="0">
    <xmlCellPr id="1" uniqueName="SamgöngurOgFlutningar">
      <xmlPr mapId="2" xpath="/ns1:EfnahagurBanka/ns1:Gögn/ns1:Eignir/ns1:Veltufjáreignir/ns1:VeltufjáreignirSkuldabréfOgVíxlar/ns1:VerðtryggðMarkaðsskuldabréf/@SamgöngurOgFlutningar" xmlDataType="decimal"/>
    </xmlCellPr>
  </singleXmlCell>
  <singleXmlCell id="56" r="C80" connectionId="0">
    <xmlCellPr id="1" uniqueName="ÞjónustaFasteignafélög">
      <xmlPr mapId="2" xpath="/ns1:EfnahagurBanka/ns1:Gögn/ns1:Eignir/ns1:Veltufjáreignir/ns1:VeltufjáreignirSkuldabréfOgVíxlar/ns1:VerðtryggðMarkaðsskuldabréf/@ÞjónustaFasteignafélög" xmlDataType="decimal"/>
    </xmlCellPr>
  </singleXmlCell>
  <singleXmlCell id="57" r="C81" connectionId="0">
    <xmlCellPr id="1" uniqueName="ÞjónustaStarfsemiHöfuðstöðva">
      <xmlPr mapId="2" xpath="/ns1:EfnahagurBanka/ns1:Gögn/ns1:Eignir/ns1:Veltufjáreignir/ns1:VeltufjáreignirSkuldabréfOgVíxlar/ns1:VerðtryggðMarkaðsskuldabréf/@ÞjónustaStarfsemiHöfuðstöðva" xmlDataType="decimal"/>
    </xmlCellPr>
  </singleXmlCell>
  <singleXmlCell id="58" r="C82" connectionId="0">
    <xmlCellPr id="1" uniqueName="ÞjónustaAnnað">
      <xmlPr mapId="2" xpath="/ns1:EfnahagurBanka/ns1:Gögn/ns1:Eignir/ns1:Veltufjáreignir/ns1:VeltufjáreignirSkuldabréfOgVíxlar/ns1:VerðtryggðMarkaðsskuldabréf/@ÞjónustaAnnað" xmlDataType="decimal"/>
    </xmlCellPr>
  </singleXmlCell>
  <singleXmlCell id="59" r="C83" connectionId="0">
    <xmlCellPr id="1" uniqueName="Óflokkað">
      <xmlPr mapId="2" xpath="/ns1:EfnahagurBanka/ns1:Gögn/ns1:Eignir/ns1:Veltufjáreignir/ns1:VeltufjáreignirSkuldabréfOgVíxlar/ns1:VerðtryggðMarkaðsskuldabréf/@Óflokkað" xmlDataType="decimal"/>
    </xmlCellPr>
  </singleXmlCell>
  <singleXmlCell id="60" r="C85" connectionId="0">
    <xmlCellPr id="1" uniqueName="Innlánsstofnanir">
      <xmlPr mapId="2" xpath="/ns1:EfnahagurBanka/ns1:Gögn/ns1:Eignir/ns1:Veltufjáreignir/ns1:VeltufjáreignirSkuldabréfOgVíxlar/ns1:VerðtryggðMarkaðsskuldabréf/@Innlánsstofnanir" xmlDataType="decimal"/>
    </xmlCellPr>
  </singleXmlCell>
  <singleXmlCell id="61" r="C86" connectionId="0">
    <xmlCellPr id="1" uniqueName="InnlánsstofnanirÍSlitaferli">
      <xmlPr mapId="2" xpath="/ns1:EfnahagurBanka/ns1:Gögn/ns1:Eignir/ns1:Veltufjáreignir/ns1:VeltufjáreignirSkuldabréfOgVíxlar/ns1:VerðtryggðMarkaðsskuldabréf/@InnlánsstofnanirÍSlitaferli" xmlDataType="decimal"/>
    </xmlCellPr>
  </singleXmlCell>
  <singleXmlCell id="62" r="C87" connectionId="0">
    <xmlCellPr id="1" uniqueName="Peningamarkaðssjóðir">
      <xmlPr mapId="2" xpath="/ns1:EfnahagurBanka/ns1:Gögn/ns1:Eignir/ns1:Veltufjáreignir/ns1:VeltufjáreignirSkuldabréfOgVíxlar/ns1:VerðtryggðMarkaðsskuldabréf/@Peningamarkaðssjóðir" xmlDataType="decimal"/>
    </xmlCellPr>
  </singleXmlCell>
  <singleXmlCell id="63" r="C88" connectionId="0">
    <xmlCellPr id="1" uniqueName="AðrirVerðbréfaOgFjárfestingarsjóðirEnPeningamarkaðssjóðir">
      <xmlPr mapId="2" xpath="/ns1:EfnahagurBanka/ns1:Gögn/ns1:Eignir/ns1:Veltufjáreignir/ns1:VeltufjáreignirSkuldabréfOgVíxlar/ns1:VerðtryggðMarkaðsskuldabréf/@AðrirVerðbréfaOgFjárfestingarsjóðirEnPeningamarkaðssjóðir" xmlDataType="decimal"/>
    </xmlCellPr>
  </singleXmlCell>
  <singleXmlCell id="64" r="C89" connectionId="0">
    <xmlCellPr id="1" uniqueName="ÖnnurFjármálafyrirtæki">
      <xmlPr mapId="2" xpath="/ns1:EfnahagurBanka/ns1:Gögn/ns1:Eignir/ns1:Veltufjáreignir/ns1:VeltufjáreignirSkuldabréfOgVíxlar/ns1:VerðtryggðMarkaðsskuldabréf/@ÖnnurFjármálafyrirtæki" xmlDataType="decimal"/>
    </xmlCellPr>
  </singleXmlCell>
  <singleXmlCell id="65" r="C90" connectionId="0">
    <xmlCellPr id="1" uniqueName="ÖnnurFjármálafyrirtækiÍSlitameðferð">
      <xmlPr mapId="2" xpath="/ns1:EfnahagurBanka/ns1:Gögn/ns1:Eignir/ns1:Veltufjáreignir/ns1:VeltufjáreignirSkuldabréfOgVíxlar/ns1:VerðtryggðMarkaðsskuldabréf/@ÖnnurFjármálafyrirtækiÍSlitameðferð" xmlDataType="decimal"/>
    </xmlCellPr>
  </singleXmlCell>
  <singleXmlCell id="66" r="C91" connectionId="0">
    <xmlCellPr id="1" uniqueName="FjármálalegHliðarstarfsemi">
      <xmlPr mapId="2" xpath="/ns1:EfnahagurBanka/ns1:Gögn/ns1:Eignir/ns1:Veltufjáreignir/ns1:VeltufjáreignirSkuldabréfOgVíxlar/ns1:VerðtryggðMarkaðsskuldabréf/@FjármálalegHliðarstarfsemi" xmlDataType="decimal"/>
    </xmlCellPr>
  </singleXmlCell>
  <singleXmlCell id="67" r="C92" connectionId="0">
    <xmlCellPr id="1" uniqueName="InnbyrðisFjármögnunarfélög">
      <xmlPr mapId="2" xpath="/ns1:EfnahagurBanka/ns1:Gögn/ns1:Eignir/ns1:Veltufjáreignir/ns1:VeltufjáreignirSkuldabréfOgVíxlar/ns1:VerðtryggðMarkaðsskuldabréf/@InnbyrðisFjármögnunarfélög" xmlDataType="decimal"/>
    </xmlCellPr>
  </singleXmlCell>
  <singleXmlCell id="68" r="C93" connectionId="0">
    <xmlCellPr id="1" uniqueName="Vátryggingafélög">
      <xmlPr mapId="2" xpath="/ns1:EfnahagurBanka/ns1:Gögn/ns1:Eignir/ns1:Veltufjáreignir/ns1:VeltufjáreignirSkuldabréfOgVíxlar/ns1:VerðtryggðMarkaðsskuldabréf/@Vátryggingafélög" xmlDataType="decimal"/>
    </xmlCellPr>
  </singleXmlCell>
  <singleXmlCell id="69" r="C94" connectionId="0">
    <xmlCellPr id="1" uniqueName="Lífeyrissjóðir">
      <xmlPr mapId="2" xpath="/ns1:EfnahagurBanka/ns1:Gögn/ns1:Eignir/ns1:Veltufjáreignir/ns1:VeltufjáreignirSkuldabréfOgVíxlar/ns1:VerðtryggðMarkaðsskuldabréf/@Lífeyrissjóðir" xmlDataType="decimal"/>
    </xmlCellPr>
  </singleXmlCell>
  <singleXmlCell id="70" r="C96" connectionId="0">
    <xmlCellPr id="1" uniqueName="Ríkissjóður">
      <xmlPr mapId="2" xpath="/ns1:EfnahagurBanka/ns1:Gögn/ns1:Eignir/ns1:Veltufjáreignir/ns1:VeltufjáreignirSkuldabréfOgVíxlar/ns1:VerðtryggðMarkaðsskuldabréf/@Ríkissjóður" xmlDataType="decimal"/>
    </xmlCellPr>
  </singleXmlCell>
  <singleXmlCell id="71" r="C97" connectionId="0">
    <xmlCellPr id="1" uniqueName="Sveitarfélög">
      <xmlPr mapId="2" xpath="/ns1:EfnahagurBanka/ns1:Gögn/ns1:Eignir/ns1:Veltufjáreignir/ns1:VeltufjáreignirSkuldabréfOgVíxlar/ns1:VerðtryggðMarkaðsskuldabréf/@Sveitarfélög" xmlDataType="decimal"/>
    </xmlCellPr>
  </singleXmlCell>
  <singleXmlCell id="72" r="C99" connectionId="0">
    <xmlCellPr id="1" uniqueName="ÞjónustaViðHeimiliRekinAfÓhagnaðardrifnumFélögum">
      <xmlPr mapId="2" xpath="/ns1:EfnahagurBanka/ns1:Gögn/ns1:Eignir/ns1:Veltufjáreignir/ns1:VeltufjáreignirSkuldabréfOgVíxlar/ns1:VerðtryggðMarkaðsskuldabréf/@ÞjónustaViðHeimiliRekinAfÓhagnaðardrifnumFélögum" xmlDataType="decimal"/>
    </xmlCellPr>
  </singleXmlCell>
  <singleXmlCell id="73" r="C100" connectionId="0">
    <xmlCellPr id="1" uniqueName="ErlendirAðilar">
      <xmlPr mapId="2" xpath="/ns1:EfnahagurBanka/ns1:Gögn/ns1:Eignir/ns1:Veltufjáreignir/ns1:VeltufjáreignirSkuldabréfOgVíxlar/ns1:VerðtryggðMarkaðsskuldabréf/@ErlendirAðilar" xmlDataType="decimal"/>
    </xmlCellPr>
  </singleXmlCell>
  <singleXmlCell id="74" r="C103" connectionId="0">
    <xmlCellPr id="1" uniqueName="Landbúnaður">
      <xmlPr mapId="2" xpath="/ns1:EfnahagurBanka/ns1:Gögn/ns1:Eignir/ns1:Veltufjáreignir/ns1:VeltufjáreignirSkuldabréfOgVíxlar/ns1:ÖnnurMarkaðsskuldabréfOgVíxlarStærraEn1Ár/@Landbúnaður" xmlDataType="decimal"/>
    </xmlCellPr>
  </singleXmlCell>
  <singleXmlCell id="75" r="C104" connectionId="0">
    <xmlCellPr id="1" uniqueName="Fiskveiðar">
      <xmlPr mapId="2" xpath="/ns1:EfnahagurBanka/ns1:Gögn/ns1:Eignir/ns1:Veltufjáreignir/ns1:VeltufjáreignirSkuldabréfOgVíxlar/ns1:ÖnnurMarkaðsskuldabréfOgVíxlarStærraEn1Ár/@Fiskveiðar" xmlDataType="decimal"/>
    </xmlCellPr>
  </singleXmlCell>
  <singleXmlCell id="76" r="C105" connectionId="0">
    <xmlCellPr id="1" uniqueName="IðnaðurVinnslaLandbúnaðarafurða">
      <xmlPr mapId="2" xpath="/ns1:EfnahagurBanka/ns1:Gögn/ns1:Eignir/ns1:Veltufjáreignir/ns1:VeltufjáreignirSkuldabréfOgVíxlar/ns1:ÖnnurMarkaðsskuldabréfOgVíxlarStærraEn1Ár/@IðnaðurVinnslaLandbúnaðarafurða" xmlDataType="decimal"/>
    </xmlCellPr>
  </singleXmlCell>
  <singleXmlCell id="77" r="C106" connectionId="0">
    <xmlCellPr id="1" uniqueName="IðnaðurVinnslaSjávarafurða">
      <xmlPr mapId="2" xpath="/ns1:EfnahagurBanka/ns1:Gögn/ns1:Eignir/ns1:Veltufjáreignir/ns1:VeltufjáreignirSkuldabréfOgVíxlar/ns1:ÖnnurMarkaðsskuldabréfOgVíxlarStærraEn1Ár/@IðnaðurVinnslaSjávarafurða" xmlDataType="decimal"/>
    </xmlCellPr>
  </singleXmlCell>
  <singleXmlCell id="78" r="C107" connectionId="0">
    <xmlCellPr id="1" uniqueName="IðnaðurAnnað">
      <xmlPr mapId="2" xpath="/ns1:EfnahagurBanka/ns1:Gögn/ns1:Eignir/ns1:Veltufjáreignir/ns1:VeltufjáreignirSkuldabréfOgVíxlar/ns1:ÖnnurMarkaðsskuldabréfOgVíxlarStærraEn1Ár/@IðnaðurAnnað" xmlDataType="decimal"/>
    </xmlCellPr>
  </singleXmlCell>
  <singleXmlCell id="79" r="C108" connectionId="0">
    <xmlCellPr id="1" uniqueName="Veitur">
      <xmlPr mapId="2" xpath="/ns1:EfnahagurBanka/ns1:Gögn/ns1:Eignir/ns1:Veltufjáreignir/ns1:VeltufjáreignirSkuldabréfOgVíxlar/ns1:ÖnnurMarkaðsskuldabréfOgVíxlarStærraEn1Ár/@Veitur" xmlDataType="decimal"/>
    </xmlCellPr>
  </singleXmlCell>
  <singleXmlCell id="80" r="C109" connectionId="0">
    <xmlCellPr id="1" uniqueName="ByggingastarfsemiOgMannvirkjagerð">
      <xmlPr mapId="2" xpath="/ns1:EfnahagurBanka/ns1:Gögn/ns1:Eignir/ns1:Veltufjáreignir/ns1:VeltufjáreignirSkuldabréfOgVíxlar/ns1:ÖnnurMarkaðsskuldabréfOgVíxlarStærraEn1Ár/@ByggingastarfsemiOgMannvirkjagerð" xmlDataType="decimal"/>
    </xmlCellPr>
  </singleXmlCell>
  <singleXmlCell id="81" r="C110" connectionId="0">
    <xmlCellPr id="1" uniqueName="Verslun">
      <xmlPr mapId="2" xpath="/ns1:EfnahagurBanka/ns1:Gögn/ns1:Eignir/ns1:Veltufjáreignir/ns1:VeltufjáreignirSkuldabréfOgVíxlar/ns1:ÖnnurMarkaðsskuldabréfOgVíxlarStærraEn1Ár/@Verslun" xmlDataType="decimal"/>
    </xmlCellPr>
  </singleXmlCell>
  <singleXmlCell id="82" r="C111" connectionId="0">
    <xmlCellPr id="1" uniqueName="SamgöngurOgFlutningar">
      <xmlPr mapId="2" xpath="/ns1:EfnahagurBanka/ns1:Gögn/ns1:Eignir/ns1:Veltufjáreignir/ns1:VeltufjáreignirSkuldabréfOgVíxlar/ns1:ÖnnurMarkaðsskuldabréfOgVíxlarStærraEn1Ár/@SamgöngurOgFlutningar" xmlDataType="decimal"/>
    </xmlCellPr>
  </singleXmlCell>
  <singleXmlCell id="83" r="C112" connectionId="0">
    <xmlCellPr id="1" uniqueName="ÞjónustaFasteignafélög">
      <xmlPr mapId="2" xpath="/ns1:EfnahagurBanka/ns1:Gögn/ns1:Eignir/ns1:Veltufjáreignir/ns1:VeltufjáreignirSkuldabréfOgVíxlar/ns1:ÖnnurMarkaðsskuldabréfOgVíxlarStærraEn1Ár/@ÞjónustaFasteignafélög" xmlDataType="decimal"/>
    </xmlCellPr>
  </singleXmlCell>
  <singleXmlCell id="84" r="C113" connectionId="0">
    <xmlCellPr id="1" uniqueName="ÞjónustaStarfsemiHöfuðstöðva">
      <xmlPr mapId="2" xpath="/ns1:EfnahagurBanka/ns1:Gögn/ns1:Eignir/ns1:Veltufjáreignir/ns1:VeltufjáreignirSkuldabréfOgVíxlar/ns1:ÖnnurMarkaðsskuldabréfOgVíxlarStærraEn1Ár/@ÞjónustaStarfsemiHöfuðstöðva" xmlDataType="decimal"/>
    </xmlCellPr>
  </singleXmlCell>
  <singleXmlCell id="85" r="C114" connectionId="0">
    <xmlCellPr id="1" uniqueName="ÞjónustaAnnað">
      <xmlPr mapId="2" xpath="/ns1:EfnahagurBanka/ns1:Gögn/ns1:Eignir/ns1:Veltufjáreignir/ns1:VeltufjáreignirSkuldabréfOgVíxlar/ns1:ÖnnurMarkaðsskuldabréfOgVíxlarStærraEn1Ár/@ÞjónustaAnnað" xmlDataType="decimal"/>
    </xmlCellPr>
  </singleXmlCell>
  <singleXmlCell id="86" r="C115" connectionId="0">
    <xmlCellPr id="1" uniqueName="Óflokkað">
      <xmlPr mapId="2" xpath="/ns1:EfnahagurBanka/ns1:Gögn/ns1:Eignir/ns1:Veltufjáreignir/ns1:VeltufjáreignirSkuldabréfOgVíxlar/ns1:ÖnnurMarkaðsskuldabréfOgVíxlarStærraEn1Ár/@Óflokkað" xmlDataType="decimal"/>
    </xmlCellPr>
  </singleXmlCell>
  <singleXmlCell id="87" r="C117" connectionId="0">
    <xmlCellPr id="1" uniqueName="Innlánsstofnanir">
      <xmlPr mapId="2" xpath="/ns1:EfnahagurBanka/ns1:Gögn/ns1:Eignir/ns1:Veltufjáreignir/ns1:VeltufjáreignirSkuldabréfOgVíxlar/ns1:ÖnnurMarkaðsskuldabréfOgVíxlarStærraEn1Ár/@Innlánsstofnanir" xmlDataType="decimal"/>
    </xmlCellPr>
  </singleXmlCell>
  <singleXmlCell id="88" r="C118" connectionId="0">
    <xmlCellPr id="1" uniqueName="InnlánsstofnanirÍSlitaferli">
      <xmlPr mapId="2" xpath="/ns1:EfnahagurBanka/ns1:Gögn/ns1:Eignir/ns1:Veltufjáreignir/ns1:VeltufjáreignirSkuldabréfOgVíxlar/ns1:ÖnnurMarkaðsskuldabréfOgVíxlarStærraEn1Ár/@InnlánsstofnanirÍSlitaferli" xmlDataType="decimal"/>
    </xmlCellPr>
  </singleXmlCell>
  <singleXmlCell id="89" r="C119" connectionId="0">
    <xmlCellPr id="1" uniqueName="Peningamarkaðssjóðir">
      <xmlPr mapId="2" xpath="/ns1:EfnahagurBanka/ns1:Gögn/ns1:Eignir/ns1:Veltufjáreignir/ns1:VeltufjáreignirSkuldabréfOgVíxlar/ns1:ÖnnurMarkaðsskuldabréfOgVíxlarStærraEn1Ár/@Peningamarkaðssjóðir" xmlDataType="decimal"/>
    </xmlCellPr>
  </singleXmlCell>
  <singleXmlCell id="90" r="C120" connectionId="0">
    <xmlCellPr id="1" uniqueName="AðrirVerðbréfaOgFjárfestingarsjóðirEnPeningamarkaðssjóðir">
      <xmlPr mapId="2" xpath="/ns1:EfnahagurBanka/ns1:Gögn/ns1:Eignir/ns1:Veltufjáreignir/ns1:VeltufjáreignirSkuldabréfOgVíxlar/ns1:ÖnnurMarkaðsskuldabréfOgVíxlarStærraEn1Ár/@AðrirVerðbréfaOgFjárfestingarsjóðirEnPeningamarkaðssjóðir" xmlDataType="decimal"/>
    </xmlCellPr>
  </singleXmlCell>
  <singleXmlCell id="91" r="C121" connectionId="0">
    <xmlCellPr id="1" uniqueName="ÖnnurFjármálafyrirtæki">
      <xmlPr mapId="2" xpath="/ns1:EfnahagurBanka/ns1:Gögn/ns1:Eignir/ns1:Veltufjáreignir/ns1:VeltufjáreignirSkuldabréfOgVíxlar/ns1:ÖnnurMarkaðsskuldabréfOgVíxlarStærraEn1Ár/@ÖnnurFjármálafyrirtæki" xmlDataType="decimal"/>
    </xmlCellPr>
  </singleXmlCell>
  <singleXmlCell id="92" r="C122" connectionId="0">
    <xmlCellPr id="1" uniqueName="ÖnnurFjármálafyrirtækiÍSlitameðferð">
      <xmlPr mapId="2" xpath="/ns1:EfnahagurBanka/ns1:Gögn/ns1:Eignir/ns1:Veltufjáreignir/ns1:VeltufjáreignirSkuldabréfOgVíxlar/ns1:ÖnnurMarkaðsskuldabréfOgVíxlarStærraEn1Ár/@ÖnnurFjármálafyrirtækiÍSlitameðferð" xmlDataType="decimal"/>
    </xmlCellPr>
  </singleXmlCell>
  <singleXmlCell id="93" r="C123" connectionId="0">
    <xmlCellPr id="1" uniqueName="FjármálalegHliðarstarfsemi">
      <xmlPr mapId="2" xpath="/ns1:EfnahagurBanka/ns1:Gögn/ns1:Eignir/ns1:Veltufjáreignir/ns1:VeltufjáreignirSkuldabréfOgVíxlar/ns1:ÖnnurMarkaðsskuldabréfOgVíxlarStærraEn1Ár/@FjármálalegHliðarstarfsemi" xmlDataType="decimal"/>
    </xmlCellPr>
  </singleXmlCell>
  <singleXmlCell id="94" r="C124" connectionId="0">
    <xmlCellPr id="1" uniqueName="InnbyrðisFjármögnunarfélög">
      <xmlPr mapId="2" xpath="/ns1:EfnahagurBanka/ns1:Gögn/ns1:Eignir/ns1:Veltufjáreignir/ns1:VeltufjáreignirSkuldabréfOgVíxlar/ns1:ÖnnurMarkaðsskuldabréfOgVíxlarStærraEn1Ár/@InnbyrðisFjármögnunarfélög" xmlDataType="decimal"/>
    </xmlCellPr>
  </singleXmlCell>
  <singleXmlCell id="95" r="C125" connectionId="0">
    <xmlCellPr id="1" uniqueName="Vátryggingafélög">
      <xmlPr mapId="2" xpath="/ns1:EfnahagurBanka/ns1:Gögn/ns1:Eignir/ns1:Veltufjáreignir/ns1:VeltufjáreignirSkuldabréfOgVíxlar/ns1:ÖnnurMarkaðsskuldabréfOgVíxlarStærraEn1Ár/@Vátryggingafélög" xmlDataType="decimal"/>
    </xmlCellPr>
  </singleXmlCell>
  <singleXmlCell id="96" r="C126" connectionId="0">
    <xmlCellPr id="1" uniqueName="Lífeyrissjóðir">
      <xmlPr mapId="2" xpath="/ns1:EfnahagurBanka/ns1:Gögn/ns1:Eignir/ns1:Veltufjáreignir/ns1:VeltufjáreignirSkuldabréfOgVíxlar/ns1:ÖnnurMarkaðsskuldabréfOgVíxlarStærraEn1Ár/@Lífeyrissjóðir" xmlDataType="decimal"/>
    </xmlCellPr>
  </singleXmlCell>
  <singleXmlCell id="97" r="C128" connectionId="0">
    <xmlCellPr id="1" uniqueName="Ríkissjóður">
      <xmlPr mapId="2" xpath="/ns1:EfnahagurBanka/ns1:Gögn/ns1:Eignir/ns1:Veltufjáreignir/ns1:VeltufjáreignirSkuldabréfOgVíxlar/ns1:ÖnnurMarkaðsskuldabréfOgVíxlarStærraEn1Ár/@Ríkissjóður" xmlDataType="decimal"/>
    </xmlCellPr>
  </singleXmlCell>
  <singleXmlCell id="98" r="C129" connectionId="0">
    <xmlCellPr id="1" uniqueName="Sveitarfélög">
      <xmlPr mapId="2" xpath="/ns1:EfnahagurBanka/ns1:Gögn/ns1:Eignir/ns1:Veltufjáreignir/ns1:VeltufjáreignirSkuldabréfOgVíxlar/ns1:ÖnnurMarkaðsskuldabréfOgVíxlarStærraEn1Ár/@Sveitarfélög" xmlDataType="decimal"/>
    </xmlCellPr>
  </singleXmlCell>
  <singleXmlCell id="99" r="C131" connectionId="0">
    <xmlCellPr id="1" uniqueName="ÞjónustaViðHeimiliRekinAfÓhagnaðardrifnumFélögum">
      <xmlPr mapId="2" xpath="/ns1:EfnahagurBanka/ns1:Gögn/ns1:Eignir/ns1:Veltufjáreignir/ns1:VeltufjáreignirSkuldabréfOgVíxlar/ns1:ÖnnurMarkaðsskuldabréfOgVíxlarStærraEn1Ár/@ÞjónustaViðHeimiliRekinAfÓhagnaðardrifnumFélögum" xmlDataType="decimal"/>
    </xmlCellPr>
  </singleXmlCell>
  <singleXmlCell id="100" r="C132" connectionId="0">
    <xmlCellPr id="1" uniqueName="ErlendirAðilar">
      <xmlPr mapId="2" xpath="/ns1:EfnahagurBanka/ns1:Gögn/ns1:Eignir/ns1:Veltufjáreignir/ns1:VeltufjáreignirSkuldabréfOgVíxlar/ns1:ÖnnurMarkaðsskuldabréfOgVíxlarStærraEn1Ár/@ErlendirAðilar" xmlDataType="decimal"/>
    </xmlCellPr>
  </singleXmlCell>
  <singleXmlCell id="101" r="C135" connectionId="0">
    <xmlCellPr id="1" uniqueName="Landbúnaður">
      <xmlPr mapId="2" xpath="/ns1:EfnahagurBanka/ns1:Gögn/ns1:Eignir/ns1:Veltufjáreignir/ns1:VeltufjáreignirSkuldabréfOgVíxlar/ns1:VeltufjáreignirÖnnurMarkaðsskuldabréfOgVíxlarMinnaEðaJafnt1Ár/@Landbúnaður" xmlDataType="decimal"/>
    </xmlCellPr>
  </singleXmlCell>
  <singleXmlCell id="102" r="C136" connectionId="0">
    <xmlCellPr id="1" uniqueName="Fiskveiðar">
      <xmlPr mapId="2" xpath="/ns1:EfnahagurBanka/ns1:Gögn/ns1:Eignir/ns1:Veltufjáreignir/ns1:VeltufjáreignirSkuldabréfOgVíxlar/ns1:VeltufjáreignirÖnnurMarkaðsskuldabréfOgVíxlarMinnaEðaJafnt1Ár/@Fiskveiðar" xmlDataType="decimal"/>
    </xmlCellPr>
  </singleXmlCell>
  <singleXmlCell id="103" r="C137" connectionId="0">
    <xmlCellPr id="1" uniqueName="IðnaðurVinnslaLandbúnaðarafurða">
      <xmlPr mapId="2" xpath="/ns1:EfnahagurBanka/ns1:Gögn/ns1:Eignir/ns1:Veltufjáreignir/ns1:VeltufjáreignirSkuldabréfOgVíxlar/ns1:VeltufjáreignirÖnnurMarkaðsskuldabréfOgVíxlarMinnaEðaJafnt1Ár/@IðnaðurVinnslaLandbúnaðarafurða" xmlDataType="decimal"/>
    </xmlCellPr>
  </singleXmlCell>
  <singleXmlCell id="104" r="C138" connectionId="0">
    <xmlCellPr id="1" uniqueName="IðnaðurVinnslaSjávarafurða">
      <xmlPr mapId="2" xpath="/ns1:EfnahagurBanka/ns1:Gögn/ns1:Eignir/ns1:Veltufjáreignir/ns1:VeltufjáreignirSkuldabréfOgVíxlar/ns1:VeltufjáreignirÖnnurMarkaðsskuldabréfOgVíxlarMinnaEðaJafnt1Ár/@IðnaðurVinnslaSjávarafurða" xmlDataType="decimal"/>
    </xmlCellPr>
  </singleXmlCell>
  <singleXmlCell id="105" r="C139" connectionId="0">
    <xmlCellPr id="1" uniqueName="IðnaðurAnnað">
      <xmlPr mapId="2" xpath="/ns1:EfnahagurBanka/ns1:Gögn/ns1:Eignir/ns1:Veltufjáreignir/ns1:VeltufjáreignirSkuldabréfOgVíxlar/ns1:VeltufjáreignirÖnnurMarkaðsskuldabréfOgVíxlarMinnaEðaJafnt1Ár/@IðnaðurAnnað" xmlDataType="decimal"/>
    </xmlCellPr>
  </singleXmlCell>
  <singleXmlCell id="106" r="C140" connectionId="0">
    <xmlCellPr id="1" uniqueName="Veitur">
      <xmlPr mapId="2" xpath="/ns1:EfnahagurBanka/ns1:Gögn/ns1:Eignir/ns1:Veltufjáreignir/ns1:VeltufjáreignirSkuldabréfOgVíxlar/ns1:VeltufjáreignirÖnnurMarkaðsskuldabréfOgVíxlarMinnaEðaJafnt1Ár/@Veitur" xmlDataType="decimal"/>
    </xmlCellPr>
  </singleXmlCell>
  <singleXmlCell id="107" r="C141" connectionId="0">
    <xmlCellPr id="1" uniqueName="ByggingastarfsemiOgMannvirkjagerð">
      <xmlPr mapId="2" xpath="/ns1:EfnahagurBanka/ns1:Gögn/ns1:Eignir/ns1:Veltufjáreignir/ns1:VeltufjáreignirSkuldabréfOgVíxlar/ns1:VeltufjáreignirÖnnurMarkaðsskuldabréfOgVíxlarMinnaEðaJafnt1Ár/@ByggingastarfsemiOgMannvirkjagerð" xmlDataType="decimal"/>
    </xmlCellPr>
  </singleXmlCell>
  <singleXmlCell id="108" r="C142" connectionId="0">
    <xmlCellPr id="1" uniqueName="Verslun">
      <xmlPr mapId="2" xpath="/ns1:EfnahagurBanka/ns1:Gögn/ns1:Eignir/ns1:Veltufjáreignir/ns1:VeltufjáreignirSkuldabréfOgVíxlar/ns1:VeltufjáreignirÖnnurMarkaðsskuldabréfOgVíxlarMinnaEðaJafnt1Ár/@Verslun" xmlDataType="decimal"/>
    </xmlCellPr>
  </singleXmlCell>
  <singleXmlCell id="109" r="C143" connectionId="0">
    <xmlCellPr id="1" uniqueName="SamgöngurOgFlutningar">
      <xmlPr mapId="2" xpath="/ns1:EfnahagurBanka/ns1:Gögn/ns1:Eignir/ns1:Veltufjáreignir/ns1:VeltufjáreignirSkuldabréfOgVíxlar/ns1:VeltufjáreignirÖnnurMarkaðsskuldabréfOgVíxlarMinnaEðaJafnt1Ár/@SamgöngurOgFlutningar" xmlDataType="decimal"/>
    </xmlCellPr>
  </singleXmlCell>
  <singleXmlCell id="110" r="C144" connectionId="0">
    <xmlCellPr id="1" uniqueName="ÞjónustaFasteignafélög">
      <xmlPr mapId="2" xpath="/ns1:EfnahagurBanka/ns1:Gögn/ns1:Eignir/ns1:Veltufjáreignir/ns1:VeltufjáreignirSkuldabréfOgVíxlar/ns1:VeltufjáreignirÖnnurMarkaðsskuldabréfOgVíxlarMinnaEðaJafnt1Ár/@ÞjónustaFasteignafélög" xmlDataType="decimal"/>
    </xmlCellPr>
  </singleXmlCell>
  <singleXmlCell id="111" r="C145" connectionId="0">
    <xmlCellPr id="1" uniqueName="ÞjónustaStarfsemiHöfuðstöðva">
      <xmlPr mapId="2" xpath="/ns1:EfnahagurBanka/ns1:Gögn/ns1:Eignir/ns1:Veltufjáreignir/ns1:VeltufjáreignirSkuldabréfOgVíxlar/ns1:VeltufjáreignirÖnnurMarkaðsskuldabréfOgVíxlarMinnaEðaJafnt1Ár/@ÞjónustaStarfsemiHöfuðstöðva" xmlDataType="decimal"/>
    </xmlCellPr>
  </singleXmlCell>
  <singleXmlCell id="112" r="C146" connectionId="0">
    <xmlCellPr id="1" uniqueName="ÞjónustaAnnað">
      <xmlPr mapId="2" xpath="/ns1:EfnahagurBanka/ns1:Gögn/ns1:Eignir/ns1:Veltufjáreignir/ns1:VeltufjáreignirSkuldabréfOgVíxlar/ns1:VeltufjáreignirÖnnurMarkaðsskuldabréfOgVíxlarMinnaEðaJafnt1Ár/@ÞjónustaAnnað" xmlDataType="decimal"/>
    </xmlCellPr>
  </singleXmlCell>
  <singleXmlCell id="113" r="C147" connectionId="0">
    <xmlCellPr id="1" uniqueName="Óflokkað">
      <xmlPr mapId="2" xpath="/ns1:EfnahagurBanka/ns1:Gögn/ns1:Eignir/ns1:Veltufjáreignir/ns1:VeltufjáreignirSkuldabréfOgVíxlar/ns1:VeltufjáreignirÖnnurMarkaðsskuldabréfOgVíxlarMinnaEðaJafnt1Ár/@Óflokkað" xmlDataType="decimal"/>
    </xmlCellPr>
  </singleXmlCell>
  <singleXmlCell id="114" r="C149" connectionId="0">
    <xmlCellPr id="1" uniqueName="Innlánsstofnanir">
      <xmlPr mapId="2" xpath="/ns1:EfnahagurBanka/ns1:Gögn/ns1:Eignir/ns1:Veltufjáreignir/ns1:VeltufjáreignirSkuldabréfOgVíxlar/ns1:VeltufjáreignirÖnnurMarkaðsskuldabréfOgVíxlarMinnaEðaJafnt1Ár/@Innlánsstofnanir" xmlDataType="decimal"/>
    </xmlCellPr>
  </singleXmlCell>
  <singleXmlCell id="115" r="C150" connectionId="0">
    <xmlCellPr id="1" uniqueName="InnlánsstofnanirÍSlitaferli">
      <xmlPr mapId="2" xpath="/ns1:EfnahagurBanka/ns1:Gögn/ns1:Eignir/ns1:Veltufjáreignir/ns1:VeltufjáreignirSkuldabréfOgVíxlar/ns1:VeltufjáreignirÖnnurMarkaðsskuldabréfOgVíxlarMinnaEðaJafnt1Ár/@InnlánsstofnanirÍSlitaferli" xmlDataType="decimal"/>
    </xmlCellPr>
  </singleXmlCell>
  <singleXmlCell id="116" r="C151" connectionId="0">
    <xmlCellPr id="1" uniqueName="Peningamarkaðssjóðir">
      <xmlPr mapId="2" xpath="/ns1:EfnahagurBanka/ns1:Gögn/ns1:Eignir/ns1:Veltufjáreignir/ns1:VeltufjáreignirSkuldabréfOgVíxlar/ns1:VeltufjáreignirÖnnurMarkaðsskuldabréfOgVíxlarMinnaEðaJafnt1Ár/@Peningamarkaðssjóðir" xmlDataType="decimal"/>
    </xmlCellPr>
  </singleXmlCell>
  <singleXmlCell id="117" r="C152" connectionId="0">
    <xmlCellPr id="1" uniqueName="AðrirVerðbréfaOgFjárfestingarsjóðirEnPeningamarkaðssjóðir">
      <xmlPr mapId="2" xpath="/ns1:EfnahagurBanka/ns1:Gögn/ns1:Eignir/ns1:Veltufjáreignir/ns1:VeltufjáreignirSkuldabréfOgVíxlar/ns1:VeltufjáreignirÖnnurMarkaðsskuldabréfOgVíxlarMinnaEðaJafnt1Ár/@AðrirVerðbréfaOgFjárfestingarsjóðirEnPeningamarkaðssjóðir" xmlDataType="decimal"/>
    </xmlCellPr>
  </singleXmlCell>
  <singleXmlCell id="118" r="C153" connectionId="0">
    <xmlCellPr id="1" uniqueName="ÖnnurFjármálafyrirtæki">
      <xmlPr mapId="2" xpath="/ns1:EfnahagurBanka/ns1:Gögn/ns1:Eignir/ns1:Veltufjáreignir/ns1:VeltufjáreignirSkuldabréfOgVíxlar/ns1:VeltufjáreignirÖnnurMarkaðsskuldabréfOgVíxlarMinnaEðaJafnt1Ár/@ÖnnurFjármálafyrirtæki" xmlDataType="decimal"/>
    </xmlCellPr>
  </singleXmlCell>
  <singleXmlCell id="119" r="C154" connectionId="0">
    <xmlCellPr id="1" uniqueName="ÖnnurFjármálafyrirtækiÍSlitameðferð">
      <xmlPr mapId="2" xpath="/ns1:EfnahagurBanka/ns1:Gögn/ns1:Eignir/ns1:Veltufjáreignir/ns1:VeltufjáreignirSkuldabréfOgVíxlar/ns1:VeltufjáreignirÖnnurMarkaðsskuldabréfOgVíxlarMinnaEðaJafnt1Ár/@ÖnnurFjármálafyrirtækiÍSlitameðferð" xmlDataType="decimal"/>
    </xmlCellPr>
  </singleXmlCell>
  <singleXmlCell id="120" r="C155" connectionId="0">
    <xmlCellPr id="1" uniqueName="FjármálalegHliðarstarfsemi">
      <xmlPr mapId="2" xpath="/ns1:EfnahagurBanka/ns1:Gögn/ns1:Eignir/ns1:Veltufjáreignir/ns1:VeltufjáreignirSkuldabréfOgVíxlar/ns1:VeltufjáreignirÖnnurMarkaðsskuldabréfOgVíxlarMinnaEðaJafnt1Ár/@FjármálalegHliðarstarfsemi" xmlDataType="decimal"/>
    </xmlCellPr>
  </singleXmlCell>
  <singleXmlCell id="121" r="C156" connectionId="0">
    <xmlCellPr id="1" uniqueName="InnbyrðisFjármögnunarfélög">
      <xmlPr mapId="2" xpath="/ns1:EfnahagurBanka/ns1:Gögn/ns1:Eignir/ns1:Veltufjáreignir/ns1:VeltufjáreignirSkuldabréfOgVíxlar/ns1:VeltufjáreignirÖnnurMarkaðsskuldabréfOgVíxlarMinnaEðaJafnt1Ár/@InnbyrðisFjármögnunarfélög" xmlDataType="decimal"/>
    </xmlCellPr>
  </singleXmlCell>
  <singleXmlCell id="122" r="C157" connectionId="0">
    <xmlCellPr id="1" uniqueName="Vátryggingafélög">
      <xmlPr mapId="2" xpath="/ns1:EfnahagurBanka/ns1:Gögn/ns1:Eignir/ns1:Veltufjáreignir/ns1:VeltufjáreignirSkuldabréfOgVíxlar/ns1:VeltufjáreignirÖnnurMarkaðsskuldabréfOgVíxlarMinnaEðaJafnt1Ár/@Vátryggingafélög" xmlDataType="decimal"/>
    </xmlCellPr>
  </singleXmlCell>
  <singleXmlCell id="123" r="C158" connectionId="0">
    <xmlCellPr id="1" uniqueName="Lífeyrissjóðir">
      <xmlPr mapId="2" xpath="/ns1:EfnahagurBanka/ns1:Gögn/ns1:Eignir/ns1:Veltufjáreignir/ns1:VeltufjáreignirSkuldabréfOgVíxlar/ns1:VeltufjáreignirÖnnurMarkaðsskuldabréfOgVíxlarMinnaEðaJafnt1Ár/@Lífeyrissjóðir" xmlDataType="decimal"/>
    </xmlCellPr>
  </singleXmlCell>
  <singleXmlCell id="124" r="C160" connectionId="0">
    <xmlCellPr id="1" uniqueName="Ríkissjóður">
      <xmlPr mapId="2" xpath="/ns1:EfnahagurBanka/ns1:Gögn/ns1:Eignir/ns1:Veltufjáreignir/ns1:VeltufjáreignirSkuldabréfOgVíxlar/ns1:VeltufjáreignirÖnnurMarkaðsskuldabréfOgVíxlarMinnaEðaJafnt1Ár/@Ríkissjóður" xmlDataType="decimal"/>
    </xmlCellPr>
  </singleXmlCell>
  <singleXmlCell id="125" r="C161" connectionId="0">
    <xmlCellPr id="1" uniqueName="Sveitarfélög">
      <xmlPr mapId="2" xpath="/ns1:EfnahagurBanka/ns1:Gögn/ns1:Eignir/ns1:Veltufjáreignir/ns1:VeltufjáreignirSkuldabréfOgVíxlar/ns1:VeltufjáreignirÖnnurMarkaðsskuldabréfOgVíxlarMinnaEðaJafnt1Ár/@Sveitarfélög" xmlDataType="decimal"/>
    </xmlCellPr>
  </singleXmlCell>
  <singleXmlCell id="126" r="C163" connectionId="0">
    <xmlCellPr id="1" uniqueName="ÞjónustaViðHeimiliRekinAfÓhagnaðardrifnumFélögum">
      <xmlPr mapId="2" xpath="/ns1:EfnahagurBanka/ns1:Gögn/ns1:Eignir/ns1:Veltufjáreignir/ns1:VeltufjáreignirSkuldabréfOgVíxlar/ns1:VeltufjáreignirÖnnurMarkaðsskuldabréfOgVíxlarMinnaEðaJafnt1Ár/@ÞjónustaViðHeimiliRekinAfÓhagnaðardrifnumFélögum" xmlDataType="decimal"/>
    </xmlCellPr>
  </singleXmlCell>
  <singleXmlCell id="127" r="C164" connectionId="0">
    <xmlCellPr id="1" uniqueName="ErlendirAðilar">
      <xmlPr mapId="2" xpath="/ns1:EfnahagurBanka/ns1:Gögn/ns1:Eignir/ns1:Veltufjáreignir/ns1:VeltufjáreignirSkuldabréfOgVíxlar/ns1:VeltufjáreignirÖnnurMarkaðsskuldabréfOgVíxlarMinnaEðaJafnt1Ár/@ErlendirAðilar" xmlDataType="decimal"/>
    </xmlCellPr>
  </singleXmlCell>
  <singleXmlCell id="128" r="C168" connectionId="0">
    <xmlCellPr id="1" uniqueName="Landbúnaður">
      <xmlPr mapId="2" xpath="/ns1:EfnahagurBanka/ns1:Gögn/ns1:Eignir/ns1:FjáreignirÁGangvirðiÍGegnumRekstrarreikning/ns1:HlutabréfMinnaEn10PrósentEignahluturOgHlutdeildarskírteini/@Landbúnaður" xmlDataType="decimal"/>
    </xmlCellPr>
  </singleXmlCell>
  <singleXmlCell id="129" r="C169" connectionId="0">
    <xmlCellPr id="1" uniqueName="Fiskveiðar">
      <xmlPr mapId="2" xpath="/ns1:EfnahagurBanka/ns1:Gögn/ns1:Eignir/ns1:FjáreignirÁGangvirðiÍGegnumRekstrarreikning/ns1:HlutabréfMinnaEn10PrósentEignahluturOgHlutdeildarskírteini/@Fiskveiðar" xmlDataType="decimal"/>
    </xmlCellPr>
  </singleXmlCell>
  <singleXmlCell id="130" r="C170" connectionId="0">
    <xmlCellPr id="1" uniqueName="IðnaðurVinnslaLandbúnaðarafurða">
      <xmlPr mapId="2" xpath="/ns1:EfnahagurBanka/ns1:Gögn/ns1:Eignir/ns1:FjáreignirÁGangvirðiÍGegnumRekstrarreikning/ns1:HlutabréfMinnaEn10PrósentEignahluturOgHlutdeildarskírteini/@IðnaðurVinnslaLandbúnaðarafurða" xmlDataType="decimal"/>
    </xmlCellPr>
  </singleXmlCell>
  <singleXmlCell id="131" r="C171" connectionId="0">
    <xmlCellPr id="1" uniqueName="IðnaðurVinnslaSjávarafurða">
      <xmlPr mapId="2" xpath="/ns1:EfnahagurBanka/ns1:Gögn/ns1:Eignir/ns1:FjáreignirÁGangvirðiÍGegnumRekstrarreikning/ns1:HlutabréfMinnaEn10PrósentEignahluturOgHlutdeildarskírteini/@IðnaðurVinnslaSjávarafurða" xmlDataType="decimal"/>
    </xmlCellPr>
  </singleXmlCell>
  <singleXmlCell id="132" r="C172" connectionId="0">
    <xmlCellPr id="1" uniqueName="IðnaðurAnnað">
      <xmlPr mapId="2" xpath="/ns1:EfnahagurBanka/ns1:Gögn/ns1:Eignir/ns1:FjáreignirÁGangvirðiÍGegnumRekstrarreikning/ns1:HlutabréfMinnaEn10PrósentEignahluturOgHlutdeildarskírteini/@IðnaðurAnnað" xmlDataType="decimal"/>
    </xmlCellPr>
  </singleXmlCell>
  <singleXmlCell id="133" r="C173" connectionId="0">
    <xmlCellPr id="1" uniqueName="Veitur">
      <xmlPr mapId="2" xpath="/ns1:EfnahagurBanka/ns1:Gögn/ns1:Eignir/ns1:FjáreignirÁGangvirðiÍGegnumRekstrarreikning/ns1:HlutabréfMinnaEn10PrósentEignahluturOgHlutdeildarskírteini/@Veitur" xmlDataType="decimal"/>
    </xmlCellPr>
  </singleXmlCell>
  <singleXmlCell id="134" r="C174" connectionId="0">
    <xmlCellPr id="1" uniqueName="ByggingastarfsemiOgMannvirkjagerð">
      <xmlPr mapId="2" xpath="/ns1:EfnahagurBanka/ns1:Gögn/ns1:Eignir/ns1:FjáreignirÁGangvirðiÍGegnumRekstrarreikning/ns1:HlutabréfMinnaEn10PrósentEignahluturOgHlutdeildarskírteini/@ByggingastarfsemiOgMannvirkjagerð" xmlDataType="decimal"/>
    </xmlCellPr>
  </singleXmlCell>
  <singleXmlCell id="135" r="C175" connectionId="0">
    <xmlCellPr id="1" uniqueName="Verslun">
      <xmlPr mapId="2" xpath="/ns1:EfnahagurBanka/ns1:Gögn/ns1:Eignir/ns1:FjáreignirÁGangvirðiÍGegnumRekstrarreikning/ns1:HlutabréfMinnaEn10PrósentEignahluturOgHlutdeildarskírteini/@Verslun" xmlDataType="decimal"/>
    </xmlCellPr>
  </singleXmlCell>
  <singleXmlCell id="136" r="C176" connectionId="0">
    <xmlCellPr id="1" uniqueName="SamgöngurOgFlutningar">
      <xmlPr mapId="2" xpath="/ns1:EfnahagurBanka/ns1:Gögn/ns1:Eignir/ns1:FjáreignirÁGangvirðiÍGegnumRekstrarreikning/ns1:HlutabréfMinnaEn10PrósentEignahluturOgHlutdeildarskírteini/@SamgöngurOgFlutningar" xmlDataType="decimal"/>
    </xmlCellPr>
  </singleXmlCell>
  <singleXmlCell id="137" r="C177" connectionId="0">
    <xmlCellPr id="1" uniqueName="ÞjónustaFasteignafélög">
      <xmlPr mapId="2" xpath="/ns1:EfnahagurBanka/ns1:Gögn/ns1:Eignir/ns1:FjáreignirÁGangvirðiÍGegnumRekstrarreikning/ns1:HlutabréfMinnaEn10PrósentEignahluturOgHlutdeildarskírteini/@ÞjónustaFasteignafélög" xmlDataType="decimal"/>
    </xmlCellPr>
  </singleXmlCell>
  <singleXmlCell id="138" r="C178" connectionId="0">
    <xmlCellPr id="1" uniqueName="ÞjónustaStarfsemiHöfuðstöðva">
      <xmlPr mapId="2" xpath="/ns1:EfnahagurBanka/ns1:Gögn/ns1:Eignir/ns1:FjáreignirÁGangvirðiÍGegnumRekstrarreikning/ns1:HlutabréfMinnaEn10PrósentEignahluturOgHlutdeildarskírteini/@ÞjónustaStarfsemiHöfuðstöðva" xmlDataType="decimal"/>
    </xmlCellPr>
  </singleXmlCell>
  <singleXmlCell id="139" r="C179" connectionId="0">
    <xmlCellPr id="1" uniqueName="ÞjónustaAnnað">
      <xmlPr mapId="2" xpath="/ns1:EfnahagurBanka/ns1:Gögn/ns1:Eignir/ns1:FjáreignirÁGangvirðiÍGegnumRekstrarreikning/ns1:HlutabréfMinnaEn10PrósentEignahluturOgHlutdeildarskírteini/@ÞjónustaAnnað" xmlDataType="decimal"/>
    </xmlCellPr>
  </singleXmlCell>
  <singleXmlCell id="140" r="C180" connectionId="0">
    <xmlCellPr id="1" uniqueName="Óflokkað">
      <xmlPr mapId="2" xpath="/ns1:EfnahagurBanka/ns1:Gögn/ns1:Eignir/ns1:FjáreignirÁGangvirðiÍGegnumRekstrarreikning/ns1:HlutabréfMinnaEn10PrósentEignahluturOgHlutdeildarskírteini/@Óflokkað" xmlDataType="decimal"/>
    </xmlCellPr>
  </singleXmlCell>
  <singleXmlCell id="141" r="C182" connectionId="0">
    <xmlCellPr id="1" uniqueName="Innlánsstofnanir">
      <xmlPr mapId="2" xpath="/ns1:EfnahagurBanka/ns1:Gögn/ns1:Eignir/ns1:FjáreignirÁGangvirðiÍGegnumRekstrarreikning/ns1:HlutabréfMinnaEn10PrósentEignahluturOgHlutdeildarskírteini/@Innlánsstofnanir" xmlDataType="decimal"/>
    </xmlCellPr>
  </singleXmlCell>
  <singleXmlCell id="142" r="C183" connectionId="0">
    <xmlCellPr id="1" uniqueName="InnlánsstofnanirÍSlitaferli">
      <xmlPr mapId="2" xpath="/ns1:EfnahagurBanka/ns1:Gögn/ns1:Eignir/ns1:FjáreignirÁGangvirðiÍGegnumRekstrarreikning/ns1:HlutabréfMinnaEn10PrósentEignahluturOgHlutdeildarskírteini/@InnlánsstofnanirÍSlitaferli" xmlDataType="decimal"/>
    </xmlCellPr>
  </singleXmlCell>
  <singleXmlCell id="143" r="C184" connectionId="0">
    <xmlCellPr id="1" uniqueName="Peningamarkaðssjóðir">
      <xmlPr mapId="2" xpath="/ns1:EfnahagurBanka/ns1:Gögn/ns1:Eignir/ns1:FjáreignirÁGangvirðiÍGegnumRekstrarreikning/ns1:HlutabréfMinnaEn10PrósentEignahluturOgHlutdeildarskírteini/@Peningamarkaðssjóðir" xmlDataType="decimal"/>
    </xmlCellPr>
  </singleXmlCell>
  <singleXmlCell id="144" r="C185" connectionId="0">
    <xmlCellPr id="1" uniqueName="AðrirVerðbréfaOgFjárfestingarsjóðirEnPeningamarkaðssjóðir">
      <xmlPr mapId="2" xpath="/ns1:EfnahagurBanka/ns1:Gögn/ns1:Eignir/ns1:FjáreignirÁGangvirðiÍGegnumRekstrarreikning/ns1:HlutabréfMinnaEn10PrósentEignahluturOgHlutdeildarskírteini/@AðrirVerðbréfaOgFjárfestingarsjóðirEnPeningamarkaðssjóðir" xmlDataType="decimal"/>
    </xmlCellPr>
  </singleXmlCell>
  <singleXmlCell id="145" r="C186" connectionId="0">
    <xmlCellPr id="1" uniqueName="ÖnnurFjármálafyrirtæki">
      <xmlPr mapId="2" xpath="/ns1:EfnahagurBanka/ns1:Gögn/ns1:Eignir/ns1:FjáreignirÁGangvirðiÍGegnumRekstrarreikning/ns1:HlutabréfMinnaEn10PrósentEignahluturOgHlutdeildarskírteini/@ÖnnurFjármálafyrirtæki" xmlDataType="decimal"/>
    </xmlCellPr>
  </singleXmlCell>
  <singleXmlCell id="146" r="C187" connectionId="0">
    <xmlCellPr id="1" uniqueName="ÖnnurFjármálafyrirtækiÍSlitameðferð">
      <xmlPr mapId="2" xpath="/ns1:EfnahagurBanka/ns1:Gögn/ns1:Eignir/ns1:FjáreignirÁGangvirðiÍGegnumRekstrarreikning/ns1:HlutabréfMinnaEn10PrósentEignahluturOgHlutdeildarskírteini/@ÖnnurFjármálafyrirtækiÍSlitameðferð" xmlDataType="decimal"/>
    </xmlCellPr>
  </singleXmlCell>
  <singleXmlCell id="147" r="C188" connectionId="0">
    <xmlCellPr id="1" uniqueName="FjármálalegHliðarstarfsemi">
      <xmlPr mapId="2" xpath="/ns1:EfnahagurBanka/ns1:Gögn/ns1:Eignir/ns1:FjáreignirÁGangvirðiÍGegnumRekstrarreikning/ns1:HlutabréfMinnaEn10PrósentEignahluturOgHlutdeildarskírteini/@FjármálalegHliðarstarfsemi" xmlDataType="decimal"/>
    </xmlCellPr>
  </singleXmlCell>
  <singleXmlCell id="148" r="C189" connectionId="0">
    <xmlCellPr id="1" uniqueName="InnbyrðisFjármögnunarfélög">
      <xmlPr mapId="2" xpath="/ns1:EfnahagurBanka/ns1:Gögn/ns1:Eignir/ns1:FjáreignirÁGangvirðiÍGegnumRekstrarreikning/ns1:HlutabréfMinnaEn10PrósentEignahluturOgHlutdeildarskírteini/@InnbyrðisFjármögnunarfélög" xmlDataType="decimal"/>
    </xmlCellPr>
  </singleXmlCell>
  <singleXmlCell id="149" r="C190" connectionId="0">
    <xmlCellPr id="1" uniqueName="Vátryggingafélög">
      <xmlPr mapId="2" xpath="/ns1:EfnahagurBanka/ns1:Gögn/ns1:Eignir/ns1:FjáreignirÁGangvirðiÍGegnumRekstrarreikning/ns1:HlutabréfMinnaEn10PrósentEignahluturOgHlutdeildarskírteini/@Vátryggingafélög" xmlDataType="decimal"/>
    </xmlCellPr>
  </singleXmlCell>
  <singleXmlCell id="150" r="C191" connectionId="0">
    <xmlCellPr id="1" uniqueName="Lífeyrissjóðir">
      <xmlPr mapId="2" xpath="/ns1:EfnahagurBanka/ns1:Gögn/ns1:Eignir/ns1:FjáreignirÁGangvirðiÍGegnumRekstrarreikning/ns1:HlutabréfMinnaEn10PrósentEignahluturOgHlutdeildarskírteini/@Lífeyrissjóðir" xmlDataType="decimal"/>
    </xmlCellPr>
  </singleXmlCell>
  <singleXmlCell id="151" r="C196" connectionId="0">
    <xmlCellPr id="1" uniqueName="ÞjónustaViðHeimiliRekinAfÓhagnaðardrifnumFélögum">
      <xmlPr mapId="2" xpath="/ns1:EfnahagurBanka/ns1:Gögn/ns1:Eignir/ns1:FjáreignirÁGangvirðiÍGegnumRekstrarreikning/ns1:HlutabréfMinnaEn10PrósentEignahluturOgHlutdeildarskírteini/@ÞjónustaViðHeimiliRekinAfÓhagnaðardrifnumFélögum" xmlDataType="decimal"/>
    </xmlCellPr>
  </singleXmlCell>
  <singleXmlCell id="152" r="C197" connectionId="0">
    <xmlCellPr id="1" uniqueName="ErlendirAðilar">
      <xmlPr mapId="2" xpath="/ns1:EfnahagurBanka/ns1:Gögn/ns1:Eignir/ns1:FjáreignirÁGangvirðiÍGegnumRekstrarreikning/ns1:HlutabréfMinnaEn10PrósentEignahluturOgHlutdeildarskírteini/@ErlendirAðilar" xmlDataType="decimal"/>
    </xmlCellPr>
  </singleXmlCell>
  <singleXmlCell id="153" r="C201" connectionId="0">
    <xmlCellPr id="1" uniqueName="Landbúnaður">
      <xmlPr mapId="2" xpath="/ns1:EfnahagurBanka/ns1:Gögn/ns1:Eignir/ns1:FjáreignirÁGangvirðiÍGegnumRekstrarreikning/ns1:FjáreignirÁGangvirðiSkuldabréfOgVíxlar/ns1:VerðtryggðMarkaðsskuldabréf/@Landbúnaður" xmlDataType="decimal"/>
    </xmlCellPr>
  </singleXmlCell>
  <singleXmlCell id="155" r="C202" connectionId="0">
    <xmlCellPr id="1" uniqueName="Fiskveiðar">
      <xmlPr mapId="2" xpath="/ns1:EfnahagurBanka/ns1:Gögn/ns1:Eignir/ns1:FjáreignirÁGangvirðiÍGegnumRekstrarreikning/ns1:FjáreignirÁGangvirðiSkuldabréfOgVíxlar/ns1:VerðtryggðMarkaðsskuldabréf/@Fiskveiðar" xmlDataType="decimal"/>
    </xmlCellPr>
  </singleXmlCell>
  <singleXmlCell id="156" r="C203" connectionId="0">
    <xmlCellPr id="1" uniqueName="IðnaðurVinnslaLandbúnaðarafurða">
      <xmlPr mapId="2" xpath="/ns1:EfnahagurBanka/ns1:Gögn/ns1:Eignir/ns1:FjáreignirÁGangvirðiÍGegnumRekstrarreikning/ns1:FjáreignirÁGangvirðiSkuldabréfOgVíxlar/ns1:VerðtryggðMarkaðsskuldabréf/@IðnaðurVinnslaLandbúnaðarafurða" xmlDataType="decimal"/>
    </xmlCellPr>
  </singleXmlCell>
  <singleXmlCell id="157" r="C204" connectionId="0">
    <xmlCellPr id="1" uniqueName="IðnaðurVinnslaSjávarafurða">
      <xmlPr mapId="2" xpath="/ns1:EfnahagurBanka/ns1:Gögn/ns1:Eignir/ns1:FjáreignirÁGangvirðiÍGegnumRekstrarreikning/ns1:FjáreignirÁGangvirðiSkuldabréfOgVíxlar/ns1:VerðtryggðMarkaðsskuldabréf/@IðnaðurVinnslaSjávarafurða" xmlDataType="decimal"/>
    </xmlCellPr>
  </singleXmlCell>
  <singleXmlCell id="158" r="C205" connectionId="0">
    <xmlCellPr id="1" uniqueName="IðnaðurAnnað">
      <xmlPr mapId="2" xpath="/ns1:EfnahagurBanka/ns1:Gögn/ns1:Eignir/ns1:FjáreignirÁGangvirðiÍGegnumRekstrarreikning/ns1:FjáreignirÁGangvirðiSkuldabréfOgVíxlar/ns1:VerðtryggðMarkaðsskuldabréf/@IðnaðurAnnað" xmlDataType="decimal"/>
    </xmlCellPr>
  </singleXmlCell>
  <singleXmlCell id="159" r="C206" connectionId="0">
    <xmlCellPr id="1" uniqueName="Veitur">
      <xmlPr mapId="2" xpath="/ns1:EfnahagurBanka/ns1:Gögn/ns1:Eignir/ns1:FjáreignirÁGangvirðiÍGegnumRekstrarreikning/ns1:FjáreignirÁGangvirðiSkuldabréfOgVíxlar/ns1:VerðtryggðMarkaðsskuldabréf/@Veitur" xmlDataType="decimal"/>
    </xmlCellPr>
  </singleXmlCell>
  <singleXmlCell id="160" r="C207" connectionId="0">
    <xmlCellPr id="1" uniqueName="ByggingastarfsemiOgMannvirkjagerð">
      <xmlPr mapId="2" xpath="/ns1:EfnahagurBanka/ns1:Gögn/ns1:Eignir/ns1:FjáreignirÁGangvirðiÍGegnumRekstrarreikning/ns1:FjáreignirÁGangvirðiSkuldabréfOgVíxlar/ns1:VerðtryggðMarkaðsskuldabréf/@ByggingastarfsemiOgMannvirkjagerð" xmlDataType="decimal"/>
    </xmlCellPr>
  </singleXmlCell>
  <singleXmlCell id="161" r="C208" connectionId="0">
    <xmlCellPr id="1" uniqueName="Verslun">
      <xmlPr mapId="2" xpath="/ns1:EfnahagurBanka/ns1:Gögn/ns1:Eignir/ns1:FjáreignirÁGangvirðiÍGegnumRekstrarreikning/ns1:FjáreignirÁGangvirðiSkuldabréfOgVíxlar/ns1:VerðtryggðMarkaðsskuldabréf/@Verslun" xmlDataType="decimal"/>
    </xmlCellPr>
  </singleXmlCell>
  <singleXmlCell id="162" r="C209" connectionId="0">
    <xmlCellPr id="1" uniqueName="SamgöngurOgFlutningar">
      <xmlPr mapId="2" xpath="/ns1:EfnahagurBanka/ns1:Gögn/ns1:Eignir/ns1:FjáreignirÁGangvirðiÍGegnumRekstrarreikning/ns1:FjáreignirÁGangvirðiSkuldabréfOgVíxlar/ns1:VerðtryggðMarkaðsskuldabréf/@SamgöngurOgFlutningar" xmlDataType="decimal"/>
    </xmlCellPr>
  </singleXmlCell>
  <singleXmlCell id="163" r="C210" connectionId="0">
    <xmlCellPr id="1" uniqueName="ÞjónustaFasteignafélög">
      <xmlPr mapId="2" xpath="/ns1:EfnahagurBanka/ns1:Gögn/ns1:Eignir/ns1:FjáreignirÁGangvirðiÍGegnumRekstrarreikning/ns1:FjáreignirÁGangvirðiSkuldabréfOgVíxlar/ns1:VerðtryggðMarkaðsskuldabréf/@ÞjónustaFasteignafélög" xmlDataType="decimal"/>
    </xmlCellPr>
  </singleXmlCell>
  <singleXmlCell id="164" r="C211" connectionId="0">
    <xmlCellPr id="1" uniqueName="ÞjónustaStarfsemiHöfuðstöðva">
      <xmlPr mapId="2" xpath="/ns1:EfnahagurBanka/ns1:Gögn/ns1:Eignir/ns1:FjáreignirÁGangvirðiÍGegnumRekstrarreikning/ns1:FjáreignirÁGangvirðiSkuldabréfOgVíxlar/ns1:VerðtryggðMarkaðsskuldabréf/@ÞjónustaStarfsemiHöfuðstöðva" xmlDataType="decimal"/>
    </xmlCellPr>
  </singleXmlCell>
  <singleXmlCell id="165" r="C212" connectionId="0">
    <xmlCellPr id="1" uniqueName="ÞjónustaAnnað">
      <xmlPr mapId="2" xpath="/ns1:EfnahagurBanka/ns1:Gögn/ns1:Eignir/ns1:FjáreignirÁGangvirðiÍGegnumRekstrarreikning/ns1:FjáreignirÁGangvirðiSkuldabréfOgVíxlar/ns1:VerðtryggðMarkaðsskuldabréf/@ÞjónustaAnnað" xmlDataType="decimal"/>
    </xmlCellPr>
  </singleXmlCell>
  <singleXmlCell id="166" r="C213" connectionId="0">
    <xmlCellPr id="1" uniqueName="Óflokkað">
      <xmlPr mapId="2" xpath="/ns1:EfnahagurBanka/ns1:Gögn/ns1:Eignir/ns1:FjáreignirÁGangvirðiÍGegnumRekstrarreikning/ns1:FjáreignirÁGangvirðiSkuldabréfOgVíxlar/ns1:VerðtryggðMarkaðsskuldabréf/@Óflokkað" xmlDataType="decimal"/>
    </xmlCellPr>
  </singleXmlCell>
  <singleXmlCell id="167" r="C215" connectionId="0">
    <xmlCellPr id="1" uniqueName="Innlánsstofnanir">
      <xmlPr mapId="2" xpath="/ns1:EfnahagurBanka/ns1:Gögn/ns1:Eignir/ns1:FjáreignirÁGangvirðiÍGegnumRekstrarreikning/ns1:FjáreignirÁGangvirðiSkuldabréfOgVíxlar/ns1:VerðtryggðMarkaðsskuldabréf/@Innlánsstofnanir" xmlDataType="decimal"/>
    </xmlCellPr>
  </singleXmlCell>
  <singleXmlCell id="168" r="C216" connectionId="0">
    <xmlCellPr id="1" uniqueName="InnlánsstofnanirÍSlitaferli">
      <xmlPr mapId="2" xpath="/ns1:EfnahagurBanka/ns1:Gögn/ns1:Eignir/ns1:FjáreignirÁGangvirðiÍGegnumRekstrarreikning/ns1:FjáreignirÁGangvirðiSkuldabréfOgVíxlar/ns1:VerðtryggðMarkaðsskuldabréf/@InnlánsstofnanirÍSlitaferli" xmlDataType="decimal"/>
    </xmlCellPr>
  </singleXmlCell>
  <singleXmlCell id="169" r="C217" connectionId="0">
    <xmlCellPr id="1" uniqueName="Peningamarkaðssjóðir">
      <xmlPr mapId="2" xpath="/ns1:EfnahagurBanka/ns1:Gögn/ns1:Eignir/ns1:FjáreignirÁGangvirðiÍGegnumRekstrarreikning/ns1:FjáreignirÁGangvirðiSkuldabréfOgVíxlar/ns1:VerðtryggðMarkaðsskuldabréf/@Peningamarkaðssjóðir" xmlDataType="decimal"/>
    </xmlCellPr>
  </singleXmlCell>
  <singleXmlCell id="170" r="C218" connectionId="0">
    <xmlCellPr id="1" uniqueName="AðrirVerðbréfaOgFjárfestingarsjóðirEnPeningamarkaðssjóðir">
      <xmlPr mapId="2" xpath="/ns1:EfnahagurBanka/ns1:Gögn/ns1:Eignir/ns1:FjáreignirÁGangvirðiÍGegnumRekstrarreikning/ns1:FjáreignirÁGangvirðiSkuldabréfOgVíxlar/ns1:VerðtryggðMarkaðsskuldabréf/@AðrirVerðbréfaOgFjárfestingarsjóðirEnPeningamarkaðssjóðir" xmlDataType="decimal"/>
    </xmlCellPr>
  </singleXmlCell>
  <singleXmlCell id="171" r="C219" connectionId="0">
    <xmlCellPr id="1" uniqueName="ÖnnurFjármálafyrirtæki">
      <xmlPr mapId="2" xpath="/ns1:EfnahagurBanka/ns1:Gögn/ns1:Eignir/ns1:FjáreignirÁGangvirðiÍGegnumRekstrarreikning/ns1:FjáreignirÁGangvirðiSkuldabréfOgVíxlar/ns1:VerðtryggðMarkaðsskuldabréf/@ÖnnurFjármálafyrirtæki" xmlDataType="decimal"/>
    </xmlCellPr>
  </singleXmlCell>
  <singleXmlCell id="172" r="C220" connectionId="0">
    <xmlCellPr id="1" uniqueName="ÖnnurFjármálafyrirtækiÍSlitameðferð">
      <xmlPr mapId="2" xpath="/ns1:EfnahagurBanka/ns1:Gögn/ns1:Eignir/ns1:FjáreignirÁGangvirðiÍGegnumRekstrarreikning/ns1:FjáreignirÁGangvirðiSkuldabréfOgVíxlar/ns1:VerðtryggðMarkaðsskuldabréf/@ÖnnurFjármálafyrirtækiÍSlitameðferð" xmlDataType="decimal"/>
    </xmlCellPr>
  </singleXmlCell>
  <singleXmlCell id="173" r="C221" connectionId="0">
    <xmlCellPr id="1" uniqueName="FjármálalegHliðarstarfsemi">
      <xmlPr mapId="2" xpath="/ns1:EfnahagurBanka/ns1:Gögn/ns1:Eignir/ns1:FjáreignirÁGangvirðiÍGegnumRekstrarreikning/ns1:FjáreignirÁGangvirðiSkuldabréfOgVíxlar/ns1:VerðtryggðMarkaðsskuldabréf/@FjármálalegHliðarstarfsemi" xmlDataType="decimal"/>
    </xmlCellPr>
  </singleXmlCell>
  <singleXmlCell id="174" r="C222" connectionId="0">
    <xmlCellPr id="1" uniqueName="InnbyrðisFjármögnunarfélög">
      <xmlPr mapId="2" xpath="/ns1:EfnahagurBanka/ns1:Gögn/ns1:Eignir/ns1:FjáreignirÁGangvirðiÍGegnumRekstrarreikning/ns1:FjáreignirÁGangvirðiSkuldabréfOgVíxlar/ns1:VerðtryggðMarkaðsskuldabréf/@InnbyrðisFjármögnunarfélög" xmlDataType="decimal"/>
    </xmlCellPr>
  </singleXmlCell>
  <singleXmlCell id="175" r="C223" connectionId="0">
    <xmlCellPr id="1" uniqueName="Vátryggingafélög">
      <xmlPr mapId="2" xpath="/ns1:EfnahagurBanka/ns1:Gögn/ns1:Eignir/ns1:FjáreignirÁGangvirðiÍGegnumRekstrarreikning/ns1:FjáreignirÁGangvirðiSkuldabréfOgVíxlar/ns1:VerðtryggðMarkaðsskuldabréf/@Vátryggingafélög" xmlDataType="decimal"/>
    </xmlCellPr>
  </singleXmlCell>
  <singleXmlCell id="176" r="C224" connectionId="0">
    <xmlCellPr id="1" uniqueName="Lífeyrissjóðir">
      <xmlPr mapId="2" xpath="/ns1:EfnahagurBanka/ns1:Gögn/ns1:Eignir/ns1:FjáreignirÁGangvirðiÍGegnumRekstrarreikning/ns1:FjáreignirÁGangvirðiSkuldabréfOgVíxlar/ns1:VerðtryggðMarkaðsskuldabréf/@Lífeyrissjóðir" xmlDataType="decimal"/>
    </xmlCellPr>
  </singleXmlCell>
  <singleXmlCell id="177" r="C226" connectionId="0">
    <xmlCellPr id="1" uniqueName="Ríkissjóður">
      <xmlPr mapId="2" xpath="/ns1:EfnahagurBanka/ns1:Gögn/ns1:Eignir/ns1:FjáreignirÁGangvirðiÍGegnumRekstrarreikning/ns1:FjáreignirÁGangvirðiSkuldabréfOgVíxlar/ns1:VerðtryggðMarkaðsskuldabréf/@Ríkissjóður" xmlDataType="decimal"/>
    </xmlCellPr>
  </singleXmlCell>
  <singleXmlCell id="178" r="C227" connectionId="0">
    <xmlCellPr id="1" uniqueName="Sveitarfélög">
      <xmlPr mapId="2" xpath="/ns1:EfnahagurBanka/ns1:Gögn/ns1:Eignir/ns1:FjáreignirÁGangvirðiÍGegnumRekstrarreikning/ns1:FjáreignirÁGangvirðiSkuldabréfOgVíxlar/ns1:VerðtryggðMarkaðsskuldabréf/@Sveitarfélög" xmlDataType="decimal"/>
    </xmlCellPr>
  </singleXmlCell>
  <singleXmlCell id="179" r="C229" connectionId="0">
    <xmlCellPr id="1" uniqueName="ÞjónustaViðHeimiliRekinAfÓhagnaðardrifnumFélögum">
      <xmlPr mapId="2" xpath="/ns1:EfnahagurBanka/ns1:Gögn/ns1:Eignir/ns1:FjáreignirÁGangvirðiÍGegnumRekstrarreikning/ns1:FjáreignirÁGangvirðiSkuldabréfOgVíxlar/ns1:VerðtryggðMarkaðsskuldabréf/@ÞjónustaViðHeimiliRekinAfÓhagnaðardrifnumFélögum" xmlDataType="decimal"/>
    </xmlCellPr>
  </singleXmlCell>
  <singleXmlCell id="180" r="C230" connectionId="0">
    <xmlCellPr id="1" uniqueName="ErlendirAðilar">
      <xmlPr mapId="2" xpath="/ns1:EfnahagurBanka/ns1:Gögn/ns1:Eignir/ns1:FjáreignirÁGangvirðiÍGegnumRekstrarreikning/ns1:FjáreignirÁGangvirðiSkuldabréfOgVíxlar/ns1:VerðtryggðMarkaðsskuldabréf/@ErlendirAðilar" xmlDataType="decimal"/>
    </xmlCellPr>
  </singleXmlCell>
  <singleXmlCell id="181" r="C233" connectionId="0">
    <xmlCellPr id="1" uniqueName="Landbúnaður">
      <xmlPr mapId="2" xpath="/ns1:EfnahagurBanka/ns1:Gögn/ns1:Eignir/ns1:FjáreignirÁGangvirðiÍGegnumRekstrarreikning/ns1:FjáreignirÁGangvirðiSkuldabréfOgVíxlar/ns1:ÖnnurMarkaðsskuldabréfOgVíxlarStærraEn1Ár/@Landbúnaður" xmlDataType="decimal"/>
    </xmlCellPr>
  </singleXmlCell>
  <singleXmlCell id="182" r="C234" connectionId="0">
    <xmlCellPr id="1" uniqueName="Fiskveiðar">
      <xmlPr mapId="2" xpath="/ns1:EfnahagurBanka/ns1:Gögn/ns1:Eignir/ns1:FjáreignirÁGangvirðiÍGegnumRekstrarreikning/ns1:FjáreignirÁGangvirðiSkuldabréfOgVíxlar/ns1:ÖnnurMarkaðsskuldabréfOgVíxlarStærraEn1Ár/@Fiskveiðar" xmlDataType="decimal"/>
    </xmlCellPr>
  </singleXmlCell>
  <singleXmlCell id="183" r="C235" connectionId="0">
    <xmlCellPr id="1" uniqueName="IðnaðurVinnslaLandbúnaðarafurða">
      <xmlPr mapId="2" xpath="/ns1:EfnahagurBanka/ns1:Gögn/ns1:Eignir/ns1:FjáreignirÁGangvirðiÍGegnumRekstrarreikning/ns1:FjáreignirÁGangvirðiSkuldabréfOgVíxlar/ns1:ÖnnurMarkaðsskuldabréfOgVíxlarStærraEn1Ár/@IðnaðurVinnslaLandbúnaðarafurða" xmlDataType="decimal"/>
    </xmlCellPr>
  </singleXmlCell>
  <singleXmlCell id="184" r="C236" connectionId="0">
    <xmlCellPr id="1" uniqueName="IðnaðurVinnslaSjávarafurða">
      <xmlPr mapId="2" xpath="/ns1:EfnahagurBanka/ns1:Gögn/ns1:Eignir/ns1:FjáreignirÁGangvirðiÍGegnumRekstrarreikning/ns1:FjáreignirÁGangvirðiSkuldabréfOgVíxlar/ns1:ÖnnurMarkaðsskuldabréfOgVíxlarStærraEn1Ár/@IðnaðurVinnslaSjávarafurða" xmlDataType="decimal"/>
    </xmlCellPr>
  </singleXmlCell>
  <singleXmlCell id="185" r="C237" connectionId="0">
    <xmlCellPr id="1" uniqueName="IðnaðurAnnað">
      <xmlPr mapId="2" xpath="/ns1:EfnahagurBanka/ns1:Gögn/ns1:Eignir/ns1:FjáreignirÁGangvirðiÍGegnumRekstrarreikning/ns1:FjáreignirÁGangvirðiSkuldabréfOgVíxlar/ns1:ÖnnurMarkaðsskuldabréfOgVíxlarStærraEn1Ár/@IðnaðurAnnað" xmlDataType="decimal"/>
    </xmlCellPr>
  </singleXmlCell>
  <singleXmlCell id="186" r="C238" connectionId="0">
    <xmlCellPr id="1" uniqueName="Veitur">
      <xmlPr mapId="2" xpath="/ns1:EfnahagurBanka/ns1:Gögn/ns1:Eignir/ns1:FjáreignirÁGangvirðiÍGegnumRekstrarreikning/ns1:FjáreignirÁGangvirðiSkuldabréfOgVíxlar/ns1:ÖnnurMarkaðsskuldabréfOgVíxlarStærraEn1Ár/@Veitur" xmlDataType="decimal"/>
    </xmlCellPr>
  </singleXmlCell>
  <singleXmlCell id="187" r="C239" connectionId="0">
    <xmlCellPr id="1" uniqueName="ByggingastarfsemiOgMannvirkjagerð">
      <xmlPr mapId="2" xpath="/ns1:EfnahagurBanka/ns1:Gögn/ns1:Eignir/ns1:FjáreignirÁGangvirðiÍGegnumRekstrarreikning/ns1:FjáreignirÁGangvirðiSkuldabréfOgVíxlar/ns1:ÖnnurMarkaðsskuldabréfOgVíxlarStærraEn1Ár/@ByggingastarfsemiOgMannvirkjagerð" xmlDataType="decimal"/>
    </xmlCellPr>
  </singleXmlCell>
  <singleXmlCell id="188" r="C240" connectionId="0">
    <xmlCellPr id="1" uniqueName="Verslun">
      <xmlPr mapId="2" xpath="/ns1:EfnahagurBanka/ns1:Gögn/ns1:Eignir/ns1:FjáreignirÁGangvirðiÍGegnumRekstrarreikning/ns1:FjáreignirÁGangvirðiSkuldabréfOgVíxlar/ns1:ÖnnurMarkaðsskuldabréfOgVíxlarStærraEn1Ár/@Verslun" xmlDataType="decimal"/>
    </xmlCellPr>
  </singleXmlCell>
  <singleXmlCell id="189" r="C241" connectionId="0">
    <xmlCellPr id="1" uniqueName="SamgöngurOgFlutningar">
      <xmlPr mapId="2" xpath="/ns1:EfnahagurBanka/ns1:Gögn/ns1:Eignir/ns1:FjáreignirÁGangvirðiÍGegnumRekstrarreikning/ns1:FjáreignirÁGangvirðiSkuldabréfOgVíxlar/ns1:ÖnnurMarkaðsskuldabréfOgVíxlarStærraEn1Ár/@SamgöngurOgFlutningar" xmlDataType="decimal"/>
    </xmlCellPr>
  </singleXmlCell>
  <singleXmlCell id="190" r="C242" connectionId="0">
    <xmlCellPr id="1" uniqueName="ÞjónustaFasteignafélög">
      <xmlPr mapId="2" xpath="/ns1:EfnahagurBanka/ns1:Gögn/ns1:Eignir/ns1:FjáreignirÁGangvirðiÍGegnumRekstrarreikning/ns1:FjáreignirÁGangvirðiSkuldabréfOgVíxlar/ns1:ÖnnurMarkaðsskuldabréfOgVíxlarStærraEn1Ár/@ÞjónustaFasteignafélög" xmlDataType="decimal"/>
    </xmlCellPr>
  </singleXmlCell>
  <singleXmlCell id="191" r="C243" connectionId="0">
    <xmlCellPr id="1" uniqueName="ÞjónustaStarfsemiHöfuðstöðva">
      <xmlPr mapId="2" xpath="/ns1:EfnahagurBanka/ns1:Gögn/ns1:Eignir/ns1:FjáreignirÁGangvirðiÍGegnumRekstrarreikning/ns1:FjáreignirÁGangvirðiSkuldabréfOgVíxlar/ns1:ÖnnurMarkaðsskuldabréfOgVíxlarStærraEn1Ár/@ÞjónustaStarfsemiHöfuðstöðva" xmlDataType="decimal"/>
    </xmlCellPr>
  </singleXmlCell>
  <singleXmlCell id="192" r="C244" connectionId="0">
    <xmlCellPr id="1" uniqueName="ÞjónustaAnnað">
      <xmlPr mapId="2" xpath="/ns1:EfnahagurBanka/ns1:Gögn/ns1:Eignir/ns1:FjáreignirÁGangvirðiÍGegnumRekstrarreikning/ns1:FjáreignirÁGangvirðiSkuldabréfOgVíxlar/ns1:ÖnnurMarkaðsskuldabréfOgVíxlarStærraEn1Ár/@ÞjónustaAnnað" xmlDataType="decimal"/>
    </xmlCellPr>
  </singleXmlCell>
  <singleXmlCell id="193" r="C245" connectionId="0">
    <xmlCellPr id="1" uniqueName="Óflokkað">
      <xmlPr mapId="2" xpath="/ns1:EfnahagurBanka/ns1:Gögn/ns1:Eignir/ns1:FjáreignirÁGangvirðiÍGegnumRekstrarreikning/ns1:FjáreignirÁGangvirðiSkuldabréfOgVíxlar/ns1:ÖnnurMarkaðsskuldabréfOgVíxlarStærraEn1Ár/@Óflokkað" xmlDataType="decimal"/>
    </xmlCellPr>
  </singleXmlCell>
  <singleXmlCell id="194" r="C247" connectionId="0">
    <xmlCellPr id="1" uniqueName="Innlánsstofnanir">
      <xmlPr mapId="2" xpath="/ns1:EfnahagurBanka/ns1:Gögn/ns1:Eignir/ns1:FjáreignirÁGangvirðiÍGegnumRekstrarreikning/ns1:FjáreignirÁGangvirðiSkuldabréfOgVíxlar/ns1:ÖnnurMarkaðsskuldabréfOgVíxlarStærraEn1Ár/@Innlánsstofnanir" xmlDataType="decimal"/>
    </xmlCellPr>
  </singleXmlCell>
  <singleXmlCell id="195" r="C248" connectionId="0">
    <xmlCellPr id="1" uniqueName="InnlánsstofnanirÍSlitaferli">
      <xmlPr mapId="2" xpath="/ns1:EfnahagurBanka/ns1:Gögn/ns1:Eignir/ns1:FjáreignirÁGangvirðiÍGegnumRekstrarreikning/ns1:FjáreignirÁGangvirðiSkuldabréfOgVíxlar/ns1:ÖnnurMarkaðsskuldabréfOgVíxlarStærraEn1Ár/@InnlánsstofnanirÍSlitaferli" xmlDataType="decimal"/>
    </xmlCellPr>
  </singleXmlCell>
  <singleXmlCell id="196" r="C249" connectionId="0">
    <xmlCellPr id="1" uniqueName="Peningamarkaðssjóðir">
      <xmlPr mapId="2" xpath="/ns1:EfnahagurBanka/ns1:Gögn/ns1:Eignir/ns1:FjáreignirÁGangvirðiÍGegnumRekstrarreikning/ns1:FjáreignirÁGangvirðiSkuldabréfOgVíxlar/ns1:ÖnnurMarkaðsskuldabréfOgVíxlarStærraEn1Ár/@Peningamarkaðssjóðir" xmlDataType="decimal"/>
    </xmlCellPr>
  </singleXmlCell>
  <singleXmlCell id="197" r="C250" connectionId="0">
    <xmlCellPr id="1" uniqueName="AðrirVerðbréfaOgFjárfestingarsjóðirEnPeningamarkaðssjóðir">
      <xmlPr mapId="2" xpath="/ns1:EfnahagurBanka/ns1:Gögn/ns1:Eignir/ns1:FjáreignirÁGangvirðiÍGegnumRekstrarreikning/ns1:FjáreignirÁGangvirðiSkuldabréfOgVíxlar/ns1:ÖnnurMarkaðsskuldabréfOgVíxlarStærraEn1Ár/@AðrirVerðbréfaOgFjárfestingarsjóðirEnPeningamarkaðssjóðir" xmlDataType="decimal"/>
    </xmlCellPr>
  </singleXmlCell>
  <singleXmlCell id="198" r="C251" connectionId="0">
    <xmlCellPr id="1" uniqueName="ÖnnurFjármálafyrirtæki">
      <xmlPr mapId="2" xpath="/ns1:EfnahagurBanka/ns1:Gögn/ns1:Eignir/ns1:FjáreignirÁGangvirðiÍGegnumRekstrarreikning/ns1:FjáreignirÁGangvirðiSkuldabréfOgVíxlar/ns1:ÖnnurMarkaðsskuldabréfOgVíxlarStærraEn1Ár/@ÖnnurFjármálafyrirtæki" xmlDataType="decimal"/>
    </xmlCellPr>
  </singleXmlCell>
  <singleXmlCell id="199" r="C252" connectionId="0">
    <xmlCellPr id="1" uniqueName="ÖnnurFjármálafyrirtækiÍSlitameðferð">
      <xmlPr mapId="2" xpath="/ns1:EfnahagurBanka/ns1:Gögn/ns1:Eignir/ns1:FjáreignirÁGangvirðiÍGegnumRekstrarreikning/ns1:FjáreignirÁGangvirðiSkuldabréfOgVíxlar/ns1:ÖnnurMarkaðsskuldabréfOgVíxlarStærraEn1Ár/@ÖnnurFjármálafyrirtækiÍSlitameðferð" xmlDataType="decimal"/>
    </xmlCellPr>
  </singleXmlCell>
  <singleXmlCell id="200" r="C253" connectionId="0">
    <xmlCellPr id="1" uniqueName="FjármálalegHliðarstarfsemi">
      <xmlPr mapId="2" xpath="/ns1:EfnahagurBanka/ns1:Gögn/ns1:Eignir/ns1:FjáreignirÁGangvirðiÍGegnumRekstrarreikning/ns1:FjáreignirÁGangvirðiSkuldabréfOgVíxlar/ns1:ÖnnurMarkaðsskuldabréfOgVíxlarStærraEn1Ár/@FjármálalegHliðarstarfsemi" xmlDataType="decimal"/>
    </xmlCellPr>
  </singleXmlCell>
  <singleXmlCell id="201" r="C254" connectionId="0">
    <xmlCellPr id="1" uniqueName="InnbyrðisFjármögnunarfélög">
      <xmlPr mapId="2" xpath="/ns1:EfnahagurBanka/ns1:Gögn/ns1:Eignir/ns1:FjáreignirÁGangvirðiÍGegnumRekstrarreikning/ns1:FjáreignirÁGangvirðiSkuldabréfOgVíxlar/ns1:ÖnnurMarkaðsskuldabréfOgVíxlarStærraEn1Ár/@InnbyrðisFjármögnunarfélög" xmlDataType="decimal"/>
    </xmlCellPr>
  </singleXmlCell>
  <singleXmlCell id="202" r="C255" connectionId="0">
    <xmlCellPr id="1" uniqueName="Vátryggingafélög">
      <xmlPr mapId="2" xpath="/ns1:EfnahagurBanka/ns1:Gögn/ns1:Eignir/ns1:FjáreignirÁGangvirðiÍGegnumRekstrarreikning/ns1:FjáreignirÁGangvirðiSkuldabréfOgVíxlar/ns1:ÖnnurMarkaðsskuldabréfOgVíxlarStærraEn1Ár/@Vátryggingafélög" xmlDataType="decimal"/>
    </xmlCellPr>
  </singleXmlCell>
  <singleXmlCell id="203" r="C256" connectionId="0">
    <xmlCellPr id="1" uniqueName="Lífeyrissjóðir">
      <xmlPr mapId="2" xpath="/ns1:EfnahagurBanka/ns1:Gögn/ns1:Eignir/ns1:FjáreignirÁGangvirðiÍGegnumRekstrarreikning/ns1:FjáreignirÁGangvirðiSkuldabréfOgVíxlar/ns1:ÖnnurMarkaðsskuldabréfOgVíxlarStærraEn1Ár/@Lífeyrissjóðir" xmlDataType="decimal"/>
    </xmlCellPr>
  </singleXmlCell>
  <singleXmlCell id="204" r="C258" connectionId="0">
    <xmlCellPr id="1" uniqueName="Ríkissjóður">
      <xmlPr mapId="2" xpath="/ns1:EfnahagurBanka/ns1:Gögn/ns1:Eignir/ns1:FjáreignirÁGangvirðiÍGegnumRekstrarreikning/ns1:FjáreignirÁGangvirðiSkuldabréfOgVíxlar/ns1:ÖnnurMarkaðsskuldabréfOgVíxlarStærraEn1Ár/@Ríkissjóður" xmlDataType="decimal"/>
    </xmlCellPr>
  </singleXmlCell>
  <singleXmlCell id="205" r="C259" connectionId="0">
    <xmlCellPr id="1" uniqueName="Sveitarfélög">
      <xmlPr mapId="2" xpath="/ns1:EfnahagurBanka/ns1:Gögn/ns1:Eignir/ns1:FjáreignirÁGangvirðiÍGegnumRekstrarreikning/ns1:FjáreignirÁGangvirðiSkuldabréfOgVíxlar/ns1:ÖnnurMarkaðsskuldabréfOgVíxlarStærraEn1Ár/@Sveitarfélög" xmlDataType="decimal"/>
    </xmlCellPr>
  </singleXmlCell>
  <singleXmlCell id="206" r="C261" connectionId="0">
    <xmlCellPr id="1" uniqueName="ÞjónustaViðHeimiliRekinAfÓhagnaðardrifnumFélögum">
      <xmlPr mapId="2" xpath="/ns1:EfnahagurBanka/ns1:Gögn/ns1:Eignir/ns1:FjáreignirÁGangvirðiÍGegnumRekstrarreikning/ns1:FjáreignirÁGangvirðiSkuldabréfOgVíxlar/ns1:ÖnnurMarkaðsskuldabréfOgVíxlarStærraEn1Ár/@ÞjónustaViðHeimiliRekinAfÓhagnaðardrifnumFélögum" xmlDataType="decimal"/>
    </xmlCellPr>
  </singleXmlCell>
  <singleXmlCell id="207" r="C262" connectionId="0">
    <xmlCellPr id="1" uniqueName="ErlendirAðilar">
      <xmlPr mapId="2" xpath="/ns1:EfnahagurBanka/ns1:Gögn/ns1:Eignir/ns1:FjáreignirÁGangvirðiÍGegnumRekstrarreikning/ns1:FjáreignirÁGangvirðiSkuldabréfOgVíxlar/ns1:ÖnnurMarkaðsskuldabréfOgVíxlarStærraEn1Ár/@ErlendirAðilar" xmlDataType="decimal"/>
    </xmlCellPr>
  </singleXmlCell>
  <singleXmlCell id="208" r="C265" connectionId="0">
    <xmlCellPr id="1" uniqueName="Landbúnaður">
      <xmlPr mapId="2" xpath="/ns1:EfnahagurBanka/ns1:Gögn/ns1:Eignir/ns1:FjáreignirÁGangvirðiÍGegnumRekstrarreikning/ns1:FjáreignirÁGangvirðiSkuldabréfOgVíxlar/ns1:FjáreignirÁGangvirðiÖnnurMarkaðsskuldabréfOgVíxlarMinnaEðaJafnt1Ár/@Landbúnaður" xmlDataType="decimal"/>
    </xmlCellPr>
  </singleXmlCell>
  <singleXmlCell id="209" r="C266" connectionId="0">
    <xmlCellPr id="1" uniqueName="Fiskveiðar">
      <xmlPr mapId="2" xpath="/ns1:EfnahagurBanka/ns1:Gögn/ns1:Eignir/ns1:FjáreignirÁGangvirðiÍGegnumRekstrarreikning/ns1:FjáreignirÁGangvirðiSkuldabréfOgVíxlar/ns1:FjáreignirÁGangvirðiÖnnurMarkaðsskuldabréfOgVíxlarMinnaEðaJafnt1Ár/@Fiskveiðar" xmlDataType="decimal"/>
    </xmlCellPr>
  </singleXmlCell>
  <singleXmlCell id="210" r="C267" connectionId="0">
    <xmlCellPr id="1" uniqueName="IðnaðurVinnslaLandbúnaðarafurða">
      <xmlPr mapId="2" xpath="/ns1:EfnahagurBanka/ns1:Gögn/ns1:Eignir/ns1:FjáreignirÁGangvirðiÍGegnumRekstrarreikning/ns1:FjáreignirÁGangvirðiSkuldabréfOgVíxlar/ns1:FjáreignirÁGangvirðiÖnnurMarkaðsskuldabréfOgVíxlarMinnaEðaJafnt1Ár/@IðnaðurVinnslaLandbúnaðarafurða" xmlDataType="decimal"/>
    </xmlCellPr>
  </singleXmlCell>
  <singleXmlCell id="211" r="C268" connectionId="0">
    <xmlCellPr id="1" uniqueName="IðnaðurVinnslaSjávarafurða">
      <xmlPr mapId="2" xpath="/ns1:EfnahagurBanka/ns1:Gögn/ns1:Eignir/ns1:FjáreignirÁGangvirðiÍGegnumRekstrarreikning/ns1:FjáreignirÁGangvirðiSkuldabréfOgVíxlar/ns1:FjáreignirÁGangvirðiÖnnurMarkaðsskuldabréfOgVíxlarMinnaEðaJafnt1Ár/@IðnaðurVinnslaSjávarafurða" xmlDataType="decimal"/>
    </xmlCellPr>
  </singleXmlCell>
  <singleXmlCell id="212" r="C269" connectionId="0">
    <xmlCellPr id="1" uniqueName="IðnaðurAnnað">
      <xmlPr mapId="2" xpath="/ns1:EfnahagurBanka/ns1:Gögn/ns1:Eignir/ns1:FjáreignirÁGangvirðiÍGegnumRekstrarreikning/ns1:FjáreignirÁGangvirðiSkuldabréfOgVíxlar/ns1:FjáreignirÁGangvirðiÖnnurMarkaðsskuldabréfOgVíxlarMinnaEðaJafnt1Ár/@IðnaðurAnnað" xmlDataType="decimal"/>
    </xmlCellPr>
  </singleXmlCell>
  <singleXmlCell id="213" r="C270" connectionId="0">
    <xmlCellPr id="1" uniqueName="Veitur">
      <xmlPr mapId="2" xpath="/ns1:EfnahagurBanka/ns1:Gögn/ns1:Eignir/ns1:FjáreignirÁGangvirðiÍGegnumRekstrarreikning/ns1:FjáreignirÁGangvirðiSkuldabréfOgVíxlar/ns1:FjáreignirÁGangvirðiÖnnurMarkaðsskuldabréfOgVíxlarMinnaEðaJafnt1Ár/@Veitur" xmlDataType="decimal"/>
    </xmlCellPr>
  </singleXmlCell>
  <singleXmlCell id="214" r="C271" connectionId="0">
    <xmlCellPr id="1" uniqueName="ByggingastarfsemiOgMannvirkjagerð">
      <xmlPr mapId="2" xpath="/ns1:EfnahagurBanka/ns1:Gögn/ns1:Eignir/ns1:FjáreignirÁGangvirðiÍGegnumRekstrarreikning/ns1:FjáreignirÁGangvirðiSkuldabréfOgVíxlar/ns1:FjáreignirÁGangvirðiÖnnurMarkaðsskuldabréfOgVíxlarMinnaEðaJafnt1Ár/@ByggingastarfsemiOgMannvirkjagerð" xmlDataType="decimal"/>
    </xmlCellPr>
  </singleXmlCell>
  <singleXmlCell id="215" r="C272" connectionId="0">
    <xmlCellPr id="1" uniqueName="Verslun">
      <xmlPr mapId="2" xpath="/ns1:EfnahagurBanka/ns1:Gögn/ns1:Eignir/ns1:FjáreignirÁGangvirðiÍGegnumRekstrarreikning/ns1:FjáreignirÁGangvirðiSkuldabréfOgVíxlar/ns1:FjáreignirÁGangvirðiÖnnurMarkaðsskuldabréfOgVíxlarMinnaEðaJafnt1Ár/@Verslun" xmlDataType="decimal"/>
    </xmlCellPr>
  </singleXmlCell>
  <singleXmlCell id="216" r="C273" connectionId="0">
    <xmlCellPr id="1" uniqueName="SamgöngurOgFlutningar">
      <xmlPr mapId="2" xpath="/ns1:EfnahagurBanka/ns1:Gögn/ns1:Eignir/ns1:FjáreignirÁGangvirðiÍGegnumRekstrarreikning/ns1:FjáreignirÁGangvirðiSkuldabréfOgVíxlar/ns1:FjáreignirÁGangvirðiÖnnurMarkaðsskuldabréfOgVíxlarMinnaEðaJafnt1Ár/@SamgöngurOgFlutningar" xmlDataType="decimal"/>
    </xmlCellPr>
  </singleXmlCell>
  <singleXmlCell id="217" r="C274" connectionId="0">
    <xmlCellPr id="1" uniqueName="ÞjónustaFasteignafélög">
      <xmlPr mapId="2" xpath="/ns1:EfnahagurBanka/ns1:Gögn/ns1:Eignir/ns1:FjáreignirÁGangvirðiÍGegnumRekstrarreikning/ns1:FjáreignirÁGangvirðiSkuldabréfOgVíxlar/ns1:FjáreignirÁGangvirðiÖnnurMarkaðsskuldabréfOgVíxlarMinnaEðaJafnt1Ár/@ÞjónustaFasteignafélög" xmlDataType="decimal"/>
    </xmlCellPr>
  </singleXmlCell>
  <singleXmlCell id="218" r="C275" connectionId="0">
    <xmlCellPr id="1" uniqueName="ÞjónustaStarfsemiHöfuðstöðva">
      <xmlPr mapId="2" xpath="/ns1:EfnahagurBanka/ns1:Gögn/ns1:Eignir/ns1:FjáreignirÁGangvirðiÍGegnumRekstrarreikning/ns1:FjáreignirÁGangvirðiSkuldabréfOgVíxlar/ns1:FjáreignirÁGangvirðiÖnnurMarkaðsskuldabréfOgVíxlarMinnaEðaJafnt1Ár/@ÞjónustaStarfsemiHöfuðstöðva" xmlDataType="decimal"/>
    </xmlCellPr>
  </singleXmlCell>
  <singleXmlCell id="219" r="C276" connectionId="0">
    <xmlCellPr id="1" uniqueName="ÞjónustaAnnað">
      <xmlPr mapId="2" xpath="/ns1:EfnahagurBanka/ns1:Gögn/ns1:Eignir/ns1:FjáreignirÁGangvirðiÍGegnumRekstrarreikning/ns1:FjáreignirÁGangvirðiSkuldabréfOgVíxlar/ns1:FjáreignirÁGangvirðiÖnnurMarkaðsskuldabréfOgVíxlarMinnaEðaJafnt1Ár/@ÞjónustaAnnað" xmlDataType="decimal"/>
    </xmlCellPr>
  </singleXmlCell>
  <singleXmlCell id="220" r="C277" connectionId="0">
    <xmlCellPr id="1" uniqueName="Óflokkað">
      <xmlPr mapId="2" xpath="/ns1:EfnahagurBanka/ns1:Gögn/ns1:Eignir/ns1:FjáreignirÁGangvirðiÍGegnumRekstrarreikning/ns1:FjáreignirÁGangvirðiSkuldabréfOgVíxlar/ns1:FjáreignirÁGangvirðiÖnnurMarkaðsskuldabréfOgVíxlarMinnaEðaJafnt1Ár/@Óflokkað" xmlDataType="decimal"/>
    </xmlCellPr>
  </singleXmlCell>
  <singleXmlCell id="221" r="C279" connectionId="0">
    <xmlCellPr id="1" uniqueName="Innlánsstofnanir">
      <xmlPr mapId="2" xpath="/ns1:EfnahagurBanka/ns1:Gögn/ns1:Eignir/ns1:FjáreignirÁGangvirðiÍGegnumRekstrarreikning/ns1:FjáreignirÁGangvirðiSkuldabréfOgVíxlar/ns1:FjáreignirÁGangvirðiÖnnurMarkaðsskuldabréfOgVíxlarMinnaEðaJafnt1Ár/@Innlánsstofnanir" xmlDataType="decimal"/>
    </xmlCellPr>
  </singleXmlCell>
  <singleXmlCell id="222" r="C280" connectionId="0">
    <xmlCellPr id="1" uniqueName="InnlánsstofnanirÍSlitaferli">
      <xmlPr mapId="2" xpath="/ns1:EfnahagurBanka/ns1:Gögn/ns1:Eignir/ns1:FjáreignirÁGangvirðiÍGegnumRekstrarreikning/ns1:FjáreignirÁGangvirðiSkuldabréfOgVíxlar/ns1:FjáreignirÁGangvirðiÖnnurMarkaðsskuldabréfOgVíxlarMinnaEðaJafnt1Ár/@InnlánsstofnanirÍSlitaferli" xmlDataType="decimal"/>
    </xmlCellPr>
  </singleXmlCell>
  <singleXmlCell id="223" r="C281" connectionId="0">
    <xmlCellPr id="1" uniqueName="Peningamarkaðssjóðir">
      <xmlPr mapId="2" xpath="/ns1:EfnahagurBanka/ns1:Gögn/ns1:Eignir/ns1:FjáreignirÁGangvirðiÍGegnumRekstrarreikning/ns1:FjáreignirÁGangvirðiSkuldabréfOgVíxlar/ns1:FjáreignirÁGangvirðiÖnnurMarkaðsskuldabréfOgVíxlarMinnaEðaJafnt1Ár/@Peningamarkaðssjóðir" xmlDataType="decimal"/>
    </xmlCellPr>
  </singleXmlCell>
  <singleXmlCell id="224" r="C282" connectionId="0">
    <xmlCellPr id="1" uniqueName="AðrirVerðbréfaOgFjárfestingarsjóðirEnPeningamarkaðssjóðir">
      <xmlPr mapId="2" xpath="/ns1:EfnahagurBanka/ns1:Gögn/ns1:Eignir/ns1:FjáreignirÁGangvirðiÍGegnumRekstrarreikning/ns1:FjáreignirÁGangvirðiSkuldabréfOgVíxlar/ns1:FjáreignirÁGangvirðiÖnnurMarkaðsskuldabréfOgVíxlarMinnaEðaJafnt1Ár/@AðrirVerðbréfaOgFjárfestingarsjóðirEnPeningamarkaðssjóðir" xmlDataType="decimal"/>
    </xmlCellPr>
  </singleXmlCell>
  <singleXmlCell id="225" r="C283" connectionId="0">
    <xmlCellPr id="1" uniqueName="ÖnnurFjármálafyrirtæki">
      <xmlPr mapId="2" xpath="/ns1:EfnahagurBanka/ns1:Gögn/ns1:Eignir/ns1:FjáreignirÁGangvirðiÍGegnumRekstrarreikning/ns1:FjáreignirÁGangvirðiSkuldabréfOgVíxlar/ns1:FjáreignirÁGangvirðiÖnnurMarkaðsskuldabréfOgVíxlarMinnaEðaJafnt1Ár/@ÖnnurFjármálafyrirtæki" xmlDataType="decimal"/>
    </xmlCellPr>
  </singleXmlCell>
  <singleXmlCell id="226" r="C284" connectionId="0">
    <xmlCellPr id="1" uniqueName="ÖnnurFjármálafyrirtækiÍSlitameðferð">
      <xmlPr mapId="2" xpath="/ns1:EfnahagurBanka/ns1:Gögn/ns1:Eignir/ns1:FjáreignirÁGangvirðiÍGegnumRekstrarreikning/ns1:FjáreignirÁGangvirðiSkuldabréfOgVíxlar/ns1:FjáreignirÁGangvirðiÖnnurMarkaðsskuldabréfOgVíxlarMinnaEðaJafnt1Ár/@ÖnnurFjármálafyrirtækiÍSlitameðferð" xmlDataType="decimal"/>
    </xmlCellPr>
  </singleXmlCell>
  <singleXmlCell id="227" r="C285" connectionId="0">
    <xmlCellPr id="1" uniqueName="FjármálalegHliðarstarfsemi">
      <xmlPr mapId="2" xpath="/ns1:EfnahagurBanka/ns1:Gögn/ns1:Eignir/ns1:FjáreignirÁGangvirðiÍGegnumRekstrarreikning/ns1:FjáreignirÁGangvirðiSkuldabréfOgVíxlar/ns1:FjáreignirÁGangvirðiÖnnurMarkaðsskuldabréfOgVíxlarMinnaEðaJafnt1Ár/@FjármálalegHliðarstarfsemi" xmlDataType="decimal"/>
    </xmlCellPr>
  </singleXmlCell>
  <singleXmlCell id="228" r="C286" connectionId="0">
    <xmlCellPr id="1" uniqueName="InnbyrðisFjármögnunarfélög">
      <xmlPr mapId="2" xpath="/ns1:EfnahagurBanka/ns1:Gögn/ns1:Eignir/ns1:FjáreignirÁGangvirðiÍGegnumRekstrarreikning/ns1:FjáreignirÁGangvirðiSkuldabréfOgVíxlar/ns1:FjáreignirÁGangvirðiÖnnurMarkaðsskuldabréfOgVíxlarMinnaEðaJafnt1Ár/@InnbyrðisFjármögnunarfélög" xmlDataType="decimal"/>
    </xmlCellPr>
  </singleXmlCell>
  <singleXmlCell id="229" r="C287" connectionId="0">
    <xmlCellPr id="1" uniqueName="Vátryggingafélög">
      <xmlPr mapId="2" xpath="/ns1:EfnahagurBanka/ns1:Gögn/ns1:Eignir/ns1:FjáreignirÁGangvirðiÍGegnumRekstrarreikning/ns1:FjáreignirÁGangvirðiSkuldabréfOgVíxlar/ns1:FjáreignirÁGangvirðiÖnnurMarkaðsskuldabréfOgVíxlarMinnaEðaJafnt1Ár/@Vátryggingafélög" xmlDataType="decimal"/>
    </xmlCellPr>
  </singleXmlCell>
  <singleXmlCell id="230" r="C288" connectionId="0">
    <xmlCellPr id="1" uniqueName="Lífeyrissjóðir">
      <xmlPr mapId="2" xpath="/ns1:EfnahagurBanka/ns1:Gögn/ns1:Eignir/ns1:FjáreignirÁGangvirðiÍGegnumRekstrarreikning/ns1:FjáreignirÁGangvirðiSkuldabréfOgVíxlar/ns1:FjáreignirÁGangvirðiÖnnurMarkaðsskuldabréfOgVíxlarMinnaEðaJafnt1Ár/@Lífeyrissjóðir" xmlDataType="decimal"/>
    </xmlCellPr>
  </singleXmlCell>
  <singleXmlCell id="231" r="C290" connectionId="0">
    <xmlCellPr id="1" uniqueName="Ríkissjóður">
      <xmlPr mapId="2" xpath="/ns1:EfnahagurBanka/ns1:Gögn/ns1:Eignir/ns1:FjáreignirÁGangvirðiÍGegnumRekstrarreikning/ns1:FjáreignirÁGangvirðiSkuldabréfOgVíxlar/ns1:FjáreignirÁGangvirðiÖnnurMarkaðsskuldabréfOgVíxlarMinnaEðaJafnt1Ár/@Ríkissjóður" xmlDataType="decimal"/>
    </xmlCellPr>
  </singleXmlCell>
  <singleXmlCell id="232" r="C291" connectionId="0">
    <xmlCellPr id="1" uniqueName="Sveitarfélög">
      <xmlPr mapId="2" xpath="/ns1:EfnahagurBanka/ns1:Gögn/ns1:Eignir/ns1:FjáreignirÁGangvirðiÍGegnumRekstrarreikning/ns1:FjáreignirÁGangvirðiSkuldabréfOgVíxlar/ns1:FjáreignirÁGangvirðiÖnnurMarkaðsskuldabréfOgVíxlarMinnaEðaJafnt1Ár/@Sveitarfélög" xmlDataType="decimal"/>
    </xmlCellPr>
  </singleXmlCell>
  <singleXmlCell id="233" r="C293" connectionId="0">
    <xmlCellPr id="1" uniqueName="ÞjónustaViðHeimiliRekinAfÓhagnaðardrifnumFélögum">
      <xmlPr mapId="2" xpath="/ns1:EfnahagurBanka/ns1:Gögn/ns1:Eignir/ns1:FjáreignirÁGangvirðiÍGegnumRekstrarreikning/ns1:FjáreignirÁGangvirðiSkuldabréfOgVíxlar/ns1:FjáreignirÁGangvirðiÖnnurMarkaðsskuldabréfOgVíxlarMinnaEðaJafnt1Ár/@ÞjónustaViðHeimiliRekinAfÓhagnaðardrifnumFélögum" xmlDataType="decimal"/>
    </xmlCellPr>
  </singleXmlCell>
  <singleXmlCell id="234" r="C294" connectionId="0">
    <xmlCellPr id="1" uniqueName="ErlendirAðilar">
      <xmlPr mapId="2" xpath="/ns1:EfnahagurBanka/ns1:Gögn/ns1:Eignir/ns1:FjáreignirÁGangvirðiÍGegnumRekstrarreikning/ns1:FjáreignirÁGangvirðiSkuldabréfOgVíxlar/ns1:FjáreignirÁGangvirðiÖnnurMarkaðsskuldabréfOgVíxlarMinnaEðaJafnt1Ár/@ErlendirAðilar" xmlDataType="decimal"/>
    </xmlCellPr>
  </singleXmlCell>
  <singleXmlCell id="235" r="C298" connectionId="0">
    <xmlCellPr id="1" uniqueName="Landbúnaður">
      <xmlPr mapId="2" xpath="/ns1:EfnahagurBanka/ns1:Gögn/ns1:Eignir/ns1:FjáreignirTilSölu/ns1:HlutabréfMinnaEn10PrósentEignahluturOgHlutdeildarskírteini/@Landbúnaður" xmlDataType="decimal"/>
    </xmlCellPr>
  </singleXmlCell>
  <singleXmlCell id="236" r="C299" connectionId="0">
    <xmlCellPr id="1" uniqueName="Fiskveiðar">
      <xmlPr mapId="2" xpath="/ns1:EfnahagurBanka/ns1:Gögn/ns1:Eignir/ns1:FjáreignirTilSölu/ns1:HlutabréfMinnaEn10PrósentEignahluturOgHlutdeildarskírteini/@Fiskveiðar" xmlDataType="decimal"/>
    </xmlCellPr>
  </singleXmlCell>
  <singleXmlCell id="237" r="C300" connectionId="0">
    <xmlCellPr id="1" uniqueName="IðnaðurVinnslaLandbúnaðarafurða">
      <xmlPr mapId="2" xpath="/ns1:EfnahagurBanka/ns1:Gögn/ns1:Eignir/ns1:FjáreignirTilSölu/ns1:HlutabréfMinnaEn10PrósentEignahluturOgHlutdeildarskírteini/@IðnaðurVinnslaLandbúnaðarafurða" xmlDataType="decimal"/>
    </xmlCellPr>
  </singleXmlCell>
  <singleXmlCell id="238" r="C301" connectionId="0">
    <xmlCellPr id="1" uniqueName="IðnaðurVinnslaSjávarafurða">
      <xmlPr mapId="2" xpath="/ns1:EfnahagurBanka/ns1:Gögn/ns1:Eignir/ns1:FjáreignirTilSölu/ns1:HlutabréfMinnaEn10PrósentEignahluturOgHlutdeildarskírteini/@IðnaðurVinnslaSjávarafurða" xmlDataType="decimal"/>
    </xmlCellPr>
  </singleXmlCell>
  <singleXmlCell id="239" r="C302" connectionId="0">
    <xmlCellPr id="1" uniqueName="IðnaðurAnnað">
      <xmlPr mapId="2" xpath="/ns1:EfnahagurBanka/ns1:Gögn/ns1:Eignir/ns1:FjáreignirTilSölu/ns1:HlutabréfMinnaEn10PrósentEignahluturOgHlutdeildarskírteini/@IðnaðurAnnað" xmlDataType="decimal"/>
    </xmlCellPr>
  </singleXmlCell>
  <singleXmlCell id="240" r="C303" connectionId="0">
    <xmlCellPr id="1" uniqueName="Veitur">
      <xmlPr mapId="2" xpath="/ns1:EfnahagurBanka/ns1:Gögn/ns1:Eignir/ns1:FjáreignirTilSölu/ns1:HlutabréfMinnaEn10PrósentEignahluturOgHlutdeildarskírteini/@Veitur" xmlDataType="decimal"/>
    </xmlCellPr>
  </singleXmlCell>
  <singleXmlCell id="241" r="C304" connectionId="0">
    <xmlCellPr id="1" uniqueName="ByggingastarfsemiOgMannvirkjagerð">
      <xmlPr mapId="2" xpath="/ns1:EfnahagurBanka/ns1:Gögn/ns1:Eignir/ns1:FjáreignirTilSölu/ns1:HlutabréfMinnaEn10PrósentEignahluturOgHlutdeildarskírteini/@ByggingastarfsemiOgMannvirkjagerð" xmlDataType="decimal"/>
    </xmlCellPr>
  </singleXmlCell>
  <singleXmlCell id="242" r="C305" connectionId="0">
    <xmlCellPr id="1" uniqueName="Verslun">
      <xmlPr mapId="2" xpath="/ns1:EfnahagurBanka/ns1:Gögn/ns1:Eignir/ns1:FjáreignirTilSölu/ns1:HlutabréfMinnaEn10PrósentEignahluturOgHlutdeildarskírteini/@Verslun" xmlDataType="decimal"/>
    </xmlCellPr>
  </singleXmlCell>
  <singleXmlCell id="243" r="C306" connectionId="0">
    <xmlCellPr id="1" uniqueName="SamgöngurOgFlutningar">
      <xmlPr mapId="2" xpath="/ns1:EfnahagurBanka/ns1:Gögn/ns1:Eignir/ns1:FjáreignirTilSölu/ns1:HlutabréfMinnaEn10PrósentEignahluturOgHlutdeildarskírteini/@SamgöngurOgFlutningar" xmlDataType="decimal"/>
    </xmlCellPr>
  </singleXmlCell>
  <singleXmlCell id="244" r="C307" connectionId="0">
    <xmlCellPr id="1" uniqueName="ÞjónustaFasteignafélög">
      <xmlPr mapId="2" xpath="/ns1:EfnahagurBanka/ns1:Gögn/ns1:Eignir/ns1:FjáreignirTilSölu/ns1:HlutabréfMinnaEn10PrósentEignahluturOgHlutdeildarskírteini/@ÞjónustaFasteignafélög" xmlDataType="decimal"/>
    </xmlCellPr>
  </singleXmlCell>
  <singleXmlCell id="245" r="C308" connectionId="0">
    <xmlCellPr id="1" uniqueName="ÞjónustaStarfsemiHöfuðstöðva">
      <xmlPr mapId="2" xpath="/ns1:EfnahagurBanka/ns1:Gögn/ns1:Eignir/ns1:FjáreignirTilSölu/ns1:HlutabréfMinnaEn10PrósentEignahluturOgHlutdeildarskírteini/@ÞjónustaStarfsemiHöfuðstöðva" xmlDataType="decimal"/>
    </xmlCellPr>
  </singleXmlCell>
  <singleXmlCell id="246" r="C309" connectionId="0">
    <xmlCellPr id="1" uniqueName="ÞjónustaAnnað">
      <xmlPr mapId="2" xpath="/ns1:EfnahagurBanka/ns1:Gögn/ns1:Eignir/ns1:FjáreignirTilSölu/ns1:HlutabréfMinnaEn10PrósentEignahluturOgHlutdeildarskírteini/@ÞjónustaAnnað" xmlDataType="decimal"/>
    </xmlCellPr>
  </singleXmlCell>
  <singleXmlCell id="247" r="C310" connectionId="0">
    <xmlCellPr id="1" uniqueName="Óflokkað">
      <xmlPr mapId="2" xpath="/ns1:EfnahagurBanka/ns1:Gögn/ns1:Eignir/ns1:FjáreignirTilSölu/ns1:HlutabréfMinnaEn10PrósentEignahluturOgHlutdeildarskírteini/@Óflokkað" xmlDataType="decimal"/>
    </xmlCellPr>
  </singleXmlCell>
  <singleXmlCell id="248" r="C312" connectionId="0">
    <xmlCellPr id="1" uniqueName="Innlánsstofnanir">
      <xmlPr mapId="2" xpath="/ns1:EfnahagurBanka/ns1:Gögn/ns1:Eignir/ns1:FjáreignirTilSölu/ns1:HlutabréfMinnaEn10PrósentEignahluturOgHlutdeildarskírteini/@Innlánsstofnanir" xmlDataType="decimal"/>
    </xmlCellPr>
  </singleXmlCell>
  <singleXmlCell id="249" r="C313" connectionId="0">
    <xmlCellPr id="1" uniqueName="InnlánsstofnanirÍSlitaferli">
      <xmlPr mapId="2" xpath="/ns1:EfnahagurBanka/ns1:Gögn/ns1:Eignir/ns1:FjáreignirTilSölu/ns1:HlutabréfMinnaEn10PrósentEignahluturOgHlutdeildarskírteini/@InnlánsstofnanirÍSlitaferli" xmlDataType="decimal"/>
    </xmlCellPr>
  </singleXmlCell>
  <singleXmlCell id="250" r="C314" connectionId="0">
    <xmlCellPr id="1" uniqueName="Peningamarkaðssjóðir">
      <xmlPr mapId="2" xpath="/ns1:EfnahagurBanka/ns1:Gögn/ns1:Eignir/ns1:FjáreignirTilSölu/ns1:HlutabréfMinnaEn10PrósentEignahluturOgHlutdeildarskírteini/@Peningamarkaðssjóðir" xmlDataType="decimal"/>
    </xmlCellPr>
  </singleXmlCell>
  <singleXmlCell id="251" r="C315" connectionId="0">
    <xmlCellPr id="1" uniqueName="AðrirVerðbréfaOgFjárfestingarsjóðirEnPeningamarkaðssjóðir">
      <xmlPr mapId="2" xpath="/ns1:EfnahagurBanka/ns1:Gögn/ns1:Eignir/ns1:FjáreignirTilSölu/ns1:HlutabréfMinnaEn10PrósentEignahluturOgHlutdeildarskírteini/@AðrirVerðbréfaOgFjárfestingarsjóðirEnPeningamarkaðssjóðir" xmlDataType="decimal"/>
    </xmlCellPr>
  </singleXmlCell>
  <singleXmlCell id="252" r="C316" connectionId="0">
    <xmlCellPr id="1" uniqueName="ÖnnurFjármálafyrirtæki">
      <xmlPr mapId="2" xpath="/ns1:EfnahagurBanka/ns1:Gögn/ns1:Eignir/ns1:FjáreignirTilSölu/ns1:HlutabréfMinnaEn10PrósentEignahluturOgHlutdeildarskírteini/@ÖnnurFjármálafyrirtæki" xmlDataType="decimal"/>
    </xmlCellPr>
  </singleXmlCell>
  <singleXmlCell id="253" r="C317" connectionId="0">
    <xmlCellPr id="1" uniqueName="ÖnnurFjármálafyrirtækiÍSlitameðferð">
      <xmlPr mapId="2" xpath="/ns1:EfnahagurBanka/ns1:Gögn/ns1:Eignir/ns1:FjáreignirTilSölu/ns1:HlutabréfMinnaEn10PrósentEignahluturOgHlutdeildarskírteini/@ÖnnurFjármálafyrirtækiÍSlitameðferð" xmlDataType="decimal"/>
    </xmlCellPr>
  </singleXmlCell>
  <singleXmlCell id="254" r="C318" connectionId="0">
    <xmlCellPr id="1" uniqueName="FjármálalegHliðarstarfsemi">
      <xmlPr mapId="2" xpath="/ns1:EfnahagurBanka/ns1:Gögn/ns1:Eignir/ns1:FjáreignirTilSölu/ns1:HlutabréfMinnaEn10PrósentEignahluturOgHlutdeildarskírteini/@FjármálalegHliðarstarfsemi" xmlDataType="decimal"/>
    </xmlCellPr>
  </singleXmlCell>
  <singleXmlCell id="255" r="C319" connectionId="0">
    <xmlCellPr id="1" uniqueName="InnbyrðisFjármögnunarfélög">
      <xmlPr mapId="2" xpath="/ns1:EfnahagurBanka/ns1:Gögn/ns1:Eignir/ns1:FjáreignirTilSölu/ns1:HlutabréfMinnaEn10PrósentEignahluturOgHlutdeildarskírteini/@InnbyrðisFjármögnunarfélög" xmlDataType="decimal"/>
    </xmlCellPr>
  </singleXmlCell>
  <singleXmlCell id="256" r="C320" connectionId="0">
    <xmlCellPr id="1" uniqueName="Vátryggingafélög">
      <xmlPr mapId="2" xpath="/ns1:EfnahagurBanka/ns1:Gögn/ns1:Eignir/ns1:FjáreignirTilSölu/ns1:HlutabréfMinnaEn10PrósentEignahluturOgHlutdeildarskírteini/@Vátryggingafélög" xmlDataType="decimal"/>
    </xmlCellPr>
  </singleXmlCell>
  <singleXmlCell id="257" r="C321" connectionId="0">
    <xmlCellPr id="1" uniqueName="Lífeyrissjóðir">
      <xmlPr mapId="2" xpath="/ns1:EfnahagurBanka/ns1:Gögn/ns1:Eignir/ns1:FjáreignirTilSölu/ns1:HlutabréfMinnaEn10PrósentEignahluturOgHlutdeildarskírteini/@Lífeyrissjóðir" xmlDataType="decimal"/>
    </xmlCellPr>
  </singleXmlCell>
  <singleXmlCell id="258" r="C326" connectionId="0">
    <xmlCellPr id="1" uniqueName="ÞjónustaViðHeimiliRekinAfÓhagnaðardrifnumFélögum">
      <xmlPr mapId="2" xpath="/ns1:EfnahagurBanka/ns1:Gögn/ns1:Eignir/ns1:FjáreignirTilSölu/ns1:HlutabréfMinnaEn10PrósentEignahluturOgHlutdeildarskírteini/@ÞjónustaViðHeimiliRekinAfÓhagnaðardrifnumFélögum" xmlDataType="decimal"/>
    </xmlCellPr>
  </singleXmlCell>
  <singleXmlCell id="259" r="C327" connectionId="0">
    <xmlCellPr id="1" uniqueName="ErlendirAðilar">
      <xmlPr mapId="2" xpath="/ns1:EfnahagurBanka/ns1:Gögn/ns1:Eignir/ns1:FjáreignirTilSölu/ns1:HlutabréfMinnaEn10PrósentEignahluturOgHlutdeildarskírteini/@ErlendirAðilar" xmlDataType="decimal"/>
    </xmlCellPr>
  </singleXmlCell>
  <singleXmlCell id="260" r="C331" connectionId="0">
    <xmlCellPr id="1" uniqueName="Landbúnaður">
      <xmlPr mapId="2" xpath="/ns1:EfnahagurBanka/ns1:Gögn/ns1:Eignir/ns1:FjáreignirTilSölu/ns1:FjáreignirTilSöluSkuldabréfOgVíxlar/ns1:VerðtryggðMarkaðsskuldabréf/@Landbúnaður" xmlDataType="decimal"/>
    </xmlCellPr>
  </singleXmlCell>
  <singleXmlCell id="261" r="C332" connectionId="0">
    <xmlCellPr id="1" uniqueName="Fiskveiðar">
      <xmlPr mapId="2" xpath="/ns1:EfnahagurBanka/ns1:Gögn/ns1:Eignir/ns1:FjáreignirTilSölu/ns1:FjáreignirTilSöluSkuldabréfOgVíxlar/ns1:VerðtryggðMarkaðsskuldabréf/@Fiskveiðar" xmlDataType="decimal"/>
    </xmlCellPr>
  </singleXmlCell>
  <singleXmlCell id="262" r="C333" connectionId="0">
    <xmlCellPr id="1" uniqueName="IðnaðurVinnslaLandbúnaðarafurða">
      <xmlPr mapId="2" xpath="/ns1:EfnahagurBanka/ns1:Gögn/ns1:Eignir/ns1:FjáreignirTilSölu/ns1:FjáreignirTilSöluSkuldabréfOgVíxlar/ns1:VerðtryggðMarkaðsskuldabréf/@IðnaðurVinnslaLandbúnaðarafurða" xmlDataType="decimal"/>
    </xmlCellPr>
  </singleXmlCell>
  <singleXmlCell id="263" r="C334" connectionId="0">
    <xmlCellPr id="1" uniqueName="IðnaðurVinnslaSjávarafurða">
      <xmlPr mapId="2" xpath="/ns1:EfnahagurBanka/ns1:Gögn/ns1:Eignir/ns1:FjáreignirTilSölu/ns1:FjáreignirTilSöluSkuldabréfOgVíxlar/ns1:VerðtryggðMarkaðsskuldabréf/@IðnaðurVinnslaSjávarafurða" xmlDataType="decimal"/>
    </xmlCellPr>
  </singleXmlCell>
  <singleXmlCell id="264" r="C335" connectionId="0">
    <xmlCellPr id="1" uniqueName="IðnaðurAnnað">
      <xmlPr mapId="2" xpath="/ns1:EfnahagurBanka/ns1:Gögn/ns1:Eignir/ns1:FjáreignirTilSölu/ns1:FjáreignirTilSöluSkuldabréfOgVíxlar/ns1:VerðtryggðMarkaðsskuldabréf/@IðnaðurAnnað" xmlDataType="decimal"/>
    </xmlCellPr>
  </singleXmlCell>
  <singleXmlCell id="265" r="C336" connectionId="0">
    <xmlCellPr id="1" uniqueName="Veitur">
      <xmlPr mapId="2" xpath="/ns1:EfnahagurBanka/ns1:Gögn/ns1:Eignir/ns1:FjáreignirTilSölu/ns1:FjáreignirTilSöluSkuldabréfOgVíxlar/ns1:VerðtryggðMarkaðsskuldabréf/@Veitur" xmlDataType="decimal"/>
    </xmlCellPr>
  </singleXmlCell>
  <singleXmlCell id="266" r="C337" connectionId="0">
    <xmlCellPr id="1" uniqueName="ByggingastarfsemiOgMannvirkjagerð">
      <xmlPr mapId="2" xpath="/ns1:EfnahagurBanka/ns1:Gögn/ns1:Eignir/ns1:FjáreignirTilSölu/ns1:FjáreignirTilSöluSkuldabréfOgVíxlar/ns1:VerðtryggðMarkaðsskuldabréf/@ByggingastarfsemiOgMannvirkjagerð" xmlDataType="decimal"/>
    </xmlCellPr>
  </singleXmlCell>
  <singleXmlCell id="267" r="C338" connectionId="0">
    <xmlCellPr id="1" uniqueName="Verslun">
      <xmlPr mapId="2" xpath="/ns1:EfnahagurBanka/ns1:Gögn/ns1:Eignir/ns1:FjáreignirTilSölu/ns1:FjáreignirTilSöluSkuldabréfOgVíxlar/ns1:VerðtryggðMarkaðsskuldabréf/@Verslun" xmlDataType="decimal"/>
    </xmlCellPr>
  </singleXmlCell>
  <singleXmlCell id="268" r="C339" connectionId="0">
    <xmlCellPr id="1" uniqueName="SamgöngurOgFlutningar">
      <xmlPr mapId="2" xpath="/ns1:EfnahagurBanka/ns1:Gögn/ns1:Eignir/ns1:FjáreignirTilSölu/ns1:FjáreignirTilSöluSkuldabréfOgVíxlar/ns1:VerðtryggðMarkaðsskuldabréf/@SamgöngurOgFlutningar" xmlDataType="decimal"/>
    </xmlCellPr>
  </singleXmlCell>
  <singleXmlCell id="269" r="C340" connectionId="0">
    <xmlCellPr id="1" uniqueName="ÞjónustaFasteignafélög">
      <xmlPr mapId="2" xpath="/ns1:EfnahagurBanka/ns1:Gögn/ns1:Eignir/ns1:FjáreignirTilSölu/ns1:FjáreignirTilSöluSkuldabréfOgVíxlar/ns1:VerðtryggðMarkaðsskuldabréf/@ÞjónustaFasteignafélög" xmlDataType="decimal"/>
    </xmlCellPr>
  </singleXmlCell>
  <singleXmlCell id="270" r="C341" connectionId="0">
    <xmlCellPr id="1" uniqueName="ÞjónustaStarfsemiHöfuðstöðva">
      <xmlPr mapId="2" xpath="/ns1:EfnahagurBanka/ns1:Gögn/ns1:Eignir/ns1:FjáreignirTilSölu/ns1:FjáreignirTilSöluSkuldabréfOgVíxlar/ns1:VerðtryggðMarkaðsskuldabréf/@ÞjónustaStarfsemiHöfuðstöðva" xmlDataType="decimal"/>
    </xmlCellPr>
  </singleXmlCell>
  <singleXmlCell id="271" r="C342" connectionId="0">
    <xmlCellPr id="1" uniqueName="ÞjónustaAnnað">
      <xmlPr mapId="2" xpath="/ns1:EfnahagurBanka/ns1:Gögn/ns1:Eignir/ns1:FjáreignirTilSölu/ns1:FjáreignirTilSöluSkuldabréfOgVíxlar/ns1:VerðtryggðMarkaðsskuldabréf/@ÞjónustaAnnað" xmlDataType="decimal"/>
    </xmlCellPr>
  </singleXmlCell>
  <singleXmlCell id="272" r="C343" connectionId="0">
    <xmlCellPr id="1" uniqueName="Óflokkað">
      <xmlPr mapId="2" xpath="/ns1:EfnahagurBanka/ns1:Gögn/ns1:Eignir/ns1:FjáreignirTilSölu/ns1:FjáreignirTilSöluSkuldabréfOgVíxlar/ns1:VerðtryggðMarkaðsskuldabréf/@Óflokkað" xmlDataType="decimal"/>
    </xmlCellPr>
  </singleXmlCell>
  <singleXmlCell id="273" r="C345" connectionId="0">
    <xmlCellPr id="1" uniqueName="Innlánsstofnanir">
      <xmlPr mapId="2" xpath="/ns1:EfnahagurBanka/ns1:Gögn/ns1:Eignir/ns1:FjáreignirTilSölu/ns1:FjáreignirTilSöluSkuldabréfOgVíxlar/ns1:VerðtryggðMarkaðsskuldabréf/@Innlánsstofnanir" xmlDataType="decimal"/>
    </xmlCellPr>
  </singleXmlCell>
  <singleXmlCell id="274" r="C346" connectionId="0">
    <xmlCellPr id="1" uniqueName="InnlánsstofnanirÍSlitaferli">
      <xmlPr mapId="2" xpath="/ns1:EfnahagurBanka/ns1:Gögn/ns1:Eignir/ns1:FjáreignirTilSölu/ns1:FjáreignirTilSöluSkuldabréfOgVíxlar/ns1:VerðtryggðMarkaðsskuldabréf/@InnlánsstofnanirÍSlitaferli" xmlDataType="decimal"/>
    </xmlCellPr>
  </singleXmlCell>
  <singleXmlCell id="275" r="C347" connectionId="0">
    <xmlCellPr id="1" uniqueName="Peningamarkaðssjóðir">
      <xmlPr mapId="2" xpath="/ns1:EfnahagurBanka/ns1:Gögn/ns1:Eignir/ns1:FjáreignirTilSölu/ns1:FjáreignirTilSöluSkuldabréfOgVíxlar/ns1:VerðtryggðMarkaðsskuldabréf/@Peningamarkaðssjóðir" xmlDataType="decimal"/>
    </xmlCellPr>
  </singleXmlCell>
  <singleXmlCell id="276" r="C348" connectionId="0">
    <xmlCellPr id="1" uniqueName="AðrirVerðbréfaOgFjárfestingarsjóðirEnPeningamarkaðssjóðir">
      <xmlPr mapId="2" xpath="/ns1:EfnahagurBanka/ns1:Gögn/ns1:Eignir/ns1:FjáreignirTilSölu/ns1:FjáreignirTilSöluSkuldabréfOgVíxlar/ns1:VerðtryggðMarkaðsskuldabréf/@AðrirVerðbréfaOgFjárfestingarsjóðirEnPeningamarkaðssjóðir" xmlDataType="decimal"/>
    </xmlCellPr>
  </singleXmlCell>
  <singleXmlCell id="277" r="C349" connectionId="0">
    <xmlCellPr id="1" uniqueName="ÖnnurFjármálafyrirtæki">
      <xmlPr mapId="2" xpath="/ns1:EfnahagurBanka/ns1:Gögn/ns1:Eignir/ns1:FjáreignirTilSölu/ns1:FjáreignirTilSöluSkuldabréfOgVíxlar/ns1:VerðtryggðMarkaðsskuldabréf/@ÖnnurFjármálafyrirtæki" xmlDataType="decimal"/>
    </xmlCellPr>
  </singleXmlCell>
  <singleXmlCell id="278" r="C350" connectionId="0">
    <xmlCellPr id="1" uniqueName="ÖnnurFjármálafyrirtækiÍSlitameðferð">
      <xmlPr mapId="2" xpath="/ns1:EfnahagurBanka/ns1:Gögn/ns1:Eignir/ns1:FjáreignirTilSölu/ns1:FjáreignirTilSöluSkuldabréfOgVíxlar/ns1:VerðtryggðMarkaðsskuldabréf/@ÖnnurFjármálafyrirtækiÍSlitameðferð" xmlDataType="decimal"/>
    </xmlCellPr>
  </singleXmlCell>
  <singleXmlCell id="279" r="C351" connectionId="0">
    <xmlCellPr id="1" uniqueName="FjármálalegHliðarstarfsemi">
      <xmlPr mapId="2" xpath="/ns1:EfnahagurBanka/ns1:Gögn/ns1:Eignir/ns1:FjáreignirTilSölu/ns1:FjáreignirTilSöluSkuldabréfOgVíxlar/ns1:VerðtryggðMarkaðsskuldabréf/@FjármálalegHliðarstarfsemi" xmlDataType="decimal"/>
    </xmlCellPr>
  </singleXmlCell>
  <singleXmlCell id="280" r="C352" connectionId="0">
    <xmlCellPr id="1" uniqueName="InnbyrðisFjármögnunarfélög">
      <xmlPr mapId="2" xpath="/ns1:EfnahagurBanka/ns1:Gögn/ns1:Eignir/ns1:FjáreignirTilSölu/ns1:FjáreignirTilSöluSkuldabréfOgVíxlar/ns1:VerðtryggðMarkaðsskuldabréf/@InnbyrðisFjármögnunarfélög" xmlDataType="decimal"/>
    </xmlCellPr>
  </singleXmlCell>
  <singleXmlCell id="281" r="C353" connectionId="0">
    <xmlCellPr id="1" uniqueName="Vátryggingafélög">
      <xmlPr mapId="2" xpath="/ns1:EfnahagurBanka/ns1:Gögn/ns1:Eignir/ns1:FjáreignirTilSölu/ns1:FjáreignirTilSöluSkuldabréfOgVíxlar/ns1:VerðtryggðMarkaðsskuldabréf/@Vátryggingafélög" xmlDataType="decimal"/>
    </xmlCellPr>
  </singleXmlCell>
  <singleXmlCell id="282" r="C354" connectionId="0">
    <xmlCellPr id="1" uniqueName="Lífeyrissjóðir">
      <xmlPr mapId="2" xpath="/ns1:EfnahagurBanka/ns1:Gögn/ns1:Eignir/ns1:FjáreignirTilSölu/ns1:FjáreignirTilSöluSkuldabréfOgVíxlar/ns1:VerðtryggðMarkaðsskuldabréf/@Lífeyrissjóðir" xmlDataType="decimal"/>
    </xmlCellPr>
  </singleXmlCell>
  <singleXmlCell id="283" r="C356" connectionId="0">
    <xmlCellPr id="1" uniqueName="Ríkissjóður">
      <xmlPr mapId="2" xpath="/ns1:EfnahagurBanka/ns1:Gögn/ns1:Eignir/ns1:FjáreignirTilSölu/ns1:FjáreignirTilSöluSkuldabréfOgVíxlar/ns1:VerðtryggðMarkaðsskuldabréf/@Ríkissjóður" xmlDataType="decimal"/>
    </xmlCellPr>
  </singleXmlCell>
  <singleXmlCell id="284" r="C357" connectionId="0">
    <xmlCellPr id="1" uniqueName="Sveitarfélög">
      <xmlPr mapId="2" xpath="/ns1:EfnahagurBanka/ns1:Gögn/ns1:Eignir/ns1:FjáreignirTilSölu/ns1:FjáreignirTilSöluSkuldabréfOgVíxlar/ns1:VerðtryggðMarkaðsskuldabréf/@Sveitarfélög" xmlDataType="decimal"/>
    </xmlCellPr>
  </singleXmlCell>
  <singleXmlCell id="285" r="C359" connectionId="0">
    <xmlCellPr id="1" uniqueName="ÞjónustaViðHeimiliRekinAfÓhagnaðardrifnumFélögum">
      <xmlPr mapId="2" xpath="/ns1:EfnahagurBanka/ns1:Gögn/ns1:Eignir/ns1:FjáreignirTilSölu/ns1:FjáreignirTilSöluSkuldabréfOgVíxlar/ns1:VerðtryggðMarkaðsskuldabréf/@ÞjónustaViðHeimiliRekinAfÓhagnaðardrifnumFélögum" xmlDataType="decimal"/>
    </xmlCellPr>
  </singleXmlCell>
  <singleXmlCell id="286" r="C360" connectionId="0">
    <xmlCellPr id="1" uniqueName="ErlendirAðilar">
      <xmlPr mapId="2" xpath="/ns1:EfnahagurBanka/ns1:Gögn/ns1:Eignir/ns1:FjáreignirTilSölu/ns1:FjáreignirTilSöluSkuldabréfOgVíxlar/ns1:VerðtryggðMarkaðsskuldabréf/@ErlendirAðilar" xmlDataType="decimal"/>
    </xmlCellPr>
  </singleXmlCell>
  <singleXmlCell id="287" r="C363" connectionId="0">
    <xmlCellPr id="1" uniqueName="Landbúnaður">
      <xmlPr mapId="2" xpath="/ns1:EfnahagurBanka/ns1:Gögn/ns1:Eignir/ns1:FjáreignirTilSölu/ns1:FjáreignirTilSöluSkuldabréfOgVíxlar/ns1:ÖnnurMarkaðsskuldabréfOgVíxlarStærraEn1Ár/@Landbúnaður" xmlDataType="decimal"/>
    </xmlCellPr>
  </singleXmlCell>
  <singleXmlCell id="288" r="C364" connectionId="0">
    <xmlCellPr id="1" uniqueName="Fiskveiðar">
      <xmlPr mapId="2" xpath="/ns1:EfnahagurBanka/ns1:Gögn/ns1:Eignir/ns1:FjáreignirTilSölu/ns1:FjáreignirTilSöluSkuldabréfOgVíxlar/ns1:ÖnnurMarkaðsskuldabréfOgVíxlarStærraEn1Ár/@Fiskveiðar" xmlDataType="decimal"/>
    </xmlCellPr>
  </singleXmlCell>
  <singleXmlCell id="289" r="C365" connectionId="0">
    <xmlCellPr id="1" uniqueName="IðnaðurVinnslaLandbúnaðarafurða">
      <xmlPr mapId="2" xpath="/ns1:EfnahagurBanka/ns1:Gögn/ns1:Eignir/ns1:FjáreignirTilSölu/ns1:FjáreignirTilSöluSkuldabréfOgVíxlar/ns1:ÖnnurMarkaðsskuldabréfOgVíxlarStærraEn1Ár/@IðnaðurVinnslaLandbúnaðarafurða" xmlDataType="decimal"/>
    </xmlCellPr>
  </singleXmlCell>
  <singleXmlCell id="290" r="C366" connectionId="0">
    <xmlCellPr id="1" uniqueName="IðnaðurVinnslaSjávarafurða">
      <xmlPr mapId="2" xpath="/ns1:EfnahagurBanka/ns1:Gögn/ns1:Eignir/ns1:FjáreignirTilSölu/ns1:FjáreignirTilSöluSkuldabréfOgVíxlar/ns1:ÖnnurMarkaðsskuldabréfOgVíxlarStærraEn1Ár/@IðnaðurVinnslaSjávarafurða" xmlDataType="decimal"/>
    </xmlCellPr>
  </singleXmlCell>
  <singleXmlCell id="291" r="C367" connectionId="0">
    <xmlCellPr id="1" uniqueName="IðnaðurAnnað">
      <xmlPr mapId="2" xpath="/ns1:EfnahagurBanka/ns1:Gögn/ns1:Eignir/ns1:FjáreignirTilSölu/ns1:FjáreignirTilSöluSkuldabréfOgVíxlar/ns1:ÖnnurMarkaðsskuldabréfOgVíxlarStærraEn1Ár/@IðnaðurAnnað" xmlDataType="decimal"/>
    </xmlCellPr>
  </singleXmlCell>
  <singleXmlCell id="292" r="C368" connectionId="0">
    <xmlCellPr id="1" uniqueName="Veitur">
      <xmlPr mapId="2" xpath="/ns1:EfnahagurBanka/ns1:Gögn/ns1:Eignir/ns1:FjáreignirTilSölu/ns1:FjáreignirTilSöluSkuldabréfOgVíxlar/ns1:ÖnnurMarkaðsskuldabréfOgVíxlarStærraEn1Ár/@Veitur" xmlDataType="decimal"/>
    </xmlCellPr>
  </singleXmlCell>
  <singleXmlCell id="293" r="C369" connectionId="0">
    <xmlCellPr id="1" uniqueName="ByggingastarfsemiOgMannvirkjagerð">
      <xmlPr mapId="2" xpath="/ns1:EfnahagurBanka/ns1:Gögn/ns1:Eignir/ns1:FjáreignirTilSölu/ns1:FjáreignirTilSöluSkuldabréfOgVíxlar/ns1:ÖnnurMarkaðsskuldabréfOgVíxlarStærraEn1Ár/@ByggingastarfsemiOgMannvirkjagerð" xmlDataType="decimal"/>
    </xmlCellPr>
  </singleXmlCell>
  <singleXmlCell id="294" r="C370" connectionId="0">
    <xmlCellPr id="1" uniqueName="Verslun">
      <xmlPr mapId="2" xpath="/ns1:EfnahagurBanka/ns1:Gögn/ns1:Eignir/ns1:FjáreignirTilSölu/ns1:FjáreignirTilSöluSkuldabréfOgVíxlar/ns1:ÖnnurMarkaðsskuldabréfOgVíxlarStærraEn1Ár/@Verslun" xmlDataType="decimal"/>
    </xmlCellPr>
  </singleXmlCell>
  <singleXmlCell id="295" r="C371" connectionId="0">
    <xmlCellPr id="1" uniqueName="SamgöngurOgFlutningar">
      <xmlPr mapId="2" xpath="/ns1:EfnahagurBanka/ns1:Gögn/ns1:Eignir/ns1:FjáreignirTilSölu/ns1:FjáreignirTilSöluSkuldabréfOgVíxlar/ns1:ÖnnurMarkaðsskuldabréfOgVíxlarStærraEn1Ár/@SamgöngurOgFlutningar" xmlDataType="decimal"/>
    </xmlCellPr>
  </singleXmlCell>
  <singleXmlCell id="296" r="C372" connectionId="0">
    <xmlCellPr id="1" uniqueName="ÞjónustaFasteignafélög">
      <xmlPr mapId="2" xpath="/ns1:EfnahagurBanka/ns1:Gögn/ns1:Eignir/ns1:FjáreignirTilSölu/ns1:FjáreignirTilSöluSkuldabréfOgVíxlar/ns1:ÖnnurMarkaðsskuldabréfOgVíxlarStærraEn1Ár/@ÞjónustaFasteignafélög" xmlDataType="decimal"/>
    </xmlCellPr>
  </singleXmlCell>
  <singleXmlCell id="297" r="C373" connectionId="0">
    <xmlCellPr id="1" uniqueName="ÞjónustaStarfsemiHöfuðstöðva">
      <xmlPr mapId="2" xpath="/ns1:EfnahagurBanka/ns1:Gögn/ns1:Eignir/ns1:FjáreignirTilSölu/ns1:FjáreignirTilSöluSkuldabréfOgVíxlar/ns1:ÖnnurMarkaðsskuldabréfOgVíxlarStærraEn1Ár/@ÞjónustaStarfsemiHöfuðstöðva" xmlDataType="decimal"/>
    </xmlCellPr>
  </singleXmlCell>
  <singleXmlCell id="298" r="C374" connectionId="0">
    <xmlCellPr id="1" uniqueName="ÞjónustaAnnað">
      <xmlPr mapId="2" xpath="/ns1:EfnahagurBanka/ns1:Gögn/ns1:Eignir/ns1:FjáreignirTilSölu/ns1:FjáreignirTilSöluSkuldabréfOgVíxlar/ns1:ÖnnurMarkaðsskuldabréfOgVíxlarStærraEn1Ár/@ÞjónustaAnnað" xmlDataType="decimal"/>
    </xmlCellPr>
  </singleXmlCell>
  <singleXmlCell id="299" r="C375" connectionId="0">
    <xmlCellPr id="1" uniqueName="Óflokkað">
      <xmlPr mapId="2" xpath="/ns1:EfnahagurBanka/ns1:Gögn/ns1:Eignir/ns1:FjáreignirTilSölu/ns1:FjáreignirTilSöluSkuldabréfOgVíxlar/ns1:ÖnnurMarkaðsskuldabréfOgVíxlarStærraEn1Ár/@Óflokkað" xmlDataType="decimal"/>
    </xmlCellPr>
  </singleXmlCell>
  <singleXmlCell id="300" r="C377" connectionId="0">
    <xmlCellPr id="1" uniqueName="Innlánsstofnanir">
      <xmlPr mapId="2" xpath="/ns1:EfnahagurBanka/ns1:Gögn/ns1:Eignir/ns1:FjáreignirTilSölu/ns1:FjáreignirTilSöluSkuldabréfOgVíxlar/ns1:ÖnnurMarkaðsskuldabréfOgVíxlarStærraEn1Ár/@Innlánsstofnanir" xmlDataType="decimal"/>
    </xmlCellPr>
  </singleXmlCell>
  <singleXmlCell id="301" r="C378" connectionId="0">
    <xmlCellPr id="1" uniqueName="InnlánsstofnanirÍSlitaferli">
      <xmlPr mapId="2" xpath="/ns1:EfnahagurBanka/ns1:Gögn/ns1:Eignir/ns1:FjáreignirTilSölu/ns1:FjáreignirTilSöluSkuldabréfOgVíxlar/ns1:ÖnnurMarkaðsskuldabréfOgVíxlarStærraEn1Ár/@InnlánsstofnanirÍSlitaferli" xmlDataType="decimal"/>
    </xmlCellPr>
  </singleXmlCell>
  <singleXmlCell id="302" r="C379" connectionId="0">
    <xmlCellPr id="1" uniqueName="Peningamarkaðssjóðir">
      <xmlPr mapId="2" xpath="/ns1:EfnahagurBanka/ns1:Gögn/ns1:Eignir/ns1:FjáreignirTilSölu/ns1:FjáreignirTilSöluSkuldabréfOgVíxlar/ns1:ÖnnurMarkaðsskuldabréfOgVíxlarStærraEn1Ár/@Peningamarkaðssjóðir" xmlDataType="decimal"/>
    </xmlCellPr>
  </singleXmlCell>
  <singleXmlCell id="303" r="C380" connectionId="0">
    <xmlCellPr id="1" uniqueName="AðrirVerðbréfaOgFjárfestingarsjóðirEnPeningamarkaðssjóðir">
      <xmlPr mapId="2" xpath="/ns1:EfnahagurBanka/ns1:Gögn/ns1:Eignir/ns1:FjáreignirTilSölu/ns1:FjáreignirTilSöluSkuldabréfOgVíxlar/ns1:ÖnnurMarkaðsskuldabréfOgVíxlarStærraEn1Ár/@AðrirVerðbréfaOgFjárfestingarsjóðirEnPeningamarkaðssjóðir" xmlDataType="decimal"/>
    </xmlCellPr>
  </singleXmlCell>
  <singleXmlCell id="304" r="C381" connectionId="0">
    <xmlCellPr id="1" uniqueName="ÖnnurFjármálafyrirtæki">
      <xmlPr mapId="2" xpath="/ns1:EfnahagurBanka/ns1:Gögn/ns1:Eignir/ns1:FjáreignirTilSölu/ns1:FjáreignirTilSöluSkuldabréfOgVíxlar/ns1:ÖnnurMarkaðsskuldabréfOgVíxlarStærraEn1Ár/@ÖnnurFjármálafyrirtæki" xmlDataType="decimal"/>
    </xmlCellPr>
  </singleXmlCell>
  <singleXmlCell id="305" r="C382" connectionId="0">
    <xmlCellPr id="1" uniqueName="ÖnnurFjármálafyrirtækiÍSlitameðferð">
      <xmlPr mapId="2" xpath="/ns1:EfnahagurBanka/ns1:Gögn/ns1:Eignir/ns1:FjáreignirTilSölu/ns1:FjáreignirTilSöluSkuldabréfOgVíxlar/ns1:ÖnnurMarkaðsskuldabréfOgVíxlarStærraEn1Ár/@ÖnnurFjármálafyrirtækiÍSlitameðferð" xmlDataType="decimal"/>
    </xmlCellPr>
  </singleXmlCell>
  <singleXmlCell id="306" r="C383" connectionId="0">
    <xmlCellPr id="1" uniqueName="FjármálalegHliðarstarfsemi">
      <xmlPr mapId="2" xpath="/ns1:EfnahagurBanka/ns1:Gögn/ns1:Eignir/ns1:FjáreignirTilSölu/ns1:FjáreignirTilSöluSkuldabréfOgVíxlar/ns1:ÖnnurMarkaðsskuldabréfOgVíxlarStærraEn1Ár/@FjármálalegHliðarstarfsemi" xmlDataType="decimal"/>
    </xmlCellPr>
  </singleXmlCell>
  <singleXmlCell id="307" r="C384" connectionId="0">
    <xmlCellPr id="1" uniqueName="InnbyrðisFjármögnunarfélög">
      <xmlPr mapId="2" xpath="/ns1:EfnahagurBanka/ns1:Gögn/ns1:Eignir/ns1:FjáreignirTilSölu/ns1:FjáreignirTilSöluSkuldabréfOgVíxlar/ns1:ÖnnurMarkaðsskuldabréfOgVíxlarStærraEn1Ár/@InnbyrðisFjármögnunarfélög" xmlDataType="decimal"/>
    </xmlCellPr>
  </singleXmlCell>
  <singleXmlCell id="308" r="C385" connectionId="0">
    <xmlCellPr id="1" uniqueName="Vátryggingafélög">
      <xmlPr mapId="2" xpath="/ns1:EfnahagurBanka/ns1:Gögn/ns1:Eignir/ns1:FjáreignirTilSölu/ns1:FjáreignirTilSöluSkuldabréfOgVíxlar/ns1:ÖnnurMarkaðsskuldabréfOgVíxlarStærraEn1Ár/@Vátryggingafélög" xmlDataType="decimal"/>
    </xmlCellPr>
  </singleXmlCell>
  <singleXmlCell id="309" r="C386" connectionId="0">
    <xmlCellPr id="1" uniqueName="Lífeyrissjóðir">
      <xmlPr mapId="2" xpath="/ns1:EfnahagurBanka/ns1:Gögn/ns1:Eignir/ns1:FjáreignirTilSölu/ns1:FjáreignirTilSöluSkuldabréfOgVíxlar/ns1:ÖnnurMarkaðsskuldabréfOgVíxlarStærraEn1Ár/@Lífeyrissjóðir" xmlDataType="decimal"/>
    </xmlCellPr>
  </singleXmlCell>
  <singleXmlCell id="310" r="C388" connectionId="0">
    <xmlCellPr id="1" uniqueName="Ríkissjóður">
      <xmlPr mapId="2" xpath="/ns1:EfnahagurBanka/ns1:Gögn/ns1:Eignir/ns1:FjáreignirTilSölu/ns1:FjáreignirTilSöluSkuldabréfOgVíxlar/ns1:ÖnnurMarkaðsskuldabréfOgVíxlarStærraEn1Ár/@Ríkissjóður" xmlDataType="decimal"/>
    </xmlCellPr>
  </singleXmlCell>
  <singleXmlCell id="311" r="C389" connectionId="0">
    <xmlCellPr id="1" uniqueName="Sveitarfélög">
      <xmlPr mapId="2" xpath="/ns1:EfnahagurBanka/ns1:Gögn/ns1:Eignir/ns1:FjáreignirTilSölu/ns1:FjáreignirTilSöluSkuldabréfOgVíxlar/ns1:ÖnnurMarkaðsskuldabréfOgVíxlarStærraEn1Ár/@Sveitarfélög" xmlDataType="decimal"/>
    </xmlCellPr>
  </singleXmlCell>
  <singleXmlCell id="312" r="C391" connectionId="0">
    <xmlCellPr id="1" uniqueName="ÞjónustaViðHeimiliRekinAfÓhagnaðardrifnumFélögum">
      <xmlPr mapId="2" xpath="/ns1:EfnahagurBanka/ns1:Gögn/ns1:Eignir/ns1:FjáreignirTilSölu/ns1:FjáreignirTilSöluSkuldabréfOgVíxlar/ns1:ÖnnurMarkaðsskuldabréfOgVíxlarStærraEn1Ár/@ÞjónustaViðHeimiliRekinAfÓhagnaðardrifnumFélögum" xmlDataType="decimal"/>
    </xmlCellPr>
  </singleXmlCell>
  <singleXmlCell id="313" r="C392" connectionId="0">
    <xmlCellPr id="1" uniqueName="ErlendirAðilar">
      <xmlPr mapId="2" xpath="/ns1:EfnahagurBanka/ns1:Gögn/ns1:Eignir/ns1:FjáreignirTilSölu/ns1:FjáreignirTilSöluSkuldabréfOgVíxlar/ns1:ÖnnurMarkaðsskuldabréfOgVíxlarStærraEn1Ár/@ErlendirAðilar" xmlDataType="decimal"/>
    </xmlCellPr>
  </singleXmlCell>
  <singleXmlCell id="314" r="C395" connectionId="0">
    <xmlCellPr id="1" uniqueName="Landbúnaður">
      <xmlPr mapId="2" xpath="/ns1:EfnahagurBanka/ns1:Gögn/ns1:Eignir/ns1:FjáreignirTilSölu/ns1:FjáreignirTilSöluSkuldabréfOgVíxlar/ns1:ÖnnurMarkaðsskuldabréfOgVíxlarMinnaEðaJafnt1Ár/@Landbúnaður" xmlDataType="decimal"/>
    </xmlCellPr>
  </singleXmlCell>
  <singleXmlCell id="315" r="C396" connectionId="0">
    <xmlCellPr id="1" uniqueName="Fiskveiðar">
      <xmlPr mapId="2" xpath="/ns1:EfnahagurBanka/ns1:Gögn/ns1:Eignir/ns1:FjáreignirTilSölu/ns1:FjáreignirTilSöluSkuldabréfOgVíxlar/ns1:ÖnnurMarkaðsskuldabréfOgVíxlarMinnaEðaJafnt1Ár/@Fiskveiðar" xmlDataType="decimal"/>
    </xmlCellPr>
  </singleXmlCell>
  <singleXmlCell id="316" r="C397" connectionId="0">
    <xmlCellPr id="1" uniqueName="IðnaðurVinnslaLandbúnaðarafurða">
      <xmlPr mapId="2" xpath="/ns1:EfnahagurBanka/ns1:Gögn/ns1:Eignir/ns1:FjáreignirTilSölu/ns1:FjáreignirTilSöluSkuldabréfOgVíxlar/ns1:ÖnnurMarkaðsskuldabréfOgVíxlarMinnaEðaJafnt1Ár/@IðnaðurVinnslaLandbúnaðarafurða" xmlDataType="decimal"/>
    </xmlCellPr>
  </singleXmlCell>
  <singleXmlCell id="317" r="C398" connectionId="0">
    <xmlCellPr id="1" uniqueName="IðnaðurVinnslaSjávarafurða">
      <xmlPr mapId="2" xpath="/ns1:EfnahagurBanka/ns1:Gögn/ns1:Eignir/ns1:FjáreignirTilSölu/ns1:FjáreignirTilSöluSkuldabréfOgVíxlar/ns1:ÖnnurMarkaðsskuldabréfOgVíxlarMinnaEðaJafnt1Ár/@IðnaðurVinnslaSjávarafurða" xmlDataType="decimal"/>
    </xmlCellPr>
  </singleXmlCell>
  <singleXmlCell id="318" r="C399" connectionId="0">
    <xmlCellPr id="1" uniqueName="IðnaðurAnnað">
      <xmlPr mapId="2" xpath="/ns1:EfnahagurBanka/ns1:Gögn/ns1:Eignir/ns1:FjáreignirTilSölu/ns1:FjáreignirTilSöluSkuldabréfOgVíxlar/ns1:ÖnnurMarkaðsskuldabréfOgVíxlarMinnaEðaJafnt1Ár/@IðnaðurAnnað" xmlDataType="decimal"/>
    </xmlCellPr>
  </singleXmlCell>
  <singleXmlCell id="319" r="C400" connectionId="0">
    <xmlCellPr id="1" uniqueName="Veitur">
      <xmlPr mapId="2" xpath="/ns1:EfnahagurBanka/ns1:Gögn/ns1:Eignir/ns1:FjáreignirTilSölu/ns1:FjáreignirTilSöluSkuldabréfOgVíxlar/ns1:ÖnnurMarkaðsskuldabréfOgVíxlarMinnaEðaJafnt1Ár/@Veitur" xmlDataType="decimal"/>
    </xmlCellPr>
  </singleXmlCell>
  <singleXmlCell id="320" r="C401" connectionId="0">
    <xmlCellPr id="1" uniqueName="ByggingastarfsemiOgMannvirkjagerð">
      <xmlPr mapId="2" xpath="/ns1:EfnahagurBanka/ns1:Gögn/ns1:Eignir/ns1:FjáreignirTilSölu/ns1:FjáreignirTilSöluSkuldabréfOgVíxlar/ns1:ÖnnurMarkaðsskuldabréfOgVíxlarMinnaEðaJafnt1Ár/@ByggingastarfsemiOgMannvirkjagerð" xmlDataType="decimal"/>
    </xmlCellPr>
  </singleXmlCell>
  <singleXmlCell id="321" r="C402" connectionId="0">
    <xmlCellPr id="1" uniqueName="Verslun">
      <xmlPr mapId="2" xpath="/ns1:EfnahagurBanka/ns1:Gögn/ns1:Eignir/ns1:FjáreignirTilSölu/ns1:FjáreignirTilSöluSkuldabréfOgVíxlar/ns1:ÖnnurMarkaðsskuldabréfOgVíxlarMinnaEðaJafnt1Ár/@Verslun" xmlDataType="decimal"/>
    </xmlCellPr>
  </singleXmlCell>
  <singleXmlCell id="322" r="C403" connectionId="0">
    <xmlCellPr id="1" uniqueName="SamgöngurOgFlutningar">
      <xmlPr mapId="2" xpath="/ns1:EfnahagurBanka/ns1:Gögn/ns1:Eignir/ns1:FjáreignirTilSölu/ns1:FjáreignirTilSöluSkuldabréfOgVíxlar/ns1:ÖnnurMarkaðsskuldabréfOgVíxlarMinnaEðaJafnt1Ár/@SamgöngurOgFlutningar" xmlDataType="decimal"/>
    </xmlCellPr>
  </singleXmlCell>
  <singleXmlCell id="323" r="C404" connectionId="0">
    <xmlCellPr id="1" uniqueName="ÞjónustaFasteignafélög">
      <xmlPr mapId="2" xpath="/ns1:EfnahagurBanka/ns1:Gögn/ns1:Eignir/ns1:FjáreignirTilSölu/ns1:FjáreignirTilSöluSkuldabréfOgVíxlar/ns1:ÖnnurMarkaðsskuldabréfOgVíxlarMinnaEðaJafnt1Ár/@ÞjónustaFasteignafélög" xmlDataType="decimal"/>
    </xmlCellPr>
  </singleXmlCell>
  <singleXmlCell id="324" r="C405" connectionId="0">
    <xmlCellPr id="1" uniqueName="ÞjónustaStarfsemiHöfuðstöðva">
      <xmlPr mapId="2" xpath="/ns1:EfnahagurBanka/ns1:Gögn/ns1:Eignir/ns1:FjáreignirTilSölu/ns1:FjáreignirTilSöluSkuldabréfOgVíxlar/ns1:ÖnnurMarkaðsskuldabréfOgVíxlarMinnaEðaJafnt1Ár/@ÞjónustaStarfsemiHöfuðstöðva" xmlDataType="decimal"/>
    </xmlCellPr>
  </singleXmlCell>
  <singleXmlCell id="325" r="C406" connectionId="0">
    <xmlCellPr id="1" uniqueName="ÞjónustaAnnað">
      <xmlPr mapId="2" xpath="/ns1:EfnahagurBanka/ns1:Gögn/ns1:Eignir/ns1:FjáreignirTilSölu/ns1:FjáreignirTilSöluSkuldabréfOgVíxlar/ns1:ÖnnurMarkaðsskuldabréfOgVíxlarMinnaEðaJafnt1Ár/@ÞjónustaAnnað" xmlDataType="decimal"/>
    </xmlCellPr>
  </singleXmlCell>
  <singleXmlCell id="326" r="C407" connectionId="0">
    <xmlCellPr id="1" uniqueName="Óflokkað">
      <xmlPr mapId="2" xpath="/ns1:EfnahagurBanka/ns1:Gögn/ns1:Eignir/ns1:FjáreignirTilSölu/ns1:FjáreignirTilSöluSkuldabréfOgVíxlar/ns1:ÖnnurMarkaðsskuldabréfOgVíxlarMinnaEðaJafnt1Ár/@Óflokkað" xmlDataType="decimal"/>
    </xmlCellPr>
  </singleXmlCell>
  <singleXmlCell id="327" r="C409" connectionId="0">
    <xmlCellPr id="1" uniqueName="Innlánsstofnanir">
      <xmlPr mapId="2" xpath="/ns1:EfnahagurBanka/ns1:Gögn/ns1:Eignir/ns1:FjáreignirTilSölu/ns1:FjáreignirTilSöluSkuldabréfOgVíxlar/ns1:ÖnnurMarkaðsskuldabréfOgVíxlarMinnaEðaJafnt1Ár/@Innlánsstofnanir" xmlDataType="decimal"/>
    </xmlCellPr>
  </singleXmlCell>
  <singleXmlCell id="328" r="C410" connectionId="0">
    <xmlCellPr id="1" uniqueName="InnlánsstofnanirÍSlitaferli">
      <xmlPr mapId="2" xpath="/ns1:EfnahagurBanka/ns1:Gögn/ns1:Eignir/ns1:FjáreignirTilSölu/ns1:FjáreignirTilSöluSkuldabréfOgVíxlar/ns1:ÖnnurMarkaðsskuldabréfOgVíxlarMinnaEðaJafnt1Ár/@InnlánsstofnanirÍSlitaferli" xmlDataType="decimal"/>
    </xmlCellPr>
  </singleXmlCell>
  <singleXmlCell id="329" r="C411" connectionId="0">
    <xmlCellPr id="1" uniqueName="Peningamarkaðssjóðir">
      <xmlPr mapId="2" xpath="/ns1:EfnahagurBanka/ns1:Gögn/ns1:Eignir/ns1:FjáreignirTilSölu/ns1:FjáreignirTilSöluSkuldabréfOgVíxlar/ns1:ÖnnurMarkaðsskuldabréfOgVíxlarMinnaEðaJafnt1Ár/@Peningamarkaðssjóðir" xmlDataType="decimal"/>
    </xmlCellPr>
  </singleXmlCell>
  <singleXmlCell id="330" r="C412" connectionId="0">
    <xmlCellPr id="1" uniqueName="AðrirVerðbréfaOgFjárfestingarsjóðirEnPeningamarkaðssjóðir">
      <xmlPr mapId="2" xpath="/ns1:EfnahagurBanka/ns1:Gögn/ns1:Eignir/ns1:FjáreignirTilSölu/ns1:FjáreignirTilSöluSkuldabréfOgVíxlar/ns1:ÖnnurMarkaðsskuldabréfOgVíxlarMinnaEðaJafnt1Ár/@AðrirVerðbréfaOgFjárfestingarsjóðirEnPeningamarkaðssjóðir" xmlDataType="decimal"/>
    </xmlCellPr>
  </singleXmlCell>
  <singleXmlCell id="331" r="C413" connectionId="0">
    <xmlCellPr id="1" uniqueName="ÖnnurFjármálafyrirtæki">
      <xmlPr mapId="2" xpath="/ns1:EfnahagurBanka/ns1:Gögn/ns1:Eignir/ns1:FjáreignirTilSölu/ns1:FjáreignirTilSöluSkuldabréfOgVíxlar/ns1:ÖnnurMarkaðsskuldabréfOgVíxlarMinnaEðaJafnt1Ár/@ÖnnurFjármálafyrirtæki" xmlDataType="decimal"/>
    </xmlCellPr>
  </singleXmlCell>
  <singleXmlCell id="332" r="C414" connectionId="0">
    <xmlCellPr id="1" uniqueName="ÖnnurFjármálafyrirtækiÍSlitameðferð">
      <xmlPr mapId="2" xpath="/ns1:EfnahagurBanka/ns1:Gögn/ns1:Eignir/ns1:FjáreignirTilSölu/ns1:FjáreignirTilSöluSkuldabréfOgVíxlar/ns1:ÖnnurMarkaðsskuldabréfOgVíxlarMinnaEðaJafnt1Ár/@ÖnnurFjármálafyrirtækiÍSlitameðferð" xmlDataType="decimal"/>
    </xmlCellPr>
  </singleXmlCell>
  <singleXmlCell id="333" r="C415" connectionId="0">
    <xmlCellPr id="1" uniqueName="FjármálalegHliðarstarfsemi">
      <xmlPr mapId="2" xpath="/ns1:EfnahagurBanka/ns1:Gögn/ns1:Eignir/ns1:FjáreignirTilSölu/ns1:FjáreignirTilSöluSkuldabréfOgVíxlar/ns1:ÖnnurMarkaðsskuldabréfOgVíxlarMinnaEðaJafnt1Ár/@FjármálalegHliðarstarfsemi" xmlDataType="decimal"/>
    </xmlCellPr>
  </singleXmlCell>
  <singleXmlCell id="334" r="C416" connectionId="0">
    <xmlCellPr id="1" uniqueName="InnbyrðisFjármögnunarfélög">
      <xmlPr mapId="2" xpath="/ns1:EfnahagurBanka/ns1:Gögn/ns1:Eignir/ns1:FjáreignirTilSölu/ns1:FjáreignirTilSöluSkuldabréfOgVíxlar/ns1:ÖnnurMarkaðsskuldabréfOgVíxlarMinnaEðaJafnt1Ár/@InnbyrðisFjármögnunarfélög" xmlDataType="decimal"/>
    </xmlCellPr>
  </singleXmlCell>
  <singleXmlCell id="335" r="C417" connectionId="0">
    <xmlCellPr id="1" uniqueName="Vátryggingafélög">
      <xmlPr mapId="2" xpath="/ns1:EfnahagurBanka/ns1:Gögn/ns1:Eignir/ns1:FjáreignirTilSölu/ns1:FjáreignirTilSöluSkuldabréfOgVíxlar/ns1:ÖnnurMarkaðsskuldabréfOgVíxlarMinnaEðaJafnt1Ár/@Vátryggingafélög" xmlDataType="decimal"/>
    </xmlCellPr>
  </singleXmlCell>
  <singleXmlCell id="336" r="C418" connectionId="0">
    <xmlCellPr id="1" uniqueName="Lífeyrissjóðir">
      <xmlPr mapId="2" xpath="/ns1:EfnahagurBanka/ns1:Gögn/ns1:Eignir/ns1:FjáreignirTilSölu/ns1:FjáreignirTilSöluSkuldabréfOgVíxlar/ns1:ÖnnurMarkaðsskuldabréfOgVíxlarMinnaEðaJafnt1Ár/@Lífeyrissjóðir" xmlDataType="decimal"/>
    </xmlCellPr>
  </singleXmlCell>
  <singleXmlCell id="337" r="C420" connectionId="0">
    <xmlCellPr id="1" uniqueName="Ríkissjóður">
      <xmlPr mapId="2" xpath="/ns1:EfnahagurBanka/ns1:Gögn/ns1:Eignir/ns1:FjáreignirTilSölu/ns1:FjáreignirTilSöluSkuldabréfOgVíxlar/ns1:ÖnnurMarkaðsskuldabréfOgVíxlarMinnaEðaJafnt1Ár/@Ríkissjóður" xmlDataType="decimal"/>
    </xmlCellPr>
  </singleXmlCell>
  <singleXmlCell id="338" r="C421" connectionId="0">
    <xmlCellPr id="1" uniqueName="Sveitarfélög">
      <xmlPr mapId="2" xpath="/ns1:EfnahagurBanka/ns1:Gögn/ns1:Eignir/ns1:FjáreignirTilSölu/ns1:FjáreignirTilSöluSkuldabréfOgVíxlar/ns1:ÖnnurMarkaðsskuldabréfOgVíxlarMinnaEðaJafnt1Ár/@Sveitarfélög" xmlDataType="decimal"/>
    </xmlCellPr>
  </singleXmlCell>
  <singleXmlCell id="339" r="C423" connectionId="0">
    <xmlCellPr id="1" uniqueName="ÞjónustaViðHeimiliRekinAfÓhagnaðardrifnumFélögum">
      <xmlPr mapId="2" xpath="/ns1:EfnahagurBanka/ns1:Gögn/ns1:Eignir/ns1:FjáreignirTilSölu/ns1:FjáreignirTilSöluSkuldabréfOgVíxlar/ns1:ÖnnurMarkaðsskuldabréfOgVíxlarMinnaEðaJafnt1Ár/@ÞjónustaViðHeimiliRekinAfÓhagnaðardrifnumFélögum" xmlDataType="decimal"/>
    </xmlCellPr>
  </singleXmlCell>
  <singleXmlCell id="340" r="C424" connectionId="0">
    <xmlCellPr id="1" uniqueName="ErlendirAðilar">
      <xmlPr mapId="2" xpath="/ns1:EfnahagurBanka/ns1:Gögn/ns1:Eignir/ns1:FjáreignirTilSölu/ns1:FjáreignirTilSöluSkuldabréfOgVíxlar/ns1:ÖnnurMarkaðsskuldabréfOgVíxlarMinnaEðaJafnt1Ár/@ErlendirAðilar" xmlDataType="decimal"/>
    </xmlCellPr>
  </singleXmlCell>
  <singleXmlCell id="341" r="C427" connectionId="0">
    <xmlCellPr id="1" uniqueName="ns1:InnlánHjáInnlendumBönkum">
      <xmlPr mapId="2" xpath="/ns1:EfnahagurBanka/ns1:Gögn/ns1:Eignir/ns1:ÚtlánOgKröfur/ns1:InnlánOgInnleystirTékkar/ns1:InnlánHjáInnlendumBönkum" xmlDataType="decimal"/>
    </xmlCellPr>
  </singleXmlCell>
  <singleXmlCell id="342" r="C428" connectionId="0">
    <xmlCellPr id="1" uniqueName="ns1:InnlánHjáErlendumBönkum">
      <xmlPr mapId="2" xpath="/ns1:EfnahagurBanka/ns1:Gögn/ns1:Eignir/ns1:ÚtlánOgKröfur/ns1:InnlánOgInnleystirTékkar/ns1:InnlánHjáErlendumBönkum" xmlDataType="decimal"/>
    </xmlCellPr>
  </singleXmlCell>
  <singleXmlCell id="343" r="C429" connectionId="0">
    <xmlCellPr id="1" uniqueName="ns1:InnleystirTékkar">
      <xmlPr mapId="2" xpath="/ns1:EfnahagurBanka/ns1:Gögn/ns1:Eignir/ns1:ÚtlánOgKröfur/ns1:InnlánOgInnleystirTékkar/ns1:InnleystirTékkar" xmlDataType="decimal"/>
    </xmlCellPr>
  </singleXmlCell>
  <singleXmlCell id="344" r="C433" connectionId="0">
    <xmlCellPr id="1" uniqueName="Landbúnaður">
      <xmlPr mapId="2" xpath="/ns1:EfnahagurBanka/ns1:Gögn/ns1:Eignir/ns1:ÚtlánOgKröfur/ns1:Útlán/ns1:GreiddarÓinnleystarÁbyrgðir/@Landbúnaður" xmlDataType="decimal"/>
    </xmlCellPr>
  </singleXmlCell>
  <singleXmlCell id="345" r="C434" connectionId="0">
    <xmlCellPr id="1" uniqueName="Fiskveiðar">
      <xmlPr mapId="2" xpath="/ns1:EfnahagurBanka/ns1:Gögn/ns1:Eignir/ns1:ÚtlánOgKröfur/ns1:Útlán/ns1:GreiddarÓinnleystarÁbyrgðir/@Fiskveiðar" xmlDataType="decimal"/>
    </xmlCellPr>
  </singleXmlCell>
  <singleXmlCell id="346" r="C435" connectionId="0">
    <xmlCellPr id="1" uniqueName="IðnaðurVinnslaLandbúnaðarafurða">
      <xmlPr mapId="2" xpath="/ns1:EfnahagurBanka/ns1:Gögn/ns1:Eignir/ns1:ÚtlánOgKröfur/ns1:Útlán/ns1:GreiddarÓinnleystarÁbyrgðir/@IðnaðurVinnslaLandbúnaðarafurða" xmlDataType="decimal"/>
    </xmlCellPr>
  </singleXmlCell>
  <singleXmlCell id="347" r="C436" connectionId="0">
    <xmlCellPr id="1" uniqueName="IðnaðurVinnslaSjávarafurða">
      <xmlPr mapId="2" xpath="/ns1:EfnahagurBanka/ns1:Gögn/ns1:Eignir/ns1:ÚtlánOgKröfur/ns1:Útlán/ns1:GreiddarÓinnleystarÁbyrgðir/@IðnaðurVinnslaSjávarafurða" xmlDataType="decimal"/>
    </xmlCellPr>
  </singleXmlCell>
  <singleXmlCell id="348" r="C437" connectionId="0">
    <xmlCellPr id="1" uniqueName="IðnaðurAnnað">
      <xmlPr mapId="2" xpath="/ns1:EfnahagurBanka/ns1:Gögn/ns1:Eignir/ns1:ÚtlánOgKröfur/ns1:Útlán/ns1:GreiddarÓinnleystarÁbyrgðir/@IðnaðurAnnað" xmlDataType="decimal"/>
    </xmlCellPr>
  </singleXmlCell>
  <singleXmlCell id="349" r="C438" connectionId="0">
    <xmlCellPr id="1" uniqueName="Veitur">
      <xmlPr mapId="2" xpath="/ns1:EfnahagurBanka/ns1:Gögn/ns1:Eignir/ns1:ÚtlánOgKröfur/ns1:Útlán/ns1:GreiddarÓinnleystarÁbyrgðir/@Veitur" xmlDataType="decimal"/>
    </xmlCellPr>
  </singleXmlCell>
  <singleXmlCell id="350" r="C439" connectionId="0">
    <xmlCellPr id="1" uniqueName="ByggingastarfsemiOgMannvirkjagerð">
      <xmlPr mapId="2" xpath="/ns1:EfnahagurBanka/ns1:Gögn/ns1:Eignir/ns1:ÚtlánOgKröfur/ns1:Útlán/ns1:GreiddarÓinnleystarÁbyrgðir/@ByggingastarfsemiOgMannvirkjagerð" xmlDataType="decimal"/>
    </xmlCellPr>
  </singleXmlCell>
  <singleXmlCell id="351" r="C440" connectionId="0">
    <xmlCellPr id="1" uniqueName="Verslun">
      <xmlPr mapId="2" xpath="/ns1:EfnahagurBanka/ns1:Gögn/ns1:Eignir/ns1:ÚtlánOgKröfur/ns1:Útlán/ns1:GreiddarÓinnleystarÁbyrgðir/@Verslun" xmlDataType="decimal"/>
    </xmlCellPr>
  </singleXmlCell>
  <singleXmlCell id="352" r="C441" connectionId="0">
    <xmlCellPr id="1" uniqueName="SamgöngurOgFlutningar">
      <xmlPr mapId="2" xpath="/ns1:EfnahagurBanka/ns1:Gögn/ns1:Eignir/ns1:ÚtlánOgKröfur/ns1:Útlán/ns1:GreiddarÓinnleystarÁbyrgðir/@SamgöngurOgFlutningar" xmlDataType="decimal"/>
    </xmlCellPr>
  </singleXmlCell>
  <singleXmlCell id="353" r="C442" connectionId="0">
    <xmlCellPr id="1" uniqueName="ÞjónustaFasteignafélög">
      <xmlPr mapId="2" xpath="/ns1:EfnahagurBanka/ns1:Gögn/ns1:Eignir/ns1:ÚtlánOgKröfur/ns1:Útlán/ns1:GreiddarÓinnleystarÁbyrgðir/@ÞjónustaFasteignafélög" xmlDataType="decimal"/>
    </xmlCellPr>
  </singleXmlCell>
  <singleXmlCell id="354" r="C443" connectionId="0">
    <xmlCellPr id="1" uniqueName="ÞjónustaStarfsemiHöfuðstöðva">
      <xmlPr mapId="2" xpath="/ns1:EfnahagurBanka/ns1:Gögn/ns1:Eignir/ns1:ÚtlánOgKröfur/ns1:Útlán/ns1:GreiddarÓinnleystarÁbyrgðir/@ÞjónustaStarfsemiHöfuðstöðva" xmlDataType="decimal"/>
    </xmlCellPr>
  </singleXmlCell>
  <singleXmlCell id="355" r="C444" connectionId="0">
    <xmlCellPr id="1" uniqueName="ÞjónustaAnnað">
      <xmlPr mapId="2" xpath="/ns1:EfnahagurBanka/ns1:Gögn/ns1:Eignir/ns1:ÚtlánOgKröfur/ns1:Útlán/ns1:GreiddarÓinnleystarÁbyrgðir/@ÞjónustaAnnað" xmlDataType="decimal"/>
    </xmlCellPr>
  </singleXmlCell>
  <singleXmlCell id="356" r="C445" connectionId="0">
    <xmlCellPr id="1" uniqueName="Óflokkað">
      <xmlPr mapId="2" xpath="/ns1:EfnahagurBanka/ns1:Gögn/ns1:Eignir/ns1:ÚtlánOgKröfur/ns1:Útlán/ns1:GreiddarÓinnleystarÁbyrgðir/@Óflokkað" xmlDataType="decimal"/>
    </xmlCellPr>
  </singleXmlCell>
  <singleXmlCell id="357" r="C447" connectionId="0">
    <xmlCellPr id="1" uniqueName="Innlánsstofnanir">
      <xmlPr mapId="2" xpath="/ns1:EfnahagurBanka/ns1:Gögn/ns1:Eignir/ns1:ÚtlánOgKröfur/ns1:Útlán/ns1:GreiddarÓinnleystarÁbyrgðir/@Innlánsstofnanir" xmlDataType="decimal"/>
    </xmlCellPr>
  </singleXmlCell>
  <singleXmlCell id="358" r="C448" connectionId="0">
    <xmlCellPr id="1" uniqueName="InnlánsstofnanirÍSlitaferli">
      <xmlPr mapId="2" xpath="/ns1:EfnahagurBanka/ns1:Gögn/ns1:Eignir/ns1:ÚtlánOgKröfur/ns1:Útlán/ns1:GreiddarÓinnleystarÁbyrgðir/@InnlánsstofnanirÍSlitaferli" xmlDataType="decimal"/>
    </xmlCellPr>
  </singleXmlCell>
  <singleXmlCell id="359" r="C449" connectionId="0">
    <xmlCellPr id="1" uniqueName="Peningamarkaðssjóðir">
      <xmlPr mapId="2" xpath="/ns1:EfnahagurBanka/ns1:Gögn/ns1:Eignir/ns1:ÚtlánOgKröfur/ns1:Útlán/ns1:GreiddarÓinnleystarÁbyrgðir/@Peningamarkaðssjóðir" xmlDataType="decimal"/>
    </xmlCellPr>
  </singleXmlCell>
  <singleXmlCell id="360" r="C450" connectionId="0">
    <xmlCellPr id="1" uniqueName="AðrirVerðbréfaOgFjárfestingarsjóðirEnPeningamarkaðssjóðir">
      <xmlPr mapId="2" xpath="/ns1:EfnahagurBanka/ns1:Gögn/ns1:Eignir/ns1:ÚtlánOgKröfur/ns1:Útlán/ns1:GreiddarÓinnleystarÁbyrgðir/@AðrirVerðbréfaOgFjárfestingarsjóðirEnPeningamarkaðssjóðir" xmlDataType="decimal"/>
    </xmlCellPr>
  </singleXmlCell>
  <singleXmlCell id="361" r="C451" connectionId="0">
    <xmlCellPr id="1" uniqueName="ÖnnurFjármálafyrirtæki">
      <xmlPr mapId="2" xpath="/ns1:EfnahagurBanka/ns1:Gögn/ns1:Eignir/ns1:ÚtlánOgKröfur/ns1:Útlán/ns1:GreiddarÓinnleystarÁbyrgðir/@ÖnnurFjármálafyrirtæki" xmlDataType="decimal"/>
    </xmlCellPr>
  </singleXmlCell>
  <singleXmlCell id="362" r="C452" connectionId="0">
    <xmlCellPr id="1" uniqueName="ÖnnurFjármálafyrirtækiÍSlitameðferð">
      <xmlPr mapId="2" xpath="/ns1:EfnahagurBanka/ns1:Gögn/ns1:Eignir/ns1:ÚtlánOgKröfur/ns1:Útlán/ns1:GreiddarÓinnleystarÁbyrgðir/@ÖnnurFjármálafyrirtækiÍSlitameðferð" xmlDataType="decimal"/>
    </xmlCellPr>
  </singleXmlCell>
  <singleXmlCell id="363" r="C453" connectionId="0">
    <xmlCellPr id="1" uniqueName="FjármálalegHliðarstarfsemi">
      <xmlPr mapId="2" xpath="/ns1:EfnahagurBanka/ns1:Gögn/ns1:Eignir/ns1:ÚtlánOgKröfur/ns1:Útlán/ns1:GreiddarÓinnleystarÁbyrgðir/@FjármálalegHliðarstarfsemi" xmlDataType="decimal"/>
    </xmlCellPr>
  </singleXmlCell>
  <singleXmlCell id="364" r="C454" connectionId="0">
    <xmlCellPr id="1" uniqueName="InnbyrðisFjármögnunarfélög">
      <xmlPr mapId="2" xpath="/ns1:EfnahagurBanka/ns1:Gögn/ns1:Eignir/ns1:ÚtlánOgKröfur/ns1:Útlán/ns1:GreiddarÓinnleystarÁbyrgðir/@InnbyrðisFjármögnunarfélög" xmlDataType="decimal"/>
    </xmlCellPr>
  </singleXmlCell>
  <singleXmlCell id="365" r="C455" connectionId="0">
    <xmlCellPr id="1" uniqueName="Vátryggingafélög">
      <xmlPr mapId="2" xpath="/ns1:EfnahagurBanka/ns1:Gögn/ns1:Eignir/ns1:ÚtlánOgKröfur/ns1:Útlán/ns1:GreiddarÓinnleystarÁbyrgðir/@Vátryggingafélög" xmlDataType="decimal"/>
    </xmlCellPr>
  </singleXmlCell>
  <singleXmlCell id="366" r="C456" connectionId="0">
    <xmlCellPr id="1" uniqueName="Lífeyrissjóðir">
      <xmlPr mapId="2" xpath="/ns1:EfnahagurBanka/ns1:Gögn/ns1:Eignir/ns1:ÚtlánOgKröfur/ns1:Útlán/ns1:GreiddarÓinnleystarÁbyrgðir/@Lífeyrissjóðir" xmlDataType="decimal"/>
    </xmlCellPr>
  </singleXmlCell>
  <singleXmlCell id="367" r="C458" connectionId="0">
    <xmlCellPr id="1" uniqueName="Ríkissjóður">
      <xmlPr mapId="2" xpath="/ns1:EfnahagurBanka/ns1:Gögn/ns1:Eignir/ns1:ÚtlánOgKröfur/ns1:Útlán/ns1:GreiddarÓinnleystarÁbyrgðir/@Ríkissjóður" xmlDataType="decimal"/>
    </xmlCellPr>
  </singleXmlCell>
  <singleXmlCell id="368" r="C459" connectionId="0">
    <xmlCellPr id="1" uniqueName="Sveitarfélög">
      <xmlPr mapId="2" xpath="/ns1:EfnahagurBanka/ns1:Gögn/ns1:Eignir/ns1:ÚtlánOgKröfur/ns1:Útlán/ns1:GreiddarÓinnleystarÁbyrgðir/@Sveitarfélög" xmlDataType="decimal"/>
    </xmlCellPr>
  </singleXmlCell>
  <singleXmlCell id="369" r="C460" connectionId="0">
    <xmlCellPr id="1" uniqueName="Heimili">
      <xmlPr mapId="2" xpath="/ns1:EfnahagurBanka/ns1:Gögn/ns1:Eignir/ns1:ÚtlánOgKröfur/ns1:Útlán/ns1:GreiddarÓinnleystarÁbyrgðir/@Heimili" xmlDataType="decimal"/>
    </xmlCellPr>
  </singleXmlCell>
  <singleXmlCell id="370" r="C461" connectionId="0">
    <xmlCellPr id="1" uniqueName="ÞjónustaViðHeimiliRekinAfÓhagnaðardrifnumFélögum">
      <xmlPr mapId="2" xpath="/ns1:EfnahagurBanka/ns1:Gögn/ns1:Eignir/ns1:ÚtlánOgKröfur/ns1:Útlán/ns1:GreiddarÓinnleystarÁbyrgðir/@ÞjónustaViðHeimiliRekinAfÓhagnaðardrifnumFélögum" xmlDataType="decimal"/>
    </xmlCellPr>
  </singleXmlCell>
  <singleXmlCell id="371" r="C462" connectionId="0">
    <xmlCellPr id="1" uniqueName="ErlendirAðilar">
      <xmlPr mapId="2" xpath="/ns1:EfnahagurBanka/ns1:Gögn/ns1:Eignir/ns1:ÚtlánOgKröfur/ns1:Útlán/ns1:GreiddarÓinnleystarÁbyrgðir/@ErlendirAðilar" xmlDataType="decimal"/>
    </xmlCellPr>
  </singleXmlCell>
  <singleXmlCell id="372" r="C465" connectionId="0">
    <xmlCellPr id="1" uniqueName="Landbúnaður">
      <xmlPr mapId="2" xpath="/ns1:EfnahagurBanka/ns1:Gögn/ns1:Eignir/ns1:ÚtlánOgKröfur/ns1:Útlán/ns1:Yfirdráttarlán/@Landbúnaður" xmlDataType="decimal"/>
    </xmlCellPr>
  </singleXmlCell>
  <singleXmlCell id="373" r="C466" connectionId="0">
    <xmlCellPr id="1" uniqueName="Fiskveiðar">
      <xmlPr mapId="2" xpath="/ns1:EfnahagurBanka/ns1:Gögn/ns1:Eignir/ns1:ÚtlánOgKröfur/ns1:Útlán/ns1:Yfirdráttarlán/@Fiskveiðar" xmlDataType="decimal"/>
    </xmlCellPr>
  </singleXmlCell>
  <singleXmlCell id="374" r="C467" connectionId="0">
    <xmlCellPr id="1" uniqueName="IðnaðurVinnslaLandbúnaðarafurða">
      <xmlPr mapId="2" xpath="/ns1:EfnahagurBanka/ns1:Gögn/ns1:Eignir/ns1:ÚtlánOgKröfur/ns1:Útlán/ns1:Yfirdráttarlán/@IðnaðurVinnslaLandbúnaðarafurða" xmlDataType="decimal"/>
    </xmlCellPr>
  </singleXmlCell>
  <singleXmlCell id="375" r="C468" connectionId="0">
    <xmlCellPr id="1" uniqueName="IðnaðurVinnslaSjávarafurða">
      <xmlPr mapId="2" xpath="/ns1:EfnahagurBanka/ns1:Gögn/ns1:Eignir/ns1:ÚtlánOgKröfur/ns1:Útlán/ns1:Yfirdráttarlán/@IðnaðurVinnslaSjávarafurða" xmlDataType="decimal"/>
    </xmlCellPr>
  </singleXmlCell>
  <singleXmlCell id="376" r="C469" connectionId="0">
    <xmlCellPr id="1" uniqueName="IðnaðurAnnað">
      <xmlPr mapId="2" xpath="/ns1:EfnahagurBanka/ns1:Gögn/ns1:Eignir/ns1:ÚtlánOgKröfur/ns1:Útlán/ns1:Yfirdráttarlán/@IðnaðurAnnað" xmlDataType="decimal"/>
    </xmlCellPr>
  </singleXmlCell>
  <singleXmlCell id="377" r="C470" connectionId="0">
    <xmlCellPr id="1" uniqueName="Veitur">
      <xmlPr mapId="2" xpath="/ns1:EfnahagurBanka/ns1:Gögn/ns1:Eignir/ns1:ÚtlánOgKröfur/ns1:Útlán/ns1:Yfirdráttarlán/@Veitur" xmlDataType="decimal"/>
    </xmlCellPr>
  </singleXmlCell>
  <singleXmlCell id="378" r="C471" connectionId="0">
    <xmlCellPr id="1" uniqueName="ByggingastarfsemiOgMannvirkjagerð">
      <xmlPr mapId="2" xpath="/ns1:EfnahagurBanka/ns1:Gögn/ns1:Eignir/ns1:ÚtlánOgKröfur/ns1:Útlán/ns1:Yfirdráttarlán/@ByggingastarfsemiOgMannvirkjagerð" xmlDataType="decimal"/>
    </xmlCellPr>
  </singleXmlCell>
  <singleXmlCell id="379" r="C472" connectionId="0">
    <xmlCellPr id="1" uniqueName="Verslun">
      <xmlPr mapId="2" xpath="/ns1:EfnahagurBanka/ns1:Gögn/ns1:Eignir/ns1:ÚtlánOgKröfur/ns1:Útlán/ns1:Yfirdráttarlán/@Verslun" xmlDataType="decimal"/>
    </xmlCellPr>
  </singleXmlCell>
  <singleXmlCell id="380" r="C473" connectionId="0">
    <xmlCellPr id="1" uniqueName="SamgöngurOgFlutningar">
      <xmlPr mapId="2" xpath="/ns1:EfnahagurBanka/ns1:Gögn/ns1:Eignir/ns1:ÚtlánOgKröfur/ns1:Útlán/ns1:Yfirdráttarlán/@SamgöngurOgFlutningar" xmlDataType="decimal"/>
    </xmlCellPr>
  </singleXmlCell>
  <singleXmlCell id="381" r="C474" connectionId="0">
    <xmlCellPr id="1" uniqueName="ÞjónustaFasteignafélög">
      <xmlPr mapId="2" xpath="/ns1:EfnahagurBanka/ns1:Gögn/ns1:Eignir/ns1:ÚtlánOgKröfur/ns1:Útlán/ns1:Yfirdráttarlán/@ÞjónustaFasteignafélög" xmlDataType="decimal"/>
    </xmlCellPr>
  </singleXmlCell>
  <singleXmlCell id="382" r="C475" connectionId="0">
    <xmlCellPr id="1" uniqueName="ÞjónustaStarfsemiHöfuðstöðva">
      <xmlPr mapId="2" xpath="/ns1:EfnahagurBanka/ns1:Gögn/ns1:Eignir/ns1:ÚtlánOgKröfur/ns1:Útlán/ns1:Yfirdráttarlán/@ÞjónustaStarfsemiHöfuðstöðva" xmlDataType="decimal"/>
    </xmlCellPr>
  </singleXmlCell>
  <singleXmlCell id="383" r="C476" connectionId="0">
    <xmlCellPr id="1" uniqueName="ÞjónustaAnnað">
      <xmlPr mapId="2" xpath="/ns1:EfnahagurBanka/ns1:Gögn/ns1:Eignir/ns1:ÚtlánOgKröfur/ns1:Útlán/ns1:Yfirdráttarlán/@ÞjónustaAnnað" xmlDataType="decimal"/>
    </xmlCellPr>
  </singleXmlCell>
  <singleXmlCell id="384" r="C477" connectionId="0">
    <xmlCellPr id="1" uniqueName="Óflokkað">
      <xmlPr mapId="2" xpath="/ns1:EfnahagurBanka/ns1:Gögn/ns1:Eignir/ns1:ÚtlánOgKröfur/ns1:Útlán/ns1:Yfirdráttarlán/@Óflokkað" xmlDataType="decimal"/>
    </xmlCellPr>
  </singleXmlCell>
  <singleXmlCell id="385" r="C479" connectionId="0">
    <xmlCellPr id="1" uniqueName="Innlánsstofnanir">
      <xmlPr mapId="2" xpath="/ns1:EfnahagurBanka/ns1:Gögn/ns1:Eignir/ns1:ÚtlánOgKröfur/ns1:Útlán/ns1:Yfirdráttarlán/@Innlánsstofnanir" xmlDataType="decimal"/>
    </xmlCellPr>
  </singleXmlCell>
  <singleXmlCell id="386" r="C480" connectionId="0">
    <xmlCellPr id="1" uniqueName="InnlánsstofnanirÍSlitaferli">
      <xmlPr mapId="2" xpath="/ns1:EfnahagurBanka/ns1:Gögn/ns1:Eignir/ns1:ÚtlánOgKröfur/ns1:Útlán/ns1:Yfirdráttarlán/@InnlánsstofnanirÍSlitaferli" xmlDataType="decimal"/>
    </xmlCellPr>
  </singleXmlCell>
  <singleXmlCell id="387" r="C481" connectionId="0">
    <xmlCellPr id="1" uniqueName="Peningamarkaðssjóðir">
      <xmlPr mapId="2" xpath="/ns1:EfnahagurBanka/ns1:Gögn/ns1:Eignir/ns1:ÚtlánOgKröfur/ns1:Útlán/ns1:Yfirdráttarlán/@Peningamarkaðssjóðir" xmlDataType="decimal"/>
    </xmlCellPr>
  </singleXmlCell>
  <singleXmlCell id="388" r="C482" connectionId="0">
    <xmlCellPr id="1" uniqueName="AðrirVerðbréfaOgFjárfestingarsjóðirEnPeningamarkaðssjóðir">
      <xmlPr mapId="2" xpath="/ns1:EfnahagurBanka/ns1:Gögn/ns1:Eignir/ns1:ÚtlánOgKröfur/ns1:Útlán/ns1:Yfirdráttarlán/@AðrirVerðbréfaOgFjárfestingarsjóðirEnPeningamarkaðssjóðir" xmlDataType="decimal"/>
    </xmlCellPr>
  </singleXmlCell>
  <singleXmlCell id="389" r="C483" connectionId="0">
    <xmlCellPr id="1" uniqueName="ÖnnurFjármálafyrirtæki">
      <xmlPr mapId="2" xpath="/ns1:EfnahagurBanka/ns1:Gögn/ns1:Eignir/ns1:ÚtlánOgKröfur/ns1:Útlán/ns1:Yfirdráttarlán/@ÖnnurFjármálafyrirtæki" xmlDataType="decimal"/>
    </xmlCellPr>
  </singleXmlCell>
  <singleXmlCell id="390" r="C484" connectionId="0">
    <xmlCellPr id="1" uniqueName="ÖnnurFjármálafyrirtækiÍSlitameðferð">
      <xmlPr mapId="2" xpath="/ns1:EfnahagurBanka/ns1:Gögn/ns1:Eignir/ns1:ÚtlánOgKröfur/ns1:Útlán/ns1:Yfirdráttarlán/@ÖnnurFjármálafyrirtækiÍSlitameðferð" xmlDataType="decimal"/>
    </xmlCellPr>
  </singleXmlCell>
  <singleXmlCell id="391" r="C485" connectionId="0">
    <xmlCellPr id="1" uniqueName="FjármálalegHliðarstarfsemi">
      <xmlPr mapId="2" xpath="/ns1:EfnahagurBanka/ns1:Gögn/ns1:Eignir/ns1:ÚtlánOgKröfur/ns1:Útlán/ns1:Yfirdráttarlán/@FjármálalegHliðarstarfsemi" xmlDataType="decimal"/>
    </xmlCellPr>
  </singleXmlCell>
  <singleXmlCell id="392" r="C486" connectionId="0">
    <xmlCellPr id="1" uniqueName="InnbyrðisFjármögnunarfélög">
      <xmlPr mapId="2" xpath="/ns1:EfnahagurBanka/ns1:Gögn/ns1:Eignir/ns1:ÚtlánOgKröfur/ns1:Útlán/ns1:Yfirdráttarlán/@InnbyrðisFjármögnunarfélög" xmlDataType="decimal"/>
    </xmlCellPr>
  </singleXmlCell>
  <singleXmlCell id="393" r="C487" connectionId="0">
    <xmlCellPr id="1" uniqueName="Vátryggingafélög">
      <xmlPr mapId="2" xpath="/ns1:EfnahagurBanka/ns1:Gögn/ns1:Eignir/ns1:ÚtlánOgKröfur/ns1:Útlán/ns1:Yfirdráttarlán/@Vátryggingafélög" xmlDataType="decimal"/>
    </xmlCellPr>
  </singleXmlCell>
  <singleXmlCell id="394" r="C488" connectionId="0">
    <xmlCellPr id="1" uniqueName="Lífeyrissjóðir">
      <xmlPr mapId="2" xpath="/ns1:EfnahagurBanka/ns1:Gögn/ns1:Eignir/ns1:ÚtlánOgKröfur/ns1:Útlán/ns1:Yfirdráttarlán/@Lífeyrissjóðir" xmlDataType="decimal"/>
    </xmlCellPr>
  </singleXmlCell>
  <singleXmlCell id="395" r="C490" connectionId="0">
    <xmlCellPr id="1" uniqueName="Ríkissjóður">
      <xmlPr mapId="2" xpath="/ns1:EfnahagurBanka/ns1:Gögn/ns1:Eignir/ns1:ÚtlánOgKröfur/ns1:Útlán/ns1:Yfirdráttarlán/@Ríkissjóður" xmlDataType="decimal"/>
    </xmlCellPr>
  </singleXmlCell>
  <singleXmlCell id="396" r="C491" connectionId="0">
    <xmlCellPr id="1" uniqueName="Sveitarfélög">
      <xmlPr mapId="2" xpath="/ns1:EfnahagurBanka/ns1:Gögn/ns1:Eignir/ns1:ÚtlánOgKröfur/ns1:Útlán/ns1:Yfirdráttarlán/@Sveitarfélög" xmlDataType="decimal"/>
    </xmlCellPr>
  </singleXmlCell>
  <singleXmlCell id="397" r="C492" connectionId="0">
    <xmlCellPr id="1" uniqueName="Heimili">
      <xmlPr mapId="2" xpath="/ns1:EfnahagurBanka/ns1:Gögn/ns1:Eignir/ns1:ÚtlánOgKröfur/ns1:Útlán/ns1:Yfirdráttarlán/@Heimili" xmlDataType="decimal"/>
    </xmlCellPr>
  </singleXmlCell>
  <singleXmlCell id="398" r="C493" connectionId="0">
    <xmlCellPr id="1" uniqueName="ÞjónustaViðHeimiliRekinAfÓhagnaðardrifnumFélögum">
      <xmlPr mapId="2" xpath="/ns1:EfnahagurBanka/ns1:Gögn/ns1:Eignir/ns1:ÚtlánOgKröfur/ns1:Útlán/ns1:Yfirdráttarlán/@ÞjónustaViðHeimiliRekinAfÓhagnaðardrifnumFélögum" xmlDataType="decimal"/>
    </xmlCellPr>
  </singleXmlCell>
  <singleXmlCell id="399" r="C494" connectionId="0">
    <xmlCellPr id="1" uniqueName="ErlendirAðilar">
      <xmlPr mapId="2" xpath="/ns1:EfnahagurBanka/ns1:Gögn/ns1:Eignir/ns1:ÚtlánOgKröfur/ns1:Útlán/ns1:Yfirdráttarlán/@ErlendirAðilar" xmlDataType="decimal"/>
    </xmlCellPr>
  </singleXmlCell>
  <singleXmlCell id="400" r="C497" connectionId="0">
    <xmlCellPr id="1" uniqueName="Landbúnaður">
      <xmlPr mapId="2" xpath="/ns1:EfnahagurBanka/ns1:Gögn/ns1:Eignir/ns1:ÚtlánOgKröfur/ns1:Útlán/ns1:Víxlar/@Landbúnaður" xmlDataType="decimal"/>
    </xmlCellPr>
  </singleXmlCell>
  <singleXmlCell id="401" r="C498" connectionId="0">
    <xmlCellPr id="1" uniqueName="Fiskveiðar">
      <xmlPr mapId="2" xpath="/ns1:EfnahagurBanka/ns1:Gögn/ns1:Eignir/ns1:ÚtlánOgKröfur/ns1:Útlán/ns1:Víxlar/@Fiskveiðar" xmlDataType="decimal"/>
    </xmlCellPr>
  </singleXmlCell>
  <singleXmlCell id="402" r="C499" connectionId="0">
    <xmlCellPr id="1" uniqueName="IðnaðurVinnslaLandbúnaðarafurða">
      <xmlPr mapId="2" xpath="/ns1:EfnahagurBanka/ns1:Gögn/ns1:Eignir/ns1:ÚtlánOgKröfur/ns1:Útlán/ns1:Víxlar/@IðnaðurVinnslaLandbúnaðarafurða" xmlDataType="decimal"/>
    </xmlCellPr>
  </singleXmlCell>
  <singleXmlCell id="403" r="C500" connectionId="0">
    <xmlCellPr id="1" uniqueName="IðnaðurVinnslaSjávarafurða">
      <xmlPr mapId="2" xpath="/ns1:EfnahagurBanka/ns1:Gögn/ns1:Eignir/ns1:ÚtlánOgKröfur/ns1:Útlán/ns1:Víxlar/@IðnaðurVinnslaSjávarafurða" xmlDataType="decimal"/>
    </xmlCellPr>
  </singleXmlCell>
  <singleXmlCell id="404" r="C501" connectionId="0">
    <xmlCellPr id="1" uniqueName="IðnaðurAnnað">
      <xmlPr mapId="2" xpath="/ns1:EfnahagurBanka/ns1:Gögn/ns1:Eignir/ns1:ÚtlánOgKröfur/ns1:Útlán/ns1:Víxlar/@IðnaðurAnnað" xmlDataType="decimal"/>
    </xmlCellPr>
  </singleXmlCell>
  <singleXmlCell id="405" r="C502" connectionId="0">
    <xmlCellPr id="1" uniqueName="Veitur">
      <xmlPr mapId="2" xpath="/ns1:EfnahagurBanka/ns1:Gögn/ns1:Eignir/ns1:ÚtlánOgKröfur/ns1:Útlán/ns1:Víxlar/@Veitur" xmlDataType="decimal"/>
    </xmlCellPr>
  </singleXmlCell>
  <singleXmlCell id="406" r="C503" connectionId="0">
    <xmlCellPr id="1" uniqueName="ByggingastarfsemiOgMannvirkjagerð">
      <xmlPr mapId="2" xpath="/ns1:EfnahagurBanka/ns1:Gögn/ns1:Eignir/ns1:ÚtlánOgKröfur/ns1:Útlán/ns1:Víxlar/@ByggingastarfsemiOgMannvirkjagerð" xmlDataType="decimal"/>
    </xmlCellPr>
  </singleXmlCell>
  <singleXmlCell id="407" r="C504" connectionId="0">
    <xmlCellPr id="1" uniqueName="Verslun">
      <xmlPr mapId="2" xpath="/ns1:EfnahagurBanka/ns1:Gögn/ns1:Eignir/ns1:ÚtlánOgKröfur/ns1:Útlán/ns1:Víxlar/@Verslun" xmlDataType="decimal"/>
    </xmlCellPr>
  </singleXmlCell>
  <singleXmlCell id="408" r="C505" connectionId="0">
    <xmlCellPr id="1" uniqueName="SamgöngurOgFlutningar">
      <xmlPr mapId="2" xpath="/ns1:EfnahagurBanka/ns1:Gögn/ns1:Eignir/ns1:ÚtlánOgKröfur/ns1:Útlán/ns1:Víxlar/@SamgöngurOgFlutningar" xmlDataType="decimal"/>
    </xmlCellPr>
  </singleXmlCell>
  <singleXmlCell id="409" r="C506" connectionId="0">
    <xmlCellPr id="1" uniqueName="ÞjónustaFasteignafélög">
      <xmlPr mapId="2" xpath="/ns1:EfnahagurBanka/ns1:Gögn/ns1:Eignir/ns1:ÚtlánOgKröfur/ns1:Útlán/ns1:Víxlar/@ÞjónustaFasteignafélög" xmlDataType="decimal"/>
    </xmlCellPr>
  </singleXmlCell>
  <singleXmlCell id="410" r="C507" connectionId="0">
    <xmlCellPr id="1" uniqueName="ÞjónustaStarfsemiHöfuðstöðva">
      <xmlPr mapId="2" xpath="/ns1:EfnahagurBanka/ns1:Gögn/ns1:Eignir/ns1:ÚtlánOgKröfur/ns1:Útlán/ns1:Víxlar/@ÞjónustaStarfsemiHöfuðstöðva" xmlDataType="decimal"/>
    </xmlCellPr>
  </singleXmlCell>
  <singleXmlCell id="411" r="C508" connectionId="0">
    <xmlCellPr id="1" uniqueName="ÞjónustaAnnað">
      <xmlPr mapId="2" xpath="/ns1:EfnahagurBanka/ns1:Gögn/ns1:Eignir/ns1:ÚtlánOgKröfur/ns1:Útlán/ns1:Víxlar/@ÞjónustaAnnað" xmlDataType="decimal"/>
    </xmlCellPr>
  </singleXmlCell>
  <singleXmlCell id="412" r="C509" connectionId="0">
    <xmlCellPr id="1" uniqueName="Óflokkað">
      <xmlPr mapId="2" xpath="/ns1:EfnahagurBanka/ns1:Gögn/ns1:Eignir/ns1:ÚtlánOgKröfur/ns1:Útlán/ns1:Víxlar/@Óflokkað" xmlDataType="decimal"/>
    </xmlCellPr>
  </singleXmlCell>
  <singleXmlCell id="413" r="C511" connectionId="0">
    <xmlCellPr id="1" uniqueName="Innlánsstofnanir">
      <xmlPr mapId="2" xpath="/ns1:EfnahagurBanka/ns1:Gögn/ns1:Eignir/ns1:ÚtlánOgKröfur/ns1:Útlán/ns1:Víxlar/@Innlánsstofnanir" xmlDataType="decimal"/>
    </xmlCellPr>
  </singleXmlCell>
  <singleXmlCell id="414" r="C512" connectionId="0">
    <xmlCellPr id="1" uniqueName="InnlánsstofnanirÍSlitaferli">
      <xmlPr mapId="2" xpath="/ns1:EfnahagurBanka/ns1:Gögn/ns1:Eignir/ns1:ÚtlánOgKröfur/ns1:Útlán/ns1:Víxlar/@InnlánsstofnanirÍSlitaferli" xmlDataType="decimal"/>
    </xmlCellPr>
  </singleXmlCell>
  <singleXmlCell id="415" r="C513" connectionId="0">
    <xmlCellPr id="1" uniqueName="Peningamarkaðssjóðir">
      <xmlPr mapId="2" xpath="/ns1:EfnahagurBanka/ns1:Gögn/ns1:Eignir/ns1:ÚtlánOgKröfur/ns1:Útlán/ns1:Víxlar/@Peningamarkaðssjóðir" xmlDataType="decimal"/>
    </xmlCellPr>
  </singleXmlCell>
  <singleXmlCell id="416" r="C514" connectionId="0">
    <xmlCellPr id="1" uniqueName="AðrirVerðbréfaOgFjárfestingarsjóðirEnPeningamarkaðssjóðir">
      <xmlPr mapId="2" xpath="/ns1:EfnahagurBanka/ns1:Gögn/ns1:Eignir/ns1:ÚtlánOgKröfur/ns1:Útlán/ns1:Víxlar/@AðrirVerðbréfaOgFjárfestingarsjóðirEnPeningamarkaðssjóðir" xmlDataType="decimal"/>
    </xmlCellPr>
  </singleXmlCell>
  <singleXmlCell id="417" r="C515" connectionId="0">
    <xmlCellPr id="1" uniqueName="ÖnnurFjármálafyrirtæki">
      <xmlPr mapId="2" xpath="/ns1:EfnahagurBanka/ns1:Gögn/ns1:Eignir/ns1:ÚtlánOgKröfur/ns1:Útlán/ns1:Víxlar/@ÖnnurFjármálafyrirtæki" xmlDataType="decimal"/>
    </xmlCellPr>
  </singleXmlCell>
  <singleXmlCell id="418" r="C516" connectionId="0">
    <xmlCellPr id="1" uniqueName="ÖnnurFjármálafyrirtækiÍSlitameðferð">
      <xmlPr mapId="2" xpath="/ns1:EfnahagurBanka/ns1:Gögn/ns1:Eignir/ns1:ÚtlánOgKröfur/ns1:Útlán/ns1:Víxlar/@ÖnnurFjármálafyrirtækiÍSlitameðferð" xmlDataType="decimal"/>
    </xmlCellPr>
  </singleXmlCell>
  <singleXmlCell id="419" r="C517" connectionId="0">
    <xmlCellPr id="1" uniqueName="FjármálalegHliðarstarfsemi">
      <xmlPr mapId="2" xpath="/ns1:EfnahagurBanka/ns1:Gögn/ns1:Eignir/ns1:ÚtlánOgKröfur/ns1:Útlán/ns1:Víxlar/@FjármálalegHliðarstarfsemi" xmlDataType="decimal"/>
    </xmlCellPr>
  </singleXmlCell>
  <singleXmlCell id="420" r="C518" connectionId="0">
    <xmlCellPr id="1" uniqueName="InnbyrðisFjármögnunarfélög">
      <xmlPr mapId="2" xpath="/ns1:EfnahagurBanka/ns1:Gögn/ns1:Eignir/ns1:ÚtlánOgKröfur/ns1:Útlán/ns1:Víxlar/@InnbyrðisFjármögnunarfélög" xmlDataType="decimal"/>
    </xmlCellPr>
  </singleXmlCell>
  <singleXmlCell id="421" r="C519" connectionId="0">
    <xmlCellPr id="1" uniqueName="Vátryggingafélög">
      <xmlPr mapId="2" xpath="/ns1:EfnahagurBanka/ns1:Gögn/ns1:Eignir/ns1:ÚtlánOgKröfur/ns1:Útlán/ns1:Víxlar/@Vátryggingafélög" xmlDataType="decimal"/>
    </xmlCellPr>
  </singleXmlCell>
  <singleXmlCell id="422" r="C520" connectionId="0">
    <xmlCellPr id="1" uniqueName="Lífeyrissjóðir">
      <xmlPr mapId="2" xpath="/ns1:EfnahagurBanka/ns1:Gögn/ns1:Eignir/ns1:ÚtlánOgKröfur/ns1:Útlán/ns1:Víxlar/@Lífeyrissjóðir" xmlDataType="decimal"/>
    </xmlCellPr>
  </singleXmlCell>
  <singleXmlCell id="423" r="C522" connectionId="0">
    <xmlCellPr id="1" uniqueName="Ríkissjóður">
      <xmlPr mapId="2" xpath="/ns1:EfnahagurBanka/ns1:Gögn/ns1:Eignir/ns1:ÚtlánOgKröfur/ns1:Útlán/ns1:Víxlar/@Ríkissjóður" xmlDataType="decimal"/>
    </xmlCellPr>
  </singleXmlCell>
  <singleXmlCell id="424" r="C523" connectionId="0">
    <xmlCellPr id="1" uniqueName="Sveitarfélög">
      <xmlPr mapId="2" xpath="/ns1:EfnahagurBanka/ns1:Gögn/ns1:Eignir/ns1:ÚtlánOgKröfur/ns1:Útlán/ns1:Víxlar/@Sveitarfélög" xmlDataType="decimal"/>
    </xmlCellPr>
  </singleXmlCell>
  <singleXmlCell id="425" r="C524" connectionId="0">
    <xmlCellPr id="1" uniqueName="Heimili">
      <xmlPr mapId="2" xpath="/ns1:EfnahagurBanka/ns1:Gögn/ns1:Eignir/ns1:ÚtlánOgKröfur/ns1:Útlán/ns1:Víxlar/@Heimili" xmlDataType="decimal"/>
    </xmlCellPr>
  </singleXmlCell>
  <singleXmlCell id="426" r="C525" connectionId="0">
    <xmlCellPr id="1" uniqueName="ÞjónustaViðHeimiliRekinAfÓhagnaðardrifnumFélögum">
      <xmlPr mapId="2" xpath="/ns1:EfnahagurBanka/ns1:Gögn/ns1:Eignir/ns1:ÚtlánOgKröfur/ns1:Útlán/ns1:Víxlar/@ÞjónustaViðHeimiliRekinAfÓhagnaðardrifnumFélögum" xmlDataType="decimal"/>
    </xmlCellPr>
  </singleXmlCell>
  <singleXmlCell id="427" r="C526" connectionId="0">
    <xmlCellPr id="1" uniqueName="ErlendirAðilar">
      <xmlPr mapId="2" xpath="/ns1:EfnahagurBanka/ns1:Gögn/ns1:Eignir/ns1:ÚtlánOgKröfur/ns1:Útlán/ns1:Víxlar/@ErlendirAðilar" xmlDataType="decimal"/>
    </xmlCellPr>
  </singleXmlCell>
  <singleXmlCell id="428" r="C529" connectionId="0">
    <xmlCellPr id="1" uniqueName="Landbúnaður">
      <xmlPr mapId="2" xpath="/ns1:EfnahagurBanka/ns1:Gögn/ns1:Eignir/ns1:ÚtlánOgKröfur/ns1:Útlán/ns1:VerðtryggðÚtlán/@Landbúnaður" xmlDataType="decimal"/>
    </xmlCellPr>
  </singleXmlCell>
  <singleXmlCell id="429" r="C530" connectionId="0">
    <xmlCellPr id="1" uniqueName="Fiskveiðar">
      <xmlPr mapId="2" xpath="/ns1:EfnahagurBanka/ns1:Gögn/ns1:Eignir/ns1:ÚtlánOgKröfur/ns1:Útlán/ns1:VerðtryggðÚtlán/@Fiskveiðar" xmlDataType="decimal"/>
    </xmlCellPr>
  </singleXmlCell>
  <singleXmlCell id="430" r="C531" connectionId="0">
    <xmlCellPr id="1" uniqueName="IðnaðurVinnslaLandbúnaðarafurða">
      <xmlPr mapId="2" xpath="/ns1:EfnahagurBanka/ns1:Gögn/ns1:Eignir/ns1:ÚtlánOgKröfur/ns1:Útlán/ns1:VerðtryggðÚtlán/@IðnaðurVinnslaLandbúnaðarafurða" xmlDataType="decimal"/>
    </xmlCellPr>
  </singleXmlCell>
  <singleXmlCell id="431" r="C532" connectionId="0">
    <xmlCellPr id="1" uniqueName="IðnaðurVinnslaSjávarafurða">
      <xmlPr mapId="2" xpath="/ns1:EfnahagurBanka/ns1:Gögn/ns1:Eignir/ns1:ÚtlánOgKröfur/ns1:Útlán/ns1:VerðtryggðÚtlán/@IðnaðurVinnslaSjávarafurða" xmlDataType="decimal"/>
    </xmlCellPr>
  </singleXmlCell>
  <singleXmlCell id="432" r="C533" connectionId="0">
    <xmlCellPr id="1" uniqueName="IðnaðurAnnað">
      <xmlPr mapId="2" xpath="/ns1:EfnahagurBanka/ns1:Gögn/ns1:Eignir/ns1:ÚtlánOgKröfur/ns1:Útlán/ns1:VerðtryggðÚtlán/@IðnaðurAnnað" xmlDataType="decimal"/>
    </xmlCellPr>
  </singleXmlCell>
  <singleXmlCell id="433" r="C534" connectionId="0">
    <xmlCellPr id="1" uniqueName="Veitur">
      <xmlPr mapId="2" xpath="/ns1:EfnahagurBanka/ns1:Gögn/ns1:Eignir/ns1:ÚtlánOgKröfur/ns1:Útlán/ns1:VerðtryggðÚtlán/@Veitur" xmlDataType="decimal"/>
    </xmlCellPr>
  </singleXmlCell>
  <singleXmlCell id="434" r="C535" connectionId="0">
    <xmlCellPr id="1" uniqueName="ByggingastarfsemiOgMannvirkjagerð">
      <xmlPr mapId="2" xpath="/ns1:EfnahagurBanka/ns1:Gögn/ns1:Eignir/ns1:ÚtlánOgKröfur/ns1:Útlán/ns1:VerðtryggðÚtlán/@ByggingastarfsemiOgMannvirkjagerð" xmlDataType="decimal"/>
    </xmlCellPr>
  </singleXmlCell>
  <singleXmlCell id="435" r="C536" connectionId="0">
    <xmlCellPr id="1" uniqueName="Verslun">
      <xmlPr mapId="2" xpath="/ns1:EfnahagurBanka/ns1:Gögn/ns1:Eignir/ns1:ÚtlánOgKröfur/ns1:Útlán/ns1:VerðtryggðÚtlán/@Verslun" xmlDataType="decimal"/>
    </xmlCellPr>
  </singleXmlCell>
  <singleXmlCell id="436" r="C537" connectionId="0">
    <xmlCellPr id="1" uniqueName="SamgöngurOgFlutningar">
      <xmlPr mapId="2" xpath="/ns1:EfnahagurBanka/ns1:Gögn/ns1:Eignir/ns1:ÚtlánOgKröfur/ns1:Útlán/ns1:VerðtryggðÚtlán/@SamgöngurOgFlutningar" xmlDataType="decimal"/>
    </xmlCellPr>
  </singleXmlCell>
  <singleXmlCell id="437" r="C538" connectionId="0">
    <xmlCellPr id="1" uniqueName="ÞjónustaFasteignafélög">
      <xmlPr mapId="2" xpath="/ns1:EfnahagurBanka/ns1:Gögn/ns1:Eignir/ns1:ÚtlánOgKröfur/ns1:Útlán/ns1:VerðtryggðÚtlán/@ÞjónustaFasteignafélög" xmlDataType="decimal"/>
    </xmlCellPr>
  </singleXmlCell>
  <singleXmlCell id="438" r="C539" connectionId="0">
    <xmlCellPr id="1" uniqueName="ÞjónustaStarfsemiHöfuðstöðva">
      <xmlPr mapId="2" xpath="/ns1:EfnahagurBanka/ns1:Gögn/ns1:Eignir/ns1:ÚtlánOgKröfur/ns1:Útlán/ns1:VerðtryggðÚtlán/@ÞjónustaStarfsemiHöfuðstöðva" xmlDataType="decimal"/>
    </xmlCellPr>
  </singleXmlCell>
  <singleXmlCell id="439" r="C540" connectionId="0">
    <xmlCellPr id="1" uniqueName="ÞjónustaAnnað">
      <xmlPr mapId="2" xpath="/ns1:EfnahagurBanka/ns1:Gögn/ns1:Eignir/ns1:ÚtlánOgKröfur/ns1:Útlán/ns1:VerðtryggðÚtlán/@ÞjónustaAnnað" xmlDataType="decimal"/>
    </xmlCellPr>
  </singleXmlCell>
  <singleXmlCell id="440" r="C541" connectionId="0">
    <xmlCellPr id="1" uniqueName="Óflokkað">
      <xmlPr mapId="2" xpath="/ns1:EfnahagurBanka/ns1:Gögn/ns1:Eignir/ns1:ÚtlánOgKröfur/ns1:Útlán/ns1:VerðtryggðÚtlán/@Óflokkað" xmlDataType="decimal"/>
    </xmlCellPr>
  </singleXmlCell>
  <singleXmlCell id="441" r="C543" connectionId="0">
    <xmlCellPr id="1" uniqueName="Innlánsstofnanir">
      <xmlPr mapId="2" xpath="/ns1:EfnahagurBanka/ns1:Gögn/ns1:Eignir/ns1:ÚtlánOgKröfur/ns1:Útlán/ns1:VerðtryggðÚtlán/@Innlánsstofnanir" xmlDataType="decimal"/>
    </xmlCellPr>
  </singleXmlCell>
  <singleXmlCell id="442" r="C544" connectionId="0">
    <xmlCellPr id="1" uniqueName="InnlánsstofnanirÍSlitaferli">
      <xmlPr mapId="2" xpath="/ns1:EfnahagurBanka/ns1:Gögn/ns1:Eignir/ns1:ÚtlánOgKröfur/ns1:Útlán/ns1:VerðtryggðÚtlán/@InnlánsstofnanirÍSlitaferli" xmlDataType="decimal"/>
    </xmlCellPr>
  </singleXmlCell>
  <singleXmlCell id="443" r="C545" connectionId="0">
    <xmlCellPr id="1" uniqueName="Peningamarkaðssjóðir">
      <xmlPr mapId="2" xpath="/ns1:EfnahagurBanka/ns1:Gögn/ns1:Eignir/ns1:ÚtlánOgKröfur/ns1:Útlán/ns1:VerðtryggðÚtlán/@Peningamarkaðssjóðir" xmlDataType="decimal"/>
    </xmlCellPr>
  </singleXmlCell>
  <singleXmlCell id="444" r="C546" connectionId="0">
    <xmlCellPr id="1" uniqueName="AðrirVerðbréfaOgFjárfestingarsjóðirEnPeningamarkaðssjóðir">
      <xmlPr mapId="2" xpath="/ns1:EfnahagurBanka/ns1:Gögn/ns1:Eignir/ns1:ÚtlánOgKröfur/ns1:Útlán/ns1:VerðtryggðÚtlán/@AðrirVerðbréfaOgFjárfestingarsjóðirEnPeningamarkaðssjóðir" xmlDataType="decimal"/>
    </xmlCellPr>
  </singleXmlCell>
  <singleXmlCell id="445" r="C547" connectionId="0">
    <xmlCellPr id="1" uniqueName="ÖnnurFjármálafyrirtæki">
      <xmlPr mapId="2" xpath="/ns1:EfnahagurBanka/ns1:Gögn/ns1:Eignir/ns1:ÚtlánOgKröfur/ns1:Útlán/ns1:VerðtryggðÚtlán/@ÖnnurFjármálafyrirtæki" xmlDataType="decimal"/>
    </xmlCellPr>
  </singleXmlCell>
  <singleXmlCell id="446" r="C548" connectionId="0">
    <xmlCellPr id="1" uniqueName="ÖnnurFjármálafyrirtækiÍSlitameðferð">
      <xmlPr mapId="2" xpath="/ns1:EfnahagurBanka/ns1:Gögn/ns1:Eignir/ns1:ÚtlánOgKröfur/ns1:Útlán/ns1:VerðtryggðÚtlán/@ÖnnurFjármálafyrirtækiÍSlitameðferð" xmlDataType="decimal"/>
    </xmlCellPr>
  </singleXmlCell>
  <singleXmlCell id="447" r="C549" connectionId="0">
    <xmlCellPr id="1" uniqueName="FjármálalegHliðarstarfsemi">
      <xmlPr mapId="2" xpath="/ns1:EfnahagurBanka/ns1:Gögn/ns1:Eignir/ns1:ÚtlánOgKröfur/ns1:Útlán/ns1:VerðtryggðÚtlán/@FjármálalegHliðarstarfsemi" xmlDataType="decimal"/>
    </xmlCellPr>
  </singleXmlCell>
  <singleXmlCell id="448" r="C550" connectionId="0">
    <xmlCellPr id="1" uniqueName="InnbyrðisFjármögnunarfélög">
      <xmlPr mapId="2" xpath="/ns1:EfnahagurBanka/ns1:Gögn/ns1:Eignir/ns1:ÚtlánOgKröfur/ns1:Útlán/ns1:VerðtryggðÚtlán/@InnbyrðisFjármögnunarfélög" xmlDataType="decimal"/>
    </xmlCellPr>
  </singleXmlCell>
  <singleXmlCell id="449" r="C551" connectionId="0">
    <xmlCellPr id="1" uniqueName="Vátryggingafélög">
      <xmlPr mapId="2" xpath="/ns1:EfnahagurBanka/ns1:Gögn/ns1:Eignir/ns1:ÚtlánOgKröfur/ns1:Útlán/ns1:VerðtryggðÚtlán/@Vátryggingafélög" xmlDataType="decimal"/>
    </xmlCellPr>
  </singleXmlCell>
  <singleXmlCell id="450" r="C552" connectionId="0">
    <xmlCellPr id="1" uniqueName="Lífeyrissjóðir">
      <xmlPr mapId="2" xpath="/ns1:EfnahagurBanka/ns1:Gögn/ns1:Eignir/ns1:ÚtlánOgKröfur/ns1:Útlán/ns1:VerðtryggðÚtlán/@Lífeyrissjóðir" xmlDataType="decimal"/>
    </xmlCellPr>
  </singleXmlCell>
  <singleXmlCell id="451" r="C554" connectionId="0">
    <xmlCellPr id="1" uniqueName="Ríkissjóður">
      <xmlPr mapId="2" xpath="/ns1:EfnahagurBanka/ns1:Gögn/ns1:Eignir/ns1:ÚtlánOgKröfur/ns1:Útlán/ns1:VerðtryggðÚtlán/@Ríkissjóður" xmlDataType="decimal"/>
    </xmlCellPr>
  </singleXmlCell>
  <singleXmlCell id="452" r="C555" connectionId="0">
    <xmlCellPr id="1" uniqueName="Sveitarfélög">
      <xmlPr mapId="2" xpath="/ns1:EfnahagurBanka/ns1:Gögn/ns1:Eignir/ns1:ÚtlánOgKröfur/ns1:Útlán/ns1:VerðtryggðÚtlán/@Sveitarfélög" xmlDataType="decimal"/>
    </xmlCellPr>
  </singleXmlCell>
  <singleXmlCell id="453" r="C556" connectionId="0">
    <xmlCellPr id="1" uniqueName="Heimili">
      <xmlPr mapId="2" xpath="/ns1:EfnahagurBanka/ns1:Gögn/ns1:Eignir/ns1:ÚtlánOgKröfur/ns1:Útlán/ns1:VerðtryggðÚtlán/@Heimili" xmlDataType="decimal"/>
    </xmlCellPr>
  </singleXmlCell>
  <singleXmlCell id="454" r="C557" connectionId="0">
    <xmlCellPr id="1" uniqueName="ÞjónustaViðHeimiliRekinAfÓhagnaðardrifnumFélögum">
      <xmlPr mapId="2" xpath="/ns1:EfnahagurBanka/ns1:Gögn/ns1:Eignir/ns1:ÚtlánOgKröfur/ns1:Útlán/ns1:VerðtryggðÚtlán/@ÞjónustaViðHeimiliRekinAfÓhagnaðardrifnumFélögum" xmlDataType="decimal"/>
    </xmlCellPr>
  </singleXmlCell>
  <singleXmlCell id="455" r="C558" connectionId="0">
    <xmlCellPr id="1" uniqueName="ErlendirAðilar">
      <xmlPr mapId="2" xpath="/ns1:EfnahagurBanka/ns1:Gögn/ns1:Eignir/ns1:ÚtlánOgKröfur/ns1:Útlán/ns1:VerðtryggðÚtlán/@ErlendirAðilar" xmlDataType="decimal"/>
    </xmlCellPr>
  </singleXmlCell>
  <singleXmlCell id="456" r="C561" connectionId="0">
    <xmlCellPr id="1" uniqueName="Landbúnaður">
      <xmlPr mapId="2" xpath="/ns1:EfnahagurBanka/ns1:Gögn/ns1:Eignir/ns1:ÚtlánOgKröfur/ns1:Útlán/ns1:ÖnnurÚtlán/@Landbúnaður" xmlDataType="decimal"/>
    </xmlCellPr>
  </singleXmlCell>
  <singleXmlCell id="457" r="C562" connectionId="0">
    <xmlCellPr id="1" uniqueName="Fiskveiðar">
      <xmlPr mapId="2" xpath="/ns1:EfnahagurBanka/ns1:Gögn/ns1:Eignir/ns1:ÚtlánOgKröfur/ns1:Útlán/ns1:ÖnnurÚtlán/@Fiskveiðar" xmlDataType="decimal"/>
    </xmlCellPr>
  </singleXmlCell>
  <singleXmlCell id="458" r="C563" connectionId="0">
    <xmlCellPr id="1" uniqueName="IðnaðurVinnslaLandbúnaðarafurða">
      <xmlPr mapId="2" xpath="/ns1:EfnahagurBanka/ns1:Gögn/ns1:Eignir/ns1:ÚtlánOgKröfur/ns1:Útlán/ns1:ÖnnurÚtlán/@IðnaðurVinnslaLandbúnaðarafurða" xmlDataType="decimal"/>
    </xmlCellPr>
  </singleXmlCell>
  <singleXmlCell id="459" r="C564" connectionId="0">
    <xmlCellPr id="1" uniqueName="IðnaðurVinnslaSjávarafurða">
      <xmlPr mapId="2" xpath="/ns1:EfnahagurBanka/ns1:Gögn/ns1:Eignir/ns1:ÚtlánOgKröfur/ns1:Útlán/ns1:ÖnnurÚtlán/@IðnaðurVinnslaSjávarafurða" xmlDataType="decimal"/>
    </xmlCellPr>
  </singleXmlCell>
  <singleXmlCell id="460" r="C565" connectionId="0">
    <xmlCellPr id="1" uniqueName="IðnaðurAnnað">
      <xmlPr mapId="2" xpath="/ns1:EfnahagurBanka/ns1:Gögn/ns1:Eignir/ns1:ÚtlánOgKröfur/ns1:Útlán/ns1:ÖnnurÚtlán/@IðnaðurAnnað" xmlDataType="decimal"/>
    </xmlCellPr>
  </singleXmlCell>
  <singleXmlCell id="461" r="C566" connectionId="0">
    <xmlCellPr id="1" uniqueName="Veitur">
      <xmlPr mapId="2" xpath="/ns1:EfnahagurBanka/ns1:Gögn/ns1:Eignir/ns1:ÚtlánOgKröfur/ns1:Útlán/ns1:ÖnnurÚtlán/@Veitur" xmlDataType="decimal"/>
    </xmlCellPr>
  </singleXmlCell>
  <singleXmlCell id="462" r="C567" connectionId="0">
    <xmlCellPr id="1" uniqueName="ByggingastarfsemiOgMannvirkjagerð">
      <xmlPr mapId="2" xpath="/ns1:EfnahagurBanka/ns1:Gögn/ns1:Eignir/ns1:ÚtlánOgKröfur/ns1:Útlán/ns1:ÖnnurÚtlán/@ByggingastarfsemiOgMannvirkjagerð" xmlDataType="decimal"/>
    </xmlCellPr>
  </singleXmlCell>
  <singleXmlCell id="463" r="C568" connectionId="0">
    <xmlCellPr id="1" uniqueName="Verslun">
      <xmlPr mapId="2" xpath="/ns1:EfnahagurBanka/ns1:Gögn/ns1:Eignir/ns1:ÚtlánOgKröfur/ns1:Útlán/ns1:ÖnnurÚtlán/@Verslun" xmlDataType="decimal"/>
    </xmlCellPr>
  </singleXmlCell>
  <singleXmlCell id="464" r="C569" connectionId="0">
    <xmlCellPr id="1" uniqueName="SamgöngurOgFlutningar">
      <xmlPr mapId="2" xpath="/ns1:EfnahagurBanka/ns1:Gögn/ns1:Eignir/ns1:ÚtlánOgKröfur/ns1:Útlán/ns1:ÖnnurÚtlán/@SamgöngurOgFlutningar" xmlDataType="decimal"/>
    </xmlCellPr>
  </singleXmlCell>
  <singleXmlCell id="465" r="C570" connectionId="0">
    <xmlCellPr id="1" uniqueName="ÞjónustaFasteignafélög">
      <xmlPr mapId="2" xpath="/ns1:EfnahagurBanka/ns1:Gögn/ns1:Eignir/ns1:ÚtlánOgKröfur/ns1:Útlán/ns1:ÖnnurÚtlán/@ÞjónustaFasteignafélög" xmlDataType="decimal"/>
    </xmlCellPr>
  </singleXmlCell>
  <singleXmlCell id="466" r="C571" connectionId="0">
    <xmlCellPr id="1" uniqueName="ÞjónustaStarfsemiHöfuðstöðva">
      <xmlPr mapId="2" xpath="/ns1:EfnahagurBanka/ns1:Gögn/ns1:Eignir/ns1:ÚtlánOgKröfur/ns1:Útlán/ns1:ÖnnurÚtlán/@ÞjónustaStarfsemiHöfuðstöðva" xmlDataType="decimal"/>
    </xmlCellPr>
  </singleXmlCell>
  <singleXmlCell id="467" r="C572" connectionId="0">
    <xmlCellPr id="1" uniqueName="ÞjónustaAnnað">
      <xmlPr mapId="2" xpath="/ns1:EfnahagurBanka/ns1:Gögn/ns1:Eignir/ns1:ÚtlánOgKröfur/ns1:Útlán/ns1:ÖnnurÚtlán/@ÞjónustaAnnað" xmlDataType="decimal"/>
    </xmlCellPr>
  </singleXmlCell>
  <singleXmlCell id="468" r="C573" connectionId="0">
    <xmlCellPr id="1" uniqueName="Óflokkað">
      <xmlPr mapId="2" xpath="/ns1:EfnahagurBanka/ns1:Gögn/ns1:Eignir/ns1:ÚtlánOgKröfur/ns1:Útlán/ns1:ÖnnurÚtlán/@Óflokkað" xmlDataType="decimal"/>
    </xmlCellPr>
  </singleXmlCell>
  <singleXmlCell id="469" r="C575" connectionId="0">
    <xmlCellPr id="1" uniqueName="Innlánsstofnanir">
      <xmlPr mapId="2" xpath="/ns1:EfnahagurBanka/ns1:Gögn/ns1:Eignir/ns1:ÚtlánOgKröfur/ns1:Útlán/ns1:ÖnnurÚtlán/@Innlánsstofnanir" xmlDataType="decimal"/>
    </xmlCellPr>
  </singleXmlCell>
  <singleXmlCell id="470" r="C576" connectionId="0">
    <xmlCellPr id="1" uniqueName="InnlánsstofnanirÍSlitaferli">
      <xmlPr mapId="2" xpath="/ns1:EfnahagurBanka/ns1:Gögn/ns1:Eignir/ns1:ÚtlánOgKröfur/ns1:Útlán/ns1:ÖnnurÚtlán/@InnlánsstofnanirÍSlitaferli" xmlDataType="decimal"/>
    </xmlCellPr>
  </singleXmlCell>
  <singleXmlCell id="471" r="C577" connectionId="0">
    <xmlCellPr id="1" uniqueName="Peningamarkaðssjóðir">
      <xmlPr mapId="2" xpath="/ns1:EfnahagurBanka/ns1:Gögn/ns1:Eignir/ns1:ÚtlánOgKröfur/ns1:Útlán/ns1:ÖnnurÚtlán/@Peningamarkaðssjóðir" xmlDataType="decimal"/>
    </xmlCellPr>
  </singleXmlCell>
  <singleXmlCell id="472" r="C578" connectionId="0">
    <xmlCellPr id="1" uniqueName="AðrirVerðbréfaOgFjárfestingarsjóðirEnPeningamarkaðssjóðir">
      <xmlPr mapId="2" xpath="/ns1:EfnahagurBanka/ns1:Gögn/ns1:Eignir/ns1:ÚtlánOgKröfur/ns1:Útlán/ns1:ÖnnurÚtlán/@AðrirVerðbréfaOgFjárfestingarsjóðirEnPeningamarkaðssjóðir" xmlDataType="decimal"/>
    </xmlCellPr>
  </singleXmlCell>
  <singleXmlCell id="473" r="C579" connectionId="0">
    <xmlCellPr id="1" uniqueName="ÖnnurFjármálafyrirtæki">
      <xmlPr mapId="2" xpath="/ns1:EfnahagurBanka/ns1:Gögn/ns1:Eignir/ns1:ÚtlánOgKröfur/ns1:Útlán/ns1:ÖnnurÚtlán/@ÖnnurFjármálafyrirtæki" xmlDataType="decimal"/>
    </xmlCellPr>
  </singleXmlCell>
  <singleXmlCell id="474" r="C580" connectionId="0">
    <xmlCellPr id="1" uniqueName="ÖnnurFjármálafyrirtækiÍSlitameðferð">
      <xmlPr mapId="2" xpath="/ns1:EfnahagurBanka/ns1:Gögn/ns1:Eignir/ns1:ÚtlánOgKröfur/ns1:Útlán/ns1:ÖnnurÚtlán/@ÖnnurFjármálafyrirtækiÍSlitameðferð" xmlDataType="decimal"/>
    </xmlCellPr>
  </singleXmlCell>
  <singleXmlCell id="475" r="C581" connectionId="0">
    <xmlCellPr id="1" uniqueName="FjármálalegHliðarstarfsemi">
      <xmlPr mapId="2" xpath="/ns1:EfnahagurBanka/ns1:Gögn/ns1:Eignir/ns1:ÚtlánOgKröfur/ns1:Útlán/ns1:ÖnnurÚtlán/@FjármálalegHliðarstarfsemi" xmlDataType="decimal"/>
    </xmlCellPr>
  </singleXmlCell>
  <singleXmlCell id="476" r="C582" connectionId="0">
    <xmlCellPr id="1" uniqueName="InnbyrðisFjármögnunarfélög">
      <xmlPr mapId="2" xpath="/ns1:EfnahagurBanka/ns1:Gögn/ns1:Eignir/ns1:ÚtlánOgKröfur/ns1:Útlán/ns1:ÖnnurÚtlán/@InnbyrðisFjármögnunarfélög" xmlDataType="decimal"/>
    </xmlCellPr>
  </singleXmlCell>
  <singleXmlCell id="477" r="C583" connectionId="0">
    <xmlCellPr id="1" uniqueName="Vátryggingafélög">
      <xmlPr mapId="2" xpath="/ns1:EfnahagurBanka/ns1:Gögn/ns1:Eignir/ns1:ÚtlánOgKröfur/ns1:Útlán/ns1:ÖnnurÚtlán/@Vátryggingafélög" xmlDataType="decimal"/>
    </xmlCellPr>
  </singleXmlCell>
  <singleXmlCell id="478" r="C584" connectionId="0">
    <xmlCellPr id="1" uniqueName="Lífeyrissjóðir">
      <xmlPr mapId="2" xpath="/ns1:EfnahagurBanka/ns1:Gögn/ns1:Eignir/ns1:ÚtlánOgKröfur/ns1:Útlán/ns1:ÖnnurÚtlán/@Lífeyrissjóðir" xmlDataType="decimal"/>
    </xmlCellPr>
  </singleXmlCell>
  <singleXmlCell id="479" r="C586" connectionId="0">
    <xmlCellPr id="1" uniqueName="Ríkissjóður">
      <xmlPr mapId="2" xpath="/ns1:EfnahagurBanka/ns1:Gögn/ns1:Eignir/ns1:ÚtlánOgKröfur/ns1:Útlán/ns1:ÖnnurÚtlán/@Ríkissjóður" xmlDataType="decimal"/>
    </xmlCellPr>
  </singleXmlCell>
  <singleXmlCell id="480" r="C587" connectionId="0">
    <xmlCellPr id="1" uniqueName="Sveitarfélög">
      <xmlPr mapId="2" xpath="/ns1:EfnahagurBanka/ns1:Gögn/ns1:Eignir/ns1:ÚtlánOgKröfur/ns1:Útlán/ns1:ÖnnurÚtlán/@Sveitarfélög" xmlDataType="decimal"/>
    </xmlCellPr>
  </singleXmlCell>
  <singleXmlCell id="481" r="C588" connectionId="0">
    <xmlCellPr id="1" uniqueName="Heimili">
      <xmlPr mapId="2" xpath="/ns1:EfnahagurBanka/ns1:Gögn/ns1:Eignir/ns1:ÚtlánOgKröfur/ns1:Útlán/ns1:ÖnnurÚtlán/@Heimili" xmlDataType="decimal"/>
    </xmlCellPr>
  </singleXmlCell>
  <singleXmlCell id="482" r="C589" connectionId="0">
    <xmlCellPr id="1" uniqueName="ÞjónustaViðHeimiliRekinAfÓhagnaðardrifnumFélögum">
      <xmlPr mapId="2" xpath="/ns1:EfnahagurBanka/ns1:Gögn/ns1:Eignir/ns1:ÚtlánOgKröfur/ns1:Útlán/ns1:ÖnnurÚtlán/@ÞjónustaViðHeimiliRekinAfÓhagnaðardrifnumFélögum" xmlDataType="decimal"/>
    </xmlCellPr>
  </singleXmlCell>
  <singleXmlCell id="483" r="C590" connectionId="0">
    <xmlCellPr id="1" uniqueName="ErlendirAðilar">
      <xmlPr mapId="2" xpath="/ns1:EfnahagurBanka/ns1:Gögn/ns1:Eignir/ns1:ÚtlánOgKröfur/ns1:Útlán/ns1:ÖnnurÚtlán/@ErlendirAðilar" xmlDataType="decimal"/>
    </xmlCellPr>
  </singleXmlCell>
  <singleXmlCell id="484" r="C593" connectionId="0">
    <xmlCellPr id="1" uniqueName="Landbúnaður">
      <xmlPr mapId="2" xpath="/ns1:EfnahagurBanka/ns1:Gögn/ns1:Eignir/ns1:ÚtlánOgKröfur/ns1:Útlán/ns1:Eignarleigusamningar/@Landbúnaður" xmlDataType="decimal"/>
    </xmlCellPr>
  </singleXmlCell>
  <singleXmlCell id="485" r="C594" connectionId="0">
    <xmlCellPr id="1" uniqueName="Fiskveiðar">
      <xmlPr mapId="2" xpath="/ns1:EfnahagurBanka/ns1:Gögn/ns1:Eignir/ns1:ÚtlánOgKröfur/ns1:Útlán/ns1:Eignarleigusamningar/@Fiskveiðar" xmlDataType="decimal"/>
    </xmlCellPr>
  </singleXmlCell>
  <singleXmlCell id="486" r="C595" connectionId="0">
    <xmlCellPr id="1" uniqueName="IðnaðurVinnslaLandbúnaðarafurða">
      <xmlPr mapId="2" xpath="/ns1:EfnahagurBanka/ns1:Gögn/ns1:Eignir/ns1:ÚtlánOgKröfur/ns1:Útlán/ns1:Eignarleigusamningar/@IðnaðurVinnslaLandbúnaðarafurða" xmlDataType="decimal"/>
    </xmlCellPr>
  </singleXmlCell>
  <singleXmlCell id="487" r="C596" connectionId="0">
    <xmlCellPr id="1" uniqueName="IðnaðurVinnslaSjávarafurða">
      <xmlPr mapId="2" xpath="/ns1:EfnahagurBanka/ns1:Gögn/ns1:Eignir/ns1:ÚtlánOgKröfur/ns1:Útlán/ns1:Eignarleigusamningar/@IðnaðurVinnslaSjávarafurða" xmlDataType="decimal"/>
    </xmlCellPr>
  </singleXmlCell>
  <singleXmlCell id="488" r="C597" connectionId="0">
    <xmlCellPr id="1" uniqueName="IðnaðurAnnað">
      <xmlPr mapId="2" xpath="/ns1:EfnahagurBanka/ns1:Gögn/ns1:Eignir/ns1:ÚtlánOgKröfur/ns1:Útlán/ns1:Eignarleigusamningar/@IðnaðurAnnað" xmlDataType="decimal"/>
    </xmlCellPr>
  </singleXmlCell>
  <singleXmlCell id="489" r="C598" connectionId="0">
    <xmlCellPr id="1" uniqueName="Veitur">
      <xmlPr mapId="2" xpath="/ns1:EfnahagurBanka/ns1:Gögn/ns1:Eignir/ns1:ÚtlánOgKröfur/ns1:Útlán/ns1:Eignarleigusamningar/@Veitur" xmlDataType="decimal"/>
    </xmlCellPr>
  </singleXmlCell>
  <singleXmlCell id="490" r="C599" connectionId="0">
    <xmlCellPr id="1" uniqueName="ByggingastarfsemiOgMannvirkjagerð">
      <xmlPr mapId="2" xpath="/ns1:EfnahagurBanka/ns1:Gögn/ns1:Eignir/ns1:ÚtlánOgKröfur/ns1:Útlán/ns1:Eignarleigusamningar/@ByggingastarfsemiOgMannvirkjagerð" xmlDataType="decimal"/>
    </xmlCellPr>
  </singleXmlCell>
  <singleXmlCell id="491" r="C600" connectionId="0">
    <xmlCellPr id="1" uniqueName="Verslun">
      <xmlPr mapId="2" xpath="/ns1:EfnahagurBanka/ns1:Gögn/ns1:Eignir/ns1:ÚtlánOgKröfur/ns1:Útlán/ns1:Eignarleigusamningar/@Verslun" xmlDataType="decimal"/>
    </xmlCellPr>
  </singleXmlCell>
  <singleXmlCell id="492" r="C601" connectionId="0">
    <xmlCellPr id="1" uniqueName="SamgöngurOgFlutningar">
      <xmlPr mapId="2" xpath="/ns1:EfnahagurBanka/ns1:Gögn/ns1:Eignir/ns1:ÚtlánOgKröfur/ns1:Útlán/ns1:Eignarleigusamningar/@SamgöngurOgFlutningar" xmlDataType="decimal"/>
    </xmlCellPr>
  </singleXmlCell>
  <singleXmlCell id="493" r="C602" connectionId="0">
    <xmlCellPr id="1" uniqueName="ÞjónustaFasteignafélög">
      <xmlPr mapId="2" xpath="/ns1:EfnahagurBanka/ns1:Gögn/ns1:Eignir/ns1:ÚtlánOgKröfur/ns1:Útlán/ns1:Eignarleigusamningar/@ÞjónustaFasteignafélög" xmlDataType="decimal"/>
    </xmlCellPr>
  </singleXmlCell>
  <singleXmlCell id="494" r="C603" connectionId="0">
    <xmlCellPr id="1" uniqueName="ÞjónustaStarfsemiHöfuðstöðva">
      <xmlPr mapId="2" xpath="/ns1:EfnahagurBanka/ns1:Gögn/ns1:Eignir/ns1:ÚtlánOgKröfur/ns1:Útlán/ns1:Eignarleigusamningar/@ÞjónustaStarfsemiHöfuðstöðva" xmlDataType="decimal"/>
    </xmlCellPr>
  </singleXmlCell>
  <singleXmlCell id="495" r="C604" connectionId="0">
    <xmlCellPr id="1" uniqueName="ÞjónustaAnnað">
      <xmlPr mapId="2" xpath="/ns1:EfnahagurBanka/ns1:Gögn/ns1:Eignir/ns1:ÚtlánOgKröfur/ns1:Útlán/ns1:Eignarleigusamningar/@ÞjónustaAnnað" xmlDataType="decimal"/>
    </xmlCellPr>
  </singleXmlCell>
  <singleXmlCell id="496" r="C605" connectionId="0">
    <xmlCellPr id="1" uniqueName="Óflokkað">
      <xmlPr mapId="2" xpath="/ns1:EfnahagurBanka/ns1:Gögn/ns1:Eignir/ns1:ÚtlánOgKröfur/ns1:Útlán/ns1:Eignarleigusamningar/@Óflokkað" xmlDataType="decimal"/>
    </xmlCellPr>
  </singleXmlCell>
  <singleXmlCell id="497" r="C607" connectionId="0">
    <xmlCellPr id="1" uniqueName="Innlánsstofnanir">
      <xmlPr mapId="2" xpath="/ns1:EfnahagurBanka/ns1:Gögn/ns1:Eignir/ns1:ÚtlánOgKröfur/ns1:Útlán/ns1:Eignarleigusamningar/@Innlánsstofnanir" xmlDataType="decimal"/>
    </xmlCellPr>
  </singleXmlCell>
  <singleXmlCell id="498" r="C608" connectionId="0">
    <xmlCellPr id="1" uniqueName="InnlánsstofnanirÍSlitaferli">
      <xmlPr mapId="2" xpath="/ns1:EfnahagurBanka/ns1:Gögn/ns1:Eignir/ns1:ÚtlánOgKröfur/ns1:Útlán/ns1:Eignarleigusamningar/@InnlánsstofnanirÍSlitaferli" xmlDataType="decimal"/>
    </xmlCellPr>
  </singleXmlCell>
  <singleXmlCell id="499" r="C609" connectionId="0">
    <xmlCellPr id="1" uniqueName="Peningamarkaðssjóðir">
      <xmlPr mapId="2" xpath="/ns1:EfnahagurBanka/ns1:Gögn/ns1:Eignir/ns1:ÚtlánOgKröfur/ns1:Útlán/ns1:Eignarleigusamningar/@Peningamarkaðssjóðir" xmlDataType="decimal"/>
    </xmlCellPr>
  </singleXmlCell>
  <singleXmlCell id="500" r="C610" connectionId="0">
    <xmlCellPr id="1" uniqueName="AðrirVerðbréfaOgFjárfestingarsjóðirEnPeningamarkaðssjóðir">
      <xmlPr mapId="2" xpath="/ns1:EfnahagurBanka/ns1:Gögn/ns1:Eignir/ns1:ÚtlánOgKröfur/ns1:Útlán/ns1:Eignarleigusamningar/@AðrirVerðbréfaOgFjárfestingarsjóðirEnPeningamarkaðssjóðir" xmlDataType="decimal"/>
    </xmlCellPr>
  </singleXmlCell>
  <singleXmlCell id="501" r="C611" connectionId="0">
    <xmlCellPr id="1" uniqueName="ÖnnurFjármálafyrirtæki">
      <xmlPr mapId="2" xpath="/ns1:EfnahagurBanka/ns1:Gögn/ns1:Eignir/ns1:ÚtlánOgKröfur/ns1:Útlán/ns1:Eignarleigusamningar/@ÖnnurFjármálafyrirtæki" xmlDataType="decimal"/>
    </xmlCellPr>
  </singleXmlCell>
  <singleXmlCell id="502" r="C612" connectionId="0">
    <xmlCellPr id="1" uniqueName="ÖnnurFjármálafyrirtækiÍSlitameðferð">
      <xmlPr mapId="2" xpath="/ns1:EfnahagurBanka/ns1:Gögn/ns1:Eignir/ns1:ÚtlánOgKröfur/ns1:Útlán/ns1:Eignarleigusamningar/@ÖnnurFjármálafyrirtækiÍSlitameðferð" xmlDataType="decimal"/>
    </xmlCellPr>
  </singleXmlCell>
  <singleXmlCell id="503" r="C613" connectionId="0">
    <xmlCellPr id="1" uniqueName="FjármálalegHliðarstarfsemi">
      <xmlPr mapId="2" xpath="/ns1:EfnahagurBanka/ns1:Gögn/ns1:Eignir/ns1:ÚtlánOgKröfur/ns1:Útlán/ns1:Eignarleigusamningar/@FjármálalegHliðarstarfsemi" xmlDataType="decimal"/>
    </xmlCellPr>
  </singleXmlCell>
  <singleXmlCell id="504" r="C614" connectionId="0">
    <xmlCellPr id="1" uniqueName="InnbyrðisFjármögnunarfélög">
      <xmlPr mapId="2" xpath="/ns1:EfnahagurBanka/ns1:Gögn/ns1:Eignir/ns1:ÚtlánOgKröfur/ns1:Útlán/ns1:Eignarleigusamningar/@InnbyrðisFjármögnunarfélög" xmlDataType="decimal"/>
    </xmlCellPr>
  </singleXmlCell>
  <singleXmlCell id="505" r="C615" connectionId="0">
    <xmlCellPr id="1" uniqueName="Vátryggingafélög">
      <xmlPr mapId="2" xpath="/ns1:EfnahagurBanka/ns1:Gögn/ns1:Eignir/ns1:ÚtlánOgKröfur/ns1:Útlán/ns1:Eignarleigusamningar/@Vátryggingafélög" xmlDataType="decimal"/>
    </xmlCellPr>
  </singleXmlCell>
  <singleXmlCell id="506" r="C616" connectionId="0">
    <xmlCellPr id="1" uniqueName="Lífeyrissjóðir">
      <xmlPr mapId="2" xpath="/ns1:EfnahagurBanka/ns1:Gögn/ns1:Eignir/ns1:ÚtlánOgKröfur/ns1:Útlán/ns1:Eignarleigusamningar/@Lífeyrissjóðir" xmlDataType="decimal"/>
    </xmlCellPr>
  </singleXmlCell>
  <singleXmlCell id="507" r="C618" connectionId="0">
    <xmlCellPr id="1" uniqueName="Ríkissjóður">
      <xmlPr mapId="2" xpath="/ns1:EfnahagurBanka/ns1:Gögn/ns1:Eignir/ns1:ÚtlánOgKröfur/ns1:Útlán/ns1:Eignarleigusamningar/@Ríkissjóður" xmlDataType="decimal"/>
    </xmlCellPr>
  </singleXmlCell>
  <singleXmlCell id="508" r="C619" connectionId="0">
    <xmlCellPr id="1" uniqueName="Sveitarfélög">
      <xmlPr mapId="2" xpath="/ns1:EfnahagurBanka/ns1:Gögn/ns1:Eignir/ns1:ÚtlánOgKröfur/ns1:Útlán/ns1:Eignarleigusamningar/@Sveitarfélög" xmlDataType="decimal"/>
    </xmlCellPr>
  </singleXmlCell>
  <singleXmlCell id="509" r="C620" connectionId="0">
    <xmlCellPr id="1" uniqueName="Heimili">
      <xmlPr mapId="2" xpath="/ns1:EfnahagurBanka/ns1:Gögn/ns1:Eignir/ns1:ÚtlánOgKröfur/ns1:Útlán/ns1:Eignarleigusamningar/@Heimili" xmlDataType="decimal"/>
    </xmlCellPr>
  </singleXmlCell>
  <singleXmlCell id="510" r="C621" connectionId="0">
    <xmlCellPr id="1" uniqueName="ÞjónustaViðHeimiliRekinAfÓhagnaðardrifnumFélögum">
      <xmlPr mapId="2" xpath="/ns1:EfnahagurBanka/ns1:Gögn/ns1:Eignir/ns1:ÚtlánOgKröfur/ns1:Útlán/ns1:Eignarleigusamningar/@ÞjónustaViðHeimiliRekinAfÓhagnaðardrifnumFélögum" xmlDataType="decimal"/>
    </xmlCellPr>
  </singleXmlCell>
  <singleXmlCell id="511" r="C622" connectionId="0">
    <xmlCellPr id="1" uniqueName="ErlendirAðilar">
      <xmlPr mapId="2" xpath="/ns1:EfnahagurBanka/ns1:Gögn/ns1:Eignir/ns1:ÚtlánOgKröfur/ns1:Útlán/ns1:Eignarleigusamningar/@ErlendirAðilar" xmlDataType="decimal"/>
    </xmlCellPr>
  </singleXmlCell>
  <singleXmlCell id="513" r="C624" connectionId="0">
    <xmlCellPr id="1" uniqueName="ns1:SérstakarNiðurfærslur">
      <xmlPr mapId="2" xpath="/ns1:EfnahagurBanka/ns1:Gögn/ns1:Eignir/ns1:ÚtlánOgKröfur/ns1:NiðurfærslurÚtlánaOgKrafna/ns1:SérstakarNiðurfærslur" xmlDataType="decimal"/>
    </xmlCellPr>
  </singleXmlCell>
  <singleXmlCell id="514" r="C625" connectionId="0">
    <xmlCellPr id="1" uniqueName="ns1:NiðurfærslurÚtlánaTilErlendraAðila">
      <xmlPr mapId="2" xpath="/ns1:EfnahagurBanka/ns1:Gögn/ns1:Eignir/ns1:ÚtlánOgKröfur/ns1:NiðurfærslurÚtlánaOgKrafna/ns1:NiðurfærslurÚtlánaTilErlendraAðila" xmlDataType="decimal"/>
    </xmlCellPr>
  </singleXmlCell>
  <singleXmlCell id="515" r="C630" connectionId="0">
    <xmlCellPr id="1" uniqueName="Landbúnaður">
      <xmlPr mapId="2" xpath="/ns1:EfnahagurBanka/ns1:Gögn/ns1:Eignir/ns1:FjárfestingarTilGjalddaga/ns1:SkuldabréfOgVíxlar/ns1:VerðtryggðMarkaðsskuldabréf/@Landbúnaður" xmlDataType="decimal"/>
    </xmlCellPr>
  </singleXmlCell>
  <singleXmlCell id="516" r="C631" connectionId="0">
    <xmlCellPr id="1" uniqueName="Fiskveiðar">
      <xmlPr mapId="2" xpath="/ns1:EfnahagurBanka/ns1:Gögn/ns1:Eignir/ns1:FjárfestingarTilGjalddaga/ns1:SkuldabréfOgVíxlar/ns1:VerðtryggðMarkaðsskuldabréf/@Fiskveiðar" xmlDataType="decimal"/>
    </xmlCellPr>
  </singleXmlCell>
  <singleXmlCell id="517" r="C632" connectionId="0">
    <xmlCellPr id="1" uniqueName="IðnaðurVinnslaLandbúnaðarafurða">
      <xmlPr mapId="2" xpath="/ns1:EfnahagurBanka/ns1:Gögn/ns1:Eignir/ns1:FjárfestingarTilGjalddaga/ns1:SkuldabréfOgVíxlar/ns1:VerðtryggðMarkaðsskuldabréf/@IðnaðurVinnslaLandbúnaðarafurða" xmlDataType="decimal"/>
    </xmlCellPr>
  </singleXmlCell>
  <singleXmlCell id="518" r="C633" connectionId="0">
    <xmlCellPr id="1" uniqueName="IðnaðurVinnslaSjávarafurða">
      <xmlPr mapId="2" xpath="/ns1:EfnahagurBanka/ns1:Gögn/ns1:Eignir/ns1:FjárfestingarTilGjalddaga/ns1:SkuldabréfOgVíxlar/ns1:VerðtryggðMarkaðsskuldabréf/@IðnaðurVinnslaSjávarafurða" xmlDataType="decimal"/>
    </xmlCellPr>
  </singleXmlCell>
  <singleXmlCell id="519" r="C634" connectionId="0">
    <xmlCellPr id="1" uniqueName="IðnaðurAnnað">
      <xmlPr mapId="2" xpath="/ns1:EfnahagurBanka/ns1:Gögn/ns1:Eignir/ns1:FjárfestingarTilGjalddaga/ns1:SkuldabréfOgVíxlar/ns1:VerðtryggðMarkaðsskuldabréf/@IðnaðurAnnað" xmlDataType="decimal"/>
    </xmlCellPr>
  </singleXmlCell>
  <singleXmlCell id="520" r="C635" connectionId="0">
    <xmlCellPr id="1" uniqueName="Veitur">
      <xmlPr mapId="2" xpath="/ns1:EfnahagurBanka/ns1:Gögn/ns1:Eignir/ns1:FjárfestingarTilGjalddaga/ns1:SkuldabréfOgVíxlar/ns1:VerðtryggðMarkaðsskuldabréf/@Veitur" xmlDataType="decimal"/>
    </xmlCellPr>
  </singleXmlCell>
  <singleXmlCell id="521" r="C636" connectionId="0">
    <xmlCellPr id="1" uniqueName="ByggingastarfsemiOgMannvirkjagerð">
      <xmlPr mapId="2" xpath="/ns1:EfnahagurBanka/ns1:Gögn/ns1:Eignir/ns1:FjárfestingarTilGjalddaga/ns1:SkuldabréfOgVíxlar/ns1:VerðtryggðMarkaðsskuldabréf/@ByggingastarfsemiOgMannvirkjagerð" xmlDataType="decimal"/>
    </xmlCellPr>
  </singleXmlCell>
  <singleXmlCell id="522" r="C637" connectionId="0">
    <xmlCellPr id="1" uniqueName="Verslun">
      <xmlPr mapId="2" xpath="/ns1:EfnahagurBanka/ns1:Gögn/ns1:Eignir/ns1:FjárfestingarTilGjalddaga/ns1:SkuldabréfOgVíxlar/ns1:VerðtryggðMarkaðsskuldabréf/@Verslun" xmlDataType="decimal"/>
    </xmlCellPr>
  </singleXmlCell>
  <singleXmlCell id="523" r="C638" connectionId="0">
    <xmlCellPr id="1" uniqueName="SamgöngurOgFlutningar">
      <xmlPr mapId="2" xpath="/ns1:EfnahagurBanka/ns1:Gögn/ns1:Eignir/ns1:FjárfestingarTilGjalddaga/ns1:SkuldabréfOgVíxlar/ns1:VerðtryggðMarkaðsskuldabréf/@SamgöngurOgFlutningar" xmlDataType="decimal"/>
    </xmlCellPr>
  </singleXmlCell>
  <singleXmlCell id="524" r="C639" connectionId="0">
    <xmlCellPr id="1" uniqueName="ÞjónustaFasteignafélög">
      <xmlPr mapId="2" xpath="/ns1:EfnahagurBanka/ns1:Gögn/ns1:Eignir/ns1:FjárfestingarTilGjalddaga/ns1:SkuldabréfOgVíxlar/ns1:VerðtryggðMarkaðsskuldabréf/@ÞjónustaFasteignafélög" xmlDataType="decimal"/>
    </xmlCellPr>
  </singleXmlCell>
  <singleXmlCell id="525" r="C640" connectionId="0">
    <xmlCellPr id="1" uniqueName="ÞjónustaStarfsemiHöfuðstöðva">
      <xmlPr mapId="2" xpath="/ns1:EfnahagurBanka/ns1:Gögn/ns1:Eignir/ns1:FjárfestingarTilGjalddaga/ns1:SkuldabréfOgVíxlar/ns1:VerðtryggðMarkaðsskuldabréf/@ÞjónustaStarfsemiHöfuðstöðva" xmlDataType="decimal"/>
    </xmlCellPr>
  </singleXmlCell>
  <singleXmlCell id="526" r="C641" connectionId="0">
    <xmlCellPr id="1" uniqueName="ÞjónustaAnnað">
      <xmlPr mapId="2" xpath="/ns1:EfnahagurBanka/ns1:Gögn/ns1:Eignir/ns1:FjárfestingarTilGjalddaga/ns1:SkuldabréfOgVíxlar/ns1:VerðtryggðMarkaðsskuldabréf/@ÞjónustaAnnað" xmlDataType="decimal"/>
    </xmlCellPr>
  </singleXmlCell>
  <singleXmlCell id="527" r="C642" connectionId="0">
    <xmlCellPr id="1" uniqueName="Óflokkað">
      <xmlPr mapId="2" xpath="/ns1:EfnahagurBanka/ns1:Gögn/ns1:Eignir/ns1:FjárfestingarTilGjalddaga/ns1:SkuldabréfOgVíxlar/ns1:VerðtryggðMarkaðsskuldabréf/@Óflokkað" xmlDataType="decimal"/>
    </xmlCellPr>
  </singleXmlCell>
  <singleXmlCell id="528" r="C644" connectionId="0">
    <xmlCellPr id="1" uniqueName="Innlánsstofnanir">
      <xmlPr mapId="2" xpath="/ns1:EfnahagurBanka/ns1:Gögn/ns1:Eignir/ns1:FjárfestingarTilGjalddaga/ns1:SkuldabréfOgVíxlar/ns1:VerðtryggðMarkaðsskuldabréf/@Innlánsstofnanir" xmlDataType="decimal"/>
    </xmlCellPr>
  </singleXmlCell>
  <singleXmlCell id="529" r="C645" connectionId="0">
    <xmlCellPr id="1" uniqueName="InnlánsstofnanirÍSlitaferli">
      <xmlPr mapId="2" xpath="/ns1:EfnahagurBanka/ns1:Gögn/ns1:Eignir/ns1:FjárfestingarTilGjalddaga/ns1:SkuldabréfOgVíxlar/ns1:VerðtryggðMarkaðsskuldabréf/@InnlánsstofnanirÍSlitaferli" xmlDataType="decimal"/>
    </xmlCellPr>
  </singleXmlCell>
  <singleXmlCell id="530" r="C646" connectionId="0">
    <xmlCellPr id="1" uniqueName="Peningamarkaðssjóðir">
      <xmlPr mapId="2" xpath="/ns1:EfnahagurBanka/ns1:Gögn/ns1:Eignir/ns1:FjárfestingarTilGjalddaga/ns1:SkuldabréfOgVíxlar/ns1:VerðtryggðMarkaðsskuldabréf/@Peningamarkaðssjóðir" xmlDataType="decimal"/>
    </xmlCellPr>
  </singleXmlCell>
  <singleXmlCell id="531" r="C647" connectionId="0">
    <xmlCellPr id="1" uniqueName="AðrirVerðbréfaOgFjárfestingarsjóðirEnPeningamarkaðssjóðir">
      <xmlPr mapId="2" xpath="/ns1:EfnahagurBanka/ns1:Gögn/ns1:Eignir/ns1:FjárfestingarTilGjalddaga/ns1:SkuldabréfOgVíxlar/ns1:VerðtryggðMarkaðsskuldabréf/@AðrirVerðbréfaOgFjárfestingarsjóðirEnPeningamarkaðssjóðir" xmlDataType="decimal"/>
    </xmlCellPr>
  </singleXmlCell>
  <singleXmlCell id="532" r="C648" connectionId="0">
    <xmlCellPr id="1" uniqueName="ÖnnurFjármálafyrirtæki">
      <xmlPr mapId="2" xpath="/ns1:EfnahagurBanka/ns1:Gögn/ns1:Eignir/ns1:FjárfestingarTilGjalddaga/ns1:SkuldabréfOgVíxlar/ns1:VerðtryggðMarkaðsskuldabréf/@ÖnnurFjármálafyrirtæki" xmlDataType="decimal"/>
    </xmlCellPr>
  </singleXmlCell>
  <singleXmlCell id="533" r="C649" connectionId="0">
    <xmlCellPr id="1" uniqueName="ÖnnurFjármálafyrirtækiÍSlitameðferð">
      <xmlPr mapId="2" xpath="/ns1:EfnahagurBanka/ns1:Gögn/ns1:Eignir/ns1:FjárfestingarTilGjalddaga/ns1:SkuldabréfOgVíxlar/ns1:VerðtryggðMarkaðsskuldabréf/@ÖnnurFjármálafyrirtækiÍSlitameðferð" xmlDataType="decimal"/>
    </xmlCellPr>
  </singleXmlCell>
  <singleXmlCell id="534" r="C650" connectionId="0">
    <xmlCellPr id="1" uniqueName="FjármálalegHliðarstarfsemi">
      <xmlPr mapId="2" xpath="/ns1:EfnahagurBanka/ns1:Gögn/ns1:Eignir/ns1:FjárfestingarTilGjalddaga/ns1:SkuldabréfOgVíxlar/ns1:VerðtryggðMarkaðsskuldabréf/@FjármálalegHliðarstarfsemi" xmlDataType="decimal"/>
    </xmlCellPr>
  </singleXmlCell>
  <singleXmlCell id="535" r="C651" connectionId="0">
    <xmlCellPr id="1" uniqueName="InnbyrðisFjármögnunarfélög">
      <xmlPr mapId="2" xpath="/ns1:EfnahagurBanka/ns1:Gögn/ns1:Eignir/ns1:FjárfestingarTilGjalddaga/ns1:SkuldabréfOgVíxlar/ns1:VerðtryggðMarkaðsskuldabréf/@InnbyrðisFjármögnunarfélög" xmlDataType="decimal"/>
    </xmlCellPr>
  </singleXmlCell>
  <singleXmlCell id="536" r="C652" connectionId="0">
    <xmlCellPr id="1" uniqueName="Vátryggingafélög">
      <xmlPr mapId="2" xpath="/ns1:EfnahagurBanka/ns1:Gögn/ns1:Eignir/ns1:FjárfestingarTilGjalddaga/ns1:SkuldabréfOgVíxlar/ns1:VerðtryggðMarkaðsskuldabréf/@Vátryggingafélög" xmlDataType="decimal"/>
    </xmlCellPr>
  </singleXmlCell>
  <singleXmlCell id="537" r="C653" connectionId="0">
    <xmlCellPr id="1" uniqueName="Lífeyrissjóðir">
      <xmlPr mapId="2" xpath="/ns1:EfnahagurBanka/ns1:Gögn/ns1:Eignir/ns1:FjárfestingarTilGjalddaga/ns1:SkuldabréfOgVíxlar/ns1:VerðtryggðMarkaðsskuldabréf/@Lífeyrissjóðir" xmlDataType="decimal"/>
    </xmlCellPr>
  </singleXmlCell>
  <singleXmlCell id="538" r="C655" connectionId="0">
    <xmlCellPr id="1" uniqueName="Ríkissjóður">
      <xmlPr mapId="2" xpath="/ns1:EfnahagurBanka/ns1:Gögn/ns1:Eignir/ns1:FjárfestingarTilGjalddaga/ns1:SkuldabréfOgVíxlar/ns1:VerðtryggðMarkaðsskuldabréf/@Ríkissjóður" xmlDataType="decimal"/>
    </xmlCellPr>
  </singleXmlCell>
  <singleXmlCell id="539" r="C656" connectionId="0">
    <xmlCellPr id="1" uniqueName="Sveitarfélög">
      <xmlPr mapId="2" xpath="/ns1:EfnahagurBanka/ns1:Gögn/ns1:Eignir/ns1:FjárfestingarTilGjalddaga/ns1:SkuldabréfOgVíxlar/ns1:VerðtryggðMarkaðsskuldabréf/@Sveitarfélög" xmlDataType="decimal"/>
    </xmlCellPr>
  </singleXmlCell>
  <singleXmlCell id="540" r="C658" connectionId="0">
    <xmlCellPr id="1" uniqueName="ÞjónustaViðHeimiliRekinAfÓhagnaðardrifnumFélögum">
      <xmlPr mapId="2" xpath="/ns1:EfnahagurBanka/ns1:Gögn/ns1:Eignir/ns1:FjárfestingarTilGjalddaga/ns1:SkuldabréfOgVíxlar/ns1:VerðtryggðMarkaðsskuldabréf/@ÞjónustaViðHeimiliRekinAfÓhagnaðardrifnumFélögum" xmlDataType="decimal"/>
    </xmlCellPr>
  </singleXmlCell>
  <singleXmlCell id="541" r="C659" connectionId="0">
    <xmlCellPr id="1" uniqueName="ErlendirAðilar">
      <xmlPr mapId="2" xpath="/ns1:EfnahagurBanka/ns1:Gögn/ns1:Eignir/ns1:FjárfestingarTilGjalddaga/ns1:SkuldabréfOgVíxlar/ns1:VerðtryggðMarkaðsskuldabréf/@ErlendirAðilar" xmlDataType="decimal"/>
    </xmlCellPr>
  </singleXmlCell>
  <singleXmlCell id="542" r="C662" connectionId="0">
    <xmlCellPr id="1" uniqueName="Landbúnaður">
      <xmlPr mapId="2" xpath="/ns1:EfnahagurBanka/ns1:Gögn/ns1:Eignir/ns1:FjárfestingarTilGjalddaga/ns1:SkuldabréfOgVíxlar/ns1:ÖnnurMarkaðsskuldabréfOgVíxlarStærraEn1Ár/@Landbúnaður" xmlDataType="decimal"/>
    </xmlCellPr>
  </singleXmlCell>
  <singleXmlCell id="543" r="C663" connectionId="0">
    <xmlCellPr id="1" uniqueName="Fiskveiðar">
      <xmlPr mapId="2" xpath="/ns1:EfnahagurBanka/ns1:Gögn/ns1:Eignir/ns1:FjárfestingarTilGjalddaga/ns1:SkuldabréfOgVíxlar/ns1:ÖnnurMarkaðsskuldabréfOgVíxlarStærraEn1Ár/@Fiskveiðar" xmlDataType="decimal"/>
    </xmlCellPr>
  </singleXmlCell>
  <singleXmlCell id="544" r="C664" connectionId="0">
    <xmlCellPr id="1" uniqueName="IðnaðurVinnslaLandbúnaðarafurða">
      <xmlPr mapId="2" xpath="/ns1:EfnahagurBanka/ns1:Gögn/ns1:Eignir/ns1:FjárfestingarTilGjalddaga/ns1:SkuldabréfOgVíxlar/ns1:ÖnnurMarkaðsskuldabréfOgVíxlarStærraEn1Ár/@IðnaðurVinnslaLandbúnaðarafurða" xmlDataType="decimal"/>
    </xmlCellPr>
  </singleXmlCell>
  <singleXmlCell id="545" r="C665" connectionId="0">
    <xmlCellPr id="1" uniqueName="IðnaðurVinnslaSjávarafurða">
      <xmlPr mapId="2" xpath="/ns1:EfnahagurBanka/ns1:Gögn/ns1:Eignir/ns1:FjárfestingarTilGjalddaga/ns1:SkuldabréfOgVíxlar/ns1:ÖnnurMarkaðsskuldabréfOgVíxlarStærraEn1Ár/@IðnaðurVinnslaSjávarafurða" xmlDataType="decimal"/>
    </xmlCellPr>
  </singleXmlCell>
  <singleXmlCell id="546" r="C666" connectionId="0">
    <xmlCellPr id="1" uniqueName="IðnaðurAnnað">
      <xmlPr mapId="2" xpath="/ns1:EfnahagurBanka/ns1:Gögn/ns1:Eignir/ns1:FjárfestingarTilGjalddaga/ns1:SkuldabréfOgVíxlar/ns1:ÖnnurMarkaðsskuldabréfOgVíxlarStærraEn1Ár/@IðnaðurAnnað" xmlDataType="decimal"/>
    </xmlCellPr>
  </singleXmlCell>
  <singleXmlCell id="547" r="C667" connectionId="0">
    <xmlCellPr id="1" uniqueName="Veitur">
      <xmlPr mapId="2" xpath="/ns1:EfnahagurBanka/ns1:Gögn/ns1:Eignir/ns1:FjárfestingarTilGjalddaga/ns1:SkuldabréfOgVíxlar/ns1:ÖnnurMarkaðsskuldabréfOgVíxlarStærraEn1Ár/@Veitur" xmlDataType="decimal"/>
    </xmlCellPr>
  </singleXmlCell>
  <singleXmlCell id="548" r="C668" connectionId="0">
    <xmlCellPr id="1" uniqueName="ByggingastarfsemiOgMannvirkjagerð">
      <xmlPr mapId="2" xpath="/ns1:EfnahagurBanka/ns1:Gögn/ns1:Eignir/ns1:FjárfestingarTilGjalddaga/ns1:SkuldabréfOgVíxlar/ns1:ÖnnurMarkaðsskuldabréfOgVíxlarStærraEn1Ár/@ByggingastarfsemiOgMannvirkjagerð" xmlDataType="decimal"/>
    </xmlCellPr>
  </singleXmlCell>
  <singleXmlCell id="549" r="C669" connectionId="0">
    <xmlCellPr id="1" uniqueName="Verslun">
      <xmlPr mapId="2" xpath="/ns1:EfnahagurBanka/ns1:Gögn/ns1:Eignir/ns1:FjárfestingarTilGjalddaga/ns1:SkuldabréfOgVíxlar/ns1:ÖnnurMarkaðsskuldabréfOgVíxlarStærraEn1Ár/@Verslun" xmlDataType="decimal"/>
    </xmlCellPr>
  </singleXmlCell>
  <singleXmlCell id="550" r="C670" connectionId="0">
    <xmlCellPr id="1" uniqueName="SamgöngurOgFlutningar">
      <xmlPr mapId="2" xpath="/ns1:EfnahagurBanka/ns1:Gögn/ns1:Eignir/ns1:FjárfestingarTilGjalddaga/ns1:SkuldabréfOgVíxlar/ns1:ÖnnurMarkaðsskuldabréfOgVíxlarStærraEn1Ár/@SamgöngurOgFlutningar" xmlDataType="decimal"/>
    </xmlCellPr>
  </singleXmlCell>
  <singleXmlCell id="551" r="C671" connectionId="0">
    <xmlCellPr id="1" uniqueName="ÞjónustaFasteignafélög">
      <xmlPr mapId="2" xpath="/ns1:EfnahagurBanka/ns1:Gögn/ns1:Eignir/ns1:FjárfestingarTilGjalddaga/ns1:SkuldabréfOgVíxlar/ns1:ÖnnurMarkaðsskuldabréfOgVíxlarStærraEn1Ár/@ÞjónustaFasteignafélög" xmlDataType="decimal"/>
    </xmlCellPr>
  </singleXmlCell>
  <singleXmlCell id="552" r="C672" connectionId="0">
    <xmlCellPr id="1" uniqueName="ÞjónustaStarfsemiHöfuðstöðva">
      <xmlPr mapId="2" xpath="/ns1:EfnahagurBanka/ns1:Gögn/ns1:Eignir/ns1:FjárfestingarTilGjalddaga/ns1:SkuldabréfOgVíxlar/ns1:ÖnnurMarkaðsskuldabréfOgVíxlarStærraEn1Ár/@ÞjónustaStarfsemiHöfuðstöðva" xmlDataType="decimal"/>
    </xmlCellPr>
  </singleXmlCell>
  <singleXmlCell id="553" r="C673" connectionId="0">
    <xmlCellPr id="1" uniqueName="ÞjónustaAnnað">
      <xmlPr mapId="2" xpath="/ns1:EfnahagurBanka/ns1:Gögn/ns1:Eignir/ns1:FjárfestingarTilGjalddaga/ns1:SkuldabréfOgVíxlar/ns1:ÖnnurMarkaðsskuldabréfOgVíxlarStærraEn1Ár/@ÞjónustaAnnað" xmlDataType="decimal"/>
    </xmlCellPr>
  </singleXmlCell>
  <singleXmlCell id="554" r="C674" connectionId="0">
    <xmlCellPr id="1" uniqueName="Óflokkað">
      <xmlPr mapId="2" xpath="/ns1:EfnahagurBanka/ns1:Gögn/ns1:Eignir/ns1:FjárfestingarTilGjalddaga/ns1:SkuldabréfOgVíxlar/ns1:ÖnnurMarkaðsskuldabréfOgVíxlarStærraEn1Ár/@Óflokkað" xmlDataType="decimal"/>
    </xmlCellPr>
  </singleXmlCell>
  <singleXmlCell id="555" r="C676" connectionId="0">
    <xmlCellPr id="1" uniqueName="Innlánsstofnanir">
      <xmlPr mapId="2" xpath="/ns1:EfnahagurBanka/ns1:Gögn/ns1:Eignir/ns1:FjárfestingarTilGjalddaga/ns1:SkuldabréfOgVíxlar/ns1:ÖnnurMarkaðsskuldabréfOgVíxlarStærraEn1Ár/@Innlánsstofnanir" xmlDataType="decimal"/>
    </xmlCellPr>
  </singleXmlCell>
  <singleXmlCell id="556" r="C677" connectionId="0">
    <xmlCellPr id="1" uniqueName="InnlánsstofnanirÍSlitaferli">
      <xmlPr mapId="2" xpath="/ns1:EfnahagurBanka/ns1:Gögn/ns1:Eignir/ns1:FjárfestingarTilGjalddaga/ns1:SkuldabréfOgVíxlar/ns1:ÖnnurMarkaðsskuldabréfOgVíxlarStærraEn1Ár/@InnlánsstofnanirÍSlitaferli" xmlDataType="decimal"/>
    </xmlCellPr>
  </singleXmlCell>
  <singleXmlCell id="557" r="C678" connectionId="0">
    <xmlCellPr id="1" uniqueName="Peningamarkaðssjóðir">
      <xmlPr mapId="2" xpath="/ns1:EfnahagurBanka/ns1:Gögn/ns1:Eignir/ns1:FjárfestingarTilGjalddaga/ns1:SkuldabréfOgVíxlar/ns1:ÖnnurMarkaðsskuldabréfOgVíxlarStærraEn1Ár/@Peningamarkaðssjóðir" xmlDataType="decimal"/>
    </xmlCellPr>
  </singleXmlCell>
  <singleXmlCell id="558" r="C679" connectionId="0">
    <xmlCellPr id="1" uniqueName="AðrirVerðbréfaOgFjárfestingarsjóðirEnPeningamarkaðssjóðir">
      <xmlPr mapId="2" xpath="/ns1:EfnahagurBanka/ns1:Gögn/ns1:Eignir/ns1:FjárfestingarTilGjalddaga/ns1:SkuldabréfOgVíxlar/ns1:ÖnnurMarkaðsskuldabréfOgVíxlarStærraEn1Ár/@AðrirVerðbréfaOgFjárfestingarsjóðirEnPeningamarkaðssjóðir" xmlDataType="decimal"/>
    </xmlCellPr>
  </singleXmlCell>
  <singleXmlCell id="559" r="C680" connectionId="0">
    <xmlCellPr id="1" uniqueName="ÖnnurFjármálafyrirtæki">
      <xmlPr mapId="2" xpath="/ns1:EfnahagurBanka/ns1:Gögn/ns1:Eignir/ns1:FjárfestingarTilGjalddaga/ns1:SkuldabréfOgVíxlar/ns1:ÖnnurMarkaðsskuldabréfOgVíxlarStærraEn1Ár/@ÖnnurFjármálafyrirtæki" xmlDataType="decimal"/>
    </xmlCellPr>
  </singleXmlCell>
  <singleXmlCell id="560" r="C681" connectionId="0">
    <xmlCellPr id="1" uniqueName="ÖnnurFjármálafyrirtækiÍSlitameðferð">
      <xmlPr mapId="2" xpath="/ns1:EfnahagurBanka/ns1:Gögn/ns1:Eignir/ns1:FjárfestingarTilGjalddaga/ns1:SkuldabréfOgVíxlar/ns1:ÖnnurMarkaðsskuldabréfOgVíxlarStærraEn1Ár/@ÖnnurFjármálafyrirtækiÍSlitameðferð" xmlDataType="decimal"/>
    </xmlCellPr>
  </singleXmlCell>
  <singleXmlCell id="561" r="C682" connectionId="0">
    <xmlCellPr id="1" uniqueName="FjármálalegHliðarstarfsemi">
      <xmlPr mapId="2" xpath="/ns1:EfnahagurBanka/ns1:Gögn/ns1:Eignir/ns1:FjárfestingarTilGjalddaga/ns1:SkuldabréfOgVíxlar/ns1:ÖnnurMarkaðsskuldabréfOgVíxlarStærraEn1Ár/@FjármálalegHliðarstarfsemi" xmlDataType="decimal"/>
    </xmlCellPr>
  </singleXmlCell>
  <singleXmlCell id="562" r="C683" connectionId="0">
    <xmlCellPr id="1" uniqueName="InnbyrðisFjármögnunarfélög">
      <xmlPr mapId="2" xpath="/ns1:EfnahagurBanka/ns1:Gögn/ns1:Eignir/ns1:FjárfestingarTilGjalddaga/ns1:SkuldabréfOgVíxlar/ns1:ÖnnurMarkaðsskuldabréfOgVíxlarStærraEn1Ár/@InnbyrðisFjármögnunarfélög" xmlDataType="decimal"/>
    </xmlCellPr>
  </singleXmlCell>
  <singleXmlCell id="563" r="C684" connectionId="0">
    <xmlCellPr id="1" uniqueName="Vátryggingafélög">
      <xmlPr mapId="2" xpath="/ns1:EfnahagurBanka/ns1:Gögn/ns1:Eignir/ns1:FjárfestingarTilGjalddaga/ns1:SkuldabréfOgVíxlar/ns1:ÖnnurMarkaðsskuldabréfOgVíxlarStærraEn1Ár/@Vátryggingafélög" xmlDataType="decimal"/>
    </xmlCellPr>
  </singleXmlCell>
  <singleXmlCell id="564" r="C685" connectionId="0">
    <xmlCellPr id="1" uniqueName="Lífeyrissjóðir">
      <xmlPr mapId="2" xpath="/ns1:EfnahagurBanka/ns1:Gögn/ns1:Eignir/ns1:FjárfestingarTilGjalddaga/ns1:SkuldabréfOgVíxlar/ns1:ÖnnurMarkaðsskuldabréfOgVíxlarStærraEn1Ár/@Lífeyrissjóðir" xmlDataType="decimal"/>
    </xmlCellPr>
  </singleXmlCell>
  <singleXmlCell id="565" r="C687" connectionId="0">
    <xmlCellPr id="1" uniqueName="Ríkissjóður">
      <xmlPr mapId="2" xpath="/ns1:EfnahagurBanka/ns1:Gögn/ns1:Eignir/ns1:FjárfestingarTilGjalddaga/ns1:SkuldabréfOgVíxlar/ns1:ÖnnurMarkaðsskuldabréfOgVíxlarStærraEn1Ár/@Ríkissjóður" xmlDataType="decimal"/>
    </xmlCellPr>
  </singleXmlCell>
  <singleXmlCell id="566" r="C688" connectionId="0">
    <xmlCellPr id="1" uniqueName="Sveitarfélög">
      <xmlPr mapId="2" xpath="/ns1:EfnahagurBanka/ns1:Gögn/ns1:Eignir/ns1:FjárfestingarTilGjalddaga/ns1:SkuldabréfOgVíxlar/ns1:ÖnnurMarkaðsskuldabréfOgVíxlarStærraEn1Ár/@Sveitarfélög" xmlDataType="decimal"/>
    </xmlCellPr>
  </singleXmlCell>
  <singleXmlCell id="567" r="C690" connectionId="0">
    <xmlCellPr id="1" uniqueName="ÞjónustaViðHeimiliRekinAfÓhagnaðardrifnumFélögum">
      <xmlPr mapId="2" xpath="/ns1:EfnahagurBanka/ns1:Gögn/ns1:Eignir/ns1:FjárfestingarTilGjalddaga/ns1:SkuldabréfOgVíxlar/ns1:ÖnnurMarkaðsskuldabréfOgVíxlarStærraEn1Ár/@ÞjónustaViðHeimiliRekinAfÓhagnaðardrifnumFélögum" xmlDataType="decimal"/>
    </xmlCellPr>
  </singleXmlCell>
  <singleXmlCell id="568" r="C691" connectionId="0">
    <xmlCellPr id="1" uniqueName="ErlendirAðilar">
      <xmlPr mapId="2" xpath="/ns1:EfnahagurBanka/ns1:Gögn/ns1:Eignir/ns1:FjárfestingarTilGjalddaga/ns1:SkuldabréfOgVíxlar/ns1:ÖnnurMarkaðsskuldabréfOgVíxlarStærraEn1Ár/@ErlendirAðilar" xmlDataType="decimal"/>
    </xmlCellPr>
  </singleXmlCell>
  <singleXmlCell id="569" r="C694" connectionId="0">
    <xmlCellPr id="1" uniqueName="Landbúnaður">
      <xmlPr mapId="2" xpath="/ns1:EfnahagurBanka/ns1:Gögn/ns1:Eignir/ns1:FjárfestingarTilGjalddaga/ns1:SkuldabréfOgVíxlar/ns1:ÖnnurMarkaðsskuldabréfOgVíxlarMinnaEðaJafnt1Ár/@Landbúnaður" xmlDataType="decimal"/>
    </xmlCellPr>
  </singleXmlCell>
  <singleXmlCell id="570" r="C695" connectionId="0">
    <xmlCellPr id="1" uniqueName="Fiskveiðar">
      <xmlPr mapId="2" xpath="/ns1:EfnahagurBanka/ns1:Gögn/ns1:Eignir/ns1:FjárfestingarTilGjalddaga/ns1:SkuldabréfOgVíxlar/ns1:ÖnnurMarkaðsskuldabréfOgVíxlarMinnaEðaJafnt1Ár/@Fiskveiðar" xmlDataType="decimal"/>
    </xmlCellPr>
  </singleXmlCell>
  <singleXmlCell id="571" r="C696" connectionId="0">
    <xmlCellPr id="1" uniqueName="IðnaðurVinnslaLandbúnaðarafurða">
      <xmlPr mapId="2" xpath="/ns1:EfnahagurBanka/ns1:Gögn/ns1:Eignir/ns1:FjárfestingarTilGjalddaga/ns1:SkuldabréfOgVíxlar/ns1:ÖnnurMarkaðsskuldabréfOgVíxlarMinnaEðaJafnt1Ár/@IðnaðurVinnslaLandbúnaðarafurða" xmlDataType="decimal"/>
    </xmlCellPr>
  </singleXmlCell>
  <singleXmlCell id="572" r="C697" connectionId="0">
    <xmlCellPr id="1" uniqueName="IðnaðurVinnslaSjávarafurða">
      <xmlPr mapId="2" xpath="/ns1:EfnahagurBanka/ns1:Gögn/ns1:Eignir/ns1:FjárfestingarTilGjalddaga/ns1:SkuldabréfOgVíxlar/ns1:ÖnnurMarkaðsskuldabréfOgVíxlarMinnaEðaJafnt1Ár/@IðnaðurVinnslaSjávarafurða" xmlDataType="decimal"/>
    </xmlCellPr>
  </singleXmlCell>
  <singleXmlCell id="573" r="C698" connectionId="0">
    <xmlCellPr id="1" uniqueName="IðnaðurAnnað">
      <xmlPr mapId="2" xpath="/ns1:EfnahagurBanka/ns1:Gögn/ns1:Eignir/ns1:FjárfestingarTilGjalddaga/ns1:SkuldabréfOgVíxlar/ns1:ÖnnurMarkaðsskuldabréfOgVíxlarMinnaEðaJafnt1Ár/@IðnaðurAnnað" xmlDataType="decimal"/>
    </xmlCellPr>
  </singleXmlCell>
  <singleXmlCell id="574" r="C699" connectionId="0">
    <xmlCellPr id="1" uniqueName="Veitur">
      <xmlPr mapId="2" xpath="/ns1:EfnahagurBanka/ns1:Gögn/ns1:Eignir/ns1:FjárfestingarTilGjalddaga/ns1:SkuldabréfOgVíxlar/ns1:ÖnnurMarkaðsskuldabréfOgVíxlarMinnaEðaJafnt1Ár/@Veitur" xmlDataType="decimal"/>
    </xmlCellPr>
  </singleXmlCell>
  <singleXmlCell id="575" r="C700" connectionId="0">
    <xmlCellPr id="1" uniqueName="ByggingastarfsemiOgMannvirkjagerð">
      <xmlPr mapId="2" xpath="/ns1:EfnahagurBanka/ns1:Gögn/ns1:Eignir/ns1:FjárfestingarTilGjalddaga/ns1:SkuldabréfOgVíxlar/ns1:ÖnnurMarkaðsskuldabréfOgVíxlarMinnaEðaJafnt1Ár/@ByggingastarfsemiOgMannvirkjagerð" xmlDataType="decimal"/>
    </xmlCellPr>
  </singleXmlCell>
  <singleXmlCell id="576" r="C701" connectionId="0">
    <xmlCellPr id="1" uniqueName="Verslun">
      <xmlPr mapId="2" xpath="/ns1:EfnahagurBanka/ns1:Gögn/ns1:Eignir/ns1:FjárfestingarTilGjalddaga/ns1:SkuldabréfOgVíxlar/ns1:ÖnnurMarkaðsskuldabréfOgVíxlarMinnaEðaJafnt1Ár/@Verslun" xmlDataType="decimal"/>
    </xmlCellPr>
  </singleXmlCell>
  <singleXmlCell id="577" r="C702" connectionId="0">
    <xmlCellPr id="1" uniqueName="SamgöngurOgFlutningar">
      <xmlPr mapId="2" xpath="/ns1:EfnahagurBanka/ns1:Gögn/ns1:Eignir/ns1:FjárfestingarTilGjalddaga/ns1:SkuldabréfOgVíxlar/ns1:ÖnnurMarkaðsskuldabréfOgVíxlarMinnaEðaJafnt1Ár/@SamgöngurOgFlutningar" xmlDataType="decimal"/>
    </xmlCellPr>
  </singleXmlCell>
  <singleXmlCell id="578" r="C703" connectionId="0">
    <xmlCellPr id="1" uniqueName="ÞjónustaFasteignafélög">
      <xmlPr mapId="2" xpath="/ns1:EfnahagurBanka/ns1:Gögn/ns1:Eignir/ns1:FjárfestingarTilGjalddaga/ns1:SkuldabréfOgVíxlar/ns1:ÖnnurMarkaðsskuldabréfOgVíxlarMinnaEðaJafnt1Ár/@ÞjónustaFasteignafélög" xmlDataType="decimal"/>
    </xmlCellPr>
  </singleXmlCell>
  <singleXmlCell id="579" r="C704" connectionId="0">
    <xmlCellPr id="1" uniqueName="ÞjónustaStarfsemiHöfuðstöðva">
      <xmlPr mapId="2" xpath="/ns1:EfnahagurBanka/ns1:Gögn/ns1:Eignir/ns1:FjárfestingarTilGjalddaga/ns1:SkuldabréfOgVíxlar/ns1:ÖnnurMarkaðsskuldabréfOgVíxlarMinnaEðaJafnt1Ár/@ÞjónustaStarfsemiHöfuðstöðva" xmlDataType="decimal"/>
    </xmlCellPr>
  </singleXmlCell>
  <singleXmlCell id="580" r="C705" connectionId="0">
    <xmlCellPr id="1" uniqueName="ÞjónustaAnnað">
      <xmlPr mapId="2" xpath="/ns1:EfnahagurBanka/ns1:Gögn/ns1:Eignir/ns1:FjárfestingarTilGjalddaga/ns1:SkuldabréfOgVíxlar/ns1:ÖnnurMarkaðsskuldabréfOgVíxlarMinnaEðaJafnt1Ár/@ÞjónustaAnnað" xmlDataType="decimal"/>
    </xmlCellPr>
  </singleXmlCell>
  <singleXmlCell id="581" r="C706" connectionId="0">
    <xmlCellPr id="1" uniqueName="Óflokkað">
      <xmlPr mapId="2" xpath="/ns1:EfnahagurBanka/ns1:Gögn/ns1:Eignir/ns1:FjárfestingarTilGjalddaga/ns1:SkuldabréfOgVíxlar/ns1:ÖnnurMarkaðsskuldabréfOgVíxlarMinnaEðaJafnt1Ár/@Óflokkað" xmlDataType="decimal"/>
    </xmlCellPr>
  </singleXmlCell>
  <singleXmlCell id="582" r="C708" connectionId="0">
    <xmlCellPr id="1" uniqueName="Innlánsstofnanir">
      <xmlPr mapId="2" xpath="/ns1:EfnahagurBanka/ns1:Gögn/ns1:Eignir/ns1:FjárfestingarTilGjalddaga/ns1:SkuldabréfOgVíxlar/ns1:ÖnnurMarkaðsskuldabréfOgVíxlarMinnaEðaJafnt1Ár/@Innlánsstofnanir" xmlDataType="decimal"/>
    </xmlCellPr>
  </singleXmlCell>
  <singleXmlCell id="583" r="C709" connectionId="0">
    <xmlCellPr id="1" uniqueName="InnlánsstofnanirÍSlitaferli">
      <xmlPr mapId="2" xpath="/ns1:EfnahagurBanka/ns1:Gögn/ns1:Eignir/ns1:FjárfestingarTilGjalddaga/ns1:SkuldabréfOgVíxlar/ns1:ÖnnurMarkaðsskuldabréfOgVíxlarMinnaEðaJafnt1Ár/@InnlánsstofnanirÍSlitaferli" xmlDataType="decimal"/>
    </xmlCellPr>
  </singleXmlCell>
  <singleXmlCell id="584" r="C710" connectionId="0">
    <xmlCellPr id="1" uniqueName="Peningamarkaðssjóðir">
      <xmlPr mapId="2" xpath="/ns1:EfnahagurBanka/ns1:Gögn/ns1:Eignir/ns1:FjárfestingarTilGjalddaga/ns1:SkuldabréfOgVíxlar/ns1:ÖnnurMarkaðsskuldabréfOgVíxlarMinnaEðaJafnt1Ár/@Peningamarkaðssjóðir" xmlDataType="decimal"/>
    </xmlCellPr>
  </singleXmlCell>
  <singleXmlCell id="585" r="C711" connectionId="0">
    <xmlCellPr id="1" uniqueName="AðrirVerðbréfaOgFjárfestingarsjóðirEnPeningamarkaðssjóðir">
      <xmlPr mapId="2" xpath="/ns1:EfnahagurBanka/ns1:Gögn/ns1:Eignir/ns1:FjárfestingarTilGjalddaga/ns1:SkuldabréfOgVíxlar/ns1:ÖnnurMarkaðsskuldabréfOgVíxlarMinnaEðaJafnt1Ár/@AðrirVerðbréfaOgFjárfestingarsjóðirEnPeningamarkaðssjóðir" xmlDataType="decimal"/>
    </xmlCellPr>
  </singleXmlCell>
  <singleXmlCell id="586" r="C712" connectionId="0">
    <xmlCellPr id="1" uniqueName="ÖnnurFjármálafyrirtæki">
      <xmlPr mapId="2" xpath="/ns1:EfnahagurBanka/ns1:Gögn/ns1:Eignir/ns1:FjárfestingarTilGjalddaga/ns1:SkuldabréfOgVíxlar/ns1:ÖnnurMarkaðsskuldabréfOgVíxlarMinnaEðaJafnt1Ár/@ÖnnurFjármálafyrirtæki" xmlDataType="decimal"/>
    </xmlCellPr>
  </singleXmlCell>
  <singleXmlCell id="587" r="C713" connectionId="0">
    <xmlCellPr id="1" uniqueName="ÖnnurFjármálafyrirtækiÍSlitameðferð">
      <xmlPr mapId="2" xpath="/ns1:EfnahagurBanka/ns1:Gögn/ns1:Eignir/ns1:FjárfestingarTilGjalddaga/ns1:SkuldabréfOgVíxlar/ns1:ÖnnurMarkaðsskuldabréfOgVíxlarMinnaEðaJafnt1Ár/@ÖnnurFjármálafyrirtækiÍSlitameðferð" xmlDataType="decimal"/>
    </xmlCellPr>
  </singleXmlCell>
  <singleXmlCell id="588" r="C714" connectionId="0">
    <xmlCellPr id="1" uniqueName="FjármálalegHliðarstarfsemi">
      <xmlPr mapId="2" xpath="/ns1:EfnahagurBanka/ns1:Gögn/ns1:Eignir/ns1:FjárfestingarTilGjalddaga/ns1:SkuldabréfOgVíxlar/ns1:ÖnnurMarkaðsskuldabréfOgVíxlarMinnaEðaJafnt1Ár/@FjármálalegHliðarstarfsemi" xmlDataType="decimal"/>
    </xmlCellPr>
  </singleXmlCell>
  <singleXmlCell id="589" r="C715" connectionId="0">
    <xmlCellPr id="1" uniqueName="InnbyrðisFjármögnunarfélög">
      <xmlPr mapId="2" xpath="/ns1:EfnahagurBanka/ns1:Gögn/ns1:Eignir/ns1:FjárfestingarTilGjalddaga/ns1:SkuldabréfOgVíxlar/ns1:ÖnnurMarkaðsskuldabréfOgVíxlarMinnaEðaJafnt1Ár/@InnbyrðisFjármögnunarfélög" xmlDataType="decimal"/>
    </xmlCellPr>
  </singleXmlCell>
  <singleXmlCell id="590" r="C716" connectionId="0">
    <xmlCellPr id="1" uniqueName="Vátryggingafélög">
      <xmlPr mapId="2" xpath="/ns1:EfnahagurBanka/ns1:Gögn/ns1:Eignir/ns1:FjárfestingarTilGjalddaga/ns1:SkuldabréfOgVíxlar/ns1:ÖnnurMarkaðsskuldabréfOgVíxlarMinnaEðaJafnt1Ár/@Vátryggingafélög" xmlDataType="decimal"/>
    </xmlCellPr>
  </singleXmlCell>
  <singleXmlCell id="591" r="C717" connectionId="0">
    <xmlCellPr id="1" uniqueName="Lífeyrissjóðir">
      <xmlPr mapId="2" xpath="/ns1:EfnahagurBanka/ns1:Gögn/ns1:Eignir/ns1:FjárfestingarTilGjalddaga/ns1:SkuldabréfOgVíxlar/ns1:ÖnnurMarkaðsskuldabréfOgVíxlarMinnaEðaJafnt1Ár/@Lífeyrissjóðir" xmlDataType="decimal"/>
    </xmlCellPr>
  </singleXmlCell>
  <singleXmlCell id="592" r="C719" connectionId="0">
    <xmlCellPr id="1" uniqueName="Ríkissjóður">
      <xmlPr mapId="2" xpath="/ns1:EfnahagurBanka/ns1:Gögn/ns1:Eignir/ns1:FjárfestingarTilGjalddaga/ns1:SkuldabréfOgVíxlar/ns1:ÖnnurMarkaðsskuldabréfOgVíxlarMinnaEðaJafnt1Ár/@Ríkissjóður" xmlDataType="decimal"/>
    </xmlCellPr>
  </singleXmlCell>
  <singleXmlCell id="593" r="C720" connectionId="0">
    <xmlCellPr id="1" uniqueName="Sveitarfélög">
      <xmlPr mapId="2" xpath="/ns1:EfnahagurBanka/ns1:Gögn/ns1:Eignir/ns1:FjárfestingarTilGjalddaga/ns1:SkuldabréfOgVíxlar/ns1:ÖnnurMarkaðsskuldabréfOgVíxlarMinnaEðaJafnt1Ár/@Sveitarfélög" xmlDataType="decimal"/>
    </xmlCellPr>
  </singleXmlCell>
  <singleXmlCell id="594" r="C722" connectionId="0">
    <xmlCellPr id="1" uniqueName="ÞjónustaViðHeimiliRekinAfÓhagnaðardrifnumFélögum">
      <xmlPr mapId="2" xpath="/ns1:EfnahagurBanka/ns1:Gögn/ns1:Eignir/ns1:FjárfestingarTilGjalddaga/ns1:SkuldabréfOgVíxlar/ns1:ÖnnurMarkaðsskuldabréfOgVíxlarMinnaEðaJafnt1Ár/@ÞjónustaViðHeimiliRekinAfÓhagnaðardrifnumFélögum" xmlDataType="decimal"/>
    </xmlCellPr>
  </singleXmlCell>
  <singleXmlCell id="595" r="C723" connectionId="0">
    <xmlCellPr id="1" uniqueName="ErlendirAðilar">
      <xmlPr mapId="2" xpath="/ns1:EfnahagurBanka/ns1:Gögn/ns1:Eignir/ns1:FjárfestingarTilGjalddaga/ns1:SkuldabréfOgVíxlar/ns1:ÖnnurMarkaðsskuldabréfOgVíxlarMinnaEðaJafnt1Ár/@ErlendirAðilar" xmlDataType="decimal"/>
    </xmlCellPr>
  </singleXmlCell>
  <singleXmlCell id="596" r="C725" connectionId="0">
    <xmlCellPr id="1" uniqueName="ns1:Gangvirðisvarnir">
      <xmlPr mapId="2" xpath="/ns1:EfnahagurBanka/ns1:Gögn/ns1:Eignir/ns1:AfleiðusamningarVegnaÁhættuvarna/ns1:Gangvirðisvarnir" xmlDataType="decimal"/>
    </xmlCellPr>
  </singleXmlCell>
  <singleXmlCell id="597" r="C726" connectionId="0">
    <xmlCellPr id="1" uniqueName="ns1:Sjóðstreymisvarnir">
      <xmlPr mapId="2" xpath="/ns1:EfnahagurBanka/ns1:Gögn/ns1:Eignir/ns1:AfleiðusamningarVegnaÁhættuvarna/ns1:Sjóðstreymisvarnir" xmlDataType="decimal"/>
    </xmlCellPr>
  </singleXmlCell>
  <singleXmlCell id="598" r="C727" connectionId="0">
    <xmlCellPr id="1" uniqueName="ns1:Gengisvarnir">
      <xmlPr mapId="2" xpath="/ns1:EfnahagurBanka/ns1:Gögn/ns1:Eignir/ns1:AfleiðusamningarVegnaÁhættuvarna/ns1:Gengisvarnir" xmlDataType="decimal"/>
    </xmlCellPr>
  </singleXmlCell>
  <singleXmlCell id="599" r="C728" connectionId="0">
    <xmlCellPr id="1" uniqueName="ns1:Vaxtastigsvarnir">
      <xmlPr mapId="2" xpath="/ns1:EfnahagurBanka/ns1:Gögn/ns1:Eignir/ns1:AfleiðusamningarVegnaÁhættuvarna/ns1:Vaxtastigsvarnir" xmlDataType="decimal"/>
    </xmlCellPr>
  </singleXmlCell>
  <singleXmlCell id="600" r="C729" connectionId="0">
    <xmlCellPr id="1" uniqueName="ns1:VaxtastigsvarnirVegnaSjóðstreymis">
      <xmlPr mapId="2" xpath="/ns1:EfnahagurBanka/ns1:Gögn/ns1:Eignir/ns1:AfleiðusamningarVegnaÁhættuvarna/ns1:VaxtastigsvarnirVegnaSjóðstreymis" xmlDataType="decimal"/>
    </xmlCellPr>
  </singleXmlCell>
  <singleXmlCell id="602" r="C732" connectionId="0">
    <xmlCellPr id="1" uniqueName="ns1:EignirHlutirÍErlendumHlutdeildarfyrirtækjum10Til50Prósent">
      <xmlPr mapId="2" xpath="/ns1:EfnahagurBanka/ns1:Gögn/ns1:Eignir/ns1:HlutirÍHlutdeildarfélögumDótturfélögumOgSamrekstrarfélögumEignahluturMinnaEðaJafnt10Prósent/ns1:EignirHlutirÍErlendumHlutdeildarfyrirtækjum10Til50Prósent" xmlDataType="decimal"/>
    </xmlCellPr>
  </singleXmlCell>
  <singleXmlCell id="603" r="C731" connectionId="0">
    <xmlCellPr id="1" uniqueName="ns1:EignirHlutirÍInnlendumHlutdeildarfyrirtækjum10Til50Prósent">
      <xmlPr mapId="2" xpath="/ns1:EfnahagurBanka/ns1:Gögn/ns1:Eignir/ns1:HlutirÍHlutdeildarfélögumDótturfélögumOgSamrekstrarfélögumEignahluturMinnaEðaJafnt10Prósent/ns1:EignirHlutirÍInnlendumHlutdeildarfyrirtækjum10Til50Prósent" xmlDataType="decimal"/>
    </xmlCellPr>
  </singleXmlCell>
  <singleXmlCell id="604" r="C733" connectionId="0">
    <xmlCellPr id="1" uniqueName="ns1:EignirHlutirÍInnlendumTengdumFyrirtækjumStærraEn50Prósent">
      <xmlPr mapId="2" xpath="/ns1:EfnahagurBanka/ns1:Gögn/ns1:Eignir/ns1:HlutirÍHlutdeildarfélögumDótturfélögumOgSamrekstrarfélögumEignahluturMinnaEðaJafnt10Prósent/ns1:EignirHlutirÍInnlendumTengdumFyrirtækjumStærraEn50Prósent" xmlDataType="decimal"/>
    </xmlCellPr>
  </singleXmlCell>
  <singleXmlCell id="605" r="C734" connectionId="0">
    <xmlCellPr id="1" uniqueName="ns1:EignirHlutirÍErlendumTengdumFyrirtækjumStærraEn50Prósent">
      <xmlPr mapId="2" xpath="/ns1:EfnahagurBanka/ns1:Gögn/ns1:Eignir/ns1:HlutirÍHlutdeildarfélögumDótturfélögumOgSamrekstrarfélögumEignahluturMinnaEðaJafnt10Prósent/ns1:EignirHlutirÍErlendumTengdumFyrirtækjumStærraEn50Prósent" xmlDataType="decimal"/>
    </xmlCellPr>
  </singleXmlCell>
  <singleXmlCell id="606" r="C737" connectionId="0">
    <xmlCellPr id="1" uniqueName="ns1:Veltuskattseignir">
      <xmlPr mapId="2" xpath="/ns1:EfnahagurBanka/ns1:Gögn/ns1:Eignir/ns1:AðrarEignir/ns1:Skatteign/ns1:Veltuskattseignir" xmlDataType="decimal"/>
    </xmlCellPr>
  </singleXmlCell>
  <singleXmlCell id="607" r="C738" connectionId="0">
    <xmlCellPr id="1" uniqueName="ns1:FrestaðarSkatteignir">
      <xmlPr mapId="2" xpath="/ns1:EfnahagurBanka/ns1:Gögn/ns1:Eignir/ns1:AðrarEignir/ns1:Skatteign/ns1:FrestaðarSkatteignir" xmlDataType="decimal"/>
    </xmlCellPr>
  </singleXmlCell>
  <singleXmlCell id="608" r="C740" connectionId="0">
    <xmlCellPr id="1" uniqueName="ns1:Fastafjármunir">
      <xmlPr mapId="2" xpath="/ns1:EfnahagurBanka/ns1:Gögn/ns1:Eignir/ns1:AðrarEignir/ns1:Rekstrarfjármunir/ns1:Fastafjármunir" xmlDataType="decimal"/>
    </xmlCellPr>
  </singleXmlCell>
  <singleXmlCell id="609" r="C741" connectionId="0">
    <xmlCellPr id="1" uniqueName="ns1:Fjárfestingareignir">
      <xmlPr mapId="2" xpath="/ns1:EfnahagurBanka/ns1:Gögn/ns1:Eignir/ns1:AðrarEignir/ns1:Rekstrarfjármunir/ns1:Fjárfestingareignir" xmlDataType="decimal"/>
    </xmlCellPr>
  </singleXmlCell>
  <singleXmlCell id="610" r="C743" connectionId="0">
    <xmlCellPr id="1" uniqueName="ns1:Viðskiptavild">
      <xmlPr mapId="2" xpath="/ns1:EfnahagurBanka/ns1:Gögn/ns1:Eignir/ns1:AðrarEignir/ns1:ÓefnislegarEignir/ns1:Viðskiptavild" xmlDataType="decimal"/>
    </xmlCellPr>
  </singleXmlCell>
  <singleXmlCell id="611" r="C744" connectionId="0">
    <xmlCellPr id="1" uniqueName="ns1:AðrarÓefnislegarEignir">
      <xmlPr mapId="2" xpath="/ns1:EfnahagurBanka/ns1:Gögn/ns1:Eignir/ns1:AðrarEignir/ns1:ÓefnislegarEignir/ns1:AðrarÓefnislegarEignir" xmlDataType="decimal"/>
    </xmlCellPr>
  </singleXmlCell>
  <singleXmlCell id="612" r="C745" connectionId="0">
    <xmlCellPr id="1" uniqueName="ns1:FastafjármunirTilSöluOgFullnustueignir">
      <xmlPr mapId="2" xpath="/ns1:EfnahagurBanka/ns1:Gögn/ns1:Eignir/ns1:AðrarEignir/ns1:FastafjármunirTilSöluOgFullnustueignir" xmlDataType="decimal"/>
    </xmlCellPr>
  </singleXmlCell>
  <singleXmlCell id="613" r="C751" connectionId="0">
    <xmlCellPr id="1" uniqueName="ns1:ViðskiptakröfurÁErlendaAðila">
      <xmlPr mapId="2" xpath="/ns1:EfnahagurBanka/ns1:Gögn/ns1:Eignir/ns1:AðrarEignir/ns1:AðrarErlendarEignir/ns1:ViðskiptakröfurÁErlendaAðila" xmlDataType="decimal"/>
    </xmlCellPr>
  </singleXmlCell>
  <singleXmlCell id="614" r="C752" connectionId="0">
    <xmlCellPr id="1" uniqueName="ns1:AðrarErlendarEignirÓtA">
      <xmlPr mapId="2" xpath="/ns1:EfnahagurBanka/ns1:Gögn/ns1:Eignir/ns1:AðrarEignir/ns1:AðrarErlendarEignir/ns1:AðrarErlendarEignirÓtA" xmlDataType="decimal"/>
    </xmlCellPr>
  </singleXmlCell>
  <singleXmlCell id="615" r="C747" connectionId="0">
    <xmlCellPr id="1" uniqueName="ns1:Uppgjörsliðir">
      <xmlPr mapId="2" xpath="/ns1:EfnahagurBanka/ns1:Gögn/ns1:Eignir/ns1:AðrarEignir/ns1:AðrarEignirÓtA/ns1:Uppgjörsliðir" xmlDataType="decimal"/>
    </xmlCellPr>
  </singleXmlCell>
  <singleXmlCell id="616" r="C748" connectionId="0">
    <xmlCellPr id="1" uniqueName="ns1:ViðskiptakröfurÁInnlendaAðila">
      <xmlPr mapId="2" xpath="/ns1:EfnahagurBanka/ns1:Gögn/ns1:Eignir/ns1:AðrarEignir/ns1:AðrarEignirÓtA/ns1:ViðskiptakröfurÁInnlendaAðila" xmlDataType="decimal"/>
    </xmlCellPr>
  </singleXmlCell>
  <singleXmlCell id="617" r="C749" connectionId="0">
    <xmlCellPr id="1" uniqueName="ns1:ÝmsirEignaliðir">
      <xmlPr mapId="2" xpath="/ns1:EfnahagurBanka/ns1:Gögn/ns1:Eignir/ns1:AðrarEignir/ns1:AðrarEignirÓtA/ns1:ÝmsirEignaliðir" xmlDataType="decimal"/>
    </xmlCellPr>
  </singleXmlCell>
  <singleXmlCell id="618" r="C757" connectionId="0">
    <xmlCellPr id="1" uniqueName="ns1:EignirÁnEftirstöðvatíma">
      <xmlPr mapId="2" xpath="/ns1:EfnahagurBanka/ns1:Gögn/ns1:Eignir/ns1:SundurliðunInnlendraEignaSkvRauneftirstöðvatíma/ns1:EignirÁnEftirstöðvatíma" xmlDataType="decimal"/>
    </xmlCellPr>
  </singleXmlCell>
  <singleXmlCell id="619" r="C758" connectionId="0">
    <xmlCellPr id="1" uniqueName="ns1:GjaldkræfarKröfur">
      <xmlPr mapId="2" xpath="/ns1:EfnahagurBanka/ns1:Gögn/ns1:Eignir/ns1:SundurliðunInnlendraEignaSkvRauneftirstöðvatíma/ns1:GjaldkræfarKröfur" xmlDataType="decimal"/>
    </xmlCellPr>
  </singleXmlCell>
  <singleXmlCell id="620" r="C759" connectionId="0">
    <xmlCellPr id="1" uniqueName="ns1:AlltAð3Mánuðir">
      <xmlPr mapId="2" xpath="/ns1:EfnahagurBanka/ns1:Gögn/ns1:Eignir/ns1:SundurliðunInnlendraEignaSkvRauneftirstöðvatíma/ns1:AlltAð3Mánuðir" xmlDataType="decimal"/>
    </xmlCellPr>
  </singleXmlCell>
  <singleXmlCell id="621" r="C760" connectionId="0">
    <xmlCellPr id="1" uniqueName="ns1:Yfir3MánuðirOgAlltAðÁri">
      <xmlPr mapId="2" xpath="/ns1:EfnahagurBanka/ns1:Gögn/ns1:Eignir/ns1:SundurliðunInnlendraEignaSkvRauneftirstöðvatíma/ns1:Yfir3MánuðirOgAlltAðÁri" xmlDataType="decimal"/>
    </xmlCellPr>
  </singleXmlCell>
  <singleXmlCell id="622" r="C761" connectionId="0">
    <xmlCellPr id="1" uniqueName="ns1:Yfir1ÁrOgAlltAð2Árum">
      <xmlPr mapId="2" xpath="/ns1:EfnahagurBanka/ns1:Gögn/ns1:Eignir/ns1:SundurliðunInnlendraEignaSkvRauneftirstöðvatíma/ns1:Yfir1ÁrOgAlltAð2Árum" xmlDataType="decimal"/>
    </xmlCellPr>
  </singleXmlCell>
  <singleXmlCell id="623" r="C762" connectionId="0">
    <xmlCellPr id="1" uniqueName="ns1:Yfir2ÁrOgAlltAð3Árum">
      <xmlPr mapId="2" xpath="/ns1:EfnahagurBanka/ns1:Gögn/ns1:Eignir/ns1:SundurliðunInnlendraEignaSkvRauneftirstöðvatíma/ns1:Yfir2ÁrOgAlltAð3Árum" xmlDataType="decimal"/>
    </xmlCellPr>
  </singleXmlCell>
  <singleXmlCell id="624" r="C763" connectionId="0">
    <xmlCellPr id="1" uniqueName="ns1:Yfir3ÁrOgAlltAð5Árum">
      <xmlPr mapId="2" xpath="/ns1:EfnahagurBanka/ns1:Gögn/ns1:Eignir/ns1:SundurliðunInnlendraEignaSkvRauneftirstöðvatíma/ns1:Yfir3ÁrOgAlltAð5Árum" xmlDataType="decimal"/>
    </xmlCellPr>
  </singleXmlCell>
  <singleXmlCell id="625" r="C764" connectionId="0">
    <xmlCellPr id="1" uniqueName="ns1:Yfir5Ár">
      <xmlPr mapId="2" xpath="/ns1:EfnahagurBanka/ns1:Gögn/ns1:Eignir/ns1:SundurliðunInnlendraEignaSkvRauneftirstöðvatíma/ns1:Yfir5Ár" xmlDataType="decimal"/>
    </xmlCellPr>
  </singleXmlCell>
  <singleXmlCell id="626" r="C767" connectionId="0">
    <xmlCellPr id="1" uniqueName="ns1:EignirÁnEftirstöðvatíma">
      <xmlPr mapId="2" xpath="/ns1:EfnahagurBanka/ns1:Gögn/ns1:Eignir/ns1:SundurliðunErlendraEignaSkvRauneftirstöðvatíma/ns1:EignirÁnEftirstöðvatíma" xmlDataType="decimal"/>
    </xmlCellPr>
  </singleXmlCell>
  <singleXmlCell id="627" r="C768" connectionId="0">
    <xmlCellPr id="1" uniqueName="ns1:GjaldkræfarKröfur">
      <xmlPr mapId="2" xpath="/ns1:EfnahagurBanka/ns1:Gögn/ns1:Eignir/ns1:SundurliðunErlendraEignaSkvRauneftirstöðvatíma/ns1:GjaldkræfarKröfur" xmlDataType="decimal"/>
    </xmlCellPr>
  </singleXmlCell>
  <singleXmlCell id="628" r="C769" connectionId="0">
    <xmlCellPr id="1" uniqueName="ns1:AlltAð3Mánuðir">
      <xmlPr mapId="2" xpath="/ns1:EfnahagurBanka/ns1:Gögn/ns1:Eignir/ns1:SundurliðunErlendraEignaSkvRauneftirstöðvatíma/ns1:AlltAð3Mánuðir" xmlDataType="decimal"/>
    </xmlCellPr>
  </singleXmlCell>
  <singleXmlCell id="629" r="C770" connectionId="0">
    <xmlCellPr id="1" uniqueName="ns1:Yfir3MánuðirOgAlltAðÁri">
      <xmlPr mapId="2" xpath="/ns1:EfnahagurBanka/ns1:Gögn/ns1:Eignir/ns1:SundurliðunErlendraEignaSkvRauneftirstöðvatíma/ns1:Yfir3MánuðirOgAlltAðÁri" xmlDataType="decimal"/>
    </xmlCellPr>
  </singleXmlCell>
  <singleXmlCell id="630" r="C771" connectionId="0">
    <xmlCellPr id="1" uniqueName="ns1:Yfir1ÁrOgAlltAð2Árum">
      <xmlPr mapId="2" xpath="/ns1:EfnahagurBanka/ns1:Gögn/ns1:Eignir/ns1:SundurliðunErlendraEignaSkvRauneftirstöðvatíma/ns1:Yfir1ÁrOgAlltAð2Árum" xmlDataType="decimal"/>
    </xmlCellPr>
  </singleXmlCell>
  <singleXmlCell id="631" r="C772" connectionId="0">
    <xmlCellPr id="1" uniqueName="ns1:Yfir2ÁrOgAlltAð3Árum">
      <xmlPr mapId="2" xpath="/ns1:EfnahagurBanka/ns1:Gögn/ns1:Eignir/ns1:SundurliðunErlendraEignaSkvRauneftirstöðvatíma/ns1:Yfir2ÁrOgAlltAð3Árum" xmlDataType="decimal"/>
    </xmlCellPr>
  </singleXmlCell>
  <singleXmlCell id="632" r="C773" connectionId="0">
    <xmlCellPr id="1" uniqueName="ns1:Yfir3ÁrOgAlltAð5Árum">
      <xmlPr mapId="2" xpath="/ns1:EfnahagurBanka/ns1:Gögn/ns1:Eignir/ns1:SundurliðunErlendraEignaSkvRauneftirstöðvatíma/ns1:Yfir3ÁrOgAlltAð5Árum" xmlDataType="decimal"/>
    </xmlCellPr>
  </singleXmlCell>
  <singleXmlCell id="633" r="C774" connectionId="0">
    <xmlCellPr id="1" uniqueName="ns1:Yfir5Ár">
      <xmlPr mapId="2" xpath="/ns1:EfnahagurBanka/ns1:Gögn/ns1:Eignir/ns1:SundurliðunErlendraEignaSkvRauneftirstöðvatíma/ns1:Yfir5Ár" xmlDataType="decimal"/>
    </xmlCellPr>
  </singleXmlCell>
  <singleXmlCell id="2710" r="C7" connectionId="0">
    <xmlCellPr id="1" uniqueName="BankaNr">
      <xmlPr mapId="2" xpath="/ns1:EfnahagurBanka/ns2:HausMeðBankaNr/@BankaNr" xmlDataType="string"/>
    </xmlCellPr>
  </singleXmlCell>
  <singleXmlCell id="8623" r="C35" connectionId="0">
    <xmlCellPr id="1" uniqueName="ns1:VeltufjáreignirAfleiðusamningarÍViðskiptum">
      <xmlPr mapId="2" xpath="/ns1:EfnahagurBanka/ns1:Gögn/ns1:Eignir/ns1:Veltufjáreignir/ns1:VeltufjáreignirAfleiðusamningarÍViðskiptum" xmlDataType="decimal"/>
    </xmlCellPr>
  </singleXmlCell>
  <singleXmlCell id="21" r="C38" connectionId="0">
    <xmlCellPr id="1" uniqueName="Landbúnaður">
      <xmlPr mapId="2" xpath="/ns1:EfnahagurBanka/ns1:Gögn/ns1:Eignir/ns1:Veltufjáreignir/ns1:VeltufjáreignirHlutabréfMinnaEn10PrósentEignahluturOgHlutdeildarskírteini/@Landbúnaður" xmlDataType="decimal"/>
    </xmlCellPr>
  </singleXmlCell>
  <singleXmlCell id="22" r="C39" connectionId="0">
    <xmlCellPr id="1" uniqueName="Fiskveiðar">
      <xmlPr mapId="2" xpath="/ns1:EfnahagurBanka/ns1:Gögn/ns1:Eignir/ns1:Veltufjáreignir/ns1:VeltufjáreignirHlutabréfMinnaEn10PrósentEignahluturOgHlutdeildarskírteini/@Fiskveiðar" xmlDataType="decimal"/>
    </xmlCellPr>
  </singleXmlCell>
  <singleXmlCell id="23" r="C40" connectionId="0">
    <xmlCellPr id="1" uniqueName="IðnaðurVinnslaLandbúnaðarafurða">
      <xmlPr mapId="2" xpath="/ns1:EfnahagurBanka/ns1:Gögn/ns1:Eignir/ns1:Veltufjáreignir/ns1:VeltufjáreignirHlutabréfMinnaEn10PrósentEignahluturOgHlutdeildarskírteini/@IðnaðurVinnslaLandbúnaðarafurða" xmlDataType="decimal"/>
    </xmlCellPr>
  </singleXmlCell>
  <singleXmlCell id="24" r="C41" connectionId="0">
    <xmlCellPr id="1" uniqueName="IðnaðurVinnslaSjávarafurða">
      <xmlPr mapId="2" xpath="/ns1:EfnahagurBanka/ns1:Gögn/ns1:Eignir/ns1:Veltufjáreignir/ns1:VeltufjáreignirHlutabréfMinnaEn10PrósentEignahluturOgHlutdeildarskírteini/@IðnaðurVinnslaSjávarafurða" xmlDataType="decimal"/>
    </xmlCellPr>
  </singleXmlCell>
  <singleXmlCell id="25" r="C42" connectionId="0">
    <xmlCellPr id="1" uniqueName="IðnaðurAnnað">
      <xmlPr mapId="2" xpath="/ns1:EfnahagurBanka/ns1:Gögn/ns1:Eignir/ns1:Veltufjáreignir/ns1:VeltufjáreignirHlutabréfMinnaEn10PrósentEignahluturOgHlutdeildarskírteini/@IðnaðurAnnað" xmlDataType="decimal"/>
    </xmlCellPr>
  </singleXmlCell>
  <singleXmlCell id="26" r="C43" connectionId="0">
    <xmlCellPr id="1" uniqueName="Veitur">
      <xmlPr mapId="2" xpath="/ns1:EfnahagurBanka/ns1:Gögn/ns1:Eignir/ns1:Veltufjáreignir/ns1:VeltufjáreignirHlutabréfMinnaEn10PrósentEignahluturOgHlutdeildarskírteini/@Veitur" xmlDataType="decimal"/>
    </xmlCellPr>
  </singleXmlCell>
  <singleXmlCell id="27" r="C44" connectionId="0">
    <xmlCellPr id="1" uniqueName="ByggingastarfsemiOgMannvirkjagerð">
      <xmlPr mapId="2" xpath="/ns1:EfnahagurBanka/ns1:Gögn/ns1:Eignir/ns1:Veltufjáreignir/ns1:VeltufjáreignirHlutabréfMinnaEn10PrósentEignahluturOgHlutdeildarskírteini/@ByggingastarfsemiOgMannvirkjagerð" xmlDataType="decimal"/>
    </xmlCellPr>
  </singleXmlCell>
  <singleXmlCell id="28" r="C45" connectionId="0">
    <xmlCellPr id="1" uniqueName="Verslun">
      <xmlPr mapId="2" xpath="/ns1:EfnahagurBanka/ns1:Gögn/ns1:Eignir/ns1:Veltufjáreignir/ns1:VeltufjáreignirHlutabréfMinnaEn10PrósentEignahluturOgHlutdeildarskírteini/@Verslun" xmlDataType="decimal"/>
    </xmlCellPr>
  </singleXmlCell>
  <singleXmlCell id="29" r="C46" connectionId="0">
    <xmlCellPr id="1" uniqueName="SamgöngurOgFlutningar">
      <xmlPr mapId="2" xpath="/ns1:EfnahagurBanka/ns1:Gögn/ns1:Eignir/ns1:Veltufjáreignir/ns1:VeltufjáreignirHlutabréfMinnaEn10PrósentEignahluturOgHlutdeildarskírteini/@SamgöngurOgFlutningar" xmlDataType="decimal"/>
    </xmlCellPr>
  </singleXmlCell>
  <singleXmlCell id="30" r="C47" connectionId="0">
    <xmlCellPr id="1" uniqueName="ÞjónustaFasteignafélög">
      <xmlPr mapId="2" xpath="/ns1:EfnahagurBanka/ns1:Gögn/ns1:Eignir/ns1:Veltufjáreignir/ns1:VeltufjáreignirHlutabréfMinnaEn10PrósentEignahluturOgHlutdeildarskírteini/@ÞjónustaFasteignafélög" xmlDataType="decimal"/>
    </xmlCellPr>
  </singleXmlCell>
  <singleXmlCell id="31" r="C48" connectionId="0">
    <xmlCellPr id="1" uniqueName="ÞjónustaStarfsemiHöfuðstöðva">
      <xmlPr mapId="2" xpath="/ns1:EfnahagurBanka/ns1:Gögn/ns1:Eignir/ns1:Veltufjáreignir/ns1:VeltufjáreignirHlutabréfMinnaEn10PrósentEignahluturOgHlutdeildarskírteini/@ÞjónustaStarfsemiHöfuðstöðva" xmlDataType="decimal"/>
    </xmlCellPr>
  </singleXmlCell>
  <singleXmlCell id="32" r="C49" connectionId="0">
    <xmlCellPr id="1" uniqueName="ÞjónustaAnnað">
      <xmlPr mapId="2" xpath="/ns1:EfnahagurBanka/ns1:Gögn/ns1:Eignir/ns1:Veltufjáreignir/ns1:VeltufjáreignirHlutabréfMinnaEn10PrósentEignahluturOgHlutdeildarskírteini/@ÞjónustaAnnað" xmlDataType="decimal"/>
    </xmlCellPr>
  </singleXmlCell>
  <singleXmlCell id="33" r="C50" connectionId="0">
    <xmlCellPr id="1" uniqueName="Óflokkað">
      <xmlPr mapId="2" xpath="/ns1:EfnahagurBanka/ns1:Gögn/ns1:Eignir/ns1:Veltufjáreignir/ns1:VeltufjáreignirHlutabréfMinnaEn10PrósentEignahluturOgHlutdeildarskírteini/@Óflokkað" xmlDataType="decimal"/>
    </xmlCellPr>
  </singleXmlCell>
  <singleXmlCell id="34" r="C52" connectionId="0">
    <xmlCellPr id="1" uniqueName="Innlánsstofnanir">
      <xmlPr mapId="2" xpath="/ns1:EfnahagurBanka/ns1:Gögn/ns1:Eignir/ns1:Veltufjáreignir/ns1:VeltufjáreignirHlutabréfMinnaEn10PrósentEignahluturOgHlutdeildarskírteini/@Innlánsstofnanir" xmlDataType="decimal"/>
    </xmlCellPr>
  </singleXmlCell>
  <singleXmlCell id="35" r="C53" connectionId="0">
    <xmlCellPr id="1" uniqueName="InnlánsstofnanirÍSlitaferli">
      <xmlPr mapId="2" xpath="/ns1:EfnahagurBanka/ns1:Gögn/ns1:Eignir/ns1:Veltufjáreignir/ns1:VeltufjáreignirHlutabréfMinnaEn10PrósentEignahluturOgHlutdeildarskírteini/@InnlánsstofnanirÍSlitaferli" xmlDataType="decimal"/>
    </xmlCellPr>
  </singleXmlCell>
  <singleXmlCell id="36" r="C54" connectionId="0">
    <xmlCellPr id="1" uniqueName="Peningamarkaðssjóðir">
      <xmlPr mapId="2" xpath="/ns1:EfnahagurBanka/ns1:Gögn/ns1:Eignir/ns1:Veltufjáreignir/ns1:VeltufjáreignirHlutabréfMinnaEn10PrósentEignahluturOgHlutdeildarskírteini/@Peningamarkaðssjóðir" xmlDataType="decimal"/>
    </xmlCellPr>
  </singleXmlCell>
  <singleXmlCell id="37" r="C55" connectionId="0">
    <xmlCellPr id="1" uniqueName="AðrirVerðbréfaOgFjárfestingarsjóðirEnPeningamarkaðssjóðir">
      <xmlPr mapId="2" xpath="/ns1:EfnahagurBanka/ns1:Gögn/ns1:Eignir/ns1:Veltufjáreignir/ns1:VeltufjáreignirHlutabréfMinnaEn10PrósentEignahluturOgHlutdeildarskírteini/@AðrirVerðbréfaOgFjárfestingarsjóðirEnPeningamarkaðssjóðir" xmlDataType="decimal"/>
    </xmlCellPr>
  </singleXmlCell>
  <singleXmlCell id="38" r="C56" connectionId="0">
    <xmlCellPr id="1" uniqueName="ÖnnurFjármálafyrirtæki">
      <xmlPr mapId="2" xpath="/ns1:EfnahagurBanka/ns1:Gögn/ns1:Eignir/ns1:Veltufjáreignir/ns1:VeltufjáreignirHlutabréfMinnaEn10PrósentEignahluturOgHlutdeildarskírteini/@ÖnnurFjármálafyrirtæki" xmlDataType="decimal"/>
    </xmlCellPr>
  </singleXmlCell>
  <singleXmlCell id="39" r="C57" connectionId="0">
    <xmlCellPr id="1" uniqueName="ÖnnurFjármálafyrirtækiÍSlitameðferð">
      <xmlPr mapId="2" xpath="/ns1:EfnahagurBanka/ns1:Gögn/ns1:Eignir/ns1:Veltufjáreignir/ns1:VeltufjáreignirHlutabréfMinnaEn10PrósentEignahluturOgHlutdeildarskírteini/@ÖnnurFjármálafyrirtækiÍSlitameðferð" xmlDataType="decimal"/>
    </xmlCellPr>
  </singleXmlCell>
  <singleXmlCell id="40" r="C58" connectionId="0">
    <xmlCellPr id="1" uniqueName="FjármálalegHliðarstarfsemi">
      <xmlPr mapId="2" xpath="/ns1:EfnahagurBanka/ns1:Gögn/ns1:Eignir/ns1:Veltufjáreignir/ns1:VeltufjáreignirHlutabréfMinnaEn10PrósentEignahluturOgHlutdeildarskírteini/@FjármálalegHliðarstarfsemi" xmlDataType="decimal"/>
    </xmlCellPr>
  </singleXmlCell>
  <singleXmlCell id="41" r="C59" connectionId="0">
    <xmlCellPr id="1" uniqueName="InnbyrðisFjármögnunarfélög">
      <xmlPr mapId="2" xpath="/ns1:EfnahagurBanka/ns1:Gögn/ns1:Eignir/ns1:Veltufjáreignir/ns1:VeltufjáreignirHlutabréfMinnaEn10PrósentEignahluturOgHlutdeildarskírteini/@InnbyrðisFjármögnunarfélög" xmlDataType="decimal"/>
    </xmlCellPr>
  </singleXmlCell>
  <singleXmlCell id="42" r="C60" connectionId="0">
    <xmlCellPr id="1" uniqueName="Vátryggingafélög">
      <xmlPr mapId="2" xpath="/ns1:EfnahagurBanka/ns1:Gögn/ns1:Eignir/ns1:Veltufjáreignir/ns1:VeltufjáreignirHlutabréfMinnaEn10PrósentEignahluturOgHlutdeildarskírteini/@Vátryggingafélög" xmlDataType="decimal"/>
    </xmlCellPr>
  </singleXmlCell>
  <singleXmlCell id="43" r="C61" connectionId="0">
    <xmlCellPr id="1" uniqueName="Lífeyrissjóðir">
      <xmlPr mapId="2" xpath="/ns1:EfnahagurBanka/ns1:Gögn/ns1:Eignir/ns1:Veltufjáreignir/ns1:VeltufjáreignirHlutabréfMinnaEn10PrósentEignahluturOgHlutdeildarskírteini/@Lífeyrissjóðir" xmlDataType="decimal"/>
    </xmlCellPr>
  </singleXmlCell>
  <singleXmlCell id="45" r="C66" connectionId="0">
    <xmlCellPr id="1" uniqueName="ÞjónustaViðHeimiliRekinAfÓhagnaðardrifnumFélögum">
      <xmlPr mapId="2" xpath="/ns1:EfnahagurBanka/ns1:Gögn/ns1:Eignir/ns1:Veltufjáreignir/ns1:VeltufjáreignirHlutabréfMinnaEn10PrósentEignahluturOgHlutdeildarskírteini/@ÞjónustaViðHeimiliRekinAfÓhagnaðardrifnumFélögum" xmlDataType="decimal"/>
    </xmlCellPr>
  </singleXmlCell>
  <singleXmlCell id="46" r="C67" connectionId="0">
    <xmlCellPr id="1" uniqueName="ErlendirAðilar">
      <xmlPr mapId="2" xpath="/ns1:EfnahagurBanka/ns1:Gögn/ns1:Eignir/ns1:Veltufjáreignir/ns1:VeltufjáreignirHlutabréfMinnaEn10PrósentEignahluturOgHlutdeildarskírteini/@ErlendirAðilar" xmlDataType="decimal"/>
    </xmlCellPr>
  </singleXmlCell>
  <singleXmlCell id="2581" r="C3" connectionId="0">
    <xmlCellPr id="1" uniqueName="ns2:Útgáfa">
      <xmlPr mapId="2" xpath="/ns1:EfnahagurBanka/ns2:Útgáfa" xmlDataType="string"/>
    </xmlCellPr>
  </singleXmlCell>
</singleXmlCells>
</file>

<file path=xl/tables/tableSingleCells10.xml><?xml version="1.0" encoding="utf-8"?>
<singleXmlCells xmlns="http://schemas.openxmlformats.org/spreadsheetml/2006/main">
  <singleXmlCell id="6755" r="F22" connectionId="0">
    <xmlCellPr id="1" uniqueName="OpinbertFyrirtæki">
      <xmlPr mapId="2" xpath="/ns1:EfnahagurBanka/ns1:Gögn/ns1:SundurliðunInnlán/ns1:VeltiinnlánEinföldMeðOpinberuEignarhaldi/ns1:Fjármálageiri/ns1:Innlánsstofnanir/@OpinbertFyrirtæki" xmlDataType="decimal"/>
    </xmlCellPr>
  </singleXmlCell>
  <singleXmlCell id="6756" r="G22" connectionId="0">
    <xmlCellPr id="1" uniqueName="Einkafyrirtæki">
      <xmlPr mapId="2" xpath="/ns1:EfnahagurBanka/ns1:Gögn/ns1:SundurliðunInnlán/ns1:VeltiinnlánEinföldMeðOpinberuEignarhaldi/ns1:Fjármálageiri/ns1:Innlánsstofnanir/@Einkafyrirtæki" xmlDataType="decimal"/>
    </xmlCellPr>
  </singleXmlCell>
  <singleXmlCell id="6757" r="H22" connectionId="0">
    <xmlCellPr id="1" uniqueName="ISK">
      <xmlPr mapId="2" xpath="/ns1:EfnahagurBanka/ns1:Gögn/ns1:SundurliðunInnlán/ns1:VeltiinnlánEinföldMeðOpinberuEignarhaldi/ns1:Fjármálageiri/ns1:Innlánsstofnanir/@ISK" xmlDataType="decimal"/>
    </xmlCellPr>
  </singleXmlCell>
  <singleXmlCell id="6758" r="I22" connectionId="0">
    <xmlCellPr id="1" uniqueName="EUR">
      <xmlPr mapId="2" xpath="/ns1:EfnahagurBanka/ns1:Gögn/ns1:SundurliðunInnlán/ns1:VeltiinnlánEinföldMeðOpinberuEignarhaldi/ns1:Fjármálageiri/ns1:Innlánsstofnanir/@EUR" xmlDataType="decimal"/>
    </xmlCellPr>
  </singleXmlCell>
  <singleXmlCell id="6759" r="J22" connectionId="0">
    <xmlCellPr id="1" uniqueName="USD">
      <xmlPr mapId="2" xpath="/ns1:EfnahagurBanka/ns1:Gögn/ns1:SundurliðunInnlán/ns1:VeltiinnlánEinföldMeðOpinberuEignarhaldi/ns1:Fjármálageiri/ns1:Innlánsstofnanir/@USD" xmlDataType="decimal"/>
    </xmlCellPr>
  </singleXmlCell>
  <singleXmlCell id="6760" r="K22" connectionId="0">
    <xmlCellPr id="1" uniqueName="GBP">
      <xmlPr mapId="2" xpath="/ns1:EfnahagurBanka/ns1:Gögn/ns1:SundurliðunInnlán/ns1:VeltiinnlánEinföldMeðOpinberuEignarhaldi/ns1:Fjármálageiri/ns1:Innlánsstofnanir/@GBP" xmlDataType="decimal"/>
    </xmlCellPr>
  </singleXmlCell>
  <singleXmlCell id="6761" r="L22" connectionId="0">
    <xmlCellPr id="1" uniqueName="JPY">
      <xmlPr mapId="2" xpath="/ns1:EfnahagurBanka/ns1:Gögn/ns1:SundurliðunInnlán/ns1:VeltiinnlánEinföldMeðOpinberuEignarhaldi/ns1:Fjármálageiri/ns1:Innlánsstofnanir/@JPY" xmlDataType="decimal"/>
    </xmlCellPr>
  </singleXmlCell>
  <singleXmlCell id="6762" r="M22" connectionId="0">
    <xmlCellPr id="1" uniqueName="DKK">
      <xmlPr mapId="2" xpath="/ns1:EfnahagurBanka/ns1:Gögn/ns1:SundurliðunInnlán/ns1:VeltiinnlánEinföldMeðOpinberuEignarhaldi/ns1:Fjármálageiri/ns1:Innlánsstofnanir/@DKK" xmlDataType="decimal"/>
    </xmlCellPr>
  </singleXmlCell>
  <singleXmlCell id="6763" r="N22" connectionId="0">
    <xmlCellPr id="1" uniqueName="NOK">
      <xmlPr mapId="2" xpath="/ns1:EfnahagurBanka/ns1:Gögn/ns1:SundurliðunInnlán/ns1:VeltiinnlánEinföldMeðOpinberuEignarhaldi/ns1:Fjármálageiri/ns1:Innlánsstofnanir/@NOK" xmlDataType="decimal"/>
    </xmlCellPr>
  </singleXmlCell>
  <singleXmlCell id="6764" r="O22" connectionId="0">
    <xmlCellPr id="1" uniqueName="SEK">
      <xmlPr mapId="2" xpath="/ns1:EfnahagurBanka/ns1:Gögn/ns1:SundurliðunInnlán/ns1:VeltiinnlánEinföldMeðOpinberuEignarhaldi/ns1:Fjármálageiri/ns1:Innlánsstofnanir/@SEK" xmlDataType="decimal"/>
    </xmlCellPr>
  </singleXmlCell>
  <singleXmlCell id="6765" r="P22" connectionId="0">
    <xmlCellPr id="1" uniqueName="CHF">
      <xmlPr mapId="2" xpath="/ns1:EfnahagurBanka/ns1:Gögn/ns1:SundurliðunInnlán/ns1:VeltiinnlánEinföldMeðOpinberuEignarhaldi/ns1:Fjármálageiri/ns1:Innlánsstofnanir/@CHF" xmlDataType="decimal"/>
    </xmlCellPr>
  </singleXmlCell>
  <singleXmlCell id="6766" r="Q22" connectionId="0">
    <xmlCellPr id="1" uniqueName="AðrirGjaldmiðlar">
      <xmlPr mapId="2" xpath="/ns1:EfnahagurBanka/ns1:Gögn/ns1:SundurliðunInnlán/ns1:VeltiinnlánEinföldMeðOpinberuEignarhaldi/ns1:Fjármálageiri/ns1:Innlánsstofnanir/@AðrirGjaldmiðlar" xmlDataType="decimal"/>
    </xmlCellPr>
  </singleXmlCell>
  <singleXmlCell id="6767" r="F23" connectionId="0">
    <xmlCellPr id="1" uniqueName="OpinbertFyrirtæki">
      <xmlPr mapId="2" xpath="/ns1:EfnahagurBanka/ns1:Gögn/ns1:SundurliðunInnlán/ns1:VeltiinnlánEinföldMeðOpinberuEignarhaldi/ns1:Fjármálageiri/ns1:InnlánsstofnanirÍSlitameðferð/@OpinbertFyrirtæki" xmlDataType="decimal"/>
    </xmlCellPr>
  </singleXmlCell>
  <singleXmlCell id="6768" r="G23" connectionId="0">
    <xmlCellPr id="1" uniqueName="Einkafyrirtæki">
      <xmlPr mapId="2" xpath="/ns1:EfnahagurBanka/ns1:Gögn/ns1:SundurliðunInnlán/ns1:VeltiinnlánEinföldMeðOpinberuEignarhaldi/ns1:Fjármálageiri/ns1:InnlánsstofnanirÍSlitameðferð/@Einkafyrirtæki" xmlDataType="decimal"/>
    </xmlCellPr>
  </singleXmlCell>
  <singleXmlCell id="6769" r="H23" connectionId="0">
    <xmlCellPr id="1" uniqueName="ISK">
      <xmlPr mapId="2" xpath="/ns1:EfnahagurBanka/ns1:Gögn/ns1:SundurliðunInnlán/ns1:VeltiinnlánEinföldMeðOpinberuEignarhaldi/ns1:Fjármálageiri/ns1:InnlánsstofnanirÍSlitameðferð/@ISK" xmlDataType="decimal"/>
    </xmlCellPr>
  </singleXmlCell>
  <singleXmlCell id="6770" r="I23" connectionId="0">
    <xmlCellPr id="1" uniqueName="EUR">
      <xmlPr mapId="2" xpath="/ns1:EfnahagurBanka/ns1:Gögn/ns1:SundurliðunInnlán/ns1:VeltiinnlánEinföldMeðOpinberuEignarhaldi/ns1:Fjármálageiri/ns1:InnlánsstofnanirÍSlitameðferð/@EUR" xmlDataType="decimal"/>
    </xmlCellPr>
  </singleXmlCell>
  <singleXmlCell id="6771" r="J23" connectionId="0">
    <xmlCellPr id="1" uniqueName="USD">
      <xmlPr mapId="2" xpath="/ns1:EfnahagurBanka/ns1:Gögn/ns1:SundurliðunInnlán/ns1:VeltiinnlánEinföldMeðOpinberuEignarhaldi/ns1:Fjármálageiri/ns1:InnlánsstofnanirÍSlitameðferð/@USD" xmlDataType="decimal"/>
    </xmlCellPr>
  </singleXmlCell>
  <singleXmlCell id="6772" r="K23" connectionId="0">
    <xmlCellPr id="1" uniqueName="GBP">
      <xmlPr mapId="2" xpath="/ns1:EfnahagurBanka/ns1:Gögn/ns1:SundurliðunInnlán/ns1:VeltiinnlánEinföldMeðOpinberuEignarhaldi/ns1:Fjármálageiri/ns1:InnlánsstofnanirÍSlitameðferð/@GBP" xmlDataType="decimal"/>
    </xmlCellPr>
  </singleXmlCell>
  <singleXmlCell id="6773" r="L23" connectionId="0">
    <xmlCellPr id="1" uniqueName="JPY">
      <xmlPr mapId="2" xpath="/ns1:EfnahagurBanka/ns1:Gögn/ns1:SundurliðunInnlán/ns1:VeltiinnlánEinföldMeðOpinberuEignarhaldi/ns1:Fjármálageiri/ns1:InnlánsstofnanirÍSlitameðferð/@JPY" xmlDataType="decimal"/>
    </xmlCellPr>
  </singleXmlCell>
  <singleXmlCell id="6774" r="M23" connectionId="0">
    <xmlCellPr id="1" uniqueName="DKK">
      <xmlPr mapId="2" xpath="/ns1:EfnahagurBanka/ns1:Gögn/ns1:SundurliðunInnlán/ns1:VeltiinnlánEinföldMeðOpinberuEignarhaldi/ns1:Fjármálageiri/ns1:InnlánsstofnanirÍSlitameðferð/@DKK" xmlDataType="decimal"/>
    </xmlCellPr>
  </singleXmlCell>
  <singleXmlCell id="6775" r="N23" connectionId="0">
    <xmlCellPr id="1" uniqueName="NOK">
      <xmlPr mapId="2" xpath="/ns1:EfnahagurBanka/ns1:Gögn/ns1:SundurliðunInnlán/ns1:VeltiinnlánEinföldMeðOpinberuEignarhaldi/ns1:Fjármálageiri/ns1:InnlánsstofnanirÍSlitameðferð/@NOK" xmlDataType="decimal"/>
    </xmlCellPr>
  </singleXmlCell>
  <singleXmlCell id="6776" r="O23" connectionId="0">
    <xmlCellPr id="1" uniqueName="SEK">
      <xmlPr mapId="2" xpath="/ns1:EfnahagurBanka/ns1:Gögn/ns1:SundurliðunInnlán/ns1:VeltiinnlánEinföldMeðOpinberuEignarhaldi/ns1:Fjármálageiri/ns1:InnlánsstofnanirÍSlitameðferð/@SEK" xmlDataType="decimal"/>
    </xmlCellPr>
  </singleXmlCell>
  <singleXmlCell id="6777" r="P23" connectionId="0">
    <xmlCellPr id="1" uniqueName="CHF">
      <xmlPr mapId="2" xpath="/ns1:EfnahagurBanka/ns1:Gögn/ns1:SundurliðunInnlán/ns1:VeltiinnlánEinföldMeðOpinberuEignarhaldi/ns1:Fjármálageiri/ns1:InnlánsstofnanirÍSlitameðferð/@CHF" xmlDataType="decimal"/>
    </xmlCellPr>
  </singleXmlCell>
  <singleXmlCell id="6778" r="Q23" connectionId="0">
    <xmlCellPr id="1" uniqueName="AðrirGjaldmiðlar">
      <xmlPr mapId="2" xpath="/ns1:EfnahagurBanka/ns1:Gögn/ns1:SundurliðunInnlán/ns1:VeltiinnlánEinföldMeðOpinberuEignarhaldi/ns1:Fjármálageiri/ns1:InnlánsstofnanirÍSlitameðferð/@AðrirGjaldmiðlar" xmlDataType="decimal"/>
    </xmlCellPr>
  </singleXmlCell>
  <singleXmlCell id="6779" r="F24" connectionId="0">
    <xmlCellPr id="1" uniqueName="OpinbertFyrirtæki">
      <xmlPr mapId="2" xpath="/ns1:EfnahagurBanka/ns1:Gögn/ns1:SundurliðunInnlán/ns1:VeltiinnlánEinföldMeðOpinberuEignarhaldi/ns1:Fjármálageiri/ns1:Peningamarkaðssjóðir/@OpinbertFyrirtæki" xmlDataType="decimal"/>
    </xmlCellPr>
  </singleXmlCell>
  <singleXmlCell id="6780" r="G24" connectionId="0">
    <xmlCellPr id="1" uniqueName="Einkafyrirtæki">
      <xmlPr mapId="2" xpath="/ns1:EfnahagurBanka/ns1:Gögn/ns1:SundurliðunInnlán/ns1:VeltiinnlánEinföldMeðOpinberuEignarhaldi/ns1:Fjármálageiri/ns1:Peningamarkaðssjóðir/@Einkafyrirtæki" xmlDataType="decimal"/>
    </xmlCellPr>
  </singleXmlCell>
  <singleXmlCell id="6781" r="H24" connectionId="0">
    <xmlCellPr id="1" uniqueName="ISK">
      <xmlPr mapId="2" xpath="/ns1:EfnahagurBanka/ns1:Gögn/ns1:SundurliðunInnlán/ns1:VeltiinnlánEinföldMeðOpinberuEignarhaldi/ns1:Fjármálageiri/ns1:Peningamarkaðssjóðir/@ISK" xmlDataType="decimal"/>
    </xmlCellPr>
  </singleXmlCell>
  <singleXmlCell id="6782" r="I24" connectionId="0">
    <xmlCellPr id="1" uniqueName="EUR">
      <xmlPr mapId="2" xpath="/ns1:EfnahagurBanka/ns1:Gögn/ns1:SundurliðunInnlán/ns1:VeltiinnlánEinföldMeðOpinberuEignarhaldi/ns1:Fjármálageiri/ns1:Peningamarkaðssjóðir/@EUR" xmlDataType="decimal"/>
    </xmlCellPr>
  </singleXmlCell>
  <singleXmlCell id="6783" r="J24" connectionId="0">
    <xmlCellPr id="1" uniqueName="USD">
      <xmlPr mapId="2" xpath="/ns1:EfnahagurBanka/ns1:Gögn/ns1:SundurliðunInnlán/ns1:VeltiinnlánEinföldMeðOpinberuEignarhaldi/ns1:Fjármálageiri/ns1:Peningamarkaðssjóðir/@USD" xmlDataType="decimal"/>
    </xmlCellPr>
  </singleXmlCell>
  <singleXmlCell id="6784" r="K24" connectionId="0">
    <xmlCellPr id="1" uniqueName="GBP">
      <xmlPr mapId="2" xpath="/ns1:EfnahagurBanka/ns1:Gögn/ns1:SundurliðunInnlán/ns1:VeltiinnlánEinföldMeðOpinberuEignarhaldi/ns1:Fjármálageiri/ns1:Peningamarkaðssjóðir/@GBP" xmlDataType="decimal"/>
    </xmlCellPr>
  </singleXmlCell>
  <singleXmlCell id="6785" r="L24" connectionId="0">
    <xmlCellPr id="1" uniqueName="JPY">
      <xmlPr mapId="2" xpath="/ns1:EfnahagurBanka/ns1:Gögn/ns1:SundurliðunInnlán/ns1:VeltiinnlánEinföldMeðOpinberuEignarhaldi/ns1:Fjármálageiri/ns1:Peningamarkaðssjóðir/@JPY" xmlDataType="decimal"/>
    </xmlCellPr>
  </singleXmlCell>
  <singleXmlCell id="6786" r="M24" connectionId="0">
    <xmlCellPr id="1" uniqueName="DKK">
      <xmlPr mapId="2" xpath="/ns1:EfnahagurBanka/ns1:Gögn/ns1:SundurliðunInnlán/ns1:VeltiinnlánEinföldMeðOpinberuEignarhaldi/ns1:Fjármálageiri/ns1:Peningamarkaðssjóðir/@DKK" xmlDataType="decimal"/>
    </xmlCellPr>
  </singleXmlCell>
  <singleXmlCell id="6787" r="N24" connectionId="0">
    <xmlCellPr id="1" uniqueName="NOK">
      <xmlPr mapId="2" xpath="/ns1:EfnahagurBanka/ns1:Gögn/ns1:SundurliðunInnlán/ns1:VeltiinnlánEinföldMeðOpinberuEignarhaldi/ns1:Fjármálageiri/ns1:Peningamarkaðssjóðir/@NOK" xmlDataType="decimal"/>
    </xmlCellPr>
  </singleXmlCell>
  <singleXmlCell id="6788" r="O24" connectionId="0">
    <xmlCellPr id="1" uniqueName="SEK">
      <xmlPr mapId="2" xpath="/ns1:EfnahagurBanka/ns1:Gögn/ns1:SundurliðunInnlán/ns1:VeltiinnlánEinföldMeðOpinberuEignarhaldi/ns1:Fjármálageiri/ns1:Peningamarkaðssjóðir/@SEK" xmlDataType="decimal"/>
    </xmlCellPr>
  </singleXmlCell>
  <singleXmlCell id="6789" r="P24" connectionId="0">
    <xmlCellPr id="1" uniqueName="CHF">
      <xmlPr mapId="2" xpath="/ns1:EfnahagurBanka/ns1:Gögn/ns1:SundurliðunInnlán/ns1:VeltiinnlánEinföldMeðOpinberuEignarhaldi/ns1:Fjármálageiri/ns1:Peningamarkaðssjóðir/@CHF" xmlDataType="decimal"/>
    </xmlCellPr>
  </singleXmlCell>
  <singleXmlCell id="6790" r="Q24" connectionId="0">
    <xmlCellPr id="1" uniqueName="AðrirGjaldmiðlar">
      <xmlPr mapId="2" xpath="/ns1:EfnahagurBanka/ns1:Gögn/ns1:SundurliðunInnlán/ns1:VeltiinnlánEinföldMeðOpinberuEignarhaldi/ns1:Fjármálageiri/ns1:Peningamarkaðssjóðir/@AðrirGjaldmiðlar" xmlDataType="decimal"/>
    </xmlCellPr>
  </singleXmlCell>
  <singleXmlCell id="6791" r="F25" connectionId="0">
    <xmlCellPr id="1" uniqueName="OpinbertFyrirtæki">
      <xmlPr mapId="2" xpath="/ns1:EfnahagurBanka/ns1:Gögn/ns1:SundurliðunInnlán/ns1:VeltiinnlánEinföldMeðOpinberuEignarhaldi/ns1:Fjármálageiri/ns1:AðrirVerðbréfaOgFjárfestingarsjóðir/@OpinbertFyrirtæki" xmlDataType="decimal"/>
    </xmlCellPr>
  </singleXmlCell>
  <singleXmlCell id="6792" r="G25" connectionId="0">
    <xmlCellPr id="1" uniqueName="Einkafyrirtæki">
      <xmlPr mapId="2" xpath="/ns1:EfnahagurBanka/ns1:Gögn/ns1:SundurliðunInnlán/ns1:VeltiinnlánEinföldMeðOpinberuEignarhaldi/ns1:Fjármálageiri/ns1:AðrirVerðbréfaOgFjárfestingarsjóðir/@Einkafyrirtæki" xmlDataType="decimal"/>
    </xmlCellPr>
  </singleXmlCell>
  <singleXmlCell id="6793" r="H25" connectionId="0">
    <xmlCellPr id="1" uniqueName="ISK">
      <xmlPr mapId="2" xpath="/ns1:EfnahagurBanka/ns1:Gögn/ns1:SundurliðunInnlán/ns1:VeltiinnlánEinföldMeðOpinberuEignarhaldi/ns1:Fjármálageiri/ns1:AðrirVerðbréfaOgFjárfestingarsjóðir/@ISK" xmlDataType="decimal"/>
    </xmlCellPr>
  </singleXmlCell>
  <singleXmlCell id="6794" r="I25" connectionId="0">
    <xmlCellPr id="1" uniqueName="EUR">
      <xmlPr mapId="2" xpath="/ns1:EfnahagurBanka/ns1:Gögn/ns1:SundurliðunInnlán/ns1:VeltiinnlánEinföldMeðOpinberuEignarhaldi/ns1:Fjármálageiri/ns1:AðrirVerðbréfaOgFjárfestingarsjóðir/@EUR" xmlDataType="decimal"/>
    </xmlCellPr>
  </singleXmlCell>
  <singleXmlCell id="6795" r="J25" connectionId="0">
    <xmlCellPr id="1" uniqueName="USD">
      <xmlPr mapId="2" xpath="/ns1:EfnahagurBanka/ns1:Gögn/ns1:SundurliðunInnlán/ns1:VeltiinnlánEinföldMeðOpinberuEignarhaldi/ns1:Fjármálageiri/ns1:AðrirVerðbréfaOgFjárfestingarsjóðir/@USD" xmlDataType="decimal"/>
    </xmlCellPr>
  </singleXmlCell>
  <singleXmlCell id="6796" r="K25" connectionId="0">
    <xmlCellPr id="1" uniqueName="GBP">
      <xmlPr mapId="2" xpath="/ns1:EfnahagurBanka/ns1:Gögn/ns1:SundurliðunInnlán/ns1:VeltiinnlánEinföldMeðOpinberuEignarhaldi/ns1:Fjármálageiri/ns1:AðrirVerðbréfaOgFjárfestingarsjóðir/@GBP" xmlDataType="decimal"/>
    </xmlCellPr>
  </singleXmlCell>
  <singleXmlCell id="6797" r="L25" connectionId="0">
    <xmlCellPr id="1" uniqueName="JPY">
      <xmlPr mapId="2" xpath="/ns1:EfnahagurBanka/ns1:Gögn/ns1:SundurliðunInnlán/ns1:VeltiinnlánEinföldMeðOpinberuEignarhaldi/ns1:Fjármálageiri/ns1:AðrirVerðbréfaOgFjárfestingarsjóðir/@JPY" xmlDataType="decimal"/>
    </xmlCellPr>
  </singleXmlCell>
  <singleXmlCell id="6798" r="M25" connectionId="0">
    <xmlCellPr id="1" uniqueName="DKK">
      <xmlPr mapId="2" xpath="/ns1:EfnahagurBanka/ns1:Gögn/ns1:SundurliðunInnlán/ns1:VeltiinnlánEinföldMeðOpinberuEignarhaldi/ns1:Fjármálageiri/ns1:AðrirVerðbréfaOgFjárfestingarsjóðir/@DKK" xmlDataType="decimal"/>
    </xmlCellPr>
  </singleXmlCell>
  <singleXmlCell id="6799" r="N25" connectionId="0">
    <xmlCellPr id="1" uniqueName="NOK">
      <xmlPr mapId="2" xpath="/ns1:EfnahagurBanka/ns1:Gögn/ns1:SundurliðunInnlán/ns1:VeltiinnlánEinföldMeðOpinberuEignarhaldi/ns1:Fjármálageiri/ns1:AðrirVerðbréfaOgFjárfestingarsjóðir/@NOK" xmlDataType="decimal"/>
    </xmlCellPr>
  </singleXmlCell>
  <singleXmlCell id="6800" r="O25" connectionId="0">
    <xmlCellPr id="1" uniqueName="SEK">
      <xmlPr mapId="2" xpath="/ns1:EfnahagurBanka/ns1:Gögn/ns1:SundurliðunInnlán/ns1:VeltiinnlánEinföldMeðOpinberuEignarhaldi/ns1:Fjármálageiri/ns1:AðrirVerðbréfaOgFjárfestingarsjóðir/@SEK" xmlDataType="decimal"/>
    </xmlCellPr>
  </singleXmlCell>
  <singleXmlCell id="6801" r="P25" connectionId="0">
    <xmlCellPr id="1" uniqueName="CHF">
      <xmlPr mapId="2" xpath="/ns1:EfnahagurBanka/ns1:Gögn/ns1:SundurliðunInnlán/ns1:VeltiinnlánEinföldMeðOpinberuEignarhaldi/ns1:Fjármálageiri/ns1:AðrirVerðbréfaOgFjárfestingarsjóðir/@CHF" xmlDataType="decimal"/>
    </xmlCellPr>
  </singleXmlCell>
  <singleXmlCell id="6802" r="Q25" connectionId="0">
    <xmlCellPr id="1" uniqueName="AðrirGjaldmiðlar">
      <xmlPr mapId="2" xpath="/ns1:EfnahagurBanka/ns1:Gögn/ns1:SundurliðunInnlán/ns1:VeltiinnlánEinföldMeðOpinberuEignarhaldi/ns1:Fjármálageiri/ns1:AðrirVerðbréfaOgFjárfestingarsjóðir/@AðrirGjaldmiðlar" xmlDataType="decimal"/>
    </xmlCellPr>
  </singleXmlCell>
  <singleXmlCell id="6803" r="F26" connectionId="0">
    <xmlCellPr id="1" uniqueName="OpinbertFyrirtæki">
      <xmlPr mapId="2" xpath="/ns1:EfnahagurBanka/ns1:Gögn/ns1:SundurliðunInnlán/ns1:VeltiinnlánEinföldMeðOpinberuEignarhaldi/ns1:Fjármálageiri/ns1:ÖnnurFjármálafyrirtæki/@OpinbertFyrirtæki" xmlDataType="decimal"/>
    </xmlCellPr>
  </singleXmlCell>
  <singleXmlCell id="6804" r="G26" connectionId="0">
    <xmlCellPr id="1" uniqueName="Einkafyrirtæki">
      <xmlPr mapId="2" xpath="/ns1:EfnahagurBanka/ns1:Gögn/ns1:SundurliðunInnlán/ns1:VeltiinnlánEinföldMeðOpinberuEignarhaldi/ns1:Fjármálageiri/ns1:ÖnnurFjármálafyrirtæki/@Einkafyrirtæki" xmlDataType="decimal"/>
    </xmlCellPr>
  </singleXmlCell>
  <singleXmlCell id="6805" r="H26" connectionId="0">
    <xmlCellPr id="1" uniqueName="ISK">
      <xmlPr mapId="2" xpath="/ns1:EfnahagurBanka/ns1:Gögn/ns1:SundurliðunInnlán/ns1:VeltiinnlánEinföldMeðOpinberuEignarhaldi/ns1:Fjármálageiri/ns1:ÖnnurFjármálafyrirtæki/@ISK" xmlDataType="decimal"/>
    </xmlCellPr>
  </singleXmlCell>
  <singleXmlCell id="6806" r="I26" connectionId="0">
    <xmlCellPr id="1" uniqueName="EUR">
      <xmlPr mapId="2" xpath="/ns1:EfnahagurBanka/ns1:Gögn/ns1:SundurliðunInnlán/ns1:VeltiinnlánEinföldMeðOpinberuEignarhaldi/ns1:Fjármálageiri/ns1:ÖnnurFjármálafyrirtæki/@EUR" xmlDataType="decimal"/>
    </xmlCellPr>
  </singleXmlCell>
  <singleXmlCell id="6807" r="J26" connectionId="0">
    <xmlCellPr id="1" uniqueName="USD">
      <xmlPr mapId="2" xpath="/ns1:EfnahagurBanka/ns1:Gögn/ns1:SundurliðunInnlán/ns1:VeltiinnlánEinföldMeðOpinberuEignarhaldi/ns1:Fjármálageiri/ns1:ÖnnurFjármálafyrirtæki/@USD" xmlDataType="decimal"/>
    </xmlCellPr>
  </singleXmlCell>
  <singleXmlCell id="6808" r="K26" connectionId="0">
    <xmlCellPr id="1" uniqueName="GBP">
      <xmlPr mapId="2" xpath="/ns1:EfnahagurBanka/ns1:Gögn/ns1:SundurliðunInnlán/ns1:VeltiinnlánEinföldMeðOpinberuEignarhaldi/ns1:Fjármálageiri/ns1:ÖnnurFjármálafyrirtæki/@GBP" xmlDataType="decimal"/>
    </xmlCellPr>
  </singleXmlCell>
  <singleXmlCell id="6809" r="L26" connectionId="0">
    <xmlCellPr id="1" uniqueName="JPY">
      <xmlPr mapId="2" xpath="/ns1:EfnahagurBanka/ns1:Gögn/ns1:SundurliðunInnlán/ns1:VeltiinnlánEinföldMeðOpinberuEignarhaldi/ns1:Fjármálageiri/ns1:ÖnnurFjármálafyrirtæki/@JPY" xmlDataType="decimal"/>
    </xmlCellPr>
  </singleXmlCell>
  <singleXmlCell id="6810" r="M26" connectionId="0">
    <xmlCellPr id="1" uniqueName="DKK">
      <xmlPr mapId="2" xpath="/ns1:EfnahagurBanka/ns1:Gögn/ns1:SundurliðunInnlán/ns1:VeltiinnlánEinföldMeðOpinberuEignarhaldi/ns1:Fjármálageiri/ns1:ÖnnurFjármálafyrirtæki/@DKK" xmlDataType="decimal"/>
    </xmlCellPr>
  </singleXmlCell>
  <singleXmlCell id="6811" r="N26" connectionId="0">
    <xmlCellPr id="1" uniqueName="NOK">
      <xmlPr mapId="2" xpath="/ns1:EfnahagurBanka/ns1:Gögn/ns1:SundurliðunInnlán/ns1:VeltiinnlánEinföldMeðOpinberuEignarhaldi/ns1:Fjármálageiri/ns1:ÖnnurFjármálafyrirtæki/@NOK" xmlDataType="decimal"/>
    </xmlCellPr>
  </singleXmlCell>
  <singleXmlCell id="6812" r="O26" connectionId="0">
    <xmlCellPr id="1" uniqueName="SEK">
      <xmlPr mapId="2" xpath="/ns1:EfnahagurBanka/ns1:Gögn/ns1:SundurliðunInnlán/ns1:VeltiinnlánEinföldMeðOpinberuEignarhaldi/ns1:Fjármálageiri/ns1:ÖnnurFjármálafyrirtæki/@SEK" xmlDataType="decimal"/>
    </xmlCellPr>
  </singleXmlCell>
  <singleXmlCell id="6813" r="P26" connectionId="0">
    <xmlCellPr id="1" uniqueName="CHF">
      <xmlPr mapId="2" xpath="/ns1:EfnahagurBanka/ns1:Gögn/ns1:SundurliðunInnlán/ns1:VeltiinnlánEinföldMeðOpinberuEignarhaldi/ns1:Fjármálageiri/ns1:ÖnnurFjármálafyrirtæki/@CHF" xmlDataType="decimal"/>
    </xmlCellPr>
  </singleXmlCell>
  <singleXmlCell id="6814" r="Q26" connectionId="0">
    <xmlCellPr id="1" uniqueName="AðrirGjaldmiðlar">
      <xmlPr mapId="2" xpath="/ns1:EfnahagurBanka/ns1:Gögn/ns1:SundurliðunInnlán/ns1:VeltiinnlánEinföldMeðOpinberuEignarhaldi/ns1:Fjármálageiri/ns1:ÖnnurFjármálafyrirtæki/@AðrirGjaldmiðlar" xmlDataType="decimal"/>
    </xmlCellPr>
  </singleXmlCell>
  <singleXmlCell id="6815" r="F27" connectionId="0">
    <xmlCellPr id="1" uniqueName="OpinbertFyrirtæki">
      <xmlPr mapId="2" xpath="/ns1:EfnahagurBanka/ns1:Gögn/ns1:SundurliðunInnlán/ns1:VeltiinnlánEinföldMeðOpinberuEignarhaldi/ns1:Fjármálageiri/ns1:ÖnnurFjármálafyrirtækiÍSlitameðferð/@OpinbertFyrirtæki" xmlDataType="decimal"/>
    </xmlCellPr>
  </singleXmlCell>
  <singleXmlCell id="6816" r="G27" connectionId="0">
    <xmlCellPr id="1" uniqueName="Einkafyrirtæki">
      <xmlPr mapId="2" xpath="/ns1:EfnahagurBanka/ns1:Gögn/ns1:SundurliðunInnlán/ns1:VeltiinnlánEinföldMeðOpinberuEignarhaldi/ns1:Fjármálageiri/ns1:ÖnnurFjármálafyrirtækiÍSlitameðferð/@Einkafyrirtæki" xmlDataType="decimal"/>
    </xmlCellPr>
  </singleXmlCell>
  <singleXmlCell id="6817" r="H27" connectionId="0">
    <xmlCellPr id="1" uniqueName="ISK">
      <xmlPr mapId="2" xpath="/ns1:EfnahagurBanka/ns1:Gögn/ns1:SundurliðunInnlán/ns1:VeltiinnlánEinföldMeðOpinberuEignarhaldi/ns1:Fjármálageiri/ns1:ÖnnurFjármálafyrirtækiÍSlitameðferð/@ISK" xmlDataType="decimal"/>
    </xmlCellPr>
  </singleXmlCell>
  <singleXmlCell id="6818" r="I27" connectionId="0">
    <xmlCellPr id="1" uniqueName="EUR">
      <xmlPr mapId="2" xpath="/ns1:EfnahagurBanka/ns1:Gögn/ns1:SundurliðunInnlán/ns1:VeltiinnlánEinföldMeðOpinberuEignarhaldi/ns1:Fjármálageiri/ns1:ÖnnurFjármálafyrirtækiÍSlitameðferð/@EUR" xmlDataType="decimal"/>
    </xmlCellPr>
  </singleXmlCell>
  <singleXmlCell id="6819" r="J27" connectionId="0">
    <xmlCellPr id="1" uniqueName="USD">
      <xmlPr mapId="2" xpath="/ns1:EfnahagurBanka/ns1:Gögn/ns1:SundurliðunInnlán/ns1:VeltiinnlánEinföldMeðOpinberuEignarhaldi/ns1:Fjármálageiri/ns1:ÖnnurFjármálafyrirtækiÍSlitameðferð/@USD" xmlDataType="decimal"/>
    </xmlCellPr>
  </singleXmlCell>
  <singleXmlCell id="6820" r="K27" connectionId="0">
    <xmlCellPr id="1" uniqueName="GBP">
      <xmlPr mapId="2" xpath="/ns1:EfnahagurBanka/ns1:Gögn/ns1:SundurliðunInnlán/ns1:VeltiinnlánEinföldMeðOpinberuEignarhaldi/ns1:Fjármálageiri/ns1:ÖnnurFjármálafyrirtækiÍSlitameðferð/@GBP" xmlDataType="decimal"/>
    </xmlCellPr>
  </singleXmlCell>
  <singleXmlCell id="6821" r="L27" connectionId="0">
    <xmlCellPr id="1" uniqueName="JPY">
      <xmlPr mapId="2" xpath="/ns1:EfnahagurBanka/ns1:Gögn/ns1:SundurliðunInnlán/ns1:VeltiinnlánEinföldMeðOpinberuEignarhaldi/ns1:Fjármálageiri/ns1:ÖnnurFjármálafyrirtækiÍSlitameðferð/@JPY" xmlDataType="decimal"/>
    </xmlCellPr>
  </singleXmlCell>
  <singleXmlCell id="6822" r="M27" connectionId="0">
    <xmlCellPr id="1" uniqueName="DKK">
      <xmlPr mapId="2" xpath="/ns1:EfnahagurBanka/ns1:Gögn/ns1:SundurliðunInnlán/ns1:VeltiinnlánEinföldMeðOpinberuEignarhaldi/ns1:Fjármálageiri/ns1:ÖnnurFjármálafyrirtækiÍSlitameðferð/@DKK" xmlDataType="decimal"/>
    </xmlCellPr>
  </singleXmlCell>
  <singleXmlCell id="6823" r="N27" connectionId="0">
    <xmlCellPr id="1" uniqueName="NOK">
      <xmlPr mapId="2" xpath="/ns1:EfnahagurBanka/ns1:Gögn/ns1:SundurliðunInnlán/ns1:VeltiinnlánEinföldMeðOpinberuEignarhaldi/ns1:Fjármálageiri/ns1:ÖnnurFjármálafyrirtækiÍSlitameðferð/@NOK" xmlDataType="decimal"/>
    </xmlCellPr>
  </singleXmlCell>
  <singleXmlCell id="6824" r="O27" connectionId="0">
    <xmlCellPr id="1" uniqueName="SEK">
      <xmlPr mapId="2" xpath="/ns1:EfnahagurBanka/ns1:Gögn/ns1:SundurliðunInnlán/ns1:VeltiinnlánEinföldMeðOpinberuEignarhaldi/ns1:Fjármálageiri/ns1:ÖnnurFjármálafyrirtækiÍSlitameðferð/@SEK" xmlDataType="decimal"/>
    </xmlCellPr>
  </singleXmlCell>
  <singleXmlCell id="6825" r="P27" connectionId="0">
    <xmlCellPr id="1" uniqueName="CHF">
      <xmlPr mapId="2" xpath="/ns1:EfnahagurBanka/ns1:Gögn/ns1:SundurliðunInnlán/ns1:VeltiinnlánEinföldMeðOpinberuEignarhaldi/ns1:Fjármálageiri/ns1:ÖnnurFjármálafyrirtækiÍSlitameðferð/@CHF" xmlDataType="decimal"/>
    </xmlCellPr>
  </singleXmlCell>
  <singleXmlCell id="6826" r="Q27" connectionId="0">
    <xmlCellPr id="1" uniqueName="AðrirGjaldmiðlar">
      <xmlPr mapId="2" xpath="/ns1:EfnahagurBanka/ns1:Gögn/ns1:SundurliðunInnlán/ns1:VeltiinnlánEinföldMeðOpinberuEignarhaldi/ns1:Fjármálageiri/ns1:ÖnnurFjármálafyrirtækiÍSlitameðferð/@AðrirGjaldmiðlar" xmlDataType="decimal"/>
    </xmlCellPr>
  </singleXmlCell>
  <singleXmlCell id="6827" r="F28" connectionId="0">
    <xmlCellPr id="1" uniqueName="OpinbertFyrirtæki">
      <xmlPr mapId="2" xpath="/ns1:EfnahagurBanka/ns1:Gögn/ns1:SundurliðunInnlán/ns1:VeltiinnlánEinföldMeðOpinberuEignarhaldi/ns1:Fjármálageiri/ns1:FjármálalegHliðarstarfsemi/@OpinbertFyrirtæki" xmlDataType="decimal"/>
    </xmlCellPr>
  </singleXmlCell>
  <singleXmlCell id="6828" r="G28" connectionId="0">
    <xmlCellPr id="1" uniqueName="Einkafyrirtæki">
      <xmlPr mapId="2" xpath="/ns1:EfnahagurBanka/ns1:Gögn/ns1:SundurliðunInnlán/ns1:VeltiinnlánEinföldMeðOpinberuEignarhaldi/ns1:Fjármálageiri/ns1:FjármálalegHliðarstarfsemi/@Einkafyrirtæki" xmlDataType="decimal"/>
    </xmlCellPr>
  </singleXmlCell>
  <singleXmlCell id="6829" r="H28" connectionId="0">
    <xmlCellPr id="1" uniqueName="ISK">
      <xmlPr mapId="2" xpath="/ns1:EfnahagurBanka/ns1:Gögn/ns1:SundurliðunInnlán/ns1:VeltiinnlánEinföldMeðOpinberuEignarhaldi/ns1:Fjármálageiri/ns1:FjármálalegHliðarstarfsemi/@ISK" xmlDataType="decimal"/>
    </xmlCellPr>
  </singleXmlCell>
  <singleXmlCell id="6830" r="I28" connectionId="0">
    <xmlCellPr id="1" uniqueName="EUR">
      <xmlPr mapId="2" xpath="/ns1:EfnahagurBanka/ns1:Gögn/ns1:SundurliðunInnlán/ns1:VeltiinnlánEinföldMeðOpinberuEignarhaldi/ns1:Fjármálageiri/ns1:FjármálalegHliðarstarfsemi/@EUR" xmlDataType="decimal"/>
    </xmlCellPr>
  </singleXmlCell>
  <singleXmlCell id="6831" r="J28" connectionId="0">
    <xmlCellPr id="1" uniqueName="USD">
      <xmlPr mapId="2" xpath="/ns1:EfnahagurBanka/ns1:Gögn/ns1:SundurliðunInnlán/ns1:VeltiinnlánEinföldMeðOpinberuEignarhaldi/ns1:Fjármálageiri/ns1:FjármálalegHliðarstarfsemi/@USD" xmlDataType="decimal"/>
    </xmlCellPr>
  </singleXmlCell>
  <singleXmlCell id="6832" r="K28" connectionId="0">
    <xmlCellPr id="1" uniqueName="GBP">
      <xmlPr mapId="2" xpath="/ns1:EfnahagurBanka/ns1:Gögn/ns1:SundurliðunInnlán/ns1:VeltiinnlánEinföldMeðOpinberuEignarhaldi/ns1:Fjármálageiri/ns1:FjármálalegHliðarstarfsemi/@GBP" xmlDataType="decimal"/>
    </xmlCellPr>
  </singleXmlCell>
  <singleXmlCell id="6833" r="L28" connectionId="0">
    <xmlCellPr id="1" uniqueName="JPY">
      <xmlPr mapId="2" xpath="/ns1:EfnahagurBanka/ns1:Gögn/ns1:SundurliðunInnlán/ns1:VeltiinnlánEinföldMeðOpinberuEignarhaldi/ns1:Fjármálageiri/ns1:FjármálalegHliðarstarfsemi/@JPY" xmlDataType="decimal"/>
    </xmlCellPr>
  </singleXmlCell>
  <singleXmlCell id="6834" r="M28" connectionId="0">
    <xmlCellPr id="1" uniqueName="DKK">
      <xmlPr mapId="2" xpath="/ns1:EfnahagurBanka/ns1:Gögn/ns1:SundurliðunInnlán/ns1:VeltiinnlánEinföldMeðOpinberuEignarhaldi/ns1:Fjármálageiri/ns1:FjármálalegHliðarstarfsemi/@DKK" xmlDataType="decimal"/>
    </xmlCellPr>
  </singleXmlCell>
  <singleXmlCell id="6835" r="N28" connectionId="0">
    <xmlCellPr id="1" uniqueName="NOK">
      <xmlPr mapId="2" xpath="/ns1:EfnahagurBanka/ns1:Gögn/ns1:SundurliðunInnlán/ns1:VeltiinnlánEinföldMeðOpinberuEignarhaldi/ns1:Fjármálageiri/ns1:FjármálalegHliðarstarfsemi/@NOK" xmlDataType="decimal"/>
    </xmlCellPr>
  </singleXmlCell>
  <singleXmlCell id="6836" r="O28" connectionId="0">
    <xmlCellPr id="1" uniqueName="SEK">
      <xmlPr mapId="2" xpath="/ns1:EfnahagurBanka/ns1:Gögn/ns1:SundurliðunInnlán/ns1:VeltiinnlánEinföldMeðOpinberuEignarhaldi/ns1:Fjármálageiri/ns1:FjármálalegHliðarstarfsemi/@SEK" xmlDataType="decimal"/>
    </xmlCellPr>
  </singleXmlCell>
  <singleXmlCell id="6837" r="P28" connectionId="0">
    <xmlCellPr id="1" uniqueName="CHF">
      <xmlPr mapId="2" xpath="/ns1:EfnahagurBanka/ns1:Gögn/ns1:SundurliðunInnlán/ns1:VeltiinnlánEinföldMeðOpinberuEignarhaldi/ns1:Fjármálageiri/ns1:FjármálalegHliðarstarfsemi/@CHF" xmlDataType="decimal"/>
    </xmlCellPr>
  </singleXmlCell>
  <singleXmlCell id="6838" r="Q28" connectionId="0">
    <xmlCellPr id="1" uniqueName="AðrirGjaldmiðlar">
      <xmlPr mapId="2" xpath="/ns1:EfnahagurBanka/ns1:Gögn/ns1:SundurliðunInnlán/ns1:VeltiinnlánEinföldMeðOpinberuEignarhaldi/ns1:Fjármálageiri/ns1:FjármálalegHliðarstarfsemi/@AðrirGjaldmiðlar" xmlDataType="decimal"/>
    </xmlCellPr>
  </singleXmlCell>
  <singleXmlCell id="6839" r="F29" connectionId="0">
    <xmlCellPr id="1" uniqueName="OpinbertFyrirtæki">
      <xmlPr mapId="2" xpath="/ns1:EfnahagurBanka/ns1:Gögn/ns1:SundurliðunInnlán/ns1:VeltiinnlánEinföldMeðOpinberuEignarhaldi/ns1:Fjármálageiri/ns1:InnbyrðisFjármálastarfsemi/@OpinbertFyrirtæki" xmlDataType="decimal"/>
    </xmlCellPr>
  </singleXmlCell>
  <singleXmlCell id="6840" r="G29" connectionId="0">
    <xmlCellPr id="1" uniqueName="Einkafyrirtæki">
      <xmlPr mapId="2" xpath="/ns1:EfnahagurBanka/ns1:Gögn/ns1:SundurliðunInnlán/ns1:VeltiinnlánEinföldMeðOpinberuEignarhaldi/ns1:Fjármálageiri/ns1:InnbyrðisFjármálastarfsemi/@Einkafyrirtæki" xmlDataType="decimal"/>
    </xmlCellPr>
  </singleXmlCell>
  <singleXmlCell id="6841" r="H29" connectionId="0">
    <xmlCellPr id="1" uniqueName="ISK">
      <xmlPr mapId="2" xpath="/ns1:EfnahagurBanka/ns1:Gögn/ns1:SundurliðunInnlán/ns1:VeltiinnlánEinföldMeðOpinberuEignarhaldi/ns1:Fjármálageiri/ns1:InnbyrðisFjármálastarfsemi/@ISK" xmlDataType="decimal"/>
    </xmlCellPr>
  </singleXmlCell>
  <singleXmlCell id="6842" r="I29" connectionId="0">
    <xmlCellPr id="1" uniqueName="EUR">
      <xmlPr mapId="2" xpath="/ns1:EfnahagurBanka/ns1:Gögn/ns1:SundurliðunInnlán/ns1:VeltiinnlánEinföldMeðOpinberuEignarhaldi/ns1:Fjármálageiri/ns1:InnbyrðisFjármálastarfsemi/@EUR" xmlDataType="decimal"/>
    </xmlCellPr>
  </singleXmlCell>
  <singleXmlCell id="6843" r="J29" connectionId="0">
    <xmlCellPr id="1" uniqueName="USD">
      <xmlPr mapId="2" xpath="/ns1:EfnahagurBanka/ns1:Gögn/ns1:SundurliðunInnlán/ns1:VeltiinnlánEinföldMeðOpinberuEignarhaldi/ns1:Fjármálageiri/ns1:InnbyrðisFjármálastarfsemi/@USD" xmlDataType="decimal"/>
    </xmlCellPr>
  </singleXmlCell>
  <singleXmlCell id="6844" r="K29" connectionId="0">
    <xmlCellPr id="1" uniqueName="GBP">
      <xmlPr mapId="2" xpath="/ns1:EfnahagurBanka/ns1:Gögn/ns1:SundurliðunInnlán/ns1:VeltiinnlánEinföldMeðOpinberuEignarhaldi/ns1:Fjármálageiri/ns1:InnbyrðisFjármálastarfsemi/@GBP" xmlDataType="decimal"/>
    </xmlCellPr>
  </singleXmlCell>
  <singleXmlCell id="6845" r="L29" connectionId="0">
    <xmlCellPr id="1" uniqueName="JPY">
      <xmlPr mapId="2" xpath="/ns1:EfnahagurBanka/ns1:Gögn/ns1:SundurliðunInnlán/ns1:VeltiinnlánEinföldMeðOpinberuEignarhaldi/ns1:Fjármálageiri/ns1:InnbyrðisFjármálastarfsemi/@JPY" xmlDataType="decimal"/>
    </xmlCellPr>
  </singleXmlCell>
  <singleXmlCell id="6846" r="M29" connectionId="0">
    <xmlCellPr id="1" uniqueName="DKK">
      <xmlPr mapId="2" xpath="/ns1:EfnahagurBanka/ns1:Gögn/ns1:SundurliðunInnlán/ns1:VeltiinnlánEinföldMeðOpinberuEignarhaldi/ns1:Fjármálageiri/ns1:InnbyrðisFjármálastarfsemi/@DKK" xmlDataType="decimal"/>
    </xmlCellPr>
  </singleXmlCell>
  <singleXmlCell id="6847" r="N29" connectionId="0">
    <xmlCellPr id="1" uniqueName="NOK">
      <xmlPr mapId="2" xpath="/ns1:EfnahagurBanka/ns1:Gögn/ns1:SundurliðunInnlán/ns1:VeltiinnlánEinföldMeðOpinberuEignarhaldi/ns1:Fjármálageiri/ns1:InnbyrðisFjármálastarfsemi/@NOK" xmlDataType="decimal"/>
    </xmlCellPr>
  </singleXmlCell>
  <singleXmlCell id="6848" r="O29" connectionId="0">
    <xmlCellPr id="1" uniqueName="SEK">
      <xmlPr mapId="2" xpath="/ns1:EfnahagurBanka/ns1:Gögn/ns1:SundurliðunInnlán/ns1:VeltiinnlánEinföldMeðOpinberuEignarhaldi/ns1:Fjármálageiri/ns1:InnbyrðisFjármálastarfsemi/@SEK" xmlDataType="decimal"/>
    </xmlCellPr>
  </singleXmlCell>
  <singleXmlCell id="6849" r="P29" connectionId="0">
    <xmlCellPr id="1" uniqueName="CHF">
      <xmlPr mapId="2" xpath="/ns1:EfnahagurBanka/ns1:Gögn/ns1:SundurliðunInnlán/ns1:VeltiinnlánEinföldMeðOpinberuEignarhaldi/ns1:Fjármálageiri/ns1:InnbyrðisFjármálastarfsemi/@CHF" xmlDataType="decimal"/>
    </xmlCellPr>
  </singleXmlCell>
  <singleXmlCell id="6850" r="Q29" connectionId="0">
    <xmlCellPr id="1" uniqueName="AðrirGjaldmiðlar">
      <xmlPr mapId="2" xpath="/ns1:EfnahagurBanka/ns1:Gögn/ns1:SundurliðunInnlán/ns1:VeltiinnlánEinföldMeðOpinberuEignarhaldi/ns1:Fjármálageiri/ns1:InnbyrðisFjármálastarfsemi/@AðrirGjaldmiðlar" xmlDataType="decimal"/>
    </xmlCellPr>
  </singleXmlCell>
  <singleXmlCell id="6851" r="F30" connectionId="0">
    <xmlCellPr id="1" uniqueName="OpinbertFyrirtæki">
      <xmlPr mapId="2" xpath="/ns1:EfnahagurBanka/ns1:Gögn/ns1:SundurliðunInnlán/ns1:VeltiinnlánEinföldMeðOpinberuEignarhaldi/ns1:Fjármálageiri/ns1:Vátryggingafélög/@OpinbertFyrirtæki" xmlDataType="decimal"/>
    </xmlCellPr>
  </singleXmlCell>
  <singleXmlCell id="6852" r="G30" connectionId="0">
    <xmlCellPr id="1" uniqueName="Einkafyrirtæki">
      <xmlPr mapId="2" xpath="/ns1:EfnahagurBanka/ns1:Gögn/ns1:SundurliðunInnlán/ns1:VeltiinnlánEinföldMeðOpinberuEignarhaldi/ns1:Fjármálageiri/ns1:Vátryggingafélög/@Einkafyrirtæki" xmlDataType="decimal"/>
    </xmlCellPr>
  </singleXmlCell>
  <singleXmlCell id="6853" r="H30" connectionId="0">
    <xmlCellPr id="1" uniqueName="ISK">
      <xmlPr mapId="2" xpath="/ns1:EfnahagurBanka/ns1:Gögn/ns1:SundurliðunInnlán/ns1:VeltiinnlánEinföldMeðOpinberuEignarhaldi/ns1:Fjármálageiri/ns1:Vátryggingafélög/@ISK" xmlDataType="decimal"/>
    </xmlCellPr>
  </singleXmlCell>
  <singleXmlCell id="6854" r="I30" connectionId="0">
    <xmlCellPr id="1" uniqueName="EUR">
      <xmlPr mapId="2" xpath="/ns1:EfnahagurBanka/ns1:Gögn/ns1:SundurliðunInnlán/ns1:VeltiinnlánEinföldMeðOpinberuEignarhaldi/ns1:Fjármálageiri/ns1:Vátryggingafélög/@EUR" xmlDataType="decimal"/>
    </xmlCellPr>
  </singleXmlCell>
  <singleXmlCell id="6855" r="J30" connectionId="0">
    <xmlCellPr id="1" uniqueName="USD">
      <xmlPr mapId="2" xpath="/ns1:EfnahagurBanka/ns1:Gögn/ns1:SundurliðunInnlán/ns1:VeltiinnlánEinföldMeðOpinberuEignarhaldi/ns1:Fjármálageiri/ns1:Vátryggingafélög/@USD" xmlDataType="decimal"/>
    </xmlCellPr>
  </singleXmlCell>
  <singleXmlCell id="6856" r="K30" connectionId="0">
    <xmlCellPr id="1" uniqueName="GBP">
      <xmlPr mapId="2" xpath="/ns1:EfnahagurBanka/ns1:Gögn/ns1:SundurliðunInnlán/ns1:VeltiinnlánEinföldMeðOpinberuEignarhaldi/ns1:Fjármálageiri/ns1:Vátryggingafélög/@GBP" xmlDataType="decimal"/>
    </xmlCellPr>
  </singleXmlCell>
  <singleXmlCell id="6857" r="L30" connectionId="0">
    <xmlCellPr id="1" uniqueName="JPY">
      <xmlPr mapId="2" xpath="/ns1:EfnahagurBanka/ns1:Gögn/ns1:SundurliðunInnlán/ns1:VeltiinnlánEinföldMeðOpinberuEignarhaldi/ns1:Fjármálageiri/ns1:Vátryggingafélög/@JPY" xmlDataType="decimal"/>
    </xmlCellPr>
  </singleXmlCell>
  <singleXmlCell id="6858" r="M30" connectionId="0">
    <xmlCellPr id="1" uniqueName="DKK">
      <xmlPr mapId="2" xpath="/ns1:EfnahagurBanka/ns1:Gögn/ns1:SundurliðunInnlán/ns1:VeltiinnlánEinföldMeðOpinberuEignarhaldi/ns1:Fjármálageiri/ns1:Vátryggingafélög/@DKK" xmlDataType="decimal"/>
    </xmlCellPr>
  </singleXmlCell>
  <singleXmlCell id="6859" r="N30" connectionId="0">
    <xmlCellPr id="1" uniqueName="NOK">
      <xmlPr mapId="2" xpath="/ns1:EfnahagurBanka/ns1:Gögn/ns1:SundurliðunInnlán/ns1:VeltiinnlánEinföldMeðOpinberuEignarhaldi/ns1:Fjármálageiri/ns1:Vátryggingafélög/@NOK" xmlDataType="decimal"/>
    </xmlCellPr>
  </singleXmlCell>
  <singleXmlCell id="6860" r="O30" connectionId="0">
    <xmlCellPr id="1" uniqueName="SEK">
      <xmlPr mapId="2" xpath="/ns1:EfnahagurBanka/ns1:Gögn/ns1:SundurliðunInnlán/ns1:VeltiinnlánEinföldMeðOpinberuEignarhaldi/ns1:Fjármálageiri/ns1:Vátryggingafélög/@SEK" xmlDataType="decimal"/>
    </xmlCellPr>
  </singleXmlCell>
  <singleXmlCell id="6861" r="P30" connectionId="0">
    <xmlCellPr id="1" uniqueName="CHF">
      <xmlPr mapId="2" xpath="/ns1:EfnahagurBanka/ns1:Gögn/ns1:SundurliðunInnlán/ns1:VeltiinnlánEinföldMeðOpinberuEignarhaldi/ns1:Fjármálageiri/ns1:Vátryggingafélög/@CHF" xmlDataType="decimal"/>
    </xmlCellPr>
  </singleXmlCell>
  <singleXmlCell id="6862" r="Q30" connectionId="0">
    <xmlCellPr id="1" uniqueName="AðrirGjaldmiðlar">
      <xmlPr mapId="2" xpath="/ns1:EfnahagurBanka/ns1:Gögn/ns1:SundurliðunInnlán/ns1:VeltiinnlánEinföldMeðOpinberuEignarhaldi/ns1:Fjármálageiri/ns1:Vátryggingafélög/@AðrirGjaldmiðlar" xmlDataType="decimal"/>
    </xmlCellPr>
  </singleXmlCell>
  <singleXmlCell id="6863" r="F31" connectionId="0">
    <xmlCellPr id="1" uniqueName="OpinbertFyrirtæki">
      <xmlPr mapId="2" xpath="/ns1:EfnahagurBanka/ns1:Gögn/ns1:SundurliðunInnlán/ns1:VeltiinnlánEinföldMeðOpinberuEignarhaldi/ns1:Fjármálageiri/ns1:Lífeyrissjóðir/@OpinbertFyrirtæki" xmlDataType="decimal"/>
    </xmlCellPr>
  </singleXmlCell>
  <singleXmlCell id="6864" r="G31" connectionId="0">
    <xmlCellPr id="1" uniqueName="Einkafyrirtæki">
      <xmlPr mapId="2" xpath="/ns1:EfnahagurBanka/ns1:Gögn/ns1:SundurliðunInnlán/ns1:VeltiinnlánEinföldMeðOpinberuEignarhaldi/ns1:Fjármálageiri/ns1:Lífeyrissjóðir/@Einkafyrirtæki" xmlDataType="decimal"/>
    </xmlCellPr>
  </singleXmlCell>
  <singleXmlCell id="6865" r="H31" connectionId="0">
    <xmlCellPr id="1" uniqueName="ISK">
      <xmlPr mapId="2" xpath="/ns1:EfnahagurBanka/ns1:Gögn/ns1:SundurliðunInnlán/ns1:VeltiinnlánEinföldMeðOpinberuEignarhaldi/ns1:Fjármálageiri/ns1:Lífeyrissjóðir/@ISK" xmlDataType="decimal"/>
    </xmlCellPr>
  </singleXmlCell>
  <singleXmlCell id="6866" r="I31" connectionId="0">
    <xmlCellPr id="1" uniqueName="EUR">
      <xmlPr mapId="2" xpath="/ns1:EfnahagurBanka/ns1:Gögn/ns1:SundurliðunInnlán/ns1:VeltiinnlánEinföldMeðOpinberuEignarhaldi/ns1:Fjármálageiri/ns1:Lífeyrissjóðir/@EUR" xmlDataType="decimal"/>
    </xmlCellPr>
  </singleXmlCell>
  <singleXmlCell id="6867" r="J31" connectionId="0">
    <xmlCellPr id="1" uniqueName="USD">
      <xmlPr mapId="2" xpath="/ns1:EfnahagurBanka/ns1:Gögn/ns1:SundurliðunInnlán/ns1:VeltiinnlánEinföldMeðOpinberuEignarhaldi/ns1:Fjármálageiri/ns1:Lífeyrissjóðir/@USD" xmlDataType="decimal"/>
    </xmlCellPr>
  </singleXmlCell>
  <singleXmlCell id="6868" r="K31" connectionId="0">
    <xmlCellPr id="1" uniqueName="GBP">
      <xmlPr mapId="2" xpath="/ns1:EfnahagurBanka/ns1:Gögn/ns1:SundurliðunInnlán/ns1:VeltiinnlánEinföldMeðOpinberuEignarhaldi/ns1:Fjármálageiri/ns1:Lífeyrissjóðir/@GBP" xmlDataType="decimal"/>
    </xmlCellPr>
  </singleXmlCell>
  <singleXmlCell id="6869" r="L31" connectionId="0">
    <xmlCellPr id="1" uniqueName="JPY">
      <xmlPr mapId="2" xpath="/ns1:EfnahagurBanka/ns1:Gögn/ns1:SundurliðunInnlán/ns1:VeltiinnlánEinföldMeðOpinberuEignarhaldi/ns1:Fjármálageiri/ns1:Lífeyrissjóðir/@JPY" xmlDataType="decimal"/>
    </xmlCellPr>
  </singleXmlCell>
  <singleXmlCell id="6870" r="M31" connectionId="0">
    <xmlCellPr id="1" uniqueName="DKK">
      <xmlPr mapId="2" xpath="/ns1:EfnahagurBanka/ns1:Gögn/ns1:SundurliðunInnlán/ns1:VeltiinnlánEinföldMeðOpinberuEignarhaldi/ns1:Fjármálageiri/ns1:Lífeyrissjóðir/@DKK" xmlDataType="decimal"/>
    </xmlCellPr>
  </singleXmlCell>
  <singleXmlCell id="6871" r="N31" connectionId="0">
    <xmlCellPr id="1" uniqueName="NOK">
      <xmlPr mapId="2" xpath="/ns1:EfnahagurBanka/ns1:Gögn/ns1:SundurliðunInnlán/ns1:VeltiinnlánEinföldMeðOpinberuEignarhaldi/ns1:Fjármálageiri/ns1:Lífeyrissjóðir/@NOK" xmlDataType="decimal"/>
    </xmlCellPr>
  </singleXmlCell>
  <singleXmlCell id="6872" r="O31" connectionId="0">
    <xmlCellPr id="1" uniqueName="SEK">
      <xmlPr mapId="2" xpath="/ns1:EfnahagurBanka/ns1:Gögn/ns1:SundurliðunInnlán/ns1:VeltiinnlánEinföldMeðOpinberuEignarhaldi/ns1:Fjármálageiri/ns1:Lífeyrissjóðir/@SEK" xmlDataType="decimal"/>
    </xmlCellPr>
  </singleXmlCell>
  <singleXmlCell id="6873" r="P31" connectionId="0">
    <xmlCellPr id="1" uniqueName="CHF">
      <xmlPr mapId="2" xpath="/ns1:EfnahagurBanka/ns1:Gögn/ns1:SundurliðunInnlán/ns1:VeltiinnlánEinföldMeðOpinberuEignarhaldi/ns1:Fjármálageiri/ns1:Lífeyrissjóðir/@CHF" xmlDataType="decimal"/>
    </xmlCellPr>
  </singleXmlCell>
  <singleXmlCell id="6874" r="Q31" connectionId="0">
    <xmlCellPr id="1" uniqueName="AðrirGjaldmiðlar">
      <xmlPr mapId="2" xpath="/ns1:EfnahagurBanka/ns1:Gögn/ns1:SundurliðunInnlán/ns1:VeltiinnlánEinföldMeðOpinberuEignarhaldi/ns1:Fjármálageiri/ns1:Lífeyrissjóðir/@AðrirGjaldmiðlar" xmlDataType="decimal"/>
    </xmlCellPr>
  </singleXmlCell>
  <singleXmlCell id="6875" r="H33" connectionId="0">
    <xmlCellPr id="1" uniqueName="ISK">
      <xmlPr mapId="2" xpath="/ns1:EfnahagurBanka/ns1:Gögn/ns1:SundurliðunInnlán/ns1:VeltiinnlánEinföldMeðOpinberuEignarhaldi/ns1:HiðOpinbera/ns1:Ríkisjóður/@ISK" xmlDataType="decimal"/>
    </xmlCellPr>
  </singleXmlCell>
  <singleXmlCell id="6876" r="I33" connectionId="0">
    <xmlCellPr id="1" uniqueName="EUR">
      <xmlPr mapId="2" xpath="/ns1:EfnahagurBanka/ns1:Gögn/ns1:SundurliðunInnlán/ns1:VeltiinnlánEinföldMeðOpinberuEignarhaldi/ns1:HiðOpinbera/ns1:Ríkisjóður/@EUR" xmlDataType="decimal"/>
    </xmlCellPr>
  </singleXmlCell>
  <singleXmlCell id="6877" r="J33" connectionId="0">
    <xmlCellPr id="1" uniqueName="USD">
      <xmlPr mapId="2" xpath="/ns1:EfnahagurBanka/ns1:Gögn/ns1:SundurliðunInnlán/ns1:VeltiinnlánEinföldMeðOpinberuEignarhaldi/ns1:HiðOpinbera/ns1:Ríkisjóður/@USD" xmlDataType="decimal"/>
    </xmlCellPr>
  </singleXmlCell>
  <singleXmlCell id="6878" r="K33" connectionId="0">
    <xmlCellPr id="1" uniqueName="GBP">
      <xmlPr mapId="2" xpath="/ns1:EfnahagurBanka/ns1:Gögn/ns1:SundurliðunInnlán/ns1:VeltiinnlánEinföldMeðOpinberuEignarhaldi/ns1:HiðOpinbera/ns1:Ríkisjóður/@GBP" xmlDataType="decimal"/>
    </xmlCellPr>
  </singleXmlCell>
  <singleXmlCell id="6879" r="L33" connectionId="0">
    <xmlCellPr id="1" uniqueName="JPY">
      <xmlPr mapId="2" xpath="/ns1:EfnahagurBanka/ns1:Gögn/ns1:SundurliðunInnlán/ns1:VeltiinnlánEinföldMeðOpinberuEignarhaldi/ns1:HiðOpinbera/ns1:Ríkisjóður/@JPY" xmlDataType="decimal"/>
    </xmlCellPr>
  </singleXmlCell>
  <singleXmlCell id="6880" r="M33" connectionId="0">
    <xmlCellPr id="1" uniqueName="DKK">
      <xmlPr mapId="2" xpath="/ns1:EfnahagurBanka/ns1:Gögn/ns1:SundurliðunInnlán/ns1:VeltiinnlánEinföldMeðOpinberuEignarhaldi/ns1:HiðOpinbera/ns1:Ríkisjóður/@DKK" xmlDataType="decimal"/>
    </xmlCellPr>
  </singleXmlCell>
  <singleXmlCell id="6881" r="N33" connectionId="0">
    <xmlCellPr id="1" uniqueName="NOK">
      <xmlPr mapId="2" xpath="/ns1:EfnahagurBanka/ns1:Gögn/ns1:SundurliðunInnlán/ns1:VeltiinnlánEinföldMeðOpinberuEignarhaldi/ns1:HiðOpinbera/ns1:Ríkisjóður/@NOK" xmlDataType="decimal"/>
    </xmlCellPr>
  </singleXmlCell>
  <singleXmlCell id="6882" r="O33" connectionId="0">
    <xmlCellPr id="1" uniqueName="SEK">
      <xmlPr mapId="2" xpath="/ns1:EfnahagurBanka/ns1:Gögn/ns1:SundurliðunInnlán/ns1:VeltiinnlánEinföldMeðOpinberuEignarhaldi/ns1:HiðOpinbera/ns1:Ríkisjóður/@SEK" xmlDataType="decimal"/>
    </xmlCellPr>
  </singleXmlCell>
  <singleXmlCell id="6883" r="P33" connectionId="0">
    <xmlCellPr id="1" uniqueName="CHF">
      <xmlPr mapId="2" xpath="/ns1:EfnahagurBanka/ns1:Gögn/ns1:SundurliðunInnlán/ns1:VeltiinnlánEinföldMeðOpinberuEignarhaldi/ns1:HiðOpinbera/ns1:Ríkisjóður/@CHF" xmlDataType="decimal"/>
    </xmlCellPr>
  </singleXmlCell>
  <singleXmlCell id="6884" r="Q33" connectionId="0">
    <xmlCellPr id="1" uniqueName="AðrirGjaldmiðlar">
      <xmlPr mapId="2" xpath="/ns1:EfnahagurBanka/ns1:Gögn/ns1:SundurliðunInnlán/ns1:VeltiinnlánEinföldMeðOpinberuEignarhaldi/ns1:HiðOpinbera/ns1:Ríkisjóður/@AðrirGjaldmiðlar" xmlDataType="decimal"/>
    </xmlCellPr>
  </singleXmlCell>
  <singleXmlCell id="6885" r="H34" connectionId="0">
    <xmlCellPr id="1" uniqueName="ISK">
      <xmlPr mapId="2" xpath="/ns1:EfnahagurBanka/ns1:Gögn/ns1:SundurliðunInnlán/ns1:VeltiinnlánEinföldMeðOpinberuEignarhaldi/ns1:HiðOpinbera/ns1:Sveitarfélög/@ISK" xmlDataType="decimal"/>
    </xmlCellPr>
  </singleXmlCell>
  <singleXmlCell id="6886" r="I34" connectionId="0">
    <xmlCellPr id="1" uniqueName="EUR">
      <xmlPr mapId="2" xpath="/ns1:EfnahagurBanka/ns1:Gögn/ns1:SundurliðunInnlán/ns1:VeltiinnlánEinföldMeðOpinberuEignarhaldi/ns1:HiðOpinbera/ns1:Sveitarfélög/@EUR" xmlDataType="decimal"/>
    </xmlCellPr>
  </singleXmlCell>
  <singleXmlCell id="6887" r="J34" connectionId="0">
    <xmlCellPr id="1" uniqueName="USD">
      <xmlPr mapId="2" xpath="/ns1:EfnahagurBanka/ns1:Gögn/ns1:SundurliðunInnlán/ns1:VeltiinnlánEinföldMeðOpinberuEignarhaldi/ns1:HiðOpinbera/ns1:Sveitarfélög/@USD" xmlDataType="decimal"/>
    </xmlCellPr>
  </singleXmlCell>
  <singleXmlCell id="6888" r="K34" connectionId="0">
    <xmlCellPr id="1" uniqueName="GBP">
      <xmlPr mapId="2" xpath="/ns1:EfnahagurBanka/ns1:Gögn/ns1:SundurliðunInnlán/ns1:VeltiinnlánEinföldMeðOpinberuEignarhaldi/ns1:HiðOpinbera/ns1:Sveitarfélög/@GBP" xmlDataType="decimal"/>
    </xmlCellPr>
  </singleXmlCell>
  <singleXmlCell id="6889" r="L34" connectionId="0">
    <xmlCellPr id="1" uniqueName="JPY">
      <xmlPr mapId="2" xpath="/ns1:EfnahagurBanka/ns1:Gögn/ns1:SundurliðunInnlán/ns1:VeltiinnlánEinföldMeðOpinberuEignarhaldi/ns1:HiðOpinbera/ns1:Sveitarfélög/@JPY" xmlDataType="decimal"/>
    </xmlCellPr>
  </singleXmlCell>
  <singleXmlCell id="6890" r="M34" connectionId="0">
    <xmlCellPr id="1" uniqueName="DKK">
      <xmlPr mapId="2" xpath="/ns1:EfnahagurBanka/ns1:Gögn/ns1:SundurliðunInnlán/ns1:VeltiinnlánEinföldMeðOpinberuEignarhaldi/ns1:HiðOpinbera/ns1:Sveitarfélög/@DKK" xmlDataType="decimal"/>
    </xmlCellPr>
  </singleXmlCell>
  <singleXmlCell id="6891" r="N34" connectionId="0">
    <xmlCellPr id="1" uniqueName="NOK">
      <xmlPr mapId="2" xpath="/ns1:EfnahagurBanka/ns1:Gögn/ns1:SundurliðunInnlán/ns1:VeltiinnlánEinföldMeðOpinberuEignarhaldi/ns1:HiðOpinbera/ns1:Sveitarfélög/@NOK" xmlDataType="decimal"/>
    </xmlCellPr>
  </singleXmlCell>
  <singleXmlCell id="6892" r="O34" connectionId="0">
    <xmlCellPr id="1" uniqueName="SEK">
      <xmlPr mapId="2" xpath="/ns1:EfnahagurBanka/ns1:Gögn/ns1:SundurliðunInnlán/ns1:VeltiinnlánEinföldMeðOpinberuEignarhaldi/ns1:HiðOpinbera/ns1:Sveitarfélög/@SEK" xmlDataType="decimal"/>
    </xmlCellPr>
  </singleXmlCell>
  <singleXmlCell id="6893" r="P34" connectionId="0">
    <xmlCellPr id="1" uniqueName="CHF">
      <xmlPr mapId="2" xpath="/ns1:EfnahagurBanka/ns1:Gögn/ns1:SundurliðunInnlán/ns1:VeltiinnlánEinföldMeðOpinberuEignarhaldi/ns1:HiðOpinbera/ns1:Sveitarfélög/@CHF" xmlDataType="decimal"/>
    </xmlCellPr>
  </singleXmlCell>
  <singleXmlCell id="6894" r="Q34" connectionId="0">
    <xmlCellPr id="1" uniqueName="AðrirGjaldmiðlar">
      <xmlPr mapId="2" xpath="/ns1:EfnahagurBanka/ns1:Gögn/ns1:SundurliðunInnlán/ns1:VeltiinnlánEinföldMeðOpinberuEignarhaldi/ns1:HiðOpinbera/ns1:Sveitarfélög/@AðrirGjaldmiðlar" xmlDataType="decimal"/>
    </xmlCellPr>
  </singleXmlCell>
  <singleXmlCell id="6895" r="H35" connectionId="0">
    <xmlCellPr id="1" uniqueName="ISK">
      <xmlPr mapId="2" xpath="/ns1:EfnahagurBanka/ns1:Gögn/ns1:SundurliðunInnlán/ns1:VeltiinnlánEinföldMeðOpinberuEignarhaldi/ns1:Heimili/@ISK" xmlDataType="decimal"/>
    </xmlCellPr>
  </singleXmlCell>
  <singleXmlCell id="6896" r="I35" connectionId="0">
    <xmlCellPr id="1" uniqueName="EUR">
      <xmlPr mapId="2" xpath="/ns1:EfnahagurBanka/ns1:Gögn/ns1:SundurliðunInnlán/ns1:VeltiinnlánEinföldMeðOpinberuEignarhaldi/ns1:Heimili/@EUR" xmlDataType="decimal"/>
    </xmlCellPr>
  </singleXmlCell>
  <singleXmlCell id="6897" r="J35" connectionId="0">
    <xmlCellPr id="1" uniqueName="USD">
      <xmlPr mapId="2" xpath="/ns1:EfnahagurBanka/ns1:Gögn/ns1:SundurliðunInnlán/ns1:VeltiinnlánEinföldMeðOpinberuEignarhaldi/ns1:Heimili/@USD" xmlDataType="decimal"/>
    </xmlCellPr>
  </singleXmlCell>
  <singleXmlCell id="6898" r="K35" connectionId="0">
    <xmlCellPr id="1" uniqueName="GBP">
      <xmlPr mapId="2" xpath="/ns1:EfnahagurBanka/ns1:Gögn/ns1:SundurliðunInnlán/ns1:VeltiinnlánEinföldMeðOpinberuEignarhaldi/ns1:Heimili/@GBP" xmlDataType="decimal"/>
    </xmlCellPr>
  </singleXmlCell>
  <singleXmlCell id="6899" r="L35" connectionId="0">
    <xmlCellPr id="1" uniqueName="JPY">
      <xmlPr mapId="2" xpath="/ns1:EfnahagurBanka/ns1:Gögn/ns1:SundurliðunInnlán/ns1:VeltiinnlánEinföldMeðOpinberuEignarhaldi/ns1:Heimili/@JPY" xmlDataType="decimal"/>
    </xmlCellPr>
  </singleXmlCell>
  <singleXmlCell id="6900" r="M35" connectionId="0">
    <xmlCellPr id="1" uniqueName="DKK">
      <xmlPr mapId="2" xpath="/ns1:EfnahagurBanka/ns1:Gögn/ns1:SundurliðunInnlán/ns1:VeltiinnlánEinföldMeðOpinberuEignarhaldi/ns1:Heimili/@DKK" xmlDataType="decimal"/>
    </xmlCellPr>
  </singleXmlCell>
  <singleXmlCell id="6901" r="N35" connectionId="0">
    <xmlCellPr id="1" uniqueName="NOK">
      <xmlPr mapId="2" xpath="/ns1:EfnahagurBanka/ns1:Gögn/ns1:SundurliðunInnlán/ns1:VeltiinnlánEinföldMeðOpinberuEignarhaldi/ns1:Heimili/@NOK" xmlDataType="decimal"/>
    </xmlCellPr>
  </singleXmlCell>
  <singleXmlCell id="6902" r="O35" connectionId="0">
    <xmlCellPr id="1" uniqueName="SEK">
      <xmlPr mapId="2" xpath="/ns1:EfnahagurBanka/ns1:Gögn/ns1:SundurliðunInnlán/ns1:VeltiinnlánEinföldMeðOpinberuEignarhaldi/ns1:Heimili/@SEK" xmlDataType="decimal"/>
    </xmlCellPr>
  </singleXmlCell>
  <singleXmlCell id="6903" r="P35" connectionId="0">
    <xmlCellPr id="1" uniqueName="CHF">
      <xmlPr mapId="2" xpath="/ns1:EfnahagurBanka/ns1:Gögn/ns1:SundurliðunInnlán/ns1:VeltiinnlánEinföldMeðOpinberuEignarhaldi/ns1:Heimili/@CHF" xmlDataType="decimal"/>
    </xmlCellPr>
  </singleXmlCell>
  <singleXmlCell id="6904" r="Q35" connectionId="0">
    <xmlCellPr id="1" uniqueName="AðrirGjaldmiðlar">
      <xmlPr mapId="2" xpath="/ns1:EfnahagurBanka/ns1:Gögn/ns1:SundurliðunInnlán/ns1:VeltiinnlánEinföldMeðOpinberuEignarhaldi/ns1:Heimili/@AðrirGjaldmiðlar" xmlDataType="decimal"/>
    </xmlCellPr>
  </singleXmlCell>
  <singleXmlCell id="6905" r="H36" connectionId="0">
    <xmlCellPr id="1" uniqueName="ISK">
      <xmlPr mapId="2" xpath="/ns1:EfnahagurBanka/ns1:Gögn/ns1:SundurliðunInnlán/ns1:VeltiinnlánEinföldMeðOpinberuEignarhaldi/ns1:FélagasamtökSemÞjónaHeimilum/@ISK" xmlDataType="decimal"/>
    </xmlCellPr>
  </singleXmlCell>
  <singleXmlCell id="6906" r="I36" connectionId="0">
    <xmlCellPr id="1" uniqueName="EUR">
      <xmlPr mapId="2" xpath="/ns1:EfnahagurBanka/ns1:Gögn/ns1:SundurliðunInnlán/ns1:VeltiinnlánEinföldMeðOpinberuEignarhaldi/ns1:FélagasamtökSemÞjónaHeimilum/@EUR" xmlDataType="decimal"/>
    </xmlCellPr>
  </singleXmlCell>
  <singleXmlCell id="6907" r="J36" connectionId="0">
    <xmlCellPr id="1" uniqueName="USD">
      <xmlPr mapId="2" xpath="/ns1:EfnahagurBanka/ns1:Gögn/ns1:SundurliðunInnlán/ns1:VeltiinnlánEinföldMeðOpinberuEignarhaldi/ns1:FélagasamtökSemÞjónaHeimilum/@USD" xmlDataType="decimal"/>
    </xmlCellPr>
  </singleXmlCell>
  <singleXmlCell id="6908" r="K36" connectionId="0">
    <xmlCellPr id="1" uniqueName="GBP">
      <xmlPr mapId="2" xpath="/ns1:EfnahagurBanka/ns1:Gögn/ns1:SundurliðunInnlán/ns1:VeltiinnlánEinföldMeðOpinberuEignarhaldi/ns1:FélagasamtökSemÞjónaHeimilum/@GBP" xmlDataType="decimal"/>
    </xmlCellPr>
  </singleXmlCell>
  <singleXmlCell id="6909" r="L36" connectionId="0">
    <xmlCellPr id="1" uniqueName="JPY">
      <xmlPr mapId="2" xpath="/ns1:EfnahagurBanka/ns1:Gögn/ns1:SundurliðunInnlán/ns1:VeltiinnlánEinföldMeðOpinberuEignarhaldi/ns1:FélagasamtökSemÞjónaHeimilum/@JPY" xmlDataType="decimal"/>
    </xmlCellPr>
  </singleXmlCell>
  <singleXmlCell id="6910" r="M36" connectionId="0">
    <xmlCellPr id="1" uniqueName="DKK">
      <xmlPr mapId="2" xpath="/ns1:EfnahagurBanka/ns1:Gögn/ns1:SundurliðunInnlán/ns1:VeltiinnlánEinföldMeðOpinberuEignarhaldi/ns1:FélagasamtökSemÞjónaHeimilum/@DKK" xmlDataType="decimal"/>
    </xmlCellPr>
  </singleXmlCell>
  <singleXmlCell id="6911" r="N36" connectionId="0">
    <xmlCellPr id="1" uniqueName="NOK">
      <xmlPr mapId="2" xpath="/ns1:EfnahagurBanka/ns1:Gögn/ns1:SundurliðunInnlán/ns1:VeltiinnlánEinföldMeðOpinberuEignarhaldi/ns1:FélagasamtökSemÞjónaHeimilum/@NOK" xmlDataType="decimal"/>
    </xmlCellPr>
  </singleXmlCell>
  <singleXmlCell id="6912" r="O36" connectionId="0">
    <xmlCellPr id="1" uniqueName="SEK">
      <xmlPr mapId="2" xpath="/ns1:EfnahagurBanka/ns1:Gögn/ns1:SundurliðunInnlán/ns1:VeltiinnlánEinföldMeðOpinberuEignarhaldi/ns1:FélagasamtökSemÞjónaHeimilum/@SEK" xmlDataType="decimal"/>
    </xmlCellPr>
  </singleXmlCell>
  <singleXmlCell id="6913" r="P36" connectionId="0">
    <xmlCellPr id="1" uniqueName="CHF">
      <xmlPr mapId="2" xpath="/ns1:EfnahagurBanka/ns1:Gögn/ns1:SundurliðunInnlán/ns1:VeltiinnlánEinföldMeðOpinberuEignarhaldi/ns1:FélagasamtökSemÞjónaHeimilum/@CHF" xmlDataType="decimal"/>
    </xmlCellPr>
  </singleXmlCell>
  <singleXmlCell id="6914" r="Q36" connectionId="0">
    <xmlCellPr id="1" uniqueName="AðrirGjaldmiðlar">
      <xmlPr mapId="2" xpath="/ns1:EfnahagurBanka/ns1:Gögn/ns1:SundurliðunInnlán/ns1:VeltiinnlánEinföldMeðOpinberuEignarhaldi/ns1:FélagasamtökSemÞjónaHeimilum/@AðrirGjaldmiðlar" xmlDataType="decimal"/>
    </xmlCellPr>
  </singleXmlCell>
  <singleXmlCell id="6915" r="H38" connectionId="0">
    <xmlCellPr id="1" uniqueName="ISK">
      <xmlPr mapId="2" xpath="/ns1:EfnahagurBanka/ns1:Gögn/ns1:SundurliðunInnlán/ns1:VeltiinnlánEinföldMeðOpinberuEignarhaldi/ns1:ErlendirAðilar/ns1:Seðlabankar/@ISK" xmlDataType="decimal"/>
    </xmlCellPr>
  </singleXmlCell>
  <singleXmlCell id="6916" r="I38" connectionId="0">
    <xmlCellPr id="1" uniqueName="EUR">
      <xmlPr mapId="2" xpath="/ns1:EfnahagurBanka/ns1:Gögn/ns1:SundurliðunInnlán/ns1:VeltiinnlánEinföldMeðOpinberuEignarhaldi/ns1:ErlendirAðilar/ns1:Seðlabankar/@EUR" xmlDataType="decimal"/>
    </xmlCellPr>
  </singleXmlCell>
  <singleXmlCell id="6917" r="J38" connectionId="0">
    <xmlCellPr id="1" uniqueName="USD">
      <xmlPr mapId="2" xpath="/ns1:EfnahagurBanka/ns1:Gögn/ns1:SundurliðunInnlán/ns1:VeltiinnlánEinföldMeðOpinberuEignarhaldi/ns1:ErlendirAðilar/ns1:Seðlabankar/@USD" xmlDataType="decimal"/>
    </xmlCellPr>
  </singleXmlCell>
  <singleXmlCell id="6918" r="K38" connectionId="0">
    <xmlCellPr id="1" uniqueName="GBP">
      <xmlPr mapId="2" xpath="/ns1:EfnahagurBanka/ns1:Gögn/ns1:SundurliðunInnlán/ns1:VeltiinnlánEinföldMeðOpinberuEignarhaldi/ns1:ErlendirAðilar/ns1:Seðlabankar/@GBP" xmlDataType="decimal"/>
    </xmlCellPr>
  </singleXmlCell>
  <singleXmlCell id="6919" r="L38" connectionId="0">
    <xmlCellPr id="1" uniqueName="JPY">
      <xmlPr mapId="2" xpath="/ns1:EfnahagurBanka/ns1:Gögn/ns1:SundurliðunInnlán/ns1:VeltiinnlánEinföldMeðOpinberuEignarhaldi/ns1:ErlendirAðilar/ns1:Seðlabankar/@JPY" xmlDataType="decimal"/>
    </xmlCellPr>
  </singleXmlCell>
  <singleXmlCell id="6920" r="M38" connectionId="0">
    <xmlCellPr id="1" uniqueName="DKK">
      <xmlPr mapId="2" xpath="/ns1:EfnahagurBanka/ns1:Gögn/ns1:SundurliðunInnlán/ns1:VeltiinnlánEinföldMeðOpinberuEignarhaldi/ns1:ErlendirAðilar/ns1:Seðlabankar/@DKK" xmlDataType="decimal"/>
    </xmlCellPr>
  </singleXmlCell>
  <singleXmlCell id="6921" r="N38" connectionId="0">
    <xmlCellPr id="1" uniqueName="NOK">
      <xmlPr mapId="2" xpath="/ns1:EfnahagurBanka/ns1:Gögn/ns1:SundurliðunInnlán/ns1:VeltiinnlánEinföldMeðOpinberuEignarhaldi/ns1:ErlendirAðilar/ns1:Seðlabankar/@NOK" xmlDataType="decimal"/>
    </xmlCellPr>
  </singleXmlCell>
  <singleXmlCell id="6922" r="O38" connectionId="0">
    <xmlCellPr id="1" uniqueName="SEK">
      <xmlPr mapId="2" xpath="/ns1:EfnahagurBanka/ns1:Gögn/ns1:SundurliðunInnlán/ns1:VeltiinnlánEinföldMeðOpinberuEignarhaldi/ns1:ErlendirAðilar/ns1:Seðlabankar/@SEK" xmlDataType="decimal"/>
    </xmlCellPr>
  </singleXmlCell>
  <singleXmlCell id="6923" r="P38" connectionId="0">
    <xmlCellPr id="1" uniqueName="CHF">
      <xmlPr mapId="2" xpath="/ns1:EfnahagurBanka/ns1:Gögn/ns1:SundurliðunInnlán/ns1:VeltiinnlánEinföldMeðOpinberuEignarhaldi/ns1:ErlendirAðilar/ns1:Seðlabankar/@CHF" xmlDataType="decimal"/>
    </xmlCellPr>
  </singleXmlCell>
  <singleXmlCell id="6924" r="Q38" connectionId="0">
    <xmlCellPr id="1" uniqueName="AðrirGjaldmiðlar">
      <xmlPr mapId="2" xpath="/ns1:EfnahagurBanka/ns1:Gögn/ns1:SundurliðunInnlán/ns1:VeltiinnlánEinföldMeðOpinberuEignarhaldi/ns1:ErlendirAðilar/ns1:Seðlabankar/@AðrirGjaldmiðlar" xmlDataType="decimal"/>
    </xmlCellPr>
  </singleXmlCell>
  <singleXmlCell id="6925" r="H39" connectionId="0">
    <xmlCellPr id="1" uniqueName="ISK">
      <xmlPr mapId="2" xpath="/ns1:EfnahagurBanka/ns1:Gögn/ns1:SundurliðunInnlán/ns1:VeltiinnlánEinföldMeðOpinberuEignarhaldi/ns1:ErlendirAðilar/ns1:ErlendarInnlánsstofnanir/@ISK" xmlDataType="decimal"/>
    </xmlCellPr>
  </singleXmlCell>
  <singleXmlCell id="6926" r="I39" connectionId="0">
    <xmlCellPr id="1" uniqueName="EUR">
      <xmlPr mapId="2" xpath="/ns1:EfnahagurBanka/ns1:Gögn/ns1:SundurliðunInnlán/ns1:VeltiinnlánEinföldMeðOpinberuEignarhaldi/ns1:ErlendirAðilar/ns1:ErlendarInnlánsstofnanir/@EUR" xmlDataType="decimal"/>
    </xmlCellPr>
  </singleXmlCell>
  <singleXmlCell id="6927" r="J39" connectionId="0">
    <xmlCellPr id="1" uniqueName="USD">
      <xmlPr mapId="2" xpath="/ns1:EfnahagurBanka/ns1:Gögn/ns1:SundurliðunInnlán/ns1:VeltiinnlánEinföldMeðOpinberuEignarhaldi/ns1:ErlendirAðilar/ns1:ErlendarInnlánsstofnanir/@USD" xmlDataType="decimal"/>
    </xmlCellPr>
  </singleXmlCell>
  <singleXmlCell id="6928" r="K39" connectionId="0">
    <xmlCellPr id="1" uniqueName="GBP">
      <xmlPr mapId="2" xpath="/ns1:EfnahagurBanka/ns1:Gögn/ns1:SundurliðunInnlán/ns1:VeltiinnlánEinföldMeðOpinberuEignarhaldi/ns1:ErlendirAðilar/ns1:ErlendarInnlánsstofnanir/@GBP" xmlDataType="decimal"/>
    </xmlCellPr>
  </singleXmlCell>
  <singleXmlCell id="6929" r="L39" connectionId="0">
    <xmlCellPr id="1" uniqueName="JPY">
      <xmlPr mapId="2" xpath="/ns1:EfnahagurBanka/ns1:Gögn/ns1:SundurliðunInnlán/ns1:VeltiinnlánEinföldMeðOpinberuEignarhaldi/ns1:ErlendirAðilar/ns1:ErlendarInnlánsstofnanir/@JPY" xmlDataType="decimal"/>
    </xmlCellPr>
  </singleXmlCell>
  <singleXmlCell id="6930" r="M39" connectionId="0">
    <xmlCellPr id="1" uniqueName="DKK">
      <xmlPr mapId="2" xpath="/ns1:EfnahagurBanka/ns1:Gögn/ns1:SundurliðunInnlán/ns1:VeltiinnlánEinföldMeðOpinberuEignarhaldi/ns1:ErlendirAðilar/ns1:ErlendarInnlánsstofnanir/@DKK" xmlDataType="decimal"/>
    </xmlCellPr>
  </singleXmlCell>
  <singleXmlCell id="6931" r="N39" connectionId="0">
    <xmlCellPr id="1" uniqueName="NOK">
      <xmlPr mapId="2" xpath="/ns1:EfnahagurBanka/ns1:Gögn/ns1:SundurliðunInnlán/ns1:VeltiinnlánEinföldMeðOpinberuEignarhaldi/ns1:ErlendirAðilar/ns1:ErlendarInnlánsstofnanir/@NOK" xmlDataType="decimal"/>
    </xmlCellPr>
  </singleXmlCell>
  <singleXmlCell id="6932" r="O39" connectionId="0">
    <xmlCellPr id="1" uniqueName="SEK">
      <xmlPr mapId="2" xpath="/ns1:EfnahagurBanka/ns1:Gögn/ns1:SundurliðunInnlán/ns1:VeltiinnlánEinföldMeðOpinberuEignarhaldi/ns1:ErlendirAðilar/ns1:ErlendarInnlánsstofnanir/@SEK" xmlDataType="decimal"/>
    </xmlCellPr>
  </singleXmlCell>
  <singleXmlCell id="6933" r="P39" connectionId="0">
    <xmlCellPr id="1" uniqueName="CHF">
      <xmlPr mapId="2" xpath="/ns1:EfnahagurBanka/ns1:Gögn/ns1:SundurliðunInnlán/ns1:VeltiinnlánEinföldMeðOpinberuEignarhaldi/ns1:ErlendirAðilar/ns1:ErlendarInnlánsstofnanir/@CHF" xmlDataType="decimal"/>
    </xmlCellPr>
  </singleXmlCell>
  <singleXmlCell id="6934" r="Q39" connectionId="0">
    <xmlCellPr id="1" uniqueName="AðrirGjaldmiðlar">
      <xmlPr mapId="2" xpath="/ns1:EfnahagurBanka/ns1:Gögn/ns1:SundurliðunInnlán/ns1:VeltiinnlánEinföldMeðOpinberuEignarhaldi/ns1:ErlendirAðilar/ns1:ErlendarInnlánsstofnanir/@AðrirGjaldmiðlar" xmlDataType="decimal"/>
    </xmlCellPr>
  </singleXmlCell>
  <singleXmlCell id="6935" r="H40" connectionId="0">
    <xmlCellPr id="1" uniqueName="ISK">
      <xmlPr mapId="2" xpath="/ns1:EfnahagurBanka/ns1:Gögn/ns1:SundurliðunInnlán/ns1:VeltiinnlánEinföldMeðOpinberuEignarhaldi/ns1:ErlendirAðilar/ns1:ErlendirPeningamarkaðssjóðir/@ISK" xmlDataType="decimal"/>
    </xmlCellPr>
  </singleXmlCell>
  <singleXmlCell id="6936" r="I40" connectionId="0">
    <xmlCellPr id="1" uniqueName="EUR">
      <xmlPr mapId="2" xpath="/ns1:EfnahagurBanka/ns1:Gögn/ns1:SundurliðunInnlán/ns1:VeltiinnlánEinföldMeðOpinberuEignarhaldi/ns1:ErlendirAðilar/ns1:ErlendirPeningamarkaðssjóðir/@EUR" xmlDataType="decimal"/>
    </xmlCellPr>
  </singleXmlCell>
  <singleXmlCell id="6937" r="J40" connectionId="0">
    <xmlCellPr id="1" uniqueName="USD">
      <xmlPr mapId="2" xpath="/ns1:EfnahagurBanka/ns1:Gögn/ns1:SundurliðunInnlán/ns1:VeltiinnlánEinföldMeðOpinberuEignarhaldi/ns1:ErlendirAðilar/ns1:ErlendirPeningamarkaðssjóðir/@USD" xmlDataType="decimal"/>
    </xmlCellPr>
  </singleXmlCell>
  <singleXmlCell id="6938" r="K40" connectionId="0">
    <xmlCellPr id="1" uniqueName="GBP">
      <xmlPr mapId="2" xpath="/ns1:EfnahagurBanka/ns1:Gögn/ns1:SundurliðunInnlán/ns1:VeltiinnlánEinföldMeðOpinberuEignarhaldi/ns1:ErlendirAðilar/ns1:ErlendirPeningamarkaðssjóðir/@GBP" xmlDataType="decimal"/>
    </xmlCellPr>
  </singleXmlCell>
  <singleXmlCell id="6939" r="L40" connectionId="0">
    <xmlCellPr id="1" uniqueName="JPY">
      <xmlPr mapId="2" xpath="/ns1:EfnahagurBanka/ns1:Gögn/ns1:SundurliðunInnlán/ns1:VeltiinnlánEinföldMeðOpinberuEignarhaldi/ns1:ErlendirAðilar/ns1:ErlendirPeningamarkaðssjóðir/@JPY" xmlDataType="decimal"/>
    </xmlCellPr>
  </singleXmlCell>
  <singleXmlCell id="6940" r="M40" connectionId="0">
    <xmlCellPr id="1" uniqueName="DKK">
      <xmlPr mapId="2" xpath="/ns1:EfnahagurBanka/ns1:Gögn/ns1:SundurliðunInnlán/ns1:VeltiinnlánEinföldMeðOpinberuEignarhaldi/ns1:ErlendirAðilar/ns1:ErlendirPeningamarkaðssjóðir/@DKK" xmlDataType="decimal"/>
    </xmlCellPr>
  </singleXmlCell>
  <singleXmlCell id="6941" r="N40" connectionId="0">
    <xmlCellPr id="1" uniqueName="NOK">
      <xmlPr mapId="2" xpath="/ns1:EfnahagurBanka/ns1:Gögn/ns1:SundurliðunInnlán/ns1:VeltiinnlánEinföldMeðOpinberuEignarhaldi/ns1:ErlendirAðilar/ns1:ErlendirPeningamarkaðssjóðir/@NOK" xmlDataType="decimal"/>
    </xmlCellPr>
  </singleXmlCell>
  <singleXmlCell id="6942" r="O40" connectionId="0">
    <xmlCellPr id="1" uniqueName="SEK">
      <xmlPr mapId="2" xpath="/ns1:EfnahagurBanka/ns1:Gögn/ns1:SundurliðunInnlán/ns1:VeltiinnlánEinföldMeðOpinberuEignarhaldi/ns1:ErlendirAðilar/ns1:ErlendirPeningamarkaðssjóðir/@SEK" xmlDataType="decimal"/>
    </xmlCellPr>
  </singleXmlCell>
  <singleXmlCell id="6943" r="P40" connectionId="0">
    <xmlCellPr id="1" uniqueName="CHF">
      <xmlPr mapId="2" xpath="/ns1:EfnahagurBanka/ns1:Gögn/ns1:SundurliðunInnlán/ns1:VeltiinnlánEinföldMeðOpinberuEignarhaldi/ns1:ErlendirAðilar/ns1:ErlendirPeningamarkaðssjóðir/@CHF" xmlDataType="decimal"/>
    </xmlCellPr>
  </singleXmlCell>
  <singleXmlCell id="6944" r="Q40" connectionId="0">
    <xmlCellPr id="1" uniqueName="AðrirGjaldmiðlar">
      <xmlPr mapId="2" xpath="/ns1:EfnahagurBanka/ns1:Gögn/ns1:SundurliðunInnlán/ns1:VeltiinnlánEinföldMeðOpinberuEignarhaldi/ns1:ErlendirAðilar/ns1:ErlendirPeningamarkaðssjóðir/@AðrirGjaldmiðlar" xmlDataType="decimal"/>
    </xmlCellPr>
  </singleXmlCell>
  <singleXmlCell id="6945" r="H41" connectionId="0">
    <xmlCellPr id="1" uniqueName="ISK">
      <xmlPr mapId="2" xpath="/ns1:EfnahagurBanka/ns1:Gögn/ns1:SundurliðunInnlán/ns1:VeltiinnlánEinföldMeðOpinberuEignarhaldi/ns1:ErlendirAðilar/ns1:ErlendirAðrirVerðbréfaOgFjárfestingarsjóðir/@ISK" xmlDataType="decimal"/>
    </xmlCellPr>
  </singleXmlCell>
  <singleXmlCell id="6946" r="I41" connectionId="0">
    <xmlCellPr id="1" uniqueName="EUR">
      <xmlPr mapId="2" xpath="/ns1:EfnahagurBanka/ns1:Gögn/ns1:SundurliðunInnlán/ns1:VeltiinnlánEinföldMeðOpinberuEignarhaldi/ns1:ErlendirAðilar/ns1:ErlendirAðrirVerðbréfaOgFjárfestingarsjóðir/@EUR" xmlDataType="decimal"/>
    </xmlCellPr>
  </singleXmlCell>
  <singleXmlCell id="6947" r="J41" connectionId="0">
    <xmlCellPr id="1" uniqueName="USD">
      <xmlPr mapId="2" xpath="/ns1:EfnahagurBanka/ns1:Gögn/ns1:SundurliðunInnlán/ns1:VeltiinnlánEinföldMeðOpinberuEignarhaldi/ns1:ErlendirAðilar/ns1:ErlendirAðrirVerðbréfaOgFjárfestingarsjóðir/@USD" xmlDataType="decimal"/>
    </xmlCellPr>
  </singleXmlCell>
  <singleXmlCell id="6948" r="K41" connectionId="0">
    <xmlCellPr id="1" uniqueName="GBP">
      <xmlPr mapId="2" xpath="/ns1:EfnahagurBanka/ns1:Gögn/ns1:SundurliðunInnlán/ns1:VeltiinnlánEinföldMeðOpinberuEignarhaldi/ns1:ErlendirAðilar/ns1:ErlendirAðrirVerðbréfaOgFjárfestingarsjóðir/@GBP" xmlDataType="decimal"/>
    </xmlCellPr>
  </singleXmlCell>
  <singleXmlCell id="6949" r="L41" connectionId="0">
    <xmlCellPr id="1" uniqueName="JPY">
      <xmlPr mapId="2" xpath="/ns1:EfnahagurBanka/ns1:Gögn/ns1:SundurliðunInnlán/ns1:VeltiinnlánEinföldMeðOpinberuEignarhaldi/ns1:ErlendirAðilar/ns1:ErlendirAðrirVerðbréfaOgFjárfestingarsjóðir/@JPY" xmlDataType="decimal"/>
    </xmlCellPr>
  </singleXmlCell>
  <singleXmlCell id="6950" r="M41" connectionId="0">
    <xmlCellPr id="1" uniqueName="DKK">
      <xmlPr mapId="2" xpath="/ns1:EfnahagurBanka/ns1:Gögn/ns1:SundurliðunInnlán/ns1:VeltiinnlánEinföldMeðOpinberuEignarhaldi/ns1:ErlendirAðilar/ns1:ErlendirAðrirVerðbréfaOgFjárfestingarsjóðir/@DKK" xmlDataType="decimal"/>
    </xmlCellPr>
  </singleXmlCell>
  <singleXmlCell id="6951" r="N41" connectionId="0">
    <xmlCellPr id="1" uniqueName="NOK">
      <xmlPr mapId="2" xpath="/ns1:EfnahagurBanka/ns1:Gögn/ns1:SundurliðunInnlán/ns1:VeltiinnlánEinföldMeðOpinberuEignarhaldi/ns1:ErlendirAðilar/ns1:ErlendirAðrirVerðbréfaOgFjárfestingarsjóðir/@NOK" xmlDataType="decimal"/>
    </xmlCellPr>
  </singleXmlCell>
  <singleXmlCell id="6952" r="O41" connectionId="0">
    <xmlCellPr id="1" uniqueName="SEK">
      <xmlPr mapId="2" xpath="/ns1:EfnahagurBanka/ns1:Gögn/ns1:SundurliðunInnlán/ns1:VeltiinnlánEinföldMeðOpinberuEignarhaldi/ns1:ErlendirAðilar/ns1:ErlendirAðrirVerðbréfaOgFjárfestingarsjóðir/@SEK" xmlDataType="decimal"/>
    </xmlCellPr>
  </singleXmlCell>
  <singleXmlCell id="6953" r="P41" connectionId="0">
    <xmlCellPr id="1" uniqueName="CHF">
      <xmlPr mapId="2" xpath="/ns1:EfnahagurBanka/ns1:Gögn/ns1:SundurliðunInnlán/ns1:VeltiinnlánEinföldMeðOpinberuEignarhaldi/ns1:ErlendirAðilar/ns1:ErlendirAðrirVerðbréfaOgFjárfestingarsjóðir/@CHF" xmlDataType="decimal"/>
    </xmlCellPr>
  </singleXmlCell>
  <singleXmlCell id="6954" r="Q41" connectionId="0">
    <xmlCellPr id="1" uniqueName="AðrirGjaldmiðlar">
      <xmlPr mapId="2" xpath="/ns1:EfnahagurBanka/ns1:Gögn/ns1:SundurliðunInnlán/ns1:VeltiinnlánEinföldMeðOpinberuEignarhaldi/ns1:ErlendirAðilar/ns1:ErlendirAðrirVerðbréfaOgFjárfestingarsjóðir/@AðrirGjaldmiðlar" xmlDataType="decimal"/>
    </xmlCellPr>
  </singleXmlCell>
  <singleXmlCell id="6955" r="H42" connectionId="0">
    <xmlCellPr id="1" uniqueName="ISK">
      <xmlPr mapId="2" xpath="/ns1:EfnahagurBanka/ns1:Gögn/ns1:SundurliðunInnlán/ns1:VeltiinnlánEinföldMeðOpinberuEignarhaldi/ns1:ErlendirAðilar/ns1:ErlendiFjármálafyrirtækiÓtalinAnnarsStaðar/@ISK" xmlDataType="decimal"/>
    </xmlCellPr>
  </singleXmlCell>
  <singleXmlCell id="6956" r="I42" connectionId="0">
    <xmlCellPr id="1" uniqueName="EUR">
      <xmlPr mapId="2" xpath="/ns1:EfnahagurBanka/ns1:Gögn/ns1:SundurliðunInnlán/ns1:VeltiinnlánEinföldMeðOpinberuEignarhaldi/ns1:ErlendirAðilar/ns1:ErlendiFjármálafyrirtækiÓtalinAnnarsStaðar/@EUR" xmlDataType="decimal"/>
    </xmlCellPr>
  </singleXmlCell>
  <singleXmlCell id="6957" r="J42" connectionId="0">
    <xmlCellPr id="1" uniqueName="USD">
      <xmlPr mapId="2" xpath="/ns1:EfnahagurBanka/ns1:Gögn/ns1:SundurliðunInnlán/ns1:VeltiinnlánEinföldMeðOpinberuEignarhaldi/ns1:ErlendirAðilar/ns1:ErlendiFjármálafyrirtækiÓtalinAnnarsStaðar/@USD" xmlDataType="decimal"/>
    </xmlCellPr>
  </singleXmlCell>
  <singleXmlCell id="6958" r="K42" connectionId="0">
    <xmlCellPr id="1" uniqueName="GBP">
      <xmlPr mapId="2" xpath="/ns1:EfnahagurBanka/ns1:Gögn/ns1:SundurliðunInnlán/ns1:VeltiinnlánEinföldMeðOpinberuEignarhaldi/ns1:ErlendirAðilar/ns1:ErlendiFjármálafyrirtækiÓtalinAnnarsStaðar/@GBP" xmlDataType="decimal"/>
    </xmlCellPr>
  </singleXmlCell>
  <singleXmlCell id="6959" r="L42" connectionId="0">
    <xmlCellPr id="1" uniqueName="JPY">
      <xmlPr mapId="2" xpath="/ns1:EfnahagurBanka/ns1:Gögn/ns1:SundurliðunInnlán/ns1:VeltiinnlánEinföldMeðOpinberuEignarhaldi/ns1:ErlendirAðilar/ns1:ErlendiFjármálafyrirtækiÓtalinAnnarsStaðar/@JPY" xmlDataType="decimal"/>
    </xmlCellPr>
  </singleXmlCell>
  <singleXmlCell id="6960" r="M42" connectionId="0">
    <xmlCellPr id="1" uniqueName="DKK">
      <xmlPr mapId="2" xpath="/ns1:EfnahagurBanka/ns1:Gögn/ns1:SundurliðunInnlán/ns1:VeltiinnlánEinföldMeðOpinberuEignarhaldi/ns1:ErlendirAðilar/ns1:ErlendiFjármálafyrirtækiÓtalinAnnarsStaðar/@DKK" xmlDataType="decimal"/>
    </xmlCellPr>
  </singleXmlCell>
  <singleXmlCell id="6961" r="N42" connectionId="0">
    <xmlCellPr id="1" uniqueName="NOK">
      <xmlPr mapId="2" xpath="/ns1:EfnahagurBanka/ns1:Gögn/ns1:SundurliðunInnlán/ns1:VeltiinnlánEinföldMeðOpinberuEignarhaldi/ns1:ErlendirAðilar/ns1:ErlendiFjármálafyrirtækiÓtalinAnnarsStaðar/@NOK" xmlDataType="decimal"/>
    </xmlCellPr>
  </singleXmlCell>
  <singleXmlCell id="6962" r="O42" connectionId="0">
    <xmlCellPr id="1" uniqueName="SEK">
      <xmlPr mapId="2" xpath="/ns1:EfnahagurBanka/ns1:Gögn/ns1:SundurliðunInnlán/ns1:VeltiinnlánEinföldMeðOpinberuEignarhaldi/ns1:ErlendirAðilar/ns1:ErlendiFjármálafyrirtækiÓtalinAnnarsStaðar/@SEK" xmlDataType="decimal"/>
    </xmlCellPr>
  </singleXmlCell>
  <singleXmlCell id="6963" r="P42" connectionId="0">
    <xmlCellPr id="1" uniqueName="CHF">
      <xmlPr mapId="2" xpath="/ns1:EfnahagurBanka/ns1:Gögn/ns1:SundurliðunInnlán/ns1:VeltiinnlánEinföldMeðOpinberuEignarhaldi/ns1:ErlendirAðilar/ns1:ErlendiFjármálafyrirtækiÓtalinAnnarsStaðar/@CHF" xmlDataType="decimal"/>
    </xmlCellPr>
  </singleXmlCell>
  <singleXmlCell id="6964" r="Q42" connectionId="0">
    <xmlCellPr id="1" uniqueName="AðrirGjaldmiðlar">
      <xmlPr mapId="2" xpath="/ns1:EfnahagurBanka/ns1:Gögn/ns1:SundurliðunInnlán/ns1:VeltiinnlánEinföldMeðOpinberuEignarhaldi/ns1:ErlendirAðilar/ns1:ErlendiFjármálafyrirtækiÓtalinAnnarsStaðar/@AðrirGjaldmiðlar" xmlDataType="decimal"/>
    </xmlCellPr>
  </singleXmlCell>
  <singleXmlCell id="6965" r="H43" connectionId="0">
    <xmlCellPr id="1" uniqueName="ISK">
      <xmlPr mapId="2" xpath="/ns1:EfnahagurBanka/ns1:Gögn/ns1:SundurliðunInnlán/ns1:VeltiinnlánEinföldMeðOpinberuEignarhaldi/ns1:ErlendirAðilar/ns1:ErlendirOpinberirAðilarRíkiOgSveitarfélög/@ISK" xmlDataType="decimal"/>
    </xmlCellPr>
  </singleXmlCell>
  <singleXmlCell id="6966" r="I43" connectionId="0">
    <xmlCellPr id="1" uniqueName="EUR">
      <xmlPr mapId="2" xpath="/ns1:EfnahagurBanka/ns1:Gögn/ns1:SundurliðunInnlán/ns1:VeltiinnlánEinföldMeðOpinberuEignarhaldi/ns1:ErlendirAðilar/ns1:ErlendirOpinberirAðilarRíkiOgSveitarfélög/@EUR" xmlDataType="decimal"/>
    </xmlCellPr>
  </singleXmlCell>
  <singleXmlCell id="6967" r="J43" connectionId="0">
    <xmlCellPr id="1" uniqueName="USD">
      <xmlPr mapId="2" xpath="/ns1:EfnahagurBanka/ns1:Gögn/ns1:SundurliðunInnlán/ns1:VeltiinnlánEinföldMeðOpinberuEignarhaldi/ns1:ErlendirAðilar/ns1:ErlendirOpinberirAðilarRíkiOgSveitarfélög/@USD" xmlDataType="decimal"/>
    </xmlCellPr>
  </singleXmlCell>
  <singleXmlCell id="6968" r="K43" connectionId="0">
    <xmlCellPr id="1" uniqueName="GBP">
      <xmlPr mapId="2" xpath="/ns1:EfnahagurBanka/ns1:Gögn/ns1:SundurliðunInnlán/ns1:VeltiinnlánEinföldMeðOpinberuEignarhaldi/ns1:ErlendirAðilar/ns1:ErlendirOpinberirAðilarRíkiOgSveitarfélög/@GBP" xmlDataType="decimal"/>
    </xmlCellPr>
  </singleXmlCell>
  <singleXmlCell id="6969" r="L43" connectionId="0">
    <xmlCellPr id="1" uniqueName="JPY">
      <xmlPr mapId="2" xpath="/ns1:EfnahagurBanka/ns1:Gögn/ns1:SundurliðunInnlán/ns1:VeltiinnlánEinföldMeðOpinberuEignarhaldi/ns1:ErlendirAðilar/ns1:ErlendirOpinberirAðilarRíkiOgSveitarfélög/@JPY" xmlDataType="decimal"/>
    </xmlCellPr>
  </singleXmlCell>
  <singleXmlCell id="6970" r="M43" connectionId="0">
    <xmlCellPr id="1" uniqueName="DKK">
      <xmlPr mapId="2" xpath="/ns1:EfnahagurBanka/ns1:Gögn/ns1:SundurliðunInnlán/ns1:VeltiinnlánEinföldMeðOpinberuEignarhaldi/ns1:ErlendirAðilar/ns1:ErlendirOpinberirAðilarRíkiOgSveitarfélög/@DKK" xmlDataType="decimal"/>
    </xmlCellPr>
  </singleXmlCell>
  <singleXmlCell id="6971" r="N43" connectionId="0">
    <xmlCellPr id="1" uniqueName="NOK">
      <xmlPr mapId="2" xpath="/ns1:EfnahagurBanka/ns1:Gögn/ns1:SundurliðunInnlán/ns1:VeltiinnlánEinföldMeðOpinberuEignarhaldi/ns1:ErlendirAðilar/ns1:ErlendirOpinberirAðilarRíkiOgSveitarfélög/@NOK" xmlDataType="decimal"/>
    </xmlCellPr>
  </singleXmlCell>
  <singleXmlCell id="6972" r="O43" connectionId="0">
    <xmlCellPr id="1" uniqueName="SEK">
      <xmlPr mapId="2" xpath="/ns1:EfnahagurBanka/ns1:Gögn/ns1:SundurliðunInnlán/ns1:VeltiinnlánEinföldMeðOpinberuEignarhaldi/ns1:ErlendirAðilar/ns1:ErlendirOpinberirAðilarRíkiOgSveitarfélög/@SEK" xmlDataType="decimal"/>
    </xmlCellPr>
  </singleXmlCell>
  <singleXmlCell id="6973" r="P43" connectionId="0">
    <xmlCellPr id="1" uniqueName="CHF">
      <xmlPr mapId="2" xpath="/ns1:EfnahagurBanka/ns1:Gögn/ns1:SundurliðunInnlán/ns1:VeltiinnlánEinföldMeðOpinberuEignarhaldi/ns1:ErlendirAðilar/ns1:ErlendirOpinberirAðilarRíkiOgSveitarfélög/@CHF" xmlDataType="decimal"/>
    </xmlCellPr>
  </singleXmlCell>
  <singleXmlCell id="6974" r="Q43" connectionId="0">
    <xmlCellPr id="1" uniqueName="AðrirGjaldmiðlar">
      <xmlPr mapId="2" xpath="/ns1:EfnahagurBanka/ns1:Gögn/ns1:SundurliðunInnlán/ns1:VeltiinnlánEinföldMeðOpinberuEignarhaldi/ns1:ErlendirAðilar/ns1:ErlendirOpinberirAðilarRíkiOgSveitarfélög/@AðrirGjaldmiðlar" xmlDataType="decimal"/>
    </xmlCellPr>
  </singleXmlCell>
  <singleXmlCell id="6975" r="H44" connectionId="0">
    <xmlCellPr id="1" uniqueName="ISK">
      <xmlPr mapId="2" xpath="/ns1:EfnahagurBanka/ns1:Gögn/ns1:SundurliðunInnlán/ns1:VeltiinnlánEinföldMeðOpinberuEignarhaldi/ns1:ErlendirAðilar/ns1:ErlendÖnnurAtvinnufyrirtækiHeimiliOgÞjónustaViðHeimili/@ISK" xmlDataType="decimal"/>
    </xmlCellPr>
  </singleXmlCell>
  <singleXmlCell id="6976" r="I44" connectionId="0">
    <xmlCellPr id="1" uniqueName="EUR">
      <xmlPr mapId="2" xpath="/ns1:EfnahagurBanka/ns1:Gögn/ns1:SundurliðunInnlán/ns1:VeltiinnlánEinföldMeðOpinberuEignarhaldi/ns1:ErlendirAðilar/ns1:ErlendÖnnurAtvinnufyrirtækiHeimiliOgÞjónustaViðHeimili/@EUR" xmlDataType="decimal"/>
    </xmlCellPr>
  </singleXmlCell>
  <singleXmlCell id="6977" r="J44" connectionId="0">
    <xmlCellPr id="1" uniqueName="USD">
      <xmlPr mapId="2" xpath="/ns1:EfnahagurBanka/ns1:Gögn/ns1:SundurliðunInnlán/ns1:VeltiinnlánEinföldMeðOpinberuEignarhaldi/ns1:ErlendirAðilar/ns1:ErlendÖnnurAtvinnufyrirtækiHeimiliOgÞjónustaViðHeimili/@USD" xmlDataType="decimal"/>
    </xmlCellPr>
  </singleXmlCell>
  <singleXmlCell id="6978" r="K44" connectionId="0">
    <xmlCellPr id="1" uniqueName="GBP">
      <xmlPr mapId="2" xpath="/ns1:EfnahagurBanka/ns1:Gögn/ns1:SundurliðunInnlán/ns1:VeltiinnlánEinföldMeðOpinberuEignarhaldi/ns1:ErlendirAðilar/ns1:ErlendÖnnurAtvinnufyrirtækiHeimiliOgÞjónustaViðHeimili/@GBP" xmlDataType="decimal"/>
    </xmlCellPr>
  </singleXmlCell>
  <singleXmlCell id="6979" r="L44" connectionId="0">
    <xmlCellPr id="1" uniqueName="JPY">
      <xmlPr mapId="2" xpath="/ns1:EfnahagurBanka/ns1:Gögn/ns1:SundurliðunInnlán/ns1:VeltiinnlánEinföldMeðOpinberuEignarhaldi/ns1:ErlendirAðilar/ns1:ErlendÖnnurAtvinnufyrirtækiHeimiliOgÞjónustaViðHeimili/@JPY" xmlDataType="decimal"/>
    </xmlCellPr>
  </singleXmlCell>
  <singleXmlCell id="6980" r="M44" connectionId="0">
    <xmlCellPr id="1" uniqueName="DKK">
      <xmlPr mapId="2" xpath="/ns1:EfnahagurBanka/ns1:Gögn/ns1:SundurliðunInnlán/ns1:VeltiinnlánEinföldMeðOpinberuEignarhaldi/ns1:ErlendirAðilar/ns1:ErlendÖnnurAtvinnufyrirtækiHeimiliOgÞjónustaViðHeimili/@DKK" xmlDataType="decimal"/>
    </xmlCellPr>
  </singleXmlCell>
  <singleXmlCell id="6981" r="N44" connectionId="0">
    <xmlCellPr id="1" uniqueName="NOK">
      <xmlPr mapId="2" xpath="/ns1:EfnahagurBanka/ns1:Gögn/ns1:SundurliðunInnlán/ns1:VeltiinnlánEinföldMeðOpinberuEignarhaldi/ns1:ErlendirAðilar/ns1:ErlendÖnnurAtvinnufyrirtækiHeimiliOgÞjónustaViðHeimili/@NOK" xmlDataType="decimal"/>
    </xmlCellPr>
  </singleXmlCell>
  <singleXmlCell id="6982" r="O44" connectionId="0">
    <xmlCellPr id="1" uniqueName="SEK">
      <xmlPr mapId="2" xpath="/ns1:EfnahagurBanka/ns1:Gögn/ns1:SundurliðunInnlán/ns1:VeltiinnlánEinföldMeðOpinberuEignarhaldi/ns1:ErlendirAðilar/ns1:ErlendÖnnurAtvinnufyrirtækiHeimiliOgÞjónustaViðHeimili/@SEK" xmlDataType="decimal"/>
    </xmlCellPr>
  </singleXmlCell>
  <singleXmlCell id="6983" r="P44" connectionId="0">
    <xmlCellPr id="1" uniqueName="CHF">
      <xmlPr mapId="2" xpath="/ns1:EfnahagurBanka/ns1:Gögn/ns1:SundurliðunInnlán/ns1:VeltiinnlánEinföldMeðOpinberuEignarhaldi/ns1:ErlendirAðilar/ns1:ErlendÖnnurAtvinnufyrirtækiHeimiliOgÞjónustaViðHeimili/@CHF" xmlDataType="decimal"/>
    </xmlCellPr>
  </singleXmlCell>
  <singleXmlCell id="6984" r="Q44" connectionId="0">
    <xmlCellPr id="1" uniqueName="AðrirGjaldmiðlar">
      <xmlPr mapId="2" xpath="/ns1:EfnahagurBanka/ns1:Gögn/ns1:SundurliðunInnlán/ns1:VeltiinnlánEinföldMeðOpinberuEignarhaldi/ns1:ErlendirAðilar/ns1:ErlendÖnnurAtvinnufyrirtækiHeimiliOgÞjónustaViðHeimili/@AðrirGjaldmiðlar" xmlDataType="decimal"/>
    </xmlCellPr>
  </singleXmlCell>
  <singleXmlCell id="6997" r="F61" connectionId="0">
    <xmlCellPr id="1" uniqueName="OpinbertFyrirtæki">
      <xmlPr mapId="2" xpath="/ns1:EfnahagurBanka/ns1:Gögn/ns1:SundurliðunInnlán/ns1:ÓbundinInnlánEinföldMeðOpinberuEignarhaldi/ns1:Fjármálageiri/ns1:Innlánsstofnanir/@OpinbertFyrirtæki" xmlDataType="decimal"/>
    </xmlCellPr>
  </singleXmlCell>
  <singleXmlCell id="6998" r="G61" connectionId="0">
    <xmlCellPr id="1" uniqueName="Einkafyrirtæki">
      <xmlPr mapId="2" xpath="/ns1:EfnahagurBanka/ns1:Gögn/ns1:SundurliðunInnlán/ns1:ÓbundinInnlánEinföldMeðOpinberuEignarhaldi/ns1:Fjármálageiri/ns1:Innlánsstofnanir/@Einkafyrirtæki" xmlDataType="decimal"/>
    </xmlCellPr>
  </singleXmlCell>
  <singleXmlCell id="6999" r="H61" connectionId="0">
    <xmlCellPr id="1" uniqueName="ISK">
      <xmlPr mapId="2" xpath="/ns1:EfnahagurBanka/ns1:Gögn/ns1:SundurliðunInnlán/ns1:ÓbundinInnlánEinföldMeðOpinberuEignarhaldi/ns1:Fjármálageiri/ns1:Innlánsstofnanir/@ISK" xmlDataType="decimal"/>
    </xmlCellPr>
  </singleXmlCell>
  <singleXmlCell id="7000" r="I61" connectionId="0">
    <xmlCellPr id="1" uniqueName="EUR">
      <xmlPr mapId="2" xpath="/ns1:EfnahagurBanka/ns1:Gögn/ns1:SundurliðunInnlán/ns1:ÓbundinInnlánEinföldMeðOpinberuEignarhaldi/ns1:Fjármálageiri/ns1:Innlánsstofnanir/@EUR" xmlDataType="decimal"/>
    </xmlCellPr>
  </singleXmlCell>
  <singleXmlCell id="7001" r="J61" connectionId="0">
    <xmlCellPr id="1" uniqueName="USD">
      <xmlPr mapId="2" xpath="/ns1:EfnahagurBanka/ns1:Gögn/ns1:SundurliðunInnlán/ns1:ÓbundinInnlánEinföldMeðOpinberuEignarhaldi/ns1:Fjármálageiri/ns1:Innlánsstofnanir/@USD" xmlDataType="decimal"/>
    </xmlCellPr>
  </singleXmlCell>
  <singleXmlCell id="7002" r="K61" connectionId="0">
    <xmlCellPr id="1" uniqueName="GBP">
      <xmlPr mapId="2" xpath="/ns1:EfnahagurBanka/ns1:Gögn/ns1:SundurliðunInnlán/ns1:ÓbundinInnlánEinföldMeðOpinberuEignarhaldi/ns1:Fjármálageiri/ns1:Innlánsstofnanir/@GBP" xmlDataType="decimal"/>
    </xmlCellPr>
  </singleXmlCell>
  <singleXmlCell id="7003" r="L61" connectionId="0">
    <xmlCellPr id="1" uniqueName="JPY">
      <xmlPr mapId="2" xpath="/ns1:EfnahagurBanka/ns1:Gögn/ns1:SundurliðunInnlán/ns1:ÓbundinInnlánEinföldMeðOpinberuEignarhaldi/ns1:Fjármálageiri/ns1:Innlánsstofnanir/@JPY" xmlDataType="decimal"/>
    </xmlCellPr>
  </singleXmlCell>
  <singleXmlCell id="7004" r="M61" connectionId="0">
    <xmlCellPr id="1" uniqueName="DKK">
      <xmlPr mapId="2" xpath="/ns1:EfnahagurBanka/ns1:Gögn/ns1:SundurliðunInnlán/ns1:ÓbundinInnlánEinföldMeðOpinberuEignarhaldi/ns1:Fjármálageiri/ns1:Innlánsstofnanir/@DKK" xmlDataType="decimal"/>
    </xmlCellPr>
  </singleXmlCell>
  <singleXmlCell id="7005" r="N61" connectionId="0">
    <xmlCellPr id="1" uniqueName="NOK">
      <xmlPr mapId="2" xpath="/ns1:EfnahagurBanka/ns1:Gögn/ns1:SundurliðunInnlán/ns1:ÓbundinInnlánEinföldMeðOpinberuEignarhaldi/ns1:Fjármálageiri/ns1:Innlánsstofnanir/@NOK" xmlDataType="decimal"/>
    </xmlCellPr>
  </singleXmlCell>
  <singleXmlCell id="7006" r="O61" connectionId="0">
    <xmlCellPr id="1" uniqueName="SEK">
      <xmlPr mapId="2" xpath="/ns1:EfnahagurBanka/ns1:Gögn/ns1:SundurliðunInnlán/ns1:ÓbundinInnlánEinföldMeðOpinberuEignarhaldi/ns1:Fjármálageiri/ns1:Innlánsstofnanir/@SEK" xmlDataType="decimal"/>
    </xmlCellPr>
  </singleXmlCell>
  <singleXmlCell id="7007" r="P61" connectionId="0">
    <xmlCellPr id="1" uniqueName="CHF">
      <xmlPr mapId="2" xpath="/ns1:EfnahagurBanka/ns1:Gögn/ns1:SundurliðunInnlán/ns1:ÓbundinInnlánEinföldMeðOpinberuEignarhaldi/ns1:Fjármálageiri/ns1:Innlánsstofnanir/@CHF" xmlDataType="decimal"/>
    </xmlCellPr>
  </singleXmlCell>
  <singleXmlCell id="7008" r="Q61" connectionId="0">
    <xmlCellPr id="1" uniqueName="AðrirGjaldmiðlar">
      <xmlPr mapId="2" xpath="/ns1:EfnahagurBanka/ns1:Gögn/ns1:SundurliðunInnlán/ns1:ÓbundinInnlánEinföldMeðOpinberuEignarhaldi/ns1:Fjármálageiri/ns1:Innlánsstofnanir/@AðrirGjaldmiðlar" xmlDataType="decimal"/>
    </xmlCellPr>
  </singleXmlCell>
  <singleXmlCell id="7009" r="F62" connectionId="0">
    <xmlCellPr id="1" uniqueName="OpinbertFyrirtæki">
      <xmlPr mapId="2" xpath="/ns1:EfnahagurBanka/ns1:Gögn/ns1:SundurliðunInnlán/ns1:ÓbundinInnlánEinföldMeðOpinberuEignarhaldi/ns1:Fjármálageiri/ns1:InnlánsstofnanirÍSlitameðferð/@OpinbertFyrirtæki" xmlDataType="decimal"/>
    </xmlCellPr>
  </singleXmlCell>
  <singleXmlCell id="7010" r="G62" connectionId="0">
    <xmlCellPr id="1" uniqueName="Einkafyrirtæki">
      <xmlPr mapId="2" xpath="/ns1:EfnahagurBanka/ns1:Gögn/ns1:SundurliðunInnlán/ns1:ÓbundinInnlánEinföldMeðOpinberuEignarhaldi/ns1:Fjármálageiri/ns1:InnlánsstofnanirÍSlitameðferð/@Einkafyrirtæki" xmlDataType="decimal"/>
    </xmlCellPr>
  </singleXmlCell>
  <singleXmlCell id="7011" r="H62" connectionId="0">
    <xmlCellPr id="1" uniqueName="ISK">
      <xmlPr mapId="2" xpath="/ns1:EfnahagurBanka/ns1:Gögn/ns1:SundurliðunInnlán/ns1:ÓbundinInnlánEinföldMeðOpinberuEignarhaldi/ns1:Fjármálageiri/ns1:InnlánsstofnanirÍSlitameðferð/@ISK" xmlDataType="decimal"/>
    </xmlCellPr>
  </singleXmlCell>
  <singleXmlCell id="7012" r="I62" connectionId="0">
    <xmlCellPr id="1" uniqueName="EUR">
      <xmlPr mapId="2" xpath="/ns1:EfnahagurBanka/ns1:Gögn/ns1:SundurliðunInnlán/ns1:ÓbundinInnlánEinföldMeðOpinberuEignarhaldi/ns1:Fjármálageiri/ns1:InnlánsstofnanirÍSlitameðferð/@EUR" xmlDataType="decimal"/>
    </xmlCellPr>
  </singleXmlCell>
  <singleXmlCell id="7013" r="J62" connectionId="0">
    <xmlCellPr id="1" uniqueName="USD">
      <xmlPr mapId="2" xpath="/ns1:EfnahagurBanka/ns1:Gögn/ns1:SundurliðunInnlán/ns1:ÓbundinInnlánEinföldMeðOpinberuEignarhaldi/ns1:Fjármálageiri/ns1:InnlánsstofnanirÍSlitameðferð/@USD" xmlDataType="decimal"/>
    </xmlCellPr>
  </singleXmlCell>
  <singleXmlCell id="7014" r="K62" connectionId="0">
    <xmlCellPr id="1" uniqueName="GBP">
      <xmlPr mapId="2" xpath="/ns1:EfnahagurBanka/ns1:Gögn/ns1:SundurliðunInnlán/ns1:ÓbundinInnlánEinföldMeðOpinberuEignarhaldi/ns1:Fjármálageiri/ns1:InnlánsstofnanirÍSlitameðferð/@GBP" xmlDataType="decimal"/>
    </xmlCellPr>
  </singleXmlCell>
  <singleXmlCell id="7015" r="L62" connectionId="0">
    <xmlCellPr id="1" uniqueName="JPY">
      <xmlPr mapId="2" xpath="/ns1:EfnahagurBanka/ns1:Gögn/ns1:SundurliðunInnlán/ns1:ÓbundinInnlánEinföldMeðOpinberuEignarhaldi/ns1:Fjármálageiri/ns1:InnlánsstofnanirÍSlitameðferð/@JPY" xmlDataType="decimal"/>
    </xmlCellPr>
  </singleXmlCell>
  <singleXmlCell id="7016" r="M62" connectionId="0">
    <xmlCellPr id="1" uniqueName="DKK">
      <xmlPr mapId="2" xpath="/ns1:EfnahagurBanka/ns1:Gögn/ns1:SundurliðunInnlán/ns1:ÓbundinInnlánEinföldMeðOpinberuEignarhaldi/ns1:Fjármálageiri/ns1:InnlánsstofnanirÍSlitameðferð/@DKK" xmlDataType="decimal"/>
    </xmlCellPr>
  </singleXmlCell>
  <singleXmlCell id="7017" r="N62" connectionId="0">
    <xmlCellPr id="1" uniqueName="NOK">
      <xmlPr mapId="2" xpath="/ns1:EfnahagurBanka/ns1:Gögn/ns1:SundurliðunInnlán/ns1:ÓbundinInnlánEinföldMeðOpinberuEignarhaldi/ns1:Fjármálageiri/ns1:InnlánsstofnanirÍSlitameðferð/@NOK" xmlDataType="decimal"/>
    </xmlCellPr>
  </singleXmlCell>
  <singleXmlCell id="7018" r="O62" connectionId="0">
    <xmlCellPr id="1" uniqueName="SEK">
      <xmlPr mapId="2" xpath="/ns1:EfnahagurBanka/ns1:Gögn/ns1:SundurliðunInnlán/ns1:ÓbundinInnlánEinföldMeðOpinberuEignarhaldi/ns1:Fjármálageiri/ns1:InnlánsstofnanirÍSlitameðferð/@SEK" xmlDataType="decimal"/>
    </xmlCellPr>
  </singleXmlCell>
  <singleXmlCell id="7019" r="P62" connectionId="0">
    <xmlCellPr id="1" uniqueName="CHF">
      <xmlPr mapId="2" xpath="/ns1:EfnahagurBanka/ns1:Gögn/ns1:SundurliðunInnlán/ns1:ÓbundinInnlánEinföldMeðOpinberuEignarhaldi/ns1:Fjármálageiri/ns1:InnlánsstofnanirÍSlitameðferð/@CHF" xmlDataType="decimal"/>
    </xmlCellPr>
  </singleXmlCell>
  <singleXmlCell id="7020" r="Q62" connectionId="0">
    <xmlCellPr id="1" uniqueName="AðrirGjaldmiðlar">
      <xmlPr mapId="2" xpath="/ns1:EfnahagurBanka/ns1:Gögn/ns1:SundurliðunInnlán/ns1:ÓbundinInnlánEinföldMeðOpinberuEignarhaldi/ns1:Fjármálageiri/ns1:InnlánsstofnanirÍSlitameðferð/@AðrirGjaldmiðlar" xmlDataType="decimal"/>
    </xmlCellPr>
  </singleXmlCell>
  <singleXmlCell id="7021" r="F63" connectionId="0">
    <xmlCellPr id="1" uniqueName="OpinbertFyrirtæki">
      <xmlPr mapId="2" xpath="/ns1:EfnahagurBanka/ns1:Gögn/ns1:SundurliðunInnlán/ns1:ÓbundinInnlánEinföldMeðOpinberuEignarhaldi/ns1:Fjármálageiri/ns1:Peningamarkaðssjóðir/@OpinbertFyrirtæki" xmlDataType="decimal"/>
    </xmlCellPr>
  </singleXmlCell>
  <singleXmlCell id="7022" r="G63" connectionId="0">
    <xmlCellPr id="1" uniqueName="Einkafyrirtæki">
      <xmlPr mapId="2" xpath="/ns1:EfnahagurBanka/ns1:Gögn/ns1:SundurliðunInnlán/ns1:ÓbundinInnlánEinföldMeðOpinberuEignarhaldi/ns1:Fjármálageiri/ns1:Peningamarkaðssjóðir/@Einkafyrirtæki" xmlDataType="decimal"/>
    </xmlCellPr>
  </singleXmlCell>
  <singleXmlCell id="7023" r="H63" connectionId="0">
    <xmlCellPr id="1" uniqueName="ISK">
      <xmlPr mapId="2" xpath="/ns1:EfnahagurBanka/ns1:Gögn/ns1:SundurliðunInnlán/ns1:ÓbundinInnlánEinföldMeðOpinberuEignarhaldi/ns1:Fjármálageiri/ns1:Peningamarkaðssjóðir/@ISK" xmlDataType="decimal"/>
    </xmlCellPr>
  </singleXmlCell>
  <singleXmlCell id="7024" r="I63" connectionId="0">
    <xmlCellPr id="1" uniqueName="EUR">
      <xmlPr mapId="2" xpath="/ns1:EfnahagurBanka/ns1:Gögn/ns1:SundurliðunInnlán/ns1:ÓbundinInnlánEinföldMeðOpinberuEignarhaldi/ns1:Fjármálageiri/ns1:Peningamarkaðssjóðir/@EUR" xmlDataType="decimal"/>
    </xmlCellPr>
  </singleXmlCell>
  <singleXmlCell id="7025" r="J63" connectionId="0">
    <xmlCellPr id="1" uniqueName="USD">
      <xmlPr mapId="2" xpath="/ns1:EfnahagurBanka/ns1:Gögn/ns1:SundurliðunInnlán/ns1:ÓbundinInnlánEinföldMeðOpinberuEignarhaldi/ns1:Fjármálageiri/ns1:Peningamarkaðssjóðir/@USD" xmlDataType="decimal"/>
    </xmlCellPr>
  </singleXmlCell>
  <singleXmlCell id="7026" r="K63" connectionId="0">
    <xmlCellPr id="1" uniqueName="GBP">
      <xmlPr mapId="2" xpath="/ns1:EfnahagurBanka/ns1:Gögn/ns1:SundurliðunInnlán/ns1:ÓbundinInnlánEinföldMeðOpinberuEignarhaldi/ns1:Fjármálageiri/ns1:Peningamarkaðssjóðir/@GBP" xmlDataType="decimal"/>
    </xmlCellPr>
  </singleXmlCell>
  <singleXmlCell id="7027" r="L63" connectionId="0">
    <xmlCellPr id="1" uniqueName="JPY">
      <xmlPr mapId="2" xpath="/ns1:EfnahagurBanka/ns1:Gögn/ns1:SundurliðunInnlán/ns1:ÓbundinInnlánEinföldMeðOpinberuEignarhaldi/ns1:Fjármálageiri/ns1:Peningamarkaðssjóðir/@JPY" xmlDataType="decimal"/>
    </xmlCellPr>
  </singleXmlCell>
  <singleXmlCell id="7028" r="M63" connectionId="0">
    <xmlCellPr id="1" uniqueName="DKK">
      <xmlPr mapId="2" xpath="/ns1:EfnahagurBanka/ns1:Gögn/ns1:SundurliðunInnlán/ns1:ÓbundinInnlánEinföldMeðOpinberuEignarhaldi/ns1:Fjármálageiri/ns1:Peningamarkaðssjóðir/@DKK" xmlDataType="decimal"/>
    </xmlCellPr>
  </singleXmlCell>
  <singleXmlCell id="7029" r="N63" connectionId="0">
    <xmlCellPr id="1" uniqueName="NOK">
      <xmlPr mapId="2" xpath="/ns1:EfnahagurBanka/ns1:Gögn/ns1:SundurliðunInnlán/ns1:ÓbundinInnlánEinföldMeðOpinberuEignarhaldi/ns1:Fjármálageiri/ns1:Peningamarkaðssjóðir/@NOK" xmlDataType="decimal"/>
    </xmlCellPr>
  </singleXmlCell>
  <singleXmlCell id="7030" r="O63" connectionId="0">
    <xmlCellPr id="1" uniqueName="SEK">
      <xmlPr mapId="2" xpath="/ns1:EfnahagurBanka/ns1:Gögn/ns1:SundurliðunInnlán/ns1:ÓbundinInnlánEinföldMeðOpinberuEignarhaldi/ns1:Fjármálageiri/ns1:Peningamarkaðssjóðir/@SEK" xmlDataType="decimal"/>
    </xmlCellPr>
  </singleXmlCell>
  <singleXmlCell id="7031" r="P63" connectionId="0">
    <xmlCellPr id="1" uniqueName="CHF">
      <xmlPr mapId="2" xpath="/ns1:EfnahagurBanka/ns1:Gögn/ns1:SundurliðunInnlán/ns1:ÓbundinInnlánEinföldMeðOpinberuEignarhaldi/ns1:Fjármálageiri/ns1:Peningamarkaðssjóðir/@CHF" xmlDataType="decimal"/>
    </xmlCellPr>
  </singleXmlCell>
  <singleXmlCell id="7032" r="Q63" connectionId="0">
    <xmlCellPr id="1" uniqueName="AðrirGjaldmiðlar">
      <xmlPr mapId="2" xpath="/ns1:EfnahagurBanka/ns1:Gögn/ns1:SundurliðunInnlán/ns1:ÓbundinInnlánEinföldMeðOpinberuEignarhaldi/ns1:Fjármálageiri/ns1:Peningamarkaðssjóðir/@AðrirGjaldmiðlar" xmlDataType="decimal"/>
    </xmlCellPr>
  </singleXmlCell>
  <singleXmlCell id="7033" r="F64" connectionId="0">
    <xmlCellPr id="1" uniqueName="OpinbertFyrirtæki">
      <xmlPr mapId="2" xpath="/ns1:EfnahagurBanka/ns1:Gögn/ns1:SundurliðunInnlán/ns1:ÓbundinInnlánEinföldMeðOpinberuEignarhaldi/ns1:Fjármálageiri/ns1:AðrirVerðbréfaOgFjárfestingarsjóðir/@OpinbertFyrirtæki" xmlDataType="decimal"/>
    </xmlCellPr>
  </singleXmlCell>
  <singleXmlCell id="7034" r="G64" connectionId="0">
    <xmlCellPr id="1" uniqueName="Einkafyrirtæki">
      <xmlPr mapId="2" xpath="/ns1:EfnahagurBanka/ns1:Gögn/ns1:SundurliðunInnlán/ns1:ÓbundinInnlánEinföldMeðOpinberuEignarhaldi/ns1:Fjármálageiri/ns1:AðrirVerðbréfaOgFjárfestingarsjóðir/@Einkafyrirtæki" xmlDataType="decimal"/>
    </xmlCellPr>
  </singleXmlCell>
  <singleXmlCell id="7035" r="H64" connectionId="0">
    <xmlCellPr id="1" uniqueName="ISK">
      <xmlPr mapId="2" xpath="/ns1:EfnahagurBanka/ns1:Gögn/ns1:SundurliðunInnlán/ns1:ÓbundinInnlánEinföldMeðOpinberuEignarhaldi/ns1:Fjármálageiri/ns1:AðrirVerðbréfaOgFjárfestingarsjóðir/@ISK" xmlDataType="decimal"/>
    </xmlCellPr>
  </singleXmlCell>
  <singleXmlCell id="7036" r="I64" connectionId="0">
    <xmlCellPr id="1" uniqueName="EUR">
      <xmlPr mapId="2" xpath="/ns1:EfnahagurBanka/ns1:Gögn/ns1:SundurliðunInnlán/ns1:ÓbundinInnlánEinföldMeðOpinberuEignarhaldi/ns1:Fjármálageiri/ns1:AðrirVerðbréfaOgFjárfestingarsjóðir/@EUR" xmlDataType="decimal"/>
    </xmlCellPr>
  </singleXmlCell>
  <singleXmlCell id="7037" r="J64" connectionId="0">
    <xmlCellPr id="1" uniqueName="USD">
      <xmlPr mapId="2" xpath="/ns1:EfnahagurBanka/ns1:Gögn/ns1:SundurliðunInnlán/ns1:ÓbundinInnlánEinföldMeðOpinberuEignarhaldi/ns1:Fjármálageiri/ns1:AðrirVerðbréfaOgFjárfestingarsjóðir/@USD" xmlDataType="decimal"/>
    </xmlCellPr>
  </singleXmlCell>
  <singleXmlCell id="7038" r="K64" connectionId="0">
    <xmlCellPr id="1" uniqueName="GBP">
      <xmlPr mapId="2" xpath="/ns1:EfnahagurBanka/ns1:Gögn/ns1:SundurliðunInnlán/ns1:ÓbundinInnlánEinföldMeðOpinberuEignarhaldi/ns1:Fjármálageiri/ns1:AðrirVerðbréfaOgFjárfestingarsjóðir/@GBP" xmlDataType="decimal"/>
    </xmlCellPr>
  </singleXmlCell>
  <singleXmlCell id="7039" r="L64" connectionId="0">
    <xmlCellPr id="1" uniqueName="JPY">
      <xmlPr mapId="2" xpath="/ns1:EfnahagurBanka/ns1:Gögn/ns1:SundurliðunInnlán/ns1:ÓbundinInnlánEinföldMeðOpinberuEignarhaldi/ns1:Fjármálageiri/ns1:AðrirVerðbréfaOgFjárfestingarsjóðir/@JPY" xmlDataType="decimal"/>
    </xmlCellPr>
  </singleXmlCell>
  <singleXmlCell id="7040" r="M64" connectionId="0">
    <xmlCellPr id="1" uniqueName="DKK">
      <xmlPr mapId="2" xpath="/ns1:EfnahagurBanka/ns1:Gögn/ns1:SundurliðunInnlán/ns1:ÓbundinInnlánEinföldMeðOpinberuEignarhaldi/ns1:Fjármálageiri/ns1:AðrirVerðbréfaOgFjárfestingarsjóðir/@DKK" xmlDataType="decimal"/>
    </xmlCellPr>
  </singleXmlCell>
  <singleXmlCell id="7041" r="N64" connectionId="0">
    <xmlCellPr id="1" uniqueName="NOK">
      <xmlPr mapId="2" xpath="/ns1:EfnahagurBanka/ns1:Gögn/ns1:SundurliðunInnlán/ns1:ÓbundinInnlánEinföldMeðOpinberuEignarhaldi/ns1:Fjármálageiri/ns1:AðrirVerðbréfaOgFjárfestingarsjóðir/@NOK" xmlDataType="decimal"/>
    </xmlCellPr>
  </singleXmlCell>
  <singleXmlCell id="7042" r="O64" connectionId="0">
    <xmlCellPr id="1" uniqueName="SEK">
      <xmlPr mapId="2" xpath="/ns1:EfnahagurBanka/ns1:Gögn/ns1:SundurliðunInnlán/ns1:ÓbundinInnlánEinföldMeðOpinberuEignarhaldi/ns1:Fjármálageiri/ns1:AðrirVerðbréfaOgFjárfestingarsjóðir/@SEK" xmlDataType="decimal"/>
    </xmlCellPr>
  </singleXmlCell>
  <singleXmlCell id="7043" r="P64" connectionId="0">
    <xmlCellPr id="1" uniqueName="CHF">
      <xmlPr mapId="2" xpath="/ns1:EfnahagurBanka/ns1:Gögn/ns1:SundurliðunInnlán/ns1:ÓbundinInnlánEinföldMeðOpinberuEignarhaldi/ns1:Fjármálageiri/ns1:AðrirVerðbréfaOgFjárfestingarsjóðir/@CHF" xmlDataType="decimal"/>
    </xmlCellPr>
  </singleXmlCell>
  <singleXmlCell id="7044" r="Q64" connectionId="0">
    <xmlCellPr id="1" uniqueName="AðrirGjaldmiðlar">
      <xmlPr mapId="2" xpath="/ns1:EfnahagurBanka/ns1:Gögn/ns1:SundurliðunInnlán/ns1:ÓbundinInnlánEinföldMeðOpinberuEignarhaldi/ns1:Fjármálageiri/ns1:AðrirVerðbréfaOgFjárfestingarsjóðir/@AðrirGjaldmiðlar" xmlDataType="decimal"/>
    </xmlCellPr>
  </singleXmlCell>
  <singleXmlCell id="7045" r="F65" connectionId="0">
    <xmlCellPr id="1" uniqueName="OpinbertFyrirtæki">
      <xmlPr mapId="2" xpath="/ns1:EfnahagurBanka/ns1:Gögn/ns1:SundurliðunInnlán/ns1:ÓbundinInnlánEinföldMeðOpinberuEignarhaldi/ns1:Fjármálageiri/ns1:ÖnnurFjármálafyrirtæki/@OpinbertFyrirtæki" xmlDataType="decimal"/>
    </xmlCellPr>
  </singleXmlCell>
  <singleXmlCell id="7046" r="G65" connectionId="0">
    <xmlCellPr id="1" uniqueName="Einkafyrirtæki">
      <xmlPr mapId="2" xpath="/ns1:EfnahagurBanka/ns1:Gögn/ns1:SundurliðunInnlán/ns1:ÓbundinInnlánEinföldMeðOpinberuEignarhaldi/ns1:Fjármálageiri/ns1:ÖnnurFjármálafyrirtæki/@Einkafyrirtæki" xmlDataType="decimal"/>
    </xmlCellPr>
  </singleXmlCell>
  <singleXmlCell id="7047" r="H65" connectionId="0">
    <xmlCellPr id="1" uniqueName="ISK">
      <xmlPr mapId="2" xpath="/ns1:EfnahagurBanka/ns1:Gögn/ns1:SundurliðunInnlán/ns1:ÓbundinInnlánEinföldMeðOpinberuEignarhaldi/ns1:Fjármálageiri/ns1:ÖnnurFjármálafyrirtæki/@ISK" xmlDataType="decimal"/>
    </xmlCellPr>
  </singleXmlCell>
  <singleXmlCell id="7048" r="I65" connectionId="0">
    <xmlCellPr id="1" uniqueName="EUR">
      <xmlPr mapId="2" xpath="/ns1:EfnahagurBanka/ns1:Gögn/ns1:SundurliðunInnlán/ns1:ÓbundinInnlánEinföldMeðOpinberuEignarhaldi/ns1:Fjármálageiri/ns1:ÖnnurFjármálafyrirtæki/@EUR" xmlDataType="decimal"/>
    </xmlCellPr>
  </singleXmlCell>
  <singleXmlCell id="7049" r="J65" connectionId="0">
    <xmlCellPr id="1" uniqueName="USD">
      <xmlPr mapId="2" xpath="/ns1:EfnahagurBanka/ns1:Gögn/ns1:SundurliðunInnlán/ns1:ÓbundinInnlánEinföldMeðOpinberuEignarhaldi/ns1:Fjármálageiri/ns1:ÖnnurFjármálafyrirtæki/@USD" xmlDataType="decimal"/>
    </xmlCellPr>
  </singleXmlCell>
  <singleXmlCell id="7050" r="K65" connectionId="0">
    <xmlCellPr id="1" uniqueName="GBP">
      <xmlPr mapId="2" xpath="/ns1:EfnahagurBanka/ns1:Gögn/ns1:SundurliðunInnlán/ns1:ÓbundinInnlánEinföldMeðOpinberuEignarhaldi/ns1:Fjármálageiri/ns1:ÖnnurFjármálafyrirtæki/@GBP" xmlDataType="decimal"/>
    </xmlCellPr>
  </singleXmlCell>
  <singleXmlCell id="7051" r="L65" connectionId="0">
    <xmlCellPr id="1" uniqueName="JPY">
      <xmlPr mapId="2" xpath="/ns1:EfnahagurBanka/ns1:Gögn/ns1:SundurliðunInnlán/ns1:ÓbundinInnlánEinföldMeðOpinberuEignarhaldi/ns1:Fjármálageiri/ns1:ÖnnurFjármálafyrirtæki/@JPY" xmlDataType="decimal"/>
    </xmlCellPr>
  </singleXmlCell>
  <singleXmlCell id="7052" r="M65" connectionId="0">
    <xmlCellPr id="1" uniqueName="DKK">
      <xmlPr mapId="2" xpath="/ns1:EfnahagurBanka/ns1:Gögn/ns1:SundurliðunInnlán/ns1:ÓbundinInnlánEinföldMeðOpinberuEignarhaldi/ns1:Fjármálageiri/ns1:ÖnnurFjármálafyrirtæki/@DKK" xmlDataType="decimal"/>
    </xmlCellPr>
  </singleXmlCell>
  <singleXmlCell id="7053" r="N65" connectionId="0">
    <xmlCellPr id="1" uniqueName="NOK">
      <xmlPr mapId="2" xpath="/ns1:EfnahagurBanka/ns1:Gögn/ns1:SundurliðunInnlán/ns1:ÓbundinInnlánEinföldMeðOpinberuEignarhaldi/ns1:Fjármálageiri/ns1:ÖnnurFjármálafyrirtæki/@NOK" xmlDataType="decimal"/>
    </xmlCellPr>
  </singleXmlCell>
  <singleXmlCell id="7054" r="O65" connectionId="0">
    <xmlCellPr id="1" uniqueName="SEK">
      <xmlPr mapId="2" xpath="/ns1:EfnahagurBanka/ns1:Gögn/ns1:SundurliðunInnlán/ns1:ÓbundinInnlánEinföldMeðOpinberuEignarhaldi/ns1:Fjármálageiri/ns1:ÖnnurFjármálafyrirtæki/@SEK" xmlDataType="decimal"/>
    </xmlCellPr>
  </singleXmlCell>
  <singleXmlCell id="7055" r="P65" connectionId="0">
    <xmlCellPr id="1" uniqueName="CHF">
      <xmlPr mapId="2" xpath="/ns1:EfnahagurBanka/ns1:Gögn/ns1:SundurliðunInnlán/ns1:ÓbundinInnlánEinföldMeðOpinberuEignarhaldi/ns1:Fjármálageiri/ns1:ÖnnurFjármálafyrirtæki/@CHF" xmlDataType="decimal"/>
    </xmlCellPr>
  </singleXmlCell>
  <singleXmlCell id="7056" r="Q65" connectionId="0">
    <xmlCellPr id="1" uniqueName="AðrirGjaldmiðlar">
      <xmlPr mapId="2" xpath="/ns1:EfnahagurBanka/ns1:Gögn/ns1:SundurliðunInnlán/ns1:ÓbundinInnlánEinföldMeðOpinberuEignarhaldi/ns1:Fjármálageiri/ns1:ÖnnurFjármálafyrirtæki/@AðrirGjaldmiðlar" xmlDataType="decimal"/>
    </xmlCellPr>
  </singleXmlCell>
  <singleXmlCell id="7057" r="F66" connectionId="0">
    <xmlCellPr id="1" uniqueName="OpinbertFyrirtæki">
      <xmlPr mapId="2" xpath="/ns1:EfnahagurBanka/ns1:Gögn/ns1:SundurliðunInnlán/ns1:ÓbundinInnlánEinföldMeðOpinberuEignarhaldi/ns1:Fjármálageiri/ns1:ÖnnurFjármálafyrirtækiÍSlitameðferð/@OpinbertFyrirtæki" xmlDataType="decimal"/>
    </xmlCellPr>
  </singleXmlCell>
  <singleXmlCell id="7058" r="G66" connectionId="0">
    <xmlCellPr id="1" uniqueName="Einkafyrirtæki">
      <xmlPr mapId="2" xpath="/ns1:EfnahagurBanka/ns1:Gögn/ns1:SundurliðunInnlán/ns1:ÓbundinInnlánEinföldMeðOpinberuEignarhaldi/ns1:Fjármálageiri/ns1:ÖnnurFjármálafyrirtækiÍSlitameðferð/@Einkafyrirtæki" xmlDataType="decimal"/>
    </xmlCellPr>
  </singleXmlCell>
  <singleXmlCell id="7059" r="H66" connectionId="0">
    <xmlCellPr id="1" uniqueName="ISK">
      <xmlPr mapId="2" xpath="/ns1:EfnahagurBanka/ns1:Gögn/ns1:SundurliðunInnlán/ns1:ÓbundinInnlánEinföldMeðOpinberuEignarhaldi/ns1:Fjármálageiri/ns1:ÖnnurFjármálafyrirtækiÍSlitameðferð/@ISK" xmlDataType="decimal"/>
    </xmlCellPr>
  </singleXmlCell>
  <singleXmlCell id="7060" r="I66" connectionId="0">
    <xmlCellPr id="1" uniqueName="EUR">
      <xmlPr mapId="2" xpath="/ns1:EfnahagurBanka/ns1:Gögn/ns1:SundurliðunInnlán/ns1:ÓbundinInnlánEinföldMeðOpinberuEignarhaldi/ns1:Fjármálageiri/ns1:ÖnnurFjármálafyrirtækiÍSlitameðferð/@EUR" xmlDataType="decimal"/>
    </xmlCellPr>
  </singleXmlCell>
  <singleXmlCell id="7061" r="J66" connectionId="0">
    <xmlCellPr id="1" uniqueName="USD">
      <xmlPr mapId="2" xpath="/ns1:EfnahagurBanka/ns1:Gögn/ns1:SundurliðunInnlán/ns1:ÓbundinInnlánEinföldMeðOpinberuEignarhaldi/ns1:Fjármálageiri/ns1:ÖnnurFjármálafyrirtækiÍSlitameðferð/@USD" xmlDataType="decimal"/>
    </xmlCellPr>
  </singleXmlCell>
  <singleXmlCell id="7062" r="K66" connectionId="0">
    <xmlCellPr id="1" uniqueName="GBP">
      <xmlPr mapId="2" xpath="/ns1:EfnahagurBanka/ns1:Gögn/ns1:SundurliðunInnlán/ns1:ÓbundinInnlánEinföldMeðOpinberuEignarhaldi/ns1:Fjármálageiri/ns1:ÖnnurFjármálafyrirtækiÍSlitameðferð/@GBP" xmlDataType="decimal"/>
    </xmlCellPr>
  </singleXmlCell>
  <singleXmlCell id="7063" r="L66" connectionId="0">
    <xmlCellPr id="1" uniqueName="JPY">
      <xmlPr mapId="2" xpath="/ns1:EfnahagurBanka/ns1:Gögn/ns1:SundurliðunInnlán/ns1:ÓbundinInnlánEinföldMeðOpinberuEignarhaldi/ns1:Fjármálageiri/ns1:ÖnnurFjármálafyrirtækiÍSlitameðferð/@JPY" xmlDataType="decimal"/>
    </xmlCellPr>
  </singleXmlCell>
  <singleXmlCell id="7064" r="M66" connectionId="0">
    <xmlCellPr id="1" uniqueName="DKK">
      <xmlPr mapId="2" xpath="/ns1:EfnahagurBanka/ns1:Gögn/ns1:SundurliðunInnlán/ns1:ÓbundinInnlánEinföldMeðOpinberuEignarhaldi/ns1:Fjármálageiri/ns1:ÖnnurFjármálafyrirtækiÍSlitameðferð/@DKK" xmlDataType="decimal"/>
    </xmlCellPr>
  </singleXmlCell>
  <singleXmlCell id="7065" r="N66" connectionId="0">
    <xmlCellPr id="1" uniqueName="NOK">
      <xmlPr mapId="2" xpath="/ns1:EfnahagurBanka/ns1:Gögn/ns1:SundurliðunInnlán/ns1:ÓbundinInnlánEinföldMeðOpinberuEignarhaldi/ns1:Fjármálageiri/ns1:ÖnnurFjármálafyrirtækiÍSlitameðferð/@NOK" xmlDataType="decimal"/>
    </xmlCellPr>
  </singleXmlCell>
  <singleXmlCell id="7066" r="O66" connectionId="0">
    <xmlCellPr id="1" uniqueName="SEK">
      <xmlPr mapId="2" xpath="/ns1:EfnahagurBanka/ns1:Gögn/ns1:SundurliðunInnlán/ns1:ÓbundinInnlánEinföldMeðOpinberuEignarhaldi/ns1:Fjármálageiri/ns1:ÖnnurFjármálafyrirtækiÍSlitameðferð/@SEK" xmlDataType="decimal"/>
    </xmlCellPr>
  </singleXmlCell>
  <singleXmlCell id="7067" r="P66" connectionId="0">
    <xmlCellPr id="1" uniqueName="CHF">
      <xmlPr mapId="2" xpath="/ns1:EfnahagurBanka/ns1:Gögn/ns1:SundurliðunInnlán/ns1:ÓbundinInnlánEinföldMeðOpinberuEignarhaldi/ns1:Fjármálageiri/ns1:ÖnnurFjármálafyrirtækiÍSlitameðferð/@CHF" xmlDataType="decimal"/>
    </xmlCellPr>
  </singleXmlCell>
  <singleXmlCell id="7068" r="Q66" connectionId="0">
    <xmlCellPr id="1" uniqueName="AðrirGjaldmiðlar">
      <xmlPr mapId="2" xpath="/ns1:EfnahagurBanka/ns1:Gögn/ns1:SundurliðunInnlán/ns1:ÓbundinInnlánEinföldMeðOpinberuEignarhaldi/ns1:Fjármálageiri/ns1:ÖnnurFjármálafyrirtækiÍSlitameðferð/@AðrirGjaldmiðlar" xmlDataType="decimal"/>
    </xmlCellPr>
  </singleXmlCell>
  <singleXmlCell id="7069" r="F67" connectionId="0">
    <xmlCellPr id="1" uniqueName="OpinbertFyrirtæki">
      <xmlPr mapId="2" xpath="/ns1:EfnahagurBanka/ns1:Gögn/ns1:SundurliðunInnlán/ns1:ÓbundinInnlánEinföldMeðOpinberuEignarhaldi/ns1:Fjármálageiri/ns1:FjármálalegHliðarstarfsemi/@OpinbertFyrirtæki" xmlDataType="decimal"/>
    </xmlCellPr>
  </singleXmlCell>
  <singleXmlCell id="7070" r="G67" connectionId="0">
    <xmlCellPr id="1" uniqueName="Einkafyrirtæki">
      <xmlPr mapId="2" xpath="/ns1:EfnahagurBanka/ns1:Gögn/ns1:SundurliðunInnlán/ns1:ÓbundinInnlánEinföldMeðOpinberuEignarhaldi/ns1:Fjármálageiri/ns1:FjármálalegHliðarstarfsemi/@Einkafyrirtæki" xmlDataType="decimal"/>
    </xmlCellPr>
  </singleXmlCell>
  <singleXmlCell id="7071" r="H67" connectionId="0">
    <xmlCellPr id="1" uniqueName="ISK">
      <xmlPr mapId="2" xpath="/ns1:EfnahagurBanka/ns1:Gögn/ns1:SundurliðunInnlán/ns1:ÓbundinInnlánEinföldMeðOpinberuEignarhaldi/ns1:Fjármálageiri/ns1:FjármálalegHliðarstarfsemi/@ISK" xmlDataType="decimal"/>
    </xmlCellPr>
  </singleXmlCell>
  <singleXmlCell id="7072" r="I67" connectionId="0">
    <xmlCellPr id="1" uniqueName="EUR">
      <xmlPr mapId="2" xpath="/ns1:EfnahagurBanka/ns1:Gögn/ns1:SundurliðunInnlán/ns1:ÓbundinInnlánEinföldMeðOpinberuEignarhaldi/ns1:Fjármálageiri/ns1:FjármálalegHliðarstarfsemi/@EUR" xmlDataType="decimal"/>
    </xmlCellPr>
  </singleXmlCell>
  <singleXmlCell id="7073" r="J67" connectionId="0">
    <xmlCellPr id="1" uniqueName="USD">
      <xmlPr mapId="2" xpath="/ns1:EfnahagurBanka/ns1:Gögn/ns1:SundurliðunInnlán/ns1:ÓbundinInnlánEinföldMeðOpinberuEignarhaldi/ns1:Fjármálageiri/ns1:FjármálalegHliðarstarfsemi/@USD" xmlDataType="decimal"/>
    </xmlCellPr>
  </singleXmlCell>
  <singleXmlCell id="7074" r="K67" connectionId="0">
    <xmlCellPr id="1" uniqueName="GBP">
      <xmlPr mapId="2" xpath="/ns1:EfnahagurBanka/ns1:Gögn/ns1:SundurliðunInnlán/ns1:ÓbundinInnlánEinföldMeðOpinberuEignarhaldi/ns1:Fjármálageiri/ns1:FjármálalegHliðarstarfsemi/@GBP" xmlDataType="decimal"/>
    </xmlCellPr>
  </singleXmlCell>
  <singleXmlCell id="7075" r="L67" connectionId="0">
    <xmlCellPr id="1" uniqueName="JPY">
      <xmlPr mapId="2" xpath="/ns1:EfnahagurBanka/ns1:Gögn/ns1:SundurliðunInnlán/ns1:ÓbundinInnlánEinföldMeðOpinberuEignarhaldi/ns1:Fjármálageiri/ns1:FjármálalegHliðarstarfsemi/@JPY" xmlDataType="decimal"/>
    </xmlCellPr>
  </singleXmlCell>
  <singleXmlCell id="7076" r="M67" connectionId="0">
    <xmlCellPr id="1" uniqueName="DKK">
      <xmlPr mapId="2" xpath="/ns1:EfnahagurBanka/ns1:Gögn/ns1:SundurliðunInnlán/ns1:ÓbundinInnlánEinföldMeðOpinberuEignarhaldi/ns1:Fjármálageiri/ns1:FjármálalegHliðarstarfsemi/@DKK" xmlDataType="decimal"/>
    </xmlCellPr>
  </singleXmlCell>
  <singleXmlCell id="7077" r="N67" connectionId="0">
    <xmlCellPr id="1" uniqueName="NOK">
      <xmlPr mapId="2" xpath="/ns1:EfnahagurBanka/ns1:Gögn/ns1:SundurliðunInnlán/ns1:ÓbundinInnlánEinföldMeðOpinberuEignarhaldi/ns1:Fjármálageiri/ns1:FjármálalegHliðarstarfsemi/@NOK" xmlDataType="decimal"/>
    </xmlCellPr>
  </singleXmlCell>
  <singleXmlCell id="7078" r="O67" connectionId="0">
    <xmlCellPr id="1" uniqueName="SEK">
      <xmlPr mapId="2" xpath="/ns1:EfnahagurBanka/ns1:Gögn/ns1:SundurliðunInnlán/ns1:ÓbundinInnlánEinföldMeðOpinberuEignarhaldi/ns1:Fjármálageiri/ns1:FjármálalegHliðarstarfsemi/@SEK" xmlDataType="decimal"/>
    </xmlCellPr>
  </singleXmlCell>
  <singleXmlCell id="7079" r="P67" connectionId="0">
    <xmlCellPr id="1" uniqueName="CHF">
      <xmlPr mapId="2" xpath="/ns1:EfnahagurBanka/ns1:Gögn/ns1:SundurliðunInnlán/ns1:ÓbundinInnlánEinföldMeðOpinberuEignarhaldi/ns1:Fjármálageiri/ns1:FjármálalegHliðarstarfsemi/@CHF" xmlDataType="decimal"/>
    </xmlCellPr>
  </singleXmlCell>
  <singleXmlCell id="7080" r="Q67" connectionId="0">
    <xmlCellPr id="1" uniqueName="AðrirGjaldmiðlar">
      <xmlPr mapId="2" xpath="/ns1:EfnahagurBanka/ns1:Gögn/ns1:SundurliðunInnlán/ns1:ÓbundinInnlánEinföldMeðOpinberuEignarhaldi/ns1:Fjármálageiri/ns1:FjármálalegHliðarstarfsemi/@AðrirGjaldmiðlar" xmlDataType="decimal"/>
    </xmlCellPr>
  </singleXmlCell>
  <singleXmlCell id="7081" r="F68" connectionId="0">
    <xmlCellPr id="1" uniqueName="OpinbertFyrirtæki">
      <xmlPr mapId="2" xpath="/ns1:EfnahagurBanka/ns1:Gögn/ns1:SundurliðunInnlán/ns1:ÓbundinInnlánEinföldMeðOpinberuEignarhaldi/ns1:Fjármálageiri/ns1:InnbyrðisFjármálastarfsemi/@OpinbertFyrirtæki" xmlDataType="decimal"/>
    </xmlCellPr>
  </singleXmlCell>
  <singleXmlCell id="7082" r="G68" connectionId="0">
    <xmlCellPr id="1" uniqueName="Einkafyrirtæki">
      <xmlPr mapId="2" xpath="/ns1:EfnahagurBanka/ns1:Gögn/ns1:SundurliðunInnlán/ns1:ÓbundinInnlánEinföldMeðOpinberuEignarhaldi/ns1:Fjármálageiri/ns1:InnbyrðisFjármálastarfsemi/@Einkafyrirtæki" xmlDataType="decimal"/>
    </xmlCellPr>
  </singleXmlCell>
  <singleXmlCell id="7083" r="H68" connectionId="0">
    <xmlCellPr id="1" uniqueName="ISK">
      <xmlPr mapId="2" xpath="/ns1:EfnahagurBanka/ns1:Gögn/ns1:SundurliðunInnlán/ns1:ÓbundinInnlánEinföldMeðOpinberuEignarhaldi/ns1:Fjármálageiri/ns1:InnbyrðisFjármálastarfsemi/@ISK" xmlDataType="decimal"/>
    </xmlCellPr>
  </singleXmlCell>
  <singleXmlCell id="7084" r="I68" connectionId="0">
    <xmlCellPr id="1" uniqueName="EUR">
      <xmlPr mapId="2" xpath="/ns1:EfnahagurBanka/ns1:Gögn/ns1:SundurliðunInnlán/ns1:ÓbundinInnlánEinföldMeðOpinberuEignarhaldi/ns1:Fjármálageiri/ns1:InnbyrðisFjármálastarfsemi/@EUR" xmlDataType="decimal"/>
    </xmlCellPr>
  </singleXmlCell>
  <singleXmlCell id="7085" r="J68" connectionId="0">
    <xmlCellPr id="1" uniqueName="USD">
      <xmlPr mapId="2" xpath="/ns1:EfnahagurBanka/ns1:Gögn/ns1:SundurliðunInnlán/ns1:ÓbundinInnlánEinföldMeðOpinberuEignarhaldi/ns1:Fjármálageiri/ns1:InnbyrðisFjármálastarfsemi/@USD" xmlDataType="decimal"/>
    </xmlCellPr>
  </singleXmlCell>
  <singleXmlCell id="7086" r="K68" connectionId="0">
    <xmlCellPr id="1" uniqueName="GBP">
      <xmlPr mapId="2" xpath="/ns1:EfnahagurBanka/ns1:Gögn/ns1:SundurliðunInnlán/ns1:ÓbundinInnlánEinföldMeðOpinberuEignarhaldi/ns1:Fjármálageiri/ns1:InnbyrðisFjármálastarfsemi/@GBP" xmlDataType="decimal"/>
    </xmlCellPr>
  </singleXmlCell>
  <singleXmlCell id="7087" r="L68" connectionId="0">
    <xmlCellPr id="1" uniqueName="JPY">
      <xmlPr mapId="2" xpath="/ns1:EfnahagurBanka/ns1:Gögn/ns1:SundurliðunInnlán/ns1:ÓbundinInnlánEinföldMeðOpinberuEignarhaldi/ns1:Fjármálageiri/ns1:InnbyrðisFjármálastarfsemi/@JPY" xmlDataType="decimal"/>
    </xmlCellPr>
  </singleXmlCell>
  <singleXmlCell id="7088" r="M68" connectionId="0">
    <xmlCellPr id="1" uniqueName="DKK">
      <xmlPr mapId="2" xpath="/ns1:EfnahagurBanka/ns1:Gögn/ns1:SundurliðunInnlán/ns1:ÓbundinInnlánEinföldMeðOpinberuEignarhaldi/ns1:Fjármálageiri/ns1:InnbyrðisFjármálastarfsemi/@DKK" xmlDataType="decimal"/>
    </xmlCellPr>
  </singleXmlCell>
  <singleXmlCell id="7089" r="N68" connectionId="0">
    <xmlCellPr id="1" uniqueName="NOK">
      <xmlPr mapId="2" xpath="/ns1:EfnahagurBanka/ns1:Gögn/ns1:SundurliðunInnlán/ns1:ÓbundinInnlánEinföldMeðOpinberuEignarhaldi/ns1:Fjármálageiri/ns1:InnbyrðisFjármálastarfsemi/@NOK" xmlDataType="decimal"/>
    </xmlCellPr>
  </singleXmlCell>
  <singleXmlCell id="7090" r="O68" connectionId="0">
    <xmlCellPr id="1" uniqueName="SEK">
      <xmlPr mapId="2" xpath="/ns1:EfnahagurBanka/ns1:Gögn/ns1:SundurliðunInnlán/ns1:ÓbundinInnlánEinföldMeðOpinberuEignarhaldi/ns1:Fjármálageiri/ns1:InnbyrðisFjármálastarfsemi/@SEK" xmlDataType="decimal"/>
    </xmlCellPr>
  </singleXmlCell>
  <singleXmlCell id="7091" r="P68" connectionId="0">
    <xmlCellPr id="1" uniqueName="CHF">
      <xmlPr mapId="2" xpath="/ns1:EfnahagurBanka/ns1:Gögn/ns1:SundurliðunInnlán/ns1:ÓbundinInnlánEinföldMeðOpinberuEignarhaldi/ns1:Fjármálageiri/ns1:InnbyrðisFjármálastarfsemi/@CHF" xmlDataType="decimal"/>
    </xmlCellPr>
  </singleXmlCell>
  <singleXmlCell id="7092" r="Q68" connectionId="0">
    <xmlCellPr id="1" uniqueName="AðrirGjaldmiðlar">
      <xmlPr mapId="2" xpath="/ns1:EfnahagurBanka/ns1:Gögn/ns1:SundurliðunInnlán/ns1:ÓbundinInnlánEinföldMeðOpinberuEignarhaldi/ns1:Fjármálageiri/ns1:InnbyrðisFjármálastarfsemi/@AðrirGjaldmiðlar" xmlDataType="decimal"/>
    </xmlCellPr>
  </singleXmlCell>
  <singleXmlCell id="7093" r="F69" connectionId="0">
    <xmlCellPr id="1" uniqueName="OpinbertFyrirtæki">
      <xmlPr mapId="2" xpath="/ns1:EfnahagurBanka/ns1:Gögn/ns1:SundurliðunInnlán/ns1:ÓbundinInnlánEinföldMeðOpinberuEignarhaldi/ns1:Fjármálageiri/ns1:Vátryggingafélög/@OpinbertFyrirtæki" xmlDataType="decimal"/>
    </xmlCellPr>
  </singleXmlCell>
  <singleXmlCell id="7094" r="G69" connectionId="0">
    <xmlCellPr id="1" uniqueName="Einkafyrirtæki">
      <xmlPr mapId="2" xpath="/ns1:EfnahagurBanka/ns1:Gögn/ns1:SundurliðunInnlán/ns1:ÓbundinInnlánEinföldMeðOpinberuEignarhaldi/ns1:Fjármálageiri/ns1:Vátryggingafélög/@Einkafyrirtæki" xmlDataType="decimal"/>
    </xmlCellPr>
  </singleXmlCell>
  <singleXmlCell id="7095" r="H69" connectionId="0">
    <xmlCellPr id="1" uniqueName="ISK">
      <xmlPr mapId="2" xpath="/ns1:EfnahagurBanka/ns1:Gögn/ns1:SundurliðunInnlán/ns1:ÓbundinInnlánEinföldMeðOpinberuEignarhaldi/ns1:Fjármálageiri/ns1:Vátryggingafélög/@ISK" xmlDataType="decimal"/>
    </xmlCellPr>
  </singleXmlCell>
  <singleXmlCell id="7096" r="I69" connectionId="0">
    <xmlCellPr id="1" uniqueName="EUR">
      <xmlPr mapId="2" xpath="/ns1:EfnahagurBanka/ns1:Gögn/ns1:SundurliðunInnlán/ns1:ÓbundinInnlánEinföldMeðOpinberuEignarhaldi/ns1:Fjármálageiri/ns1:Vátryggingafélög/@EUR" xmlDataType="decimal"/>
    </xmlCellPr>
  </singleXmlCell>
  <singleXmlCell id="7097" r="J69" connectionId="0">
    <xmlCellPr id="1" uniqueName="USD">
      <xmlPr mapId="2" xpath="/ns1:EfnahagurBanka/ns1:Gögn/ns1:SundurliðunInnlán/ns1:ÓbundinInnlánEinföldMeðOpinberuEignarhaldi/ns1:Fjármálageiri/ns1:Vátryggingafélög/@USD" xmlDataType="decimal"/>
    </xmlCellPr>
  </singleXmlCell>
  <singleXmlCell id="7098" r="K69" connectionId="0">
    <xmlCellPr id="1" uniqueName="GBP">
      <xmlPr mapId="2" xpath="/ns1:EfnahagurBanka/ns1:Gögn/ns1:SundurliðunInnlán/ns1:ÓbundinInnlánEinföldMeðOpinberuEignarhaldi/ns1:Fjármálageiri/ns1:Vátryggingafélög/@GBP" xmlDataType="decimal"/>
    </xmlCellPr>
  </singleXmlCell>
  <singleXmlCell id="7099" r="L69" connectionId="0">
    <xmlCellPr id="1" uniqueName="JPY">
      <xmlPr mapId="2" xpath="/ns1:EfnahagurBanka/ns1:Gögn/ns1:SundurliðunInnlán/ns1:ÓbundinInnlánEinföldMeðOpinberuEignarhaldi/ns1:Fjármálageiri/ns1:Vátryggingafélög/@JPY" xmlDataType="decimal"/>
    </xmlCellPr>
  </singleXmlCell>
  <singleXmlCell id="7100" r="M69" connectionId="0">
    <xmlCellPr id="1" uniqueName="DKK">
      <xmlPr mapId="2" xpath="/ns1:EfnahagurBanka/ns1:Gögn/ns1:SundurliðunInnlán/ns1:ÓbundinInnlánEinföldMeðOpinberuEignarhaldi/ns1:Fjármálageiri/ns1:Vátryggingafélög/@DKK" xmlDataType="decimal"/>
    </xmlCellPr>
  </singleXmlCell>
  <singleXmlCell id="7101" r="N69" connectionId="0">
    <xmlCellPr id="1" uniqueName="NOK">
      <xmlPr mapId="2" xpath="/ns1:EfnahagurBanka/ns1:Gögn/ns1:SundurliðunInnlán/ns1:ÓbundinInnlánEinföldMeðOpinberuEignarhaldi/ns1:Fjármálageiri/ns1:Vátryggingafélög/@NOK" xmlDataType="decimal"/>
    </xmlCellPr>
  </singleXmlCell>
  <singleXmlCell id="7102" r="O69" connectionId="0">
    <xmlCellPr id="1" uniqueName="SEK">
      <xmlPr mapId="2" xpath="/ns1:EfnahagurBanka/ns1:Gögn/ns1:SundurliðunInnlán/ns1:ÓbundinInnlánEinföldMeðOpinberuEignarhaldi/ns1:Fjármálageiri/ns1:Vátryggingafélög/@SEK" xmlDataType="decimal"/>
    </xmlCellPr>
  </singleXmlCell>
  <singleXmlCell id="7103" r="P69" connectionId="0">
    <xmlCellPr id="1" uniqueName="CHF">
      <xmlPr mapId="2" xpath="/ns1:EfnahagurBanka/ns1:Gögn/ns1:SundurliðunInnlán/ns1:ÓbundinInnlánEinföldMeðOpinberuEignarhaldi/ns1:Fjármálageiri/ns1:Vátryggingafélög/@CHF" xmlDataType="decimal"/>
    </xmlCellPr>
  </singleXmlCell>
  <singleXmlCell id="7104" r="Q69" connectionId="0">
    <xmlCellPr id="1" uniqueName="AðrirGjaldmiðlar">
      <xmlPr mapId="2" xpath="/ns1:EfnahagurBanka/ns1:Gögn/ns1:SundurliðunInnlán/ns1:ÓbundinInnlánEinföldMeðOpinberuEignarhaldi/ns1:Fjármálageiri/ns1:Vátryggingafélög/@AðrirGjaldmiðlar" xmlDataType="decimal"/>
    </xmlCellPr>
  </singleXmlCell>
  <singleXmlCell id="7105" r="F70" connectionId="0">
    <xmlCellPr id="1" uniqueName="OpinbertFyrirtæki">
      <xmlPr mapId="2" xpath="/ns1:EfnahagurBanka/ns1:Gögn/ns1:SundurliðunInnlán/ns1:ÓbundinInnlánEinföldMeðOpinberuEignarhaldi/ns1:Fjármálageiri/ns1:Lífeyrissjóðir/@OpinbertFyrirtæki" xmlDataType="decimal"/>
    </xmlCellPr>
  </singleXmlCell>
  <singleXmlCell id="7106" r="G70" connectionId="0">
    <xmlCellPr id="1" uniqueName="Einkafyrirtæki">
      <xmlPr mapId="2" xpath="/ns1:EfnahagurBanka/ns1:Gögn/ns1:SundurliðunInnlán/ns1:ÓbundinInnlánEinföldMeðOpinberuEignarhaldi/ns1:Fjármálageiri/ns1:Lífeyrissjóðir/@Einkafyrirtæki" xmlDataType="decimal"/>
    </xmlCellPr>
  </singleXmlCell>
  <singleXmlCell id="7107" r="H70" connectionId="0">
    <xmlCellPr id="1" uniqueName="ISK">
      <xmlPr mapId="2" xpath="/ns1:EfnahagurBanka/ns1:Gögn/ns1:SundurliðunInnlán/ns1:ÓbundinInnlánEinföldMeðOpinberuEignarhaldi/ns1:Fjármálageiri/ns1:Lífeyrissjóðir/@ISK" xmlDataType="decimal"/>
    </xmlCellPr>
  </singleXmlCell>
  <singleXmlCell id="7108" r="I70" connectionId="0">
    <xmlCellPr id="1" uniqueName="EUR">
      <xmlPr mapId="2" xpath="/ns1:EfnahagurBanka/ns1:Gögn/ns1:SundurliðunInnlán/ns1:ÓbundinInnlánEinföldMeðOpinberuEignarhaldi/ns1:Fjármálageiri/ns1:Lífeyrissjóðir/@EUR" xmlDataType="decimal"/>
    </xmlCellPr>
  </singleXmlCell>
  <singleXmlCell id="7109" r="J70" connectionId="0">
    <xmlCellPr id="1" uniqueName="USD">
      <xmlPr mapId="2" xpath="/ns1:EfnahagurBanka/ns1:Gögn/ns1:SundurliðunInnlán/ns1:ÓbundinInnlánEinföldMeðOpinberuEignarhaldi/ns1:Fjármálageiri/ns1:Lífeyrissjóðir/@USD" xmlDataType="decimal"/>
    </xmlCellPr>
  </singleXmlCell>
  <singleXmlCell id="7110" r="K70" connectionId="0">
    <xmlCellPr id="1" uniqueName="GBP">
      <xmlPr mapId="2" xpath="/ns1:EfnahagurBanka/ns1:Gögn/ns1:SundurliðunInnlán/ns1:ÓbundinInnlánEinföldMeðOpinberuEignarhaldi/ns1:Fjármálageiri/ns1:Lífeyrissjóðir/@GBP" xmlDataType="decimal"/>
    </xmlCellPr>
  </singleXmlCell>
  <singleXmlCell id="7111" r="L70" connectionId="0">
    <xmlCellPr id="1" uniqueName="JPY">
      <xmlPr mapId="2" xpath="/ns1:EfnahagurBanka/ns1:Gögn/ns1:SundurliðunInnlán/ns1:ÓbundinInnlánEinföldMeðOpinberuEignarhaldi/ns1:Fjármálageiri/ns1:Lífeyrissjóðir/@JPY" xmlDataType="decimal"/>
    </xmlCellPr>
  </singleXmlCell>
  <singleXmlCell id="7112" r="M70" connectionId="0">
    <xmlCellPr id="1" uniqueName="DKK">
      <xmlPr mapId="2" xpath="/ns1:EfnahagurBanka/ns1:Gögn/ns1:SundurliðunInnlán/ns1:ÓbundinInnlánEinföldMeðOpinberuEignarhaldi/ns1:Fjármálageiri/ns1:Lífeyrissjóðir/@DKK" xmlDataType="decimal"/>
    </xmlCellPr>
  </singleXmlCell>
  <singleXmlCell id="7113" r="N70" connectionId="0">
    <xmlCellPr id="1" uniqueName="NOK">
      <xmlPr mapId="2" xpath="/ns1:EfnahagurBanka/ns1:Gögn/ns1:SundurliðunInnlán/ns1:ÓbundinInnlánEinföldMeðOpinberuEignarhaldi/ns1:Fjármálageiri/ns1:Lífeyrissjóðir/@NOK" xmlDataType="decimal"/>
    </xmlCellPr>
  </singleXmlCell>
  <singleXmlCell id="7114" r="O70" connectionId="0">
    <xmlCellPr id="1" uniqueName="SEK">
      <xmlPr mapId="2" xpath="/ns1:EfnahagurBanka/ns1:Gögn/ns1:SundurliðunInnlán/ns1:ÓbundinInnlánEinföldMeðOpinberuEignarhaldi/ns1:Fjármálageiri/ns1:Lífeyrissjóðir/@SEK" xmlDataType="decimal"/>
    </xmlCellPr>
  </singleXmlCell>
  <singleXmlCell id="7115" r="P70" connectionId="0">
    <xmlCellPr id="1" uniqueName="CHF">
      <xmlPr mapId="2" xpath="/ns1:EfnahagurBanka/ns1:Gögn/ns1:SundurliðunInnlán/ns1:ÓbundinInnlánEinföldMeðOpinberuEignarhaldi/ns1:Fjármálageiri/ns1:Lífeyrissjóðir/@CHF" xmlDataType="decimal"/>
    </xmlCellPr>
  </singleXmlCell>
  <singleXmlCell id="7116" r="Q70" connectionId="0">
    <xmlCellPr id="1" uniqueName="AðrirGjaldmiðlar">
      <xmlPr mapId="2" xpath="/ns1:EfnahagurBanka/ns1:Gögn/ns1:SundurliðunInnlán/ns1:ÓbundinInnlánEinföldMeðOpinberuEignarhaldi/ns1:Fjármálageiri/ns1:Lífeyrissjóðir/@AðrirGjaldmiðlar" xmlDataType="decimal"/>
    </xmlCellPr>
  </singleXmlCell>
  <singleXmlCell id="7117" r="H72" connectionId="0">
    <xmlCellPr id="1" uniqueName="ISK">
      <xmlPr mapId="2" xpath="/ns1:EfnahagurBanka/ns1:Gögn/ns1:SundurliðunInnlán/ns1:ÓbundinInnlánEinföldMeðOpinberuEignarhaldi/ns1:HiðOpinbera/ns1:Ríkisjóður/@ISK" xmlDataType="decimal"/>
    </xmlCellPr>
  </singleXmlCell>
  <singleXmlCell id="7118" r="I72" connectionId="0">
    <xmlCellPr id="1" uniqueName="EUR">
      <xmlPr mapId="2" xpath="/ns1:EfnahagurBanka/ns1:Gögn/ns1:SundurliðunInnlán/ns1:ÓbundinInnlánEinföldMeðOpinberuEignarhaldi/ns1:HiðOpinbera/ns1:Ríkisjóður/@EUR" xmlDataType="decimal"/>
    </xmlCellPr>
  </singleXmlCell>
  <singleXmlCell id="7119" r="J72" connectionId="0">
    <xmlCellPr id="1" uniqueName="USD">
      <xmlPr mapId="2" xpath="/ns1:EfnahagurBanka/ns1:Gögn/ns1:SundurliðunInnlán/ns1:ÓbundinInnlánEinföldMeðOpinberuEignarhaldi/ns1:HiðOpinbera/ns1:Ríkisjóður/@USD" xmlDataType="decimal"/>
    </xmlCellPr>
  </singleXmlCell>
  <singleXmlCell id="7120" r="K72" connectionId="0">
    <xmlCellPr id="1" uniqueName="GBP">
      <xmlPr mapId="2" xpath="/ns1:EfnahagurBanka/ns1:Gögn/ns1:SundurliðunInnlán/ns1:ÓbundinInnlánEinföldMeðOpinberuEignarhaldi/ns1:HiðOpinbera/ns1:Ríkisjóður/@GBP" xmlDataType="decimal"/>
    </xmlCellPr>
  </singleXmlCell>
  <singleXmlCell id="7121" r="L72" connectionId="0">
    <xmlCellPr id="1" uniqueName="JPY">
      <xmlPr mapId="2" xpath="/ns1:EfnahagurBanka/ns1:Gögn/ns1:SundurliðunInnlán/ns1:ÓbundinInnlánEinföldMeðOpinberuEignarhaldi/ns1:HiðOpinbera/ns1:Ríkisjóður/@JPY" xmlDataType="decimal"/>
    </xmlCellPr>
  </singleXmlCell>
  <singleXmlCell id="7122" r="M72" connectionId="0">
    <xmlCellPr id="1" uniqueName="DKK">
      <xmlPr mapId="2" xpath="/ns1:EfnahagurBanka/ns1:Gögn/ns1:SundurliðunInnlán/ns1:ÓbundinInnlánEinföldMeðOpinberuEignarhaldi/ns1:HiðOpinbera/ns1:Ríkisjóður/@DKK" xmlDataType="decimal"/>
    </xmlCellPr>
  </singleXmlCell>
  <singleXmlCell id="7123" r="N72" connectionId="0">
    <xmlCellPr id="1" uniqueName="NOK">
      <xmlPr mapId="2" xpath="/ns1:EfnahagurBanka/ns1:Gögn/ns1:SundurliðunInnlán/ns1:ÓbundinInnlánEinföldMeðOpinberuEignarhaldi/ns1:HiðOpinbera/ns1:Ríkisjóður/@NOK" xmlDataType="decimal"/>
    </xmlCellPr>
  </singleXmlCell>
  <singleXmlCell id="7124" r="O72" connectionId="0">
    <xmlCellPr id="1" uniqueName="SEK">
      <xmlPr mapId="2" xpath="/ns1:EfnahagurBanka/ns1:Gögn/ns1:SundurliðunInnlán/ns1:ÓbundinInnlánEinföldMeðOpinberuEignarhaldi/ns1:HiðOpinbera/ns1:Ríkisjóður/@SEK" xmlDataType="decimal"/>
    </xmlCellPr>
  </singleXmlCell>
  <singleXmlCell id="7125" r="P72" connectionId="0">
    <xmlCellPr id="1" uniqueName="CHF">
      <xmlPr mapId="2" xpath="/ns1:EfnahagurBanka/ns1:Gögn/ns1:SundurliðunInnlán/ns1:ÓbundinInnlánEinföldMeðOpinberuEignarhaldi/ns1:HiðOpinbera/ns1:Ríkisjóður/@CHF" xmlDataType="decimal"/>
    </xmlCellPr>
  </singleXmlCell>
  <singleXmlCell id="7126" r="Q72" connectionId="0">
    <xmlCellPr id="1" uniqueName="AðrirGjaldmiðlar">
      <xmlPr mapId="2" xpath="/ns1:EfnahagurBanka/ns1:Gögn/ns1:SundurliðunInnlán/ns1:ÓbundinInnlánEinföldMeðOpinberuEignarhaldi/ns1:HiðOpinbera/ns1:Ríkisjóður/@AðrirGjaldmiðlar" xmlDataType="decimal"/>
    </xmlCellPr>
  </singleXmlCell>
  <singleXmlCell id="7127" r="H73" connectionId="0">
    <xmlCellPr id="1" uniqueName="ISK">
      <xmlPr mapId="2" xpath="/ns1:EfnahagurBanka/ns1:Gögn/ns1:SundurliðunInnlán/ns1:ÓbundinInnlánEinföldMeðOpinberuEignarhaldi/ns1:HiðOpinbera/ns1:Sveitarfélög/@ISK" xmlDataType="decimal"/>
    </xmlCellPr>
  </singleXmlCell>
  <singleXmlCell id="7128" r="I73" connectionId="0">
    <xmlCellPr id="1" uniqueName="EUR">
      <xmlPr mapId="2" xpath="/ns1:EfnahagurBanka/ns1:Gögn/ns1:SundurliðunInnlán/ns1:ÓbundinInnlánEinföldMeðOpinberuEignarhaldi/ns1:HiðOpinbera/ns1:Sveitarfélög/@EUR" xmlDataType="decimal"/>
    </xmlCellPr>
  </singleXmlCell>
  <singleXmlCell id="7129" r="J73" connectionId="0">
    <xmlCellPr id="1" uniqueName="USD">
      <xmlPr mapId="2" xpath="/ns1:EfnahagurBanka/ns1:Gögn/ns1:SundurliðunInnlán/ns1:ÓbundinInnlánEinföldMeðOpinberuEignarhaldi/ns1:HiðOpinbera/ns1:Sveitarfélög/@USD" xmlDataType="decimal"/>
    </xmlCellPr>
  </singleXmlCell>
  <singleXmlCell id="7130" r="K73" connectionId="0">
    <xmlCellPr id="1" uniqueName="GBP">
      <xmlPr mapId="2" xpath="/ns1:EfnahagurBanka/ns1:Gögn/ns1:SundurliðunInnlán/ns1:ÓbundinInnlánEinföldMeðOpinberuEignarhaldi/ns1:HiðOpinbera/ns1:Sveitarfélög/@GBP" xmlDataType="decimal"/>
    </xmlCellPr>
  </singleXmlCell>
  <singleXmlCell id="7131" r="L73" connectionId="0">
    <xmlCellPr id="1" uniqueName="JPY">
      <xmlPr mapId="2" xpath="/ns1:EfnahagurBanka/ns1:Gögn/ns1:SundurliðunInnlán/ns1:ÓbundinInnlánEinföldMeðOpinberuEignarhaldi/ns1:HiðOpinbera/ns1:Sveitarfélög/@JPY" xmlDataType="decimal"/>
    </xmlCellPr>
  </singleXmlCell>
  <singleXmlCell id="7132" r="M73" connectionId="0">
    <xmlCellPr id="1" uniqueName="DKK">
      <xmlPr mapId="2" xpath="/ns1:EfnahagurBanka/ns1:Gögn/ns1:SundurliðunInnlán/ns1:ÓbundinInnlánEinföldMeðOpinberuEignarhaldi/ns1:HiðOpinbera/ns1:Sveitarfélög/@DKK" xmlDataType="decimal"/>
    </xmlCellPr>
  </singleXmlCell>
  <singleXmlCell id="7133" r="N73" connectionId="0">
    <xmlCellPr id="1" uniqueName="NOK">
      <xmlPr mapId="2" xpath="/ns1:EfnahagurBanka/ns1:Gögn/ns1:SundurliðunInnlán/ns1:ÓbundinInnlánEinföldMeðOpinberuEignarhaldi/ns1:HiðOpinbera/ns1:Sveitarfélög/@NOK" xmlDataType="decimal"/>
    </xmlCellPr>
  </singleXmlCell>
  <singleXmlCell id="7134" r="O73" connectionId="0">
    <xmlCellPr id="1" uniqueName="SEK">
      <xmlPr mapId="2" xpath="/ns1:EfnahagurBanka/ns1:Gögn/ns1:SundurliðunInnlán/ns1:ÓbundinInnlánEinföldMeðOpinberuEignarhaldi/ns1:HiðOpinbera/ns1:Sveitarfélög/@SEK" xmlDataType="decimal"/>
    </xmlCellPr>
  </singleXmlCell>
  <singleXmlCell id="7135" r="P73" connectionId="0">
    <xmlCellPr id="1" uniqueName="CHF">
      <xmlPr mapId="2" xpath="/ns1:EfnahagurBanka/ns1:Gögn/ns1:SundurliðunInnlán/ns1:ÓbundinInnlánEinföldMeðOpinberuEignarhaldi/ns1:HiðOpinbera/ns1:Sveitarfélög/@CHF" xmlDataType="decimal"/>
    </xmlCellPr>
  </singleXmlCell>
  <singleXmlCell id="7136" r="Q73" connectionId="0">
    <xmlCellPr id="1" uniqueName="AðrirGjaldmiðlar">
      <xmlPr mapId="2" xpath="/ns1:EfnahagurBanka/ns1:Gögn/ns1:SundurliðunInnlán/ns1:ÓbundinInnlánEinföldMeðOpinberuEignarhaldi/ns1:HiðOpinbera/ns1:Sveitarfélög/@AðrirGjaldmiðlar" xmlDataType="decimal"/>
    </xmlCellPr>
  </singleXmlCell>
  <singleXmlCell id="7137" r="H74" connectionId="0">
    <xmlCellPr id="1" uniqueName="ISK">
      <xmlPr mapId="2" xpath="/ns1:EfnahagurBanka/ns1:Gögn/ns1:SundurliðunInnlán/ns1:ÓbundinInnlánEinföldMeðOpinberuEignarhaldi/ns1:Heimili/@ISK" xmlDataType="decimal"/>
    </xmlCellPr>
  </singleXmlCell>
  <singleXmlCell id="7138" r="I74" connectionId="0">
    <xmlCellPr id="1" uniqueName="EUR">
      <xmlPr mapId="2" xpath="/ns1:EfnahagurBanka/ns1:Gögn/ns1:SundurliðunInnlán/ns1:ÓbundinInnlánEinföldMeðOpinberuEignarhaldi/ns1:Heimili/@EUR" xmlDataType="decimal"/>
    </xmlCellPr>
  </singleXmlCell>
  <singleXmlCell id="7139" r="J74" connectionId="0">
    <xmlCellPr id="1" uniqueName="USD">
      <xmlPr mapId="2" xpath="/ns1:EfnahagurBanka/ns1:Gögn/ns1:SundurliðunInnlán/ns1:ÓbundinInnlánEinföldMeðOpinberuEignarhaldi/ns1:Heimili/@USD" xmlDataType="decimal"/>
    </xmlCellPr>
  </singleXmlCell>
  <singleXmlCell id="7140" r="K74" connectionId="0">
    <xmlCellPr id="1" uniqueName="GBP">
      <xmlPr mapId="2" xpath="/ns1:EfnahagurBanka/ns1:Gögn/ns1:SundurliðunInnlán/ns1:ÓbundinInnlánEinföldMeðOpinberuEignarhaldi/ns1:Heimili/@GBP" xmlDataType="decimal"/>
    </xmlCellPr>
  </singleXmlCell>
  <singleXmlCell id="7141" r="L74" connectionId="0">
    <xmlCellPr id="1" uniqueName="JPY">
      <xmlPr mapId="2" xpath="/ns1:EfnahagurBanka/ns1:Gögn/ns1:SundurliðunInnlán/ns1:ÓbundinInnlánEinföldMeðOpinberuEignarhaldi/ns1:Heimili/@JPY" xmlDataType="decimal"/>
    </xmlCellPr>
  </singleXmlCell>
  <singleXmlCell id="7142" r="M74" connectionId="0">
    <xmlCellPr id="1" uniqueName="DKK">
      <xmlPr mapId="2" xpath="/ns1:EfnahagurBanka/ns1:Gögn/ns1:SundurliðunInnlán/ns1:ÓbundinInnlánEinföldMeðOpinberuEignarhaldi/ns1:Heimili/@DKK" xmlDataType="decimal"/>
    </xmlCellPr>
  </singleXmlCell>
  <singleXmlCell id="7143" r="N74" connectionId="0">
    <xmlCellPr id="1" uniqueName="NOK">
      <xmlPr mapId="2" xpath="/ns1:EfnahagurBanka/ns1:Gögn/ns1:SundurliðunInnlán/ns1:ÓbundinInnlánEinföldMeðOpinberuEignarhaldi/ns1:Heimili/@NOK" xmlDataType="decimal"/>
    </xmlCellPr>
  </singleXmlCell>
  <singleXmlCell id="7144" r="O74" connectionId="0">
    <xmlCellPr id="1" uniqueName="SEK">
      <xmlPr mapId="2" xpath="/ns1:EfnahagurBanka/ns1:Gögn/ns1:SundurliðunInnlán/ns1:ÓbundinInnlánEinföldMeðOpinberuEignarhaldi/ns1:Heimili/@SEK" xmlDataType="decimal"/>
    </xmlCellPr>
  </singleXmlCell>
  <singleXmlCell id="7145" r="P74" connectionId="0">
    <xmlCellPr id="1" uniqueName="CHF">
      <xmlPr mapId="2" xpath="/ns1:EfnahagurBanka/ns1:Gögn/ns1:SundurliðunInnlán/ns1:ÓbundinInnlánEinföldMeðOpinberuEignarhaldi/ns1:Heimili/@CHF" xmlDataType="decimal"/>
    </xmlCellPr>
  </singleXmlCell>
  <singleXmlCell id="7146" r="Q74" connectionId="0">
    <xmlCellPr id="1" uniqueName="AðrirGjaldmiðlar">
      <xmlPr mapId="2" xpath="/ns1:EfnahagurBanka/ns1:Gögn/ns1:SundurliðunInnlán/ns1:ÓbundinInnlánEinföldMeðOpinberuEignarhaldi/ns1:Heimili/@AðrirGjaldmiðlar" xmlDataType="decimal"/>
    </xmlCellPr>
  </singleXmlCell>
  <singleXmlCell id="7147" r="H75" connectionId="0">
    <xmlCellPr id="1" uniqueName="ISK">
      <xmlPr mapId="2" xpath="/ns1:EfnahagurBanka/ns1:Gögn/ns1:SundurliðunInnlán/ns1:ÓbundinInnlánEinföldMeðOpinberuEignarhaldi/ns1:FélagasamtökSemÞjónaHeimilum/@ISK" xmlDataType="decimal"/>
    </xmlCellPr>
  </singleXmlCell>
  <singleXmlCell id="7148" r="I75" connectionId="0">
    <xmlCellPr id="1" uniqueName="EUR">
      <xmlPr mapId="2" xpath="/ns1:EfnahagurBanka/ns1:Gögn/ns1:SundurliðunInnlán/ns1:ÓbundinInnlánEinföldMeðOpinberuEignarhaldi/ns1:FélagasamtökSemÞjónaHeimilum/@EUR" xmlDataType="decimal"/>
    </xmlCellPr>
  </singleXmlCell>
  <singleXmlCell id="7149" r="J75" connectionId="0">
    <xmlCellPr id="1" uniqueName="USD">
      <xmlPr mapId="2" xpath="/ns1:EfnahagurBanka/ns1:Gögn/ns1:SundurliðunInnlán/ns1:ÓbundinInnlánEinföldMeðOpinberuEignarhaldi/ns1:FélagasamtökSemÞjónaHeimilum/@USD" xmlDataType="decimal"/>
    </xmlCellPr>
  </singleXmlCell>
  <singleXmlCell id="7150" r="K75" connectionId="0">
    <xmlCellPr id="1" uniqueName="GBP">
      <xmlPr mapId="2" xpath="/ns1:EfnahagurBanka/ns1:Gögn/ns1:SundurliðunInnlán/ns1:ÓbundinInnlánEinföldMeðOpinberuEignarhaldi/ns1:FélagasamtökSemÞjónaHeimilum/@GBP" xmlDataType="decimal"/>
    </xmlCellPr>
  </singleXmlCell>
  <singleXmlCell id="7151" r="L75" connectionId="0">
    <xmlCellPr id="1" uniqueName="JPY">
      <xmlPr mapId="2" xpath="/ns1:EfnahagurBanka/ns1:Gögn/ns1:SundurliðunInnlán/ns1:ÓbundinInnlánEinföldMeðOpinberuEignarhaldi/ns1:FélagasamtökSemÞjónaHeimilum/@JPY" xmlDataType="decimal"/>
    </xmlCellPr>
  </singleXmlCell>
  <singleXmlCell id="7152" r="M75" connectionId="0">
    <xmlCellPr id="1" uniqueName="DKK">
      <xmlPr mapId="2" xpath="/ns1:EfnahagurBanka/ns1:Gögn/ns1:SundurliðunInnlán/ns1:ÓbundinInnlánEinföldMeðOpinberuEignarhaldi/ns1:FélagasamtökSemÞjónaHeimilum/@DKK" xmlDataType="decimal"/>
    </xmlCellPr>
  </singleXmlCell>
  <singleXmlCell id="7153" r="N75" connectionId="0">
    <xmlCellPr id="1" uniqueName="NOK">
      <xmlPr mapId="2" xpath="/ns1:EfnahagurBanka/ns1:Gögn/ns1:SundurliðunInnlán/ns1:ÓbundinInnlánEinföldMeðOpinberuEignarhaldi/ns1:FélagasamtökSemÞjónaHeimilum/@NOK" xmlDataType="decimal"/>
    </xmlCellPr>
  </singleXmlCell>
  <singleXmlCell id="7154" r="O75" connectionId="0">
    <xmlCellPr id="1" uniqueName="SEK">
      <xmlPr mapId="2" xpath="/ns1:EfnahagurBanka/ns1:Gögn/ns1:SundurliðunInnlán/ns1:ÓbundinInnlánEinföldMeðOpinberuEignarhaldi/ns1:FélagasamtökSemÞjónaHeimilum/@SEK" xmlDataType="decimal"/>
    </xmlCellPr>
  </singleXmlCell>
  <singleXmlCell id="7155" r="P75" connectionId="0">
    <xmlCellPr id="1" uniqueName="CHF">
      <xmlPr mapId="2" xpath="/ns1:EfnahagurBanka/ns1:Gögn/ns1:SundurliðunInnlán/ns1:ÓbundinInnlánEinföldMeðOpinberuEignarhaldi/ns1:FélagasamtökSemÞjónaHeimilum/@CHF" xmlDataType="decimal"/>
    </xmlCellPr>
  </singleXmlCell>
  <singleXmlCell id="7156" r="Q75" connectionId="0">
    <xmlCellPr id="1" uniqueName="AðrirGjaldmiðlar">
      <xmlPr mapId="2" xpath="/ns1:EfnahagurBanka/ns1:Gögn/ns1:SundurliðunInnlán/ns1:ÓbundinInnlánEinföldMeðOpinberuEignarhaldi/ns1:FélagasamtökSemÞjónaHeimilum/@AðrirGjaldmiðlar" xmlDataType="decimal"/>
    </xmlCellPr>
  </singleXmlCell>
  <singleXmlCell id="7157" r="H77" connectionId="0">
    <xmlCellPr id="1" uniqueName="ISK">
      <xmlPr mapId="2" xpath="/ns1:EfnahagurBanka/ns1:Gögn/ns1:SundurliðunInnlán/ns1:ÓbundinInnlánEinföldMeðOpinberuEignarhaldi/ns1:ErlendirAðilar/ns1:Seðlabankar/@ISK" xmlDataType="decimal"/>
    </xmlCellPr>
  </singleXmlCell>
  <singleXmlCell id="7158" r="I77" connectionId="0">
    <xmlCellPr id="1" uniqueName="EUR">
      <xmlPr mapId="2" xpath="/ns1:EfnahagurBanka/ns1:Gögn/ns1:SundurliðunInnlán/ns1:ÓbundinInnlánEinföldMeðOpinberuEignarhaldi/ns1:ErlendirAðilar/ns1:Seðlabankar/@EUR" xmlDataType="decimal"/>
    </xmlCellPr>
  </singleXmlCell>
  <singleXmlCell id="7159" r="J77" connectionId="0">
    <xmlCellPr id="1" uniqueName="USD">
      <xmlPr mapId="2" xpath="/ns1:EfnahagurBanka/ns1:Gögn/ns1:SundurliðunInnlán/ns1:ÓbundinInnlánEinföldMeðOpinberuEignarhaldi/ns1:ErlendirAðilar/ns1:Seðlabankar/@USD" xmlDataType="decimal"/>
    </xmlCellPr>
  </singleXmlCell>
  <singleXmlCell id="7160" r="K77" connectionId="0">
    <xmlCellPr id="1" uniqueName="GBP">
      <xmlPr mapId="2" xpath="/ns1:EfnahagurBanka/ns1:Gögn/ns1:SundurliðunInnlán/ns1:ÓbundinInnlánEinföldMeðOpinberuEignarhaldi/ns1:ErlendirAðilar/ns1:Seðlabankar/@GBP" xmlDataType="decimal"/>
    </xmlCellPr>
  </singleXmlCell>
  <singleXmlCell id="7161" r="L77" connectionId="0">
    <xmlCellPr id="1" uniqueName="JPY">
      <xmlPr mapId="2" xpath="/ns1:EfnahagurBanka/ns1:Gögn/ns1:SundurliðunInnlán/ns1:ÓbundinInnlánEinföldMeðOpinberuEignarhaldi/ns1:ErlendirAðilar/ns1:Seðlabankar/@JPY" xmlDataType="decimal"/>
    </xmlCellPr>
  </singleXmlCell>
  <singleXmlCell id="7162" r="M77" connectionId="0">
    <xmlCellPr id="1" uniqueName="DKK">
      <xmlPr mapId="2" xpath="/ns1:EfnahagurBanka/ns1:Gögn/ns1:SundurliðunInnlán/ns1:ÓbundinInnlánEinföldMeðOpinberuEignarhaldi/ns1:ErlendirAðilar/ns1:Seðlabankar/@DKK" xmlDataType="decimal"/>
    </xmlCellPr>
  </singleXmlCell>
  <singleXmlCell id="7163" r="N77" connectionId="0">
    <xmlCellPr id="1" uniqueName="NOK">
      <xmlPr mapId="2" xpath="/ns1:EfnahagurBanka/ns1:Gögn/ns1:SundurliðunInnlán/ns1:ÓbundinInnlánEinföldMeðOpinberuEignarhaldi/ns1:ErlendirAðilar/ns1:Seðlabankar/@NOK" xmlDataType="decimal"/>
    </xmlCellPr>
  </singleXmlCell>
  <singleXmlCell id="7164" r="O77" connectionId="0">
    <xmlCellPr id="1" uniqueName="SEK">
      <xmlPr mapId="2" xpath="/ns1:EfnahagurBanka/ns1:Gögn/ns1:SundurliðunInnlán/ns1:ÓbundinInnlánEinföldMeðOpinberuEignarhaldi/ns1:ErlendirAðilar/ns1:Seðlabankar/@SEK" xmlDataType="decimal"/>
    </xmlCellPr>
  </singleXmlCell>
  <singleXmlCell id="7165" r="P77" connectionId="0">
    <xmlCellPr id="1" uniqueName="CHF">
      <xmlPr mapId="2" xpath="/ns1:EfnahagurBanka/ns1:Gögn/ns1:SundurliðunInnlán/ns1:ÓbundinInnlánEinföldMeðOpinberuEignarhaldi/ns1:ErlendirAðilar/ns1:Seðlabankar/@CHF" xmlDataType="decimal"/>
    </xmlCellPr>
  </singleXmlCell>
  <singleXmlCell id="7166" r="Q77" connectionId="0">
    <xmlCellPr id="1" uniqueName="AðrirGjaldmiðlar">
      <xmlPr mapId="2" xpath="/ns1:EfnahagurBanka/ns1:Gögn/ns1:SundurliðunInnlán/ns1:ÓbundinInnlánEinföldMeðOpinberuEignarhaldi/ns1:ErlendirAðilar/ns1:Seðlabankar/@AðrirGjaldmiðlar" xmlDataType="decimal"/>
    </xmlCellPr>
  </singleXmlCell>
  <singleXmlCell id="7167" r="H78" connectionId="0">
    <xmlCellPr id="1" uniqueName="ISK">
      <xmlPr mapId="2" xpath="/ns1:EfnahagurBanka/ns1:Gögn/ns1:SundurliðunInnlán/ns1:ÓbundinInnlánEinföldMeðOpinberuEignarhaldi/ns1:ErlendirAðilar/ns1:ErlendarInnlánsstofnanir/@ISK" xmlDataType="decimal"/>
    </xmlCellPr>
  </singleXmlCell>
  <singleXmlCell id="7168" r="I78" connectionId="0">
    <xmlCellPr id="1" uniqueName="EUR">
      <xmlPr mapId="2" xpath="/ns1:EfnahagurBanka/ns1:Gögn/ns1:SundurliðunInnlán/ns1:ÓbundinInnlánEinföldMeðOpinberuEignarhaldi/ns1:ErlendirAðilar/ns1:ErlendarInnlánsstofnanir/@EUR" xmlDataType="decimal"/>
    </xmlCellPr>
  </singleXmlCell>
  <singleXmlCell id="7169" r="J78" connectionId="0">
    <xmlCellPr id="1" uniqueName="USD">
      <xmlPr mapId="2" xpath="/ns1:EfnahagurBanka/ns1:Gögn/ns1:SundurliðunInnlán/ns1:ÓbundinInnlánEinföldMeðOpinberuEignarhaldi/ns1:ErlendirAðilar/ns1:ErlendarInnlánsstofnanir/@USD" xmlDataType="decimal"/>
    </xmlCellPr>
  </singleXmlCell>
  <singleXmlCell id="7170" r="K78" connectionId="0">
    <xmlCellPr id="1" uniqueName="GBP">
      <xmlPr mapId="2" xpath="/ns1:EfnahagurBanka/ns1:Gögn/ns1:SundurliðunInnlán/ns1:ÓbundinInnlánEinföldMeðOpinberuEignarhaldi/ns1:ErlendirAðilar/ns1:ErlendarInnlánsstofnanir/@GBP" xmlDataType="decimal"/>
    </xmlCellPr>
  </singleXmlCell>
  <singleXmlCell id="7171" r="L78" connectionId="0">
    <xmlCellPr id="1" uniqueName="JPY">
      <xmlPr mapId="2" xpath="/ns1:EfnahagurBanka/ns1:Gögn/ns1:SundurliðunInnlán/ns1:ÓbundinInnlánEinföldMeðOpinberuEignarhaldi/ns1:ErlendirAðilar/ns1:ErlendarInnlánsstofnanir/@JPY" xmlDataType="decimal"/>
    </xmlCellPr>
  </singleXmlCell>
  <singleXmlCell id="7172" r="M78" connectionId="0">
    <xmlCellPr id="1" uniqueName="DKK">
      <xmlPr mapId="2" xpath="/ns1:EfnahagurBanka/ns1:Gögn/ns1:SundurliðunInnlán/ns1:ÓbundinInnlánEinföldMeðOpinberuEignarhaldi/ns1:ErlendirAðilar/ns1:ErlendarInnlánsstofnanir/@DKK" xmlDataType="decimal"/>
    </xmlCellPr>
  </singleXmlCell>
  <singleXmlCell id="7173" r="N78" connectionId="0">
    <xmlCellPr id="1" uniqueName="NOK">
      <xmlPr mapId="2" xpath="/ns1:EfnahagurBanka/ns1:Gögn/ns1:SundurliðunInnlán/ns1:ÓbundinInnlánEinföldMeðOpinberuEignarhaldi/ns1:ErlendirAðilar/ns1:ErlendarInnlánsstofnanir/@NOK" xmlDataType="decimal"/>
    </xmlCellPr>
  </singleXmlCell>
  <singleXmlCell id="7174" r="O78" connectionId="0">
    <xmlCellPr id="1" uniqueName="SEK">
      <xmlPr mapId="2" xpath="/ns1:EfnahagurBanka/ns1:Gögn/ns1:SundurliðunInnlán/ns1:ÓbundinInnlánEinföldMeðOpinberuEignarhaldi/ns1:ErlendirAðilar/ns1:ErlendarInnlánsstofnanir/@SEK" xmlDataType="decimal"/>
    </xmlCellPr>
  </singleXmlCell>
  <singleXmlCell id="7175" r="P78" connectionId="0">
    <xmlCellPr id="1" uniqueName="CHF">
      <xmlPr mapId="2" xpath="/ns1:EfnahagurBanka/ns1:Gögn/ns1:SundurliðunInnlán/ns1:ÓbundinInnlánEinföldMeðOpinberuEignarhaldi/ns1:ErlendirAðilar/ns1:ErlendarInnlánsstofnanir/@CHF" xmlDataType="decimal"/>
    </xmlCellPr>
  </singleXmlCell>
  <singleXmlCell id="7176" r="Q78" connectionId="0">
    <xmlCellPr id="1" uniqueName="AðrirGjaldmiðlar">
      <xmlPr mapId="2" xpath="/ns1:EfnahagurBanka/ns1:Gögn/ns1:SundurliðunInnlán/ns1:ÓbundinInnlánEinföldMeðOpinberuEignarhaldi/ns1:ErlendirAðilar/ns1:ErlendarInnlánsstofnanir/@AðrirGjaldmiðlar" xmlDataType="decimal"/>
    </xmlCellPr>
  </singleXmlCell>
  <singleXmlCell id="7177" r="H79" connectionId="0">
    <xmlCellPr id="1" uniqueName="ISK">
      <xmlPr mapId="2" xpath="/ns1:EfnahagurBanka/ns1:Gögn/ns1:SundurliðunInnlán/ns1:ÓbundinInnlánEinföldMeðOpinberuEignarhaldi/ns1:ErlendirAðilar/ns1:ErlendirPeningamarkaðssjóðir/@ISK" xmlDataType="decimal"/>
    </xmlCellPr>
  </singleXmlCell>
  <singleXmlCell id="7178" r="I79" connectionId="0">
    <xmlCellPr id="1" uniqueName="EUR">
      <xmlPr mapId="2" xpath="/ns1:EfnahagurBanka/ns1:Gögn/ns1:SundurliðunInnlán/ns1:ÓbundinInnlánEinföldMeðOpinberuEignarhaldi/ns1:ErlendirAðilar/ns1:ErlendirPeningamarkaðssjóðir/@EUR" xmlDataType="decimal"/>
    </xmlCellPr>
  </singleXmlCell>
  <singleXmlCell id="7179" r="J79" connectionId="0">
    <xmlCellPr id="1" uniqueName="USD">
      <xmlPr mapId="2" xpath="/ns1:EfnahagurBanka/ns1:Gögn/ns1:SundurliðunInnlán/ns1:ÓbundinInnlánEinföldMeðOpinberuEignarhaldi/ns1:ErlendirAðilar/ns1:ErlendirPeningamarkaðssjóðir/@USD" xmlDataType="decimal"/>
    </xmlCellPr>
  </singleXmlCell>
  <singleXmlCell id="7180" r="K79" connectionId="0">
    <xmlCellPr id="1" uniqueName="GBP">
      <xmlPr mapId="2" xpath="/ns1:EfnahagurBanka/ns1:Gögn/ns1:SundurliðunInnlán/ns1:ÓbundinInnlánEinföldMeðOpinberuEignarhaldi/ns1:ErlendirAðilar/ns1:ErlendirPeningamarkaðssjóðir/@GBP" xmlDataType="decimal"/>
    </xmlCellPr>
  </singleXmlCell>
  <singleXmlCell id="7181" r="L79" connectionId="0">
    <xmlCellPr id="1" uniqueName="JPY">
      <xmlPr mapId="2" xpath="/ns1:EfnahagurBanka/ns1:Gögn/ns1:SundurliðunInnlán/ns1:ÓbundinInnlánEinföldMeðOpinberuEignarhaldi/ns1:ErlendirAðilar/ns1:ErlendirPeningamarkaðssjóðir/@JPY" xmlDataType="decimal"/>
    </xmlCellPr>
  </singleXmlCell>
  <singleXmlCell id="7182" r="M79" connectionId="0">
    <xmlCellPr id="1" uniqueName="DKK">
      <xmlPr mapId="2" xpath="/ns1:EfnahagurBanka/ns1:Gögn/ns1:SundurliðunInnlán/ns1:ÓbundinInnlánEinföldMeðOpinberuEignarhaldi/ns1:ErlendirAðilar/ns1:ErlendirPeningamarkaðssjóðir/@DKK" xmlDataType="decimal"/>
    </xmlCellPr>
  </singleXmlCell>
  <singleXmlCell id="7183" r="N79" connectionId="0">
    <xmlCellPr id="1" uniqueName="NOK">
      <xmlPr mapId="2" xpath="/ns1:EfnahagurBanka/ns1:Gögn/ns1:SundurliðunInnlán/ns1:ÓbundinInnlánEinföldMeðOpinberuEignarhaldi/ns1:ErlendirAðilar/ns1:ErlendirPeningamarkaðssjóðir/@NOK" xmlDataType="decimal"/>
    </xmlCellPr>
  </singleXmlCell>
  <singleXmlCell id="7184" r="O79" connectionId="0">
    <xmlCellPr id="1" uniqueName="SEK">
      <xmlPr mapId="2" xpath="/ns1:EfnahagurBanka/ns1:Gögn/ns1:SundurliðunInnlán/ns1:ÓbundinInnlánEinföldMeðOpinberuEignarhaldi/ns1:ErlendirAðilar/ns1:ErlendirPeningamarkaðssjóðir/@SEK" xmlDataType="decimal"/>
    </xmlCellPr>
  </singleXmlCell>
  <singleXmlCell id="7185" r="P79" connectionId="0">
    <xmlCellPr id="1" uniqueName="CHF">
      <xmlPr mapId="2" xpath="/ns1:EfnahagurBanka/ns1:Gögn/ns1:SundurliðunInnlán/ns1:ÓbundinInnlánEinföldMeðOpinberuEignarhaldi/ns1:ErlendirAðilar/ns1:ErlendirPeningamarkaðssjóðir/@CHF" xmlDataType="decimal"/>
    </xmlCellPr>
  </singleXmlCell>
  <singleXmlCell id="7186" r="Q79" connectionId="0">
    <xmlCellPr id="1" uniqueName="AðrirGjaldmiðlar">
      <xmlPr mapId="2" xpath="/ns1:EfnahagurBanka/ns1:Gögn/ns1:SundurliðunInnlán/ns1:ÓbundinInnlánEinföldMeðOpinberuEignarhaldi/ns1:ErlendirAðilar/ns1:ErlendirPeningamarkaðssjóðir/@AðrirGjaldmiðlar" xmlDataType="decimal"/>
    </xmlCellPr>
  </singleXmlCell>
  <singleXmlCell id="7187" r="H80" connectionId="0">
    <xmlCellPr id="1" uniqueName="ISK">
      <xmlPr mapId="2" xpath="/ns1:EfnahagurBanka/ns1:Gögn/ns1:SundurliðunInnlán/ns1:ÓbundinInnlánEinföldMeðOpinberuEignarhaldi/ns1:ErlendirAðilar/ns1:ErlendirAðrirVerðbréfaOgFjárfestingarsjóðir/@ISK" xmlDataType="decimal"/>
    </xmlCellPr>
  </singleXmlCell>
  <singleXmlCell id="7188" r="I80" connectionId="0">
    <xmlCellPr id="1" uniqueName="EUR">
      <xmlPr mapId="2" xpath="/ns1:EfnahagurBanka/ns1:Gögn/ns1:SundurliðunInnlán/ns1:ÓbundinInnlánEinföldMeðOpinberuEignarhaldi/ns1:ErlendirAðilar/ns1:ErlendirAðrirVerðbréfaOgFjárfestingarsjóðir/@EUR" xmlDataType="decimal"/>
    </xmlCellPr>
  </singleXmlCell>
  <singleXmlCell id="7189" r="J80" connectionId="0">
    <xmlCellPr id="1" uniqueName="USD">
      <xmlPr mapId="2" xpath="/ns1:EfnahagurBanka/ns1:Gögn/ns1:SundurliðunInnlán/ns1:ÓbundinInnlánEinföldMeðOpinberuEignarhaldi/ns1:ErlendirAðilar/ns1:ErlendirAðrirVerðbréfaOgFjárfestingarsjóðir/@USD" xmlDataType="decimal"/>
    </xmlCellPr>
  </singleXmlCell>
  <singleXmlCell id="7190" r="K80" connectionId="0">
    <xmlCellPr id="1" uniqueName="GBP">
      <xmlPr mapId="2" xpath="/ns1:EfnahagurBanka/ns1:Gögn/ns1:SundurliðunInnlán/ns1:ÓbundinInnlánEinföldMeðOpinberuEignarhaldi/ns1:ErlendirAðilar/ns1:ErlendirAðrirVerðbréfaOgFjárfestingarsjóðir/@GBP" xmlDataType="decimal"/>
    </xmlCellPr>
  </singleXmlCell>
  <singleXmlCell id="7191" r="L80" connectionId="0">
    <xmlCellPr id="1" uniqueName="JPY">
      <xmlPr mapId="2" xpath="/ns1:EfnahagurBanka/ns1:Gögn/ns1:SundurliðunInnlán/ns1:ÓbundinInnlánEinföldMeðOpinberuEignarhaldi/ns1:ErlendirAðilar/ns1:ErlendirAðrirVerðbréfaOgFjárfestingarsjóðir/@JPY" xmlDataType="decimal"/>
    </xmlCellPr>
  </singleXmlCell>
  <singleXmlCell id="7192" r="M80" connectionId="0">
    <xmlCellPr id="1" uniqueName="DKK">
      <xmlPr mapId="2" xpath="/ns1:EfnahagurBanka/ns1:Gögn/ns1:SundurliðunInnlán/ns1:ÓbundinInnlánEinföldMeðOpinberuEignarhaldi/ns1:ErlendirAðilar/ns1:ErlendirAðrirVerðbréfaOgFjárfestingarsjóðir/@DKK" xmlDataType="decimal"/>
    </xmlCellPr>
  </singleXmlCell>
  <singleXmlCell id="7193" r="N80" connectionId="0">
    <xmlCellPr id="1" uniqueName="NOK">
      <xmlPr mapId="2" xpath="/ns1:EfnahagurBanka/ns1:Gögn/ns1:SundurliðunInnlán/ns1:ÓbundinInnlánEinföldMeðOpinberuEignarhaldi/ns1:ErlendirAðilar/ns1:ErlendirAðrirVerðbréfaOgFjárfestingarsjóðir/@NOK" xmlDataType="decimal"/>
    </xmlCellPr>
  </singleXmlCell>
  <singleXmlCell id="7194" r="O80" connectionId="0">
    <xmlCellPr id="1" uniqueName="SEK">
      <xmlPr mapId="2" xpath="/ns1:EfnahagurBanka/ns1:Gögn/ns1:SundurliðunInnlán/ns1:ÓbundinInnlánEinföldMeðOpinberuEignarhaldi/ns1:ErlendirAðilar/ns1:ErlendirAðrirVerðbréfaOgFjárfestingarsjóðir/@SEK" xmlDataType="decimal"/>
    </xmlCellPr>
  </singleXmlCell>
  <singleXmlCell id="7195" r="P80" connectionId="0">
    <xmlCellPr id="1" uniqueName="CHF">
      <xmlPr mapId="2" xpath="/ns1:EfnahagurBanka/ns1:Gögn/ns1:SundurliðunInnlán/ns1:ÓbundinInnlánEinföldMeðOpinberuEignarhaldi/ns1:ErlendirAðilar/ns1:ErlendirAðrirVerðbréfaOgFjárfestingarsjóðir/@CHF" xmlDataType="decimal"/>
    </xmlCellPr>
  </singleXmlCell>
  <singleXmlCell id="7196" r="Q80" connectionId="0">
    <xmlCellPr id="1" uniqueName="AðrirGjaldmiðlar">
      <xmlPr mapId="2" xpath="/ns1:EfnahagurBanka/ns1:Gögn/ns1:SundurliðunInnlán/ns1:ÓbundinInnlánEinföldMeðOpinberuEignarhaldi/ns1:ErlendirAðilar/ns1:ErlendirAðrirVerðbréfaOgFjárfestingarsjóðir/@AðrirGjaldmiðlar" xmlDataType="decimal"/>
    </xmlCellPr>
  </singleXmlCell>
  <singleXmlCell id="7197" r="H81" connectionId="0">
    <xmlCellPr id="1" uniqueName="ISK">
      <xmlPr mapId="2" xpath="/ns1:EfnahagurBanka/ns1:Gögn/ns1:SundurliðunInnlán/ns1:ÓbundinInnlánEinföldMeðOpinberuEignarhaldi/ns1:ErlendirAðilar/ns1:ErlendiFjármálafyrirtækiÓtalinAnnarsStaðar/@ISK" xmlDataType="decimal"/>
    </xmlCellPr>
  </singleXmlCell>
  <singleXmlCell id="7198" r="I81" connectionId="0">
    <xmlCellPr id="1" uniqueName="EUR">
      <xmlPr mapId="2" xpath="/ns1:EfnahagurBanka/ns1:Gögn/ns1:SundurliðunInnlán/ns1:ÓbundinInnlánEinföldMeðOpinberuEignarhaldi/ns1:ErlendirAðilar/ns1:ErlendiFjármálafyrirtækiÓtalinAnnarsStaðar/@EUR" xmlDataType="decimal"/>
    </xmlCellPr>
  </singleXmlCell>
  <singleXmlCell id="7199" r="J81" connectionId="0">
    <xmlCellPr id="1" uniqueName="USD">
      <xmlPr mapId="2" xpath="/ns1:EfnahagurBanka/ns1:Gögn/ns1:SundurliðunInnlán/ns1:ÓbundinInnlánEinföldMeðOpinberuEignarhaldi/ns1:ErlendirAðilar/ns1:ErlendiFjármálafyrirtækiÓtalinAnnarsStaðar/@USD" xmlDataType="decimal"/>
    </xmlCellPr>
  </singleXmlCell>
  <singleXmlCell id="7200" r="K81" connectionId="0">
    <xmlCellPr id="1" uniqueName="GBP">
      <xmlPr mapId="2" xpath="/ns1:EfnahagurBanka/ns1:Gögn/ns1:SundurliðunInnlán/ns1:ÓbundinInnlánEinföldMeðOpinberuEignarhaldi/ns1:ErlendirAðilar/ns1:ErlendiFjármálafyrirtækiÓtalinAnnarsStaðar/@GBP" xmlDataType="decimal"/>
    </xmlCellPr>
  </singleXmlCell>
  <singleXmlCell id="7201" r="L81" connectionId="0">
    <xmlCellPr id="1" uniqueName="JPY">
      <xmlPr mapId="2" xpath="/ns1:EfnahagurBanka/ns1:Gögn/ns1:SundurliðunInnlán/ns1:ÓbundinInnlánEinföldMeðOpinberuEignarhaldi/ns1:ErlendirAðilar/ns1:ErlendiFjármálafyrirtækiÓtalinAnnarsStaðar/@JPY" xmlDataType="decimal"/>
    </xmlCellPr>
  </singleXmlCell>
  <singleXmlCell id="7202" r="M81" connectionId="0">
    <xmlCellPr id="1" uniqueName="DKK">
      <xmlPr mapId="2" xpath="/ns1:EfnahagurBanka/ns1:Gögn/ns1:SundurliðunInnlán/ns1:ÓbundinInnlánEinföldMeðOpinberuEignarhaldi/ns1:ErlendirAðilar/ns1:ErlendiFjármálafyrirtækiÓtalinAnnarsStaðar/@DKK" xmlDataType="decimal"/>
    </xmlCellPr>
  </singleXmlCell>
  <singleXmlCell id="7203" r="N81" connectionId="0">
    <xmlCellPr id="1" uniqueName="NOK">
      <xmlPr mapId="2" xpath="/ns1:EfnahagurBanka/ns1:Gögn/ns1:SundurliðunInnlán/ns1:ÓbundinInnlánEinföldMeðOpinberuEignarhaldi/ns1:ErlendirAðilar/ns1:ErlendiFjármálafyrirtækiÓtalinAnnarsStaðar/@NOK" xmlDataType="decimal"/>
    </xmlCellPr>
  </singleXmlCell>
  <singleXmlCell id="7204" r="O81" connectionId="0">
    <xmlCellPr id="1" uniqueName="SEK">
      <xmlPr mapId="2" xpath="/ns1:EfnahagurBanka/ns1:Gögn/ns1:SundurliðunInnlán/ns1:ÓbundinInnlánEinföldMeðOpinberuEignarhaldi/ns1:ErlendirAðilar/ns1:ErlendiFjármálafyrirtækiÓtalinAnnarsStaðar/@SEK" xmlDataType="decimal"/>
    </xmlCellPr>
  </singleXmlCell>
  <singleXmlCell id="7205" r="P81" connectionId="0">
    <xmlCellPr id="1" uniqueName="CHF">
      <xmlPr mapId="2" xpath="/ns1:EfnahagurBanka/ns1:Gögn/ns1:SundurliðunInnlán/ns1:ÓbundinInnlánEinföldMeðOpinberuEignarhaldi/ns1:ErlendirAðilar/ns1:ErlendiFjármálafyrirtækiÓtalinAnnarsStaðar/@CHF" xmlDataType="decimal"/>
    </xmlCellPr>
  </singleXmlCell>
  <singleXmlCell id="7206" r="Q81" connectionId="0">
    <xmlCellPr id="1" uniqueName="AðrirGjaldmiðlar">
      <xmlPr mapId="2" xpath="/ns1:EfnahagurBanka/ns1:Gögn/ns1:SundurliðunInnlán/ns1:ÓbundinInnlánEinföldMeðOpinberuEignarhaldi/ns1:ErlendirAðilar/ns1:ErlendiFjármálafyrirtækiÓtalinAnnarsStaðar/@AðrirGjaldmiðlar" xmlDataType="decimal"/>
    </xmlCellPr>
  </singleXmlCell>
  <singleXmlCell id="7207" r="H82" connectionId="0">
    <xmlCellPr id="1" uniqueName="ISK">
      <xmlPr mapId="2" xpath="/ns1:EfnahagurBanka/ns1:Gögn/ns1:SundurliðunInnlán/ns1:ÓbundinInnlánEinföldMeðOpinberuEignarhaldi/ns1:ErlendirAðilar/ns1:ErlendirOpinberirAðilarRíkiOgSveitarfélög/@ISK" xmlDataType="decimal"/>
    </xmlCellPr>
  </singleXmlCell>
  <singleXmlCell id="7208" r="I82" connectionId="0">
    <xmlCellPr id="1" uniqueName="EUR">
      <xmlPr mapId="2" xpath="/ns1:EfnahagurBanka/ns1:Gögn/ns1:SundurliðunInnlán/ns1:ÓbundinInnlánEinföldMeðOpinberuEignarhaldi/ns1:ErlendirAðilar/ns1:ErlendirOpinberirAðilarRíkiOgSveitarfélög/@EUR" xmlDataType="decimal"/>
    </xmlCellPr>
  </singleXmlCell>
  <singleXmlCell id="7209" r="J82" connectionId="0">
    <xmlCellPr id="1" uniqueName="USD">
      <xmlPr mapId="2" xpath="/ns1:EfnahagurBanka/ns1:Gögn/ns1:SundurliðunInnlán/ns1:ÓbundinInnlánEinföldMeðOpinberuEignarhaldi/ns1:ErlendirAðilar/ns1:ErlendirOpinberirAðilarRíkiOgSveitarfélög/@USD" xmlDataType="decimal"/>
    </xmlCellPr>
  </singleXmlCell>
  <singleXmlCell id="7210" r="K82" connectionId="0">
    <xmlCellPr id="1" uniqueName="GBP">
      <xmlPr mapId="2" xpath="/ns1:EfnahagurBanka/ns1:Gögn/ns1:SundurliðunInnlán/ns1:ÓbundinInnlánEinföldMeðOpinberuEignarhaldi/ns1:ErlendirAðilar/ns1:ErlendirOpinberirAðilarRíkiOgSveitarfélög/@GBP" xmlDataType="decimal"/>
    </xmlCellPr>
  </singleXmlCell>
  <singleXmlCell id="7211" r="L82" connectionId="0">
    <xmlCellPr id="1" uniqueName="JPY">
      <xmlPr mapId="2" xpath="/ns1:EfnahagurBanka/ns1:Gögn/ns1:SundurliðunInnlán/ns1:ÓbundinInnlánEinföldMeðOpinberuEignarhaldi/ns1:ErlendirAðilar/ns1:ErlendirOpinberirAðilarRíkiOgSveitarfélög/@JPY" xmlDataType="decimal"/>
    </xmlCellPr>
  </singleXmlCell>
  <singleXmlCell id="7212" r="M82" connectionId="0">
    <xmlCellPr id="1" uniqueName="DKK">
      <xmlPr mapId="2" xpath="/ns1:EfnahagurBanka/ns1:Gögn/ns1:SundurliðunInnlán/ns1:ÓbundinInnlánEinföldMeðOpinberuEignarhaldi/ns1:ErlendirAðilar/ns1:ErlendirOpinberirAðilarRíkiOgSveitarfélög/@DKK" xmlDataType="decimal"/>
    </xmlCellPr>
  </singleXmlCell>
  <singleXmlCell id="7213" r="N82" connectionId="0">
    <xmlCellPr id="1" uniqueName="NOK">
      <xmlPr mapId="2" xpath="/ns1:EfnahagurBanka/ns1:Gögn/ns1:SundurliðunInnlán/ns1:ÓbundinInnlánEinföldMeðOpinberuEignarhaldi/ns1:ErlendirAðilar/ns1:ErlendirOpinberirAðilarRíkiOgSveitarfélög/@NOK" xmlDataType="decimal"/>
    </xmlCellPr>
  </singleXmlCell>
  <singleXmlCell id="7214" r="O82" connectionId="0">
    <xmlCellPr id="1" uniqueName="SEK">
      <xmlPr mapId="2" xpath="/ns1:EfnahagurBanka/ns1:Gögn/ns1:SundurliðunInnlán/ns1:ÓbundinInnlánEinföldMeðOpinberuEignarhaldi/ns1:ErlendirAðilar/ns1:ErlendirOpinberirAðilarRíkiOgSveitarfélög/@SEK" xmlDataType="decimal"/>
    </xmlCellPr>
  </singleXmlCell>
  <singleXmlCell id="7215" r="P82" connectionId="0">
    <xmlCellPr id="1" uniqueName="CHF">
      <xmlPr mapId="2" xpath="/ns1:EfnahagurBanka/ns1:Gögn/ns1:SundurliðunInnlán/ns1:ÓbundinInnlánEinföldMeðOpinberuEignarhaldi/ns1:ErlendirAðilar/ns1:ErlendirOpinberirAðilarRíkiOgSveitarfélög/@CHF" xmlDataType="decimal"/>
    </xmlCellPr>
  </singleXmlCell>
  <singleXmlCell id="7216" r="Q82" connectionId="0">
    <xmlCellPr id="1" uniqueName="AðrirGjaldmiðlar">
      <xmlPr mapId="2" xpath="/ns1:EfnahagurBanka/ns1:Gögn/ns1:SundurliðunInnlán/ns1:ÓbundinInnlánEinföldMeðOpinberuEignarhaldi/ns1:ErlendirAðilar/ns1:ErlendirOpinberirAðilarRíkiOgSveitarfélög/@AðrirGjaldmiðlar" xmlDataType="decimal"/>
    </xmlCellPr>
  </singleXmlCell>
  <singleXmlCell id="7217" r="H83" connectionId="0">
    <xmlCellPr id="1" uniqueName="ISK">
      <xmlPr mapId="2" xpath="/ns1:EfnahagurBanka/ns1:Gögn/ns1:SundurliðunInnlán/ns1:ÓbundinInnlánEinföldMeðOpinberuEignarhaldi/ns1:ErlendirAðilar/ns1:ErlendÖnnurAtvinnufyrirtækiHeimiliOgÞjónustaViðHeimili/@ISK" xmlDataType="decimal"/>
    </xmlCellPr>
  </singleXmlCell>
  <singleXmlCell id="7218" r="I83" connectionId="0">
    <xmlCellPr id="1" uniqueName="EUR">
      <xmlPr mapId="2" xpath="/ns1:EfnahagurBanka/ns1:Gögn/ns1:SundurliðunInnlán/ns1:ÓbundinInnlánEinföldMeðOpinberuEignarhaldi/ns1:ErlendirAðilar/ns1:ErlendÖnnurAtvinnufyrirtækiHeimiliOgÞjónustaViðHeimili/@EUR" xmlDataType="decimal"/>
    </xmlCellPr>
  </singleXmlCell>
  <singleXmlCell id="7219" r="J83" connectionId="0">
    <xmlCellPr id="1" uniqueName="USD">
      <xmlPr mapId="2" xpath="/ns1:EfnahagurBanka/ns1:Gögn/ns1:SundurliðunInnlán/ns1:ÓbundinInnlánEinföldMeðOpinberuEignarhaldi/ns1:ErlendirAðilar/ns1:ErlendÖnnurAtvinnufyrirtækiHeimiliOgÞjónustaViðHeimili/@USD" xmlDataType="decimal"/>
    </xmlCellPr>
  </singleXmlCell>
  <singleXmlCell id="7220" r="K83" connectionId="0">
    <xmlCellPr id="1" uniqueName="GBP">
      <xmlPr mapId="2" xpath="/ns1:EfnahagurBanka/ns1:Gögn/ns1:SundurliðunInnlán/ns1:ÓbundinInnlánEinföldMeðOpinberuEignarhaldi/ns1:ErlendirAðilar/ns1:ErlendÖnnurAtvinnufyrirtækiHeimiliOgÞjónustaViðHeimili/@GBP" xmlDataType="decimal"/>
    </xmlCellPr>
  </singleXmlCell>
  <singleXmlCell id="7221" r="L83" connectionId="0">
    <xmlCellPr id="1" uniqueName="JPY">
      <xmlPr mapId="2" xpath="/ns1:EfnahagurBanka/ns1:Gögn/ns1:SundurliðunInnlán/ns1:ÓbundinInnlánEinföldMeðOpinberuEignarhaldi/ns1:ErlendirAðilar/ns1:ErlendÖnnurAtvinnufyrirtækiHeimiliOgÞjónustaViðHeimili/@JPY" xmlDataType="decimal"/>
    </xmlCellPr>
  </singleXmlCell>
  <singleXmlCell id="7222" r="M83" connectionId="0">
    <xmlCellPr id="1" uniqueName="DKK">
      <xmlPr mapId="2" xpath="/ns1:EfnahagurBanka/ns1:Gögn/ns1:SundurliðunInnlán/ns1:ÓbundinInnlánEinföldMeðOpinberuEignarhaldi/ns1:ErlendirAðilar/ns1:ErlendÖnnurAtvinnufyrirtækiHeimiliOgÞjónustaViðHeimili/@DKK" xmlDataType="decimal"/>
    </xmlCellPr>
  </singleXmlCell>
  <singleXmlCell id="7223" r="N83" connectionId="0">
    <xmlCellPr id="1" uniqueName="NOK">
      <xmlPr mapId="2" xpath="/ns1:EfnahagurBanka/ns1:Gögn/ns1:SundurliðunInnlán/ns1:ÓbundinInnlánEinföldMeðOpinberuEignarhaldi/ns1:ErlendirAðilar/ns1:ErlendÖnnurAtvinnufyrirtækiHeimiliOgÞjónustaViðHeimili/@NOK" xmlDataType="decimal"/>
    </xmlCellPr>
  </singleXmlCell>
  <singleXmlCell id="7224" r="O83" connectionId="0">
    <xmlCellPr id="1" uniqueName="SEK">
      <xmlPr mapId="2" xpath="/ns1:EfnahagurBanka/ns1:Gögn/ns1:SundurliðunInnlán/ns1:ÓbundinInnlánEinföldMeðOpinberuEignarhaldi/ns1:ErlendirAðilar/ns1:ErlendÖnnurAtvinnufyrirtækiHeimiliOgÞjónustaViðHeimili/@SEK" xmlDataType="decimal"/>
    </xmlCellPr>
  </singleXmlCell>
  <singleXmlCell id="7225" r="P83" connectionId="0">
    <xmlCellPr id="1" uniqueName="CHF">
      <xmlPr mapId="2" xpath="/ns1:EfnahagurBanka/ns1:Gögn/ns1:SundurliðunInnlán/ns1:ÓbundinInnlánEinföldMeðOpinberuEignarhaldi/ns1:ErlendirAðilar/ns1:ErlendÖnnurAtvinnufyrirtækiHeimiliOgÞjónustaViðHeimili/@CHF" xmlDataType="decimal"/>
    </xmlCellPr>
  </singleXmlCell>
  <singleXmlCell id="7226" r="Q83" connectionId="0">
    <xmlCellPr id="1" uniqueName="AðrirGjaldmiðlar">
      <xmlPr mapId="2" xpath="/ns1:EfnahagurBanka/ns1:Gögn/ns1:SundurliðunInnlán/ns1:ÓbundinInnlánEinföldMeðOpinberuEignarhaldi/ns1:ErlendirAðilar/ns1:ErlendÖnnurAtvinnufyrirtækiHeimiliOgÞjónustaViðHeimili/@AðrirGjaldmiðlar" xmlDataType="decimal"/>
    </xmlCellPr>
  </singleXmlCell>
  <singleXmlCell id="7230" r="F100" connectionId="0">
    <xmlCellPr id="1" uniqueName="OpinbertFyrirtæki">
      <xmlPr mapId="2" xpath="/ns1:EfnahagurBanka/ns1:Gögn/ns1:SundurliðunInnlán/ns1:VerðtryggðInnlánEinföldMeðOpinberuEignarhaldi/ns1:FjármálageiriISKEignarhald/ns1:SÚ-Innlánsstofnanir/@OpinbertFyrirtæki" xmlDataType="decimal"/>
    </xmlCellPr>
  </singleXmlCell>
  <singleXmlCell id="7231" r="G100" connectionId="0">
    <xmlCellPr id="1" uniqueName="Einkafyrirtæki">
      <xmlPr mapId="2" xpath="/ns1:EfnahagurBanka/ns1:Gögn/ns1:SundurliðunInnlán/ns1:VerðtryggðInnlánEinföldMeðOpinberuEignarhaldi/ns1:FjármálageiriISKEignarhald/ns1:SÚ-Innlánsstofnanir/@Einkafyrirtæki" xmlDataType="decimal"/>
    </xmlCellPr>
  </singleXmlCell>
  <singleXmlCell id="7232" r="H100" connectionId="0">
    <xmlCellPr id="1" uniqueName="ISK">
      <xmlPr mapId="2" xpath="/ns1:EfnahagurBanka/ns1:Gögn/ns1:SundurliðunInnlán/ns1:VerðtryggðInnlánEinföldMeðOpinberuEignarhaldi/ns1:FjármálageiriISKEignarhald/ns1:SÚ-Innlánsstofnanir/@ISK" xmlDataType="decimal"/>
    </xmlCellPr>
  </singleXmlCell>
  <singleXmlCell id="7233" r="H111" connectionId="0">
    <xmlCellPr id="1" uniqueName="ns1:SÚ-Ríkissjóður">
      <xmlPr mapId="2" xpath="/ns1:EfnahagurBanka/ns1:Gögn/ns1:SundurliðunInnlán/ns1:VerðtryggðInnlánEinföldMeðOpinberuEignarhaldi/ns1:SÚ-HiðOpinbera/ns1:SÚ-Ríkissjóður" xmlDataType="decimal"/>
    </xmlCellPr>
  </singleXmlCell>
  <singleXmlCell id="7234" r="H112" connectionId="0">
    <xmlCellPr id="1" uniqueName="ns1:SÚ-Sveitarfélög">
      <xmlPr mapId="2" xpath="/ns1:EfnahagurBanka/ns1:Gögn/ns1:SundurliðunInnlán/ns1:VerðtryggðInnlánEinföldMeðOpinberuEignarhaldi/ns1:SÚ-HiðOpinbera/ns1:SÚ-Sveitarfélög" xmlDataType="decimal"/>
    </xmlCellPr>
  </singleXmlCell>
  <singleXmlCell id="7235" r="H113" connectionId="0">
    <xmlCellPr id="1" uniqueName="ns1:SÚ-HeimiliISK">
      <xmlPr mapId="2" xpath="/ns1:EfnahagurBanka/ns1:Gögn/ns1:SundurliðunInnlán/ns1:VerðtryggðInnlánEinföldMeðOpinberuEignarhaldi/ns1:SÚ-HeimiliISK" xmlDataType="decimal"/>
    </xmlCellPr>
  </singleXmlCell>
  <singleXmlCell id="7236" r="H114" connectionId="0">
    <xmlCellPr id="1" uniqueName="ns1:SÚ-FélagasamtökSemÞjónaHeimilumISK">
      <xmlPr mapId="2" xpath="/ns1:EfnahagurBanka/ns1:Gögn/ns1:SundurliðunInnlán/ns1:VerðtryggðInnlánEinföldMeðOpinberuEignarhaldi/ns1:SÚ-FélagasamtökSemÞjónaHeimilumISK" xmlDataType="decimal"/>
    </xmlCellPr>
  </singleXmlCell>
  <singleXmlCell id="7237" r="F101" connectionId="0">
    <xmlCellPr id="1" uniqueName="OpinbertFyrirtæki">
      <xmlPr mapId="2" xpath="/ns1:EfnahagurBanka/ns1:Gögn/ns1:SundurliðunInnlán/ns1:VerðtryggðInnlánEinföldMeðOpinberuEignarhaldi/ns1:FjármálageiriISKEignarhald/ns1:SÚ-InnlánsstofnanirÍSlitameðferð/@OpinbertFyrirtæki" xmlDataType="decimal"/>
    </xmlCellPr>
  </singleXmlCell>
  <singleXmlCell id="7238" r="G101" connectionId="0">
    <xmlCellPr id="1" uniqueName="Einkafyrirtæki">
      <xmlPr mapId="2" xpath="/ns1:EfnahagurBanka/ns1:Gögn/ns1:SundurliðunInnlán/ns1:VerðtryggðInnlánEinföldMeðOpinberuEignarhaldi/ns1:FjármálageiriISKEignarhald/ns1:SÚ-InnlánsstofnanirÍSlitameðferð/@Einkafyrirtæki" xmlDataType="decimal"/>
    </xmlCellPr>
  </singleXmlCell>
  <singleXmlCell id="7239" r="H101" connectionId="0">
    <xmlCellPr id="1" uniqueName="ISK">
      <xmlPr mapId="2" xpath="/ns1:EfnahagurBanka/ns1:Gögn/ns1:SundurliðunInnlán/ns1:VerðtryggðInnlánEinföldMeðOpinberuEignarhaldi/ns1:FjármálageiriISKEignarhald/ns1:SÚ-InnlánsstofnanirÍSlitameðferð/@ISK" xmlDataType="decimal"/>
    </xmlCellPr>
  </singleXmlCell>
  <singleXmlCell id="7240" r="F102" connectionId="0">
    <xmlCellPr id="1" uniqueName="OpinbertFyrirtæki">
      <xmlPr mapId="2" xpath="/ns1:EfnahagurBanka/ns1:Gögn/ns1:SundurliðunInnlán/ns1:VerðtryggðInnlánEinföldMeðOpinberuEignarhaldi/ns1:FjármálageiriISKEignarhald/ns1:SÚ-Peningamarkaðssjóðir/@OpinbertFyrirtæki" xmlDataType="decimal"/>
    </xmlCellPr>
  </singleXmlCell>
  <singleXmlCell id="7241" r="G102" connectionId="0">
    <xmlCellPr id="1" uniqueName="Einkafyrirtæki">
      <xmlPr mapId="2" xpath="/ns1:EfnahagurBanka/ns1:Gögn/ns1:SundurliðunInnlán/ns1:VerðtryggðInnlánEinföldMeðOpinberuEignarhaldi/ns1:FjármálageiriISKEignarhald/ns1:SÚ-Peningamarkaðssjóðir/@Einkafyrirtæki" xmlDataType="decimal"/>
    </xmlCellPr>
  </singleXmlCell>
  <singleXmlCell id="7242" r="H102" connectionId="0">
    <xmlCellPr id="1" uniqueName="ISK">
      <xmlPr mapId="2" xpath="/ns1:EfnahagurBanka/ns1:Gögn/ns1:SundurliðunInnlán/ns1:VerðtryggðInnlánEinföldMeðOpinberuEignarhaldi/ns1:FjármálageiriISKEignarhald/ns1:SÚ-Peningamarkaðssjóðir/@ISK" xmlDataType="decimal"/>
    </xmlCellPr>
  </singleXmlCell>
  <singleXmlCell id="7243" r="F103" connectionId="0">
    <xmlCellPr id="1" uniqueName="OpinbertFyrirtæki">
      <xmlPr mapId="2" xpath="/ns1:EfnahagurBanka/ns1:Gögn/ns1:SundurliðunInnlán/ns1:VerðtryggðInnlánEinföldMeðOpinberuEignarhaldi/ns1:FjármálageiriISKEignarhald/ns1:SÚ-AðrirVerðbréfaOgFjárfestingarsjóðir/@OpinbertFyrirtæki" xmlDataType="decimal"/>
    </xmlCellPr>
  </singleXmlCell>
  <singleXmlCell id="7244" r="G103" connectionId="0">
    <xmlCellPr id="1" uniqueName="Einkafyrirtæki">
      <xmlPr mapId="2" xpath="/ns1:EfnahagurBanka/ns1:Gögn/ns1:SundurliðunInnlán/ns1:VerðtryggðInnlánEinföldMeðOpinberuEignarhaldi/ns1:FjármálageiriISKEignarhald/ns1:SÚ-AðrirVerðbréfaOgFjárfestingarsjóðir/@Einkafyrirtæki" xmlDataType="decimal"/>
    </xmlCellPr>
  </singleXmlCell>
  <singleXmlCell id="7245" r="H103" connectionId="0">
    <xmlCellPr id="1" uniqueName="ISK">
      <xmlPr mapId="2" xpath="/ns1:EfnahagurBanka/ns1:Gögn/ns1:SundurliðunInnlán/ns1:VerðtryggðInnlánEinföldMeðOpinberuEignarhaldi/ns1:FjármálageiriISKEignarhald/ns1:SÚ-AðrirVerðbréfaOgFjárfestingarsjóðir/@ISK" xmlDataType="decimal"/>
    </xmlCellPr>
  </singleXmlCell>
  <singleXmlCell id="7246" r="F104" connectionId="0">
    <xmlCellPr id="1" uniqueName="OpinbertFyrirtæki">
      <xmlPr mapId="2" xpath="/ns1:EfnahagurBanka/ns1:Gögn/ns1:SundurliðunInnlán/ns1:VerðtryggðInnlánEinföldMeðOpinberuEignarhaldi/ns1:FjármálageiriISKEignarhald/ns1:SÚ-ÖnnurFjármálafyrirtæki/@OpinbertFyrirtæki" xmlDataType="decimal"/>
    </xmlCellPr>
  </singleXmlCell>
  <singleXmlCell id="7247" r="G104" connectionId="0">
    <xmlCellPr id="1" uniqueName="Einkafyrirtæki">
      <xmlPr mapId="2" xpath="/ns1:EfnahagurBanka/ns1:Gögn/ns1:SundurliðunInnlán/ns1:VerðtryggðInnlánEinföldMeðOpinberuEignarhaldi/ns1:FjármálageiriISKEignarhald/ns1:SÚ-ÖnnurFjármálafyrirtæki/@Einkafyrirtæki" xmlDataType="decimal"/>
    </xmlCellPr>
  </singleXmlCell>
  <singleXmlCell id="7248" r="H104" connectionId="0">
    <xmlCellPr id="1" uniqueName="ISK">
      <xmlPr mapId="2" xpath="/ns1:EfnahagurBanka/ns1:Gögn/ns1:SundurliðunInnlán/ns1:VerðtryggðInnlánEinföldMeðOpinberuEignarhaldi/ns1:FjármálageiriISKEignarhald/ns1:SÚ-ÖnnurFjármálafyrirtæki/@ISK" xmlDataType="decimal"/>
    </xmlCellPr>
  </singleXmlCell>
  <singleXmlCell id="7249" r="F105" connectionId="0">
    <xmlCellPr id="1" uniqueName="OpinbertFyrirtæki">
      <xmlPr mapId="2" xpath="/ns1:EfnahagurBanka/ns1:Gögn/ns1:SundurliðunInnlán/ns1:VerðtryggðInnlánEinföldMeðOpinberuEignarhaldi/ns1:FjármálageiriISKEignarhald/ns1:SÚ-ÖnnurFjármálafyrirtækiÍSlitameðferð/@OpinbertFyrirtæki" xmlDataType="decimal"/>
    </xmlCellPr>
  </singleXmlCell>
  <singleXmlCell id="7250" r="G105" connectionId="0">
    <xmlCellPr id="1" uniqueName="Einkafyrirtæki">
      <xmlPr mapId="2" xpath="/ns1:EfnahagurBanka/ns1:Gögn/ns1:SundurliðunInnlán/ns1:VerðtryggðInnlánEinföldMeðOpinberuEignarhaldi/ns1:FjármálageiriISKEignarhald/ns1:SÚ-ÖnnurFjármálafyrirtækiÍSlitameðferð/@Einkafyrirtæki" xmlDataType="decimal"/>
    </xmlCellPr>
  </singleXmlCell>
  <singleXmlCell id="7251" r="H105" connectionId="0">
    <xmlCellPr id="1" uniqueName="ISK">
      <xmlPr mapId="2" xpath="/ns1:EfnahagurBanka/ns1:Gögn/ns1:SundurliðunInnlán/ns1:VerðtryggðInnlánEinföldMeðOpinberuEignarhaldi/ns1:FjármálageiriISKEignarhald/ns1:SÚ-ÖnnurFjármálafyrirtækiÍSlitameðferð/@ISK" xmlDataType="decimal"/>
    </xmlCellPr>
  </singleXmlCell>
  <singleXmlCell id="7252" r="F106" connectionId="0">
    <xmlCellPr id="1" uniqueName="OpinbertFyrirtæki">
      <xmlPr mapId="2" xpath="/ns1:EfnahagurBanka/ns1:Gögn/ns1:SundurliðunInnlán/ns1:VerðtryggðInnlánEinföldMeðOpinberuEignarhaldi/ns1:FjármálageiriISKEignarhald/ns1:SÚ-FjármálalegHliðarstarfsemi/@OpinbertFyrirtæki" xmlDataType="decimal"/>
    </xmlCellPr>
  </singleXmlCell>
  <singleXmlCell id="7253" r="G106" connectionId="0">
    <xmlCellPr id="1" uniqueName="Einkafyrirtæki">
      <xmlPr mapId="2" xpath="/ns1:EfnahagurBanka/ns1:Gögn/ns1:SundurliðunInnlán/ns1:VerðtryggðInnlánEinföldMeðOpinberuEignarhaldi/ns1:FjármálageiriISKEignarhald/ns1:SÚ-FjármálalegHliðarstarfsemi/@Einkafyrirtæki" xmlDataType="decimal"/>
    </xmlCellPr>
  </singleXmlCell>
  <singleXmlCell id="7254" r="H106" connectionId="0">
    <xmlCellPr id="1" uniqueName="ISK">
      <xmlPr mapId="2" xpath="/ns1:EfnahagurBanka/ns1:Gögn/ns1:SundurliðunInnlán/ns1:VerðtryggðInnlánEinföldMeðOpinberuEignarhaldi/ns1:FjármálageiriISKEignarhald/ns1:SÚ-FjármálalegHliðarstarfsemi/@ISK" xmlDataType="decimal"/>
    </xmlCellPr>
  </singleXmlCell>
  <singleXmlCell id="7255" r="F107" connectionId="0">
    <xmlCellPr id="1" uniqueName="OpinbertFyrirtæki">
      <xmlPr mapId="2" xpath="/ns1:EfnahagurBanka/ns1:Gögn/ns1:SundurliðunInnlán/ns1:VerðtryggðInnlánEinföldMeðOpinberuEignarhaldi/ns1:FjármálageiriISKEignarhald/ns1:SÚ-InnbyrðisFjármálastarfsemi/@OpinbertFyrirtæki" xmlDataType="decimal"/>
    </xmlCellPr>
  </singleXmlCell>
  <singleXmlCell id="7256" r="G107" connectionId="0">
    <xmlCellPr id="1" uniqueName="Einkafyrirtæki">
      <xmlPr mapId="2" xpath="/ns1:EfnahagurBanka/ns1:Gögn/ns1:SundurliðunInnlán/ns1:VerðtryggðInnlánEinföldMeðOpinberuEignarhaldi/ns1:FjármálageiriISKEignarhald/ns1:SÚ-InnbyrðisFjármálastarfsemi/@Einkafyrirtæki" xmlDataType="decimal"/>
    </xmlCellPr>
  </singleXmlCell>
  <singleXmlCell id="7257" r="H107" connectionId="0">
    <xmlCellPr id="1" uniqueName="ISK">
      <xmlPr mapId="2" xpath="/ns1:EfnahagurBanka/ns1:Gögn/ns1:SundurliðunInnlán/ns1:VerðtryggðInnlánEinföldMeðOpinberuEignarhaldi/ns1:FjármálageiriISKEignarhald/ns1:SÚ-InnbyrðisFjármálastarfsemi/@ISK" xmlDataType="decimal"/>
    </xmlCellPr>
  </singleXmlCell>
  <singleXmlCell id="7258" r="F108" connectionId="0">
    <xmlCellPr id="1" uniqueName="OpinbertFyrirtæki">
      <xmlPr mapId="2" xpath="/ns1:EfnahagurBanka/ns1:Gögn/ns1:SundurliðunInnlán/ns1:VerðtryggðInnlánEinföldMeðOpinberuEignarhaldi/ns1:FjármálageiriISKEignarhald/ns1:SÚ-Vátryggingarfélög/@OpinbertFyrirtæki" xmlDataType="decimal"/>
    </xmlCellPr>
  </singleXmlCell>
  <singleXmlCell id="7259" r="G108" connectionId="0">
    <xmlCellPr id="1" uniqueName="Einkafyrirtæki">
      <xmlPr mapId="2" xpath="/ns1:EfnahagurBanka/ns1:Gögn/ns1:SundurliðunInnlán/ns1:VerðtryggðInnlánEinföldMeðOpinberuEignarhaldi/ns1:FjármálageiriISKEignarhald/ns1:SÚ-Vátryggingarfélög/@Einkafyrirtæki" xmlDataType="decimal"/>
    </xmlCellPr>
  </singleXmlCell>
  <singleXmlCell id="7260" r="H108" connectionId="0">
    <xmlCellPr id="1" uniqueName="ISK">
      <xmlPr mapId="2" xpath="/ns1:EfnahagurBanka/ns1:Gögn/ns1:SundurliðunInnlán/ns1:VerðtryggðInnlánEinföldMeðOpinberuEignarhaldi/ns1:FjármálageiriISKEignarhald/ns1:SÚ-Vátryggingarfélög/@ISK" xmlDataType="decimal"/>
    </xmlCellPr>
  </singleXmlCell>
  <singleXmlCell id="7261" r="F109" connectionId="0">
    <xmlCellPr id="1" uniqueName="OpinbertFyrirtæki">
      <xmlPr mapId="2" xpath="/ns1:EfnahagurBanka/ns1:Gögn/ns1:SundurliðunInnlán/ns1:VerðtryggðInnlánEinföldMeðOpinberuEignarhaldi/ns1:FjármálageiriISKEignarhald/ns1:SÚ-Lífeyrissjóðir/@OpinbertFyrirtæki" xmlDataType="decimal"/>
    </xmlCellPr>
  </singleXmlCell>
  <singleXmlCell id="7262" r="G109" connectionId="0">
    <xmlCellPr id="1" uniqueName="Einkafyrirtæki">
      <xmlPr mapId="2" xpath="/ns1:EfnahagurBanka/ns1:Gögn/ns1:SundurliðunInnlán/ns1:VerðtryggðInnlánEinföldMeðOpinberuEignarhaldi/ns1:FjármálageiriISKEignarhald/ns1:SÚ-Lífeyrissjóðir/@Einkafyrirtæki" xmlDataType="decimal"/>
    </xmlCellPr>
  </singleXmlCell>
  <singleXmlCell id="7263" r="H109" connectionId="0">
    <xmlCellPr id="1" uniqueName="ISK">
      <xmlPr mapId="2" xpath="/ns1:EfnahagurBanka/ns1:Gögn/ns1:SundurliðunInnlán/ns1:VerðtryggðInnlánEinföldMeðOpinberuEignarhaldi/ns1:FjármálageiriISKEignarhald/ns1:SÚ-Lífeyrissjóðir/@ISK" xmlDataType="decimal"/>
    </xmlCellPr>
  </singleXmlCell>
  <singleXmlCell id="7271" r="H124" connectionId="0">
    <xmlCellPr id="1" uniqueName="ISK">
      <xmlPr mapId="2" xpath="/ns1:EfnahagurBanka/ns1:Gögn/ns1:SundurliðunInnlán/ns1:Orlofsreikningar/ns1:HeimiliEinföld/@ISK" xmlDataType="decimal"/>
    </xmlCellPr>
  </singleXmlCell>
  <singleXmlCell id="7272" r="I124" connectionId="0">
    <xmlCellPr id="1" uniqueName="EUR">
      <xmlPr mapId="2" xpath="/ns1:EfnahagurBanka/ns1:Gögn/ns1:SundurliðunInnlán/ns1:Orlofsreikningar/ns1:HeimiliEinföld/@EUR" xmlDataType="decimal"/>
    </xmlCellPr>
  </singleXmlCell>
  <singleXmlCell id="7273" r="J124" connectionId="0">
    <xmlCellPr id="1" uniqueName="USD">
      <xmlPr mapId="2" xpath="/ns1:EfnahagurBanka/ns1:Gögn/ns1:SundurliðunInnlán/ns1:Orlofsreikningar/ns1:HeimiliEinföld/@USD" xmlDataType="decimal"/>
    </xmlCellPr>
  </singleXmlCell>
  <singleXmlCell id="7274" r="K124" connectionId="0">
    <xmlCellPr id="1" uniqueName="GBP">
      <xmlPr mapId="2" xpath="/ns1:EfnahagurBanka/ns1:Gögn/ns1:SundurliðunInnlán/ns1:Orlofsreikningar/ns1:HeimiliEinföld/@GBP" xmlDataType="decimal"/>
    </xmlCellPr>
  </singleXmlCell>
  <singleXmlCell id="7275" r="L124" connectionId="0">
    <xmlCellPr id="1" uniqueName="JPY">
      <xmlPr mapId="2" xpath="/ns1:EfnahagurBanka/ns1:Gögn/ns1:SundurliðunInnlán/ns1:Orlofsreikningar/ns1:HeimiliEinföld/@JPY" xmlDataType="decimal"/>
    </xmlCellPr>
  </singleXmlCell>
  <singleXmlCell id="7276" r="M124" connectionId="0">
    <xmlCellPr id="1" uniqueName="DKK">
      <xmlPr mapId="2" xpath="/ns1:EfnahagurBanka/ns1:Gögn/ns1:SundurliðunInnlán/ns1:Orlofsreikningar/ns1:HeimiliEinföld/@DKK" xmlDataType="decimal"/>
    </xmlCellPr>
  </singleXmlCell>
  <singleXmlCell id="7277" r="N124" connectionId="0">
    <xmlCellPr id="1" uniqueName="NOK">
      <xmlPr mapId="2" xpath="/ns1:EfnahagurBanka/ns1:Gögn/ns1:SundurliðunInnlán/ns1:Orlofsreikningar/ns1:HeimiliEinföld/@NOK" xmlDataType="decimal"/>
    </xmlCellPr>
  </singleXmlCell>
  <singleXmlCell id="7278" r="O124" connectionId="0">
    <xmlCellPr id="1" uniqueName="SEK">
      <xmlPr mapId="2" xpath="/ns1:EfnahagurBanka/ns1:Gögn/ns1:SundurliðunInnlán/ns1:Orlofsreikningar/ns1:HeimiliEinföld/@SEK" xmlDataType="decimal"/>
    </xmlCellPr>
  </singleXmlCell>
  <singleXmlCell id="7279" r="P124" connectionId="0">
    <xmlCellPr id="1" uniqueName="CHF">
      <xmlPr mapId="2" xpath="/ns1:EfnahagurBanka/ns1:Gögn/ns1:SundurliðunInnlán/ns1:Orlofsreikningar/ns1:HeimiliEinföld/@CHF" xmlDataType="decimal"/>
    </xmlCellPr>
  </singleXmlCell>
  <singleXmlCell id="7280" r="Q124" connectionId="0">
    <xmlCellPr id="1" uniqueName="AðrirGjaldmiðlar">
      <xmlPr mapId="2" xpath="/ns1:EfnahagurBanka/ns1:Gögn/ns1:SundurliðunInnlán/ns1:Orlofsreikningar/ns1:HeimiliEinföld/@AðrirGjaldmiðlar" xmlDataType="decimal"/>
    </xmlCellPr>
  </singleXmlCell>
  <singleXmlCell id="7281" r="H125" connectionId="0">
    <xmlCellPr id="1" uniqueName="ISK">
      <xmlPr mapId="2" xpath="/ns1:EfnahagurBanka/ns1:Gögn/ns1:SundurliðunInnlán/ns1:Orlofsreikningar/ns1:ErlendirAðilarEinföld/@ISK" xmlDataType="decimal"/>
    </xmlCellPr>
  </singleXmlCell>
  <singleXmlCell id="7282" r="I125" connectionId="0">
    <xmlCellPr id="1" uniqueName="EUR">
      <xmlPr mapId="2" xpath="/ns1:EfnahagurBanka/ns1:Gögn/ns1:SundurliðunInnlán/ns1:Orlofsreikningar/ns1:ErlendirAðilarEinföld/@EUR" xmlDataType="decimal"/>
    </xmlCellPr>
  </singleXmlCell>
  <singleXmlCell id="7283" r="J125" connectionId="0">
    <xmlCellPr id="1" uniqueName="USD">
      <xmlPr mapId="2" xpath="/ns1:EfnahagurBanka/ns1:Gögn/ns1:SundurliðunInnlán/ns1:Orlofsreikningar/ns1:ErlendirAðilarEinföld/@USD" xmlDataType="decimal"/>
    </xmlCellPr>
  </singleXmlCell>
  <singleXmlCell id="7284" r="K125" connectionId="0">
    <xmlCellPr id="1" uniqueName="GBP">
      <xmlPr mapId="2" xpath="/ns1:EfnahagurBanka/ns1:Gögn/ns1:SundurliðunInnlán/ns1:Orlofsreikningar/ns1:ErlendirAðilarEinföld/@GBP" xmlDataType="decimal"/>
    </xmlCellPr>
  </singleXmlCell>
  <singleXmlCell id="7285" r="L125" connectionId="0">
    <xmlCellPr id="1" uniqueName="JPY">
      <xmlPr mapId="2" xpath="/ns1:EfnahagurBanka/ns1:Gögn/ns1:SundurliðunInnlán/ns1:Orlofsreikningar/ns1:ErlendirAðilarEinföld/@JPY" xmlDataType="decimal"/>
    </xmlCellPr>
  </singleXmlCell>
  <singleXmlCell id="7286" r="M125" connectionId="0">
    <xmlCellPr id="1" uniqueName="DKK">
      <xmlPr mapId="2" xpath="/ns1:EfnahagurBanka/ns1:Gögn/ns1:SundurliðunInnlán/ns1:Orlofsreikningar/ns1:ErlendirAðilarEinföld/@DKK" xmlDataType="decimal"/>
    </xmlCellPr>
  </singleXmlCell>
  <singleXmlCell id="7287" r="N125" connectionId="0">
    <xmlCellPr id="1" uniqueName="NOK">
      <xmlPr mapId="2" xpath="/ns1:EfnahagurBanka/ns1:Gögn/ns1:SundurliðunInnlán/ns1:Orlofsreikningar/ns1:ErlendirAðilarEinföld/@NOK" xmlDataType="decimal"/>
    </xmlCellPr>
  </singleXmlCell>
  <singleXmlCell id="7288" r="O125" connectionId="0">
    <xmlCellPr id="1" uniqueName="SEK">
      <xmlPr mapId="2" xpath="/ns1:EfnahagurBanka/ns1:Gögn/ns1:SundurliðunInnlán/ns1:Orlofsreikningar/ns1:ErlendirAðilarEinföld/@SEK" xmlDataType="decimal"/>
    </xmlCellPr>
  </singleXmlCell>
  <singleXmlCell id="7289" r="P125" connectionId="0">
    <xmlCellPr id="1" uniqueName="CHF">
      <xmlPr mapId="2" xpath="/ns1:EfnahagurBanka/ns1:Gögn/ns1:SundurliðunInnlán/ns1:Orlofsreikningar/ns1:ErlendirAðilarEinföld/@CHF" xmlDataType="decimal"/>
    </xmlCellPr>
  </singleXmlCell>
  <singleXmlCell id="7290" r="Q125" connectionId="0">
    <xmlCellPr id="1" uniqueName="AðrirGjaldmiðlar">
      <xmlPr mapId="2" xpath="/ns1:EfnahagurBanka/ns1:Gögn/ns1:SundurliðunInnlán/ns1:Orlofsreikningar/ns1:ErlendirAðilarEinföld/@AðrirGjaldmiðlar" xmlDataType="decimal"/>
    </xmlCellPr>
  </singleXmlCell>
  <singleXmlCell id="7291" r="H127" connectionId="0">
    <xmlCellPr id="1" uniqueName="ISK">
      <xmlPr mapId="2" xpath="/ns1:EfnahagurBanka/ns1:Gögn/ns1:SundurliðunInnlán/ns1:InnlánVegnaViðbótarlífeyrissparnaðar/ns1:HeimiliEinföld/@ISK" xmlDataType="decimal"/>
    </xmlCellPr>
  </singleXmlCell>
  <singleXmlCell id="7292" r="I127" connectionId="0">
    <xmlCellPr id="1" uniqueName="EUR">
      <xmlPr mapId="2" xpath="/ns1:EfnahagurBanka/ns1:Gögn/ns1:SundurliðunInnlán/ns1:InnlánVegnaViðbótarlífeyrissparnaðar/ns1:HeimiliEinföld/@EUR" xmlDataType="decimal"/>
    </xmlCellPr>
  </singleXmlCell>
  <singleXmlCell id="7293" r="J127" connectionId="0">
    <xmlCellPr id="1" uniqueName="USD">
      <xmlPr mapId="2" xpath="/ns1:EfnahagurBanka/ns1:Gögn/ns1:SundurliðunInnlán/ns1:InnlánVegnaViðbótarlífeyrissparnaðar/ns1:HeimiliEinföld/@USD" xmlDataType="decimal"/>
    </xmlCellPr>
  </singleXmlCell>
  <singleXmlCell id="7294" r="K127" connectionId="0">
    <xmlCellPr id="1" uniqueName="GBP">
      <xmlPr mapId="2" xpath="/ns1:EfnahagurBanka/ns1:Gögn/ns1:SundurliðunInnlán/ns1:InnlánVegnaViðbótarlífeyrissparnaðar/ns1:HeimiliEinföld/@GBP" xmlDataType="decimal"/>
    </xmlCellPr>
  </singleXmlCell>
  <singleXmlCell id="7295" r="L127" connectionId="0">
    <xmlCellPr id="1" uniqueName="JPY">
      <xmlPr mapId="2" xpath="/ns1:EfnahagurBanka/ns1:Gögn/ns1:SundurliðunInnlán/ns1:InnlánVegnaViðbótarlífeyrissparnaðar/ns1:HeimiliEinföld/@JPY" xmlDataType="decimal"/>
    </xmlCellPr>
  </singleXmlCell>
  <singleXmlCell id="7296" r="M127" connectionId="0">
    <xmlCellPr id="1" uniqueName="DKK">
      <xmlPr mapId="2" xpath="/ns1:EfnahagurBanka/ns1:Gögn/ns1:SundurliðunInnlán/ns1:InnlánVegnaViðbótarlífeyrissparnaðar/ns1:HeimiliEinföld/@DKK" xmlDataType="decimal"/>
    </xmlCellPr>
  </singleXmlCell>
  <singleXmlCell id="7297" r="N127" connectionId="0">
    <xmlCellPr id="1" uniqueName="NOK">
      <xmlPr mapId="2" xpath="/ns1:EfnahagurBanka/ns1:Gögn/ns1:SundurliðunInnlán/ns1:InnlánVegnaViðbótarlífeyrissparnaðar/ns1:HeimiliEinföld/@NOK" xmlDataType="decimal"/>
    </xmlCellPr>
  </singleXmlCell>
  <singleXmlCell id="7298" r="O127" connectionId="0">
    <xmlCellPr id="1" uniqueName="SEK">
      <xmlPr mapId="2" xpath="/ns1:EfnahagurBanka/ns1:Gögn/ns1:SundurliðunInnlán/ns1:InnlánVegnaViðbótarlífeyrissparnaðar/ns1:HeimiliEinföld/@SEK" xmlDataType="decimal"/>
    </xmlCellPr>
  </singleXmlCell>
  <singleXmlCell id="7299" r="P127" connectionId="0">
    <xmlCellPr id="1" uniqueName="CHF">
      <xmlPr mapId="2" xpath="/ns1:EfnahagurBanka/ns1:Gögn/ns1:SundurliðunInnlán/ns1:InnlánVegnaViðbótarlífeyrissparnaðar/ns1:HeimiliEinföld/@CHF" xmlDataType="decimal"/>
    </xmlCellPr>
  </singleXmlCell>
  <singleXmlCell id="7300" r="Q127" connectionId="0">
    <xmlCellPr id="1" uniqueName="AðrirGjaldmiðlar">
      <xmlPr mapId="2" xpath="/ns1:EfnahagurBanka/ns1:Gögn/ns1:SundurliðunInnlán/ns1:InnlánVegnaViðbótarlífeyrissparnaðar/ns1:HeimiliEinföld/@AðrirGjaldmiðlar" xmlDataType="decimal"/>
    </xmlCellPr>
  </singleXmlCell>
  <singleXmlCell id="7301" r="H128" connectionId="0">
    <xmlCellPr id="1" uniqueName="ISK">
      <xmlPr mapId="2" xpath="/ns1:EfnahagurBanka/ns1:Gögn/ns1:SundurliðunInnlán/ns1:InnlánVegnaViðbótarlífeyrissparnaðar/ns1:ErlendirAðilarEinföld/@ISK" xmlDataType="decimal"/>
    </xmlCellPr>
  </singleXmlCell>
  <singleXmlCell id="7302" r="I128" connectionId="0">
    <xmlCellPr id="1" uniqueName="EUR">
      <xmlPr mapId="2" xpath="/ns1:EfnahagurBanka/ns1:Gögn/ns1:SundurliðunInnlán/ns1:InnlánVegnaViðbótarlífeyrissparnaðar/ns1:ErlendirAðilarEinföld/@EUR" xmlDataType="decimal"/>
    </xmlCellPr>
  </singleXmlCell>
  <singleXmlCell id="7303" r="J128" connectionId="0">
    <xmlCellPr id="1" uniqueName="USD">
      <xmlPr mapId="2" xpath="/ns1:EfnahagurBanka/ns1:Gögn/ns1:SundurliðunInnlán/ns1:InnlánVegnaViðbótarlífeyrissparnaðar/ns1:ErlendirAðilarEinföld/@USD" xmlDataType="decimal"/>
    </xmlCellPr>
  </singleXmlCell>
  <singleXmlCell id="7304" r="K128" connectionId="0">
    <xmlCellPr id="1" uniqueName="GBP">
      <xmlPr mapId="2" xpath="/ns1:EfnahagurBanka/ns1:Gögn/ns1:SundurliðunInnlán/ns1:InnlánVegnaViðbótarlífeyrissparnaðar/ns1:ErlendirAðilarEinföld/@GBP" xmlDataType="decimal"/>
    </xmlCellPr>
  </singleXmlCell>
  <singleXmlCell id="7305" r="L128" connectionId="0">
    <xmlCellPr id="1" uniqueName="JPY">
      <xmlPr mapId="2" xpath="/ns1:EfnahagurBanka/ns1:Gögn/ns1:SundurliðunInnlán/ns1:InnlánVegnaViðbótarlífeyrissparnaðar/ns1:ErlendirAðilarEinföld/@JPY" xmlDataType="decimal"/>
    </xmlCellPr>
  </singleXmlCell>
  <singleXmlCell id="7306" r="M128" connectionId="0">
    <xmlCellPr id="1" uniqueName="DKK">
      <xmlPr mapId="2" xpath="/ns1:EfnahagurBanka/ns1:Gögn/ns1:SundurliðunInnlán/ns1:InnlánVegnaViðbótarlífeyrissparnaðar/ns1:ErlendirAðilarEinföld/@DKK" xmlDataType="decimal"/>
    </xmlCellPr>
  </singleXmlCell>
  <singleXmlCell id="7307" r="N128" connectionId="0">
    <xmlCellPr id="1" uniqueName="NOK">
      <xmlPr mapId="2" xpath="/ns1:EfnahagurBanka/ns1:Gögn/ns1:SundurliðunInnlán/ns1:InnlánVegnaViðbótarlífeyrissparnaðar/ns1:ErlendirAðilarEinföld/@NOK" xmlDataType="decimal"/>
    </xmlCellPr>
  </singleXmlCell>
  <singleXmlCell id="7308" r="O128" connectionId="0">
    <xmlCellPr id="1" uniqueName="SEK">
      <xmlPr mapId="2" xpath="/ns1:EfnahagurBanka/ns1:Gögn/ns1:SundurliðunInnlán/ns1:InnlánVegnaViðbótarlífeyrissparnaðar/ns1:ErlendirAðilarEinföld/@SEK" xmlDataType="decimal"/>
    </xmlCellPr>
  </singleXmlCell>
  <singleXmlCell id="7309" r="P128" connectionId="0">
    <xmlCellPr id="1" uniqueName="CHF">
      <xmlPr mapId="2" xpath="/ns1:EfnahagurBanka/ns1:Gögn/ns1:SundurliðunInnlán/ns1:InnlánVegnaViðbótarlífeyrissparnaðar/ns1:ErlendirAðilarEinföld/@CHF" xmlDataType="decimal"/>
    </xmlCellPr>
  </singleXmlCell>
  <singleXmlCell id="7310" r="Q128" connectionId="0">
    <xmlCellPr id="1" uniqueName="AðrirGjaldmiðlar">
      <xmlPr mapId="2" xpath="/ns1:EfnahagurBanka/ns1:Gögn/ns1:SundurliðunInnlán/ns1:InnlánVegnaViðbótarlífeyrissparnaðar/ns1:ErlendirAðilarEinföld/@AðrirGjaldmiðlar" xmlDataType="decimal"/>
    </xmlCellPr>
  </singleXmlCell>
  <singleXmlCell id="7323" r="F145" connectionId="0">
    <xmlCellPr id="1" uniqueName="OpinbertFyrirtæki">
      <xmlPr mapId="2" xpath="/ns1:EfnahagurBanka/ns1:Gögn/ns1:SundurliðunInnlán/ns1:ÖnnurBundinInnlán/ns1:Fjármálageiri/ns1:Innlánsstofnanir/@OpinbertFyrirtæki" xmlDataType="decimal"/>
    </xmlCellPr>
  </singleXmlCell>
  <singleXmlCell id="7324" r="G145" connectionId="0">
    <xmlCellPr id="1" uniqueName="Einkafyrirtæki">
      <xmlPr mapId="2" xpath="/ns1:EfnahagurBanka/ns1:Gögn/ns1:SundurliðunInnlán/ns1:ÖnnurBundinInnlán/ns1:Fjármálageiri/ns1:Innlánsstofnanir/@Einkafyrirtæki" xmlDataType="decimal"/>
    </xmlCellPr>
  </singleXmlCell>
  <singleXmlCell id="7325" r="H145" connectionId="0">
    <xmlCellPr id="1" uniqueName="ISK">
      <xmlPr mapId="2" xpath="/ns1:EfnahagurBanka/ns1:Gögn/ns1:SundurliðunInnlán/ns1:ÖnnurBundinInnlán/ns1:Fjármálageiri/ns1:Innlánsstofnanir/@ISK" xmlDataType="decimal"/>
    </xmlCellPr>
  </singleXmlCell>
  <singleXmlCell id="7326" r="I145" connectionId="0">
    <xmlCellPr id="1" uniqueName="EUR">
      <xmlPr mapId="2" xpath="/ns1:EfnahagurBanka/ns1:Gögn/ns1:SundurliðunInnlán/ns1:ÖnnurBundinInnlán/ns1:Fjármálageiri/ns1:Innlánsstofnanir/@EUR" xmlDataType="decimal"/>
    </xmlCellPr>
  </singleXmlCell>
  <singleXmlCell id="7327" r="J145" connectionId="0">
    <xmlCellPr id="1" uniqueName="USD">
      <xmlPr mapId="2" xpath="/ns1:EfnahagurBanka/ns1:Gögn/ns1:SundurliðunInnlán/ns1:ÖnnurBundinInnlán/ns1:Fjármálageiri/ns1:Innlánsstofnanir/@USD" xmlDataType="decimal"/>
    </xmlCellPr>
  </singleXmlCell>
  <singleXmlCell id="7328" r="K145" connectionId="0">
    <xmlCellPr id="1" uniqueName="GBP">
      <xmlPr mapId="2" xpath="/ns1:EfnahagurBanka/ns1:Gögn/ns1:SundurliðunInnlán/ns1:ÖnnurBundinInnlán/ns1:Fjármálageiri/ns1:Innlánsstofnanir/@GBP" xmlDataType="decimal"/>
    </xmlCellPr>
  </singleXmlCell>
  <singleXmlCell id="7329" r="L145" connectionId="0">
    <xmlCellPr id="1" uniqueName="JPY">
      <xmlPr mapId="2" xpath="/ns1:EfnahagurBanka/ns1:Gögn/ns1:SundurliðunInnlán/ns1:ÖnnurBundinInnlán/ns1:Fjármálageiri/ns1:Innlánsstofnanir/@JPY" xmlDataType="decimal"/>
    </xmlCellPr>
  </singleXmlCell>
  <singleXmlCell id="7330" r="M145" connectionId="0">
    <xmlCellPr id="1" uniqueName="DKK">
      <xmlPr mapId="2" xpath="/ns1:EfnahagurBanka/ns1:Gögn/ns1:SundurliðunInnlán/ns1:ÖnnurBundinInnlán/ns1:Fjármálageiri/ns1:Innlánsstofnanir/@DKK" xmlDataType="decimal"/>
    </xmlCellPr>
  </singleXmlCell>
  <singleXmlCell id="7331" r="N145" connectionId="0">
    <xmlCellPr id="1" uniqueName="NOK">
      <xmlPr mapId="2" xpath="/ns1:EfnahagurBanka/ns1:Gögn/ns1:SundurliðunInnlán/ns1:ÖnnurBundinInnlán/ns1:Fjármálageiri/ns1:Innlánsstofnanir/@NOK" xmlDataType="decimal"/>
    </xmlCellPr>
  </singleXmlCell>
  <singleXmlCell id="7332" r="O145" connectionId="0">
    <xmlCellPr id="1" uniqueName="SEK">
      <xmlPr mapId="2" xpath="/ns1:EfnahagurBanka/ns1:Gögn/ns1:SundurliðunInnlán/ns1:ÖnnurBundinInnlán/ns1:Fjármálageiri/ns1:Innlánsstofnanir/@SEK" xmlDataType="decimal"/>
    </xmlCellPr>
  </singleXmlCell>
  <singleXmlCell id="7333" r="P145" connectionId="0">
    <xmlCellPr id="1" uniqueName="CHF">
      <xmlPr mapId="2" xpath="/ns1:EfnahagurBanka/ns1:Gögn/ns1:SundurliðunInnlán/ns1:ÖnnurBundinInnlán/ns1:Fjármálageiri/ns1:Innlánsstofnanir/@CHF" xmlDataType="decimal"/>
    </xmlCellPr>
  </singleXmlCell>
  <singleXmlCell id="7334" r="Q145" connectionId="0">
    <xmlCellPr id="1" uniqueName="AðrirGjaldmiðlar">
      <xmlPr mapId="2" xpath="/ns1:EfnahagurBanka/ns1:Gögn/ns1:SundurliðunInnlán/ns1:ÖnnurBundinInnlán/ns1:Fjármálageiri/ns1:Innlánsstofnanir/@AðrirGjaldmiðlar" xmlDataType="decimal"/>
    </xmlCellPr>
  </singleXmlCell>
  <singleXmlCell id="7335" r="F146" connectionId="0">
    <xmlCellPr id="1" uniqueName="OpinbertFyrirtæki">
      <xmlPr mapId="2" xpath="/ns1:EfnahagurBanka/ns1:Gögn/ns1:SundurliðunInnlán/ns1:ÖnnurBundinInnlán/ns1:Fjármálageiri/ns1:InnlánsstofnanirÍSlitameðferð/@OpinbertFyrirtæki" xmlDataType="decimal"/>
    </xmlCellPr>
  </singleXmlCell>
  <singleXmlCell id="7336" r="G146" connectionId="0">
    <xmlCellPr id="1" uniqueName="Einkafyrirtæki">
      <xmlPr mapId="2" xpath="/ns1:EfnahagurBanka/ns1:Gögn/ns1:SundurliðunInnlán/ns1:ÖnnurBundinInnlán/ns1:Fjármálageiri/ns1:InnlánsstofnanirÍSlitameðferð/@Einkafyrirtæki" xmlDataType="decimal"/>
    </xmlCellPr>
  </singleXmlCell>
  <singleXmlCell id="7337" r="H146" connectionId="0">
    <xmlCellPr id="1" uniqueName="ISK">
      <xmlPr mapId="2" xpath="/ns1:EfnahagurBanka/ns1:Gögn/ns1:SundurliðunInnlán/ns1:ÖnnurBundinInnlán/ns1:Fjármálageiri/ns1:InnlánsstofnanirÍSlitameðferð/@ISK" xmlDataType="decimal"/>
    </xmlCellPr>
  </singleXmlCell>
  <singleXmlCell id="7338" r="I146" connectionId="0">
    <xmlCellPr id="1" uniqueName="EUR">
      <xmlPr mapId="2" xpath="/ns1:EfnahagurBanka/ns1:Gögn/ns1:SundurliðunInnlán/ns1:ÖnnurBundinInnlán/ns1:Fjármálageiri/ns1:InnlánsstofnanirÍSlitameðferð/@EUR" xmlDataType="decimal"/>
    </xmlCellPr>
  </singleXmlCell>
  <singleXmlCell id="7339" r="J146" connectionId="0">
    <xmlCellPr id="1" uniqueName="USD">
      <xmlPr mapId="2" xpath="/ns1:EfnahagurBanka/ns1:Gögn/ns1:SundurliðunInnlán/ns1:ÖnnurBundinInnlán/ns1:Fjármálageiri/ns1:InnlánsstofnanirÍSlitameðferð/@USD" xmlDataType="decimal"/>
    </xmlCellPr>
  </singleXmlCell>
  <singleXmlCell id="7340" r="K146" connectionId="0">
    <xmlCellPr id="1" uniqueName="GBP">
      <xmlPr mapId="2" xpath="/ns1:EfnahagurBanka/ns1:Gögn/ns1:SundurliðunInnlán/ns1:ÖnnurBundinInnlán/ns1:Fjármálageiri/ns1:InnlánsstofnanirÍSlitameðferð/@GBP" xmlDataType="decimal"/>
    </xmlCellPr>
  </singleXmlCell>
  <singleXmlCell id="7341" r="L146" connectionId="0">
    <xmlCellPr id="1" uniqueName="JPY">
      <xmlPr mapId="2" xpath="/ns1:EfnahagurBanka/ns1:Gögn/ns1:SundurliðunInnlán/ns1:ÖnnurBundinInnlán/ns1:Fjármálageiri/ns1:InnlánsstofnanirÍSlitameðferð/@JPY" xmlDataType="decimal"/>
    </xmlCellPr>
  </singleXmlCell>
  <singleXmlCell id="7342" r="M146" connectionId="0">
    <xmlCellPr id="1" uniqueName="DKK">
      <xmlPr mapId="2" xpath="/ns1:EfnahagurBanka/ns1:Gögn/ns1:SundurliðunInnlán/ns1:ÖnnurBundinInnlán/ns1:Fjármálageiri/ns1:InnlánsstofnanirÍSlitameðferð/@DKK" xmlDataType="decimal"/>
    </xmlCellPr>
  </singleXmlCell>
  <singleXmlCell id="7343" r="N146" connectionId="0">
    <xmlCellPr id="1" uniqueName="NOK">
      <xmlPr mapId="2" xpath="/ns1:EfnahagurBanka/ns1:Gögn/ns1:SundurliðunInnlán/ns1:ÖnnurBundinInnlán/ns1:Fjármálageiri/ns1:InnlánsstofnanirÍSlitameðferð/@NOK" xmlDataType="decimal"/>
    </xmlCellPr>
  </singleXmlCell>
  <singleXmlCell id="7344" r="O146" connectionId="0">
    <xmlCellPr id="1" uniqueName="SEK">
      <xmlPr mapId="2" xpath="/ns1:EfnahagurBanka/ns1:Gögn/ns1:SundurliðunInnlán/ns1:ÖnnurBundinInnlán/ns1:Fjármálageiri/ns1:InnlánsstofnanirÍSlitameðferð/@SEK" xmlDataType="decimal"/>
    </xmlCellPr>
  </singleXmlCell>
  <singleXmlCell id="7345" r="P146" connectionId="0">
    <xmlCellPr id="1" uniqueName="CHF">
      <xmlPr mapId="2" xpath="/ns1:EfnahagurBanka/ns1:Gögn/ns1:SundurliðunInnlán/ns1:ÖnnurBundinInnlán/ns1:Fjármálageiri/ns1:InnlánsstofnanirÍSlitameðferð/@CHF" xmlDataType="decimal"/>
    </xmlCellPr>
  </singleXmlCell>
  <singleXmlCell id="7346" r="Q146" connectionId="0">
    <xmlCellPr id="1" uniqueName="AðrirGjaldmiðlar">
      <xmlPr mapId="2" xpath="/ns1:EfnahagurBanka/ns1:Gögn/ns1:SundurliðunInnlán/ns1:ÖnnurBundinInnlán/ns1:Fjármálageiri/ns1:InnlánsstofnanirÍSlitameðferð/@AðrirGjaldmiðlar" xmlDataType="decimal"/>
    </xmlCellPr>
  </singleXmlCell>
  <singleXmlCell id="7347" r="F147" connectionId="0">
    <xmlCellPr id="1" uniqueName="OpinbertFyrirtæki">
      <xmlPr mapId="2" xpath="/ns1:EfnahagurBanka/ns1:Gögn/ns1:SundurliðunInnlán/ns1:ÖnnurBundinInnlán/ns1:Fjármálageiri/ns1:Peningamarkaðssjóðir/@OpinbertFyrirtæki" xmlDataType="decimal"/>
    </xmlCellPr>
  </singleXmlCell>
  <singleXmlCell id="7348" r="G147" connectionId="0">
    <xmlCellPr id="1" uniqueName="Einkafyrirtæki">
      <xmlPr mapId="2" xpath="/ns1:EfnahagurBanka/ns1:Gögn/ns1:SundurliðunInnlán/ns1:ÖnnurBundinInnlán/ns1:Fjármálageiri/ns1:Peningamarkaðssjóðir/@Einkafyrirtæki" xmlDataType="decimal"/>
    </xmlCellPr>
  </singleXmlCell>
  <singleXmlCell id="7349" r="H147" connectionId="0">
    <xmlCellPr id="1" uniqueName="ISK">
      <xmlPr mapId="2" xpath="/ns1:EfnahagurBanka/ns1:Gögn/ns1:SundurliðunInnlán/ns1:ÖnnurBundinInnlán/ns1:Fjármálageiri/ns1:Peningamarkaðssjóðir/@ISK" xmlDataType="decimal"/>
    </xmlCellPr>
  </singleXmlCell>
  <singleXmlCell id="7350" r="I147" connectionId="0">
    <xmlCellPr id="1" uniqueName="EUR">
      <xmlPr mapId="2" xpath="/ns1:EfnahagurBanka/ns1:Gögn/ns1:SundurliðunInnlán/ns1:ÖnnurBundinInnlán/ns1:Fjármálageiri/ns1:Peningamarkaðssjóðir/@EUR" xmlDataType="decimal"/>
    </xmlCellPr>
  </singleXmlCell>
  <singleXmlCell id="7351" r="J147" connectionId="0">
    <xmlCellPr id="1" uniqueName="USD">
      <xmlPr mapId="2" xpath="/ns1:EfnahagurBanka/ns1:Gögn/ns1:SundurliðunInnlán/ns1:ÖnnurBundinInnlán/ns1:Fjármálageiri/ns1:Peningamarkaðssjóðir/@USD" xmlDataType="decimal"/>
    </xmlCellPr>
  </singleXmlCell>
  <singleXmlCell id="7352" r="K147" connectionId="0">
    <xmlCellPr id="1" uniqueName="GBP">
      <xmlPr mapId="2" xpath="/ns1:EfnahagurBanka/ns1:Gögn/ns1:SundurliðunInnlán/ns1:ÖnnurBundinInnlán/ns1:Fjármálageiri/ns1:Peningamarkaðssjóðir/@GBP" xmlDataType="decimal"/>
    </xmlCellPr>
  </singleXmlCell>
  <singleXmlCell id="7353" r="L147" connectionId="0">
    <xmlCellPr id="1" uniqueName="JPY">
      <xmlPr mapId="2" xpath="/ns1:EfnahagurBanka/ns1:Gögn/ns1:SundurliðunInnlán/ns1:ÖnnurBundinInnlán/ns1:Fjármálageiri/ns1:Peningamarkaðssjóðir/@JPY" xmlDataType="decimal"/>
    </xmlCellPr>
  </singleXmlCell>
  <singleXmlCell id="7354" r="M147" connectionId="0">
    <xmlCellPr id="1" uniqueName="DKK">
      <xmlPr mapId="2" xpath="/ns1:EfnahagurBanka/ns1:Gögn/ns1:SundurliðunInnlán/ns1:ÖnnurBundinInnlán/ns1:Fjármálageiri/ns1:Peningamarkaðssjóðir/@DKK" xmlDataType="decimal"/>
    </xmlCellPr>
  </singleXmlCell>
  <singleXmlCell id="7355" r="N147" connectionId="0">
    <xmlCellPr id="1" uniqueName="NOK">
      <xmlPr mapId="2" xpath="/ns1:EfnahagurBanka/ns1:Gögn/ns1:SundurliðunInnlán/ns1:ÖnnurBundinInnlán/ns1:Fjármálageiri/ns1:Peningamarkaðssjóðir/@NOK" xmlDataType="decimal"/>
    </xmlCellPr>
  </singleXmlCell>
  <singleXmlCell id="7356" r="O147" connectionId="0">
    <xmlCellPr id="1" uniqueName="SEK">
      <xmlPr mapId="2" xpath="/ns1:EfnahagurBanka/ns1:Gögn/ns1:SundurliðunInnlán/ns1:ÖnnurBundinInnlán/ns1:Fjármálageiri/ns1:Peningamarkaðssjóðir/@SEK" xmlDataType="decimal"/>
    </xmlCellPr>
  </singleXmlCell>
  <singleXmlCell id="7357" r="P147" connectionId="0">
    <xmlCellPr id="1" uniqueName="CHF">
      <xmlPr mapId="2" xpath="/ns1:EfnahagurBanka/ns1:Gögn/ns1:SundurliðunInnlán/ns1:ÖnnurBundinInnlán/ns1:Fjármálageiri/ns1:Peningamarkaðssjóðir/@CHF" xmlDataType="decimal"/>
    </xmlCellPr>
  </singleXmlCell>
  <singleXmlCell id="7358" r="Q147" connectionId="0">
    <xmlCellPr id="1" uniqueName="AðrirGjaldmiðlar">
      <xmlPr mapId="2" xpath="/ns1:EfnahagurBanka/ns1:Gögn/ns1:SundurliðunInnlán/ns1:ÖnnurBundinInnlán/ns1:Fjármálageiri/ns1:Peningamarkaðssjóðir/@AðrirGjaldmiðlar" xmlDataType="decimal"/>
    </xmlCellPr>
  </singleXmlCell>
  <singleXmlCell id="7359" r="F148" connectionId="0">
    <xmlCellPr id="1" uniqueName="OpinbertFyrirtæki">
      <xmlPr mapId="2" xpath="/ns1:EfnahagurBanka/ns1:Gögn/ns1:SundurliðunInnlán/ns1:ÖnnurBundinInnlán/ns1:Fjármálageiri/ns1:AðrirVerðbréfaOgFjárfestingarsjóðir/@OpinbertFyrirtæki" xmlDataType="decimal"/>
    </xmlCellPr>
  </singleXmlCell>
  <singleXmlCell id="7360" r="G148" connectionId="0">
    <xmlCellPr id="1" uniqueName="Einkafyrirtæki">
      <xmlPr mapId="2" xpath="/ns1:EfnahagurBanka/ns1:Gögn/ns1:SundurliðunInnlán/ns1:ÖnnurBundinInnlán/ns1:Fjármálageiri/ns1:AðrirVerðbréfaOgFjárfestingarsjóðir/@Einkafyrirtæki" xmlDataType="decimal"/>
    </xmlCellPr>
  </singleXmlCell>
  <singleXmlCell id="7361" r="H148" connectionId="0">
    <xmlCellPr id="1" uniqueName="ISK">
      <xmlPr mapId="2" xpath="/ns1:EfnahagurBanka/ns1:Gögn/ns1:SundurliðunInnlán/ns1:ÖnnurBundinInnlán/ns1:Fjármálageiri/ns1:AðrirVerðbréfaOgFjárfestingarsjóðir/@ISK" xmlDataType="decimal"/>
    </xmlCellPr>
  </singleXmlCell>
  <singleXmlCell id="7362" r="I148" connectionId="0">
    <xmlCellPr id="1" uniqueName="EUR">
      <xmlPr mapId="2" xpath="/ns1:EfnahagurBanka/ns1:Gögn/ns1:SundurliðunInnlán/ns1:ÖnnurBundinInnlán/ns1:Fjármálageiri/ns1:AðrirVerðbréfaOgFjárfestingarsjóðir/@EUR" xmlDataType="decimal"/>
    </xmlCellPr>
  </singleXmlCell>
  <singleXmlCell id="7363" r="J148" connectionId="0">
    <xmlCellPr id="1" uniqueName="USD">
      <xmlPr mapId="2" xpath="/ns1:EfnahagurBanka/ns1:Gögn/ns1:SundurliðunInnlán/ns1:ÖnnurBundinInnlán/ns1:Fjármálageiri/ns1:AðrirVerðbréfaOgFjárfestingarsjóðir/@USD" xmlDataType="decimal"/>
    </xmlCellPr>
  </singleXmlCell>
  <singleXmlCell id="7364" r="K148" connectionId="0">
    <xmlCellPr id="1" uniqueName="GBP">
      <xmlPr mapId="2" xpath="/ns1:EfnahagurBanka/ns1:Gögn/ns1:SundurliðunInnlán/ns1:ÖnnurBundinInnlán/ns1:Fjármálageiri/ns1:AðrirVerðbréfaOgFjárfestingarsjóðir/@GBP" xmlDataType="decimal"/>
    </xmlCellPr>
  </singleXmlCell>
  <singleXmlCell id="7365" r="L148" connectionId="0">
    <xmlCellPr id="1" uniqueName="JPY">
      <xmlPr mapId="2" xpath="/ns1:EfnahagurBanka/ns1:Gögn/ns1:SundurliðunInnlán/ns1:ÖnnurBundinInnlán/ns1:Fjármálageiri/ns1:AðrirVerðbréfaOgFjárfestingarsjóðir/@JPY" xmlDataType="decimal"/>
    </xmlCellPr>
  </singleXmlCell>
  <singleXmlCell id="7366" r="M148" connectionId="0">
    <xmlCellPr id="1" uniqueName="DKK">
      <xmlPr mapId="2" xpath="/ns1:EfnahagurBanka/ns1:Gögn/ns1:SundurliðunInnlán/ns1:ÖnnurBundinInnlán/ns1:Fjármálageiri/ns1:AðrirVerðbréfaOgFjárfestingarsjóðir/@DKK" xmlDataType="decimal"/>
    </xmlCellPr>
  </singleXmlCell>
  <singleXmlCell id="7367" r="N148" connectionId="0">
    <xmlCellPr id="1" uniqueName="NOK">
      <xmlPr mapId="2" xpath="/ns1:EfnahagurBanka/ns1:Gögn/ns1:SundurliðunInnlán/ns1:ÖnnurBundinInnlán/ns1:Fjármálageiri/ns1:AðrirVerðbréfaOgFjárfestingarsjóðir/@NOK" xmlDataType="decimal"/>
    </xmlCellPr>
  </singleXmlCell>
  <singleXmlCell id="7368" r="O148" connectionId="0">
    <xmlCellPr id="1" uniqueName="SEK">
      <xmlPr mapId="2" xpath="/ns1:EfnahagurBanka/ns1:Gögn/ns1:SundurliðunInnlán/ns1:ÖnnurBundinInnlán/ns1:Fjármálageiri/ns1:AðrirVerðbréfaOgFjárfestingarsjóðir/@SEK" xmlDataType="decimal"/>
    </xmlCellPr>
  </singleXmlCell>
  <singleXmlCell id="7369" r="P148" connectionId="0">
    <xmlCellPr id="1" uniqueName="CHF">
      <xmlPr mapId="2" xpath="/ns1:EfnahagurBanka/ns1:Gögn/ns1:SundurliðunInnlán/ns1:ÖnnurBundinInnlán/ns1:Fjármálageiri/ns1:AðrirVerðbréfaOgFjárfestingarsjóðir/@CHF" xmlDataType="decimal"/>
    </xmlCellPr>
  </singleXmlCell>
  <singleXmlCell id="7370" r="Q148" connectionId="0">
    <xmlCellPr id="1" uniqueName="AðrirGjaldmiðlar">
      <xmlPr mapId="2" xpath="/ns1:EfnahagurBanka/ns1:Gögn/ns1:SundurliðunInnlán/ns1:ÖnnurBundinInnlán/ns1:Fjármálageiri/ns1:AðrirVerðbréfaOgFjárfestingarsjóðir/@AðrirGjaldmiðlar" xmlDataType="decimal"/>
    </xmlCellPr>
  </singleXmlCell>
  <singleXmlCell id="7371" r="F149" connectionId="0">
    <xmlCellPr id="1" uniqueName="OpinbertFyrirtæki">
      <xmlPr mapId="2" xpath="/ns1:EfnahagurBanka/ns1:Gögn/ns1:SundurliðunInnlán/ns1:ÖnnurBundinInnlán/ns1:Fjármálageiri/ns1:ÖnnurFjármálafyrirtæki/@OpinbertFyrirtæki" xmlDataType="decimal"/>
    </xmlCellPr>
  </singleXmlCell>
  <singleXmlCell id="7372" r="G149" connectionId="0">
    <xmlCellPr id="1" uniqueName="Einkafyrirtæki">
      <xmlPr mapId="2" xpath="/ns1:EfnahagurBanka/ns1:Gögn/ns1:SundurliðunInnlán/ns1:ÖnnurBundinInnlán/ns1:Fjármálageiri/ns1:ÖnnurFjármálafyrirtæki/@Einkafyrirtæki" xmlDataType="decimal"/>
    </xmlCellPr>
  </singleXmlCell>
  <singleXmlCell id="7373" r="H149" connectionId="0">
    <xmlCellPr id="1" uniqueName="ISK">
      <xmlPr mapId="2" xpath="/ns1:EfnahagurBanka/ns1:Gögn/ns1:SundurliðunInnlán/ns1:ÖnnurBundinInnlán/ns1:Fjármálageiri/ns1:ÖnnurFjármálafyrirtæki/@ISK" xmlDataType="decimal"/>
    </xmlCellPr>
  </singleXmlCell>
  <singleXmlCell id="7374" r="I149" connectionId="0">
    <xmlCellPr id="1" uniqueName="EUR">
      <xmlPr mapId="2" xpath="/ns1:EfnahagurBanka/ns1:Gögn/ns1:SundurliðunInnlán/ns1:ÖnnurBundinInnlán/ns1:Fjármálageiri/ns1:ÖnnurFjármálafyrirtæki/@EUR" xmlDataType="decimal"/>
    </xmlCellPr>
  </singleXmlCell>
  <singleXmlCell id="7375" r="J149" connectionId="0">
    <xmlCellPr id="1" uniqueName="USD">
      <xmlPr mapId="2" xpath="/ns1:EfnahagurBanka/ns1:Gögn/ns1:SundurliðunInnlán/ns1:ÖnnurBundinInnlán/ns1:Fjármálageiri/ns1:ÖnnurFjármálafyrirtæki/@USD" xmlDataType="decimal"/>
    </xmlCellPr>
  </singleXmlCell>
  <singleXmlCell id="7376" r="K149" connectionId="0">
    <xmlCellPr id="1" uniqueName="GBP">
      <xmlPr mapId="2" xpath="/ns1:EfnahagurBanka/ns1:Gögn/ns1:SundurliðunInnlán/ns1:ÖnnurBundinInnlán/ns1:Fjármálageiri/ns1:ÖnnurFjármálafyrirtæki/@GBP" xmlDataType="decimal"/>
    </xmlCellPr>
  </singleXmlCell>
  <singleXmlCell id="7377" r="L149" connectionId="0">
    <xmlCellPr id="1" uniqueName="JPY">
      <xmlPr mapId="2" xpath="/ns1:EfnahagurBanka/ns1:Gögn/ns1:SundurliðunInnlán/ns1:ÖnnurBundinInnlán/ns1:Fjármálageiri/ns1:ÖnnurFjármálafyrirtæki/@JPY" xmlDataType="decimal"/>
    </xmlCellPr>
  </singleXmlCell>
  <singleXmlCell id="7378" r="M149" connectionId="0">
    <xmlCellPr id="1" uniqueName="DKK">
      <xmlPr mapId="2" xpath="/ns1:EfnahagurBanka/ns1:Gögn/ns1:SundurliðunInnlán/ns1:ÖnnurBundinInnlán/ns1:Fjármálageiri/ns1:ÖnnurFjármálafyrirtæki/@DKK" xmlDataType="decimal"/>
    </xmlCellPr>
  </singleXmlCell>
  <singleXmlCell id="7379" r="N149" connectionId="0">
    <xmlCellPr id="1" uniqueName="NOK">
      <xmlPr mapId="2" xpath="/ns1:EfnahagurBanka/ns1:Gögn/ns1:SundurliðunInnlán/ns1:ÖnnurBundinInnlán/ns1:Fjármálageiri/ns1:ÖnnurFjármálafyrirtæki/@NOK" xmlDataType="decimal"/>
    </xmlCellPr>
  </singleXmlCell>
  <singleXmlCell id="7380" r="O149" connectionId="0">
    <xmlCellPr id="1" uniqueName="SEK">
      <xmlPr mapId="2" xpath="/ns1:EfnahagurBanka/ns1:Gögn/ns1:SundurliðunInnlán/ns1:ÖnnurBundinInnlán/ns1:Fjármálageiri/ns1:ÖnnurFjármálafyrirtæki/@SEK" xmlDataType="decimal"/>
    </xmlCellPr>
  </singleXmlCell>
  <singleXmlCell id="7381" r="P149" connectionId="0">
    <xmlCellPr id="1" uniqueName="CHF">
      <xmlPr mapId="2" xpath="/ns1:EfnahagurBanka/ns1:Gögn/ns1:SundurliðunInnlán/ns1:ÖnnurBundinInnlán/ns1:Fjármálageiri/ns1:ÖnnurFjármálafyrirtæki/@CHF" xmlDataType="decimal"/>
    </xmlCellPr>
  </singleXmlCell>
  <singleXmlCell id="7382" r="Q149" connectionId="0">
    <xmlCellPr id="1" uniqueName="AðrirGjaldmiðlar">
      <xmlPr mapId="2" xpath="/ns1:EfnahagurBanka/ns1:Gögn/ns1:SundurliðunInnlán/ns1:ÖnnurBundinInnlán/ns1:Fjármálageiri/ns1:ÖnnurFjármálafyrirtæki/@AðrirGjaldmiðlar" xmlDataType="decimal"/>
    </xmlCellPr>
  </singleXmlCell>
  <singleXmlCell id="7383" r="F150" connectionId="0">
    <xmlCellPr id="1" uniqueName="OpinbertFyrirtæki">
      <xmlPr mapId="2" xpath="/ns1:EfnahagurBanka/ns1:Gögn/ns1:SundurliðunInnlán/ns1:ÖnnurBundinInnlán/ns1:Fjármálageiri/ns1:ÖnnurFjármálafyrirtækiÍSlitameðferð/@OpinbertFyrirtæki" xmlDataType="decimal"/>
    </xmlCellPr>
  </singleXmlCell>
  <singleXmlCell id="7384" r="G150" connectionId="0">
    <xmlCellPr id="1" uniqueName="Einkafyrirtæki">
      <xmlPr mapId="2" xpath="/ns1:EfnahagurBanka/ns1:Gögn/ns1:SundurliðunInnlán/ns1:ÖnnurBundinInnlán/ns1:Fjármálageiri/ns1:ÖnnurFjármálafyrirtækiÍSlitameðferð/@Einkafyrirtæki" xmlDataType="decimal"/>
    </xmlCellPr>
  </singleXmlCell>
  <singleXmlCell id="7385" r="H150" connectionId="0">
    <xmlCellPr id="1" uniqueName="ISK">
      <xmlPr mapId="2" xpath="/ns1:EfnahagurBanka/ns1:Gögn/ns1:SundurliðunInnlán/ns1:ÖnnurBundinInnlán/ns1:Fjármálageiri/ns1:ÖnnurFjármálafyrirtækiÍSlitameðferð/@ISK" xmlDataType="decimal"/>
    </xmlCellPr>
  </singleXmlCell>
  <singleXmlCell id="7386" r="I150" connectionId="0">
    <xmlCellPr id="1" uniqueName="EUR">
      <xmlPr mapId="2" xpath="/ns1:EfnahagurBanka/ns1:Gögn/ns1:SundurliðunInnlán/ns1:ÖnnurBundinInnlán/ns1:Fjármálageiri/ns1:ÖnnurFjármálafyrirtækiÍSlitameðferð/@EUR" xmlDataType="decimal"/>
    </xmlCellPr>
  </singleXmlCell>
  <singleXmlCell id="7387" r="J150" connectionId="0">
    <xmlCellPr id="1" uniqueName="USD">
      <xmlPr mapId="2" xpath="/ns1:EfnahagurBanka/ns1:Gögn/ns1:SundurliðunInnlán/ns1:ÖnnurBundinInnlán/ns1:Fjármálageiri/ns1:ÖnnurFjármálafyrirtækiÍSlitameðferð/@USD" xmlDataType="decimal"/>
    </xmlCellPr>
  </singleXmlCell>
  <singleXmlCell id="7388" r="K150" connectionId="0">
    <xmlCellPr id="1" uniqueName="GBP">
      <xmlPr mapId="2" xpath="/ns1:EfnahagurBanka/ns1:Gögn/ns1:SundurliðunInnlán/ns1:ÖnnurBundinInnlán/ns1:Fjármálageiri/ns1:ÖnnurFjármálafyrirtækiÍSlitameðferð/@GBP" xmlDataType="decimal"/>
    </xmlCellPr>
  </singleXmlCell>
  <singleXmlCell id="7389" r="L150" connectionId="0">
    <xmlCellPr id="1" uniqueName="JPY">
      <xmlPr mapId="2" xpath="/ns1:EfnahagurBanka/ns1:Gögn/ns1:SundurliðunInnlán/ns1:ÖnnurBundinInnlán/ns1:Fjármálageiri/ns1:ÖnnurFjármálafyrirtækiÍSlitameðferð/@JPY" xmlDataType="decimal"/>
    </xmlCellPr>
  </singleXmlCell>
  <singleXmlCell id="7390" r="M150" connectionId="0">
    <xmlCellPr id="1" uniqueName="DKK">
      <xmlPr mapId="2" xpath="/ns1:EfnahagurBanka/ns1:Gögn/ns1:SundurliðunInnlán/ns1:ÖnnurBundinInnlán/ns1:Fjármálageiri/ns1:ÖnnurFjármálafyrirtækiÍSlitameðferð/@DKK" xmlDataType="decimal"/>
    </xmlCellPr>
  </singleXmlCell>
  <singleXmlCell id="7391" r="N150" connectionId="0">
    <xmlCellPr id="1" uniqueName="NOK">
      <xmlPr mapId="2" xpath="/ns1:EfnahagurBanka/ns1:Gögn/ns1:SundurliðunInnlán/ns1:ÖnnurBundinInnlán/ns1:Fjármálageiri/ns1:ÖnnurFjármálafyrirtækiÍSlitameðferð/@NOK" xmlDataType="decimal"/>
    </xmlCellPr>
  </singleXmlCell>
  <singleXmlCell id="7392" r="O150" connectionId="0">
    <xmlCellPr id="1" uniqueName="SEK">
      <xmlPr mapId="2" xpath="/ns1:EfnahagurBanka/ns1:Gögn/ns1:SundurliðunInnlán/ns1:ÖnnurBundinInnlán/ns1:Fjármálageiri/ns1:ÖnnurFjármálafyrirtækiÍSlitameðferð/@SEK" xmlDataType="decimal"/>
    </xmlCellPr>
  </singleXmlCell>
  <singleXmlCell id="7393" r="P150" connectionId="0">
    <xmlCellPr id="1" uniqueName="CHF">
      <xmlPr mapId="2" xpath="/ns1:EfnahagurBanka/ns1:Gögn/ns1:SundurliðunInnlán/ns1:ÖnnurBundinInnlán/ns1:Fjármálageiri/ns1:ÖnnurFjármálafyrirtækiÍSlitameðferð/@CHF" xmlDataType="decimal"/>
    </xmlCellPr>
  </singleXmlCell>
  <singleXmlCell id="7394" r="Q150" connectionId="0">
    <xmlCellPr id="1" uniqueName="AðrirGjaldmiðlar">
      <xmlPr mapId="2" xpath="/ns1:EfnahagurBanka/ns1:Gögn/ns1:SundurliðunInnlán/ns1:ÖnnurBundinInnlán/ns1:Fjármálageiri/ns1:ÖnnurFjármálafyrirtækiÍSlitameðferð/@AðrirGjaldmiðlar" xmlDataType="decimal"/>
    </xmlCellPr>
  </singleXmlCell>
  <singleXmlCell id="7395" r="F151" connectionId="0">
    <xmlCellPr id="1" uniqueName="OpinbertFyrirtæki">
      <xmlPr mapId="2" xpath="/ns1:EfnahagurBanka/ns1:Gögn/ns1:SundurliðunInnlán/ns1:ÖnnurBundinInnlán/ns1:Fjármálageiri/ns1:FjármálalegHliðarstarfsemi/@OpinbertFyrirtæki" xmlDataType="decimal"/>
    </xmlCellPr>
  </singleXmlCell>
  <singleXmlCell id="7396" r="G151" connectionId="0">
    <xmlCellPr id="1" uniqueName="Einkafyrirtæki">
      <xmlPr mapId="2" xpath="/ns1:EfnahagurBanka/ns1:Gögn/ns1:SundurliðunInnlán/ns1:ÖnnurBundinInnlán/ns1:Fjármálageiri/ns1:FjármálalegHliðarstarfsemi/@Einkafyrirtæki" xmlDataType="decimal"/>
    </xmlCellPr>
  </singleXmlCell>
  <singleXmlCell id="7397" r="H151" connectionId="0">
    <xmlCellPr id="1" uniqueName="ISK">
      <xmlPr mapId="2" xpath="/ns1:EfnahagurBanka/ns1:Gögn/ns1:SundurliðunInnlán/ns1:ÖnnurBundinInnlán/ns1:Fjármálageiri/ns1:FjármálalegHliðarstarfsemi/@ISK" xmlDataType="decimal"/>
    </xmlCellPr>
  </singleXmlCell>
  <singleXmlCell id="7398" r="I151" connectionId="0">
    <xmlCellPr id="1" uniqueName="EUR">
      <xmlPr mapId="2" xpath="/ns1:EfnahagurBanka/ns1:Gögn/ns1:SundurliðunInnlán/ns1:ÖnnurBundinInnlán/ns1:Fjármálageiri/ns1:FjármálalegHliðarstarfsemi/@EUR" xmlDataType="decimal"/>
    </xmlCellPr>
  </singleXmlCell>
  <singleXmlCell id="7399" r="J151" connectionId="0">
    <xmlCellPr id="1" uniqueName="USD">
      <xmlPr mapId="2" xpath="/ns1:EfnahagurBanka/ns1:Gögn/ns1:SundurliðunInnlán/ns1:ÖnnurBundinInnlán/ns1:Fjármálageiri/ns1:FjármálalegHliðarstarfsemi/@USD" xmlDataType="decimal"/>
    </xmlCellPr>
  </singleXmlCell>
  <singleXmlCell id="7400" r="K151" connectionId="0">
    <xmlCellPr id="1" uniqueName="GBP">
      <xmlPr mapId="2" xpath="/ns1:EfnahagurBanka/ns1:Gögn/ns1:SundurliðunInnlán/ns1:ÖnnurBundinInnlán/ns1:Fjármálageiri/ns1:FjármálalegHliðarstarfsemi/@GBP" xmlDataType="decimal"/>
    </xmlCellPr>
  </singleXmlCell>
  <singleXmlCell id="7401" r="L151" connectionId="0">
    <xmlCellPr id="1" uniqueName="JPY">
      <xmlPr mapId="2" xpath="/ns1:EfnahagurBanka/ns1:Gögn/ns1:SundurliðunInnlán/ns1:ÖnnurBundinInnlán/ns1:Fjármálageiri/ns1:FjármálalegHliðarstarfsemi/@JPY" xmlDataType="decimal"/>
    </xmlCellPr>
  </singleXmlCell>
  <singleXmlCell id="7402" r="M151" connectionId="0">
    <xmlCellPr id="1" uniqueName="DKK">
      <xmlPr mapId="2" xpath="/ns1:EfnahagurBanka/ns1:Gögn/ns1:SundurliðunInnlán/ns1:ÖnnurBundinInnlán/ns1:Fjármálageiri/ns1:FjármálalegHliðarstarfsemi/@DKK" xmlDataType="decimal"/>
    </xmlCellPr>
  </singleXmlCell>
  <singleXmlCell id="7403" r="N151" connectionId="0">
    <xmlCellPr id="1" uniqueName="NOK">
      <xmlPr mapId="2" xpath="/ns1:EfnahagurBanka/ns1:Gögn/ns1:SundurliðunInnlán/ns1:ÖnnurBundinInnlán/ns1:Fjármálageiri/ns1:FjármálalegHliðarstarfsemi/@NOK" xmlDataType="decimal"/>
    </xmlCellPr>
  </singleXmlCell>
  <singleXmlCell id="7404" r="O151" connectionId="0">
    <xmlCellPr id="1" uniqueName="SEK">
      <xmlPr mapId="2" xpath="/ns1:EfnahagurBanka/ns1:Gögn/ns1:SundurliðunInnlán/ns1:ÖnnurBundinInnlán/ns1:Fjármálageiri/ns1:FjármálalegHliðarstarfsemi/@SEK" xmlDataType="decimal"/>
    </xmlCellPr>
  </singleXmlCell>
  <singleXmlCell id="7405" r="P151" connectionId="0">
    <xmlCellPr id="1" uniqueName="CHF">
      <xmlPr mapId="2" xpath="/ns1:EfnahagurBanka/ns1:Gögn/ns1:SundurliðunInnlán/ns1:ÖnnurBundinInnlán/ns1:Fjármálageiri/ns1:FjármálalegHliðarstarfsemi/@CHF" xmlDataType="decimal"/>
    </xmlCellPr>
  </singleXmlCell>
  <singleXmlCell id="7406" r="Q151" connectionId="0">
    <xmlCellPr id="1" uniqueName="AðrirGjaldmiðlar">
      <xmlPr mapId="2" xpath="/ns1:EfnahagurBanka/ns1:Gögn/ns1:SundurliðunInnlán/ns1:ÖnnurBundinInnlán/ns1:Fjármálageiri/ns1:FjármálalegHliðarstarfsemi/@AðrirGjaldmiðlar" xmlDataType="decimal"/>
    </xmlCellPr>
  </singleXmlCell>
  <singleXmlCell id="7407" r="F152" connectionId="0">
    <xmlCellPr id="1" uniqueName="OpinbertFyrirtæki">
      <xmlPr mapId="2" xpath="/ns1:EfnahagurBanka/ns1:Gögn/ns1:SundurliðunInnlán/ns1:ÖnnurBundinInnlán/ns1:Fjármálageiri/ns1:InnbyrðisFjármálastarfsemi/@OpinbertFyrirtæki" xmlDataType="decimal"/>
    </xmlCellPr>
  </singleXmlCell>
  <singleXmlCell id="7408" r="G152" connectionId="0">
    <xmlCellPr id="1" uniqueName="Einkafyrirtæki">
      <xmlPr mapId="2" xpath="/ns1:EfnahagurBanka/ns1:Gögn/ns1:SundurliðunInnlán/ns1:ÖnnurBundinInnlán/ns1:Fjármálageiri/ns1:InnbyrðisFjármálastarfsemi/@Einkafyrirtæki" xmlDataType="decimal"/>
    </xmlCellPr>
  </singleXmlCell>
  <singleXmlCell id="7409" r="H152" connectionId="0">
    <xmlCellPr id="1" uniqueName="ISK">
      <xmlPr mapId="2" xpath="/ns1:EfnahagurBanka/ns1:Gögn/ns1:SundurliðunInnlán/ns1:ÖnnurBundinInnlán/ns1:Fjármálageiri/ns1:InnbyrðisFjármálastarfsemi/@ISK" xmlDataType="decimal"/>
    </xmlCellPr>
  </singleXmlCell>
  <singleXmlCell id="7410" r="I152" connectionId="0">
    <xmlCellPr id="1" uniqueName="EUR">
      <xmlPr mapId="2" xpath="/ns1:EfnahagurBanka/ns1:Gögn/ns1:SundurliðunInnlán/ns1:ÖnnurBundinInnlán/ns1:Fjármálageiri/ns1:InnbyrðisFjármálastarfsemi/@EUR" xmlDataType="decimal"/>
    </xmlCellPr>
  </singleXmlCell>
  <singleXmlCell id="7411" r="J152" connectionId="0">
    <xmlCellPr id="1" uniqueName="USD">
      <xmlPr mapId="2" xpath="/ns1:EfnahagurBanka/ns1:Gögn/ns1:SundurliðunInnlán/ns1:ÖnnurBundinInnlán/ns1:Fjármálageiri/ns1:InnbyrðisFjármálastarfsemi/@USD" xmlDataType="decimal"/>
    </xmlCellPr>
  </singleXmlCell>
  <singleXmlCell id="7412" r="K152" connectionId="0">
    <xmlCellPr id="1" uniqueName="GBP">
      <xmlPr mapId="2" xpath="/ns1:EfnahagurBanka/ns1:Gögn/ns1:SundurliðunInnlán/ns1:ÖnnurBundinInnlán/ns1:Fjármálageiri/ns1:InnbyrðisFjármálastarfsemi/@GBP" xmlDataType="decimal"/>
    </xmlCellPr>
  </singleXmlCell>
  <singleXmlCell id="7413" r="L152" connectionId="0">
    <xmlCellPr id="1" uniqueName="JPY">
      <xmlPr mapId="2" xpath="/ns1:EfnahagurBanka/ns1:Gögn/ns1:SundurliðunInnlán/ns1:ÖnnurBundinInnlán/ns1:Fjármálageiri/ns1:InnbyrðisFjármálastarfsemi/@JPY" xmlDataType="decimal"/>
    </xmlCellPr>
  </singleXmlCell>
  <singleXmlCell id="7414" r="M152" connectionId="0">
    <xmlCellPr id="1" uniqueName="DKK">
      <xmlPr mapId="2" xpath="/ns1:EfnahagurBanka/ns1:Gögn/ns1:SundurliðunInnlán/ns1:ÖnnurBundinInnlán/ns1:Fjármálageiri/ns1:InnbyrðisFjármálastarfsemi/@DKK" xmlDataType="decimal"/>
    </xmlCellPr>
  </singleXmlCell>
  <singleXmlCell id="7415" r="N152" connectionId="0">
    <xmlCellPr id="1" uniqueName="NOK">
      <xmlPr mapId="2" xpath="/ns1:EfnahagurBanka/ns1:Gögn/ns1:SundurliðunInnlán/ns1:ÖnnurBundinInnlán/ns1:Fjármálageiri/ns1:InnbyrðisFjármálastarfsemi/@NOK" xmlDataType="decimal"/>
    </xmlCellPr>
  </singleXmlCell>
  <singleXmlCell id="7416" r="O152" connectionId="0">
    <xmlCellPr id="1" uniqueName="SEK">
      <xmlPr mapId="2" xpath="/ns1:EfnahagurBanka/ns1:Gögn/ns1:SundurliðunInnlán/ns1:ÖnnurBundinInnlán/ns1:Fjármálageiri/ns1:InnbyrðisFjármálastarfsemi/@SEK" xmlDataType="decimal"/>
    </xmlCellPr>
  </singleXmlCell>
  <singleXmlCell id="7417" r="P152" connectionId="0">
    <xmlCellPr id="1" uniqueName="CHF">
      <xmlPr mapId="2" xpath="/ns1:EfnahagurBanka/ns1:Gögn/ns1:SundurliðunInnlán/ns1:ÖnnurBundinInnlán/ns1:Fjármálageiri/ns1:InnbyrðisFjármálastarfsemi/@CHF" xmlDataType="decimal"/>
    </xmlCellPr>
  </singleXmlCell>
  <singleXmlCell id="7418" r="Q152" connectionId="0">
    <xmlCellPr id="1" uniqueName="AðrirGjaldmiðlar">
      <xmlPr mapId="2" xpath="/ns1:EfnahagurBanka/ns1:Gögn/ns1:SundurliðunInnlán/ns1:ÖnnurBundinInnlán/ns1:Fjármálageiri/ns1:InnbyrðisFjármálastarfsemi/@AðrirGjaldmiðlar" xmlDataType="decimal"/>
    </xmlCellPr>
  </singleXmlCell>
  <singleXmlCell id="7419" r="F153" connectionId="0">
    <xmlCellPr id="1" uniqueName="OpinbertFyrirtæki">
      <xmlPr mapId="2" xpath="/ns1:EfnahagurBanka/ns1:Gögn/ns1:SundurliðunInnlán/ns1:ÖnnurBundinInnlán/ns1:Fjármálageiri/ns1:Vátryggingafélög/@OpinbertFyrirtæki" xmlDataType="decimal"/>
    </xmlCellPr>
  </singleXmlCell>
  <singleXmlCell id="7420" r="G153" connectionId="0">
    <xmlCellPr id="1" uniqueName="Einkafyrirtæki">
      <xmlPr mapId="2" xpath="/ns1:EfnahagurBanka/ns1:Gögn/ns1:SundurliðunInnlán/ns1:ÖnnurBundinInnlán/ns1:Fjármálageiri/ns1:Vátryggingafélög/@Einkafyrirtæki" xmlDataType="decimal"/>
    </xmlCellPr>
  </singleXmlCell>
  <singleXmlCell id="7421" r="H153" connectionId="0">
    <xmlCellPr id="1" uniqueName="ISK">
      <xmlPr mapId="2" xpath="/ns1:EfnahagurBanka/ns1:Gögn/ns1:SundurliðunInnlán/ns1:ÖnnurBundinInnlán/ns1:Fjármálageiri/ns1:Vátryggingafélög/@ISK" xmlDataType="decimal"/>
    </xmlCellPr>
  </singleXmlCell>
  <singleXmlCell id="7422" r="I153" connectionId="0">
    <xmlCellPr id="1" uniqueName="EUR">
      <xmlPr mapId="2" xpath="/ns1:EfnahagurBanka/ns1:Gögn/ns1:SundurliðunInnlán/ns1:ÖnnurBundinInnlán/ns1:Fjármálageiri/ns1:Vátryggingafélög/@EUR" xmlDataType="decimal"/>
    </xmlCellPr>
  </singleXmlCell>
  <singleXmlCell id="7423" r="J153" connectionId="0">
    <xmlCellPr id="1" uniqueName="USD">
      <xmlPr mapId="2" xpath="/ns1:EfnahagurBanka/ns1:Gögn/ns1:SundurliðunInnlán/ns1:ÖnnurBundinInnlán/ns1:Fjármálageiri/ns1:Vátryggingafélög/@USD" xmlDataType="decimal"/>
    </xmlCellPr>
  </singleXmlCell>
  <singleXmlCell id="7424" r="K153" connectionId="0">
    <xmlCellPr id="1" uniqueName="GBP">
      <xmlPr mapId="2" xpath="/ns1:EfnahagurBanka/ns1:Gögn/ns1:SundurliðunInnlán/ns1:ÖnnurBundinInnlán/ns1:Fjármálageiri/ns1:Vátryggingafélög/@GBP" xmlDataType="decimal"/>
    </xmlCellPr>
  </singleXmlCell>
  <singleXmlCell id="7425" r="L153" connectionId="0">
    <xmlCellPr id="1" uniqueName="JPY">
      <xmlPr mapId="2" xpath="/ns1:EfnahagurBanka/ns1:Gögn/ns1:SundurliðunInnlán/ns1:ÖnnurBundinInnlán/ns1:Fjármálageiri/ns1:Vátryggingafélög/@JPY" xmlDataType="decimal"/>
    </xmlCellPr>
  </singleXmlCell>
  <singleXmlCell id="7426" r="M153" connectionId="0">
    <xmlCellPr id="1" uniqueName="DKK">
      <xmlPr mapId="2" xpath="/ns1:EfnahagurBanka/ns1:Gögn/ns1:SundurliðunInnlán/ns1:ÖnnurBundinInnlán/ns1:Fjármálageiri/ns1:Vátryggingafélög/@DKK" xmlDataType="decimal"/>
    </xmlCellPr>
  </singleXmlCell>
  <singleXmlCell id="7427" r="N153" connectionId="0">
    <xmlCellPr id="1" uniqueName="NOK">
      <xmlPr mapId="2" xpath="/ns1:EfnahagurBanka/ns1:Gögn/ns1:SundurliðunInnlán/ns1:ÖnnurBundinInnlán/ns1:Fjármálageiri/ns1:Vátryggingafélög/@NOK" xmlDataType="decimal"/>
    </xmlCellPr>
  </singleXmlCell>
  <singleXmlCell id="7428" r="O153" connectionId="0">
    <xmlCellPr id="1" uniqueName="SEK">
      <xmlPr mapId="2" xpath="/ns1:EfnahagurBanka/ns1:Gögn/ns1:SundurliðunInnlán/ns1:ÖnnurBundinInnlán/ns1:Fjármálageiri/ns1:Vátryggingafélög/@SEK" xmlDataType="decimal"/>
    </xmlCellPr>
  </singleXmlCell>
  <singleXmlCell id="7429" r="P153" connectionId="0">
    <xmlCellPr id="1" uniqueName="CHF">
      <xmlPr mapId="2" xpath="/ns1:EfnahagurBanka/ns1:Gögn/ns1:SundurliðunInnlán/ns1:ÖnnurBundinInnlán/ns1:Fjármálageiri/ns1:Vátryggingafélög/@CHF" xmlDataType="decimal"/>
    </xmlCellPr>
  </singleXmlCell>
  <singleXmlCell id="7430" r="Q153" connectionId="0">
    <xmlCellPr id="1" uniqueName="AðrirGjaldmiðlar">
      <xmlPr mapId="2" xpath="/ns1:EfnahagurBanka/ns1:Gögn/ns1:SundurliðunInnlán/ns1:ÖnnurBundinInnlán/ns1:Fjármálageiri/ns1:Vátryggingafélög/@AðrirGjaldmiðlar" xmlDataType="decimal"/>
    </xmlCellPr>
  </singleXmlCell>
  <singleXmlCell id="7431" r="F154" connectionId="0">
    <xmlCellPr id="1" uniqueName="OpinbertFyrirtæki">
      <xmlPr mapId="2" xpath="/ns1:EfnahagurBanka/ns1:Gögn/ns1:SundurliðunInnlán/ns1:ÖnnurBundinInnlán/ns1:Fjármálageiri/ns1:Lífeyrissjóðir/@OpinbertFyrirtæki" xmlDataType="decimal"/>
    </xmlCellPr>
  </singleXmlCell>
  <singleXmlCell id="7432" r="G154" connectionId="0">
    <xmlCellPr id="1" uniqueName="Einkafyrirtæki">
      <xmlPr mapId="2" xpath="/ns1:EfnahagurBanka/ns1:Gögn/ns1:SundurliðunInnlán/ns1:ÖnnurBundinInnlán/ns1:Fjármálageiri/ns1:Lífeyrissjóðir/@Einkafyrirtæki" xmlDataType="decimal"/>
    </xmlCellPr>
  </singleXmlCell>
  <singleXmlCell id="7433" r="H154" connectionId="0">
    <xmlCellPr id="1" uniqueName="ISK">
      <xmlPr mapId="2" xpath="/ns1:EfnahagurBanka/ns1:Gögn/ns1:SundurliðunInnlán/ns1:ÖnnurBundinInnlán/ns1:Fjármálageiri/ns1:Lífeyrissjóðir/@ISK" xmlDataType="decimal"/>
    </xmlCellPr>
  </singleXmlCell>
  <singleXmlCell id="7434" r="I154" connectionId="0">
    <xmlCellPr id="1" uniqueName="EUR">
      <xmlPr mapId="2" xpath="/ns1:EfnahagurBanka/ns1:Gögn/ns1:SundurliðunInnlán/ns1:ÖnnurBundinInnlán/ns1:Fjármálageiri/ns1:Lífeyrissjóðir/@EUR" xmlDataType="decimal"/>
    </xmlCellPr>
  </singleXmlCell>
  <singleXmlCell id="7435" r="J154" connectionId="0">
    <xmlCellPr id="1" uniqueName="USD">
      <xmlPr mapId="2" xpath="/ns1:EfnahagurBanka/ns1:Gögn/ns1:SundurliðunInnlán/ns1:ÖnnurBundinInnlán/ns1:Fjármálageiri/ns1:Lífeyrissjóðir/@USD" xmlDataType="decimal"/>
    </xmlCellPr>
  </singleXmlCell>
  <singleXmlCell id="7436" r="K154" connectionId="0">
    <xmlCellPr id="1" uniqueName="GBP">
      <xmlPr mapId="2" xpath="/ns1:EfnahagurBanka/ns1:Gögn/ns1:SundurliðunInnlán/ns1:ÖnnurBundinInnlán/ns1:Fjármálageiri/ns1:Lífeyrissjóðir/@GBP" xmlDataType="decimal"/>
    </xmlCellPr>
  </singleXmlCell>
  <singleXmlCell id="7437" r="L154" connectionId="0">
    <xmlCellPr id="1" uniqueName="JPY">
      <xmlPr mapId="2" xpath="/ns1:EfnahagurBanka/ns1:Gögn/ns1:SundurliðunInnlán/ns1:ÖnnurBundinInnlán/ns1:Fjármálageiri/ns1:Lífeyrissjóðir/@JPY" xmlDataType="decimal"/>
    </xmlCellPr>
  </singleXmlCell>
  <singleXmlCell id="7438" r="M154" connectionId="0">
    <xmlCellPr id="1" uniqueName="DKK">
      <xmlPr mapId="2" xpath="/ns1:EfnahagurBanka/ns1:Gögn/ns1:SundurliðunInnlán/ns1:ÖnnurBundinInnlán/ns1:Fjármálageiri/ns1:Lífeyrissjóðir/@DKK" xmlDataType="decimal"/>
    </xmlCellPr>
  </singleXmlCell>
  <singleXmlCell id="7439" r="N154" connectionId="0">
    <xmlCellPr id="1" uniqueName="NOK">
      <xmlPr mapId="2" xpath="/ns1:EfnahagurBanka/ns1:Gögn/ns1:SundurliðunInnlán/ns1:ÖnnurBundinInnlán/ns1:Fjármálageiri/ns1:Lífeyrissjóðir/@NOK" xmlDataType="decimal"/>
    </xmlCellPr>
  </singleXmlCell>
  <singleXmlCell id="7440" r="O154" connectionId="0">
    <xmlCellPr id="1" uniqueName="SEK">
      <xmlPr mapId="2" xpath="/ns1:EfnahagurBanka/ns1:Gögn/ns1:SundurliðunInnlán/ns1:ÖnnurBundinInnlán/ns1:Fjármálageiri/ns1:Lífeyrissjóðir/@SEK" xmlDataType="decimal"/>
    </xmlCellPr>
  </singleXmlCell>
  <singleXmlCell id="7441" r="P154" connectionId="0">
    <xmlCellPr id="1" uniqueName="CHF">
      <xmlPr mapId="2" xpath="/ns1:EfnahagurBanka/ns1:Gögn/ns1:SundurliðunInnlán/ns1:ÖnnurBundinInnlán/ns1:Fjármálageiri/ns1:Lífeyrissjóðir/@CHF" xmlDataType="decimal"/>
    </xmlCellPr>
  </singleXmlCell>
  <singleXmlCell id="7442" r="Q154" connectionId="0">
    <xmlCellPr id="1" uniqueName="AðrirGjaldmiðlar">
      <xmlPr mapId="2" xpath="/ns1:EfnahagurBanka/ns1:Gögn/ns1:SundurliðunInnlán/ns1:ÖnnurBundinInnlán/ns1:Fjármálageiri/ns1:Lífeyrissjóðir/@AðrirGjaldmiðlar" xmlDataType="decimal"/>
    </xmlCellPr>
  </singleXmlCell>
  <singleXmlCell id="7443" r="H156" connectionId="0">
    <xmlCellPr id="1" uniqueName="ISK">
      <xmlPr mapId="2" xpath="/ns1:EfnahagurBanka/ns1:Gögn/ns1:SundurliðunInnlán/ns1:ÖnnurBundinInnlán/ns1:HiðOpinbera/ns1:Ríkisjóður/@ISK" xmlDataType="decimal"/>
    </xmlCellPr>
  </singleXmlCell>
  <singleXmlCell id="7444" r="I156" connectionId="0">
    <xmlCellPr id="1" uniqueName="EUR">
      <xmlPr mapId="2" xpath="/ns1:EfnahagurBanka/ns1:Gögn/ns1:SundurliðunInnlán/ns1:ÖnnurBundinInnlán/ns1:HiðOpinbera/ns1:Ríkisjóður/@EUR" xmlDataType="decimal"/>
    </xmlCellPr>
  </singleXmlCell>
  <singleXmlCell id="7445" r="J156" connectionId="0">
    <xmlCellPr id="1" uniqueName="USD">
      <xmlPr mapId="2" xpath="/ns1:EfnahagurBanka/ns1:Gögn/ns1:SundurliðunInnlán/ns1:ÖnnurBundinInnlán/ns1:HiðOpinbera/ns1:Ríkisjóður/@USD" xmlDataType="decimal"/>
    </xmlCellPr>
  </singleXmlCell>
  <singleXmlCell id="7446" r="K156" connectionId="0">
    <xmlCellPr id="1" uniqueName="GBP">
      <xmlPr mapId="2" xpath="/ns1:EfnahagurBanka/ns1:Gögn/ns1:SundurliðunInnlán/ns1:ÖnnurBundinInnlán/ns1:HiðOpinbera/ns1:Ríkisjóður/@GBP" xmlDataType="decimal"/>
    </xmlCellPr>
  </singleXmlCell>
  <singleXmlCell id="7447" r="L156" connectionId="0">
    <xmlCellPr id="1" uniqueName="JPY">
      <xmlPr mapId="2" xpath="/ns1:EfnahagurBanka/ns1:Gögn/ns1:SundurliðunInnlán/ns1:ÖnnurBundinInnlán/ns1:HiðOpinbera/ns1:Ríkisjóður/@JPY" xmlDataType="decimal"/>
    </xmlCellPr>
  </singleXmlCell>
  <singleXmlCell id="7448" r="M156" connectionId="0">
    <xmlCellPr id="1" uniqueName="DKK">
      <xmlPr mapId="2" xpath="/ns1:EfnahagurBanka/ns1:Gögn/ns1:SundurliðunInnlán/ns1:ÖnnurBundinInnlán/ns1:HiðOpinbera/ns1:Ríkisjóður/@DKK" xmlDataType="decimal"/>
    </xmlCellPr>
  </singleXmlCell>
  <singleXmlCell id="7449" r="N156" connectionId="0">
    <xmlCellPr id="1" uniqueName="NOK">
      <xmlPr mapId="2" xpath="/ns1:EfnahagurBanka/ns1:Gögn/ns1:SundurliðunInnlán/ns1:ÖnnurBundinInnlán/ns1:HiðOpinbera/ns1:Ríkisjóður/@NOK" xmlDataType="decimal"/>
    </xmlCellPr>
  </singleXmlCell>
  <singleXmlCell id="7450" r="O156" connectionId="0">
    <xmlCellPr id="1" uniqueName="SEK">
      <xmlPr mapId="2" xpath="/ns1:EfnahagurBanka/ns1:Gögn/ns1:SundurliðunInnlán/ns1:ÖnnurBundinInnlán/ns1:HiðOpinbera/ns1:Ríkisjóður/@SEK" xmlDataType="decimal"/>
    </xmlCellPr>
  </singleXmlCell>
  <singleXmlCell id="7451" r="P156" connectionId="0">
    <xmlCellPr id="1" uniqueName="CHF">
      <xmlPr mapId="2" xpath="/ns1:EfnahagurBanka/ns1:Gögn/ns1:SundurliðunInnlán/ns1:ÖnnurBundinInnlán/ns1:HiðOpinbera/ns1:Ríkisjóður/@CHF" xmlDataType="decimal"/>
    </xmlCellPr>
  </singleXmlCell>
  <singleXmlCell id="7452" r="Q156" connectionId="0">
    <xmlCellPr id="1" uniqueName="AðrirGjaldmiðlar">
      <xmlPr mapId="2" xpath="/ns1:EfnahagurBanka/ns1:Gögn/ns1:SundurliðunInnlán/ns1:ÖnnurBundinInnlán/ns1:HiðOpinbera/ns1:Ríkisjóður/@AðrirGjaldmiðlar" xmlDataType="decimal"/>
    </xmlCellPr>
  </singleXmlCell>
  <singleXmlCell id="7453" r="H157" connectionId="0">
    <xmlCellPr id="1" uniqueName="ISK">
      <xmlPr mapId="2" xpath="/ns1:EfnahagurBanka/ns1:Gögn/ns1:SundurliðunInnlán/ns1:ÖnnurBundinInnlán/ns1:HiðOpinbera/ns1:Sveitarfélög/@ISK" xmlDataType="decimal"/>
    </xmlCellPr>
  </singleXmlCell>
  <singleXmlCell id="7454" r="I157" connectionId="0">
    <xmlCellPr id="1" uniqueName="EUR">
      <xmlPr mapId="2" xpath="/ns1:EfnahagurBanka/ns1:Gögn/ns1:SundurliðunInnlán/ns1:ÖnnurBundinInnlán/ns1:HiðOpinbera/ns1:Sveitarfélög/@EUR" xmlDataType="decimal"/>
    </xmlCellPr>
  </singleXmlCell>
  <singleXmlCell id="7455" r="J157" connectionId="0">
    <xmlCellPr id="1" uniqueName="USD">
      <xmlPr mapId="2" xpath="/ns1:EfnahagurBanka/ns1:Gögn/ns1:SundurliðunInnlán/ns1:ÖnnurBundinInnlán/ns1:HiðOpinbera/ns1:Sveitarfélög/@USD" xmlDataType="decimal"/>
    </xmlCellPr>
  </singleXmlCell>
  <singleXmlCell id="7456" r="K157" connectionId="0">
    <xmlCellPr id="1" uniqueName="GBP">
      <xmlPr mapId="2" xpath="/ns1:EfnahagurBanka/ns1:Gögn/ns1:SundurliðunInnlán/ns1:ÖnnurBundinInnlán/ns1:HiðOpinbera/ns1:Sveitarfélög/@GBP" xmlDataType="decimal"/>
    </xmlCellPr>
  </singleXmlCell>
  <singleXmlCell id="7457" r="L157" connectionId="0">
    <xmlCellPr id="1" uniqueName="JPY">
      <xmlPr mapId="2" xpath="/ns1:EfnahagurBanka/ns1:Gögn/ns1:SundurliðunInnlán/ns1:ÖnnurBundinInnlán/ns1:HiðOpinbera/ns1:Sveitarfélög/@JPY" xmlDataType="decimal"/>
    </xmlCellPr>
  </singleXmlCell>
  <singleXmlCell id="7458" r="M157" connectionId="0">
    <xmlCellPr id="1" uniqueName="DKK">
      <xmlPr mapId="2" xpath="/ns1:EfnahagurBanka/ns1:Gögn/ns1:SundurliðunInnlán/ns1:ÖnnurBundinInnlán/ns1:HiðOpinbera/ns1:Sveitarfélög/@DKK" xmlDataType="decimal"/>
    </xmlCellPr>
  </singleXmlCell>
  <singleXmlCell id="7459" r="N157" connectionId="0">
    <xmlCellPr id="1" uniqueName="NOK">
      <xmlPr mapId="2" xpath="/ns1:EfnahagurBanka/ns1:Gögn/ns1:SundurliðunInnlán/ns1:ÖnnurBundinInnlán/ns1:HiðOpinbera/ns1:Sveitarfélög/@NOK" xmlDataType="decimal"/>
    </xmlCellPr>
  </singleXmlCell>
  <singleXmlCell id="7460" r="O157" connectionId="0">
    <xmlCellPr id="1" uniqueName="SEK">
      <xmlPr mapId="2" xpath="/ns1:EfnahagurBanka/ns1:Gögn/ns1:SundurliðunInnlán/ns1:ÖnnurBundinInnlán/ns1:HiðOpinbera/ns1:Sveitarfélög/@SEK" xmlDataType="decimal"/>
    </xmlCellPr>
  </singleXmlCell>
  <singleXmlCell id="7461" r="P157" connectionId="0">
    <xmlCellPr id="1" uniqueName="CHF">
      <xmlPr mapId="2" xpath="/ns1:EfnahagurBanka/ns1:Gögn/ns1:SundurliðunInnlán/ns1:ÖnnurBundinInnlán/ns1:HiðOpinbera/ns1:Sveitarfélög/@CHF" xmlDataType="decimal"/>
    </xmlCellPr>
  </singleXmlCell>
  <singleXmlCell id="7462" r="Q157" connectionId="0">
    <xmlCellPr id="1" uniqueName="AðrirGjaldmiðlar">
      <xmlPr mapId="2" xpath="/ns1:EfnahagurBanka/ns1:Gögn/ns1:SundurliðunInnlán/ns1:ÖnnurBundinInnlán/ns1:HiðOpinbera/ns1:Sveitarfélög/@AðrirGjaldmiðlar" xmlDataType="decimal"/>
    </xmlCellPr>
  </singleXmlCell>
  <singleXmlCell id="7493" r="H161" connectionId="0">
    <xmlCellPr id="1" uniqueName="ISK">
      <xmlPr mapId="2" xpath="/ns1:EfnahagurBanka/ns1:Gögn/ns1:SundurliðunInnlán/ns1:ÖnnurBundinInnlán/ns1:ErlendirAðilar/ns1:Seðlabankar/@ISK" xmlDataType="decimal"/>
    </xmlCellPr>
  </singleXmlCell>
  <singleXmlCell id="7494" r="I161" connectionId="0">
    <xmlCellPr id="1" uniqueName="EUR">
      <xmlPr mapId="2" xpath="/ns1:EfnahagurBanka/ns1:Gögn/ns1:SundurliðunInnlán/ns1:ÖnnurBundinInnlán/ns1:ErlendirAðilar/ns1:Seðlabankar/@EUR" xmlDataType="decimal"/>
    </xmlCellPr>
  </singleXmlCell>
  <singleXmlCell id="7495" r="J161" connectionId="0">
    <xmlCellPr id="1" uniqueName="USD">
      <xmlPr mapId="2" xpath="/ns1:EfnahagurBanka/ns1:Gögn/ns1:SundurliðunInnlán/ns1:ÖnnurBundinInnlán/ns1:ErlendirAðilar/ns1:Seðlabankar/@USD" xmlDataType="decimal"/>
    </xmlCellPr>
  </singleXmlCell>
  <singleXmlCell id="7496" r="K161" connectionId="0">
    <xmlCellPr id="1" uniqueName="GBP">
      <xmlPr mapId="2" xpath="/ns1:EfnahagurBanka/ns1:Gögn/ns1:SundurliðunInnlán/ns1:ÖnnurBundinInnlán/ns1:ErlendirAðilar/ns1:Seðlabankar/@GBP" xmlDataType="decimal"/>
    </xmlCellPr>
  </singleXmlCell>
  <singleXmlCell id="7497" r="L161" connectionId="0">
    <xmlCellPr id="1" uniqueName="JPY">
      <xmlPr mapId="2" xpath="/ns1:EfnahagurBanka/ns1:Gögn/ns1:SundurliðunInnlán/ns1:ÖnnurBundinInnlán/ns1:ErlendirAðilar/ns1:Seðlabankar/@JPY" xmlDataType="decimal"/>
    </xmlCellPr>
  </singleXmlCell>
  <singleXmlCell id="7498" r="M161" connectionId="0">
    <xmlCellPr id="1" uniqueName="DKK">
      <xmlPr mapId="2" xpath="/ns1:EfnahagurBanka/ns1:Gögn/ns1:SundurliðunInnlán/ns1:ÖnnurBundinInnlán/ns1:ErlendirAðilar/ns1:Seðlabankar/@DKK" xmlDataType="decimal"/>
    </xmlCellPr>
  </singleXmlCell>
  <singleXmlCell id="7499" r="N161" connectionId="0">
    <xmlCellPr id="1" uniqueName="NOK">
      <xmlPr mapId="2" xpath="/ns1:EfnahagurBanka/ns1:Gögn/ns1:SundurliðunInnlán/ns1:ÖnnurBundinInnlán/ns1:ErlendirAðilar/ns1:Seðlabankar/@NOK" xmlDataType="decimal"/>
    </xmlCellPr>
  </singleXmlCell>
  <singleXmlCell id="7500" r="O161" connectionId="0">
    <xmlCellPr id="1" uniqueName="SEK">
      <xmlPr mapId="2" xpath="/ns1:EfnahagurBanka/ns1:Gögn/ns1:SundurliðunInnlán/ns1:ÖnnurBundinInnlán/ns1:ErlendirAðilar/ns1:Seðlabankar/@SEK" xmlDataType="decimal"/>
    </xmlCellPr>
  </singleXmlCell>
  <singleXmlCell id="7501" r="P161" connectionId="0">
    <xmlCellPr id="1" uniqueName="CHF">
      <xmlPr mapId="2" xpath="/ns1:EfnahagurBanka/ns1:Gögn/ns1:SundurliðunInnlán/ns1:ÖnnurBundinInnlán/ns1:ErlendirAðilar/ns1:Seðlabankar/@CHF" xmlDataType="decimal"/>
    </xmlCellPr>
  </singleXmlCell>
  <singleXmlCell id="7502" r="Q161" connectionId="0">
    <xmlCellPr id="1" uniqueName="AðrirGjaldmiðlar">
      <xmlPr mapId="2" xpath="/ns1:EfnahagurBanka/ns1:Gögn/ns1:SundurliðunInnlán/ns1:ÖnnurBundinInnlán/ns1:ErlendirAðilar/ns1:Seðlabankar/@AðrirGjaldmiðlar" xmlDataType="decimal"/>
    </xmlCellPr>
  </singleXmlCell>
  <singleXmlCell id="7513" r="H162" connectionId="0">
    <xmlCellPr id="1" uniqueName="ISK">
      <xmlPr mapId="2" xpath="/ns1:EfnahagurBanka/ns1:Gögn/ns1:SundurliðunInnlán/ns1:ÖnnurBundinInnlán/ns1:ErlendirAðilar/ns1:ErlendarInnlánsstofnanir/@ISK" xmlDataType="decimal"/>
    </xmlCellPr>
  </singleXmlCell>
  <singleXmlCell id="7514" r="I162" connectionId="0">
    <xmlCellPr id="1" uniqueName="EUR">
      <xmlPr mapId="2" xpath="/ns1:EfnahagurBanka/ns1:Gögn/ns1:SundurliðunInnlán/ns1:ÖnnurBundinInnlán/ns1:ErlendirAðilar/ns1:ErlendarInnlánsstofnanir/@EUR" xmlDataType="decimal"/>
    </xmlCellPr>
  </singleXmlCell>
  <singleXmlCell id="7515" r="J162" connectionId="0">
    <xmlCellPr id="1" uniqueName="USD">
      <xmlPr mapId="2" xpath="/ns1:EfnahagurBanka/ns1:Gögn/ns1:SundurliðunInnlán/ns1:ÖnnurBundinInnlán/ns1:ErlendirAðilar/ns1:ErlendarInnlánsstofnanir/@USD" xmlDataType="decimal"/>
    </xmlCellPr>
  </singleXmlCell>
  <singleXmlCell id="7516" r="K162" connectionId="0">
    <xmlCellPr id="1" uniqueName="GBP">
      <xmlPr mapId="2" xpath="/ns1:EfnahagurBanka/ns1:Gögn/ns1:SundurliðunInnlán/ns1:ÖnnurBundinInnlán/ns1:ErlendirAðilar/ns1:ErlendarInnlánsstofnanir/@GBP" xmlDataType="decimal"/>
    </xmlCellPr>
  </singleXmlCell>
  <singleXmlCell id="7517" r="L162" connectionId="0">
    <xmlCellPr id="1" uniqueName="JPY">
      <xmlPr mapId="2" xpath="/ns1:EfnahagurBanka/ns1:Gögn/ns1:SundurliðunInnlán/ns1:ÖnnurBundinInnlán/ns1:ErlendirAðilar/ns1:ErlendarInnlánsstofnanir/@JPY" xmlDataType="decimal"/>
    </xmlCellPr>
  </singleXmlCell>
  <singleXmlCell id="7518" r="M162" connectionId="0">
    <xmlCellPr id="1" uniqueName="DKK">
      <xmlPr mapId="2" xpath="/ns1:EfnahagurBanka/ns1:Gögn/ns1:SundurliðunInnlán/ns1:ÖnnurBundinInnlán/ns1:ErlendirAðilar/ns1:ErlendarInnlánsstofnanir/@DKK" xmlDataType="decimal"/>
    </xmlCellPr>
  </singleXmlCell>
  <singleXmlCell id="7519" r="N162" connectionId="0">
    <xmlCellPr id="1" uniqueName="NOK">
      <xmlPr mapId="2" xpath="/ns1:EfnahagurBanka/ns1:Gögn/ns1:SundurliðunInnlán/ns1:ÖnnurBundinInnlán/ns1:ErlendirAðilar/ns1:ErlendarInnlánsstofnanir/@NOK" xmlDataType="decimal"/>
    </xmlCellPr>
  </singleXmlCell>
  <singleXmlCell id="7520" r="O162" connectionId="0">
    <xmlCellPr id="1" uniqueName="SEK">
      <xmlPr mapId="2" xpath="/ns1:EfnahagurBanka/ns1:Gögn/ns1:SundurliðunInnlán/ns1:ÖnnurBundinInnlán/ns1:ErlendirAðilar/ns1:ErlendarInnlánsstofnanir/@SEK" xmlDataType="decimal"/>
    </xmlCellPr>
  </singleXmlCell>
  <singleXmlCell id="7521" r="P162" connectionId="0">
    <xmlCellPr id="1" uniqueName="CHF">
      <xmlPr mapId="2" xpath="/ns1:EfnahagurBanka/ns1:Gögn/ns1:SundurliðunInnlán/ns1:ÖnnurBundinInnlán/ns1:ErlendirAðilar/ns1:ErlendarInnlánsstofnanir/@CHF" xmlDataType="decimal"/>
    </xmlCellPr>
  </singleXmlCell>
  <singleXmlCell id="7522" r="Q162" connectionId="0">
    <xmlCellPr id="1" uniqueName="AðrirGjaldmiðlar">
      <xmlPr mapId="2" xpath="/ns1:EfnahagurBanka/ns1:Gögn/ns1:SundurliðunInnlán/ns1:ÖnnurBundinInnlán/ns1:ErlendirAðilar/ns1:ErlendarInnlánsstofnanir/@AðrirGjaldmiðlar" xmlDataType="decimal"/>
    </xmlCellPr>
  </singleXmlCell>
  <singleXmlCell id="7523" r="H163" connectionId="0">
    <xmlCellPr id="1" uniqueName="ISK">
      <xmlPr mapId="2" xpath="/ns1:EfnahagurBanka/ns1:Gögn/ns1:SundurliðunInnlán/ns1:ÖnnurBundinInnlán/ns1:ErlendirAðilar/ns1:ErlendirPeningamarkaðssjóðir/@ISK" xmlDataType="decimal"/>
    </xmlCellPr>
  </singleXmlCell>
  <singleXmlCell id="7524" r="I163" connectionId="0">
    <xmlCellPr id="1" uniqueName="EUR">
      <xmlPr mapId="2" xpath="/ns1:EfnahagurBanka/ns1:Gögn/ns1:SundurliðunInnlán/ns1:ÖnnurBundinInnlán/ns1:ErlendirAðilar/ns1:ErlendirPeningamarkaðssjóðir/@EUR" xmlDataType="decimal"/>
    </xmlCellPr>
  </singleXmlCell>
  <singleXmlCell id="7525" r="J163" connectionId="0">
    <xmlCellPr id="1" uniqueName="USD">
      <xmlPr mapId="2" xpath="/ns1:EfnahagurBanka/ns1:Gögn/ns1:SundurliðunInnlán/ns1:ÖnnurBundinInnlán/ns1:ErlendirAðilar/ns1:ErlendirPeningamarkaðssjóðir/@USD" xmlDataType="decimal"/>
    </xmlCellPr>
  </singleXmlCell>
  <singleXmlCell id="7526" r="K163" connectionId="0">
    <xmlCellPr id="1" uniqueName="GBP">
      <xmlPr mapId="2" xpath="/ns1:EfnahagurBanka/ns1:Gögn/ns1:SundurliðunInnlán/ns1:ÖnnurBundinInnlán/ns1:ErlendirAðilar/ns1:ErlendirPeningamarkaðssjóðir/@GBP" xmlDataType="decimal"/>
    </xmlCellPr>
  </singleXmlCell>
  <singleXmlCell id="7527" r="L163" connectionId="0">
    <xmlCellPr id="1" uniqueName="JPY">
      <xmlPr mapId="2" xpath="/ns1:EfnahagurBanka/ns1:Gögn/ns1:SundurliðunInnlán/ns1:ÖnnurBundinInnlán/ns1:ErlendirAðilar/ns1:ErlendirPeningamarkaðssjóðir/@JPY" xmlDataType="decimal"/>
    </xmlCellPr>
  </singleXmlCell>
  <singleXmlCell id="7528" r="M163" connectionId="0">
    <xmlCellPr id="1" uniqueName="DKK">
      <xmlPr mapId="2" xpath="/ns1:EfnahagurBanka/ns1:Gögn/ns1:SundurliðunInnlán/ns1:ÖnnurBundinInnlán/ns1:ErlendirAðilar/ns1:ErlendirPeningamarkaðssjóðir/@DKK" xmlDataType="decimal"/>
    </xmlCellPr>
  </singleXmlCell>
  <singleXmlCell id="7529" r="N163" connectionId="0">
    <xmlCellPr id="1" uniqueName="NOK">
      <xmlPr mapId="2" xpath="/ns1:EfnahagurBanka/ns1:Gögn/ns1:SundurliðunInnlán/ns1:ÖnnurBundinInnlán/ns1:ErlendirAðilar/ns1:ErlendirPeningamarkaðssjóðir/@NOK" xmlDataType="decimal"/>
    </xmlCellPr>
  </singleXmlCell>
  <singleXmlCell id="7530" r="O163" connectionId="0">
    <xmlCellPr id="1" uniqueName="SEK">
      <xmlPr mapId="2" xpath="/ns1:EfnahagurBanka/ns1:Gögn/ns1:SundurliðunInnlán/ns1:ÖnnurBundinInnlán/ns1:ErlendirAðilar/ns1:ErlendirPeningamarkaðssjóðir/@SEK" xmlDataType="decimal"/>
    </xmlCellPr>
  </singleXmlCell>
  <singleXmlCell id="7531" r="P163" connectionId="0">
    <xmlCellPr id="1" uniqueName="CHF">
      <xmlPr mapId="2" xpath="/ns1:EfnahagurBanka/ns1:Gögn/ns1:SundurliðunInnlán/ns1:ÖnnurBundinInnlán/ns1:ErlendirAðilar/ns1:ErlendirPeningamarkaðssjóðir/@CHF" xmlDataType="decimal"/>
    </xmlCellPr>
  </singleXmlCell>
  <singleXmlCell id="7532" r="Q163" connectionId="0">
    <xmlCellPr id="1" uniqueName="AðrirGjaldmiðlar">
      <xmlPr mapId="2" xpath="/ns1:EfnahagurBanka/ns1:Gögn/ns1:SundurliðunInnlán/ns1:ÖnnurBundinInnlán/ns1:ErlendirAðilar/ns1:ErlendirPeningamarkaðssjóðir/@AðrirGjaldmiðlar" xmlDataType="decimal"/>
    </xmlCellPr>
  </singleXmlCell>
  <singleXmlCell id="7533" r="H164" connectionId="0">
    <xmlCellPr id="1" uniqueName="ISK">
      <xmlPr mapId="2" xpath="/ns1:EfnahagurBanka/ns1:Gögn/ns1:SundurliðunInnlán/ns1:ÖnnurBundinInnlán/ns1:ErlendirAðilar/ns1:ErlendirAðrirVerðbréfaOgFjárfestingarsjóðir/@ISK" xmlDataType="decimal"/>
    </xmlCellPr>
  </singleXmlCell>
  <singleXmlCell id="7534" r="I164" connectionId="0">
    <xmlCellPr id="1" uniqueName="EUR">
      <xmlPr mapId="2" xpath="/ns1:EfnahagurBanka/ns1:Gögn/ns1:SundurliðunInnlán/ns1:ÖnnurBundinInnlán/ns1:ErlendirAðilar/ns1:ErlendirAðrirVerðbréfaOgFjárfestingarsjóðir/@EUR" xmlDataType="decimal"/>
    </xmlCellPr>
  </singleXmlCell>
  <singleXmlCell id="7535" r="J164" connectionId="0">
    <xmlCellPr id="1" uniqueName="USD">
      <xmlPr mapId="2" xpath="/ns1:EfnahagurBanka/ns1:Gögn/ns1:SundurliðunInnlán/ns1:ÖnnurBundinInnlán/ns1:ErlendirAðilar/ns1:ErlendirAðrirVerðbréfaOgFjárfestingarsjóðir/@USD" xmlDataType="decimal"/>
    </xmlCellPr>
  </singleXmlCell>
  <singleXmlCell id="7536" r="K164" connectionId="0">
    <xmlCellPr id="1" uniqueName="GBP">
      <xmlPr mapId="2" xpath="/ns1:EfnahagurBanka/ns1:Gögn/ns1:SundurliðunInnlán/ns1:ÖnnurBundinInnlán/ns1:ErlendirAðilar/ns1:ErlendirAðrirVerðbréfaOgFjárfestingarsjóðir/@GBP" xmlDataType="decimal"/>
    </xmlCellPr>
  </singleXmlCell>
  <singleXmlCell id="7537" r="L164" connectionId="0">
    <xmlCellPr id="1" uniqueName="JPY">
      <xmlPr mapId="2" xpath="/ns1:EfnahagurBanka/ns1:Gögn/ns1:SundurliðunInnlán/ns1:ÖnnurBundinInnlán/ns1:ErlendirAðilar/ns1:ErlendirAðrirVerðbréfaOgFjárfestingarsjóðir/@JPY" xmlDataType="decimal"/>
    </xmlCellPr>
  </singleXmlCell>
  <singleXmlCell id="7538" r="M164" connectionId="0">
    <xmlCellPr id="1" uniqueName="DKK">
      <xmlPr mapId="2" xpath="/ns1:EfnahagurBanka/ns1:Gögn/ns1:SundurliðunInnlán/ns1:ÖnnurBundinInnlán/ns1:ErlendirAðilar/ns1:ErlendirAðrirVerðbréfaOgFjárfestingarsjóðir/@DKK" xmlDataType="decimal"/>
    </xmlCellPr>
  </singleXmlCell>
  <singleXmlCell id="7539" r="N164" connectionId="0">
    <xmlCellPr id="1" uniqueName="NOK">
      <xmlPr mapId="2" xpath="/ns1:EfnahagurBanka/ns1:Gögn/ns1:SundurliðunInnlán/ns1:ÖnnurBundinInnlán/ns1:ErlendirAðilar/ns1:ErlendirAðrirVerðbréfaOgFjárfestingarsjóðir/@NOK" xmlDataType="decimal"/>
    </xmlCellPr>
  </singleXmlCell>
  <singleXmlCell id="7540" r="O164" connectionId="0">
    <xmlCellPr id="1" uniqueName="SEK">
      <xmlPr mapId="2" xpath="/ns1:EfnahagurBanka/ns1:Gögn/ns1:SundurliðunInnlán/ns1:ÖnnurBundinInnlán/ns1:ErlendirAðilar/ns1:ErlendirAðrirVerðbréfaOgFjárfestingarsjóðir/@SEK" xmlDataType="decimal"/>
    </xmlCellPr>
  </singleXmlCell>
  <singleXmlCell id="7541" r="P164" connectionId="0">
    <xmlCellPr id="1" uniqueName="CHF">
      <xmlPr mapId="2" xpath="/ns1:EfnahagurBanka/ns1:Gögn/ns1:SundurliðunInnlán/ns1:ÖnnurBundinInnlán/ns1:ErlendirAðilar/ns1:ErlendirAðrirVerðbréfaOgFjárfestingarsjóðir/@CHF" xmlDataType="decimal"/>
    </xmlCellPr>
  </singleXmlCell>
  <singleXmlCell id="7542" r="Q164" connectionId="0">
    <xmlCellPr id="1" uniqueName="AðrirGjaldmiðlar">
      <xmlPr mapId="2" xpath="/ns1:EfnahagurBanka/ns1:Gögn/ns1:SundurliðunInnlán/ns1:ÖnnurBundinInnlán/ns1:ErlendirAðilar/ns1:ErlendirAðrirVerðbréfaOgFjárfestingarsjóðir/@AðrirGjaldmiðlar" xmlDataType="decimal"/>
    </xmlCellPr>
  </singleXmlCell>
  <singleXmlCell id="7543" r="H165" connectionId="0">
    <xmlCellPr id="1" uniqueName="ISK">
      <xmlPr mapId="2" xpath="/ns1:EfnahagurBanka/ns1:Gögn/ns1:SundurliðunInnlán/ns1:ÖnnurBundinInnlán/ns1:ErlendirAðilar/ns1:ErlendiFjármálafyrirtækiÓtalinAnnarsStaðar/@ISK" xmlDataType="decimal"/>
    </xmlCellPr>
  </singleXmlCell>
  <singleXmlCell id="7544" r="I165" connectionId="0">
    <xmlCellPr id="1" uniqueName="EUR">
      <xmlPr mapId="2" xpath="/ns1:EfnahagurBanka/ns1:Gögn/ns1:SundurliðunInnlán/ns1:ÖnnurBundinInnlán/ns1:ErlendirAðilar/ns1:ErlendiFjármálafyrirtækiÓtalinAnnarsStaðar/@EUR" xmlDataType="decimal"/>
    </xmlCellPr>
  </singleXmlCell>
  <singleXmlCell id="7545" r="J165" connectionId="0">
    <xmlCellPr id="1" uniqueName="USD">
      <xmlPr mapId="2" xpath="/ns1:EfnahagurBanka/ns1:Gögn/ns1:SundurliðunInnlán/ns1:ÖnnurBundinInnlán/ns1:ErlendirAðilar/ns1:ErlendiFjármálafyrirtækiÓtalinAnnarsStaðar/@USD" xmlDataType="decimal"/>
    </xmlCellPr>
  </singleXmlCell>
  <singleXmlCell id="7546" r="K165" connectionId="0">
    <xmlCellPr id="1" uniqueName="GBP">
      <xmlPr mapId="2" xpath="/ns1:EfnahagurBanka/ns1:Gögn/ns1:SundurliðunInnlán/ns1:ÖnnurBundinInnlán/ns1:ErlendirAðilar/ns1:ErlendiFjármálafyrirtækiÓtalinAnnarsStaðar/@GBP" xmlDataType="decimal"/>
    </xmlCellPr>
  </singleXmlCell>
  <singleXmlCell id="7547" r="L165" connectionId="0">
    <xmlCellPr id="1" uniqueName="JPY">
      <xmlPr mapId="2" xpath="/ns1:EfnahagurBanka/ns1:Gögn/ns1:SundurliðunInnlán/ns1:ÖnnurBundinInnlán/ns1:ErlendirAðilar/ns1:ErlendiFjármálafyrirtækiÓtalinAnnarsStaðar/@JPY" xmlDataType="decimal"/>
    </xmlCellPr>
  </singleXmlCell>
  <singleXmlCell id="7548" r="M165" connectionId="0">
    <xmlCellPr id="1" uniqueName="DKK">
      <xmlPr mapId="2" xpath="/ns1:EfnahagurBanka/ns1:Gögn/ns1:SundurliðunInnlán/ns1:ÖnnurBundinInnlán/ns1:ErlendirAðilar/ns1:ErlendiFjármálafyrirtækiÓtalinAnnarsStaðar/@DKK" xmlDataType="decimal"/>
    </xmlCellPr>
  </singleXmlCell>
  <singleXmlCell id="7549" r="N165" connectionId="0">
    <xmlCellPr id="1" uniqueName="NOK">
      <xmlPr mapId="2" xpath="/ns1:EfnahagurBanka/ns1:Gögn/ns1:SundurliðunInnlán/ns1:ÖnnurBundinInnlán/ns1:ErlendirAðilar/ns1:ErlendiFjármálafyrirtækiÓtalinAnnarsStaðar/@NOK" xmlDataType="decimal"/>
    </xmlCellPr>
  </singleXmlCell>
  <singleXmlCell id="7550" r="O165" connectionId="0">
    <xmlCellPr id="1" uniqueName="SEK">
      <xmlPr mapId="2" xpath="/ns1:EfnahagurBanka/ns1:Gögn/ns1:SundurliðunInnlán/ns1:ÖnnurBundinInnlán/ns1:ErlendirAðilar/ns1:ErlendiFjármálafyrirtækiÓtalinAnnarsStaðar/@SEK" xmlDataType="decimal"/>
    </xmlCellPr>
  </singleXmlCell>
  <singleXmlCell id="7551" r="P165" connectionId="0">
    <xmlCellPr id="1" uniqueName="CHF">
      <xmlPr mapId="2" xpath="/ns1:EfnahagurBanka/ns1:Gögn/ns1:SundurliðunInnlán/ns1:ÖnnurBundinInnlán/ns1:ErlendirAðilar/ns1:ErlendiFjármálafyrirtækiÓtalinAnnarsStaðar/@CHF" xmlDataType="decimal"/>
    </xmlCellPr>
  </singleXmlCell>
  <singleXmlCell id="7552" r="Q165" connectionId="0">
    <xmlCellPr id="1" uniqueName="AðrirGjaldmiðlar">
      <xmlPr mapId="2" xpath="/ns1:EfnahagurBanka/ns1:Gögn/ns1:SundurliðunInnlán/ns1:ÖnnurBundinInnlán/ns1:ErlendirAðilar/ns1:ErlendiFjármálafyrirtækiÓtalinAnnarsStaðar/@AðrirGjaldmiðlar" xmlDataType="decimal"/>
    </xmlCellPr>
  </singleXmlCell>
  <singleXmlCell id="7553" r="H166" connectionId="0">
    <xmlCellPr id="1" uniqueName="ISK">
      <xmlPr mapId="2" xpath="/ns1:EfnahagurBanka/ns1:Gögn/ns1:SundurliðunInnlán/ns1:ÖnnurBundinInnlán/ns1:ErlendirAðilar/ns1:ErlendirOpinberirAðilarRíkiOgSveitarfélög/@ISK" xmlDataType="decimal"/>
    </xmlCellPr>
  </singleXmlCell>
  <singleXmlCell id="7554" r="I166" connectionId="0">
    <xmlCellPr id="1" uniqueName="EUR">
      <xmlPr mapId="2" xpath="/ns1:EfnahagurBanka/ns1:Gögn/ns1:SundurliðunInnlán/ns1:ÖnnurBundinInnlán/ns1:ErlendirAðilar/ns1:ErlendirOpinberirAðilarRíkiOgSveitarfélög/@EUR" xmlDataType="decimal"/>
    </xmlCellPr>
  </singleXmlCell>
  <singleXmlCell id="7555" r="J166" connectionId="0">
    <xmlCellPr id="1" uniqueName="USD">
      <xmlPr mapId="2" xpath="/ns1:EfnahagurBanka/ns1:Gögn/ns1:SundurliðunInnlán/ns1:ÖnnurBundinInnlán/ns1:ErlendirAðilar/ns1:ErlendirOpinberirAðilarRíkiOgSveitarfélög/@USD" xmlDataType="decimal"/>
    </xmlCellPr>
  </singleXmlCell>
  <singleXmlCell id="7556" r="K166" connectionId="0">
    <xmlCellPr id="1" uniqueName="GBP">
      <xmlPr mapId="2" xpath="/ns1:EfnahagurBanka/ns1:Gögn/ns1:SundurliðunInnlán/ns1:ÖnnurBundinInnlán/ns1:ErlendirAðilar/ns1:ErlendirOpinberirAðilarRíkiOgSveitarfélög/@GBP" xmlDataType="decimal"/>
    </xmlCellPr>
  </singleXmlCell>
  <singleXmlCell id="7557" r="L166" connectionId="0">
    <xmlCellPr id="1" uniqueName="JPY">
      <xmlPr mapId="2" xpath="/ns1:EfnahagurBanka/ns1:Gögn/ns1:SundurliðunInnlán/ns1:ÖnnurBundinInnlán/ns1:ErlendirAðilar/ns1:ErlendirOpinberirAðilarRíkiOgSveitarfélög/@JPY" xmlDataType="decimal"/>
    </xmlCellPr>
  </singleXmlCell>
  <singleXmlCell id="7558" r="M166" connectionId="0">
    <xmlCellPr id="1" uniqueName="DKK">
      <xmlPr mapId="2" xpath="/ns1:EfnahagurBanka/ns1:Gögn/ns1:SundurliðunInnlán/ns1:ÖnnurBundinInnlán/ns1:ErlendirAðilar/ns1:ErlendirOpinberirAðilarRíkiOgSveitarfélög/@DKK" xmlDataType="decimal"/>
    </xmlCellPr>
  </singleXmlCell>
  <singleXmlCell id="7559" r="N166" connectionId="0">
    <xmlCellPr id="1" uniqueName="NOK">
      <xmlPr mapId="2" xpath="/ns1:EfnahagurBanka/ns1:Gögn/ns1:SundurliðunInnlán/ns1:ÖnnurBundinInnlán/ns1:ErlendirAðilar/ns1:ErlendirOpinberirAðilarRíkiOgSveitarfélög/@NOK" xmlDataType="decimal"/>
    </xmlCellPr>
  </singleXmlCell>
  <singleXmlCell id="7560" r="O166" connectionId="0">
    <xmlCellPr id="1" uniqueName="SEK">
      <xmlPr mapId="2" xpath="/ns1:EfnahagurBanka/ns1:Gögn/ns1:SundurliðunInnlán/ns1:ÖnnurBundinInnlán/ns1:ErlendirAðilar/ns1:ErlendirOpinberirAðilarRíkiOgSveitarfélög/@SEK" xmlDataType="decimal"/>
    </xmlCellPr>
  </singleXmlCell>
  <singleXmlCell id="7561" r="P166" connectionId="0">
    <xmlCellPr id="1" uniqueName="CHF">
      <xmlPr mapId="2" xpath="/ns1:EfnahagurBanka/ns1:Gögn/ns1:SundurliðunInnlán/ns1:ÖnnurBundinInnlán/ns1:ErlendirAðilar/ns1:ErlendirOpinberirAðilarRíkiOgSveitarfélög/@CHF" xmlDataType="decimal"/>
    </xmlCellPr>
  </singleXmlCell>
  <singleXmlCell id="7562" r="Q166" connectionId="0">
    <xmlCellPr id="1" uniqueName="AðrirGjaldmiðlar">
      <xmlPr mapId="2" xpath="/ns1:EfnahagurBanka/ns1:Gögn/ns1:SundurliðunInnlán/ns1:ÖnnurBundinInnlán/ns1:ErlendirAðilar/ns1:ErlendirOpinberirAðilarRíkiOgSveitarfélög/@AðrirGjaldmiðlar" xmlDataType="decimal"/>
    </xmlCellPr>
  </singleXmlCell>
  <singleXmlCell id="7563" r="H167" connectionId="0">
    <xmlCellPr id="1" uniqueName="ISK">
      <xmlPr mapId="2" xpath="/ns1:EfnahagurBanka/ns1:Gögn/ns1:SundurliðunInnlán/ns1:ÖnnurBundinInnlán/ns1:ErlendirAðilar/ns1:ErlendÖnnurAtvinnufyrirtækiHeimiliOgÞjónustaViðHeimili/@ISK" xmlDataType="decimal"/>
    </xmlCellPr>
  </singleXmlCell>
  <singleXmlCell id="7564" r="I167" connectionId="0">
    <xmlCellPr id="1" uniqueName="EUR">
      <xmlPr mapId="2" xpath="/ns1:EfnahagurBanka/ns1:Gögn/ns1:SundurliðunInnlán/ns1:ÖnnurBundinInnlán/ns1:ErlendirAðilar/ns1:ErlendÖnnurAtvinnufyrirtækiHeimiliOgÞjónustaViðHeimili/@EUR" xmlDataType="decimal"/>
    </xmlCellPr>
  </singleXmlCell>
  <singleXmlCell id="7565" r="J167" connectionId="0">
    <xmlCellPr id="1" uniqueName="USD">
      <xmlPr mapId="2" xpath="/ns1:EfnahagurBanka/ns1:Gögn/ns1:SundurliðunInnlán/ns1:ÖnnurBundinInnlán/ns1:ErlendirAðilar/ns1:ErlendÖnnurAtvinnufyrirtækiHeimiliOgÞjónustaViðHeimili/@USD" xmlDataType="decimal"/>
    </xmlCellPr>
  </singleXmlCell>
  <singleXmlCell id="7566" r="K167" connectionId="0">
    <xmlCellPr id="1" uniqueName="GBP">
      <xmlPr mapId="2" xpath="/ns1:EfnahagurBanka/ns1:Gögn/ns1:SundurliðunInnlán/ns1:ÖnnurBundinInnlán/ns1:ErlendirAðilar/ns1:ErlendÖnnurAtvinnufyrirtækiHeimiliOgÞjónustaViðHeimili/@GBP" xmlDataType="decimal"/>
    </xmlCellPr>
  </singleXmlCell>
  <singleXmlCell id="7567" r="L167" connectionId="0">
    <xmlCellPr id="1" uniqueName="JPY">
      <xmlPr mapId="2" xpath="/ns1:EfnahagurBanka/ns1:Gögn/ns1:SundurliðunInnlán/ns1:ÖnnurBundinInnlán/ns1:ErlendirAðilar/ns1:ErlendÖnnurAtvinnufyrirtækiHeimiliOgÞjónustaViðHeimili/@JPY" xmlDataType="decimal"/>
    </xmlCellPr>
  </singleXmlCell>
  <singleXmlCell id="7568" r="M167" connectionId="0">
    <xmlCellPr id="1" uniqueName="DKK">
      <xmlPr mapId="2" xpath="/ns1:EfnahagurBanka/ns1:Gögn/ns1:SundurliðunInnlán/ns1:ÖnnurBundinInnlán/ns1:ErlendirAðilar/ns1:ErlendÖnnurAtvinnufyrirtækiHeimiliOgÞjónustaViðHeimili/@DKK" xmlDataType="decimal"/>
    </xmlCellPr>
  </singleXmlCell>
  <singleXmlCell id="7569" r="N167" connectionId="0">
    <xmlCellPr id="1" uniqueName="NOK">
      <xmlPr mapId="2" xpath="/ns1:EfnahagurBanka/ns1:Gögn/ns1:SundurliðunInnlán/ns1:ÖnnurBundinInnlán/ns1:ErlendirAðilar/ns1:ErlendÖnnurAtvinnufyrirtækiHeimiliOgÞjónustaViðHeimili/@NOK" xmlDataType="decimal"/>
    </xmlCellPr>
  </singleXmlCell>
  <singleXmlCell id="7570" r="O167" connectionId="0">
    <xmlCellPr id="1" uniqueName="SEK">
      <xmlPr mapId="2" xpath="/ns1:EfnahagurBanka/ns1:Gögn/ns1:SundurliðunInnlán/ns1:ÖnnurBundinInnlán/ns1:ErlendirAðilar/ns1:ErlendÖnnurAtvinnufyrirtækiHeimiliOgÞjónustaViðHeimili/@SEK" xmlDataType="decimal"/>
    </xmlCellPr>
  </singleXmlCell>
  <singleXmlCell id="7571" r="P167" connectionId="0">
    <xmlCellPr id="1" uniqueName="CHF">
      <xmlPr mapId="2" xpath="/ns1:EfnahagurBanka/ns1:Gögn/ns1:SundurliðunInnlán/ns1:ÖnnurBundinInnlán/ns1:ErlendirAðilar/ns1:ErlendÖnnurAtvinnufyrirtækiHeimiliOgÞjónustaViðHeimili/@CHF" xmlDataType="decimal"/>
    </xmlCellPr>
  </singleXmlCell>
  <singleXmlCell id="7572" r="Q167" connectionId="0">
    <xmlCellPr id="1" uniqueName="AðrirGjaldmiðlar">
      <xmlPr mapId="2" xpath="/ns1:EfnahagurBanka/ns1:Gögn/ns1:SundurliðunInnlán/ns1:ÖnnurBundinInnlán/ns1:ErlendirAðilar/ns1:ErlendÖnnurAtvinnufyrirtækiHeimiliOgÞjónustaViðHeimili/@AðrirGjaldmiðlar" xmlDataType="decimal"/>
    </xmlCellPr>
  </singleXmlCell>
  <singleXmlCell id="7573" r="H158" connectionId="0">
    <xmlCellPr id="1" uniqueName="ISK">
      <xmlPr mapId="2" xpath="/ns1:EfnahagurBanka/ns1:Gögn/ns1:SundurliðunInnlán/ns1:ÖnnurBundinInnlán/ns1:Heimili/@ISK" xmlDataType="decimal"/>
    </xmlCellPr>
  </singleXmlCell>
  <singleXmlCell id="7574" r="I158" connectionId="0">
    <xmlCellPr id="1" uniqueName="EUR">
      <xmlPr mapId="2" xpath="/ns1:EfnahagurBanka/ns1:Gögn/ns1:SundurliðunInnlán/ns1:ÖnnurBundinInnlán/ns1:Heimili/@EUR" xmlDataType="decimal"/>
    </xmlCellPr>
  </singleXmlCell>
  <singleXmlCell id="7575" r="J158" connectionId="0">
    <xmlCellPr id="1" uniqueName="USD">
      <xmlPr mapId="2" xpath="/ns1:EfnahagurBanka/ns1:Gögn/ns1:SundurliðunInnlán/ns1:ÖnnurBundinInnlán/ns1:Heimili/@USD" xmlDataType="decimal"/>
    </xmlCellPr>
  </singleXmlCell>
  <singleXmlCell id="7576" r="K158" connectionId="0">
    <xmlCellPr id="1" uniqueName="GBP">
      <xmlPr mapId="2" xpath="/ns1:EfnahagurBanka/ns1:Gögn/ns1:SundurliðunInnlán/ns1:ÖnnurBundinInnlán/ns1:Heimili/@GBP" xmlDataType="decimal"/>
    </xmlCellPr>
  </singleXmlCell>
  <singleXmlCell id="7577" r="L158" connectionId="0">
    <xmlCellPr id="1" uniqueName="JPY">
      <xmlPr mapId="2" xpath="/ns1:EfnahagurBanka/ns1:Gögn/ns1:SundurliðunInnlán/ns1:ÖnnurBundinInnlán/ns1:Heimili/@JPY" xmlDataType="decimal"/>
    </xmlCellPr>
  </singleXmlCell>
  <singleXmlCell id="7578" r="M158" connectionId="0">
    <xmlCellPr id="1" uniqueName="DKK">
      <xmlPr mapId="2" xpath="/ns1:EfnahagurBanka/ns1:Gögn/ns1:SundurliðunInnlán/ns1:ÖnnurBundinInnlán/ns1:Heimili/@DKK" xmlDataType="decimal"/>
    </xmlCellPr>
  </singleXmlCell>
  <singleXmlCell id="7579" r="N158" connectionId="0">
    <xmlCellPr id="1" uniqueName="NOK">
      <xmlPr mapId="2" xpath="/ns1:EfnahagurBanka/ns1:Gögn/ns1:SundurliðunInnlán/ns1:ÖnnurBundinInnlán/ns1:Heimili/@NOK" xmlDataType="decimal"/>
    </xmlCellPr>
  </singleXmlCell>
  <singleXmlCell id="7580" r="O158" connectionId="0">
    <xmlCellPr id="1" uniqueName="SEK">
      <xmlPr mapId="2" xpath="/ns1:EfnahagurBanka/ns1:Gögn/ns1:SundurliðunInnlán/ns1:ÖnnurBundinInnlán/ns1:Heimili/@SEK" xmlDataType="decimal"/>
    </xmlCellPr>
  </singleXmlCell>
  <singleXmlCell id="7581" r="P158" connectionId="0">
    <xmlCellPr id="1" uniqueName="CHF">
      <xmlPr mapId="2" xpath="/ns1:EfnahagurBanka/ns1:Gögn/ns1:SundurliðunInnlán/ns1:ÖnnurBundinInnlán/ns1:Heimili/@CHF" xmlDataType="decimal"/>
    </xmlCellPr>
  </singleXmlCell>
  <singleXmlCell id="7582" r="Q158" connectionId="0">
    <xmlCellPr id="1" uniqueName="AðrirGjaldmiðlar">
      <xmlPr mapId="2" xpath="/ns1:EfnahagurBanka/ns1:Gögn/ns1:SundurliðunInnlán/ns1:ÖnnurBundinInnlán/ns1:Heimili/@AðrirGjaldmiðlar" xmlDataType="decimal"/>
    </xmlCellPr>
  </singleXmlCell>
  <singleXmlCell id="7583" r="H159" connectionId="0">
    <xmlCellPr id="1" uniqueName="ISK">
      <xmlPr mapId="2" xpath="/ns1:EfnahagurBanka/ns1:Gögn/ns1:SundurliðunInnlán/ns1:ÖnnurBundinInnlán/ns1:FélagasamtökSemÞjónaHeimilum/@ISK" xmlDataType="decimal"/>
    </xmlCellPr>
  </singleXmlCell>
  <singleXmlCell id="7584" r="I159" connectionId="0">
    <xmlCellPr id="1" uniqueName="EUR">
      <xmlPr mapId="2" xpath="/ns1:EfnahagurBanka/ns1:Gögn/ns1:SundurliðunInnlán/ns1:ÖnnurBundinInnlán/ns1:FélagasamtökSemÞjónaHeimilum/@EUR" xmlDataType="decimal"/>
    </xmlCellPr>
  </singleXmlCell>
  <singleXmlCell id="7585" r="J159" connectionId="0">
    <xmlCellPr id="1" uniqueName="USD">
      <xmlPr mapId="2" xpath="/ns1:EfnahagurBanka/ns1:Gögn/ns1:SundurliðunInnlán/ns1:ÖnnurBundinInnlán/ns1:FélagasamtökSemÞjónaHeimilum/@USD" xmlDataType="decimal"/>
    </xmlCellPr>
  </singleXmlCell>
  <singleXmlCell id="7586" r="K159" connectionId="0">
    <xmlCellPr id="1" uniqueName="GBP">
      <xmlPr mapId="2" xpath="/ns1:EfnahagurBanka/ns1:Gögn/ns1:SundurliðunInnlán/ns1:ÖnnurBundinInnlán/ns1:FélagasamtökSemÞjónaHeimilum/@GBP" xmlDataType="decimal"/>
    </xmlCellPr>
  </singleXmlCell>
  <singleXmlCell id="7587" r="L159" connectionId="0">
    <xmlCellPr id="1" uniqueName="JPY">
      <xmlPr mapId="2" xpath="/ns1:EfnahagurBanka/ns1:Gögn/ns1:SundurliðunInnlán/ns1:ÖnnurBundinInnlán/ns1:FélagasamtökSemÞjónaHeimilum/@JPY" xmlDataType="decimal"/>
    </xmlCellPr>
  </singleXmlCell>
  <singleXmlCell id="7588" r="M159" connectionId="0">
    <xmlCellPr id="1" uniqueName="DKK">
      <xmlPr mapId="2" xpath="/ns1:EfnahagurBanka/ns1:Gögn/ns1:SundurliðunInnlán/ns1:ÖnnurBundinInnlán/ns1:FélagasamtökSemÞjónaHeimilum/@DKK" xmlDataType="decimal"/>
    </xmlCellPr>
  </singleXmlCell>
  <singleXmlCell id="7589" r="N159" connectionId="0">
    <xmlCellPr id="1" uniqueName="NOK">
      <xmlPr mapId="2" xpath="/ns1:EfnahagurBanka/ns1:Gögn/ns1:SundurliðunInnlán/ns1:ÖnnurBundinInnlán/ns1:FélagasamtökSemÞjónaHeimilum/@NOK" xmlDataType="decimal"/>
    </xmlCellPr>
  </singleXmlCell>
  <singleXmlCell id="7590" r="O159" connectionId="0">
    <xmlCellPr id="1" uniqueName="SEK">
      <xmlPr mapId="2" xpath="/ns1:EfnahagurBanka/ns1:Gögn/ns1:SundurliðunInnlán/ns1:ÖnnurBundinInnlán/ns1:FélagasamtökSemÞjónaHeimilum/@SEK" xmlDataType="decimal"/>
    </xmlCellPr>
  </singleXmlCell>
  <singleXmlCell id="7591" r="P159" connectionId="0">
    <xmlCellPr id="1" uniqueName="CHF">
      <xmlPr mapId="2" xpath="/ns1:EfnahagurBanka/ns1:Gögn/ns1:SundurliðunInnlán/ns1:ÖnnurBundinInnlán/ns1:FélagasamtökSemÞjónaHeimilum/@CHF" xmlDataType="decimal"/>
    </xmlCellPr>
  </singleXmlCell>
  <singleXmlCell id="7592" r="Q159" connectionId="0">
    <xmlCellPr id="1" uniqueName="AðrirGjaldmiðlar">
      <xmlPr mapId="2" xpath="/ns1:EfnahagurBanka/ns1:Gögn/ns1:SundurliðunInnlán/ns1:ÖnnurBundinInnlán/ns1:FélagasamtökSemÞjónaHeimilum/@AðrirGjaldmiðlar" xmlDataType="decimal"/>
    </xmlCellPr>
  </singleXmlCell>
  <singleXmlCell id="930" r="H116" connectionId="0">
    <xmlCellPr id="1" uniqueName="ISK">
      <xmlPr mapId="2" xpath="/ns1:EfnahagurBanka/ns1:Gögn/ns1:SundurliðunInnlán/ns1:VerðtryggðInnlánEinföldMeðOpinberuEignarhaldi/ns1:ErlendirAðilar-ISK/ns1:Seðlabankar-ISK/@ISK" xmlDataType="decimal"/>
    </xmlCellPr>
  </singleXmlCell>
  <singleXmlCell id="954" r="H117" connectionId="0">
    <xmlCellPr id="1" uniqueName="ISK">
      <xmlPr mapId="2" xpath="/ns1:EfnahagurBanka/ns1:Gögn/ns1:SundurliðunInnlán/ns1:VerðtryggðInnlánEinföldMeðOpinberuEignarhaldi/ns1:ErlendirAðilar-ISK/ns1:Innlánsstofnanir-ISK/@ISK" xmlDataType="decimal"/>
    </xmlCellPr>
  </singleXmlCell>
  <singleXmlCell id="978" r="H118" connectionId="0">
    <xmlCellPr id="1" uniqueName="ISK">
      <xmlPr mapId="2" xpath="/ns1:EfnahagurBanka/ns1:Gögn/ns1:SundurliðunInnlán/ns1:VerðtryggðInnlánEinföldMeðOpinberuEignarhaldi/ns1:ErlendirAðilar-ISK/ns1:Peningamarkaðssjóðir-ISK/@ISK" xmlDataType="decimal"/>
    </xmlCellPr>
  </singleXmlCell>
  <singleXmlCell id="1002" r="H119" connectionId="0">
    <xmlCellPr id="1" uniqueName="ISK">
      <xmlPr mapId="2" xpath="/ns1:EfnahagurBanka/ns1:Gögn/ns1:SundurliðunInnlán/ns1:VerðtryggðInnlánEinföldMeðOpinberuEignarhaldi/ns1:ErlendirAðilar-ISK/ns1:AðrirVerðbréfaOgFjárfestingarsjóðir-ISK/@ISK" xmlDataType="decimal"/>
    </xmlCellPr>
  </singleXmlCell>
  <singleXmlCell id="1026" r="H120" connectionId="0">
    <xmlCellPr id="1" uniqueName="ISK">
      <xmlPr mapId="2" xpath="/ns1:EfnahagurBanka/ns1:Gögn/ns1:SundurliðunInnlán/ns1:VerðtryggðInnlánEinföldMeðOpinberuEignarhaldi/ns1:ErlendirAðilar-ISK/ns1:FjármálafyrirtækiÓtalinAnnarsStaðar-ISK/@ISK" xmlDataType="decimal"/>
    </xmlCellPr>
  </singleXmlCell>
  <singleXmlCell id="1050" r="H121" connectionId="0">
    <xmlCellPr id="1" uniqueName="ISK">
      <xmlPr mapId="2" xpath="/ns1:EfnahagurBanka/ns1:Gögn/ns1:SundurliðunInnlán/ns1:VerðtryggðInnlánEinföldMeðOpinberuEignarhaldi/ns1:ErlendirAðilar-ISK/ns1:OpinberirAðilarRíkiOgSveitarfélög-ISK/@ISK" xmlDataType="decimal"/>
    </xmlCellPr>
  </singleXmlCell>
  <singleXmlCell id="1074" r="H122" connectionId="0">
    <xmlCellPr id="1" uniqueName="ISK">
      <xmlPr mapId="2" xpath="/ns1:EfnahagurBanka/ns1:Gögn/ns1:SundurliðunInnlán/ns1:VerðtryggðInnlánEinföldMeðOpinberuEignarhaldi/ns1:ErlendirAðilar-ISK/ns1:ÖnnurAtvinnufyrirtækiHeimiliOgÞjónustaViðHeimili-ISK/@ISK" xmlDataType="decimal"/>
    </xmlCellPr>
  </singleXmlCell>
  <singleXmlCell id="6743" r="H8" connectionId="0">
    <xmlCellPr id="1" uniqueName="ISK">
      <xmlPr mapId="2" xpath="/ns1:EfnahagurBanka/ns1:Gögn/ns1:SundurliðunInnlán/ns1:VeltiinnlánEinföldMeðOpinberuEignarhaldi/ns1:AtvinnufyrirtækiSundurliðað/ns1:LandbúnaðurSundurliðað/@ISK" xmlDataType="decimal"/>
    </xmlCellPr>
  </singleXmlCell>
  <singleXmlCell id="6744" r="I8" connectionId="0">
    <xmlCellPr id="1" uniqueName="EUR">
      <xmlPr mapId="2" xpath="/ns1:EfnahagurBanka/ns1:Gögn/ns1:SundurliðunInnlán/ns1:VeltiinnlánEinföldMeðOpinberuEignarhaldi/ns1:AtvinnufyrirtækiSundurliðað/ns1:LandbúnaðurSundurliðað/@EUR" xmlDataType="decimal"/>
    </xmlCellPr>
  </singleXmlCell>
  <singleXmlCell id="6745" r="J8" connectionId="0">
    <xmlCellPr id="1" uniqueName="USD">
      <xmlPr mapId="2" xpath="/ns1:EfnahagurBanka/ns1:Gögn/ns1:SundurliðunInnlán/ns1:VeltiinnlánEinföldMeðOpinberuEignarhaldi/ns1:AtvinnufyrirtækiSundurliðað/ns1:LandbúnaðurSundurliðað/@USD" xmlDataType="decimal"/>
    </xmlCellPr>
  </singleXmlCell>
  <singleXmlCell id="6746" r="K8" connectionId="0">
    <xmlCellPr id="1" uniqueName="GBP">
      <xmlPr mapId="2" xpath="/ns1:EfnahagurBanka/ns1:Gögn/ns1:SundurliðunInnlán/ns1:VeltiinnlánEinföldMeðOpinberuEignarhaldi/ns1:AtvinnufyrirtækiSundurliðað/ns1:LandbúnaðurSundurliðað/@GBP" xmlDataType="decimal"/>
    </xmlCellPr>
  </singleXmlCell>
  <singleXmlCell id="6747" r="L8" connectionId="0">
    <xmlCellPr id="1" uniqueName="JPY">
      <xmlPr mapId="2" xpath="/ns1:EfnahagurBanka/ns1:Gögn/ns1:SundurliðunInnlán/ns1:VeltiinnlánEinföldMeðOpinberuEignarhaldi/ns1:AtvinnufyrirtækiSundurliðað/ns1:LandbúnaðurSundurliðað/@JPY" xmlDataType="decimal"/>
    </xmlCellPr>
  </singleXmlCell>
  <singleXmlCell id="6748" r="M8" connectionId="0">
    <xmlCellPr id="1" uniqueName="DKK">
      <xmlPr mapId="2" xpath="/ns1:EfnahagurBanka/ns1:Gögn/ns1:SundurliðunInnlán/ns1:VeltiinnlánEinföldMeðOpinberuEignarhaldi/ns1:AtvinnufyrirtækiSundurliðað/ns1:LandbúnaðurSundurliðað/@DKK" xmlDataType="decimal"/>
    </xmlCellPr>
  </singleXmlCell>
  <singleXmlCell id="6749" r="N8" connectionId="0">
    <xmlCellPr id="1" uniqueName="NOK">
      <xmlPr mapId="2" xpath="/ns1:EfnahagurBanka/ns1:Gögn/ns1:SundurliðunInnlán/ns1:VeltiinnlánEinföldMeðOpinberuEignarhaldi/ns1:AtvinnufyrirtækiSundurliðað/ns1:LandbúnaðurSundurliðað/@NOK" xmlDataType="decimal"/>
    </xmlCellPr>
  </singleXmlCell>
  <singleXmlCell id="6750" r="O8" connectionId="0">
    <xmlCellPr id="1" uniqueName="SEK">
      <xmlPr mapId="2" xpath="/ns1:EfnahagurBanka/ns1:Gögn/ns1:SundurliðunInnlán/ns1:VeltiinnlánEinföldMeðOpinberuEignarhaldi/ns1:AtvinnufyrirtækiSundurliðað/ns1:LandbúnaðurSundurliðað/@SEK" xmlDataType="decimal"/>
    </xmlCellPr>
  </singleXmlCell>
  <singleXmlCell id="6751" r="P8" connectionId="0">
    <xmlCellPr id="1" uniqueName="CHF">
      <xmlPr mapId="2" xpath="/ns1:EfnahagurBanka/ns1:Gögn/ns1:SundurliðunInnlán/ns1:VeltiinnlánEinföldMeðOpinberuEignarhaldi/ns1:AtvinnufyrirtækiSundurliðað/ns1:LandbúnaðurSundurliðað/@CHF" xmlDataType="decimal"/>
    </xmlCellPr>
  </singleXmlCell>
  <singleXmlCell id="6752" r="Q8" connectionId="0">
    <xmlCellPr id="1" uniqueName="AðrirGjaldmiðlar">
      <xmlPr mapId="2" xpath="/ns1:EfnahagurBanka/ns1:Gögn/ns1:SundurliðunInnlán/ns1:VeltiinnlánEinföldMeðOpinberuEignarhaldi/ns1:AtvinnufyrirtækiSundurliðað/ns1:LandbúnaðurSundurliðað/@AðrirGjaldmiðlar" xmlDataType="decimal"/>
    </xmlCellPr>
  </singleXmlCell>
  <singleXmlCell id="6753" r="H9" connectionId="0">
    <xmlCellPr id="1" uniqueName="ISK">
      <xmlPr mapId="2" xpath="/ns1:EfnahagurBanka/ns1:Gögn/ns1:SundurliðunInnlán/ns1:VeltiinnlánEinföldMeðOpinberuEignarhaldi/ns1:AtvinnufyrirtækiSundurliðað/ns1:FiskveiðarSundurliðað/@ISK" xmlDataType="decimal"/>
    </xmlCellPr>
  </singleXmlCell>
  <singleXmlCell id="6754" r="I9" connectionId="0">
    <xmlCellPr id="1" uniqueName="EUR">
      <xmlPr mapId="2" xpath="/ns1:EfnahagurBanka/ns1:Gögn/ns1:SundurliðunInnlán/ns1:VeltiinnlánEinföldMeðOpinberuEignarhaldi/ns1:AtvinnufyrirtækiSundurliðað/ns1:FiskveiðarSundurliðað/@EUR" xmlDataType="decimal"/>
    </xmlCellPr>
  </singleXmlCell>
  <singleXmlCell id="7227" r="J9" connectionId="0">
    <xmlCellPr id="1" uniqueName="USD">
      <xmlPr mapId="2" xpath="/ns1:EfnahagurBanka/ns1:Gögn/ns1:SundurliðunInnlán/ns1:VeltiinnlánEinföldMeðOpinberuEignarhaldi/ns1:AtvinnufyrirtækiSundurliðað/ns1:FiskveiðarSundurliðað/@USD" xmlDataType="decimal"/>
    </xmlCellPr>
  </singleXmlCell>
  <singleXmlCell id="7228" r="K9" connectionId="0">
    <xmlCellPr id="1" uniqueName="GBP">
      <xmlPr mapId="2" xpath="/ns1:EfnahagurBanka/ns1:Gögn/ns1:SundurliðunInnlán/ns1:VeltiinnlánEinföldMeðOpinberuEignarhaldi/ns1:AtvinnufyrirtækiSundurliðað/ns1:FiskveiðarSundurliðað/@GBP" xmlDataType="decimal"/>
    </xmlCellPr>
  </singleXmlCell>
  <singleXmlCell id="7229" r="L9" connectionId="0">
    <xmlCellPr id="1" uniqueName="JPY">
      <xmlPr mapId="2" xpath="/ns1:EfnahagurBanka/ns1:Gögn/ns1:SundurliðunInnlán/ns1:VeltiinnlánEinföldMeðOpinberuEignarhaldi/ns1:AtvinnufyrirtækiSundurliðað/ns1:FiskveiðarSundurliðað/@JPY" xmlDataType="decimal"/>
    </xmlCellPr>
  </singleXmlCell>
  <singleXmlCell id="7311" r="M9" connectionId="0">
    <xmlCellPr id="1" uniqueName="DKK">
      <xmlPr mapId="2" xpath="/ns1:EfnahagurBanka/ns1:Gögn/ns1:SundurliðunInnlán/ns1:VeltiinnlánEinföldMeðOpinberuEignarhaldi/ns1:AtvinnufyrirtækiSundurliðað/ns1:FiskveiðarSundurliðað/@DKK" xmlDataType="decimal"/>
    </xmlCellPr>
  </singleXmlCell>
  <singleXmlCell id="7312" r="N9" connectionId="0">
    <xmlCellPr id="1" uniqueName="NOK">
      <xmlPr mapId="2" xpath="/ns1:EfnahagurBanka/ns1:Gögn/ns1:SundurliðunInnlán/ns1:VeltiinnlánEinföldMeðOpinberuEignarhaldi/ns1:AtvinnufyrirtækiSundurliðað/ns1:FiskveiðarSundurliðað/@NOK" xmlDataType="decimal"/>
    </xmlCellPr>
  </singleXmlCell>
  <singleXmlCell id="7313" r="O9" connectionId="0">
    <xmlCellPr id="1" uniqueName="SEK">
      <xmlPr mapId="2" xpath="/ns1:EfnahagurBanka/ns1:Gögn/ns1:SundurliðunInnlán/ns1:VeltiinnlánEinföldMeðOpinberuEignarhaldi/ns1:AtvinnufyrirtækiSundurliðað/ns1:FiskveiðarSundurliðað/@SEK" xmlDataType="decimal"/>
    </xmlCellPr>
  </singleXmlCell>
  <singleXmlCell id="7314" r="P9" connectionId="0">
    <xmlCellPr id="1" uniqueName="CHF">
      <xmlPr mapId="2" xpath="/ns1:EfnahagurBanka/ns1:Gögn/ns1:SundurliðunInnlán/ns1:VeltiinnlánEinföldMeðOpinberuEignarhaldi/ns1:AtvinnufyrirtækiSundurliðað/ns1:FiskveiðarSundurliðað/@CHF" xmlDataType="decimal"/>
    </xmlCellPr>
  </singleXmlCell>
  <singleXmlCell id="7315" r="Q9" connectionId="0">
    <xmlCellPr id="1" uniqueName="AðrirGjaldmiðlar">
      <xmlPr mapId="2" xpath="/ns1:EfnahagurBanka/ns1:Gögn/ns1:SundurliðunInnlán/ns1:VeltiinnlánEinföldMeðOpinberuEignarhaldi/ns1:AtvinnufyrirtækiSundurliðað/ns1:FiskveiðarSundurliðað/@AðrirGjaldmiðlar" xmlDataType="decimal"/>
    </xmlCellPr>
  </singleXmlCell>
  <singleXmlCell id="7316" r="H10" connectionId="0">
    <xmlCellPr id="1" uniqueName="ISK">
      <xmlPr mapId="2" xpath="/ns1:EfnahagurBanka/ns1:Gögn/ns1:SundurliðunInnlán/ns1:VeltiinnlánEinföldMeðOpinberuEignarhaldi/ns1:AtvinnufyrirtækiSundurliðað/ns1:IðnaðurVinnslaLandbúnaðarafurðaSundurliðað/@ISK" xmlDataType="decimal"/>
    </xmlCellPr>
  </singleXmlCell>
  <singleXmlCell id="7317" r="I10" connectionId="0">
    <xmlCellPr id="1" uniqueName="EUR">
      <xmlPr mapId="2" xpath="/ns1:EfnahagurBanka/ns1:Gögn/ns1:SundurliðunInnlán/ns1:VeltiinnlánEinföldMeðOpinberuEignarhaldi/ns1:AtvinnufyrirtækiSundurliðað/ns1:IðnaðurVinnslaLandbúnaðarafurðaSundurliðað/@EUR" xmlDataType="decimal"/>
    </xmlCellPr>
  </singleXmlCell>
  <singleXmlCell id="7318" r="J10" connectionId="0">
    <xmlCellPr id="1" uniqueName="USD">
      <xmlPr mapId="2" xpath="/ns1:EfnahagurBanka/ns1:Gögn/ns1:SundurliðunInnlán/ns1:VeltiinnlánEinföldMeðOpinberuEignarhaldi/ns1:AtvinnufyrirtækiSundurliðað/ns1:IðnaðurVinnslaLandbúnaðarafurðaSundurliðað/@USD" xmlDataType="decimal"/>
    </xmlCellPr>
  </singleXmlCell>
  <singleXmlCell id="7319" r="K10" connectionId="0">
    <xmlCellPr id="1" uniqueName="GBP">
      <xmlPr mapId="2" xpath="/ns1:EfnahagurBanka/ns1:Gögn/ns1:SundurliðunInnlán/ns1:VeltiinnlánEinföldMeðOpinberuEignarhaldi/ns1:AtvinnufyrirtækiSundurliðað/ns1:IðnaðurVinnslaLandbúnaðarafurðaSundurliðað/@GBP" xmlDataType="decimal"/>
    </xmlCellPr>
  </singleXmlCell>
  <singleXmlCell id="7320" r="L10" connectionId="0">
    <xmlCellPr id="1" uniqueName="JPY">
      <xmlPr mapId="2" xpath="/ns1:EfnahagurBanka/ns1:Gögn/ns1:SundurliðunInnlán/ns1:VeltiinnlánEinföldMeðOpinberuEignarhaldi/ns1:AtvinnufyrirtækiSundurliðað/ns1:IðnaðurVinnslaLandbúnaðarafurðaSundurliðað/@JPY" xmlDataType="decimal"/>
    </xmlCellPr>
  </singleXmlCell>
  <singleXmlCell id="7321" r="M10" connectionId="0">
    <xmlCellPr id="1" uniqueName="DKK">
      <xmlPr mapId="2" xpath="/ns1:EfnahagurBanka/ns1:Gögn/ns1:SundurliðunInnlán/ns1:VeltiinnlánEinföldMeðOpinberuEignarhaldi/ns1:AtvinnufyrirtækiSundurliðað/ns1:IðnaðurVinnslaLandbúnaðarafurðaSundurliðað/@DKK" xmlDataType="decimal"/>
    </xmlCellPr>
  </singleXmlCell>
  <singleXmlCell id="7322" r="N10" connectionId="0">
    <xmlCellPr id="1" uniqueName="NOK">
      <xmlPr mapId="2" xpath="/ns1:EfnahagurBanka/ns1:Gögn/ns1:SundurliðunInnlán/ns1:VeltiinnlánEinföldMeðOpinberuEignarhaldi/ns1:AtvinnufyrirtækiSundurliðað/ns1:IðnaðurVinnslaLandbúnaðarafurðaSundurliðað/@NOK" xmlDataType="decimal"/>
    </xmlCellPr>
  </singleXmlCell>
  <singleXmlCell id="8924" r="O10" connectionId="0">
    <xmlCellPr id="1" uniqueName="SEK">
      <xmlPr mapId="2" xpath="/ns1:EfnahagurBanka/ns1:Gögn/ns1:SundurliðunInnlán/ns1:VeltiinnlánEinföldMeðOpinberuEignarhaldi/ns1:AtvinnufyrirtækiSundurliðað/ns1:IðnaðurVinnslaLandbúnaðarafurðaSundurliðað/@SEK" xmlDataType="decimal"/>
    </xmlCellPr>
  </singleXmlCell>
  <singleXmlCell id="8925" r="P10" connectionId="0">
    <xmlCellPr id="1" uniqueName="CHF">
      <xmlPr mapId="2" xpath="/ns1:EfnahagurBanka/ns1:Gögn/ns1:SundurliðunInnlán/ns1:VeltiinnlánEinföldMeðOpinberuEignarhaldi/ns1:AtvinnufyrirtækiSundurliðað/ns1:IðnaðurVinnslaLandbúnaðarafurðaSundurliðað/@CHF" xmlDataType="decimal"/>
    </xmlCellPr>
  </singleXmlCell>
  <singleXmlCell id="8926" r="Q10" connectionId="0">
    <xmlCellPr id="1" uniqueName="AðrirGjaldmiðlar">
      <xmlPr mapId="2" xpath="/ns1:EfnahagurBanka/ns1:Gögn/ns1:SundurliðunInnlán/ns1:VeltiinnlánEinföldMeðOpinberuEignarhaldi/ns1:AtvinnufyrirtækiSundurliðað/ns1:IðnaðurVinnslaLandbúnaðarafurðaSundurliðað/@AðrirGjaldmiðlar" xmlDataType="decimal"/>
    </xmlCellPr>
  </singleXmlCell>
  <singleXmlCell id="8927" r="H11" connectionId="0">
    <xmlCellPr id="1" uniqueName="ISK">
      <xmlPr mapId="2" xpath="/ns1:EfnahagurBanka/ns1:Gögn/ns1:SundurliðunInnlán/ns1:VeltiinnlánEinföldMeðOpinberuEignarhaldi/ns1:AtvinnufyrirtækiSundurliðað/ns1:IðnaðurVinnslaSjávarafurðaSundurliðað/@ISK" xmlDataType="decimal"/>
    </xmlCellPr>
  </singleXmlCell>
  <singleXmlCell id="8928" r="I11" connectionId="0">
    <xmlCellPr id="1" uniqueName="EUR">
      <xmlPr mapId="2" xpath="/ns1:EfnahagurBanka/ns1:Gögn/ns1:SundurliðunInnlán/ns1:VeltiinnlánEinföldMeðOpinberuEignarhaldi/ns1:AtvinnufyrirtækiSundurliðað/ns1:IðnaðurVinnslaSjávarafurðaSundurliðað/@EUR" xmlDataType="decimal"/>
    </xmlCellPr>
  </singleXmlCell>
  <singleXmlCell id="8929" r="J11" connectionId="0">
    <xmlCellPr id="1" uniqueName="USD">
      <xmlPr mapId="2" xpath="/ns1:EfnahagurBanka/ns1:Gögn/ns1:SundurliðunInnlán/ns1:VeltiinnlánEinföldMeðOpinberuEignarhaldi/ns1:AtvinnufyrirtækiSundurliðað/ns1:IðnaðurVinnslaSjávarafurðaSundurliðað/@USD" xmlDataType="decimal"/>
    </xmlCellPr>
  </singleXmlCell>
  <singleXmlCell id="8930" r="K11" connectionId="0">
    <xmlCellPr id="1" uniqueName="GBP">
      <xmlPr mapId="2" xpath="/ns1:EfnahagurBanka/ns1:Gögn/ns1:SundurliðunInnlán/ns1:VeltiinnlánEinföldMeðOpinberuEignarhaldi/ns1:AtvinnufyrirtækiSundurliðað/ns1:IðnaðurVinnslaSjávarafurðaSundurliðað/@GBP" xmlDataType="decimal"/>
    </xmlCellPr>
  </singleXmlCell>
  <singleXmlCell id="8931" r="L11" connectionId="0">
    <xmlCellPr id="1" uniqueName="JPY">
      <xmlPr mapId="2" xpath="/ns1:EfnahagurBanka/ns1:Gögn/ns1:SundurliðunInnlán/ns1:VeltiinnlánEinföldMeðOpinberuEignarhaldi/ns1:AtvinnufyrirtækiSundurliðað/ns1:IðnaðurVinnslaSjávarafurðaSundurliðað/@JPY" xmlDataType="decimal"/>
    </xmlCellPr>
  </singleXmlCell>
  <singleXmlCell id="8932" r="M11" connectionId="0">
    <xmlCellPr id="1" uniqueName="DKK">
      <xmlPr mapId="2" xpath="/ns1:EfnahagurBanka/ns1:Gögn/ns1:SundurliðunInnlán/ns1:VeltiinnlánEinföldMeðOpinberuEignarhaldi/ns1:AtvinnufyrirtækiSundurliðað/ns1:IðnaðurVinnslaSjávarafurðaSundurliðað/@DKK" xmlDataType="decimal"/>
    </xmlCellPr>
  </singleXmlCell>
  <singleXmlCell id="8933" r="N11" connectionId="0">
    <xmlCellPr id="1" uniqueName="NOK">
      <xmlPr mapId="2" xpath="/ns1:EfnahagurBanka/ns1:Gögn/ns1:SundurliðunInnlán/ns1:VeltiinnlánEinföldMeðOpinberuEignarhaldi/ns1:AtvinnufyrirtækiSundurliðað/ns1:IðnaðurVinnslaSjávarafurðaSundurliðað/@NOK" xmlDataType="decimal"/>
    </xmlCellPr>
  </singleXmlCell>
  <singleXmlCell id="8934" r="O11" connectionId="0">
    <xmlCellPr id="1" uniqueName="SEK">
      <xmlPr mapId="2" xpath="/ns1:EfnahagurBanka/ns1:Gögn/ns1:SundurliðunInnlán/ns1:VeltiinnlánEinföldMeðOpinberuEignarhaldi/ns1:AtvinnufyrirtækiSundurliðað/ns1:IðnaðurVinnslaSjávarafurðaSundurliðað/@SEK" xmlDataType="decimal"/>
    </xmlCellPr>
  </singleXmlCell>
  <singleXmlCell id="8935" r="P11" connectionId="0">
    <xmlCellPr id="1" uniqueName="CHF">
      <xmlPr mapId="2" xpath="/ns1:EfnahagurBanka/ns1:Gögn/ns1:SundurliðunInnlán/ns1:VeltiinnlánEinföldMeðOpinberuEignarhaldi/ns1:AtvinnufyrirtækiSundurliðað/ns1:IðnaðurVinnslaSjávarafurðaSundurliðað/@CHF" xmlDataType="decimal"/>
    </xmlCellPr>
  </singleXmlCell>
  <singleXmlCell id="8936" r="Q11" connectionId="0">
    <xmlCellPr id="1" uniqueName="AðrirGjaldmiðlar">
      <xmlPr mapId="2" xpath="/ns1:EfnahagurBanka/ns1:Gögn/ns1:SundurliðunInnlán/ns1:VeltiinnlánEinföldMeðOpinberuEignarhaldi/ns1:AtvinnufyrirtækiSundurliðað/ns1:IðnaðurVinnslaSjávarafurðaSundurliðað/@AðrirGjaldmiðlar" xmlDataType="decimal"/>
    </xmlCellPr>
  </singleXmlCell>
  <singleXmlCell id="8937" r="H12" connectionId="0">
    <xmlCellPr id="1" uniqueName="ISK">
      <xmlPr mapId="2" xpath="/ns1:EfnahagurBanka/ns1:Gögn/ns1:SundurliðunInnlán/ns1:VeltiinnlánEinföldMeðOpinberuEignarhaldi/ns1:AtvinnufyrirtækiSundurliðað/ns1:IðnaðurAnnaðSundurliðað/@ISK" xmlDataType="decimal"/>
    </xmlCellPr>
  </singleXmlCell>
  <singleXmlCell id="8938" r="I12" connectionId="0">
    <xmlCellPr id="1" uniqueName="EUR">
      <xmlPr mapId="2" xpath="/ns1:EfnahagurBanka/ns1:Gögn/ns1:SundurliðunInnlán/ns1:VeltiinnlánEinföldMeðOpinberuEignarhaldi/ns1:AtvinnufyrirtækiSundurliðað/ns1:IðnaðurAnnaðSundurliðað/@EUR" xmlDataType="decimal"/>
    </xmlCellPr>
  </singleXmlCell>
  <singleXmlCell id="8939" r="J12" connectionId="0">
    <xmlCellPr id="1" uniqueName="USD">
      <xmlPr mapId="2" xpath="/ns1:EfnahagurBanka/ns1:Gögn/ns1:SundurliðunInnlán/ns1:VeltiinnlánEinföldMeðOpinberuEignarhaldi/ns1:AtvinnufyrirtækiSundurliðað/ns1:IðnaðurAnnaðSundurliðað/@USD" xmlDataType="decimal"/>
    </xmlCellPr>
  </singleXmlCell>
  <singleXmlCell id="8940" r="K12" connectionId="0">
    <xmlCellPr id="1" uniqueName="GBP">
      <xmlPr mapId="2" xpath="/ns1:EfnahagurBanka/ns1:Gögn/ns1:SundurliðunInnlán/ns1:VeltiinnlánEinföldMeðOpinberuEignarhaldi/ns1:AtvinnufyrirtækiSundurliðað/ns1:IðnaðurAnnaðSundurliðað/@GBP" xmlDataType="decimal"/>
    </xmlCellPr>
  </singleXmlCell>
  <singleXmlCell id="8941" r="L12" connectionId="0">
    <xmlCellPr id="1" uniqueName="JPY">
      <xmlPr mapId="2" xpath="/ns1:EfnahagurBanka/ns1:Gögn/ns1:SundurliðunInnlán/ns1:VeltiinnlánEinföldMeðOpinberuEignarhaldi/ns1:AtvinnufyrirtækiSundurliðað/ns1:IðnaðurAnnaðSundurliðað/@JPY" xmlDataType="decimal"/>
    </xmlCellPr>
  </singleXmlCell>
  <singleXmlCell id="8942" r="M12" connectionId="0">
    <xmlCellPr id="1" uniqueName="DKK">
      <xmlPr mapId="2" xpath="/ns1:EfnahagurBanka/ns1:Gögn/ns1:SundurliðunInnlán/ns1:VeltiinnlánEinföldMeðOpinberuEignarhaldi/ns1:AtvinnufyrirtækiSundurliðað/ns1:IðnaðurAnnaðSundurliðað/@DKK" xmlDataType="decimal"/>
    </xmlCellPr>
  </singleXmlCell>
  <singleXmlCell id="8943" r="N12" connectionId="0">
    <xmlCellPr id="1" uniqueName="NOK">
      <xmlPr mapId="2" xpath="/ns1:EfnahagurBanka/ns1:Gögn/ns1:SundurliðunInnlán/ns1:VeltiinnlánEinföldMeðOpinberuEignarhaldi/ns1:AtvinnufyrirtækiSundurliðað/ns1:IðnaðurAnnaðSundurliðað/@NOK" xmlDataType="decimal"/>
    </xmlCellPr>
  </singleXmlCell>
  <singleXmlCell id="8944" r="O12" connectionId="0">
    <xmlCellPr id="1" uniqueName="SEK">
      <xmlPr mapId="2" xpath="/ns1:EfnahagurBanka/ns1:Gögn/ns1:SundurliðunInnlán/ns1:VeltiinnlánEinföldMeðOpinberuEignarhaldi/ns1:AtvinnufyrirtækiSundurliðað/ns1:IðnaðurAnnaðSundurliðað/@SEK" xmlDataType="decimal"/>
    </xmlCellPr>
  </singleXmlCell>
  <singleXmlCell id="8945" r="P12" connectionId="0">
    <xmlCellPr id="1" uniqueName="CHF">
      <xmlPr mapId="2" xpath="/ns1:EfnahagurBanka/ns1:Gögn/ns1:SundurliðunInnlán/ns1:VeltiinnlánEinföldMeðOpinberuEignarhaldi/ns1:AtvinnufyrirtækiSundurliðað/ns1:IðnaðurAnnaðSundurliðað/@CHF" xmlDataType="decimal"/>
    </xmlCellPr>
  </singleXmlCell>
  <singleXmlCell id="8946" r="Q12" connectionId="0">
    <xmlCellPr id="1" uniqueName="AðrirGjaldmiðlar">
      <xmlPr mapId="2" xpath="/ns1:EfnahagurBanka/ns1:Gögn/ns1:SundurliðunInnlán/ns1:VeltiinnlánEinföldMeðOpinberuEignarhaldi/ns1:AtvinnufyrirtækiSundurliðað/ns1:IðnaðurAnnaðSundurliðað/@AðrirGjaldmiðlar" xmlDataType="decimal"/>
    </xmlCellPr>
  </singleXmlCell>
  <singleXmlCell id="8947" r="H13" connectionId="0">
    <xmlCellPr id="1" uniqueName="ISK">
      <xmlPr mapId="2" xpath="/ns1:EfnahagurBanka/ns1:Gögn/ns1:SundurliðunInnlán/ns1:VeltiinnlánEinföldMeðOpinberuEignarhaldi/ns1:AtvinnufyrirtækiSundurliðað/ns1:VeiturOrkuOgVatnsveiturSundurliðað/@ISK" xmlDataType="decimal"/>
    </xmlCellPr>
  </singleXmlCell>
  <singleXmlCell id="8948" r="I13" connectionId="0">
    <xmlCellPr id="1" uniqueName="EUR">
      <xmlPr mapId="2" xpath="/ns1:EfnahagurBanka/ns1:Gögn/ns1:SundurliðunInnlán/ns1:VeltiinnlánEinföldMeðOpinberuEignarhaldi/ns1:AtvinnufyrirtækiSundurliðað/ns1:VeiturOrkuOgVatnsveiturSundurliðað/@EUR" xmlDataType="decimal"/>
    </xmlCellPr>
  </singleXmlCell>
  <singleXmlCell id="8949" r="J13" connectionId="0">
    <xmlCellPr id="1" uniqueName="USD">
      <xmlPr mapId="2" xpath="/ns1:EfnahagurBanka/ns1:Gögn/ns1:SundurliðunInnlán/ns1:VeltiinnlánEinföldMeðOpinberuEignarhaldi/ns1:AtvinnufyrirtækiSundurliðað/ns1:VeiturOrkuOgVatnsveiturSundurliðað/@USD" xmlDataType="decimal"/>
    </xmlCellPr>
  </singleXmlCell>
  <singleXmlCell id="8950" r="K13" connectionId="0">
    <xmlCellPr id="1" uniqueName="GBP">
      <xmlPr mapId="2" xpath="/ns1:EfnahagurBanka/ns1:Gögn/ns1:SundurliðunInnlán/ns1:VeltiinnlánEinföldMeðOpinberuEignarhaldi/ns1:AtvinnufyrirtækiSundurliðað/ns1:VeiturOrkuOgVatnsveiturSundurliðað/@GBP" xmlDataType="decimal"/>
    </xmlCellPr>
  </singleXmlCell>
  <singleXmlCell id="8951" r="L13" connectionId="0">
    <xmlCellPr id="1" uniqueName="JPY">
      <xmlPr mapId="2" xpath="/ns1:EfnahagurBanka/ns1:Gögn/ns1:SundurliðunInnlán/ns1:VeltiinnlánEinföldMeðOpinberuEignarhaldi/ns1:AtvinnufyrirtækiSundurliðað/ns1:VeiturOrkuOgVatnsveiturSundurliðað/@JPY" xmlDataType="decimal"/>
    </xmlCellPr>
  </singleXmlCell>
  <singleXmlCell id="8952" r="M13" connectionId="0">
    <xmlCellPr id="1" uniqueName="DKK">
      <xmlPr mapId="2" xpath="/ns1:EfnahagurBanka/ns1:Gögn/ns1:SundurliðunInnlán/ns1:VeltiinnlánEinföldMeðOpinberuEignarhaldi/ns1:AtvinnufyrirtækiSundurliðað/ns1:VeiturOrkuOgVatnsveiturSundurliðað/@DKK" xmlDataType="decimal"/>
    </xmlCellPr>
  </singleXmlCell>
  <singleXmlCell id="8953" r="N13" connectionId="0">
    <xmlCellPr id="1" uniqueName="NOK">
      <xmlPr mapId="2" xpath="/ns1:EfnahagurBanka/ns1:Gögn/ns1:SundurliðunInnlán/ns1:VeltiinnlánEinföldMeðOpinberuEignarhaldi/ns1:AtvinnufyrirtækiSundurliðað/ns1:VeiturOrkuOgVatnsveiturSundurliðað/@NOK" xmlDataType="decimal"/>
    </xmlCellPr>
  </singleXmlCell>
  <singleXmlCell id="8954" r="O13" connectionId="0">
    <xmlCellPr id="1" uniqueName="SEK">
      <xmlPr mapId="2" xpath="/ns1:EfnahagurBanka/ns1:Gögn/ns1:SundurliðunInnlán/ns1:VeltiinnlánEinföldMeðOpinberuEignarhaldi/ns1:AtvinnufyrirtækiSundurliðað/ns1:VeiturOrkuOgVatnsveiturSundurliðað/@SEK" xmlDataType="decimal"/>
    </xmlCellPr>
  </singleXmlCell>
  <singleXmlCell id="8955" r="P13" connectionId="0">
    <xmlCellPr id="1" uniqueName="CHF">
      <xmlPr mapId="2" xpath="/ns1:EfnahagurBanka/ns1:Gögn/ns1:SundurliðunInnlán/ns1:VeltiinnlánEinföldMeðOpinberuEignarhaldi/ns1:AtvinnufyrirtækiSundurliðað/ns1:VeiturOrkuOgVatnsveiturSundurliðað/@CHF" xmlDataType="decimal"/>
    </xmlCellPr>
  </singleXmlCell>
  <singleXmlCell id="8956" r="Q13" connectionId="0">
    <xmlCellPr id="1" uniqueName="AðrirGjaldmiðlar">
      <xmlPr mapId="2" xpath="/ns1:EfnahagurBanka/ns1:Gögn/ns1:SundurliðunInnlán/ns1:VeltiinnlánEinföldMeðOpinberuEignarhaldi/ns1:AtvinnufyrirtækiSundurliðað/ns1:VeiturOrkuOgVatnsveiturSundurliðað/@AðrirGjaldmiðlar" xmlDataType="decimal"/>
    </xmlCellPr>
  </singleXmlCell>
  <singleXmlCell id="8957" r="H14" connectionId="0">
    <xmlCellPr id="1" uniqueName="ISK">
      <xmlPr mapId="2" xpath="/ns1:EfnahagurBanka/ns1:Gögn/ns1:SundurliðunInnlán/ns1:VeltiinnlánEinföldMeðOpinberuEignarhaldi/ns1:AtvinnufyrirtækiSundurliðað/ns1:ByggingastarfsemiOgMannvirkjagerðSundurliðað/@ISK" xmlDataType="decimal"/>
    </xmlCellPr>
  </singleXmlCell>
  <singleXmlCell id="8958" r="I14" connectionId="0">
    <xmlCellPr id="1" uniqueName="EUR">
      <xmlPr mapId="2" xpath="/ns1:EfnahagurBanka/ns1:Gögn/ns1:SundurliðunInnlán/ns1:VeltiinnlánEinföldMeðOpinberuEignarhaldi/ns1:AtvinnufyrirtækiSundurliðað/ns1:ByggingastarfsemiOgMannvirkjagerðSundurliðað/@EUR" xmlDataType="decimal"/>
    </xmlCellPr>
  </singleXmlCell>
  <singleXmlCell id="8959" r="J14" connectionId="0">
    <xmlCellPr id="1" uniqueName="USD">
      <xmlPr mapId="2" xpath="/ns1:EfnahagurBanka/ns1:Gögn/ns1:SundurliðunInnlán/ns1:VeltiinnlánEinföldMeðOpinberuEignarhaldi/ns1:AtvinnufyrirtækiSundurliðað/ns1:ByggingastarfsemiOgMannvirkjagerðSundurliðað/@USD" xmlDataType="decimal"/>
    </xmlCellPr>
  </singleXmlCell>
  <singleXmlCell id="8960" r="K14" connectionId="0">
    <xmlCellPr id="1" uniqueName="GBP">
      <xmlPr mapId="2" xpath="/ns1:EfnahagurBanka/ns1:Gögn/ns1:SundurliðunInnlán/ns1:VeltiinnlánEinföldMeðOpinberuEignarhaldi/ns1:AtvinnufyrirtækiSundurliðað/ns1:ByggingastarfsemiOgMannvirkjagerðSundurliðað/@GBP" xmlDataType="decimal"/>
    </xmlCellPr>
  </singleXmlCell>
  <singleXmlCell id="8961" r="L14" connectionId="0">
    <xmlCellPr id="1" uniqueName="JPY">
      <xmlPr mapId="2" xpath="/ns1:EfnahagurBanka/ns1:Gögn/ns1:SundurliðunInnlán/ns1:VeltiinnlánEinföldMeðOpinberuEignarhaldi/ns1:AtvinnufyrirtækiSundurliðað/ns1:ByggingastarfsemiOgMannvirkjagerðSundurliðað/@JPY" xmlDataType="decimal"/>
    </xmlCellPr>
  </singleXmlCell>
  <singleXmlCell id="8962" r="M14" connectionId="0">
    <xmlCellPr id="1" uniqueName="DKK">
      <xmlPr mapId="2" xpath="/ns1:EfnahagurBanka/ns1:Gögn/ns1:SundurliðunInnlán/ns1:VeltiinnlánEinföldMeðOpinberuEignarhaldi/ns1:AtvinnufyrirtækiSundurliðað/ns1:ByggingastarfsemiOgMannvirkjagerðSundurliðað/@DKK" xmlDataType="decimal"/>
    </xmlCellPr>
  </singleXmlCell>
  <singleXmlCell id="8963" r="N14" connectionId="0">
    <xmlCellPr id="1" uniqueName="NOK">
      <xmlPr mapId="2" xpath="/ns1:EfnahagurBanka/ns1:Gögn/ns1:SundurliðunInnlán/ns1:VeltiinnlánEinföldMeðOpinberuEignarhaldi/ns1:AtvinnufyrirtækiSundurliðað/ns1:ByggingastarfsemiOgMannvirkjagerðSundurliðað/@NOK" xmlDataType="decimal"/>
    </xmlCellPr>
  </singleXmlCell>
  <singleXmlCell id="8964" r="O14" connectionId="0">
    <xmlCellPr id="1" uniqueName="SEK">
      <xmlPr mapId="2" xpath="/ns1:EfnahagurBanka/ns1:Gögn/ns1:SundurliðunInnlán/ns1:VeltiinnlánEinföldMeðOpinberuEignarhaldi/ns1:AtvinnufyrirtækiSundurliðað/ns1:ByggingastarfsemiOgMannvirkjagerðSundurliðað/@SEK" xmlDataType="decimal"/>
    </xmlCellPr>
  </singleXmlCell>
  <singleXmlCell id="8965" r="P14" connectionId="0">
    <xmlCellPr id="1" uniqueName="CHF">
      <xmlPr mapId="2" xpath="/ns1:EfnahagurBanka/ns1:Gögn/ns1:SundurliðunInnlán/ns1:VeltiinnlánEinföldMeðOpinberuEignarhaldi/ns1:AtvinnufyrirtækiSundurliðað/ns1:ByggingastarfsemiOgMannvirkjagerðSundurliðað/@CHF" xmlDataType="decimal"/>
    </xmlCellPr>
  </singleXmlCell>
  <singleXmlCell id="8966" r="Q14" connectionId="0">
    <xmlCellPr id="1" uniqueName="AðrirGjaldmiðlar">
      <xmlPr mapId="2" xpath="/ns1:EfnahagurBanka/ns1:Gögn/ns1:SundurliðunInnlán/ns1:VeltiinnlánEinföldMeðOpinberuEignarhaldi/ns1:AtvinnufyrirtækiSundurliðað/ns1:ByggingastarfsemiOgMannvirkjagerðSundurliðað/@AðrirGjaldmiðlar" xmlDataType="decimal"/>
    </xmlCellPr>
  </singleXmlCell>
  <singleXmlCell id="8967" r="H15" connectionId="0">
    <xmlCellPr id="1" uniqueName="ISK">
      <xmlPr mapId="2" xpath="/ns1:EfnahagurBanka/ns1:Gögn/ns1:SundurliðunInnlán/ns1:VeltiinnlánEinföldMeðOpinberuEignarhaldi/ns1:AtvinnufyrirtækiSundurliðað/ns1:VerslunSundurliðað/@ISK" xmlDataType="decimal"/>
    </xmlCellPr>
  </singleXmlCell>
  <singleXmlCell id="8968" r="I15" connectionId="0">
    <xmlCellPr id="1" uniqueName="EUR">
      <xmlPr mapId="2" xpath="/ns1:EfnahagurBanka/ns1:Gögn/ns1:SundurliðunInnlán/ns1:VeltiinnlánEinföldMeðOpinberuEignarhaldi/ns1:AtvinnufyrirtækiSundurliðað/ns1:VerslunSundurliðað/@EUR" xmlDataType="decimal"/>
    </xmlCellPr>
  </singleXmlCell>
  <singleXmlCell id="8969" r="J15" connectionId="0">
    <xmlCellPr id="1" uniqueName="USD">
      <xmlPr mapId="2" xpath="/ns1:EfnahagurBanka/ns1:Gögn/ns1:SundurliðunInnlán/ns1:VeltiinnlánEinföldMeðOpinberuEignarhaldi/ns1:AtvinnufyrirtækiSundurliðað/ns1:VerslunSundurliðað/@USD" xmlDataType="decimal"/>
    </xmlCellPr>
  </singleXmlCell>
  <singleXmlCell id="8970" r="K15" connectionId="0">
    <xmlCellPr id="1" uniqueName="GBP">
      <xmlPr mapId="2" xpath="/ns1:EfnahagurBanka/ns1:Gögn/ns1:SundurliðunInnlán/ns1:VeltiinnlánEinföldMeðOpinberuEignarhaldi/ns1:AtvinnufyrirtækiSundurliðað/ns1:VerslunSundurliðað/@GBP" xmlDataType="decimal"/>
    </xmlCellPr>
  </singleXmlCell>
  <singleXmlCell id="8971" r="L15" connectionId="0">
    <xmlCellPr id="1" uniqueName="JPY">
      <xmlPr mapId="2" xpath="/ns1:EfnahagurBanka/ns1:Gögn/ns1:SundurliðunInnlán/ns1:VeltiinnlánEinföldMeðOpinberuEignarhaldi/ns1:AtvinnufyrirtækiSundurliðað/ns1:VerslunSundurliðað/@JPY" xmlDataType="decimal"/>
    </xmlCellPr>
  </singleXmlCell>
  <singleXmlCell id="8972" r="M15" connectionId="0">
    <xmlCellPr id="1" uniqueName="DKK">
      <xmlPr mapId="2" xpath="/ns1:EfnahagurBanka/ns1:Gögn/ns1:SundurliðunInnlán/ns1:VeltiinnlánEinföldMeðOpinberuEignarhaldi/ns1:AtvinnufyrirtækiSundurliðað/ns1:VerslunSundurliðað/@DKK" xmlDataType="decimal"/>
    </xmlCellPr>
  </singleXmlCell>
  <singleXmlCell id="8973" r="N15" connectionId="0">
    <xmlCellPr id="1" uniqueName="NOK">
      <xmlPr mapId="2" xpath="/ns1:EfnahagurBanka/ns1:Gögn/ns1:SundurliðunInnlán/ns1:VeltiinnlánEinföldMeðOpinberuEignarhaldi/ns1:AtvinnufyrirtækiSundurliðað/ns1:VerslunSundurliðað/@NOK" xmlDataType="decimal"/>
    </xmlCellPr>
  </singleXmlCell>
  <singleXmlCell id="8974" r="O15" connectionId="0">
    <xmlCellPr id="1" uniqueName="SEK">
      <xmlPr mapId="2" xpath="/ns1:EfnahagurBanka/ns1:Gögn/ns1:SundurliðunInnlán/ns1:VeltiinnlánEinföldMeðOpinberuEignarhaldi/ns1:AtvinnufyrirtækiSundurliðað/ns1:VerslunSundurliðað/@SEK" xmlDataType="decimal"/>
    </xmlCellPr>
  </singleXmlCell>
  <singleXmlCell id="8975" r="P15" connectionId="0">
    <xmlCellPr id="1" uniqueName="CHF">
      <xmlPr mapId="2" xpath="/ns1:EfnahagurBanka/ns1:Gögn/ns1:SundurliðunInnlán/ns1:VeltiinnlánEinföldMeðOpinberuEignarhaldi/ns1:AtvinnufyrirtækiSundurliðað/ns1:VerslunSundurliðað/@CHF" xmlDataType="decimal"/>
    </xmlCellPr>
  </singleXmlCell>
  <singleXmlCell id="8976" r="Q15" connectionId="0">
    <xmlCellPr id="1" uniqueName="AðrirGjaldmiðlar">
      <xmlPr mapId="2" xpath="/ns1:EfnahagurBanka/ns1:Gögn/ns1:SundurliðunInnlán/ns1:VeltiinnlánEinföldMeðOpinberuEignarhaldi/ns1:AtvinnufyrirtækiSundurliðað/ns1:VerslunSundurliðað/@AðrirGjaldmiðlar" xmlDataType="decimal"/>
    </xmlCellPr>
  </singleXmlCell>
  <singleXmlCell id="8977" r="H16" connectionId="0">
    <xmlCellPr id="1" uniqueName="ISK">
      <xmlPr mapId="2" xpath="/ns1:EfnahagurBanka/ns1:Gögn/ns1:SundurliðunInnlán/ns1:VeltiinnlánEinföldMeðOpinberuEignarhaldi/ns1:AtvinnufyrirtækiSundurliðað/ns1:SamgöngurOgFlutningarSundurliðað/@ISK" xmlDataType="decimal"/>
    </xmlCellPr>
  </singleXmlCell>
  <singleXmlCell id="8978" r="I16" connectionId="0">
    <xmlCellPr id="1" uniqueName="EUR">
      <xmlPr mapId="2" xpath="/ns1:EfnahagurBanka/ns1:Gögn/ns1:SundurliðunInnlán/ns1:VeltiinnlánEinföldMeðOpinberuEignarhaldi/ns1:AtvinnufyrirtækiSundurliðað/ns1:SamgöngurOgFlutningarSundurliðað/@EUR" xmlDataType="decimal"/>
    </xmlCellPr>
  </singleXmlCell>
  <singleXmlCell id="8979" r="J16" connectionId="0">
    <xmlCellPr id="1" uniqueName="USD">
      <xmlPr mapId="2" xpath="/ns1:EfnahagurBanka/ns1:Gögn/ns1:SundurliðunInnlán/ns1:VeltiinnlánEinföldMeðOpinberuEignarhaldi/ns1:AtvinnufyrirtækiSundurliðað/ns1:SamgöngurOgFlutningarSundurliðað/@USD" xmlDataType="decimal"/>
    </xmlCellPr>
  </singleXmlCell>
  <singleXmlCell id="8980" r="K16" connectionId="0">
    <xmlCellPr id="1" uniqueName="GBP">
      <xmlPr mapId="2" xpath="/ns1:EfnahagurBanka/ns1:Gögn/ns1:SundurliðunInnlán/ns1:VeltiinnlánEinföldMeðOpinberuEignarhaldi/ns1:AtvinnufyrirtækiSundurliðað/ns1:SamgöngurOgFlutningarSundurliðað/@GBP" xmlDataType="decimal"/>
    </xmlCellPr>
  </singleXmlCell>
  <singleXmlCell id="8981" r="L16" connectionId="0">
    <xmlCellPr id="1" uniqueName="JPY">
      <xmlPr mapId="2" xpath="/ns1:EfnahagurBanka/ns1:Gögn/ns1:SundurliðunInnlán/ns1:VeltiinnlánEinföldMeðOpinberuEignarhaldi/ns1:AtvinnufyrirtækiSundurliðað/ns1:SamgöngurOgFlutningarSundurliðað/@JPY" xmlDataType="decimal"/>
    </xmlCellPr>
  </singleXmlCell>
  <singleXmlCell id="8982" r="M16" connectionId="0">
    <xmlCellPr id="1" uniqueName="DKK">
      <xmlPr mapId="2" xpath="/ns1:EfnahagurBanka/ns1:Gögn/ns1:SundurliðunInnlán/ns1:VeltiinnlánEinföldMeðOpinberuEignarhaldi/ns1:AtvinnufyrirtækiSundurliðað/ns1:SamgöngurOgFlutningarSundurliðað/@DKK" xmlDataType="decimal"/>
    </xmlCellPr>
  </singleXmlCell>
  <singleXmlCell id="8983" r="N16" connectionId="0">
    <xmlCellPr id="1" uniqueName="NOK">
      <xmlPr mapId="2" xpath="/ns1:EfnahagurBanka/ns1:Gögn/ns1:SundurliðunInnlán/ns1:VeltiinnlánEinföldMeðOpinberuEignarhaldi/ns1:AtvinnufyrirtækiSundurliðað/ns1:SamgöngurOgFlutningarSundurliðað/@NOK" xmlDataType="decimal"/>
    </xmlCellPr>
  </singleXmlCell>
  <singleXmlCell id="8984" r="O16" connectionId="0">
    <xmlCellPr id="1" uniqueName="SEK">
      <xmlPr mapId="2" xpath="/ns1:EfnahagurBanka/ns1:Gögn/ns1:SundurliðunInnlán/ns1:VeltiinnlánEinföldMeðOpinberuEignarhaldi/ns1:AtvinnufyrirtækiSundurliðað/ns1:SamgöngurOgFlutningarSundurliðað/@SEK" xmlDataType="decimal"/>
    </xmlCellPr>
  </singleXmlCell>
  <singleXmlCell id="8985" r="P16" connectionId="0">
    <xmlCellPr id="1" uniqueName="CHF">
      <xmlPr mapId="2" xpath="/ns1:EfnahagurBanka/ns1:Gögn/ns1:SundurliðunInnlán/ns1:VeltiinnlánEinföldMeðOpinberuEignarhaldi/ns1:AtvinnufyrirtækiSundurliðað/ns1:SamgöngurOgFlutningarSundurliðað/@CHF" xmlDataType="decimal"/>
    </xmlCellPr>
  </singleXmlCell>
  <singleXmlCell id="8986" r="Q16" connectionId="0">
    <xmlCellPr id="1" uniqueName="AðrirGjaldmiðlar">
      <xmlPr mapId="2" xpath="/ns1:EfnahagurBanka/ns1:Gögn/ns1:SundurliðunInnlán/ns1:VeltiinnlánEinföldMeðOpinberuEignarhaldi/ns1:AtvinnufyrirtækiSundurliðað/ns1:SamgöngurOgFlutningarSundurliðað/@AðrirGjaldmiðlar" xmlDataType="decimal"/>
    </xmlCellPr>
  </singleXmlCell>
  <singleXmlCell id="8987" r="H17" connectionId="0">
    <xmlCellPr id="1" uniqueName="ISK">
      <xmlPr mapId="2" xpath="/ns1:EfnahagurBanka/ns1:Gögn/ns1:SundurliðunInnlán/ns1:VeltiinnlánEinföldMeðOpinberuEignarhaldi/ns1:AtvinnufyrirtækiSundurliðað/ns1:ÞjónustaFasteignafélögSundurliðað/@ISK" xmlDataType="decimal"/>
    </xmlCellPr>
  </singleXmlCell>
  <singleXmlCell id="8988" r="I17" connectionId="0">
    <xmlCellPr id="1" uniqueName="EUR">
      <xmlPr mapId="2" xpath="/ns1:EfnahagurBanka/ns1:Gögn/ns1:SundurliðunInnlán/ns1:VeltiinnlánEinföldMeðOpinberuEignarhaldi/ns1:AtvinnufyrirtækiSundurliðað/ns1:ÞjónustaFasteignafélögSundurliðað/@EUR" xmlDataType="decimal"/>
    </xmlCellPr>
  </singleXmlCell>
  <singleXmlCell id="8989" r="J17" connectionId="0">
    <xmlCellPr id="1" uniqueName="USD">
      <xmlPr mapId="2" xpath="/ns1:EfnahagurBanka/ns1:Gögn/ns1:SundurliðunInnlán/ns1:VeltiinnlánEinföldMeðOpinberuEignarhaldi/ns1:AtvinnufyrirtækiSundurliðað/ns1:ÞjónustaFasteignafélögSundurliðað/@USD" xmlDataType="decimal"/>
    </xmlCellPr>
  </singleXmlCell>
  <singleXmlCell id="8990" r="K17" connectionId="0">
    <xmlCellPr id="1" uniqueName="GBP">
      <xmlPr mapId="2" xpath="/ns1:EfnahagurBanka/ns1:Gögn/ns1:SundurliðunInnlán/ns1:VeltiinnlánEinföldMeðOpinberuEignarhaldi/ns1:AtvinnufyrirtækiSundurliðað/ns1:ÞjónustaFasteignafélögSundurliðað/@GBP" xmlDataType="decimal"/>
    </xmlCellPr>
  </singleXmlCell>
  <singleXmlCell id="8991" r="L17" connectionId="0">
    <xmlCellPr id="1" uniqueName="JPY">
      <xmlPr mapId="2" xpath="/ns1:EfnahagurBanka/ns1:Gögn/ns1:SundurliðunInnlán/ns1:VeltiinnlánEinföldMeðOpinberuEignarhaldi/ns1:AtvinnufyrirtækiSundurliðað/ns1:ÞjónustaFasteignafélögSundurliðað/@JPY" xmlDataType="decimal"/>
    </xmlCellPr>
  </singleXmlCell>
  <singleXmlCell id="8992" r="M17" connectionId="0">
    <xmlCellPr id="1" uniqueName="DKK">
      <xmlPr mapId="2" xpath="/ns1:EfnahagurBanka/ns1:Gögn/ns1:SundurliðunInnlán/ns1:VeltiinnlánEinföldMeðOpinberuEignarhaldi/ns1:AtvinnufyrirtækiSundurliðað/ns1:ÞjónustaFasteignafélögSundurliðað/@DKK" xmlDataType="decimal"/>
    </xmlCellPr>
  </singleXmlCell>
  <singleXmlCell id="8993" r="N17" connectionId="0">
    <xmlCellPr id="1" uniqueName="NOK">
      <xmlPr mapId="2" xpath="/ns1:EfnahagurBanka/ns1:Gögn/ns1:SundurliðunInnlán/ns1:VeltiinnlánEinföldMeðOpinberuEignarhaldi/ns1:AtvinnufyrirtækiSundurliðað/ns1:ÞjónustaFasteignafélögSundurliðað/@NOK" xmlDataType="decimal"/>
    </xmlCellPr>
  </singleXmlCell>
  <singleXmlCell id="8994" r="O17" connectionId="0">
    <xmlCellPr id="1" uniqueName="SEK">
      <xmlPr mapId="2" xpath="/ns1:EfnahagurBanka/ns1:Gögn/ns1:SundurliðunInnlán/ns1:VeltiinnlánEinföldMeðOpinberuEignarhaldi/ns1:AtvinnufyrirtækiSundurliðað/ns1:ÞjónustaFasteignafélögSundurliðað/@SEK" xmlDataType="decimal"/>
    </xmlCellPr>
  </singleXmlCell>
  <singleXmlCell id="8995" r="P17" connectionId="0">
    <xmlCellPr id="1" uniqueName="CHF">
      <xmlPr mapId="2" xpath="/ns1:EfnahagurBanka/ns1:Gögn/ns1:SundurliðunInnlán/ns1:VeltiinnlánEinföldMeðOpinberuEignarhaldi/ns1:AtvinnufyrirtækiSundurliðað/ns1:ÞjónustaFasteignafélögSundurliðað/@CHF" xmlDataType="decimal"/>
    </xmlCellPr>
  </singleXmlCell>
  <singleXmlCell id="8996" r="Q17" connectionId="0">
    <xmlCellPr id="1" uniqueName="AðrirGjaldmiðlar">
      <xmlPr mapId="2" xpath="/ns1:EfnahagurBanka/ns1:Gögn/ns1:SundurliðunInnlán/ns1:VeltiinnlánEinföldMeðOpinberuEignarhaldi/ns1:AtvinnufyrirtækiSundurliðað/ns1:ÞjónustaFasteignafélögSundurliðað/@AðrirGjaldmiðlar" xmlDataType="decimal"/>
    </xmlCellPr>
  </singleXmlCell>
  <singleXmlCell id="8997" r="H18" connectionId="0">
    <xmlCellPr id="1" uniqueName="ISK">
      <xmlPr mapId="2" xpath="/ns1:EfnahagurBanka/ns1:Gögn/ns1:SundurliðunInnlán/ns1:VeltiinnlánEinföldMeðOpinberuEignarhaldi/ns1:AtvinnufyrirtækiSundurliðað/ns1:ÞjónustaStarfsemiHöfuðstöðvaSundurliðað/@ISK" xmlDataType="decimal"/>
    </xmlCellPr>
  </singleXmlCell>
  <singleXmlCell id="8998" r="I18" connectionId="0">
    <xmlCellPr id="1" uniqueName="EUR">
      <xmlPr mapId="2" xpath="/ns1:EfnahagurBanka/ns1:Gögn/ns1:SundurliðunInnlán/ns1:VeltiinnlánEinföldMeðOpinberuEignarhaldi/ns1:AtvinnufyrirtækiSundurliðað/ns1:ÞjónustaStarfsemiHöfuðstöðvaSundurliðað/@EUR" xmlDataType="decimal"/>
    </xmlCellPr>
  </singleXmlCell>
  <singleXmlCell id="8999" r="J18" connectionId="0">
    <xmlCellPr id="1" uniqueName="USD">
      <xmlPr mapId="2" xpath="/ns1:EfnahagurBanka/ns1:Gögn/ns1:SundurliðunInnlán/ns1:VeltiinnlánEinföldMeðOpinberuEignarhaldi/ns1:AtvinnufyrirtækiSundurliðað/ns1:ÞjónustaStarfsemiHöfuðstöðvaSundurliðað/@USD" xmlDataType="decimal"/>
    </xmlCellPr>
  </singleXmlCell>
  <singleXmlCell id="9000" r="K18" connectionId="0">
    <xmlCellPr id="1" uniqueName="GBP">
      <xmlPr mapId="2" xpath="/ns1:EfnahagurBanka/ns1:Gögn/ns1:SundurliðunInnlán/ns1:VeltiinnlánEinföldMeðOpinberuEignarhaldi/ns1:AtvinnufyrirtækiSundurliðað/ns1:ÞjónustaStarfsemiHöfuðstöðvaSundurliðað/@GBP" xmlDataType="decimal"/>
    </xmlCellPr>
  </singleXmlCell>
  <singleXmlCell id="9001" r="L18" connectionId="0">
    <xmlCellPr id="1" uniqueName="JPY">
      <xmlPr mapId="2" xpath="/ns1:EfnahagurBanka/ns1:Gögn/ns1:SundurliðunInnlán/ns1:VeltiinnlánEinföldMeðOpinberuEignarhaldi/ns1:AtvinnufyrirtækiSundurliðað/ns1:ÞjónustaStarfsemiHöfuðstöðvaSundurliðað/@JPY" xmlDataType="decimal"/>
    </xmlCellPr>
  </singleXmlCell>
  <singleXmlCell id="9002" r="M18" connectionId="0">
    <xmlCellPr id="1" uniqueName="DKK">
      <xmlPr mapId="2" xpath="/ns1:EfnahagurBanka/ns1:Gögn/ns1:SundurliðunInnlán/ns1:VeltiinnlánEinföldMeðOpinberuEignarhaldi/ns1:AtvinnufyrirtækiSundurliðað/ns1:ÞjónustaStarfsemiHöfuðstöðvaSundurliðað/@DKK" xmlDataType="decimal"/>
    </xmlCellPr>
  </singleXmlCell>
  <singleXmlCell id="9003" r="N18" connectionId="0">
    <xmlCellPr id="1" uniqueName="NOK">
      <xmlPr mapId="2" xpath="/ns1:EfnahagurBanka/ns1:Gögn/ns1:SundurliðunInnlán/ns1:VeltiinnlánEinföldMeðOpinberuEignarhaldi/ns1:AtvinnufyrirtækiSundurliðað/ns1:ÞjónustaStarfsemiHöfuðstöðvaSundurliðað/@NOK" xmlDataType="decimal"/>
    </xmlCellPr>
  </singleXmlCell>
  <singleXmlCell id="9004" r="O18" connectionId="0">
    <xmlCellPr id="1" uniqueName="SEK">
      <xmlPr mapId="2" xpath="/ns1:EfnahagurBanka/ns1:Gögn/ns1:SundurliðunInnlán/ns1:VeltiinnlánEinföldMeðOpinberuEignarhaldi/ns1:AtvinnufyrirtækiSundurliðað/ns1:ÞjónustaStarfsemiHöfuðstöðvaSundurliðað/@SEK" xmlDataType="decimal"/>
    </xmlCellPr>
  </singleXmlCell>
  <singleXmlCell id="9005" r="P18" connectionId="0">
    <xmlCellPr id="1" uniqueName="CHF">
      <xmlPr mapId="2" xpath="/ns1:EfnahagurBanka/ns1:Gögn/ns1:SundurliðunInnlán/ns1:VeltiinnlánEinföldMeðOpinberuEignarhaldi/ns1:AtvinnufyrirtækiSundurliðað/ns1:ÞjónustaStarfsemiHöfuðstöðvaSundurliðað/@CHF" xmlDataType="decimal"/>
    </xmlCellPr>
  </singleXmlCell>
  <singleXmlCell id="9006" r="Q18" connectionId="0">
    <xmlCellPr id="1" uniqueName="AðrirGjaldmiðlar">
      <xmlPr mapId="2" xpath="/ns1:EfnahagurBanka/ns1:Gögn/ns1:SundurliðunInnlán/ns1:VeltiinnlánEinföldMeðOpinberuEignarhaldi/ns1:AtvinnufyrirtækiSundurliðað/ns1:ÞjónustaStarfsemiHöfuðstöðvaSundurliðað/@AðrirGjaldmiðlar" xmlDataType="decimal"/>
    </xmlCellPr>
  </singleXmlCell>
  <singleXmlCell id="9007" r="H19" connectionId="0">
    <xmlCellPr id="1" uniqueName="ISK">
      <xmlPr mapId="2" xpath="/ns1:EfnahagurBanka/ns1:Gögn/ns1:SundurliðunInnlán/ns1:VeltiinnlánEinföldMeðOpinberuEignarhaldi/ns1:AtvinnufyrirtækiSundurliðað/ns1:ÞjónustaAnnaðSundurliðað/@ISK" xmlDataType="decimal"/>
    </xmlCellPr>
  </singleXmlCell>
  <singleXmlCell id="9008" r="I19" connectionId="0">
    <xmlCellPr id="1" uniqueName="EUR">
      <xmlPr mapId="2" xpath="/ns1:EfnahagurBanka/ns1:Gögn/ns1:SundurliðunInnlán/ns1:VeltiinnlánEinföldMeðOpinberuEignarhaldi/ns1:AtvinnufyrirtækiSundurliðað/ns1:ÞjónustaAnnaðSundurliðað/@EUR" xmlDataType="decimal"/>
    </xmlCellPr>
  </singleXmlCell>
  <singleXmlCell id="9009" r="J19" connectionId="0">
    <xmlCellPr id="1" uniqueName="USD">
      <xmlPr mapId="2" xpath="/ns1:EfnahagurBanka/ns1:Gögn/ns1:SundurliðunInnlán/ns1:VeltiinnlánEinföldMeðOpinberuEignarhaldi/ns1:AtvinnufyrirtækiSundurliðað/ns1:ÞjónustaAnnaðSundurliðað/@USD" xmlDataType="decimal"/>
    </xmlCellPr>
  </singleXmlCell>
  <singleXmlCell id="9010" r="K19" connectionId="0">
    <xmlCellPr id="1" uniqueName="GBP">
      <xmlPr mapId="2" xpath="/ns1:EfnahagurBanka/ns1:Gögn/ns1:SundurliðunInnlán/ns1:VeltiinnlánEinföldMeðOpinberuEignarhaldi/ns1:AtvinnufyrirtækiSundurliðað/ns1:ÞjónustaAnnaðSundurliðað/@GBP" xmlDataType="decimal"/>
    </xmlCellPr>
  </singleXmlCell>
  <singleXmlCell id="9011" r="L19" connectionId="0">
    <xmlCellPr id="1" uniqueName="JPY">
      <xmlPr mapId="2" xpath="/ns1:EfnahagurBanka/ns1:Gögn/ns1:SundurliðunInnlán/ns1:VeltiinnlánEinföldMeðOpinberuEignarhaldi/ns1:AtvinnufyrirtækiSundurliðað/ns1:ÞjónustaAnnaðSundurliðað/@JPY" xmlDataType="decimal"/>
    </xmlCellPr>
  </singleXmlCell>
  <singleXmlCell id="9012" r="M19" connectionId="0">
    <xmlCellPr id="1" uniqueName="DKK">
      <xmlPr mapId="2" xpath="/ns1:EfnahagurBanka/ns1:Gögn/ns1:SundurliðunInnlán/ns1:VeltiinnlánEinföldMeðOpinberuEignarhaldi/ns1:AtvinnufyrirtækiSundurliðað/ns1:ÞjónustaAnnaðSundurliðað/@DKK" xmlDataType="decimal"/>
    </xmlCellPr>
  </singleXmlCell>
  <singleXmlCell id="9013" r="N19" connectionId="0">
    <xmlCellPr id="1" uniqueName="NOK">
      <xmlPr mapId="2" xpath="/ns1:EfnahagurBanka/ns1:Gögn/ns1:SundurliðunInnlán/ns1:VeltiinnlánEinföldMeðOpinberuEignarhaldi/ns1:AtvinnufyrirtækiSundurliðað/ns1:ÞjónustaAnnaðSundurliðað/@NOK" xmlDataType="decimal"/>
    </xmlCellPr>
  </singleXmlCell>
  <singleXmlCell id="9014" r="O19" connectionId="0">
    <xmlCellPr id="1" uniqueName="SEK">
      <xmlPr mapId="2" xpath="/ns1:EfnahagurBanka/ns1:Gögn/ns1:SundurliðunInnlán/ns1:VeltiinnlánEinföldMeðOpinberuEignarhaldi/ns1:AtvinnufyrirtækiSundurliðað/ns1:ÞjónustaAnnaðSundurliðað/@SEK" xmlDataType="decimal"/>
    </xmlCellPr>
  </singleXmlCell>
  <singleXmlCell id="9015" r="P19" connectionId="0">
    <xmlCellPr id="1" uniqueName="CHF">
      <xmlPr mapId="2" xpath="/ns1:EfnahagurBanka/ns1:Gögn/ns1:SundurliðunInnlán/ns1:VeltiinnlánEinföldMeðOpinberuEignarhaldi/ns1:AtvinnufyrirtækiSundurliðað/ns1:ÞjónustaAnnaðSundurliðað/@CHF" xmlDataType="decimal"/>
    </xmlCellPr>
  </singleXmlCell>
  <singleXmlCell id="9016" r="Q19" connectionId="0">
    <xmlCellPr id="1" uniqueName="AðrirGjaldmiðlar">
      <xmlPr mapId="2" xpath="/ns1:EfnahagurBanka/ns1:Gögn/ns1:SundurliðunInnlán/ns1:VeltiinnlánEinföldMeðOpinberuEignarhaldi/ns1:AtvinnufyrirtækiSundurliðað/ns1:ÞjónustaAnnaðSundurliðað/@AðrirGjaldmiðlar" xmlDataType="decimal"/>
    </xmlCellPr>
  </singleXmlCell>
  <singleXmlCell id="9017" r="H20" connectionId="0">
    <xmlCellPr id="1" uniqueName="ISK">
      <xmlPr mapId="2" xpath="/ns1:EfnahagurBanka/ns1:Gögn/ns1:SundurliðunInnlán/ns1:VeltiinnlánEinföldMeðOpinberuEignarhaldi/ns1:AtvinnufyrirtækiSundurliðað/ns1:ÓflokkaðSundurliðað/@ISK" xmlDataType="decimal"/>
    </xmlCellPr>
  </singleXmlCell>
  <singleXmlCell id="9018" r="I20" connectionId="0">
    <xmlCellPr id="1" uniqueName="EUR">
      <xmlPr mapId="2" xpath="/ns1:EfnahagurBanka/ns1:Gögn/ns1:SundurliðunInnlán/ns1:VeltiinnlánEinföldMeðOpinberuEignarhaldi/ns1:AtvinnufyrirtækiSundurliðað/ns1:ÓflokkaðSundurliðað/@EUR" xmlDataType="decimal"/>
    </xmlCellPr>
  </singleXmlCell>
  <singleXmlCell id="9019" r="J20" connectionId="0">
    <xmlCellPr id="1" uniqueName="USD">
      <xmlPr mapId="2" xpath="/ns1:EfnahagurBanka/ns1:Gögn/ns1:SundurliðunInnlán/ns1:VeltiinnlánEinföldMeðOpinberuEignarhaldi/ns1:AtvinnufyrirtækiSundurliðað/ns1:ÓflokkaðSundurliðað/@USD" xmlDataType="decimal"/>
    </xmlCellPr>
  </singleXmlCell>
  <singleXmlCell id="9020" r="K20" connectionId="0">
    <xmlCellPr id="1" uniqueName="GBP">
      <xmlPr mapId="2" xpath="/ns1:EfnahagurBanka/ns1:Gögn/ns1:SundurliðunInnlán/ns1:VeltiinnlánEinföldMeðOpinberuEignarhaldi/ns1:AtvinnufyrirtækiSundurliðað/ns1:ÓflokkaðSundurliðað/@GBP" xmlDataType="decimal"/>
    </xmlCellPr>
  </singleXmlCell>
  <singleXmlCell id="9021" r="L20" connectionId="0">
    <xmlCellPr id="1" uniqueName="JPY">
      <xmlPr mapId="2" xpath="/ns1:EfnahagurBanka/ns1:Gögn/ns1:SundurliðunInnlán/ns1:VeltiinnlánEinföldMeðOpinberuEignarhaldi/ns1:AtvinnufyrirtækiSundurliðað/ns1:ÓflokkaðSundurliðað/@JPY" xmlDataType="decimal"/>
    </xmlCellPr>
  </singleXmlCell>
  <singleXmlCell id="9022" r="M20" connectionId="0">
    <xmlCellPr id="1" uniqueName="DKK">
      <xmlPr mapId="2" xpath="/ns1:EfnahagurBanka/ns1:Gögn/ns1:SundurliðunInnlán/ns1:VeltiinnlánEinföldMeðOpinberuEignarhaldi/ns1:AtvinnufyrirtækiSundurliðað/ns1:ÓflokkaðSundurliðað/@DKK" xmlDataType="decimal"/>
    </xmlCellPr>
  </singleXmlCell>
  <singleXmlCell id="9023" r="N20" connectionId="0">
    <xmlCellPr id="1" uniqueName="NOK">
      <xmlPr mapId="2" xpath="/ns1:EfnahagurBanka/ns1:Gögn/ns1:SundurliðunInnlán/ns1:VeltiinnlánEinföldMeðOpinberuEignarhaldi/ns1:AtvinnufyrirtækiSundurliðað/ns1:ÓflokkaðSundurliðað/@NOK" xmlDataType="decimal"/>
    </xmlCellPr>
  </singleXmlCell>
  <singleXmlCell id="9024" r="O20" connectionId="0">
    <xmlCellPr id="1" uniqueName="SEK">
      <xmlPr mapId="2" xpath="/ns1:EfnahagurBanka/ns1:Gögn/ns1:SundurliðunInnlán/ns1:VeltiinnlánEinföldMeðOpinberuEignarhaldi/ns1:AtvinnufyrirtækiSundurliðað/ns1:ÓflokkaðSundurliðað/@SEK" xmlDataType="decimal"/>
    </xmlCellPr>
  </singleXmlCell>
  <singleXmlCell id="9025" r="P20" connectionId="0">
    <xmlCellPr id="1" uniqueName="CHF">
      <xmlPr mapId="2" xpath="/ns1:EfnahagurBanka/ns1:Gögn/ns1:SundurliðunInnlán/ns1:VeltiinnlánEinföldMeðOpinberuEignarhaldi/ns1:AtvinnufyrirtækiSundurliðað/ns1:ÓflokkaðSundurliðað/@CHF" xmlDataType="decimal"/>
    </xmlCellPr>
  </singleXmlCell>
  <singleXmlCell id="9026" r="Q20" connectionId="0">
    <xmlCellPr id="1" uniqueName="AðrirGjaldmiðlar">
      <xmlPr mapId="2" xpath="/ns1:EfnahagurBanka/ns1:Gögn/ns1:SundurliðunInnlán/ns1:VeltiinnlánEinföldMeðOpinberuEignarhaldi/ns1:AtvinnufyrirtækiSundurliðað/ns1:ÓflokkaðSundurliðað/@AðrirGjaldmiðlar" xmlDataType="decimal"/>
    </xmlCellPr>
  </singleXmlCell>
  <singleXmlCell id="9027" r="F7" connectionId="0">
    <xmlCellPr id="1" uniqueName="OpinbertFyrirtæki">
      <xmlPr mapId="2" xpath="/ns1:EfnahagurBanka/ns1:Gögn/ns1:SundurliðunInnlán/ns1:VeltiinnlánEinföldMeðOpinberuEignarhaldi/ns1:AtvinnufyrirtækiSundurliðað/ns1:AtvinnufyrirtækiOpinbertEinkaSamtals/@OpinbertFyrirtæki" xmlDataType="decimal"/>
    </xmlCellPr>
  </singleXmlCell>
  <singleXmlCell id="9028" r="G7" connectionId="0">
    <xmlCellPr id="1" uniqueName="Einkafyrirtæki">
      <xmlPr mapId="2" xpath="/ns1:EfnahagurBanka/ns1:Gögn/ns1:SundurliðunInnlán/ns1:VeltiinnlánEinföldMeðOpinberuEignarhaldi/ns1:AtvinnufyrirtækiSundurliðað/ns1:AtvinnufyrirtækiOpinbertEinkaSamtals/@Einkafyrirtæki" xmlDataType="decimal"/>
    </xmlCellPr>
  </singleXmlCell>
  <singleXmlCell id="9029" r="H7" connectionId="0">
    <xmlCellPr id="1" uniqueName="ISK">
      <xmlPr mapId="2" xpath="/ns1:EfnahagurBanka/ns1:Gögn/ns1:SundurliðunInnlán/ns1:VeltiinnlánEinföldMeðOpinberuEignarhaldi/ns1:AtvinnufyrirtækiSundurliðað/ns1:AtvinnufyrirtækiOpinbertEinkaSamtals/@ISK" xmlDataType="decimal"/>
    </xmlCellPr>
  </singleXmlCell>
  <singleXmlCell id="6985" r="H47" connectionId="0">
    <xmlCellPr id="1" uniqueName="ISK">
      <xmlPr mapId="2" xpath="/ns1:EfnahagurBanka/ns1:Gögn/ns1:SundurliðunInnlán/ns1:ÓbundinInnlánEinföldMeðOpinberuEignarhaldi/ns1:AtvinnufyrirtækiSundurliðað/ns1:LandbúnaðurSundurliðað/@ISK" xmlDataType="decimal"/>
    </xmlCellPr>
  </singleXmlCell>
  <singleXmlCell id="6986" r="I47" connectionId="0">
    <xmlCellPr id="1" uniqueName="EUR">
      <xmlPr mapId="2" xpath="/ns1:EfnahagurBanka/ns1:Gögn/ns1:SundurliðunInnlán/ns1:ÓbundinInnlánEinföldMeðOpinberuEignarhaldi/ns1:AtvinnufyrirtækiSundurliðað/ns1:LandbúnaðurSundurliðað/@EUR" xmlDataType="decimal"/>
    </xmlCellPr>
  </singleXmlCell>
  <singleXmlCell id="6987" r="J47" connectionId="0">
    <xmlCellPr id="1" uniqueName="USD">
      <xmlPr mapId="2" xpath="/ns1:EfnahagurBanka/ns1:Gögn/ns1:SundurliðunInnlán/ns1:ÓbundinInnlánEinföldMeðOpinberuEignarhaldi/ns1:AtvinnufyrirtækiSundurliðað/ns1:LandbúnaðurSundurliðað/@USD" xmlDataType="decimal"/>
    </xmlCellPr>
  </singleXmlCell>
  <singleXmlCell id="6988" r="K47" connectionId="0">
    <xmlCellPr id="1" uniqueName="GBP">
      <xmlPr mapId="2" xpath="/ns1:EfnahagurBanka/ns1:Gögn/ns1:SundurliðunInnlán/ns1:ÓbundinInnlánEinföldMeðOpinberuEignarhaldi/ns1:AtvinnufyrirtækiSundurliðað/ns1:LandbúnaðurSundurliðað/@GBP" xmlDataType="decimal"/>
    </xmlCellPr>
  </singleXmlCell>
  <singleXmlCell id="6989" r="L47" connectionId="0">
    <xmlCellPr id="1" uniqueName="JPY">
      <xmlPr mapId="2" xpath="/ns1:EfnahagurBanka/ns1:Gögn/ns1:SundurliðunInnlán/ns1:ÓbundinInnlánEinföldMeðOpinberuEignarhaldi/ns1:AtvinnufyrirtækiSundurliðað/ns1:LandbúnaðurSundurliðað/@JPY" xmlDataType="decimal"/>
    </xmlCellPr>
  </singleXmlCell>
  <singleXmlCell id="6990" r="M47" connectionId="0">
    <xmlCellPr id="1" uniqueName="DKK">
      <xmlPr mapId="2" xpath="/ns1:EfnahagurBanka/ns1:Gögn/ns1:SundurliðunInnlán/ns1:ÓbundinInnlánEinföldMeðOpinberuEignarhaldi/ns1:AtvinnufyrirtækiSundurliðað/ns1:LandbúnaðurSundurliðað/@DKK" xmlDataType="decimal"/>
    </xmlCellPr>
  </singleXmlCell>
  <singleXmlCell id="6991" r="N47" connectionId="0">
    <xmlCellPr id="1" uniqueName="NOK">
      <xmlPr mapId="2" xpath="/ns1:EfnahagurBanka/ns1:Gögn/ns1:SundurliðunInnlán/ns1:ÓbundinInnlánEinföldMeðOpinberuEignarhaldi/ns1:AtvinnufyrirtækiSundurliðað/ns1:LandbúnaðurSundurliðað/@NOK" xmlDataType="decimal"/>
    </xmlCellPr>
  </singleXmlCell>
  <singleXmlCell id="6992" r="O47" connectionId="0">
    <xmlCellPr id="1" uniqueName="SEK">
      <xmlPr mapId="2" xpath="/ns1:EfnahagurBanka/ns1:Gögn/ns1:SundurliðunInnlán/ns1:ÓbundinInnlánEinföldMeðOpinberuEignarhaldi/ns1:AtvinnufyrirtækiSundurliðað/ns1:LandbúnaðurSundurliðað/@SEK" xmlDataType="decimal"/>
    </xmlCellPr>
  </singleXmlCell>
  <singleXmlCell id="6993" r="P47" connectionId="0">
    <xmlCellPr id="1" uniqueName="CHF">
      <xmlPr mapId="2" xpath="/ns1:EfnahagurBanka/ns1:Gögn/ns1:SundurliðunInnlán/ns1:ÓbundinInnlánEinföldMeðOpinberuEignarhaldi/ns1:AtvinnufyrirtækiSundurliðað/ns1:LandbúnaðurSundurliðað/@CHF" xmlDataType="decimal"/>
    </xmlCellPr>
  </singleXmlCell>
  <singleXmlCell id="6994" r="Q47" connectionId="0">
    <xmlCellPr id="1" uniqueName="AðrirGjaldmiðlar">
      <xmlPr mapId="2" xpath="/ns1:EfnahagurBanka/ns1:Gögn/ns1:SundurliðunInnlán/ns1:ÓbundinInnlánEinföldMeðOpinberuEignarhaldi/ns1:AtvinnufyrirtækiSundurliðað/ns1:LandbúnaðurSundurliðað/@AðrirGjaldmiðlar" xmlDataType="decimal"/>
    </xmlCellPr>
  </singleXmlCell>
  <singleXmlCell id="6995" r="H48" connectionId="0">
    <xmlCellPr id="1" uniqueName="ISK">
      <xmlPr mapId="2" xpath="/ns1:EfnahagurBanka/ns1:Gögn/ns1:SundurliðunInnlán/ns1:ÓbundinInnlánEinföldMeðOpinberuEignarhaldi/ns1:AtvinnufyrirtækiSundurliðað/ns1:FiskveiðarSundurliðað/@ISK" xmlDataType="decimal"/>
    </xmlCellPr>
  </singleXmlCell>
  <singleXmlCell id="6996" r="I48" connectionId="0">
    <xmlCellPr id="1" uniqueName="EUR">
      <xmlPr mapId="2" xpath="/ns1:EfnahagurBanka/ns1:Gögn/ns1:SundurliðunInnlán/ns1:ÓbundinInnlánEinföldMeðOpinberuEignarhaldi/ns1:AtvinnufyrirtækiSundurliðað/ns1:FiskveiðarSundurliðað/@EUR" xmlDataType="decimal"/>
    </xmlCellPr>
  </singleXmlCell>
  <singleXmlCell id="9030" r="J48" connectionId="0">
    <xmlCellPr id="1" uniqueName="USD">
      <xmlPr mapId="2" xpath="/ns1:EfnahagurBanka/ns1:Gögn/ns1:SundurliðunInnlán/ns1:ÓbundinInnlánEinföldMeðOpinberuEignarhaldi/ns1:AtvinnufyrirtækiSundurliðað/ns1:FiskveiðarSundurliðað/@USD" xmlDataType="decimal"/>
    </xmlCellPr>
  </singleXmlCell>
  <singleXmlCell id="9031" r="K48" connectionId="0">
    <xmlCellPr id="1" uniqueName="GBP">
      <xmlPr mapId="2" xpath="/ns1:EfnahagurBanka/ns1:Gögn/ns1:SundurliðunInnlán/ns1:ÓbundinInnlánEinföldMeðOpinberuEignarhaldi/ns1:AtvinnufyrirtækiSundurliðað/ns1:FiskveiðarSundurliðað/@GBP" xmlDataType="decimal"/>
    </xmlCellPr>
  </singleXmlCell>
  <singleXmlCell id="9032" r="L48" connectionId="0">
    <xmlCellPr id="1" uniqueName="JPY">
      <xmlPr mapId="2" xpath="/ns1:EfnahagurBanka/ns1:Gögn/ns1:SundurliðunInnlán/ns1:ÓbundinInnlánEinföldMeðOpinberuEignarhaldi/ns1:AtvinnufyrirtækiSundurliðað/ns1:FiskveiðarSundurliðað/@JPY" xmlDataType="decimal"/>
    </xmlCellPr>
  </singleXmlCell>
  <singleXmlCell id="9033" r="M48" connectionId="0">
    <xmlCellPr id="1" uniqueName="DKK">
      <xmlPr mapId="2" xpath="/ns1:EfnahagurBanka/ns1:Gögn/ns1:SundurliðunInnlán/ns1:ÓbundinInnlánEinföldMeðOpinberuEignarhaldi/ns1:AtvinnufyrirtækiSundurliðað/ns1:FiskveiðarSundurliðað/@DKK" xmlDataType="decimal"/>
    </xmlCellPr>
  </singleXmlCell>
  <singleXmlCell id="9034" r="N48" connectionId="0">
    <xmlCellPr id="1" uniqueName="NOK">
      <xmlPr mapId="2" xpath="/ns1:EfnahagurBanka/ns1:Gögn/ns1:SundurliðunInnlán/ns1:ÓbundinInnlánEinföldMeðOpinberuEignarhaldi/ns1:AtvinnufyrirtækiSundurliðað/ns1:FiskveiðarSundurliðað/@NOK" xmlDataType="decimal"/>
    </xmlCellPr>
  </singleXmlCell>
  <singleXmlCell id="9035" r="O48" connectionId="0">
    <xmlCellPr id="1" uniqueName="SEK">
      <xmlPr mapId="2" xpath="/ns1:EfnahagurBanka/ns1:Gögn/ns1:SundurliðunInnlán/ns1:ÓbundinInnlánEinföldMeðOpinberuEignarhaldi/ns1:AtvinnufyrirtækiSundurliðað/ns1:FiskveiðarSundurliðað/@SEK" xmlDataType="decimal"/>
    </xmlCellPr>
  </singleXmlCell>
  <singleXmlCell id="9036" r="P48" connectionId="0">
    <xmlCellPr id="1" uniqueName="CHF">
      <xmlPr mapId="2" xpath="/ns1:EfnahagurBanka/ns1:Gögn/ns1:SundurliðunInnlán/ns1:ÓbundinInnlánEinföldMeðOpinberuEignarhaldi/ns1:AtvinnufyrirtækiSundurliðað/ns1:FiskveiðarSundurliðað/@CHF" xmlDataType="decimal"/>
    </xmlCellPr>
  </singleXmlCell>
  <singleXmlCell id="9037" r="Q48" connectionId="0">
    <xmlCellPr id="1" uniqueName="AðrirGjaldmiðlar">
      <xmlPr mapId="2" xpath="/ns1:EfnahagurBanka/ns1:Gögn/ns1:SundurliðunInnlán/ns1:ÓbundinInnlánEinföldMeðOpinberuEignarhaldi/ns1:AtvinnufyrirtækiSundurliðað/ns1:FiskveiðarSundurliðað/@AðrirGjaldmiðlar" xmlDataType="decimal"/>
    </xmlCellPr>
  </singleXmlCell>
  <singleXmlCell id="9038" r="H49" connectionId="0">
    <xmlCellPr id="1" uniqueName="ISK">
      <xmlPr mapId="2" xpath="/ns1:EfnahagurBanka/ns1:Gögn/ns1:SundurliðunInnlán/ns1:ÓbundinInnlánEinföldMeðOpinberuEignarhaldi/ns1:AtvinnufyrirtækiSundurliðað/ns1:IðnaðurVinnslaLandbúnaðarafurðaSundurliðað/@ISK" xmlDataType="decimal"/>
    </xmlCellPr>
  </singleXmlCell>
  <singleXmlCell id="9039" r="I49" connectionId="0">
    <xmlCellPr id="1" uniqueName="EUR">
      <xmlPr mapId="2" xpath="/ns1:EfnahagurBanka/ns1:Gögn/ns1:SundurliðunInnlán/ns1:ÓbundinInnlánEinföldMeðOpinberuEignarhaldi/ns1:AtvinnufyrirtækiSundurliðað/ns1:IðnaðurVinnslaLandbúnaðarafurðaSundurliðað/@EUR" xmlDataType="decimal"/>
    </xmlCellPr>
  </singleXmlCell>
  <singleXmlCell id="9040" r="J49" connectionId="0">
    <xmlCellPr id="1" uniqueName="USD">
      <xmlPr mapId="2" xpath="/ns1:EfnahagurBanka/ns1:Gögn/ns1:SundurliðunInnlán/ns1:ÓbundinInnlánEinföldMeðOpinberuEignarhaldi/ns1:AtvinnufyrirtækiSundurliðað/ns1:IðnaðurVinnslaLandbúnaðarafurðaSundurliðað/@USD" xmlDataType="decimal"/>
    </xmlCellPr>
  </singleXmlCell>
  <singleXmlCell id="9041" r="K49" connectionId="0">
    <xmlCellPr id="1" uniqueName="GBP">
      <xmlPr mapId="2" xpath="/ns1:EfnahagurBanka/ns1:Gögn/ns1:SundurliðunInnlán/ns1:ÓbundinInnlánEinföldMeðOpinberuEignarhaldi/ns1:AtvinnufyrirtækiSundurliðað/ns1:IðnaðurVinnslaLandbúnaðarafurðaSundurliðað/@GBP" xmlDataType="decimal"/>
    </xmlCellPr>
  </singleXmlCell>
  <singleXmlCell id="9042" r="L49" connectionId="0">
    <xmlCellPr id="1" uniqueName="JPY">
      <xmlPr mapId="2" xpath="/ns1:EfnahagurBanka/ns1:Gögn/ns1:SundurliðunInnlán/ns1:ÓbundinInnlánEinföldMeðOpinberuEignarhaldi/ns1:AtvinnufyrirtækiSundurliðað/ns1:IðnaðurVinnslaLandbúnaðarafurðaSundurliðað/@JPY" xmlDataType="decimal"/>
    </xmlCellPr>
  </singleXmlCell>
  <singleXmlCell id="9043" r="M49" connectionId="0">
    <xmlCellPr id="1" uniqueName="DKK">
      <xmlPr mapId="2" xpath="/ns1:EfnahagurBanka/ns1:Gögn/ns1:SundurliðunInnlán/ns1:ÓbundinInnlánEinföldMeðOpinberuEignarhaldi/ns1:AtvinnufyrirtækiSundurliðað/ns1:IðnaðurVinnslaLandbúnaðarafurðaSundurliðað/@DKK" xmlDataType="decimal"/>
    </xmlCellPr>
  </singleXmlCell>
  <singleXmlCell id="9044" r="N49" connectionId="0">
    <xmlCellPr id="1" uniqueName="NOK">
      <xmlPr mapId="2" xpath="/ns1:EfnahagurBanka/ns1:Gögn/ns1:SundurliðunInnlán/ns1:ÓbundinInnlánEinföldMeðOpinberuEignarhaldi/ns1:AtvinnufyrirtækiSundurliðað/ns1:IðnaðurVinnslaLandbúnaðarafurðaSundurliðað/@NOK" xmlDataType="decimal"/>
    </xmlCellPr>
  </singleXmlCell>
  <singleXmlCell id="9045" r="O49" connectionId="0">
    <xmlCellPr id="1" uniqueName="SEK">
      <xmlPr mapId="2" xpath="/ns1:EfnahagurBanka/ns1:Gögn/ns1:SundurliðunInnlán/ns1:ÓbundinInnlánEinföldMeðOpinberuEignarhaldi/ns1:AtvinnufyrirtækiSundurliðað/ns1:IðnaðurVinnslaLandbúnaðarafurðaSundurliðað/@SEK" xmlDataType="decimal"/>
    </xmlCellPr>
  </singleXmlCell>
  <singleXmlCell id="9046" r="P49" connectionId="0">
    <xmlCellPr id="1" uniqueName="CHF">
      <xmlPr mapId="2" xpath="/ns1:EfnahagurBanka/ns1:Gögn/ns1:SundurliðunInnlán/ns1:ÓbundinInnlánEinföldMeðOpinberuEignarhaldi/ns1:AtvinnufyrirtækiSundurliðað/ns1:IðnaðurVinnslaLandbúnaðarafurðaSundurliðað/@CHF" xmlDataType="decimal"/>
    </xmlCellPr>
  </singleXmlCell>
  <singleXmlCell id="9047" r="Q49" connectionId="0">
    <xmlCellPr id="1" uniqueName="AðrirGjaldmiðlar">
      <xmlPr mapId="2" xpath="/ns1:EfnahagurBanka/ns1:Gögn/ns1:SundurliðunInnlán/ns1:ÓbundinInnlánEinföldMeðOpinberuEignarhaldi/ns1:AtvinnufyrirtækiSundurliðað/ns1:IðnaðurVinnslaLandbúnaðarafurðaSundurliðað/@AðrirGjaldmiðlar" xmlDataType="decimal"/>
    </xmlCellPr>
  </singleXmlCell>
  <singleXmlCell id="9048" r="H50" connectionId="0">
    <xmlCellPr id="1" uniqueName="ISK">
      <xmlPr mapId="2" xpath="/ns1:EfnahagurBanka/ns1:Gögn/ns1:SundurliðunInnlán/ns1:ÓbundinInnlánEinföldMeðOpinberuEignarhaldi/ns1:AtvinnufyrirtækiSundurliðað/ns1:IðnaðurVinnslaSjávarafurðaSundurliðað/@ISK" xmlDataType="decimal"/>
    </xmlCellPr>
  </singleXmlCell>
  <singleXmlCell id="9049" r="I50" connectionId="0">
    <xmlCellPr id="1" uniqueName="EUR">
      <xmlPr mapId="2" xpath="/ns1:EfnahagurBanka/ns1:Gögn/ns1:SundurliðunInnlán/ns1:ÓbundinInnlánEinföldMeðOpinberuEignarhaldi/ns1:AtvinnufyrirtækiSundurliðað/ns1:IðnaðurVinnslaSjávarafurðaSundurliðað/@EUR" xmlDataType="decimal"/>
    </xmlCellPr>
  </singleXmlCell>
  <singleXmlCell id="9050" r="J50" connectionId="0">
    <xmlCellPr id="1" uniqueName="USD">
      <xmlPr mapId="2" xpath="/ns1:EfnahagurBanka/ns1:Gögn/ns1:SundurliðunInnlán/ns1:ÓbundinInnlánEinföldMeðOpinberuEignarhaldi/ns1:AtvinnufyrirtækiSundurliðað/ns1:IðnaðurVinnslaSjávarafurðaSundurliðað/@USD" xmlDataType="decimal"/>
    </xmlCellPr>
  </singleXmlCell>
  <singleXmlCell id="9051" r="K50" connectionId="0">
    <xmlCellPr id="1" uniqueName="GBP">
      <xmlPr mapId="2" xpath="/ns1:EfnahagurBanka/ns1:Gögn/ns1:SundurliðunInnlán/ns1:ÓbundinInnlánEinföldMeðOpinberuEignarhaldi/ns1:AtvinnufyrirtækiSundurliðað/ns1:IðnaðurVinnslaSjávarafurðaSundurliðað/@GBP" xmlDataType="decimal"/>
    </xmlCellPr>
  </singleXmlCell>
  <singleXmlCell id="9052" r="L50" connectionId="0">
    <xmlCellPr id="1" uniqueName="JPY">
      <xmlPr mapId="2" xpath="/ns1:EfnahagurBanka/ns1:Gögn/ns1:SundurliðunInnlán/ns1:ÓbundinInnlánEinföldMeðOpinberuEignarhaldi/ns1:AtvinnufyrirtækiSundurliðað/ns1:IðnaðurVinnslaSjávarafurðaSundurliðað/@JPY" xmlDataType="decimal"/>
    </xmlCellPr>
  </singleXmlCell>
  <singleXmlCell id="9053" r="M50" connectionId="0">
    <xmlCellPr id="1" uniqueName="DKK">
      <xmlPr mapId="2" xpath="/ns1:EfnahagurBanka/ns1:Gögn/ns1:SundurliðunInnlán/ns1:ÓbundinInnlánEinföldMeðOpinberuEignarhaldi/ns1:AtvinnufyrirtækiSundurliðað/ns1:IðnaðurVinnslaSjávarafurðaSundurliðað/@DKK" xmlDataType="decimal"/>
    </xmlCellPr>
  </singleXmlCell>
  <singleXmlCell id="9054" r="N50" connectionId="0">
    <xmlCellPr id="1" uniqueName="NOK">
      <xmlPr mapId="2" xpath="/ns1:EfnahagurBanka/ns1:Gögn/ns1:SundurliðunInnlán/ns1:ÓbundinInnlánEinföldMeðOpinberuEignarhaldi/ns1:AtvinnufyrirtækiSundurliðað/ns1:IðnaðurVinnslaSjávarafurðaSundurliðað/@NOK" xmlDataType="decimal"/>
    </xmlCellPr>
  </singleXmlCell>
  <singleXmlCell id="9055" r="O50" connectionId="0">
    <xmlCellPr id="1" uniqueName="SEK">
      <xmlPr mapId="2" xpath="/ns1:EfnahagurBanka/ns1:Gögn/ns1:SundurliðunInnlán/ns1:ÓbundinInnlánEinföldMeðOpinberuEignarhaldi/ns1:AtvinnufyrirtækiSundurliðað/ns1:IðnaðurVinnslaSjávarafurðaSundurliðað/@SEK" xmlDataType="decimal"/>
    </xmlCellPr>
  </singleXmlCell>
  <singleXmlCell id="9056" r="P50" connectionId="0">
    <xmlCellPr id="1" uniqueName="CHF">
      <xmlPr mapId="2" xpath="/ns1:EfnahagurBanka/ns1:Gögn/ns1:SundurliðunInnlán/ns1:ÓbundinInnlánEinföldMeðOpinberuEignarhaldi/ns1:AtvinnufyrirtækiSundurliðað/ns1:IðnaðurVinnslaSjávarafurðaSundurliðað/@CHF" xmlDataType="decimal"/>
    </xmlCellPr>
  </singleXmlCell>
  <singleXmlCell id="9057" r="Q50" connectionId="0">
    <xmlCellPr id="1" uniqueName="AðrirGjaldmiðlar">
      <xmlPr mapId="2" xpath="/ns1:EfnahagurBanka/ns1:Gögn/ns1:SundurliðunInnlán/ns1:ÓbundinInnlánEinföldMeðOpinberuEignarhaldi/ns1:AtvinnufyrirtækiSundurliðað/ns1:IðnaðurVinnslaSjávarafurðaSundurliðað/@AðrirGjaldmiðlar" xmlDataType="decimal"/>
    </xmlCellPr>
  </singleXmlCell>
  <singleXmlCell id="9058" r="H51" connectionId="0">
    <xmlCellPr id="1" uniqueName="ISK">
      <xmlPr mapId="2" xpath="/ns1:EfnahagurBanka/ns1:Gögn/ns1:SundurliðunInnlán/ns1:ÓbundinInnlánEinföldMeðOpinberuEignarhaldi/ns1:AtvinnufyrirtækiSundurliðað/ns1:IðnaðurAnnaðSundurliðað/@ISK" xmlDataType="decimal"/>
    </xmlCellPr>
  </singleXmlCell>
  <singleXmlCell id="9059" r="I51" connectionId="0">
    <xmlCellPr id="1" uniqueName="EUR">
      <xmlPr mapId="2" xpath="/ns1:EfnahagurBanka/ns1:Gögn/ns1:SundurliðunInnlán/ns1:ÓbundinInnlánEinföldMeðOpinberuEignarhaldi/ns1:AtvinnufyrirtækiSundurliðað/ns1:IðnaðurAnnaðSundurliðað/@EUR" xmlDataType="decimal"/>
    </xmlCellPr>
  </singleXmlCell>
  <singleXmlCell id="9060" r="J51" connectionId="0">
    <xmlCellPr id="1" uniqueName="USD">
      <xmlPr mapId="2" xpath="/ns1:EfnahagurBanka/ns1:Gögn/ns1:SundurliðunInnlán/ns1:ÓbundinInnlánEinföldMeðOpinberuEignarhaldi/ns1:AtvinnufyrirtækiSundurliðað/ns1:IðnaðurAnnaðSundurliðað/@USD" xmlDataType="decimal"/>
    </xmlCellPr>
  </singleXmlCell>
  <singleXmlCell id="9061" r="K51" connectionId="0">
    <xmlCellPr id="1" uniqueName="GBP">
      <xmlPr mapId="2" xpath="/ns1:EfnahagurBanka/ns1:Gögn/ns1:SundurliðunInnlán/ns1:ÓbundinInnlánEinföldMeðOpinberuEignarhaldi/ns1:AtvinnufyrirtækiSundurliðað/ns1:IðnaðurAnnaðSundurliðað/@GBP" xmlDataType="decimal"/>
    </xmlCellPr>
  </singleXmlCell>
  <singleXmlCell id="9062" r="L51" connectionId="0">
    <xmlCellPr id="1" uniqueName="JPY">
      <xmlPr mapId="2" xpath="/ns1:EfnahagurBanka/ns1:Gögn/ns1:SundurliðunInnlán/ns1:ÓbundinInnlánEinföldMeðOpinberuEignarhaldi/ns1:AtvinnufyrirtækiSundurliðað/ns1:IðnaðurAnnaðSundurliðað/@JPY" xmlDataType="decimal"/>
    </xmlCellPr>
  </singleXmlCell>
  <singleXmlCell id="9063" r="M51" connectionId="0">
    <xmlCellPr id="1" uniqueName="DKK">
      <xmlPr mapId="2" xpath="/ns1:EfnahagurBanka/ns1:Gögn/ns1:SundurliðunInnlán/ns1:ÓbundinInnlánEinföldMeðOpinberuEignarhaldi/ns1:AtvinnufyrirtækiSundurliðað/ns1:IðnaðurAnnaðSundurliðað/@DKK" xmlDataType="decimal"/>
    </xmlCellPr>
  </singleXmlCell>
  <singleXmlCell id="9064" r="N51" connectionId="0">
    <xmlCellPr id="1" uniqueName="NOK">
      <xmlPr mapId="2" xpath="/ns1:EfnahagurBanka/ns1:Gögn/ns1:SundurliðunInnlán/ns1:ÓbundinInnlánEinföldMeðOpinberuEignarhaldi/ns1:AtvinnufyrirtækiSundurliðað/ns1:IðnaðurAnnaðSundurliðað/@NOK" xmlDataType="decimal"/>
    </xmlCellPr>
  </singleXmlCell>
  <singleXmlCell id="9065" r="O51" connectionId="0">
    <xmlCellPr id="1" uniqueName="SEK">
      <xmlPr mapId="2" xpath="/ns1:EfnahagurBanka/ns1:Gögn/ns1:SundurliðunInnlán/ns1:ÓbundinInnlánEinföldMeðOpinberuEignarhaldi/ns1:AtvinnufyrirtækiSundurliðað/ns1:IðnaðurAnnaðSundurliðað/@SEK" xmlDataType="decimal"/>
    </xmlCellPr>
  </singleXmlCell>
  <singleXmlCell id="9066" r="P51" connectionId="0">
    <xmlCellPr id="1" uniqueName="CHF">
      <xmlPr mapId="2" xpath="/ns1:EfnahagurBanka/ns1:Gögn/ns1:SundurliðunInnlán/ns1:ÓbundinInnlánEinföldMeðOpinberuEignarhaldi/ns1:AtvinnufyrirtækiSundurliðað/ns1:IðnaðurAnnaðSundurliðað/@CHF" xmlDataType="decimal"/>
    </xmlCellPr>
  </singleXmlCell>
  <singleXmlCell id="9067" r="Q51" connectionId="0">
    <xmlCellPr id="1" uniqueName="AðrirGjaldmiðlar">
      <xmlPr mapId="2" xpath="/ns1:EfnahagurBanka/ns1:Gögn/ns1:SundurliðunInnlán/ns1:ÓbundinInnlánEinföldMeðOpinberuEignarhaldi/ns1:AtvinnufyrirtækiSundurliðað/ns1:IðnaðurAnnaðSundurliðað/@AðrirGjaldmiðlar" xmlDataType="decimal"/>
    </xmlCellPr>
  </singleXmlCell>
  <singleXmlCell id="9068" r="H52" connectionId="0">
    <xmlCellPr id="1" uniqueName="ISK">
      <xmlPr mapId="2" xpath="/ns1:EfnahagurBanka/ns1:Gögn/ns1:SundurliðunInnlán/ns1:ÓbundinInnlánEinföldMeðOpinberuEignarhaldi/ns1:AtvinnufyrirtækiSundurliðað/ns1:VeiturOrkuOgVatnsveiturSundurliðað/@ISK" xmlDataType="decimal"/>
    </xmlCellPr>
  </singleXmlCell>
  <singleXmlCell id="9069" r="I52" connectionId="0">
    <xmlCellPr id="1" uniqueName="EUR">
      <xmlPr mapId="2" xpath="/ns1:EfnahagurBanka/ns1:Gögn/ns1:SundurliðunInnlán/ns1:ÓbundinInnlánEinföldMeðOpinberuEignarhaldi/ns1:AtvinnufyrirtækiSundurliðað/ns1:VeiturOrkuOgVatnsveiturSundurliðað/@EUR" xmlDataType="decimal"/>
    </xmlCellPr>
  </singleXmlCell>
  <singleXmlCell id="9070" r="J52" connectionId="0">
    <xmlCellPr id="1" uniqueName="USD">
      <xmlPr mapId="2" xpath="/ns1:EfnahagurBanka/ns1:Gögn/ns1:SundurliðunInnlán/ns1:ÓbundinInnlánEinföldMeðOpinberuEignarhaldi/ns1:AtvinnufyrirtækiSundurliðað/ns1:VeiturOrkuOgVatnsveiturSundurliðað/@USD" xmlDataType="decimal"/>
    </xmlCellPr>
  </singleXmlCell>
  <singleXmlCell id="9071" r="K52" connectionId="0">
    <xmlCellPr id="1" uniqueName="GBP">
      <xmlPr mapId="2" xpath="/ns1:EfnahagurBanka/ns1:Gögn/ns1:SundurliðunInnlán/ns1:ÓbundinInnlánEinföldMeðOpinberuEignarhaldi/ns1:AtvinnufyrirtækiSundurliðað/ns1:VeiturOrkuOgVatnsveiturSundurliðað/@GBP" xmlDataType="decimal"/>
    </xmlCellPr>
  </singleXmlCell>
  <singleXmlCell id="9072" r="L52" connectionId="0">
    <xmlCellPr id="1" uniqueName="JPY">
      <xmlPr mapId="2" xpath="/ns1:EfnahagurBanka/ns1:Gögn/ns1:SundurliðunInnlán/ns1:ÓbundinInnlánEinföldMeðOpinberuEignarhaldi/ns1:AtvinnufyrirtækiSundurliðað/ns1:VeiturOrkuOgVatnsveiturSundurliðað/@JPY" xmlDataType="decimal"/>
    </xmlCellPr>
  </singleXmlCell>
  <singleXmlCell id="9073" r="M52" connectionId="0">
    <xmlCellPr id="1" uniqueName="DKK">
      <xmlPr mapId="2" xpath="/ns1:EfnahagurBanka/ns1:Gögn/ns1:SundurliðunInnlán/ns1:ÓbundinInnlánEinföldMeðOpinberuEignarhaldi/ns1:AtvinnufyrirtækiSundurliðað/ns1:VeiturOrkuOgVatnsveiturSundurliðað/@DKK" xmlDataType="decimal"/>
    </xmlCellPr>
  </singleXmlCell>
  <singleXmlCell id="9074" r="N52" connectionId="0">
    <xmlCellPr id="1" uniqueName="NOK">
      <xmlPr mapId="2" xpath="/ns1:EfnahagurBanka/ns1:Gögn/ns1:SundurliðunInnlán/ns1:ÓbundinInnlánEinföldMeðOpinberuEignarhaldi/ns1:AtvinnufyrirtækiSundurliðað/ns1:VeiturOrkuOgVatnsveiturSundurliðað/@NOK" xmlDataType="decimal"/>
    </xmlCellPr>
  </singleXmlCell>
  <singleXmlCell id="9075" r="O52" connectionId="0">
    <xmlCellPr id="1" uniqueName="SEK">
      <xmlPr mapId="2" xpath="/ns1:EfnahagurBanka/ns1:Gögn/ns1:SundurliðunInnlán/ns1:ÓbundinInnlánEinföldMeðOpinberuEignarhaldi/ns1:AtvinnufyrirtækiSundurliðað/ns1:VeiturOrkuOgVatnsveiturSundurliðað/@SEK" xmlDataType="decimal"/>
    </xmlCellPr>
  </singleXmlCell>
  <singleXmlCell id="9076" r="P52" connectionId="0">
    <xmlCellPr id="1" uniqueName="CHF">
      <xmlPr mapId="2" xpath="/ns1:EfnahagurBanka/ns1:Gögn/ns1:SundurliðunInnlán/ns1:ÓbundinInnlánEinföldMeðOpinberuEignarhaldi/ns1:AtvinnufyrirtækiSundurliðað/ns1:VeiturOrkuOgVatnsveiturSundurliðað/@CHF" xmlDataType="decimal"/>
    </xmlCellPr>
  </singleXmlCell>
  <singleXmlCell id="9077" r="Q52" connectionId="0">
    <xmlCellPr id="1" uniqueName="AðrirGjaldmiðlar">
      <xmlPr mapId="2" xpath="/ns1:EfnahagurBanka/ns1:Gögn/ns1:SundurliðunInnlán/ns1:ÓbundinInnlánEinföldMeðOpinberuEignarhaldi/ns1:AtvinnufyrirtækiSundurliðað/ns1:VeiturOrkuOgVatnsveiturSundurliðað/@AðrirGjaldmiðlar" xmlDataType="decimal"/>
    </xmlCellPr>
  </singleXmlCell>
  <singleXmlCell id="9078" r="H53" connectionId="0">
    <xmlCellPr id="1" uniqueName="ISK">
      <xmlPr mapId="2" xpath="/ns1:EfnahagurBanka/ns1:Gögn/ns1:SundurliðunInnlán/ns1:ÓbundinInnlánEinföldMeðOpinberuEignarhaldi/ns1:AtvinnufyrirtækiSundurliðað/ns1:ByggingastarfsemiOgMannvirkjagerðSundurliðað/@ISK" xmlDataType="decimal"/>
    </xmlCellPr>
  </singleXmlCell>
  <singleXmlCell id="9079" r="I53" connectionId="0">
    <xmlCellPr id="1" uniqueName="EUR">
      <xmlPr mapId="2" xpath="/ns1:EfnahagurBanka/ns1:Gögn/ns1:SundurliðunInnlán/ns1:ÓbundinInnlánEinföldMeðOpinberuEignarhaldi/ns1:AtvinnufyrirtækiSundurliðað/ns1:ByggingastarfsemiOgMannvirkjagerðSundurliðað/@EUR" xmlDataType="decimal"/>
    </xmlCellPr>
  </singleXmlCell>
  <singleXmlCell id="9080" r="J53" connectionId="0">
    <xmlCellPr id="1" uniqueName="USD">
      <xmlPr mapId="2" xpath="/ns1:EfnahagurBanka/ns1:Gögn/ns1:SundurliðunInnlán/ns1:ÓbundinInnlánEinföldMeðOpinberuEignarhaldi/ns1:AtvinnufyrirtækiSundurliðað/ns1:ByggingastarfsemiOgMannvirkjagerðSundurliðað/@USD" xmlDataType="decimal"/>
    </xmlCellPr>
  </singleXmlCell>
  <singleXmlCell id="9081" r="K53" connectionId="0">
    <xmlCellPr id="1" uniqueName="GBP">
      <xmlPr mapId="2" xpath="/ns1:EfnahagurBanka/ns1:Gögn/ns1:SundurliðunInnlán/ns1:ÓbundinInnlánEinföldMeðOpinberuEignarhaldi/ns1:AtvinnufyrirtækiSundurliðað/ns1:ByggingastarfsemiOgMannvirkjagerðSundurliðað/@GBP" xmlDataType="decimal"/>
    </xmlCellPr>
  </singleXmlCell>
  <singleXmlCell id="9082" r="L53" connectionId="0">
    <xmlCellPr id="1" uniqueName="JPY">
      <xmlPr mapId="2" xpath="/ns1:EfnahagurBanka/ns1:Gögn/ns1:SundurliðunInnlán/ns1:ÓbundinInnlánEinföldMeðOpinberuEignarhaldi/ns1:AtvinnufyrirtækiSundurliðað/ns1:ByggingastarfsemiOgMannvirkjagerðSundurliðað/@JPY" xmlDataType="decimal"/>
    </xmlCellPr>
  </singleXmlCell>
  <singleXmlCell id="9083" r="M53" connectionId="0">
    <xmlCellPr id="1" uniqueName="DKK">
      <xmlPr mapId="2" xpath="/ns1:EfnahagurBanka/ns1:Gögn/ns1:SundurliðunInnlán/ns1:ÓbundinInnlánEinföldMeðOpinberuEignarhaldi/ns1:AtvinnufyrirtækiSundurliðað/ns1:ByggingastarfsemiOgMannvirkjagerðSundurliðað/@DKK" xmlDataType="decimal"/>
    </xmlCellPr>
  </singleXmlCell>
  <singleXmlCell id="9084" r="N53" connectionId="0">
    <xmlCellPr id="1" uniqueName="NOK">
      <xmlPr mapId="2" xpath="/ns1:EfnahagurBanka/ns1:Gögn/ns1:SundurliðunInnlán/ns1:ÓbundinInnlánEinföldMeðOpinberuEignarhaldi/ns1:AtvinnufyrirtækiSundurliðað/ns1:ByggingastarfsemiOgMannvirkjagerðSundurliðað/@NOK" xmlDataType="decimal"/>
    </xmlCellPr>
  </singleXmlCell>
  <singleXmlCell id="9085" r="O53" connectionId="0">
    <xmlCellPr id="1" uniqueName="SEK">
      <xmlPr mapId="2" xpath="/ns1:EfnahagurBanka/ns1:Gögn/ns1:SundurliðunInnlán/ns1:ÓbundinInnlánEinföldMeðOpinberuEignarhaldi/ns1:AtvinnufyrirtækiSundurliðað/ns1:ByggingastarfsemiOgMannvirkjagerðSundurliðað/@SEK" xmlDataType="decimal"/>
    </xmlCellPr>
  </singleXmlCell>
  <singleXmlCell id="9086" r="P53" connectionId="0">
    <xmlCellPr id="1" uniqueName="CHF">
      <xmlPr mapId="2" xpath="/ns1:EfnahagurBanka/ns1:Gögn/ns1:SundurliðunInnlán/ns1:ÓbundinInnlánEinföldMeðOpinberuEignarhaldi/ns1:AtvinnufyrirtækiSundurliðað/ns1:ByggingastarfsemiOgMannvirkjagerðSundurliðað/@CHF" xmlDataType="decimal"/>
    </xmlCellPr>
  </singleXmlCell>
  <singleXmlCell id="9087" r="Q53" connectionId="0">
    <xmlCellPr id="1" uniqueName="AðrirGjaldmiðlar">
      <xmlPr mapId="2" xpath="/ns1:EfnahagurBanka/ns1:Gögn/ns1:SundurliðunInnlán/ns1:ÓbundinInnlánEinföldMeðOpinberuEignarhaldi/ns1:AtvinnufyrirtækiSundurliðað/ns1:ByggingastarfsemiOgMannvirkjagerðSundurliðað/@AðrirGjaldmiðlar" xmlDataType="decimal"/>
    </xmlCellPr>
  </singleXmlCell>
  <singleXmlCell id="9088" r="H54" connectionId="0">
    <xmlCellPr id="1" uniqueName="ISK">
      <xmlPr mapId="2" xpath="/ns1:EfnahagurBanka/ns1:Gögn/ns1:SundurliðunInnlán/ns1:ÓbundinInnlánEinföldMeðOpinberuEignarhaldi/ns1:AtvinnufyrirtækiSundurliðað/ns1:VerslunSundurliðað/@ISK" xmlDataType="decimal"/>
    </xmlCellPr>
  </singleXmlCell>
  <singleXmlCell id="9089" r="I54" connectionId="0">
    <xmlCellPr id="1" uniqueName="EUR">
      <xmlPr mapId="2" xpath="/ns1:EfnahagurBanka/ns1:Gögn/ns1:SundurliðunInnlán/ns1:ÓbundinInnlánEinföldMeðOpinberuEignarhaldi/ns1:AtvinnufyrirtækiSundurliðað/ns1:VerslunSundurliðað/@EUR" xmlDataType="decimal"/>
    </xmlCellPr>
  </singleXmlCell>
  <singleXmlCell id="9090" r="J54" connectionId="0">
    <xmlCellPr id="1" uniqueName="USD">
      <xmlPr mapId="2" xpath="/ns1:EfnahagurBanka/ns1:Gögn/ns1:SundurliðunInnlán/ns1:ÓbundinInnlánEinföldMeðOpinberuEignarhaldi/ns1:AtvinnufyrirtækiSundurliðað/ns1:VerslunSundurliðað/@USD" xmlDataType="decimal"/>
    </xmlCellPr>
  </singleXmlCell>
  <singleXmlCell id="9091" r="K54" connectionId="0">
    <xmlCellPr id="1" uniqueName="GBP">
      <xmlPr mapId="2" xpath="/ns1:EfnahagurBanka/ns1:Gögn/ns1:SundurliðunInnlán/ns1:ÓbundinInnlánEinföldMeðOpinberuEignarhaldi/ns1:AtvinnufyrirtækiSundurliðað/ns1:VerslunSundurliðað/@GBP" xmlDataType="decimal"/>
    </xmlCellPr>
  </singleXmlCell>
  <singleXmlCell id="9092" r="L54" connectionId="0">
    <xmlCellPr id="1" uniqueName="JPY">
      <xmlPr mapId="2" xpath="/ns1:EfnahagurBanka/ns1:Gögn/ns1:SundurliðunInnlán/ns1:ÓbundinInnlánEinföldMeðOpinberuEignarhaldi/ns1:AtvinnufyrirtækiSundurliðað/ns1:VerslunSundurliðað/@JPY" xmlDataType="decimal"/>
    </xmlCellPr>
  </singleXmlCell>
  <singleXmlCell id="9093" r="M54" connectionId="0">
    <xmlCellPr id="1" uniqueName="DKK">
      <xmlPr mapId="2" xpath="/ns1:EfnahagurBanka/ns1:Gögn/ns1:SundurliðunInnlán/ns1:ÓbundinInnlánEinföldMeðOpinberuEignarhaldi/ns1:AtvinnufyrirtækiSundurliðað/ns1:VerslunSundurliðað/@DKK" xmlDataType="decimal"/>
    </xmlCellPr>
  </singleXmlCell>
  <singleXmlCell id="9094" r="N54" connectionId="0">
    <xmlCellPr id="1" uniqueName="NOK">
      <xmlPr mapId="2" xpath="/ns1:EfnahagurBanka/ns1:Gögn/ns1:SundurliðunInnlán/ns1:ÓbundinInnlánEinföldMeðOpinberuEignarhaldi/ns1:AtvinnufyrirtækiSundurliðað/ns1:VerslunSundurliðað/@NOK" xmlDataType="decimal"/>
    </xmlCellPr>
  </singleXmlCell>
  <singleXmlCell id="9095" r="O54" connectionId="0">
    <xmlCellPr id="1" uniqueName="SEK">
      <xmlPr mapId="2" xpath="/ns1:EfnahagurBanka/ns1:Gögn/ns1:SundurliðunInnlán/ns1:ÓbundinInnlánEinföldMeðOpinberuEignarhaldi/ns1:AtvinnufyrirtækiSundurliðað/ns1:VerslunSundurliðað/@SEK" xmlDataType="decimal"/>
    </xmlCellPr>
  </singleXmlCell>
  <singleXmlCell id="9096" r="P54" connectionId="0">
    <xmlCellPr id="1" uniqueName="CHF">
      <xmlPr mapId="2" xpath="/ns1:EfnahagurBanka/ns1:Gögn/ns1:SundurliðunInnlán/ns1:ÓbundinInnlánEinföldMeðOpinberuEignarhaldi/ns1:AtvinnufyrirtækiSundurliðað/ns1:VerslunSundurliðað/@CHF" xmlDataType="decimal"/>
    </xmlCellPr>
  </singleXmlCell>
  <singleXmlCell id="9097" r="Q54" connectionId="0">
    <xmlCellPr id="1" uniqueName="AðrirGjaldmiðlar">
      <xmlPr mapId="2" xpath="/ns1:EfnahagurBanka/ns1:Gögn/ns1:SundurliðunInnlán/ns1:ÓbundinInnlánEinföldMeðOpinberuEignarhaldi/ns1:AtvinnufyrirtækiSundurliðað/ns1:VerslunSundurliðað/@AðrirGjaldmiðlar" xmlDataType="decimal"/>
    </xmlCellPr>
  </singleXmlCell>
  <singleXmlCell id="9098" r="H55" connectionId="0">
    <xmlCellPr id="1" uniqueName="ISK">
      <xmlPr mapId="2" xpath="/ns1:EfnahagurBanka/ns1:Gögn/ns1:SundurliðunInnlán/ns1:ÓbundinInnlánEinföldMeðOpinberuEignarhaldi/ns1:AtvinnufyrirtækiSundurliðað/ns1:SamgöngurOgFlutningarSundurliðað/@ISK" xmlDataType="decimal"/>
    </xmlCellPr>
  </singleXmlCell>
  <singleXmlCell id="9099" r="I55" connectionId="0">
    <xmlCellPr id="1" uniqueName="EUR">
      <xmlPr mapId="2" xpath="/ns1:EfnahagurBanka/ns1:Gögn/ns1:SundurliðunInnlán/ns1:ÓbundinInnlánEinföldMeðOpinberuEignarhaldi/ns1:AtvinnufyrirtækiSundurliðað/ns1:SamgöngurOgFlutningarSundurliðað/@EUR" xmlDataType="decimal"/>
    </xmlCellPr>
  </singleXmlCell>
  <singleXmlCell id="9100" r="J55" connectionId="0">
    <xmlCellPr id="1" uniqueName="USD">
      <xmlPr mapId="2" xpath="/ns1:EfnahagurBanka/ns1:Gögn/ns1:SundurliðunInnlán/ns1:ÓbundinInnlánEinföldMeðOpinberuEignarhaldi/ns1:AtvinnufyrirtækiSundurliðað/ns1:SamgöngurOgFlutningarSundurliðað/@USD" xmlDataType="decimal"/>
    </xmlCellPr>
  </singleXmlCell>
  <singleXmlCell id="9101" r="K55" connectionId="0">
    <xmlCellPr id="1" uniqueName="GBP">
      <xmlPr mapId="2" xpath="/ns1:EfnahagurBanka/ns1:Gögn/ns1:SundurliðunInnlán/ns1:ÓbundinInnlánEinföldMeðOpinberuEignarhaldi/ns1:AtvinnufyrirtækiSundurliðað/ns1:SamgöngurOgFlutningarSundurliðað/@GBP" xmlDataType="decimal"/>
    </xmlCellPr>
  </singleXmlCell>
  <singleXmlCell id="9102" r="L55" connectionId="0">
    <xmlCellPr id="1" uniqueName="JPY">
      <xmlPr mapId="2" xpath="/ns1:EfnahagurBanka/ns1:Gögn/ns1:SundurliðunInnlán/ns1:ÓbundinInnlánEinföldMeðOpinberuEignarhaldi/ns1:AtvinnufyrirtækiSundurliðað/ns1:SamgöngurOgFlutningarSundurliðað/@JPY" xmlDataType="decimal"/>
    </xmlCellPr>
  </singleXmlCell>
  <singleXmlCell id="9103" r="M55" connectionId="0">
    <xmlCellPr id="1" uniqueName="DKK">
      <xmlPr mapId="2" xpath="/ns1:EfnahagurBanka/ns1:Gögn/ns1:SundurliðunInnlán/ns1:ÓbundinInnlánEinföldMeðOpinberuEignarhaldi/ns1:AtvinnufyrirtækiSundurliðað/ns1:SamgöngurOgFlutningarSundurliðað/@DKK" xmlDataType="decimal"/>
    </xmlCellPr>
  </singleXmlCell>
  <singleXmlCell id="9104" r="N55" connectionId="0">
    <xmlCellPr id="1" uniqueName="NOK">
      <xmlPr mapId="2" xpath="/ns1:EfnahagurBanka/ns1:Gögn/ns1:SundurliðunInnlán/ns1:ÓbundinInnlánEinföldMeðOpinberuEignarhaldi/ns1:AtvinnufyrirtækiSundurliðað/ns1:SamgöngurOgFlutningarSundurliðað/@NOK" xmlDataType="decimal"/>
    </xmlCellPr>
  </singleXmlCell>
  <singleXmlCell id="9105" r="O55" connectionId="0">
    <xmlCellPr id="1" uniqueName="SEK">
      <xmlPr mapId="2" xpath="/ns1:EfnahagurBanka/ns1:Gögn/ns1:SundurliðunInnlán/ns1:ÓbundinInnlánEinföldMeðOpinberuEignarhaldi/ns1:AtvinnufyrirtækiSundurliðað/ns1:SamgöngurOgFlutningarSundurliðað/@SEK" xmlDataType="decimal"/>
    </xmlCellPr>
  </singleXmlCell>
  <singleXmlCell id="9106" r="P55" connectionId="0">
    <xmlCellPr id="1" uniqueName="CHF">
      <xmlPr mapId="2" xpath="/ns1:EfnahagurBanka/ns1:Gögn/ns1:SundurliðunInnlán/ns1:ÓbundinInnlánEinföldMeðOpinberuEignarhaldi/ns1:AtvinnufyrirtækiSundurliðað/ns1:SamgöngurOgFlutningarSundurliðað/@CHF" xmlDataType="decimal"/>
    </xmlCellPr>
  </singleXmlCell>
  <singleXmlCell id="9107" r="Q55" connectionId="0">
    <xmlCellPr id="1" uniqueName="AðrirGjaldmiðlar">
      <xmlPr mapId="2" xpath="/ns1:EfnahagurBanka/ns1:Gögn/ns1:SundurliðunInnlán/ns1:ÓbundinInnlánEinföldMeðOpinberuEignarhaldi/ns1:AtvinnufyrirtækiSundurliðað/ns1:SamgöngurOgFlutningarSundurliðað/@AðrirGjaldmiðlar" xmlDataType="decimal"/>
    </xmlCellPr>
  </singleXmlCell>
  <singleXmlCell id="9108" r="H56" connectionId="0">
    <xmlCellPr id="1" uniqueName="ISK">
      <xmlPr mapId="2" xpath="/ns1:EfnahagurBanka/ns1:Gögn/ns1:SundurliðunInnlán/ns1:ÓbundinInnlánEinföldMeðOpinberuEignarhaldi/ns1:AtvinnufyrirtækiSundurliðað/ns1:ÞjónustaFasteignafélögSundurliðað/@ISK" xmlDataType="decimal"/>
    </xmlCellPr>
  </singleXmlCell>
  <singleXmlCell id="9109" r="I56" connectionId="0">
    <xmlCellPr id="1" uniqueName="EUR">
      <xmlPr mapId="2" xpath="/ns1:EfnahagurBanka/ns1:Gögn/ns1:SundurliðunInnlán/ns1:ÓbundinInnlánEinföldMeðOpinberuEignarhaldi/ns1:AtvinnufyrirtækiSundurliðað/ns1:ÞjónustaFasteignafélögSundurliðað/@EUR" xmlDataType="decimal"/>
    </xmlCellPr>
  </singleXmlCell>
  <singleXmlCell id="9110" r="J56" connectionId="0">
    <xmlCellPr id="1" uniqueName="USD">
      <xmlPr mapId="2" xpath="/ns1:EfnahagurBanka/ns1:Gögn/ns1:SundurliðunInnlán/ns1:ÓbundinInnlánEinföldMeðOpinberuEignarhaldi/ns1:AtvinnufyrirtækiSundurliðað/ns1:ÞjónustaFasteignafélögSundurliðað/@USD" xmlDataType="decimal"/>
    </xmlCellPr>
  </singleXmlCell>
  <singleXmlCell id="9111" r="K56" connectionId="0">
    <xmlCellPr id="1" uniqueName="GBP">
      <xmlPr mapId="2" xpath="/ns1:EfnahagurBanka/ns1:Gögn/ns1:SundurliðunInnlán/ns1:ÓbundinInnlánEinföldMeðOpinberuEignarhaldi/ns1:AtvinnufyrirtækiSundurliðað/ns1:ÞjónustaFasteignafélögSundurliðað/@GBP" xmlDataType="decimal"/>
    </xmlCellPr>
  </singleXmlCell>
  <singleXmlCell id="9112" r="L56" connectionId="0">
    <xmlCellPr id="1" uniqueName="JPY">
      <xmlPr mapId="2" xpath="/ns1:EfnahagurBanka/ns1:Gögn/ns1:SundurliðunInnlán/ns1:ÓbundinInnlánEinföldMeðOpinberuEignarhaldi/ns1:AtvinnufyrirtækiSundurliðað/ns1:ÞjónustaFasteignafélögSundurliðað/@JPY" xmlDataType="decimal"/>
    </xmlCellPr>
  </singleXmlCell>
  <singleXmlCell id="9113" r="M56" connectionId="0">
    <xmlCellPr id="1" uniqueName="DKK">
      <xmlPr mapId="2" xpath="/ns1:EfnahagurBanka/ns1:Gögn/ns1:SundurliðunInnlán/ns1:ÓbundinInnlánEinföldMeðOpinberuEignarhaldi/ns1:AtvinnufyrirtækiSundurliðað/ns1:ÞjónustaFasteignafélögSundurliðað/@DKK" xmlDataType="decimal"/>
    </xmlCellPr>
  </singleXmlCell>
  <singleXmlCell id="9114" r="N56" connectionId="0">
    <xmlCellPr id="1" uniqueName="NOK">
      <xmlPr mapId="2" xpath="/ns1:EfnahagurBanka/ns1:Gögn/ns1:SundurliðunInnlán/ns1:ÓbundinInnlánEinföldMeðOpinberuEignarhaldi/ns1:AtvinnufyrirtækiSundurliðað/ns1:ÞjónustaFasteignafélögSundurliðað/@NOK" xmlDataType="decimal"/>
    </xmlCellPr>
  </singleXmlCell>
  <singleXmlCell id="9115" r="O56" connectionId="0">
    <xmlCellPr id="1" uniqueName="SEK">
      <xmlPr mapId="2" xpath="/ns1:EfnahagurBanka/ns1:Gögn/ns1:SundurliðunInnlán/ns1:ÓbundinInnlánEinföldMeðOpinberuEignarhaldi/ns1:AtvinnufyrirtækiSundurliðað/ns1:ÞjónustaFasteignafélögSundurliðað/@SEK" xmlDataType="decimal"/>
    </xmlCellPr>
  </singleXmlCell>
  <singleXmlCell id="9116" r="P56" connectionId="0">
    <xmlCellPr id="1" uniqueName="CHF">
      <xmlPr mapId="2" xpath="/ns1:EfnahagurBanka/ns1:Gögn/ns1:SundurliðunInnlán/ns1:ÓbundinInnlánEinföldMeðOpinberuEignarhaldi/ns1:AtvinnufyrirtækiSundurliðað/ns1:ÞjónustaFasteignafélögSundurliðað/@CHF" xmlDataType="decimal"/>
    </xmlCellPr>
  </singleXmlCell>
  <singleXmlCell id="9117" r="Q56" connectionId="0">
    <xmlCellPr id="1" uniqueName="AðrirGjaldmiðlar">
      <xmlPr mapId="2" xpath="/ns1:EfnahagurBanka/ns1:Gögn/ns1:SundurliðunInnlán/ns1:ÓbundinInnlánEinföldMeðOpinberuEignarhaldi/ns1:AtvinnufyrirtækiSundurliðað/ns1:ÞjónustaFasteignafélögSundurliðað/@AðrirGjaldmiðlar" xmlDataType="decimal"/>
    </xmlCellPr>
  </singleXmlCell>
  <singleXmlCell id="9118" r="H57" connectionId="0">
    <xmlCellPr id="1" uniqueName="ISK">
      <xmlPr mapId="2" xpath="/ns1:EfnahagurBanka/ns1:Gögn/ns1:SundurliðunInnlán/ns1:ÓbundinInnlánEinföldMeðOpinberuEignarhaldi/ns1:AtvinnufyrirtækiSundurliðað/ns1:ÞjónustaStarfsemiHöfuðstöðvaSundurliðað/@ISK" xmlDataType="decimal"/>
    </xmlCellPr>
  </singleXmlCell>
  <singleXmlCell id="9119" r="I57" connectionId="0">
    <xmlCellPr id="1" uniqueName="EUR">
      <xmlPr mapId="2" xpath="/ns1:EfnahagurBanka/ns1:Gögn/ns1:SundurliðunInnlán/ns1:ÓbundinInnlánEinföldMeðOpinberuEignarhaldi/ns1:AtvinnufyrirtækiSundurliðað/ns1:ÞjónustaStarfsemiHöfuðstöðvaSundurliðað/@EUR" xmlDataType="decimal"/>
    </xmlCellPr>
  </singleXmlCell>
  <singleXmlCell id="9120" r="J57" connectionId="0">
    <xmlCellPr id="1" uniqueName="USD">
      <xmlPr mapId="2" xpath="/ns1:EfnahagurBanka/ns1:Gögn/ns1:SundurliðunInnlán/ns1:ÓbundinInnlánEinföldMeðOpinberuEignarhaldi/ns1:AtvinnufyrirtækiSundurliðað/ns1:ÞjónustaStarfsemiHöfuðstöðvaSundurliðað/@USD" xmlDataType="decimal"/>
    </xmlCellPr>
  </singleXmlCell>
  <singleXmlCell id="9121" r="K57" connectionId="0">
    <xmlCellPr id="1" uniqueName="GBP">
      <xmlPr mapId="2" xpath="/ns1:EfnahagurBanka/ns1:Gögn/ns1:SundurliðunInnlán/ns1:ÓbundinInnlánEinföldMeðOpinberuEignarhaldi/ns1:AtvinnufyrirtækiSundurliðað/ns1:ÞjónustaStarfsemiHöfuðstöðvaSundurliðað/@GBP" xmlDataType="decimal"/>
    </xmlCellPr>
  </singleXmlCell>
  <singleXmlCell id="9122" r="L57" connectionId="0">
    <xmlCellPr id="1" uniqueName="JPY">
      <xmlPr mapId="2" xpath="/ns1:EfnahagurBanka/ns1:Gögn/ns1:SundurliðunInnlán/ns1:ÓbundinInnlánEinföldMeðOpinberuEignarhaldi/ns1:AtvinnufyrirtækiSundurliðað/ns1:ÞjónustaStarfsemiHöfuðstöðvaSundurliðað/@JPY" xmlDataType="decimal"/>
    </xmlCellPr>
  </singleXmlCell>
  <singleXmlCell id="9123" r="M57" connectionId="0">
    <xmlCellPr id="1" uniqueName="DKK">
      <xmlPr mapId="2" xpath="/ns1:EfnahagurBanka/ns1:Gögn/ns1:SundurliðunInnlán/ns1:ÓbundinInnlánEinföldMeðOpinberuEignarhaldi/ns1:AtvinnufyrirtækiSundurliðað/ns1:ÞjónustaStarfsemiHöfuðstöðvaSundurliðað/@DKK" xmlDataType="decimal"/>
    </xmlCellPr>
  </singleXmlCell>
  <singleXmlCell id="9124" r="N57" connectionId="0">
    <xmlCellPr id="1" uniqueName="NOK">
      <xmlPr mapId="2" xpath="/ns1:EfnahagurBanka/ns1:Gögn/ns1:SundurliðunInnlán/ns1:ÓbundinInnlánEinföldMeðOpinberuEignarhaldi/ns1:AtvinnufyrirtækiSundurliðað/ns1:ÞjónustaStarfsemiHöfuðstöðvaSundurliðað/@NOK" xmlDataType="decimal"/>
    </xmlCellPr>
  </singleXmlCell>
  <singleXmlCell id="9125" r="O57" connectionId="0">
    <xmlCellPr id="1" uniqueName="SEK">
      <xmlPr mapId="2" xpath="/ns1:EfnahagurBanka/ns1:Gögn/ns1:SundurliðunInnlán/ns1:ÓbundinInnlánEinföldMeðOpinberuEignarhaldi/ns1:AtvinnufyrirtækiSundurliðað/ns1:ÞjónustaStarfsemiHöfuðstöðvaSundurliðað/@SEK" xmlDataType="decimal"/>
    </xmlCellPr>
  </singleXmlCell>
  <singleXmlCell id="9126" r="P57" connectionId="0">
    <xmlCellPr id="1" uniqueName="CHF">
      <xmlPr mapId="2" xpath="/ns1:EfnahagurBanka/ns1:Gögn/ns1:SundurliðunInnlán/ns1:ÓbundinInnlánEinföldMeðOpinberuEignarhaldi/ns1:AtvinnufyrirtækiSundurliðað/ns1:ÞjónustaStarfsemiHöfuðstöðvaSundurliðað/@CHF" xmlDataType="decimal"/>
    </xmlCellPr>
  </singleXmlCell>
  <singleXmlCell id="9127" r="Q57" connectionId="0">
    <xmlCellPr id="1" uniqueName="AðrirGjaldmiðlar">
      <xmlPr mapId="2" xpath="/ns1:EfnahagurBanka/ns1:Gögn/ns1:SundurliðunInnlán/ns1:ÓbundinInnlánEinföldMeðOpinberuEignarhaldi/ns1:AtvinnufyrirtækiSundurliðað/ns1:ÞjónustaStarfsemiHöfuðstöðvaSundurliðað/@AðrirGjaldmiðlar" xmlDataType="decimal"/>
    </xmlCellPr>
  </singleXmlCell>
  <singleXmlCell id="9128" r="H58" connectionId="0">
    <xmlCellPr id="1" uniqueName="ISK">
      <xmlPr mapId="2" xpath="/ns1:EfnahagurBanka/ns1:Gögn/ns1:SundurliðunInnlán/ns1:ÓbundinInnlánEinföldMeðOpinberuEignarhaldi/ns1:AtvinnufyrirtækiSundurliðað/ns1:ÞjónustaAnnaðSundurliðað/@ISK" xmlDataType="decimal"/>
    </xmlCellPr>
  </singleXmlCell>
  <singleXmlCell id="9129" r="I58" connectionId="0">
    <xmlCellPr id="1" uniqueName="EUR">
      <xmlPr mapId="2" xpath="/ns1:EfnahagurBanka/ns1:Gögn/ns1:SundurliðunInnlán/ns1:ÓbundinInnlánEinföldMeðOpinberuEignarhaldi/ns1:AtvinnufyrirtækiSundurliðað/ns1:ÞjónustaAnnaðSundurliðað/@EUR" xmlDataType="decimal"/>
    </xmlCellPr>
  </singleXmlCell>
  <singleXmlCell id="9130" r="J58" connectionId="0">
    <xmlCellPr id="1" uniqueName="USD">
      <xmlPr mapId="2" xpath="/ns1:EfnahagurBanka/ns1:Gögn/ns1:SundurliðunInnlán/ns1:ÓbundinInnlánEinföldMeðOpinberuEignarhaldi/ns1:AtvinnufyrirtækiSundurliðað/ns1:ÞjónustaAnnaðSundurliðað/@USD" xmlDataType="decimal"/>
    </xmlCellPr>
  </singleXmlCell>
  <singleXmlCell id="9131" r="K58" connectionId="0">
    <xmlCellPr id="1" uniqueName="GBP">
      <xmlPr mapId="2" xpath="/ns1:EfnahagurBanka/ns1:Gögn/ns1:SundurliðunInnlán/ns1:ÓbundinInnlánEinföldMeðOpinberuEignarhaldi/ns1:AtvinnufyrirtækiSundurliðað/ns1:ÞjónustaAnnaðSundurliðað/@GBP" xmlDataType="decimal"/>
    </xmlCellPr>
  </singleXmlCell>
  <singleXmlCell id="9132" r="L58" connectionId="0">
    <xmlCellPr id="1" uniqueName="JPY">
      <xmlPr mapId="2" xpath="/ns1:EfnahagurBanka/ns1:Gögn/ns1:SundurliðunInnlán/ns1:ÓbundinInnlánEinföldMeðOpinberuEignarhaldi/ns1:AtvinnufyrirtækiSundurliðað/ns1:ÞjónustaAnnaðSundurliðað/@JPY" xmlDataType="decimal"/>
    </xmlCellPr>
  </singleXmlCell>
  <singleXmlCell id="9133" r="M58" connectionId="0">
    <xmlCellPr id="1" uniqueName="DKK">
      <xmlPr mapId="2" xpath="/ns1:EfnahagurBanka/ns1:Gögn/ns1:SundurliðunInnlán/ns1:ÓbundinInnlánEinföldMeðOpinberuEignarhaldi/ns1:AtvinnufyrirtækiSundurliðað/ns1:ÞjónustaAnnaðSundurliðað/@DKK" xmlDataType="decimal"/>
    </xmlCellPr>
  </singleXmlCell>
  <singleXmlCell id="9134" r="N58" connectionId="0">
    <xmlCellPr id="1" uniqueName="NOK">
      <xmlPr mapId="2" xpath="/ns1:EfnahagurBanka/ns1:Gögn/ns1:SundurliðunInnlán/ns1:ÓbundinInnlánEinföldMeðOpinberuEignarhaldi/ns1:AtvinnufyrirtækiSundurliðað/ns1:ÞjónustaAnnaðSundurliðað/@NOK" xmlDataType="decimal"/>
    </xmlCellPr>
  </singleXmlCell>
  <singleXmlCell id="9135" r="O58" connectionId="0">
    <xmlCellPr id="1" uniqueName="SEK">
      <xmlPr mapId="2" xpath="/ns1:EfnahagurBanka/ns1:Gögn/ns1:SundurliðunInnlán/ns1:ÓbundinInnlánEinföldMeðOpinberuEignarhaldi/ns1:AtvinnufyrirtækiSundurliðað/ns1:ÞjónustaAnnaðSundurliðað/@SEK" xmlDataType="decimal"/>
    </xmlCellPr>
  </singleXmlCell>
  <singleXmlCell id="9136" r="P58" connectionId="0">
    <xmlCellPr id="1" uniqueName="CHF">
      <xmlPr mapId="2" xpath="/ns1:EfnahagurBanka/ns1:Gögn/ns1:SundurliðunInnlán/ns1:ÓbundinInnlánEinföldMeðOpinberuEignarhaldi/ns1:AtvinnufyrirtækiSundurliðað/ns1:ÞjónustaAnnaðSundurliðað/@CHF" xmlDataType="decimal"/>
    </xmlCellPr>
  </singleXmlCell>
  <singleXmlCell id="9137" r="Q58" connectionId="0">
    <xmlCellPr id="1" uniqueName="AðrirGjaldmiðlar">
      <xmlPr mapId="2" xpath="/ns1:EfnahagurBanka/ns1:Gögn/ns1:SundurliðunInnlán/ns1:ÓbundinInnlánEinföldMeðOpinberuEignarhaldi/ns1:AtvinnufyrirtækiSundurliðað/ns1:ÞjónustaAnnaðSundurliðað/@AðrirGjaldmiðlar" xmlDataType="decimal"/>
    </xmlCellPr>
  </singleXmlCell>
  <singleXmlCell id="9138" r="H59" connectionId="0">
    <xmlCellPr id="1" uniqueName="ISK">
      <xmlPr mapId="2" xpath="/ns1:EfnahagurBanka/ns1:Gögn/ns1:SundurliðunInnlán/ns1:ÓbundinInnlánEinföldMeðOpinberuEignarhaldi/ns1:AtvinnufyrirtækiSundurliðað/ns1:ÓflokkaðSundurliðað/@ISK" xmlDataType="decimal"/>
    </xmlCellPr>
  </singleXmlCell>
  <singleXmlCell id="9139" r="I59" connectionId="0">
    <xmlCellPr id="1" uniqueName="EUR">
      <xmlPr mapId="2" xpath="/ns1:EfnahagurBanka/ns1:Gögn/ns1:SundurliðunInnlán/ns1:ÓbundinInnlánEinföldMeðOpinberuEignarhaldi/ns1:AtvinnufyrirtækiSundurliðað/ns1:ÓflokkaðSundurliðað/@EUR" xmlDataType="decimal"/>
    </xmlCellPr>
  </singleXmlCell>
  <singleXmlCell id="9140" r="J59" connectionId="0">
    <xmlCellPr id="1" uniqueName="USD">
      <xmlPr mapId="2" xpath="/ns1:EfnahagurBanka/ns1:Gögn/ns1:SundurliðunInnlán/ns1:ÓbundinInnlánEinföldMeðOpinberuEignarhaldi/ns1:AtvinnufyrirtækiSundurliðað/ns1:ÓflokkaðSundurliðað/@USD" xmlDataType="decimal"/>
    </xmlCellPr>
  </singleXmlCell>
  <singleXmlCell id="9141" r="K59" connectionId="0">
    <xmlCellPr id="1" uniqueName="GBP">
      <xmlPr mapId="2" xpath="/ns1:EfnahagurBanka/ns1:Gögn/ns1:SundurliðunInnlán/ns1:ÓbundinInnlánEinföldMeðOpinberuEignarhaldi/ns1:AtvinnufyrirtækiSundurliðað/ns1:ÓflokkaðSundurliðað/@GBP" xmlDataType="decimal"/>
    </xmlCellPr>
  </singleXmlCell>
  <singleXmlCell id="9142" r="L59" connectionId="0">
    <xmlCellPr id="1" uniqueName="JPY">
      <xmlPr mapId="2" xpath="/ns1:EfnahagurBanka/ns1:Gögn/ns1:SundurliðunInnlán/ns1:ÓbundinInnlánEinföldMeðOpinberuEignarhaldi/ns1:AtvinnufyrirtækiSundurliðað/ns1:ÓflokkaðSundurliðað/@JPY" xmlDataType="decimal"/>
    </xmlCellPr>
  </singleXmlCell>
  <singleXmlCell id="9143" r="M59" connectionId="0">
    <xmlCellPr id="1" uniqueName="DKK">
      <xmlPr mapId="2" xpath="/ns1:EfnahagurBanka/ns1:Gögn/ns1:SundurliðunInnlán/ns1:ÓbundinInnlánEinföldMeðOpinberuEignarhaldi/ns1:AtvinnufyrirtækiSundurliðað/ns1:ÓflokkaðSundurliðað/@DKK" xmlDataType="decimal"/>
    </xmlCellPr>
  </singleXmlCell>
  <singleXmlCell id="9144" r="N59" connectionId="0">
    <xmlCellPr id="1" uniqueName="NOK">
      <xmlPr mapId="2" xpath="/ns1:EfnahagurBanka/ns1:Gögn/ns1:SundurliðunInnlán/ns1:ÓbundinInnlánEinföldMeðOpinberuEignarhaldi/ns1:AtvinnufyrirtækiSundurliðað/ns1:ÓflokkaðSundurliðað/@NOK" xmlDataType="decimal"/>
    </xmlCellPr>
  </singleXmlCell>
  <singleXmlCell id="9145" r="O59" connectionId="0">
    <xmlCellPr id="1" uniqueName="SEK">
      <xmlPr mapId="2" xpath="/ns1:EfnahagurBanka/ns1:Gögn/ns1:SundurliðunInnlán/ns1:ÓbundinInnlánEinföldMeðOpinberuEignarhaldi/ns1:AtvinnufyrirtækiSundurliðað/ns1:ÓflokkaðSundurliðað/@SEK" xmlDataType="decimal"/>
    </xmlCellPr>
  </singleXmlCell>
  <singleXmlCell id="9146" r="P59" connectionId="0">
    <xmlCellPr id="1" uniqueName="CHF">
      <xmlPr mapId="2" xpath="/ns1:EfnahagurBanka/ns1:Gögn/ns1:SundurliðunInnlán/ns1:ÓbundinInnlánEinföldMeðOpinberuEignarhaldi/ns1:AtvinnufyrirtækiSundurliðað/ns1:ÓflokkaðSundurliðað/@CHF" xmlDataType="decimal"/>
    </xmlCellPr>
  </singleXmlCell>
  <singleXmlCell id="9147" r="Q59" connectionId="0">
    <xmlCellPr id="1" uniqueName="AðrirGjaldmiðlar">
      <xmlPr mapId="2" xpath="/ns1:EfnahagurBanka/ns1:Gögn/ns1:SundurliðunInnlán/ns1:ÓbundinInnlánEinföldMeðOpinberuEignarhaldi/ns1:AtvinnufyrirtækiSundurliðað/ns1:ÓflokkaðSundurliðað/@AðrirGjaldmiðlar" xmlDataType="decimal"/>
    </xmlCellPr>
  </singleXmlCell>
  <singleXmlCell id="9148" r="F46" connectionId="0">
    <xmlCellPr id="1" uniqueName="OpinbertFyrirtæki">
      <xmlPr mapId="2" xpath="/ns1:EfnahagurBanka/ns1:Gögn/ns1:SundurliðunInnlán/ns1:ÓbundinInnlánEinföldMeðOpinberuEignarhaldi/ns1:AtvinnufyrirtækiSundurliðað/ns1:AtvinnufyrirtækiOpinbertEinkaSamtals/@OpinbertFyrirtæki" xmlDataType="decimal"/>
    </xmlCellPr>
  </singleXmlCell>
  <singleXmlCell id="9149" r="G46" connectionId="0">
    <xmlCellPr id="1" uniqueName="Einkafyrirtæki">
      <xmlPr mapId="2" xpath="/ns1:EfnahagurBanka/ns1:Gögn/ns1:SundurliðunInnlán/ns1:ÓbundinInnlánEinföldMeðOpinberuEignarhaldi/ns1:AtvinnufyrirtækiSundurliðað/ns1:AtvinnufyrirtækiOpinbertEinkaSamtals/@Einkafyrirtæki" xmlDataType="decimal"/>
    </xmlCellPr>
  </singleXmlCell>
  <singleXmlCell id="9150" r="H46" connectionId="0">
    <xmlCellPr id="1" uniqueName="ISK">
      <xmlPr mapId="2" xpath="/ns1:EfnahagurBanka/ns1:Gögn/ns1:SundurliðunInnlán/ns1:ÓbundinInnlánEinföldMeðOpinberuEignarhaldi/ns1:AtvinnufyrirtækiSundurliðað/ns1:AtvinnufyrirtækiOpinbertEinkaSamtals/@ISK" xmlDataType="decimal"/>
    </xmlCellPr>
  </singleXmlCell>
  <singleXmlCell id="9151" r="H131" connectionId="0">
    <xmlCellPr id="1" uniqueName="ISK">
      <xmlPr mapId="2" xpath="/ns1:EfnahagurBanka/ns1:Gögn/ns1:SundurliðunInnlán/ns1:ÖnnurBundinInnlán/ns1:AtvinnufyrirtækiSundurliðað/ns1:LandbúnaðurSundurliðað/@ISK" xmlDataType="decimal"/>
    </xmlCellPr>
  </singleXmlCell>
  <singleXmlCell id="9152" r="I131" connectionId="0">
    <xmlCellPr id="1" uniqueName="EUR">
      <xmlPr mapId="2" xpath="/ns1:EfnahagurBanka/ns1:Gögn/ns1:SundurliðunInnlán/ns1:ÖnnurBundinInnlán/ns1:AtvinnufyrirtækiSundurliðað/ns1:LandbúnaðurSundurliðað/@EUR" xmlDataType="decimal"/>
    </xmlCellPr>
  </singleXmlCell>
  <singleXmlCell id="9153" r="J131" connectionId="0">
    <xmlCellPr id="1" uniqueName="USD">
      <xmlPr mapId="2" xpath="/ns1:EfnahagurBanka/ns1:Gögn/ns1:SundurliðunInnlán/ns1:ÖnnurBundinInnlán/ns1:AtvinnufyrirtækiSundurliðað/ns1:LandbúnaðurSundurliðað/@USD" xmlDataType="decimal"/>
    </xmlCellPr>
  </singleXmlCell>
  <singleXmlCell id="9154" r="K131" connectionId="0">
    <xmlCellPr id="1" uniqueName="GBP">
      <xmlPr mapId="2" xpath="/ns1:EfnahagurBanka/ns1:Gögn/ns1:SundurliðunInnlán/ns1:ÖnnurBundinInnlán/ns1:AtvinnufyrirtækiSundurliðað/ns1:LandbúnaðurSundurliðað/@GBP" xmlDataType="decimal"/>
    </xmlCellPr>
  </singleXmlCell>
  <singleXmlCell id="9155" r="L131" connectionId="0">
    <xmlCellPr id="1" uniqueName="JPY">
      <xmlPr mapId="2" xpath="/ns1:EfnahagurBanka/ns1:Gögn/ns1:SundurliðunInnlán/ns1:ÖnnurBundinInnlán/ns1:AtvinnufyrirtækiSundurliðað/ns1:LandbúnaðurSundurliðað/@JPY" xmlDataType="decimal"/>
    </xmlCellPr>
  </singleXmlCell>
  <singleXmlCell id="9156" r="M131" connectionId="0">
    <xmlCellPr id="1" uniqueName="DKK">
      <xmlPr mapId="2" xpath="/ns1:EfnahagurBanka/ns1:Gögn/ns1:SundurliðunInnlán/ns1:ÖnnurBundinInnlán/ns1:AtvinnufyrirtækiSundurliðað/ns1:LandbúnaðurSundurliðað/@DKK" xmlDataType="decimal"/>
    </xmlCellPr>
  </singleXmlCell>
  <singleXmlCell id="9157" r="N131" connectionId="0">
    <xmlCellPr id="1" uniqueName="NOK">
      <xmlPr mapId="2" xpath="/ns1:EfnahagurBanka/ns1:Gögn/ns1:SundurliðunInnlán/ns1:ÖnnurBundinInnlán/ns1:AtvinnufyrirtækiSundurliðað/ns1:LandbúnaðurSundurliðað/@NOK" xmlDataType="decimal"/>
    </xmlCellPr>
  </singleXmlCell>
  <singleXmlCell id="9158" r="O131" connectionId="0">
    <xmlCellPr id="1" uniqueName="SEK">
      <xmlPr mapId="2" xpath="/ns1:EfnahagurBanka/ns1:Gögn/ns1:SundurliðunInnlán/ns1:ÖnnurBundinInnlán/ns1:AtvinnufyrirtækiSundurliðað/ns1:LandbúnaðurSundurliðað/@SEK" xmlDataType="decimal"/>
    </xmlCellPr>
  </singleXmlCell>
  <singleXmlCell id="9159" r="P131" connectionId="0">
    <xmlCellPr id="1" uniqueName="CHF">
      <xmlPr mapId="2" xpath="/ns1:EfnahagurBanka/ns1:Gögn/ns1:SundurliðunInnlán/ns1:ÖnnurBundinInnlán/ns1:AtvinnufyrirtækiSundurliðað/ns1:LandbúnaðurSundurliðað/@CHF" xmlDataType="decimal"/>
    </xmlCellPr>
  </singleXmlCell>
  <singleXmlCell id="9160" r="Q131" connectionId="0">
    <xmlCellPr id="1" uniqueName="AðrirGjaldmiðlar">
      <xmlPr mapId="2" xpath="/ns1:EfnahagurBanka/ns1:Gögn/ns1:SundurliðunInnlán/ns1:ÖnnurBundinInnlán/ns1:AtvinnufyrirtækiSundurliðað/ns1:LandbúnaðurSundurliðað/@AðrirGjaldmiðlar" xmlDataType="decimal"/>
    </xmlCellPr>
  </singleXmlCell>
  <singleXmlCell id="9161" r="H132" connectionId="0">
    <xmlCellPr id="1" uniqueName="ISK">
      <xmlPr mapId="2" xpath="/ns1:EfnahagurBanka/ns1:Gögn/ns1:SundurliðunInnlán/ns1:ÖnnurBundinInnlán/ns1:AtvinnufyrirtækiSundurliðað/ns1:FiskveiðarSundurliðað/@ISK" xmlDataType="decimal"/>
    </xmlCellPr>
  </singleXmlCell>
  <singleXmlCell id="9162" r="I132" connectionId="0">
    <xmlCellPr id="1" uniqueName="EUR">
      <xmlPr mapId="2" xpath="/ns1:EfnahagurBanka/ns1:Gögn/ns1:SundurliðunInnlán/ns1:ÖnnurBundinInnlán/ns1:AtvinnufyrirtækiSundurliðað/ns1:FiskveiðarSundurliðað/@EUR" xmlDataType="decimal"/>
    </xmlCellPr>
  </singleXmlCell>
  <singleXmlCell id="9163" r="J132" connectionId="0">
    <xmlCellPr id="1" uniqueName="USD">
      <xmlPr mapId="2" xpath="/ns1:EfnahagurBanka/ns1:Gögn/ns1:SundurliðunInnlán/ns1:ÖnnurBundinInnlán/ns1:AtvinnufyrirtækiSundurliðað/ns1:FiskveiðarSundurliðað/@USD" xmlDataType="decimal"/>
    </xmlCellPr>
  </singleXmlCell>
  <singleXmlCell id="9164" r="K132" connectionId="0">
    <xmlCellPr id="1" uniqueName="GBP">
      <xmlPr mapId="2" xpath="/ns1:EfnahagurBanka/ns1:Gögn/ns1:SundurliðunInnlán/ns1:ÖnnurBundinInnlán/ns1:AtvinnufyrirtækiSundurliðað/ns1:FiskveiðarSundurliðað/@GBP" xmlDataType="decimal"/>
    </xmlCellPr>
  </singleXmlCell>
  <singleXmlCell id="9165" r="L132" connectionId="0">
    <xmlCellPr id="1" uniqueName="JPY">
      <xmlPr mapId="2" xpath="/ns1:EfnahagurBanka/ns1:Gögn/ns1:SundurliðunInnlán/ns1:ÖnnurBundinInnlán/ns1:AtvinnufyrirtækiSundurliðað/ns1:FiskveiðarSundurliðað/@JPY" xmlDataType="decimal"/>
    </xmlCellPr>
  </singleXmlCell>
  <singleXmlCell id="9166" r="M132" connectionId="0">
    <xmlCellPr id="1" uniqueName="DKK">
      <xmlPr mapId="2" xpath="/ns1:EfnahagurBanka/ns1:Gögn/ns1:SundurliðunInnlán/ns1:ÖnnurBundinInnlán/ns1:AtvinnufyrirtækiSundurliðað/ns1:FiskveiðarSundurliðað/@DKK" xmlDataType="decimal"/>
    </xmlCellPr>
  </singleXmlCell>
  <singleXmlCell id="9167" r="N132" connectionId="0">
    <xmlCellPr id="1" uniqueName="NOK">
      <xmlPr mapId="2" xpath="/ns1:EfnahagurBanka/ns1:Gögn/ns1:SundurliðunInnlán/ns1:ÖnnurBundinInnlán/ns1:AtvinnufyrirtækiSundurliðað/ns1:FiskveiðarSundurliðað/@NOK" xmlDataType="decimal"/>
    </xmlCellPr>
  </singleXmlCell>
  <singleXmlCell id="9168" r="O132" connectionId="0">
    <xmlCellPr id="1" uniqueName="SEK">
      <xmlPr mapId="2" xpath="/ns1:EfnahagurBanka/ns1:Gögn/ns1:SundurliðunInnlán/ns1:ÖnnurBundinInnlán/ns1:AtvinnufyrirtækiSundurliðað/ns1:FiskveiðarSundurliðað/@SEK" xmlDataType="decimal"/>
    </xmlCellPr>
  </singleXmlCell>
  <singleXmlCell id="9169" r="P132" connectionId="0">
    <xmlCellPr id="1" uniqueName="CHF">
      <xmlPr mapId="2" xpath="/ns1:EfnahagurBanka/ns1:Gögn/ns1:SundurliðunInnlán/ns1:ÖnnurBundinInnlán/ns1:AtvinnufyrirtækiSundurliðað/ns1:FiskveiðarSundurliðað/@CHF" xmlDataType="decimal"/>
    </xmlCellPr>
  </singleXmlCell>
  <singleXmlCell id="9170" r="Q132" connectionId="0">
    <xmlCellPr id="1" uniqueName="AðrirGjaldmiðlar">
      <xmlPr mapId="2" xpath="/ns1:EfnahagurBanka/ns1:Gögn/ns1:SundurliðunInnlán/ns1:ÖnnurBundinInnlán/ns1:AtvinnufyrirtækiSundurliðað/ns1:FiskveiðarSundurliðað/@AðrirGjaldmiðlar" xmlDataType="decimal"/>
    </xmlCellPr>
  </singleXmlCell>
  <singleXmlCell id="9171" r="H133" connectionId="0">
    <xmlCellPr id="1" uniqueName="ISK">
      <xmlPr mapId="2" xpath="/ns1:EfnahagurBanka/ns1:Gögn/ns1:SundurliðunInnlán/ns1:ÖnnurBundinInnlán/ns1:AtvinnufyrirtækiSundurliðað/ns1:IðnaðurVinnslaLandbúnaðarafurðaSundurliðað/@ISK" xmlDataType="decimal"/>
    </xmlCellPr>
  </singleXmlCell>
  <singleXmlCell id="9172" r="I133" connectionId="0">
    <xmlCellPr id="1" uniqueName="EUR">
      <xmlPr mapId="2" xpath="/ns1:EfnahagurBanka/ns1:Gögn/ns1:SundurliðunInnlán/ns1:ÖnnurBundinInnlán/ns1:AtvinnufyrirtækiSundurliðað/ns1:IðnaðurVinnslaLandbúnaðarafurðaSundurliðað/@EUR" xmlDataType="decimal"/>
    </xmlCellPr>
  </singleXmlCell>
  <singleXmlCell id="9173" r="J133" connectionId="0">
    <xmlCellPr id="1" uniqueName="USD">
      <xmlPr mapId="2" xpath="/ns1:EfnahagurBanka/ns1:Gögn/ns1:SundurliðunInnlán/ns1:ÖnnurBundinInnlán/ns1:AtvinnufyrirtækiSundurliðað/ns1:IðnaðurVinnslaLandbúnaðarafurðaSundurliðað/@USD" xmlDataType="decimal"/>
    </xmlCellPr>
  </singleXmlCell>
  <singleXmlCell id="9174" r="K133" connectionId="0">
    <xmlCellPr id="1" uniqueName="GBP">
      <xmlPr mapId="2" xpath="/ns1:EfnahagurBanka/ns1:Gögn/ns1:SundurliðunInnlán/ns1:ÖnnurBundinInnlán/ns1:AtvinnufyrirtækiSundurliðað/ns1:IðnaðurVinnslaLandbúnaðarafurðaSundurliðað/@GBP" xmlDataType="decimal"/>
    </xmlCellPr>
  </singleXmlCell>
  <singleXmlCell id="9175" r="L133" connectionId="0">
    <xmlCellPr id="1" uniqueName="JPY">
      <xmlPr mapId="2" xpath="/ns1:EfnahagurBanka/ns1:Gögn/ns1:SundurliðunInnlán/ns1:ÖnnurBundinInnlán/ns1:AtvinnufyrirtækiSundurliðað/ns1:IðnaðurVinnslaLandbúnaðarafurðaSundurliðað/@JPY" xmlDataType="decimal"/>
    </xmlCellPr>
  </singleXmlCell>
  <singleXmlCell id="9176" r="M133" connectionId="0">
    <xmlCellPr id="1" uniqueName="DKK">
      <xmlPr mapId="2" xpath="/ns1:EfnahagurBanka/ns1:Gögn/ns1:SundurliðunInnlán/ns1:ÖnnurBundinInnlán/ns1:AtvinnufyrirtækiSundurliðað/ns1:IðnaðurVinnslaLandbúnaðarafurðaSundurliðað/@DKK" xmlDataType="decimal"/>
    </xmlCellPr>
  </singleXmlCell>
  <singleXmlCell id="9177" r="N133" connectionId="0">
    <xmlCellPr id="1" uniqueName="NOK">
      <xmlPr mapId="2" xpath="/ns1:EfnahagurBanka/ns1:Gögn/ns1:SundurliðunInnlán/ns1:ÖnnurBundinInnlán/ns1:AtvinnufyrirtækiSundurliðað/ns1:IðnaðurVinnslaLandbúnaðarafurðaSundurliðað/@NOK" xmlDataType="decimal"/>
    </xmlCellPr>
  </singleXmlCell>
  <singleXmlCell id="9178" r="O133" connectionId="0">
    <xmlCellPr id="1" uniqueName="SEK">
      <xmlPr mapId="2" xpath="/ns1:EfnahagurBanka/ns1:Gögn/ns1:SundurliðunInnlán/ns1:ÖnnurBundinInnlán/ns1:AtvinnufyrirtækiSundurliðað/ns1:IðnaðurVinnslaLandbúnaðarafurðaSundurliðað/@SEK" xmlDataType="decimal"/>
    </xmlCellPr>
  </singleXmlCell>
  <singleXmlCell id="9179" r="P133" connectionId="0">
    <xmlCellPr id="1" uniqueName="CHF">
      <xmlPr mapId="2" xpath="/ns1:EfnahagurBanka/ns1:Gögn/ns1:SundurliðunInnlán/ns1:ÖnnurBundinInnlán/ns1:AtvinnufyrirtækiSundurliðað/ns1:IðnaðurVinnslaLandbúnaðarafurðaSundurliðað/@CHF" xmlDataType="decimal"/>
    </xmlCellPr>
  </singleXmlCell>
  <singleXmlCell id="9180" r="Q133" connectionId="0">
    <xmlCellPr id="1" uniqueName="AðrirGjaldmiðlar">
      <xmlPr mapId="2" xpath="/ns1:EfnahagurBanka/ns1:Gögn/ns1:SundurliðunInnlán/ns1:ÖnnurBundinInnlán/ns1:AtvinnufyrirtækiSundurliðað/ns1:IðnaðurVinnslaLandbúnaðarafurðaSundurliðað/@AðrirGjaldmiðlar" xmlDataType="decimal"/>
    </xmlCellPr>
  </singleXmlCell>
  <singleXmlCell id="9181" r="H134" connectionId="0">
    <xmlCellPr id="1" uniqueName="ISK">
      <xmlPr mapId="2" xpath="/ns1:EfnahagurBanka/ns1:Gögn/ns1:SundurliðunInnlán/ns1:ÖnnurBundinInnlán/ns1:AtvinnufyrirtækiSundurliðað/ns1:IðnaðurVinnslaSjávarafurðaSundurliðað/@ISK" xmlDataType="decimal"/>
    </xmlCellPr>
  </singleXmlCell>
  <singleXmlCell id="9182" r="I134" connectionId="0">
    <xmlCellPr id="1" uniqueName="EUR">
      <xmlPr mapId="2" xpath="/ns1:EfnahagurBanka/ns1:Gögn/ns1:SundurliðunInnlán/ns1:ÖnnurBundinInnlán/ns1:AtvinnufyrirtækiSundurliðað/ns1:IðnaðurVinnslaSjávarafurðaSundurliðað/@EUR" xmlDataType="decimal"/>
    </xmlCellPr>
  </singleXmlCell>
  <singleXmlCell id="9183" r="J134" connectionId="0">
    <xmlCellPr id="1" uniqueName="USD">
      <xmlPr mapId="2" xpath="/ns1:EfnahagurBanka/ns1:Gögn/ns1:SundurliðunInnlán/ns1:ÖnnurBundinInnlán/ns1:AtvinnufyrirtækiSundurliðað/ns1:IðnaðurVinnslaSjávarafurðaSundurliðað/@USD" xmlDataType="decimal"/>
    </xmlCellPr>
  </singleXmlCell>
  <singleXmlCell id="9184" r="K134" connectionId="0">
    <xmlCellPr id="1" uniqueName="GBP">
      <xmlPr mapId="2" xpath="/ns1:EfnahagurBanka/ns1:Gögn/ns1:SundurliðunInnlán/ns1:ÖnnurBundinInnlán/ns1:AtvinnufyrirtækiSundurliðað/ns1:IðnaðurVinnslaSjávarafurðaSundurliðað/@GBP" xmlDataType="decimal"/>
    </xmlCellPr>
  </singleXmlCell>
  <singleXmlCell id="9185" r="L134" connectionId="0">
    <xmlCellPr id="1" uniqueName="JPY">
      <xmlPr mapId="2" xpath="/ns1:EfnahagurBanka/ns1:Gögn/ns1:SundurliðunInnlán/ns1:ÖnnurBundinInnlán/ns1:AtvinnufyrirtækiSundurliðað/ns1:IðnaðurVinnslaSjávarafurðaSundurliðað/@JPY" xmlDataType="decimal"/>
    </xmlCellPr>
  </singleXmlCell>
  <singleXmlCell id="9186" r="M134" connectionId="0">
    <xmlCellPr id="1" uniqueName="DKK">
      <xmlPr mapId="2" xpath="/ns1:EfnahagurBanka/ns1:Gögn/ns1:SundurliðunInnlán/ns1:ÖnnurBundinInnlán/ns1:AtvinnufyrirtækiSundurliðað/ns1:IðnaðurVinnslaSjávarafurðaSundurliðað/@DKK" xmlDataType="decimal"/>
    </xmlCellPr>
  </singleXmlCell>
  <singleXmlCell id="9187" r="N134" connectionId="0">
    <xmlCellPr id="1" uniqueName="NOK">
      <xmlPr mapId="2" xpath="/ns1:EfnahagurBanka/ns1:Gögn/ns1:SundurliðunInnlán/ns1:ÖnnurBundinInnlán/ns1:AtvinnufyrirtækiSundurliðað/ns1:IðnaðurVinnslaSjávarafurðaSundurliðað/@NOK" xmlDataType="decimal"/>
    </xmlCellPr>
  </singleXmlCell>
  <singleXmlCell id="9188" r="O134" connectionId="0">
    <xmlCellPr id="1" uniqueName="SEK">
      <xmlPr mapId="2" xpath="/ns1:EfnahagurBanka/ns1:Gögn/ns1:SundurliðunInnlán/ns1:ÖnnurBundinInnlán/ns1:AtvinnufyrirtækiSundurliðað/ns1:IðnaðurVinnslaSjávarafurðaSundurliðað/@SEK" xmlDataType="decimal"/>
    </xmlCellPr>
  </singleXmlCell>
  <singleXmlCell id="9189" r="P134" connectionId="0">
    <xmlCellPr id="1" uniqueName="CHF">
      <xmlPr mapId="2" xpath="/ns1:EfnahagurBanka/ns1:Gögn/ns1:SundurliðunInnlán/ns1:ÖnnurBundinInnlán/ns1:AtvinnufyrirtækiSundurliðað/ns1:IðnaðurVinnslaSjávarafurðaSundurliðað/@CHF" xmlDataType="decimal"/>
    </xmlCellPr>
  </singleXmlCell>
  <singleXmlCell id="9190" r="Q134" connectionId="0">
    <xmlCellPr id="1" uniqueName="AðrirGjaldmiðlar">
      <xmlPr mapId="2" xpath="/ns1:EfnahagurBanka/ns1:Gögn/ns1:SundurliðunInnlán/ns1:ÖnnurBundinInnlán/ns1:AtvinnufyrirtækiSundurliðað/ns1:IðnaðurVinnslaSjávarafurðaSundurliðað/@AðrirGjaldmiðlar" xmlDataType="decimal"/>
    </xmlCellPr>
  </singleXmlCell>
  <singleXmlCell id="9191" r="H135" connectionId="0">
    <xmlCellPr id="1" uniqueName="ISK">
      <xmlPr mapId="2" xpath="/ns1:EfnahagurBanka/ns1:Gögn/ns1:SundurliðunInnlán/ns1:ÖnnurBundinInnlán/ns1:AtvinnufyrirtækiSundurliðað/ns1:IðnaðurAnnaðSundurliðað/@ISK" xmlDataType="decimal"/>
    </xmlCellPr>
  </singleXmlCell>
  <singleXmlCell id="9192" r="I135" connectionId="0">
    <xmlCellPr id="1" uniqueName="EUR">
      <xmlPr mapId="2" xpath="/ns1:EfnahagurBanka/ns1:Gögn/ns1:SundurliðunInnlán/ns1:ÖnnurBundinInnlán/ns1:AtvinnufyrirtækiSundurliðað/ns1:IðnaðurAnnaðSundurliðað/@EUR" xmlDataType="decimal"/>
    </xmlCellPr>
  </singleXmlCell>
  <singleXmlCell id="9193" r="J135" connectionId="0">
    <xmlCellPr id="1" uniqueName="USD">
      <xmlPr mapId="2" xpath="/ns1:EfnahagurBanka/ns1:Gögn/ns1:SundurliðunInnlán/ns1:ÖnnurBundinInnlán/ns1:AtvinnufyrirtækiSundurliðað/ns1:IðnaðurAnnaðSundurliðað/@USD" xmlDataType="decimal"/>
    </xmlCellPr>
  </singleXmlCell>
  <singleXmlCell id="9194" r="K135" connectionId="0">
    <xmlCellPr id="1" uniqueName="GBP">
      <xmlPr mapId="2" xpath="/ns1:EfnahagurBanka/ns1:Gögn/ns1:SundurliðunInnlán/ns1:ÖnnurBundinInnlán/ns1:AtvinnufyrirtækiSundurliðað/ns1:IðnaðurAnnaðSundurliðað/@GBP" xmlDataType="decimal"/>
    </xmlCellPr>
  </singleXmlCell>
  <singleXmlCell id="9195" r="L135" connectionId="0">
    <xmlCellPr id="1" uniqueName="JPY">
      <xmlPr mapId="2" xpath="/ns1:EfnahagurBanka/ns1:Gögn/ns1:SundurliðunInnlán/ns1:ÖnnurBundinInnlán/ns1:AtvinnufyrirtækiSundurliðað/ns1:IðnaðurAnnaðSundurliðað/@JPY" xmlDataType="decimal"/>
    </xmlCellPr>
  </singleXmlCell>
  <singleXmlCell id="9196" r="M135" connectionId="0">
    <xmlCellPr id="1" uniqueName="DKK">
      <xmlPr mapId="2" xpath="/ns1:EfnahagurBanka/ns1:Gögn/ns1:SundurliðunInnlán/ns1:ÖnnurBundinInnlán/ns1:AtvinnufyrirtækiSundurliðað/ns1:IðnaðurAnnaðSundurliðað/@DKK" xmlDataType="decimal"/>
    </xmlCellPr>
  </singleXmlCell>
  <singleXmlCell id="9197" r="N135" connectionId="0">
    <xmlCellPr id="1" uniqueName="NOK">
      <xmlPr mapId="2" xpath="/ns1:EfnahagurBanka/ns1:Gögn/ns1:SundurliðunInnlán/ns1:ÖnnurBundinInnlán/ns1:AtvinnufyrirtækiSundurliðað/ns1:IðnaðurAnnaðSundurliðað/@NOK" xmlDataType="decimal"/>
    </xmlCellPr>
  </singleXmlCell>
  <singleXmlCell id="9198" r="O135" connectionId="0">
    <xmlCellPr id="1" uniqueName="SEK">
      <xmlPr mapId="2" xpath="/ns1:EfnahagurBanka/ns1:Gögn/ns1:SundurliðunInnlán/ns1:ÖnnurBundinInnlán/ns1:AtvinnufyrirtækiSundurliðað/ns1:IðnaðurAnnaðSundurliðað/@SEK" xmlDataType="decimal"/>
    </xmlCellPr>
  </singleXmlCell>
  <singleXmlCell id="9199" r="P135" connectionId="0">
    <xmlCellPr id="1" uniqueName="CHF">
      <xmlPr mapId="2" xpath="/ns1:EfnahagurBanka/ns1:Gögn/ns1:SundurliðunInnlán/ns1:ÖnnurBundinInnlán/ns1:AtvinnufyrirtækiSundurliðað/ns1:IðnaðurAnnaðSundurliðað/@CHF" xmlDataType="decimal"/>
    </xmlCellPr>
  </singleXmlCell>
  <singleXmlCell id="9200" r="Q135" connectionId="0">
    <xmlCellPr id="1" uniqueName="AðrirGjaldmiðlar">
      <xmlPr mapId="2" xpath="/ns1:EfnahagurBanka/ns1:Gögn/ns1:SundurliðunInnlán/ns1:ÖnnurBundinInnlán/ns1:AtvinnufyrirtækiSundurliðað/ns1:IðnaðurAnnaðSundurliðað/@AðrirGjaldmiðlar" xmlDataType="decimal"/>
    </xmlCellPr>
  </singleXmlCell>
  <singleXmlCell id="9201" r="H136" connectionId="0">
    <xmlCellPr id="1" uniqueName="ISK">
      <xmlPr mapId="2" xpath="/ns1:EfnahagurBanka/ns1:Gögn/ns1:SundurliðunInnlán/ns1:ÖnnurBundinInnlán/ns1:AtvinnufyrirtækiSundurliðað/ns1:VeiturOrkuOgVatnsveiturSundurliðað/@ISK" xmlDataType="decimal"/>
    </xmlCellPr>
  </singleXmlCell>
  <singleXmlCell id="9202" r="I136" connectionId="0">
    <xmlCellPr id="1" uniqueName="EUR">
      <xmlPr mapId="2" xpath="/ns1:EfnahagurBanka/ns1:Gögn/ns1:SundurliðunInnlán/ns1:ÖnnurBundinInnlán/ns1:AtvinnufyrirtækiSundurliðað/ns1:VeiturOrkuOgVatnsveiturSundurliðað/@EUR" xmlDataType="decimal"/>
    </xmlCellPr>
  </singleXmlCell>
  <singleXmlCell id="9203" r="J136" connectionId="0">
    <xmlCellPr id="1" uniqueName="USD">
      <xmlPr mapId="2" xpath="/ns1:EfnahagurBanka/ns1:Gögn/ns1:SundurliðunInnlán/ns1:ÖnnurBundinInnlán/ns1:AtvinnufyrirtækiSundurliðað/ns1:VeiturOrkuOgVatnsveiturSundurliðað/@USD" xmlDataType="decimal"/>
    </xmlCellPr>
  </singleXmlCell>
  <singleXmlCell id="9204" r="K136" connectionId="0">
    <xmlCellPr id="1" uniqueName="GBP">
      <xmlPr mapId="2" xpath="/ns1:EfnahagurBanka/ns1:Gögn/ns1:SundurliðunInnlán/ns1:ÖnnurBundinInnlán/ns1:AtvinnufyrirtækiSundurliðað/ns1:VeiturOrkuOgVatnsveiturSundurliðað/@GBP" xmlDataType="decimal"/>
    </xmlCellPr>
  </singleXmlCell>
  <singleXmlCell id="9205" r="L136" connectionId="0">
    <xmlCellPr id="1" uniqueName="JPY">
      <xmlPr mapId="2" xpath="/ns1:EfnahagurBanka/ns1:Gögn/ns1:SundurliðunInnlán/ns1:ÖnnurBundinInnlán/ns1:AtvinnufyrirtækiSundurliðað/ns1:VeiturOrkuOgVatnsveiturSundurliðað/@JPY" xmlDataType="decimal"/>
    </xmlCellPr>
  </singleXmlCell>
  <singleXmlCell id="9206" r="M136" connectionId="0">
    <xmlCellPr id="1" uniqueName="DKK">
      <xmlPr mapId="2" xpath="/ns1:EfnahagurBanka/ns1:Gögn/ns1:SundurliðunInnlán/ns1:ÖnnurBundinInnlán/ns1:AtvinnufyrirtækiSundurliðað/ns1:VeiturOrkuOgVatnsveiturSundurliðað/@DKK" xmlDataType="decimal"/>
    </xmlCellPr>
  </singleXmlCell>
  <singleXmlCell id="9207" r="N136" connectionId="0">
    <xmlCellPr id="1" uniqueName="NOK">
      <xmlPr mapId="2" xpath="/ns1:EfnahagurBanka/ns1:Gögn/ns1:SundurliðunInnlán/ns1:ÖnnurBundinInnlán/ns1:AtvinnufyrirtækiSundurliðað/ns1:VeiturOrkuOgVatnsveiturSundurliðað/@NOK" xmlDataType="decimal"/>
    </xmlCellPr>
  </singleXmlCell>
  <singleXmlCell id="9208" r="O136" connectionId="0">
    <xmlCellPr id="1" uniqueName="SEK">
      <xmlPr mapId="2" xpath="/ns1:EfnahagurBanka/ns1:Gögn/ns1:SundurliðunInnlán/ns1:ÖnnurBundinInnlán/ns1:AtvinnufyrirtækiSundurliðað/ns1:VeiturOrkuOgVatnsveiturSundurliðað/@SEK" xmlDataType="decimal"/>
    </xmlCellPr>
  </singleXmlCell>
  <singleXmlCell id="9209" r="P136" connectionId="0">
    <xmlCellPr id="1" uniqueName="CHF">
      <xmlPr mapId="2" xpath="/ns1:EfnahagurBanka/ns1:Gögn/ns1:SundurliðunInnlán/ns1:ÖnnurBundinInnlán/ns1:AtvinnufyrirtækiSundurliðað/ns1:VeiturOrkuOgVatnsveiturSundurliðað/@CHF" xmlDataType="decimal"/>
    </xmlCellPr>
  </singleXmlCell>
  <singleXmlCell id="9210" r="Q136" connectionId="0">
    <xmlCellPr id="1" uniqueName="AðrirGjaldmiðlar">
      <xmlPr mapId="2" xpath="/ns1:EfnahagurBanka/ns1:Gögn/ns1:SundurliðunInnlán/ns1:ÖnnurBundinInnlán/ns1:AtvinnufyrirtækiSundurliðað/ns1:VeiturOrkuOgVatnsveiturSundurliðað/@AðrirGjaldmiðlar" xmlDataType="decimal"/>
    </xmlCellPr>
  </singleXmlCell>
  <singleXmlCell id="9211" r="H137" connectionId="0">
    <xmlCellPr id="1" uniqueName="ISK">
      <xmlPr mapId="2" xpath="/ns1:EfnahagurBanka/ns1:Gögn/ns1:SundurliðunInnlán/ns1:ÖnnurBundinInnlán/ns1:AtvinnufyrirtækiSundurliðað/ns1:ByggingastarfsemiOgMannvirkjagerðSundurliðað/@ISK" xmlDataType="decimal"/>
    </xmlCellPr>
  </singleXmlCell>
  <singleXmlCell id="9212" r="I137" connectionId="0">
    <xmlCellPr id="1" uniqueName="EUR">
      <xmlPr mapId="2" xpath="/ns1:EfnahagurBanka/ns1:Gögn/ns1:SundurliðunInnlán/ns1:ÖnnurBundinInnlán/ns1:AtvinnufyrirtækiSundurliðað/ns1:ByggingastarfsemiOgMannvirkjagerðSundurliðað/@EUR" xmlDataType="decimal"/>
    </xmlCellPr>
  </singleXmlCell>
  <singleXmlCell id="9213" r="J137" connectionId="0">
    <xmlCellPr id="1" uniqueName="USD">
      <xmlPr mapId="2" xpath="/ns1:EfnahagurBanka/ns1:Gögn/ns1:SundurliðunInnlán/ns1:ÖnnurBundinInnlán/ns1:AtvinnufyrirtækiSundurliðað/ns1:ByggingastarfsemiOgMannvirkjagerðSundurliðað/@USD" xmlDataType="decimal"/>
    </xmlCellPr>
  </singleXmlCell>
  <singleXmlCell id="9214" r="K137" connectionId="0">
    <xmlCellPr id="1" uniqueName="GBP">
      <xmlPr mapId="2" xpath="/ns1:EfnahagurBanka/ns1:Gögn/ns1:SundurliðunInnlán/ns1:ÖnnurBundinInnlán/ns1:AtvinnufyrirtækiSundurliðað/ns1:ByggingastarfsemiOgMannvirkjagerðSundurliðað/@GBP" xmlDataType="decimal"/>
    </xmlCellPr>
  </singleXmlCell>
  <singleXmlCell id="9215" r="L137" connectionId="0">
    <xmlCellPr id="1" uniqueName="JPY">
      <xmlPr mapId="2" xpath="/ns1:EfnahagurBanka/ns1:Gögn/ns1:SundurliðunInnlán/ns1:ÖnnurBundinInnlán/ns1:AtvinnufyrirtækiSundurliðað/ns1:ByggingastarfsemiOgMannvirkjagerðSundurliðað/@JPY" xmlDataType="decimal"/>
    </xmlCellPr>
  </singleXmlCell>
  <singleXmlCell id="9216" r="M137" connectionId="0">
    <xmlCellPr id="1" uniqueName="DKK">
      <xmlPr mapId="2" xpath="/ns1:EfnahagurBanka/ns1:Gögn/ns1:SundurliðunInnlán/ns1:ÖnnurBundinInnlán/ns1:AtvinnufyrirtækiSundurliðað/ns1:ByggingastarfsemiOgMannvirkjagerðSundurliðað/@DKK" xmlDataType="decimal"/>
    </xmlCellPr>
  </singleXmlCell>
  <singleXmlCell id="9217" r="N137" connectionId="0">
    <xmlCellPr id="1" uniqueName="NOK">
      <xmlPr mapId="2" xpath="/ns1:EfnahagurBanka/ns1:Gögn/ns1:SundurliðunInnlán/ns1:ÖnnurBundinInnlán/ns1:AtvinnufyrirtækiSundurliðað/ns1:ByggingastarfsemiOgMannvirkjagerðSundurliðað/@NOK" xmlDataType="decimal"/>
    </xmlCellPr>
  </singleXmlCell>
  <singleXmlCell id="9218" r="O137" connectionId="0">
    <xmlCellPr id="1" uniqueName="SEK">
      <xmlPr mapId="2" xpath="/ns1:EfnahagurBanka/ns1:Gögn/ns1:SundurliðunInnlán/ns1:ÖnnurBundinInnlán/ns1:AtvinnufyrirtækiSundurliðað/ns1:ByggingastarfsemiOgMannvirkjagerðSundurliðað/@SEK" xmlDataType="decimal"/>
    </xmlCellPr>
  </singleXmlCell>
  <singleXmlCell id="9219" r="P137" connectionId="0">
    <xmlCellPr id="1" uniqueName="CHF">
      <xmlPr mapId="2" xpath="/ns1:EfnahagurBanka/ns1:Gögn/ns1:SundurliðunInnlán/ns1:ÖnnurBundinInnlán/ns1:AtvinnufyrirtækiSundurliðað/ns1:ByggingastarfsemiOgMannvirkjagerðSundurliðað/@CHF" xmlDataType="decimal"/>
    </xmlCellPr>
  </singleXmlCell>
  <singleXmlCell id="9220" r="Q137" connectionId="0">
    <xmlCellPr id="1" uniqueName="AðrirGjaldmiðlar">
      <xmlPr mapId="2" xpath="/ns1:EfnahagurBanka/ns1:Gögn/ns1:SundurliðunInnlán/ns1:ÖnnurBundinInnlán/ns1:AtvinnufyrirtækiSundurliðað/ns1:ByggingastarfsemiOgMannvirkjagerðSundurliðað/@AðrirGjaldmiðlar" xmlDataType="decimal"/>
    </xmlCellPr>
  </singleXmlCell>
  <singleXmlCell id="9221" r="H138" connectionId="0">
    <xmlCellPr id="1" uniqueName="ISK">
      <xmlPr mapId="2" xpath="/ns1:EfnahagurBanka/ns1:Gögn/ns1:SundurliðunInnlán/ns1:ÖnnurBundinInnlán/ns1:AtvinnufyrirtækiSundurliðað/ns1:VerslunSundurliðað/@ISK" xmlDataType="decimal"/>
    </xmlCellPr>
  </singleXmlCell>
  <singleXmlCell id="9222" r="I138" connectionId="0">
    <xmlCellPr id="1" uniqueName="EUR">
      <xmlPr mapId="2" xpath="/ns1:EfnahagurBanka/ns1:Gögn/ns1:SundurliðunInnlán/ns1:ÖnnurBundinInnlán/ns1:AtvinnufyrirtækiSundurliðað/ns1:VerslunSundurliðað/@EUR" xmlDataType="decimal"/>
    </xmlCellPr>
  </singleXmlCell>
  <singleXmlCell id="9223" r="J138" connectionId="0">
    <xmlCellPr id="1" uniqueName="USD">
      <xmlPr mapId="2" xpath="/ns1:EfnahagurBanka/ns1:Gögn/ns1:SundurliðunInnlán/ns1:ÖnnurBundinInnlán/ns1:AtvinnufyrirtækiSundurliðað/ns1:VerslunSundurliðað/@USD" xmlDataType="decimal"/>
    </xmlCellPr>
  </singleXmlCell>
  <singleXmlCell id="9224" r="K138" connectionId="0">
    <xmlCellPr id="1" uniqueName="GBP">
      <xmlPr mapId="2" xpath="/ns1:EfnahagurBanka/ns1:Gögn/ns1:SundurliðunInnlán/ns1:ÖnnurBundinInnlán/ns1:AtvinnufyrirtækiSundurliðað/ns1:VerslunSundurliðað/@GBP" xmlDataType="decimal"/>
    </xmlCellPr>
  </singleXmlCell>
  <singleXmlCell id="9225" r="L138" connectionId="0">
    <xmlCellPr id="1" uniqueName="JPY">
      <xmlPr mapId="2" xpath="/ns1:EfnahagurBanka/ns1:Gögn/ns1:SundurliðunInnlán/ns1:ÖnnurBundinInnlán/ns1:AtvinnufyrirtækiSundurliðað/ns1:VerslunSundurliðað/@JPY" xmlDataType="decimal"/>
    </xmlCellPr>
  </singleXmlCell>
  <singleXmlCell id="9226" r="M138" connectionId="0">
    <xmlCellPr id="1" uniqueName="DKK">
      <xmlPr mapId="2" xpath="/ns1:EfnahagurBanka/ns1:Gögn/ns1:SundurliðunInnlán/ns1:ÖnnurBundinInnlán/ns1:AtvinnufyrirtækiSundurliðað/ns1:VerslunSundurliðað/@DKK" xmlDataType="decimal"/>
    </xmlCellPr>
  </singleXmlCell>
  <singleXmlCell id="9227" r="N138" connectionId="0">
    <xmlCellPr id="1" uniqueName="NOK">
      <xmlPr mapId="2" xpath="/ns1:EfnahagurBanka/ns1:Gögn/ns1:SundurliðunInnlán/ns1:ÖnnurBundinInnlán/ns1:AtvinnufyrirtækiSundurliðað/ns1:VerslunSundurliðað/@NOK" xmlDataType="decimal"/>
    </xmlCellPr>
  </singleXmlCell>
  <singleXmlCell id="9228" r="O138" connectionId="0">
    <xmlCellPr id="1" uniqueName="SEK">
      <xmlPr mapId="2" xpath="/ns1:EfnahagurBanka/ns1:Gögn/ns1:SundurliðunInnlán/ns1:ÖnnurBundinInnlán/ns1:AtvinnufyrirtækiSundurliðað/ns1:VerslunSundurliðað/@SEK" xmlDataType="decimal"/>
    </xmlCellPr>
  </singleXmlCell>
  <singleXmlCell id="9229" r="P138" connectionId="0">
    <xmlCellPr id="1" uniqueName="CHF">
      <xmlPr mapId="2" xpath="/ns1:EfnahagurBanka/ns1:Gögn/ns1:SundurliðunInnlán/ns1:ÖnnurBundinInnlán/ns1:AtvinnufyrirtækiSundurliðað/ns1:VerslunSundurliðað/@CHF" xmlDataType="decimal"/>
    </xmlCellPr>
  </singleXmlCell>
  <singleXmlCell id="9230" r="Q138" connectionId="0">
    <xmlCellPr id="1" uniqueName="AðrirGjaldmiðlar">
      <xmlPr mapId="2" xpath="/ns1:EfnahagurBanka/ns1:Gögn/ns1:SundurliðunInnlán/ns1:ÖnnurBundinInnlán/ns1:AtvinnufyrirtækiSundurliðað/ns1:VerslunSundurliðað/@AðrirGjaldmiðlar" xmlDataType="decimal"/>
    </xmlCellPr>
  </singleXmlCell>
  <singleXmlCell id="9231" r="H139" connectionId="0">
    <xmlCellPr id="1" uniqueName="ISK">
      <xmlPr mapId="2" xpath="/ns1:EfnahagurBanka/ns1:Gögn/ns1:SundurliðunInnlán/ns1:ÖnnurBundinInnlán/ns1:AtvinnufyrirtækiSundurliðað/ns1:SamgöngurOgFlutningarSundurliðað/@ISK" xmlDataType="decimal"/>
    </xmlCellPr>
  </singleXmlCell>
  <singleXmlCell id="9232" r="I139" connectionId="0">
    <xmlCellPr id="1" uniqueName="EUR">
      <xmlPr mapId="2" xpath="/ns1:EfnahagurBanka/ns1:Gögn/ns1:SundurliðunInnlán/ns1:ÖnnurBundinInnlán/ns1:AtvinnufyrirtækiSundurliðað/ns1:SamgöngurOgFlutningarSundurliðað/@EUR" xmlDataType="decimal"/>
    </xmlCellPr>
  </singleXmlCell>
  <singleXmlCell id="9233" r="J139" connectionId="0">
    <xmlCellPr id="1" uniqueName="USD">
      <xmlPr mapId="2" xpath="/ns1:EfnahagurBanka/ns1:Gögn/ns1:SundurliðunInnlán/ns1:ÖnnurBundinInnlán/ns1:AtvinnufyrirtækiSundurliðað/ns1:SamgöngurOgFlutningarSundurliðað/@USD" xmlDataType="decimal"/>
    </xmlCellPr>
  </singleXmlCell>
  <singleXmlCell id="9234" r="K139" connectionId="0">
    <xmlCellPr id="1" uniqueName="GBP">
      <xmlPr mapId="2" xpath="/ns1:EfnahagurBanka/ns1:Gögn/ns1:SundurliðunInnlán/ns1:ÖnnurBundinInnlán/ns1:AtvinnufyrirtækiSundurliðað/ns1:SamgöngurOgFlutningarSundurliðað/@GBP" xmlDataType="decimal"/>
    </xmlCellPr>
  </singleXmlCell>
  <singleXmlCell id="9235" r="L139" connectionId="0">
    <xmlCellPr id="1" uniqueName="JPY">
      <xmlPr mapId="2" xpath="/ns1:EfnahagurBanka/ns1:Gögn/ns1:SundurliðunInnlán/ns1:ÖnnurBundinInnlán/ns1:AtvinnufyrirtækiSundurliðað/ns1:SamgöngurOgFlutningarSundurliðað/@JPY" xmlDataType="decimal"/>
    </xmlCellPr>
  </singleXmlCell>
  <singleXmlCell id="9236" r="M139" connectionId="0">
    <xmlCellPr id="1" uniqueName="DKK">
      <xmlPr mapId="2" xpath="/ns1:EfnahagurBanka/ns1:Gögn/ns1:SundurliðunInnlán/ns1:ÖnnurBundinInnlán/ns1:AtvinnufyrirtækiSundurliðað/ns1:SamgöngurOgFlutningarSundurliðað/@DKK" xmlDataType="decimal"/>
    </xmlCellPr>
  </singleXmlCell>
  <singleXmlCell id="9237" r="N139" connectionId="0">
    <xmlCellPr id="1" uniqueName="NOK">
      <xmlPr mapId="2" xpath="/ns1:EfnahagurBanka/ns1:Gögn/ns1:SundurliðunInnlán/ns1:ÖnnurBundinInnlán/ns1:AtvinnufyrirtækiSundurliðað/ns1:SamgöngurOgFlutningarSundurliðað/@NOK" xmlDataType="decimal"/>
    </xmlCellPr>
  </singleXmlCell>
  <singleXmlCell id="9238" r="O139" connectionId="0">
    <xmlCellPr id="1" uniqueName="SEK">
      <xmlPr mapId="2" xpath="/ns1:EfnahagurBanka/ns1:Gögn/ns1:SundurliðunInnlán/ns1:ÖnnurBundinInnlán/ns1:AtvinnufyrirtækiSundurliðað/ns1:SamgöngurOgFlutningarSundurliðað/@SEK" xmlDataType="decimal"/>
    </xmlCellPr>
  </singleXmlCell>
  <singleXmlCell id="9239" r="P139" connectionId="0">
    <xmlCellPr id="1" uniqueName="CHF">
      <xmlPr mapId="2" xpath="/ns1:EfnahagurBanka/ns1:Gögn/ns1:SundurliðunInnlán/ns1:ÖnnurBundinInnlán/ns1:AtvinnufyrirtækiSundurliðað/ns1:SamgöngurOgFlutningarSundurliðað/@CHF" xmlDataType="decimal"/>
    </xmlCellPr>
  </singleXmlCell>
  <singleXmlCell id="9240" r="Q139" connectionId="0">
    <xmlCellPr id="1" uniqueName="AðrirGjaldmiðlar">
      <xmlPr mapId="2" xpath="/ns1:EfnahagurBanka/ns1:Gögn/ns1:SundurliðunInnlán/ns1:ÖnnurBundinInnlán/ns1:AtvinnufyrirtækiSundurliðað/ns1:SamgöngurOgFlutningarSundurliðað/@AðrirGjaldmiðlar" xmlDataType="decimal"/>
    </xmlCellPr>
  </singleXmlCell>
  <singleXmlCell id="9241" r="H140" connectionId="0">
    <xmlCellPr id="1" uniqueName="ISK">
      <xmlPr mapId="2" xpath="/ns1:EfnahagurBanka/ns1:Gögn/ns1:SundurliðunInnlán/ns1:ÖnnurBundinInnlán/ns1:AtvinnufyrirtækiSundurliðað/ns1:ÞjónustaFasteignafélögSundurliðað/@ISK" xmlDataType="decimal"/>
    </xmlCellPr>
  </singleXmlCell>
  <singleXmlCell id="9242" r="I140" connectionId="0">
    <xmlCellPr id="1" uniqueName="EUR">
      <xmlPr mapId="2" xpath="/ns1:EfnahagurBanka/ns1:Gögn/ns1:SundurliðunInnlán/ns1:ÖnnurBundinInnlán/ns1:AtvinnufyrirtækiSundurliðað/ns1:ÞjónustaFasteignafélögSundurliðað/@EUR" xmlDataType="decimal"/>
    </xmlCellPr>
  </singleXmlCell>
  <singleXmlCell id="9243" r="J140" connectionId="0">
    <xmlCellPr id="1" uniqueName="USD">
      <xmlPr mapId="2" xpath="/ns1:EfnahagurBanka/ns1:Gögn/ns1:SundurliðunInnlán/ns1:ÖnnurBundinInnlán/ns1:AtvinnufyrirtækiSundurliðað/ns1:ÞjónustaFasteignafélögSundurliðað/@USD" xmlDataType="decimal"/>
    </xmlCellPr>
  </singleXmlCell>
  <singleXmlCell id="9244" r="K140" connectionId="0">
    <xmlCellPr id="1" uniqueName="GBP">
      <xmlPr mapId="2" xpath="/ns1:EfnahagurBanka/ns1:Gögn/ns1:SundurliðunInnlán/ns1:ÖnnurBundinInnlán/ns1:AtvinnufyrirtækiSundurliðað/ns1:ÞjónustaFasteignafélögSundurliðað/@GBP" xmlDataType="decimal"/>
    </xmlCellPr>
  </singleXmlCell>
  <singleXmlCell id="9245" r="L140" connectionId="0">
    <xmlCellPr id="1" uniqueName="JPY">
      <xmlPr mapId="2" xpath="/ns1:EfnahagurBanka/ns1:Gögn/ns1:SundurliðunInnlán/ns1:ÖnnurBundinInnlán/ns1:AtvinnufyrirtækiSundurliðað/ns1:ÞjónustaFasteignafélögSundurliðað/@JPY" xmlDataType="decimal"/>
    </xmlCellPr>
  </singleXmlCell>
  <singleXmlCell id="9246" r="M140" connectionId="0">
    <xmlCellPr id="1" uniqueName="DKK">
      <xmlPr mapId="2" xpath="/ns1:EfnahagurBanka/ns1:Gögn/ns1:SundurliðunInnlán/ns1:ÖnnurBundinInnlán/ns1:AtvinnufyrirtækiSundurliðað/ns1:ÞjónustaFasteignafélögSundurliðað/@DKK" xmlDataType="decimal"/>
    </xmlCellPr>
  </singleXmlCell>
  <singleXmlCell id="9247" r="N140" connectionId="0">
    <xmlCellPr id="1" uniqueName="NOK">
      <xmlPr mapId="2" xpath="/ns1:EfnahagurBanka/ns1:Gögn/ns1:SundurliðunInnlán/ns1:ÖnnurBundinInnlán/ns1:AtvinnufyrirtækiSundurliðað/ns1:ÞjónustaFasteignafélögSundurliðað/@NOK" xmlDataType="decimal"/>
    </xmlCellPr>
  </singleXmlCell>
  <singleXmlCell id="9248" r="O140" connectionId="0">
    <xmlCellPr id="1" uniqueName="SEK">
      <xmlPr mapId="2" xpath="/ns1:EfnahagurBanka/ns1:Gögn/ns1:SundurliðunInnlán/ns1:ÖnnurBundinInnlán/ns1:AtvinnufyrirtækiSundurliðað/ns1:ÞjónustaFasteignafélögSundurliðað/@SEK" xmlDataType="decimal"/>
    </xmlCellPr>
  </singleXmlCell>
  <singleXmlCell id="9249" r="P140" connectionId="0">
    <xmlCellPr id="1" uniqueName="CHF">
      <xmlPr mapId="2" xpath="/ns1:EfnahagurBanka/ns1:Gögn/ns1:SundurliðunInnlán/ns1:ÖnnurBundinInnlán/ns1:AtvinnufyrirtækiSundurliðað/ns1:ÞjónustaFasteignafélögSundurliðað/@CHF" xmlDataType="decimal"/>
    </xmlCellPr>
  </singleXmlCell>
  <singleXmlCell id="9250" r="Q140" connectionId="0">
    <xmlCellPr id="1" uniqueName="AðrirGjaldmiðlar">
      <xmlPr mapId="2" xpath="/ns1:EfnahagurBanka/ns1:Gögn/ns1:SundurliðunInnlán/ns1:ÖnnurBundinInnlán/ns1:AtvinnufyrirtækiSundurliðað/ns1:ÞjónustaFasteignafélögSundurliðað/@AðrirGjaldmiðlar" xmlDataType="decimal"/>
    </xmlCellPr>
  </singleXmlCell>
  <singleXmlCell id="9251" r="H141" connectionId="0">
    <xmlCellPr id="1" uniqueName="ISK">
      <xmlPr mapId="2" xpath="/ns1:EfnahagurBanka/ns1:Gögn/ns1:SundurliðunInnlán/ns1:ÖnnurBundinInnlán/ns1:AtvinnufyrirtækiSundurliðað/ns1:ÞjónustaStarfsemiHöfuðstöðvaSundurliðað/@ISK" xmlDataType="decimal"/>
    </xmlCellPr>
  </singleXmlCell>
  <singleXmlCell id="9252" r="I141" connectionId="0">
    <xmlCellPr id="1" uniqueName="EUR">
      <xmlPr mapId="2" xpath="/ns1:EfnahagurBanka/ns1:Gögn/ns1:SundurliðunInnlán/ns1:ÖnnurBundinInnlán/ns1:AtvinnufyrirtækiSundurliðað/ns1:ÞjónustaStarfsemiHöfuðstöðvaSundurliðað/@EUR" xmlDataType="decimal"/>
    </xmlCellPr>
  </singleXmlCell>
  <singleXmlCell id="9253" r="J141" connectionId="0">
    <xmlCellPr id="1" uniqueName="USD">
      <xmlPr mapId="2" xpath="/ns1:EfnahagurBanka/ns1:Gögn/ns1:SundurliðunInnlán/ns1:ÖnnurBundinInnlán/ns1:AtvinnufyrirtækiSundurliðað/ns1:ÞjónustaStarfsemiHöfuðstöðvaSundurliðað/@USD" xmlDataType="decimal"/>
    </xmlCellPr>
  </singleXmlCell>
  <singleXmlCell id="9254" r="K141" connectionId="0">
    <xmlCellPr id="1" uniqueName="GBP">
      <xmlPr mapId="2" xpath="/ns1:EfnahagurBanka/ns1:Gögn/ns1:SundurliðunInnlán/ns1:ÖnnurBundinInnlán/ns1:AtvinnufyrirtækiSundurliðað/ns1:ÞjónustaStarfsemiHöfuðstöðvaSundurliðað/@GBP" xmlDataType="decimal"/>
    </xmlCellPr>
  </singleXmlCell>
  <singleXmlCell id="9255" r="L141" connectionId="0">
    <xmlCellPr id="1" uniqueName="JPY">
      <xmlPr mapId="2" xpath="/ns1:EfnahagurBanka/ns1:Gögn/ns1:SundurliðunInnlán/ns1:ÖnnurBundinInnlán/ns1:AtvinnufyrirtækiSundurliðað/ns1:ÞjónustaStarfsemiHöfuðstöðvaSundurliðað/@JPY" xmlDataType="decimal"/>
    </xmlCellPr>
  </singleXmlCell>
  <singleXmlCell id="9256" r="M141" connectionId="0">
    <xmlCellPr id="1" uniqueName="DKK">
      <xmlPr mapId="2" xpath="/ns1:EfnahagurBanka/ns1:Gögn/ns1:SundurliðunInnlán/ns1:ÖnnurBundinInnlán/ns1:AtvinnufyrirtækiSundurliðað/ns1:ÞjónustaStarfsemiHöfuðstöðvaSundurliðað/@DKK" xmlDataType="decimal"/>
    </xmlCellPr>
  </singleXmlCell>
  <singleXmlCell id="9257" r="N141" connectionId="0">
    <xmlCellPr id="1" uniqueName="NOK">
      <xmlPr mapId="2" xpath="/ns1:EfnahagurBanka/ns1:Gögn/ns1:SundurliðunInnlán/ns1:ÖnnurBundinInnlán/ns1:AtvinnufyrirtækiSundurliðað/ns1:ÞjónustaStarfsemiHöfuðstöðvaSundurliðað/@NOK" xmlDataType="decimal"/>
    </xmlCellPr>
  </singleXmlCell>
  <singleXmlCell id="9258" r="O141" connectionId="0">
    <xmlCellPr id="1" uniqueName="SEK">
      <xmlPr mapId="2" xpath="/ns1:EfnahagurBanka/ns1:Gögn/ns1:SundurliðunInnlán/ns1:ÖnnurBundinInnlán/ns1:AtvinnufyrirtækiSundurliðað/ns1:ÞjónustaStarfsemiHöfuðstöðvaSundurliðað/@SEK" xmlDataType="decimal"/>
    </xmlCellPr>
  </singleXmlCell>
  <singleXmlCell id="9259" r="P141" connectionId="0">
    <xmlCellPr id="1" uniqueName="CHF">
      <xmlPr mapId="2" xpath="/ns1:EfnahagurBanka/ns1:Gögn/ns1:SundurliðunInnlán/ns1:ÖnnurBundinInnlán/ns1:AtvinnufyrirtækiSundurliðað/ns1:ÞjónustaStarfsemiHöfuðstöðvaSundurliðað/@CHF" xmlDataType="decimal"/>
    </xmlCellPr>
  </singleXmlCell>
  <singleXmlCell id="9260" r="Q141" connectionId="0">
    <xmlCellPr id="1" uniqueName="AðrirGjaldmiðlar">
      <xmlPr mapId="2" xpath="/ns1:EfnahagurBanka/ns1:Gögn/ns1:SundurliðunInnlán/ns1:ÖnnurBundinInnlán/ns1:AtvinnufyrirtækiSundurliðað/ns1:ÞjónustaStarfsemiHöfuðstöðvaSundurliðað/@AðrirGjaldmiðlar" xmlDataType="decimal"/>
    </xmlCellPr>
  </singleXmlCell>
  <singleXmlCell id="9261" r="H142" connectionId="0">
    <xmlCellPr id="1" uniqueName="ISK">
      <xmlPr mapId="2" xpath="/ns1:EfnahagurBanka/ns1:Gögn/ns1:SundurliðunInnlán/ns1:ÖnnurBundinInnlán/ns1:AtvinnufyrirtækiSundurliðað/ns1:ÞjónustaAnnaðSundurliðað/@ISK" xmlDataType="decimal"/>
    </xmlCellPr>
  </singleXmlCell>
  <singleXmlCell id="9262" r="I142" connectionId="0">
    <xmlCellPr id="1" uniqueName="EUR">
      <xmlPr mapId="2" xpath="/ns1:EfnahagurBanka/ns1:Gögn/ns1:SundurliðunInnlán/ns1:ÖnnurBundinInnlán/ns1:AtvinnufyrirtækiSundurliðað/ns1:ÞjónustaAnnaðSundurliðað/@EUR" xmlDataType="decimal"/>
    </xmlCellPr>
  </singleXmlCell>
  <singleXmlCell id="9263" r="J142" connectionId="0">
    <xmlCellPr id="1" uniqueName="USD">
      <xmlPr mapId="2" xpath="/ns1:EfnahagurBanka/ns1:Gögn/ns1:SundurliðunInnlán/ns1:ÖnnurBundinInnlán/ns1:AtvinnufyrirtækiSundurliðað/ns1:ÞjónustaAnnaðSundurliðað/@USD" xmlDataType="decimal"/>
    </xmlCellPr>
  </singleXmlCell>
  <singleXmlCell id="9264" r="K142" connectionId="0">
    <xmlCellPr id="1" uniqueName="GBP">
      <xmlPr mapId="2" xpath="/ns1:EfnahagurBanka/ns1:Gögn/ns1:SundurliðunInnlán/ns1:ÖnnurBundinInnlán/ns1:AtvinnufyrirtækiSundurliðað/ns1:ÞjónustaAnnaðSundurliðað/@GBP" xmlDataType="decimal"/>
    </xmlCellPr>
  </singleXmlCell>
  <singleXmlCell id="9265" r="L142" connectionId="0">
    <xmlCellPr id="1" uniqueName="JPY">
      <xmlPr mapId="2" xpath="/ns1:EfnahagurBanka/ns1:Gögn/ns1:SundurliðunInnlán/ns1:ÖnnurBundinInnlán/ns1:AtvinnufyrirtækiSundurliðað/ns1:ÞjónustaAnnaðSundurliðað/@JPY" xmlDataType="decimal"/>
    </xmlCellPr>
  </singleXmlCell>
  <singleXmlCell id="9266" r="M142" connectionId="0">
    <xmlCellPr id="1" uniqueName="DKK">
      <xmlPr mapId="2" xpath="/ns1:EfnahagurBanka/ns1:Gögn/ns1:SundurliðunInnlán/ns1:ÖnnurBundinInnlán/ns1:AtvinnufyrirtækiSundurliðað/ns1:ÞjónustaAnnaðSundurliðað/@DKK" xmlDataType="decimal"/>
    </xmlCellPr>
  </singleXmlCell>
  <singleXmlCell id="9267" r="N142" connectionId="0">
    <xmlCellPr id="1" uniqueName="NOK">
      <xmlPr mapId="2" xpath="/ns1:EfnahagurBanka/ns1:Gögn/ns1:SundurliðunInnlán/ns1:ÖnnurBundinInnlán/ns1:AtvinnufyrirtækiSundurliðað/ns1:ÞjónustaAnnaðSundurliðað/@NOK" xmlDataType="decimal"/>
    </xmlCellPr>
  </singleXmlCell>
  <singleXmlCell id="9268" r="O142" connectionId="0">
    <xmlCellPr id="1" uniqueName="SEK">
      <xmlPr mapId="2" xpath="/ns1:EfnahagurBanka/ns1:Gögn/ns1:SundurliðunInnlán/ns1:ÖnnurBundinInnlán/ns1:AtvinnufyrirtækiSundurliðað/ns1:ÞjónustaAnnaðSundurliðað/@SEK" xmlDataType="decimal"/>
    </xmlCellPr>
  </singleXmlCell>
  <singleXmlCell id="9269" r="P142" connectionId="0">
    <xmlCellPr id="1" uniqueName="CHF">
      <xmlPr mapId="2" xpath="/ns1:EfnahagurBanka/ns1:Gögn/ns1:SundurliðunInnlán/ns1:ÖnnurBundinInnlán/ns1:AtvinnufyrirtækiSundurliðað/ns1:ÞjónustaAnnaðSundurliðað/@CHF" xmlDataType="decimal"/>
    </xmlCellPr>
  </singleXmlCell>
  <singleXmlCell id="9270" r="Q142" connectionId="0">
    <xmlCellPr id="1" uniqueName="AðrirGjaldmiðlar">
      <xmlPr mapId="2" xpath="/ns1:EfnahagurBanka/ns1:Gögn/ns1:SundurliðunInnlán/ns1:ÖnnurBundinInnlán/ns1:AtvinnufyrirtækiSundurliðað/ns1:ÞjónustaAnnaðSundurliðað/@AðrirGjaldmiðlar" xmlDataType="decimal"/>
    </xmlCellPr>
  </singleXmlCell>
  <singleXmlCell id="9271" r="F130" connectionId="0">
    <xmlCellPr id="1" uniqueName="OpinbertFyrirtæki">
      <xmlPr mapId="2" xpath="/ns1:EfnahagurBanka/ns1:Gögn/ns1:SundurliðunInnlán/ns1:ÖnnurBundinInnlán/ns1:AtvinnufyrirtækiSundurliðað/ns1:AtvinnufyrirtækiOpinbertEinkaSamtals/@OpinbertFyrirtæki" xmlDataType="decimal"/>
    </xmlCellPr>
  </singleXmlCell>
  <singleXmlCell id="9272" r="G130" connectionId="0">
    <xmlCellPr id="1" uniqueName="Einkafyrirtæki">
      <xmlPr mapId="2" xpath="/ns1:EfnahagurBanka/ns1:Gögn/ns1:SundurliðunInnlán/ns1:ÖnnurBundinInnlán/ns1:AtvinnufyrirtækiSundurliðað/ns1:AtvinnufyrirtækiOpinbertEinkaSamtals/@Einkafyrirtæki" xmlDataType="decimal"/>
    </xmlCellPr>
  </singleXmlCell>
  <singleXmlCell id="9273" r="H130" connectionId="0">
    <xmlCellPr id="1" uniqueName="ISK">
      <xmlPr mapId="2" xpath="/ns1:EfnahagurBanka/ns1:Gögn/ns1:SundurliðunInnlán/ns1:ÖnnurBundinInnlán/ns1:AtvinnufyrirtækiSundurliðað/ns1:AtvinnufyrirtækiOpinbertEinkaSamtals/@ISK" xmlDataType="decimal"/>
    </xmlCellPr>
  </singleXmlCell>
  <singleXmlCell id="9274" r="H143" connectionId="0">
    <xmlCellPr id="1" uniqueName="ISK">
      <xmlPr mapId="2" xpath="/ns1:EfnahagurBanka/ns1:Gögn/ns1:SundurliðunInnlán/ns1:ÖnnurBundinInnlán/ns1:AtvinnufyrirtækiSundurliðað/ns1:ÓflokkaðSundurliðað/@ISK" xmlDataType="decimal"/>
    </xmlCellPr>
  </singleXmlCell>
  <singleXmlCell id="9275" r="I143" connectionId="0">
    <xmlCellPr id="1" uniqueName="EUR">
      <xmlPr mapId="2" xpath="/ns1:EfnahagurBanka/ns1:Gögn/ns1:SundurliðunInnlán/ns1:ÖnnurBundinInnlán/ns1:AtvinnufyrirtækiSundurliðað/ns1:ÓflokkaðSundurliðað/@EUR" xmlDataType="decimal"/>
    </xmlCellPr>
  </singleXmlCell>
  <singleXmlCell id="9276" r="J143" connectionId="0">
    <xmlCellPr id="1" uniqueName="USD">
      <xmlPr mapId="2" xpath="/ns1:EfnahagurBanka/ns1:Gögn/ns1:SundurliðunInnlán/ns1:ÖnnurBundinInnlán/ns1:AtvinnufyrirtækiSundurliðað/ns1:ÓflokkaðSundurliðað/@USD" xmlDataType="decimal"/>
    </xmlCellPr>
  </singleXmlCell>
  <singleXmlCell id="9277" r="K143" connectionId="0">
    <xmlCellPr id="1" uniqueName="GBP">
      <xmlPr mapId="2" xpath="/ns1:EfnahagurBanka/ns1:Gögn/ns1:SundurliðunInnlán/ns1:ÖnnurBundinInnlán/ns1:AtvinnufyrirtækiSundurliðað/ns1:ÓflokkaðSundurliðað/@GBP" xmlDataType="decimal"/>
    </xmlCellPr>
  </singleXmlCell>
  <singleXmlCell id="9278" r="L143" connectionId="0">
    <xmlCellPr id="1" uniqueName="JPY">
      <xmlPr mapId="2" xpath="/ns1:EfnahagurBanka/ns1:Gögn/ns1:SundurliðunInnlán/ns1:ÖnnurBundinInnlán/ns1:AtvinnufyrirtækiSundurliðað/ns1:ÓflokkaðSundurliðað/@JPY" xmlDataType="decimal"/>
    </xmlCellPr>
  </singleXmlCell>
  <singleXmlCell id="9279" r="M143" connectionId="0">
    <xmlCellPr id="1" uniqueName="DKK">
      <xmlPr mapId="2" xpath="/ns1:EfnahagurBanka/ns1:Gögn/ns1:SundurliðunInnlán/ns1:ÖnnurBundinInnlán/ns1:AtvinnufyrirtækiSundurliðað/ns1:ÓflokkaðSundurliðað/@DKK" xmlDataType="decimal"/>
    </xmlCellPr>
  </singleXmlCell>
  <singleXmlCell id="9280" r="N143" connectionId="0">
    <xmlCellPr id="1" uniqueName="NOK">
      <xmlPr mapId="2" xpath="/ns1:EfnahagurBanka/ns1:Gögn/ns1:SundurliðunInnlán/ns1:ÖnnurBundinInnlán/ns1:AtvinnufyrirtækiSundurliðað/ns1:ÓflokkaðSundurliðað/@NOK" xmlDataType="decimal"/>
    </xmlCellPr>
  </singleXmlCell>
  <singleXmlCell id="9281" r="O143" connectionId="0">
    <xmlCellPr id="1" uniqueName="SEK">
      <xmlPr mapId="2" xpath="/ns1:EfnahagurBanka/ns1:Gögn/ns1:SundurliðunInnlán/ns1:ÖnnurBundinInnlán/ns1:AtvinnufyrirtækiSundurliðað/ns1:ÓflokkaðSundurliðað/@SEK" xmlDataType="decimal"/>
    </xmlCellPr>
  </singleXmlCell>
  <singleXmlCell id="9282" r="P143" connectionId="0">
    <xmlCellPr id="1" uniqueName="CHF">
      <xmlPr mapId="2" xpath="/ns1:EfnahagurBanka/ns1:Gögn/ns1:SundurliðunInnlán/ns1:ÖnnurBundinInnlán/ns1:AtvinnufyrirtækiSundurliðað/ns1:ÓflokkaðSundurliðað/@CHF" xmlDataType="decimal"/>
    </xmlCellPr>
  </singleXmlCell>
  <singleXmlCell id="9283" r="Q143" connectionId="0">
    <xmlCellPr id="1" uniqueName="AðrirGjaldmiðlar">
      <xmlPr mapId="2" xpath="/ns1:EfnahagurBanka/ns1:Gögn/ns1:SundurliðunInnlán/ns1:ÖnnurBundinInnlán/ns1:AtvinnufyrirtækiSundurliðað/ns1:ÓflokkaðSundurliðað/@AðrirGjaldmiðlar" xmlDataType="decimal"/>
    </xmlCellPr>
  </singleXmlCell>
  <singleXmlCell id="9284" r="H86" connectionId="0">
    <xmlCellPr id="1" uniqueName="ISK">
      <xmlPr mapId="2" xpath="/ns1:EfnahagurBanka/ns1:Gögn/ns1:SundurliðunInnlán/ns1:VerðtryggðInnlánEinföldMeðOpinberuEignarhaldi/ns1:AtvinnufyrirtækiSundurliðaðISK/ns1:LandbúnaðurISK/@ISK" xmlDataType="decimal"/>
    </xmlCellPr>
  </singleXmlCell>
  <singleXmlCell id="9285" r="H87" connectionId="0">
    <xmlCellPr id="1" uniqueName="ISK">
      <xmlPr mapId="2" xpath="/ns1:EfnahagurBanka/ns1:Gögn/ns1:SundurliðunInnlán/ns1:VerðtryggðInnlánEinföldMeðOpinberuEignarhaldi/ns1:AtvinnufyrirtækiSundurliðaðISK/ns1:FiskveiðarISK/@ISK" xmlDataType="decimal"/>
    </xmlCellPr>
  </singleXmlCell>
  <singleXmlCell id="9286" r="H88" connectionId="0">
    <xmlCellPr id="1" uniqueName="ISK">
      <xmlPr mapId="2" xpath="/ns1:EfnahagurBanka/ns1:Gögn/ns1:SundurliðunInnlán/ns1:VerðtryggðInnlánEinföldMeðOpinberuEignarhaldi/ns1:AtvinnufyrirtækiSundurliðaðISK/ns1:IðnaðurVinnslaLandbúnaðarafurðaISK/@ISK" xmlDataType="decimal"/>
    </xmlCellPr>
  </singleXmlCell>
  <singleXmlCell id="9287" r="H89" connectionId="0">
    <xmlCellPr id="1" uniqueName="ISK">
      <xmlPr mapId="2" xpath="/ns1:EfnahagurBanka/ns1:Gögn/ns1:SundurliðunInnlán/ns1:VerðtryggðInnlánEinföldMeðOpinberuEignarhaldi/ns1:AtvinnufyrirtækiSundurliðaðISK/ns1:IðnaðurVinnslaSjávarafurðaISK/@ISK" xmlDataType="decimal"/>
    </xmlCellPr>
  </singleXmlCell>
  <singleXmlCell id="9288" r="H90" connectionId="0">
    <xmlCellPr id="1" uniqueName="ISK">
      <xmlPr mapId="2" xpath="/ns1:EfnahagurBanka/ns1:Gögn/ns1:SundurliðunInnlán/ns1:VerðtryggðInnlánEinföldMeðOpinberuEignarhaldi/ns1:AtvinnufyrirtækiSundurliðaðISK/ns1:IðnaðurAnnaðISK/@ISK" xmlDataType="decimal"/>
    </xmlCellPr>
  </singleXmlCell>
  <singleXmlCell id="9289" r="H91" connectionId="0">
    <xmlCellPr id="1" uniqueName="ISK">
      <xmlPr mapId="2" xpath="/ns1:EfnahagurBanka/ns1:Gögn/ns1:SundurliðunInnlán/ns1:VerðtryggðInnlánEinföldMeðOpinberuEignarhaldi/ns1:AtvinnufyrirtækiSundurliðaðISK/ns1:VeiturOrkuOgVatnsveiturISK/@ISK" xmlDataType="decimal"/>
    </xmlCellPr>
  </singleXmlCell>
  <singleXmlCell id="9290" r="H92" connectionId="0">
    <xmlCellPr id="1" uniqueName="ISK">
      <xmlPr mapId="2" xpath="/ns1:EfnahagurBanka/ns1:Gögn/ns1:SundurliðunInnlán/ns1:VerðtryggðInnlánEinföldMeðOpinberuEignarhaldi/ns1:AtvinnufyrirtækiSundurliðaðISK/ns1:ByggingastarfsemiOgMannvirkjagerðISK/@ISK" xmlDataType="decimal"/>
    </xmlCellPr>
  </singleXmlCell>
  <singleXmlCell id="9291" r="H93" connectionId="0">
    <xmlCellPr id="1" uniqueName="ISK">
      <xmlPr mapId="2" xpath="/ns1:EfnahagurBanka/ns1:Gögn/ns1:SundurliðunInnlán/ns1:VerðtryggðInnlánEinföldMeðOpinberuEignarhaldi/ns1:AtvinnufyrirtækiSundurliðaðISK/ns1:VerslunISK/@ISK" xmlDataType="decimal"/>
    </xmlCellPr>
  </singleXmlCell>
  <singleXmlCell id="9292" r="H94" connectionId="0">
    <xmlCellPr id="1" uniqueName="ISK">
      <xmlPr mapId="2" xpath="/ns1:EfnahagurBanka/ns1:Gögn/ns1:SundurliðunInnlán/ns1:VerðtryggðInnlánEinföldMeðOpinberuEignarhaldi/ns1:AtvinnufyrirtækiSundurliðaðISK/ns1:SamgöngurOgFlutningarISK/@ISK" xmlDataType="decimal"/>
    </xmlCellPr>
  </singleXmlCell>
  <singleXmlCell id="9293" r="H95" connectionId="0">
    <xmlCellPr id="1" uniqueName="ISK">
      <xmlPr mapId="2" xpath="/ns1:EfnahagurBanka/ns1:Gögn/ns1:SundurliðunInnlán/ns1:VerðtryggðInnlánEinföldMeðOpinberuEignarhaldi/ns1:AtvinnufyrirtækiSundurliðaðISK/ns1:ÞjónustaFasteignafélögISK/@ISK" xmlDataType="decimal"/>
    </xmlCellPr>
  </singleXmlCell>
  <singleXmlCell id="9294" r="H96" connectionId="0">
    <xmlCellPr id="1" uniqueName="ISK">
      <xmlPr mapId="2" xpath="/ns1:EfnahagurBanka/ns1:Gögn/ns1:SundurliðunInnlán/ns1:VerðtryggðInnlánEinföldMeðOpinberuEignarhaldi/ns1:AtvinnufyrirtækiSundurliðaðISK/ns1:ÞjónustaStarfsemiHöfuðstöðvaISK/@ISK" xmlDataType="decimal"/>
    </xmlCellPr>
  </singleXmlCell>
  <singleXmlCell id="9295" r="H97" connectionId="0">
    <xmlCellPr id="1" uniqueName="ISK">
      <xmlPr mapId="2" xpath="/ns1:EfnahagurBanka/ns1:Gögn/ns1:SundurliðunInnlán/ns1:VerðtryggðInnlánEinföldMeðOpinberuEignarhaldi/ns1:AtvinnufyrirtækiSundurliðaðISK/ns1:ÞjónustaAnnaðISK/@ISK" xmlDataType="decimal"/>
    </xmlCellPr>
  </singleXmlCell>
  <singleXmlCell id="9296" r="H98" connectionId="0">
    <xmlCellPr id="1" uniqueName="ISK">
      <xmlPr mapId="2" xpath="/ns1:EfnahagurBanka/ns1:Gögn/ns1:SundurliðunInnlán/ns1:VerðtryggðInnlánEinföldMeðOpinberuEignarhaldi/ns1:AtvinnufyrirtækiSundurliðaðISK/ns1:ÓflokkaðISK/@ISK" xmlDataType="decimal"/>
    </xmlCellPr>
  </singleXmlCell>
  <singleXmlCell id="9297" r="F85" connectionId="0">
    <xmlCellPr id="1" uniqueName="OpinbertFyrirtæki">
      <xmlPr mapId="2" xpath="/ns1:EfnahagurBanka/ns1:Gögn/ns1:SundurliðunInnlán/ns1:VerðtryggðInnlánEinföldMeðOpinberuEignarhaldi/ns1:AtvinnufyrirtækiSundurliðaðISK/ns1:AtvinnufyrirtækiOpinbertEinkaSamtals/@OpinbertFyrirtæki" xmlDataType="decimal"/>
    </xmlCellPr>
  </singleXmlCell>
  <singleXmlCell id="9298" r="G85" connectionId="0">
    <xmlCellPr id="1" uniqueName="Einkafyrirtæki">
      <xmlPr mapId="2" xpath="/ns1:EfnahagurBanka/ns1:Gögn/ns1:SundurliðunInnlán/ns1:VerðtryggðInnlánEinföldMeðOpinberuEignarhaldi/ns1:AtvinnufyrirtækiSundurliðaðISK/ns1:AtvinnufyrirtækiOpinbertEinkaSamtals/@Einkafyrirtæki" xmlDataType="decimal"/>
    </xmlCellPr>
  </singleXmlCell>
  <singleXmlCell id="9299" r="H85" connectionId="0">
    <xmlCellPr id="1" uniqueName="ISK">
      <xmlPr mapId="2" xpath="/ns1:EfnahagurBanka/ns1:Gögn/ns1:SundurliðunInnlán/ns1:VerðtryggðInnlánEinföldMeðOpinberuEignarhaldi/ns1:AtvinnufyrirtækiSundurliðaðISK/ns1:AtvinnufyrirtækiOpinbertEinkaSamtals/@ISK" xmlDataType="decimal"/>
    </xmlCellPr>
  </singleXmlCell>
</singleXmlCells>
</file>

<file path=xl/tables/tableSingleCells11.xml><?xml version="1.0" encoding="utf-8"?>
<singleXmlCells xmlns="http://schemas.openxmlformats.org/spreadsheetml/2006/main">
  <singleXmlCell id="7593" r="F6" connectionId="0">
    <xmlCellPr id="1" uniqueName="OpinbertFyrirtæki">
      <xmlPr mapId="2" xpath="/ns1:EfnahagurBanka/ns1:Gögn/ns1:SundurliðunLántaka/ns1:Sl-VíkjandiLán/ns1:AtvinnufyrirtækiMeðEignarhaldi/@OpinbertFyrirtæki" xmlDataType="decimal"/>
    </xmlCellPr>
  </singleXmlCell>
  <singleXmlCell id="7594" r="G6" connectionId="0">
    <xmlCellPr id="1" uniqueName="Einkafyrirtæki">
      <xmlPr mapId="2" xpath="/ns1:EfnahagurBanka/ns1:Gögn/ns1:SundurliðunLántaka/ns1:Sl-VíkjandiLán/ns1:AtvinnufyrirtækiMeðEignarhaldi/@Einkafyrirtæki" xmlDataType="decimal"/>
    </xmlCellPr>
  </singleXmlCell>
  <singleXmlCell id="7595" r="H6" connectionId="0">
    <xmlCellPr id="1" uniqueName="ISK">
      <xmlPr mapId="2" xpath="/ns1:EfnahagurBanka/ns1:Gögn/ns1:SundurliðunLántaka/ns1:Sl-VíkjandiLán/ns1:AtvinnufyrirtækiMeðEignarhaldi/@ISK" xmlDataType="decimal"/>
    </xmlCellPr>
  </singleXmlCell>
  <singleXmlCell id="7596" r="I6" connectionId="0">
    <xmlCellPr id="1" uniqueName="EUR">
      <xmlPr mapId="2" xpath="/ns1:EfnahagurBanka/ns1:Gögn/ns1:SundurliðunLántaka/ns1:Sl-VíkjandiLán/ns1:AtvinnufyrirtækiMeðEignarhaldi/@EUR" xmlDataType="decimal"/>
    </xmlCellPr>
  </singleXmlCell>
  <singleXmlCell id="7597" r="J6" connectionId="0">
    <xmlCellPr id="1" uniqueName="USD">
      <xmlPr mapId="2" xpath="/ns1:EfnahagurBanka/ns1:Gögn/ns1:SundurliðunLántaka/ns1:Sl-VíkjandiLán/ns1:AtvinnufyrirtækiMeðEignarhaldi/@USD" xmlDataType="decimal"/>
    </xmlCellPr>
  </singleXmlCell>
  <singleXmlCell id="7598" r="K6" connectionId="0">
    <xmlCellPr id="1" uniqueName="GBP">
      <xmlPr mapId="2" xpath="/ns1:EfnahagurBanka/ns1:Gögn/ns1:SundurliðunLántaka/ns1:Sl-VíkjandiLán/ns1:AtvinnufyrirtækiMeðEignarhaldi/@GBP" xmlDataType="decimal"/>
    </xmlCellPr>
  </singleXmlCell>
  <singleXmlCell id="7599" r="L6" connectionId="0">
    <xmlCellPr id="1" uniqueName="JPY">
      <xmlPr mapId="2" xpath="/ns1:EfnahagurBanka/ns1:Gögn/ns1:SundurliðunLántaka/ns1:Sl-VíkjandiLán/ns1:AtvinnufyrirtækiMeðEignarhaldi/@JPY" xmlDataType="decimal"/>
    </xmlCellPr>
  </singleXmlCell>
  <singleXmlCell id="7600" r="M6" connectionId="0">
    <xmlCellPr id="1" uniqueName="DKK">
      <xmlPr mapId="2" xpath="/ns1:EfnahagurBanka/ns1:Gögn/ns1:SundurliðunLántaka/ns1:Sl-VíkjandiLán/ns1:AtvinnufyrirtækiMeðEignarhaldi/@DKK" xmlDataType="decimal"/>
    </xmlCellPr>
  </singleXmlCell>
  <singleXmlCell id="7601" r="N6" connectionId="0">
    <xmlCellPr id="1" uniqueName="NOK">
      <xmlPr mapId="2" xpath="/ns1:EfnahagurBanka/ns1:Gögn/ns1:SundurliðunLántaka/ns1:Sl-VíkjandiLán/ns1:AtvinnufyrirtækiMeðEignarhaldi/@NOK" xmlDataType="decimal"/>
    </xmlCellPr>
  </singleXmlCell>
  <singleXmlCell id="7602" r="O6" connectionId="0">
    <xmlCellPr id="1" uniqueName="SEK">
      <xmlPr mapId="2" xpath="/ns1:EfnahagurBanka/ns1:Gögn/ns1:SundurliðunLántaka/ns1:Sl-VíkjandiLán/ns1:AtvinnufyrirtækiMeðEignarhaldi/@SEK" xmlDataType="decimal"/>
    </xmlCellPr>
  </singleXmlCell>
  <singleXmlCell id="7603" r="P6" connectionId="0">
    <xmlCellPr id="1" uniqueName="CHF">
      <xmlPr mapId="2" xpath="/ns1:EfnahagurBanka/ns1:Gögn/ns1:SundurliðunLántaka/ns1:Sl-VíkjandiLán/ns1:AtvinnufyrirtækiMeðEignarhaldi/@CHF" xmlDataType="decimal"/>
    </xmlCellPr>
  </singleXmlCell>
  <singleXmlCell id="7604" r="Q6" connectionId="0">
    <xmlCellPr id="1" uniqueName="AðrirGjaldmiðlar">
      <xmlPr mapId="2" xpath="/ns1:EfnahagurBanka/ns1:Gögn/ns1:SundurliðunLántaka/ns1:Sl-VíkjandiLán/ns1:AtvinnufyrirtækiMeðEignarhaldi/@AðrirGjaldmiðlar" xmlDataType="decimal"/>
    </xmlCellPr>
  </singleXmlCell>
  <singleXmlCell id="7605" r="F8" connectionId="0">
    <xmlCellPr id="1" uniqueName="OpinbertFyrirtæki">
      <xmlPr mapId="2" xpath="/ns1:EfnahagurBanka/ns1:Gögn/ns1:SundurliðunLántaka/ns1:Sl-VíkjandiLán/ns1:Fjármálageiri/ns1:Innlánsstofnanir/@OpinbertFyrirtæki" xmlDataType="decimal"/>
    </xmlCellPr>
  </singleXmlCell>
  <singleXmlCell id="7606" r="G8" connectionId="0">
    <xmlCellPr id="1" uniqueName="Einkafyrirtæki">
      <xmlPr mapId="2" xpath="/ns1:EfnahagurBanka/ns1:Gögn/ns1:SundurliðunLántaka/ns1:Sl-VíkjandiLán/ns1:Fjármálageiri/ns1:Innlánsstofnanir/@Einkafyrirtæki" xmlDataType="decimal"/>
    </xmlCellPr>
  </singleXmlCell>
  <singleXmlCell id="7607" r="H8" connectionId="0">
    <xmlCellPr id="1" uniqueName="ISK">
      <xmlPr mapId="2" xpath="/ns1:EfnahagurBanka/ns1:Gögn/ns1:SundurliðunLántaka/ns1:Sl-VíkjandiLán/ns1:Fjármálageiri/ns1:Innlánsstofnanir/@ISK" xmlDataType="decimal"/>
    </xmlCellPr>
  </singleXmlCell>
  <singleXmlCell id="7608" r="I8" connectionId="0">
    <xmlCellPr id="1" uniqueName="EUR">
      <xmlPr mapId="2" xpath="/ns1:EfnahagurBanka/ns1:Gögn/ns1:SundurliðunLántaka/ns1:Sl-VíkjandiLán/ns1:Fjármálageiri/ns1:Innlánsstofnanir/@EUR" xmlDataType="decimal"/>
    </xmlCellPr>
  </singleXmlCell>
  <singleXmlCell id="7609" r="J8" connectionId="0">
    <xmlCellPr id="1" uniqueName="USD">
      <xmlPr mapId="2" xpath="/ns1:EfnahagurBanka/ns1:Gögn/ns1:SundurliðunLántaka/ns1:Sl-VíkjandiLán/ns1:Fjármálageiri/ns1:Innlánsstofnanir/@USD" xmlDataType="decimal"/>
    </xmlCellPr>
  </singleXmlCell>
  <singleXmlCell id="7610" r="K8" connectionId="0">
    <xmlCellPr id="1" uniqueName="GBP">
      <xmlPr mapId="2" xpath="/ns1:EfnahagurBanka/ns1:Gögn/ns1:SundurliðunLántaka/ns1:Sl-VíkjandiLán/ns1:Fjármálageiri/ns1:Innlánsstofnanir/@GBP" xmlDataType="decimal"/>
    </xmlCellPr>
  </singleXmlCell>
  <singleXmlCell id="7611" r="L8" connectionId="0">
    <xmlCellPr id="1" uniqueName="JPY">
      <xmlPr mapId="2" xpath="/ns1:EfnahagurBanka/ns1:Gögn/ns1:SundurliðunLántaka/ns1:Sl-VíkjandiLán/ns1:Fjármálageiri/ns1:Innlánsstofnanir/@JPY" xmlDataType="decimal"/>
    </xmlCellPr>
  </singleXmlCell>
  <singleXmlCell id="7612" r="M8" connectionId="0">
    <xmlCellPr id="1" uniqueName="DKK">
      <xmlPr mapId="2" xpath="/ns1:EfnahagurBanka/ns1:Gögn/ns1:SundurliðunLántaka/ns1:Sl-VíkjandiLán/ns1:Fjármálageiri/ns1:Innlánsstofnanir/@DKK" xmlDataType="decimal"/>
    </xmlCellPr>
  </singleXmlCell>
  <singleXmlCell id="7613" r="N8" connectionId="0">
    <xmlCellPr id="1" uniqueName="NOK">
      <xmlPr mapId="2" xpath="/ns1:EfnahagurBanka/ns1:Gögn/ns1:SundurliðunLántaka/ns1:Sl-VíkjandiLán/ns1:Fjármálageiri/ns1:Innlánsstofnanir/@NOK" xmlDataType="decimal"/>
    </xmlCellPr>
  </singleXmlCell>
  <singleXmlCell id="7614" r="O8" connectionId="0">
    <xmlCellPr id="1" uniqueName="SEK">
      <xmlPr mapId="2" xpath="/ns1:EfnahagurBanka/ns1:Gögn/ns1:SundurliðunLántaka/ns1:Sl-VíkjandiLán/ns1:Fjármálageiri/ns1:Innlánsstofnanir/@SEK" xmlDataType="decimal"/>
    </xmlCellPr>
  </singleXmlCell>
  <singleXmlCell id="7615" r="P8" connectionId="0">
    <xmlCellPr id="1" uniqueName="CHF">
      <xmlPr mapId="2" xpath="/ns1:EfnahagurBanka/ns1:Gögn/ns1:SundurliðunLántaka/ns1:Sl-VíkjandiLán/ns1:Fjármálageiri/ns1:Innlánsstofnanir/@CHF" xmlDataType="decimal"/>
    </xmlCellPr>
  </singleXmlCell>
  <singleXmlCell id="7616" r="Q8" connectionId="0">
    <xmlCellPr id="1" uniqueName="AðrirGjaldmiðlar">
      <xmlPr mapId="2" xpath="/ns1:EfnahagurBanka/ns1:Gögn/ns1:SundurliðunLántaka/ns1:Sl-VíkjandiLán/ns1:Fjármálageiri/ns1:Innlánsstofnanir/@AðrirGjaldmiðlar" xmlDataType="decimal"/>
    </xmlCellPr>
  </singleXmlCell>
  <singleXmlCell id="7617" r="F9" connectionId="0">
    <xmlCellPr id="1" uniqueName="OpinbertFyrirtæki">
      <xmlPr mapId="2" xpath="/ns1:EfnahagurBanka/ns1:Gögn/ns1:SundurliðunLántaka/ns1:Sl-VíkjandiLán/ns1:Fjármálageiri/ns1:InnlánsstofnanirÍSlitameðferð/@OpinbertFyrirtæki" xmlDataType="decimal"/>
    </xmlCellPr>
  </singleXmlCell>
  <singleXmlCell id="7618" r="G9" connectionId="0">
    <xmlCellPr id="1" uniqueName="Einkafyrirtæki">
      <xmlPr mapId="2" xpath="/ns1:EfnahagurBanka/ns1:Gögn/ns1:SundurliðunLántaka/ns1:Sl-VíkjandiLán/ns1:Fjármálageiri/ns1:InnlánsstofnanirÍSlitameðferð/@Einkafyrirtæki" xmlDataType="decimal"/>
    </xmlCellPr>
  </singleXmlCell>
  <singleXmlCell id="7619" r="H9" connectionId="0">
    <xmlCellPr id="1" uniqueName="ISK">
      <xmlPr mapId="2" xpath="/ns1:EfnahagurBanka/ns1:Gögn/ns1:SundurliðunLántaka/ns1:Sl-VíkjandiLán/ns1:Fjármálageiri/ns1:InnlánsstofnanirÍSlitameðferð/@ISK" xmlDataType="decimal"/>
    </xmlCellPr>
  </singleXmlCell>
  <singleXmlCell id="7620" r="I9" connectionId="0">
    <xmlCellPr id="1" uniqueName="EUR">
      <xmlPr mapId="2" xpath="/ns1:EfnahagurBanka/ns1:Gögn/ns1:SundurliðunLántaka/ns1:Sl-VíkjandiLán/ns1:Fjármálageiri/ns1:InnlánsstofnanirÍSlitameðferð/@EUR" xmlDataType="decimal"/>
    </xmlCellPr>
  </singleXmlCell>
  <singleXmlCell id="7621" r="J9" connectionId="0">
    <xmlCellPr id="1" uniqueName="USD">
      <xmlPr mapId="2" xpath="/ns1:EfnahagurBanka/ns1:Gögn/ns1:SundurliðunLántaka/ns1:Sl-VíkjandiLán/ns1:Fjármálageiri/ns1:InnlánsstofnanirÍSlitameðferð/@USD" xmlDataType="decimal"/>
    </xmlCellPr>
  </singleXmlCell>
  <singleXmlCell id="7622" r="K9" connectionId="0">
    <xmlCellPr id="1" uniqueName="GBP">
      <xmlPr mapId="2" xpath="/ns1:EfnahagurBanka/ns1:Gögn/ns1:SundurliðunLántaka/ns1:Sl-VíkjandiLán/ns1:Fjármálageiri/ns1:InnlánsstofnanirÍSlitameðferð/@GBP" xmlDataType="decimal"/>
    </xmlCellPr>
  </singleXmlCell>
  <singleXmlCell id="7623" r="L9" connectionId="0">
    <xmlCellPr id="1" uniqueName="JPY">
      <xmlPr mapId="2" xpath="/ns1:EfnahagurBanka/ns1:Gögn/ns1:SundurliðunLántaka/ns1:Sl-VíkjandiLán/ns1:Fjármálageiri/ns1:InnlánsstofnanirÍSlitameðferð/@JPY" xmlDataType="decimal"/>
    </xmlCellPr>
  </singleXmlCell>
  <singleXmlCell id="7624" r="M9" connectionId="0">
    <xmlCellPr id="1" uniqueName="DKK">
      <xmlPr mapId="2" xpath="/ns1:EfnahagurBanka/ns1:Gögn/ns1:SundurliðunLántaka/ns1:Sl-VíkjandiLán/ns1:Fjármálageiri/ns1:InnlánsstofnanirÍSlitameðferð/@DKK" xmlDataType="decimal"/>
    </xmlCellPr>
  </singleXmlCell>
  <singleXmlCell id="7625" r="N9" connectionId="0">
    <xmlCellPr id="1" uniqueName="NOK">
      <xmlPr mapId="2" xpath="/ns1:EfnahagurBanka/ns1:Gögn/ns1:SundurliðunLántaka/ns1:Sl-VíkjandiLán/ns1:Fjármálageiri/ns1:InnlánsstofnanirÍSlitameðferð/@NOK" xmlDataType="decimal"/>
    </xmlCellPr>
  </singleXmlCell>
  <singleXmlCell id="7626" r="O9" connectionId="0">
    <xmlCellPr id="1" uniqueName="SEK">
      <xmlPr mapId="2" xpath="/ns1:EfnahagurBanka/ns1:Gögn/ns1:SundurliðunLántaka/ns1:Sl-VíkjandiLán/ns1:Fjármálageiri/ns1:InnlánsstofnanirÍSlitameðferð/@SEK" xmlDataType="decimal"/>
    </xmlCellPr>
  </singleXmlCell>
  <singleXmlCell id="7627" r="P9" connectionId="0">
    <xmlCellPr id="1" uniqueName="CHF">
      <xmlPr mapId="2" xpath="/ns1:EfnahagurBanka/ns1:Gögn/ns1:SundurliðunLántaka/ns1:Sl-VíkjandiLán/ns1:Fjármálageiri/ns1:InnlánsstofnanirÍSlitameðferð/@CHF" xmlDataType="decimal"/>
    </xmlCellPr>
  </singleXmlCell>
  <singleXmlCell id="7628" r="Q9" connectionId="0">
    <xmlCellPr id="1" uniqueName="AðrirGjaldmiðlar">
      <xmlPr mapId="2" xpath="/ns1:EfnahagurBanka/ns1:Gögn/ns1:SundurliðunLántaka/ns1:Sl-VíkjandiLán/ns1:Fjármálageiri/ns1:InnlánsstofnanirÍSlitameðferð/@AðrirGjaldmiðlar" xmlDataType="decimal"/>
    </xmlCellPr>
  </singleXmlCell>
  <singleXmlCell id="7629" r="F10" connectionId="0">
    <xmlCellPr id="1" uniqueName="OpinbertFyrirtæki">
      <xmlPr mapId="2" xpath="/ns1:EfnahagurBanka/ns1:Gögn/ns1:SundurliðunLántaka/ns1:Sl-VíkjandiLán/ns1:Fjármálageiri/ns1:Peningamarkaðssjóðir/@OpinbertFyrirtæki" xmlDataType="decimal"/>
    </xmlCellPr>
  </singleXmlCell>
  <singleXmlCell id="7630" r="G10" connectionId="0">
    <xmlCellPr id="1" uniqueName="Einkafyrirtæki">
      <xmlPr mapId="2" xpath="/ns1:EfnahagurBanka/ns1:Gögn/ns1:SundurliðunLántaka/ns1:Sl-VíkjandiLán/ns1:Fjármálageiri/ns1:Peningamarkaðssjóðir/@Einkafyrirtæki" xmlDataType="decimal"/>
    </xmlCellPr>
  </singleXmlCell>
  <singleXmlCell id="7631" r="H10" connectionId="0">
    <xmlCellPr id="1" uniqueName="ISK">
      <xmlPr mapId="2" xpath="/ns1:EfnahagurBanka/ns1:Gögn/ns1:SundurliðunLántaka/ns1:Sl-VíkjandiLán/ns1:Fjármálageiri/ns1:Peningamarkaðssjóðir/@ISK" xmlDataType="decimal"/>
    </xmlCellPr>
  </singleXmlCell>
  <singleXmlCell id="7632" r="I10" connectionId="0">
    <xmlCellPr id="1" uniqueName="EUR">
      <xmlPr mapId="2" xpath="/ns1:EfnahagurBanka/ns1:Gögn/ns1:SundurliðunLántaka/ns1:Sl-VíkjandiLán/ns1:Fjármálageiri/ns1:Peningamarkaðssjóðir/@EUR" xmlDataType="decimal"/>
    </xmlCellPr>
  </singleXmlCell>
  <singleXmlCell id="7633" r="J10" connectionId="0">
    <xmlCellPr id="1" uniqueName="USD">
      <xmlPr mapId="2" xpath="/ns1:EfnahagurBanka/ns1:Gögn/ns1:SundurliðunLántaka/ns1:Sl-VíkjandiLán/ns1:Fjármálageiri/ns1:Peningamarkaðssjóðir/@USD" xmlDataType="decimal"/>
    </xmlCellPr>
  </singleXmlCell>
  <singleXmlCell id="7634" r="K10" connectionId="0">
    <xmlCellPr id="1" uniqueName="GBP">
      <xmlPr mapId="2" xpath="/ns1:EfnahagurBanka/ns1:Gögn/ns1:SundurliðunLántaka/ns1:Sl-VíkjandiLán/ns1:Fjármálageiri/ns1:Peningamarkaðssjóðir/@GBP" xmlDataType="decimal"/>
    </xmlCellPr>
  </singleXmlCell>
  <singleXmlCell id="7635" r="L10" connectionId="0">
    <xmlCellPr id="1" uniqueName="JPY">
      <xmlPr mapId="2" xpath="/ns1:EfnahagurBanka/ns1:Gögn/ns1:SundurliðunLántaka/ns1:Sl-VíkjandiLán/ns1:Fjármálageiri/ns1:Peningamarkaðssjóðir/@JPY" xmlDataType="decimal"/>
    </xmlCellPr>
  </singleXmlCell>
  <singleXmlCell id="7636" r="M10" connectionId="0">
    <xmlCellPr id="1" uniqueName="DKK">
      <xmlPr mapId="2" xpath="/ns1:EfnahagurBanka/ns1:Gögn/ns1:SundurliðunLántaka/ns1:Sl-VíkjandiLán/ns1:Fjármálageiri/ns1:Peningamarkaðssjóðir/@DKK" xmlDataType="decimal"/>
    </xmlCellPr>
  </singleXmlCell>
  <singleXmlCell id="7637" r="N10" connectionId="0">
    <xmlCellPr id="1" uniqueName="NOK">
      <xmlPr mapId="2" xpath="/ns1:EfnahagurBanka/ns1:Gögn/ns1:SundurliðunLántaka/ns1:Sl-VíkjandiLán/ns1:Fjármálageiri/ns1:Peningamarkaðssjóðir/@NOK" xmlDataType="decimal"/>
    </xmlCellPr>
  </singleXmlCell>
  <singleXmlCell id="7638" r="O10" connectionId="0">
    <xmlCellPr id="1" uniqueName="SEK">
      <xmlPr mapId="2" xpath="/ns1:EfnahagurBanka/ns1:Gögn/ns1:SundurliðunLántaka/ns1:Sl-VíkjandiLán/ns1:Fjármálageiri/ns1:Peningamarkaðssjóðir/@SEK" xmlDataType="decimal"/>
    </xmlCellPr>
  </singleXmlCell>
  <singleXmlCell id="7639" r="P10" connectionId="0">
    <xmlCellPr id="1" uniqueName="CHF">
      <xmlPr mapId="2" xpath="/ns1:EfnahagurBanka/ns1:Gögn/ns1:SundurliðunLántaka/ns1:Sl-VíkjandiLán/ns1:Fjármálageiri/ns1:Peningamarkaðssjóðir/@CHF" xmlDataType="decimal"/>
    </xmlCellPr>
  </singleXmlCell>
  <singleXmlCell id="7640" r="Q10" connectionId="0">
    <xmlCellPr id="1" uniqueName="AðrirGjaldmiðlar">
      <xmlPr mapId="2" xpath="/ns1:EfnahagurBanka/ns1:Gögn/ns1:SundurliðunLántaka/ns1:Sl-VíkjandiLán/ns1:Fjármálageiri/ns1:Peningamarkaðssjóðir/@AðrirGjaldmiðlar" xmlDataType="decimal"/>
    </xmlCellPr>
  </singleXmlCell>
  <singleXmlCell id="7641" r="F11" connectionId="0">
    <xmlCellPr id="1" uniqueName="OpinbertFyrirtæki">
      <xmlPr mapId="2" xpath="/ns1:EfnahagurBanka/ns1:Gögn/ns1:SundurliðunLántaka/ns1:Sl-VíkjandiLán/ns1:Fjármálageiri/ns1:AðrirVerðbréfaOgFjárfestingarsjóðir/@OpinbertFyrirtæki" xmlDataType="decimal"/>
    </xmlCellPr>
  </singleXmlCell>
  <singleXmlCell id="7642" r="G11" connectionId="0">
    <xmlCellPr id="1" uniqueName="Einkafyrirtæki">
      <xmlPr mapId="2" xpath="/ns1:EfnahagurBanka/ns1:Gögn/ns1:SundurliðunLántaka/ns1:Sl-VíkjandiLán/ns1:Fjármálageiri/ns1:AðrirVerðbréfaOgFjárfestingarsjóðir/@Einkafyrirtæki" xmlDataType="decimal"/>
    </xmlCellPr>
  </singleXmlCell>
  <singleXmlCell id="7643" r="H11" connectionId="0">
    <xmlCellPr id="1" uniqueName="ISK">
      <xmlPr mapId="2" xpath="/ns1:EfnahagurBanka/ns1:Gögn/ns1:SundurliðunLántaka/ns1:Sl-VíkjandiLán/ns1:Fjármálageiri/ns1:AðrirVerðbréfaOgFjárfestingarsjóðir/@ISK" xmlDataType="decimal"/>
    </xmlCellPr>
  </singleXmlCell>
  <singleXmlCell id="7644" r="I11" connectionId="0">
    <xmlCellPr id="1" uniqueName="EUR">
      <xmlPr mapId="2" xpath="/ns1:EfnahagurBanka/ns1:Gögn/ns1:SundurliðunLántaka/ns1:Sl-VíkjandiLán/ns1:Fjármálageiri/ns1:AðrirVerðbréfaOgFjárfestingarsjóðir/@EUR" xmlDataType="decimal"/>
    </xmlCellPr>
  </singleXmlCell>
  <singleXmlCell id="7645" r="J11" connectionId="0">
    <xmlCellPr id="1" uniqueName="USD">
      <xmlPr mapId="2" xpath="/ns1:EfnahagurBanka/ns1:Gögn/ns1:SundurliðunLántaka/ns1:Sl-VíkjandiLán/ns1:Fjármálageiri/ns1:AðrirVerðbréfaOgFjárfestingarsjóðir/@USD" xmlDataType="decimal"/>
    </xmlCellPr>
  </singleXmlCell>
  <singleXmlCell id="7646" r="K11" connectionId="0">
    <xmlCellPr id="1" uniqueName="GBP">
      <xmlPr mapId="2" xpath="/ns1:EfnahagurBanka/ns1:Gögn/ns1:SundurliðunLántaka/ns1:Sl-VíkjandiLán/ns1:Fjármálageiri/ns1:AðrirVerðbréfaOgFjárfestingarsjóðir/@GBP" xmlDataType="decimal"/>
    </xmlCellPr>
  </singleXmlCell>
  <singleXmlCell id="7647" r="L11" connectionId="0">
    <xmlCellPr id="1" uniqueName="JPY">
      <xmlPr mapId="2" xpath="/ns1:EfnahagurBanka/ns1:Gögn/ns1:SundurliðunLántaka/ns1:Sl-VíkjandiLán/ns1:Fjármálageiri/ns1:AðrirVerðbréfaOgFjárfestingarsjóðir/@JPY" xmlDataType="decimal"/>
    </xmlCellPr>
  </singleXmlCell>
  <singleXmlCell id="7648" r="M11" connectionId="0">
    <xmlCellPr id="1" uniqueName="DKK">
      <xmlPr mapId="2" xpath="/ns1:EfnahagurBanka/ns1:Gögn/ns1:SundurliðunLántaka/ns1:Sl-VíkjandiLán/ns1:Fjármálageiri/ns1:AðrirVerðbréfaOgFjárfestingarsjóðir/@DKK" xmlDataType="decimal"/>
    </xmlCellPr>
  </singleXmlCell>
  <singleXmlCell id="7649" r="N11" connectionId="0">
    <xmlCellPr id="1" uniqueName="NOK">
      <xmlPr mapId="2" xpath="/ns1:EfnahagurBanka/ns1:Gögn/ns1:SundurliðunLántaka/ns1:Sl-VíkjandiLán/ns1:Fjármálageiri/ns1:AðrirVerðbréfaOgFjárfestingarsjóðir/@NOK" xmlDataType="decimal"/>
    </xmlCellPr>
  </singleXmlCell>
  <singleXmlCell id="7650" r="O11" connectionId="0">
    <xmlCellPr id="1" uniqueName="SEK">
      <xmlPr mapId="2" xpath="/ns1:EfnahagurBanka/ns1:Gögn/ns1:SundurliðunLántaka/ns1:Sl-VíkjandiLán/ns1:Fjármálageiri/ns1:AðrirVerðbréfaOgFjárfestingarsjóðir/@SEK" xmlDataType="decimal"/>
    </xmlCellPr>
  </singleXmlCell>
  <singleXmlCell id="7651" r="P11" connectionId="0">
    <xmlCellPr id="1" uniqueName="CHF">
      <xmlPr mapId="2" xpath="/ns1:EfnahagurBanka/ns1:Gögn/ns1:SundurliðunLántaka/ns1:Sl-VíkjandiLán/ns1:Fjármálageiri/ns1:AðrirVerðbréfaOgFjárfestingarsjóðir/@CHF" xmlDataType="decimal"/>
    </xmlCellPr>
  </singleXmlCell>
  <singleXmlCell id="7652" r="Q11" connectionId="0">
    <xmlCellPr id="1" uniqueName="AðrirGjaldmiðlar">
      <xmlPr mapId="2" xpath="/ns1:EfnahagurBanka/ns1:Gögn/ns1:SundurliðunLántaka/ns1:Sl-VíkjandiLán/ns1:Fjármálageiri/ns1:AðrirVerðbréfaOgFjárfestingarsjóðir/@AðrirGjaldmiðlar" xmlDataType="decimal"/>
    </xmlCellPr>
  </singleXmlCell>
  <singleXmlCell id="7653" r="F12" connectionId="0">
    <xmlCellPr id="1" uniqueName="OpinbertFyrirtæki">
      <xmlPr mapId="2" xpath="/ns1:EfnahagurBanka/ns1:Gögn/ns1:SundurliðunLántaka/ns1:Sl-VíkjandiLán/ns1:Fjármálageiri/ns1:ÖnnurFjármálafyrirtæki/@OpinbertFyrirtæki" xmlDataType="decimal"/>
    </xmlCellPr>
  </singleXmlCell>
  <singleXmlCell id="7654" r="G12" connectionId="0">
    <xmlCellPr id="1" uniqueName="Einkafyrirtæki">
      <xmlPr mapId="2" xpath="/ns1:EfnahagurBanka/ns1:Gögn/ns1:SundurliðunLántaka/ns1:Sl-VíkjandiLán/ns1:Fjármálageiri/ns1:ÖnnurFjármálafyrirtæki/@Einkafyrirtæki" xmlDataType="decimal"/>
    </xmlCellPr>
  </singleXmlCell>
  <singleXmlCell id="7655" r="H12" connectionId="0">
    <xmlCellPr id="1" uniqueName="ISK">
      <xmlPr mapId="2" xpath="/ns1:EfnahagurBanka/ns1:Gögn/ns1:SundurliðunLántaka/ns1:Sl-VíkjandiLán/ns1:Fjármálageiri/ns1:ÖnnurFjármálafyrirtæki/@ISK" xmlDataType="decimal"/>
    </xmlCellPr>
  </singleXmlCell>
  <singleXmlCell id="7656" r="I12" connectionId="0">
    <xmlCellPr id="1" uniqueName="EUR">
      <xmlPr mapId="2" xpath="/ns1:EfnahagurBanka/ns1:Gögn/ns1:SundurliðunLántaka/ns1:Sl-VíkjandiLán/ns1:Fjármálageiri/ns1:ÖnnurFjármálafyrirtæki/@EUR" xmlDataType="decimal"/>
    </xmlCellPr>
  </singleXmlCell>
  <singleXmlCell id="7657" r="J12" connectionId="0">
    <xmlCellPr id="1" uniqueName="USD">
      <xmlPr mapId="2" xpath="/ns1:EfnahagurBanka/ns1:Gögn/ns1:SundurliðunLántaka/ns1:Sl-VíkjandiLán/ns1:Fjármálageiri/ns1:ÖnnurFjármálafyrirtæki/@USD" xmlDataType="decimal"/>
    </xmlCellPr>
  </singleXmlCell>
  <singleXmlCell id="7658" r="K12" connectionId="0">
    <xmlCellPr id="1" uniqueName="GBP">
      <xmlPr mapId="2" xpath="/ns1:EfnahagurBanka/ns1:Gögn/ns1:SundurliðunLántaka/ns1:Sl-VíkjandiLán/ns1:Fjármálageiri/ns1:ÖnnurFjármálafyrirtæki/@GBP" xmlDataType="decimal"/>
    </xmlCellPr>
  </singleXmlCell>
  <singleXmlCell id="7659" r="L12" connectionId="0">
    <xmlCellPr id="1" uniqueName="JPY">
      <xmlPr mapId="2" xpath="/ns1:EfnahagurBanka/ns1:Gögn/ns1:SundurliðunLántaka/ns1:Sl-VíkjandiLán/ns1:Fjármálageiri/ns1:ÖnnurFjármálafyrirtæki/@JPY" xmlDataType="decimal"/>
    </xmlCellPr>
  </singleXmlCell>
  <singleXmlCell id="7660" r="M12" connectionId="0">
    <xmlCellPr id="1" uniqueName="DKK">
      <xmlPr mapId="2" xpath="/ns1:EfnahagurBanka/ns1:Gögn/ns1:SundurliðunLántaka/ns1:Sl-VíkjandiLán/ns1:Fjármálageiri/ns1:ÖnnurFjármálafyrirtæki/@DKK" xmlDataType="decimal"/>
    </xmlCellPr>
  </singleXmlCell>
  <singleXmlCell id="7661" r="N12" connectionId="0">
    <xmlCellPr id="1" uniqueName="NOK">
      <xmlPr mapId="2" xpath="/ns1:EfnahagurBanka/ns1:Gögn/ns1:SundurliðunLántaka/ns1:Sl-VíkjandiLán/ns1:Fjármálageiri/ns1:ÖnnurFjármálafyrirtæki/@NOK" xmlDataType="decimal"/>
    </xmlCellPr>
  </singleXmlCell>
  <singleXmlCell id="7662" r="O12" connectionId="0">
    <xmlCellPr id="1" uniqueName="SEK">
      <xmlPr mapId="2" xpath="/ns1:EfnahagurBanka/ns1:Gögn/ns1:SundurliðunLántaka/ns1:Sl-VíkjandiLán/ns1:Fjármálageiri/ns1:ÖnnurFjármálafyrirtæki/@SEK" xmlDataType="decimal"/>
    </xmlCellPr>
  </singleXmlCell>
  <singleXmlCell id="7663" r="P12" connectionId="0">
    <xmlCellPr id="1" uniqueName="CHF">
      <xmlPr mapId="2" xpath="/ns1:EfnahagurBanka/ns1:Gögn/ns1:SundurliðunLántaka/ns1:Sl-VíkjandiLán/ns1:Fjármálageiri/ns1:ÖnnurFjármálafyrirtæki/@CHF" xmlDataType="decimal"/>
    </xmlCellPr>
  </singleXmlCell>
  <singleXmlCell id="7664" r="Q12" connectionId="0">
    <xmlCellPr id="1" uniqueName="AðrirGjaldmiðlar">
      <xmlPr mapId="2" xpath="/ns1:EfnahagurBanka/ns1:Gögn/ns1:SundurliðunLántaka/ns1:Sl-VíkjandiLán/ns1:Fjármálageiri/ns1:ÖnnurFjármálafyrirtæki/@AðrirGjaldmiðlar" xmlDataType="decimal"/>
    </xmlCellPr>
  </singleXmlCell>
  <singleXmlCell id="7665" r="F13" connectionId="0">
    <xmlCellPr id="1" uniqueName="OpinbertFyrirtæki">
      <xmlPr mapId="2" xpath="/ns1:EfnahagurBanka/ns1:Gögn/ns1:SundurliðunLántaka/ns1:Sl-VíkjandiLán/ns1:Fjármálageiri/ns1:ÖnnurFjármálafyrirtækiÍSlitameðferð/@OpinbertFyrirtæki" xmlDataType="decimal"/>
    </xmlCellPr>
  </singleXmlCell>
  <singleXmlCell id="7666" r="G13" connectionId="0">
    <xmlCellPr id="1" uniqueName="Einkafyrirtæki">
      <xmlPr mapId="2" xpath="/ns1:EfnahagurBanka/ns1:Gögn/ns1:SundurliðunLántaka/ns1:Sl-VíkjandiLán/ns1:Fjármálageiri/ns1:ÖnnurFjármálafyrirtækiÍSlitameðferð/@Einkafyrirtæki" xmlDataType="decimal"/>
    </xmlCellPr>
  </singleXmlCell>
  <singleXmlCell id="7667" r="H13" connectionId="0">
    <xmlCellPr id="1" uniqueName="ISK">
      <xmlPr mapId="2" xpath="/ns1:EfnahagurBanka/ns1:Gögn/ns1:SundurliðunLántaka/ns1:Sl-VíkjandiLán/ns1:Fjármálageiri/ns1:ÖnnurFjármálafyrirtækiÍSlitameðferð/@ISK" xmlDataType="decimal"/>
    </xmlCellPr>
  </singleXmlCell>
  <singleXmlCell id="7668" r="I13" connectionId="0">
    <xmlCellPr id="1" uniqueName="EUR">
      <xmlPr mapId="2" xpath="/ns1:EfnahagurBanka/ns1:Gögn/ns1:SundurliðunLántaka/ns1:Sl-VíkjandiLán/ns1:Fjármálageiri/ns1:ÖnnurFjármálafyrirtækiÍSlitameðferð/@EUR" xmlDataType="decimal"/>
    </xmlCellPr>
  </singleXmlCell>
  <singleXmlCell id="7669" r="J13" connectionId="0">
    <xmlCellPr id="1" uniqueName="USD">
      <xmlPr mapId="2" xpath="/ns1:EfnahagurBanka/ns1:Gögn/ns1:SundurliðunLántaka/ns1:Sl-VíkjandiLán/ns1:Fjármálageiri/ns1:ÖnnurFjármálafyrirtækiÍSlitameðferð/@USD" xmlDataType="decimal"/>
    </xmlCellPr>
  </singleXmlCell>
  <singleXmlCell id="7670" r="K13" connectionId="0">
    <xmlCellPr id="1" uniqueName="GBP">
      <xmlPr mapId="2" xpath="/ns1:EfnahagurBanka/ns1:Gögn/ns1:SundurliðunLántaka/ns1:Sl-VíkjandiLán/ns1:Fjármálageiri/ns1:ÖnnurFjármálafyrirtækiÍSlitameðferð/@GBP" xmlDataType="decimal"/>
    </xmlCellPr>
  </singleXmlCell>
  <singleXmlCell id="7671" r="L13" connectionId="0">
    <xmlCellPr id="1" uniqueName="JPY">
      <xmlPr mapId="2" xpath="/ns1:EfnahagurBanka/ns1:Gögn/ns1:SundurliðunLántaka/ns1:Sl-VíkjandiLán/ns1:Fjármálageiri/ns1:ÖnnurFjármálafyrirtækiÍSlitameðferð/@JPY" xmlDataType="decimal"/>
    </xmlCellPr>
  </singleXmlCell>
  <singleXmlCell id="7672" r="M13" connectionId="0">
    <xmlCellPr id="1" uniqueName="DKK">
      <xmlPr mapId="2" xpath="/ns1:EfnahagurBanka/ns1:Gögn/ns1:SundurliðunLántaka/ns1:Sl-VíkjandiLán/ns1:Fjármálageiri/ns1:ÖnnurFjármálafyrirtækiÍSlitameðferð/@DKK" xmlDataType="decimal"/>
    </xmlCellPr>
  </singleXmlCell>
  <singleXmlCell id="7673" r="N13" connectionId="0">
    <xmlCellPr id="1" uniqueName="NOK">
      <xmlPr mapId="2" xpath="/ns1:EfnahagurBanka/ns1:Gögn/ns1:SundurliðunLántaka/ns1:Sl-VíkjandiLán/ns1:Fjármálageiri/ns1:ÖnnurFjármálafyrirtækiÍSlitameðferð/@NOK" xmlDataType="decimal"/>
    </xmlCellPr>
  </singleXmlCell>
  <singleXmlCell id="7674" r="O13" connectionId="0">
    <xmlCellPr id="1" uniqueName="SEK">
      <xmlPr mapId="2" xpath="/ns1:EfnahagurBanka/ns1:Gögn/ns1:SundurliðunLántaka/ns1:Sl-VíkjandiLán/ns1:Fjármálageiri/ns1:ÖnnurFjármálafyrirtækiÍSlitameðferð/@SEK" xmlDataType="decimal"/>
    </xmlCellPr>
  </singleXmlCell>
  <singleXmlCell id="7675" r="P13" connectionId="0">
    <xmlCellPr id="1" uniqueName="CHF">
      <xmlPr mapId="2" xpath="/ns1:EfnahagurBanka/ns1:Gögn/ns1:SundurliðunLántaka/ns1:Sl-VíkjandiLán/ns1:Fjármálageiri/ns1:ÖnnurFjármálafyrirtækiÍSlitameðferð/@CHF" xmlDataType="decimal"/>
    </xmlCellPr>
  </singleXmlCell>
  <singleXmlCell id="7676" r="Q13" connectionId="0">
    <xmlCellPr id="1" uniqueName="AðrirGjaldmiðlar">
      <xmlPr mapId="2" xpath="/ns1:EfnahagurBanka/ns1:Gögn/ns1:SundurliðunLántaka/ns1:Sl-VíkjandiLán/ns1:Fjármálageiri/ns1:ÖnnurFjármálafyrirtækiÍSlitameðferð/@AðrirGjaldmiðlar" xmlDataType="decimal"/>
    </xmlCellPr>
  </singleXmlCell>
  <singleXmlCell id="7677" r="F14" connectionId="0">
    <xmlCellPr id="1" uniqueName="OpinbertFyrirtæki">
      <xmlPr mapId="2" xpath="/ns1:EfnahagurBanka/ns1:Gögn/ns1:SundurliðunLántaka/ns1:Sl-VíkjandiLán/ns1:Fjármálageiri/ns1:FjármálalegHliðarstarfsemi/@OpinbertFyrirtæki" xmlDataType="decimal"/>
    </xmlCellPr>
  </singleXmlCell>
  <singleXmlCell id="7678" r="G14" connectionId="0">
    <xmlCellPr id="1" uniqueName="Einkafyrirtæki">
      <xmlPr mapId="2" xpath="/ns1:EfnahagurBanka/ns1:Gögn/ns1:SundurliðunLántaka/ns1:Sl-VíkjandiLán/ns1:Fjármálageiri/ns1:FjármálalegHliðarstarfsemi/@Einkafyrirtæki" xmlDataType="decimal"/>
    </xmlCellPr>
  </singleXmlCell>
  <singleXmlCell id="7679" r="H14" connectionId="0">
    <xmlCellPr id="1" uniqueName="ISK">
      <xmlPr mapId="2" xpath="/ns1:EfnahagurBanka/ns1:Gögn/ns1:SundurliðunLántaka/ns1:Sl-VíkjandiLán/ns1:Fjármálageiri/ns1:FjármálalegHliðarstarfsemi/@ISK" xmlDataType="decimal"/>
    </xmlCellPr>
  </singleXmlCell>
  <singleXmlCell id="7680" r="I14" connectionId="0">
    <xmlCellPr id="1" uniqueName="EUR">
      <xmlPr mapId="2" xpath="/ns1:EfnahagurBanka/ns1:Gögn/ns1:SundurliðunLántaka/ns1:Sl-VíkjandiLán/ns1:Fjármálageiri/ns1:FjármálalegHliðarstarfsemi/@EUR" xmlDataType="decimal"/>
    </xmlCellPr>
  </singleXmlCell>
  <singleXmlCell id="7681" r="J14" connectionId="0">
    <xmlCellPr id="1" uniqueName="USD">
      <xmlPr mapId="2" xpath="/ns1:EfnahagurBanka/ns1:Gögn/ns1:SundurliðunLántaka/ns1:Sl-VíkjandiLán/ns1:Fjármálageiri/ns1:FjármálalegHliðarstarfsemi/@USD" xmlDataType="decimal"/>
    </xmlCellPr>
  </singleXmlCell>
  <singleXmlCell id="7682" r="K14" connectionId="0">
    <xmlCellPr id="1" uniqueName="GBP">
      <xmlPr mapId="2" xpath="/ns1:EfnahagurBanka/ns1:Gögn/ns1:SundurliðunLántaka/ns1:Sl-VíkjandiLán/ns1:Fjármálageiri/ns1:FjármálalegHliðarstarfsemi/@GBP" xmlDataType="decimal"/>
    </xmlCellPr>
  </singleXmlCell>
  <singleXmlCell id="7683" r="L14" connectionId="0">
    <xmlCellPr id="1" uniqueName="JPY">
      <xmlPr mapId="2" xpath="/ns1:EfnahagurBanka/ns1:Gögn/ns1:SundurliðunLántaka/ns1:Sl-VíkjandiLán/ns1:Fjármálageiri/ns1:FjármálalegHliðarstarfsemi/@JPY" xmlDataType="decimal"/>
    </xmlCellPr>
  </singleXmlCell>
  <singleXmlCell id="7684" r="M14" connectionId="0">
    <xmlCellPr id="1" uniqueName="DKK">
      <xmlPr mapId="2" xpath="/ns1:EfnahagurBanka/ns1:Gögn/ns1:SundurliðunLántaka/ns1:Sl-VíkjandiLán/ns1:Fjármálageiri/ns1:FjármálalegHliðarstarfsemi/@DKK" xmlDataType="decimal"/>
    </xmlCellPr>
  </singleXmlCell>
  <singleXmlCell id="7685" r="N14" connectionId="0">
    <xmlCellPr id="1" uniqueName="NOK">
      <xmlPr mapId="2" xpath="/ns1:EfnahagurBanka/ns1:Gögn/ns1:SundurliðunLántaka/ns1:Sl-VíkjandiLán/ns1:Fjármálageiri/ns1:FjármálalegHliðarstarfsemi/@NOK" xmlDataType="decimal"/>
    </xmlCellPr>
  </singleXmlCell>
  <singleXmlCell id="7686" r="O14" connectionId="0">
    <xmlCellPr id="1" uniqueName="SEK">
      <xmlPr mapId="2" xpath="/ns1:EfnahagurBanka/ns1:Gögn/ns1:SundurliðunLántaka/ns1:Sl-VíkjandiLán/ns1:Fjármálageiri/ns1:FjármálalegHliðarstarfsemi/@SEK" xmlDataType="decimal"/>
    </xmlCellPr>
  </singleXmlCell>
  <singleXmlCell id="7687" r="P14" connectionId="0">
    <xmlCellPr id="1" uniqueName="CHF">
      <xmlPr mapId="2" xpath="/ns1:EfnahagurBanka/ns1:Gögn/ns1:SundurliðunLántaka/ns1:Sl-VíkjandiLán/ns1:Fjármálageiri/ns1:FjármálalegHliðarstarfsemi/@CHF" xmlDataType="decimal"/>
    </xmlCellPr>
  </singleXmlCell>
  <singleXmlCell id="7688" r="Q14" connectionId="0">
    <xmlCellPr id="1" uniqueName="AðrirGjaldmiðlar">
      <xmlPr mapId="2" xpath="/ns1:EfnahagurBanka/ns1:Gögn/ns1:SundurliðunLántaka/ns1:Sl-VíkjandiLán/ns1:Fjármálageiri/ns1:FjármálalegHliðarstarfsemi/@AðrirGjaldmiðlar" xmlDataType="decimal"/>
    </xmlCellPr>
  </singleXmlCell>
  <singleXmlCell id="7689" r="F15" connectionId="0">
    <xmlCellPr id="1" uniqueName="OpinbertFyrirtæki">
      <xmlPr mapId="2" xpath="/ns1:EfnahagurBanka/ns1:Gögn/ns1:SundurliðunLántaka/ns1:Sl-VíkjandiLán/ns1:Fjármálageiri/ns1:InnbyrðisFjármálastarfsemi/@OpinbertFyrirtæki" xmlDataType="decimal"/>
    </xmlCellPr>
  </singleXmlCell>
  <singleXmlCell id="7690" r="G15" connectionId="0">
    <xmlCellPr id="1" uniqueName="Einkafyrirtæki">
      <xmlPr mapId="2" xpath="/ns1:EfnahagurBanka/ns1:Gögn/ns1:SundurliðunLántaka/ns1:Sl-VíkjandiLán/ns1:Fjármálageiri/ns1:InnbyrðisFjármálastarfsemi/@Einkafyrirtæki" xmlDataType="decimal"/>
    </xmlCellPr>
  </singleXmlCell>
  <singleXmlCell id="7691" r="H15" connectionId="0">
    <xmlCellPr id="1" uniqueName="ISK">
      <xmlPr mapId="2" xpath="/ns1:EfnahagurBanka/ns1:Gögn/ns1:SundurliðunLántaka/ns1:Sl-VíkjandiLán/ns1:Fjármálageiri/ns1:InnbyrðisFjármálastarfsemi/@ISK" xmlDataType="decimal"/>
    </xmlCellPr>
  </singleXmlCell>
  <singleXmlCell id="7692" r="I15" connectionId="0">
    <xmlCellPr id="1" uniqueName="EUR">
      <xmlPr mapId="2" xpath="/ns1:EfnahagurBanka/ns1:Gögn/ns1:SundurliðunLántaka/ns1:Sl-VíkjandiLán/ns1:Fjármálageiri/ns1:InnbyrðisFjármálastarfsemi/@EUR" xmlDataType="decimal"/>
    </xmlCellPr>
  </singleXmlCell>
  <singleXmlCell id="7693" r="J15" connectionId="0">
    <xmlCellPr id="1" uniqueName="USD">
      <xmlPr mapId="2" xpath="/ns1:EfnahagurBanka/ns1:Gögn/ns1:SundurliðunLántaka/ns1:Sl-VíkjandiLán/ns1:Fjármálageiri/ns1:InnbyrðisFjármálastarfsemi/@USD" xmlDataType="decimal"/>
    </xmlCellPr>
  </singleXmlCell>
  <singleXmlCell id="7694" r="K15" connectionId="0">
    <xmlCellPr id="1" uniqueName="GBP">
      <xmlPr mapId="2" xpath="/ns1:EfnahagurBanka/ns1:Gögn/ns1:SundurliðunLántaka/ns1:Sl-VíkjandiLán/ns1:Fjármálageiri/ns1:InnbyrðisFjármálastarfsemi/@GBP" xmlDataType="decimal"/>
    </xmlCellPr>
  </singleXmlCell>
  <singleXmlCell id="7695" r="L15" connectionId="0">
    <xmlCellPr id="1" uniqueName="JPY">
      <xmlPr mapId="2" xpath="/ns1:EfnahagurBanka/ns1:Gögn/ns1:SundurliðunLántaka/ns1:Sl-VíkjandiLán/ns1:Fjármálageiri/ns1:InnbyrðisFjármálastarfsemi/@JPY" xmlDataType="decimal"/>
    </xmlCellPr>
  </singleXmlCell>
  <singleXmlCell id="7696" r="M15" connectionId="0">
    <xmlCellPr id="1" uniqueName="DKK">
      <xmlPr mapId="2" xpath="/ns1:EfnahagurBanka/ns1:Gögn/ns1:SundurliðunLántaka/ns1:Sl-VíkjandiLán/ns1:Fjármálageiri/ns1:InnbyrðisFjármálastarfsemi/@DKK" xmlDataType="decimal"/>
    </xmlCellPr>
  </singleXmlCell>
  <singleXmlCell id="7697" r="N15" connectionId="0">
    <xmlCellPr id="1" uniqueName="NOK">
      <xmlPr mapId="2" xpath="/ns1:EfnahagurBanka/ns1:Gögn/ns1:SundurliðunLántaka/ns1:Sl-VíkjandiLán/ns1:Fjármálageiri/ns1:InnbyrðisFjármálastarfsemi/@NOK" xmlDataType="decimal"/>
    </xmlCellPr>
  </singleXmlCell>
  <singleXmlCell id="7698" r="O15" connectionId="0">
    <xmlCellPr id="1" uniqueName="SEK">
      <xmlPr mapId="2" xpath="/ns1:EfnahagurBanka/ns1:Gögn/ns1:SundurliðunLántaka/ns1:Sl-VíkjandiLán/ns1:Fjármálageiri/ns1:InnbyrðisFjármálastarfsemi/@SEK" xmlDataType="decimal"/>
    </xmlCellPr>
  </singleXmlCell>
  <singleXmlCell id="7699" r="P15" connectionId="0">
    <xmlCellPr id="1" uniqueName="CHF">
      <xmlPr mapId="2" xpath="/ns1:EfnahagurBanka/ns1:Gögn/ns1:SundurliðunLántaka/ns1:Sl-VíkjandiLán/ns1:Fjármálageiri/ns1:InnbyrðisFjármálastarfsemi/@CHF" xmlDataType="decimal"/>
    </xmlCellPr>
  </singleXmlCell>
  <singleXmlCell id="7700" r="Q15" connectionId="0">
    <xmlCellPr id="1" uniqueName="AðrirGjaldmiðlar">
      <xmlPr mapId="2" xpath="/ns1:EfnahagurBanka/ns1:Gögn/ns1:SundurliðunLántaka/ns1:Sl-VíkjandiLán/ns1:Fjármálageiri/ns1:InnbyrðisFjármálastarfsemi/@AðrirGjaldmiðlar" xmlDataType="decimal"/>
    </xmlCellPr>
  </singleXmlCell>
  <singleXmlCell id="7701" r="F16" connectionId="0">
    <xmlCellPr id="1" uniqueName="OpinbertFyrirtæki">
      <xmlPr mapId="2" xpath="/ns1:EfnahagurBanka/ns1:Gögn/ns1:SundurliðunLántaka/ns1:Sl-VíkjandiLán/ns1:Fjármálageiri/ns1:Vátryggingafélög/@OpinbertFyrirtæki" xmlDataType="decimal"/>
    </xmlCellPr>
  </singleXmlCell>
  <singleXmlCell id="7702" r="G16" connectionId="0">
    <xmlCellPr id="1" uniqueName="Einkafyrirtæki">
      <xmlPr mapId="2" xpath="/ns1:EfnahagurBanka/ns1:Gögn/ns1:SundurliðunLántaka/ns1:Sl-VíkjandiLán/ns1:Fjármálageiri/ns1:Vátryggingafélög/@Einkafyrirtæki" xmlDataType="decimal"/>
    </xmlCellPr>
  </singleXmlCell>
  <singleXmlCell id="7703" r="H16" connectionId="0">
    <xmlCellPr id="1" uniqueName="ISK">
      <xmlPr mapId="2" xpath="/ns1:EfnahagurBanka/ns1:Gögn/ns1:SundurliðunLántaka/ns1:Sl-VíkjandiLán/ns1:Fjármálageiri/ns1:Vátryggingafélög/@ISK" xmlDataType="decimal"/>
    </xmlCellPr>
  </singleXmlCell>
  <singleXmlCell id="7704" r="I16" connectionId="0">
    <xmlCellPr id="1" uniqueName="EUR">
      <xmlPr mapId="2" xpath="/ns1:EfnahagurBanka/ns1:Gögn/ns1:SundurliðunLántaka/ns1:Sl-VíkjandiLán/ns1:Fjármálageiri/ns1:Vátryggingafélög/@EUR" xmlDataType="decimal"/>
    </xmlCellPr>
  </singleXmlCell>
  <singleXmlCell id="7705" r="J16" connectionId="0">
    <xmlCellPr id="1" uniqueName="USD">
      <xmlPr mapId="2" xpath="/ns1:EfnahagurBanka/ns1:Gögn/ns1:SundurliðunLántaka/ns1:Sl-VíkjandiLán/ns1:Fjármálageiri/ns1:Vátryggingafélög/@USD" xmlDataType="decimal"/>
    </xmlCellPr>
  </singleXmlCell>
  <singleXmlCell id="7706" r="K16" connectionId="0">
    <xmlCellPr id="1" uniqueName="GBP">
      <xmlPr mapId="2" xpath="/ns1:EfnahagurBanka/ns1:Gögn/ns1:SundurliðunLántaka/ns1:Sl-VíkjandiLán/ns1:Fjármálageiri/ns1:Vátryggingafélög/@GBP" xmlDataType="decimal"/>
    </xmlCellPr>
  </singleXmlCell>
  <singleXmlCell id="7707" r="L16" connectionId="0">
    <xmlCellPr id="1" uniqueName="JPY">
      <xmlPr mapId="2" xpath="/ns1:EfnahagurBanka/ns1:Gögn/ns1:SundurliðunLántaka/ns1:Sl-VíkjandiLán/ns1:Fjármálageiri/ns1:Vátryggingafélög/@JPY" xmlDataType="decimal"/>
    </xmlCellPr>
  </singleXmlCell>
  <singleXmlCell id="7708" r="M16" connectionId="0">
    <xmlCellPr id="1" uniqueName="DKK">
      <xmlPr mapId="2" xpath="/ns1:EfnahagurBanka/ns1:Gögn/ns1:SundurliðunLántaka/ns1:Sl-VíkjandiLán/ns1:Fjármálageiri/ns1:Vátryggingafélög/@DKK" xmlDataType="decimal"/>
    </xmlCellPr>
  </singleXmlCell>
  <singleXmlCell id="7709" r="N16" connectionId="0">
    <xmlCellPr id="1" uniqueName="NOK">
      <xmlPr mapId="2" xpath="/ns1:EfnahagurBanka/ns1:Gögn/ns1:SundurliðunLántaka/ns1:Sl-VíkjandiLán/ns1:Fjármálageiri/ns1:Vátryggingafélög/@NOK" xmlDataType="decimal"/>
    </xmlCellPr>
  </singleXmlCell>
  <singleXmlCell id="7710" r="O16" connectionId="0">
    <xmlCellPr id="1" uniqueName="SEK">
      <xmlPr mapId="2" xpath="/ns1:EfnahagurBanka/ns1:Gögn/ns1:SundurliðunLántaka/ns1:Sl-VíkjandiLán/ns1:Fjármálageiri/ns1:Vátryggingafélög/@SEK" xmlDataType="decimal"/>
    </xmlCellPr>
  </singleXmlCell>
  <singleXmlCell id="7711" r="P16" connectionId="0">
    <xmlCellPr id="1" uniqueName="CHF">
      <xmlPr mapId="2" xpath="/ns1:EfnahagurBanka/ns1:Gögn/ns1:SundurliðunLántaka/ns1:Sl-VíkjandiLán/ns1:Fjármálageiri/ns1:Vátryggingafélög/@CHF" xmlDataType="decimal"/>
    </xmlCellPr>
  </singleXmlCell>
  <singleXmlCell id="7712" r="Q16" connectionId="0">
    <xmlCellPr id="1" uniqueName="AðrirGjaldmiðlar">
      <xmlPr mapId="2" xpath="/ns1:EfnahagurBanka/ns1:Gögn/ns1:SundurliðunLántaka/ns1:Sl-VíkjandiLán/ns1:Fjármálageiri/ns1:Vátryggingafélög/@AðrirGjaldmiðlar" xmlDataType="decimal"/>
    </xmlCellPr>
  </singleXmlCell>
  <singleXmlCell id="7713" r="F17" connectionId="0">
    <xmlCellPr id="1" uniqueName="OpinbertFyrirtæki">
      <xmlPr mapId="2" xpath="/ns1:EfnahagurBanka/ns1:Gögn/ns1:SundurliðunLántaka/ns1:Sl-VíkjandiLán/ns1:Fjármálageiri/ns1:Lífeyrissjóðir/@OpinbertFyrirtæki" xmlDataType="decimal"/>
    </xmlCellPr>
  </singleXmlCell>
  <singleXmlCell id="7714" r="G17" connectionId="0">
    <xmlCellPr id="1" uniqueName="Einkafyrirtæki">
      <xmlPr mapId="2" xpath="/ns1:EfnahagurBanka/ns1:Gögn/ns1:SundurliðunLántaka/ns1:Sl-VíkjandiLán/ns1:Fjármálageiri/ns1:Lífeyrissjóðir/@Einkafyrirtæki" xmlDataType="decimal"/>
    </xmlCellPr>
  </singleXmlCell>
  <singleXmlCell id="7715" r="H17" connectionId="0">
    <xmlCellPr id="1" uniqueName="ISK">
      <xmlPr mapId="2" xpath="/ns1:EfnahagurBanka/ns1:Gögn/ns1:SundurliðunLántaka/ns1:Sl-VíkjandiLán/ns1:Fjármálageiri/ns1:Lífeyrissjóðir/@ISK" xmlDataType="decimal"/>
    </xmlCellPr>
  </singleXmlCell>
  <singleXmlCell id="7716" r="I17" connectionId="0">
    <xmlCellPr id="1" uniqueName="EUR">
      <xmlPr mapId="2" xpath="/ns1:EfnahagurBanka/ns1:Gögn/ns1:SundurliðunLántaka/ns1:Sl-VíkjandiLán/ns1:Fjármálageiri/ns1:Lífeyrissjóðir/@EUR" xmlDataType="decimal"/>
    </xmlCellPr>
  </singleXmlCell>
  <singleXmlCell id="7717" r="J17" connectionId="0">
    <xmlCellPr id="1" uniqueName="USD">
      <xmlPr mapId="2" xpath="/ns1:EfnahagurBanka/ns1:Gögn/ns1:SundurliðunLántaka/ns1:Sl-VíkjandiLán/ns1:Fjármálageiri/ns1:Lífeyrissjóðir/@USD" xmlDataType="decimal"/>
    </xmlCellPr>
  </singleXmlCell>
  <singleXmlCell id="7718" r="K17" connectionId="0">
    <xmlCellPr id="1" uniqueName="GBP">
      <xmlPr mapId="2" xpath="/ns1:EfnahagurBanka/ns1:Gögn/ns1:SundurliðunLántaka/ns1:Sl-VíkjandiLán/ns1:Fjármálageiri/ns1:Lífeyrissjóðir/@GBP" xmlDataType="decimal"/>
    </xmlCellPr>
  </singleXmlCell>
  <singleXmlCell id="7719" r="L17" connectionId="0">
    <xmlCellPr id="1" uniqueName="JPY">
      <xmlPr mapId="2" xpath="/ns1:EfnahagurBanka/ns1:Gögn/ns1:SundurliðunLántaka/ns1:Sl-VíkjandiLán/ns1:Fjármálageiri/ns1:Lífeyrissjóðir/@JPY" xmlDataType="decimal"/>
    </xmlCellPr>
  </singleXmlCell>
  <singleXmlCell id="7720" r="M17" connectionId="0">
    <xmlCellPr id="1" uniqueName="DKK">
      <xmlPr mapId="2" xpath="/ns1:EfnahagurBanka/ns1:Gögn/ns1:SundurliðunLántaka/ns1:Sl-VíkjandiLán/ns1:Fjármálageiri/ns1:Lífeyrissjóðir/@DKK" xmlDataType="decimal"/>
    </xmlCellPr>
  </singleXmlCell>
  <singleXmlCell id="7721" r="N17" connectionId="0">
    <xmlCellPr id="1" uniqueName="NOK">
      <xmlPr mapId="2" xpath="/ns1:EfnahagurBanka/ns1:Gögn/ns1:SundurliðunLántaka/ns1:Sl-VíkjandiLán/ns1:Fjármálageiri/ns1:Lífeyrissjóðir/@NOK" xmlDataType="decimal"/>
    </xmlCellPr>
  </singleXmlCell>
  <singleXmlCell id="7722" r="O17" connectionId="0">
    <xmlCellPr id="1" uniqueName="SEK">
      <xmlPr mapId="2" xpath="/ns1:EfnahagurBanka/ns1:Gögn/ns1:SundurliðunLántaka/ns1:Sl-VíkjandiLán/ns1:Fjármálageiri/ns1:Lífeyrissjóðir/@SEK" xmlDataType="decimal"/>
    </xmlCellPr>
  </singleXmlCell>
  <singleXmlCell id="7723" r="P17" connectionId="0">
    <xmlCellPr id="1" uniqueName="CHF">
      <xmlPr mapId="2" xpath="/ns1:EfnahagurBanka/ns1:Gögn/ns1:SundurliðunLántaka/ns1:Sl-VíkjandiLán/ns1:Fjármálageiri/ns1:Lífeyrissjóðir/@CHF" xmlDataType="decimal"/>
    </xmlCellPr>
  </singleXmlCell>
  <singleXmlCell id="7724" r="Q17" connectionId="0">
    <xmlCellPr id="1" uniqueName="AðrirGjaldmiðlar">
      <xmlPr mapId="2" xpath="/ns1:EfnahagurBanka/ns1:Gögn/ns1:SundurliðunLántaka/ns1:Sl-VíkjandiLán/ns1:Fjármálageiri/ns1:Lífeyrissjóðir/@AðrirGjaldmiðlar" xmlDataType="decimal"/>
    </xmlCellPr>
  </singleXmlCell>
  <singleXmlCell id="7725" r="H19" connectionId="0">
    <xmlCellPr id="1" uniqueName="ISK">
      <xmlPr mapId="2" xpath="/ns1:EfnahagurBanka/ns1:Gögn/ns1:SundurliðunLántaka/ns1:Sl-VíkjandiLán/ns1:HiðOpinbera/ns1:Ríkisjóður/@ISK" xmlDataType="decimal"/>
    </xmlCellPr>
  </singleXmlCell>
  <singleXmlCell id="7726" r="I19" connectionId="0">
    <xmlCellPr id="1" uniqueName="EUR">
      <xmlPr mapId="2" xpath="/ns1:EfnahagurBanka/ns1:Gögn/ns1:SundurliðunLántaka/ns1:Sl-VíkjandiLán/ns1:HiðOpinbera/ns1:Ríkisjóður/@EUR" xmlDataType="decimal"/>
    </xmlCellPr>
  </singleXmlCell>
  <singleXmlCell id="7727" r="J19" connectionId="0">
    <xmlCellPr id="1" uniqueName="USD">
      <xmlPr mapId="2" xpath="/ns1:EfnahagurBanka/ns1:Gögn/ns1:SundurliðunLántaka/ns1:Sl-VíkjandiLán/ns1:HiðOpinbera/ns1:Ríkisjóður/@USD" xmlDataType="decimal"/>
    </xmlCellPr>
  </singleXmlCell>
  <singleXmlCell id="7728" r="K19" connectionId="0">
    <xmlCellPr id="1" uniqueName="GBP">
      <xmlPr mapId="2" xpath="/ns1:EfnahagurBanka/ns1:Gögn/ns1:SundurliðunLántaka/ns1:Sl-VíkjandiLán/ns1:HiðOpinbera/ns1:Ríkisjóður/@GBP" xmlDataType="decimal"/>
    </xmlCellPr>
  </singleXmlCell>
  <singleXmlCell id="7729" r="L19" connectionId="0">
    <xmlCellPr id="1" uniqueName="JPY">
      <xmlPr mapId="2" xpath="/ns1:EfnahagurBanka/ns1:Gögn/ns1:SundurliðunLántaka/ns1:Sl-VíkjandiLán/ns1:HiðOpinbera/ns1:Ríkisjóður/@JPY" xmlDataType="decimal"/>
    </xmlCellPr>
  </singleXmlCell>
  <singleXmlCell id="7730" r="M19" connectionId="0">
    <xmlCellPr id="1" uniqueName="DKK">
      <xmlPr mapId="2" xpath="/ns1:EfnahagurBanka/ns1:Gögn/ns1:SundurliðunLántaka/ns1:Sl-VíkjandiLán/ns1:HiðOpinbera/ns1:Ríkisjóður/@DKK" xmlDataType="decimal"/>
    </xmlCellPr>
  </singleXmlCell>
  <singleXmlCell id="7731" r="N19" connectionId="0">
    <xmlCellPr id="1" uniqueName="NOK">
      <xmlPr mapId="2" xpath="/ns1:EfnahagurBanka/ns1:Gögn/ns1:SundurliðunLántaka/ns1:Sl-VíkjandiLán/ns1:HiðOpinbera/ns1:Ríkisjóður/@NOK" xmlDataType="decimal"/>
    </xmlCellPr>
  </singleXmlCell>
  <singleXmlCell id="7732" r="O19" connectionId="0">
    <xmlCellPr id="1" uniqueName="SEK">
      <xmlPr mapId="2" xpath="/ns1:EfnahagurBanka/ns1:Gögn/ns1:SundurliðunLántaka/ns1:Sl-VíkjandiLán/ns1:HiðOpinbera/ns1:Ríkisjóður/@SEK" xmlDataType="decimal"/>
    </xmlCellPr>
  </singleXmlCell>
  <singleXmlCell id="7733" r="P19" connectionId="0">
    <xmlCellPr id="1" uniqueName="CHF">
      <xmlPr mapId="2" xpath="/ns1:EfnahagurBanka/ns1:Gögn/ns1:SundurliðunLántaka/ns1:Sl-VíkjandiLán/ns1:HiðOpinbera/ns1:Ríkisjóður/@CHF" xmlDataType="decimal"/>
    </xmlCellPr>
  </singleXmlCell>
  <singleXmlCell id="7734" r="Q19" connectionId="0">
    <xmlCellPr id="1" uniqueName="AðrirGjaldmiðlar">
      <xmlPr mapId="2" xpath="/ns1:EfnahagurBanka/ns1:Gögn/ns1:SundurliðunLántaka/ns1:Sl-VíkjandiLán/ns1:HiðOpinbera/ns1:Ríkisjóður/@AðrirGjaldmiðlar" xmlDataType="decimal"/>
    </xmlCellPr>
  </singleXmlCell>
  <singleXmlCell id="7735" r="H20" connectionId="0">
    <xmlCellPr id="1" uniqueName="ISK">
      <xmlPr mapId="2" xpath="/ns1:EfnahagurBanka/ns1:Gögn/ns1:SundurliðunLántaka/ns1:Sl-VíkjandiLán/ns1:HiðOpinbera/ns1:Sveitarfélög/@ISK" xmlDataType="decimal"/>
    </xmlCellPr>
  </singleXmlCell>
  <singleXmlCell id="7736" r="I20" connectionId="0">
    <xmlCellPr id="1" uniqueName="EUR">
      <xmlPr mapId="2" xpath="/ns1:EfnahagurBanka/ns1:Gögn/ns1:SundurliðunLántaka/ns1:Sl-VíkjandiLán/ns1:HiðOpinbera/ns1:Sveitarfélög/@EUR" xmlDataType="decimal"/>
    </xmlCellPr>
  </singleXmlCell>
  <singleXmlCell id="7737" r="J20" connectionId="0">
    <xmlCellPr id="1" uniqueName="USD">
      <xmlPr mapId="2" xpath="/ns1:EfnahagurBanka/ns1:Gögn/ns1:SundurliðunLántaka/ns1:Sl-VíkjandiLán/ns1:HiðOpinbera/ns1:Sveitarfélög/@USD" xmlDataType="decimal"/>
    </xmlCellPr>
  </singleXmlCell>
  <singleXmlCell id="7738" r="K20" connectionId="0">
    <xmlCellPr id="1" uniqueName="GBP">
      <xmlPr mapId="2" xpath="/ns1:EfnahagurBanka/ns1:Gögn/ns1:SundurliðunLántaka/ns1:Sl-VíkjandiLán/ns1:HiðOpinbera/ns1:Sveitarfélög/@GBP" xmlDataType="decimal"/>
    </xmlCellPr>
  </singleXmlCell>
  <singleXmlCell id="7739" r="L20" connectionId="0">
    <xmlCellPr id="1" uniqueName="JPY">
      <xmlPr mapId="2" xpath="/ns1:EfnahagurBanka/ns1:Gögn/ns1:SundurliðunLántaka/ns1:Sl-VíkjandiLán/ns1:HiðOpinbera/ns1:Sveitarfélög/@JPY" xmlDataType="decimal"/>
    </xmlCellPr>
  </singleXmlCell>
  <singleXmlCell id="7740" r="M20" connectionId="0">
    <xmlCellPr id="1" uniqueName="DKK">
      <xmlPr mapId="2" xpath="/ns1:EfnahagurBanka/ns1:Gögn/ns1:SundurliðunLántaka/ns1:Sl-VíkjandiLán/ns1:HiðOpinbera/ns1:Sveitarfélög/@DKK" xmlDataType="decimal"/>
    </xmlCellPr>
  </singleXmlCell>
  <singleXmlCell id="7741" r="N20" connectionId="0">
    <xmlCellPr id="1" uniqueName="NOK">
      <xmlPr mapId="2" xpath="/ns1:EfnahagurBanka/ns1:Gögn/ns1:SundurliðunLántaka/ns1:Sl-VíkjandiLán/ns1:HiðOpinbera/ns1:Sveitarfélög/@NOK" xmlDataType="decimal"/>
    </xmlCellPr>
  </singleXmlCell>
  <singleXmlCell id="7742" r="O20" connectionId="0">
    <xmlCellPr id="1" uniqueName="SEK">
      <xmlPr mapId="2" xpath="/ns1:EfnahagurBanka/ns1:Gögn/ns1:SundurliðunLántaka/ns1:Sl-VíkjandiLán/ns1:HiðOpinbera/ns1:Sveitarfélög/@SEK" xmlDataType="decimal"/>
    </xmlCellPr>
  </singleXmlCell>
  <singleXmlCell id="7743" r="P20" connectionId="0">
    <xmlCellPr id="1" uniqueName="CHF">
      <xmlPr mapId="2" xpath="/ns1:EfnahagurBanka/ns1:Gögn/ns1:SundurliðunLántaka/ns1:Sl-VíkjandiLán/ns1:HiðOpinbera/ns1:Sveitarfélög/@CHF" xmlDataType="decimal"/>
    </xmlCellPr>
  </singleXmlCell>
  <singleXmlCell id="7744" r="Q20" connectionId="0">
    <xmlCellPr id="1" uniqueName="AðrirGjaldmiðlar">
      <xmlPr mapId="2" xpath="/ns1:EfnahagurBanka/ns1:Gögn/ns1:SundurliðunLántaka/ns1:Sl-VíkjandiLán/ns1:HiðOpinbera/ns1:Sveitarfélög/@AðrirGjaldmiðlar" xmlDataType="decimal"/>
    </xmlCellPr>
  </singleXmlCell>
  <singleXmlCell id="7745" r="H22" connectionId="0">
    <xmlCellPr id="1" uniqueName="ISK">
      <xmlPr mapId="2" xpath="/ns1:EfnahagurBanka/ns1:Gögn/ns1:SundurliðunLántaka/ns1:Sl-VíkjandiLán/ns1:FélagasamtökSemÞjónaHeimilum/@ISK" xmlDataType="decimal"/>
    </xmlCellPr>
  </singleXmlCell>
  <singleXmlCell id="7746" r="I22" connectionId="0">
    <xmlCellPr id="1" uniqueName="EUR">
      <xmlPr mapId="2" xpath="/ns1:EfnahagurBanka/ns1:Gögn/ns1:SundurliðunLántaka/ns1:Sl-VíkjandiLán/ns1:FélagasamtökSemÞjónaHeimilum/@EUR" xmlDataType="decimal"/>
    </xmlCellPr>
  </singleXmlCell>
  <singleXmlCell id="7747" r="J22" connectionId="0">
    <xmlCellPr id="1" uniqueName="USD">
      <xmlPr mapId="2" xpath="/ns1:EfnahagurBanka/ns1:Gögn/ns1:SundurliðunLántaka/ns1:Sl-VíkjandiLán/ns1:FélagasamtökSemÞjónaHeimilum/@USD" xmlDataType="decimal"/>
    </xmlCellPr>
  </singleXmlCell>
  <singleXmlCell id="7748" r="K22" connectionId="0">
    <xmlCellPr id="1" uniqueName="GBP">
      <xmlPr mapId="2" xpath="/ns1:EfnahagurBanka/ns1:Gögn/ns1:SundurliðunLántaka/ns1:Sl-VíkjandiLán/ns1:FélagasamtökSemÞjónaHeimilum/@GBP" xmlDataType="decimal"/>
    </xmlCellPr>
  </singleXmlCell>
  <singleXmlCell id="7749" r="L22" connectionId="0">
    <xmlCellPr id="1" uniqueName="JPY">
      <xmlPr mapId="2" xpath="/ns1:EfnahagurBanka/ns1:Gögn/ns1:SundurliðunLántaka/ns1:Sl-VíkjandiLán/ns1:FélagasamtökSemÞjónaHeimilum/@JPY" xmlDataType="decimal"/>
    </xmlCellPr>
  </singleXmlCell>
  <singleXmlCell id="7750" r="M22" connectionId="0">
    <xmlCellPr id="1" uniqueName="DKK">
      <xmlPr mapId="2" xpath="/ns1:EfnahagurBanka/ns1:Gögn/ns1:SundurliðunLántaka/ns1:Sl-VíkjandiLán/ns1:FélagasamtökSemÞjónaHeimilum/@DKK" xmlDataType="decimal"/>
    </xmlCellPr>
  </singleXmlCell>
  <singleXmlCell id="7751" r="N22" connectionId="0">
    <xmlCellPr id="1" uniqueName="NOK">
      <xmlPr mapId="2" xpath="/ns1:EfnahagurBanka/ns1:Gögn/ns1:SundurliðunLántaka/ns1:Sl-VíkjandiLán/ns1:FélagasamtökSemÞjónaHeimilum/@NOK" xmlDataType="decimal"/>
    </xmlCellPr>
  </singleXmlCell>
  <singleXmlCell id="7752" r="O22" connectionId="0">
    <xmlCellPr id="1" uniqueName="SEK">
      <xmlPr mapId="2" xpath="/ns1:EfnahagurBanka/ns1:Gögn/ns1:SundurliðunLántaka/ns1:Sl-VíkjandiLán/ns1:FélagasamtökSemÞjónaHeimilum/@SEK" xmlDataType="decimal"/>
    </xmlCellPr>
  </singleXmlCell>
  <singleXmlCell id="7753" r="P22" connectionId="0">
    <xmlCellPr id="1" uniqueName="CHF">
      <xmlPr mapId="2" xpath="/ns1:EfnahagurBanka/ns1:Gögn/ns1:SundurliðunLántaka/ns1:Sl-VíkjandiLán/ns1:FélagasamtökSemÞjónaHeimilum/@CHF" xmlDataType="decimal"/>
    </xmlCellPr>
  </singleXmlCell>
  <singleXmlCell id="7754" r="Q22" connectionId="0">
    <xmlCellPr id="1" uniqueName="AðrirGjaldmiðlar">
      <xmlPr mapId="2" xpath="/ns1:EfnahagurBanka/ns1:Gögn/ns1:SundurliðunLántaka/ns1:Sl-VíkjandiLán/ns1:FélagasamtökSemÞjónaHeimilum/@AðrirGjaldmiðlar" xmlDataType="decimal"/>
    </xmlCellPr>
  </singleXmlCell>
  <singleXmlCell id="7755" r="H24" connectionId="0">
    <xmlCellPr id="1" uniqueName="ISK">
      <xmlPr mapId="2" xpath="/ns1:EfnahagurBanka/ns1:Gögn/ns1:SundurliðunLántaka/ns1:Sl-VíkjandiLán/ns1:ErlendirAðilar/ns1:Seðlabankar/@ISK" xmlDataType="decimal"/>
    </xmlCellPr>
  </singleXmlCell>
  <singleXmlCell id="7756" r="I24" connectionId="0">
    <xmlCellPr id="1" uniqueName="EUR">
      <xmlPr mapId="2" xpath="/ns1:EfnahagurBanka/ns1:Gögn/ns1:SundurliðunLántaka/ns1:Sl-VíkjandiLán/ns1:ErlendirAðilar/ns1:Seðlabankar/@EUR" xmlDataType="decimal"/>
    </xmlCellPr>
  </singleXmlCell>
  <singleXmlCell id="7757" r="J24" connectionId="0">
    <xmlCellPr id="1" uniqueName="USD">
      <xmlPr mapId="2" xpath="/ns1:EfnahagurBanka/ns1:Gögn/ns1:SundurliðunLántaka/ns1:Sl-VíkjandiLán/ns1:ErlendirAðilar/ns1:Seðlabankar/@USD" xmlDataType="decimal"/>
    </xmlCellPr>
  </singleXmlCell>
  <singleXmlCell id="7758" r="K24" connectionId="0">
    <xmlCellPr id="1" uniqueName="GBP">
      <xmlPr mapId="2" xpath="/ns1:EfnahagurBanka/ns1:Gögn/ns1:SundurliðunLántaka/ns1:Sl-VíkjandiLán/ns1:ErlendirAðilar/ns1:Seðlabankar/@GBP" xmlDataType="decimal"/>
    </xmlCellPr>
  </singleXmlCell>
  <singleXmlCell id="7759" r="L24" connectionId="0">
    <xmlCellPr id="1" uniqueName="JPY">
      <xmlPr mapId="2" xpath="/ns1:EfnahagurBanka/ns1:Gögn/ns1:SundurliðunLántaka/ns1:Sl-VíkjandiLán/ns1:ErlendirAðilar/ns1:Seðlabankar/@JPY" xmlDataType="decimal"/>
    </xmlCellPr>
  </singleXmlCell>
  <singleXmlCell id="7760" r="M24" connectionId="0">
    <xmlCellPr id="1" uniqueName="DKK">
      <xmlPr mapId="2" xpath="/ns1:EfnahagurBanka/ns1:Gögn/ns1:SundurliðunLántaka/ns1:Sl-VíkjandiLán/ns1:ErlendirAðilar/ns1:Seðlabankar/@DKK" xmlDataType="decimal"/>
    </xmlCellPr>
  </singleXmlCell>
  <singleXmlCell id="7761" r="N24" connectionId="0">
    <xmlCellPr id="1" uniqueName="NOK">
      <xmlPr mapId="2" xpath="/ns1:EfnahagurBanka/ns1:Gögn/ns1:SundurliðunLántaka/ns1:Sl-VíkjandiLán/ns1:ErlendirAðilar/ns1:Seðlabankar/@NOK" xmlDataType="decimal"/>
    </xmlCellPr>
  </singleXmlCell>
  <singleXmlCell id="7762" r="O24" connectionId="0">
    <xmlCellPr id="1" uniqueName="SEK">
      <xmlPr mapId="2" xpath="/ns1:EfnahagurBanka/ns1:Gögn/ns1:SundurliðunLántaka/ns1:Sl-VíkjandiLán/ns1:ErlendirAðilar/ns1:Seðlabankar/@SEK" xmlDataType="decimal"/>
    </xmlCellPr>
  </singleXmlCell>
  <singleXmlCell id="7763" r="P24" connectionId="0">
    <xmlCellPr id="1" uniqueName="CHF">
      <xmlPr mapId="2" xpath="/ns1:EfnahagurBanka/ns1:Gögn/ns1:SundurliðunLántaka/ns1:Sl-VíkjandiLán/ns1:ErlendirAðilar/ns1:Seðlabankar/@CHF" xmlDataType="decimal"/>
    </xmlCellPr>
  </singleXmlCell>
  <singleXmlCell id="7764" r="Q24" connectionId="0">
    <xmlCellPr id="1" uniqueName="AðrirGjaldmiðlar">
      <xmlPr mapId="2" xpath="/ns1:EfnahagurBanka/ns1:Gögn/ns1:SundurliðunLántaka/ns1:Sl-VíkjandiLán/ns1:ErlendirAðilar/ns1:Seðlabankar/@AðrirGjaldmiðlar" xmlDataType="decimal"/>
    </xmlCellPr>
  </singleXmlCell>
  <singleXmlCell id="7765" r="H25" connectionId="0">
    <xmlCellPr id="1" uniqueName="ISK">
      <xmlPr mapId="2" xpath="/ns1:EfnahagurBanka/ns1:Gögn/ns1:SundurliðunLántaka/ns1:Sl-VíkjandiLán/ns1:ErlendirAðilar/ns1:ErlendarInnlánsstofnanir/@ISK" xmlDataType="decimal"/>
    </xmlCellPr>
  </singleXmlCell>
  <singleXmlCell id="7766" r="I25" connectionId="0">
    <xmlCellPr id="1" uniqueName="EUR">
      <xmlPr mapId="2" xpath="/ns1:EfnahagurBanka/ns1:Gögn/ns1:SundurliðunLántaka/ns1:Sl-VíkjandiLán/ns1:ErlendirAðilar/ns1:ErlendarInnlánsstofnanir/@EUR" xmlDataType="decimal"/>
    </xmlCellPr>
  </singleXmlCell>
  <singleXmlCell id="7767" r="J25" connectionId="0">
    <xmlCellPr id="1" uniqueName="USD">
      <xmlPr mapId="2" xpath="/ns1:EfnahagurBanka/ns1:Gögn/ns1:SundurliðunLántaka/ns1:Sl-VíkjandiLán/ns1:ErlendirAðilar/ns1:ErlendarInnlánsstofnanir/@USD" xmlDataType="decimal"/>
    </xmlCellPr>
  </singleXmlCell>
  <singleXmlCell id="7768" r="K25" connectionId="0">
    <xmlCellPr id="1" uniqueName="GBP">
      <xmlPr mapId="2" xpath="/ns1:EfnahagurBanka/ns1:Gögn/ns1:SundurliðunLántaka/ns1:Sl-VíkjandiLán/ns1:ErlendirAðilar/ns1:ErlendarInnlánsstofnanir/@GBP" xmlDataType="decimal"/>
    </xmlCellPr>
  </singleXmlCell>
  <singleXmlCell id="7769" r="L25" connectionId="0">
    <xmlCellPr id="1" uniqueName="JPY">
      <xmlPr mapId="2" xpath="/ns1:EfnahagurBanka/ns1:Gögn/ns1:SundurliðunLántaka/ns1:Sl-VíkjandiLán/ns1:ErlendirAðilar/ns1:ErlendarInnlánsstofnanir/@JPY" xmlDataType="decimal"/>
    </xmlCellPr>
  </singleXmlCell>
  <singleXmlCell id="7770" r="M25" connectionId="0">
    <xmlCellPr id="1" uniqueName="DKK">
      <xmlPr mapId="2" xpath="/ns1:EfnahagurBanka/ns1:Gögn/ns1:SundurliðunLántaka/ns1:Sl-VíkjandiLán/ns1:ErlendirAðilar/ns1:ErlendarInnlánsstofnanir/@DKK" xmlDataType="decimal"/>
    </xmlCellPr>
  </singleXmlCell>
  <singleXmlCell id="7771" r="N25" connectionId="0">
    <xmlCellPr id="1" uniqueName="NOK">
      <xmlPr mapId="2" xpath="/ns1:EfnahagurBanka/ns1:Gögn/ns1:SundurliðunLántaka/ns1:Sl-VíkjandiLán/ns1:ErlendirAðilar/ns1:ErlendarInnlánsstofnanir/@NOK" xmlDataType="decimal"/>
    </xmlCellPr>
  </singleXmlCell>
  <singleXmlCell id="7772" r="O25" connectionId="0">
    <xmlCellPr id="1" uniqueName="SEK">
      <xmlPr mapId="2" xpath="/ns1:EfnahagurBanka/ns1:Gögn/ns1:SundurliðunLántaka/ns1:Sl-VíkjandiLán/ns1:ErlendirAðilar/ns1:ErlendarInnlánsstofnanir/@SEK" xmlDataType="decimal"/>
    </xmlCellPr>
  </singleXmlCell>
  <singleXmlCell id="7773" r="P25" connectionId="0">
    <xmlCellPr id="1" uniqueName="CHF">
      <xmlPr mapId="2" xpath="/ns1:EfnahagurBanka/ns1:Gögn/ns1:SundurliðunLántaka/ns1:Sl-VíkjandiLán/ns1:ErlendirAðilar/ns1:ErlendarInnlánsstofnanir/@CHF" xmlDataType="decimal"/>
    </xmlCellPr>
  </singleXmlCell>
  <singleXmlCell id="7774" r="Q25" connectionId="0">
    <xmlCellPr id="1" uniqueName="AðrirGjaldmiðlar">
      <xmlPr mapId="2" xpath="/ns1:EfnahagurBanka/ns1:Gögn/ns1:SundurliðunLántaka/ns1:Sl-VíkjandiLán/ns1:ErlendirAðilar/ns1:ErlendarInnlánsstofnanir/@AðrirGjaldmiðlar" xmlDataType="decimal"/>
    </xmlCellPr>
  </singleXmlCell>
  <singleXmlCell id="7775" r="H26" connectionId="0">
    <xmlCellPr id="1" uniqueName="ISK">
      <xmlPr mapId="2" xpath="/ns1:EfnahagurBanka/ns1:Gögn/ns1:SundurliðunLántaka/ns1:Sl-VíkjandiLán/ns1:ErlendirAðilar/ns1:ErlendirPeningamarkaðssjóðir/@ISK" xmlDataType="decimal"/>
    </xmlCellPr>
  </singleXmlCell>
  <singleXmlCell id="7776" r="I26" connectionId="0">
    <xmlCellPr id="1" uniqueName="EUR">
      <xmlPr mapId="2" xpath="/ns1:EfnahagurBanka/ns1:Gögn/ns1:SundurliðunLántaka/ns1:Sl-VíkjandiLán/ns1:ErlendirAðilar/ns1:ErlendirPeningamarkaðssjóðir/@EUR" xmlDataType="decimal"/>
    </xmlCellPr>
  </singleXmlCell>
  <singleXmlCell id="7777" r="J26" connectionId="0">
    <xmlCellPr id="1" uniqueName="USD">
      <xmlPr mapId="2" xpath="/ns1:EfnahagurBanka/ns1:Gögn/ns1:SundurliðunLántaka/ns1:Sl-VíkjandiLán/ns1:ErlendirAðilar/ns1:ErlendirPeningamarkaðssjóðir/@USD" xmlDataType="decimal"/>
    </xmlCellPr>
  </singleXmlCell>
  <singleXmlCell id="7778" r="K26" connectionId="0">
    <xmlCellPr id="1" uniqueName="GBP">
      <xmlPr mapId="2" xpath="/ns1:EfnahagurBanka/ns1:Gögn/ns1:SundurliðunLántaka/ns1:Sl-VíkjandiLán/ns1:ErlendirAðilar/ns1:ErlendirPeningamarkaðssjóðir/@GBP" xmlDataType="decimal"/>
    </xmlCellPr>
  </singleXmlCell>
  <singleXmlCell id="7779" r="L26" connectionId="0">
    <xmlCellPr id="1" uniqueName="JPY">
      <xmlPr mapId="2" xpath="/ns1:EfnahagurBanka/ns1:Gögn/ns1:SundurliðunLántaka/ns1:Sl-VíkjandiLán/ns1:ErlendirAðilar/ns1:ErlendirPeningamarkaðssjóðir/@JPY" xmlDataType="decimal"/>
    </xmlCellPr>
  </singleXmlCell>
  <singleXmlCell id="7780" r="M26" connectionId="0">
    <xmlCellPr id="1" uniqueName="DKK">
      <xmlPr mapId="2" xpath="/ns1:EfnahagurBanka/ns1:Gögn/ns1:SundurliðunLántaka/ns1:Sl-VíkjandiLán/ns1:ErlendirAðilar/ns1:ErlendirPeningamarkaðssjóðir/@DKK" xmlDataType="decimal"/>
    </xmlCellPr>
  </singleXmlCell>
  <singleXmlCell id="7781" r="N26" connectionId="0">
    <xmlCellPr id="1" uniqueName="NOK">
      <xmlPr mapId="2" xpath="/ns1:EfnahagurBanka/ns1:Gögn/ns1:SundurliðunLántaka/ns1:Sl-VíkjandiLán/ns1:ErlendirAðilar/ns1:ErlendirPeningamarkaðssjóðir/@NOK" xmlDataType="decimal"/>
    </xmlCellPr>
  </singleXmlCell>
  <singleXmlCell id="7782" r="O26" connectionId="0">
    <xmlCellPr id="1" uniqueName="SEK">
      <xmlPr mapId="2" xpath="/ns1:EfnahagurBanka/ns1:Gögn/ns1:SundurliðunLántaka/ns1:Sl-VíkjandiLán/ns1:ErlendirAðilar/ns1:ErlendirPeningamarkaðssjóðir/@SEK" xmlDataType="decimal"/>
    </xmlCellPr>
  </singleXmlCell>
  <singleXmlCell id="7783" r="P26" connectionId="0">
    <xmlCellPr id="1" uniqueName="CHF">
      <xmlPr mapId="2" xpath="/ns1:EfnahagurBanka/ns1:Gögn/ns1:SundurliðunLántaka/ns1:Sl-VíkjandiLán/ns1:ErlendirAðilar/ns1:ErlendirPeningamarkaðssjóðir/@CHF" xmlDataType="decimal"/>
    </xmlCellPr>
  </singleXmlCell>
  <singleXmlCell id="7784" r="Q26" connectionId="0">
    <xmlCellPr id="1" uniqueName="AðrirGjaldmiðlar">
      <xmlPr mapId="2" xpath="/ns1:EfnahagurBanka/ns1:Gögn/ns1:SundurliðunLántaka/ns1:Sl-VíkjandiLán/ns1:ErlendirAðilar/ns1:ErlendirPeningamarkaðssjóðir/@AðrirGjaldmiðlar" xmlDataType="decimal"/>
    </xmlCellPr>
  </singleXmlCell>
  <singleXmlCell id="7785" r="H27" connectionId="0">
    <xmlCellPr id="1" uniqueName="ISK">
      <xmlPr mapId="2" xpath="/ns1:EfnahagurBanka/ns1:Gögn/ns1:SundurliðunLántaka/ns1:Sl-VíkjandiLán/ns1:ErlendirAðilar/ns1:ErlendirAðrirVerðbréfaOgFjárfestingarsjóðir/@ISK" xmlDataType="decimal"/>
    </xmlCellPr>
  </singleXmlCell>
  <singleXmlCell id="7786" r="I27" connectionId="0">
    <xmlCellPr id="1" uniqueName="EUR">
      <xmlPr mapId="2" xpath="/ns1:EfnahagurBanka/ns1:Gögn/ns1:SundurliðunLántaka/ns1:Sl-VíkjandiLán/ns1:ErlendirAðilar/ns1:ErlendirAðrirVerðbréfaOgFjárfestingarsjóðir/@EUR" xmlDataType="decimal"/>
    </xmlCellPr>
  </singleXmlCell>
  <singleXmlCell id="7787" r="J27" connectionId="0">
    <xmlCellPr id="1" uniqueName="USD">
      <xmlPr mapId="2" xpath="/ns1:EfnahagurBanka/ns1:Gögn/ns1:SundurliðunLántaka/ns1:Sl-VíkjandiLán/ns1:ErlendirAðilar/ns1:ErlendirAðrirVerðbréfaOgFjárfestingarsjóðir/@USD" xmlDataType="decimal"/>
    </xmlCellPr>
  </singleXmlCell>
  <singleXmlCell id="7788" r="K27" connectionId="0">
    <xmlCellPr id="1" uniqueName="GBP">
      <xmlPr mapId="2" xpath="/ns1:EfnahagurBanka/ns1:Gögn/ns1:SundurliðunLántaka/ns1:Sl-VíkjandiLán/ns1:ErlendirAðilar/ns1:ErlendirAðrirVerðbréfaOgFjárfestingarsjóðir/@GBP" xmlDataType="decimal"/>
    </xmlCellPr>
  </singleXmlCell>
  <singleXmlCell id="7789" r="L27" connectionId="0">
    <xmlCellPr id="1" uniqueName="JPY">
      <xmlPr mapId="2" xpath="/ns1:EfnahagurBanka/ns1:Gögn/ns1:SundurliðunLántaka/ns1:Sl-VíkjandiLán/ns1:ErlendirAðilar/ns1:ErlendirAðrirVerðbréfaOgFjárfestingarsjóðir/@JPY" xmlDataType="decimal"/>
    </xmlCellPr>
  </singleXmlCell>
  <singleXmlCell id="7790" r="M27" connectionId="0">
    <xmlCellPr id="1" uniqueName="DKK">
      <xmlPr mapId="2" xpath="/ns1:EfnahagurBanka/ns1:Gögn/ns1:SundurliðunLántaka/ns1:Sl-VíkjandiLán/ns1:ErlendirAðilar/ns1:ErlendirAðrirVerðbréfaOgFjárfestingarsjóðir/@DKK" xmlDataType="decimal"/>
    </xmlCellPr>
  </singleXmlCell>
  <singleXmlCell id="7791" r="N27" connectionId="0">
    <xmlCellPr id="1" uniqueName="NOK">
      <xmlPr mapId="2" xpath="/ns1:EfnahagurBanka/ns1:Gögn/ns1:SundurliðunLántaka/ns1:Sl-VíkjandiLán/ns1:ErlendirAðilar/ns1:ErlendirAðrirVerðbréfaOgFjárfestingarsjóðir/@NOK" xmlDataType="decimal"/>
    </xmlCellPr>
  </singleXmlCell>
  <singleXmlCell id="7792" r="O27" connectionId="0">
    <xmlCellPr id="1" uniqueName="SEK">
      <xmlPr mapId="2" xpath="/ns1:EfnahagurBanka/ns1:Gögn/ns1:SundurliðunLántaka/ns1:Sl-VíkjandiLán/ns1:ErlendirAðilar/ns1:ErlendirAðrirVerðbréfaOgFjárfestingarsjóðir/@SEK" xmlDataType="decimal"/>
    </xmlCellPr>
  </singleXmlCell>
  <singleXmlCell id="7793" r="P27" connectionId="0">
    <xmlCellPr id="1" uniqueName="CHF">
      <xmlPr mapId="2" xpath="/ns1:EfnahagurBanka/ns1:Gögn/ns1:SundurliðunLántaka/ns1:Sl-VíkjandiLán/ns1:ErlendirAðilar/ns1:ErlendirAðrirVerðbréfaOgFjárfestingarsjóðir/@CHF" xmlDataType="decimal"/>
    </xmlCellPr>
  </singleXmlCell>
  <singleXmlCell id="7794" r="Q27" connectionId="0">
    <xmlCellPr id="1" uniqueName="AðrirGjaldmiðlar">
      <xmlPr mapId="2" xpath="/ns1:EfnahagurBanka/ns1:Gögn/ns1:SundurliðunLántaka/ns1:Sl-VíkjandiLán/ns1:ErlendirAðilar/ns1:ErlendirAðrirVerðbréfaOgFjárfestingarsjóðir/@AðrirGjaldmiðlar" xmlDataType="decimal"/>
    </xmlCellPr>
  </singleXmlCell>
  <singleXmlCell id="7795" r="H28" connectionId="0">
    <xmlCellPr id="1" uniqueName="ISK">
      <xmlPr mapId="2" xpath="/ns1:EfnahagurBanka/ns1:Gögn/ns1:SundurliðunLántaka/ns1:Sl-VíkjandiLán/ns1:ErlendirAðilar/ns1:ErlendiFjármálafyrirtækiÓtalinAnnarsStaðar/@ISK" xmlDataType="decimal"/>
    </xmlCellPr>
  </singleXmlCell>
  <singleXmlCell id="7796" r="I28" connectionId="0">
    <xmlCellPr id="1" uniqueName="EUR">
      <xmlPr mapId="2" xpath="/ns1:EfnahagurBanka/ns1:Gögn/ns1:SundurliðunLántaka/ns1:Sl-VíkjandiLán/ns1:ErlendirAðilar/ns1:ErlendiFjármálafyrirtækiÓtalinAnnarsStaðar/@EUR" xmlDataType="decimal"/>
    </xmlCellPr>
  </singleXmlCell>
  <singleXmlCell id="7797" r="J28" connectionId="0">
    <xmlCellPr id="1" uniqueName="USD">
      <xmlPr mapId="2" xpath="/ns1:EfnahagurBanka/ns1:Gögn/ns1:SundurliðunLántaka/ns1:Sl-VíkjandiLán/ns1:ErlendirAðilar/ns1:ErlendiFjármálafyrirtækiÓtalinAnnarsStaðar/@USD" xmlDataType="decimal"/>
    </xmlCellPr>
  </singleXmlCell>
  <singleXmlCell id="7798" r="K28" connectionId="0">
    <xmlCellPr id="1" uniqueName="GBP">
      <xmlPr mapId="2" xpath="/ns1:EfnahagurBanka/ns1:Gögn/ns1:SundurliðunLántaka/ns1:Sl-VíkjandiLán/ns1:ErlendirAðilar/ns1:ErlendiFjármálafyrirtækiÓtalinAnnarsStaðar/@GBP" xmlDataType="decimal"/>
    </xmlCellPr>
  </singleXmlCell>
  <singleXmlCell id="7799" r="L28" connectionId="0">
    <xmlCellPr id="1" uniqueName="JPY">
      <xmlPr mapId="2" xpath="/ns1:EfnahagurBanka/ns1:Gögn/ns1:SundurliðunLántaka/ns1:Sl-VíkjandiLán/ns1:ErlendirAðilar/ns1:ErlendiFjármálafyrirtækiÓtalinAnnarsStaðar/@JPY" xmlDataType="decimal"/>
    </xmlCellPr>
  </singleXmlCell>
  <singleXmlCell id="7800" r="M28" connectionId="0">
    <xmlCellPr id="1" uniqueName="DKK">
      <xmlPr mapId="2" xpath="/ns1:EfnahagurBanka/ns1:Gögn/ns1:SundurliðunLántaka/ns1:Sl-VíkjandiLán/ns1:ErlendirAðilar/ns1:ErlendiFjármálafyrirtækiÓtalinAnnarsStaðar/@DKK" xmlDataType="decimal"/>
    </xmlCellPr>
  </singleXmlCell>
  <singleXmlCell id="7801" r="N28" connectionId="0">
    <xmlCellPr id="1" uniqueName="NOK">
      <xmlPr mapId="2" xpath="/ns1:EfnahagurBanka/ns1:Gögn/ns1:SundurliðunLántaka/ns1:Sl-VíkjandiLán/ns1:ErlendirAðilar/ns1:ErlendiFjármálafyrirtækiÓtalinAnnarsStaðar/@NOK" xmlDataType="decimal"/>
    </xmlCellPr>
  </singleXmlCell>
  <singleXmlCell id="7802" r="O28" connectionId="0">
    <xmlCellPr id="1" uniqueName="SEK">
      <xmlPr mapId="2" xpath="/ns1:EfnahagurBanka/ns1:Gögn/ns1:SundurliðunLántaka/ns1:Sl-VíkjandiLán/ns1:ErlendirAðilar/ns1:ErlendiFjármálafyrirtækiÓtalinAnnarsStaðar/@SEK" xmlDataType="decimal"/>
    </xmlCellPr>
  </singleXmlCell>
  <singleXmlCell id="7803" r="P28" connectionId="0">
    <xmlCellPr id="1" uniqueName="CHF">
      <xmlPr mapId="2" xpath="/ns1:EfnahagurBanka/ns1:Gögn/ns1:SundurliðunLántaka/ns1:Sl-VíkjandiLán/ns1:ErlendirAðilar/ns1:ErlendiFjármálafyrirtækiÓtalinAnnarsStaðar/@CHF" xmlDataType="decimal"/>
    </xmlCellPr>
  </singleXmlCell>
  <singleXmlCell id="7804" r="Q28" connectionId="0">
    <xmlCellPr id="1" uniqueName="AðrirGjaldmiðlar">
      <xmlPr mapId="2" xpath="/ns1:EfnahagurBanka/ns1:Gögn/ns1:SundurliðunLántaka/ns1:Sl-VíkjandiLán/ns1:ErlendirAðilar/ns1:ErlendiFjármálafyrirtækiÓtalinAnnarsStaðar/@AðrirGjaldmiðlar" xmlDataType="decimal"/>
    </xmlCellPr>
  </singleXmlCell>
  <singleXmlCell id="7805" r="H29" connectionId="0">
    <xmlCellPr id="1" uniqueName="ISK">
      <xmlPr mapId="2" xpath="/ns1:EfnahagurBanka/ns1:Gögn/ns1:SundurliðunLántaka/ns1:Sl-VíkjandiLán/ns1:ErlendirAðilar/ns1:ErlendirOpinberirAðilarRíkiOgSveitarfélög/@ISK" xmlDataType="decimal"/>
    </xmlCellPr>
  </singleXmlCell>
  <singleXmlCell id="7806" r="I29" connectionId="0">
    <xmlCellPr id="1" uniqueName="EUR">
      <xmlPr mapId="2" xpath="/ns1:EfnahagurBanka/ns1:Gögn/ns1:SundurliðunLántaka/ns1:Sl-VíkjandiLán/ns1:ErlendirAðilar/ns1:ErlendirOpinberirAðilarRíkiOgSveitarfélög/@EUR" xmlDataType="decimal"/>
    </xmlCellPr>
  </singleXmlCell>
  <singleXmlCell id="7807" r="J29" connectionId="0">
    <xmlCellPr id="1" uniqueName="USD">
      <xmlPr mapId="2" xpath="/ns1:EfnahagurBanka/ns1:Gögn/ns1:SundurliðunLántaka/ns1:Sl-VíkjandiLán/ns1:ErlendirAðilar/ns1:ErlendirOpinberirAðilarRíkiOgSveitarfélög/@USD" xmlDataType="decimal"/>
    </xmlCellPr>
  </singleXmlCell>
  <singleXmlCell id="7808" r="K29" connectionId="0">
    <xmlCellPr id="1" uniqueName="GBP">
      <xmlPr mapId="2" xpath="/ns1:EfnahagurBanka/ns1:Gögn/ns1:SundurliðunLántaka/ns1:Sl-VíkjandiLán/ns1:ErlendirAðilar/ns1:ErlendirOpinberirAðilarRíkiOgSveitarfélög/@GBP" xmlDataType="decimal"/>
    </xmlCellPr>
  </singleXmlCell>
  <singleXmlCell id="7809" r="L29" connectionId="0">
    <xmlCellPr id="1" uniqueName="JPY">
      <xmlPr mapId="2" xpath="/ns1:EfnahagurBanka/ns1:Gögn/ns1:SundurliðunLántaka/ns1:Sl-VíkjandiLán/ns1:ErlendirAðilar/ns1:ErlendirOpinberirAðilarRíkiOgSveitarfélög/@JPY" xmlDataType="decimal"/>
    </xmlCellPr>
  </singleXmlCell>
  <singleXmlCell id="7810" r="M29" connectionId="0">
    <xmlCellPr id="1" uniqueName="DKK">
      <xmlPr mapId="2" xpath="/ns1:EfnahagurBanka/ns1:Gögn/ns1:SundurliðunLántaka/ns1:Sl-VíkjandiLán/ns1:ErlendirAðilar/ns1:ErlendirOpinberirAðilarRíkiOgSveitarfélög/@DKK" xmlDataType="decimal"/>
    </xmlCellPr>
  </singleXmlCell>
  <singleXmlCell id="7811" r="N29" connectionId="0">
    <xmlCellPr id="1" uniqueName="NOK">
      <xmlPr mapId="2" xpath="/ns1:EfnahagurBanka/ns1:Gögn/ns1:SundurliðunLántaka/ns1:Sl-VíkjandiLán/ns1:ErlendirAðilar/ns1:ErlendirOpinberirAðilarRíkiOgSveitarfélög/@NOK" xmlDataType="decimal"/>
    </xmlCellPr>
  </singleXmlCell>
  <singleXmlCell id="7812" r="O29" connectionId="0">
    <xmlCellPr id="1" uniqueName="SEK">
      <xmlPr mapId="2" xpath="/ns1:EfnahagurBanka/ns1:Gögn/ns1:SundurliðunLántaka/ns1:Sl-VíkjandiLán/ns1:ErlendirAðilar/ns1:ErlendirOpinberirAðilarRíkiOgSveitarfélög/@SEK" xmlDataType="decimal"/>
    </xmlCellPr>
  </singleXmlCell>
  <singleXmlCell id="7813" r="P29" connectionId="0">
    <xmlCellPr id="1" uniqueName="CHF">
      <xmlPr mapId="2" xpath="/ns1:EfnahagurBanka/ns1:Gögn/ns1:SundurliðunLántaka/ns1:Sl-VíkjandiLán/ns1:ErlendirAðilar/ns1:ErlendirOpinberirAðilarRíkiOgSveitarfélög/@CHF" xmlDataType="decimal"/>
    </xmlCellPr>
  </singleXmlCell>
  <singleXmlCell id="7814" r="Q29" connectionId="0">
    <xmlCellPr id="1" uniqueName="AðrirGjaldmiðlar">
      <xmlPr mapId="2" xpath="/ns1:EfnahagurBanka/ns1:Gögn/ns1:SundurliðunLántaka/ns1:Sl-VíkjandiLán/ns1:ErlendirAðilar/ns1:ErlendirOpinberirAðilarRíkiOgSveitarfélög/@AðrirGjaldmiðlar" xmlDataType="decimal"/>
    </xmlCellPr>
  </singleXmlCell>
  <singleXmlCell id="7815" r="H30" connectionId="0">
    <xmlCellPr id="1" uniqueName="ISK">
      <xmlPr mapId="2" xpath="/ns1:EfnahagurBanka/ns1:Gögn/ns1:SundurliðunLántaka/ns1:Sl-VíkjandiLán/ns1:ErlendirAðilar/ns1:ErlendÖnnurAtvinnufyrirtækiHeimiliOgÞjónustaViðHeimili/@ISK" xmlDataType="decimal"/>
    </xmlCellPr>
  </singleXmlCell>
  <singleXmlCell id="7816" r="I30" connectionId="0">
    <xmlCellPr id="1" uniqueName="EUR">
      <xmlPr mapId="2" xpath="/ns1:EfnahagurBanka/ns1:Gögn/ns1:SundurliðunLántaka/ns1:Sl-VíkjandiLán/ns1:ErlendirAðilar/ns1:ErlendÖnnurAtvinnufyrirtækiHeimiliOgÞjónustaViðHeimili/@EUR" xmlDataType="decimal"/>
    </xmlCellPr>
  </singleXmlCell>
  <singleXmlCell id="7817" r="J30" connectionId="0">
    <xmlCellPr id="1" uniqueName="USD">
      <xmlPr mapId="2" xpath="/ns1:EfnahagurBanka/ns1:Gögn/ns1:SundurliðunLántaka/ns1:Sl-VíkjandiLán/ns1:ErlendirAðilar/ns1:ErlendÖnnurAtvinnufyrirtækiHeimiliOgÞjónustaViðHeimili/@USD" xmlDataType="decimal"/>
    </xmlCellPr>
  </singleXmlCell>
  <singleXmlCell id="7818" r="K30" connectionId="0">
    <xmlCellPr id="1" uniqueName="GBP">
      <xmlPr mapId="2" xpath="/ns1:EfnahagurBanka/ns1:Gögn/ns1:SundurliðunLántaka/ns1:Sl-VíkjandiLán/ns1:ErlendirAðilar/ns1:ErlendÖnnurAtvinnufyrirtækiHeimiliOgÞjónustaViðHeimili/@GBP" xmlDataType="decimal"/>
    </xmlCellPr>
  </singleXmlCell>
  <singleXmlCell id="7819" r="L30" connectionId="0">
    <xmlCellPr id="1" uniqueName="JPY">
      <xmlPr mapId="2" xpath="/ns1:EfnahagurBanka/ns1:Gögn/ns1:SundurliðunLántaka/ns1:Sl-VíkjandiLán/ns1:ErlendirAðilar/ns1:ErlendÖnnurAtvinnufyrirtækiHeimiliOgÞjónustaViðHeimili/@JPY" xmlDataType="decimal"/>
    </xmlCellPr>
  </singleXmlCell>
  <singleXmlCell id="7820" r="M30" connectionId="0">
    <xmlCellPr id="1" uniqueName="DKK">
      <xmlPr mapId="2" xpath="/ns1:EfnahagurBanka/ns1:Gögn/ns1:SundurliðunLántaka/ns1:Sl-VíkjandiLán/ns1:ErlendirAðilar/ns1:ErlendÖnnurAtvinnufyrirtækiHeimiliOgÞjónustaViðHeimili/@DKK" xmlDataType="decimal"/>
    </xmlCellPr>
  </singleXmlCell>
  <singleXmlCell id="7821" r="N30" connectionId="0">
    <xmlCellPr id="1" uniqueName="NOK">
      <xmlPr mapId="2" xpath="/ns1:EfnahagurBanka/ns1:Gögn/ns1:SundurliðunLántaka/ns1:Sl-VíkjandiLán/ns1:ErlendirAðilar/ns1:ErlendÖnnurAtvinnufyrirtækiHeimiliOgÞjónustaViðHeimili/@NOK" xmlDataType="decimal"/>
    </xmlCellPr>
  </singleXmlCell>
  <singleXmlCell id="7822" r="O30" connectionId="0">
    <xmlCellPr id="1" uniqueName="SEK">
      <xmlPr mapId="2" xpath="/ns1:EfnahagurBanka/ns1:Gögn/ns1:SundurliðunLántaka/ns1:Sl-VíkjandiLán/ns1:ErlendirAðilar/ns1:ErlendÖnnurAtvinnufyrirtækiHeimiliOgÞjónustaViðHeimili/@SEK" xmlDataType="decimal"/>
    </xmlCellPr>
  </singleXmlCell>
  <singleXmlCell id="7823" r="P30" connectionId="0">
    <xmlCellPr id="1" uniqueName="CHF">
      <xmlPr mapId="2" xpath="/ns1:EfnahagurBanka/ns1:Gögn/ns1:SundurliðunLántaka/ns1:Sl-VíkjandiLán/ns1:ErlendirAðilar/ns1:ErlendÖnnurAtvinnufyrirtækiHeimiliOgÞjónustaViðHeimili/@CHF" xmlDataType="decimal"/>
    </xmlCellPr>
  </singleXmlCell>
  <singleXmlCell id="7824" r="Q30" connectionId="0">
    <xmlCellPr id="1" uniqueName="AðrirGjaldmiðlar">
      <xmlPr mapId="2" xpath="/ns1:EfnahagurBanka/ns1:Gögn/ns1:SundurliðunLántaka/ns1:Sl-VíkjandiLán/ns1:ErlendirAðilar/ns1:ErlendÖnnurAtvinnufyrirtækiHeimiliOgÞjónustaViðHeimili/@AðrirGjaldmiðlar" xmlDataType="decimal"/>
    </xmlCellPr>
  </singleXmlCell>
  <singleXmlCell id="8057" r="F58" connectionId="0">
    <xmlCellPr id="1" uniqueName="OpinbertFyrirtæki">
      <xmlPr mapId="2" xpath="/ns1:EfnahagurBanka/ns1:Gögn/ns1:SundurliðunLántaka/ns1:Sl-BeinarLántökurÖnnurLán/ns1:AtvinnufyrirtækiMeðEignarhaldi/@OpinbertFyrirtæki" xmlDataType="decimal"/>
    </xmlCellPr>
  </singleXmlCell>
  <singleXmlCell id="8058" r="G58" connectionId="0">
    <xmlCellPr id="1" uniqueName="Einkafyrirtæki">
      <xmlPr mapId="2" xpath="/ns1:EfnahagurBanka/ns1:Gögn/ns1:SundurliðunLántaka/ns1:Sl-BeinarLántökurÖnnurLán/ns1:AtvinnufyrirtækiMeðEignarhaldi/@Einkafyrirtæki" xmlDataType="decimal"/>
    </xmlCellPr>
  </singleXmlCell>
  <singleXmlCell id="8059" r="H58" connectionId="0">
    <xmlCellPr id="1" uniqueName="ISK">
      <xmlPr mapId="2" xpath="/ns1:EfnahagurBanka/ns1:Gögn/ns1:SundurliðunLántaka/ns1:Sl-BeinarLántökurÖnnurLán/ns1:AtvinnufyrirtækiMeðEignarhaldi/@ISK" xmlDataType="decimal"/>
    </xmlCellPr>
  </singleXmlCell>
  <singleXmlCell id="8060" r="I58" connectionId="0">
    <xmlCellPr id="1" uniqueName="EUR">
      <xmlPr mapId="2" xpath="/ns1:EfnahagurBanka/ns1:Gögn/ns1:SundurliðunLántaka/ns1:Sl-BeinarLántökurÖnnurLán/ns1:AtvinnufyrirtækiMeðEignarhaldi/@EUR" xmlDataType="decimal"/>
    </xmlCellPr>
  </singleXmlCell>
  <singleXmlCell id="8061" r="J58" connectionId="0">
    <xmlCellPr id="1" uniqueName="USD">
      <xmlPr mapId="2" xpath="/ns1:EfnahagurBanka/ns1:Gögn/ns1:SundurliðunLántaka/ns1:Sl-BeinarLántökurÖnnurLán/ns1:AtvinnufyrirtækiMeðEignarhaldi/@USD" xmlDataType="decimal"/>
    </xmlCellPr>
  </singleXmlCell>
  <singleXmlCell id="8062" r="K58" connectionId="0">
    <xmlCellPr id="1" uniqueName="GBP">
      <xmlPr mapId="2" xpath="/ns1:EfnahagurBanka/ns1:Gögn/ns1:SundurliðunLántaka/ns1:Sl-BeinarLántökurÖnnurLán/ns1:AtvinnufyrirtækiMeðEignarhaldi/@GBP" xmlDataType="decimal"/>
    </xmlCellPr>
  </singleXmlCell>
  <singleXmlCell id="8063" r="L58" connectionId="0">
    <xmlCellPr id="1" uniqueName="JPY">
      <xmlPr mapId="2" xpath="/ns1:EfnahagurBanka/ns1:Gögn/ns1:SundurliðunLántaka/ns1:Sl-BeinarLántökurÖnnurLán/ns1:AtvinnufyrirtækiMeðEignarhaldi/@JPY" xmlDataType="decimal"/>
    </xmlCellPr>
  </singleXmlCell>
  <singleXmlCell id="8064" r="M58" connectionId="0">
    <xmlCellPr id="1" uniqueName="DKK">
      <xmlPr mapId="2" xpath="/ns1:EfnahagurBanka/ns1:Gögn/ns1:SundurliðunLántaka/ns1:Sl-BeinarLántökurÖnnurLán/ns1:AtvinnufyrirtækiMeðEignarhaldi/@DKK" xmlDataType="decimal"/>
    </xmlCellPr>
  </singleXmlCell>
  <singleXmlCell id="8065" r="N58" connectionId="0">
    <xmlCellPr id="1" uniqueName="NOK">
      <xmlPr mapId="2" xpath="/ns1:EfnahagurBanka/ns1:Gögn/ns1:SundurliðunLántaka/ns1:Sl-BeinarLántökurÖnnurLán/ns1:AtvinnufyrirtækiMeðEignarhaldi/@NOK" xmlDataType="decimal"/>
    </xmlCellPr>
  </singleXmlCell>
  <singleXmlCell id="8066" r="O58" connectionId="0">
    <xmlCellPr id="1" uniqueName="SEK">
      <xmlPr mapId="2" xpath="/ns1:EfnahagurBanka/ns1:Gögn/ns1:SundurliðunLántaka/ns1:Sl-BeinarLántökurÖnnurLán/ns1:AtvinnufyrirtækiMeðEignarhaldi/@SEK" xmlDataType="decimal"/>
    </xmlCellPr>
  </singleXmlCell>
  <singleXmlCell id="8067" r="P58" connectionId="0">
    <xmlCellPr id="1" uniqueName="CHF">
      <xmlPr mapId="2" xpath="/ns1:EfnahagurBanka/ns1:Gögn/ns1:SundurliðunLántaka/ns1:Sl-BeinarLántökurÖnnurLán/ns1:AtvinnufyrirtækiMeðEignarhaldi/@CHF" xmlDataType="decimal"/>
    </xmlCellPr>
  </singleXmlCell>
  <singleXmlCell id="8068" r="Q58" connectionId="0">
    <xmlCellPr id="1" uniqueName="AðrirGjaldmiðlar">
      <xmlPr mapId="2" xpath="/ns1:EfnahagurBanka/ns1:Gögn/ns1:SundurliðunLántaka/ns1:Sl-BeinarLántökurÖnnurLán/ns1:AtvinnufyrirtækiMeðEignarhaldi/@AðrirGjaldmiðlar" xmlDataType="decimal"/>
    </xmlCellPr>
  </singleXmlCell>
  <singleXmlCell id="8069" r="F60" connectionId="0">
    <xmlCellPr id="1" uniqueName="OpinbertFyrirtæki">
      <xmlPr mapId="2" xpath="/ns1:EfnahagurBanka/ns1:Gögn/ns1:SundurliðunLántaka/ns1:Sl-BeinarLántökurÖnnurLán/ns1:Fjármálageiri/ns1:Innlánsstofnanir/@OpinbertFyrirtæki" xmlDataType="decimal"/>
    </xmlCellPr>
  </singleXmlCell>
  <singleXmlCell id="8070" r="G60" connectionId="0">
    <xmlCellPr id="1" uniqueName="Einkafyrirtæki">
      <xmlPr mapId="2" xpath="/ns1:EfnahagurBanka/ns1:Gögn/ns1:SundurliðunLántaka/ns1:Sl-BeinarLántökurÖnnurLán/ns1:Fjármálageiri/ns1:Innlánsstofnanir/@Einkafyrirtæki" xmlDataType="decimal"/>
    </xmlCellPr>
  </singleXmlCell>
  <singleXmlCell id="8071" r="H60" connectionId="0">
    <xmlCellPr id="1" uniqueName="ISK">
      <xmlPr mapId="2" xpath="/ns1:EfnahagurBanka/ns1:Gögn/ns1:SundurliðunLántaka/ns1:Sl-BeinarLántökurÖnnurLán/ns1:Fjármálageiri/ns1:Innlánsstofnanir/@ISK" xmlDataType="decimal"/>
    </xmlCellPr>
  </singleXmlCell>
  <singleXmlCell id="8072" r="I60" connectionId="0">
    <xmlCellPr id="1" uniqueName="EUR">
      <xmlPr mapId="2" xpath="/ns1:EfnahagurBanka/ns1:Gögn/ns1:SundurliðunLántaka/ns1:Sl-BeinarLántökurÖnnurLán/ns1:Fjármálageiri/ns1:Innlánsstofnanir/@EUR" xmlDataType="decimal"/>
    </xmlCellPr>
  </singleXmlCell>
  <singleXmlCell id="8073" r="J60" connectionId="0">
    <xmlCellPr id="1" uniqueName="USD">
      <xmlPr mapId="2" xpath="/ns1:EfnahagurBanka/ns1:Gögn/ns1:SundurliðunLántaka/ns1:Sl-BeinarLántökurÖnnurLán/ns1:Fjármálageiri/ns1:Innlánsstofnanir/@USD" xmlDataType="decimal"/>
    </xmlCellPr>
  </singleXmlCell>
  <singleXmlCell id="8074" r="K60" connectionId="0">
    <xmlCellPr id="1" uniqueName="GBP">
      <xmlPr mapId="2" xpath="/ns1:EfnahagurBanka/ns1:Gögn/ns1:SundurliðunLántaka/ns1:Sl-BeinarLántökurÖnnurLán/ns1:Fjármálageiri/ns1:Innlánsstofnanir/@GBP" xmlDataType="decimal"/>
    </xmlCellPr>
  </singleXmlCell>
  <singleXmlCell id="8075" r="L60" connectionId="0">
    <xmlCellPr id="1" uniqueName="JPY">
      <xmlPr mapId="2" xpath="/ns1:EfnahagurBanka/ns1:Gögn/ns1:SundurliðunLántaka/ns1:Sl-BeinarLántökurÖnnurLán/ns1:Fjármálageiri/ns1:Innlánsstofnanir/@JPY" xmlDataType="decimal"/>
    </xmlCellPr>
  </singleXmlCell>
  <singleXmlCell id="8076" r="M60" connectionId="0">
    <xmlCellPr id="1" uniqueName="DKK">
      <xmlPr mapId="2" xpath="/ns1:EfnahagurBanka/ns1:Gögn/ns1:SundurliðunLántaka/ns1:Sl-BeinarLántökurÖnnurLán/ns1:Fjármálageiri/ns1:Innlánsstofnanir/@DKK" xmlDataType="decimal"/>
    </xmlCellPr>
  </singleXmlCell>
  <singleXmlCell id="8077" r="N60" connectionId="0">
    <xmlCellPr id="1" uniqueName="NOK">
      <xmlPr mapId="2" xpath="/ns1:EfnahagurBanka/ns1:Gögn/ns1:SundurliðunLántaka/ns1:Sl-BeinarLántökurÖnnurLán/ns1:Fjármálageiri/ns1:Innlánsstofnanir/@NOK" xmlDataType="decimal"/>
    </xmlCellPr>
  </singleXmlCell>
  <singleXmlCell id="8078" r="O60" connectionId="0">
    <xmlCellPr id="1" uniqueName="SEK">
      <xmlPr mapId="2" xpath="/ns1:EfnahagurBanka/ns1:Gögn/ns1:SundurliðunLántaka/ns1:Sl-BeinarLántökurÖnnurLán/ns1:Fjármálageiri/ns1:Innlánsstofnanir/@SEK" xmlDataType="decimal"/>
    </xmlCellPr>
  </singleXmlCell>
  <singleXmlCell id="8079" r="P60" connectionId="0">
    <xmlCellPr id="1" uniqueName="CHF">
      <xmlPr mapId="2" xpath="/ns1:EfnahagurBanka/ns1:Gögn/ns1:SundurliðunLántaka/ns1:Sl-BeinarLántökurÖnnurLán/ns1:Fjármálageiri/ns1:Innlánsstofnanir/@CHF" xmlDataType="decimal"/>
    </xmlCellPr>
  </singleXmlCell>
  <singleXmlCell id="8080" r="Q60" connectionId="0">
    <xmlCellPr id="1" uniqueName="AðrirGjaldmiðlar">
      <xmlPr mapId="2" xpath="/ns1:EfnahagurBanka/ns1:Gögn/ns1:SundurliðunLántaka/ns1:Sl-BeinarLántökurÖnnurLán/ns1:Fjármálageiri/ns1:Innlánsstofnanir/@AðrirGjaldmiðlar" xmlDataType="decimal"/>
    </xmlCellPr>
  </singleXmlCell>
  <singleXmlCell id="8081" r="F61" connectionId="0">
    <xmlCellPr id="1" uniqueName="OpinbertFyrirtæki">
      <xmlPr mapId="2" xpath="/ns1:EfnahagurBanka/ns1:Gögn/ns1:SundurliðunLántaka/ns1:Sl-BeinarLántökurÖnnurLán/ns1:Fjármálageiri/ns1:InnlánsstofnanirÍSlitameðferð/@OpinbertFyrirtæki" xmlDataType="decimal"/>
    </xmlCellPr>
  </singleXmlCell>
  <singleXmlCell id="8082" r="G61" connectionId="0">
    <xmlCellPr id="1" uniqueName="Einkafyrirtæki">
      <xmlPr mapId="2" xpath="/ns1:EfnahagurBanka/ns1:Gögn/ns1:SundurliðunLántaka/ns1:Sl-BeinarLántökurÖnnurLán/ns1:Fjármálageiri/ns1:InnlánsstofnanirÍSlitameðferð/@Einkafyrirtæki" xmlDataType="decimal"/>
    </xmlCellPr>
  </singleXmlCell>
  <singleXmlCell id="8083" r="H61" connectionId="0">
    <xmlCellPr id="1" uniqueName="ISK">
      <xmlPr mapId="2" xpath="/ns1:EfnahagurBanka/ns1:Gögn/ns1:SundurliðunLántaka/ns1:Sl-BeinarLántökurÖnnurLán/ns1:Fjármálageiri/ns1:InnlánsstofnanirÍSlitameðferð/@ISK" xmlDataType="decimal"/>
    </xmlCellPr>
  </singleXmlCell>
  <singleXmlCell id="8084" r="I61" connectionId="0">
    <xmlCellPr id="1" uniqueName="EUR">
      <xmlPr mapId="2" xpath="/ns1:EfnahagurBanka/ns1:Gögn/ns1:SundurliðunLántaka/ns1:Sl-BeinarLántökurÖnnurLán/ns1:Fjármálageiri/ns1:InnlánsstofnanirÍSlitameðferð/@EUR" xmlDataType="decimal"/>
    </xmlCellPr>
  </singleXmlCell>
  <singleXmlCell id="8085" r="J61" connectionId="0">
    <xmlCellPr id="1" uniqueName="USD">
      <xmlPr mapId="2" xpath="/ns1:EfnahagurBanka/ns1:Gögn/ns1:SundurliðunLántaka/ns1:Sl-BeinarLántökurÖnnurLán/ns1:Fjármálageiri/ns1:InnlánsstofnanirÍSlitameðferð/@USD" xmlDataType="decimal"/>
    </xmlCellPr>
  </singleXmlCell>
  <singleXmlCell id="8086" r="K61" connectionId="0">
    <xmlCellPr id="1" uniqueName="GBP">
      <xmlPr mapId="2" xpath="/ns1:EfnahagurBanka/ns1:Gögn/ns1:SundurliðunLántaka/ns1:Sl-BeinarLántökurÖnnurLán/ns1:Fjármálageiri/ns1:InnlánsstofnanirÍSlitameðferð/@GBP" xmlDataType="decimal"/>
    </xmlCellPr>
  </singleXmlCell>
  <singleXmlCell id="8087" r="L61" connectionId="0">
    <xmlCellPr id="1" uniqueName="JPY">
      <xmlPr mapId="2" xpath="/ns1:EfnahagurBanka/ns1:Gögn/ns1:SundurliðunLántaka/ns1:Sl-BeinarLántökurÖnnurLán/ns1:Fjármálageiri/ns1:InnlánsstofnanirÍSlitameðferð/@JPY" xmlDataType="decimal"/>
    </xmlCellPr>
  </singleXmlCell>
  <singleXmlCell id="8088" r="M61" connectionId="0">
    <xmlCellPr id="1" uniqueName="DKK">
      <xmlPr mapId="2" xpath="/ns1:EfnahagurBanka/ns1:Gögn/ns1:SundurliðunLántaka/ns1:Sl-BeinarLántökurÖnnurLán/ns1:Fjármálageiri/ns1:InnlánsstofnanirÍSlitameðferð/@DKK" xmlDataType="decimal"/>
    </xmlCellPr>
  </singleXmlCell>
  <singleXmlCell id="8089" r="N61" connectionId="0">
    <xmlCellPr id="1" uniqueName="NOK">
      <xmlPr mapId="2" xpath="/ns1:EfnahagurBanka/ns1:Gögn/ns1:SundurliðunLántaka/ns1:Sl-BeinarLántökurÖnnurLán/ns1:Fjármálageiri/ns1:InnlánsstofnanirÍSlitameðferð/@NOK" xmlDataType="decimal"/>
    </xmlCellPr>
  </singleXmlCell>
  <singleXmlCell id="8090" r="O61" connectionId="0">
    <xmlCellPr id="1" uniqueName="SEK">
      <xmlPr mapId="2" xpath="/ns1:EfnahagurBanka/ns1:Gögn/ns1:SundurliðunLántaka/ns1:Sl-BeinarLántökurÖnnurLán/ns1:Fjármálageiri/ns1:InnlánsstofnanirÍSlitameðferð/@SEK" xmlDataType="decimal"/>
    </xmlCellPr>
  </singleXmlCell>
  <singleXmlCell id="8091" r="P61" connectionId="0">
    <xmlCellPr id="1" uniqueName="CHF">
      <xmlPr mapId="2" xpath="/ns1:EfnahagurBanka/ns1:Gögn/ns1:SundurliðunLántaka/ns1:Sl-BeinarLántökurÖnnurLán/ns1:Fjármálageiri/ns1:InnlánsstofnanirÍSlitameðferð/@CHF" xmlDataType="decimal"/>
    </xmlCellPr>
  </singleXmlCell>
  <singleXmlCell id="8092" r="Q61" connectionId="0">
    <xmlCellPr id="1" uniqueName="AðrirGjaldmiðlar">
      <xmlPr mapId="2" xpath="/ns1:EfnahagurBanka/ns1:Gögn/ns1:SundurliðunLántaka/ns1:Sl-BeinarLántökurÖnnurLán/ns1:Fjármálageiri/ns1:InnlánsstofnanirÍSlitameðferð/@AðrirGjaldmiðlar" xmlDataType="decimal"/>
    </xmlCellPr>
  </singleXmlCell>
  <singleXmlCell id="8093" r="F62" connectionId="0">
    <xmlCellPr id="1" uniqueName="OpinbertFyrirtæki">
      <xmlPr mapId="2" xpath="/ns1:EfnahagurBanka/ns1:Gögn/ns1:SundurliðunLántaka/ns1:Sl-BeinarLántökurÖnnurLán/ns1:Fjármálageiri/ns1:Peningamarkaðssjóðir/@OpinbertFyrirtæki" xmlDataType="decimal"/>
    </xmlCellPr>
  </singleXmlCell>
  <singleXmlCell id="8094" r="G62" connectionId="0">
    <xmlCellPr id="1" uniqueName="Einkafyrirtæki">
      <xmlPr mapId="2" xpath="/ns1:EfnahagurBanka/ns1:Gögn/ns1:SundurliðunLántaka/ns1:Sl-BeinarLántökurÖnnurLán/ns1:Fjármálageiri/ns1:Peningamarkaðssjóðir/@Einkafyrirtæki" xmlDataType="decimal"/>
    </xmlCellPr>
  </singleXmlCell>
  <singleXmlCell id="8095" r="H62" connectionId="0">
    <xmlCellPr id="1" uniqueName="ISK">
      <xmlPr mapId="2" xpath="/ns1:EfnahagurBanka/ns1:Gögn/ns1:SundurliðunLántaka/ns1:Sl-BeinarLántökurÖnnurLán/ns1:Fjármálageiri/ns1:Peningamarkaðssjóðir/@ISK" xmlDataType="decimal"/>
    </xmlCellPr>
  </singleXmlCell>
  <singleXmlCell id="8096" r="I62" connectionId="0">
    <xmlCellPr id="1" uniqueName="EUR">
      <xmlPr mapId="2" xpath="/ns1:EfnahagurBanka/ns1:Gögn/ns1:SundurliðunLántaka/ns1:Sl-BeinarLántökurÖnnurLán/ns1:Fjármálageiri/ns1:Peningamarkaðssjóðir/@EUR" xmlDataType="decimal"/>
    </xmlCellPr>
  </singleXmlCell>
  <singleXmlCell id="8097" r="J62" connectionId="0">
    <xmlCellPr id="1" uniqueName="USD">
      <xmlPr mapId="2" xpath="/ns1:EfnahagurBanka/ns1:Gögn/ns1:SundurliðunLántaka/ns1:Sl-BeinarLántökurÖnnurLán/ns1:Fjármálageiri/ns1:Peningamarkaðssjóðir/@USD" xmlDataType="decimal"/>
    </xmlCellPr>
  </singleXmlCell>
  <singleXmlCell id="8098" r="K62" connectionId="0">
    <xmlCellPr id="1" uniqueName="GBP">
      <xmlPr mapId="2" xpath="/ns1:EfnahagurBanka/ns1:Gögn/ns1:SundurliðunLántaka/ns1:Sl-BeinarLántökurÖnnurLán/ns1:Fjármálageiri/ns1:Peningamarkaðssjóðir/@GBP" xmlDataType="decimal"/>
    </xmlCellPr>
  </singleXmlCell>
  <singleXmlCell id="8099" r="L62" connectionId="0">
    <xmlCellPr id="1" uniqueName="JPY">
      <xmlPr mapId="2" xpath="/ns1:EfnahagurBanka/ns1:Gögn/ns1:SundurliðunLántaka/ns1:Sl-BeinarLántökurÖnnurLán/ns1:Fjármálageiri/ns1:Peningamarkaðssjóðir/@JPY" xmlDataType="decimal"/>
    </xmlCellPr>
  </singleXmlCell>
  <singleXmlCell id="8100" r="M62" connectionId="0">
    <xmlCellPr id="1" uniqueName="DKK">
      <xmlPr mapId="2" xpath="/ns1:EfnahagurBanka/ns1:Gögn/ns1:SundurliðunLántaka/ns1:Sl-BeinarLántökurÖnnurLán/ns1:Fjármálageiri/ns1:Peningamarkaðssjóðir/@DKK" xmlDataType="decimal"/>
    </xmlCellPr>
  </singleXmlCell>
  <singleXmlCell id="8101" r="N62" connectionId="0">
    <xmlCellPr id="1" uniqueName="NOK">
      <xmlPr mapId="2" xpath="/ns1:EfnahagurBanka/ns1:Gögn/ns1:SundurliðunLántaka/ns1:Sl-BeinarLántökurÖnnurLán/ns1:Fjármálageiri/ns1:Peningamarkaðssjóðir/@NOK" xmlDataType="decimal"/>
    </xmlCellPr>
  </singleXmlCell>
  <singleXmlCell id="8102" r="O62" connectionId="0">
    <xmlCellPr id="1" uniqueName="SEK">
      <xmlPr mapId="2" xpath="/ns1:EfnahagurBanka/ns1:Gögn/ns1:SundurliðunLántaka/ns1:Sl-BeinarLántökurÖnnurLán/ns1:Fjármálageiri/ns1:Peningamarkaðssjóðir/@SEK" xmlDataType="decimal"/>
    </xmlCellPr>
  </singleXmlCell>
  <singleXmlCell id="8103" r="P62" connectionId="0">
    <xmlCellPr id="1" uniqueName="CHF">
      <xmlPr mapId="2" xpath="/ns1:EfnahagurBanka/ns1:Gögn/ns1:SundurliðunLántaka/ns1:Sl-BeinarLántökurÖnnurLán/ns1:Fjármálageiri/ns1:Peningamarkaðssjóðir/@CHF" xmlDataType="decimal"/>
    </xmlCellPr>
  </singleXmlCell>
  <singleXmlCell id="8104" r="Q62" connectionId="0">
    <xmlCellPr id="1" uniqueName="AðrirGjaldmiðlar">
      <xmlPr mapId="2" xpath="/ns1:EfnahagurBanka/ns1:Gögn/ns1:SundurliðunLántaka/ns1:Sl-BeinarLántökurÖnnurLán/ns1:Fjármálageiri/ns1:Peningamarkaðssjóðir/@AðrirGjaldmiðlar" xmlDataType="decimal"/>
    </xmlCellPr>
  </singleXmlCell>
  <singleXmlCell id="8105" r="F63" connectionId="0">
    <xmlCellPr id="1" uniqueName="OpinbertFyrirtæki">
      <xmlPr mapId="2" xpath="/ns1:EfnahagurBanka/ns1:Gögn/ns1:SundurliðunLántaka/ns1:Sl-BeinarLántökurÖnnurLán/ns1:Fjármálageiri/ns1:AðrirVerðbréfaOgFjárfestingarsjóðir/@OpinbertFyrirtæki" xmlDataType="decimal"/>
    </xmlCellPr>
  </singleXmlCell>
  <singleXmlCell id="8106" r="G63" connectionId="0">
    <xmlCellPr id="1" uniqueName="Einkafyrirtæki">
      <xmlPr mapId="2" xpath="/ns1:EfnahagurBanka/ns1:Gögn/ns1:SundurliðunLántaka/ns1:Sl-BeinarLántökurÖnnurLán/ns1:Fjármálageiri/ns1:AðrirVerðbréfaOgFjárfestingarsjóðir/@Einkafyrirtæki" xmlDataType="decimal"/>
    </xmlCellPr>
  </singleXmlCell>
  <singleXmlCell id="8107" r="H63" connectionId="0">
    <xmlCellPr id="1" uniqueName="ISK">
      <xmlPr mapId="2" xpath="/ns1:EfnahagurBanka/ns1:Gögn/ns1:SundurliðunLántaka/ns1:Sl-BeinarLántökurÖnnurLán/ns1:Fjármálageiri/ns1:AðrirVerðbréfaOgFjárfestingarsjóðir/@ISK" xmlDataType="decimal"/>
    </xmlCellPr>
  </singleXmlCell>
  <singleXmlCell id="8108" r="I63" connectionId="0">
    <xmlCellPr id="1" uniqueName="EUR">
      <xmlPr mapId="2" xpath="/ns1:EfnahagurBanka/ns1:Gögn/ns1:SundurliðunLántaka/ns1:Sl-BeinarLántökurÖnnurLán/ns1:Fjármálageiri/ns1:AðrirVerðbréfaOgFjárfestingarsjóðir/@EUR" xmlDataType="decimal"/>
    </xmlCellPr>
  </singleXmlCell>
  <singleXmlCell id="8109" r="J63" connectionId="0">
    <xmlCellPr id="1" uniqueName="USD">
      <xmlPr mapId="2" xpath="/ns1:EfnahagurBanka/ns1:Gögn/ns1:SundurliðunLántaka/ns1:Sl-BeinarLántökurÖnnurLán/ns1:Fjármálageiri/ns1:AðrirVerðbréfaOgFjárfestingarsjóðir/@USD" xmlDataType="decimal"/>
    </xmlCellPr>
  </singleXmlCell>
  <singleXmlCell id="8110" r="K63" connectionId="0">
    <xmlCellPr id="1" uniqueName="GBP">
      <xmlPr mapId="2" xpath="/ns1:EfnahagurBanka/ns1:Gögn/ns1:SundurliðunLántaka/ns1:Sl-BeinarLántökurÖnnurLán/ns1:Fjármálageiri/ns1:AðrirVerðbréfaOgFjárfestingarsjóðir/@GBP" xmlDataType="decimal"/>
    </xmlCellPr>
  </singleXmlCell>
  <singleXmlCell id="8111" r="L63" connectionId="0">
    <xmlCellPr id="1" uniqueName="JPY">
      <xmlPr mapId="2" xpath="/ns1:EfnahagurBanka/ns1:Gögn/ns1:SundurliðunLántaka/ns1:Sl-BeinarLántökurÖnnurLán/ns1:Fjármálageiri/ns1:AðrirVerðbréfaOgFjárfestingarsjóðir/@JPY" xmlDataType="decimal"/>
    </xmlCellPr>
  </singleXmlCell>
  <singleXmlCell id="8112" r="M63" connectionId="0">
    <xmlCellPr id="1" uniqueName="DKK">
      <xmlPr mapId="2" xpath="/ns1:EfnahagurBanka/ns1:Gögn/ns1:SundurliðunLántaka/ns1:Sl-BeinarLántökurÖnnurLán/ns1:Fjármálageiri/ns1:AðrirVerðbréfaOgFjárfestingarsjóðir/@DKK" xmlDataType="decimal"/>
    </xmlCellPr>
  </singleXmlCell>
  <singleXmlCell id="8113" r="N63" connectionId="0">
    <xmlCellPr id="1" uniqueName="NOK">
      <xmlPr mapId="2" xpath="/ns1:EfnahagurBanka/ns1:Gögn/ns1:SundurliðunLántaka/ns1:Sl-BeinarLántökurÖnnurLán/ns1:Fjármálageiri/ns1:AðrirVerðbréfaOgFjárfestingarsjóðir/@NOK" xmlDataType="decimal"/>
    </xmlCellPr>
  </singleXmlCell>
  <singleXmlCell id="8114" r="O63" connectionId="0">
    <xmlCellPr id="1" uniqueName="SEK">
      <xmlPr mapId="2" xpath="/ns1:EfnahagurBanka/ns1:Gögn/ns1:SundurliðunLántaka/ns1:Sl-BeinarLántökurÖnnurLán/ns1:Fjármálageiri/ns1:AðrirVerðbréfaOgFjárfestingarsjóðir/@SEK" xmlDataType="decimal"/>
    </xmlCellPr>
  </singleXmlCell>
  <singleXmlCell id="8115" r="P63" connectionId="0">
    <xmlCellPr id="1" uniqueName="CHF">
      <xmlPr mapId="2" xpath="/ns1:EfnahagurBanka/ns1:Gögn/ns1:SundurliðunLántaka/ns1:Sl-BeinarLántökurÖnnurLán/ns1:Fjármálageiri/ns1:AðrirVerðbréfaOgFjárfestingarsjóðir/@CHF" xmlDataType="decimal"/>
    </xmlCellPr>
  </singleXmlCell>
  <singleXmlCell id="8116" r="Q63" connectionId="0">
    <xmlCellPr id="1" uniqueName="AðrirGjaldmiðlar">
      <xmlPr mapId="2" xpath="/ns1:EfnahagurBanka/ns1:Gögn/ns1:SundurliðunLántaka/ns1:Sl-BeinarLántökurÖnnurLán/ns1:Fjármálageiri/ns1:AðrirVerðbréfaOgFjárfestingarsjóðir/@AðrirGjaldmiðlar" xmlDataType="decimal"/>
    </xmlCellPr>
  </singleXmlCell>
  <singleXmlCell id="8117" r="F64" connectionId="0">
    <xmlCellPr id="1" uniqueName="OpinbertFyrirtæki">
      <xmlPr mapId="2" xpath="/ns1:EfnahagurBanka/ns1:Gögn/ns1:SundurliðunLántaka/ns1:Sl-BeinarLántökurÖnnurLán/ns1:Fjármálageiri/ns1:ÖnnurFjármálafyrirtæki/@OpinbertFyrirtæki" xmlDataType="decimal"/>
    </xmlCellPr>
  </singleXmlCell>
  <singleXmlCell id="8118" r="G64" connectionId="0">
    <xmlCellPr id="1" uniqueName="Einkafyrirtæki">
      <xmlPr mapId="2" xpath="/ns1:EfnahagurBanka/ns1:Gögn/ns1:SundurliðunLántaka/ns1:Sl-BeinarLántökurÖnnurLán/ns1:Fjármálageiri/ns1:ÖnnurFjármálafyrirtæki/@Einkafyrirtæki" xmlDataType="decimal"/>
    </xmlCellPr>
  </singleXmlCell>
  <singleXmlCell id="8119" r="H64" connectionId="0">
    <xmlCellPr id="1" uniqueName="ISK">
      <xmlPr mapId="2" xpath="/ns1:EfnahagurBanka/ns1:Gögn/ns1:SundurliðunLántaka/ns1:Sl-BeinarLántökurÖnnurLán/ns1:Fjármálageiri/ns1:ÖnnurFjármálafyrirtæki/@ISK" xmlDataType="decimal"/>
    </xmlCellPr>
  </singleXmlCell>
  <singleXmlCell id="8120" r="I64" connectionId="0">
    <xmlCellPr id="1" uniqueName="EUR">
      <xmlPr mapId="2" xpath="/ns1:EfnahagurBanka/ns1:Gögn/ns1:SundurliðunLántaka/ns1:Sl-BeinarLántökurÖnnurLán/ns1:Fjármálageiri/ns1:ÖnnurFjármálafyrirtæki/@EUR" xmlDataType="decimal"/>
    </xmlCellPr>
  </singleXmlCell>
  <singleXmlCell id="8121" r="J64" connectionId="0">
    <xmlCellPr id="1" uniqueName="USD">
      <xmlPr mapId="2" xpath="/ns1:EfnahagurBanka/ns1:Gögn/ns1:SundurliðunLántaka/ns1:Sl-BeinarLántökurÖnnurLán/ns1:Fjármálageiri/ns1:ÖnnurFjármálafyrirtæki/@USD" xmlDataType="decimal"/>
    </xmlCellPr>
  </singleXmlCell>
  <singleXmlCell id="8122" r="K64" connectionId="0">
    <xmlCellPr id="1" uniqueName="GBP">
      <xmlPr mapId="2" xpath="/ns1:EfnahagurBanka/ns1:Gögn/ns1:SundurliðunLántaka/ns1:Sl-BeinarLántökurÖnnurLán/ns1:Fjármálageiri/ns1:ÖnnurFjármálafyrirtæki/@GBP" xmlDataType="decimal"/>
    </xmlCellPr>
  </singleXmlCell>
  <singleXmlCell id="8123" r="L64" connectionId="0">
    <xmlCellPr id="1" uniqueName="JPY">
      <xmlPr mapId="2" xpath="/ns1:EfnahagurBanka/ns1:Gögn/ns1:SundurliðunLántaka/ns1:Sl-BeinarLántökurÖnnurLán/ns1:Fjármálageiri/ns1:ÖnnurFjármálafyrirtæki/@JPY" xmlDataType="decimal"/>
    </xmlCellPr>
  </singleXmlCell>
  <singleXmlCell id="8124" r="M64" connectionId="0">
    <xmlCellPr id="1" uniqueName="DKK">
      <xmlPr mapId="2" xpath="/ns1:EfnahagurBanka/ns1:Gögn/ns1:SundurliðunLántaka/ns1:Sl-BeinarLántökurÖnnurLán/ns1:Fjármálageiri/ns1:ÖnnurFjármálafyrirtæki/@DKK" xmlDataType="decimal"/>
    </xmlCellPr>
  </singleXmlCell>
  <singleXmlCell id="8125" r="N64" connectionId="0">
    <xmlCellPr id="1" uniqueName="NOK">
      <xmlPr mapId="2" xpath="/ns1:EfnahagurBanka/ns1:Gögn/ns1:SundurliðunLántaka/ns1:Sl-BeinarLántökurÖnnurLán/ns1:Fjármálageiri/ns1:ÖnnurFjármálafyrirtæki/@NOK" xmlDataType="decimal"/>
    </xmlCellPr>
  </singleXmlCell>
  <singleXmlCell id="8126" r="O64" connectionId="0">
    <xmlCellPr id="1" uniqueName="SEK">
      <xmlPr mapId="2" xpath="/ns1:EfnahagurBanka/ns1:Gögn/ns1:SundurliðunLántaka/ns1:Sl-BeinarLántökurÖnnurLán/ns1:Fjármálageiri/ns1:ÖnnurFjármálafyrirtæki/@SEK" xmlDataType="decimal"/>
    </xmlCellPr>
  </singleXmlCell>
  <singleXmlCell id="8127" r="P64" connectionId="0">
    <xmlCellPr id="1" uniqueName="CHF">
      <xmlPr mapId="2" xpath="/ns1:EfnahagurBanka/ns1:Gögn/ns1:SundurliðunLántaka/ns1:Sl-BeinarLántökurÖnnurLán/ns1:Fjármálageiri/ns1:ÖnnurFjármálafyrirtæki/@CHF" xmlDataType="decimal"/>
    </xmlCellPr>
  </singleXmlCell>
  <singleXmlCell id="8128" r="Q64" connectionId="0">
    <xmlCellPr id="1" uniqueName="AðrirGjaldmiðlar">
      <xmlPr mapId="2" xpath="/ns1:EfnahagurBanka/ns1:Gögn/ns1:SundurliðunLántaka/ns1:Sl-BeinarLántökurÖnnurLán/ns1:Fjármálageiri/ns1:ÖnnurFjármálafyrirtæki/@AðrirGjaldmiðlar" xmlDataType="decimal"/>
    </xmlCellPr>
  </singleXmlCell>
  <singleXmlCell id="8129" r="F65" connectionId="0">
    <xmlCellPr id="1" uniqueName="OpinbertFyrirtæki">
      <xmlPr mapId="2" xpath="/ns1:EfnahagurBanka/ns1:Gögn/ns1:SundurliðunLántaka/ns1:Sl-BeinarLántökurÖnnurLán/ns1:Fjármálageiri/ns1:ÖnnurFjármálafyrirtækiÍSlitameðferð/@OpinbertFyrirtæki" xmlDataType="decimal"/>
    </xmlCellPr>
  </singleXmlCell>
  <singleXmlCell id="8130" r="G65" connectionId="0">
    <xmlCellPr id="1" uniqueName="Einkafyrirtæki">
      <xmlPr mapId="2" xpath="/ns1:EfnahagurBanka/ns1:Gögn/ns1:SundurliðunLántaka/ns1:Sl-BeinarLántökurÖnnurLán/ns1:Fjármálageiri/ns1:ÖnnurFjármálafyrirtækiÍSlitameðferð/@Einkafyrirtæki" xmlDataType="decimal"/>
    </xmlCellPr>
  </singleXmlCell>
  <singleXmlCell id="8131" r="H65" connectionId="0">
    <xmlCellPr id="1" uniqueName="ISK">
      <xmlPr mapId="2" xpath="/ns1:EfnahagurBanka/ns1:Gögn/ns1:SundurliðunLántaka/ns1:Sl-BeinarLántökurÖnnurLán/ns1:Fjármálageiri/ns1:ÖnnurFjármálafyrirtækiÍSlitameðferð/@ISK" xmlDataType="decimal"/>
    </xmlCellPr>
  </singleXmlCell>
  <singleXmlCell id="8132" r="I65" connectionId="0">
    <xmlCellPr id="1" uniqueName="EUR">
      <xmlPr mapId="2" xpath="/ns1:EfnahagurBanka/ns1:Gögn/ns1:SundurliðunLántaka/ns1:Sl-BeinarLántökurÖnnurLán/ns1:Fjármálageiri/ns1:ÖnnurFjármálafyrirtækiÍSlitameðferð/@EUR" xmlDataType="decimal"/>
    </xmlCellPr>
  </singleXmlCell>
  <singleXmlCell id="8133" r="J65" connectionId="0">
    <xmlCellPr id="1" uniqueName="USD">
      <xmlPr mapId="2" xpath="/ns1:EfnahagurBanka/ns1:Gögn/ns1:SundurliðunLántaka/ns1:Sl-BeinarLántökurÖnnurLán/ns1:Fjármálageiri/ns1:ÖnnurFjármálafyrirtækiÍSlitameðferð/@USD" xmlDataType="decimal"/>
    </xmlCellPr>
  </singleXmlCell>
  <singleXmlCell id="8134" r="K65" connectionId="0">
    <xmlCellPr id="1" uniqueName="GBP">
      <xmlPr mapId="2" xpath="/ns1:EfnahagurBanka/ns1:Gögn/ns1:SundurliðunLántaka/ns1:Sl-BeinarLántökurÖnnurLán/ns1:Fjármálageiri/ns1:ÖnnurFjármálafyrirtækiÍSlitameðferð/@GBP" xmlDataType="decimal"/>
    </xmlCellPr>
  </singleXmlCell>
  <singleXmlCell id="8135" r="L65" connectionId="0">
    <xmlCellPr id="1" uniqueName="JPY">
      <xmlPr mapId="2" xpath="/ns1:EfnahagurBanka/ns1:Gögn/ns1:SundurliðunLántaka/ns1:Sl-BeinarLántökurÖnnurLán/ns1:Fjármálageiri/ns1:ÖnnurFjármálafyrirtækiÍSlitameðferð/@JPY" xmlDataType="decimal"/>
    </xmlCellPr>
  </singleXmlCell>
  <singleXmlCell id="8136" r="M65" connectionId="0">
    <xmlCellPr id="1" uniqueName="DKK">
      <xmlPr mapId="2" xpath="/ns1:EfnahagurBanka/ns1:Gögn/ns1:SundurliðunLántaka/ns1:Sl-BeinarLántökurÖnnurLán/ns1:Fjármálageiri/ns1:ÖnnurFjármálafyrirtækiÍSlitameðferð/@DKK" xmlDataType="decimal"/>
    </xmlCellPr>
  </singleXmlCell>
  <singleXmlCell id="8137" r="N65" connectionId="0">
    <xmlCellPr id="1" uniqueName="NOK">
      <xmlPr mapId="2" xpath="/ns1:EfnahagurBanka/ns1:Gögn/ns1:SundurliðunLántaka/ns1:Sl-BeinarLántökurÖnnurLán/ns1:Fjármálageiri/ns1:ÖnnurFjármálafyrirtækiÍSlitameðferð/@NOK" xmlDataType="decimal"/>
    </xmlCellPr>
  </singleXmlCell>
  <singleXmlCell id="8138" r="O65" connectionId="0">
    <xmlCellPr id="1" uniqueName="SEK">
      <xmlPr mapId="2" xpath="/ns1:EfnahagurBanka/ns1:Gögn/ns1:SundurliðunLántaka/ns1:Sl-BeinarLántökurÖnnurLán/ns1:Fjármálageiri/ns1:ÖnnurFjármálafyrirtækiÍSlitameðferð/@SEK" xmlDataType="decimal"/>
    </xmlCellPr>
  </singleXmlCell>
  <singleXmlCell id="8139" r="P65" connectionId="0">
    <xmlCellPr id="1" uniqueName="CHF">
      <xmlPr mapId="2" xpath="/ns1:EfnahagurBanka/ns1:Gögn/ns1:SundurliðunLántaka/ns1:Sl-BeinarLántökurÖnnurLán/ns1:Fjármálageiri/ns1:ÖnnurFjármálafyrirtækiÍSlitameðferð/@CHF" xmlDataType="decimal"/>
    </xmlCellPr>
  </singleXmlCell>
  <singleXmlCell id="8140" r="Q65" connectionId="0">
    <xmlCellPr id="1" uniqueName="AðrirGjaldmiðlar">
      <xmlPr mapId="2" xpath="/ns1:EfnahagurBanka/ns1:Gögn/ns1:SundurliðunLántaka/ns1:Sl-BeinarLántökurÖnnurLán/ns1:Fjármálageiri/ns1:ÖnnurFjármálafyrirtækiÍSlitameðferð/@AðrirGjaldmiðlar" xmlDataType="decimal"/>
    </xmlCellPr>
  </singleXmlCell>
  <singleXmlCell id="8141" r="F66" connectionId="0">
    <xmlCellPr id="1" uniqueName="OpinbertFyrirtæki">
      <xmlPr mapId="2" xpath="/ns1:EfnahagurBanka/ns1:Gögn/ns1:SundurliðunLántaka/ns1:Sl-BeinarLántökurÖnnurLán/ns1:Fjármálageiri/ns1:FjármálalegHliðarstarfsemi/@OpinbertFyrirtæki" xmlDataType="decimal"/>
    </xmlCellPr>
  </singleXmlCell>
  <singleXmlCell id="8142" r="G66" connectionId="0">
    <xmlCellPr id="1" uniqueName="Einkafyrirtæki">
      <xmlPr mapId="2" xpath="/ns1:EfnahagurBanka/ns1:Gögn/ns1:SundurliðunLántaka/ns1:Sl-BeinarLántökurÖnnurLán/ns1:Fjármálageiri/ns1:FjármálalegHliðarstarfsemi/@Einkafyrirtæki" xmlDataType="decimal"/>
    </xmlCellPr>
  </singleXmlCell>
  <singleXmlCell id="8143" r="H66" connectionId="0">
    <xmlCellPr id="1" uniqueName="ISK">
      <xmlPr mapId="2" xpath="/ns1:EfnahagurBanka/ns1:Gögn/ns1:SundurliðunLántaka/ns1:Sl-BeinarLántökurÖnnurLán/ns1:Fjármálageiri/ns1:FjármálalegHliðarstarfsemi/@ISK" xmlDataType="decimal"/>
    </xmlCellPr>
  </singleXmlCell>
  <singleXmlCell id="8144" r="I66" connectionId="0">
    <xmlCellPr id="1" uniqueName="EUR">
      <xmlPr mapId="2" xpath="/ns1:EfnahagurBanka/ns1:Gögn/ns1:SundurliðunLántaka/ns1:Sl-BeinarLántökurÖnnurLán/ns1:Fjármálageiri/ns1:FjármálalegHliðarstarfsemi/@EUR" xmlDataType="decimal"/>
    </xmlCellPr>
  </singleXmlCell>
  <singleXmlCell id="8145" r="J66" connectionId="0">
    <xmlCellPr id="1" uniqueName="USD">
      <xmlPr mapId="2" xpath="/ns1:EfnahagurBanka/ns1:Gögn/ns1:SundurliðunLántaka/ns1:Sl-BeinarLántökurÖnnurLán/ns1:Fjármálageiri/ns1:FjármálalegHliðarstarfsemi/@USD" xmlDataType="decimal"/>
    </xmlCellPr>
  </singleXmlCell>
  <singleXmlCell id="8146" r="K66" connectionId="0">
    <xmlCellPr id="1" uniqueName="GBP">
      <xmlPr mapId="2" xpath="/ns1:EfnahagurBanka/ns1:Gögn/ns1:SundurliðunLántaka/ns1:Sl-BeinarLántökurÖnnurLán/ns1:Fjármálageiri/ns1:FjármálalegHliðarstarfsemi/@GBP" xmlDataType="decimal"/>
    </xmlCellPr>
  </singleXmlCell>
  <singleXmlCell id="8147" r="L66" connectionId="0">
    <xmlCellPr id="1" uniqueName="JPY">
      <xmlPr mapId="2" xpath="/ns1:EfnahagurBanka/ns1:Gögn/ns1:SundurliðunLántaka/ns1:Sl-BeinarLántökurÖnnurLán/ns1:Fjármálageiri/ns1:FjármálalegHliðarstarfsemi/@JPY" xmlDataType="decimal"/>
    </xmlCellPr>
  </singleXmlCell>
  <singleXmlCell id="8148" r="M66" connectionId="0">
    <xmlCellPr id="1" uniqueName="DKK">
      <xmlPr mapId="2" xpath="/ns1:EfnahagurBanka/ns1:Gögn/ns1:SundurliðunLántaka/ns1:Sl-BeinarLántökurÖnnurLán/ns1:Fjármálageiri/ns1:FjármálalegHliðarstarfsemi/@DKK" xmlDataType="decimal"/>
    </xmlCellPr>
  </singleXmlCell>
  <singleXmlCell id="8149" r="N66" connectionId="0">
    <xmlCellPr id="1" uniqueName="NOK">
      <xmlPr mapId="2" xpath="/ns1:EfnahagurBanka/ns1:Gögn/ns1:SundurliðunLántaka/ns1:Sl-BeinarLántökurÖnnurLán/ns1:Fjármálageiri/ns1:FjármálalegHliðarstarfsemi/@NOK" xmlDataType="decimal"/>
    </xmlCellPr>
  </singleXmlCell>
  <singleXmlCell id="8150" r="O66" connectionId="0">
    <xmlCellPr id="1" uniqueName="SEK">
      <xmlPr mapId="2" xpath="/ns1:EfnahagurBanka/ns1:Gögn/ns1:SundurliðunLántaka/ns1:Sl-BeinarLántökurÖnnurLán/ns1:Fjármálageiri/ns1:FjármálalegHliðarstarfsemi/@SEK" xmlDataType="decimal"/>
    </xmlCellPr>
  </singleXmlCell>
  <singleXmlCell id="8151" r="P66" connectionId="0">
    <xmlCellPr id="1" uniqueName="CHF">
      <xmlPr mapId="2" xpath="/ns1:EfnahagurBanka/ns1:Gögn/ns1:SundurliðunLántaka/ns1:Sl-BeinarLántökurÖnnurLán/ns1:Fjármálageiri/ns1:FjármálalegHliðarstarfsemi/@CHF" xmlDataType="decimal"/>
    </xmlCellPr>
  </singleXmlCell>
  <singleXmlCell id="8152" r="Q66" connectionId="0">
    <xmlCellPr id="1" uniqueName="AðrirGjaldmiðlar">
      <xmlPr mapId="2" xpath="/ns1:EfnahagurBanka/ns1:Gögn/ns1:SundurliðunLántaka/ns1:Sl-BeinarLántökurÖnnurLán/ns1:Fjármálageiri/ns1:FjármálalegHliðarstarfsemi/@AðrirGjaldmiðlar" xmlDataType="decimal"/>
    </xmlCellPr>
  </singleXmlCell>
  <singleXmlCell id="8153" r="F67" connectionId="0">
    <xmlCellPr id="1" uniqueName="OpinbertFyrirtæki">
      <xmlPr mapId="2" xpath="/ns1:EfnahagurBanka/ns1:Gögn/ns1:SundurliðunLántaka/ns1:Sl-BeinarLántökurÖnnurLán/ns1:Fjármálageiri/ns1:InnbyrðisFjármálastarfsemi/@OpinbertFyrirtæki" xmlDataType="decimal"/>
    </xmlCellPr>
  </singleXmlCell>
  <singleXmlCell id="8154" r="G67" connectionId="0">
    <xmlCellPr id="1" uniqueName="Einkafyrirtæki">
      <xmlPr mapId="2" xpath="/ns1:EfnahagurBanka/ns1:Gögn/ns1:SundurliðunLántaka/ns1:Sl-BeinarLántökurÖnnurLán/ns1:Fjármálageiri/ns1:InnbyrðisFjármálastarfsemi/@Einkafyrirtæki" xmlDataType="decimal"/>
    </xmlCellPr>
  </singleXmlCell>
  <singleXmlCell id="8155" r="H67" connectionId="0">
    <xmlCellPr id="1" uniqueName="ISK">
      <xmlPr mapId="2" xpath="/ns1:EfnahagurBanka/ns1:Gögn/ns1:SundurliðunLántaka/ns1:Sl-BeinarLántökurÖnnurLán/ns1:Fjármálageiri/ns1:InnbyrðisFjármálastarfsemi/@ISK" xmlDataType="decimal"/>
    </xmlCellPr>
  </singleXmlCell>
  <singleXmlCell id="8156" r="I67" connectionId="0">
    <xmlCellPr id="1" uniqueName="EUR">
      <xmlPr mapId="2" xpath="/ns1:EfnahagurBanka/ns1:Gögn/ns1:SundurliðunLántaka/ns1:Sl-BeinarLántökurÖnnurLán/ns1:Fjármálageiri/ns1:InnbyrðisFjármálastarfsemi/@EUR" xmlDataType="decimal"/>
    </xmlCellPr>
  </singleXmlCell>
  <singleXmlCell id="8157" r="J67" connectionId="0">
    <xmlCellPr id="1" uniqueName="USD">
      <xmlPr mapId="2" xpath="/ns1:EfnahagurBanka/ns1:Gögn/ns1:SundurliðunLántaka/ns1:Sl-BeinarLántökurÖnnurLán/ns1:Fjármálageiri/ns1:InnbyrðisFjármálastarfsemi/@USD" xmlDataType="decimal"/>
    </xmlCellPr>
  </singleXmlCell>
  <singleXmlCell id="8158" r="K67" connectionId="0">
    <xmlCellPr id="1" uniqueName="GBP">
      <xmlPr mapId="2" xpath="/ns1:EfnahagurBanka/ns1:Gögn/ns1:SundurliðunLántaka/ns1:Sl-BeinarLántökurÖnnurLán/ns1:Fjármálageiri/ns1:InnbyrðisFjármálastarfsemi/@GBP" xmlDataType="decimal"/>
    </xmlCellPr>
  </singleXmlCell>
  <singleXmlCell id="8159" r="L67" connectionId="0">
    <xmlCellPr id="1" uniqueName="JPY">
      <xmlPr mapId="2" xpath="/ns1:EfnahagurBanka/ns1:Gögn/ns1:SundurliðunLántaka/ns1:Sl-BeinarLántökurÖnnurLán/ns1:Fjármálageiri/ns1:InnbyrðisFjármálastarfsemi/@JPY" xmlDataType="decimal"/>
    </xmlCellPr>
  </singleXmlCell>
  <singleXmlCell id="8160" r="M67" connectionId="0">
    <xmlCellPr id="1" uniqueName="DKK">
      <xmlPr mapId="2" xpath="/ns1:EfnahagurBanka/ns1:Gögn/ns1:SundurliðunLántaka/ns1:Sl-BeinarLántökurÖnnurLán/ns1:Fjármálageiri/ns1:InnbyrðisFjármálastarfsemi/@DKK" xmlDataType="decimal"/>
    </xmlCellPr>
  </singleXmlCell>
  <singleXmlCell id="8161" r="N67" connectionId="0">
    <xmlCellPr id="1" uniqueName="NOK">
      <xmlPr mapId="2" xpath="/ns1:EfnahagurBanka/ns1:Gögn/ns1:SundurliðunLántaka/ns1:Sl-BeinarLántökurÖnnurLán/ns1:Fjármálageiri/ns1:InnbyrðisFjármálastarfsemi/@NOK" xmlDataType="decimal"/>
    </xmlCellPr>
  </singleXmlCell>
  <singleXmlCell id="8162" r="O67" connectionId="0">
    <xmlCellPr id="1" uniqueName="SEK">
      <xmlPr mapId="2" xpath="/ns1:EfnahagurBanka/ns1:Gögn/ns1:SundurliðunLántaka/ns1:Sl-BeinarLántökurÖnnurLán/ns1:Fjármálageiri/ns1:InnbyrðisFjármálastarfsemi/@SEK" xmlDataType="decimal"/>
    </xmlCellPr>
  </singleXmlCell>
  <singleXmlCell id="8163" r="P67" connectionId="0">
    <xmlCellPr id="1" uniqueName="CHF">
      <xmlPr mapId="2" xpath="/ns1:EfnahagurBanka/ns1:Gögn/ns1:SundurliðunLántaka/ns1:Sl-BeinarLántökurÖnnurLán/ns1:Fjármálageiri/ns1:InnbyrðisFjármálastarfsemi/@CHF" xmlDataType="decimal"/>
    </xmlCellPr>
  </singleXmlCell>
  <singleXmlCell id="8164" r="Q67" connectionId="0">
    <xmlCellPr id="1" uniqueName="AðrirGjaldmiðlar">
      <xmlPr mapId="2" xpath="/ns1:EfnahagurBanka/ns1:Gögn/ns1:SundurliðunLántaka/ns1:Sl-BeinarLántökurÖnnurLán/ns1:Fjármálageiri/ns1:InnbyrðisFjármálastarfsemi/@AðrirGjaldmiðlar" xmlDataType="decimal"/>
    </xmlCellPr>
  </singleXmlCell>
  <singleXmlCell id="8165" r="F68" connectionId="0">
    <xmlCellPr id="1" uniqueName="OpinbertFyrirtæki">
      <xmlPr mapId="2" xpath="/ns1:EfnahagurBanka/ns1:Gögn/ns1:SundurliðunLántaka/ns1:Sl-BeinarLántökurÖnnurLán/ns1:Fjármálageiri/ns1:Vátryggingafélög/@OpinbertFyrirtæki" xmlDataType="decimal"/>
    </xmlCellPr>
  </singleXmlCell>
  <singleXmlCell id="8166" r="G68" connectionId="0">
    <xmlCellPr id="1" uniqueName="Einkafyrirtæki">
      <xmlPr mapId="2" xpath="/ns1:EfnahagurBanka/ns1:Gögn/ns1:SundurliðunLántaka/ns1:Sl-BeinarLántökurÖnnurLán/ns1:Fjármálageiri/ns1:Vátryggingafélög/@Einkafyrirtæki" xmlDataType="decimal"/>
    </xmlCellPr>
  </singleXmlCell>
  <singleXmlCell id="8167" r="H68" connectionId="0">
    <xmlCellPr id="1" uniqueName="ISK">
      <xmlPr mapId="2" xpath="/ns1:EfnahagurBanka/ns1:Gögn/ns1:SundurliðunLántaka/ns1:Sl-BeinarLántökurÖnnurLán/ns1:Fjármálageiri/ns1:Vátryggingafélög/@ISK" xmlDataType="decimal"/>
    </xmlCellPr>
  </singleXmlCell>
  <singleXmlCell id="8168" r="I68" connectionId="0">
    <xmlCellPr id="1" uniqueName="EUR">
      <xmlPr mapId="2" xpath="/ns1:EfnahagurBanka/ns1:Gögn/ns1:SundurliðunLántaka/ns1:Sl-BeinarLántökurÖnnurLán/ns1:Fjármálageiri/ns1:Vátryggingafélög/@EUR" xmlDataType="decimal"/>
    </xmlCellPr>
  </singleXmlCell>
  <singleXmlCell id="8169" r="J68" connectionId="0">
    <xmlCellPr id="1" uniqueName="USD">
      <xmlPr mapId="2" xpath="/ns1:EfnahagurBanka/ns1:Gögn/ns1:SundurliðunLántaka/ns1:Sl-BeinarLántökurÖnnurLán/ns1:Fjármálageiri/ns1:Vátryggingafélög/@USD" xmlDataType="decimal"/>
    </xmlCellPr>
  </singleXmlCell>
  <singleXmlCell id="8170" r="K68" connectionId="0">
    <xmlCellPr id="1" uniqueName="GBP">
      <xmlPr mapId="2" xpath="/ns1:EfnahagurBanka/ns1:Gögn/ns1:SundurliðunLántaka/ns1:Sl-BeinarLántökurÖnnurLán/ns1:Fjármálageiri/ns1:Vátryggingafélög/@GBP" xmlDataType="decimal"/>
    </xmlCellPr>
  </singleXmlCell>
  <singleXmlCell id="8171" r="L68" connectionId="0">
    <xmlCellPr id="1" uniqueName="JPY">
      <xmlPr mapId="2" xpath="/ns1:EfnahagurBanka/ns1:Gögn/ns1:SundurliðunLántaka/ns1:Sl-BeinarLántökurÖnnurLán/ns1:Fjármálageiri/ns1:Vátryggingafélög/@JPY" xmlDataType="decimal"/>
    </xmlCellPr>
  </singleXmlCell>
  <singleXmlCell id="8172" r="M68" connectionId="0">
    <xmlCellPr id="1" uniqueName="DKK">
      <xmlPr mapId="2" xpath="/ns1:EfnahagurBanka/ns1:Gögn/ns1:SundurliðunLántaka/ns1:Sl-BeinarLántökurÖnnurLán/ns1:Fjármálageiri/ns1:Vátryggingafélög/@DKK" xmlDataType="decimal"/>
    </xmlCellPr>
  </singleXmlCell>
  <singleXmlCell id="8173" r="N68" connectionId="0">
    <xmlCellPr id="1" uniqueName="NOK">
      <xmlPr mapId="2" xpath="/ns1:EfnahagurBanka/ns1:Gögn/ns1:SundurliðunLántaka/ns1:Sl-BeinarLántökurÖnnurLán/ns1:Fjármálageiri/ns1:Vátryggingafélög/@NOK" xmlDataType="decimal"/>
    </xmlCellPr>
  </singleXmlCell>
  <singleXmlCell id="8174" r="O68" connectionId="0">
    <xmlCellPr id="1" uniqueName="SEK">
      <xmlPr mapId="2" xpath="/ns1:EfnahagurBanka/ns1:Gögn/ns1:SundurliðunLántaka/ns1:Sl-BeinarLántökurÖnnurLán/ns1:Fjármálageiri/ns1:Vátryggingafélög/@SEK" xmlDataType="decimal"/>
    </xmlCellPr>
  </singleXmlCell>
  <singleXmlCell id="8175" r="P68" connectionId="0">
    <xmlCellPr id="1" uniqueName="CHF">
      <xmlPr mapId="2" xpath="/ns1:EfnahagurBanka/ns1:Gögn/ns1:SundurliðunLántaka/ns1:Sl-BeinarLántökurÖnnurLán/ns1:Fjármálageiri/ns1:Vátryggingafélög/@CHF" xmlDataType="decimal"/>
    </xmlCellPr>
  </singleXmlCell>
  <singleXmlCell id="8176" r="Q68" connectionId="0">
    <xmlCellPr id="1" uniqueName="AðrirGjaldmiðlar">
      <xmlPr mapId="2" xpath="/ns1:EfnahagurBanka/ns1:Gögn/ns1:SundurliðunLántaka/ns1:Sl-BeinarLántökurÖnnurLán/ns1:Fjármálageiri/ns1:Vátryggingafélög/@AðrirGjaldmiðlar" xmlDataType="decimal"/>
    </xmlCellPr>
  </singleXmlCell>
  <singleXmlCell id="8177" r="F69" connectionId="0">
    <xmlCellPr id="1" uniqueName="OpinbertFyrirtæki">
      <xmlPr mapId="2" xpath="/ns1:EfnahagurBanka/ns1:Gögn/ns1:SundurliðunLántaka/ns1:Sl-BeinarLántökurÖnnurLán/ns1:Fjármálageiri/ns1:Lífeyrissjóðir/@OpinbertFyrirtæki" xmlDataType="decimal"/>
    </xmlCellPr>
  </singleXmlCell>
  <singleXmlCell id="8178" r="G69" connectionId="0">
    <xmlCellPr id="1" uniqueName="Einkafyrirtæki">
      <xmlPr mapId="2" xpath="/ns1:EfnahagurBanka/ns1:Gögn/ns1:SundurliðunLántaka/ns1:Sl-BeinarLántökurÖnnurLán/ns1:Fjármálageiri/ns1:Lífeyrissjóðir/@Einkafyrirtæki" xmlDataType="decimal"/>
    </xmlCellPr>
  </singleXmlCell>
  <singleXmlCell id="8179" r="H69" connectionId="0">
    <xmlCellPr id="1" uniqueName="ISK">
      <xmlPr mapId="2" xpath="/ns1:EfnahagurBanka/ns1:Gögn/ns1:SundurliðunLántaka/ns1:Sl-BeinarLántökurÖnnurLán/ns1:Fjármálageiri/ns1:Lífeyrissjóðir/@ISK" xmlDataType="decimal"/>
    </xmlCellPr>
  </singleXmlCell>
  <singleXmlCell id="8180" r="I69" connectionId="0">
    <xmlCellPr id="1" uniqueName="EUR">
      <xmlPr mapId="2" xpath="/ns1:EfnahagurBanka/ns1:Gögn/ns1:SundurliðunLántaka/ns1:Sl-BeinarLántökurÖnnurLán/ns1:Fjármálageiri/ns1:Lífeyrissjóðir/@EUR" xmlDataType="decimal"/>
    </xmlCellPr>
  </singleXmlCell>
  <singleXmlCell id="8181" r="J69" connectionId="0">
    <xmlCellPr id="1" uniqueName="USD">
      <xmlPr mapId="2" xpath="/ns1:EfnahagurBanka/ns1:Gögn/ns1:SundurliðunLántaka/ns1:Sl-BeinarLántökurÖnnurLán/ns1:Fjármálageiri/ns1:Lífeyrissjóðir/@USD" xmlDataType="decimal"/>
    </xmlCellPr>
  </singleXmlCell>
  <singleXmlCell id="8182" r="K69" connectionId="0">
    <xmlCellPr id="1" uniqueName="GBP">
      <xmlPr mapId="2" xpath="/ns1:EfnahagurBanka/ns1:Gögn/ns1:SundurliðunLántaka/ns1:Sl-BeinarLántökurÖnnurLán/ns1:Fjármálageiri/ns1:Lífeyrissjóðir/@GBP" xmlDataType="decimal"/>
    </xmlCellPr>
  </singleXmlCell>
  <singleXmlCell id="8183" r="L69" connectionId="0">
    <xmlCellPr id="1" uniqueName="JPY">
      <xmlPr mapId="2" xpath="/ns1:EfnahagurBanka/ns1:Gögn/ns1:SundurliðunLántaka/ns1:Sl-BeinarLántökurÖnnurLán/ns1:Fjármálageiri/ns1:Lífeyrissjóðir/@JPY" xmlDataType="decimal"/>
    </xmlCellPr>
  </singleXmlCell>
  <singleXmlCell id="8184" r="M69" connectionId="0">
    <xmlCellPr id="1" uniqueName="DKK">
      <xmlPr mapId="2" xpath="/ns1:EfnahagurBanka/ns1:Gögn/ns1:SundurliðunLántaka/ns1:Sl-BeinarLántökurÖnnurLán/ns1:Fjármálageiri/ns1:Lífeyrissjóðir/@DKK" xmlDataType="decimal"/>
    </xmlCellPr>
  </singleXmlCell>
  <singleXmlCell id="8185" r="N69" connectionId="0">
    <xmlCellPr id="1" uniqueName="NOK">
      <xmlPr mapId="2" xpath="/ns1:EfnahagurBanka/ns1:Gögn/ns1:SundurliðunLántaka/ns1:Sl-BeinarLántökurÖnnurLán/ns1:Fjármálageiri/ns1:Lífeyrissjóðir/@NOK" xmlDataType="decimal"/>
    </xmlCellPr>
  </singleXmlCell>
  <singleXmlCell id="8186" r="O69" connectionId="0">
    <xmlCellPr id="1" uniqueName="SEK">
      <xmlPr mapId="2" xpath="/ns1:EfnahagurBanka/ns1:Gögn/ns1:SundurliðunLántaka/ns1:Sl-BeinarLántökurÖnnurLán/ns1:Fjármálageiri/ns1:Lífeyrissjóðir/@SEK" xmlDataType="decimal"/>
    </xmlCellPr>
  </singleXmlCell>
  <singleXmlCell id="8187" r="P69" connectionId="0">
    <xmlCellPr id="1" uniqueName="CHF">
      <xmlPr mapId="2" xpath="/ns1:EfnahagurBanka/ns1:Gögn/ns1:SundurliðunLántaka/ns1:Sl-BeinarLántökurÖnnurLán/ns1:Fjármálageiri/ns1:Lífeyrissjóðir/@CHF" xmlDataType="decimal"/>
    </xmlCellPr>
  </singleXmlCell>
  <singleXmlCell id="8188" r="Q69" connectionId="0">
    <xmlCellPr id="1" uniqueName="AðrirGjaldmiðlar">
      <xmlPr mapId="2" xpath="/ns1:EfnahagurBanka/ns1:Gögn/ns1:SundurliðunLántaka/ns1:Sl-BeinarLántökurÖnnurLán/ns1:Fjármálageiri/ns1:Lífeyrissjóðir/@AðrirGjaldmiðlar" xmlDataType="decimal"/>
    </xmlCellPr>
  </singleXmlCell>
  <singleXmlCell id="8189" r="H71" connectionId="0">
    <xmlCellPr id="1" uniqueName="ISK">
      <xmlPr mapId="2" xpath="/ns1:EfnahagurBanka/ns1:Gögn/ns1:SundurliðunLántaka/ns1:Sl-BeinarLántökurÖnnurLán/ns1:HiðOpinbera/ns1:Ríkisjóður/@ISK" xmlDataType="decimal"/>
    </xmlCellPr>
  </singleXmlCell>
  <singleXmlCell id="8190" r="I71" connectionId="0">
    <xmlCellPr id="1" uniqueName="EUR">
      <xmlPr mapId="2" xpath="/ns1:EfnahagurBanka/ns1:Gögn/ns1:SundurliðunLántaka/ns1:Sl-BeinarLántökurÖnnurLán/ns1:HiðOpinbera/ns1:Ríkisjóður/@EUR" xmlDataType="decimal"/>
    </xmlCellPr>
  </singleXmlCell>
  <singleXmlCell id="8191" r="J71" connectionId="0">
    <xmlCellPr id="1" uniqueName="USD">
      <xmlPr mapId="2" xpath="/ns1:EfnahagurBanka/ns1:Gögn/ns1:SundurliðunLántaka/ns1:Sl-BeinarLántökurÖnnurLán/ns1:HiðOpinbera/ns1:Ríkisjóður/@USD" xmlDataType="decimal"/>
    </xmlCellPr>
  </singleXmlCell>
  <singleXmlCell id="8192" r="K71" connectionId="0">
    <xmlCellPr id="1" uniqueName="GBP">
      <xmlPr mapId="2" xpath="/ns1:EfnahagurBanka/ns1:Gögn/ns1:SundurliðunLántaka/ns1:Sl-BeinarLántökurÖnnurLán/ns1:HiðOpinbera/ns1:Ríkisjóður/@GBP" xmlDataType="decimal"/>
    </xmlCellPr>
  </singleXmlCell>
  <singleXmlCell id="8193" r="L71" connectionId="0">
    <xmlCellPr id="1" uniqueName="JPY">
      <xmlPr mapId="2" xpath="/ns1:EfnahagurBanka/ns1:Gögn/ns1:SundurliðunLántaka/ns1:Sl-BeinarLántökurÖnnurLán/ns1:HiðOpinbera/ns1:Ríkisjóður/@JPY" xmlDataType="decimal"/>
    </xmlCellPr>
  </singleXmlCell>
  <singleXmlCell id="8194" r="M71" connectionId="0">
    <xmlCellPr id="1" uniqueName="DKK">
      <xmlPr mapId="2" xpath="/ns1:EfnahagurBanka/ns1:Gögn/ns1:SundurliðunLántaka/ns1:Sl-BeinarLántökurÖnnurLán/ns1:HiðOpinbera/ns1:Ríkisjóður/@DKK" xmlDataType="decimal"/>
    </xmlCellPr>
  </singleXmlCell>
  <singleXmlCell id="8195" r="N71" connectionId="0">
    <xmlCellPr id="1" uniqueName="NOK">
      <xmlPr mapId="2" xpath="/ns1:EfnahagurBanka/ns1:Gögn/ns1:SundurliðunLántaka/ns1:Sl-BeinarLántökurÖnnurLán/ns1:HiðOpinbera/ns1:Ríkisjóður/@NOK" xmlDataType="decimal"/>
    </xmlCellPr>
  </singleXmlCell>
  <singleXmlCell id="8196" r="O71" connectionId="0">
    <xmlCellPr id="1" uniqueName="SEK">
      <xmlPr mapId="2" xpath="/ns1:EfnahagurBanka/ns1:Gögn/ns1:SundurliðunLántaka/ns1:Sl-BeinarLántökurÖnnurLán/ns1:HiðOpinbera/ns1:Ríkisjóður/@SEK" xmlDataType="decimal"/>
    </xmlCellPr>
  </singleXmlCell>
  <singleXmlCell id="8197" r="P71" connectionId="0">
    <xmlCellPr id="1" uniqueName="CHF">
      <xmlPr mapId="2" xpath="/ns1:EfnahagurBanka/ns1:Gögn/ns1:SundurliðunLántaka/ns1:Sl-BeinarLántökurÖnnurLán/ns1:HiðOpinbera/ns1:Ríkisjóður/@CHF" xmlDataType="decimal"/>
    </xmlCellPr>
  </singleXmlCell>
  <singleXmlCell id="8198" r="Q71" connectionId="0">
    <xmlCellPr id="1" uniqueName="AðrirGjaldmiðlar">
      <xmlPr mapId="2" xpath="/ns1:EfnahagurBanka/ns1:Gögn/ns1:SundurliðunLántaka/ns1:Sl-BeinarLántökurÖnnurLán/ns1:HiðOpinbera/ns1:Ríkisjóður/@AðrirGjaldmiðlar" xmlDataType="decimal"/>
    </xmlCellPr>
  </singleXmlCell>
  <singleXmlCell id="8199" r="H72" connectionId="0">
    <xmlCellPr id="1" uniqueName="ISK">
      <xmlPr mapId="2" xpath="/ns1:EfnahagurBanka/ns1:Gögn/ns1:SundurliðunLántaka/ns1:Sl-BeinarLántökurÖnnurLán/ns1:HiðOpinbera/ns1:Sveitarfélög/@ISK" xmlDataType="decimal"/>
    </xmlCellPr>
  </singleXmlCell>
  <singleXmlCell id="8200" r="I72" connectionId="0">
    <xmlCellPr id="1" uniqueName="EUR">
      <xmlPr mapId="2" xpath="/ns1:EfnahagurBanka/ns1:Gögn/ns1:SundurliðunLántaka/ns1:Sl-BeinarLántökurÖnnurLán/ns1:HiðOpinbera/ns1:Sveitarfélög/@EUR" xmlDataType="decimal"/>
    </xmlCellPr>
  </singleXmlCell>
  <singleXmlCell id="8201" r="J72" connectionId="0">
    <xmlCellPr id="1" uniqueName="USD">
      <xmlPr mapId="2" xpath="/ns1:EfnahagurBanka/ns1:Gögn/ns1:SundurliðunLántaka/ns1:Sl-BeinarLántökurÖnnurLán/ns1:HiðOpinbera/ns1:Sveitarfélög/@USD" xmlDataType="decimal"/>
    </xmlCellPr>
  </singleXmlCell>
  <singleXmlCell id="8202" r="K72" connectionId="0">
    <xmlCellPr id="1" uniqueName="GBP">
      <xmlPr mapId="2" xpath="/ns1:EfnahagurBanka/ns1:Gögn/ns1:SundurliðunLántaka/ns1:Sl-BeinarLántökurÖnnurLán/ns1:HiðOpinbera/ns1:Sveitarfélög/@GBP" xmlDataType="decimal"/>
    </xmlCellPr>
  </singleXmlCell>
  <singleXmlCell id="8203" r="L72" connectionId="0">
    <xmlCellPr id="1" uniqueName="JPY">
      <xmlPr mapId="2" xpath="/ns1:EfnahagurBanka/ns1:Gögn/ns1:SundurliðunLántaka/ns1:Sl-BeinarLántökurÖnnurLán/ns1:HiðOpinbera/ns1:Sveitarfélög/@JPY" xmlDataType="decimal"/>
    </xmlCellPr>
  </singleXmlCell>
  <singleXmlCell id="8204" r="M72" connectionId="0">
    <xmlCellPr id="1" uniqueName="DKK">
      <xmlPr mapId="2" xpath="/ns1:EfnahagurBanka/ns1:Gögn/ns1:SundurliðunLántaka/ns1:Sl-BeinarLántökurÖnnurLán/ns1:HiðOpinbera/ns1:Sveitarfélög/@DKK" xmlDataType="decimal"/>
    </xmlCellPr>
  </singleXmlCell>
  <singleXmlCell id="8205" r="N72" connectionId="0">
    <xmlCellPr id="1" uniqueName="NOK">
      <xmlPr mapId="2" xpath="/ns1:EfnahagurBanka/ns1:Gögn/ns1:SundurliðunLántaka/ns1:Sl-BeinarLántökurÖnnurLán/ns1:HiðOpinbera/ns1:Sveitarfélög/@NOK" xmlDataType="decimal"/>
    </xmlCellPr>
  </singleXmlCell>
  <singleXmlCell id="8206" r="O72" connectionId="0">
    <xmlCellPr id="1" uniqueName="SEK">
      <xmlPr mapId="2" xpath="/ns1:EfnahagurBanka/ns1:Gögn/ns1:SundurliðunLántaka/ns1:Sl-BeinarLántökurÖnnurLán/ns1:HiðOpinbera/ns1:Sveitarfélög/@SEK" xmlDataType="decimal"/>
    </xmlCellPr>
  </singleXmlCell>
  <singleXmlCell id="8207" r="P72" connectionId="0">
    <xmlCellPr id="1" uniqueName="CHF">
      <xmlPr mapId="2" xpath="/ns1:EfnahagurBanka/ns1:Gögn/ns1:SundurliðunLántaka/ns1:Sl-BeinarLántökurÖnnurLán/ns1:HiðOpinbera/ns1:Sveitarfélög/@CHF" xmlDataType="decimal"/>
    </xmlCellPr>
  </singleXmlCell>
  <singleXmlCell id="8208" r="Q72" connectionId="0">
    <xmlCellPr id="1" uniqueName="AðrirGjaldmiðlar">
      <xmlPr mapId="2" xpath="/ns1:EfnahagurBanka/ns1:Gögn/ns1:SundurliðunLántaka/ns1:Sl-BeinarLántökurÖnnurLán/ns1:HiðOpinbera/ns1:Sveitarfélög/@AðrirGjaldmiðlar" xmlDataType="decimal"/>
    </xmlCellPr>
  </singleXmlCell>
  <singleXmlCell id="8209" r="H74" connectionId="0">
    <xmlCellPr id="1" uniqueName="ISK">
      <xmlPr mapId="2" xpath="/ns1:EfnahagurBanka/ns1:Gögn/ns1:SundurliðunLántaka/ns1:Sl-BeinarLántökurÖnnurLán/ns1:FélagasamtökSemÞjónaHeimilum/@ISK" xmlDataType="decimal"/>
    </xmlCellPr>
  </singleXmlCell>
  <singleXmlCell id="8210" r="I74" connectionId="0">
    <xmlCellPr id="1" uniqueName="EUR">
      <xmlPr mapId="2" xpath="/ns1:EfnahagurBanka/ns1:Gögn/ns1:SundurliðunLántaka/ns1:Sl-BeinarLántökurÖnnurLán/ns1:FélagasamtökSemÞjónaHeimilum/@EUR" xmlDataType="decimal"/>
    </xmlCellPr>
  </singleXmlCell>
  <singleXmlCell id="8211" r="J74" connectionId="0">
    <xmlCellPr id="1" uniqueName="USD">
      <xmlPr mapId="2" xpath="/ns1:EfnahagurBanka/ns1:Gögn/ns1:SundurliðunLántaka/ns1:Sl-BeinarLántökurÖnnurLán/ns1:FélagasamtökSemÞjónaHeimilum/@USD" xmlDataType="decimal"/>
    </xmlCellPr>
  </singleXmlCell>
  <singleXmlCell id="8212" r="K74" connectionId="0">
    <xmlCellPr id="1" uniqueName="GBP">
      <xmlPr mapId="2" xpath="/ns1:EfnahagurBanka/ns1:Gögn/ns1:SundurliðunLántaka/ns1:Sl-BeinarLántökurÖnnurLán/ns1:FélagasamtökSemÞjónaHeimilum/@GBP" xmlDataType="decimal"/>
    </xmlCellPr>
  </singleXmlCell>
  <singleXmlCell id="8213" r="L74" connectionId="0">
    <xmlCellPr id="1" uniqueName="JPY">
      <xmlPr mapId="2" xpath="/ns1:EfnahagurBanka/ns1:Gögn/ns1:SundurliðunLántaka/ns1:Sl-BeinarLántökurÖnnurLán/ns1:FélagasamtökSemÞjónaHeimilum/@JPY" xmlDataType="decimal"/>
    </xmlCellPr>
  </singleXmlCell>
  <singleXmlCell id="8214" r="M74" connectionId="0">
    <xmlCellPr id="1" uniqueName="DKK">
      <xmlPr mapId="2" xpath="/ns1:EfnahagurBanka/ns1:Gögn/ns1:SundurliðunLántaka/ns1:Sl-BeinarLántökurÖnnurLán/ns1:FélagasamtökSemÞjónaHeimilum/@DKK" xmlDataType="decimal"/>
    </xmlCellPr>
  </singleXmlCell>
  <singleXmlCell id="8215" r="N74" connectionId="0">
    <xmlCellPr id="1" uniqueName="NOK">
      <xmlPr mapId="2" xpath="/ns1:EfnahagurBanka/ns1:Gögn/ns1:SundurliðunLántaka/ns1:Sl-BeinarLántökurÖnnurLán/ns1:FélagasamtökSemÞjónaHeimilum/@NOK" xmlDataType="decimal"/>
    </xmlCellPr>
  </singleXmlCell>
  <singleXmlCell id="8216" r="O74" connectionId="0">
    <xmlCellPr id="1" uniqueName="SEK">
      <xmlPr mapId="2" xpath="/ns1:EfnahagurBanka/ns1:Gögn/ns1:SundurliðunLántaka/ns1:Sl-BeinarLántökurÖnnurLán/ns1:FélagasamtökSemÞjónaHeimilum/@SEK" xmlDataType="decimal"/>
    </xmlCellPr>
  </singleXmlCell>
  <singleXmlCell id="8217" r="P74" connectionId="0">
    <xmlCellPr id="1" uniqueName="CHF">
      <xmlPr mapId="2" xpath="/ns1:EfnahagurBanka/ns1:Gögn/ns1:SundurliðunLántaka/ns1:Sl-BeinarLántökurÖnnurLán/ns1:FélagasamtökSemÞjónaHeimilum/@CHF" xmlDataType="decimal"/>
    </xmlCellPr>
  </singleXmlCell>
  <singleXmlCell id="8218" r="Q74" connectionId="0">
    <xmlCellPr id="1" uniqueName="AðrirGjaldmiðlar">
      <xmlPr mapId="2" xpath="/ns1:EfnahagurBanka/ns1:Gögn/ns1:SundurliðunLántaka/ns1:Sl-BeinarLántökurÖnnurLán/ns1:FélagasamtökSemÞjónaHeimilum/@AðrirGjaldmiðlar" xmlDataType="decimal"/>
    </xmlCellPr>
  </singleXmlCell>
  <singleXmlCell id="8219" r="H76" connectionId="0">
    <xmlCellPr id="1" uniqueName="ISK">
      <xmlPr mapId="2" xpath="/ns1:EfnahagurBanka/ns1:Gögn/ns1:SundurliðunLántaka/ns1:Sl-BeinarLántökurÖnnurLán/ns1:ErlendirAðilar/ns1:Seðlabankar/@ISK" xmlDataType="decimal"/>
    </xmlCellPr>
  </singleXmlCell>
  <singleXmlCell id="8220" r="I76" connectionId="0">
    <xmlCellPr id="1" uniqueName="EUR">
      <xmlPr mapId="2" xpath="/ns1:EfnahagurBanka/ns1:Gögn/ns1:SundurliðunLántaka/ns1:Sl-BeinarLántökurÖnnurLán/ns1:ErlendirAðilar/ns1:Seðlabankar/@EUR" xmlDataType="decimal"/>
    </xmlCellPr>
  </singleXmlCell>
  <singleXmlCell id="8221" r="J76" connectionId="0">
    <xmlCellPr id="1" uniqueName="USD">
      <xmlPr mapId="2" xpath="/ns1:EfnahagurBanka/ns1:Gögn/ns1:SundurliðunLántaka/ns1:Sl-BeinarLántökurÖnnurLán/ns1:ErlendirAðilar/ns1:Seðlabankar/@USD" xmlDataType="decimal"/>
    </xmlCellPr>
  </singleXmlCell>
  <singleXmlCell id="8222" r="K76" connectionId="0">
    <xmlCellPr id="1" uniqueName="GBP">
      <xmlPr mapId="2" xpath="/ns1:EfnahagurBanka/ns1:Gögn/ns1:SundurliðunLántaka/ns1:Sl-BeinarLántökurÖnnurLán/ns1:ErlendirAðilar/ns1:Seðlabankar/@GBP" xmlDataType="decimal"/>
    </xmlCellPr>
  </singleXmlCell>
  <singleXmlCell id="8223" r="L76" connectionId="0">
    <xmlCellPr id="1" uniqueName="JPY">
      <xmlPr mapId="2" xpath="/ns1:EfnahagurBanka/ns1:Gögn/ns1:SundurliðunLántaka/ns1:Sl-BeinarLántökurÖnnurLán/ns1:ErlendirAðilar/ns1:Seðlabankar/@JPY" xmlDataType="decimal"/>
    </xmlCellPr>
  </singleXmlCell>
  <singleXmlCell id="8224" r="M76" connectionId="0">
    <xmlCellPr id="1" uniqueName="DKK">
      <xmlPr mapId="2" xpath="/ns1:EfnahagurBanka/ns1:Gögn/ns1:SundurliðunLántaka/ns1:Sl-BeinarLántökurÖnnurLán/ns1:ErlendirAðilar/ns1:Seðlabankar/@DKK" xmlDataType="decimal"/>
    </xmlCellPr>
  </singleXmlCell>
  <singleXmlCell id="8225" r="N76" connectionId="0">
    <xmlCellPr id="1" uniqueName="NOK">
      <xmlPr mapId="2" xpath="/ns1:EfnahagurBanka/ns1:Gögn/ns1:SundurliðunLántaka/ns1:Sl-BeinarLántökurÖnnurLán/ns1:ErlendirAðilar/ns1:Seðlabankar/@NOK" xmlDataType="decimal"/>
    </xmlCellPr>
  </singleXmlCell>
  <singleXmlCell id="8226" r="O76" connectionId="0">
    <xmlCellPr id="1" uniqueName="SEK">
      <xmlPr mapId="2" xpath="/ns1:EfnahagurBanka/ns1:Gögn/ns1:SundurliðunLántaka/ns1:Sl-BeinarLántökurÖnnurLán/ns1:ErlendirAðilar/ns1:Seðlabankar/@SEK" xmlDataType="decimal"/>
    </xmlCellPr>
  </singleXmlCell>
  <singleXmlCell id="8227" r="P76" connectionId="0">
    <xmlCellPr id="1" uniqueName="CHF">
      <xmlPr mapId="2" xpath="/ns1:EfnahagurBanka/ns1:Gögn/ns1:SundurliðunLántaka/ns1:Sl-BeinarLántökurÖnnurLán/ns1:ErlendirAðilar/ns1:Seðlabankar/@CHF" xmlDataType="decimal"/>
    </xmlCellPr>
  </singleXmlCell>
  <singleXmlCell id="8228" r="Q76" connectionId="0">
    <xmlCellPr id="1" uniqueName="AðrirGjaldmiðlar">
      <xmlPr mapId="2" xpath="/ns1:EfnahagurBanka/ns1:Gögn/ns1:SundurliðunLántaka/ns1:Sl-BeinarLántökurÖnnurLán/ns1:ErlendirAðilar/ns1:Seðlabankar/@AðrirGjaldmiðlar" xmlDataType="decimal"/>
    </xmlCellPr>
  </singleXmlCell>
  <singleXmlCell id="8229" r="H77" connectionId="0">
    <xmlCellPr id="1" uniqueName="ISK">
      <xmlPr mapId="2" xpath="/ns1:EfnahagurBanka/ns1:Gögn/ns1:SundurliðunLántaka/ns1:Sl-BeinarLántökurÖnnurLán/ns1:ErlendirAðilar/ns1:ErlendarInnlánsstofnanir/@ISK" xmlDataType="decimal"/>
    </xmlCellPr>
  </singleXmlCell>
  <singleXmlCell id="8230" r="I77" connectionId="0">
    <xmlCellPr id="1" uniqueName="EUR">
      <xmlPr mapId="2" xpath="/ns1:EfnahagurBanka/ns1:Gögn/ns1:SundurliðunLántaka/ns1:Sl-BeinarLántökurÖnnurLán/ns1:ErlendirAðilar/ns1:ErlendarInnlánsstofnanir/@EUR" xmlDataType="decimal"/>
    </xmlCellPr>
  </singleXmlCell>
  <singleXmlCell id="8231" r="J77" connectionId="0">
    <xmlCellPr id="1" uniqueName="USD">
      <xmlPr mapId="2" xpath="/ns1:EfnahagurBanka/ns1:Gögn/ns1:SundurliðunLántaka/ns1:Sl-BeinarLántökurÖnnurLán/ns1:ErlendirAðilar/ns1:ErlendarInnlánsstofnanir/@USD" xmlDataType="decimal"/>
    </xmlCellPr>
  </singleXmlCell>
  <singleXmlCell id="8232" r="K77" connectionId="0">
    <xmlCellPr id="1" uniqueName="GBP">
      <xmlPr mapId="2" xpath="/ns1:EfnahagurBanka/ns1:Gögn/ns1:SundurliðunLántaka/ns1:Sl-BeinarLántökurÖnnurLán/ns1:ErlendirAðilar/ns1:ErlendarInnlánsstofnanir/@GBP" xmlDataType="decimal"/>
    </xmlCellPr>
  </singleXmlCell>
  <singleXmlCell id="8233" r="L77" connectionId="0">
    <xmlCellPr id="1" uniqueName="JPY">
      <xmlPr mapId="2" xpath="/ns1:EfnahagurBanka/ns1:Gögn/ns1:SundurliðunLántaka/ns1:Sl-BeinarLántökurÖnnurLán/ns1:ErlendirAðilar/ns1:ErlendarInnlánsstofnanir/@JPY" xmlDataType="decimal"/>
    </xmlCellPr>
  </singleXmlCell>
  <singleXmlCell id="8234" r="M77" connectionId="0">
    <xmlCellPr id="1" uniqueName="DKK">
      <xmlPr mapId="2" xpath="/ns1:EfnahagurBanka/ns1:Gögn/ns1:SundurliðunLántaka/ns1:Sl-BeinarLántökurÖnnurLán/ns1:ErlendirAðilar/ns1:ErlendarInnlánsstofnanir/@DKK" xmlDataType="decimal"/>
    </xmlCellPr>
  </singleXmlCell>
  <singleXmlCell id="8235" r="N77" connectionId="0">
    <xmlCellPr id="1" uniqueName="NOK">
      <xmlPr mapId="2" xpath="/ns1:EfnahagurBanka/ns1:Gögn/ns1:SundurliðunLántaka/ns1:Sl-BeinarLántökurÖnnurLán/ns1:ErlendirAðilar/ns1:ErlendarInnlánsstofnanir/@NOK" xmlDataType="decimal"/>
    </xmlCellPr>
  </singleXmlCell>
  <singleXmlCell id="8236" r="O77" connectionId="0">
    <xmlCellPr id="1" uniqueName="SEK">
      <xmlPr mapId="2" xpath="/ns1:EfnahagurBanka/ns1:Gögn/ns1:SundurliðunLántaka/ns1:Sl-BeinarLántökurÖnnurLán/ns1:ErlendirAðilar/ns1:ErlendarInnlánsstofnanir/@SEK" xmlDataType="decimal"/>
    </xmlCellPr>
  </singleXmlCell>
  <singleXmlCell id="8237" r="P77" connectionId="0">
    <xmlCellPr id="1" uniqueName="CHF">
      <xmlPr mapId="2" xpath="/ns1:EfnahagurBanka/ns1:Gögn/ns1:SundurliðunLántaka/ns1:Sl-BeinarLántökurÖnnurLán/ns1:ErlendirAðilar/ns1:ErlendarInnlánsstofnanir/@CHF" xmlDataType="decimal"/>
    </xmlCellPr>
  </singleXmlCell>
  <singleXmlCell id="8238" r="Q77" connectionId="0">
    <xmlCellPr id="1" uniqueName="AðrirGjaldmiðlar">
      <xmlPr mapId="2" xpath="/ns1:EfnahagurBanka/ns1:Gögn/ns1:SundurliðunLántaka/ns1:Sl-BeinarLántökurÖnnurLán/ns1:ErlendirAðilar/ns1:ErlendarInnlánsstofnanir/@AðrirGjaldmiðlar" xmlDataType="decimal"/>
    </xmlCellPr>
  </singleXmlCell>
  <singleXmlCell id="8239" r="H78" connectionId="0">
    <xmlCellPr id="1" uniqueName="ISK">
      <xmlPr mapId="2" xpath="/ns1:EfnahagurBanka/ns1:Gögn/ns1:SundurliðunLántaka/ns1:Sl-BeinarLántökurÖnnurLán/ns1:ErlendirAðilar/ns1:ErlendirPeningamarkaðssjóðir/@ISK" xmlDataType="decimal"/>
    </xmlCellPr>
  </singleXmlCell>
  <singleXmlCell id="8240" r="I78" connectionId="0">
    <xmlCellPr id="1" uniqueName="EUR">
      <xmlPr mapId="2" xpath="/ns1:EfnahagurBanka/ns1:Gögn/ns1:SundurliðunLántaka/ns1:Sl-BeinarLántökurÖnnurLán/ns1:ErlendirAðilar/ns1:ErlendirPeningamarkaðssjóðir/@EUR" xmlDataType="decimal"/>
    </xmlCellPr>
  </singleXmlCell>
  <singleXmlCell id="8241" r="J78" connectionId="0">
    <xmlCellPr id="1" uniqueName="USD">
      <xmlPr mapId="2" xpath="/ns1:EfnahagurBanka/ns1:Gögn/ns1:SundurliðunLántaka/ns1:Sl-BeinarLántökurÖnnurLán/ns1:ErlendirAðilar/ns1:ErlendirPeningamarkaðssjóðir/@USD" xmlDataType="decimal"/>
    </xmlCellPr>
  </singleXmlCell>
  <singleXmlCell id="8242" r="K78" connectionId="0">
    <xmlCellPr id="1" uniqueName="GBP">
      <xmlPr mapId="2" xpath="/ns1:EfnahagurBanka/ns1:Gögn/ns1:SundurliðunLántaka/ns1:Sl-BeinarLántökurÖnnurLán/ns1:ErlendirAðilar/ns1:ErlendirPeningamarkaðssjóðir/@GBP" xmlDataType="decimal"/>
    </xmlCellPr>
  </singleXmlCell>
  <singleXmlCell id="8243" r="L78" connectionId="0">
    <xmlCellPr id="1" uniqueName="JPY">
      <xmlPr mapId="2" xpath="/ns1:EfnahagurBanka/ns1:Gögn/ns1:SundurliðunLántaka/ns1:Sl-BeinarLántökurÖnnurLán/ns1:ErlendirAðilar/ns1:ErlendirPeningamarkaðssjóðir/@JPY" xmlDataType="decimal"/>
    </xmlCellPr>
  </singleXmlCell>
  <singleXmlCell id="8244" r="M78" connectionId="0">
    <xmlCellPr id="1" uniqueName="DKK">
      <xmlPr mapId="2" xpath="/ns1:EfnahagurBanka/ns1:Gögn/ns1:SundurliðunLántaka/ns1:Sl-BeinarLántökurÖnnurLán/ns1:ErlendirAðilar/ns1:ErlendirPeningamarkaðssjóðir/@DKK" xmlDataType="decimal"/>
    </xmlCellPr>
  </singleXmlCell>
  <singleXmlCell id="8245" r="N78" connectionId="0">
    <xmlCellPr id="1" uniqueName="NOK">
      <xmlPr mapId="2" xpath="/ns1:EfnahagurBanka/ns1:Gögn/ns1:SundurliðunLántaka/ns1:Sl-BeinarLántökurÖnnurLán/ns1:ErlendirAðilar/ns1:ErlendirPeningamarkaðssjóðir/@NOK" xmlDataType="decimal"/>
    </xmlCellPr>
  </singleXmlCell>
  <singleXmlCell id="8246" r="O78" connectionId="0">
    <xmlCellPr id="1" uniqueName="SEK">
      <xmlPr mapId="2" xpath="/ns1:EfnahagurBanka/ns1:Gögn/ns1:SundurliðunLántaka/ns1:Sl-BeinarLántökurÖnnurLán/ns1:ErlendirAðilar/ns1:ErlendirPeningamarkaðssjóðir/@SEK" xmlDataType="decimal"/>
    </xmlCellPr>
  </singleXmlCell>
  <singleXmlCell id="8247" r="P78" connectionId="0">
    <xmlCellPr id="1" uniqueName="CHF">
      <xmlPr mapId="2" xpath="/ns1:EfnahagurBanka/ns1:Gögn/ns1:SundurliðunLántaka/ns1:Sl-BeinarLántökurÖnnurLán/ns1:ErlendirAðilar/ns1:ErlendirPeningamarkaðssjóðir/@CHF" xmlDataType="decimal"/>
    </xmlCellPr>
  </singleXmlCell>
  <singleXmlCell id="8248" r="Q78" connectionId="0">
    <xmlCellPr id="1" uniqueName="AðrirGjaldmiðlar">
      <xmlPr mapId="2" xpath="/ns1:EfnahagurBanka/ns1:Gögn/ns1:SundurliðunLántaka/ns1:Sl-BeinarLántökurÖnnurLán/ns1:ErlendirAðilar/ns1:ErlendirPeningamarkaðssjóðir/@AðrirGjaldmiðlar" xmlDataType="decimal"/>
    </xmlCellPr>
  </singleXmlCell>
  <singleXmlCell id="8249" r="H79" connectionId="0">
    <xmlCellPr id="1" uniqueName="ISK">
      <xmlPr mapId="2" xpath="/ns1:EfnahagurBanka/ns1:Gögn/ns1:SundurliðunLántaka/ns1:Sl-BeinarLántökurÖnnurLán/ns1:ErlendirAðilar/ns1:ErlendirAðrirVerðbréfaOgFjárfestingarsjóðir/@ISK" xmlDataType="decimal"/>
    </xmlCellPr>
  </singleXmlCell>
  <singleXmlCell id="8250" r="I79" connectionId="0">
    <xmlCellPr id="1" uniqueName="EUR">
      <xmlPr mapId="2" xpath="/ns1:EfnahagurBanka/ns1:Gögn/ns1:SundurliðunLántaka/ns1:Sl-BeinarLántökurÖnnurLán/ns1:ErlendirAðilar/ns1:ErlendirAðrirVerðbréfaOgFjárfestingarsjóðir/@EUR" xmlDataType="decimal"/>
    </xmlCellPr>
  </singleXmlCell>
  <singleXmlCell id="8251" r="J79" connectionId="0">
    <xmlCellPr id="1" uniqueName="USD">
      <xmlPr mapId="2" xpath="/ns1:EfnahagurBanka/ns1:Gögn/ns1:SundurliðunLántaka/ns1:Sl-BeinarLántökurÖnnurLán/ns1:ErlendirAðilar/ns1:ErlendirAðrirVerðbréfaOgFjárfestingarsjóðir/@USD" xmlDataType="decimal"/>
    </xmlCellPr>
  </singleXmlCell>
  <singleXmlCell id="8252" r="K79" connectionId="0">
    <xmlCellPr id="1" uniqueName="GBP">
      <xmlPr mapId="2" xpath="/ns1:EfnahagurBanka/ns1:Gögn/ns1:SundurliðunLántaka/ns1:Sl-BeinarLántökurÖnnurLán/ns1:ErlendirAðilar/ns1:ErlendirAðrirVerðbréfaOgFjárfestingarsjóðir/@GBP" xmlDataType="decimal"/>
    </xmlCellPr>
  </singleXmlCell>
  <singleXmlCell id="8253" r="L79" connectionId="0">
    <xmlCellPr id="1" uniqueName="JPY">
      <xmlPr mapId="2" xpath="/ns1:EfnahagurBanka/ns1:Gögn/ns1:SundurliðunLántaka/ns1:Sl-BeinarLántökurÖnnurLán/ns1:ErlendirAðilar/ns1:ErlendirAðrirVerðbréfaOgFjárfestingarsjóðir/@JPY" xmlDataType="decimal"/>
    </xmlCellPr>
  </singleXmlCell>
  <singleXmlCell id="8254" r="M79" connectionId="0">
    <xmlCellPr id="1" uniqueName="DKK">
      <xmlPr mapId="2" xpath="/ns1:EfnahagurBanka/ns1:Gögn/ns1:SundurliðunLántaka/ns1:Sl-BeinarLántökurÖnnurLán/ns1:ErlendirAðilar/ns1:ErlendirAðrirVerðbréfaOgFjárfestingarsjóðir/@DKK" xmlDataType="decimal"/>
    </xmlCellPr>
  </singleXmlCell>
  <singleXmlCell id="8255" r="N79" connectionId="0">
    <xmlCellPr id="1" uniqueName="NOK">
      <xmlPr mapId="2" xpath="/ns1:EfnahagurBanka/ns1:Gögn/ns1:SundurliðunLántaka/ns1:Sl-BeinarLántökurÖnnurLán/ns1:ErlendirAðilar/ns1:ErlendirAðrirVerðbréfaOgFjárfestingarsjóðir/@NOK" xmlDataType="decimal"/>
    </xmlCellPr>
  </singleXmlCell>
  <singleXmlCell id="8256" r="O79" connectionId="0">
    <xmlCellPr id="1" uniqueName="SEK">
      <xmlPr mapId="2" xpath="/ns1:EfnahagurBanka/ns1:Gögn/ns1:SundurliðunLántaka/ns1:Sl-BeinarLántökurÖnnurLán/ns1:ErlendirAðilar/ns1:ErlendirAðrirVerðbréfaOgFjárfestingarsjóðir/@SEK" xmlDataType="decimal"/>
    </xmlCellPr>
  </singleXmlCell>
  <singleXmlCell id="8257" r="P79" connectionId="0">
    <xmlCellPr id="1" uniqueName="CHF">
      <xmlPr mapId="2" xpath="/ns1:EfnahagurBanka/ns1:Gögn/ns1:SundurliðunLántaka/ns1:Sl-BeinarLántökurÖnnurLán/ns1:ErlendirAðilar/ns1:ErlendirAðrirVerðbréfaOgFjárfestingarsjóðir/@CHF" xmlDataType="decimal"/>
    </xmlCellPr>
  </singleXmlCell>
  <singleXmlCell id="8258" r="Q79" connectionId="0">
    <xmlCellPr id="1" uniqueName="AðrirGjaldmiðlar">
      <xmlPr mapId="2" xpath="/ns1:EfnahagurBanka/ns1:Gögn/ns1:SundurliðunLántaka/ns1:Sl-BeinarLántökurÖnnurLán/ns1:ErlendirAðilar/ns1:ErlendirAðrirVerðbréfaOgFjárfestingarsjóðir/@AðrirGjaldmiðlar" xmlDataType="decimal"/>
    </xmlCellPr>
  </singleXmlCell>
  <singleXmlCell id="8259" r="H80" connectionId="0">
    <xmlCellPr id="1" uniqueName="ISK">
      <xmlPr mapId="2" xpath="/ns1:EfnahagurBanka/ns1:Gögn/ns1:SundurliðunLántaka/ns1:Sl-BeinarLántökurÖnnurLán/ns1:ErlendirAðilar/ns1:ErlendiFjármálafyrirtækiÓtalinAnnarsStaðar/@ISK" xmlDataType="decimal"/>
    </xmlCellPr>
  </singleXmlCell>
  <singleXmlCell id="8260" r="I80" connectionId="0">
    <xmlCellPr id="1" uniqueName="EUR">
      <xmlPr mapId="2" xpath="/ns1:EfnahagurBanka/ns1:Gögn/ns1:SundurliðunLántaka/ns1:Sl-BeinarLántökurÖnnurLán/ns1:ErlendirAðilar/ns1:ErlendiFjármálafyrirtækiÓtalinAnnarsStaðar/@EUR" xmlDataType="decimal"/>
    </xmlCellPr>
  </singleXmlCell>
  <singleXmlCell id="8261" r="J80" connectionId="0">
    <xmlCellPr id="1" uniqueName="USD">
      <xmlPr mapId="2" xpath="/ns1:EfnahagurBanka/ns1:Gögn/ns1:SundurliðunLántaka/ns1:Sl-BeinarLántökurÖnnurLán/ns1:ErlendirAðilar/ns1:ErlendiFjármálafyrirtækiÓtalinAnnarsStaðar/@USD" xmlDataType="decimal"/>
    </xmlCellPr>
  </singleXmlCell>
  <singleXmlCell id="8262" r="K80" connectionId="0">
    <xmlCellPr id="1" uniqueName="GBP">
      <xmlPr mapId="2" xpath="/ns1:EfnahagurBanka/ns1:Gögn/ns1:SundurliðunLántaka/ns1:Sl-BeinarLántökurÖnnurLán/ns1:ErlendirAðilar/ns1:ErlendiFjármálafyrirtækiÓtalinAnnarsStaðar/@GBP" xmlDataType="decimal"/>
    </xmlCellPr>
  </singleXmlCell>
  <singleXmlCell id="8263" r="L80" connectionId="0">
    <xmlCellPr id="1" uniqueName="JPY">
      <xmlPr mapId="2" xpath="/ns1:EfnahagurBanka/ns1:Gögn/ns1:SundurliðunLántaka/ns1:Sl-BeinarLántökurÖnnurLán/ns1:ErlendirAðilar/ns1:ErlendiFjármálafyrirtækiÓtalinAnnarsStaðar/@JPY" xmlDataType="decimal"/>
    </xmlCellPr>
  </singleXmlCell>
  <singleXmlCell id="8264" r="M80" connectionId="0">
    <xmlCellPr id="1" uniqueName="DKK">
      <xmlPr mapId="2" xpath="/ns1:EfnahagurBanka/ns1:Gögn/ns1:SundurliðunLántaka/ns1:Sl-BeinarLántökurÖnnurLán/ns1:ErlendirAðilar/ns1:ErlendiFjármálafyrirtækiÓtalinAnnarsStaðar/@DKK" xmlDataType="decimal"/>
    </xmlCellPr>
  </singleXmlCell>
  <singleXmlCell id="8265" r="N80" connectionId="0">
    <xmlCellPr id="1" uniqueName="NOK">
      <xmlPr mapId="2" xpath="/ns1:EfnahagurBanka/ns1:Gögn/ns1:SundurliðunLántaka/ns1:Sl-BeinarLántökurÖnnurLán/ns1:ErlendirAðilar/ns1:ErlendiFjármálafyrirtækiÓtalinAnnarsStaðar/@NOK" xmlDataType="decimal"/>
    </xmlCellPr>
  </singleXmlCell>
  <singleXmlCell id="8266" r="O80" connectionId="0">
    <xmlCellPr id="1" uniqueName="SEK">
      <xmlPr mapId="2" xpath="/ns1:EfnahagurBanka/ns1:Gögn/ns1:SundurliðunLántaka/ns1:Sl-BeinarLántökurÖnnurLán/ns1:ErlendirAðilar/ns1:ErlendiFjármálafyrirtækiÓtalinAnnarsStaðar/@SEK" xmlDataType="decimal"/>
    </xmlCellPr>
  </singleXmlCell>
  <singleXmlCell id="8267" r="P80" connectionId="0">
    <xmlCellPr id="1" uniqueName="CHF">
      <xmlPr mapId="2" xpath="/ns1:EfnahagurBanka/ns1:Gögn/ns1:SundurliðunLántaka/ns1:Sl-BeinarLántökurÖnnurLán/ns1:ErlendirAðilar/ns1:ErlendiFjármálafyrirtækiÓtalinAnnarsStaðar/@CHF" xmlDataType="decimal"/>
    </xmlCellPr>
  </singleXmlCell>
  <singleXmlCell id="8268" r="Q80" connectionId="0">
    <xmlCellPr id="1" uniqueName="AðrirGjaldmiðlar">
      <xmlPr mapId="2" xpath="/ns1:EfnahagurBanka/ns1:Gögn/ns1:SundurliðunLántaka/ns1:Sl-BeinarLántökurÖnnurLán/ns1:ErlendirAðilar/ns1:ErlendiFjármálafyrirtækiÓtalinAnnarsStaðar/@AðrirGjaldmiðlar" xmlDataType="decimal"/>
    </xmlCellPr>
  </singleXmlCell>
  <singleXmlCell id="8269" r="H81" connectionId="0">
    <xmlCellPr id="1" uniqueName="ISK">
      <xmlPr mapId="2" xpath="/ns1:EfnahagurBanka/ns1:Gögn/ns1:SundurliðunLántaka/ns1:Sl-BeinarLántökurÖnnurLán/ns1:ErlendirAðilar/ns1:ErlendirOpinberirAðilarRíkiOgSveitarfélög/@ISK" xmlDataType="decimal"/>
    </xmlCellPr>
  </singleXmlCell>
  <singleXmlCell id="8270" r="I81" connectionId="0">
    <xmlCellPr id="1" uniqueName="EUR">
      <xmlPr mapId="2" xpath="/ns1:EfnahagurBanka/ns1:Gögn/ns1:SundurliðunLántaka/ns1:Sl-BeinarLántökurÖnnurLán/ns1:ErlendirAðilar/ns1:ErlendirOpinberirAðilarRíkiOgSveitarfélög/@EUR" xmlDataType="decimal"/>
    </xmlCellPr>
  </singleXmlCell>
  <singleXmlCell id="8271" r="J81" connectionId="0">
    <xmlCellPr id="1" uniqueName="USD">
      <xmlPr mapId="2" xpath="/ns1:EfnahagurBanka/ns1:Gögn/ns1:SundurliðunLántaka/ns1:Sl-BeinarLántökurÖnnurLán/ns1:ErlendirAðilar/ns1:ErlendirOpinberirAðilarRíkiOgSveitarfélög/@USD" xmlDataType="decimal"/>
    </xmlCellPr>
  </singleXmlCell>
  <singleXmlCell id="8272" r="K81" connectionId="0">
    <xmlCellPr id="1" uniqueName="GBP">
      <xmlPr mapId="2" xpath="/ns1:EfnahagurBanka/ns1:Gögn/ns1:SundurliðunLántaka/ns1:Sl-BeinarLántökurÖnnurLán/ns1:ErlendirAðilar/ns1:ErlendirOpinberirAðilarRíkiOgSveitarfélög/@GBP" xmlDataType="decimal"/>
    </xmlCellPr>
  </singleXmlCell>
  <singleXmlCell id="8273" r="L81" connectionId="0">
    <xmlCellPr id="1" uniqueName="JPY">
      <xmlPr mapId="2" xpath="/ns1:EfnahagurBanka/ns1:Gögn/ns1:SundurliðunLántaka/ns1:Sl-BeinarLántökurÖnnurLán/ns1:ErlendirAðilar/ns1:ErlendirOpinberirAðilarRíkiOgSveitarfélög/@JPY" xmlDataType="decimal"/>
    </xmlCellPr>
  </singleXmlCell>
  <singleXmlCell id="8274" r="M81" connectionId="0">
    <xmlCellPr id="1" uniqueName="DKK">
      <xmlPr mapId="2" xpath="/ns1:EfnahagurBanka/ns1:Gögn/ns1:SundurliðunLántaka/ns1:Sl-BeinarLántökurÖnnurLán/ns1:ErlendirAðilar/ns1:ErlendirOpinberirAðilarRíkiOgSveitarfélög/@DKK" xmlDataType="decimal"/>
    </xmlCellPr>
  </singleXmlCell>
  <singleXmlCell id="8275" r="N81" connectionId="0">
    <xmlCellPr id="1" uniqueName="NOK">
      <xmlPr mapId="2" xpath="/ns1:EfnahagurBanka/ns1:Gögn/ns1:SundurliðunLántaka/ns1:Sl-BeinarLántökurÖnnurLán/ns1:ErlendirAðilar/ns1:ErlendirOpinberirAðilarRíkiOgSveitarfélög/@NOK" xmlDataType="decimal"/>
    </xmlCellPr>
  </singleXmlCell>
  <singleXmlCell id="8276" r="O81" connectionId="0">
    <xmlCellPr id="1" uniqueName="SEK">
      <xmlPr mapId="2" xpath="/ns1:EfnahagurBanka/ns1:Gögn/ns1:SundurliðunLántaka/ns1:Sl-BeinarLántökurÖnnurLán/ns1:ErlendirAðilar/ns1:ErlendirOpinberirAðilarRíkiOgSveitarfélög/@SEK" xmlDataType="decimal"/>
    </xmlCellPr>
  </singleXmlCell>
  <singleXmlCell id="8277" r="P81" connectionId="0">
    <xmlCellPr id="1" uniqueName="CHF">
      <xmlPr mapId="2" xpath="/ns1:EfnahagurBanka/ns1:Gögn/ns1:SundurliðunLántaka/ns1:Sl-BeinarLántökurÖnnurLán/ns1:ErlendirAðilar/ns1:ErlendirOpinberirAðilarRíkiOgSveitarfélög/@CHF" xmlDataType="decimal"/>
    </xmlCellPr>
  </singleXmlCell>
  <singleXmlCell id="8278" r="Q81" connectionId="0">
    <xmlCellPr id="1" uniqueName="AðrirGjaldmiðlar">
      <xmlPr mapId="2" xpath="/ns1:EfnahagurBanka/ns1:Gögn/ns1:SundurliðunLántaka/ns1:Sl-BeinarLántökurÖnnurLán/ns1:ErlendirAðilar/ns1:ErlendirOpinberirAðilarRíkiOgSveitarfélög/@AðrirGjaldmiðlar" xmlDataType="decimal"/>
    </xmlCellPr>
  </singleXmlCell>
  <singleXmlCell id="8279" r="H82" connectionId="0">
    <xmlCellPr id="1" uniqueName="ISK">
      <xmlPr mapId="2" xpath="/ns1:EfnahagurBanka/ns1:Gögn/ns1:SundurliðunLántaka/ns1:Sl-BeinarLántökurÖnnurLán/ns1:ErlendirAðilar/ns1:ErlendÖnnurAtvinnufyrirtækiHeimiliOgÞjónustaViðHeimili/@ISK" xmlDataType="decimal"/>
    </xmlCellPr>
  </singleXmlCell>
  <singleXmlCell id="8280" r="I82" connectionId="0">
    <xmlCellPr id="1" uniqueName="EUR">
      <xmlPr mapId="2" xpath="/ns1:EfnahagurBanka/ns1:Gögn/ns1:SundurliðunLántaka/ns1:Sl-BeinarLántökurÖnnurLán/ns1:ErlendirAðilar/ns1:ErlendÖnnurAtvinnufyrirtækiHeimiliOgÞjónustaViðHeimili/@EUR" xmlDataType="decimal"/>
    </xmlCellPr>
  </singleXmlCell>
  <singleXmlCell id="8281" r="J82" connectionId="0">
    <xmlCellPr id="1" uniqueName="USD">
      <xmlPr mapId="2" xpath="/ns1:EfnahagurBanka/ns1:Gögn/ns1:SundurliðunLántaka/ns1:Sl-BeinarLántökurÖnnurLán/ns1:ErlendirAðilar/ns1:ErlendÖnnurAtvinnufyrirtækiHeimiliOgÞjónustaViðHeimili/@USD" xmlDataType="decimal"/>
    </xmlCellPr>
  </singleXmlCell>
  <singleXmlCell id="8282" r="K82" connectionId="0">
    <xmlCellPr id="1" uniqueName="GBP">
      <xmlPr mapId="2" xpath="/ns1:EfnahagurBanka/ns1:Gögn/ns1:SundurliðunLántaka/ns1:Sl-BeinarLántökurÖnnurLán/ns1:ErlendirAðilar/ns1:ErlendÖnnurAtvinnufyrirtækiHeimiliOgÞjónustaViðHeimili/@GBP" xmlDataType="decimal"/>
    </xmlCellPr>
  </singleXmlCell>
  <singleXmlCell id="8283" r="L82" connectionId="0">
    <xmlCellPr id="1" uniqueName="JPY">
      <xmlPr mapId="2" xpath="/ns1:EfnahagurBanka/ns1:Gögn/ns1:SundurliðunLántaka/ns1:Sl-BeinarLántökurÖnnurLán/ns1:ErlendirAðilar/ns1:ErlendÖnnurAtvinnufyrirtækiHeimiliOgÞjónustaViðHeimili/@JPY" xmlDataType="decimal"/>
    </xmlCellPr>
  </singleXmlCell>
  <singleXmlCell id="8284" r="M82" connectionId="0">
    <xmlCellPr id="1" uniqueName="DKK">
      <xmlPr mapId="2" xpath="/ns1:EfnahagurBanka/ns1:Gögn/ns1:SundurliðunLántaka/ns1:Sl-BeinarLántökurÖnnurLán/ns1:ErlendirAðilar/ns1:ErlendÖnnurAtvinnufyrirtækiHeimiliOgÞjónustaViðHeimili/@DKK" xmlDataType="decimal"/>
    </xmlCellPr>
  </singleXmlCell>
  <singleXmlCell id="8285" r="N82" connectionId="0">
    <xmlCellPr id="1" uniqueName="NOK">
      <xmlPr mapId="2" xpath="/ns1:EfnahagurBanka/ns1:Gögn/ns1:SundurliðunLántaka/ns1:Sl-BeinarLántökurÖnnurLán/ns1:ErlendirAðilar/ns1:ErlendÖnnurAtvinnufyrirtækiHeimiliOgÞjónustaViðHeimili/@NOK" xmlDataType="decimal"/>
    </xmlCellPr>
  </singleXmlCell>
  <singleXmlCell id="8286" r="O82" connectionId="0">
    <xmlCellPr id="1" uniqueName="SEK">
      <xmlPr mapId="2" xpath="/ns1:EfnahagurBanka/ns1:Gögn/ns1:SundurliðunLántaka/ns1:Sl-BeinarLántökurÖnnurLán/ns1:ErlendirAðilar/ns1:ErlendÖnnurAtvinnufyrirtækiHeimiliOgÞjónustaViðHeimili/@SEK" xmlDataType="decimal"/>
    </xmlCellPr>
  </singleXmlCell>
  <singleXmlCell id="8287" r="P82" connectionId="0">
    <xmlCellPr id="1" uniqueName="CHF">
      <xmlPr mapId="2" xpath="/ns1:EfnahagurBanka/ns1:Gögn/ns1:SundurliðunLántaka/ns1:Sl-BeinarLántökurÖnnurLán/ns1:ErlendirAðilar/ns1:ErlendÖnnurAtvinnufyrirtækiHeimiliOgÞjónustaViðHeimili/@CHF" xmlDataType="decimal"/>
    </xmlCellPr>
  </singleXmlCell>
  <singleXmlCell id="8288" r="Q82" connectionId="0">
    <xmlCellPr id="1" uniqueName="AðrirGjaldmiðlar">
      <xmlPr mapId="2" xpath="/ns1:EfnahagurBanka/ns1:Gögn/ns1:SundurliðunLántaka/ns1:Sl-BeinarLántökurÖnnurLán/ns1:ErlendirAðilar/ns1:ErlendÖnnurAtvinnufyrirtækiHeimiliOgÞjónustaViðHeimili/@AðrirGjaldmiðlar" xmlDataType="decimal"/>
    </xmlCellPr>
  </singleXmlCell>
  <singleXmlCell id="1434" r="F32" connectionId="0">
    <xmlCellPr id="1" uniqueName="OpinbertFyrirtæki">
      <xmlPr mapId="2" xpath="/ns1:EfnahagurBanka/ns1:Gögn/ns1:SundurliðunLántaka/ns1:Sl-BeinarLántökurVerðtryggðLán/ns1:AtvinnufyrirtækiMeðEignarhaldiISK/@OpinbertFyrirtæki" xmlDataType="decimal"/>
    </xmlCellPr>
  </singleXmlCell>
  <singleXmlCell id="1458" r="G32" connectionId="0">
    <xmlCellPr id="1" uniqueName="Einkafyrirtæki">
      <xmlPr mapId="2" xpath="/ns1:EfnahagurBanka/ns1:Gögn/ns1:SundurliðunLántaka/ns1:Sl-BeinarLántökurVerðtryggðLán/ns1:AtvinnufyrirtækiMeðEignarhaldiISK/@Einkafyrirtæki" xmlDataType="decimal"/>
    </xmlCellPr>
  </singleXmlCell>
  <singleXmlCell id="2531" r="H32" connectionId="0">
    <xmlCellPr id="1" uniqueName="ISK">
      <xmlPr mapId="2" xpath="/ns1:EfnahagurBanka/ns1:Gögn/ns1:SundurliðunLántaka/ns1:Sl-BeinarLántökurVerðtryggðLán/ns1:AtvinnufyrirtækiMeðEignarhaldiISK/@ISK" xmlDataType="decimal"/>
    </xmlCellPr>
  </singleXmlCell>
  <singleXmlCell id="2532" r="F34" connectionId="0">
    <xmlCellPr id="1" uniqueName="OpinbertFyrirtæki">
      <xmlPr mapId="2" xpath="/ns1:EfnahagurBanka/ns1:Gögn/ns1:SundurliðunLántaka/ns1:Sl-BeinarLántökurVerðtryggðLán/ns1:FjármálageiriISKEignarhald/ns1:SÚ-Innlánsstofnanir/@OpinbertFyrirtæki" xmlDataType="decimal"/>
    </xmlCellPr>
  </singleXmlCell>
  <singleXmlCell id="2533" r="G34" connectionId="0">
    <xmlCellPr id="1" uniqueName="Einkafyrirtæki">
      <xmlPr mapId="2" xpath="/ns1:EfnahagurBanka/ns1:Gögn/ns1:SundurliðunLántaka/ns1:Sl-BeinarLántökurVerðtryggðLán/ns1:FjármálageiriISKEignarhald/ns1:SÚ-Innlánsstofnanir/@Einkafyrirtæki" xmlDataType="decimal"/>
    </xmlCellPr>
  </singleXmlCell>
  <singleXmlCell id="2534" r="H34" connectionId="0">
    <xmlCellPr id="1" uniqueName="ISK">
      <xmlPr mapId="2" xpath="/ns1:EfnahagurBanka/ns1:Gögn/ns1:SundurliðunLántaka/ns1:Sl-BeinarLántökurVerðtryggðLán/ns1:FjármálageiriISKEignarhald/ns1:SÚ-Innlánsstofnanir/@ISK" xmlDataType="decimal"/>
    </xmlCellPr>
  </singleXmlCell>
  <singleXmlCell id="2535" r="F35" connectionId="0">
    <xmlCellPr id="1" uniqueName="OpinbertFyrirtæki">
      <xmlPr mapId="2" xpath="/ns1:EfnahagurBanka/ns1:Gögn/ns1:SundurliðunLántaka/ns1:Sl-BeinarLántökurVerðtryggðLán/ns1:FjármálageiriISKEignarhald/ns1:SÚ-InnlánsstofnanirÍSlitameðferð/@OpinbertFyrirtæki" xmlDataType="decimal"/>
    </xmlCellPr>
  </singleXmlCell>
  <singleXmlCell id="2536" r="G35" connectionId="0">
    <xmlCellPr id="1" uniqueName="Einkafyrirtæki">
      <xmlPr mapId="2" xpath="/ns1:EfnahagurBanka/ns1:Gögn/ns1:SundurliðunLántaka/ns1:Sl-BeinarLántökurVerðtryggðLán/ns1:FjármálageiriISKEignarhald/ns1:SÚ-InnlánsstofnanirÍSlitameðferð/@Einkafyrirtæki" xmlDataType="decimal"/>
    </xmlCellPr>
  </singleXmlCell>
  <singleXmlCell id="2537" r="H35" connectionId="0">
    <xmlCellPr id="1" uniqueName="ISK">
      <xmlPr mapId="2" xpath="/ns1:EfnahagurBanka/ns1:Gögn/ns1:SundurliðunLántaka/ns1:Sl-BeinarLántökurVerðtryggðLán/ns1:FjármálageiriISKEignarhald/ns1:SÚ-InnlánsstofnanirÍSlitameðferð/@ISK" xmlDataType="decimal"/>
    </xmlCellPr>
  </singleXmlCell>
  <singleXmlCell id="2538" r="F36" connectionId="0">
    <xmlCellPr id="1" uniqueName="OpinbertFyrirtæki">
      <xmlPr mapId="2" xpath="/ns1:EfnahagurBanka/ns1:Gögn/ns1:SundurliðunLántaka/ns1:Sl-BeinarLántökurVerðtryggðLán/ns1:FjármálageiriISKEignarhald/ns1:SÚ-Peningamarkaðssjóðir/@OpinbertFyrirtæki" xmlDataType="decimal"/>
    </xmlCellPr>
  </singleXmlCell>
  <singleXmlCell id="2539" r="G36" connectionId="0">
    <xmlCellPr id="1" uniqueName="Einkafyrirtæki">
      <xmlPr mapId="2" xpath="/ns1:EfnahagurBanka/ns1:Gögn/ns1:SundurliðunLántaka/ns1:Sl-BeinarLántökurVerðtryggðLán/ns1:FjármálageiriISKEignarhald/ns1:SÚ-Peningamarkaðssjóðir/@Einkafyrirtæki" xmlDataType="decimal"/>
    </xmlCellPr>
  </singleXmlCell>
  <singleXmlCell id="2540" r="H36" connectionId="0">
    <xmlCellPr id="1" uniqueName="ISK">
      <xmlPr mapId="2" xpath="/ns1:EfnahagurBanka/ns1:Gögn/ns1:SundurliðunLántaka/ns1:Sl-BeinarLántökurVerðtryggðLán/ns1:FjármálageiriISKEignarhald/ns1:SÚ-Peningamarkaðssjóðir/@ISK" xmlDataType="decimal"/>
    </xmlCellPr>
  </singleXmlCell>
  <singleXmlCell id="2541" r="F37" connectionId="0">
    <xmlCellPr id="1" uniqueName="OpinbertFyrirtæki">
      <xmlPr mapId="2" xpath="/ns1:EfnahagurBanka/ns1:Gögn/ns1:SundurliðunLántaka/ns1:Sl-BeinarLántökurVerðtryggðLán/ns1:FjármálageiriISKEignarhald/ns1:SÚ-AðrirVerðbréfaOgFjárfestingarsjóðir/@OpinbertFyrirtæki" xmlDataType="decimal"/>
    </xmlCellPr>
  </singleXmlCell>
  <singleXmlCell id="2542" r="G37" connectionId="0">
    <xmlCellPr id="1" uniqueName="Einkafyrirtæki">
      <xmlPr mapId="2" xpath="/ns1:EfnahagurBanka/ns1:Gögn/ns1:SundurliðunLántaka/ns1:Sl-BeinarLántökurVerðtryggðLán/ns1:FjármálageiriISKEignarhald/ns1:SÚ-AðrirVerðbréfaOgFjárfestingarsjóðir/@Einkafyrirtæki" xmlDataType="decimal"/>
    </xmlCellPr>
  </singleXmlCell>
  <singleXmlCell id="2543" r="H37" connectionId="0">
    <xmlCellPr id="1" uniqueName="ISK">
      <xmlPr mapId="2" xpath="/ns1:EfnahagurBanka/ns1:Gögn/ns1:SundurliðunLántaka/ns1:Sl-BeinarLántökurVerðtryggðLán/ns1:FjármálageiriISKEignarhald/ns1:SÚ-AðrirVerðbréfaOgFjárfestingarsjóðir/@ISK" xmlDataType="decimal"/>
    </xmlCellPr>
  </singleXmlCell>
  <singleXmlCell id="2544" r="F38" connectionId="0">
    <xmlCellPr id="1" uniqueName="OpinbertFyrirtæki">
      <xmlPr mapId="2" xpath="/ns1:EfnahagurBanka/ns1:Gögn/ns1:SundurliðunLántaka/ns1:Sl-BeinarLántökurVerðtryggðLán/ns1:FjármálageiriISKEignarhald/ns1:SÚ-ÖnnurFjármálafyrirtæki/@OpinbertFyrirtæki" xmlDataType="decimal"/>
    </xmlCellPr>
  </singleXmlCell>
  <singleXmlCell id="2545" r="G38" connectionId="0">
    <xmlCellPr id="1" uniqueName="Einkafyrirtæki">
      <xmlPr mapId="2" xpath="/ns1:EfnahagurBanka/ns1:Gögn/ns1:SundurliðunLántaka/ns1:Sl-BeinarLántökurVerðtryggðLán/ns1:FjármálageiriISKEignarhald/ns1:SÚ-ÖnnurFjármálafyrirtæki/@Einkafyrirtæki" xmlDataType="decimal"/>
    </xmlCellPr>
  </singleXmlCell>
  <singleXmlCell id="2546" r="H38" connectionId="0">
    <xmlCellPr id="1" uniqueName="ISK">
      <xmlPr mapId="2" xpath="/ns1:EfnahagurBanka/ns1:Gögn/ns1:SundurliðunLántaka/ns1:Sl-BeinarLántökurVerðtryggðLán/ns1:FjármálageiriISKEignarhald/ns1:SÚ-ÖnnurFjármálafyrirtæki/@ISK" xmlDataType="decimal"/>
    </xmlCellPr>
  </singleXmlCell>
  <singleXmlCell id="2547" r="F39" connectionId="0">
    <xmlCellPr id="1" uniqueName="OpinbertFyrirtæki">
      <xmlPr mapId="2" xpath="/ns1:EfnahagurBanka/ns1:Gögn/ns1:SundurliðunLántaka/ns1:Sl-BeinarLántökurVerðtryggðLán/ns1:FjármálageiriISKEignarhald/ns1:SÚ-ÖnnurFjármálafyrirtækiÍSlitameðferð/@OpinbertFyrirtæki" xmlDataType="decimal"/>
    </xmlCellPr>
  </singleXmlCell>
  <singleXmlCell id="2548" r="G39" connectionId="0">
    <xmlCellPr id="1" uniqueName="Einkafyrirtæki">
      <xmlPr mapId="2" xpath="/ns1:EfnahagurBanka/ns1:Gögn/ns1:SundurliðunLántaka/ns1:Sl-BeinarLántökurVerðtryggðLán/ns1:FjármálageiriISKEignarhald/ns1:SÚ-ÖnnurFjármálafyrirtækiÍSlitameðferð/@Einkafyrirtæki" xmlDataType="decimal"/>
    </xmlCellPr>
  </singleXmlCell>
  <singleXmlCell id="2549" r="H39" connectionId="0">
    <xmlCellPr id="1" uniqueName="ISK">
      <xmlPr mapId="2" xpath="/ns1:EfnahagurBanka/ns1:Gögn/ns1:SundurliðunLántaka/ns1:Sl-BeinarLántökurVerðtryggðLán/ns1:FjármálageiriISKEignarhald/ns1:SÚ-ÖnnurFjármálafyrirtækiÍSlitameðferð/@ISK" xmlDataType="decimal"/>
    </xmlCellPr>
  </singleXmlCell>
  <singleXmlCell id="2550" r="F40" connectionId="0">
    <xmlCellPr id="1" uniqueName="OpinbertFyrirtæki">
      <xmlPr mapId="2" xpath="/ns1:EfnahagurBanka/ns1:Gögn/ns1:SundurliðunLántaka/ns1:Sl-BeinarLántökurVerðtryggðLán/ns1:FjármálageiriISKEignarhald/ns1:SÚ-FjármálalegHliðarstarfsemi/@OpinbertFyrirtæki" xmlDataType="decimal"/>
    </xmlCellPr>
  </singleXmlCell>
  <singleXmlCell id="2551" r="G40" connectionId="0">
    <xmlCellPr id="1" uniqueName="Einkafyrirtæki">
      <xmlPr mapId="2" xpath="/ns1:EfnahagurBanka/ns1:Gögn/ns1:SundurliðunLántaka/ns1:Sl-BeinarLántökurVerðtryggðLán/ns1:FjármálageiriISKEignarhald/ns1:SÚ-FjármálalegHliðarstarfsemi/@Einkafyrirtæki" xmlDataType="decimal"/>
    </xmlCellPr>
  </singleXmlCell>
  <singleXmlCell id="2552" r="H40" connectionId="0">
    <xmlCellPr id="1" uniqueName="ISK">
      <xmlPr mapId="2" xpath="/ns1:EfnahagurBanka/ns1:Gögn/ns1:SundurliðunLántaka/ns1:Sl-BeinarLántökurVerðtryggðLán/ns1:FjármálageiriISKEignarhald/ns1:SÚ-FjármálalegHliðarstarfsemi/@ISK" xmlDataType="decimal"/>
    </xmlCellPr>
  </singleXmlCell>
  <singleXmlCell id="2553" r="F41" connectionId="0">
    <xmlCellPr id="1" uniqueName="OpinbertFyrirtæki">
      <xmlPr mapId="2" xpath="/ns1:EfnahagurBanka/ns1:Gögn/ns1:SundurliðunLántaka/ns1:Sl-BeinarLántökurVerðtryggðLán/ns1:FjármálageiriISKEignarhald/ns1:SÚ-InnbyrðisFjármálastarfsemi/@OpinbertFyrirtæki" xmlDataType="decimal"/>
    </xmlCellPr>
  </singleXmlCell>
  <singleXmlCell id="2554" r="G41" connectionId="0">
    <xmlCellPr id="1" uniqueName="Einkafyrirtæki">
      <xmlPr mapId="2" xpath="/ns1:EfnahagurBanka/ns1:Gögn/ns1:SundurliðunLántaka/ns1:Sl-BeinarLántökurVerðtryggðLán/ns1:FjármálageiriISKEignarhald/ns1:SÚ-InnbyrðisFjármálastarfsemi/@Einkafyrirtæki" xmlDataType="decimal"/>
    </xmlCellPr>
  </singleXmlCell>
  <singleXmlCell id="2555" r="H41" connectionId="0">
    <xmlCellPr id="1" uniqueName="ISK">
      <xmlPr mapId="2" xpath="/ns1:EfnahagurBanka/ns1:Gögn/ns1:SundurliðunLántaka/ns1:Sl-BeinarLántökurVerðtryggðLán/ns1:FjármálageiriISKEignarhald/ns1:SÚ-InnbyrðisFjármálastarfsemi/@ISK" xmlDataType="decimal"/>
    </xmlCellPr>
  </singleXmlCell>
  <singleXmlCell id="2556" r="F42" connectionId="0">
    <xmlCellPr id="1" uniqueName="OpinbertFyrirtæki">
      <xmlPr mapId="2" xpath="/ns1:EfnahagurBanka/ns1:Gögn/ns1:SundurliðunLántaka/ns1:Sl-BeinarLántökurVerðtryggðLán/ns1:FjármálageiriISKEignarhald/ns1:SÚ-Vátryggingarfélög/@OpinbertFyrirtæki" xmlDataType="decimal"/>
    </xmlCellPr>
  </singleXmlCell>
  <singleXmlCell id="2557" r="G42" connectionId="0">
    <xmlCellPr id="1" uniqueName="Einkafyrirtæki">
      <xmlPr mapId="2" xpath="/ns1:EfnahagurBanka/ns1:Gögn/ns1:SundurliðunLántaka/ns1:Sl-BeinarLántökurVerðtryggðLán/ns1:FjármálageiriISKEignarhald/ns1:SÚ-Vátryggingarfélög/@Einkafyrirtæki" xmlDataType="decimal"/>
    </xmlCellPr>
  </singleXmlCell>
  <singleXmlCell id="2558" r="H42" connectionId="0">
    <xmlCellPr id="1" uniqueName="ISK">
      <xmlPr mapId="2" xpath="/ns1:EfnahagurBanka/ns1:Gögn/ns1:SundurliðunLántaka/ns1:Sl-BeinarLántökurVerðtryggðLán/ns1:FjármálageiriISKEignarhald/ns1:SÚ-Vátryggingarfélög/@ISK" xmlDataType="decimal"/>
    </xmlCellPr>
  </singleXmlCell>
  <singleXmlCell id="2559" r="F43" connectionId="0">
    <xmlCellPr id="1" uniqueName="OpinbertFyrirtæki">
      <xmlPr mapId="2" xpath="/ns1:EfnahagurBanka/ns1:Gögn/ns1:SundurliðunLántaka/ns1:Sl-BeinarLántökurVerðtryggðLán/ns1:FjármálageiriISKEignarhald/ns1:SÚ-Lífeyrissjóðir/@OpinbertFyrirtæki" xmlDataType="decimal"/>
    </xmlCellPr>
  </singleXmlCell>
  <singleXmlCell id="2560" r="G43" connectionId="0">
    <xmlCellPr id="1" uniqueName="Einkafyrirtæki">
      <xmlPr mapId="2" xpath="/ns1:EfnahagurBanka/ns1:Gögn/ns1:SundurliðunLántaka/ns1:Sl-BeinarLántökurVerðtryggðLán/ns1:FjármálageiriISKEignarhald/ns1:SÚ-Lífeyrissjóðir/@Einkafyrirtæki" xmlDataType="decimal"/>
    </xmlCellPr>
  </singleXmlCell>
  <singleXmlCell id="2561" r="H43" connectionId="0">
    <xmlCellPr id="1" uniqueName="ISK">
      <xmlPr mapId="2" xpath="/ns1:EfnahagurBanka/ns1:Gögn/ns1:SundurliðunLántaka/ns1:Sl-BeinarLántökurVerðtryggðLán/ns1:FjármálageiriISKEignarhald/ns1:SÚ-Lífeyrissjóðir/@ISK" xmlDataType="decimal"/>
    </xmlCellPr>
  </singleXmlCell>
  <singleXmlCell id="2562" r="H45" connectionId="0">
    <xmlCellPr id="1" uniqueName="ISK">
      <xmlPr mapId="2" xpath="/ns1:EfnahagurBanka/ns1:Gögn/ns1:SundurliðunLántaka/ns1:Sl-BeinarLántökurVerðtryggðLán/ns1:HiðOpinberaEinfalt/ns1:RíkisjóðurISK/@ISK" xmlDataType="decimal"/>
    </xmlCellPr>
  </singleXmlCell>
  <singleXmlCell id="2563" r="H46" connectionId="0">
    <xmlCellPr id="1" uniqueName="ISK">
      <xmlPr mapId="2" xpath="/ns1:EfnahagurBanka/ns1:Gögn/ns1:SundurliðunLántaka/ns1:Sl-BeinarLántökurVerðtryggðLán/ns1:HiðOpinberaEinfalt/ns1:SveitarfélögISK/@ISK" xmlDataType="decimal"/>
    </xmlCellPr>
  </singleXmlCell>
  <singleXmlCell id="2564" r="H48" connectionId="0">
    <xmlCellPr id="1" uniqueName="ISK">
      <xmlPr mapId="2" xpath="/ns1:EfnahagurBanka/ns1:Gögn/ns1:SundurliðunLántaka/ns1:Sl-BeinarLántökurVerðtryggðLán/ns1:FélagasamtökSemÞjónaHeimilumISK/@ISK" xmlDataType="decimal"/>
    </xmlCellPr>
  </singleXmlCell>
  <singleXmlCell id="2565" r="H50" connectionId="0">
    <xmlCellPr id="1" uniqueName="ISK">
      <xmlPr mapId="2" xpath="/ns1:EfnahagurBanka/ns1:Gögn/ns1:SundurliðunLántaka/ns1:Sl-BeinarLántökurVerðtryggðLán/ns1:ErlendirAðilar-ISK/ns1:Seðlabankar-ISK/@ISK" xmlDataType="decimal"/>
    </xmlCellPr>
  </singleXmlCell>
  <singleXmlCell id="2566" r="H51" connectionId="0">
    <xmlCellPr id="1" uniqueName="ISK">
      <xmlPr mapId="2" xpath="/ns1:EfnahagurBanka/ns1:Gögn/ns1:SundurliðunLántaka/ns1:Sl-BeinarLántökurVerðtryggðLán/ns1:ErlendirAðilar-ISK/ns1:Innlánsstofnanir-ISK/@ISK" xmlDataType="decimal"/>
    </xmlCellPr>
  </singleXmlCell>
  <singleXmlCell id="2567" r="H52" connectionId="0">
    <xmlCellPr id="1" uniqueName="ISK">
      <xmlPr mapId="2" xpath="/ns1:EfnahagurBanka/ns1:Gögn/ns1:SundurliðunLántaka/ns1:Sl-BeinarLántökurVerðtryggðLán/ns1:ErlendirAðilar-ISK/ns1:Peningamarkaðssjóðir-ISK/@ISK" xmlDataType="decimal"/>
    </xmlCellPr>
  </singleXmlCell>
  <singleXmlCell id="2568" r="H53" connectionId="0">
    <xmlCellPr id="1" uniqueName="ISK">
      <xmlPr mapId="2" xpath="/ns1:EfnahagurBanka/ns1:Gögn/ns1:SundurliðunLántaka/ns1:Sl-BeinarLántökurVerðtryggðLán/ns1:ErlendirAðilar-ISK/ns1:AðrirVerðbréfaOgFjárfestingarsjóðir-ISK/@ISK" xmlDataType="decimal"/>
    </xmlCellPr>
  </singleXmlCell>
  <singleXmlCell id="2569" r="H54" connectionId="0">
    <xmlCellPr id="1" uniqueName="ISK">
      <xmlPr mapId="2" xpath="/ns1:EfnahagurBanka/ns1:Gögn/ns1:SundurliðunLántaka/ns1:Sl-BeinarLántökurVerðtryggðLán/ns1:ErlendirAðilar-ISK/ns1:FjármálafyrirtækiÓtalinAnnarsStaðar-ISK/@ISK" xmlDataType="decimal"/>
    </xmlCellPr>
  </singleXmlCell>
  <singleXmlCell id="2570" r="H55" connectionId="0">
    <xmlCellPr id="1" uniqueName="ISK">
      <xmlPr mapId="2" xpath="/ns1:EfnahagurBanka/ns1:Gögn/ns1:SundurliðunLántaka/ns1:Sl-BeinarLántökurVerðtryggðLán/ns1:ErlendirAðilar-ISK/ns1:OpinberirAðilarRíkiOgSveitarfélög-ISK/@ISK" xmlDataType="decimal"/>
    </xmlCellPr>
  </singleXmlCell>
  <singleXmlCell id="2571" r="H56" connectionId="0">
    <xmlCellPr id="1" uniqueName="ISK">
      <xmlPr mapId="2" xpath="/ns1:EfnahagurBanka/ns1:Gögn/ns1:SundurliðunLántaka/ns1:Sl-BeinarLántökurVerðtryggðLán/ns1:ErlendirAðilar-ISK/ns1:ÖnnurAtvinnufyrirtækiHeimiliOgÞjónustaViðHeimili-ISK/@ISK" xmlDataType="decimal"/>
    </xmlCellPr>
  </singleXmlCell>
</singleXmlCells>
</file>

<file path=xl/tables/tableSingleCells12.xml><?xml version="1.0" encoding="utf-8"?>
<singleXmlCells xmlns="http://schemas.openxmlformats.org/spreadsheetml/2006/main">
  <singleXmlCell id="8301" r="F7" connectionId="0">
    <xmlCellPr id="1" uniqueName="OpinbertFyrirtæki">
      <xmlPr mapId="2" xpath="/ns1:EfnahagurBanka/ns1:Gögn/ns1:Verðbréfaútgáfa/ns1:InnlendVerðbréfaútgáfa/ns1:ÓverðtryggðSkuldabréfaútgáfaMinnaEðaJafntÁr/@OpinbertFyrirtæki" xmlDataType="decimal"/>
    </xmlCellPr>
  </singleXmlCell>
  <singleXmlCell id="8302" r="G7" connectionId="0">
    <xmlCellPr id="1" uniqueName="Einkafyrirtæki">
      <xmlPr mapId="2" xpath="/ns1:EfnahagurBanka/ns1:Gögn/ns1:Verðbréfaútgáfa/ns1:InnlendVerðbréfaútgáfa/ns1:ÓverðtryggðSkuldabréfaútgáfaMinnaEðaJafntÁr/@Einkafyrirtæki" xmlDataType="decimal"/>
    </xmlCellPr>
  </singleXmlCell>
  <singleXmlCell id="8303" r="H7" connectionId="0">
    <xmlCellPr id="1" uniqueName="ISK">
      <xmlPr mapId="2" xpath="/ns1:EfnahagurBanka/ns1:Gögn/ns1:Verðbréfaútgáfa/ns1:InnlendVerðbréfaútgáfa/ns1:ÓverðtryggðSkuldabréfaútgáfaMinnaEðaJafntÁr/@ISK" xmlDataType="decimal"/>
    </xmlCellPr>
  </singleXmlCell>
  <singleXmlCell id="8304" r="I7" connectionId="0">
    <xmlCellPr id="1" uniqueName="EUR">
      <xmlPr mapId="2" xpath="/ns1:EfnahagurBanka/ns1:Gögn/ns1:Verðbréfaútgáfa/ns1:InnlendVerðbréfaútgáfa/ns1:ÓverðtryggðSkuldabréfaútgáfaMinnaEðaJafntÁr/@EUR" xmlDataType="decimal"/>
    </xmlCellPr>
  </singleXmlCell>
  <singleXmlCell id="8305" r="J7" connectionId="0">
    <xmlCellPr id="1" uniqueName="USD">
      <xmlPr mapId="2" xpath="/ns1:EfnahagurBanka/ns1:Gögn/ns1:Verðbréfaútgáfa/ns1:InnlendVerðbréfaútgáfa/ns1:ÓverðtryggðSkuldabréfaútgáfaMinnaEðaJafntÁr/@USD" xmlDataType="decimal"/>
    </xmlCellPr>
  </singleXmlCell>
  <singleXmlCell id="8306" r="K7" connectionId="0">
    <xmlCellPr id="1" uniqueName="GBP">
      <xmlPr mapId="2" xpath="/ns1:EfnahagurBanka/ns1:Gögn/ns1:Verðbréfaútgáfa/ns1:InnlendVerðbréfaútgáfa/ns1:ÓverðtryggðSkuldabréfaútgáfaMinnaEðaJafntÁr/@GBP" xmlDataType="decimal"/>
    </xmlCellPr>
  </singleXmlCell>
  <singleXmlCell id="8307" r="L7" connectionId="0">
    <xmlCellPr id="1" uniqueName="JPY">
      <xmlPr mapId="2" xpath="/ns1:EfnahagurBanka/ns1:Gögn/ns1:Verðbréfaútgáfa/ns1:InnlendVerðbréfaútgáfa/ns1:ÓverðtryggðSkuldabréfaútgáfaMinnaEðaJafntÁr/@JPY" xmlDataType="decimal"/>
    </xmlCellPr>
  </singleXmlCell>
  <singleXmlCell id="8308" r="M7" connectionId="0">
    <xmlCellPr id="1" uniqueName="DKK">
      <xmlPr mapId="2" xpath="/ns1:EfnahagurBanka/ns1:Gögn/ns1:Verðbréfaútgáfa/ns1:InnlendVerðbréfaútgáfa/ns1:ÓverðtryggðSkuldabréfaútgáfaMinnaEðaJafntÁr/@DKK" xmlDataType="decimal"/>
    </xmlCellPr>
  </singleXmlCell>
  <singleXmlCell id="8309" r="N7" connectionId="0">
    <xmlCellPr id="1" uniqueName="NOK">
      <xmlPr mapId="2" xpath="/ns1:EfnahagurBanka/ns1:Gögn/ns1:Verðbréfaútgáfa/ns1:InnlendVerðbréfaútgáfa/ns1:ÓverðtryggðSkuldabréfaútgáfaMinnaEðaJafntÁr/@NOK" xmlDataType="decimal"/>
    </xmlCellPr>
  </singleXmlCell>
  <singleXmlCell id="8310" r="O7" connectionId="0">
    <xmlCellPr id="1" uniqueName="SEK">
      <xmlPr mapId="2" xpath="/ns1:EfnahagurBanka/ns1:Gögn/ns1:Verðbréfaútgáfa/ns1:InnlendVerðbréfaútgáfa/ns1:ÓverðtryggðSkuldabréfaútgáfaMinnaEðaJafntÁr/@SEK" xmlDataType="decimal"/>
    </xmlCellPr>
  </singleXmlCell>
  <singleXmlCell id="8311" r="P7" connectionId="0">
    <xmlCellPr id="1" uniqueName="CHF">
      <xmlPr mapId="2" xpath="/ns1:EfnahagurBanka/ns1:Gögn/ns1:Verðbréfaútgáfa/ns1:InnlendVerðbréfaútgáfa/ns1:ÓverðtryggðSkuldabréfaútgáfaMinnaEðaJafntÁr/@CHF" xmlDataType="decimal"/>
    </xmlCellPr>
  </singleXmlCell>
  <singleXmlCell id="8312" r="Q7" connectionId="0">
    <xmlCellPr id="1" uniqueName="AðrirGjaldmiðlar">
      <xmlPr mapId="2" xpath="/ns1:EfnahagurBanka/ns1:Gögn/ns1:Verðbréfaútgáfa/ns1:InnlendVerðbréfaútgáfa/ns1:ÓverðtryggðSkuldabréfaútgáfaMinnaEðaJafntÁr/@AðrirGjaldmiðlar" xmlDataType="decimal"/>
    </xmlCellPr>
  </singleXmlCell>
  <singleXmlCell id="8313" r="F8" connectionId="0">
    <xmlCellPr id="1" uniqueName="OpinbertFyrirtæki">
      <xmlPr mapId="2" xpath="/ns1:EfnahagurBanka/ns1:Gögn/ns1:Verðbréfaútgáfa/ns1:InnlendVerðbréfaútgáfa/ns1:ÓverðtryggðSkuldabréfaútgáfaLengriEn1Ár/@OpinbertFyrirtæki" xmlDataType="decimal"/>
    </xmlCellPr>
  </singleXmlCell>
  <singleXmlCell id="8314" r="G8" connectionId="0">
    <xmlCellPr id="1" uniqueName="Einkafyrirtæki">
      <xmlPr mapId="2" xpath="/ns1:EfnahagurBanka/ns1:Gögn/ns1:Verðbréfaútgáfa/ns1:InnlendVerðbréfaútgáfa/ns1:ÓverðtryggðSkuldabréfaútgáfaLengriEn1Ár/@Einkafyrirtæki" xmlDataType="decimal"/>
    </xmlCellPr>
  </singleXmlCell>
  <singleXmlCell id="8315" r="H8" connectionId="0">
    <xmlCellPr id="1" uniqueName="ISK">
      <xmlPr mapId="2" xpath="/ns1:EfnahagurBanka/ns1:Gögn/ns1:Verðbréfaútgáfa/ns1:InnlendVerðbréfaútgáfa/ns1:ÓverðtryggðSkuldabréfaútgáfaLengriEn1Ár/@ISK" xmlDataType="decimal"/>
    </xmlCellPr>
  </singleXmlCell>
  <singleXmlCell id="8316" r="I8" connectionId="0">
    <xmlCellPr id="1" uniqueName="EUR">
      <xmlPr mapId="2" xpath="/ns1:EfnahagurBanka/ns1:Gögn/ns1:Verðbréfaútgáfa/ns1:InnlendVerðbréfaútgáfa/ns1:ÓverðtryggðSkuldabréfaútgáfaLengriEn1Ár/@EUR" xmlDataType="decimal"/>
    </xmlCellPr>
  </singleXmlCell>
  <singleXmlCell id="8317" r="J8" connectionId="0">
    <xmlCellPr id="1" uniqueName="USD">
      <xmlPr mapId="2" xpath="/ns1:EfnahagurBanka/ns1:Gögn/ns1:Verðbréfaútgáfa/ns1:InnlendVerðbréfaútgáfa/ns1:ÓverðtryggðSkuldabréfaútgáfaLengriEn1Ár/@USD" xmlDataType="decimal"/>
    </xmlCellPr>
  </singleXmlCell>
  <singleXmlCell id="8318" r="K8" connectionId="0">
    <xmlCellPr id="1" uniqueName="GBP">
      <xmlPr mapId="2" xpath="/ns1:EfnahagurBanka/ns1:Gögn/ns1:Verðbréfaútgáfa/ns1:InnlendVerðbréfaútgáfa/ns1:ÓverðtryggðSkuldabréfaútgáfaLengriEn1Ár/@GBP" xmlDataType="decimal"/>
    </xmlCellPr>
  </singleXmlCell>
  <singleXmlCell id="8319" r="L8" connectionId="0">
    <xmlCellPr id="1" uniqueName="JPY">
      <xmlPr mapId="2" xpath="/ns1:EfnahagurBanka/ns1:Gögn/ns1:Verðbréfaútgáfa/ns1:InnlendVerðbréfaútgáfa/ns1:ÓverðtryggðSkuldabréfaútgáfaLengriEn1Ár/@JPY" xmlDataType="decimal"/>
    </xmlCellPr>
  </singleXmlCell>
  <singleXmlCell id="8320" r="M8" connectionId="0">
    <xmlCellPr id="1" uniqueName="DKK">
      <xmlPr mapId="2" xpath="/ns1:EfnahagurBanka/ns1:Gögn/ns1:Verðbréfaútgáfa/ns1:InnlendVerðbréfaútgáfa/ns1:ÓverðtryggðSkuldabréfaútgáfaLengriEn1Ár/@DKK" xmlDataType="decimal"/>
    </xmlCellPr>
  </singleXmlCell>
  <singleXmlCell id="8321" r="N8" connectionId="0">
    <xmlCellPr id="1" uniqueName="NOK">
      <xmlPr mapId="2" xpath="/ns1:EfnahagurBanka/ns1:Gögn/ns1:Verðbréfaútgáfa/ns1:InnlendVerðbréfaútgáfa/ns1:ÓverðtryggðSkuldabréfaútgáfaLengriEn1Ár/@NOK" xmlDataType="decimal"/>
    </xmlCellPr>
  </singleXmlCell>
  <singleXmlCell id="8322" r="O8" connectionId="0">
    <xmlCellPr id="1" uniqueName="SEK">
      <xmlPr mapId="2" xpath="/ns1:EfnahagurBanka/ns1:Gögn/ns1:Verðbréfaútgáfa/ns1:InnlendVerðbréfaútgáfa/ns1:ÓverðtryggðSkuldabréfaútgáfaLengriEn1Ár/@SEK" xmlDataType="decimal"/>
    </xmlCellPr>
  </singleXmlCell>
  <singleXmlCell id="8323" r="P8" connectionId="0">
    <xmlCellPr id="1" uniqueName="CHF">
      <xmlPr mapId="2" xpath="/ns1:EfnahagurBanka/ns1:Gögn/ns1:Verðbréfaútgáfa/ns1:InnlendVerðbréfaútgáfa/ns1:ÓverðtryggðSkuldabréfaútgáfaLengriEn1Ár/@CHF" xmlDataType="decimal"/>
    </xmlCellPr>
  </singleXmlCell>
  <singleXmlCell id="8324" r="Q8" connectionId="0">
    <xmlCellPr id="1" uniqueName="AðrirGjaldmiðlar">
      <xmlPr mapId="2" xpath="/ns1:EfnahagurBanka/ns1:Gögn/ns1:Verðbréfaútgáfa/ns1:InnlendVerðbréfaútgáfa/ns1:ÓverðtryggðSkuldabréfaútgáfaLengriEn1Ár/@AðrirGjaldmiðlar" xmlDataType="decimal"/>
    </xmlCellPr>
  </singleXmlCell>
  <singleXmlCell id="8325" r="F9" connectionId="0">
    <xmlCellPr id="1" uniqueName="OpinbertFyrirtæki">
      <xmlPr mapId="2" xpath="/ns1:EfnahagurBanka/ns1:Gögn/ns1:Verðbréfaútgáfa/ns1:InnlendVerðbréfaútgáfa/ns1:VerðtryggðSkuldabréfaútgáfa/@OpinbertFyrirtæki" xmlDataType="decimal"/>
    </xmlCellPr>
  </singleXmlCell>
  <singleXmlCell id="8326" r="G9" connectionId="0">
    <xmlCellPr id="1" uniqueName="Einkafyrirtæki">
      <xmlPr mapId="2" xpath="/ns1:EfnahagurBanka/ns1:Gögn/ns1:Verðbréfaútgáfa/ns1:InnlendVerðbréfaútgáfa/ns1:VerðtryggðSkuldabréfaútgáfa/@Einkafyrirtæki" xmlDataType="decimal"/>
    </xmlCellPr>
  </singleXmlCell>
  <singleXmlCell id="8327" r="H9" connectionId="0">
    <xmlCellPr id="1" uniqueName="ISK">
      <xmlPr mapId="2" xpath="/ns1:EfnahagurBanka/ns1:Gögn/ns1:Verðbréfaútgáfa/ns1:InnlendVerðbréfaútgáfa/ns1:VerðtryggðSkuldabréfaútgáfa/@ISK" xmlDataType="decimal"/>
    </xmlCellPr>
  </singleXmlCell>
  <singleXmlCell id="8328" r="I9" connectionId="0">
    <xmlCellPr id="1" uniqueName="EUR">
      <xmlPr mapId="2" xpath="/ns1:EfnahagurBanka/ns1:Gögn/ns1:Verðbréfaútgáfa/ns1:InnlendVerðbréfaútgáfa/ns1:VerðtryggðSkuldabréfaútgáfa/@EUR" xmlDataType="decimal"/>
    </xmlCellPr>
  </singleXmlCell>
  <singleXmlCell id="8329" r="J9" connectionId="0">
    <xmlCellPr id="1" uniqueName="USD">
      <xmlPr mapId="2" xpath="/ns1:EfnahagurBanka/ns1:Gögn/ns1:Verðbréfaútgáfa/ns1:InnlendVerðbréfaútgáfa/ns1:VerðtryggðSkuldabréfaútgáfa/@USD" xmlDataType="decimal"/>
    </xmlCellPr>
  </singleXmlCell>
  <singleXmlCell id="8330" r="K9" connectionId="0">
    <xmlCellPr id="1" uniqueName="GBP">
      <xmlPr mapId="2" xpath="/ns1:EfnahagurBanka/ns1:Gögn/ns1:Verðbréfaútgáfa/ns1:InnlendVerðbréfaútgáfa/ns1:VerðtryggðSkuldabréfaútgáfa/@GBP" xmlDataType="decimal"/>
    </xmlCellPr>
  </singleXmlCell>
  <singleXmlCell id="8331" r="L9" connectionId="0">
    <xmlCellPr id="1" uniqueName="JPY">
      <xmlPr mapId="2" xpath="/ns1:EfnahagurBanka/ns1:Gögn/ns1:Verðbréfaútgáfa/ns1:InnlendVerðbréfaútgáfa/ns1:VerðtryggðSkuldabréfaútgáfa/@JPY" xmlDataType="decimal"/>
    </xmlCellPr>
  </singleXmlCell>
  <singleXmlCell id="8332" r="M9" connectionId="0">
    <xmlCellPr id="1" uniqueName="DKK">
      <xmlPr mapId="2" xpath="/ns1:EfnahagurBanka/ns1:Gögn/ns1:Verðbréfaútgáfa/ns1:InnlendVerðbréfaútgáfa/ns1:VerðtryggðSkuldabréfaútgáfa/@DKK" xmlDataType="decimal"/>
    </xmlCellPr>
  </singleXmlCell>
  <singleXmlCell id="8333" r="N9" connectionId="0">
    <xmlCellPr id="1" uniqueName="NOK">
      <xmlPr mapId="2" xpath="/ns1:EfnahagurBanka/ns1:Gögn/ns1:Verðbréfaútgáfa/ns1:InnlendVerðbréfaútgáfa/ns1:VerðtryggðSkuldabréfaútgáfa/@NOK" xmlDataType="decimal"/>
    </xmlCellPr>
  </singleXmlCell>
  <singleXmlCell id="8334" r="O9" connectionId="0">
    <xmlCellPr id="1" uniqueName="SEK">
      <xmlPr mapId="2" xpath="/ns1:EfnahagurBanka/ns1:Gögn/ns1:Verðbréfaútgáfa/ns1:InnlendVerðbréfaútgáfa/ns1:VerðtryggðSkuldabréfaútgáfa/@SEK" xmlDataType="decimal"/>
    </xmlCellPr>
  </singleXmlCell>
  <singleXmlCell id="8335" r="P9" connectionId="0">
    <xmlCellPr id="1" uniqueName="CHF">
      <xmlPr mapId="2" xpath="/ns1:EfnahagurBanka/ns1:Gögn/ns1:Verðbréfaútgáfa/ns1:InnlendVerðbréfaútgáfa/ns1:VerðtryggðSkuldabréfaútgáfa/@CHF" xmlDataType="decimal"/>
    </xmlCellPr>
  </singleXmlCell>
  <singleXmlCell id="8336" r="Q9" connectionId="0">
    <xmlCellPr id="1" uniqueName="AðrirGjaldmiðlar">
      <xmlPr mapId="2" xpath="/ns1:EfnahagurBanka/ns1:Gögn/ns1:Verðbréfaútgáfa/ns1:InnlendVerðbréfaútgáfa/ns1:VerðtryggðSkuldabréfaútgáfa/@AðrirGjaldmiðlar" xmlDataType="decimal"/>
    </xmlCellPr>
  </singleXmlCell>
  <singleXmlCell id="8337" r="F10" connectionId="0">
    <xmlCellPr id="1" uniqueName="OpinbertFyrirtæki">
      <xmlPr mapId="2" xpath="/ns1:EfnahagurBanka/ns1:Gögn/ns1:Verðbréfaútgáfa/ns1:InnlendVerðbréfaútgáfa/ns1:Víxilútgáfa/@OpinbertFyrirtæki" xmlDataType="decimal"/>
    </xmlCellPr>
  </singleXmlCell>
  <singleXmlCell id="8338" r="G10" connectionId="0">
    <xmlCellPr id="1" uniqueName="Einkafyrirtæki">
      <xmlPr mapId="2" xpath="/ns1:EfnahagurBanka/ns1:Gögn/ns1:Verðbréfaútgáfa/ns1:InnlendVerðbréfaútgáfa/ns1:Víxilútgáfa/@Einkafyrirtæki" xmlDataType="decimal"/>
    </xmlCellPr>
  </singleXmlCell>
  <singleXmlCell id="8339" r="H10" connectionId="0">
    <xmlCellPr id="1" uniqueName="ISK">
      <xmlPr mapId="2" xpath="/ns1:EfnahagurBanka/ns1:Gögn/ns1:Verðbréfaútgáfa/ns1:InnlendVerðbréfaútgáfa/ns1:Víxilútgáfa/@ISK" xmlDataType="decimal"/>
    </xmlCellPr>
  </singleXmlCell>
  <singleXmlCell id="8340" r="I10" connectionId="0">
    <xmlCellPr id="1" uniqueName="EUR">
      <xmlPr mapId="2" xpath="/ns1:EfnahagurBanka/ns1:Gögn/ns1:Verðbréfaútgáfa/ns1:InnlendVerðbréfaútgáfa/ns1:Víxilútgáfa/@EUR" xmlDataType="decimal"/>
    </xmlCellPr>
  </singleXmlCell>
  <singleXmlCell id="8341" r="J10" connectionId="0">
    <xmlCellPr id="1" uniqueName="USD">
      <xmlPr mapId="2" xpath="/ns1:EfnahagurBanka/ns1:Gögn/ns1:Verðbréfaútgáfa/ns1:InnlendVerðbréfaútgáfa/ns1:Víxilútgáfa/@USD" xmlDataType="decimal"/>
    </xmlCellPr>
  </singleXmlCell>
  <singleXmlCell id="8342" r="K10" connectionId="0">
    <xmlCellPr id="1" uniqueName="GBP">
      <xmlPr mapId="2" xpath="/ns1:EfnahagurBanka/ns1:Gögn/ns1:Verðbréfaútgáfa/ns1:InnlendVerðbréfaútgáfa/ns1:Víxilútgáfa/@GBP" xmlDataType="decimal"/>
    </xmlCellPr>
  </singleXmlCell>
  <singleXmlCell id="8343" r="L10" connectionId="0">
    <xmlCellPr id="1" uniqueName="JPY">
      <xmlPr mapId="2" xpath="/ns1:EfnahagurBanka/ns1:Gögn/ns1:Verðbréfaútgáfa/ns1:InnlendVerðbréfaútgáfa/ns1:Víxilútgáfa/@JPY" xmlDataType="decimal"/>
    </xmlCellPr>
  </singleXmlCell>
  <singleXmlCell id="8344" r="M10" connectionId="0">
    <xmlCellPr id="1" uniqueName="DKK">
      <xmlPr mapId="2" xpath="/ns1:EfnahagurBanka/ns1:Gögn/ns1:Verðbréfaútgáfa/ns1:InnlendVerðbréfaútgáfa/ns1:Víxilútgáfa/@DKK" xmlDataType="decimal"/>
    </xmlCellPr>
  </singleXmlCell>
  <singleXmlCell id="8345" r="N10" connectionId="0">
    <xmlCellPr id="1" uniqueName="NOK">
      <xmlPr mapId="2" xpath="/ns1:EfnahagurBanka/ns1:Gögn/ns1:Verðbréfaútgáfa/ns1:InnlendVerðbréfaútgáfa/ns1:Víxilútgáfa/@NOK" xmlDataType="decimal"/>
    </xmlCellPr>
  </singleXmlCell>
  <singleXmlCell id="8346" r="O10" connectionId="0">
    <xmlCellPr id="1" uniqueName="SEK">
      <xmlPr mapId="2" xpath="/ns1:EfnahagurBanka/ns1:Gögn/ns1:Verðbréfaútgáfa/ns1:InnlendVerðbréfaútgáfa/ns1:Víxilútgáfa/@SEK" xmlDataType="decimal"/>
    </xmlCellPr>
  </singleXmlCell>
  <singleXmlCell id="8347" r="P10" connectionId="0">
    <xmlCellPr id="1" uniqueName="CHF">
      <xmlPr mapId="2" xpath="/ns1:EfnahagurBanka/ns1:Gögn/ns1:Verðbréfaútgáfa/ns1:InnlendVerðbréfaútgáfa/ns1:Víxilútgáfa/@CHF" xmlDataType="decimal"/>
    </xmlCellPr>
  </singleXmlCell>
  <singleXmlCell id="8348" r="Q10" connectionId="0">
    <xmlCellPr id="1" uniqueName="AðrirGjaldmiðlar">
      <xmlPr mapId="2" xpath="/ns1:EfnahagurBanka/ns1:Gögn/ns1:Verðbréfaútgáfa/ns1:InnlendVerðbréfaútgáfa/ns1:Víxilútgáfa/@AðrirGjaldmiðlar" xmlDataType="decimal"/>
    </xmlCellPr>
  </singleXmlCell>
  <singleXmlCell id="8349" r="F12" connectionId="0">
    <xmlCellPr id="1" uniqueName="OpinbertFyrirtæki">
      <xmlPr mapId="2" xpath="/ns1:EfnahagurBanka/ns1:Gögn/ns1:Verðbréfaútgáfa/ns1:ErlendVerðbréfaútgáfa/ns1:SkuldabréfaútgáfaMinnaEðaJöfn1Ár/@OpinbertFyrirtæki" xmlDataType="decimal"/>
    </xmlCellPr>
  </singleXmlCell>
  <singleXmlCell id="8350" r="G12" connectionId="0">
    <xmlCellPr id="1" uniqueName="Einkafyrirtæki">
      <xmlPr mapId="2" xpath="/ns1:EfnahagurBanka/ns1:Gögn/ns1:Verðbréfaútgáfa/ns1:ErlendVerðbréfaútgáfa/ns1:SkuldabréfaútgáfaMinnaEðaJöfn1Ár/@Einkafyrirtæki" xmlDataType="decimal"/>
    </xmlCellPr>
  </singleXmlCell>
  <singleXmlCell id="8351" r="H12" connectionId="0">
    <xmlCellPr id="1" uniqueName="ISK">
      <xmlPr mapId="2" xpath="/ns1:EfnahagurBanka/ns1:Gögn/ns1:Verðbréfaútgáfa/ns1:ErlendVerðbréfaútgáfa/ns1:SkuldabréfaútgáfaMinnaEðaJöfn1Ár/@ISK" xmlDataType="decimal"/>
    </xmlCellPr>
  </singleXmlCell>
  <singleXmlCell id="8352" r="I12" connectionId="0">
    <xmlCellPr id="1" uniqueName="EUR">
      <xmlPr mapId="2" xpath="/ns1:EfnahagurBanka/ns1:Gögn/ns1:Verðbréfaútgáfa/ns1:ErlendVerðbréfaútgáfa/ns1:SkuldabréfaútgáfaMinnaEðaJöfn1Ár/@EUR" xmlDataType="decimal"/>
    </xmlCellPr>
  </singleXmlCell>
  <singleXmlCell id="8353" r="J12" connectionId="0">
    <xmlCellPr id="1" uniqueName="USD">
      <xmlPr mapId="2" xpath="/ns1:EfnahagurBanka/ns1:Gögn/ns1:Verðbréfaútgáfa/ns1:ErlendVerðbréfaútgáfa/ns1:SkuldabréfaútgáfaMinnaEðaJöfn1Ár/@USD" xmlDataType="decimal"/>
    </xmlCellPr>
  </singleXmlCell>
  <singleXmlCell id="8354" r="K12" connectionId="0">
    <xmlCellPr id="1" uniqueName="GBP">
      <xmlPr mapId="2" xpath="/ns1:EfnahagurBanka/ns1:Gögn/ns1:Verðbréfaútgáfa/ns1:ErlendVerðbréfaútgáfa/ns1:SkuldabréfaútgáfaMinnaEðaJöfn1Ár/@GBP" xmlDataType="decimal"/>
    </xmlCellPr>
  </singleXmlCell>
  <singleXmlCell id="8355" r="L12" connectionId="0">
    <xmlCellPr id="1" uniqueName="JPY">
      <xmlPr mapId="2" xpath="/ns1:EfnahagurBanka/ns1:Gögn/ns1:Verðbréfaútgáfa/ns1:ErlendVerðbréfaútgáfa/ns1:SkuldabréfaútgáfaMinnaEðaJöfn1Ár/@JPY" xmlDataType="decimal"/>
    </xmlCellPr>
  </singleXmlCell>
  <singleXmlCell id="8356" r="M12" connectionId="0">
    <xmlCellPr id="1" uniqueName="DKK">
      <xmlPr mapId="2" xpath="/ns1:EfnahagurBanka/ns1:Gögn/ns1:Verðbréfaútgáfa/ns1:ErlendVerðbréfaútgáfa/ns1:SkuldabréfaútgáfaMinnaEðaJöfn1Ár/@DKK" xmlDataType="decimal"/>
    </xmlCellPr>
  </singleXmlCell>
  <singleXmlCell id="8357" r="N12" connectionId="0">
    <xmlCellPr id="1" uniqueName="NOK">
      <xmlPr mapId="2" xpath="/ns1:EfnahagurBanka/ns1:Gögn/ns1:Verðbréfaútgáfa/ns1:ErlendVerðbréfaútgáfa/ns1:SkuldabréfaútgáfaMinnaEðaJöfn1Ár/@NOK" xmlDataType="decimal"/>
    </xmlCellPr>
  </singleXmlCell>
  <singleXmlCell id="8358" r="O12" connectionId="0">
    <xmlCellPr id="1" uniqueName="SEK">
      <xmlPr mapId="2" xpath="/ns1:EfnahagurBanka/ns1:Gögn/ns1:Verðbréfaútgáfa/ns1:ErlendVerðbréfaútgáfa/ns1:SkuldabréfaútgáfaMinnaEðaJöfn1Ár/@SEK" xmlDataType="decimal"/>
    </xmlCellPr>
  </singleXmlCell>
  <singleXmlCell id="8359" r="P12" connectionId="0">
    <xmlCellPr id="1" uniqueName="CHF">
      <xmlPr mapId="2" xpath="/ns1:EfnahagurBanka/ns1:Gögn/ns1:Verðbréfaútgáfa/ns1:ErlendVerðbréfaútgáfa/ns1:SkuldabréfaútgáfaMinnaEðaJöfn1Ár/@CHF" xmlDataType="decimal"/>
    </xmlCellPr>
  </singleXmlCell>
  <singleXmlCell id="8360" r="Q12" connectionId="0">
    <xmlCellPr id="1" uniqueName="AðrirGjaldmiðlar">
      <xmlPr mapId="2" xpath="/ns1:EfnahagurBanka/ns1:Gögn/ns1:Verðbréfaútgáfa/ns1:ErlendVerðbréfaútgáfa/ns1:SkuldabréfaútgáfaMinnaEðaJöfn1Ár/@AðrirGjaldmiðlar" xmlDataType="decimal"/>
    </xmlCellPr>
  </singleXmlCell>
  <singleXmlCell id="8361" r="F13" connectionId="0">
    <xmlCellPr id="1" uniqueName="OpinbertFyrirtæki">
      <xmlPr mapId="2" xpath="/ns1:EfnahagurBanka/ns1:Gögn/ns1:Verðbréfaútgáfa/ns1:ErlendVerðbréfaútgáfa/ns1:SkuldabréfaútgáfaStærriEn1Ár/@OpinbertFyrirtæki" xmlDataType="decimal"/>
    </xmlCellPr>
  </singleXmlCell>
  <singleXmlCell id="8362" r="G13" connectionId="0">
    <xmlCellPr id="1" uniqueName="Einkafyrirtæki">
      <xmlPr mapId="2" xpath="/ns1:EfnahagurBanka/ns1:Gögn/ns1:Verðbréfaútgáfa/ns1:ErlendVerðbréfaútgáfa/ns1:SkuldabréfaútgáfaStærriEn1Ár/@Einkafyrirtæki" xmlDataType="decimal"/>
    </xmlCellPr>
  </singleXmlCell>
  <singleXmlCell id="8363" r="H13" connectionId="0">
    <xmlCellPr id="1" uniqueName="ISK">
      <xmlPr mapId="2" xpath="/ns1:EfnahagurBanka/ns1:Gögn/ns1:Verðbréfaútgáfa/ns1:ErlendVerðbréfaútgáfa/ns1:SkuldabréfaútgáfaStærriEn1Ár/@ISK" xmlDataType="decimal"/>
    </xmlCellPr>
  </singleXmlCell>
  <singleXmlCell id="8364" r="I13" connectionId="0">
    <xmlCellPr id="1" uniqueName="EUR">
      <xmlPr mapId="2" xpath="/ns1:EfnahagurBanka/ns1:Gögn/ns1:Verðbréfaútgáfa/ns1:ErlendVerðbréfaútgáfa/ns1:SkuldabréfaútgáfaStærriEn1Ár/@EUR" xmlDataType="decimal"/>
    </xmlCellPr>
  </singleXmlCell>
  <singleXmlCell id="8365" r="J13" connectionId="0">
    <xmlCellPr id="1" uniqueName="USD">
      <xmlPr mapId="2" xpath="/ns1:EfnahagurBanka/ns1:Gögn/ns1:Verðbréfaútgáfa/ns1:ErlendVerðbréfaútgáfa/ns1:SkuldabréfaútgáfaStærriEn1Ár/@USD" xmlDataType="decimal"/>
    </xmlCellPr>
  </singleXmlCell>
  <singleXmlCell id="8366" r="K13" connectionId="0">
    <xmlCellPr id="1" uniqueName="GBP">
      <xmlPr mapId="2" xpath="/ns1:EfnahagurBanka/ns1:Gögn/ns1:Verðbréfaútgáfa/ns1:ErlendVerðbréfaútgáfa/ns1:SkuldabréfaútgáfaStærriEn1Ár/@GBP" xmlDataType="decimal"/>
    </xmlCellPr>
  </singleXmlCell>
  <singleXmlCell id="8367" r="L13" connectionId="0">
    <xmlCellPr id="1" uniqueName="JPY">
      <xmlPr mapId="2" xpath="/ns1:EfnahagurBanka/ns1:Gögn/ns1:Verðbréfaútgáfa/ns1:ErlendVerðbréfaútgáfa/ns1:SkuldabréfaútgáfaStærriEn1Ár/@JPY" xmlDataType="decimal"/>
    </xmlCellPr>
  </singleXmlCell>
  <singleXmlCell id="8368" r="M13" connectionId="0">
    <xmlCellPr id="1" uniqueName="DKK">
      <xmlPr mapId="2" xpath="/ns1:EfnahagurBanka/ns1:Gögn/ns1:Verðbréfaútgáfa/ns1:ErlendVerðbréfaútgáfa/ns1:SkuldabréfaútgáfaStærriEn1Ár/@DKK" xmlDataType="decimal"/>
    </xmlCellPr>
  </singleXmlCell>
  <singleXmlCell id="8369" r="N13" connectionId="0">
    <xmlCellPr id="1" uniqueName="NOK">
      <xmlPr mapId="2" xpath="/ns1:EfnahagurBanka/ns1:Gögn/ns1:Verðbréfaútgáfa/ns1:ErlendVerðbréfaútgáfa/ns1:SkuldabréfaútgáfaStærriEn1Ár/@NOK" xmlDataType="decimal"/>
    </xmlCellPr>
  </singleXmlCell>
  <singleXmlCell id="8370" r="O13" connectionId="0">
    <xmlCellPr id="1" uniqueName="SEK">
      <xmlPr mapId="2" xpath="/ns1:EfnahagurBanka/ns1:Gögn/ns1:Verðbréfaútgáfa/ns1:ErlendVerðbréfaútgáfa/ns1:SkuldabréfaútgáfaStærriEn1Ár/@SEK" xmlDataType="decimal"/>
    </xmlCellPr>
  </singleXmlCell>
  <singleXmlCell id="8371" r="P13" connectionId="0">
    <xmlCellPr id="1" uniqueName="CHF">
      <xmlPr mapId="2" xpath="/ns1:EfnahagurBanka/ns1:Gögn/ns1:Verðbréfaútgáfa/ns1:ErlendVerðbréfaútgáfa/ns1:SkuldabréfaútgáfaStærriEn1Ár/@CHF" xmlDataType="decimal"/>
    </xmlCellPr>
  </singleXmlCell>
  <singleXmlCell id="8372" r="Q13" connectionId="0">
    <xmlCellPr id="1" uniqueName="AðrirGjaldmiðlar">
      <xmlPr mapId="2" xpath="/ns1:EfnahagurBanka/ns1:Gögn/ns1:Verðbréfaútgáfa/ns1:ErlendVerðbréfaútgáfa/ns1:SkuldabréfaútgáfaStærriEn1Ár/@AðrirGjaldmiðlar" xmlDataType="decimal"/>
    </xmlCellPr>
  </singleXmlCell>
  <singleXmlCell id="8373" r="F14" connectionId="0">
    <xmlCellPr id="1" uniqueName="OpinbertFyrirtæki">
      <xmlPr mapId="2" xpath="/ns1:EfnahagurBanka/ns1:Gögn/ns1:Verðbréfaútgáfa/ns1:ErlendVerðbréfaútgáfa/ns1:Víxilútgáfa/@OpinbertFyrirtæki" xmlDataType="decimal"/>
    </xmlCellPr>
  </singleXmlCell>
  <singleXmlCell id="8374" r="G14" connectionId="0">
    <xmlCellPr id="1" uniqueName="Einkafyrirtæki">
      <xmlPr mapId="2" xpath="/ns1:EfnahagurBanka/ns1:Gögn/ns1:Verðbréfaútgáfa/ns1:ErlendVerðbréfaútgáfa/ns1:Víxilútgáfa/@Einkafyrirtæki" xmlDataType="decimal"/>
    </xmlCellPr>
  </singleXmlCell>
  <singleXmlCell id="8375" r="H14" connectionId="0">
    <xmlCellPr id="1" uniqueName="ISK">
      <xmlPr mapId="2" xpath="/ns1:EfnahagurBanka/ns1:Gögn/ns1:Verðbréfaútgáfa/ns1:ErlendVerðbréfaútgáfa/ns1:Víxilútgáfa/@ISK" xmlDataType="decimal"/>
    </xmlCellPr>
  </singleXmlCell>
  <singleXmlCell id="8376" r="I14" connectionId="0">
    <xmlCellPr id="1" uniqueName="EUR">
      <xmlPr mapId="2" xpath="/ns1:EfnahagurBanka/ns1:Gögn/ns1:Verðbréfaútgáfa/ns1:ErlendVerðbréfaútgáfa/ns1:Víxilútgáfa/@EUR" xmlDataType="decimal"/>
    </xmlCellPr>
  </singleXmlCell>
  <singleXmlCell id="8377" r="J14" connectionId="0">
    <xmlCellPr id="1" uniqueName="USD">
      <xmlPr mapId="2" xpath="/ns1:EfnahagurBanka/ns1:Gögn/ns1:Verðbréfaútgáfa/ns1:ErlendVerðbréfaútgáfa/ns1:Víxilútgáfa/@USD" xmlDataType="decimal"/>
    </xmlCellPr>
  </singleXmlCell>
  <singleXmlCell id="8378" r="K14" connectionId="0">
    <xmlCellPr id="1" uniqueName="GBP">
      <xmlPr mapId="2" xpath="/ns1:EfnahagurBanka/ns1:Gögn/ns1:Verðbréfaútgáfa/ns1:ErlendVerðbréfaútgáfa/ns1:Víxilútgáfa/@GBP" xmlDataType="decimal"/>
    </xmlCellPr>
  </singleXmlCell>
  <singleXmlCell id="8379" r="L14" connectionId="0">
    <xmlCellPr id="1" uniqueName="JPY">
      <xmlPr mapId="2" xpath="/ns1:EfnahagurBanka/ns1:Gögn/ns1:Verðbréfaútgáfa/ns1:ErlendVerðbréfaútgáfa/ns1:Víxilútgáfa/@JPY" xmlDataType="decimal"/>
    </xmlCellPr>
  </singleXmlCell>
  <singleXmlCell id="8380" r="M14" connectionId="0">
    <xmlCellPr id="1" uniqueName="DKK">
      <xmlPr mapId="2" xpath="/ns1:EfnahagurBanka/ns1:Gögn/ns1:Verðbréfaútgáfa/ns1:ErlendVerðbréfaútgáfa/ns1:Víxilútgáfa/@DKK" xmlDataType="decimal"/>
    </xmlCellPr>
  </singleXmlCell>
  <singleXmlCell id="8381" r="N14" connectionId="0">
    <xmlCellPr id="1" uniqueName="NOK">
      <xmlPr mapId="2" xpath="/ns1:EfnahagurBanka/ns1:Gögn/ns1:Verðbréfaútgáfa/ns1:ErlendVerðbréfaútgáfa/ns1:Víxilútgáfa/@NOK" xmlDataType="decimal"/>
    </xmlCellPr>
  </singleXmlCell>
  <singleXmlCell id="8382" r="O14" connectionId="0">
    <xmlCellPr id="1" uniqueName="SEK">
      <xmlPr mapId="2" xpath="/ns1:EfnahagurBanka/ns1:Gögn/ns1:Verðbréfaútgáfa/ns1:ErlendVerðbréfaútgáfa/ns1:Víxilútgáfa/@SEK" xmlDataType="decimal"/>
    </xmlCellPr>
  </singleXmlCell>
  <singleXmlCell id="8383" r="P14" connectionId="0">
    <xmlCellPr id="1" uniqueName="CHF">
      <xmlPr mapId="2" xpath="/ns1:EfnahagurBanka/ns1:Gögn/ns1:Verðbréfaútgáfa/ns1:ErlendVerðbréfaútgáfa/ns1:Víxilútgáfa/@CHF" xmlDataType="decimal"/>
    </xmlCellPr>
  </singleXmlCell>
  <singleXmlCell id="8384" r="Q14" connectionId="0">
    <xmlCellPr id="1" uniqueName="AðrirGjaldmiðlar">
      <xmlPr mapId="2" xpath="/ns1:EfnahagurBanka/ns1:Gögn/ns1:Verðbréfaútgáfa/ns1:ErlendVerðbréfaútgáfa/ns1:Víxilútgáfa/@AðrirGjaldmiðlar" xmlDataType="decimal"/>
    </xmlCellPr>
  </singleXmlCell>
</singleXmlCells>
</file>

<file path=xl/tables/tableSingleCells13.xml><?xml version="1.0" encoding="utf-8"?>
<singleXmlCells xmlns="http://schemas.openxmlformats.org/spreadsheetml/2006/main">
  <singleXmlCell id="5733" r="F7" connectionId="0">
    <xmlCellPr id="1" uniqueName="OpinbertFyrirtæki">
      <xmlPr mapId="2" xpath="/ns1:EfnahagurBanka/ns1:Gögn/ns1:AfleiðurOgSkortstöðurSkuldir/ns1:Valréttir/ns1:AtvinnufyrirtækiMeðEignarhaldi/@OpinbertFyrirtæki" xmlDataType="decimal"/>
    </xmlCellPr>
  </singleXmlCell>
  <singleXmlCell id="5734" r="G7" connectionId="0">
    <xmlCellPr id="1" uniqueName="Einkafyrirtæki">
      <xmlPr mapId="2" xpath="/ns1:EfnahagurBanka/ns1:Gögn/ns1:AfleiðurOgSkortstöðurSkuldir/ns1:Valréttir/ns1:AtvinnufyrirtækiMeðEignarhaldi/@Einkafyrirtæki" xmlDataType="decimal"/>
    </xmlCellPr>
  </singleXmlCell>
  <singleXmlCell id="5735" r="H7" connectionId="0">
    <xmlCellPr id="1" uniqueName="ISK">
      <xmlPr mapId="2" xpath="/ns1:EfnahagurBanka/ns1:Gögn/ns1:AfleiðurOgSkortstöðurSkuldir/ns1:Valréttir/ns1:AtvinnufyrirtækiMeðEignarhaldi/@ISK" xmlDataType="decimal"/>
    </xmlCellPr>
  </singleXmlCell>
  <singleXmlCell id="5736" r="I7" connectionId="0">
    <xmlCellPr id="1" uniqueName="EUR">
      <xmlPr mapId="2" xpath="/ns1:EfnahagurBanka/ns1:Gögn/ns1:AfleiðurOgSkortstöðurSkuldir/ns1:Valréttir/ns1:AtvinnufyrirtækiMeðEignarhaldi/@EUR" xmlDataType="decimal"/>
    </xmlCellPr>
  </singleXmlCell>
  <singleXmlCell id="5737" r="J7" connectionId="0">
    <xmlCellPr id="1" uniqueName="USD">
      <xmlPr mapId="2" xpath="/ns1:EfnahagurBanka/ns1:Gögn/ns1:AfleiðurOgSkortstöðurSkuldir/ns1:Valréttir/ns1:AtvinnufyrirtækiMeðEignarhaldi/@USD" xmlDataType="decimal"/>
    </xmlCellPr>
  </singleXmlCell>
  <singleXmlCell id="5738" r="K7" connectionId="0">
    <xmlCellPr id="1" uniqueName="GBP">
      <xmlPr mapId="2" xpath="/ns1:EfnahagurBanka/ns1:Gögn/ns1:AfleiðurOgSkortstöðurSkuldir/ns1:Valréttir/ns1:AtvinnufyrirtækiMeðEignarhaldi/@GBP" xmlDataType="decimal"/>
    </xmlCellPr>
  </singleXmlCell>
  <singleXmlCell id="5739" r="L7" connectionId="0">
    <xmlCellPr id="1" uniqueName="JPY">
      <xmlPr mapId="2" xpath="/ns1:EfnahagurBanka/ns1:Gögn/ns1:AfleiðurOgSkortstöðurSkuldir/ns1:Valréttir/ns1:AtvinnufyrirtækiMeðEignarhaldi/@JPY" xmlDataType="decimal"/>
    </xmlCellPr>
  </singleXmlCell>
  <singleXmlCell id="5740" r="M7" connectionId="0">
    <xmlCellPr id="1" uniqueName="DKK">
      <xmlPr mapId="2" xpath="/ns1:EfnahagurBanka/ns1:Gögn/ns1:AfleiðurOgSkortstöðurSkuldir/ns1:Valréttir/ns1:AtvinnufyrirtækiMeðEignarhaldi/@DKK" xmlDataType="decimal"/>
    </xmlCellPr>
  </singleXmlCell>
  <singleXmlCell id="5741" r="N7" connectionId="0">
    <xmlCellPr id="1" uniqueName="NOK">
      <xmlPr mapId="2" xpath="/ns1:EfnahagurBanka/ns1:Gögn/ns1:AfleiðurOgSkortstöðurSkuldir/ns1:Valréttir/ns1:AtvinnufyrirtækiMeðEignarhaldi/@NOK" xmlDataType="decimal"/>
    </xmlCellPr>
  </singleXmlCell>
  <singleXmlCell id="5742" r="O7" connectionId="0">
    <xmlCellPr id="1" uniqueName="SEK">
      <xmlPr mapId="2" xpath="/ns1:EfnahagurBanka/ns1:Gögn/ns1:AfleiðurOgSkortstöðurSkuldir/ns1:Valréttir/ns1:AtvinnufyrirtækiMeðEignarhaldi/@SEK" xmlDataType="decimal"/>
    </xmlCellPr>
  </singleXmlCell>
  <singleXmlCell id="5743" r="P7" connectionId="0">
    <xmlCellPr id="1" uniqueName="CHF">
      <xmlPr mapId="2" xpath="/ns1:EfnahagurBanka/ns1:Gögn/ns1:AfleiðurOgSkortstöðurSkuldir/ns1:Valréttir/ns1:AtvinnufyrirtækiMeðEignarhaldi/@CHF" xmlDataType="decimal"/>
    </xmlCellPr>
  </singleXmlCell>
  <singleXmlCell id="5744" r="Q7" connectionId="0">
    <xmlCellPr id="1" uniqueName="AðrirGjaldmiðlar">
      <xmlPr mapId="2" xpath="/ns1:EfnahagurBanka/ns1:Gögn/ns1:AfleiðurOgSkortstöðurSkuldir/ns1:Valréttir/ns1:AtvinnufyrirtækiMeðEignarhaldi/@AðrirGjaldmiðlar" xmlDataType="decimal"/>
    </xmlCellPr>
  </singleXmlCell>
  <singleXmlCell id="5745" r="F9" connectionId="0">
    <xmlCellPr id="1" uniqueName="OpinbertFyrirtæki">
      <xmlPr mapId="2" xpath="/ns1:EfnahagurBanka/ns1:Gögn/ns1:AfleiðurOgSkortstöðurSkuldir/ns1:Valréttir/ns1:Fjármálageiri/ns1:Innlánsstofnanir/@OpinbertFyrirtæki" xmlDataType="decimal"/>
    </xmlCellPr>
  </singleXmlCell>
  <singleXmlCell id="5746" r="G9" connectionId="0">
    <xmlCellPr id="1" uniqueName="Einkafyrirtæki">
      <xmlPr mapId="2" xpath="/ns1:EfnahagurBanka/ns1:Gögn/ns1:AfleiðurOgSkortstöðurSkuldir/ns1:Valréttir/ns1:Fjármálageiri/ns1:Innlánsstofnanir/@Einkafyrirtæki" xmlDataType="decimal"/>
    </xmlCellPr>
  </singleXmlCell>
  <singleXmlCell id="5747" r="H9" connectionId="0">
    <xmlCellPr id="1" uniqueName="ISK">
      <xmlPr mapId="2" xpath="/ns1:EfnahagurBanka/ns1:Gögn/ns1:AfleiðurOgSkortstöðurSkuldir/ns1:Valréttir/ns1:Fjármálageiri/ns1:Innlánsstofnanir/@ISK" xmlDataType="decimal"/>
    </xmlCellPr>
  </singleXmlCell>
  <singleXmlCell id="5748" r="I9" connectionId="0">
    <xmlCellPr id="1" uniqueName="EUR">
      <xmlPr mapId="2" xpath="/ns1:EfnahagurBanka/ns1:Gögn/ns1:AfleiðurOgSkortstöðurSkuldir/ns1:Valréttir/ns1:Fjármálageiri/ns1:Innlánsstofnanir/@EUR" xmlDataType="decimal"/>
    </xmlCellPr>
  </singleXmlCell>
  <singleXmlCell id="5749" r="J9" connectionId="0">
    <xmlCellPr id="1" uniqueName="USD">
      <xmlPr mapId="2" xpath="/ns1:EfnahagurBanka/ns1:Gögn/ns1:AfleiðurOgSkortstöðurSkuldir/ns1:Valréttir/ns1:Fjármálageiri/ns1:Innlánsstofnanir/@USD" xmlDataType="decimal"/>
    </xmlCellPr>
  </singleXmlCell>
  <singleXmlCell id="5750" r="K9" connectionId="0">
    <xmlCellPr id="1" uniqueName="GBP">
      <xmlPr mapId="2" xpath="/ns1:EfnahagurBanka/ns1:Gögn/ns1:AfleiðurOgSkortstöðurSkuldir/ns1:Valréttir/ns1:Fjármálageiri/ns1:Innlánsstofnanir/@GBP" xmlDataType="decimal"/>
    </xmlCellPr>
  </singleXmlCell>
  <singleXmlCell id="5751" r="L9" connectionId="0">
    <xmlCellPr id="1" uniqueName="JPY">
      <xmlPr mapId="2" xpath="/ns1:EfnahagurBanka/ns1:Gögn/ns1:AfleiðurOgSkortstöðurSkuldir/ns1:Valréttir/ns1:Fjármálageiri/ns1:Innlánsstofnanir/@JPY" xmlDataType="decimal"/>
    </xmlCellPr>
  </singleXmlCell>
  <singleXmlCell id="5752" r="M9" connectionId="0">
    <xmlCellPr id="1" uniqueName="DKK">
      <xmlPr mapId="2" xpath="/ns1:EfnahagurBanka/ns1:Gögn/ns1:AfleiðurOgSkortstöðurSkuldir/ns1:Valréttir/ns1:Fjármálageiri/ns1:Innlánsstofnanir/@DKK" xmlDataType="decimal"/>
    </xmlCellPr>
  </singleXmlCell>
  <singleXmlCell id="5753" r="N9" connectionId="0">
    <xmlCellPr id="1" uniqueName="NOK">
      <xmlPr mapId="2" xpath="/ns1:EfnahagurBanka/ns1:Gögn/ns1:AfleiðurOgSkortstöðurSkuldir/ns1:Valréttir/ns1:Fjármálageiri/ns1:Innlánsstofnanir/@NOK" xmlDataType="decimal"/>
    </xmlCellPr>
  </singleXmlCell>
  <singleXmlCell id="5754" r="O9" connectionId="0">
    <xmlCellPr id="1" uniqueName="SEK">
      <xmlPr mapId="2" xpath="/ns1:EfnahagurBanka/ns1:Gögn/ns1:AfleiðurOgSkortstöðurSkuldir/ns1:Valréttir/ns1:Fjármálageiri/ns1:Innlánsstofnanir/@SEK" xmlDataType="decimal"/>
    </xmlCellPr>
  </singleXmlCell>
  <singleXmlCell id="5755" r="P9" connectionId="0">
    <xmlCellPr id="1" uniqueName="CHF">
      <xmlPr mapId="2" xpath="/ns1:EfnahagurBanka/ns1:Gögn/ns1:AfleiðurOgSkortstöðurSkuldir/ns1:Valréttir/ns1:Fjármálageiri/ns1:Innlánsstofnanir/@CHF" xmlDataType="decimal"/>
    </xmlCellPr>
  </singleXmlCell>
  <singleXmlCell id="5756" r="Q9" connectionId="0">
    <xmlCellPr id="1" uniqueName="AðrirGjaldmiðlar">
      <xmlPr mapId="2" xpath="/ns1:EfnahagurBanka/ns1:Gögn/ns1:AfleiðurOgSkortstöðurSkuldir/ns1:Valréttir/ns1:Fjármálageiri/ns1:Innlánsstofnanir/@AðrirGjaldmiðlar" xmlDataType="decimal"/>
    </xmlCellPr>
  </singleXmlCell>
  <singleXmlCell id="5757" r="F10" connectionId="0">
    <xmlCellPr id="1" uniqueName="OpinbertFyrirtæki">
      <xmlPr mapId="2" xpath="/ns1:EfnahagurBanka/ns1:Gögn/ns1:AfleiðurOgSkortstöðurSkuldir/ns1:Valréttir/ns1:Fjármálageiri/ns1:InnlánsstofnanirÍSlitameðferð/@OpinbertFyrirtæki" xmlDataType="decimal"/>
    </xmlCellPr>
  </singleXmlCell>
  <singleXmlCell id="5758" r="G10" connectionId="0">
    <xmlCellPr id="1" uniqueName="Einkafyrirtæki">
      <xmlPr mapId="2" xpath="/ns1:EfnahagurBanka/ns1:Gögn/ns1:AfleiðurOgSkortstöðurSkuldir/ns1:Valréttir/ns1:Fjármálageiri/ns1:InnlánsstofnanirÍSlitameðferð/@Einkafyrirtæki" xmlDataType="decimal"/>
    </xmlCellPr>
  </singleXmlCell>
  <singleXmlCell id="5759" r="H10" connectionId="0">
    <xmlCellPr id="1" uniqueName="ISK">
      <xmlPr mapId="2" xpath="/ns1:EfnahagurBanka/ns1:Gögn/ns1:AfleiðurOgSkortstöðurSkuldir/ns1:Valréttir/ns1:Fjármálageiri/ns1:InnlánsstofnanirÍSlitameðferð/@ISK" xmlDataType="decimal"/>
    </xmlCellPr>
  </singleXmlCell>
  <singleXmlCell id="5760" r="I10" connectionId="0">
    <xmlCellPr id="1" uniqueName="EUR">
      <xmlPr mapId="2" xpath="/ns1:EfnahagurBanka/ns1:Gögn/ns1:AfleiðurOgSkortstöðurSkuldir/ns1:Valréttir/ns1:Fjármálageiri/ns1:InnlánsstofnanirÍSlitameðferð/@EUR" xmlDataType="decimal"/>
    </xmlCellPr>
  </singleXmlCell>
  <singleXmlCell id="5761" r="J10" connectionId="0">
    <xmlCellPr id="1" uniqueName="USD">
      <xmlPr mapId="2" xpath="/ns1:EfnahagurBanka/ns1:Gögn/ns1:AfleiðurOgSkortstöðurSkuldir/ns1:Valréttir/ns1:Fjármálageiri/ns1:InnlánsstofnanirÍSlitameðferð/@USD" xmlDataType="decimal"/>
    </xmlCellPr>
  </singleXmlCell>
  <singleXmlCell id="5762" r="K10" connectionId="0">
    <xmlCellPr id="1" uniqueName="GBP">
      <xmlPr mapId="2" xpath="/ns1:EfnahagurBanka/ns1:Gögn/ns1:AfleiðurOgSkortstöðurSkuldir/ns1:Valréttir/ns1:Fjármálageiri/ns1:InnlánsstofnanirÍSlitameðferð/@GBP" xmlDataType="decimal"/>
    </xmlCellPr>
  </singleXmlCell>
  <singleXmlCell id="5763" r="L10" connectionId="0">
    <xmlCellPr id="1" uniqueName="JPY">
      <xmlPr mapId="2" xpath="/ns1:EfnahagurBanka/ns1:Gögn/ns1:AfleiðurOgSkortstöðurSkuldir/ns1:Valréttir/ns1:Fjármálageiri/ns1:InnlánsstofnanirÍSlitameðferð/@JPY" xmlDataType="decimal"/>
    </xmlCellPr>
  </singleXmlCell>
  <singleXmlCell id="5764" r="M10" connectionId="0">
    <xmlCellPr id="1" uniqueName="DKK">
      <xmlPr mapId="2" xpath="/ns1:EfnahagurBanka/ns1:Gögn/ns1:AfleiðurOgSkortstöðurSkuldir/ns1:Valréttir/ns1:Fjármálageiri/ns1:InnlánsstofnanirÍSlitameðferð/@DKK" xmlDataType="decimal"/>
    </xmlCellPr>
  </singleXmlCell>
  <singleXmlCell id="5765" r="N10" connectionId="0">
    <xmlCellPr id="1" uniqueName="NOK">
      <xmlPr mapId="2" xpath="/ns1:EfnahagurBanka/ns1:Gögn/ns1:AfleiðurOgSkortstöðurSkuldir/ns1:Valréttir/ns1:Fjármálageiri/ns1:InnlánsstofnanirÍSlitameðferð/@NOK" xmlDataType="decimal"/>
    </xmlCellPr>
  </singleXmlCell>
  <singleXmlCell id="5766" r="O10" connectionId="0">
    <xmlCellPr id="1" uniqueName="SEK">
      <xmlPr mapId="2" xpath="/ns1:EfnahagurBanka/ns1:Gögn/ns1:AfleiðurOgSkortstöðurSkuldir/ns1:Valréttir/ns1:Fjármálageiri/ns1:InnlánsstofnanirÍSlitameðferð/@SEK" xmlDataType="decimal"/>
    </xmlCellPr>
  </singleXmlCell>
  <singleXmlCell id="5767" r="P10" connectionId="0">
    <xmlCellPr id="1" uniqueName="CHF">
      <xmlPr mapId="2" xpath="/ns1:EfnahagurBanka/ns1:Gögn/ns1:AfleiðurOgSkortstöðurSkuldir/ns1:Valréttir/ns1:Fjármálageiri/ns1:InnlánsstofnanirÍSlitameðferð/@CHF" xmlDataType="decimal"/>
    </xmlCellPr>
  </singleXmlCell>
  <singleXmlCell id="5768" r="Q10" connectionId="0">
    <xmlCellPr id="1" uniqueName="AðrirGjaldmiðlar">
      <xmlPr mapId="2" xpath="/ns1:EfnahagurBanka/ns1:Gögn/ns1:AfleiðurOgSkortstöðurSkuldir/ns1:Valréttir/ns1:Fjármálageiri/ns1:InnlánsstofnanirÍSlitameðferð/@AðrirGjaldmiðlar" xmlDataType="decimal"/>
    </xmlCellPr>
  </singleXmlCell>
  <singleXmlCell id="5769" r="F11" connectionId="0">
    <xmlCellPr id="1" uniqueName="OpinbertFyrirtæki">
      <xmlPr mapId="2" xpath="/ns1:EfnahagurBanka/ns1:Gögn/ns1:AfleiðurOgSkortstöðurSkuldir/ns1:Valréttir/ns1:Fjármálageiri/ns1:Peningamarkaðssjóðir/@OpinbertFyrirtæki" xmlDataType="decimal"/>
    </xmlCellPr>
  </singleXmlCell>
  <singleXmlCell id="5770" r="G11" connectionId="0">
    <xmlCellPr id="1" uniqueName="Einkafyrirtæki">
      <xmlPr mapId="2" xpath="/ns1:EfnahagurBanka/ns1:Gögn/ns1:AfleiðurOgSkortstöðurSkuldir/ns1:Valréttir/ns1:Fjármálageiri/ns1:Peningamarkaðssjóðir/@Einkafyrirtæki" xmlDataType="decimal"/>
    </xmlCellPr>
  </singleXmlCell>
  <singleXmlCell id="5771" r="H11" connectionId="0">
    <xmlCellPr id="1" uniqueName="ISK">
      <xmlPr mapId="2" xpath="/ns1:EfnahagurBanka/ns1:Gögn/ns1:AfleiðurOgSkortstöðurSkuldir/ns1:Valréttir/ns1:Fjármálageiri/ns1:Peningamarkaðssjóðir/@ISK" xmlDataType="decimal"/>
    </xmlCellPr>
  </singleXmlCell>
  <singleXmlCell id="5772" r="I11" connectionId="0">
    <xmlCellPr id="1" uniqueName="EUR">
      <xmlPr mapId="2" xpath="/ns1:EfnahagurBanka/ns1:Gögn/ns1:AfleiðurOgSkortstöðurSkuldir/ns1:Valréttir/ns1:Fjármálageiri/ns1:Peningamarkaðssjóðir/@EUR" xmlDataType="decimal"/>
    </xmlCellPr>
  </singleXmlCell>
  <singleXmlCell id="5773" r="J11" connectionId="0">
    <xmlCellPr id="1" uniqueName="USD">
      <xmlPr mapId="2" xpath="/ns1:EfnahagurBanka/ns1:Gögn/ns1:AfleiðurOgSkortstöðurSkuldir/ns1:Valréttir/ns1:Fjármálageiri/ns1:Peningamarkaðssjóðir/@USD" xmlDataType="decimal"/>
    </xmlCellPr>
  </singleXmlCell>
  <singleXmlCell id="5774" r="K11" connectionId="0">
    <xmlCellPr id="1" uniqueName="GBP">
      <xmlPr mapId="2" xpath="/ns1:EfnahagurBanka/ns1:Gögn/ns1:AfleiðurOgSkortstöðurSkuldir/ns1:Valréttir/ns1:Fjármálageiri/ns1:Peningamarkaðssjóðir/@GBP" xmlDataType="decimal"/>
    </xmlCellPr>
  </singleXmlCell>
  <singleXmlCell id="5775" r="L11" connectionId="0">
    <xmlCellPr id="1" uniqueName="JPY">
      <xmlPr mapId="2" xpath="/ns1:EfnahagurBanka/ns1:Gögn/ns1:AfleiðurOgSkortstöðurSkuldir/ns1:Valréttir/ns1:Fjármálageiri/ns1:Peningamarkaðssjóðir/@JPY" xmlDataType="decimal"/>
    </xmlCellPr>
  </singleXmlCell>
  <singleXmlCell id="5776" r="M11" connectionId="0">
    <xmlCellPr id="1" uniqueName="DKK">
      <xmlPr mapId="2" xpath="/ns1:EfnahagurBanka/ns1:Gögn/ns1:AfleiðurOgSkortstöðurSkuldir/ns1:Valréttir/ns1:Fjármálageiri/ns1:Peningamarkaðssjóðir/@DKK" xmlDataType="decimal"/>
    </xmlCellPr>
  </singleXmlCell>
  <singleXmlCell id="5777" r="N11" connectionId="0">
    <xmlCellPr id="1" uniqueName="NOK">
      <xmlPr mapId="2" xpath="/ns1:EfnahagurBanka/ns1:Gögn/ns1:AfleiðurOgSkortstöðurSkuldir/ns1:Valréttir/ns1:Fjármálageiri/ns1:Peningamarkaðssjóðir/@NOK" xmlDataType="decimal"/>
    </xmlCellPr>
  </singleXmlCell>
  <singleXmlCell id="5778" r="O11" connectionId="0">
    <xmlCellPr id="1" uniqueName="SEK">
      <xmlPr mapId="2" xpath="/ns1:EfnahagurBanka/ns1:Gögn/ns1:AfleiðurOgSkortstöðurSkuldir/ns1:Valréttir/ns1:Fjármálageiri/ns1:Peningamarkaðssjóðir/@SEK" xmlDataType="decimal"/>
    </xmlCellPr>
  </singleXmlCell>
  <singleXmlCell id="5779" r="P11" connectionId="0">
    <xmlCellPr id="1" uniqueName="CHF">
      <xmlPr mapId="2" xpath="/ns1:EfnahagurBanka/ns1:Gögn/ns1:AfleiðurOgSkortstöðurSkuldir/ns1:Valréttir/ns1:Fjármálageiri/ns1:Peningamarkaðssjóðir/@CHF" xmlDataType="decimal"/>
    </xmlCellPr>
  </singleXmlCell>
  <singleXmlCell id="5780" r="Q11" connectionId="0">
    <xmlCellPr id="1" uniqueName="AðrirGjaldmiðlar">
      <xmlPr mapId="2" xpath="/ns1:EfnahagurBanka/ns1:Gögn/ns1:AfleiðurOgSkortstöðurSkuldir/ns1:Valréttir/ns1:Fjármálageiri/ns1:Peningamarkaðssjóðir/@AðrirGjaldmiðlar" xmlDataType="decimal"/>
    </xmlCellPr>
  </singleXmlCell>
  <singleXmlCell id="5781" r="F12" connectionId="0">
    <xmlCellPr id="1" uniqueName="OpinbertFyrirtæki">
      <xmlPr mapId="2" xpath="/ns1:EfnahagurBanka/ns1:Gögn/ns1:AfleiðurOgSkortstöðurSkuldir/ns1:Valréttir/ns1:Fjármálageiri/ns1:AðrirVerðbréfaOgFjárfestingarsjóðir/@OpinbertFyrirtæki" xmlDataType="decimal"/>
    </xmlCellPr>
  </singleXmlCell>
  <singleXmlCell id="5782" r="G12" connectionId="0">
    <xmlCellPr id="1" uniqueName="Einkafyrirtæki">
      <xmlPr mapId="2" xpath="/ns1:EfnahagurBanka/ns1:Gögn/ns1:AfleiðurOgSkortstöðurSkuldir/ns1:Valréttir/ns1:Fjármálageiri/ns1:AðrirVerðbréfaOgFjárfestingarsjóðir/@Einkafyrirtæki" xmlDataType="decimal"/>
    </xmlCellPr>
  </singleXmlCell>
  <singleXmlCell id="5783" r="H12" connectionId="0">
    <xmlCellPr id="1" uniqueName="ISK">
      <xmlPr mapId="2" xpath="/ns1:EfnahagurBanka/ns1:Gögn/ns1:AfleiðurOgSkortstöðurSkuldir/ns1:Valréttir/ns1:Fjármálageiri/ns1:AðrirVerðbréfaOgFjárfestingarsjóðir/@ISK" xmlDataType="decimal"/>
    </xmlCellPr>
  </singleXmlCell>
  <singleXmlCell id="5784" r="I12" connectionId="0">
    <xmlCellPr id="1" uniqueName="EUR">
      <xmlPr mapId="2" xpath="/ns1:EfnahagurBanka/ns1:Gögn/ns1:AfleiðurOgSkortstöðurSkuldir/ns1:Valréttir/ns1:Fjármálageiri/ns1:AðrirVerðbréfaOgFjárfestingarsjóðir/@EUR" xmlDataType="decimal"/>
    </xmlCellPr>
  </singleXmlCell>
  <singleXmlCell id="5785" r="J12" connectionId="0">
    <xmlCellPr id="1" uniqueName="USD">
      <xmlPr mapId="2" xpath="/ns1:EfnahagurBanka/ns1:Gögn/ns1:AfleiðurOgSkortstöðurSkuldir/ns1:Valréttir/ns1:Fjármálageiri/ns1:AðrirVerðbréfaOgFjárfestingarsjóðir/@USD" xmlDataType="decimal"/>
    </xmlCellPr>
  </singleXmlCell>
  <singleXmlCell id="5786" r="K12" connectionId="0">
    <xmlCellPr id="1" uniqueName="GBP">
      <xmlPr mapId="2" xpath="/ns1:EfnahagurBanka/ns1:Gögn/ns1:AfleiðurOgSkortstöðurSkuldir/ns1:Valréttir/ns1:Fjármálageiri/ns1:AðrirVerðbréfaOgFjárfestingarsjóðir/@GBP" xmlDataType="decimal"/>
    </xmlCellPr>
  </singleXmlCell>
  <singleXmlCell id="5787" r="L12" connectionId="0">
    <xmlCellPr id="1" uniqueName="JPY">
      <xmlPr mapId="2" xpath="/ns1:EfnahagurBanka/ns1:Gögn/ns1:AfleiðurOgSkortstöðurSkuldir/ns1:Valréttir/ns1:Fjármálageiri/ns1:AðrirVerðbréfaOgFjárfestingarsjóðir/@JPY" xmlDataType="decimal"/>
    </xmlCellPr>
  </singleXmlCell>
  <singleXmlCell id="5788" r="M12" connectionId="0">
    <xmlCellPr id="1" uniqueName="DKK">
      <xmlPr mapId="2" xpath="/ns1:EfnahagurBanka/ns1:Gögn/ns1:AfleiðurOgSkortstöðurSkuldir/ns1:Valréttir/ns1:Fjármálageiri/ns1:AðrirVerðbréfaOgFjárfestingarsjóðir/@DKK" xmlDataType="decimal"/>
    </xmlCellPr>
  </singleXmlCell>
  <singleXmlCell id="5789" r="N12" connectionId="0">
    <xmlCellPr id="1" uniqueName="NOK">
      <xmlPr mapId="2" xpath="/ns1:EfnahagurBanka/ns1:Gögn/ns1:AfleiðurOgSkortstöðurSkuldir/ns1:Valréttir/ns1:Fjármálageiri/ns1:AðrirVerðbréfaOgFjárfestingarsjóðir/@NOK" xmlDataType="decimal"/>
    </xmlCellPr>
  </singleXmlCell>
  <singleXmlCell id="5790" r="O12" connectionId="0">
    <xmlCellPr id="1" uniqueName="SEK">
      <xmlPr mapId="2" xpath="/ns1:EfnahagurBanka/ns1:Gögn/ns1:AfleiðurOgSkortstöðurSkuldir/ns1:Valréttir/ns1:Fjármálageiri/ns1:AðrirVerðbréfaOgFjárfestingarsjóðir/@SEK" xmlDataType="decimal"/>
    </xmlCellPr>
  </singleXmlCell>
  <singleXmlCell id="5791" r="P12" connectionId="0">
    <xmlCellPr id="1" uniqueName="CHF">
      <xmlPr mapId="2" xpath="/ns1:EfnahagurBanka/ns1:Gögn/ns1:AfleiðurOgSkortstöðurSkuldir/ns1:Valréttir/ns1:Fjármálageiri/ns1:AðrirVerðbréfaOgFjárfestingarsjóðir/@CHF" xmlDataType="decimal"/>
    </xmlCellPr>
  </singleXmlCell>
  <singleXmlCell id="5792" r="Q12" connectionId="0">
    <xmlCellPr id="1" uniqueName="AðrirGjaldmiðlar">
      <xmlPr mapId="2" xpath="/ns1:EfnahagurBanka/ns1:Gögn/ns1:AfleiðurOgSkortstöðurSkuldir/ns1:Valréttir/ns1:Fjármálageiri/ns1:AðrirVerðbréfaOgFjárfestingarsjóðir/@AðrirGjaldmiðlar" xmlDataType="decimal"/>
    </xmlCellPr>
  </singleXmlCell>
  <singleXmlCell id="5793" r="F13" connectionId="0">
    <xmlCellPr id="1" uniqueName="OpinbertFyrirtæki">
      <xmlPr mapId="2" xpath="/ns1:EfnahagurBanka/ns1:Gögn/ns1:AfleiðurOgSkortstöðurSkuldir/ns1:Valréttir/ns1:Fjármálageiri/ns1:ÖnnurFjármálafyrirtæki/@OpinbertFyrirtæki" xmlDataType="decimal"/>
    </xmlCellPr>
  </singleXmlCell>
  <singleXmlCell id="5794" r="G13" connectionId="0">
    <xmlCellPr id="1" uniqueName="Einkafyrirtæki">
      <xmlPr mapId="2" xpath="/ns1:EfnahagurBanka/ns1:Gögn/ns1:AfleiðurOgSkortstöðurSkuldir/ns1:Valréttir/ns1:Fjármálageiri/ns1:ÖnnurFjármálafyrirtæki/@Einkafyrirtæki" xmlDataType="decimal"/>
    </xmlCellPr>
  </singleXmlCell>
  <singleXmlCell id="5795" r="H13" connectionId="0">
    <xmlCellPr id="1" uniqueName="ISK">
      <xmlPr mapId="2" xpath="/ns1:EfnahagurBanka/ns1:Gögn/ns1:AfleiðurOgSkortstöðurSkuldir/ns1:Valréttir/ns1:Fjármálageiri/ns1:ÖnnurFjármálafyrirtæki/@ISK" xmlDataType="decimal"/>
    </xmlCellPr>
  </singleXmlCell>
  <singleXmlCell id="5796" r="I13" connectionId="0">
    <xmlCellPr id="1" uniqueName="EUR">
      <xmlPr mapId="2" xpath="/ns1:EfnahagurBanka/ns1:Gögn/ns1:AfleiðurOgSkortstöðurSkuldir/ns1:Valréttir/ns1:Fjármálageiri/ns1:ÖnnurFjármálafyrirtæki/@EUR" xmlDataType="decimal"/>
    </xmlCellPr>
  </singleXmlCell>
  <singleXmlCell id="5797" r="J13" connectionId="0">
    <xmlCellPr id="1" uniqueName="USD">
      <xmlPr mapId="2" xpath="/ns1:EfnahagurBanka/ns1:Gögn/ns1:AfleiðurOgSkortstöðurSkuldir/ns1:Valréttir/ns1:Fjármálageiri/ns1:ÖnnurFjármálafyrirtæki/@USD" xmlDataType="decimal"/>
    </xmlCellPr>
  </singleXmlCell>
  <singleXmlCell id="5798" r="K13" connectionId="0">
    <xmlCellPr id="1" uniqueName="GBP">
      <xmlPr mapId="2" xpath="/ns1:EfnahagurBanka/ns1:Gögn/ns1:AfleiðurOgSkortstöðurSkuldir/ns1:Valréttir/ns1:Fjármálageiri/ns1:ÖnnurFjármálafyrirtæki/@GBP" xmlDataType="decimal"/>
    </xmlCellPr>
  </singleXmlCell>
  <singleXmlCell id="5799" r="L13" connectionId="0">
    <xmlCellPr id="1" uniqueName="JPY">
      <xmlPr mapId="2" xpath="/ns1:EfnahagurBanka/ns1:Gögn/ns1:AfleiðurOgSkortstöðurSkuldir/ns1:Valréttir/ns1:Fjármálageiri/ns1:ÖnnurFjármálafyrirtæki/@JPY" xmlDataType="decimal"/>
    </xmlCellPr>
  </singleXmlCell>
  <singleXmlCell id="5800" r="M13" connectionId="0">
    <xmlCellPr id="1" uniqueName="DKK">
      <xmlPr mapId="2" xpath="/ns1:EfnahagurBanka/ns1:Gögn/ns1:AfleiðurOgSkortstöðurSkuldir/ns1:Valréttir/ns1:Fjármálageiri/ns1:ÖnnurFjármálafyrirtæki/@DKK" xmlDataType="decimal"/>
    </xmlCellPr>
  </singleXmlCell>
  <singleXmlCell id="5801" r="N13" connectionId="0">
    <xmlCellPr id="1" uniqueName="NOK">
      <xmlPr mapId="2" xpath="/ns1:EfnahagurBanka/ns1:Gögn/ns1:AfleiðurOgSkortstöðurSkuldir/ns1:Valréttir/ns1:Fjármálageiri/ns1:ÖnnurFjármálafyrirtæki/@NOK" xmlDataType="decimal"/>
    </xmlCellPr>
  </singleXmlCell>
  <singleXmlCell id="5802" r="O13" connectionId="0">
    <xmlCellPr id="1" uniqueName="SEK">
      <xmlPr mapId="2" xpath="/ns1:EfnahagurBanka/ns1:Gögn/ns1:AfleiðurOgSkortstöðurSkuldir/ns1:Valréttir/ns1:Fjármálageiri/ns1:ÖnnurFjármálafyrirtæki/@SEK" xmlDataType="decimal"/>
    </xmlCellPr>
  </singleXmlCell>
  <singleXmlCell id="5803" r="P13" connectionId="0">
    <xmlCellPr id="1" uniqueName="CHF">
      <xmlPr mapId="2" xpath="/ns1:EfnahagurBanka/ns1:Gögn/ns1:AfleiðurOgSkortstöðurSkuldir/ns1:Valréttir/ns1:Fjármálageiri/ns1:ÖnnurFjármálafyrirtæki/@CHF" xmlDataType="decimal"/>
    </xmlCellPr>
  </singleXmlCell>
  <singleXmlCell id="5804" r="Q13" connectionId="0">
    <xmlCellPr id="1" uniqueName="AðrirGjaldmiðlar">
      <xmlPr mapId="2" xpath="/ns1:EfnahagurBanka/ns1:Gögn/ns1:AfleiðurOgSkortstöðurSkuldir/ns1:Valréttir/ns1:Fjármálageiri/ns1:ÖnnurFjármálafyrirtæki/@AðrirGjaldmiðlar" xmlDataType="decimal"/>
    </xmlCellPr>
  </singleXmlCell>
  <singleXmlCell id="5805" r="F14" connectionId="0">
    <xmlCellPr id="1" uniqueName="OpinbertFyrirtæki">
      <xmlPr mapId="2" xpath="/ns1:EfnahagurBanka/ns1:Gögn/ns1:AfleiðurOgSkortstöðurSkuldir/ns1:Valréttir/ns1:Fjármálageiri/ns1:ÖnnurFjármálafyrirtækiÍSlitameðferð/@OpinbertFyrirtæki" xmlDataType="decimal"/>
    </xmlCellPr>
  </singleXmlCell>
  <singleXmlCell id="5806" r="G14" connectionId="0">
    <xmlCellPr id="1" uniqueName="Einkafyrirtæki">
      <xmlPr mapId="2" xpath="/ns1:EfnahagurBanka/ns1:Gögn/ns1:AfleiðurOgSkortstöðurSkuldir/ns1:Valréttir/ns1:Fjármálageiri/ns1:ÖnnurFjármálafyrirtækiÍSlitameðferð/@Einkafyrirtæki" xmlDataType="decimal"/>
    </xmlCellPr>
  </singleXmlCell>
  <singleXmlCell id="5807" r="H14" connectionId="0">
    <xmlCellPr id="1" uniqueName="ISK">
      <xmlPr mapId="2" xpath="/ns1:EfnahagurBanka/ns1:Gögn/ns1:AfleiðurOgSkortstöðurSkuldir/ns1:Valréttir/ns1:Fjármálageiri/ns1:ÖnnurFjármálafyrirtækiÍSlitameðferð/@ISK" xmlDataType="decimal"/>
    </xmlCellPr>
  </singleXmlCell>
  <singleXmlCell id="5808" r="I14" connectionId="0">
    <xmlCellPr id="1" uniqueName="EUR">
      <xmlPr mapId="2" xpath="/ns1:EfnahagurBanka/ns1:Gögn/ns1:AfleiðurOgSkortstöðurSkuldir/ns1:Valréttir/ns1:Fjármálageiri/ns1:ÖnnurFjármálafyrirtækiÍSlitameðferð/@EUR" xmlDataType="decimal"/>
    </xmlCellPr>
  </singleXmlCell>
  <singleXmlCell id="5809" r="J14" connectionId="0">
    <xmlCellPr id="1" uniqueName="USD">
      <xmlPr mapId="2" xpath="/ns1:EfnahagurBanka/ns1:Gögn/ns1:AfleiðurOgSkortstöðurSkuldir/ns1:Valréttir/ns1:Fjármálageiri/ns1:ÖnnurFjármálafyrirtækiÍSlitameðferð/@USD" xmlDataType="decimal"/>
    </xmlCellPr>
  </singleXmlCell>
  <singleXmlCell id="5810" r="K14" connectionId="0">
    <xmlCellPr id="1" uniqueName="GBP">
      <xmlPr mapId="2" xpath="/ns1:EfnahagurBanka/ns1:Gögn/ns1:AfleiðurOgSkortstöðurSkuldir/ns1:Valréttir/ns1:Fjármálageiri/ns1:ÖnnurFjármálafyrirtækiÍSlitameðferð/@GBP" xmlDataType="decimal"/>
    </xmlCellPr>
  </singleXmlCell>
  <singleXmlCell id="5811" r="L14" connectionId="0">
    <xmlCellPr id="1" uniqueName="JPY">
      <xmlPr mapId="2" xpath="/ns1:EfnahagurBanka/ns1:Gögn/ns1:AfleiðurOgSkortstöðurSkuldir/ns1:Valréttir/ns1:Fjármálageiri/ns1:ÖnnurFjármálafyrirtækiÍSlitameðferð/@JPY" xmlDataType="decimal"/>
    </xmlCellPr>
  </singleXmlCell>
  <singleXmlCell id="5812" r="M14" connectionId="0">
    <xmlCellPr id="1" uniqueName="DKK">
      <xmlPr mapId="2" xpath="/ns1:EfnahagurBanka/ns1:Gögn/ns1:AfleiðurOgSkortstöðurSkuldir/ns1:Valréttir/ns1:Fjármálageiri/ns1:ÖnnurFjármálafyrirtækiÍSlitameðferð/@DKK" xmlDataType="decimal"/>
    </xmlCellPr>
  </singleXmlCell>
  <singleXmlCell id="5813" r="N14" connectionId="0">
    <xmlCellPr id="1" uniqueName="NOK">
      <xmlPr mapId="2" xpath="/ns1:EfnahagurBanka/ns1:Gögn/ns1:AfleiðurOgSkortstöðurSkuldir/ns1:Valréttir/ns1:Fjármálageiri/ns1:ÖnnurFjármálafyrirtækiÍSlitameðferð/@NOK" xmlDataType="decimal"/>
    </xmlCellPr>
  </singleXmlCell>
  <singleXmlCell id="5814" r="O14" connectionId="0">
    <xmlCellPr id="1" uniqueName="SEK">
      <xmlPr mapId="2" xpath="/ns1:EfnahagurBanka/ns1:Gögn/ns1:AfleiðurOgSkortstöðurSkuldir/ns1:Valréttir/ns1:Fjármálageiri/ns1:ÖnnurFjármálafyrirtækiÍSlitameðferð/@SEK" xmlDataType="decimal"/>
    </xmlCellPr>
  </singleXmlCell>
  <singleXmlCell id="5815" r="P14" connectionId="0">
    <xmlCellPr id="1" uniqueName="CHF">
      <xmlPr mapId="2" xpath="/ns1:EfnahagurBanka/ns1:Gögn/ns1:AfleiðurOgSkortstöðurSkuldir/ns1:Valréttir/ns1:Fjármálageiri/ns1:ÖnnurFjármálafyrirtækiÍSlitameðferð/@CHF" xmlDataType="decimal"/>
    </xmlCellPr>
  </singleXmlCell>
  <singleXmlCell id="5816" r="Q14" connectionId="0">
    <xmlCellPr id="1" uniqueName="AðrirGjaldmiðlar">
      <xmlPr mapId="2" xpath="/ns1:EfnahagurBanka/ns1:Gögn/ns1:AfleiðurOgSkortstöðurSkuldir/ns1:Valréttir/ns1:Fjármálageiri/ns1:ÖnnurFjármálafyrirtækiÍSlitameðferð/@AðrirGjaldmiðlar" xmlDataType="decimal"/>
    </xmlCellPr>
  </singleXmlCell>
  <singleXmlCell id="5817" r="F15" connectionId="0">
    <xmlCellPr id="1" uniqueName="OpinbertFyrirtæki">
      <xmlPr mapId="2" xpath="/ns1:EfnahagurBanka/ns1:Gögn/ns1:AfleiðurOgSkortstöðurSkuldir/ns1:Valréttir/ns1:Fjármálageiri/ns1:FjármálalegHliðarstarfsemi/@OpinbertFyrirtæki" xmlDataType="decimal"/>
    </xmlCellPr>
  </singleXmlCell>
  <singleXmlCell id="5818" r="G15" connectionId="0">
    <xmlCellPr id="1" uniqueName="Einkafyrirtæki">
      <xmlPr mapId="2" xpath="/ns1:EfnahagurBanka/ns1:Gögn/ns1:AfleiðurOgSkortstöðurSkuldir/ns1:Valréttir/ns1:Fjármálageiri/ns1:FjármálalegHliðarstarfsemi/@Einkafyrirtæki" xmlDataType="decimal"/>
    </xmlCellPr>
  </singleXmlCell>
  <singleXmlCell id="5819" r="H15" connectionId="0">
    <xmlCellPr id="1" uniqueName="ISK">
      <xmlPr mapId="2" xpath="/ns1:EfnahagurBanka/ns1:Gögn/ns1:AfleiðurOgSkortstöðurSkuldir/ns1:Valréttir/ns1:Fjármálageiri/ns1:FjármálalegHliðarstarfsemi/@ISK" xmlDataType="decimal"/>
    </xmlCellPr>
  </singleXmlCell>
  <singleXmlCell id="5820" r="I15" connectionId="0">
    <xmlCellPr id="1" uniqueName="EUR">
      <xmlPr mapId="2" xpath="/ns1:EfnahagurBanka/ns1:Gögn/ns1:AfleiðurOgSkortstöðurSkuldir/ns1:Valréttir/ns1:Fjármálageiri/ns1:FjármálalegHliðarstarfsemi/@EUR" xmlDataType="decimal"/>
    </xmlCellPr>
  </singleXmlCell>
  <singleXmlCell id="5821" r="J15" connectionId="0">
    <xmlCellPr id="1" uniqueName="USD">
      <xmlPr mapId="2" xpath="/ns1:EfnahagurBanka/ns1:Gögn/ns1:AfleiðurOgSkortstöðurSkuldir/ns1:Valréttir/ns1:Fjármálageiri/ns1:FjármálalegHliðarstarfsemi/@USD" xmlDataType="decimal"/>
    </xmlCellPr>
  </singleXmlCell>
  <singleXmlCell id="5822" r="K15" connectionId="0">
    <xmlCellPr id="1" uniqueName="GBP">
      <xmlPr mapId="2" xpath="/ns1:EfnahagurBanka/ns1:Gögn/ns1:AfleiðurOgSkortstöðurSkuldir/ns1:Valréttir/ns1:Fjármálageiri/ns1:FjármálalegHliðarstarfsemi/@GBP" xmlDataType="decimal"/>
    </xmlCellPr>
  </singleXmlCell>
  <singleXmlCell id="5823" r="L15" connectionId="0">
    <xmlCellPr id="1" uniqueName="JPY">
      <xmlPr mapId="2" xpath="/ns1:EfnahagurBanka/ns1:Gögn/ns1:AfleiðurOgSkortstöðurSkuldir/ns1:Valréttir/ns1:Fjármálageiri/ns1:FjármálalegHliðarstarfsemi/@JPY" xmlDataType="decimal"/>
    </xmlCellPr>
  </singleXmlCell>
  <singleXmlCell id="5824" r="M15" connectionId="0">
    <xmlCellPr id="1" uniqueName="DKK">
      <xmlPr mapId="2" xpath="/ns1:EfnahagurBanka/ns1:Gögn/ns1:AfleiðurOgSkortstöðurSkuldir/ns1:Valréttir/ns1:Fjármálageiri/ns1:FjármálalegHliðarstarfsemi/@DKK" xmlDataType="decimal"/>
    </xmlCellPr>
  </singleXmlCell>
  <singleXmlCell id="5825" r="N15" connectionId="0">
    <xmlCellPr id="1" uniqueName="NOK">
      <xmlPr mapId="2" xpath="/ns1:EfnahagurBanka/ns1:Gögn/ns1:AfleiðurOgSkortstöðurSkuldir/ns1:Valréttir/ns1:Fjármálageiri/ns1:FjármálalegHliðarstarfsemi/@NOK" xmlDataType="decimal"/>
    </xmlCellPr>
  </singleXmlCell>
  <singleXmlCell id="5826" r="O15" connectionId="0">
    <xmlCellPr id="1" uniqueName="SEK">
      <xmlPr mapId="2" xpath="/ns1:EfnahagurBanka/ns1:Gögn/ns1:AfleiðurOgSkortstöðurSkuldir/ns1:Valréttir/ns1:Fjármálageiri/ns1:FjármálalegHliðarstarfsemi/@SEK" xmlDataType="decimal"/>
    </xmlCellPr>
  </singleXmlCell>
  <singleXmlCell id="5827" r="P15" connectionId="0">
    <xmlCellPr id="1" uniqueName="CHF">
      <xmlPr mapId="2" xpath="/ns1:EfnahagurBanka/ns1:Gögn/ns1:AfleiðurOgSkortstöðurSkuldir/ns1:Valréttir/ns1:Fjármálageiri/ns1:FjármálalegHliðarstarfsemi/@CHF" xmlDataType="decimal"/>
    </xmlCellPr>
  </singleXmlCell>
  <singleXmlCell id="5828" r="Q15" connectionId="0">
    <xmlCellPr id="1" uniqueName="AðrirGjaldmiðlar">
      <xmlPr mapId="2" xpath="/ns1:EfnahagurBanka/ns1:Gögn/ns1:AfleiðurOgSkortstöðurSkuldir/ns1:Valréttir/ns1:Fjármálageiri/ns1:FjármálalegHliðarstarfsemi/@AðrirGjaldmiðlar" xmlDataType="decimal"/>
    </xmlCellPr>
  </singleXmlCell>
  <singleXmlCell id="5829" r="F16" connectionId="0">
    <xmlCellPr id="1" uniqueName="OpinbertFyrirtæki">
      <xmlPr mapId="2" xpath="/ns1:EfnahagurBanka/ns1:Gögn/ns1:AfleiðurOgSkortstöðurSkuldir/ns1:Valréttir/ns1:Fjármálageiri/ns1:InnbyrðisFjármálastarfsemi/@OpinbertFyrirtæki" xmlDataType="decimal"/>
    </xmlCellPr>
  </singleXmlCell>
  <singleXmlCell id="5830" r="G16" connectionId="0">
    <xmlCellPr id="1" uniqueName="Einkafyrirtæki">
      <xmlPr mapId="2" xpath="/ns1:EfnahagurBanka/ns1:Gögn/ns1:AfleiðurOgSkortstöðurSkuldir/ns1:Valréttir/ns1:Fjármálageiri/ns1:InnbyrðisFjármálastarfsemi/@Einkafyrirtæki" xmlDataType="decimal"/>
    </xmlCellPr>
  </singleXmlCell>
  <singleXmlCell id="5831" r="H16" connectionId="0">
    <xmlCellPr id="1" uniqueName="ISK">
      <xmlPr mapId="2" xpath="/ns1:EfnahagurBanka/ns1:Gögn/ns1:AfleiðurOgSkortstöðurSkuldir/ns1:Valréttir/ns1:Fjármálageiri/ns1:InnbyrðisFjármálastarfsemi/@ISK" xmlDataType="decimal"/>
    </xmlCellPr>
  </singleXmlCell>
  <singleXmlCell id="5832" r="I16" connectionId="0">
    <xmlCellPr id="1" uniqueName="EUR">
      <xmlPr mapId="2" xpath="/ns1:EfnahagurBanka/ns1:Gögn/ns1:AfleiðurOgSkortstöðurSkuldir/ns1:Valréttir/ns1:Fjármálageiri/ns1:InnbyrðisFjármálastarfsemi/@EUR" xmlDataType="decimal"/>
    </xmlCellPr>
  </singleXmlCell>
  <singleXmlCell id="5833" r="J16" connectionId="0">
    <xmlCellPr id="1" uniqueName="USD">
      <xmlPr mapId="2" xpath="/ns1:EfnahagurBanka/ns1:Gögn/ns1:AfleiðurOgSkortstöðurSkuldir/ns1:Valréttir/ns1:Fjármálageiri/ns1:InnbyrðisFjármálastarfsemi/@USD" xmlDataType="decimal"/>
    </xmlCellPr>
  </singleXmlCell>
  <singleXmlCell id="5834" r="K16" connectionId="0">
    <xmlCellPr id="1" uniqueName="GBP">
      <xmlPr mapId="2" xpath="/ns1:EfnahagurBanka/ns1:Gögn/ns1:AfleiðurOgSkortstöðurSkuldir/ns1:Valréttir/ns1:Fjármálageiri/ns1:InnbyrðisFjármálastarfsemi/@GBP" xmlDataType="decimal"/>
    </xmlCellPr>
  </singleXmlCell>
  <singleXmlCell id="5835" r="L16" connectionId="0">
    <xmlCellPr id="1" uniqueName="JPY">
      <xmlPr mapId="2" xpath="/ns1:EfnahagurBanka/ns1:Gögn/ns1:AfleiðurOgSkortstöðurSkuldir/ns1:Valréttir/ns1:Fjármálageiri/ns1:InnbyrðisFjármálastarfsemi/@JPY" xmlDataType="decimal"/>
    </xmlCellPr>
  </singleXmlCell>
  <singleXmlCell id="5836" r="M16" connectionId="0">
    <xmlCellPr id="1" uniqueName="DKK">
      <xmlPr mapId="2" xpath="/ns1:EfnahagurBanka/ns1:Gögn/ns1:AfleiðurOgSkortstöðurSkuldir/ns1:Valréttir/ns1:Fjármálageiri/ns1:InnbyrðisFjármálastarfsemi/@DKK" xmlDataType="decimal"/>
    </xmlCellPr>
  </singleXmlCell>
  <singleXmlCell id="5837" r="N16" connectionId="0">
    <xmlCellPr id="1" uniqueName="NOK">
      <xmlPr mapId="2" xpath="/ns1:EfnahagurBanka/ns1:Gögn/ns1:AfleiðurOgSkortstöðurSkuldir/ns1:Valréttir/ns1:Fjármálageiri/ns1:InnbyrðisFjármálastarfsemi/@NOK" xmlDataType="decimal"/>
    </xmlCellPr>
  </singleXmlCell>
  <singleXmlCell id="5838" r="O16" connectionId="0">
    <xmlCellPr id="1" uniqueName="SEK">
      <xmlPr mapId="2" xpath="/ns1:EfnahagurBanka/ns1:Gögn/ns1:AfleiðurOgSkortstöðurSkuldir/ns1:Valréttir/ns1:Fjármálageiri/ns1:InnbyrðisFjármálastarfsemi/@SEK" xmlDataType="decimal"/>
    </xmlCellPr>
  </singleXmlCell>
  <singleXmlCell id="5839" r="P16" connectionId="0">
    <xmlCellPr id="1" uniqueName="CHF">
      <xmlPr mapId="2" xpath="/ns1:EfnahagurBanka/ns1:Gögn/ns1:AfleiðurOgSkortstöðurSkuldir/ns1:Valréttir/ns1:Fjármálageiri/ns1:InnbyrðisFjármálastarfsemi/@CHF" xmlDataType="decimal"/>
    </xmlCellPr>
  </singleXmlCell>
  <singleXmlCell id="5840" r="Q16" connectionId="0">
    <xmlCellPr id="1" uniqueName="AðrirGjaldmiðlar">
      <xmlPr mapId="2" xpath="/ns1:EfnahagurBanka/ns1:Gögn/ns1:AfleiðurOgSkortstöðurSkuldir/ns1:Valréttir/ns1:Fjármálageiri/ns1:InnbyrðisFjármálastarfsemi/@AðrirGjaldmiðlar" xmlDataType="decimal"/>
    </xmlCellPr>
  </singleXmlCell>
  <singleXmlCell id="5841" r="F17" connectionId="0">
    <xmlCellPr id="1" uniqueName="OpinbertFyrirtæki">
      <xmlPr mapId="2" xpath="/ns1:EfnahagurBanka/ns1:Gögn/ns1:AfleiðurOgSkortstöðurSkuldir/ns1:Valréttir/ns1:Fjármálageiri/ns1:Vátryggingafélög/@OpinbertFyrirtæki" xmlDataType="decimal"/>
    </xmlCellPr>
  </singleXmlCell>
  <singleXmlCell id="5842" r="G17" connectionId="0">
    <xmlCellPr id="1" uniqueName="Einkafyrirtæki">
      <xmlPr mapId="2" xpath="/ns1:EfnahagurBanka/ns1:Gögn/ns1:AfleiðurOgSkortstöðurSkuldir/ns1:Valréttir/ns1:Fjármálageiri/ns1:Vátryggingafélög/@Einkafyrirtæki" xmlDataType="decimal"/>
    </xmlCellPr>
  </singleXmlCell>
  <singleXmlCell id="5843" r="H17" connectionId="0">
    <xmlCellPr id="1" uniqueName="ISK">
      <xmlPr mapId="2" xpath="/ns1:EfnahagurBanka/ns1:Gögn/ns1:AfleiðurOgSkortstöðurSkuldir/ns1:Valréttir/ns1:Fjármálageiri/ns1:Vátryggingafélög/@ISK" xmlDataType="decimal"/>
    </xmlCellPr>
  </singleXmlCell>
  <singleXmlCell id="5844" r="I17" connectionId="0">
    <xmlCellPr id="1" uniqueName="EUR">
      <xmlPr mapId="2" xpath="/ns1:EfnahagurBanka/ns1:Gögn/ns1:AfleiðurOgSkortstöðurSkuldir/ns1:Valréttir/ns1:Fjármálageiri/ns1:Vátryggingafélög/@EUR" xmlDataType="decimal"/>
    </xmlCellPr>
  </singleXmlCell>
  <singleXmlCell id="5845" r="J17" connectionId="0">
    <xmlCellPr id="1" uniqueName="USD">
      <xmlPr mapId="2" xpath="/ns1:EfnahagurBanka/ns1:Gögn/ns1:AfleiðurOgSkortstöðurSkuldir/ns1:Valréttir/ns1:Fjármálageiri/ns1:Vátryggingafélög/@USD" xmlDataType="decimal"/>
    </xmlCellPr>
  </singleXmlCell>
  <singleXmlCell id="5846" r="K17" connectionId="0">
    <xmlCellPr id="1" uniqueName="GBP">
      <xmlPr mapId="2" xpath="/ns1:EfnahagurBanka/ns1:Gögn/ns1:AfleiðurOgSkortstöðurSkuldir/ns1:Valréttir/ns1:Fjármálageiri/ns1:Vátryggingafélög/@GBP" xmlDataType="decimal"/>
    </xmlCellPr>
  </singleXmlCell>
  <singleXmlCell id="5847" r="L17" connectionId="0">
    <xmlCellPr id="1" uniqueName="JPY">
      <xmlPr mapId="2" xpath="/ns1:EfnahagurBanka/ns1:Gögn/ns1:AfleiðurOgSkortstöðurSkuldir/ns1:Valréttir/ns1:Fjármálageiri/ns1:Vátryggingafélög/@JPY" xmlDataType="decimal"/>
    </xmlCellPr>
  </singleXmlCell>
  <singleXmlCell id="5848" r="M17" connectionId="0">
    <xmlCellPr id="1" uniqueName="DKK">
      <xmlPr mapId="2" xpath="/ns1:EfnahagurBanka/ns1:Gögn/ns1:AfleiðurOgSkortstöðurSkuldir/ns1:Valréttir/ns1:Fjármálageiri/ns1:Vátryggingafélög/@DKK" xmlDataType="decimal"/>
    </xmlCellPr>
  </singleXmlCell>
  <singleXmlCell id="5849" r="N17" connectionId="0">
    <xmlCellPr id="1" uniqueName="NOK">
      <xmlPr mapId="2" xpath="/ns1:EfnahagurBanka/ns1:Gögn/ns1:AfleiðurOgSkortstöðurSkuldir/ns1:Valréttir/ns1:Fjármálageiri/ns1:Vátryggingafélög/@NOK" xmlDataType="decimal"/>
    </xmlCellPr>
  </singleXmlCell>
  <singleXmlCell id="5850" r="O17" connectionId="0">
    <xmlCellPr id="1" uniqueName="SEK">
      <xmlPr mapId="2" xpath="/ns1:EfnahagurBanka/ns1:Gögn/ns1:AfleiðurOgSkortstöðurSkuldir/ns1:Valréttir/ns1:Fjármálageiri/ns1:Vátryggingafélög/@SEK" xmlDataType="decimal"/>
    </xmlCellPr>
  </singleXmlCell>
  <singleXmlCell id="5851" r="P17" connectionId="0">
    <xmlCellPr id="1" uniqueName="CHF">
      <xmlPr mapId="2" xpath="/ns1:EfnahagurBanka/ns1:Gögn/ns1:AfleiðurOgSkortstöðurSkuldir/ns1:Valréttir/ns1:Fjármálageiri/ns1:Vátryggingafélög/@CHF" xmlDataType="decimal"/>
    </xmlCellPr>
  </singleXmlCell>
  <singleXmlCell id="5852" r="Q17" connectionId="0">
    <xmlCellPr id="1" uniqueName="AðrirGjaldmiðlar">
      <xmlPr mapId="2" xpath="/ns1:EfnahagurBanka/ns1:Gögn/ns1:AfleiðurOgSkortstöðurSkuldir/ns1:Valréttir/ns1:Fjármálageiri/ns1:Vátryggingafélög/@AðrirGjaldmiðlar" xmlDataType="decimal"/>
    </xmlCellPr>
  </singleXmlCell>
  <singleXmlCell id="5853" r="F18" connectionId="0">
    <xmlCellPr id="1" uniqueName="OpinbertFyrirtæki">
      <xmlPr mapId="2" xpath="/ns1:EfnahagurBanka/ns1:Gögn/ns1:AfleiðurOgSkortstöðurSkuldir/ns1:Valréttir/ns1:Fjármálageiri/ns1:Lífeyrissjóðir/@OpinbertFyrirtæki" xmlDataType="decimal"/>
    </xmlCellPr>
  </singleXmlCell>
  <singleXmlCell id="5854" r="G18" connectionId="0">
    <xmlCellPr id="1" uniqueName="Einkafyrirtæki">
      <xmlPr mapId="2" xpath="/ns1:EfnahagurBanka/ns1:Gögn/ns1:AfleiðurOgSkortstöðurSkuldir/ns1:Valréttir/ns1:Fjármálageiri/ns1:Lífeyrissjóðir/@Einkafyrirtæki" xmlDataType="decimal"/>
    </xmlCellPr>
  </singleXmlCell>
  <singleXmlCell id="5855" r="H18" connectionId="0">
    <xmlCellPr id="1" uniqueName="ISK">
      <xmlPr mapId="2" xpath="/ns1:EfnahagurBanka/ns1:Gögn/ns1:AfleiðurOgSkortstöðurSkuldir/ns1:Valréttir/ns1:Fjármálageiri/ns1:Lífeyrissjóðir/@ISK" xmlDataType="decimal"/>
    </xmlCellPr>
  </singleXmlCell>
  <singleXmlCell id="5856" r="I18" connectionId="0">
    <xmlCellPr id="1" uniqueName="EUR">
      <xmlPr mapId="2" xpath="/ns1:EfnahagurBanka/ns1:Gögn/ns1:AfleiðurOgSkortstöðurSkuldir/ns1:Valréttir/ns1:Fjármálageiri/ns1:Lífeyrissjóðir/@EUR" xmlDataType="decimal"/>
    </xmlCellPr>
  </singleXmlCell>
  <singleXmlCell id="5857" r="J18" connectionId="0">
    <xmlCellPr id="1" uniqueName="USD">
      <xmlPr mapId="2" xpath="/ns1:EfnahagurBanka/ns1:Gögn/ns1:AfleiðurOgSkortstöðurSkuldir/ns1:Valréttir/ns1:Fjármálageiri/ns1:Lífeyrissjóðir/@USD" xmlDataType="decimal"/>
    </xmlCellPr>
  </singleXmlCell>
  <singleXmlCell id="5858" r="K18" connectionId="0">
    <xmlCellPr id="1" uniqueName="GBP">
      <xmlPr mapId="2" xpath="/ns1:EfnahagurBanka/ns1:Gögn/ns1:AfleiðurOgSkortstöðurSkuldir/ns1:Valréttir/ns1:Fjármálageiri/ns1:Lífeyrissjóðir/@GBP" xmlDataType="decimal"/>
    </xmlCellPr>
  </singleXmlCell>
  <singleXmlCell id="5859" r="L18" connectionId="0">
    <xmlCellPr id="1" uniqueName="JPY">
      <xmlPr mapId="2" xpath="/ns1:EfnahagurBanka/ns1:Gögn/ns1:AfleiðurOgSkortstöðurSkuldir/ns1:Valréttir/ns1:Fjármálageiri/ns1:Lífeyrissjóðir/@JPY" xmlDataType="decimal"/>
    </xmlCellPr>
  </singleXmlCell>
  <singleXmlCell id="5860" r="M18" connectionId="0">
    <xmlCellPr id="1" uniqueName="DKK">
      <xmlPr mapId="2" xpath="/ns1:EfnahagurBanka/ns1:Gögn/ns1:AfleiðurOgSkortstöðurSkuldir/ns1:Valréttir/ns1:Fjármálageiri/ns1:Lífeyrissjóðir/@DKK" xmlDataType="decimal"/>
    </xmlCellPr>
  </singleXmlCell>
  <singleXmlCell id="5861" r="N18" connectionId="0">
    <xmlCellPr id="1" uniqueName="NOK">
      <xmlPr mapId="2" xpath="/ns1:EfnahagurBanka/ns1:Gögn/ns1:AfleiðurOgSkortstöðurSkuldir/ns1:Valréttir/ns1:Fjármálageiri/ns1:Lífeyrissjóðir/@NOK" xmlDataType="decimal"/>
    </xmlCellPr>
  </singleXmlCell>
  <singleXmlCell id="5862" r="O18" connectionId="0">
    <xmlCellPr id="1" uniqueName="SEK">
      <xmlPr mapId="2" xpath="/ns1:EfnahagurBanka/ns1:Gögn/ns1:AfleiðurOgSkortstöðurSkuldir/ns1:Valréttir/ns1:Fjármálageiri/ns1:Lífeyrissjóðir/@SEK" xmlDataType="decimal"/>
    </xmlCellPr>
  </singleXmlCell>
  <singleXmlCell id="5863" r="P18" connectionId="0">
    <xmlCellPr id="1" uniqueName="CHF">
      <xmlPr mapId="2" xpath="/ns1:EfnahagurBanka/ns1:Gögn/ns1:AfleiðurOgSkortstöðurSkuldir/ns1:Valréttir/ns1:Fjármálageiri/ns1:Lífeyrissjóðir/@CHF" xmlDataType="decimal"/>
    </xmlCellPr>
  </singleXmlCell>
  <singleXmlCell id="5864" r="Q18" connectionId="0">
    <xmlCellPr id="1" uniqueName="AðrirGjaldmiðlar">
      <xmlPr mapId="2" xpath="/ns1:EfnahagurBanka/ns1:Gögn/ns1:AfleiðurOgSkortstöðurSkuldir/ns1:Valréttir/ns1:Fjármálageiri/ns1:Lífeyrissjóðir/@AðrirGjaldmiðlar" xmlDataType="decimal"/>
    </xmlCellPr>
  </singleXmlCell>
  <singleXmlCell id="5865" r="H20" connectionId="0">
    <xmlCellPr id="1" uniqueName="ISK">
      <xmlPr mapId="2" xpath="/ns1:EfnahagurBanka/ns1:Gögn/ns1:AfleiðurOgSkortstöðurSkuldir/ns1:Valréttir/ns1:HiðOpinbera/ns1:Ríkisjóður/@ISK" xmlDataType="decimal"/>
    </xmlCellPr>
  </singleXmlCell>
  <singleXmlCell id="5866" r="I20" connectionId="0">
    <xmlCellPr id="1" uniqueName="EUR">
      <xmlPr mapId="2" xpath="/ns1:EfnahagurBanka/ns1:Gögn/ns1:AfleiðurOgSkortstöðurSkuldir/ns1:Valréttir/ns1:HiðOpinbera/ns1:Ríkisjóður/@EUR" xmlDataType="decimal"/>
    </xmlCellPr>
  </singleXmlCell>
  <singleXmlCell id="5867" r="J20" connectionId="0">
    <xmlCellPr id="1" uniqueName="USD">
      <xmlPr mapId="2" xpath="/ns1:EfnahagurBanka/ns1:Gögn/ns1:AfleiðurOgSkortstöðurSkuldir/ns1:Valréttir/ns1:HiðOpinbera/ns1:Ríkisjóður/@USD" xmlDataType="decimal"/>
    </xmlCellPr>
  </singleXmlCell>
  <singleXmlCell id="5868" r="K20" connectionId="0">
    <xmlCellPr id="1" uniqueName="GBP">
      <xmlPr mapId="2" xpath="/ns1:EfnahagurBanka/ns1:Gögn/ns1:AfleiðurOgSkortstöðurSkuldir/ns1:Valréttir/ns1:HiðOpinbera/ns1:Ríkisjóður/@GBP" xmlDataType="decimal"/>
    </xmlCellPr>
  </singleXmlCell>
  <singleXmlCell id="5869" r="L20" connectionId="0">
    <xmlCellPr id="1" uniqueName="JPY">
      <xmlPr mapId="2" xpath="/ns1:EfnahagurBanka/ns1:Gögn/ns1:AfleiðurOgSkortstöðurSkuldir/ns1:Valréttir/ns1:HiðOpinbera/ns1:Ríkisjóður/@JPY" xmlDataType="decimal"/>
    </xmlCellPr>
  </singleXmlCell>
  <singleXmlCell id="5870" r="M20" connectionId="0">
    <xmlCellPr id="1" uniqueName="DKK">
      <xmlPr mapId="2" xpath="/ns1:EfnahagurBanka/ns1:Gögn/ns1:AfleiðurOgSkortstöðurSkuldir/ns1:Valréttir/ns1:HiðOpinbera/ns1:Ríkisjóður/@DKK" xmlDataType="decimal"/>
    </xmlCellPr>
  </singleXmlCell>
  <singleXmlCell id="5871" r="N20" connectionId="0">
    <xmlCellPr id="1" uniqueName="NOK">
      <xmlPr mapId="2" xpath="/ns1:EfnahagurBanka/ns1:Gögn/ns1:AfleiðurOgSkortstöðurSkuldir/ns1:Valréttir/ns1:HiðOpinbera/ns1:Ríkisjóður/@NOK" xmlDataType="decimal"/>
    </xmlCellPr>
  </singleXmlCell>
  <singleXmlCell id="5872" r="O20" connectionId="0">
    <xmlCellPr id="1" uniqueName="SEK">
      <xmlPr mapId="2" xpath="/ns1:EfnahagurBanka/ns1:Gögn/ns1:AfleiðurOgSkortstöðurSkuldir/ns1:Valréttir/ns1:HiðOpinbera/ns1:Ríkisjóður/@SEK" xmlDataType="decimal"/>
    </xmlCellPr>
  </singleXmlCell>
  <singleXmlCell id="5873" r="P20" connectionId="0">
    <xmlCellPr id="1" uniqueName="CHF">
      <xmlPr mapId="2" xpath="/ns1:EfnahagurBanka/ns1:Gögn/ns1:AfleiðurOgSkortstöðurSkuldir/ns1:Valréttir/ns1:HiðOpinbera/ns1:Ríkisjóður/@CHF" xmlDataType="decimal"/>
    </xmlCellPr>
  </singleXmlCell>
  <singleXmlCell id="5874" r="Q20" connectionId="0">
    <xmlCellPr id="1" uniqueName="AðrirGjaldmiðlar">
      <xmlPr mapId="2" xpath="/ns1:EfnahagurBanka/ns1:Gögn/ns1:AfleiðurOgSkortstöðurSkuldir/ns1:Valréttir/ns1:HiðOpinbera/ns1:Ríkisjóður/@AðrirGjaldmiðlar" xmlDataType="decimal"/>
    </xmlCellPr>
  </singleXmlCell>
  <singleXmlCell id="5875" r="H21" connectionId="0">
    <xmlCellPr id="1" uniqueName="ISK">
      <xmlPr mapId="2" xpath="/ns1:EfnahagurBanka/ns1:Gögn/ns1:AfleiðurOgSkortstöðurSkuldir/ns1:Valréttir/ns1:HiðOpinbera/ns1:Sveitarfélög/@ISK" xmlDataType="decimal"/>
    </xmlCellPr>
  </singleXmlCell>
  <singleXmlCell id="5876" r="I21" connectionId="0">
    <xmlCellPr id="1" uniqueName="EUR">
      <xmlPr mapId="2" xpath="/ns1:EfnahagurBanka/ns1:Gögn/ns1:AfleiðurOgSkortstöðurSkuldir/ns1:Valréttir/ns1:HiðOpinbera/ns1:Sveitarfélög/@EUR" xmlDataType="decimal"/>
    </xmlCellPr>
  </singleXmlCell>
  <singleXmlCell id="5877" r="J21" connectionId="0">
    <xmlCellPr id="1" uniqueName="USD">
      <xmlPr mapId="2" xpath="/ns1:EfnahagurBanka/ns1:Gögn/ns1:AfleiðurOgSkortstöðurSkuldir/ns1:Valréttir/ns1:HiðOpinbera/ns1:Sveitarfélög/@USD" xmlDataType="decimal"/>
    </xmlCellPr>
  </singleXmlCell>
  <singleXmlCell id="5878" r="K21" connectionId="0">
    <xmlCellPr id="1" uniqueName="GBP">
      <xmlPr mapId="2" xpath="/ns1:EfnahagurBanka/ns1:Gögn/ns1:AfleiðurOgSkortstöðurSkuldir/ns1:Valréttir/ns1:HiðOpinbera/ns1:Sveitarfélög/@GBP" xmlDataType="decimal"/>
    </xmlCellPr>
  </singleXmlCell>
  <singleXmlCell id="5879" r="L21" connectionId="0">
    <xmlCellPr id="1" uniqueName="JPY">
      <xmlPr mapId="2" xpath="/ns1:EfnahagurBanka/ns1:Gögn/ns1:AfleiðurOgSkortstöðurSkuldir/ns1:Valréttir/ns1:HiðOpinbera/ns1:Sveitarfélög/@JPY" xmlDataType="decimal"/>
    </xmlCellPr>
  </singleXmlCell>
  <singleXmlCell id="5880" r="M21" connectionId="0">
    <xmlCellPr id="1" uniqueName="DKK">
      <xmlPr mapId="2" xpath="/ns1:EfnahagurBanka/ns1:Gögn/ns1:AfleiðurOgSkortstöðurSkuldir/ns1:Valréttir/ns1:HiðOpinbera/ns1:Sveitarfélög/@DKK" xmlDataType="decimal"/>
    </xmlCellPr>
  </singleXmlCell>
  <singleXmlCell id="5881" r="N21" connectionId="0">
    <xmlCellPr id="1" uniqueName="NOK">
      <xmlPr mapId="2" xpath="/ns1:EfnahagurBanka/ns1:Gögn/ns1:AfleiðurOgSkortstöðurSkuldir/ns1:Valréttir/ns1:HiðOpinbera/ns1:Sveitarfélög/@NOK" xmlDataType="decimal"/>
    </xmlCellPr>
  </singleXmlCell>
  <singleXmlCell id="5882" r="O21" connectionId="0">
    <xmlCellPr id="1" uniqueName="SEK">
      <xmlPr mapId="2" xpath="/ns1:EfnahagurBanka/ns1:Gögn/ns1:AfleiðurOgSkortstöðurSkuldir/ns1:Valréttir/ns1:HiðOpinbera/ns1:Sveitarfélög/@SEK" xmlDataType="decimal"/>
    </xmlCellPr>
  </singleXmlCell>
  <singleXmlCell id="5883" r="P21" connectionId="0">
    <xmlCellPr id="1" uniqueName="CHF">
      <xmlPr mapId="2" xpath="/ns1:EfnahagurBanka/ns1:Gögn/ns1:AfleiðurOgSkortstöðurSkuldir/ns1:Valréttir/ns1:HiðOpinbera/ns1:Sveitarfélög/@CHF" xmlDataType="decimal"/>
    </xmlCellPr>
  </singleXmlCell>
  <singleXmlCell id="5884" r="Q21" connectionId="0">
    <xmlCellPr id="1" uniqueName="AðrirGjaldmiðlar">
      <xmlPr mapId="2" xpath="/ns1:EfnahagurBanka/ns1:Gögn/ns1:AfleiðurOgSkortstöðurSkuldir/ns1:Valréttir/ns1:HiðOpinbera/ns1:Sveitarfélög/@AðrirGjaldmiðlar" xmlDataType="decimal"/>
    </xmlCellPr>
  </singleXmlCell>
  <singleXmlCell id="5885" r="H22" connectionId="0">
    <xmlCellPr id="1" uniqueName="ISK">
      <xmlPr mapId="2" xpath="/ns1:EfnahagurBanka/ns1:Gögn/ns1:AfleiðurOgSkortstöðurSkuldir/ns1:Valréttir/ns1:Heimili/@ISK" xmlDataType="decimal"/>
    </xmlCellPr>
  </singleXmlCell>
  <singleXmlCell id="5886" r="I22" connectionId="0">
    <xmlCellPr id="1" uniqueName="EUR">
      <xmlPr mapId="2" xpath="/ns1:EfnahagurBanka/ns1:Gögn/ns1:AfleiðurOgSkortstöðurSkuldir/ns1:Valréttir/ns1:Heimili/@EUR" xmlDataType="decimal"/>
    </xmlCellPr>
  </singleXmlCell>
  <singleXmlCell id="5887" r="J22" connectionId="0">
    <xmlCellPr id="1" uniqueName="USD">
      <xmlPr mapId="2" xpath="/ns1:EfnahagurBanka/ns1:Gögn/ns1:AfleiðurOgSkortstöðurSkuldir/ns1:Valréttir/ns1:Heimili/@USD" xmlDataType="decimal"/>
    </xmlCellPr>
  </singleXmlCell>
  <singleXmlCell id="5888" r="K22" connectionId="0">
    <xmlCellPr id="1" uniqueName="GBP">
      <xmlPr mapId="2" xpath="/ns1:EfnahagurBanka/ns1:Gögn/ns1:AfleiðurOgSkortstöðurSkuldir/ns1:Valréttir/ns1:Heimili/@GBP" xmlDataType="decimal"/>
    </xmlCellPr>
  </singleXmlCell>
  <singleXmlCell id="5889" r="L22" connectionId="0">
    <xmlCellPr id="1" uniqueName="JPY">
      <xmlPr mapId="2" xpath="/ns1:EfnahagurBanka/ns1:Gögn/ns1:AfleiðurOgSkortstöðurSkuldir/ns1:Valréttir/ns1:Heimili/@JPY" xmlDataType="decimal"/>
    </xmlCellPr>
  </singleXmlCell>
  <singleXmlCell id="5890" r="M22" connectionId="0">
    <xmlCellPr id="1" uniqueName="DKK">
      <xmlPr mapId="2" xpath="/ns1:EfnahagurBanka/ns1:Gögn/ns1:AfleiðurOgSkortstöðurSkuldir/ns1:Valréttir/ns1:Heimili/@DKK" xmlDataType="decimal"/>
    </xmlCellPr>
  </singleXmlCell>
  <singleXmlCell id="5891" r="N22" connectionId="0">
    <xmlCellPr id="1" uniqueName="NOK">
      <xmlPr mapId="2" xpath="/ns1:EfnahagurBanka/ns1:Gögn/ns1:AfleiðurOgSkortstöðurSkuldir/ns1:Valréttir/ns1:Heimili/@NOK" xmlDataType="decimal"/>
    </xmlCellPr>
  </singleXmlCell>
  <singleXmlCell id="5892" r="O22" connectionId="0">
    <xmlCellPr id="1" uniqueName="SEK">
      <xmlPr mapId="2" xpath="/ns1:EfnahagurBanka/ns1:Gögn/ns1:AfleiðurOgSkortstöðurSkuldir/ns1:Valréttir/ns1:Heimili/@SEK" xmlDataType="decimal"/>
    </xmlCellPr>
  </singleXmlCell>
  <singleXmlCell id="5893" r="P22" connectionId="0">
    <xmlCellPr id="1" uniqueName="CHF">
      <xmlPr mapId="2" xpath="/ns1:EfnahagurBanka/ns1:Gögn/ns1:AfleiðurOgSkortstöðurSkuldir/ns1:Valréttir/ns1:Heimili/@CHF" xmlDataType="decimal"/>
    </xmlCellPr>
  </singleXmlCell>
  <singleXmlCell id="5894" r="Q22" connectionId="0">
    <xmlCellPr id="1" uniqueName="AðrirGjaldmiðlar">
      <xmlPr mapId="2" xpath="/ns1:EfnahagurBanka/ns1:Gögn/ns1:AfleiðurOgSkortstöðurSkuldir/ns1:Valréttir/ns1:Heimili/@AðrirGjaldmiðlar" xmlDataType="decimal"/>
    </xmlCellPr>
  </singleXmlCell>
  <singleXmlCell id="5895" r="H23" connectionId="0">
    <xmlCellPr id="1" uniqueName="ISK">
      <xmlPr mapId="2" xpath="/ns1:EfnahagurBanka/ns1:Gögn/ns1:AfleiðurOgSkortstöðurSkuldir/ns1:Valréttir/ns1:FélagasamtökSemÞjónaHeimilum/@ISK" xmlDataType="decimal"/>
    </xmlCellPr>
  </singleXmlCell>
  <singleXmlCell id="5896" r="I23" connectionId="0">
    <xmlCellPr id="1" uniqueName="EUR">
      <xmlPr mapId="2" xpath="/ns1:EfnahagurBanka/ns1:Gögn/ns1:AfleiðurOgSkortstöðurSkuldir/ns1:Valréttir/ns1:FélagasamtökSemÞjónaHeimilum/@EUR" xmlDataType="decimal"/>
    </xmlCellPr>
  </singleXmlCell>
  <singleXmlCell id="5897" r="J23" connectionId="0">
    <xmlCellPr id="1" uniqueName="USD">
      <xmlPr mapId="2" xpath="/ns1:EfnahagurBanka/ns1:Gögn/ns1:AfleiðurOgSkortstöðurSkuldir/ns1:Valréttir/ns1:FélagasamtökSemÞjónaHeimilum/@USD" xmlDataType="decimal"/>
    </xmlCellPr>
  </singleXmlCell>
  <singleXmlCell id="5898" r="K23" connectionId="0">
    <xmlCellPr id="1" uniqueName="GBP">
      <xmlPr mapId="2" xpath="/ns1:EfnahagurBanka/ns1:Gögn/ns1:AfleiðurOgSkortstöðurSkuldir/ns1:Valréttir/ns1:FélagasamtökSemÞjónaHeimilum/@GBP" xmlDataType="decimal"/>
    </xmlCellPr>
  </singleXmlCell>
  <singleXmlCell id="5899" r="L23" connectionId="0">
    <xmlCellPr id="1" uniqueName="JPY">
      <xmlPr mapId="2" xpath="/ns1:EfnahagurBanka/ns1:Gögn/ns1:AfleiðurOgSkortstöðurSkuldir/ns1:Valréttir/ns1:FélagasamtökSemÞjónaHeimilum/@JPY" xmlDataType="decimal"/>
    </xmlCellPr>
  </singleXmlCell>
  <singleXmlCell id="5900" r="M23" connectionId="0">
    <xmlCellPr id="1" uniqueName="DKK">
      <xmlPr mapId="2" xpath="/ns1:EfnahagurBanka/ns1:Gögn/ns1:AfleiðurOgSkortstöðurSkuldir/ns1:Valréttir/ns1:FélagasamtökSemÞjónaHeimilum/@DKK" xmlDataType="decimal"/>
    </xmlCellPr>
  </singleXmlCell>
  <singleXmlCell id="5901" r="N23" connectionId="0">
    <xmlCellPr id="1" uniqueName="NOK">
      <xmlPr mapId="2" xpath="/ns1:EfnahagurBanka/ns1:Gögn/ns1:AfleiðurOgSkortstöðurSkuldir/ns1:Valréttir/ns1:FélagasamtökSemÞjónaHeimilum/@NOK" xmlDataType="decimal"/>
    </xmlCellPr>
  </singleXmlCell>
  <singleXmlCell id="5902" r="O23" connectionId="0">
    <xmlCellPr id="1" uniqueName="SEK">
      <xmlPr mapId="2" xpath="/ns1:EfnahagurBanka/ns1:Gögn/ns1:AfleiðurOgSkortstöðurSkuldir/ns1:Valréttir/ns1:FélagasamtökSemÞjónaHeimilum/@SEK" xmlDataType="decimal"/>
    </xmlCellPr>
  </singleXmlCell>
  <singleXmlCell id="5903" r="P23" connectionId="0">
    <xmlCellPr id="1" uniqueName="CHF">
      <xmlPr mapId="2" xpath="/ns1:EfnahagurBanka/ns1:Gögn/ns1:AfleiðurOgSkortstöðurSkuldir/ns1:Valréttir/ns1:FélagasamtökSemÞjónaHeimilum/@CHF" xmlDataType="decimal"/>
    </xmlCellPr>
  </singleXmlCell>
  <singleXmlCell id="5904" r="Q23" connectionId="0">
    <xmlCellPr id="1" uniqueName="AðrirGjaldmiðlar">
      <xmlPr mapId="2" xpath="/ns1:EfnahagurBanka/ns1:Gögn/ns1:AfleiðurOgSkortstöðurSkuldir/ns1:Valréttir/ns1:FélagasamtökSemÞjónaHeimilum/@AðrirGjaldmiðlar" xmlDataType="decimal"/>
    </xmlCellPr>
  </singleXmlCell>
  <singleXmlCell id="5905" r="H25" connectionId="0">
    <xmlCellPr id="1" uniqueName="ISK">
      <xmlPr mapId="2" xpath="/ns1:EfnahagurBanka/ns1:Gögn/ns1:AfleiðurOgSkortstöðurSkuldir/ns1:Valréttir/ns1:ErlendirAðilar/ns1:Seðlabankar/@ISK" xmlDataType="decimal"/>
    </xmlCellPr>
  </singleXmlCell>
  <singleXmlCell id="5906" r="I25" connectionId="0">
    <xmlCellPr id="1" uniqueName="EUR">
      <xmlPr mapId="2" xpath="/ns1:EfnahagurBanka/ns1:Gögn/ns1:AfleiðurOgSkortstöðurSkuldir/ns1:Valréttir/ns1:ErlendirAðilar/ns1:Seðlabankar/@EUR" xmlDataType="decimal"/>
    </xmlCellPr>
  </singleXmlCell>
  <singleXmlCell id="5907" r="J25" connectionId="0">
    <xmlCellPr id="1" uniqueName="USD">
      <xmlPr mapId="2" xpath="/ns1:EfnahagurBanka/ns1:Gögn/ns1:AfleiðurOgSkortstöðurSkuldir/ns1:Valréttir/ns1:ErlendirAðilar/ns1:Seðlabankar/@USD" xmlDataType="decimal"/>
    </xmlCellPr>
  </singleXmlCell>
  <singleXmlCell id="5908" r="K25" connectionId="0">
    <xmlCellPr id="1" uniqueName="GBP">
      <xmlPr mapId="2" xpath="/ns1:EfnahagurBanka/ns1:Gögn/ns1:AfleiðurOgSkortstöðurSkuldir/ns1:Valréttir/ns1:ErlendirAðilar/ns1:Seðlabankar/@GBP" xmlDataType="decimal"/>
    </xmlCellPr>
  </singleXmlCell>
  <singleXmlCell id="5909" r="L25" connectionId="0">
    <xmlCellPr id="1" uniqueName="JPY">
      <xmlPr mapId="2" xpath="/ns1:EfnahagurBanka/ns1:Gögn/ns1:AfleiðurOgSkortstöðurSkuldir/ns1:Valréttir/ns1:ErlendirAðilar/ns1:Seðlabankar/@JPY" xmlDataType="decimal"/>
    </xmlCellPr>
  </singleXmlCell>
  <singleXmlCell id="5910" r="M25" connectionId="0">
    <xmlCellPr id="1" uniqueName="DKK">
      <xmlPr mapId="2" xpath="/ns1:EfnahagurBanka/ns1:Gögn/ns1:AfleiðurOgSkortstöðurSkuldir/ns1:Valréttir/ns1:ErlendirAðilar/ns1:Seðlabankar/@DKK" xmlDataType="decimal"/>
    </xmlCellPr>
  </singleXmlCell>
  <singleXmlCell id="5911" r="N25" connectionId="0">
    <xmlCellPr id="1" uniqueName="NOK">
      <xmlPr mapId="2" xpath="/ns1:EfnahagurBanka/ns1:Gögn/ns1:AfleiðurOgSkortstöðurSkuldir/ns1:Valréttir/ns1:ErlendirAðilar/ns1:Seðlabankar/@NOK" xmlDataType="decimal"/>
    </xmlCellPr>
  </singleXmlCell>
  <singleXmlCell id="5912" r="O25" connectionId="0">
    <xmlCellPr id="1" uniqueName="SEK">
      <xmlPr mapId="2" xpath="/ns1:EfnahagurBanka/ns1:Gögn/ns1:AfleiðurOgSkortstöðurSkuldir/ns1:Valréttir/ns1:ErlendirAðilar/ns1:Seðlabankar/@SEK" xmlDataType="decimal"/>
    </xmlCellPr>
  </singleXmlCell>
  <singleXmlCell id="5913" r="P25" connectionId="0">
    <xmlCellPr id="1" uniqueName="CHF">
      <xmlPr mapId="2" xpath="/ns1:EfnahagurBanka/ns1:Gögn/ns1:AfleiðurOgSkortstöðurSkuldir/ns1:Valréttir/ns1:ErlendirAðilar/ns1:Seðlabankar/@CHF" xmlDataType="decimal"/>
    </xmlCellPr>
  </singleXmlCell>
  <singleXmlCell id="5914" r="Q25" connectionId="0">
    <xmlCellPr id="1" uniqueName="AðrirGjaldmiðlar">
      <xmlPr mapId="2" xpath="/ns1:EfnahagurBanka/ns1:Gögn/ns1:AfleiðurOgSkortstöðurSkuldir/ns1:Valréttir/ns1:ErlendirAðilar/ns1:Seðlabankar/@AðrirGjaldmiðlar" xmlDataType="decimal"/>
    </xmlCellPr>
  </singleXmlCell>
  <singleXmlCell id="5915" r="H26" connectionId="0">
    <xmlCellPr id="1" uniqueName="ISK">
      <xmlPr mapId="2" xpath="/ns1:EfnahagurBanka/ns1:Gögn/ns1:AfleiðurOgSkortstöðurSkuldir/ns1:Valréttir/ns1:ErlendirAðilar/ns1:ErlendarInnlánsstofnanir/@ISK" xmlDataType="decimal"/>
    </xmlCellPr>
  </singleXmlCell>
  <singleXmlCell id="5916" r="I26" connectionId="0">
    <xmlCellPr id="1" uniqueName="EUR">
      <xmlPr mapId="2" xpath="/ns1:EfnahagurBanka/ns1:Gögn/ns1:AfleiðurOgSkortstöðurSkuldir/ns1:Valréttir/ns1:ErlendirAðilar/ns1:ErlendarInnlánsstofnanir/@EUR" xmlDataType="decimal"/>
    </xmlCellPr>
  </singleXmlCell>
  <singleXmlCell id="5917" r="J26" connectionId="0">
    <xmlCellPr id="1" uniqueName="USD">
      <xmlPr mapId="2" xpath="/ns1:EfnahagurBanka/ns1:Gögn/ns1:AfleiðurOgSkortstöðurSkuldir/ns1:Valréttir/ns1:ErlendirAðilar/ns1:ErlendarInnlánsstofnanir/@USD" xmlDataType="decimal"/>
    </xmlCellPr>
  </singleXmlCell>
  <singleXmlCell id="5918" r="K26" connectionId="0">
    <xmlCellPr id="1" uniqueName="GBP">
      <xmlPr mapId="2" xpath="/ns1:EfnahagurBanka/ns1:Gögn/ns1:AfleiðurOgSkortstöðurSkuldir/ns1:Valréttir/ns1:ErlendirAðilar/ns1:ErlendarInnlánsstofnanir/@GBP" xmlDataType="decimal"/>
    </xmlCellPr>
  </singleXmlCell>
  <singleXmlCell id="5919" r="L26" connectionId="0">
    <xmlCellPr id="1" uniqueName="JPY">
      <xmlPr mapId="2" xpath="/ns1:EfnahagurBanka/ns1:Gögn/ns1:AfleiðurOgSkortstöðurSkuldir/ns1:Valréttir/ns1:ErlendirAðilar/ns1:ErlendarInnlánsstofnanir/@JPY" xmlDataType="decimal"/>
    </xmlCellPr>
  </singleXmlCell>
  <singleXmlCell id="5920" r="M26" connectionId="0">
    <xmlCellPr id="1" uniqueName="DKK">
      <xmlPr mapId="2" xpath="/ns1:EfnahagurBanka/ns1:Gögn/ns1:AfleiðurOgSkortstöðurSkuldir/ns1:Valréttir/ns1:ErlendirAðilar/ns1:ErlendarInnlánsstofnanir/@DKK" xmlDataType="decimal"/>
    </xmlCellPr>
  </singleXmlCell>
  <singleXmlCell id="5921" r="N26" connectionId="0">
    <xmlCellPr id="1" uniqueName="NOK">
      <xmlPr mapId="2" xpath="/ns1:EfnahagurBanka/ns1:Gögn/ns1:AfleiðurOgSkortstöðurSkuldir/ns1:Valréttir/ns1:ErlendirAðilar/ns1:ErlendarInnlánsstofnanir/@NOK" xmlDataType="decimal"/>
    </xmlCellPr>
  </singleXmlCell>
  <singleXmlCell id="5922" r="O26" connectionId="0">
    <xmlCellPr id="1" uniqueName="SEK">
      <xmlPr mapId="2" xpath="/ns1:EfnahagurBanka/ns1:Gögn/ns1:AfleiðurOgSkortstöðurSkuldir/ns1:Valréttir/ns1:ErlendirAðilar/ns1:ErlendarInnlánsstofnanir/@SEK" xmlDataType="decimal"/>
    </xmlCellPr>
  </singleXmlCell>
  <singleXmlCell id="5923" r="P26" connectionId="0">
    <xmlCellPr id="1" uniqueName="CHF">
      <xmlPr mapId="2" xpath="/ns1:EfnahagurBanka/ns1:Gögn/ns1:AfleiðurOgSkortstöðurSkuldir/ns1:Valréttir/ns1:ErlendirAðilar/ns1:ErlendarInnlánsstofnanir/@CHF" xmlDataType="decimal"/>
    </xmlCellPr>
  </singleXmlCell>
  <singleXmlCell id="5924" r="Q26" connectionId="0">
    <xmlCellPr id="1" uniqueName="AðrirGjaldmiðlar">
      <xmlPr mapId="2" xpath="/ns1:EfnahagurBanka/ns1:Gögn/ns1:AfleiðurOgSkortstöðurSkuldir/ns1:Valréttir/ns1:ErlendirAðilar/ns1:ErlendarInnlánsstofnanir/@AðrirGjaldmiðlar" xmlDataType="decimal"/>
    </xmlCellPr>
  </singleXmlCell>
  <singleXmlCell id="5925" r="H27" connectionId="0">
    <xmlCellPr id="1" uniqueName="ISK">
      <xmlPr mapId="2" xpath="/ns1:EfnahagurBanka/ns1:Gögn/ns1:AfleiðurOgSkortstöðurSkuldir/ns1:Valréttir/ns1:ErlendirAðilar/ns1:ErlendirPeningamarkaðssjóðir/@ISK" xmlDataType="decimal"/>
    </xmlCellPr>
  </singleXmlCell>
  <singleXmlCell id="5926" r="I27" connectionId="0">
    <xmlCellPr id="1" uniqueName="EUR">
      <xmlPr mapId="2" xpath="/ns1:EfnahagurBanka/ns1:Gögn/ns1:AfleiðurOgSkortstöðurSkuldir/ns1:Valréttir/ns1:ErlendirAðilar/ns1:ErlendirPeningamarkaðssjóðir/@EUR" xmlDataType="decimal"/>
    </xmlCellPr>
  </singleXmlCell>
  <singleXmlCell id="5927" r="J27" connectionId="0">
    <xmlCellPr id="1" uniqueName="USD">
      <xmlPr mapId="2" xpath="/ns1:EfnahagurBanka/ns1:Gögn/ns1:AfleiðurOgSkortstöðurSkuldir/ns1:Valréttir/ns1:ErlendirAðilar/ns1:ErlendirPeningamarkaðssjóðir/@USD" xmlDataType="decimal"/>
    </xmlCellPr>
  </singleXmlCell>
  <singleXmlCell id="5928" r="K27" connectionId="0">
    <xmlCellPr id="1" uniqueName="GBP">
      <xmlPr mapId="2" xpath="/ns1:EfnahagurBanka/ns1:Gögn/ns1:AfleiðurOgSkortstöðurSkuldir/ns1:Valréttir/ns1:ErlendirAðilar/ns1:ErlendirPeningamarkaðssjóðir/@GBP" xmlDataType="decimal"/>
    </xmlCellPr>
  </singleXmlCell>
  <singleXmlCell id="5929" r="L27" connectionId="0">
    <xmlCellPr id="1" uniqueName="JPY">
      <xmlPr mapId="2" xpath="/ns1:EfnahagurBanka/ns1:Gögn/ns1:AfleiðurOgSkortstöðurSkuldir/ns1:Valréttir/ns1:ErlendirAðilar/ns1:ErlendirPeningamarkaðssjóðir/@JPY" xmlDataType="decimal"/>
    </xmlCellPr>
  </singleXmlCell>
  <singleXmlCell id="5930" r="M27" connectionId="0">
    <xmlCellPr id="1" uniqueName="DKK">
      <xmlPr mapId="2" xpath="/ns1:EfnahagurBanka/ns1:Gögn/ns1:AfleiðurOgSkortstöðurSkuldir/ns1:Valréttir/ns1:ErlendirAðilar/ns1:ErlendirPeningamarkaðssjóðir/@DKK" xmlDataType="decimal"/>
    </xmlCellPr>
  </singleXmlCell>
  <singleXmlCell id="5931" r="N27" connectionId="0">
    <xmlCellPr id="1" uniqueName="NOK">
      <xmlPr mapId="2" xpath="/ns1:EfnahagurBanka/ns1:Gögn/ns1:AfleiðurOgSkortstöðurSkuldir/ns1:Valréttir/ns1:ErlendirAðilar/ns1:ErlendirPeningamarkaðssjóðir/@NOK" xmlDataType="decimal"/>
    </xmlCellPr>
  </singleXmlCell>
  <singleXmlCell id="5932" r="O27" connectionId="0">
    <xmlCellPr id="1" uniqueName="SEK">
      <xmlPr mapId="2" xpath="/ns1:EfnahagurBanka/ns1:Gögn/ns1:AfleiðurOgSkortstöðurSkuldir/ns1:Valréttir/ns1:ErlendirAðilar/ns1:ErlendirPeningamarkaðssjóðir/@SEK" xmlDataType="decimal"/>
    </xmlCellPr>
  </singleXmlCell>
  <singleXmlCell id="5933" r="P27" connectionId="0">
    <xmlCellPr id="1" uniqueName="CHF">
      <xmlPr mapId="2" xpath="/ns1:EfnahagurBanka/ns1:Gögn/ns1:AfleiðurOgSkortstöðurSkuldir/ns1:Valréttir/ns1:ErlendirAðilar/ns1:ErlendirPeningamarkaðssjóðir/@CHF" xmlDataType="decimal"/>
    </xmlCellPr>
  </singleXmlCell>
  <singleXmlCell id="5934" r="Q27" connectionId="0">
    <xmlCellPr id="1" uniqueName="AðrirGjaldmiðlar">
      <xmlPr mapId="2" xpath="/ns1:EfnahagurBanka/ns1:Gögn/ns1:AfleiðurOgSkortstöðurSkuldir/ns1:Valréttir/ns1:ErlendirAðilar/ns1:ErlendirPeningamarkaðssjóðir/@AðrirGjaldmiðlar" xmlDataType="decimal"/>
    </xmlCellPr>
  </singleXmlCell>
  <singleXmlCell id="5935" r="H28" connectionId="0">
    <xmlCellPr id="1" uniqueName="ISK">
      <xmlPr mapId="2" xpath="/ns1:EfnahagurBanka/ns1:Gögn/ns1:AfleiðurOgSkortstöðurSkuldir/ns1:Valréttir/ns1:ErlendirAðilar/ns1:ErlendirAðrirVerðbréfaOgFjárfestingarsjóðir/@ISK" xmlDataType="decimal"/>
    </xmlCellPr>
  </singleXmlCell>
  <singleXmlCell id="5936" r="I28" connectionId="0">
    <xmlCellPr id="1" uniqueName="EUR">
      <xmlPr mapId="2" xpath="/ns1:EfnahagurBanka/ns1:Gögn/ns1:AfleiðurOgSkortstöðurSkuldir/ns1:Valréttir/ns1:ErlendirAðilar/ns1:ErlendirAðrirVerðbréfaOgFjárfestingarsjóðir/@EUR" xmlDataType="decimal"/>
    </xmlCellPr>
  </singleXmlCell>
  <singleXmlCell id="5937" r="J28" connectionId="0">
    <xmlCellPr id="1" uniqueName="USD">
      <xmlPr mapId="2" xpath="/ns1:EfnahagurBanka/ns1:Gögn/ns1:AfleiðurOgSkortstöðurSkuldir/ns1:Valréttir/ns1:ErlendirAðilar/ns1:ErlendirAðrirVerðbréfaOgFjárfestingarsjóðir/@USD" xmlDataType="decimal"/>
    </xmlCellPr>
  </singleXmlCell>
  <singleXmlCell id="5938" r="K28" connectionId="0">
    <xmlCellPr id="1" uniqueName="GBP">
      <xmlPr mapId="2" xpath="/ns1:EfnahagurBanka/ns1:Gögn/ns1:AfleiðurOgSkortstöðurSkuldir/ns1:Valréttir/ns1:ErlendirAðilar/ns1:ErlendirAðrirVerðbréfaOgFjárfestingarsjóðir/@GBP" xmlDataType="decimal"/>
    </xmlCellPr>
  </singleXmlCell>
  <singleXmlCell id="5939" r="L28" connectionId="0">
    <xmlCellPr id="1" uniqueName="JPY">
      <xmlPr mapId="2" xpath="/ns1:EfnahagurBanka/ns1:Gögn/ns1:AfleiðurOgSkortstöðurSkuldir/ns1:Valréttir/ns1:ErlendirAðilar/ns1:ErlendirAðrirVerðbréfaOgFjárfestingarsjóðir/@JPY" xmlDataType="decimal"/>
    </xmlCellPr>
  </singleXmlCell>
  <singleXmlCell id="5940" r="M28" connectionId="0">
    <xmlCellPr id="1" uniqueName="DKK">
      <xmlPr mapId="2" xpath="/ns1:EfnahagurBanka/ns1:Gögn/ns1:AfleiðurOgSkortstöðurSkuldir/ns1:Valréttir/ns1:ErlendirAðilar/ns1:ErlendirAðrirVerðbréfaOgFjárfestingarsjóðir/@DKK" xmlDataType="decimal"/>
    </xmlCellPr>
  </singleXmlCell>
  <singleXmlCell id="5941" r="N28" connectionId="0">
    <xmlCellPr id="1" uniqueName="NOK">
      <xmlPr mapId="2" xpath="/ns1:EfnahagurBanka/ns1:Gögn/ns1:AfleiðurOgSkortstöðurSkuldir/ns1:Valréttir/ns1:ErlendirAðilar/ns1:ErlendirAðrirVerðbréfaOgFjárfestingarsjóðir/@NOK" xmlDataType="decimal"/>
    </xmlCellPr>
  </singleXmlCell>
  <singleXmlCell id="5942" r="O28" connectionId="0">
    <xmlCellPr id="1" uniqueName="SEK">
      <xmlPr mapId="2" xpath="/ns1:EfnahagurBanka/ns1:Gögn/ns1:AfleiðurOgSkortstöðurSkuldir/ns1:Valréttir/ns1:ErlendirAðilar/ns1:ErlendirAðrirVerðbréfaOgFjárfestingarsjóðir/@SEK" xmlDataType="decimal"/>
    </xmlCellPr>
  </singleXmlCell>
  <singleXmlCell id="5943" r="P28" connectionId="0">
    <xmlCellPr id="1" uniqueName="CHF">
      <xmlPr mapId="2" xpath="/ns1:EfnahagurBanka/ns1:Gögn/ns1:AfleiðurOgSkortstöðurSkuldir/ns1:Valréttir/ns1:ErlendirAðilar/ns1:ErlendirAðrirVerðbréfaOgFjárfestingarsjóðir/@CHF" xmlDataType="decimal"/>
    </xmlCellPr>
  </singleXmlCell>
  <singleXmlCell id="5944" r="Q28" connectionId="0">
    <xmlCellPr id="1" uniqueName="AðrirGjaldmiðlar">
      <xmlPr mapId="2" xpath="/ns1:EfnahagurBanka/ns1:Gögn/ns1:AfleiðurOgSkortstöðurSkuldir/ns1:Valréttir/ns1:ErlendirAðilar/ns1:ErlendirAðrirVerðbréfaOgFjárfestingarsjóðir/@AðrirGjaldmiðlar" xmlDataType="decimal"/>
    </xmlCellPr>
  </singleXmlCell>
  <singleXmlCell id="5945" r="H29" connectionId="0">
    <xmlCellPr id="1" uniqueName="ISK">
      <xmlPr mapId="2" xpath="/ns1:EfnahagurBanka/ns1:Gögn/ns1:AfleiðurOgSkortstöðurSkuldir/ns1:Valréttir/ns1:ErlendirAðilar/ns1:ErlendiFjármálafyrirtækiÓtalinAnnarsStaðar/@ISK" xmlDataType="decimal"/>
    </xmlCellPr>
  </singleXmlCell>
  <singleXmlCell id="5946" r="I29" connectionId="0">
    <xmlCellPr id="1" uniqueName="EUR">
      <xmlPr mapId="2" xpath="/ns1:EfnahagurBanka/ns1:Gögn/ns1:AfleiðurOgSkortstöðurSkuldir/ns1:Valréttir/ns1:ErlendirAðilar/ns1:ErlendiFjármálafyrirtækiÓtalinAnnarsStaðar/@EUR" xmlDataType="decimal"/>
    </xmlCellPr>
  </singleXmlCell>
  <singleXmlCell id="5947" r="J29" connectionId="0">
    <xmlCellPr id="1" uniqueName="USD">
      <xmlPr mapId="2" xpath="/ns1:EfnahagurBanka/ns1:Gögn/ns1:AfleiðurOgSkortstöðurSkuldir/ns1:Valréttir/ns1:ErlendirAðilar/ns1:ErlendiFjármálafyrirtækiÓtalinAnnarsStaðar/@USD" xmlDataType="decimal"/>
    </xmlCellPr>
  </singleXmlCell>
  <singleXmlCell id="5948" r="K29" connectionId="0">
    <xmlCellPr id="1" uniqueName="GBP">
      <xmlPr mapId="2" xpath="/ns1:EfnahagurBanka/ns1:Gögn/ns1:AfleiðurOgSkortstöðurSkuldir/ns1:Valréttir/ns1:ErlendirAðilar/ns1:ErlendiFjármálafyrirtækiÓtalinAnnarsStaðar/@GBP" xmlDataType="decimal"/>
    </xmlCellPr>
  </singleXmlCell>
  <singleXmlCell id="5949" r="L29" connectionId="0">
    <xmlCellPr id="1" uniqueName="JPY">
      <xmlPr mapId="2" xpath="/ns1:EfnahagurBanka/ns1:Gögn/ns1:AfleiðurOgSkortstöðurSkuldir/ns1:Valréttir/ns1:ErlendirAðilar/ns1:ErlendiFjármálafyrirtækiÓtalinAnnarsStaðar/@JPY" xmlDataType="decimal"/>
    </xmlCellPr>
  </singleXmlCell>
  <singleXmlCell id="5950" r="M29" connectionId="0">
    <xmlCellPr id="1" uniqueName="DKK">
      <xmlPr mapId="2" xpath="/ns1:EfnahagurBanka/ns1:Gögn/ns1:AfleiðurOgSkortstöðurSkuldir/ns1:Valréttir/ns1:ErlendirAðilar/ns1:ErlendiFjármálafyrirtækiÓtalinAnnarsStaðar/@DKK" xmlDataType="decimal"/>
    </xmlCellPr>
  </singleXmlCell>
  <singleXmlCell id="5951" r="N29" connectionId="0">
    <xmlCellPr id="1" uniqueName="NOK">
      <xmlPr mapId="2" xpath="/ns1:EfnahagurBanka/ns1:Gögn/ns1:AfleiðurOgSkortstöðurSkuldir/ns1:Valréttir/ns1:ErlendirAðilar/ns1:ErlendiFjármálafyrirtækiÓtalinAnnarsStaðar/@NOK" xmlDataType="decimal"/>
    </xmlCellPr>
  </singleXmlCell>
  <singleXmlCell id="5952" r="O29" connectionId="0">
    <xmlCellPr id="1" uniqueName="SEK">
      <xmlPr mapId="2" xpath="/ns1:EfnahagurBanka/ns1:Gögn/ns1:AfleiðurOgSkortstöðurSkuldir/ns1:Valréttir/ns1:ErlendirAðilar/ns1:ErlendiFjármálafyrirtækiÓtalinAnnarsStaðar/@SEK" xmlDataType="decimal"/>
    </xmlCellPr>
  </singleXmlCell>
  <singleXmlCell id="5953" r="P29" connectionId="0">
    <xmlCellPr id="1" uniqueName="CHF">
      <xmlPr mapId="2" xpath="/ns1:EfnahagurBanka/ns1:Gögn/ns1:AfleiðurOgSkortstöðurSkuldir/ns1:Valréttir/ns1:ErlendirAðilar/ns1:ErlendiFjármálafyrirtækiÓtalinAnnarsStaðar/@CHF" xmlDataType="decimal"/>
    </xmlCellPr>
  </singleXmlCell>
  <singleXmlCell id="5954" r="Q29" connectionId="0">
    <xmlCellPr id="1" uniqueName="AðrirGjaldmiðlar">
      <xmlPr mapId="2" xpath="/ns1:EfnahagurBanka/ns1:Gögn/ns1:AfleiðurOgSkortstöðurSkuldir/ns1:Valréttir/ns1:ErlendirAðilar/ns1:ErlendiFjármálafyrirtækiÓtalinAnnarsStaðar/@AðrirGjaldmiðlar" xmlDataType="decimal"/>
    </xmlCellPr>
  </singleXmlCell>
  <singleXmlCell id="5955" r="H30" connectionId="0">
    <xmlCellPr id="1" uniqueName="ISK">
      <xmlPr mapId="2" xpath="/ns1:EfnahagurBanka/ns1:Gögn/ns1:AfleiðurOgSkortstöðurSkuldir/ns1:Valréttir/ns1:ErlendirAðilar/ns1:ErlendirOpinberirAðilarRíkiOgSveitarfélög/@ISK" xmlDataType="decimal"/>
    </xmlCellPr>
  </singleXmlCell>
  <singleXmlCell id="5956" r="I30" connectionId="0">
    <xmlCellPr id="1" uniqueName="EUR">
      <xmlPr mapId="2" xpath="/ns1:EfnahagurBanka/ns1:Gögn/ns1:AfleiðurOgSkortstöðurSkuldir/ns1:Valréttir/ns1:ErlendirAðilar/ns1:ErlendirOpinberirAðilarRíkiOgSveitarfélög/@EUR" xmlDataType="decimal"/>
    </xmlCellPr>
  </singleXmlCell>
  <singleXmlCell id="5957" r="J30" connectionId="0">
    <xmlCellPr id="1" uniqueName="USD">
      <xmlPr mapId="2" xpath="/ns1:EfnahagurBanka/ns1:Gögn/ns1:AfleiðurOgSkortstöðurSkuldir/ns1:Valréttir/ns1:ErlendirAðilar/ns1:ErlendirOpinberirAðilarRíkiOgSveitarfélög/@USD" xmlDataType="decimal"/>
    </xmlCellPr>
  </singleXmlCell>
  <singleXmlCell id="5958" r="K30" connectionId="0">
    <xmlCellPr id="1" uniqueName="GBP">
      <xmlPr mapId="2" xpath="/ns1:EfnahagurBanka/ns1:Gögn/ns1:AfleiðurOgSkortstöðurSkuldir/ns1:Valréttir/ns1:ErlendirAðilar/ns1:ErlendirOpinberirAðilarRíkiOgSveitarfélög/@GBP" xmlDataType="decimal"/>
    </xmlCellPr>
  </singleXmlCell>
  <singleXmlCell id="5959" r="L30" connectionId="0">
    <xmlCellPr id="1" uniqueName="JPY">
      <xmlPr mapId="2" xpath="/ns1:EfnahagurBanka/ns1:Gögn/ns1:AfleiðurOgSkortstöðurSkuldir/ns1:Valréttir/ns1:ErlendirAðilar/ns1:ErlendirOpinberirAðilarRíkiOgSveitarfélög/@JPY" xmlDataType="decimal"/>
    </xmlCellPr>
  </singleXmlCell>
  <singleXmlCell id="5960" r="M30" connectionId="0">
    <xmlCellPr id="1" uniqueName="DKK">
      <xmlPr mapId="2" xpath="/ns1:EfnahagurBanka/ns1:Gögn/ns1:AfleiðurOgSkortstöðurSkuldir/ns1:Valréttir/ns1:ErlendirAðilar/ns1:ErlendirOpinberirAðilarRíkiOgSveitarfélög/@DKK" xmlDataType="decimal"/>
    </xmlCellPr>
  </singleXmlCell>
  <singleXmlCell id="5961" r="N30" connectionId="0">
    <xmlCellPr id="1" uniqueName="NOK">
      <xmlPr mapId="2" xpath="/ns1:EfnahagurBanka/ns1:Gögn/ns1:AfleiðurOgSkortstöðurSkuldir/ns1:Valréttir/ns1:ErlendirAðilar/ns1:ErlendirOpinberirAðilarRíkiOgSveitarfélög/@NOK" xmlDataType="decimal"/>
    </xmlCellPr>
  </singleXmlCell>
  <singleXmlCell id="5962" r="O30" connectionId="0">
    <xmlCellPr id="1" uniqueName="SEK">
      <xmlPr mapId="2" xpath="/ns1:EfnahagurBanka/ns1:Gögn/ns1:AfleiðurOgSkortstöðurSkuldir/ns1:Valréttir/ns1:ErlendirAðilar/ns1:ErlendirOpinberirAðilarRíkiOgSveitarfélög/@SEK" xmlDataType="decimal"/>
    </xmlCellPr>
  </singleXmlCell>
  <singleXmlCell id="5963" r="P30" connectionId="0">
    <xmlCellPr id="1" uniqueName="CHF">
      <xmlPr mapId="2" xpath="/ns1:EfnahagurBanka/ns1:Gögn/ns1:AfleiðurOgSkortstöðurSkuldir/ns1:Valréttir/ns1:ErlendirAðilar/ns1:ErlendirOpinberirAðilarRíkiOgSveitarfélög/@CHF" xmlDataType="decimal"/>
    </xmlCellPr>
  </singleXmlCell>
  <singleXmlCell id="5964" r="Q30" connectionId="0">
    <xmlCellPr id="1" uniqueName="AðrirGjaldmiðlar">
      <xmlPr mapId="2" xpath="/ns1:EfnahagurBanka/ns1:Gögn/ns1:AfleiðurOgSkortstöðurSkuldir/ns1:Valréttir/ns1:ErlendirAðilar/ns1:ErlendirOpinberirAðilarRíkiOgSveitarfélög/@AðrirGjaldmiðlar" xmlDataType="decimal"/>
    </xmlCellPr>
  </singleXmlCell>
  <singleXmlCell id="5965" r="H31" connectionId="0">
    <xmlCellPr id="1" uniqueName="ISK">
      <xmlPr mapId="2" xpath="/ns1:EfnahagurBanka/ns1:Gögn/ns1:AfleiðurOgSkortstöðurSkuldir/ns1:Valréttir/ns1:ErlendirAðilar/ns1:ErlendÖnnurAtvinnufyrirtækiHeimiliOgÞjónustaViðHeimili/@ISK" xmlDataType="decimal"/>
    </xmlCellPr>
  </singleXmlCell>
  <singleXmlCell id="5966" r="I31" connectionId="0">
    <xmlCellPr id="1" uniqueName="EUR">
      <xmlPr mapId="2" xpath="/ns1:EfnahagurBanka/ns1:Gögn/ns1:AfleiðurOgSkortstöðurSkuldir/ns1:Valréttir/ns1:ErlendirAðilar/ns1:ErlendÖnnurAtvinnufyrirtækiHeimiliOgÞjónustaViðHeimili/@EUR" xmlDataType="decimal"/>
    </xmlCellPr>
  </singleXmlCell>
  <singleXmlCell id="5967" r="J31" connectionId="0">
    <xmlCellPr id="1" uniqueName="USD">
      <xmlPr mapId="2" xpath="/ns1:EfnahagurBanka/ns1:Gögn/ns1:AfleiðurOgSkortstöðurSkuldir/ns1:Valréttir/ns1:ErlendirAðilar/ns1:ErlendÖnnurAtvinnufyrirtækiHeimiliOgÞjónustaViðHeimili/@USD" xmlDataType="decimal"/>
    </xmlCellPr>
  </singleXmlCell>
  <singleXmlCell id="5968" r="K31" connectionId="0">
    <xmlCellPr id="1" uniqueName="GBP">
      <xmlPr mapId="2" xpath="/ns1:EfnahagurBanka/ns1:Gögn/ns1:AfleiðurOgSkortstöðurSkuldir/ns1:Valréttir/ns1:ErlendirAðilar/ns1:ErlendÖnnurAtvinnufyrirtækiHeimiliOgÞjónustaViðHeimili/@GBP" xmlDataType="decimal"/>
    </xmlCellPr>
  </singleXmlCell>
  <singleXmlCell id="5969" r="L31" connectionId="0">
    <xmlCellPr id="1" uniqueName="JPY">
      <xmlPr mapId="2" xpath="/ns1:EfnahagurBanka/ns1:Gögn/ns1:AfleiðurOgSkortstöðurSkuldir/ns1:Valréttir/ns1:ErlendirAðilar/ns1:ErlendÖnnurAtvinnufyrirtækiHeimiliOgÞjónustaViðHeimili/@JPY" xmlDataType="decimal"/>
    </xmlCellPr>
  </singleXmlCell>
  <singleXmlCell id="5970" r="M31" connectionId="0">
    <xmlCellPr id="1" uniqueName="DKK">
      <xmlPr mapId="2" xpath="/ns1:EfnahagurBanka/ns1:Gögn/ns1:AfleiðurOgSkortstöðurSkuldir/ns1:Valréttir/ns1:ErlendirAðilar/ns1:ErlendÖnnurAtvinnufyrirtækiHeimiliOgÞjónustaViðHeimili/@DKK" xmlDataType="decimal"/>
    </xmlCellPr>
  </singleXmlCell>
  <singleXmlCell id="5971" r="N31" connectionId="0">
    <xmlCellPr id="1" uniqueName="NOK">
      <xmlPr mapId="2" xpath="/ns1:EfnahagurBanka/ns1:Gögn/ns1:AfleiðurOgSkortstöðurSkuldir/ns1:Valréttir/ns1:ErlendirAðilar/ns1:ErlendÖnnurAtvinnufyrirtækiHeimiliOgÞjónustaViðHeimili/@NOK" xmlDataType="decimal"/>
    </xmlCellPr>
  </singleXmlCell>
  <singleXmlCell id="5972" r="O31" connectionId="0">
    <xmlCellPr id="1" uniqueName="SEK">
      <xmlPr mapId="2" xpath="/ns1:EfnahagurBanka/ns1:Gögn/ns1:AfleiðurOgSkortstöðurSkuldir/ns1:Valréttir/ns1:ErlendirAðilar/ns1:ErlendÖnnurAtvinnufyrirtækiHeimiliOgÞjónustaViðHeimili/@SEK" xmlDataType="decimal"/>
    </xmlCellPr>
  </singleXmlCell>
  <singleXmlCell id="5973" r="P31" connectionId="0">
    <xmlCellPr id="1" uniqueName="CHF">
      <xmlPr mapId="2" xpath="/ns1:EfnahagurBanka/ns1:Gögn/ns1:AfleiðurOgSkortstöðurSkuldir/ns1:Valréttir/ns1:ErlendirAðilar/ns1:ErlendÖnnurAtvinnufyrirtækiHeimiliOgÞjónustaViðHeimili/@CHF" xmlDataType="decimal"/>
    </xmlCellPr>
  </singleXmlCell>
  <singleXmlCell id="5974" r="Q31" connectionId="0">
    <xmlCellPr id="1" uniqueName="AðrirGjaldmiðlar">
      <xmlPr mapId="2" xpath="/ns1:EfnahagurBanka/ns1:Gögn/ns1:AfleiðurOgSkortstöðurSkuldir/ns1:Valréttir/ns1:ErlendirAðilar/ns1:ErlendÖnnurAtvinnufyrirtækiHeimiliOgÞjónustaViðHeimili/@AðrirGjaldmiðlar" xmlDataType="decimal"/>
    </xmlCellPr>
  </singleXmlCell>
  <singleXmlCell id="5975" r="F33" connectionId="0">
    <xmlCellPr id="1" uniqueName="OpinbertFyrirtæki">
      <xmlPr mapId="2" xpath="/ns1:EfnahagurBanka/ns1:Gögn/ns1:AfleiðurOgSkortstöðurSkuldir/ns1:FramvirkirSamningar/ns1:AtvinnufyrirtækiMeðEignarhaldi/@OpinbertFyrirtæki" xmlDataType="decimal"/>
    </xmlCellPr>
  </singleXmlCell>
  <singleXmlCell id="5976" r="G33" connectionId="0">
    <xmlCellPr id="1" uniqueName="Einkafyrirtæki">
      <xmlPr mapId="2" xpath="/ns1:EfnahagurBanka/ns1:Gögn/ns1:AfleiðurOgSkortstöðurSkuldir/ns1:FramvirkirSamningar/ns1:AtvinnufyrirtækiMeðEignarhaldi/@Einkafyrirtæki" xmlDataType="decimal"/>
    </xmlCellPr>
  </singleXmlCell>
  <singleXmlCell id="5977" r="H33" connectionId="0">
    <xmlCellPr id="1" uniqueName="ISK">
      <xmlPr mapId="2" xpath="/ns1:EfnahagurBanka/ns1:Gögn/ns1:AfleiðurOgSkortstöðurSkuldir/ns1:FramvirkirSamningar/ns1:AtvinnufyrirtækiMeðEignarhaldi/@ISK" xmlDataType="decimal"/>
    </xmlCellPr>
  </singleXmlCell>
  <singleXmlCell id="5978" r="I33" connectionId="0">
    <xmlCellPr id="1" uniqueName="EUR">
      <xmlPr mapId="2" xpath="/ns1:EfnahagurBanka/ns1:Gögn/ns1:AfleiðurOgSkortstöðurSkuldir/ns1:FramvirkirSamningar/ns1:AtvinnufyrirtækiMeðEignarhaldi/@EUR" xmlDataType="decimal"/>
    </xmlCellPr>
  </singleXmlCell>
  <singleXmlCell id="5979" r="J33" connectionId="0">
    <xmlCellPr id="1" uniqueName="USD">
      <xmlPr mapId="2" xpath="/ns1:EfnahagurBanka/ns1:Gögn/ns1:AfleiðurOgSkortstöðurSkuldir/ns1:FramvirkirSamningar/ns1:AtvinnufyrirtækiMeðEignarhaldi/@USD" xmlDataType="decimal"/>
    </xmlCellPr>
  </singleXmlCell>
  <singleXmlCell id="5980" r="K33" connectionId="0">
    <xmlCellPr id="1" uniqueName="GBP">
      <xmlPr mapId="2" xpath="/ns1:EfnahagurBanka/ns1:Gögn/ns1:AfleiðurOgSkortstöðurSkuldir/ns1:FramvirkirSamningar/ns1:AtvinnufyrirtækiMeðEignarhaldi/@GBP" xmlDataType="decimal"/>
    </xmlCellPr>
  </singleXmlCell>
  <singleXmlCell id="5981" r="L33" connectionId="0">
    <xmlCellPr id="1" uniqueName="JPY">
      <xmlPr mapId="2" xpath="/ns1:EfnahagurBanka/ns1:Gögn/ns1:AfleiðurOgSkortstöðurSkuldir/ns1:FramvirkirSamningar/ns1:AtvinnufyrirtækiMeðEignarhaldi/@JPY" xmlDataType="decimal"/>
    </xmlCellPr>
  </singleXmlCell>
  <singleXmlCell id="5982" r="M33" connectionId="0">
    <xmlCellPr id="1" uniqueName="DKK">
      <xmlPr mapId="2" xpath="/ns1:EfnahagurBanka/ns1:Gögn/ns1:AfleiðurOgSkortstöðurSkuldir/ns1:FramvirkirSamningar/ns1:AtvinnufyrirtækiMeðEignarhaldi/@DKK" xmlDataType="decimal"/>
    </xmlCellPr>
  </singleXmlCell>
  <singleXmlCell id="5983" r="N33" connectionId="0">
    <xmlCellPr id="1" uniqueName="NOK">
      <xmlPr mapId="2" xpath="/ns1:EfnahagurBanka/ns1:Gögn/ns1:AfleiðurOgSkortstöðurSkuldir/ns1:FramvirkirSamningar/ns1:AtvinnufyrirtækiMeðEignarhaldi/@NOK" xmlDataType="decimal"/>
    </xmlCellPr>
  </singleXmlCell>
  <singleXmlCell id="5984" r="O33" connectionId="0">
    <xmlCellPr id="1" uniqueName="SEK">
      <xmlPr mapId="2" xpath="/ns1:EfnahagurBanka/ns1:Gögn/ns1:AfleiðurOgSkortstöðurSkuldir/ns1:FramvirkirSamningar/ns1:AtvinnufyrirtækiMeðEignarhaldi/@SEK" xmlDataType="decimal"/>
    </xmlCellPr>
  </singleXmlCell>
  <singleXmlCell id="5985" r="P33" connectionId="0">
    <xmlCellPr id="1" uniqueName="CHF">
      <xmlPr mapId="2" xpath="/ns1:EfnahagurBanka/ns1:Gögn/ns1:AfleiðurOgSkortstöðurSkuldir/ns1:FramvirkirSamningar/ns1:AtvinnufyrirtækiMeðEignarhaldi/@CHF" xmlDataType="decimal"/>
    </xmlCellPr>
  </singleXmlCell>
  <singleXmlCell id="5986" r="Q33" connectionId="0">
    <xmlCellPr id="1" uniqueName="AðrirGjaldmiðlar">
      <xmlPr mapId="2" xpath="/ns1:EfnahagurBanka/ns1:Gögn/ns1:AfleiðurOgSkortstöðurSkuldir/ns1:FramvirkirSamningar/ns1:AtvinnufyrirtækiMeðEignarhaldi/@AðrirGjaldmiðlar" xmlDataType="decimal"/>
    </xmlCellPr>
  </singleXmlCell>
  <singleXmlCell id="5999" r="F35" connectionId="0">
    <xmlCellPr id="1" uniqueName="OpinbertFyrirtæki">
      <xmlPr mapId="2" xpath="/ns1:EfnahagurBanka/ns1:Gögn/ns1:AfleiðurOgSkortstöðurSkuldir/ns1:FramvirkirSamningar/ns1:Fjármálageiri/ns1:Innlánsstofnanir/@OpinbertFyrirtæki" xmlDataType="decimal"/>
    </xmlCellPr>
  </singleXmlCell>
  <singleXmlCell id="6000" r="G35" connectionId="0">
    <xmlCellPr id="1" uniqueName="Einkafyrirtæki">
      <xmlPr mapId="2" xpath="/ns1:EfnahagurBanka/ns1:Gögn/ns1:AfleiðurOgSkortstöðurSkuldir/ns1:FramvirkirSamningar/ns1:Fjármálageiri/ns1:Innlánsstofnanir/@Einkafyrirtæki" xmlDataType="decimal"/>
    </xmlCellPr>
  </singleXmlCell>
  <singleXmlCell id="6001" r="H35" connectionId="0">
    <xmlCellPr id="1" uniqueName="ISK">
      <xmlPr mapId="2" xpath="/ns1:EfnahagurBanka/ns1:Gögn/ns1:AfleiðurOgSkortstöðurSkuldir/ns1:FramvirkirSamningar/ns1:Fjármálageiri/ns1:Innlánsstofnanir/@ISK" xmlDataType="decimal"/>
    </xmlCellPr>
  </singleXmlCell>
  <singleXmlCell id="6002" r="I35" connectionId="0">
    <xmlCellPr id="1" uniqueName="EUR">
      <xmlPr mapId="2" xpath="/ns1:EfnahagurBanka/ns1:Gögn/ns1:AfleiðurOgSkortstöðurSkuldir/ns1:FramvirkirSamningar/ns1:Fjármálageiri/ns1:Innlánsstofnanir/@EUR" xmlDataType="decimal"/>
    </xmlCellPr>
  </singleXmlCell>
  <singleXmlCell id="6003" r="J35" connectionId="0">
    <xmlCellPr id="1" uniqueName="USD">
      <xmlPr mapId="2" xpath="/ns1:EfnahagurBanka/ns1:Gögn/ns1:AfleiðurOgSkortstöðurSkuldir/ns1:FramvirkirSamningar/ns1:Fjármálageiri/ns1:Innlánsstofnanir/@USD" xmlDataType="decimal"/>
    </xmlCellPr>
  </singleXmlCell>
  <singleXmlCell id="6004" r="K35" connectionId="0">
    <xmlCellPr id="1" uniqueName="GBP">
      <xmlPr mapId="2" xpath="/ns1:EfnahagurBanka/ns1:Gögn/ns1:AfleiðurOgSkortstöðurSkuldir/ns1:FramvirkirSamningar/ns1:Fjármálageiri/ns1:Innlánsstofnanir/@GBP" xmlDataType="decimal"/>
    </xmlCellPr>
  </singleXmlCell>
  <singleXmlCell id="6005" r="L35" connectionId="0">
    <xmlCellPr id="1" uniqueName="JPY">
      <xmlPr mapId="2" xpath="/ns1:EfnahagurBanka/ns1:Gögn/ns1:AfleiðurOgSkortstöðurSkuldir/ns1:FramvirkirSamningar/ns1:Fjármálageiri/ns1:Innlánsstofnanir/@JPY" xmlDataType="decimal"/>
    </xmlCellPr>
  </singleXmlCell>
  <singleXmlCell id="6006" r="M35" connectionId="0">
    <xmlCellPr id="1" uniqueName="DKK">
      <xmlPr mapId="2" xpath="/ns1:EfnahagurBanka/ns1:Gögn/ns1:AfleiðurOgSkortstöðurSkuldir/ns1:FramvirkirSamningar/ns1:Fjármálageiri/ns1:Innlánsstofnanir/@DKK" xmlDataType="decimal"/>
    </xmlCellPr>
  </singleXmlCell>
  <singleXmlCell id="6007" r="N35" connectionId="0">
    <xmlCellPr id="1" uniqueName="NOK">
      <xmlPr mapId="2" xpath="/ns1:EfnahagurBanka/ns1:Gögn/ns1:AfleiðurOgSkortstöðurSkuldir/ns1:FramvirkirSamningar/ns1:Fjármálageiri/ns1:Innlánsstofnanir/@NOK" xmlDataType="decimal"/>
    </xmlCellPr>
  </singleXmlCell>
  <singleXmlCell id="6008" r="O35" connectionId="0">
    <xmlCellPr id="1" uniqueName="SEK">
      <xmlPr mapId="2" xpath="/ns1:EfnahagurBanka/ns1:Gögn/ns1:AfleiðurOgSkortstöðurSkuldir/ns1:FramvirkirSamningar/ns1:Fjármálageiri/ns1:Innlánsstofnanir/@SEK" xmlDataType="decimal"/>
    </xmlCellPr>
  </singleXmlCell>
  <singleXmlCell id="6009" r="P35" connectionId="0">
    <xmlCellPr id="1" uniqueName="CHF">
      <xmlPr mapId="2" xpath="/ns1:EfnahagurBanka/ns1:Gögn/ns1:AfleiðurOgSkortstöðurSkuldir/ns1:FramvirkirSamningar/ns1:Fjármálageiri/ns1:Innlánsstofnanir/@CHF" xmlDataType="decimal"/>
    </xmlCellPr>
  </singleXmlCell>
  <singleXmlCell id="6010" r="Q35" connectionId="0">
    <xmlCellPr id="1" uniqueName="AðrirGjaldmiðlar">
      <xmlPr mapId="2" xpath="/ns1:EfnahagurBanka/ns1:Gögn/ns1:AfleiðurOgSkortstöðurSkuldir/ns1:FramvirkirSamningar/ns1:Fjármálageiri/ns1:Innlánsstofnanir/@AðrirGjaldmiðlar" xmlDataType="decimal"/>
    </xmlCellPr>
  </singleXmlCell>
  <singleXmlCell id="6011" r="F36" connectionId="0">
    <xmlCellPr id="1" uniqueName="OpinbertFyrirtæki">
      <xmlPr mapId="2" xpath="/ns1:EfnahagurBanka/ns1:Gögn/ns1:AfleiðurOgSkortstöðurSkuldir/ns1:FramvirkirSamningar/ns1:Fjármálageiri/ns1:InnlánsstofnanirÍSlitameðferð/@OpinbertFyrirtæki" xmlDataType="decimal"/>
    </xmlCellPr>
  </singleXmlCell>
  <singleXmlCell id="6012" r="G36" connectionId="0">
    <xmlCellPr id="1" uniqueName="Einkafyrirtæki">
      <xmlPr mapId="2" xpath="/ns1:EfnahagurBanka/ns1:Gögn/ns1:AfleiðurOgSkortstöðurSkuldir/ns1:FramvirkirSamningar/ns1:Fjármálageiri/ns1:InnlánsstofnanirÍSlitameðferð/@Einkafyrirtæki" xmlDataType="decimal"/>
    </xmlCellPr>
  </singleXmlCell>
  <singleXmlCell id="6013" r="H36" connectionId="0">
    <xmlCellPr id="1" uniqueName="ISK">
      <xmlPr mapId="2" xpath="/ns1:EfnahagurBanka/ns1:Gögn/ns1:AfleiðurOgSkortstöðurSkuldir/ns1:FramvirkirSamningar/ns1:Fjármálageiri/ns1:InnlánsstofnanirÍSlitameðferð/@ISK" xmlDataType="decimal"/>
    </xmlCellPr>
  </singleXmlCell>
  <singleXmlCell id="6014" r="I36" connectionId="0">
    <xmlCellPr id="1" uniqueName="EUR">
      <xmlPr mapId="2" xpath="/ns1:EfnahagurBanka/ns1:Gögn/ns1:AfleiðurOgSkortstöðurSkuldir/ns1:FramvirkirSamningar/ns1:Fjármálageiri/ns1:InnlánsstofnanirÍSlitameðferð/@EUR" xmlDataType="decimal"/>
    </xmlCellPr>
  </singleXmlCell>
  <singleXmlCell id="6015" r="J36" connectionId="0">
    <xmlCellPr id="1" uniqueName="USD">
      <xmlPr mapId="2" xpath="/ns1:EfnahagurBanka/ns1:Gögn/ns1:AfleiðurOgSkortstöðurSkuldir/ns1:FramvirkirSamningar/ns1:Fjármálageiri/ns1:InnlánsstofnanirÍSlitameðferð/@USD" xmlDataType="decimal"/>
    </xmlCellPr>
  </singleXmlCell>
  <singleXmlCell id="6016" r="K36" connectionId="0">
    <xmlCellPr id="1" uniqueName="GBP">
      <xmlPr mapId="2" xpath="/ns1:EfnahagurBanka/ns1:Gögn/ns1:AfleiðurOgSkortstöðurSkuldir/ns1:FramvirkirSamningar/ns1:Fjármálageiri/ns1:InnlánsstofnanirÍSlitameðferð/@GBP" xmlDataType="decimal"/>
    </xmlCellPr>
  </singleXmlCell>
  <singleXmlCell id="6017" r="L36" connectionId="0">
    <xmlCellPr id="1" uniqueName="JPY">
      <xmlPr mapId="2" xpath="/ns1:EfnahagurBanka/ns1:Gögn/ns1:AfleiðurOgSkortstöðurSkuldir/ns1:FramvirkirSamningar/ns1:Fjármálageiri/ns1:InnlánsstofnanirÍSlitameðferð/@JPY" xmlDataType="decimal"/>
    </xmlCellPr>
  </singleXmlCell>
  <singleXmlCell id="6018" r="M36" connectionId="0">
    <xmlCellPr id="1" uniqueName="DKK">
      <xmlPr mapId="2" xpath="/ns1:EfnahagurBanka/ns1:Gögn/ns1:AfleiðurOgSkortstöðurSkuldir/ns1:FramvirkirSamningar/ns1:Fjármálageiri/ns1:InnlánsstofnanirÍSlitameðferð/@DKK" xmlDataType="decimal"/>
    </xmlCellPr>
  </singleXmlCell>
  <singleXmlCell id="6019" r="N36" connectionId="0">
    <xmlCellPr id="1" uniqueName="NOK">
      <xmlPr mapId="2" xpath="/ns1:EfnahagurBanka/ns1:Gögn/ns1:AfleiðurOgSkortstöðurSkuldir/ns1:FramvirkirSamningar/ns1:Fjármálageiri/ns1:InnlánsstofnanirÍSlitameðferð/@NOK" xmlDataType="decimal"/>
    </xmlCellPr>
  </singleXmlCell>
  <singleXmlCell id="6020" r="O36" connectionId="0">
    <xmlCellPr id="1" uniqueName="SEK">
      <xmlPr mapId="2" xpath="/ns1:EfnahagurBanka/ns1:Gögn/ns1:AfleiðurOgSkortstöðurSkuldir/ns1:FramvirkirSamningar/ns1:Fjármálageiri/ns1:InnlánsstofnanirÍSlitameðferð/@SEK" xmlDataType="decimal"/>
    </xmlCellPr>
  </singleXmlCell>
  <singleXmlCell id="6021" r="P36" connectionId="0">
    <xmlCellPr id="1" uniqueName="CHF">
      <xmlPr mapId="2" xpath="/ns1:EfnahagurBanka/ns1:Gögn/ns1:AfleiðurOgSkortstöðurSkuldir/ns1:FramvirkirSamningar/ns1:Fjármálageiri/ns1:InnlánsstofnanirÍSlitameðferð/@CHF" xmlDataType="decimal"/>
    </xmlCellPr>
  </singleXmlCell>
  <singleXmlCell id="6022" r="Q36" connectionId="0">
    <xmlCellPr id="1" uniqueName="AðrirGjaldmiðlar">
      <xmlPr mapId="2" xpath="/ns1:EfnahagurBanka/ns1:Gögn/ns1:AfleiðurOgSkortstöðurSkuldir/ns1:FramvirkirSamningar/ns1:Fjármálageiri/ns1:InnlánsstofnanirÍSlitameðferð/@AðrirGjaldmiðlar" xmlDataType="decimal"/>
    </xmlCellPr>
  </singleXmlCell>
  <singleXmlCell id="6023" r="F37" connectionId="0">
    <xmlCellPr id="1" uniqueName="OpinbertFyrirtæki">
      <xmlPr mapId="2" xpath="/ns1:EfnahagurBanka/ns1:Gögn/ns1:AfleiðurOgSkortstöðurSkuldir/ns1:FramvirkirSamningar/ns1:Fjármálageiri/ns1:Peningamarkaðssjóðir/@OpinbertFyrirtæki" xmlDataType="decimal"/>
    </xmlCellPr>
  </singleXmlCell>
  <singleXmlCell id="6024" r="G37" connectionId="0">
    <xmlCellPr id="1" uniqueName="Einkafyrirtæki">
      <xmlPr mapId="2" xpath="/ns1:EfnahagurBanka/ns1:Gögn/ns1:AfleiðurOgSkortstöðurSkuldir/ns1:FramvirkirSamningar/ns1:Fjármálageiri/ns1:Peningamarkaðssjóðir/@Einkafyrirtæki" xmlDataType="decimal"/>
    </xmlCellPr>
  </singleXmlCell>
  <singleXmlCell id="6025" r="H37" connectionId="0">
    <xmlCellPr id="1" uniqueName="ISK">
      <xmlPr mapId="2" xpath="/ns1:EfnahagurBanka/ns1:Gögn/ns1:AfleiðurOgSkortstöðurSkuldir/ns1:FramvirkirSamningar/ns1:Fjármálageiri/ns1:Peningamarkaðssjóðir/@ISK" xmlDataType="decimal"/>
    </xmlCellPr>
  </singleXmlCell>
  <singleXmlCell id="6026" r="I37" connectionId="0">
    <xmlCellPr id="1" uniqueName="EUR">
      <xmlPr mapId="2" xpath="/ns1:EfnahagurBanka/ns1:Gögn/ns1:AfleiðurOgSkortstöðurSkuldir/ns1:FramvirkirSamningar/ns1:Fjármálageiri/ns1:Peningamarkaðssjóðir/@EUR" xmlDataType="decimal"/>
    </xmlCellPr>
  </singleXmlCell>
  <singleXmlCell id="6027" r="J37" connectionId="0">
    <xmlCellPr id="1" uniqueName="USD">
      <xmlPr mapId="2" xpath="/ns1:EfnahagurBanka/ns1:Gögn/ns1:AfleiðurOgSkortstöðurSkuldir/ns1:FramvirkirSamningar/ns1:Fjármálageiri/ns1:Peningamarkaðssjóðir/@USD" xmlDataType="decimal"/>
    </xmlCellPr>
  </singleXmlCell>
  <singleXmlCell id="6028" r="K37" connectionId="0">
    <xmlCellPr id="1" uniqueName="GBP">
      <xmlPr mapId="2" xpath="/ns1:EfnahagurBanka/ns1:Gögn/ns1:AfleiðurOgSkortstöðurSkuldir/ns1:FramvirkirSamningar/ns1:Fjármálageiri/ns1:Peningamarkaðssjóðir/@GBP" xmlDataType="decimal"/>
    </xmlCellPr>
  </singleXmlCell>
  <singleXmlCell id="6029" r="L37" connectionId="0">
    <xmlCellPr id="1" uniqueName="JPY">
      <xmlPr mapId="2" xpath="/ns1:EfnahagurBanka/ns1:Gögn/ns1:AfleiðurOgSkortstöðurSkuldir/ns1:FramvirkirSamningar/ns1:Fjármálageiri/ns1:Peningamarkaðssjóðir/@JPY" xmlDataType="decimal"/>
    </xmlCellPr>
  </singleXmlCell>
  <singleXmlCell id="6030" r="M37" connectionId="0">
    <xmlCellPr id="1" uniqueName="DKK">
      <xmlPr mapId="2" xpath="/ns1:EfnahagurBanka/ns1:Gögn/ns1:AfleiðurOgSkortstöðurSkuldir/ns1:FramvirkirSamningar/ns1:Fjármálageiri/ns1:Peningamarkaðssjóðir/@DKK" xmlDataType="decimal"/>
    </xmlCellPr>
  </singleXmlCell>
  <singleXmlCell id="6031" r="N37" connectionId="0">
    <xmlCellPr id="1" uniqueName="NOK">
      <xmlPr mapId="2" xpath="/ns1:EfnahagurBanka/ns1:Gögn/ns1:AfleiðurOgSkortstöðurSkuldir/ns1:FramvirkirSamningar/ns1:Fjármálageiri/ns1:Peningamarkaðssjóðir/@NOK" xmlDataType="decimal"/>
    </xmlCellPr>
  </singleXmlCell>
  <singleXmlCell id="6032" r="O37" connectionId="0">
    <xmlCellPr id="1" uniqueName="SEK">
      <xmlPr mapId="2" xpath="/ns1:EfnahagurBanka/ns1:Gögn/ns1:AfleiðurOgSkortstöðurSkuldir/ns1:FramvirkirSamningar/ns1:Fjármálageiri/ns1:Peningamarkaðssjóðir/@SEK" xmlDataType="decimal"/>
    </xmlCellPr>
  </singleXmlCell>
  <singleXmlCell id="6033" r="P37" connectionId="0">
    <xmlCellPr id="1" uniqueName="CHF">
      <xmlPr mapId="2" xpath="/ns1:EfnahagurBanka/ns1:Gögn/ns1:AfleiðurOgSkortstöðurSkuldir/ns1:FramvirkirSamningar/ns1:Fjármálageiri/ns1:Peningamarkaðssjóðir/@CHF" xmlDataType="decimal"/>
    </xmlCellPr>
  </singleXmlCell>
  <singleXmlCell id="6034" r="Q37" connectionId="0">
    <xmlCellPr id="1" uniqueName="AðrirGjaldmiðlar">
      <xmlPr mapId="2" xpath="/ns1:EfnahagurBanka/ns1:Gögn/ns1:AfleiðurOgSkortstöðurSkuldir/ns1:FramvirkirSamningar/ns1:Fjármálageiri/ns1:Peningamarkaðssjóðir/@AðrirGjaldmiðlar" xmlDataType="decimal"/>
    </xmlCellPr>
  </singleXmlCell>
  <singleXmlCell id="6035" r="F38" connectionId="0">
    <xmlCellPr id="1" uniqueName="OpinbertFyrirtæki">
      <xmlPr mapId="2" xpath="/ns1:EfnahagurBanka/ns1:Gögn/ns1:AfleiðurOgSkortstöðurSkuldir/ns1:FramvirkirSamningar/ns1:Fjármálageiri/ns1:AðrirVerðbréfaOgFjárfestingarsjóðir/@OpinbertFyrirtæki" xmlDataType="decimal"/>
    </xmlCellPr>
  </singleXmlCell>
  <singleXmlCell id="6036" r="G38" connectionId="0">
    <xmlCellPr id="1" uniqueName="Einkafyrirtæki">
      <xmlPr mapId="2" xpath="/ns1:EfnahagurBanka/ns1:Gögn/ns1:AfleiðurOgSkortstöðurSkuldir/ns1:FramvirkirSamningar/ns1:Fjármálageiri/ns1:AðrirVerðbréfaOgFjárfestingarsjóðir/@Einkafyrirtæki" xmlDataType="decimal"/>
    </xmlCellPr>
  </singleXmlCell>
  <singleXmlCell id="6037" r="H38" connectionId="0">
    <xmlCellPr id="1" uniqueName="ISK">
      <xmlPr mapId="2" xpath="/ns1:EfnahagurBanka/ns1:Gögn/ns1:AfleiðurOgSkortstöðurSkuldir/ns1:FramvirkirSamningar/ns1:Fjármálageiri/ns1:AðrirVerðbréfaOgFjárfestingarsjóðir/@ISK" xmlDataType="decimal"/>
    </xmlCellPr>
  </singleXmlCell>
  <singleXmlCell id="6038" r="I38" connectionId="0">
    <xmlCellPr id="1" uniqueName="EUR">
      <xmlPr mapId="2" xpath="/ns1:EfnahagurBanka/ns1:Gögn/ns1:AfleiðurOgSkortstöðurSkuldir/ns1:FramvirkirSamningar/ns1:Fjármálageiri/ns1:AðrirVerðbréfaOgFjárfestingarsjóðir/@EUR" xmlDataType="decimal"/>
    </xmlCellPr>
  </singleXmlCell>
  <singleXmlCell id="6039" r="J38" connectionId="0">
    <xmlCellPr id="1" uniqueName="USD">
      <xmlPr mapId="2" xpath="/ns1:EfnahagurBanka/ns1:Gögn/ns1:AfleiðurOgSkortstöðurSkuldir/ns1:FramvirkirSamningar/ns1:Fjármálageiri/ns1:AðrirVerðbréfaOgFjárfestingarsjóðir/@USD" xmlDataType="decimal"/>
    </xmlCellPr>
  </singleXmlCell>
  <singleXmlCell id="6040" r="K38" connectionId="0">
    <xmlCellPr id="1" uniqueName="GBP">
      <xmlPr mapId="2" xpath="/ns1:EfnahagurBanka/ns1:Gögn/ns1:AfleiðurOgSkortstöðurSkuldir/ns1:FramvirkirSamningar/ns1:Fjármálageiri/ns1:AðrirVerðbréfaOgFjárfestingarsjóðir/@GBP" xmlDataType="decimal"/>
    </xmlCellPr>
  </singleXmlCell>
  <singleXmlCell id="6041" r="L38" connectionId="0">
    <xmlCellPr id="1" uniqueName="JPY">
      <xmlPr mapId="2" xpath="/ns1:EfnahagurBanka/ns1:Gögn/ns1:AfleiðurOgSkortstöðurSkuldir/ns1:FramvirkirSamningar/ns1:Fjármálageiri/ns1:AðrirVerðbréfaOgFjárfestingarsjóðir/@JPY" xmlDataType="decimal"/>
    </xmlCellPr>
  </singleXmlCell>
  <singleXmlCell id="6042" r="M38" connectionId="0">
    <xmlCellPr id="1" uniqueName="DKK">
      <xmlPr mapId="2" xpath="/ns1:EfnahagurBanka/ns1:Gögn/ns1:AfleiðurOgSkortstöðurSkuldir/ns1:FramvirkirSamningar/ns1:Fjármálageiri/ns1:AðrirVerðbréfaOgFjárfestingarsjóðir/@DKK" xmlDataType="decimal"/>
    </xmlCellPr>
  </singleXmlCell>
  <singleXmlCell id="6043" r="N38" connectionId="0">
    <xmlCellPr id="1" uniqueName="NOK">
      <xmlPr mapId="2" xpath="/ns1:EfnahagurBanka/ns1:Gögn/ns1:AfleiðurOgSkortstöðurSkuldir/ns1:FramvirkirSamningar/ns1:Fjármálageiri/ns1:AðrirVerðbréfaOgFjárfestingarsjóðir/@NOK" xmlDataType="decimal"/>
    </xmlCellPr>
  </singleXmlCell>
  <singleXmlCell id="6044" r="O38" connectionId="0">
    <xmlCellPr id="1" uniqueName="SEK">
      <xmlPr mapId="2" xpath="/ns1:EfnahagurBanka/ns1:Gögn/ns1:AfleiðurOgSkortstöðurSkuldir/ns1:FramvirkirSamningar/ns1:Fjármálageiri/ns1:AðrirVerðbréfaOgFjárfestingarsjóðir/@SEK" xmlDataType="decimal"/>
    </xmlCellPr>
  </singleXmlCell>
  <singleXmlCell id="6045" r="P38" connectionId="0">
    <xmlCellPr id="1" uniqueName="CHF">
      <xmlPr mapId="2" xpath="/ns1:EfnahagurBanka/ns1:Gögn/ns1:AfleiðurOgSkortstöðurSkuldir/ns1:FramvirkirSamningar/ns1:Fjármálageiri/ns1:AðrirVerðbréfaOgFjárfestingarsjóðir/@CHF" xmlDataType="decimal"/>
    </xmlCellPr>
  </singleXmlCell>
  <singleXmlCell id="6046" r="Q38" connectionId="0">
    <xmlCellPr id="1" uniqueName="AðrirGjaldmiðlar">
      <xmlPr mapId="2" xpath="/ns1:EfnahagurBanka/ns1:Gögn/ns1:AfleiðurOgSkortstöðurSkuldir/ns1:FramvirkirSamningar/ns1:Fjármálageiri/ns1:AðrirVerðbréfaOgFjárfestingarsjóðir/@AðrirGjaldmiðlar" xmlDataType="decimal"/>
    </xmlCellPr>
  </singleXmlCell>
  <singleXmlCell id="6047" r="F39" connectionId="0">
    <xmlCellPr id="1" uniqueName="OpinbertFyrirtæki">
      <xmlPr mapId="2" xpath="/ns1:EfnahagurBanka/ns1:Gögn/ns1:AfleiðurOgSkortstöðurSkuldir/ns1:FramvirkirSamningar/ns1:Fjármálageiri/ns1:ÖnnurFjármálafyrirtæki/@OpinbertFyrirtæki" xmlDataType="decimal"/>
    </xmlCellPr>
  </singleXmlCell>
  <singleXmlCell id="6048" r="G39" connectionId="0">
    <xmlCellPr id="1" uniqueName="Einkafyrirtæki">
      <xmlPr mapId="2" xpath="/ns1:EfnahagurBanka/ns1:Gögn/ns1:AfleiðurOgSkortstöðurSkuldir/ns1:FramvirkirSamningar/ns1:Fjármálageiri/ns1:ÖnnurFjármálafyrirtæki/@Einkafyrirtæki" xmlDataType="decimal"/>
    </xmlCellPr>
  </singleXmlCell>
  <singleXmlCell id="6049" r="H39" connectionId="0">
    <xmlCellPr id="1" uniqueName="ISK">
      <xmlPr mapId="2" xpath="/ns1:EfnahagurBanka/ns1:Gögn/ns1:AfleiðurOgSkortstöðurSkuldir/ns1:FramvirkirSamningar/ns1:Fjármálageiri/ns1:ÖnnurFjármálafyrirtæki/@ISK" xmlDataType="decimal"/>
    </xmlCellPr>
  </singleXmlCell>
  <singleXmlCell id="6050" r="I39" connectionId="0">
    <xmlCellPr id="1" uniqueName="EUR">
      <xmlPr mapId="2" xpath="/ns1:EfnahagurBanka/ns1:Gögn/ns1:AfleiðurOgSkortstöðurSkuldir/ns1:FramvirkirSamningar/ns1:Fjármálageiri/ns1:ÖnnurFjármálafyrirtæki/@EUR" xmlDataType="decimal"/>
    </xmlCellPr>
  </singleXmlCell>
  <singleXmlCell id="6051" r="J39" connectionId="0">
    <xmlCellPr id="1" uniqueName="USD">
      <xmlPr mapId="2" xpath="/ns1:EfnahagurBanka/ns1:Gögn/ns1:AfleiðurOgSkortstöðurSkuldir/ns1:FramvirkirSamningar/ns1:Fjármálageiri/ns1:ÖnnurFjármálafyrirtæki/@USD" xmlDataType="decimal"/>
    </xmlCellPr>
  </singleXmlCell>
  <singleXmlCell id="6052" r="K39" connectionId="0">
    <xmlCellPr id="1" uniqueName="GBP">
      <xmlPr mapId="2" xpath="/ns1:EfnahagurBanka/ns1:Gögn/ns1:AfleiðurOgSkortstöðurSkuldir/ns1:FramvirkirSamningar/ns1:Fjármálageiri/ns1:ÖnnurFjármálafyrirtæki/@GBP" xmlDataType="decimal"/>
    </xmlCellPr>
  </singleXmlCell>
  <singleXmlCell id="6053" r="L39" connectionId="0">
    <xmlCellPr id="1" uniqueName="JPY">
      <xmlPr mapId="2" xpath="/ns1:EfnahagurBanka/ns1:Gögn/ns1:AfleiðurOgSkortstöðurSkuldir/ns1:FramvirkirSamningar/ns1:Fjármálageiri/ns1:ÖnnurFjármálafyrirtæki/@JPY" xmlDataType="decimal"/>
    </xmlCellPr>
  </singleXmlCell>
  <singleXmlCell id="6054" r="M39" connectionId="0">
    <xmlCellPr id="1" uniqueName="DKK">
      <xmlPr mapId="2" xpath="/ns1:EfnahagurBanka/ns1:Gögn/ns1:AfleiðurOgSkortstöðurSkuldir/ns1:FramvirkirSamningar/ns1:Fjármálageiri/ns1:ÖnnurFjármálafyrirtæki/@DKK" xmlDataType="decimal"/>
    </xmlCellPr>
  </singleXmlCell>
  <singleXmlCell id="6055" r="N39" connectionId="0">
    <xmlCellPr id="1" uniqueName="NOK">
      <xmlPr mapId="2" xpath="/ns1:EfnahagurBanka/ns1:Gögn/ns1:AfleiðurOgSkortstöðurSkuldir/ns1:FramvirkirSamningar/ns1:Fjármálageiri/ns1:ÖnnurFjármálafyrirtæki/@NOK" xmlDataType="decimal"/>
    </xmlCellPr>
  </singleXmlCell>
  <singleXmlCell id="6056" r="O39" connectionId="0">
    <xmlCellPr id="1" uniqueName="SEK">
      <xmlPr mapId="2" xpath="/ns1:EfnahagurBanka/ns1:Gögn/ns1:AfleiðurOgSkortstöðurSkuldir/ns1:FramvirkirSamningar/ns1:Fjármálageiri/ns1:ÖnnurFjármálafyrirtæki/@SEK" xmlDataType="decimal"/>
    </xmlCellPr>
  </singleXmlCell>
  <singleXmlCell id="6057" r="P39" connectionId="0">
    <xmlCellPr id="1" uniqueName="CHF">
      <xmlPr mapId="2" xpath="/ns1:EfnahagurBanka/ns1:Gögn/ns1:AfleiðurOgSkortstöðurSkuldir/ns1:FramvirkirSamningar/ns1:Fjármálageiri/ns1:ÖnnurFjármálafyrirtæki/@CHF" xmlDataType="decimal"/>
    </xmlCellPr>
  </singleXmlCell>
  <singleXmlCell id="6058" r="Q39" connectionId="0">
    <xmlCellPr id="1" uniqueName="AðrirGjaldmiðlar">
      <xmlPr mapId="2" xpath="/ns1:EfnahagurBanka/ns1:Gögn/ns1:AfleiðurOgSkortstöðurSkuldir/ns1:FramvirkirSamningar/ns1:Fjármálageiri/ns1:ÖnnurFjármálafyrirtæki/@AðrirGjaldmiðlar" xmlDataType="decimal"/>
    </xmlCellPr>
  </singleXmlCell>
  <singleXmlCell id="6059" r="F40" connectionId="0">
    <xmlCellPr id="1" uniqueName="OpinbertFyrirtæki">
      <xmlPr mapId="2" xpath="/ns1:EfnahagurBanka/ns1:Gögn/ns1:AfleiðurOgSkortstöðurSkuldir/ns1:FramvirkirSamningar/ns1:Fjármálageiri/ns1:ÖnnurFjármálafyrirtækiÍSlitameðferð/@OpinbertFyrirtæki" xmlDataType="decimal"/>
    </xmlCellPr>
  </singleXmlCell>
  <singleXmlCell id="6060" r="G40" connectionId="0">
    <xmlCellPr id="1" uniqueName="Einkafyrirtæki">
      <xmlPr mapId="2" xpath="/ns1:EfnahagurBanka/ns1:Gögn/ns1:AfleiðurOgSkortstöðurSkuldir/ns1:FramvirkirSamningar/ns1:Fjármálageiri/ns1:ÖnnurFjármálafyrirtækiÍSlitameðferð/@Einkafyrirtæki" xmlDataType="decimal"/>
    </xmlCellPr>
  </singleXmlCell>
  <singleXmlCell id="6061" r="H40" connectionId="0">
    <xmlCellPr id="1" uniqueName="ISK">
      <xmlPr mapId="2" xpath="/ns1:EfnahagurBanka/ns1:Gögn/ns1:AfleiðurOgSkortstöðurSkuldir/ns1:FramvirkirSamningar/ns1:Fjármálageiri/ns1:ÖnnurFjármálafyrirtækiÍSlitameðferð/@ISK" xmlDataType="decimal"/>
    </xmlCellPr>
  </singleXmlCell>
  <singleXmlCell id="6062" r="I40" connectionId="0">
    <xmlCellPr id="1" uniqueName="EUR">
      <xmlPr mapId="2" xpath="/ns1:EfnahagurBanka/ns1:Gögn/ns1:AfleiðurOgSkortstöðurSkuldir/ns1:FramvirkirSamningar/ns1:Fjármálageiri/ns1:ÖnnurFjármálafyrirtækiÍSlitameðferð/@EUR" xmlDataType="decimal"/>
    </xmlCellPr>
  </singleXmlCell>
  <singleXmlCell id="6063" r="J40" connectionId="0">
    <xmlCellPr id="1" uniqueName="USD">
      <xmlPr mapId="2" xpath="/ns1:EfnahagurBanka/ns1:Gögn/ns1:AfleiðurOgSkortstöðurSkuldir/ns1:FramvirkirSamningar/ns1:Fjármálageiri/ns1:ÖnnurFjármálafyrirtækiÍSlitameðferð/@USD" xmlDataType="decimal"/>
    </xmlCellPr>
  </singleXmlCell>
  <singleXmlCell id="6064" r="K40" connectionId="0">
    <xmlCellPr id="1" uniqueName="GBP">
      <xmlPr mapId="2" xpath="/ns1:EfnahagurBanka/ns1:Gögn/ns1:AfleiðurOgSkortstöðurSkuldir/ns1:FramvirkirSamningar/ns1:Fjármálageiri/ns1:ÖnnurFjármálafyrirtækiÍSlitameðferð/@GBP" xmlDataType="decimal"/>
    </xmlCellPr>
  </singleXmlCell>
  <singleXmlCell id="6065" r="L40" connectionId="0">
    <xmlCellPr id="1" uniqueName="JPY">
      <xmlPr mapId="2" xpath="/ns1:EfnahagurBanka/ns1:Gögn/ns1:AfleiðurOgSkortstöðurSkuldir/ns1:FramvirkirSamningar/ns1:Fjármálageiri/ns1:ÖnnurFjármálafyrirtækiÍSlitameðferð/@JPY" xmlDataType="decimal"/>
    </xmlCellPr>
  </singleXmlCell>
  <singleXmlCell id="6066" r="M40" connectionId="0">
    <xmlCellPr id="1" uniqueName="DKK">
      <xmlPr mapId="2" xpath="/ns1:EfnahagurBanka/ns1:Gögn/ns1:AfleiðurOgSkortstöðurSkuldir/ns1:FramvirkirSamningar/ns1:Fjármálageiri/ns1:ÖnnurFjármálafyrirtækiÍSlitameðferð/@DKK" xmlDataType="decimal"/>
    </xmlCellPr>
  </singleXmlCell>
  <singleXmlCell id="6067" r="N40" connectionId="0">
    <xmlCellPr id="1" uniqueName="NOK">
      <xmlPr mapId="2" xpath="/ns1:EfnahagurBanka/ns1:Gögn/ns1:AfleiðurOgSkortstöðurSkuldir/ns1:FramvirkirSamningar/ns1:Fjármálageiri/ns1:ÖnnurFjármálafyrirtækiÍSlitameðferð/@NOK" xmlDataType="decimal"/>
    </xmlCellPr>
  </singleXmlCell>
  <singleXmlCell id="6068" r="O40" connectionId="0">
    <xmlCellPr id="1" uniqueName="SEK">
      <xmlPr mapId="2" xpath="/ns1:EfnahagurBanka/ns1:Gögn/ns1:AfleiðurOgSkortstöðurSkuldir/ns1:FramvirkirSamningar/ns1:Fjármálageiri/ns1:ÖnnurFjármálafyrirtækiÍSlitameðferð/@SEK" xmlDataType="decimal"/>
    </xmlCellPr>
  </singleXmlCell>
  <singleXmlCell id="6069" r="P40" connectionId="0">
    <xmlCellPr id="1" uniqueName="CHF">
      <xmlPr mapId="2" xpath="/ns1:EfnahagurBanka/ns1:Gögn/ns1:AfleiðurOgSkortstöðurSkuldir/ns1:FramvirkirSamningar/ns1:Fjármálageiri/ns1:ÖnnurFjármálafyrirtækiÍSlitameðferð/@CHF" xmlDataType="decimal"/>
    </xmlCellPr>
  </singleXmlCell>
  <singleXmlCell id="6070" r="Q40" connectionId="0">
    <xmlCellPr id="1" uniqueName="AðrirGjaldmiðlar">
      <xmlPr mapId="2" xpath="/ns1:EfnahagurBanka/ns1:Gögn/ns1:AfleiðurOgSkortstöðurSkuldir/ns1:FramvirkirSamningar/ns1:Fjármálageiri/ns1:ÖnnurFjármálafyrirtækiÍSlitameðferð/@AðrirGjaldmiðlar" xmlDataType="decimal"/>
    </xmlCellPr>
  </singleXmlCell>
  <singleXmlCell id="6071" r="F41" connectionId="0">
    <xmlCellPr id="1" uniqueName="OpinbertFyrirtæki">
      <xmlPr mapId="2" xpath="/ns1:EfnahagurBanka/ns1:Gögn/ns1:AfleiðurOgSkortstöðurSkuldir/ns1:FramvirkirSamningar/ns1:Fjármálageiri/ns1:FjármálalegHliðarstarfsemi/@OpinbertFyrirtæki" xmlDataType="decimal"/>
    </xmlCellPr>
  </singleXmlCell>
  <singleXmlCell id="6072" r="G41" connectionId="0">
    <xmlCellPr id="1" uniqueName="Einkafyrirtæki">
      <xmlPr mapId="2" xpath="/ns1:EfnahagurBanka/ns1:Gögn/ns1:AfleiðurOgSkortstöðurSkuldir/ns1:FramvirkirSamningar/ns1:Fjármálageiri/ns1:FjármálalegHliðarstarfsemi/@Einkafyrirtæki" xmlDataType="decimal"/>
    </xmlCellPr>
  </singleXmlCell>
  <singleXmlCell id="6073" r="H41" connectionId="0">
    <xmlCellPr id="1" uniqueName="ISK">
      <xmlPr mapId="2" xpath="/ns1:EfnahagurBanka/ns1:Gögn/ns1:AfleiðurOgSkortstöðurSkuldir/ns1:FramvirkirSamningar/ns1:Fjármálageiri/ns1:FjármálalegHliðarstarfsemi/@ISK" xmlDataType="decimal"/>
    </xmlCellPr>
  </singleXmlCell>
  <singleXmlCell id="6074" r="I41" connectionId="0">
    <xmlCellPr id="1" uniqueName="EUR">
      <xmlPr mapId="2" xpath="/ns1:EfnahagurBanka/ns1:Gögn/ns1:AfleiðurOgSkortstöðurSkuldir/ns1:FramvirkirSamningar/ns1:Fjármálageiri/ns1:FjármálalegHliðarstarfsemi/@EUR" xmlDataType="decimal"/>
    </xmlCellPr>
  </singleXmlCell>
  <singleXmlCell id="6075" r="J41" connectionId="0">
    <xmlCellPr id="1" uniqueName="USD">
      <xmlPr mapId="2" xpath="/ns1:EfnahagurBanka/ns1:Gögn/ns1:AfleiðurOgSkortstöðurSkuldir/ns1:FramvirkirSamningar/ns1:Fjármálageiri/ns1:FjármálalegHliðarstarfsemi/@USD" xmlDataType="decimal"/>
    </xmlCellPr>
  </singleXmlCell>
  <singleXmlCell id="6076" r="K41" connectionId="0">
    <xmlCellPr id="1" uniqueName="GBP">
      <xmlPr mapId="2" xpath="/ns1:EfnahagurBanka/ns1:Gögn/ns1:AfleiðurOgSkortstöðurSkuldir/ns1:FramvirkirSamningar/ns1:Fjármálageiri/ns1:FjármálalegHliðarstarfsemi/@GBP" xmlDataType="decimal"/>
    </xmlCellPr>
  </singleXmlCell>
  <singleXmlCell id="6077" r="L41" connectionId="0">
    <xmlCellPr id="1" uniqueName="JPY">
      <xmlPr mapId="2" xpath="/ns1:EfnahagurBanka/ns1:Gögn/ns1:AfleiðurOgSkortstöðurSkuldir/ns1:FramvirkirSamningar/ns1:Fjármálageiri/ns1:FjármálalegHliðarstarfsemi/@JPY" xmlDataType="decimal"/>
    </xmlCellPr>
  </singleXmlCell>
  <singleXmlCell id="6078" r="M41" connectionId="0">
    <xmlCellPr id="1" uniqueName="DKK">
      <xmlPr mapId="2" xpath="/ns1:EfnahagurBanka/ns1:Gögn/ns1:AfleiðurOgSkortstöðurSkuldir/ns1:FramvirkirSamningar/ns1:Fjármálageiri/ns1:FjármálalegHliðarstarfsemi/@DKK" xmlDataType="decimal"/>
    </xmlCellPr>
  </singleXmlCell>
  <singleXmlCell id="6079" r="N41" connectionId="0">
    <xmlCellPr id="1" uniqueName="NOK">
      <xmlPr mapId="2" xpath="/ns1:EfnahagurBanka/ns1:Gögn/ns1:AfleiðurOgSkortstöðurSkuldir/ns1:FramvirkirSamningar/ns1:Fjármálageiri/ns1:FjármálalegHliðarstarfsemi/@NOK" xmlDataType="decimal"/>
    </xmlCellPr>
  </singleXmlCell>
  <singleXmlCell id="6080" r="O41" connectionId="0">
    <xmlCellPr id="1" uniqueName="SEK">
      <xmlPr mapId="2" xpath="/ns1:EfnahagurBanka/ns1:Gögn/ns1:AfleiðurOgSkortstöðurSkuldir/ns1:FramvirkirSamningar/ns1:Fjármálageiri/ns1:FjármálalegHliðarstarfsemi/@SEK" xmlDataType="decimal"/>
    </xmlCellPr>
  </singleXmlCell>
  <singleXmlCell id="6081" r="P41" connectionId="0">
    <xmlCellPr id="1" uniqueName="CHF">
      <xmlPr mapId="2" xpath="/ns1:EfnahagurBanka/ns1:Gögn/ns1:AfleiðurOgSkortstöðurSkuldir/ns1:FramvirkirSamningar/ns1:Fjármálageiri/ns1:FjármálalegHliðarstarfsemi/@CHF" xmlDataType="decimal"/>
    </xmlCellPr>
  </singleXmlCell>
  <singleXmlCell id="6082" r="Q41" connectionId="0">
    <xmlCellPr id="1" uniqueName="AðrirGjaldmiðlar">
      <xmlPr mapId="2" xpath="/ns1:EfnahagurBanka/ns1:Gögn/ns1:AfleiðurOgSkortstöðurSkuldir/ns1:FramvirkirSamningar/ns1:Fjármálageiri/ns1:FjármálalegHliðarstarfsemi/@AðrirGjaldmiðlar" xmlDataType="decimal"/>
    </xmlCellPr>
  </singleXmlCell>
  <singleXmlCell id="6083" r="F42" connectionId="0">
    <xmlCellPr id="1" uniqueName="OpinbertFyrirtæki">
      <xmlPr mapId="2" xpath="/ns1:EfnahagurBanka/ns1:Gögn/ns1:AfleiðurOgSkortstöðurSkuldir/ns1:FramvirkirSamningar/ns1:Fjármálageiri/ns1:InnbyrðisFjármálastarfsemi/@OpinbertFyrirtæki" xmlDataType="decimal"/>
    </xmlCellPr>
  </singleXmlCell>
  <singleXmlCell id="6084" r="G42" connectionId="0">
    <xmlCellPr id="1" uniqueName="Einkafyrirtæki">
      <xmlPr mapId="2" xpath="/ns1:EfnahagurBanka/ns1:Gögn/ns1:AfleiðurOgSkortstöðurSkuldir/ns1:FramvirkirSamningar/ns1:Fjármálageiri/ns1:InnbyrðisFjármálastarfsemi/@Einkafyrirtæki" xmlDataType="decimal"/>
    </xmlCellPr>
  </singleXmlCell>
  <singleXmlCell id="6085" r="H42" connectionId="0">
    <xmlCellPr id="1" uniqueName="ISK">
      <xmlPr mapId="2" xpath="/ns1:EfnahagurBanka/ns1:Gögn/ns1:AfleiðurOgSkortstöðurSkuldir/ns1:FramvirkirSamningar/ns1:Fjármálageiri/ns1:InnbyrðisFjármálastarfsemi/@ISK" xmlDataType="decimal"/>
    </xmlCellPr>
  </singleXmlCell>
  <singleXmlCell id="6086" r="I42" connectionId="0">
    <xmlCellPr id="1" uniqueName="EUR">
      <xmlPr mapId="2" xpath="/ns1:EfnahagurBanka/ns1:Gögn/ns1:AfleiðurOgSkortstöðurSkuldir/ns1:FramvirkirSamningar/ns1:Fjármálageiri/ns1:InnbyrðisFjármálastarfsemi/@EUR" xmlDataType="decimal"/>
    </xmlCellPr>
  </singleXmlCell>
  <singleXmlCell id="6087" r="J42" connectionId="0">
    <xmlCellPr id="1" uniqueName="USD">
      <xmlPr mapId="2" xpath="/ns1:EfnahagurBanka/ns1:Gögn/ns1:AfleiðurOgSkortstöðurSkuldir/ns1:FramvirkirSamningar/ns1:Fjármálageiri/ns1:InnbyrðisFjármálastarfsemi/@USD" xmlDataType="decimal"/>
    </xmlCellPr>
  </singleXmlCell>
  <singleXmlCell id="6088" r="K42" connectionId="0">
    <xmlCellPr id="1" uniqueName="GBP">
      <xmlPr mapId="2" xpath="/ns1:EfnahagurBanka/ns1:Gögn/ns1:AfleiðurOgSkortstöðurSkuldir/ns1:FramvirkirSamningar/ns1:Fjármálageiri/ns1:InnbyrðisFjármálastarfsemi/@GBP" xmlDataType="decimal"/>
    </xmlCellPr>
  </singleXmlCell>
  <singleXmlCell id="6089" r="L42" connectionId="0">
    <xmlCellPr id="1" uniqueName="JPY">
      <xmlPr mapId="2" xpath="/ns1:EfnahagurBanka/ns1:Gögn/ns1:AfleiðurOgSkortstöðurSkuldir/ns1:FramvirkirSamningar/ns1:Fjármálageiri/ns1:InnbyrðisFjármálastarfsemi/@JPY" xmlDataType="decimal"/>
    </xmlCellPr>
  </singleXmlCell>
  <singleXmlCell id="6090" r="M42" connectionId="0">
    <xmlCellPr id="1" uniqueName="DKK">
      <xmlPr mapId="2" xpath="/ns1:EfnahagurBanka/ns1:Gögn/ns1:AfleiðurOgSkortstöðurSkuldir/ns1:FramvirkirSamningar/ns1:Fjármálageiri/ns1:InnbyrðisFjármálastarfsemi/@DKK" xmlDataType="decimal"/>
    </xmlCellPr>
  </singleXmlCell>
  <singleXmlCell id="6091" r="N42" connectionId="0">
    <xmlCellPr id="1" uniqueName="NOK">
      <xmlPr mapId="2" xpath="/ns1:EfnahagurBanka/ns1:Gögn/ns1:AfleiðurOgSkortstöðurSkuldir/ns1:FramvirkirSamningar/ns1:Fjármálageiri/ns1:InnbyrðisFjármálastarfsemi/@NOK" xmlDataType="decimal"/>
    </xmlCellPr>
  </singleXmlCell>
  <singleXmlCell id="6092" r="O42" connectionId="0">
    <xmlCellPr id="1" uniqueName="SEK">
      <xmlPr mapId="2" xpath="/ns1:EfnahagurBanka/ns1:Gögn/ns1:AfleiðurOgSkortstöðurSkuldir/ns1:FramvirkirSamningar/ns1:Fjármálageiri/ns1:InnbyrðisFjármálastarfsemi/@SEK" xmlDataType="decimal"/>
    </xmlCellPr>
  </singleXmlCell>
  <singleXmlCell id="6093" r="P42" connectionId="0">
    <xmlCellPr id="1" uniqueName="CHF">
      <xmlPr mapId="2" xpath="/ns1:EfnahagurBanka/ns1:Gögn/ns1:AfleiðurOgSkortstöðurSkuldir/ns1:FramvirkirSamningar/ns1:Fjármálageiri/ns1:InnbyrðisFjármálastarfsemi/@CHF" xmlDataType="decimal"/>
    </xmlCellPr>
  </singleXmlCell>
  <singleXmlCell id="6094" r="Q42" connectionId="0">
    <xmlCellPr id="1" uniqueName="AðrirGjaldmiðlar">
      <xmlPr mapId="2" xpath="/ns1:EfnahagurBanka/ns1:Gögn/ns1:AfleiðurOgSkortstöðurSkuldir/ns1:FramvirkirSamningar/ns1:Fjármálageiri/ns1:InnbyrðisFjármálastarfsemi/@AðrirGjaldmiðlar" xmlDataType="decimal"/>
    </xmlCellPr>
  </singleXmlCell>
  <singleXmlCell id="6095" r="F43" connectionId="0">
    <xmlCellPr id="1" uniqueName="OpinbertFyrirtæki">
      <xmlPr mapId="2" xpath="/ns1:EfnahagurBanka/ns1:Gögn/ns1:AfleiðurOgSkortstöðurSkuldir/ns1:FramvirkirSamningar/ns1:Fjármálageiri/ns1:Vátryggingafélög/@OpinbertFyrirtæki" xmlDataType="decimal"/>
    </xmlCellPr>
  </singleXmlCell>
  <singleXmlCell id="6096" r="G43" connectionId="0">
    <xmlCellPr id="1" uniqueName="Einkafyrirtæki">
      <xmlPr mapId="2" xpath="/ns1:EfnahagurBanka/ns1:Gögn/ns1:AfleiðurOgSkortstöðurSkuldir/ns1:FramvirkirSamningar/ns1:Fjármálageiri/ns1:Vátryggingafélög/@Einkafyrirtæki" xmlDataType="decimal"/>
    </xmlCellPr>
  </singleXmlCell>
  <singleXmlCell id="6097" r="H43" connectionId="0">
    <xmlCellPr id="1" uniqueName="ISK">
      <xmlPr mapId="2" xpath="/ns1:EfnahagurBanka/ns1:Gögn/ns1:AfleiðurOgSkortstöðurSkuldir/ns1:FramvirkirSamningar/ns1:Fjármálageiri/ns1:Vátryggingafélög/@ISK" xmlDataType="decimal"/>
    </xmlCellPr>
  </singleXmlCell>
  <singleXmlCell id="6098" r="I43" connectionId="0">
    <xmlCellPr id="1" uniqueName="EUR">
      <xmlPr mapId="2" xpath="/ns1:EfnahagurBanka/ns1:Gögn/ns1:AfleiðurOgSkortstöðurSkuldir/ns1:FramvirkirSamningar/ns1:Fjármálageiri/ns1:Vátryggingafélög/@EUR" xmlDataType="decimal"/>
    </xmlCellPr>
  </singleXmlCell>
  <singleXmlCell id="6099" r="J43" connectionId="0">
    <xmlCellPr id="1" uniqueName="USD">
      <xmlPr mapId="2" xpath="/ns1:EfnahagurBanka/ns1:Gögn/ns1:AfleiðurOgSkortstöðurSkuldir/ns1:FramvirkirSamningar/ns1:Fjármálageiri/ns1:Vátryggingafélög/@USD" xmlDataType="decimal"/>
    </xmlCellPr>
  </singleXmlCell>
  <singleXmlCell id="6100" r="K43" connectionId="0">
    <xmlCellPr id="1" uniqueName="GBP">
      <xmlPr mapId="2" xpath="/ns1:EfnahagurBanka/ns1:Gögn/ns1:AfleiðurOgSkortstöðurSkuldir/ns1:FramvirkirSamningar/ns1:Fjármálageiri/ns1:Vátryggingafélög/@GBP" xmlDataType="decimal"/>
    </xmlCellPr>
  </singleXmlCell>
  <singleXmlCell id="6101" r="L43" connectionId="0">
    <xmlCellPr id="1" uniqueName="JPY">
      <xmlPr mapId="2" xpath="/ns1:EfnahagurBanka/ns1:Gögn/ns1:AfleiðurOgSkortstöðurSkuldir/ns1:FramvirkirSamningar/ns1:Fjármálageiri/ns1:Vátryggingafélög/@JPY" xmlDataType="decimal"/>
    </xmlCellPr>
  </singleXmlCell>
  <singleXmlCell id="6102" r="M43" connectionId="0">
    <xmlCellPr id="1" uniqueName="DKK">
      <xmlPr mapId="2" xpath="/ns1:EfnahagurBanka/ns1:Gögn/ns1:AfleiðurOgSkortstöðurSkuldir/ns1:FramvirkirSamningar/ns1:Fjármálageiri/ns1:Vátryggingafélög/@DKK" xmlDataType="decimal"/>
    </xmlCellPr>
  </singleXmlCell>
  <singleXmlCell id="6103" r="N43" connectionId="0">
    <xmlCellPr id="1" uniqueName="NOK">
      <xmlPr mapId="2" xpath="/ns1:EfnahagurBanka/ns1:Gögn/ns1:AfleiðurOgSkortstöðurSkuldir/ns1:FramvirkirSamningar/ns1:Fjármálageiri/ns1:Vátryggingafélög/@NOK" xmlDataType="decimal"/>
    </xmlCellPr>
  </singleXmlCell>
  <singleXmlCell id="6104" r="O43" connectionId="0">
    <xmlCellPr id="1" uniqueName="SEK">
      <xmlPr mapId="2" xpath="/ns1:EfnahagurBanka/ns1:Gögn/ns1:AfleiðurOgSkortstöðurSkuldir/ns1:FramvirkirSamningar/ns1:Fjármálageiri/ns1:Vátryggingafélög/@SEK" xmlDataType="decimal"/>
    </xmlCellPr>
  </singleXmlCell>
  <singleXmlCell id="6105" r="P43" connectionId="0">
    <xmlCellPr id="1" uniqueName="CHF">
      <xmlPr mapId="2" xpath="/ns1:EfnahagurBanka/ns1:Gögn/ns1:AfleiðurOgSkortstöðurSkuldir/ns1:FramvirkirSamningar/ns1:Fjármálageiri/ns1:Vátryggingafélög/@CHF" xmlDataType="decimal"/>
    </xmlCellPr>
  </singleXmlCell>
  <singleXmlCell id="6106" r="Q43" connectionId="0">
    <xmlCellPr id="1" uniqueName="AðrirGjaldmiðlar">
      <xmlPr mapId="2" xpath="/ns1:EfnahagurBanka/ns1:Gögn/ns1:AfleiðurOgSkortstöðurSkuldir/ns1:FramvirkirSamningar/ns1:Fjármálageiri/ns1:Vátryggingafélög/@AðrirGjaldmiðlar" xmlDataType="decimal"/>
    </xmlCellPr>
  </singleXmlCell>
  <singleXmlCell id="6107" r="F44" connectionId="0">
    <xmlCellPr id="1" uniqueName="OpinbertFyrirtæki">
      <xmlPr mapId="2" xpath="/ns1:EfnahagurBanka/ns1:Gögn/ns1:AfleiðurOgSkortstöðurSkuldir/ns1:FramvirkirSamningar/ns1:Fjármálageiri/ns1:Lífeyrissjóðir/@OpinbertFyrirtæki" xmlDataType="decimal"/>
    </xmlCellPr>
  </singleXmlCell>
  <singleXmlCell id="6108" r="G44" connectionId="0">
    <xmlCellPr id="1" uniqueName="Einkafyrirtæki">
      <xmlPr mapId="2" xpath="/ns1:EfnahagurBanka/ns1:Gögn/ns1:AfleiðurOgSkortstöðurSkuldir/ns1:FramvirkirSamningar/ns1:Fjármálageiri/ns1:Lífeyrissjóðir/@Einkafyrirtæki" xmlDataType="decimal"/>
    </xmlCellPr>
  </singleXmlCell>
  <singleXmlCell id="6109" r="H44" connectionId="0">
    <xmlCellPr id="1" uniqueName="ISK">
      <xmlPr mapId="2" xpath="/ns1:EfnahagurBanka/ns1:Gögn/ns1:AfleiðurOgSkortstöðurSkuldir/ns1:FramvirkirSamningar/ns1:Fjármálageiri/ns1:Lífeyrissjóðir/@ISK" xmlDataType="decimal"/>
    </xmlCellPr>
  </singleXmlCell>
  <singleXmlCell id="6110" r="I44" connectionId="0">
    <xmlCellPr id="1" uniqueName="EUR">
      <xmlPr mapId="2" xpath="/ns1:EfnahagurBanka/ns1:Gögn/ns1:AfleiðurOgSkortstöðurSkuldir/ns1:FramvirkirSamningar/ns1:Fjármálageiri/ns1:Lífeyrissjóðir/@EUR" xmlDataType="decimal"/>
    </xmlCellPr>
  </singleXmlCell>
  <singleXmlCell id="6111" r="J44" connectionId="0">
    <xmlCellPr id="1" uniqueName="USD">
      <xmlPr mapId="2" xpath="/ns1:EfnahagurBanka/ns1:Gögn/ns1:AfleiðurOgSkortstöðurSkuldir/ns1:FramvirkirSamningar/ns1:Fjármálageiri/ns1:Lífeyrissjóðir/@USD" xmlDataType="decimal"/>
    </xmlCellPr>
  </singleXmlCell>
  <singleXmlCell id="6112" r="K44" connectionId="0">
    <xmlCellPr id="1" uniqueName="GBP">
      <xmlPr mapId="2" xpath="/ns1:EfnahagurBanka/ns1:Gögn/ns1:AfleiðurOgSkortstöðurSkuldir/ns1:FramvirkirSamningar/ns1:Fjármálageiri/ns1:Lífeyrissjóðir/@GBP" xmlDataType="decimal"/>
    </xmlCellPr>
  </singleXmlCell>
  <singleXmlCell id="6113" r="L44" connectionId="0">
    <xmlCellPr id="1" uniqueName="JPY">
      <xmlPr mapId="2" xpath="/ns1:EfnahagurBanka/ns1:Gögn/ns1:AfleiðurOgSkortstöðurSkuldir/ns1:FramvirkirSamningar/ns1:Fjármálageiri/ns1:Lífeyrissjóðir/@JPY" xmlDataType="decimal"/>
    </xmlCellPr>
  </singleXmlCell>
  <singleXmlCell id="6114" r="M44" connectionId="0">
    <xmlCellPr id="1" uniqueName="DKK">
      <xmlPr mapId="2" xpath="/ns1:EfnahagurBanka/ns1:Gögn/ns1:AfleiðurOgSkortstöðurSkuldir/ns1:FramvirkirSamningar/ns1:Fjármálageiri/ns1:Lífeyrissjóðir/@DKK" xmlDataType="decimal"/>
    </xmlCellPr>
  </singleXmlCell>
  <singleXmlCell id="6115" r="N44" connectionId="0">
    <xmlCellPr id="1" uniqueName="NOK">
      <xmlPr mapId="2" xpath="/ns1:EfnahagurBanka/ns1:Gögn/ns1:AfleiðurOgSkortstöðurSkuldir/ns1:FramvirkirSamningar/ns1:Fjármálageiri/ns1:Lífeyrissjóðir/@NOK" xmlDataType="decimal"/>
    </xmlCellPr>
  </singleXmlCell>
  <singleXmlCell id="6116" r="O44" connectionId="0">
    <xmlCellPr id="1" uniqueName="SEK">
      <xmlPr mapId="2" xpath="/ns1:EfnahagurBanka/ns1:Gögn/ns1:AfleiðurOgSkortstöðurSkuldir/ns1:FramvirkirSamningar/ns1:Fjármálageiri/ns1:Lífeyrissjóðir/@SEK" xmlDataType="decimal"/>
    </xmlCellPr>
  </singleXmlCell>
  <singleXmlCell id="6117" r="P44" connectionId="0">
    <xmlCellPr id="1" uniqueName="CHF">
      <xmlPr mapId="2" xpath="/ns1:EfnahagurBanka/ns1:Gögn/ns1:AfleiðurOgSkortstöðurSkuldir/ns1:FramvirkirSamningar/ns1:Fjármálageiri/ns1:Lífeyrissjóðir/@CHF" xmlDataType="decimal"/>
    </xmlCellPr>
  </singleXmlCell>
  <singleXmlCell id="6118" r="Q44" connectionId="0">
    <xmlCellPr id="1" uniqueName="AðrirGjaldmiðlar">
      <xmlPr mapId="2" xpath="/ns1:EfnahagurBanka/ns1:Gögn/ns1:AfleiðurOgSkortstöðurSkuldir/ns1:FramvirkirSamningar/ns1:Fjármálageiri/ns1:Lífeyrissjóðir/@AðrirGjaldmiðlar" xmlDataType="decimal"/>
    </xmlCellPr>
  </singleXmlCell>
  <singleXmlCell id="6119" r="H46" connectionId="0">
    <xmlCellPr id="1" uniqueName="ISK">
      <xmlPr mapId="2" xpath="/ns1:EfnahagurBanka/ns1:Gögn/ns1:AfleiðurOgSkortstöðurSkuldir/ns1:FramvirkirSamningar/ns1:HiðOpinbera/ns1:Ríkisjóður/@ISK" xmlDataType="decimal"/>
    </xmlCellPr>
  </singleXmlCell>
  <singleXmlCell id="6120" r="I46" connectionId="0">
    <xmlCellPr id="1" uniqueName="EUR">
      <xmlPr mapId="2" xpath="/ns1:EfnahagurBanka/ns1:Gögn/ns1:AfleiðurOgSkortstöðurSkuldir/ns1:FramvirkirSamningar/ns1:HiðOpinbera/ns1:Ríkisjóður/@EUR" xmlDataType="decimal"/>
    </xmlCellPr>
  </singleXmlCell>
  <singleXmlCell id="6121" r="J46" connectionId="0">
    <xmlCellPr id="1" uniqueName="USD">
      <xmlPr mapId="2" xpath="/ns1:EfnahagurBanka/ns1:Gögn/ns1:AfleiðurOgSkortstöðurSkuldir/ns1:FramvirkirSamningar/ns1:HiðOpinbera/ns1:Ríkisjóður/@USD" xmlDataType="decimal"/>
    </xmlCellPr>
  </singleXmlCell>
  <singleXmlCell id="6122" r="K46" connectionId="0">
    <xmlCellPr id="1" uniqueName="GBP">
      <xmlPr mapId="2" xpath="/ns1:EfnahagurBanka/ns1:Gögn/ns1:AfleiðurOgSkortstöðurSkuldir/ns1:FramvirkirSamningar/ns1:HiðOpinbera/ns1:Ríkisjóður/@GBP" xmlDataType="decimal"/>
    </xmlCellPr>
  </singleXmlCell>
  <singleXmlCell id="6123" r="L46" connectionId="0">
    <xmlCellPr id="1" uniqueName="JPY">
      <xmlPr mapId="2" xpath="/ns1:EfnahagurBanka/ns1:Gögn/ns1:AfleiðurOgSkortstöðurSkuldir/ns1:FramvirkirSamningar/ns1:HiðOpinbera/ns1:Ríkisjóður/@JPY" xmlDataType="decimal"/>
    </xmlCellPr>
  </singleXmlCell>
  <singleXmlCell id="6124" r="M46" connectionId="0">
    <xmlCellPr id="1" uniqueName="DKK">
      <xmlPr mapId="2" xpath="/ns1:EfnahagurBanka/ns1:Gögn/ns1:AfleiðurOgSkortstöðurSkuldir/ns1:FramvirkirSamningar/ns1:HiðOpinbera/ns1:Ríkisjóður/@DKK" xmlDataType="decimal"/>
    </xmlCellPr>
  </singleXmlCell>
  <singleXmlCell id="6125" r="N46" connectionId="0">
    <xmlCellPr id="1" uniqueName="NOK">
      <xmlPr mapId="2" xpath="/ns1:EfnahagurBanka/ns1:Gögn/ns1:AfleiðurOgSkortstöðurSkuldir/ns1:FramvirkirSamningar/ns1:HiðOpinbera/ns1:Ríkisjóður/@NOK" xmlDataType="decimal"/>
    </xmlCellPr>
  </singleXmlCell>
  <singleXmlCell id="6126" r="O46" connectionId="0">
    <xmlCellPr id="1" uniqueName="SEK">
      <xmlPr mapId="2" xpath="/ns1:EfnahagurBanka/ns1:Gögn/ns1:AfleiðurOgSkortstöðurSkuldir/ns1:FramvirkirSamningar/ns1:HiðOpinbera/ns1:Ríkisjóður/@SEK" xmlDataType="decimal"/>
    </xmlCellPr>
  </singleXmlCell>
  <singleXmlCell id="6127" r="P46" connectionId="0">
    <xmlCellPr id="1" uniqueName="CHF">
      <xmlPr mapId="2" xpath="/ns1:EfnahagurBanka/ns1:Gögn/ns1:AfleiðurOgSkortstöðurSkuldir/ns1:FramvirkirSamningar/ns1:HiðOpinbera/ns1:Ríkisjóður/@CHF" xmlDataType="decimal"/>
    </xmlCellPr>
  </singleXmlCell>
  <singleXmlCell id="6128" r="Q46" connectionId="0">
    <xmlCellPr id="1" uniqueName="AðrirGjaldmiðlar">
      <xmlPr mapId="2" xpath="/ns1:EfnahagurBanka/ns1:Gögn/ns1:AfleiðurOgSkortstöðurSkuldir/ns1:FramvirkirSamningar/ns1:HiðOpinbera/ns1:Ríkisjóður/@AðrirGjaldmiðlar" xmlDataType="decimal"/>
    </xmlCellPr>
  </singleXmlCell>
  <singleXmlCell id="6129" r="H47" connectionId="0">
    <xmlCellPr id="1" uniqueName="ISK">
      <xmlPr mapId="2" xpath="/ns1:EfnahagurBanka/ns1:Gögn/ns1:AfleiðurOgSkortstöðurSkuldir/ns1:FramvirkirSamningar/ns1:HiðOpinbera/ns1:Sveitarfélög/@ISK" xmlDataType="decimal"/>
    </xmlCellPr>
  </singleXmlCell>
  <singleXmlCell id="6130" r="I47" connectionId="0">
    <xmlCellPr id="1" uniqueName="EUR">
      <xmlPr mapId="2" xpath="/ns1:EfnahagurBanka/ns1:Gögn/ns1:AfleiðurOgSkortstöðurSkuldir/ns1:FramvirkirSamningar/ns1:HiðOpinbera/ns1:Sveitarfélög/@EUR" xmlDataType="decimal"/>
    </xmlCellPr>
  </singleXmlCell>
  <singleXmlCell id="6131" r="J47" connectionId="0">
    <xmlCellPr id="1" uniqueName="USD">
      <xmlPr mapId="2" xpath="/ns1:EfnahagurBanka/ns1:Gögn/ns1:AfleiðurOgSkortstöðurSkuldir/ns1:FramvirkirSamningar/ns1:HiðOpinbera/ns1:Sveitarfélög/@USD" xmlDataType="decimal"/>
    </xmlCellPr>
  </singleXmlCell>
  <singleXmlCell id="6132" r="K47" connectionId="0">
    <xmlCellPr id="1" uniqueName="GBP">
      <xmlPr mapId="2" xpath="/ns1:EfnahagurBanka/ns1:Gögn/ns1:AfleiðurOgSkortstöðurSkuldir/ns1:FramvirkirSamningar/ns1:HiðOpinbera/ns1:Sveitarfélög/@GBP" xmlDataType="decimal"/>
    </xmlCellPr>
  </singleXmlCell>
  <singleXmlCell id="6133" r="L47" connectionId="0">
    <xmlCellPr id="1" uniqueName="JPY">
      <xmlPr mapId="2" xpath="/ns1:EfnahagurBanka/ns1:Gögn/ns1:AfleiðurOgSkortstöðurSkuldir/ns1:FramvirkirSamningar/ns1:HiðOpinbera/ns1:Sveitarfélög/@JPY" xmlDataType="decimal"/>
    </xmlCellPr>
  </singleXmlCell>
  <singleXmlCell id="6134" r="M47" connectionId="0">
    <xmlCellPr id="1" uniqueName="DKK">
      <xmlPr mapId="2" xpath="/ns1:EfnahagurBanka/ns1:Gögn/ns1:AfleiðurOgSkortstöðurSkuldir/ns1:FramvirkirSamningar/ns1:HiðOpinbera/ns1:Sveitarfélög/@DKK" xmlDataType="decimal"/>
    </xmlCellPr>
  </singleXmlCell>
  <singleXmlCell id="6135" r="N47" connectionId="0">
    <xmlCellPr id="1" uniqueName="NOK">
      <xmlPr mapId="2" xpath="/ns1:EfnahagurBanka/ns1:Gögn/ns1:AfleiðurOgSkortstöðurSkuldir/ns1:FramvirkirSamningar/ns1:HiðOpinbera/ns1:Sveitarfélög/@NOK" xmlDataType="decimal"/>
    </xmlCellPr>
  </singleXmlCell>
  <singleXmlCell id="6136" r="O47" connectionId="0">
    <xmlCellPr id="1" uniqueName="SEK">
      <xmlPr mapId="2" xpath="/ns1:EfnahagurBanka/ns1:Gögn/ns1:AfleiðurOgSkortstöðurSkuldir/ns1:FramvirkirSamningar/ns1:HiðOpinbera/ns1:Sveitarfélög/@SEK" xmlDataType="decimal"/>
    </xmlCellPr>
  </singleXmlCell>
  <singleXmlCell id="6137" r="P47" connectionId="0">
    <xmlCellPr id="1" uniqueName="CHF">
      <xmlPr mapId="2" xpath="/ns1:EfnahagurBanka/ns1:Gögn/ns1:AfleiðurOgSkortstöðurSkuldir/ns1:FramvirkirSamningar/ns1:HiðOpinbera/ns1:Sveitarfélög/@CHF" xmlDataType="decimal"/>
    </xmlCellPr>
  </singleXmlCell>
  <singleXmlCell id="6138" r="Q47" connectionId="0">
    <xmlCellPr id="1" uniqueName="AðrirGjaldmiðlar">
      <xmlPr mapId="2" xpath="/ns1:EfnahagurBanka/ns1:Gögn/ns1:AfleiðurOgSkortstöðurSkuldir/ns1:FramvirkirSamningar/ns1:HiðOpinbera/ns1:Sveitarfélög/@AðrirGjaldmiðlar" xmlDataType="decimal"/>
    </xmlCellPr>
  </singleXmlCell>
  <singleXmlCell id="6139" r="H48" connectionId="0">
    <xmlCellPr id="1" uniqueName="ISK">
      <xmlPr mapId="2" xpath="/ns1:EfnahagurBanka/ns1:Gögn/ns1:AfleiðurOgSkortstöðurSkuldir/ns1:FramvirkirSamningar/ns1:Heimili/@ISK" xmlDataType="decimal"/>
    </xmlCellPr>
  </singleXmlCell>
  <singleXmlCell id="6140" r="I48" connectionId="0">
    <xmlCellPr id="1" uniqueName="EUR">
      <xmlPr mapId="2" xpath="/ns1:EfnahagurBanka/ns1:Gögn/ns1:AfleiðurOgSkortstöðurSkuldir/ns1:FramvirkirSamningar/ns1:Heimili/@EUR" xmlDataType="decimal"/>
    </xmlCellPr>
  </singleXmlCell>
  <singleXmlCell id="6141" r="J48" connectionId="0">
    <xmlCellPr id="1" uniqueName="USD">
      <xmlPr mapId="2" xpath="/ns1:EfnahagurBanka/ns1:Gögn/ns1:AfleiðurOgSkortstöðurSkuldir/ns1:FramvirkirSamningar/ns1:Heimili/@USD" xmlDataType="decimal"/>
    </xmlCellPr>
  </singleXmlCell>
  <singleXmlCell id="6142" r="K48" connectionId="0">
    <xmlCellPr id="1" uniqueName="GBP">
      <xmlPr mapId="2" xpath="/ns1:EfnahagurBanka/ns1:Gögn/ns1:AfleiðurOgSkortstöðurSkuldir/ns1:FramvirkirSamningar/ns1:Heimili/@GBP" xmlDataType="decimal"/>
    </xmlCellPr>
  </singleXmlCell>
  <singleXmlCell id="6143" r="L48" connectionId="0">
    <xmlCellPr id="1" uniqueName="JPY">
      <xmlPr mapId="2" xpath="/ns1:EfnahagurBanka/ns1:Gögn/ns1:AfleiðurOgSkortstöðurSkuldir/ns1:FramvirkirSamningar/ns1:Heimili/@JPY" xmlDataType="decimal"/>
    </xmlCellPr>
  </singleXmlCell>
  <singleXmlCell id="6144" r="M48" connectionId="0">
    <xmlCellPr id="1" uniqueName="DKK">
      <xmlPr mapId="2" xpath="/ns1:EfnahagurBanka/ns1:Gögn/ns1:AfleiðurOgSkortstöðurSkuldir/ns1:FramvirkirSamningar/ns1:Heimili/@DKK" xmlDataType="decimal"/>
    </xmlCellPr>
  </singleXmlCell>
  <singleXmlCell id="6145" r="N48" connectionId="0">
    <xmlCellPr id="1" uniqueName="NOK">
      <xmlPr mapId="2" xpath="/ns1:EfnahagurBanka/ns1:Gögn/ns1:AfleiðurOgSkortstöðurSkuldir/ns1:FramvirkirSamningar/ns1:Heimili/@NOK" xmlDataType="decimal"/>
    </xmlCellPr>
  </singleXmlCell>
  <singleXmlCell id="6146" r="O48" connectionId="0">
    <xmlCellPr id="1" uniqueName="SEK">
      <xmlPr mapId="2" xpath="/ns1:EfnahagurBanka/ns1:Gögn/ns1:AfleiðurOgSkortstöðurSkuldir/ns1:FramvirkirSamningar/ns1:Heimili/@SEK" xmlDataType="decimal"/>
    </xmlCellPr>
  </singleXmlCell>
  <singleXmlCell id="6147" r="P48" connectionId="0">
    <xmlCellPr id="1" uniqueName="CHF">
      <xmlPr mapId="2" xpath="/ns1:EfnahagurBanka/ns1:Gögn/ns1:AfleiðurOgSkortstöðurSkuldir/ns1:FramvirkirSamningar/ns1:Heimili/@CHF" xmlDataType="decimal"/>
    </xmlCellPr>
  </singleXmlCell>
  <singleXmlCell id="6148" r="Q48" connectionId="0">
    <xmlCellPr id="1" uniqueName="AðrirGjaldmiðlar">
      <xmlPr mapId="2" xpath="/ns1:EfnahagurBanka/ns1:Gögn/ns1:AfleiðurOgSkortstöðurSkuldir/ns1:FramvirkirSamningar/ns1:Heimili/@AðrirGjaldmiðlar" xmlDataType="decimal"/>
    </xmlCellPr>
  </singleXmlCell>
  <singleXmlCell id="6149" r="H49" connectionId="0">
    <xmlCellPr id="1" uniqueName="ISK">
      <xmlPr mapId="2" xpath="/ns1:EfnahagurBanka/ns1:Gögn/ns1:AfleiðurOgSkortstöðurSkuldir/ns1:FramvirkirSamningar/ns1:FélagasamtökSemÞjónaHeimilum/@ISK" xmlDataType="decimal"/>
    </xmlCellPr>
  </singleXmlCell>
  <singleXmlCell id="6150" r="I49" connectionId="0">
    <xmlCellPr id="1" uniqueName="EUR">
      <xmlPr mapId="2" xpath="/ns1:EfnahagurBanka/ns1:Gögn/ns1:AfleiðurOgSkortstöðurSkuldir/ns1:FramvirkirSamningar/ns1:FélagasamtökSemÞjónaHeimilum/@EUR" xmlDataType="decimal"/>
    </xmlCellPr>
  </singleXmlCell>
  <singleXmlCell id="6151" r="J49" connectionId="0">
    <xmlCellPr id="1" uniqueName="USD">
      <xmlPr mapId="2" xpath="/ns1:EfnahagurBanka/ns1:Gögn/ns1:AfleiðurOgSkortstöðurSkuldir/ns1:FramvirkirSamningar/ns1:FélagasamtökSemÞjónaHeimilum/@USD" xmlDataType="decimal"/>
    </xmlCellPr>
  </singleXmlCell>
  <singleXmlCell id="6152" r="K49" connectionId="0">
    <xmlCellPr id="1" uniqueName="GBP">
      <xmlPr mapId="2" xpath="/ns1:EfnahagurBanka/ns1:Gögn/ns1:AfleiðurOgSkortstöðurSkuldir/ns1:FramvirkirSamningar/ns1:FélagasamtökSemÞjónaHeimilum/@GBP" xmlDataType="decimal"/>
    </xmlCellPr>
  </singleXmlCell>
  <singleXmlCell id="6153" r="L49" connectionId="0">
    <xmlCellPr id="1" uniqueName="JPY">
      <xmlPr mapId="2" xpath="/ns1:EfnahagurBanka/ns1:Gögn/ns1:AfleiðurOgSkortstöðurSkuldir/ns1:FramvirkirSamningar/ns1:FélagasamtökSemÞjónaHeimilum/@JPY" xmlDataType="decimal"/>
    </xmlCellPr>
  </singleXmlCell>
  <singleXmlCell id="6154" r="M49" connectionId="0">
    <xmlCellPr id="1" uniqueName="DKK">
      <xmlPr mapId="2" xpath="/ns1:EfnahagurBanka/ns1:Gögn/ns1:AfleiðurOgSkortstöðurSkuldir/ns1:FramvirkirSamningar/ns1:FélagasamtökSemÞjónaHeimilum/@DKK" xmlDataType="decimal"/>
    </xmlCellPr>
  </singleXmlCell>
  <singleXmlCell id="6155" r="N49" connectionId="0">
    <xmlCellPr id="1" uniqueName="NOK">
      <xmlPr mapId="2" xpath="/ns1:EfnahagurBanka/ns1:Gögn/ns1:AfleiðurOgSkortstöðurSkuldir/ns1:FramvirkirSamningar/ns1:FélagasamtökSemÞjónaHeimilum/@NOK" xmlDataType="decimal"/>
    </xmlCellPr>
  </singleXmlCell>
  <singleXmlCell id="6156" r="O49" connectionId="0">
    <xmlCellPr id="1" uniqueName="SEK">
      <xmlPr mapId="2" xpath="/ns1:EfnahagurBanka/ns1:Gögn/ns1:AfleiðurOgSkortstöðurSkuldir/ns1:FramvirkirSamningar/ns1:FélagasamtökSemÞjónaHeimilum/@SEK" xmlDataType="decimal"/>
    </xmlCellPr>
  </singleXmlCell>
  <singleXmlCell id="6157" r="P49" connectionId="0">
    <xmlCellPr id="1" uniqueName="CHF">
      <xmlPr mapId="2" xpath="/ns1:EfnahagurBanka/ns1:Gögn/ns1:AfleiðurOgSkortstöðurSkuldir/ns1:FramvirkirSamningar/ns1:FélagasamtökSemÞjónaHeimilum/@CHF" xmlDataType="decimal"/>
    </xmlCellPr>
  </singleXmlCell>
  <singleXmlCell id="6158" r="Q49" connectionId="0">
    <xmlCellPr id="1" uniqueName="AðrirGjaldmiðlar">
      <xmlPr mapId="2" xpath="/ns1:EfnahagurBanka/ns1:Gögn/ns1:AfleiðurOgSkortstöðurSkuldir/ns1:FramvirkirSamningar/ns1:FélagasamtökSemÞjónaHeimilum/@AðrirGjaldmiðlar" xmlDataType="decimal"/>
    </xmlCellPr>
  </singleXmlCell>
  <singleXmlCell id="6159" r="H51" connectionId="0">
    <xmlCellPr id="1" uniqueName="ISK">
      <xmlPr mapId="2" xpath="/ns1:EfnahagurBanka/ns1:Gögn/ns1:AfleiðurOgSkortstöðurSkuldir/ns1:FramvirkirSamningar/ns1:ErlendirAðilar/ns1:Seðlabankar/@ISK" xmlDataType="decimal"/>
    </xmlCellPr>
  </singleXmlCell>
  <singleXmlCell id="6160" r="I51" connectionId="0">
    <xmlCellPr id="1" uniqueName="EUR">
      <xmlPr mapId="2" xpath="/ns1:EfnahagurBanka/ns1:Gögn/ns1:AfleiðurOgSkortstöðurSkuldir/ns1:FramvirkirSamningar/ns1:ErlendirAðilar/ns1:Seðlabankar/@EUR" xmlDataType="decimal"/>
    </xmlCellPr>
  </singleXmlCell>
  <singleXmlCell id="6161" r="J51" connectionId="0">
    <xmlCellPr id="1" uniqueName="USD">
      <xmlPr mapId="2" xpath="/ns1:EfnahagurBanka/ns1:Gögn/ns1:AfleiðurOgSkortstöðurSkuldir/ns1:FramvirkirSamningar/ns1:ErlendirAðilar/ns1:Seðlabankar/@USD" xmlDataType="decimal"/>
    </xmlCellPr>
  </singleXmlCell>
  <singleXmlCell id="6162" r="K51" connectionId="0">
    <xmlCellPr id="1" uniqueName="GBP">
      <xmlPr mapId="2" xpath="/ns1:EfnahagurBanka/ns1:Gögn/ns1:AfleiðurOgSkortstöðurSkuldir/ns1:FramvirkirSamningar/ns1:ErlendirAðilar/ns1:Seðlabankar/@GBP" xmlDataType="decimal"/>
    </xmlCellPr>
  </singleXmlCell>
  <singleXmlCell id="6163" r="L51" connectionId="0">
    <xmlCellPr id="1" uniqueName="JPY">
      <xmlPr mapId="2" xpath="/ns1:EfnahagurBanka/ns1:Gögn/ns1:AfleiðurOgSkortstöðurSkuldir/ns1:FramvirkirSamningar/ns1:ErlendirAðilar/ns1:Seðlabankar/@JPY" xmlDataType="decimal"/>
    </xmlCellPr>
  </singleXmlCell>
  <singleXmlCell id="6164" r="M51" connectionId="0">
    <xmlCellPr id="1" uniqueName="DKK">
      <xmlPr mapId="2" xpath="/ns1:EfnahagurBanka/ns1:Gögn/ns1:AfleiðurOgSkortstöðurSkuldir/ns1:FramvirkirSamningar/ns1:ErlendirAðilar/ns1:Seðlabankar/@DKK" xmlDataType="decimal"/>
    </xmlCellPr>
  </singleXmlCell>
  <singleXmlCell id="6165" r="N51" connectionId="0">
    <xmlCellPr id="1" uniqueName="NOK">
      <xmlPr mapId="2" xpath="/ns1:EfnahagurBanka/ns1:Gögn/ns1:AfleiðurOgSkortstöðurSkuldir/ns1:FramvirkirSamningar/ns1:ErlendirAðilar/ns1:Seðlabankar/@NOK" xmlDataType="decimal"/>
    </xmlCellPr>
  </singleXmlCell>
  <singleXmlCell id="6166" r="O51" connectionId="0">
    <xmlCellPr id="1" uniqueName="SEK">
      <xmlPr mapId="2" xpath="/ns1:EfnahagurBanka/ns1:Gögn/ns1:AfleiðurOgSkortstöðurSkuldir/ns1:FramvirkirSamningar/ns1:ErlendirAðilar/ns1:Seðlabankar/@SEK" xmlDataType="decimal"/>
    </xmlCellPr>
  </singleXmlCell>
  <singleXmlCell id="6167" r="P51" connectionId="0">
    <xmlCellPr id="1" uniqueName="CHF">
      <xmlPr mapId="2" xpath="/ns1:EfnahagurBanka/ns1:Gögn/ns1:AfleiðurOgSkortstöðurSkuldir/ns1:FramvirkirSamningar/ns1:ErlendirAðilar/ns1:Seðlabankar/@CHF" xmlDataType="decimal"/>
    </xmlCellPr>
  </singleXmlCell>
  <singleXmlCell id="6168" r="Q51" connectionId="0">
    <xmlCellPr id="1" uniqueName="AðrirGjaldmiðlar">
      <xmlPr mapId="2" xpath="/ns1:EfnahagurBanka/ns1:Gögn/ns1:AfleiðurOgSkortstöðurSkuldir/ns1:FramvirkirSamningar/ns1:ErlendirAðilar/ns1:Seðlabankar/@AðrirGjaldmiðlar" xmlDataType="decimal"/>
    </xmlCellPr>
  </singleXmlCell>
  <singleXmlCell id="6169" r="H52" connectionId="0">
    <xmlCellPr id="1" uniqueName="ISK">
      <xmlPr mapId="2" xpath="/ns1:EfnahagurBanka/ns1:Gögn/ns1:AfleiðurOgSkortstöðurSkuldir/ns1:FramvirkirSamningar/ns1:ErlendirAðilar/ns1:ErlendarInnlánsstofnanir/@ISK" xmlDataType="decimal"/>
    </xmlCellPr>
  </singleXmlCell>
  <singleXmlCell id="6170" r="I52" connectionId="0">
    <xmlCellPr id="1" uniqueName="EUR">
      <xmlPr mapId="2" xpath="/ns1:EfnahagurBanka/ns1:Gögn/ns1:AfleiðurOgSkortstöðurSkuldir/ns1:FramvirkirSamningar/ns1:ErlendirAðilar/ns1:ErlendarInnlánsstofnanir/@EUR" xmlDataType="decimal"/>
    </xmlCellPr>
  </singleXmlCell>
  <singleXmlCell id="6171" r="J52" connectionId="0">
    <xmlCellPr id="1" uniqueName="USD">
      <xmlPr mapId="2" xpath="/ns1:EfnahagurBanka/ns1:Gögn/ns1:AfleiðurOgSkortstöðurSkuldir/ns1:FramvirkirSamningar/ns1:ErlendirAðilar/ns1:ErlendarInnlánsstofnanir/@USD" xmlDataType="decimal"/>
    </xmlCellPr>
  </singleXmlCell>
  <singleXmlCell id="6172" r="K52" connectionId="0">
    <xmlCellPr id="1" uniqueName="GBP">
      <xmlPr mapId="2" xpath="/ns1:EfnahagurBanka/ns1:Gögn/ns1:AfleiðurOgSkortstöðurSkuldir/ns1:FramvirkirSamningar/ns1:ErlendirAðilar/ns1:ErlendarInnlánsstofnanir/@GBP" xmlDataType="decimal"/>
    </xmlCellPr>
  </singleXmlCell>
  <singleXmlCell id="6173" r="L52" connectionId="0">
    <xmlCellPr id="1" uniqueName="JPY">
      <xmlPr mapId="2" xpath="/ns1:EfnahagurBanka/ns1:Gögn/ns1:AfleiðurOgSkortstöðurSkuldir/ns1:FramvirkirSamningar/ns1:ErlendirAðilar/ns1:ErlendarInnlánsstofnanir/@JPY" xmlDataType="decimal"/>
    </xmlCellPr>
  </singleXmlCell>
  <singleXmlCell id="6174" r="M52" connectionId="0">
    <xmlCellPr id="1" uniqueName="DKK">
      <xmlPr mapId="2" xpath="/ns1:EfnahagurBanka/ns1:Gögn/ns1:AfleiðurOgSkortstöðurSkuldir/ns1:FramvirkirSamningar/ns1:ErlendirAðilar/ns1:ErlendarInnlánsstofnanir/@DKK" xmlDataType="decimal"/>
    </xmlCellPr>
  </singleXmlCell>
  <singleXmlCell id="6175" r="N52" connectionId="0">
    <xmlCellPr id="1" uniqueName="NOK">
      <xmlPr mapId="2" xpath="/ns1:EfnahagurBanka/ns1:Gögn/ns1:AfleiðurOgSkortstöðurSkuldir/ns1:FramvirkirSamningar/ns1:ErlendirAðilar/ns1:ErlendarInnlánsstofnanir/@NOK" xmlDataType="decimal"/>
    </xmlCellPr>
  </singleXmlCell>
  <singleXmlCell id="6176" r="O52" connectionId="0">
    <xmlCellPr id="1" uniqueName="SEK">
      <xmlPr mapId="2" xpath="/ns1:EfnahagurBanka/ns1:Gögn/ns1:AfleiðurOgSkortstöðurSkuldir/ns1:FramvirkirSamningar/ns1:ErlendirAðilar/ns1:ErlendarInnlánsstofnanir/@SEK" xmlDataType="decimal"/>
    </xmlCellPr>
  </singleXmlCell>
  <singleXmlCell id="6177" r="P52" connectionId="0">
    <xmlCellPr id="1" uniqueName="CHF">
      <xmlPr mapId="2" xpath="/ns1:EfnahagurBanka/ns1:Gögn/ns1:AfleiðurOgSkortstöðurSkuldir/ns1:FramvirkirSamningar/ns1:ErlendirAðilar/ns1:ErlendarInnlánsstofnanir/@CHF" xmlDataType="decimal"/>
    </xmlCellPr>
  </singleXmlCell>
  <singleXmlCell id="6178" r="Q52" connectionId="0">
    <xmlCellPr id="1" uniqueName="AðrirGjaldmiðlar">
      <xmlPr mapId="2" xpath="/ns1:EfnahagurBanka/ns1:Gögn/ns1:AfleiðurOgSkortstöðurSkuldir/ns1:FramvirkirSamningar/ns1:ErlendirAðilar/ns1:ErlendarInnlánsstofnanir/@AðrirGjaldmiðlar" xmlDataType="decimal"/>
    </xmlCellPr>
  </singleXmlCell>
  <singleXmlCell id="6179" r="H53" connectionId="0">
    <xmlCellPr id="1" uniqueName="ISK">
      <xmlPr mapId="2" xpath="/ns1:EfnahagurBanka/ns1:Gögn/ns1:AfleiðurOgSkortstöðurSkuldir/ns1:FramvirkirSamningar/ns1:ErlendirAðilar/ns1:ErlendirPeningamarkaðssjóðir/@ISK" xmlDataType="decimal"/>
    </xmlCellPr>
  </singleXmlCell>
  <singleXmlCell id="6180" r="I53" connectionId="0">
    <xmlCellPr id="1" uniqueName="EUR">
      <xmlPr mapId="2" xpath="/ns1:EfnahagurBanka/ns1:Gögn/ns1:AfleiðurOgSkortstöðurSkuldir/ns1:FramvirkirSamningar/ns1:ErlendirAðilar/ns1:ErlendirPeningamarkaðssjóðir/@EUR" xmlDataType="decimal"/>
    </xmlCellPr>
  </singleXmlCell>
  <singleXmlCell id="6181" r="J53" connectionId="0">
    <xmlCellPr id="1" uniqueName="USD">
      <xmlPr mapId="2" xpath="/ns1:EfnahagurBanka/ns1:Gögn/ns1:AfleiðurOgSkortstöðurSkuldir/ns1:FramvirkirSamningar/ns1:ErlendirAðilar/ns1:ErlendirPeningamarkaðssjóðir/@USD" xmlDataType="decimal"/>
    </xmlCellPr>
  </singleXmlCell>
  <singleXmlCell id="6182" r="K53" connectionId="0">
    <xmlCellPr id="1" uniqueName="GBP">
      <xmlPr mapId="2" xpath="/ns1:EfnahagurBanka/ns1:Gögn/ns1:AfleiðurOgSkortstöðurSkuldir/ns1:FramvirkirSamningar/ns1:ErlendirAðilar/ns1:ErlendirPeningamarkaðssjóðir/@GBP" xmlDataType="decimal"/>
    </xmlCellPr>
  </singleXmlCell>
  <singleXmlCell id="6183" r="L53" connectionId="0">
    <xmlCellPr id="1" uniqueName="JPY">
      <xmlPr mapId="2" xpath="/ns1:EfnahagurBanka/ns1:Gögn/ns1:AfleiðurOgSkortstöðurSkuldir/ns1:FramvirkirSamningar/ns1:ErlendirAðilar/ns1:ErlendirPeningamarkaðssjóðir/@JPY" xmlDataType="decimal"/>
    </xmlCellPr>
  </singleXmlCell>
  <singleXmlCell id="6184" r="M53" connectionId="0">
    <xmlCellPr id="1" uniqueName="DKK">
      <xmlPr mapId="2" xpath="/ns1:EfnahagurBanka/ns1:Gögn/ns1:AfleiðurOgSkortstöðurSkuldir/ns1:FramvirkirSamningar/ns1:ErlendirAðilar/ns1:ErlendirPeningamarkaðssjóðir/@DKK" xmlDataType="decimal"/>
    </xmlCellPr>
  </singleXmlCell>
  <singleXmlCell id="6185" r="N53" connectionId="0">
    <xmlCellPr id="1" uniqueName="NOK">
      <xmlPr mapId="2" xpath="/ns1:EfnahagurBanka/ns1:Gögn/ns1:AfleiðurOgSkortstöðurSkuldir/ns1:FramvirkirSamningar/ns1:ErlendirAðilar/ns1:ErlendirPeningamarkaðssjóðir/@NOK" xmlDataType="decimal"/>
    </xmlCellPr>
  </singleXmlCell>
  <singleXmlCell id="6186" r="O53" connectionId="0">
    <xmlCellPr id="1" uniqueName="SEK">
      <xmlPr mapId="2" xpath="/ns1:EfnahagurBanka/ns1:Gögn/ns1:AfleiðurOgSkortstöðurSkuldir/ns1:FramvirkirSamningar/ns1:ErlendirAðilar/ns1:ErlendirPeningamarkaðssjóðir/@SEK" xmlDataType="decimal"/>
    </xmlCellPr>
  </singleXmlCell>
  <singleXmlCell id="6187" r="P53" connectionId="0">
    <xmlCellPr id="1" uniqueName="CHF">
      <xmlPr mapId="2" xpath="/ns1:EfnahagurBanka/ns1:Gögn/ns1:AfleiðurOgSkortstöðurSkuldir/ns1:FramvirkirSamningar/ns1:ErlendirAðilar/ns1:ErlendirPeningamarkaðssjóðir/@CHF" xmlDataType="decimal"/>
    </xmlCellPr>
  </singleXmlCell>
  <singleXmlCell id="6188" r="Q53" connectionId="0">
    <xmlCellPr id="1" uniqueName="AðrirGjaldmiðlar">
      <xmlPr mapId="2" xpath="/ns1:EfnahagurBanka/ns1:Gögn/ns1:AfleiðurOgSkortstöðurSkuldir/ns1:FramvirkirSamningar/ns1:ErlendirAðilar/ns1:ErlendirPeningamarkaðssjóðir/@AðrirGjaldmiðlar" xmlDataType="decimal"/>
    </xmlCellPr>
  </singleXmlCell>
  <singleXmlCell id="6189" r="H54" connectionId="0">
    <xmlCellPr id="1" uniqueName="ISK">
      <xmlPr mapId="2" xpath="/ns1:EfnahagurBanka/ns1:Gögn/ns1:AfleiðurOgSkortstöðurSkuldir/ns1:FramvirkirSamningar/ns1:ErlendirAðilar/ns1:ErlendirAðrirVerðbréfaOgFjárfestingarsjóðir/@ISK" xmlDataType="decimal"/>
    </xmlCellPr>
  </singleXmlCell>
  <singleXmlCell id="6190" r="I54" connectionId="0">
    <xmlCellPr id="1" uniqueName="EUR">
      <xmlPr mapId="2" xpath="/ns1:EfnahagurBanka/ns1:Gögn/ns1:AfleiðurOgSkortstöðurSkuldir/ns1:FramvirkirSamningar/ns1:ErlendirAðilar/ns1:ErlendirAðrirVerðbréfaOgFjárfestingarsjóðir/@EUR" xmlDataType="decimal"/>
    </xmlCellPr>
  </singleXmlCell>
  <singleXmlCell id="6191" r="J54" connectionId="0">
    <xmlCellPr id="1" uniqueName="USD">
      <xmlPr mapId="2" xpath="/ns1:EfnahagurBanka/ns1:Gögn/ns1:AfleiðurOgSkortstöðurSkuldir/ns1:FramvirkirSamningar/ns1:ErlendirAðilar/ns1:ErlendirAðrirVerðbréfaOgFjárfestingarsjóðir/@USD" xmlDataType="decimal"/>
    </xmlCellPr>
  </singleXmlCell>
  <singleXmlCell id="6192" r="K54" connectionId="0">
    <xmlCellPr id="1" uniqueName="GBP">
      <xmlPr mapId="2" xpath="/ns1:EfnahagurBanka/ns1:Gögn/ns1:AfleiðurOgSkortstöðurSkuldir/ns1:FramvirkirSamningar/ns1:ErlendirAðilar/ns1:ErlendirAðrirVerðbréfaOgFjárfestingarsjóðir/@GBP" xmlDataType="decimal"/>
    </xmlCellPr>
  </singleXmlCell>
  <singleXmlCell id="6193" r="L54" connectionId="0">
    <xmlCellPr id="1" uniqueName="JPY">
      <xmlPr mapId="2" xpath="/ns1:EfnahagurBanka/ns1:Gögn/ns1:AfleiðurOgSkortstöðurSkuldir/ns1:FramvirkirSamningar/ns1:ErlendirAðilar/ns1:ErlendirAðrirVerðbréfaOgFjárfestingarsjóðir/@JPY" xmlDataType="decimal"/>
    </xmlCellPr>
  </singleXmlCell>
  <singleXmlCell id="6194" r="M54" connectionId="0">
    <xmlCellPr id="1" uniqueName="DKK">
      <xmlPr mapId="2" xpath="/ns1:EfnahagurBanka/ns1:Gögn/ns1:AfleiðurOgSkortstöðurSkuldir/ns1:FramvirkirSamningar/ns1:ErlendirAðilar/ns1:ErlendirAðrirVerðbréfaOgFjárfestingarsjóðir/@DKK" xmlDataType="decimal"/>
    </xmlCellPr>
  </singleXmlCell>
  <singleXmlCell id="6195" r="N54" connectionId="0">
    <xmlCellPr id="1" uniqueName="NOK">
      <xmlPr mapId="2" xpath="/ns1:EfnahagurBanka/ns1:Gögn/ns1:AfleiðurOgSkortstöðurSkuldir/ns1:FramvirkirSamningar/ns1:ErlendirAðilar/ns1:ErlendirAðrirVerðbréfaOgFjárfestingarsjóðir/@NOK" xmlDataType="decimal"/>
    </xmlCellPr>
  </singleXmlCell>
  <singleXmlCell id="6196" r="O54" connectionId="0">
    <xmlCellPr id="1" uniqueName="SEK">
      <xmlPr mapId="2" xpath="/ns1:EfnahagurBanka/ns1:Gögn/ns1:AfleiðurOgSkortstöðurSkuldir/ns1:FramvirkirSamningar/ns1:ErlendirAðilar/ns1:ErlendirAðrirVerðbréfaOgFjárfestingarsjóðir/@SEK" xmlDataType="decimal"/>
    </xmlCellPr>
  </singleXmlCell>
  <singleXmlCell id="6197" r="P54" connectionId="0">
    <xmlCellPr id="1" uniqueName="CHF">
      <xmlPr mapId="2" xpath="/ns1:EfnahagurBanka/ns1:Gögn/ns1:AfleiðurOgSkortstöðurSkuldir/ns1:FramvirkirSamningar/ns1:ErlendirAðilar/ns1:ErlendirAðrirVerðbréfaOgFjárfestingarsjóðir/@CHF" xmlDataType="decimal"/>
    </xmlCellPr>
  </singleXmlCell>
  <singleXmlCell id="6198" r="Q54" connectionId="0">
    <xmlCellPr id="1" uniqueName="AðrirGjaldmiðlar">
      <xmlPr mapId="2" xpath="/ns1:EfnahagurBanka/ns1:Gögn/ns1:AfleiðurOgSkortstöðurSkuldir/ns1:FramvirkirSamningar/ns1:ErlendirAðilar/ns1:ErlendirAðrirVerðbréfaOgFjárfestingarsjóðir/@AðrirGjaldmiðlar" xmlDataType="decimal"/>
    </xmlCellPr>
  </singleXmlCell>
  <singleXmlCell id="6199" r="H55" connectionId="0">
    <xmlCellPr id="1" uniqueName="ISK">
      <xmlPr mapId="2" xpath="/ns1:EfnahagurBanka/ns1:Gögn/ns1:AfleiðurOgSkortstöðurSkuldir/ns1:FramvirkirSamningar/ns1:ErlendirAðilar/ns1:ErlendiFjármálafyrirtækiÓtalinAnnarsStaðar/@ISK" xmlDataType="decimal"/>
    </xmlCellPr>
  </singleXmlCell>
  <singleXmlCell id="6200" r="I55" connectionId="0">
    <xmlCellPr id="1" uniqueName="EUR">
      <xmlPr mapId="2" xpath="/ns1:EfnahagurBanka/ns1:Gögn/ns1:AfleiðurOgSkortstöðurSkuldir/ns1:FramvirkirSamningar/ns1:ErlendirAðilar/ns1:ErlendiFjármálafyrirtækiÓtalinAnnarsStaðar/@EUR" xmlDataType="decimal"/>
    </xmlCellPr>
  </singleXmlCell>
  <singleXmlCell id="6201" r="J55" connectionId="0">
    <xmlCellPr id="1" uniqueName="USD">
      <xmlPr mapId="2" xpath="/ns1:EfnahagurBanka/ns1:Gögn/ns1:AfleiðurOgSkortstöðurSkuldir/ns1:FramvirkirSamningar/ns1:ErlendirAðilar/ns1:ErlendiFjármálafyrirtækiÓtalinAnnarsStaðar/@USD" xmlDataType="decimal"/>
    </xmlCellPr>
  </singleXmlCell>
  <singleXmlCell id="6202" r="K55" connectionId="0">
    <xmlCellPr id="1" uniqueName="GBP">
      <xmlPr mapId="2" xpath="/ns1:EfnahagurBanka/ns1:Gögn/ns1:AfleiðurOgSkortstöðurSkuldir/ns1:FramvirkirSamningar/ns1:ErlendirAðilar/ns1:ErlendiFjármálafyrirtækiÓtalinAnnarsStaðar/@GBP" xmlDataType="decimal"/>
    </xmlCellPr>
  </singleXmlCell>
  <singleXmlCell id="6203" r="L55" connectionId="0">
    <xmlCellPr id="1" uniqueName="JPY">
      <xmlPr mapId="2" xpath="/ns1:EfnahagurBanka/ns1:Gögn/ns1:AfleiðurOgSkortstöðurSkuldir/ns1:FramvirkirSamningar/ns1:ErlendirAðilar/ns1:ErlendiFjármálafyrirtækiÓtalinAnnarsStaðar/@JPY" xmlDataType="decimal"/>
    </xmlCellPr>
  </singleXmlCell>
  <singleXmlCell id="6204" r="M55" connectionId="0">
    <xmlCellPr id="1" uniqueName="DKK">
      <xmlPr mapId="2" xpath="/ns1:EfnahagurBanka/ns1:Gögn/ns1:AfleiðurOgSkortstöðurSkuldir/ns1:FramvirkirSamningar/ns1:ErlendirAðilar/ns1:ErlendiFjármálafyrirtækiÓtalinAnnarsStaðar/@DKK" xmlDataType="decimal"/>
    </xmlCellPr>
  </singleXmlCell>
  <singleXmlCell id="6205" r="N55" connectionId="0">
    <xmlCellPr id="1" uniqueName="NOK">
      <xmlPr mapId="2" xpath="/ns1:EfnahagurBanka/ns1:Gögn/ns1:AfleiðurOgSkortstöðurSkuldir/ns1:FramvirkirSamningar/ns1:ErlendirAðilar/ns1:ErlendiFjármálafyrirtækiÓtalinAnnarsStaðar/@NOK" xmlDataType="decimal"/>
    </xmlCellPr>
  </singleXmlCell>
  <singleXmlCell id="6206" r="O55" connectionId="0">
    <xmlCellPr id="1" uniqueName="SEK">
      <xmlPr mapId="2" xpath="/ns1:EfnahagurBanka/ns1:Gögn/ns1:AfleiðurOgSkortstöðurSkuldir/ns1:FramvirkirSamningar/ns1:ErlendirAðilar/ns1:ErlendiFjármálafyrirtækiÓtalinAnnarsStaðar/@SEK" xmlDataType="decimal"/>
    </xmlCellPr>
  </singleXmlCell>
  <singleXmlCell id="6207" r="P55" connectionId="0">
    <xmlCellPr id="1" uniqueName="CHF">
      <xmlPr mapId="2" xpath="/ns1:EfnahagurBanka/ns1:Gögn/ns1:AfleiðurOgSkortstöðurSkuldir/ns1:FramvirkirSamningar/ns1:ErlendirAðilar/ns1:ErlendiFjármálafyrirtækiÓtalinAnnarsStaðar/@CHF" xmlDataType="decimal"/>
    </xmlCellPr>
  </singleXmlCell>
  <singleXmlCell id="6208" r="Q55" connectionId="0">
    <xmlCellPr id="1" uniqueName="AðrirGjaldmiðlar">
      <xmlPr mapId="2" xpath="/ns1:EfnahagurBanka/ns1:Gögn/ns1:AfleiðurOgSkortstöðurSkuldir/ns1:FramvirkirSamningar/ns1:ErlendirAðilar/ns1:ErlendiFjármálafyrirtækiÓtalinAnnarsStaðar/@AðrirGjaldmiðlar" xmlDataType="decimal"/>
    </xmlCellPr>
  </singleXmlCell>
  <singleXmlCell id="6209" r="H56" connectionId="0">
    <xmlCellPr id="1" uniqueName="ISK">
      <xmlPr mapId="2" xpath="/ns1:EfnahagurBanka/ns1:Gögn/ns1:AfleiðurOgSkortstöðurSkuldir/ns1:FramvirkirSamningar/ns1:ErlendirAðilar/ns1:ErlendirOpinberirAðilarRíkiOgSveitarfélög/@ISK" xmlDataType="decimal"/>
    </xmlCellPr>
  </singleXmlCell>
  <singleXmlCell id="6210" r="I56" connectionId="0">
    <xmlCellPr id="1" uniqueName="EUR">
      <xmlPr mapId="2" xpath="/ns1:EfnahagurBanka/ns1:Gögn/ns1:AfleiðurOgSkortstöðurSkuldir/ns1:FramvirkirSamningar/ns1:ErlendirAðilar/ns1:ErlendirOpinberirAðilarRíkiOgSveitarfélög/@EUR" xmlDataType="decimal"/>
    </xmlCellPr>
  </singleXmlCell>
  <singleXmlCell id="6211" r="J56" connectionId="0">
    <xmlCellPr id="1" uniqueName="USD">
      <xmlPr mapId="2" xpath="/ns1:EfnahagurBanka/ns1:Gögn/ns1:AfleiðurOgSkortstöðurSkuldir/ns1:FramvirkirSamningar/ns1:ErlendirAðilar/ns1:ErlendirOpinberirAðilarRíkiOgSveitarfélög/@USD" xmlDataType="decimal"/>
    </xmlCellPr>
  </singleXmlCell>
  <singleXmlCell id="6212" r="K56" connectionId="0">
    <xmlCellPr id="1" uniqueName="GBP">
      <xmlPr mapId="2" xpath="/ns1:EfnahagurBanka/ns1:Gögn/ns1:AfleiðurOgSkortstöðurSkuldir/ns1:FramvirkirSamningar/ns1:ErlendirAðilar/ns1:ErlendirOpinberirAðilarRíkiOgSveitarfélög/@GBP" xmlDataType="decimal"/>
    </xmlCellPr>
  </singleXmlCell>
  <singleXmlCell id="6213" r="L56" connectionId="0">
    <xmlCellPr id="1" uniqueName="JPY">
      <xmlPr mapId="2" xpath="/ns1:EfnahagurBanka/ns1:Gögn/ns1:AfleiðurOgSkortstöðurSkuldir/ns1:FramvirkirSamningar/ns1:ErlendirAðilar/ns1:ErlendirOpinberirAðilarRíkiOgSveitarfélög/@JPY" xmlDataType="decimal"/>
    </xmlCellPr>
  </singleXmlCell>
  <singleXmlCell id="6214" r="M56" connectionId="0">
    <xmlCellPr id="1" uniqueName="DKK">
      <xmlPr mapId="2" xpath="/ns1:EfnahagurBanka/ns1:Gögn/ns1:AfleiðurOgSkortstöðurSkuldir/ns1:FramvirkirSamningar/ns1:ErlendirAðilar/ns1:ErlendirOpinberirAðilarRíkiOgSveitarfélög/@DKK" xmlDataType="decimal"/>
    </xmlCellPr>
  </singleXmlCell>
  <singleXmlCell id="6215" r="N56" connectionId="0">
    <xmlCellPr id="1" uniqueName="NOK">
      <xmlPr mapId="2" xpath="/ns1:EfnahagurBanka/ns1:Gögn/ns1:AfleiðurOgSkortstöðurSkuldir/ns1:FramvirkirSamningar/ns1:ErlendirAðilar/ns1:ErlendirOpinberirAðilarRíkiOgSveitarfélög/@NOK" xmlDataType="decimal"/>
    </xmlCellPr>
  </singleXmlCell>
  <singleXmlCell id="6216" r="O56" connectionId="0">
    <xmlCellPr id="1" uniqueName="SEK">
      <xmlPr mapId="2" xpath="/ns1:EfnahagurBanka/ns1:Gögn/ns1:AfleiðurOgSkortstöðurSkuldir/ns1:FramvirkirSamningar/ns1:ErlendirAðilar/ns1:ErlendirOpinberirAðilarRíkiOgSveitarfélög/@SEK" xmlDataType="decimal"/>
    </xmlCellPr>
  </singleXmlCell>
  <singleXmlCell id="6217" r="P56" connectionId="0">
    <xmlCellPr id="1" uniqueName="CHF">
      <xmlPr mapId="2" xpath="/ns1:EfnahagurBanka/ns1:Gögn/ns1:AfleiðurOgSkortstöðurSkuldir/ns1:FramvirkirSamningar/ns1:ErlendirAðilar/ns1:ErlendirOpinberirAðilarRíkiOgSveitarfélög/@CHF" xmlDataType="decimal"/>
    </xmlCellPr>
  </singleXmlCell>
  <singleXmlCell id="6218" r="Q56" connectionId="0">
    <xmlCellPr id="1" uniqueName="AðrirGjaldmiðlar">
      <xmlPr mapId="2" xpath="/ns1:EfnahagurBanka/ns1:Gögn/ns1:AfleiðurOgSkortstöðurSkuldir/ns1:FramvirkirSamningar/ns1:ErlendirAðilar/ns1:ErlendirOpinberirAðilarRíkiOgSveitarfélög/@AðrirGjaldmiðlar" xmlDataType="decimal"/>
    </xmlCellPr>
  </singleXmlCell>
  <singleXmlCell id="6219" r="H57" connectionId="0">
    <xmlCellPr id="1" uniqueName="ISK">
      <xmlPr mapId="2" xpath="/ns1:EfnahagurBanka/ns1:Gögn/ns1:AfleiðurOgSkortstöðurSkuldir/ns1:FramvirkirSamningar/ns1:ErlendirAðilar/ns1:ErlendÖnnurAtvinnufyrirtækiHeimiliOgÞjónustaViðHeimili/@ISK" xmlDataType="decimal"/>
    </xmlCellPr>
  </singleXmlCell>
  <singleXmlCell id="6220" r="I57" connectionId="0">
    <xmlCellPr id="1" uniqueName="EUR">
      <xmlPr mapId="2" xpath="/ns1:EfnahagurBanka/ns1:Gögn/ns1:AfleiðurOgSkortstöðurSkuldir/ns1:FramvirkirSamningar/ns1:ErlendirAðilar/ns1:ErlendÖnnurAtvinnufyrirtækiHeimiliOgÞjónustaViðHeimili/@EUR" xmlDataType="decimal"/>
    </xmlCellPr>
  </singleXmlCell>
  <singleXmlCell id="6221" r="J57" connectionId="0">
    <xmlCellPr id="1" uniqueName="USD">
      <xmlPr mapId="2" xpath="/ns1:EfnahagurBanka/ns1:Gögn/ns1:AfleiðurOgSkortstöðurSkuldir/ns1:FramvirkirSamningar/ns1:ErlendirAðilar/ns1:ErlendÖnnurAtvinnufyrirtækiHeimiliOgÞjónustaViðHeimili/@USD" xmlDataType="decimal"/>
    </xmlCellPr>
  </singleXmlCell>
  <singleXmlCell id="6222" r="K57" connectionId="0">
    <xmlCellPr id="1" uniqueName="GBP">
      <xmlPr mapId="2" xpath="/ns1:EfnahagurBanka/ns1:Gögn/ns1:AfleiðurOgSkortstöðurSkuldir/ns1:FramvirkirSamningar/ns1:ErlendirAðilar/ns1:ErlendÖnnurAtvinnufyrirtækiHeimiliOgÞjónustaViðHeimili/@GBP" xmlDataType="decimal"/>
    </xmlCellPr>
  </singleXmlCell>
  <singleXmlCell id="6223" r="L57" connectionId="0">
    <xmlCellPr id="1" uniqueName="JPY">
      <xmlPr mapId="2" xpath="/ns1:EfnahagurBanka/ns1:Gögn/ns1:AfleiðurOgSkortstöðurSkuldir/ns1:FramvirkirSamningar/ns1:ErlendirAðilar/ns1:ErlendÖnnurAtvinnufyrirtækiHeimiliOgÞjónustaViðHeimili/@JPY" xmlDataType="decimal"/>
    </xmlCellPr>
  </singleXmlCell>
  <singleXmlCell id="6224" r="M57" connectionId="0">
    <xmlCellPr id="1" uniqueName="DKK">
      <xmlPr mapId="2" xpath="/ns1:EfnahagurBanka/ns1:Gögn/ns1:AfleiðurOgSkortstöðurSkuldir/ns1:FramvirkirSamningar/ns1:ErlendirAðilar/ns1:ErlendÖnnurAtvinnufyrirtækiHeimiliOgÞjónustaViðHeimili/@DKK" xmlDataType="decimal"/>
    </xmlCellPr>
  </singleXmlCell>
  <singleXmlCell id="6225" r="N57" connectionId="0">
    <xmlCellPr id="1" uniqueName="NOK">
      <xmlPr mapId="2" xpath="/ns1:EfnahagurBanka/ns1:Gögn/ns1:AfleiðurOgSkortstöðurSkuldir/ns1:FramvirkirSamningar/ns1:ErlendirAðilar/ns1:ErlendÖnnurAtvinnufyrirtækiHeimiliOgÞjónustaViðHeimili/@NOK" xmlDataType="decimal"/>
    </xmlCellPr>
  </singleXmlCell>
  <singleXmlCell id="6226" r="O57" connectionId="0">
    <xmlCellPr id="1" uniqueName="SEK">
      <xmlPr mapId="2" xpath="/ns1:EfnahagurBanka/ns1:Gögn/ns1:AfleiðurOgSkortstöðurSkuldir/ns1:FramvirkirSamningar/ns1:ErlendirAðilar/ns1:ErlendÖnnurAtvinnufyrirtækiHeimiliOgÞjónustaViðHeimili/@SEK" xmlDataType="decimal"/>
    </xmlCellPr>
  </singleXmlCell>
  <singleXmlCell id="6227" r="P57" connectionId="0">
    <xmlCellPr id="1" uniqueName="CHF">
      <xmlPr mapId="2" xpath="/ns1:EfnahagurBanka/ns1:Gögn/ns1:AfleiðurOgSkortstöðurSkuldir/ns1:FramvirkirSamningar/ns1:ErlendirAðilar/ns1:ErlendÖnnurAtvinnufyrirtækiHeimiliOgÞjónustaViðHeimili/@CHF" xmlDataType="decimal"/>
    </xmlCellPr>
  </singleXmlCell>
  <singleXmlCell id="6228" r="Q57" connectionId="0">
    <xmlCellPr id="1" uniqueName="AðrirGjaldmiðlar">
      <xmlPr mapId="2" xpath="/ns1:EfnahagurBanka/ns1:Gögn/ns1:AfleiðurOgSkortstöðurSkuldir/ns1:FramvirkirSamningar/ns1:ErlendirAðilar/ns1:ErlendÖnnurAtvinnufyrirtækiHeimiliOgÞjónustaViðHeimili/@AðrirGjaldmiðlar" xmlDataType="decimal"/>
    </xmlCellPr>
  </singleXmlCell>
  <singleXmlCell id="6229" r="F59" connectionId="0">
    <xmlCellPr id="1" uniqueName="OpinbertFyrirtæki">
      <xmlPr mapId="2" xpath="/ns1:EfnahagurBanka/ns1:Gögn/ns1:AfleiðurOgSkortstöðurSkuldir/ns1:Skiptasamningar/ns1:AtvinnufyrirtækiMeðEignarhaldi/@OpinbertFyrirtæki" xmlDataType="decimal"/>
    </xmlCellPr>
  </singleXmlCell>
  <singleXmlCell id="6230" r="G59" connectionId="0">
    <xmlCellPr id="1" uniqueName="Einkafyrirtæki">
      <xmlPr mapId="2" xpath="/ns1:EfnahagurBanka/ns1:Gögn/ns1:AfleiðurOgSkortstöðurSkuldir/ns1:Skiptasamningar/ns1:AtvinnufyrirtækiMeðEignarhaldi/@Einkafyrirtæki" xmlDataType="decimal"/>
    </xmlCellPr>
  </singleXmlCell>
  <singleXmlCell id="6231" r="H59" connectionId="0">
    <xmlCellPr id="1" uniqueName="ISK">
      <xmlPr mapId="2" xpath="/ns1:EfnahagurBanka/ns1:Gögn/ns1:AfleiðurOgSkortstöðurSkuldir/ns1:Skiptasamningar/ns1:AtvinnufyrirtækiMeðEignarhaldi/@ISK" xmlDataType="decimal"/>
    </xmlCellPr>
  </singleXmlCell>
  <singleXmlCell id="6232" r="I59" connectionId="0">
    <xmlCellPr id="1" uniqueName="EUR">
      <xmlPr mapId="2" xpath="/ns1:EfnahagurBanka/ns1:Gögn/ns1:AfleiðurOgSkortstöðurSkuldir/ns1:Skiptasamningar/ns1:AtvinnufyrirtækiMeðEignarhaldi/@EUR" xmlDataType="decimal"/>
    </xmlCellPr>
  </singleXmlCell>
  <singleXmlCell id="6233" r="J59" connectionId="0">
    <xmlCellPr id="1" uniqueName="USD">
      <xmlPr mapId="2" xpath="/ns1:EfnahagurBanka/ns1:Gögn/ns1:AfleiðurOgSkortstöðurSkuldir/ns1:Skiptasamningar/ns1:AtvinnufyrirtækiMeðEignarhaldi/@USD" xmlDataType="decimal"/>
    </xmlCellPr>
  </singleXmlCell>
  <singleXmlCell id="6234" r="K59" connectionId="0">
    <xmlCellPr id="1" uniqueName="GBP">
      <xmlPr mapId="2" xpath="/ns1:EfnahagurBanka/ns1:Gögn/ns1:AfleiðurOgSkortstöðurSkuldir/ns1:Skiptasamningar/ns1:AtvinnufyrirtækiMeðEignarhaldi/@GBP" xmlDataType="decimal"/>
    </xmlCellPr>
  </singleXmlCell>
  <singleXmlCell id="6235" r="L59" connectionId="0">
    <xmlCellPr id="1" uniqueName="JPY">
      <xmlPr mapId="2" xpath="/ns1:EfnahagurBanka/ns1:Gögn/ns1:AfleiðurOgSkortstöðurSkuldir/ns1:Skiptasamningar/ns1:AtvinnufyrirtækiMeðEignarhaldi/@JPY" xmlDataType="decimal"/>
    </xmlCellPr>
  </singleXmlCell>
  <singleXmlCell id="6236" r="M59" connectionId="0">
    <xmlCellPr id="1" uniqueName="DKK">
      <xmlPr mapId="2" xpath="/ns1:EfnahagurBanka/ns1:Gögn/ns1:AfleiðurOgSkortstöðurSkuldir/ns1:Skiptasamningar/ns1:AtvinnufyrirtækiMeðEignarhaldi/@DKK" xmlDataType="decimal"/>
    </xmlCellPr>
  </singleXmlCell>
  <singleXmlCell id="6237" r="N59" connectionId="0">
    <xmlCellPr id="1" uniqueName="NOK">
      <xmlPr mapId="2" xpath="/ns1:EfnahagurBanka/ns1:Gögn/ns1:AfleiðurOgSkortstöðurSkuldir/ns1:Skiptasamningar/ns1:AtvinnufyrirtækiMeðEignarhaldi/@NOK" xmlDataType="decimal"/>
    </xmlCellPr>
  </singleXmlCell>
  <singleXmlCell id="6238" r="O59" connectionId="0">
    <xmlCellPr id="1" uniqueName="SEK">
      <xmlPr mapId="2" xpath="/ns1:EfnahagurBanka/ns1:Gögn/ns1:AfleiðurOgSkortstöðurSkuldir/ns1:Skiptasamningar/ns1:AtvinnufyrirtækiMeðEignarhaldi/@SEK" xmlDataType="decimal"/>
    </xmlCellPr>
  </singleXmlCell>
  <singleXmlCell id="6239" r="P59" connectionId="0">
    <xmlCellPr id="1" uniqueName="CHF">
      <xmlPr mapId="2" xpath="/ns1:EfnahagurBanka/ns1:Gögn/ns1:AfleiðurOgSkortstöðurSkuldir/ns1:Skiptasamningar/ns1:AtvinnufyrirtækiMeðEignarhaldi/@CHF" xmlDataType="decimal"/>
    </xmlCellPr>
  </singleXmlCell>
  <singleXmlCell id="6240" r="Q59" connectionId="0">
    <xmlCellPr id="1" uniqueName="AðrirGjaldmiðlar">
      <xmlPr mapId="2" xpath="/ns1:EfnahagurBanka/ns1:Gögn/ns1:AfleiðurOgSkortstöðurSkuldir/ns1:Skiptasamningar/ns1:AtvinnufyrirtækiMeðEignarhaldi/@AðrirGjaldmiðlar" xmlDataType="decimal"/>
    </xmlCellPr>
  </singleXmlCell>
  <singleXmlCell id="6241" r="F61" connectionId="0">
    <xmlCellPr id="1" uniqueName="OpinbertFyrirtæki">
      <xmlPr mapId="2" xpath="/ns1:EfnahagurBanka/ns1:Gögn/ns1:AfleiðurOgSkortstöðurSkuldir/ns1:Skiptasamningar/ns1:Fjármálageiri/ns1:Innlánsstofnanir/@OpinbertFyrirtæki" xmlDataType="decimal"/>
    </xmlCellPr>
  </singleXmlCell>
  <singleXmlCell id="6242" r="G61" connectionId="0">
    <xmlCellPr id="1" uniqueName="Einkafyrirtæki">
      <xmlPr mapId="2" xpath="/ns1:EfnahagurBanka/ns1:Gögn/ns1:AfleiðurOgSkortstöðurSkuldir/ns1:Skiptasamningar/ns1:Fjármálageiri/ns1:Innlánsstofnanir/@Einkafyrirtæki" xmlDataType="decimal"/>
    </xmlCellPr>
  </singleXmlCell>
  <singleXmlCell id="6243" r="H61" connectionId="0">
    <xmlCellPr id="1" uniqueName="ISK">
      <xmlPr mapId="2" xpath="/ns1:EfnahagurBanka/ns1:Gögn/ns1:AfleiðurOgSkortstöðurSkuldir/ns1:Skiptasamningar/ns1:Fjármálageiri/ns1:Innlánsstofnanir/@ISK" xmlDataType="decimal"/>
    </xmlCellPr>
  </singleXmlCell>
  <singleXmlCell id="6244" r="I61" connectionId="0">
    <xmlCellPr id="1" uniqueName="EUR">
      <xmlPr mapId="2" xpath="/ns1:EfnahagurBanka/ns1:Gögn/ns1:AfleiðurOgSkortstöðurSkuldir/ns1:Skiptasamningar/ns1:Fjármálageiri/ns1:Innlánsstofnanir/@EUR" xmlDataType="decimal"/>
    </xmlCellPr>
  </singleXmlCell>
  <singleXmlCell id="6245" r="J61" connectionId="0">
    <xmlCellPr id="1" uniqueName="USD">
      <xmlPr mapId="2" xpath="/ns1:EfnahagurBanka/ns1:Gögn/ns1:AfleiðurOgSkortstöðurSkuldir/ns1:Skiptasamningar/ns1:Fjármálageiri/ns1:Innlánsstofnanir/@USD" xmlDataType="decimal"/>
    </xmlCellPr>
  </singleXmlCell>
  <singleXmlCell id="6246" r="K61" connectionId="0">
    <xmlCellPr id="1" uniqueName="GBP">
      <xmlPr mapId="2" xpath="/ns1:EfnahagurBanka/ns1:Gögn/ns1:AfleiðurOgSkortstöðurSkuldir/ns1:Skiptasamningar/ns1:Fjármálageiri/ns1:Innlánsstofnanir/@GBP" xmlDataType="decimal"/>
    </xmlCellPr>
  </singleXmlCell>
  <singleXmlCell id="6247" r="L61" connectionId="0">
    <xmlCellPr id="1" uniqueName="JPY">
      <xmlPr mapId="2" xpath="/ns1:EfnahagurBanka/ns1:Gögn/ns1:AfleiðurOgSkortstöðurSkuldir/ns1:Skiptasamningar/ns1:Fjármálageiri/ns1:Innlánsstofnanir/@JPY" xmlDataType="decimal"/>
    </xmlCellPr>
  </singleXmlCell>
  <singleXmlCell id="6248" r="M61" connectionId="0">
    <xmlCellPr id="1" uniqueName="DKK">
      <xmlPr mapId="2" xpath="/ns1:EfnahagurBanka/ns1:Gögn/ns1:AfleiðurOgSkortstöðurSkuldir/ns1:Skiptasamningar/ns1:Fjármálageiri/ns1:Innlánsstofnanir/@DKK" xmlDataType="decimal"/>
    </xmlCellPr>
  </singleXmlCell>
  <singleXmlCell id="6249" r="N61" connectionId="0">
    <xmlCellPr id="1" uniqueName="NOK">
      <xmlPr mapId="2" xpath="/ns1:EfnahagurBanka/ns1:Gögn/ns1:AfleiðurOgSkortstöðurSkuldir/ns1:Skiptasamningar/ns1:Fjármálageiri/ns1:Innlánsstofnanir/@NOK" xmlDataType="decimal"/>
    </xmlCellPr>
  </singleXmlCell>
  <singleXmlCell id="6250" r="O61" connectionId="0">
    <xmlCellPr id="1" uniqueName="SEK">
      <xmlPr mapId="2" xpath="/ns1:EfnahagurBanka/ns1:Gögn/ns1:AfleiðurOgSkortstöðurSkuldir/ns1:Skiptasamningar/ns1:Fjármálageiri/ns1:Innlánsstofnanir/@SEK" xmlDataType="decimal"/>
    </xmlCellPr>
  </singleXmlCell>
  <singleXmlCell id="6251" r="P61" connectionId="0">
    <xmlCellPr id="1" uniqueName="CHF">
      <xmlPr mapId="2" xpath="/ns1:EfnahagurBanka/ns1:Gögn/ns1:AfleiðurOgSkortstöðurSkuldir/ns1:Skiptasamningar/ns1:Fjármálageiri/ns1:Innlánsstofnanir/@CHF" xmlDataType="decimal"/>
    </xmlCellPr>
  </singleXmlCell>
  <singleXmlCell id="6252" r="Q61" connectionId="0">
    <xmlCellPr id="1" uniqueName="AðrirGjaldmiðlar">
      <xmlPr mapId="2" xpath="/ns1:EfnahagurBanka/ns1:Gögn/ns1:AfleiðurOgSkortstöðurSkuldir/ns1:Skiptasamningar/ns1:Fjármálageiri/ns1:Innlánsstofnanir/@AðrirGjaldmiðlar" xmlDataType="decimal"/>
    </xmlCellPr>
  </singleXmlCell>
  <singleXmlCell id="6253" r="F62" connectionId="0">
    <xmlCellPr id="1" uniqueName="OpinbertFyrirtæki">
      <xmlPr mapId="2" xpath="/ns1:EfnahagurBanka/ns1:Gögn/ns1:AfleiðurOgSkortstöðurSkuldir/ns1:Skiptasamningar/ns1:Fjármálageiri/ns1:InnlánsstofnanirÍSlitameðferð/@OpinbertFyrirtæki" xmlDataType="decimal"/>
    </xmlCellPr>
  </singleXmlCell>
  <singleXmlCell id="6254" r="G62" connectionId="0">
    <xmlCellPr id="1" uniqueName="Einkafyrirtæki">
      <xmlPr mapId="2" xpath="/ns1:EfnahagurBanka/ns1:Gögn/ns1:AfleiðurOgSkortstöðurSkuldir/ns1:Skiptasamningar/ns1:Fjármálageiri/ns1:InnlánsstofnanirÍSlitameðferð/@Einkafyrirtæki" xmlDataType="decimal"/>
    </xmlCellPr>
  </singleXmlCell>
  <singleXmlCell id="6255" r="H62" connectionId="0">
    <xmlCellPr id="1" uniqueName="ISK">
      <xmlPr mapId="2" xpath="/ns1:EfnahagurBanka/ns1:Gögn/ns1:AfleiðurOgSkortstöðurSkuldir/ns1:Skiptasamningar/ns1:Fjármálageiri/ns1:InnlánsstofnanirÍSlitameðferð/@ISK" xmlDataType="decimal"/>
    </xmlCellPr>
  </singleXmlCell>
  <singleXmlCell id="6256" r="I62" connectionId="0">
    <xmlCellPr id="1" uniqueName="EUR">
      <xmlPr mapId="2" xpath="/ns1:EfnahagurBanka/ns1:Gögn/ns1:AfleiðurOgSkortstöðurSkuldir/ns1:Skiptasamningar/ns1:Fjármálageiri/ns1:InnlánsstofnanirÍSlitameðferð/@EUR" xmlDataType="decimal"/>
    </xmlCellPr>
  </singleXmlCell>
  <singleXmlCell id="6257" r="J62" connectionId="0">
    <xmlCellPr id="1" uniqueName="USD">
      <xmlPr mapId="2" xpath="/ns1:EfnahagurBanka/ns1:Gögn/ns1:AfleiðurOgSkortstöðurSkuldir/ns1:Skiptasamningar/ns1:Fjármálageiri/ns1:InnlánsstofnanirÍSlitameðferð/@USD" xmlDataType="decimal"/>
    </xmlCellPr>
  </singleXmlCell>
  <singleXmlCell id="6258" r="K62" connectionId="0">
    <xmlCellPr id="1" uniqueName="GBP">
      <xmlPr mapId="2" xpath="/ns1:EfnahagurBanka/ns1:Gögn/ns1:AfleiðurOgSkortstöðurSkuldir/ns1:Skiptasamningar/ns1:Fjármálageiri/ns1:InnlánsstofnanirÍSlitameðferð/@GBP" xmlDataType="decimal"/>
    </xmlCellPr>
  </singleXmlCell>
  <singleXmlCell id="6259" r="L62" connectionId="0">
    <xmlCellPr id="1" uniqueName="JPY">
      <xmlPr mapId="2" xpath="/ns1:EfnahagurBanka/ns1:Gögn/ns1:AfleiðurOgSkortstöðurSkuldir/ns1:Skiptasamningar/ns1:Fjármálageiri/ns1:InnlánsstofnanirÍSlitameðferð/@JPY" xmlDataType="decimal"/>
    </xmlCellPr>
  </singleXmlCell>
  <singleXmlCell id="6260" r="M62" connectionId="0">
    <xmlCellPr id="1" uniqueName="DKK">
      <xmlPr mapId="2" xpath="/ns1:EfnahagurBanka/ns1:Gögn/ns1:AfleiðurOgSkortstöðurSkuldir/ns1:Skiptasamningar/ns1:Fjármálageiri/ns1:InnlánsstofnanirÍSlitameðferð/@DKK" xmlDataType="decimal"/>
    </xmlCellPr>
  </singleXmlCell>
  <singleXmlCell id="6261" r="N62" connectionId="0">
    <xmlCellPr id="1" uniqueName="NOK">
      <xmlPr mapId="2" xpath="/ns1:EfnahagurBanka/ns1:Gögn/ns1:AfleiðurOgSkortstöðurSkuldir/ns1:Skiptasamningar/ns1:Fjármálageiri/ns1:InnlánsstofnanirÍSlitameðferð/@NOK" xmlDataType="decimal"/>
    </xmlCellPr>
  </singleXmlCell>
  <singleXmlCell id="6262" r="O62" connectionId="0">
    <xmlCellPr id="1" uniqueName="SEK">
      <xmlPr mapId="2" xpath="/ns1:EfnahagurBanka/ns1:Gögn/ns1:AfleiðurOgSkortstöðurSkuldir/ns1:Skiptasamningar/ns1:Fjármálageiri/ns1:InnlánsstofnanirÍSlitameðferð/@SEK" xmlDataType="decimal"/>
    </xmlCellPr>
  </singleXmlCell>
  <singleXmlCell id="6263" r="P62" connectionId="0">
    <xmlCellPr id="1" uniqueName="CHF">
      <xmlPr mapId="2" xpath="/ns1:EfnahagurBanka/ns1:Gögn/ns1:AfleiðurOgSkortstöðurSkuldir/ns1:Skiptasamningar/ns1:Fjármálageiri/ns1:InnlánsstofnanirÍSlitameðferð/@CHF" xmlDataType="decimal"/>
    </xmlCellPr>
  </singleXmlCell>
  <singleXmlCell id="6264" r="Q62" connectionId="0">
    <xmlCellPr id="1" uniqueName="AðrirGjaldmiðlar">
      <xmlPr mapId="2" xpath="/ns1:EfnahagurBanka/ns1:Gögn/ns1:AfleiðurOgSkortstöðurSkuldir/ns1:Skiptasamningar/ns1:Fjármálageiri/ns1:InnlánsstofnanirÍSlitameðferð/@AðrirGjaldmiðlar" xmlDataType="decimal"/>
    </xmlCellPr>
  </singleXmlCell>
  <singleXmlCell id="6265" r="F63" connectionId="0">
    <xmlCellPr id="1" uniqueName="OpinbertFyrirtæki">
      <xmlPr mapId="2" xpath="/ns1:EfnahagurBanka/ns1:Gögn/ns1:AfleiðurOgSkortstöðurSkuldir/ns1:Skiptasamningar/ns1:Fjármálageiri/ns1:Peningamarkaðssjóðir/@OpinbertFyrirtæki" xmlDataType="decimal"/>
    </xmlCellPr>
  </singleXmlCell>
  <singleXmlCell id="6266" r="G63" connectionId="0">
    <xmlCellPr id="1" uniqueName="Einkafyrirtæki">
      <xmlPr mapId="2" xpath="/ns1:EfnahagurBanka/ns1:Gögn/ns1:AfleiðurOgSkortstöðurSkuldir/ns1:Skiptasamningar/ns1:Fjármálageiri/ns1:Peningamarkaðssjóðir/@Einkafyrirtæki" xmlDataType="decimal"/>
    </xmlCellPr>
  </singleXmlCell>
  <singleXmlCell id="6267" r="H63" connectionId="0">
    <xmlCellPr id="1" uniqueName="ISK">
      <xmlPr mapId="2" xpath="/ns1:EfnahagurBanka/ns1:Gögn/ns1:AfleiðurOgSkortstöðurSkuldir/ns1:Skiptasamningar/ns1:Fjármálageiri/ns1:Peningamarkaðssjóðir/@ISK" xmlDataType="decimal"/>
    </xmlCellPr>
  </singleXmlCell>
  <singleXmlCell id="6268" r="I63" connectionId="0">
    <xmlCellPr id="1" uniqueName="EUR">
      <xmlPr mapId="2" xpath="/ns1:EfnahagurBanka/ns1:Gögn/ns1:AfleiðurOgSkortstöðurSkuldir/ns1:Skiptasamningar/ns1:Fjármálageiri/ns1:Peningamarkaðssjóðir/@EUR" xmlDataType="decimal"/>
    </xmlCellPr>
  </singleXmlCell>
  <singleXmlCell id="6269" r="J63" connectionId="0">
    <xmlCellPr id="1" uniqueName="USD">
      <xmlPr mapId="2" xpath="/ns1:EfnahagurBanka/ns1:Gögn/ns1:AfleiðurOgSkortstöðurSkuldir/ns1:Skiptasamningar/ns1:Fjármálageiri/ns1:Peningamarkaðssjóðir/@USD" xmlDataType="decimal"/>
    </xmlCellPr>
  </singleXmlCell>
  <singleXmlCell id="6270" r="K63" connectionId="0">
    <xmlCellPr id="1" uniqueName="GBP">
      <xmlPr mapId="2" xpath="/ns1:EfnahagurBanka/ns1:Gögn/ns1:AfleiðurOgSkortstöðurSkuldir/ns1:Skiptasamningar/ns1:Fjármálageiri/ns1:Peningamarkaðssjóðir/@GBP" xmlDataType="decimal"/>
    </xmlCellPr>
  </singleXmlCell>
  <singleXmlCell id="6271" r="L63" connectionId="0">
    <xmlCellPr id="1" uniqueName="JPY">
      <xmlPr mapId="2" xpath="/ns1:EfnahagurBanka/ns1:Gögn/ns1:AfleiðurOgSkortstöðurSkuldir/ns1:Skiptasamningar/ns1:Fjármálageiri/ns1:Peningamarkaðssjóðir/@JPY" xmlDataType="decimal"/>
    </xmlCellPr>
  </singleXmlCell>
  <singleXmlCell id="6272" r="M63" connectionId="0">
    <xmlCellPr id="1" uniqueName="DKK">
      <xmlPr mapId="2" xpath="/ns1:EfnahagurBanka/ns1:Gögn/ns1:AfleiðurOgSkortstöðurSkuldir/ns1:Skiptasamningar/ns1:Fjármálageiri/ns1:Peningamarkaðssjóðir/@DKK" xmlDataType="decimal"/>
    </xmlCellPr>
  </singleXmlCell>
  <singleXmlCell id="6273" r="N63" connectionId="0">
    <xmlCellPr id="1" uniqueName="NOK">
      <xmlPr mapId="2" xpath="/ns1:EfnahagurBanka/ns1:Gögn/ns1:AfleiðurOgSkortstöðurSkuldir/ns1:Skiptasamningar/ns1:Fjármálageiri/ns1:Peningamarkaðssjóðir/@NOK" xmlDataType="decimal"/>
    </xmlCellPr>
  </singleXmlCell>
  <singleXmlCell id="6274" r="O63" connectionId="0">
    <xmlCellPr id="1" uniqueName="SEK">
      <xmlPr mapId="2" xpath="/ns1:EfnahagurBanka/ns1:Gögn/ns1:AfleiðurOgSkortstöðurSkuldir/ns1:Skiptasamningar/ns1:Fjármálageiri/ns1:Peningamarkaðssjóðir/@SEK" xmlDataType="decimal"/>
    </xmlCellPr>
  </singleXmlCell>
  <singleXmlCell id="6275" r="P63" connectionId="0">
    <xmlCellPr id="1" uniqueName="CHF">
      <xmlPr mapId="2" xpath="/ns1:EfnahagurBanka/ns1:Gögn/ns1:AfleiðurOgSkortstöðurSkuldir/ns1:Skiptasamningar/ns1:Fjármálageiri/ns1:Peningamarkaðssjóðir/@CHF" xmlDataType="decimal"/>
    </xmlCellPr>
  </singleXmlCell>
  <singleXmlCell id="6276" r="Q63" connectionId="0">
    <xmlCellPr id="1" uniqueName="AðrirGjaldmiðlar">
      <xmlPr mapId="2" xpath="/ns1:EfnahagurBanka/ns1:Gögn/ns1:AfleiðurOgSkortstöðurSkuldir/ns1:Skiptasamningar/ns1:Fjármálageiri/ns1:Peningamarkaðssjóðir/@AðrirGjaldmiðlar" xmlDataType="decimal"/>
    </xmlCellPr>
  </singleXmlCell>
  <singleXmlCell id="6277" r="F64" connectionId="0">
    <xmlCellPr id="1" uniqueName="OpinbertFyrirtæki">
      <xmlPr mapId="2" xpath="/ns1:EfnahagurBanka/ns1:Gögn/ns1:AfleiðurOgSkortstöðurSkuldir/ns1:Skiptasamningar/ns1:Fjármálageiri/ns1:AðrirVerðbréfaOgFjárfestingarsjóðir/@OpinbertFyrirtæki" xmlDataType="decimal"/>
    </xmlCellPr>
  </singleXmlCell>
  <singleXmlCell id="6278" r="G64" connectionId="0">
    <xmlCellPr id="1" uniqueName="Einkafyrirtæki">
      <xmlPr mapId="2" xpath="/ns1:EfnahagurBanka/ns1:Gögn/ns1:AfleiðurOgSkortstöðurSkuldir/ns1:Skiptasamningar/ns1:Fjármálageiri/ns1:AðrirVerðbréfaOgFjárfestingarsjóðir/@Einkafyrirtæki" xmlDataType="decimal"/>
    </xmlCellPr>
  </singleXmlCell>
  <singleXmlCell id="6279" r="H64" connectionId="0">
    <xmlCellPr id="1" uniqueName="ISK">
      <xmlPr mapId="2" xpath="/ns1:EfnahagurBanka/ns1:Gögn/ns1:AfleiðurOgSkortstöðurSkuldir/ns1:Skiptasamningar/ns1:Fjármálageiri/ns1:AðrirVerðbréfaOgFjárfestingarsjóðir/@ISK" xmlDataType="decimal"/>
    </xmlCellPr>
  </singleXmlCell>
  <singleXmlCell id="6280" r="I64" connectionId="0">
    <xmlCellPr id="1" uniqueName="EUR">
      <xmlPr mapId="2" xpath="/ns1:EfnahagurBanka/ns1:Gögn/ns1:AfleiðurOgSkortstöðurSkuldir/ns1:Skiptasamningar/ns1:Fjármálageiri/ns1:AðrirVerðbréfaOgFjárfestingarsjóðir/@EUR" xmlDataType="decimal"/>
    </xmlCellPr>
  </singleXmlCell>
  <singleXmlCell id="6281" r="J64" connectionId="0">
    <xmlCellPr id="1" uniqueName="USD">
      <xmlPr mapId="2" xpath="/ns1:EfnahagurBanka/ns1:Gögn/ns1:AfleiðurOgSkortstöðurSkuldir/ns1:Skiptasamningar/ns1:Fjármálageiri/ns1:AðrirVerðbréfaOgFjárfestingarsjóðir/@USD" xmlDataType="decimal"/>
    </xmlCellPr>
  </singleXmlCell>
  <singleXmlCell id="6282" r="K64" connectionId="0">
    <xmlCellPr id="1" uniqueName="GBP">
      <xmlPr mapId="2" xpath="/ns1:EfnahagurBanka/ns1:Gögn/ns1:AfleiðurOgSkortstöðurSkuldir/ns1:Skiptasamningar/ns1:Fjármálageiri/ns1:AðrirVerðbréfaOgFjárfestingarsjóðir/@GBP" xmlDataType="decimal"/>
    </xmlCellPr>
  </singleXmlCell>
  <singleXmlCell id="6283" r="L64" connectionId="0">
    <xmlCellPr id="1" uniqueName="JPY">
      <xmlPr mapId="2" xpath="/ns1:EfnahagurBanka/ns1:Gögn/ns1:AfleiðurOgSkortstöðurSkuldir/ns1:Skiptasamningar/ns1:Fjármálageiri/ns1:AðrirVerðbréfaOgFjárfestingarsjóðir/@JPY" xmlDataType="decimal"/>
    </xmlCellPr>
  </singleXmlCell>
  <singleXmlCell id="6284" r="M64" connectionId="0">
    <xmlCellPr id="1" uniqueName="DKK">
      <xmlPr mapId="2" xpath="/ns1:EfnahagurBanka/ns1:Gögn/ns1:AfleiðurOgSkortstöðurSkuldir/ns1:Skiptasamningar/ns1:Fjármálageiri/ns1:AðrirVerðbréfaOgFjárfestingarsjóðir/@DKK" xmlDataType="decimal"/>
    </xmlCellPr>
  </singleXmlCell>
  <singleXmlCell id="6285" r="N64" connectionId="0">
    <xmlCellPr id="1" uniqueName="NOK">
      <xmlPr mapId="2" xpath="/ns1:EfnahagurBanka/ns1:Gögn/ns1:AfleiðurOgSkortstöðurSkuldir/ns1:Skiptasamningar/ns1:Fjármálageiri/ns1:AðrirVerðbréfaOgFjárfestingarsjóðir/@NOK" xmlDataType="decimal"/>
    </xmlCellPr>
  </singleXmlCell>
  <singleXmlCell id="6286" r="O64" connectionId="0">
    <xmlCellPr id="1" uniqueName="SEK">
      <xmlPr mapId="2" xpath="/ns1:EfnahagurBanka/ns1:Gögn/ns1:AfleiðurOgSkortstöðurSkuldir/ns1:Skiptasamningar/ns1:Fjármálageiri/ns1:AðrirVerðbréfaOgFjárfestingarsjóðir/@SEK" xmlDataType="decimal"/>
    </xmlCellPr>
  </singleXmlCell>
  <singleXmlCell id="6287" r="P64" connectionId="0">
    <xmlCellPr id="1" uniqueName="CHF">
      <xmlPr mapId="2" xpath="/ns1:EfnahagurBanka/ns1:Gögn/ns1:AfleiðurOgSkortstöðurSkuldir/ns1:Skiptasamningar/ns1:Fjármálageiri/ns1:AðrirVerðbréfaOgFjárfestingarsjóðir/@CHF" xmlDataType="decimal"/>
    </xmlCellPr>
  </singleXmlCell>
  <singleXmlCell id="6288" r="Q64" connectionId="0">
    <xmlCellPr id="1" uniqueName="AðrirGjaldmiðlar">
      <xmlPr mapId="2" xpath="/ns1:EfnahagurBanka/ns1:Gögn/ns1:AfleiðurOgSkortstöðurSkuldir/ns1:Skiptasamningar/ns1:Fjármálageiri/ns1:AðrirVerðbréfaOgFjárfestingarsjóðir/@AðrirGjaldmiðlar" xmlDataType="decimal"/>
    </xmlCellPr>
  </singleXmlCell>
  <singleXmlCell id="6289" r="F65" connectionId="0">
    <xmlCellPr id="1" uniqueName="OpinbertFyrirtæki">
      <xmlPr mapId="2" xpath="/ns1:EfnahagurBanka/ns1:Gögn/ns1:AfleiðurOgSkortstöðurSkuldir/ns1:Skiptasamningar/ns1:Fjármálageiri/ns1:ÖnnurFjármálafyrirtæki/@OpinbertFyrirtæki" xmlDataType="decimal"/>
    </xmlCellPr>
  </singleXmlCell>
  <singleXmlCell id="6290" r="G65" connectionId="0">
    <xmlCellPr id="1" uniqueName="Einkafyrirtæki">
      <xmlPr mapId="2" xpath="/ns1:EfnahagurBanka/ns1:Gögn/ns1:AfleiðurOgSkortstöðurSkuldir/ns1:Skiptasamningar/ns1:Fjármálageiri/ns1:ÖnnurFjármálafyrirtæki/@Einkafyrirtæki" xmlDataType="decimal"/>
    </xmlCellPr>
  </singleXmlCell>
  <singleXmlCell id="6291" r="H65" connectionId="0">
    <xmlCellPr id="1" uniqueName="ISK">
      <xmlPr mapId="2" xpath="/ns1:EfnahagurBanka/ns1:Gögn/ns1:AfleiðurOgSkortstöðurSkuldir/ns1:Skiptasamningar/ns1:Fjármálageiri/ns1:ÖnnurFjármálafyrirtæki/@ISK" xmlDataType="decimal"/>
    </xmlCellPr>
  </singleXmlCell>
  <singleXmlCell id="6292" r="I65" connectionId="0">
    <xmlCellPr id="1" uniqueName="EUR">
      <xmlPr mapId="2" xpath="/ns1:EfnahagurBanka/ns1:Gögn/ns1:AfleiðurOgSkortstöðurSkuldir/ns1:Skiptasamningar/ns1:Fjármálageiri/ns1:ÖnnurFjármálafyrirtæki/@EUR" xmlDataType="decimal"/>
    </xmlCellPr>
  </singleXmlCell>
  <singleXmlCell id="6293" r="J65" connectionId="0">
    <xmlCellPr id="1" uniqueName="USD">
      <xmlPr mapId="2" xpath="/ns1:EfnahagurBanka/ns1:Gögn/ns1:AfleiðurOgSkortstöðurSkuldir/ns1:Skiptasamningar/ns1:Fjármálageiri/ns1:ÖnnurFjármálafyrirtæki/@USD" xmlDataType="decimal"/>
    </xmlCellPr>
  </singleXmlCell>
  <singleXmlCell id="6294" r="K65" connectionId="0">
    <xmlCellPr id="1" uniqueName="GBP">
      <xmlPr mapId="2" xpath="/ns1:EfnahagurBanka/ns1:Gögn/ns1:AfleiðurOgSkortstöðurSkuldir/ns1:Skiptasamningar/ns1:Fjármálageiri/ns1:ÖnnurFjármálafyrirtæki/@GBP" xmlDataType="decimal"/>
    </xmlCellPr>
  </singleXmlCell>
  <singleXmlCell id="6295" r="L65" connectionId="0">
    <xmlCellPr id="1" uniqueName="JPY">
      <xmlPr mapId="2" xpath="/ns1:EfnahagurBanka/ns1:Gögn/ns1:AfleiðurOgSkortstöðurSkuldir/ns1:Skiptasamningar/ns1:Fjármálageiri/ns1:ÖnnurFjármálafyrirtæki/@JPY" xmlDataType="decimal"/>
    </xmlCellPr>
  </singleXmlCell>
  <singleXmlCell id="6296" r="M65" connectionId="0">
    <xmlCellPr id="1" uniqueName="DKK">
      <xmlPr mapId="2" xpath="/ns1:EfnahagurBanka/ns1:Gögn/ns1:AfleiðurOgSkortstöðurSkuldir/ns1:Skiptasamningar/ns1:Fjármálageiri/ns1:ÖnnurFjármálafyrirtæki/@DKK" xmlDataType="decimal"/>
    </xmlCellPr>
  </singleXmlCell>
  <singleXmlCell id="6297" r="N65" connectionId="0">
    <xmlCellPr id="1" uniqueName="NOK">
      <xmlPr mapId="2" xpath="/ns1:EfnahagurBanka/ns1:Gögn/ns1:AfleiðurOgSkortstöðurSkuldir/ns1:Skiptasamningar/ns1:Fjármálageiri/ns1:ÖnnurFjármálafyrirtæki/@NOK" xmlDataType="decimal"/>
    </xmlCellPr>
  </singleXmlCell>
  <singleXmlCell id="6298" r="O65" connectionId="0">
    <xmlCellPr id="1" uniqueName="SEK">
      <xmlPr mapId="2" xpath="/ns1:EfnahagurBanka/ns1:Gögn/ns1:AfleiðurOgSkortstöðurSkuldir/ns1:Skiptasamningar/ns1:Fjármálageiri/ns1:ÖnnurFjármálafyrirtæki/@SEK" xmlDataType="decimal"/>
    </xmlCellPr>
  </singleXmlCell>
  <singleXmlCell id="6299" r="P65" connectionId="0">
    <xmlCellPr id="1" uniqueName="CHF">
      <xmlPr mapId="2" xpath="/ns1:EfnahagurBanka/ns1:Gögn/ns1:AfleiðurOgSkortstöðurSkuldir/ns1:Skiptasamningar/ns1:Fjármálageiri/ns1:ÖnnurFjármálafyrirtæki/@CHF" xmlDataType="decimal"/>
    </xmlCellPr>
  </singleXmlCell>
  <singleXmlCell id="6300" r="Q65" connectionId="0">
    <xmlCellPr id="1" uniqueName="AðrirGjaldmiðlar">
      <xmlPr mapId="2" xpath="/ns1:EfnahagurBanka/ns1:Gögn/ns1:AfleiðurOgSkortstöðurSkuldir/ns1:Skiptasamningar/ns1:Fjármálageiri/ns1:ÖnnurFjármálafyrirtæki/@AðrirGjaldmiðlar" xmlDataType="decimal"/>
    </xmlCellPr>
  </singleXmlCell>
  <singleXmlCell id="6301" r="F66" connectionId="0">
    <xmlCellPr id="1" uniqueName="OpinbertFyrirtæki">
      <xmlPr mapId="2" xpath="/ns1:EfnahagurBanka/ns1:Gögn/ns1:AfleiðurOgSkortstöðurSkuldir/ns1:Skiptasamningar/ns1:Fjármálageiri/ns1:ÖnnurFjármálafyrirtækiÍSlitameðferð/@OpinbertFyrirtæki" xmlDataType="decimal"/>
    </xmlCellPr>
  </singleXmlCell>
  <singleXmlCell id="6302" r="G66" connectionId="0">
    <xmlCellPr id="1" uniqueName="Einkafyrirtæki">
      <xmlPr mapId="2" xpath="/ns1:EfnahagurBanka/ns1:Gögn/ns1:AfleiðurOgSkortstöðurSkuldir/ns1:Skiptasamningar/ns1:Fjármálageiri/ns1:ÖnnurFjármálafyrirtækiÍSlitameðferð/@Einkafyrirtæki" xmlDataType="decimal"/>
    </xmlCellPr>
  </singleXmlCell>
  <singleXmlCell id="6303" r="H66" connectionId="0">
    <xmlCellPr id="1" uniqueName="ISK">
      <xmlPr mapId="2" xpath="/ns1:EfnahagurBanka/ns1:Gögn/ns1:AfleiðurOgSkortstöðurSkuldir/ns1:Skiptasamningar/ns1:Fjármálageiri/ns1:ÖnnurFjármálafyrirtækiÍSlitameðferð/@ISK" xmlDataType="decimal"/>
    </xmlCellPr>
  </singleXmlCell>
  <singleXmlCell id="6304" r="I66" connectionId="0">
    <xmlCellPr id="1" uniqueName="EUR">
      <xmlPr mapId="2" xpath="/ns1:EfnahagurBanka/ns1:Gögn/ns1:AfleiðurOgSkortstöðurSkuldir/ns1:Skiptasamningar/ns1:Fjármálageiri/ns1:ÖnnurFjármálafyrirtækiÍSlitameðferð/@EUR" xmlDataType="decimal"/>
    </xmlCellPr>
  </singleXmlCell>
  <singleXmlCell id="6305" r="J66" connectionId="0">
    <xmlCellPr id="1" uniqueName="USD">
      <xmlPr mapId="2" xpath="/ns1:EfnahagurBanka/ns1:Gögn/ns1:AfleiðurOgSkortstöðurSkuldir/ns1:Skiptasamningar/ns1:Fjármálageiri/ns1:ÖnnurFjármálafyrirtækiÍSlitameðferð/@USD" xmlDataType="decimal"/>
    </xmlCellPr>
  </singleXmlCell>
  <singleXmlCell id="6306" r="K66" connectionId="0">
    <xmlCellPr id="1" uniqueName="GBP">
      <xmlPr mapId="2" xpath="/ns1:EfnahagurBanka/ns1:Gögn/ns1:AfleiðurOgSkortstöðurSkuldir/ns1:Skiptasamningar/ns1:Fjármálageiri/ns1:ÖnnurFjármálafyrirtækiÍSlitameðferð/@GBP" xmlDataType="decimal"/>
    </xmlCellPr>
  </singleXmlCell>
  <singleXmlCell id="6307" r="L66" connectionId="0">
    <xmlCellPr id="1" uniqueName="JPY">
      <xmlPr mapId="2" xpath="/ns1:EfnahagurBanka/ns1:Gögn/ns1:AfleiðurOgSkortstöðurSkuldir/ns1:Skiptasamningar/ns1:Fjármálageiri/ns1:ÖnnurFjármálafyrirtækiÍSlitameðferð/@JPY" xmlDataType="decimal"/>
    </xmlCellPr>
  </singleXmlCell>
  <singleXmlCell id="6308" r="M66" connectionId="0">
    <xmlCellPr id="1" uniqueName="DKK">
      <xmlPr mapId="2" xpath="/ns1:EfnahagurBanka/ns1:Gögn/ns1:AfleiðurOgSkortstöðurSkuldir/ns1:Skiptasamningar/ns1:Fjármálageiri/ns1:ÖnnurFjármálafyrirtækiÍSlitameðferð/@DKK" xmlDataType="decimal"/>
    </xmlCellPr>
  </singleXmlCell>
  <singleXmlCell id="6309" r="N66" connectionId="0">
    <xmlCellPr id="1" uniqueName="NOK">
      <xmlPr mapId="2" xpath="/ns1:EfnahagurBanka/ns1:Gögn/ns1:AfleiðurOgSkortstöðurSkuldir/ns1:Skiptasamningar/ns1:Fjármálageiri/ns1:ÖnnurFjármálafyrirtækiÍSlitameðferð/@NOK" xmlDataType="decimal"/>
    </xmlCellPr>
  </singleXmlCell>
  <singleXmlCell id="6310" r="O66" connectionId="0">
    <xmlCellPr id="1" uniqueName="SEK">
      <xmlPr mapId="2" xpath="/ns1:EfnahagurBanka/ns1:Gögn/ns1:AfleiðurOgSkortstöðurSkuldir/ns1:Skiptasamningar/ns1:Fjármálageiri/ns1:ÖnnurFjármálafyrirtækiÍSlitameðferð/@SEK" xmlDataType="decimal"/>
    </xmlCellPr>
  </singleXmlCell>
  <singleXmlCell id="6311" r="P66" connectionId="0">
    <xmlCellPr id="1" uniqueName="CHF">
      <xmlPr mapId="2" xpath="/ns1:EfnahagurBanka/ns1:Gögn/ns1:AfleiðurOgSkortstöðurSkuldir/ns1:Skiptasamningar/ns1:Fjármálageiri/ns1:ÖnnurFjármálafyrirtækiÍSlitameðferð/@CHF" xmlDataType="decimal"/>
    </xmlCellPr>
  </singleXmlCell>
  <singleXmlCell id="6312" r="Q66" connectionId="0">
    <xmlCellPr id="1" uniqueName="AðrirGjaldmiðlar">
      <xmlPr mapId="2" xpath="/ns1:EfnahagurBanka/ns1:Gögn/ns1:AfleiðurOgSkortstöðurSkuldir/ns1:Skiptasamningar/ns1:Fjármálageiri/ns1:ÖnnurFjármálafyrirtækiÍSlitameðferð/@AðrirGjaldmiðlar" xmlDataType="decimal"/>
    </xmlCellPr>
  </singleXmlCell>
  <singleXmlCell id="6313" r="F67" connectionId="0">
    <xmlCellPr id="1" uniqueName="OpinbertFyrirtæki">
      <xmlPr mapId="2" xpath="/ns1:EfnahagurBanka/ns1:Gögn/ns1:AfleiðurOgSkortstöðurSkuldir/ns1:Skiptasamningar/ns1:Fjármálageiri/ns1:FjármálalegHliðarstarfsemi/@OpinbertFyrirtæki" xmlDataType="decimal"/>
    </xmlCellPr>
  </singleXmlCell>
  <singleXmlCell id="6314" r="G67" connectionId="0">
    <xmlCellPr id="1" uniqueName="Einkafyrirtæki">
      <xmlPr mapId="2" xpath="/ns1:EfnahagurBanka/ns1:Gögn/ns1:AfleiðurOgSkortstöðurSkuldir/ns1:Skiptasamningar/ns1:Fjármálageiri/ns1:FjármálalegHliðarstarfsemi/@Einkafyrirtæki" xmlDataType="decimal"/>
    </xmlCellPr>
  </singleXmlCell>
  <singleXmlCell id="6315" r="H67" connectionId="0">
    <xmlCellPr id="1" uniqueName="ISK">
      <xmlPr mapId="2" xpath="/ns1:EfnahagurBanka/ns1:Gögn/ns1:AfleiðurOgSkortstöðurSkuldir/ns1:Skiptasamningar/ns1:Fjármálageiri/ns1:FjármálalegHliðarstarfsemi/@ISK" xmlDataType="decimal"/>
    </xmlCellPr>
  </singleXmlCell>
  <singleXmlCell id="6316" r="I67" connectionId="0">
    <xmlCellPr id="1" uniqueName="EUR">
      <xmlPr mapId="2" xpath="/ns1:EfnahagurBanka/ns1:Gögn/ns1:AfleiðurOgSkortstöðurSkuldir/ns1:Skiptasamningar/ns1:Fjármálageiri/ns1:FjármálalegHliðarstarfsemi/@EUR" xmlDataType="decimal"/>
    </xmlCellPr>
  </singleXmlCell>
  <singleXmlCell id="6317" r="J67" connectionId="0">
    <xmlCellPr id="1" uniqueName="USD">
      <xmlPr mapId="2" xpath="/ns1:EfnahagurBanka/ns1:Gögn/ns1:AfleiðurOgSkortstöðurSkuldir/ns1:Skiptasamningar/ns1:Fjármálageiri/ns1:FjármálalegHliðarstarfsemi/@USD" xmlDataType="decimal"/>
    </xmlCellPr>
  </singleXmlCell>
  <singleXmlCell id="6318" r="K67" connectionId="0">
    <xmlCellPr id="1" uniqueName="GBP">
      <xmlPr mapId="2" xpath="/ns1:EfnahagurBanka/ns1:Gögn/ns1:AfleiðurOgSkortstöðurSkuldir/ns1:Skiptasamningar/ns1:Fjármálageiri/ns1:FjármálalegHliðarstarfsemi/@GBP" xmlDataType="decimal"/>
    </xmlCellPr>
  </singleXmlCell>
  <singleXmlCell id="6319" r="L67" connectionId="0">
    <xmlCellPr id="1" uniqueName="JPY">
      <xmlPr mapId="2" xpath="/ns1:EfnahagurBanka/ns1:Gögn/ns1:AfleiðurOgSkortstöðurSkuldir/ns1:Skiptasamningar/ns1:Fjármálageiri/ns1:FjármálalegHliðarstarfsemi/@JPY" xmlDataType="decimal"/>
    </xmlCellPr>
  </singleXmlCell>
  <singleXmlCell id="6320" r="M67" connectionId="0">
    <xmlCellPr id="1" uniqueName="DKK">
      <xmlPr mapId="2" xpath="/ns1:EfnahagurBanka/ns1:Gögn/ns1:AfleiðurOgSkortstöðurSkuldir/ns1:Skiptasamningar/ns1:Fjármálageiri/ns1:FjármálalegHliðarstarfsemi/@DKK" xmlDataType="decimal"/>
    </xmlCellPr>
  </singleXmlCell>
  <singleXmlCell id="6321" r="N67" connectionId="0">
    <xmlCellPr id="1" uniqueName="NOK">
      <xmlPr mapId="2" xpath="/ns1:EfnahagurBanka/ns1:Gögn/ns1:AfleiðurOgSkortstöðurSkuldir/ns1:Skiptasamningar/ns1:Fjármálageiri/ns1:FjármálalegHliðarstarfsemi/@NOK" xmlDataType="decimal"/>
    </xmlCellPr>
  </singleXmlCell>
  <singleXmlCell id="6322" r="O67" connectionId="0">
    <xmlCellPr id="1" uniqueName="SEK">
      <xmlPr mapId="2" xpath="/ns1:EfnahagurBanka/ns1:Gögn/ns1:AfleiðurOgSkortstöðurSkuldir/ns1:Skiptasamningar/ns1:Fjármálageiri/ns1:FjármálalegHliðarstarfsemi/@SEK" xmlDataType="decimal"/>
    </xmlCellPr>
  </singleXmlCell>
  <singleXmlCell id="6323" r="P67" connectionId="0">
    <xmlCellPr id="1" uniqueName="CHF">
      <xmlPr mapId="2" xpath="/ns1:EfnahagurBanka/ns1:Gögn/ns1:AfleiðurOgSkortstöðurSkuldir/ns1:Skiptasamningar/ns1:Fjármálageiri/ns1:FjármálalegHliðarstarfsemi/@CHF" xmlDataType="decimal"/>
    </xmlCellPr>
  </singleXmlCell>
  <singleXmlCell id="6324" r="Q67" connectionId="0">
    <xmlCellPr id="1" uniqueName="AðrirGjaldmiðlar">
      <xmlPr mapId="2" xpath="/ns1:EfnahagurBanka/ns1:Gögn/ns1:AfleiðurOgSkortstöðurSkuldir/ns1:Skiptasamningar/ns1:Fjármálageiri/ns1:FjármálalegHliðarstarfsemi/@AðrirGjaldmiðlar" xmlDataType="decimal"/>
    </xmlCellPr>
  </singleXmlCell>
  <singleXmlCell id="6325" r="F68" connectionId="0">
    <xmlCellPr id="1" uniqueName="OpinbertFyrirtæki">
      <xmlPr mapId="2" xpath="/ns1:EfnahagurBanka/ns1:Gögn/ns1:AfleiðurOgSkortstöðurSkuldir/ns1:Skiptasamningar/ns1:Fjármálageiri/ns1:InnbyrðisFjármálastarfsemi/@OpinbertFyrirtæki" xmlDataType="decimal"/>
    </xmlCellPr>
  </singleXmlCell>
  <singleXmlCell id="6326" r="G68" connectionId="0">
    <xmlCellPr id="1" uniqueName="Einkafyrirtæki">
      <xmlPr mapId="2" xpath="/ns1:EfnahagurBanka/ns1:Gögn/ns1:AfleiðurOgSkortstöðurSkuldir/ns1:Skiptasamningar/ns1:Fjármálageiri/ns1:InnbyrðisFjármálastarfsemi/@Einkafyrirtæki" xmlDataType="decimal"/>
    </xmlCellPr>
  </singleXmlCell>
  <singleXmlCell id="6327" r="H68" connectionId="0">
    <xmlCellPr id="1" uniqueName="ISK">
      <xmlPr mapId="2" xpath="/ns1:EfnahagurBanka/ns1:Gögn/ns1:AfleiðurOgSkortstöðurSkuldir/ns1:Skiptasamningar/ns1:Fjármálageiri/ns1:InnbyrðisFjármálastarfsemi/@ISK" xmlDataType="decimal"/>
    </xmlCellPr>
  </singleXmlCell>
  <singleXmlCell id="6328" r="I68" connectionId="0">
    <xmlCellPr id="1" uniqueName="EUR">
      <xmlPr mapId="2" xpath="/ns1:EfnahagurBanka/ns1:Gögn/ns1:AfleiðurOgSkortstöðurSkuldir/ns1:Skiptasamningar/ns1:Fjármálageiri/ns1:InnbyrðisFjármálastarfsemi/@EUR" xmlDataType="decimal"/>
    </xmlCellPr>
  </singleXmlCell>
  <singleXmlCell id="6329" r="J68" connectionId="0">
    <xmlCellPr id="1" uniqueName="USD">
      <xmlPr mapId="2" xpath="/ns1:EfnahagurBanka/ns1:Gögn/ns1:AfleiðurOgSkortstöðurSkuldir/ns1:Skiptasamningar/ns1:Fjármálageiri/ns1:InnbyrðisFjármálastarfsemi/@USD" xmlDataType="decimal"/>
    </xmlCellPr>
  </singleXmlCell>
  <singleXmlCell id="6330" r="K68" connectionId="0">
    <xmlCellPr id="1" uniqueName="GBP">
      <xmlPr mapId="2" xpath="/ns1:EfnahagurBanka/ns1:Gögn/ns1:AfleiðurOgSkortstöðurSkuldir/ns1:Skiptasamningar/ns1:Fjármálageiri/ns1:InnbyrðisFjármálastarfsemi/@GBP" xmlDataType="decimal"/>
    </xmlCellPr>
  </singleXmlCell>
  <singleXmlCell id="6331" r="L68" connectionId="0">
    <xmlCellPr id="1" uniqueName="JPY">
      <xmlPr mapId="2" xpath="/ns1:EfnahagurBanka/ns1:Gögn/ns1:AfleiðurOgSkortstöðurSkuldir/ns1:Skiptasamningar/ns1:Fjármálageiri/ns1:InnbyrðisFjármálastarfsemi/@JPY" xmlDataType="decimal"/>
    </xmlCellPr>
  </singleXmlCell>
  <singleXmlCell id="6332" r="M68" connectionId="0">
    <xmlCellPr id="1" uniqueName="DKK">
      <xmlPr mapId="2" xpath="/ns1:EfnahagurBanka/ns1:Gögn/ns1:AfleiðurOgSkortstöðurSkuldir/ns1:Skiptasamningar/ns1:Fjármálageiri/ns1:InnbyrðisFjármálastarfsemi/@DKK" xmlDataType="decimal"/>
    </xmlCellPr>
  </singleXmlCell>
  <singleXmlCell id="6333" r="N68" connectionId="0">
    <xmlCellPr id="1" uniqueName="NOK">
      <xmlPr mapId="2" xpath="/ns1:EfnahagurBanka/ns1:Gögn/ns1:AfleiðurOgSkortstöðurSkuldir/ns1:Skiptasamningar/ns1:Fjármálageiri/ns1:InnbyrðisFjármálastarfsemi/@NOK" xmlDataType="decimal"/>
    </xmlCellPr>
  </singleXmlCell>
  <singleXmlCell id="6334" r="O68" connectionId="0">
    <xmlCellPr id="1" uniqueName="SEK">
      <xmlPr mapId="2" xpath="/ns1:EfnahagurBanka/ns1:Gögn/ns1:AfleiðurOgSkortstöðurSkuldir/ns1:Skiptasamningar/ns1:Fjármálageiri/ns1:InnbyrðisFjármálastarfsemi/@SEK" xmlDataType="decimal"/>
    </xmlCellPr>
  </singleXmlCell>
  <singleXmlCell id="6335" r="P68" connectionId="0">
    <xmlCellPr id="1" uniqueName="CHF">
      <xmlPr mapId="2" xpath="/ns1:EfnahagurBanka/ns1:Gögn/ns1:AfleiðurOgSkortstöðurSkuldir/ns1:Skiptasamningar/ns1:Fjármálageiri/ns1:InnbyrðisFjármálastarfsemi/@CHF" xmlDataType="decimal"/>
    </xmlCellPr>
  </singleXmlCell>
  <singleXmlCell id="6336" r="Q68" connectionId="0">
    <xmlCellPr id="1" uniqueName="AðrirGjaldmiðlar">
      <xmlPr mapId="2" xpath="/ns1:EfnahagurBanka/ns1:Gögn/ns1:AfleiðurOgSkortstöðurSkuldir/ns1:Skiptasamningar/ns1:Fjármálageiri/ns1:InnbyrðisFjármálastarfsemi/@AðrirGjaldmiðlar" xmlDataType="decimal"/>
    </xmlCellPr>
  </singleXmlCell>
  <singleXmlCell id="6337" r="F69" connectionId="0">
    <xmlCellPr id="1" uniqueName="OpinbertFyrirtæki">
      <xmlPr mapId="2" xpath="/ns1:EfnahagurBanka/ns1:Gögn/ns1:AfleiðurOgSkortstöðurSkuldir/ns1:Skiptasamningar/ns1:Fjármálageiri/ns1:Vátryggingafélög/@OpinbertFyrirtæki" xmlDataType="decimal"/>
    </xmlCellPr>
  </singleXmlCell>
  <singleXmlCell id="6338" r="G69" connectionId="0">
    <xmlCellPr id="1" uniqueName="Einkafyrirtæki">
      <xmlPr mapId="2" xpath="/ns1:EfnahagurBanka/ns1:Gögn/ns1:AfleiðurOgSkortstöðurSkuldir/ns1:Skiptasamningar/ns1:Fjármálageiri/ns1:Vátryggingafélög/@Einkafyrirtæki" xmlDataType="decimal"/>
    </xmlCellPr>
  </singleXmlCell>
  <singleXmlCell id="6339" r="H69" connectionId="0">
    <xmlCellPr id="1" uniqueName="ISK">
      <xmlPr mapId="2" xpath="/ns1:EfnahagurBanka/ns1:Gögn/ns1:AfleiðurOgSkortstöðurSkuldir/ns1:Skiptasamningar/ns1:Fjármálageiri/ns1:Vátryggingafélög/@ISK" xmlDataType="decimal"/>
    </xmlCellPr>
  </singleXmlCell>
  <singleXmlCell id="6340" r="I69" connectionId="0">
    <xmlCellPr id="1" uniqueName="EUR">
      <xmlPr mapId="2" xpath="/ns1:EfnahagurBanka/ns1:Gögn/ns1:AfleiðurOgSkortstöðurSkuldir/ns1:Skiptasamningar/ns1:Fjármálageiri/ns1:Vátryggingafélög/@EUR" xmlDataType="decimal"/>
    </xmlCellPr>
  </singleXmlCell>
  <singleXmlCell id="6341" r="J69" connectionId="0">
    <xmlCellPr id="1" uniqueName="USD">
      <xmlPr mapId="2" xpath="/ns1:EfnahagurBanka/ns1:Gögn/ns1:AfleiðurOgSkortstöðurSkuldir/ns1:Skiptasamningar/ns1:Fjármálageiri/ns1:Vátryggingafélög/@USD" xmlDataType="decimal"/>
    </xmlCellPr>
  </singleXmlCell>
  <singleXmlCell id="6342" r="K69" connectionId="0">
    <xmlCellPr id="1" uniqueName="GBP">
      <xmlPr mapId="2" xpath="/ns1:EfnahagurBanka/ns1:Gögn/ns1:AfleiðurOgSkortstöðurSkuldir/ns1:Skiptasamningar/ns1:Fjármálageiri/ns1:Vátryggingafélög/@GBP" xmlDataType="decimal"/>
    </xmlCellPr>
  </singleXmlCell>
  <singleXmlCell id="6343" r="L69" connectionId="0">
    <xmlCellPr id="1" uniqueName="JPY">
      <xmlPr mapId="2" xpath="/ns1:EfnahagurBanka/ns1:Gögn/ns1:AfleiðurOgSkortstöðurSkuldir/ns1:Skiptasamningar/ns1:Fjármálageiri/ns1:Vátryggingafélög/@JPY" xmlDataType="decimal"/>
    </xmlCellPr>
  </singleXmlCell>
  <singleXmlCell id="6344" r="M69" connectionId="0">
    <xmlCellPr id="1" uniqueName="DKK">
      <xmlPr mapId="2" xpath="/ns1:EfnahagurBanka/ns1:Gögn/ns1:AfleiðurOgSkortstöðurSkuldir/ns1:Skiptasamningar/ns1:Fjármálageiri/ns1:Vátryggingafélög/@DKK" xmlDataType="decimal"/>
    </xmlCellPr>
  </singleXmlCell>
  <singleXmlCell id="6345" r="N69" connectionId="0">
    <xmlCellPr id="1" uniqueName="NOK">
      <xmlPr mapId="2" xpath="/ns1:EfnahagurBanka/ns1:Gögn/ns1:AfleiðurOgSkortstöðurSkuldir/ns1:Skiptasamningar/ns1:Fjármálageiri/ns1:Vátryggingafélög/@NOK" xmlDataType="decimal"/>
    </xmlCellPr>
  </singleXmlCell>
  <singleXmlCell id="6346" r="O69" connectionId="0">
    <xmlCellPr id="1" uniqueName="SEK">
      <xmlPr mapId="2" xpath="/ns1:EfnahagurBanka/ns1:Gögn/ns1:AfleiðurOgSkortstöðurSkuldir/ns1:Skiptasamningar/ns1:Fjármálageiri/ns1:Vátryggingafélög/@SEK" xmlDataType="decimal"/>
    </xmlCellPr>
  </singleXmlCell>
  <singleXmlCell id="6347" r="P69" connectionId="0">
    <xmlCellPr id="1" uniqueName="CHF">
      <xmlPr mapId="2" xpath="/ns1:EfnahagurBanka/ns1:Gögn/ns1:AfleiðurOgSkortstöðurSkuldir/ns1:Skiptasamningar/ns1:Fjármálageiri/ns1:Vátryggingafélög/@CHF" xmlDataType="decimal"/>
    </xmlCellPr>
  </singleXmlCell>
  <singleXmlCell id="6348" r="Q69" connectionId="0">
    <xmlCellPr id="1" uniqueName="AðrirGjaldmiðlar">
      <xmlPr mapId="2" xpath="/ns1:EfnahagurBanka/ns1:Gögn/ns1:AfleiðurOgSkortstöðurSkuldir/ns1:Skiptasamningar/ns1:Fjármálageiri/ns1:Vátryggingafélög/@AðrirGjaldmiðlar" xmlDataType="decimal"/>
    </xmlCellPr>
  </singleXmlCell>
  <singleXmlCell id="6349" r="F70" connectionId="0">
    <xmlCellPr id="1" uniqueName="OpinbertFyrirtæki">
      <xmlPr mapId="2" xpath="/ns1:EfnahagurBanka/ns1:Gögn/ns1:AfleiðurOgSkortstöðurSkuldir/ns1:Skiptasamningar/ns1:Fjármálageiri/ns1:Lífeyrissjóðir/@OpinbertFyrirtæki" xmlDataType="decimal"/>
    </xmlCellPr>
  </singleXmlCell>
  <singleXmlCell id="6350" r="G70" connectionId="0">
    <xmlCellPr id="1" uniqueName="Einkafyrirtæki">
      <xmlPr mapId="2" xpath="/ns1:EfnahagurBanka/ns1:Gögn/ns1:AfleiðurOgSkortstöðurSkuldir/ns1:Skiptasamningar/ns1:Fjármálageiri/ns1:Lífeyrissjóðir/@Einkafyrirtæki" xmlDataType="decimal"/>
    </xmlCellPr>
  </singleXmlCell>
  <singleXmlCell id="6351" r="H70" connectionId="0">
    <xmlCellPr id="1" uniqueName="ISK">
      <xmlPr mapId="2" xpath="/ns1:EfnahagurBanka/ns1:Gögn/ns1:AfleiðurOgSkortstöðurSkuldir/ns1:Skiptasamningar/ns1:Fjármálageiri/ns1:Lífeyrissjóðir/@ISK" xmlDataType="decimal"/>
    </xmlCellPr>
  </singleXmlCell>
  <singleXmlCell id="6352" r="I70" connectionId="0">
    <xmlCellPr id="1" uniqueName="EUR">
      <xmlPr mapId="2" xpath="/ns1:EfnahagurBanka/ns1:Gögn/ns1:AfleiðurOgSkortstöðurSkuldir/ns1:Skiptasamningar/ns1:Fjármálageiri/ns1:Lífeyrissjóðir/@EUR" xmlDataType="decimal"/>
    </xmlCellPr>
  </singleXmlCell>
  <singleXmlCell id="6353" r="J70" connectionId="0">
    <xmlCellPr id="1" uniqueName="USD">
      <xmlPr mapId="2" xpath="/ns1:EfnahagurBanka/ns1:Gögn/ns1:AfleiðurOgSkortstöðurSkuldir/ns1:Skiptasamningar/ns1:Fjármálageiri/ns1:Lífeyrissjóðir/@USD" xmlDataType="decimal"/>
    </xmlCellPr>
  </singleXmlCell>
  <singleXmlCell id="6354" r="K70" connectionId="0">
    <xmlCellPr id="1" uniqueName="GBP">
      <xmlPr mapId="2" xpath="/ns1:EfnahagurBanka/ns1:Gögn/ns1:AfleiðurOgSkortstöðurSkuldir/ns1:Skiptasamningar/ns1:Fjármálageiri/ns1:Lífeyrissjóðir/@GBP" xmlDataType="decimal"/>
    </xmlCellPr>
  </singleXmlCell>
  <singleXmlCell id="6355" r="L70" connectionId="0">
    <xmlCellPr id="1" uniqueName="JPY">
      <xmlPr mapId="2" xpath="/ns1:EfnahagurBanka/ns1:Gögn/ns1:AfleiðurOgSkortstöðurSkuldir/ns1:Skiptasamningar/ns1:Fjármálageiri/ns1:Lífeyrissjóðir/@JPY" xmlDataType="decimal"/>
    </xmlCellPr>
  </singleXmlCell>
  <singleXmlCell id="6356" r="M70" connectionId="0">
    <xmlCellPr id="1" uniqueName="DKK">
      <xmlPr mapId="2" xpath="/ns1:EfnahagurBanka/ns1:Gögn/ns1:AfleiðurOgSkortstöðurSkuldir/ns1:Skiptasamningar/ns1:Fjármálageiri/ns1:Lífeyrissjóðir/@DKK" xmlDataType="decimal"/>
    </xmlCellPr>
  </singleXmlCell>
  <singleXmlCell id="6357" r="N70" connectionId="0">
    <xmlCellPr id="1" uniqueName="NOK">
      <xmlPr mapId="2" xpath="/ns1:EfnahagurBanka/ns1:Gögn/ns1:AfleiðurOgSkortstöðurSkuldir/ns1:Skiptasamningar/ns1:Fjármálageiri/ns1:Lífeyrissjóðir/@NOK" xmlDataType="decimal"/>
    </xmlCellPr>
  </singleXmlCell>
  <singleXmlCell id="6358" r="O70" connectionId="0">
    <xmlCellPr id="1" uniqueName="SEK">
      <xmlPr mapId="2" xpath="/ns1:EfnahagurBanka/ns1:Gögn/ns1:AfleiðurOgSkortstöðurSkuldir/ns1:Skiptasamningar/ns1:Fjármálageiri/ns1:Lífeyrissjóðir/@SEK" xmlDataType="decimal"/>
    </xmlCellPr>
  </singleXmlCell>
  <singleXmlCell id="6359" r="P70" connectionId="0">
    <xmlCellPr id="1" uniqueName="CHF">
      <xmlPr mapId="2" xpath="/ns1:EfnahagurBanka/ns1:Gögn/ns1:AfleiðurOgSkortstöðurSkuldir/ns1:Skiptasamningar/ns1:Fjármálageiri/ns1:Lífeyrissjóðir/@CHF" xmlDataType="decimal"/>
    </xmlCellPr>
  </singleXmlCell>
  <singleXmlCell id="6360" r="Q70" connectionId="0">
    <xmlCellPr id="1" uniqueName="AðrirGjaldmiðlar">
      <xmlPr mapId="2" xpath="/ns1:EfnahagurBanka/ns1:Gögn/ns1:AfleiðurOgSkortstöðurSkuldir/ns1:Skiptasamningar/ns1:Fjármálageiri/ns1:Lífeyrissjóðir/@AðrirGjaldmiðlar" xmlDataType="decimal"/>
    </xmlCellPr>
  </singleXmlCell>
  <singleXmlCell id="6361" r="H72" connectionId="0">
    <xmlCellPr id="1" uniqueName="ISK">
      <xmlPr mapId="2" xpath="/ns1:EfnahagurBanka/ns1:Gögn/ns1:AfleiðurOgSkortstöðurSkuldir/ns1:Skiptasamningar/ns1:HiðOpinbera/ns1:Ríkisjóður/@ISK" xmlDataType="decimal"/>
    </xmlCellPr>
  </singleXmlCell>
  <singleXmlCell id="6362" r="I72" connectionId="0">
    <xmlCellPr id="1" uniqueName="EUR">
      <xmlPr mapId="2" xpath="/ns1:EfnahagurBanka/ns1:Gögn/ns1:AfleiðurOgSkortstöðurSkuldir/ns1:Skiptasamningar/ns1:HiðOpinbera/ns1:Ríkisjóður/@EUR" xmlDataType="decimal"/>
    </xmlCellPr>
  </singleXmlCell>
  <singleXmlCell id="6363" r="J72" connectionId="0">
    <xmlCellPr id="1" uniqueName="USD">
      <xmlPr mapId="2" xpath="/ns1:EfnahagurBanka/ns1:Gögn/ns1:AfleiðurOgSkortstöðurSkuldir/ns1:Skiptasamningar/ns1:HiðOpinbera/ns1:Ríkisjóður/@USD" xmlDataType="decimal"/>
    </xmlCellPr>
  </singleXmlCell>
  <singleXmlCell id="6364" r="K72" connectionId="0">
    <xmlCellPr id="1" uniqueName="GBP">
      <xmlPr mapId="2" xpath="/ns1:EfnahagurBanka/ns1:Gögn/ns1:AfleiðurOgSkortstöðurSkuldir/ns1:Skiptasamningar/ns1:HiðOpinbera/ns1:Ríkisjóður/@GBP" xmlDataType="decimal"/>
    </xmlCellPr>
  </singleXmlCell>
  <singleXmlCell id="6365" r="L72" connectionId="0">
    <xmlCellPr id="1" uniqueName="JPY">
      <xmlPr mapId="2" xpath="/ns1:EfnahagurBanka/ns1:Gögn/ns1:AfleiðurOgSkortstöðurSkuldir/ns1:Skiptasamningar/ns1:HiðOpinbera/ns1:Ríkisjóður/@JPY" xmlDataType="decimal"/>
    </xmlCellPr>
  </singleXmlCell>
  <singleXmlCell id="6366" r="M72" connectionId="0">
    <xmlCellPr id="1" uniqueName="DKK">
      <xmlPr mapId="2" xpath="/ns1:EfnahagurBanka/ns1:Gögn/ns1:AfleiðurOgSkortstöðurSkuldir/ns1:Skiptasamningar/ns1:HiðOpinbera/ns1:Ríkisjóður/@DKK" xmlDataType="decimal"/>
    </xmlCellPr>
  </singleXmlCell>
  <singleXmlCell id="6367" r="N72" connectionId="0">
    <xmlCellPr id="1" uniqueName="NOK">
      <xmlPr mapId="2" xpath="/ns1:EfnahagurBanka/ns1:Gögn/ns1:AfleiðurOgSkortstöðurSkuldir/ns1:Skiptasamningar/ns1:HiðOpinbera/ns1:Ríkisjóður/@NOK" xmlDataType="decimal"/>
    </xmlCellPr>
  </singleXmlCell>
  <singleXmlCell id="6368" r="O72" connectionId="0">
    <xmlCellPr id="1" uniqueName="SEK">
      <xmlPr mapId="2" xpath="/ns1:EfnahagurBanka/ns1:Gögn/ns1:AfleiðurOgSkortstöðurSkuldir/ns1:Skiptasamningar/ns1:HiðOpinbera/ns1:Ríkisjóður/@SEK" xmlDataType="decimal"/>
    </xmlCellPr>
  </singleXmlCell>
  <singleXmlCell id="6369" r="P72" connectionId="0">
    <xmlCellPr id="1" uniqueName="CHF">
      <xmlPr mapId="2" xpath="/ns1:EfnahagurBanka/ns1:Gögn/ns1:AfleiðurOgSkortstöðurSkuldir/ns1:Skiptasamningar/ns1:HiðOpinbera/ns1:Ríkisjóður/@CHF" xmlDataType="decimal"/>
    </xmlCellPr>
  </singleXmlCell>
  <singleXmlCell id="6370" r="Q72" connectionId="0">
    <xmlCellPr id="1" uniqueName="AðrirGjaldmiðlar">
      <xmlPr mapId="2" xpath="/ns1:EfnahagurBanka/ns1:Gögn/ns1:AfleiðurOgSkortstöðurSkuldir/ns1:Skiptasamningar/ns1:HiðOpinbera/ns1:Ríkisjóður/@AðrirGjaldmiðlar" xmlDataType="decimal"/>
    </xmlCellPr>
  </singleXmlCell>
  <singleXmlCell id="6371" r="H73" connectionId="0">
    <xmlCellPr id="1" uniqueName="ISK">
      <xmlPr mapId="2" xpath="/ns1:EfnahagurBanka/ns1:Gögn/ns1:AfleiðurOgSkortstöðurSkuldir/ns1:Skiptasamningar/ns1:HiðOpinbera/ns1:Sveitarfélög/@ISK" xmlDataType="decimal"/>
    </xmlCellPr>
  </singleXmlCell>
  <singleXmlCell id="6372" r="I73" connectionId="0">
    <xmlCellPr id="1" uniqueName="EUR">
      <xmlPr mapId="2" xpath="/ns1:EfnahagurBanka/ns1:Gögn/ns1:AfleiðurOgSkortstöðurSkuldir/ns1:Skiptasamningar/ns1:HiðOpinbera/ns1:Sveitarfélög/@EUR" xmlDataType="decimal"/>
    </xmlCellPr>
  </singleXmlCell>
  <singleXmlCell id="6373" r="J73" connectionId="0">
    <xmlCellPr id="1" uniqueName="USD">
      <xmlPr mapId="2" xpath="/ns1:EfnahagurBanka/ns1:Gögn/ns1:AfleiðurOgSkortstöðurSkuldir/ns1:Skiptasamningar/ns1:HiðOpinbera/ns1:Sveitarfélög/@USD" xmlDataType="decimal"/>
    </xmlCellPr>
  </singleXmlCell>
  <singleXmlCell id="6374" r="K73" connectionId="0">
    <xmlCellPr id="1" uniqueName="GBP">
      <xmlPr mapId="2" xpath="/ns1:EfnahagurBanka/ns1:Gögn/ns1:AfleiðurOgSkortstöðurSkuldir/ns1:Skiptasamningar/ns1:HiðOpinbera/ns1:Sveitarfélög/@GBP" xmlDataType="decimal"/>
    </xmlCellPr>
  </singleXmlCell>
  <singleXmlCell id="6375" r="L73" connectionId="0">
    <xmlCellPr id="1" uniqueName="JPY">
      <xmlPr mapId="2" xpath="/ns1:EfnahagurBanka/ns1:Gögn/ns1:AfleiðurOgSkortstöðurSkuldir/ns1:Skiptasamningar/ns1:HiðOpinbera/ns1:Sveitarfélög/@JPY" xmlDataType="decimal"/>
    </xmlCellPr>
  </singleXmlCell>
  <singleXmlCell id="6376" r="M73" connectionId="0">
    <xmlCellPr id="1" uniqueName="DKK">
      <xmlPr mapId="2" xpath="/ns1:EfnahagurBanka/ns1:Gögn/ns1:AfleiðurOgSkortstöðurSkuldir/ns1:Skiptasamningar/ns1:HiðOpinbera/ns1:Sveitarfélög/@DKK" xmlDataType="decimal"/>
    </xmlCellPr>
  </singleXmlCell>
  <singleXmlCell id="6377" r="N73" connectionId="0">
    <xmlCellPr id="1" uniqueName="NOK">
      <xmlPr mapId="2" xpath="/ns1:EfnahagurBanka/ns1:Gögn/ns1:AfleiðurOgSkortstöðurSkuldir/ns1:Skiptasamningar/ns1:HiðOpinbera/ns1:Sveitarfélög/@NOK" xmlDataType="decimal"/>
    </xmlCellPr>
  </singleXmlCell>
  <singleXmlCell id="6378" r="O73" connectionId="0">
    <xmlCellPr id="1" uniqueName="SEK">
      <xmlPr mapId="2" xpath="/ns1:EfnahagurBanka/ns1:Gögn/ns1:AfleiðurOgSkortstöðurSkuldir/ns1:Skiptasamningar/ns1:HiðOpinbera/ns1:Sveitarfélög/@SEK" xmlDataType="decimal"/>
    </xmlCellPr>
  </singleXmlCell>
  <singleXmlCell id="6379" r="P73" connectionId="0">
    <xmlCellPr id="1" uniqueName="CHF">
      <xmlPr mapId="2" xpath="/ns1:EfnahagurBanka/ns1:Gögn/ns1:AfleiðurOgSkortstöðurSkuldir/ns1:Skiptasamningar/ns1:HiðOpinbera/ns1:Sveitarfélög/@CHF" xmlDataType="decimal"/>
    </xmlCellPr>
  </singleXmlCell>
  <singleXmlCell id="6380" r="Q73" connectionId="0">
    <xmlCellPr id="1" uniqueName="AðrirGjaldmiðlar">
      <xmlPr mapId="2" xpath="/ns1:EfnahagurBanka/ns1:Gögn/ns1:AfleiðurOgSkortstöðurSkuldir/ns1:Skiptasamningar/ns1:HiðOpinbera/ns1:Sveitarfélög/@AðrirGjaldmiðlar" xmlDataType="decimal"/>
    </xmlCellPr>
  </singleXmlCell>
  <singleXmlCell id="6381" r="H74" connectionId="0">
    <xmlCellPr id="1" uniqueName="ISK">
      <xmlPr mapId="2" xpath="/ns1:EfnahagurBanka/ns1:Gögn/ns1:AfleiðurOgSkortstöðurSkuldir/ns1:Skiptasamningar/ns1:Heimili/@ISK" xmlDataType="decimal"/>
    </xmlCellPr>
  </singleXmlCell>
  <singleXmlCell id="6382" r="I74" connectionId="0">
    <xmlCellPr id="1" uniqueName="EUR">
      <xmlPr mapId="2" xpath="/ns1:EfnahagurBanka/ns1:Gögn/ns1:AfleiðurOgSkortstöðurSkuldir/ns1:Skiptasamningar/ns1:Heimili/@EUR" xmlDataType="decimal"/>
    </xmlCellPr>
  </singleXmlCell>
  <singleXmlCell id="6383" r="J74" connectionId="0">
    <xmlCellPr id="1" uniqueName="USD">
      <xmlPr mapId="2" xpath="/ns1:EfnahagurBanka/ns1:Gögn/ns1:AfleiðurOgSkortstöðurSkuldir/ns1:Skiptasamningar/ns1:Heimili/@USD" xmlDataType="decimal"/>
    </xmlCellPr>
  </singleXmlCell>
  <singleXmlCell id="6384" r="K74" connectionId="0">
    <xmlCellPr id="1" uniqueName="GBP">
      <xmlPr mapId="2" xpath="/ns1:EfnahagurBanka/ns1:Gögn/ns1:AfleiðurOgSkortstöðurSkuldir/ns1:Skiptasamningar/ns1:Heimili/@GBP" xmlDataType="decimal"/>
    </xmlCellPr>
  </singleXmlCell>
  <singleXmlCell id="6385" r="L74" connectionId="0">
    <xmlCellPr id="1" uniqueName="JPY">
      <xmlPr mapId="2" xpath="/ns1:EfnahagurBanka/ns1:Gögn/ns1:AfleiðurOgSkortstöðurSkuldir/ns1:Skiptasamningar/ns1:Heimili/@JPY" xmlDataType="decimal"/>
    </xmlCellPr>
  </singleXmlCell>
  <singleXmlCell id="6386" r="M74" connectionId="0">
    <xmlCellPr id="1" uniqueName="DKK">
      <xmlPr mapId="2" xpath="/ns1:EfnahagurBanka/ns1:Gögn/ns1:AfleiðurOgSkortstöðurSkuldir/ns1:Skiptasamningar/ns1:Heimili/@DKK" xmlDataType="decimal"/>
    </xmlCellPr>
  </singleXmlCell>
  <singleXmlCell id="6387" r="N74" connectionId="0">
    <xmlCellPr id="1" uniqueName="NOK">
      <xmlPr mapId="2" xpath="/ns1:EfnahagurBanka/ns1:Gögn/ns1:AfleiðurOgSkortstöðurSkuldir/ns1:Skiptasamningar/ns1:Heimili/@NOK" xmlDataType="decimal"/>
    </xmlCellPr>
  </singleXmlCell>
  <singleXmlCell id="6388" r="O74" connectionId="0">
    <xmlCellPr id="1" uniqueName="SEK">
      <xmlPr mapId="2" xpath="/ns1:EfnahagurBanka/ns1:Gögn/ns1:AfleiðurOgSkortstöðurSkuldir/ns1:Skiptasamningar/ns1:Heimili/@SEK" xmlDataType="decimal"/>
    </xmlCellPr>
  </singleXmlCell>
  <singleXmlCell id="6389" r="P74" connectionId="0">
    <xmlCellPr id="1" uniqueName="CHF">
      <xmlPr mapId="2" xpath="/ns1:EfnahagurBanka/ns1:Gögn/ns1:AfleiðurOgSkortstöðurSkuldir/ns1:Skiptasamningar/ns1:Heimili/@CHF" xmlDataType="decimal"/>
    </xmlCellPr>
  </singleXmlCell>
  <singleXmlCell id="6390" r="Q74" connectionId="0">
    <xmlCellPr id="1" uniqueName="AðrirGjaldmiðlar">
      <xmlPr mapId="2" xpath="/ns1:EfnahagurBanka/ns1:Gögn/ns1:AfleiðurOgSkortstöðurSkuldir/ns1:Skiptasamningar/ns1:Heimili/@AðrirGjaldmiðlar" xmlDataType="decimal"/>
    </xmlCellPr>
  </singleXmlCell>
  <singleXmlCell id="6391" r="H75" connectionId="0">
    <xmlCellPr id="1" uniqueName="ISK">
      <xmlPr mapId="2" xpath="/ns1:EfnahagurBanka/ns1:Gögn/ns1:AfleiðurOgSkortstöðurSkuldir/ns1:Skiptasamningar/ns1:FélagasamtökSemÞjónaHeimilum/@ISK" xmlDataType="decimal"/>
    </xmlCellPr>
  </singleXmlCell>
  <singleXmlCell id="6392" r="I75" connectionId="0">
    <xmlCellPr id="1" uniqueName="EUR">
      <xmlPr mapId="2" xpath="/ns1:EfnahagurBanka/ns1:Gögn/ns1:AfleiðurOgSkortstöðurSkuldir/ns1:Skiptasamningar/ns1:FélagasamtökSemÞjónaHeimilum/@EUR" xmlDataType="decimal"/>
    </xmlCellPr>
  </singleXmlCell>
  <singleXmlCell id="6393" r="J75" connectionId="0">
    <xmlCellPr id="1" uniqueName="USD">
      <xmlPr mapId="2" xpath="/ns1:EfnahagurBanka/ns1:Gögn/ns1:AfleiðurOgSkortstöðurSkuldir/ns1:Skiptasamningar/ns1:FélagasamtökSemÞjónaHeimilum/@USD" xmlDataType="decimal"/>
    </xmlCellPr>
  </singleXmlCell>
  <singleXmlCell id="6394" r="K75" connectionId="0">
    <xmlCellPr id="1" uniqueName="GBP">
      <xmlPr mapId="2" xpath="/ns1:EfnahagurBanka/ns1:Gögn/ns1:AfleiðurOgSkortstöðurSkuldir/ns1:Skiptasamningar/ns1:FélagasamtökSemÞjónaHeimilum/@GBP" xmlDataType="decimal"/>
    </xmlCellPr>
  </singleXmlCell>
  <singleXmlCell id="6395" r="L75" connectionId="0">
    <xmlCellPr id="1" uniqueName="JPY">
      <xmlPr mapId="2" xpath="/ns1:EfnahagurBanka/ns1:Gögn/ns1:AfleiðurOgSkortstöðurSkuldir/ns1:Skiptasamningar/ns1:FélagasamtökSemÞjónaHeimilum/@JPY" xmlDataType="decimal"/>
    </xmlCellPr>
  </singleXmlCell>
  <singleXmlCell id="6396" r="M75" connectionId="0">
    <xmlCellPr id="1" uniqueName="DKK">
      <xmlPr mapId="2" xpath="/ns1:EfnahagurBanka/ns1:Gögn/ns1:AfleiðurOgSkortstöðurSkuldir/ns1:Skiptasamningar/ns1:FélagasamtökSemÞjónaHeimilum/@DKK" xmlDataType="decimal"/>
    </xmlCellPr>
  </singleXmlCell>
  <singleXmlCell id="6397" r="N75" connectionId="0">
    <xmlCellPr id="1" uniqueName="NOK">
      <xmlPr mapId="2" xpath="/ns1:EfnahagurBanka/ns1:Gögn/ns1:AfleiðurOgSkortstöðurSkuldir/ns1:Skiptasamningar/ns1:FélagasamtökSemÞjónaHeimilum/@NOK" xmlDataType="decimal"/>
    </xmlCellPr>
  </singleXmlCell>
  <singleXmlCell id="6398" r="O75" connectionId="0">
    <xmlCellPr id="1" uniqueName="SEK">
      <xmlPr mapId="2" xpath="/ns1:EfnahagurBanka/ns1:Gögn/ns1:AfleiðurOgSkortstöðurSkuldir/ns1:Skiptasamningar/ns1:FélagasamtökSemÞjónaHeimilum/@SEK" xmlDataType="decimal"/>
    </xmlCellPr>
  </singleXmlCell>
  <singleXmlCell id="6399" r="P75" connectionId="0">
    <xmlCellPr id="1" uniqueName="CHF">
      <xmlPr mapId="2" xpath="/ns1:EfnahagurBanka/ns1:Gögn/ns1:AfleiðurOgSkortstöðurSkuldir/ns1:Skiptasamningar/ns1:FélagasamtökSemÞjónaHeimilum/@CHF" xmlDataType="decimal"/>
    </xmlCellPr>
  </singleXmlCell>
  <singleXmlCell id="6400" r="Q75" connectionId="0">
    <xmlCellPr id="1" uniqueName="AðrirGjaldmiðlar">
      <xmlPr mapId="2" xpath="/ns1:EfnahagurBanka/ns1:Gögn/ns1:AfleiðurOgSkortstöðurSkuldir/ns1:Skiptasamningar/ns1:FélagasamtökSemÞjónaHeimilum/@AðrirGjaldmiðlar" xmlDataType="decimal"/>
    </xmlCellPr>
  </singleXmlCell>
  <singleXmlCell id="6401" r="H77" connectionId="0">
    <xmlCellPr id="1" uniqueName="ISK">
      <xmlPr mapId="2" xpath="/ns1:EfnahagurBanka/ns1:Gögn/ns1:AfleiðurOgSkortstöðurSkuldir/ns1:Skiptasamningar/ns1:ErlendirAðilar/ns1:Seðlabankar/@ISK" xmlDataType="decimal"/>
    </xmlCellPr>
  </singleXmlCell>
  <singleXmlCell id="6402" r="I77" connectionId="0">
    <xmlCellPr id="1" uniqueName="EUR">
      <xmlPr mapId="2" xpath="/ns1:EfnahagurBanka/ns1:Gögn/ns1:AfleiðurOgSkortstöðurSkuldir/ns1:Skiptasamningar/ns1:ErlendirAðilar/ns1:Seðlabankar/@EUR" xmlDataType="decimal"/>
    </xmlCellPr>
  </singleXmlCell>
  <singleXmlCell id="6403" r="J77" connectionId="0">
    <xmlCellPr id="1" uniqueName="USD">
      <xmlPr mapId="2" xpath="/ns1:EfnahagurBanka/ns1:Gögn/ns1:AfleiðurOgSkortstöðurSkuldir/ns1:Skiptasamningar/ns1:ErlendirAðilar/ns1:Seðlabankar/@USD" xmlDataType="decimal"/>
    </xmlCellPr>
  </singleXmlCell>
  <singleXmlCell id="6404" r="K77" connectionId="0">
    <xmlCellPr id="1" uniqueName="GBP">
      <xmlPr mapId="2" xpath="/ns1:EfnahagurBanka/ns1:Gögn/ns1:AfleiðurOgSkortstöðurSkuldir/ns1:Skiptasamningar/ns1:ErlendirAðilar/ns1:Seðlabankar/@GBP" xmlDataType="decimal"/>
    </xmlCellPr>
  </singleXmlCell>
  <singleXmlCell id="6405" r="L77" connectionId="0">
    <xmlCellPr id="1" uniqueName="JPY">
      <xmlPr mapId="2" xpath="/ns1:EfnahagurBanka/ns1:Gögn/ns1:AfleiðurOgSkortstöðurSkuldir/ns1:Skiptasamningar/ns1:ErlendirAðilar/ns1:Seðlabankar/@JPY" xmlDataType="decimal"/>
    </xmlCellPr>
  </singleXmlCell>
  <singleXmlCell id="6406" r="M77" connectionId="0">
    <xmlCellPr id="1" uniqueName="DKK">
      <xmlPr mapId="2" xpath="/ns1:EfnahagurBanka/ns1:Gögn/ns1:AfleiðurOgSkortstöðurSkuldir/ns1:Skiptasamningar/ns1:ErlendirAðilar/ns1:Seðlabankar/@DKK" xmlDataType="decimal"/>
    </xmlCellPr>
  </singleXmlCell>
  <singleXmlCell id="6407" r="N77" connectionId="0">
    <xmlCellPr id="1" uniqueName="NOK">
      <xmlPr mapId="2" xpath="/ns1:EfnahagurBanka/ns1:Gögn/ns1:AfleiðurOgSkortstöðurSkuldir/ns1:Skiptasamningar/ns1:ErlendirAðilar/ns1:Seðlabankar/@NOK" xmlDataType="decimal"/>
    </xmlCellPr>
  </singleXmlCell>
  <singleXmlCell id="6408" r="O77" connectionId="0">
    <xmlCellPr id="1" uniqueName="SEK">
      <xmlPr mapId="2" xpath="/ns1:EfnahagurBanka/ns1:Gögn/ns1:AfleiðurOgSkortstöðurSkuldir/ns1:Skiptasamningar/ns1:ErlendirAðilar/ns1:Seðlabankar/@SEK" xmlDataType="decimal"/>
    </xmlCellPr>
  </singleXmlCell>
  <singleXmlCell id="6409" r="P77" connectionId="0">
    <xmlCellPr id="1" uniqueName="CHF">
      <xmlPr mapId="2" xpath="/ns1:EfnahagurBanka/ns1:Gögn/ns1:AfleiðurOgSkortstöðurSkuldir/ns1:Skiptasamningar/ns1:ErlendirAðilar/ns1:Seðlabankar/@CHF" xmlDataType="decimal"/>
    </xmlCellPr>
  </singleXmlCell>
  <singleXmlCell id="6410" r="Q77" connectionId="0">
    <xmlCellPr id="1" uniqueName="AðrirGjaldmiðlar">
      <xmlPr mapId="2" xpath="/ns1:EfnahagurBanka/ns1:Gögn/ns1:AfleiðurOgSkortstöðurSkuldir/ns1:Skiptasamningar/ns1:ErlendirAðilar/ns1:Seðlabankar/@AðrirGjaldmiðlar" xmlDataType="decimal"/>
    </xmlCellPr>
  </singleXmlCell>
  <singleXmlCell id="6411" r="H78" connectionId="0">
    <xmlCellPr id="1" uniqueName="ISK">
      <xmlPr mapId="2" xpath="/ns1:EfnahagurBanka/ns1:Gögn/ns1:AfleiðurOgSkortstöðurSkuldir/ns1:Skiptasamningar/ns1:ErlendirAðilar/ns1:ErlendarInnlánsstofnanir/@ISK" xmlDataType="decimal"/>
    </xmlCellPr>
  </singleXmlCell>
  <singleXmlCell id="6412" r="I78" connectionId="0">
    <xmlCellPr id="1" uniqueName="EUR">
      <xmlPr mapId="2" xpath="/ns1:EfnahagurBanka/ns1:Gögn/ns1:AfleiðurOgSkortstöðurSkuldir/ns1:Skiptasamningar/ns1:ErlendirAðilar/ns1:ErlendarInnlánsstofnanir/@EUR" xmlDataType="decimal"/>
    </xmlCellPr>
  </singleXmlCell>
  <singleXmlCell id="6413" r="J78" connectionId="0">
    <xmlCellPr id="1" uniqueName="USD">
      <xmlPr mapId="2" xpath="/ns1:EfnahagurBanka/ns1:Gögn/ns1:AfleiðurOgSkortstöðurSkuldir/ns1:Skiptasamningar/ns1:ErlendirAðilar/ns1:ErlendarInnlánsstofnanir/@USD" xmlDataType="decimal"/>
    </xmlCellPr>
  </singleXmlCell>
  <singleXmlCell id="6414" r="K78" connectionId="0">
    <xmlCellPr id="1" uniqueName="GBP">
      <xmlPr mapId="2" xpath="/ns1:EfnahagurBanka/ns1:Gögn/ns1:AfleiðurOgSkortstöðurSkuldir/ns1:Skiptasamningar/ns1:ErlendirAðilar/ns1:ErlendarInnlánsstofnanir/@GBP" xmlDataType="decimal"/>
    </xmlCellPr>
  </singleXmlCell>
  <singleXmlCell id="6415" r="L78" connectionId="0">
    <xmlCellPr id="1" uniqueName="JPY">
      <xmlPr mapId="2" xpath="/ns1:EfnahagurBanka/ns1:Gögn/ns1:AfleiðurOgSkortstöðurSkuldir/ns1:Skiptasamningar/ns1:ErlendirAðilar/ns1:ErlendarInnlánsstofnanir/@JPY" xmlDataType="decimal"/>
    </xmlCellPr>
  </singleXmlCell>
  <singleXmlCell id="6416" r="M78" connectionId="0">
    <xmlCellPr id="1" uniqueName="DKK">
      <xmlPr mapId="2" xpath="/ns1:EfnahagurBanka/ns1:Gögn/ns1:AfleiðurOgSkortstöðurSkuldir/ns1:Skiptasamningar/ns1:ErlendirAðilar/ns1:ErlendarInnlánsstofnanir/@DKK" xmlDataType="decimal"/>
    </xmlCellPr>
  </singleXmlCell>
  <singleXmlCell id="6417" r="N78" connectionId="0">
    <xmlCellPr id="1" uniqueName="NOK">
      <xmlPr mapId="2" xpath="/ns1:EfnahagurBanka/ns1:Gögn/ns1:AfleiðurOgSkortstöðurSkuldir/ns1:Skiptasamningar/ns1:ErlendirAðilar/ns1:ErlendarInnlánsstofnanir/@NOK" xmlDataType="decimal"/>
    </xmlCellPr>
  </singleXmlCell>
  <singleXmlCell id="6418" r="O78" connectionId="0">
    <xmlCellPr id="1" uniqueName="SEK">
      <xmlPr mapId="2" xpath="/ns1:EfnahagurBanka/ns1:Gögn/ns1:AfleiðurOgSkortstöðurSkuldir/ns1:Skiptasamningar/ns1:ErlendirAðilar/ns1:ErlendarInnlánsstofnanir/@SEK" xmlDataType="decimal"/>
    </xmlCellPr>
  </singleXmlCell>
  <singleXmlCell id="6419" r="P78" connectionId="0">
    <xmlCellPr id="1" uniqueName="CHF">
      <xmlPr mapId="2" xpath="/ns1:EfnahagurBanka/ns1:Gögn/ns1:AfleiðurOgSkortstöðurSkuldir/ns1:Skiptasamningar/ns1:ErlendirAðilar/ns1:ErlendarInnlánsstofnanir/@CHF" xmlDataType="decimal"/>
    </xmlCellPr>
  </singleXmlCell>
  <singleXmlCell id="6420" r="Q78" connectionId="0">
    <xmlCellPr id="1" uniqueName="AðrirGjaldmiðlar">
      <xmlPr mapId="2" xpath="/ns1:EfnahagurBanka/ns1:Gögn/ns1:AfleiðurOgSkortstöðurSkuldir/ns1:Skiptasamningar/ns1:ErlendirAðilar/ns1:ErlendarInnlánsstofnanir/@AðrirGjaldmiðlar" xmlDataType="decimal"/>
    </xmlCellPr>
  </singleXmlCell>
  <singleXmlCell id="6421" r="H79" connectionId="0">
    <xmlCellPr id="1" uniqueName="ISK">
      <xmlPr mapId="2" xpath="/ns1:EfnahagurBanka/ns1:Gögn/ns1:AfleiðurOgSkortstöðurSkuldir/ns1:Skiptasamningar/ns1:ErlendirAðilar/ns1:ErlendirPeningamarkaðssjóðir/@ISK" xmlDataType="decimal"/>
    </xmlCellPr>
  </singleXmlCell>
  <singleXmlCell id="6422" r="I79" connectionId="0">
    <xmlCellPr id="1" uniqueName="EUR">
      <xmlPr mapId="2" xpath="/ns1:EfnahagurBanka/ns1:Gögn/ns1:AfleiðurOgSkortstöðurSkuldir/ns1:Skiptasamningar/ns1:ErlendirAðilar/ns1:ErlendirPeningamarkaðssjóðir/@EUR" xmlDataType="decimal"/>
    </xmlCellPr>
  </singleXmlCell>
  <singleXmlCell id="6423" r="J79" connectionId="0">
    <xmlCellPr id="1" uniqueName="USD">
      <xmlPr mapId="2" xpath="/ns1:EfnahagurBanka/ns1:Gögn/ns1:AfleiðurOgSkortstöðurSkuldir/ns1:Skiptasamningar/ns1:ErlendirAðilar/ns1:ErlendirPeningamarkaðssjóðir/@USD" xmlDataType="decimal"/>
    </xmlCellPr>
  </singleXmlCell>
  <singleXmlCell id="6424" r="K79" connectionId="0">
    <xmlCellPr id="1" uniqueName="GBP">
      <xmlPr mapId="2" xpath="/ns1:EfnahagurBanka/ns1:Gögn/ns1:AfleiðurOgSkortstöðurSkuldir/ns1:Skiptasamningar/ns1:ErlendirAðilar/ns1:ErlendirPeningamarkaðssjóðir/@GBP" xmlDataType="decimal"/>
    </xmlCellPr>
  </singleXmlCell>
  <singleXmlCell id="6425" r="L79" connectionId="0">
    <xmlCellPr id="1" uniqueName="JPY">
      <xmlPr mapId="2" xpath="/ns1:EfnahagurBanka/ns1:Gögn/ns1:AfleiðurOgSkortstöðurSkuldir/ns1:Skiptasamningar/ns1:ErlendirAðilar/ns1:ErlendirPeningamarkaðssjóðir/@JPY" xmlDataType="decimal"/>
    </xmlCellPr>
  </singleXmlCell>
  <singleXmlCell id="6426" r="M79" connectionId="0">
    <xmlCellPr id="1" uniqueName="DKK">
      <xmlPr mapId="2" xpath="/ns1:EfnahagurBanka/ns1:Gögn/ns1:AfleiðurOgSkortstöðurSkuldir/ns1:Skiptasamningar/ns1:ErlendirAðilar/ns1:ErlendirPeningamarkaðssjóðir/@DKK" xmlDataType="decimal"/>
    </xmlCellPr>
  </singleXmlCell>
  <singleXmlCell id="6427" r="N79" connectionId="0">
    <xmlCellPr id="1" uniqueName="NOK">
      <xmlPr mapId="2" xpath="/ns1:EfnahagurBanka/ns1:Gögn/ns1:AfleiðurOgSkortstöðurSkuldir/ns1:Skiptasamningar/ns1:ErlendirAðilar/ns1:ErlendirPeningamarkaðssjóðir/@NOK" xmlDataType="decimal"/>
    </xmlCellPr>
  </singleXmlCell>
  <singleXmlCell id="6428" r="O79" connectionId="0">
    <xmlCellPr id="1" uniqueName="SEK">
      <xmlPr mapId="2" xpath="/ns1:EfnahagurBanka/ns1:Gögn/ns1:AfleiðurOgSkortstöðurSkuldir/ns1:Skiptasamningar/ns1:ErlendirAðilar/ns1:ErlendirPeningamarkaðssjóðir/@SEK" xmlDataType="decimal"/>
    </xmlCellPr>
  </singleXmlCell>
  <singleXmlCell id="6429" r="P79" connectionId="0">
    <xmlCellPr id="1" uniqueName="CHF">
      <xmlPr mapId="2" xpath="/ns1:EfnahagurBanka/ns1:Gögn/ns1:AfleiðurOgSkortstöðurSkuldir/ns1:Skiptasamningar/ns1:ErlendirAðilar/ns1:ErlendirPeningamarkaðssjóðir/@CHF" xmlDataType="decimal"/>
    </xmlCellPr>
  </singleXmlCell>
  <singleXmlCell id="6430" r="Q79" connectionId="0">
    <xmlCellPr id="1" uniqueName="AðrirGjaldmiðlar">
      <xmlPr mapId="2" xpath="/ns1:EfnahagurBanka/ns1:Gögn/ns1:AfleiðurOgSkortstöðurSkuldir/ns1:Skiptasamningar/ns1:ErlendirAðilar/ns1:ErlendirPeningamarkaðssjóðir/@AðrirGjaldmiðlar" xmlDataType="decimal"/>
    </xmlCellPr>
  </singleXmlCell>
  <singleXmlCell id="6431" r="H80" connectionId="0">
    <xmlCellPr id="1" uniqueName="ISK">
      <xmlPr mapId="2" xpath="/ns1:EfnahagurBanka/ns1:Gögn/ns1:AfleiðurOgSkortstöðurSkuldir/ns1:Skiptasamningar/ns1:ErlendirAðilar/ns1:ErlendirAðrirVerðbréfaOgFjárfestingarsjóðir/@ISK" xmlDataType="decimal"/>
    </xmlCellPr>
  </singleXmlCell>
  <singleXmlCell id="6432" r="I80" connectionId="0">
    <xmlCellPr id="1" uniqueName="EUR">
      <xmlPr mapId="2" xpath="/ns1:EfnahagurBanka/ns1:Gögn/ns1:AfleiðurOgSkortstöðurSkuldir/ns1:Skiptasamningar/ns1:ErlendirAðilar/ns1:ErlendirAðrirVerðbréfaOgFjárfestingarsjóðir/@EUR" xmlDataType="decimal"/>
    </xmlCellPr>
  </singleXmlCell>
  <singleXmlCell id="6433" r="J80" connectionId="0">
    <xmlCellPr id="1" uniqueName="USD">
      <xmlPr mapId="2" xpath="/ns1:EfnahagurBanka/ns1:Gögn/ns1:AfleiðurOgSkortstöðurSkuldir/ns1:Skiptasamningar/ns1:ErlendirAðilar/ns1:ErlendirAðrirVerðbréfaOgFjárfestingarsjóðir/@USD" xmlDataType="decimal"/>
    </xmlCellPr>
  </singleXmlCell>
  <singleXmlCell id="6434" r="K80" connectionId="0">
    <xmlCellPr id="1" uniqueName="GBP">
      <xmlPr mapId="2" xpath="/ns1:EfnahagurBanka/ns1:Gögn/ns1:AfleiðurOgSkortstöðurSkuldir/ns1:Skiptasamningar/ns1:ErlendirAðilar/ns1:ErlendirAðrirVerðbréfaOgFjárfestingarsjóðir/@GBP" xmlDataType="decimal"/>
    </xmlCellPr>
  </singleXmlCell>
  <singleXmlCell id="6435" r="L80" connectionId="0">
    <xmlCellPr id="1" uniqueName="JPY">
      <xmlPr mapId="2" xpath="/ns1:EfnahagurBanka/ns1:Gögn/ns1:AfleiðurOgSkortstöðurSkuldir/ns1:Skiptasamningar/ns1:ErlendirAðilar/ns1:ErlendirAðrirVerðbréfaOgFjárfestingarsjóðir/@JPY" xmlDataType="decimal"/>
    </xmlCellPr>
  </singleXmlCell>
  <singleXmlCell id="6436" r="M80" connectionId="0">
    <xmlCellPr id="1" uniqueName="DKK">
      <xmlPr mapId="2" xpath="/ns1:EfnahagurBanka/ns1:Gögn/ns1:AfleiðurOgSkortstöðurSkuldir/ns1:Skiptasamningar/ns1:ErlendirAðilar/ns1:ErlendirAðrirVerðbréfaOgFjárfestingarsjóðir/@DKK" xmlDataType="decimal"/>
    </xmlCellPr>
  </singleXmlCell>
  <singleXmlCell id="6437" r="N80" connectionId="0">
    <xmlCellPr id="1" uniqueName="NOK">
      <xmlPr mapId="2" xpath="/ns1:EfnahagurBanka/ns1:Gögn/ns1:AfleiðurOgSkortstöðurSkuldir/ns1:Skiptasamningar/ns1:ErlendirAðilar/ns1:ErlendirAðrirVerðbréfaOgFjárfestingarsjóðir/@NOK" xmlDataType="decimal"/>
    </xmlCellPr>
  </singleXmlCell>
  <singleXmlCell id="6438" r="O80" connectionId="0">
    <xmlCellPr id="1" uniqueName="SEK">
      <xmlPr mapId="2" xpath="/ns1:EfnahagurBanka/ns1:Gögn/ns1:AfleiðurOgSkortstöðurSkuldir/ns1:Skiptasamningar/ns1:ErlendirAðilar/ns1:ErlendirAðrirVerðbréfaOgFjárfestingarsjóðir/@SEK" xmlDataType="decimal"/>
    </xmlCellPr>
  </singleXmlCell>
  <singleXmlCell id="6439" r="P80" connectionId="0">
    <xmlCellPr id="1" uniqueName="CHF">
      <xmlPr mapId="2" xpath="/ns1:EfnahagurBanka/ns1:Gögn/ns1:AfleiðurOgSkortstöðurSkuldir/ns1:Skiptasamningar/ns1:ErlendirAðilar/ns1:ErlendirAðrirVerðbréfaOgFjárfestingarsjóðir/@CHF" xmlDataType="decimal"/>
    </xmlCellPr>
  </singleXmlCell>
  <singleXmlCell id="6440" r="Q80" connectionId="0">
    <xmlCellPr id="1" uniqueName="AðrirGjaldmiðlar">
      <xmlPr mapId="2" xpath="/ns1:EfnahagurBanka/ns1:Gögn/ns1:AfleiðurOgSkortstöðurSkuldir/ns1:Skiptasamningar/ns1:ErlendirAðilar/ns1:ErlendirAðrirVerðbréfaOgFjárfestingarsjóðir/@AðrirGjaldmiðlar" xmlDataType="decimal"/>
    </xmlCellPr>
  </singleXmlCell>
  <singleXmlCell id="6441" r="H81" connectionId="0">
    <xmlCellPr id="1" uniqueName="ISK">
      <xmlPr mapId="2" xpath="/ns1:EfnahagurBanka/ns1:Gögn/ns1:AfleiðurOgSkortstöðurSkuldir/ns1:Skiptasamningar/ns1:ErlendirAðilar/ns1:ErlendiFjármálafyrirtækiÓtalinAnnarsStaðar/@ISK" xmlDataType="decimal"/>
    </xmlCellPr>
  </singleXmlCell>
  <singleXmlCell id="6442" r="I81" connectionId="0">
    <xmlCellPr id="1" uniqueName="EUR">
      <xmlPr mapId="2" xpath="/ns1:EfnahagurBanka/ns1:Gögn/ns1:AfleiðurOgSkortstöðurSkuldir/ns1:Skiptasamningar/ns1:ErlendirAðilar/ns1:ErlendiFjármálafyrirtækiÓtalinAnnarsStaðar/@EUR" xmlDataType="decimal"/>
    </xmlCellPr>
  </singleXmlCell>
  <singleXmlCell id="6443" r="J81" connectionId="0">
    <xmlCellPr id="1" uniqueName="USD">
      <xmlPr mapId="2" xpath="/ns1:EfnahagurBanka/ns1:Gögn/ns1:AfleiðurOgSkortstöðurSkuldir/ns1:Skiptasamningar/ns1:ErlendirAðilar/ns1:ErlendiFjármálafyrirtækiÓtalinAnnarsStaðar/@USD" xmlDataType="decimal"/>
    </xmlCellPr>
  </singleXmlCell>
  <singleXmlCell id="6444" r="K81" connectionId="0">
    <xmlCellPr id="1" uniqueName="GBP">
      <xmlPr mapId="2" xpath="/ns1:EfnahagurBanka/ns1:Gögn/ns1:AfleiðurOgSkortstöðurSkuldir/ns1:Skiptasamningar/ns1:ErlendirAðilar/ns1:ErlendiFjármálafyrirtækiÓtalinAnnarsStaðar/@GBP" xmlDataType="decimal"/>
    </xmlCellPr>
  </singleXmlCell>
  <singleXmlCell id="6445" r="L81" connectionId="0">
    <xmlCellPr id="1" uniqueName="JPY">
      <xmlPr mapId="2" xpath="/ns1:EfnahagurBanka/ns1:Gögn/ns1:AfleiðurOgSkortstöðurSkuldir/ns1:Skiptasamningar/ns1:ErlendirAðilar/ns1:ErlendiFjármálafyrirtækiÓtalinAnnarsStaðar/@JPY" xmlDataType="decimal"/>
    </xmlCellPr>
  </singleXmlCell>
  <singleXmlCell id="6446" r="M81" connectionId="0">
    <xmlCellPr id="1" uniqueName="DKK">
      <xmlPr mapId="2" xpath="/ns1:EfnahagurBanka/ns1:Gögn/ns1:AfleiðurOgSkortstöðurSkuldir/ns1:Skiptasamningar/ns1:ErlendirAðilar/ns1:ErlendiFjármálafyrirtækiÓtalinAnnarsStaðar/@DKK" xmlDataType="decimal"/>
    </xmlCellPr>
  </singleXmlCell>
  <singleXmlCell id="6447" r="N81" connectionId="0">
    <xmlCellPr id="1" uniqueName="NOK">
      <xmlPr mapId="2" xpath="/ns1:EfnahagurBanka/ns1:Gögn/ns1:AfleiðurOgSkortstöðurSkuldir/ns1:Skiptasamningar/ns1:ErlendirAðilar/ns1:ErlendiFjármálafyrirtækiÓtalinAnnarsStaðar/@NOK" xmlDataType="decimal"/>
    </xmlCellPr>
  </singleXmlCell>
  <singleXmlCell id="6448" r="O81" connectionId="0">
    <xmlCellPr id="1" uniqueName="SEK">
      <xmlPr mapId="2" xpath="/ns1:EfnahagurBanka/ns1:Gögn/ns1:AfleiðurOgSkortstöðurSkuldir/ns1:Skiptasamningar/ns1:ErlendirAðilar/ns1:ErlendiFjármálafyrirtækiÓtalinAnnarsStaðar/@SEK" xmlDataType="decimal"/>
    </xmlCellPr>
  </singleXmlCell>
  <singleXmlCell id="6449" r="P81" connectionId="0">
    <xmlCellPr id="1" uniqueName="CHF">
      <xmlPr mapId="2" xpath="/ns1:EfnahagurBanka/ns1:Gögn/ns1:AfleiðurOgSkortstöðurSkuldir/ns1:Skiptasamningar/ns1:ErlendirAðilar/ns1:ErlendiFjármálafyrirtækiÓtalinAnnarsStaðar/@CHF" xmlDataType="decimal"/>
    </xmlCellPr>
  </singleXmlCell>
  <singleXmlCell id="6450" r="Q81" connectionId="0">
    <xmlCellPr id="1" uniqueName="AðrirGjaldmiðlar">
      <xmlPr mapId="2" xpath="/ns1:EfnahagurBanka/ns1:Gögn/ns1:AfleiðurOgSkortstöðurSkuldir/ns1:Skiptasamningar/ns1:ErlendirAðilar/ns1:ErlendiFjármálafyrirtækiÓtalinAnnarsStaðar/@AðrirGjaldmiðlar" xmlDataType="decimal"/>
    </xmlCellPr>
  </singleXmlCell>
  <singleXmlCell id="6451" r="H82" connectionId="0">
    <xmlCellPr id="1" uniqueName="ISK">
      <xmlPr mapId="2" xpath="/ns1:EfnahagurBanka/ns1:Gögn/ns1:AfleiðurOgSkortstöðurSkuldir/ns1:Skiptasamningar/ns1:ErlendirAðilar/ns1:ErlendirOpinberirAðilarRíkiOgSveitarfélög/@ISK" xmlDataType="decimal"/>
    </xmlCellPr>
  </singleXmlCell>
  <singleXmlCell id="6452" r="I82" connectionId="0">
    <xmlCellPr id="1" uniqueName="EUR">
      <xmlPr mapId="2" xpath="/ns1:EfnahagurBanka/ns1:Gögn/ns1:AfleiðurOgSkortstöðurSkuldir/ns1:Skiptasamningar/ns1:ErlendirAðilar/ns1:ErlendirOpinberirAðilarRíkiOgSveitarfélög/@EUR" xmlDataType="decimal"/>
    </xmlCellPr>
  </singleXmlCell>
  <singleXmlCell id="6453" r="J82" connectionId="0">
    <xmlCellPr id="1" uniqueName="USD">
      <xmlPr mapId="2" xpath="/ns1:EfnahagurBanka/ns1:Gögn/ns1:AfleiðurOgSkortstöðurSkuldir/ns1:Skiptasamningar/ns1:ErlendirAðilar/ns1:ErlendirOpinberirAðilarRíkiOgSveitarfélög/@USD" xmlDataType="decimal"/>
    </xmlCellPr>
  </singleXmlCell>
  <singleXmlCell id="6454" r="K82" connectionId="0">
    <xmlCellPr id="1" uniqueName="GBP">
      <xmlPr mapId="2" xpath="/ns1:EfnahagurBanka/ns1:Gögn/ns1:AfleiðurOgSkortstöðurSkuldir/ns1:Skiptasamningar/ns1:ErlendirAðilar/ns1:ErlendirOpinberirAðilarRíkiOgSveitarfélög/@GBP" xmlDataType="decimal"/>
    </xmlCellPr>
  </singleXmlCell>
  <singleXmlCell id="6455" r="L82" connectionId="0">
    <xmlCellPr id="1" uniqueName="JPY">
      <xmlPr mapId="2" xpath="/ns1:EfnahagurBanka/ns1:Gögn/ns1:AfleiðurOgSkortstöðurSkuldir/ns1:Skiptasamningar/ns1:ErlendirAðilar/ns1:ErlendirOpinberirAðilarRíkiOgSveitarfélög/@JPY" xmlDataType="decimal"/>
    </xmlCellPr>
  </singleXmlCell>
  <singleXmlCell id="6456" r="M82" connectionId="0">
    <xmlCellPr id="1" uniqueName="DKK">
      <xmlPr mapId="2" xpath="/ns1:EfnahagurBanka/ns1:Gögn/ns1:AfleiðurOgSkortstöðurSkuldir/ns1:Skiptasamningar/ns1:ErlendirAðilar/ns1:ErlendirOpinberirAðilarRíkiOgSveitarfélög/@DKK" xmlDataType="decimal"/>
    </xmlCellPr>
  </singleXmlCell>
  <singleXmlCell id="6457" r="N82" connectionId="0">
    <xmlCellPr id="1" uniqueName="NOK">
      <xmlPr mapId="2" xpath="/ns1:EfnahagurBanka/ns1:Gögn/ns1:AfleiðurOgSkortstöðurSkuldir/ns1:Skiptasamningar/ns1:ErlendirAðilar/ns1:ErlendirOpinberirAðilarRíkiOgSveitarfélög/@NOK" xmlDataType="decimal"/>
    </xmlCellPr>
  </singleXmlCell>
  <singleXmlCell id="6458" r="O82" connectionId="0">
    <xmlCellPr id="1" uniqueName="SEK">
      <xmlPr mapId="2" xpath="/ns1:EfnahagurBanka/ns1:Gögn/ns1:AfleiðurOgSkortstöðurSkuldir/ns1:Skiptasamningar/ns1:ErlendirAðilar/ns1:ErlendirOpinberirAðilarRíkiOgSveitarfélög/@SEK" xmlDataType="decimal"/>
    </xmlCellPr>
  </singleXmlCell>
  <singleXmlCell id="6459" r="P82" connectionId="0">
    <xmlCellPr id="1" uniqueName="CHF">
      <xmlPr mapId="2" xpath="/ns1:EfnahagurBanka/ns1:Gögn/ns1:AfleiðurOgSkortstöðurSkuldir/ns1:Skiptasamningar/ns1:ErlendirAðilar/ns1:ErlendirOpinberirAðilarRíkiOgSveitarfélög/@CHF" xmlDataType="decimal"/>
    </xmlCellPr>
  </singleXmlCell>
  <singleXmlCell id="6460" r="Q82" connectionId="0">
    <xmlCellPr id="1" uniqueName="AðrirGjaldmiðlar">
      <xmlPr mapId="2" xpath="/ns1:EfnahagurBanka/ns1:Gögn/ns1:AfleiðurOgSkortstöðurSkuldir/ns1:Skiptasamningar/ns1:ErlendirAðilar/ns1:ErlendirOpinberirAðilarRíkiOgSveitarfélög/@AðrirGjaldmiðlar" xmlDataType="decimal"/>
    </xmlCellPr>
  </singleXmlCell>
  <singleXmlCell id="6461" r="H83" connectionId="0">
    <xmlCellPr id="1" uniqueName="ISK">
      <xmlPr mapId="2" xpath="/ns1:EfnahagurBanka/ns1:Gögn/ns1:AfleiðurOgSkortstöðurSkuldir/ns1:Skiptasamningar/ns1:ErlendirAðilar/ns1:ErlendÖnnurAtvinnufyrirtækiHeimiliOgÞjónustaViðHeimili/@ISK" xmlDataType="decimal"/>
    </xmlCellPr>
  </singleXmlCell>
  <singleXmlCell id="6462" r="I83" connectionId="0">
    <xmlCellPr id="1" uniqueName="EUR">
      <xmlPr mapId="2" xpath="/ns1:EfnahagurBanka/ns1:Gögn/ns1:AfleiðurOgSkortstöðurSkuldir/ns1:Skiptasamningar/ns1:ErlendirAðilar/ns1:ErlendÖnnurAtvinnufyrirtækiHeimiliOgÞjónustaViðHeimili/@EUR" xmlDataType="decimal"/>
    </xmlCellPr>
  </singleXmlCell>
  <singleXmlCell id="6463" r="J83" connectionId="0">
    <xmlCellPr id="1" uniqueName="USD">
      <xmlPr mapId="2" xpath="/ns1:EfnahagurBanka/ns1:Gögn/ns1:AfleiðurOgSkortstöðurSkuldir/ns1:Skiptasamningar/ns1:ErlendirAðilar/ns1:ErlendÖnnurAtvinnufyrirtækiHeimiliOgÞjónustaViðHeimili/@USD" xmlDataType="decimal"/>
    </xmlCellPr>
  </singleXmlCell>
  <singleXmlCell id="6464" r="K83" connectionId="0">
    <xmlCellPr id="1" uniqueName="GBP">
      <xmlPr mapId="2" xpath="/ns1:EfnahagurBanka/ns1:Gögn/ns1:AfleiðurOgSkortstöðurSkuldir/ns1:Skiptasamningar/ns1:ErlendirAðilar/ns1:ErlendÖnnurAtvinnufyrirtækiHeimiliOgÞjónustaViðHeimili/@GBP" xmlDataType="decimal"/>
    </xmlCellPr>
  </singleXmlCell>
  <singleXmlCell id="6465" r="L83" connectionId="0">
    <xmlCellPr id="1" uniqueName="JPY">
      <xmlPr mapId="2" xpath="/ns1:EfnahagurBanka/ns1:Gögn/ns1:AfleiðurOgSkortstöðurSkuldir/ns1:Skiptasamningar/ns1:ErlendirAðilar/ns1:ErlendÖnnurAtvinnufyrirtækiHeimiliOgÞjónustaViðHeimili/@JPY" xmlDataType="decimal"/>
    </xmlCellPr>
  </singleXmlCell>
  <singleXmlCell id="6466" r="M83" connectionId="0">
    <xmlCellPr id="1" uniqueName="DKK">
      <xmlPr mapId="2" xpath="/ns1:EfnahagurBanka/ns1:Gögn/ns1:AfleiðurOgSkortstöðurSkuldir/ns1:Skiptasamningar/ns1:ErlendirAðilar/ns1:ErlendÖnnurAtvinnufyrirtækiHeimiliOgÞjónustaViðHeimili/@DKK" xmlDataType="decimal"/>
    </xmlCellPr>
  </singleXmlCell>
  <singleXmlCell id="6467" r="N83" connectionId="0">
    <xmlCellPr id="1" uniqueName="NOK">
      <xmlPr mapId="2" xpath="/ns1:EfnahagurBanka/ns1:Gögn/ns1:AfleiðurOgSkortstöðurSkuldir/ns1:Skiptasamningar/ns1:ErlendirAðilar/ns1:ErlendÖnnurAtvinnufyrirtækiHeimiliOgÞjónustaViðHeimili/@NOK" xmlDataType="decimal"/>
    </xmlCellPr>
  </singleXmlCell>
  <singleXmlCell id="6468" r="O83" connectionId="0">
    <xmlCellPr id="1" uniqueName="SEK">
      <xmlPr mapId="2" xpath="/ns1:EfnahagurBanka/ns1:Gögn/ns1:AfleiðurOgSkortstöðurSkuldir/ns1:Skiptasamningar/ns1:ErlendirAðilar/ns1:ErlendÖnnurAtvinnufyrirtækiHeimiliOgÞjónustaViðHeimili/@SEK" xmlDataType="decimal"/>
    </xmlCellPr>
  </singleXmlCell>
  <singleXmlCell id="6469" r="P83" connectionId="0">
    <xmlCellPr id="1" uniqueName="CHF">
      <xmlPr mapId="2" xpath="/ns1:EfnahagurBanka/ns1:Gögn/ns1:AfleiðurOgSkortstöðurSkuldir/ns1:Skiptasamningar/ns1:ErlendirAðilar/ns1:ErlendÖnnurAtvinnufyrirtækiHeimiliOgÞjónustaViðHeimili/@CHF" xmlDataType="decimal"/>
    </xmlCellPr>
  </singleXmlCell>
  <singleXmlCell id="6470" r="Q83" connectionId="0">
    <xmlCellPr id="1" uniqueName="AðrirGjaldmiðlar">
      <xmlPr mapId="2" xpath="/ns1:EfnahagurBanka/ns1:Gögn/ns1:AfleiðurOgSkortstöðurSkuldir/ns1:Skiptasamningar/ns1:ErlendirAðilar/ns1:ErlendÖnnurAtvinnufyrirtækiHeimiliOgÞjónustaViðHeimili/@AðrirGjaldmiðlar" xmlDataType="decimal"/>
    </xmlCellPr>
  </singleXmlCell>
  <singleXmlCell id="6471" r="F85" connectionId="0">
    <xmlCellPr id="1" uniqueName="OpinbertFyrirtæki">
      <xmlPr mapId="2" xpath="/ns1:EfnahagurBanka/ns1:Gögn/ns1:AfleiðurOgSkortstöðurSkuldir/ns1:SkortstöðurAfleiður/ns1:AtvinnufyrirtækiMeðEignarhaldi/@OpinbertFyrirtæki" xmlDataType="decimal"/>
    </xmlCellPr>
  </singleXmlCell>
  <singleXmlCell id="6472" r="G85" connectionId="0">
    <xmlCellPr id="1" uniqueName="Einkafyrirtæki">
      <xmlPr mapId="2" xpath="/ns1:EfnahagurBanka/ns1:Gögn/ns1:AfleiðurOgSkortstöðurSkuldir/ns1:SkortstöðurAfleiður/ns1:AtvinnufyrirtækiMeðEignarhaldi/@Einkafyrirtæki" xmlDataType="decimal"/>
    </xmlCellPr>
  </singleXmlCell>
  <singleXmlCell id="6473" r="H85" connectionId="0">
    <xmlCellPr id="1" uniqueName="ISK">
      <xmlPr mapId="2" xpath="/ns1:EfnahagurBanka/ns1:Gögn/ns1:AfleiðurOgSkortstöðurSkuldir/ns1:SkortstöðurAfleiður/ns1:AtvinnufyrirtækiMeðEignarhaldi/@ISK" xmlDataType="decimal"/>
    </xmlCellPr>
  </singleXmlCell>
  <singleXmlCell id="6474" r="I85" connectionId="0">
    <xmlCellPr id="1" uniqueName="EUR">
      <xmlPr mapId="2" xpath="/ns1:EfnahagurBanka/ns1:Gögn/ns1:AfleiðurOgSkortstöðurSkuldir/ns1:SkortstöðurAfleiður/ns1:AtvinnufyrirtækiMeðEignarhaldi/@EUR" xmlDataType="decimal"/>
    </xmlCellPr>
  </singleXmlCell>
  <singleXmlCell id="6475" r="J85" connectionId="0">
    <xmlCellPr id="1" uniqueName="USD">
      <xmlPr mapId="2" xpath="/ns1:EfnahagurBanka/ns1:Gögn/ns1:AfleiðurOgSkortstöðurSkuldir/ns1:SkortstöðurAfleiður/ns1:AtvinnufyrirtækiMeðEignarhaldi/@USD" xmlDataType="decimal"/>
    </xmlCellPr>
  </singleXmlCell>
  <singleXmlCell id="6476" r="K85" connectionId="0">
    <xmlCellPr id="1" uniqueName="GBP">
      <xmlPr mapId="2" xpath="/ns1:EfnahagurBanka/ns1:Gögn/ns1:AfleiðurOgSkortstöðurSkuldir/ns1:SkortstöðurAfleiður/ns1:AtvinnufyrirtækiMeðEignarhaldi/@GBP" xmlDataType="decimal"/>
    </xmlCellPr>
  </singleXmlCell>
  <singleXmlCell id="6477" r="L85" connectionId="0">
    <xmlCellPr id="1" uniqueName="JPY">
      <xmlPr mapId="2" xpath="/ns1:EfnahagurBanka/ns1:Gögn/ns1:AfleiðurOgSkortstöðurSkuldir/ns1:SkortstöðurAfleiður/ns1:AtvinnufyrirtækiMeðEignarhaldi/@JPY" xmlDataType="decimal"/>
    </xmlCellPr>
  </singleXmlCell>
  <singleXmlCell id="6478" r="M85" connectionId="0">
    <xmlCellPr id="1" uniqueName="DKK">
      <xmlPr mapId="2" xpath="/ns1:EfnahagurBanka/ns1:Gögn/ns1:AfleiðurOgSkortstöðurSkuldir/ns1:SkortstöðurAfleiður/ns1:AtvinnufyrirtækiMeðEignarhaldi/@DKK" xmlDataType="decimal"/>
    </xmlCellPr>
  </singleXmlCell>
  <singleXmlCell id="6479" r="N85" connectionId="0">
    <xmlCellPr id="1" uniqueName="NOK">
      <xmlPr mapId="2" xpath="/ns1:EfnahagurBanka/ns1:Gögn/ns1:AfleiðurOgSkortstöðurSkuldir/ns1:SkortstöðurAfleiður/ns1:AtvinnufyrirtækiMeðEignarhaldi/@NOK" xmlDataType="decimal"/>
    </xmlCellPr>
  </singleXmlCell>
  <singleXmlCell id="6480" r="O85" connectionId="0">
    <xmlCellPr id="1" uniqueName="SEK">
      <xmlPr mapId="2" xpath="/ns1:EfnahagurBanka/ns1:Gögn/ns1:AfleiðurOgSkortstöðurSkuldir/ns1:SkortstöðurAfleiður/ns1:AtvinnufyrirtækiMeðEignarhaldi/@SEK" xmlDataType="decimal"/>
    </xmlCellPr>
  </singleXmlCell>
  <singleXmlCell id="6481" r="P85" connectionId="0">
    <xmlCellPr id="1" uniqueName="CHF">
      <xmlPr mapId="2" xpath="/ns1:EfnahagurBanka/ns1:Gögn/ns1:AfleiðurOgSkortstöðurSkuldir/ns1:SkortstöðurAfleiður/ns1:AtvinnufyrirtækiMeðEignarhaldi/@CHF" xmlDataType="decimal"/>
    </xmlCellPr>
  </singleXmlCell>
  <singleXmlCell id="6482" r="Q85" connectionId="0">
    <xmlCellPr id="1" uniqueName="AðrirGjaldmiðlar">
      <xmlPr mapId="2" xpath="/ns1:EfnahagurBanka/ns1:Gögn/ns1:AfleiðurOgSkortstöðurSkuldir/ns1:SkortstöðurAfleiður/ns1:AtvinnufyrirtækiMeðEignarhaldi/@AðrirGjaldmiðlar" xmlDataType="decimal"/>
    </xmlCellPr>
  </singleXmlCell>
  <singleXmlCell id="6483" r="F87" connectionId="0">
    <xmlCellPr id="1" uniqueName="OpinbertFyrirtæki">
      <xmlPr mapId="2" xpath="/ns1:EfnahagurBanka/ns1:Gögn/ns1:AfleiðurOgSkortstöðurSkuldir/ns1:SkortstöðurAfleiður/ns1:Fjármálageiri/ns1:Innlánsstofnanir/@OpinbertFyrirtæki" xmlDataType="decimal"/>
    </xmlCellPr>
  </singleXmlCell>
  <singleXmlCell id="6484" r="G87" connectionId="0">
    <xmlCellPr id="1" uniqueName="Einkafyrirtæki">
      <xmlPr mapId="2" xpath="/ns1:EfnahagurBanka/ns1:Gögn/ns1:AfleiðurOgSkortstöðurSkuldir/ns1:SkortstöðurAfleiður/ns1:Fjármálageiri/ns1:Innlánsstofnanir/@Einkafyrirtæki" xmlDataType="decimal"/>
    </xmlCellPr>
  </singleXmlCell>
  <singleXmlCell id="6485" r="H87" connectionId="0">
    <xmlCellPr id="1" uniqueName="ISK">
      <xmlPr mapId="2" xpath="/ns1:EfnahagurBanka/ns1:Gögn/ns1:AfleiðurOgSkortstöðurSkuldir/ns1:SkortstöðurAfleiður/ns1:Fjármálageiri/ns1:Innlánsstofnanir/@ISK" xmlDataType="decimal"/>
    </xmlCellPr>
  </singleXmlCell>
  <singleXmlCell id="6486" r="I87" connectionId="0">
    <xmlCellPr id="1" uniqueName="EUR">
      <xmlPr mapId="2" xpath="/ns1:EfnahagurBanka/ns1:Gögn/ns1:AfleiðurOgSkortstöðurSkuldir/ns1:SkortstöðurAfleiður/ns1:Fjármálageiri/ns1:Innlánsstofnanir/@EUR" xmlDataType="decimal"/>
    </xmlCellPr>
  </singleXmlCell>
  <singleXmlCell id="6487" r="J87" connectionId="0">
    <xmlCellPr id="1" uniqueName="USD">
      <xmlPr mapId="2" xpath="/ns1:EfnahagurBanka/ns1:Gögn/ns1:AfleiðurOgSkortstöðurSkuldir/ns1:SkortstöðurAfleiður/ns1:Fjármálageiri/ns1:Innlánsstofnanir/@USD" xmlDataType="decimal"/>
    </xmlCellPr>
  </singleXmlCell>
  <singleXmlCell id="6488" r="K87" connectionId="0">
    <xmlCellPr id="1" uniqueName="GBP">
      <xmlPr mapId="2" xpath="/ns1:EfnahagurBanka/ns1:Gögn/ns1:AfleiðurOgSkortstöðurSkuldir/ns1:SkortstöðurAfleiður/ns1:Fjármálageiri/ns1:Innlánsstofnanir/@GBP" xmlDataType="decimal"/>
    </xmlCellPr>
  </singleXmlCell>
  <singleXmlCell id="6489" r="L87" connectionId="0">
    <xmlCellPr id="1" uniqueName="JPY">
      <xmlPr mapId="2" xpath="/ns1:EfnahagurBanka/ns1:Gögn/ns1:AfleiðurOgSkortstöðurSkuldir/ns1:SkortstöðurAfleiður/ns1:Fjármálageiri/ns1:Innlánsstofnanir/@JPY" xmlDataType="decimal"/>
    </xmlCellPr>
  </singleXmlCell>
  <singleXmlCell id="6490" r="M87" connectionId="0">
    <xmlCellPr id="1" uniqueName="DKK">
      <xmlPr mapId="2" xpath="/ns1:EfnahagurBanka/ns1:Gögn/ns1:AfleiðurOgSkortstöðurSkuldir/ns1:SkortstöðurAfleiður/ns1:Fjármálageiri/ns1:Innlánsstofnanir/@DKK" xmlDataType="decimal"/>
    </xmlCellPr>
  </singleXmlCell>
  <singleXmlCell id="6491" r="N87" connectionId="0">
    <xmlCellPr id="1" uniqueName="NOK">
      <xmlPr mapId="2" xpath="/ns1:EfnahagurBanka/ns1:Gögn/ns1:AfleiðurOgSkortstöðurSkuldir/ns1:SkortstöðurAfleiður/ns1:Fjármálageiri/ns1:Innlánsstofnanir/@NOK" xmlDataType="decimal"/>
    </xmlCellPr>
  </singleXmlCell>
  <singleXmlCell id="6492" r="O87" connectionId="0">
    <xmlCellPr id="1" uniqueName="SEK">
      <xmlPr mapId="2" xpath="/ns1:EfnahagurBanka/ns1:Gögn/ns1:AfleiðurOgSkortstöðurSkuldir/ns1:SkortstöðurAfleiður/ns1:Fjármálageiri/ns1:Innlánsstofnanir/@SEK" xmlDataType="decimal"/>
    </xmlCellPr>
  </singleXmlCell>
  <singleXmlCell id="6493" r="P87" connectionId="0">
    <xmlCellPr id="1" uniqueName="CHF">
      <xmlPr mapId="2" xpath="/ns1:EfnahagurBanka/ns1:Gögn/ns1:AfleiðurOgSkortstöðurSkuldir/ns1:SkortstöðurAfleiður/ns1:Fjármálageiri/ns1:Innlánsstofnanir/@CHF" xmlDataType="decimal"/>
    </xmlCellPr>
  </singleXmlCell>
  <singleXmlCell id="6494" r="Q87" connectionId="0">
    <xmlCellPr id="1" uniqueName="AðrirGjaldmiðlar">
      <xmlPr mapId="2" xpath="/ns1:EfnahagurBanka/ns1:Gögn/ns1:AfleiðurOgSkortstöðurSkuldir/ns1:SkortstöðurAfleiður/ns1:Fjármálageiri/ns1:Innlánsstofnanir/@AðrirGjaldmiðlar" xmlDataType="decimal"/>
    </xmlCellPr>
  </singleXmlCell>
  <singleXmlCell id="6495" r="F88" connectionId="0">
    <xmlCellPr id="1" uniqueName="OpinbertFyrirtæki">
      <xmlPr mapId="2" xpath="/ns1:EfnahagurBanka/ns1:Gögn/ns1:AfleiðurOgSkortstöðurSkuldir/ns1:SkortstöðurAfleiður/ns1:Fjármálageiri/ns1:InnlánsstofnanirÍSlitameðferð/@OpinbertFyrirtæki" xmlDataType="decimal"/>
    </xmlCellPr>
  </singleXmlCell>
  <singleXmlCell id="6496" r="G88" connectionId="0">
    <xmlCellPr id="1" uniqueName="Einkafyrirtæki">
      <xmlPr mapId="2" xpath="/ns1:EfnahagurBanka/ns1:Gögn/ns1:AfleiðurOgSkortstöðurSkuldir/ns1:SkortstöðurAfleiður/ns1:Fjármálageiri/ns1:InnlánsstofnanirÍSlitameðferð/@Einkafyrirtæki" xmlDataType="decimal"/>
    </xmlCellPr>
  </singleXmlCell>
  <singleXmlCell id="6497" r="H88" connectionId="0">
    <xmlCellPr id="1" uniqueName="ISK">
      <xmlPr mapId="2" xpath="/ns1:EfnahagurBanka/ns1:Gögn/ns1:AfleiðurOgSkortstöðurSkuldir/ns1:SkortstöðurAfleiður/ns1:Fjármálageiri/ns1:InnlánsstofnanirÍSlitameðferð/@ISK" xmlDataType="decimal"/>
    </xmlCellPr>
  </singleXmlCell>
  <singleXmlCell id="6498" r="I88" connectionId="0">
    <xmlCellPr id="1" uniqueName="EUR">
      <xmlPr mapId="2" xpath="/ns1:EfnahagurBanka/ns1:Gögn/ns1:AfleiðurOgSkortstöðurSkuldir/ns1:SkortstöðurAfleiður/ns1:Fjármálageiri/ns1:InnlánsstofnanirÍSlitameðferð/@EUR" xmlDataType="decimal"/>
    </xmlCellPr>
  </singleXmlCell>
  <singleXmlCell id="6499" r="J88" connectionId="0">
    <xmlCellPr id="1" uniqueName="USD">
      <xmlPr mapId="2" xpath="/ns1:EfnahagurBanka/ns1:Gögn/ns1:AfleiðurOgSkortstöðurSkuldir/ns1:SkortstöðurAfleiður/ns1:Fjármálageiri/ns1:InnlánsstofnanirÍSlitameðferð/@USD" xmlDataType="decimal"/>
    </xmlCellPr>
  </singleXmlCell>
  <singleXmlCell id="6500" r="K88" connectionId="0">
    <xmlCellPr id="1" uniqueName="GBP">
      <xmlPr mapId="2" xpath="/ns1:EfnahagurBanka/ns1:Gögn/ns1:AfleiðurOgSkortstöðurSkuldir/ns1:SkortstöðurAfleiður/ns1:Fjármálageiri/ns1:InnlánsstofnanirÍSlitameðferð/@GBP" xmlDataType="decimal"/>
    </xmlCellPr>
  </singleXmlCell>
  <singleXmlCell id="6501" r="L88" connectionId="0">
    <xmlCellPr id="1" uniqueName="JPY">
      <xmlPr mapId="2" xpath="/ns1:EfnahagurBanka/ns1:Gögn/ns1:AfleiðurOgSkortstöðurSkuldir/ns1:SkortstöðurAfleiður/ns1:Fjármálageiri/ns1:InnlánsstofnanirÍSlitameðferð/@JPY" xmlDataType="decimal"/>
    </xmlCellPr>
  </singleXmlCell>
  <singleXmlCell id="6502" r="M88" connectionId="0">
    <xmlCellPr id="1" uniqueName="DKK">
      <xmlPr mapId="2" xpath="/ns1:EfnahagurBanka/ns1:Gögn/ns1:AfleiðurOgSkortstöðurSkuldir/ns1:SkortstöðurAfleiður/ns1:Fjármálageiri/ns1:InnlánsstofnanirÍSlitameðferð/@DKK" xmlDataType="decimal"/>
    </xmlCellPr>
  </singleXmlCell>
  <singleXmlCell id="6503" r="N88" connectionId="0">
    <xmlCellPr id="1" uniqueName="NOK">
      <xmlPr mapId="2" xpath="/ns1:EfnahagurBanka/ns1:Gögn/ns1:AfleiðurOgSkortstöðurSkuldir/ns1:SkortstöðurAfleiður/ns1:Fjármálageiri/ns1:InnlánsstofnanirÍSlitameðferð/@NOK" xmlDataType="decimal"/>
    </xmlCellPr>
  </singleXmlCell>
  <singleXmlCell id="6504" r="O88" connectionId="0">
    <xmlCellPr id="1" uniqueName="SEK">
      <xmlPr mapId="2" xpath="/ns1:EfnahagurBanka/ns1:Gögn/ns1:AfleiðurOgSkortstöðurSkuldir/ns1:SkortstöðurAfleiður/ns1:Fjármálageiri/ns1:InnlánsstofnanirÍSlitameðferð/@SEK" xmlDataType="decimal"/>
    </xmlCellPr>
  </singleXmlCell>
  <singleXmlCell id="6505" r="P88" connectionId="0">
    <xmlCellPr id="1" uniqueName="CHF">
      <xmlPr mapId="2" xpath="/ns1:EfnahagurBanka/ns1:Gögn/ns1:AfleiðurOgSkortstöðurSkuldir/ns1:SkortstöðurAfleiður/ns1:Fjármálageiri/ns1:InnlánsstofnanirÍSlitameðferð/@CHF" xmlDataType="decimal"/>
    </xmlCellPr>
  </singleXmlCell>
  <singleXmlCell id="6506" r="Q88" connectionId="0">
    <xmlCellPr id="1" uniqueName="AðrirGjaldmiðlar">
      <xmlPr mapId="2" xpath="/ns1:EfnahagurBanka/ns1:Gögn/ns1:AfleiðurOgSkortstöðurSkuldir/ns1:SkortstöðurAfleiður/ns1:Fjármálageiri/ns1:InnlánsstofnanirÍSlitameðferð/@AðrirGjaldmiðlar" xmlDataType="decimal"/>
    </xmlCellPr>
  </singleXmlCell>
  <singleXmlCell id="6507" r="F89" connectionId="0">
    <xmlCellPr id="1" uniqueName="OpinbertFyrirtæki">
      <xmlPr mapId="2" xpath="/ns1:EfnahagurBanka/ns1:Gögn/ns1:AfleiðurOgSkortstöðurSkuldir/ns1:SkortstöðurAfleiður/ns1:Fjármálageiri/ns1:Peningamarkaðssjóðir/@OpinbertFyrirtæki" xmlDataType="decimal"/>
    </xmlCellPr>
  </singleXmlCell>
  <singleXmlCell id="6508" r="G89" connectionId="0">
    <xmlCellPr id="1" uniqueName="Einkafyrirtæki">
      <xmlPr mapId="2" xpath="/ns1:EfnahagurBanka/ns1:Gögn/ns1:AfleiðurOgSkortstöðurSkuldir/ns1:SkortstöðurAfleiður/ns1:Fjármálageiri/ns1:Peningamarkaðssjóðir/@Einkafyrirtæki" xmlDataType="decimal"/>
    </xmlCellPr>
  </singleXmlCell>
  <singleXmlCell id="6509" r="H89" connectionId="0">
    <xmlCellPr id="1" uniqueName="ISK">
      <xmlPr mapId="2" xpath="/ns1:EfnahagurBanka/ns1:Gögn/ns1:AfleiðurOgSkortstöðurSkuldir/ns1:SkortstöðurAfleiður/ns1:Fjármálageiri/ns1:Peningamarkaðssjóðir/@ISK" xmlDataType="decimal"/>
    </xmlCellPr>
  </singleXmlCell>
  <singleXmlCell id="6510" r="I89" connectionId="0">
    <xmlCellPr id="1" uniqueName="EUR">
      <xmlPr mapId="2" xpath="/ns1:EfnahagurBanka/ns1:Gögn/ns1:AfleiðurOgSkortstöðurSkuldir/ns1:SkortstöðurAfleiður/ns1:Fjármálageiri/ns1:Peningamarkaðssjóðir/@EUR" xmlDataType="decimal"/>
    </xmlCellPr>
  </singleXmlCell>
  <singleXmlCell id="6511" r="J89" connectionId="0">
    <xmlCellPr id="1" uniqueName="USD">
      <xmlPr mapId="2" xpath="/ns1:EfnahagurBanka/ns1:Gögn/ns1:AfleiðurOgSkortstöðurSkuldir/ns1:SkortstöðurAfleiður/ns1:Fjármálageiri/ns1:Peningamarkaðssjóðir/@USD" xmlDataType="decimal"/>
    </xmlCellPr>
  </singleXmlCell>
  <singleXmlCell id="6512" r="K89" connectionId="0">
    <xmlCellPr id="1" uniqueName="GBP">
      <xmlPr mapId="2" xpath="/ns1:EfnahagurBanka/ns1:Gögn/ns1:AfleiðurOgSkortstöðurSkuldir/ns1:SkortstöðurAfleiður/ns1:Fjármálageiri/ns1:Peningamarkaðssjóðir/@GBP" xmlDataType="decimal"/>
    </xmlCellPr>
  </singleXmlCell>
  <singleXmlCell id="6513" r="L89" connectionId="0">
    <xmlCellPr id="1" uniqueName="JPY">
      <xmlPr mapId="2" xpath="/ns1:EfnahagurBanka/ns1:Gögn/ns1:AfleiðurOgSkortstöðurSkuldir/ns1:SkortstöðurAfleiður/ns1:Fjármálageiri/ns1:Peningamarkaðssjóðir/@JPY" xmlDataType="decimal"/>
    </xmlCellPr>
  </singleXmlCell>
  <singleXmlCell id="6514" r="M89" connectionId="0">
    <xmlCellPr id="1" uniqueName="DKK">
      <xmlPr mapId="2" xpath="/ns1:EfnahagurBanka/ns1:Gögn/ns1:AfleiðurOgSkortstöðurSkuldir/ns1:SkortstöðurAfleiður/ns1:Fjármálageiri/ns1:Peningamarkaðssjóðir/@DKK" xmlDataType="decimal"/>
    </xmlCellPr>
  </singleXmlCell>
  <singleXmlCell id="6515" r="N89" connectionId="0">
    <xmlCellPr id="1" uniqueName="NOK">
      <xmlPr mapId="2" xpath="/ns1:EfnahagurBanka/ns1:Gögn/ns1:AfleiðurOgSkortstöðurSkuldir/ns1:SkortstöðurAfleiður/ns1:Fjármálageiri/ns1:Peningamarkaðssjóðir/@NOK" xmlDataType="decimal"/>
    </xmlCellPr>
  </singleXmlCell>
  <singleXmlCell id="6516" r="O89" connectionId="0">
    <xmlCellPr id="1" uniqueName="SEK">
      <xmlPr mapId="2" xpath="/ns1:EfnahagurBanka/ns1:Gögn/ns1:AfleiðurOgSkortstöðurSkuldir/ns1:SkortstöðurAfleiður/ns1:Fjármálageiri/ns1:Peningamarkaðssjóðir/@SEK" xmlDataType="decimal"/>
    </xmlCellPr>
  </singleXmlCell>
  <singleXmlCell id="6517" r="P89" connectionId="0">
    <xmlCellPr id="1" uniqueName="CHF">
      <xmlPr mapId="2" xpath="/ns1:EfnahagurBanka/ns1:Gögn/ns1:AfleiðurOgSkortstöðurSkuldir/ns1:SkortstöðurAfleiður/ns1:Fjármálageiri/ns1:Peningamarkaðssjóðir/@CHF" xmlDataType="decimal"/>
    </xmlCellPr>
  </singleXmlCell>
  <singleXmlCell id="6518" r="Q89" connectionId="0">
    <xmlCellPr id="1" uniqueName="AðrirGjaldmiðlar">
      <xmlPr mapId="2" xpath="/ns1:EfnahagurBanka/ns1:Gögn/ns1:AfleiðurOgSkortstöðurSkuldir/ns1:SkortstöðurAfleiður/ns1:Fjármálageiri/ns1:Peningamarkaðssjóðir/@AðrirGjaldmiðlar" xmlDataType="decimal"/>
    </xmlCellPr>
  </singleXmlCell>
  <singleXmlCell id="6519" r="F90" connectionId="0">
    <xmlCellPr id="1" uniqueName="OpinbertFyrirtæki">
      <xmlPr mapId="2" xpath="/ns1:EfnahagurBanka/ns1:Gögn/ns1:AfleiðurOgSkortstöðurSkuldir/ns1:SkortstöðurAfleiður/ns1:Fjármálageiri/ns1:AðrirVerðbréfaOgFjárfestingarsjóðir/@OpinbertFyrirtæki" xmlDataType="decimal"/>
    </xmlCellPr>
  </singleXmlCell>
  <singleXmlCell id="6520" r="G90" connectionId="0">
    <xmlCellPr id="1" uniqueName="Einkafyrirtæki">
      <xmlPr mapId="2" xpath="/ns1:EfnahagurBanka/ns1:Gögn/ns1:AfleiðurOgSkortstöðurSkuldir/ns1:SkortstöðurAfleiður/ns1:Fjármálageiri/ns1:AðrirVerðbréfaOgFjárfestingarsjóðir/@Einkafyrirtæki" xmlDataType="decimal"/>
    </xmlCellPr>
  </singleXmlCell>
  <singleXmlCell id="6521" r="H90" connectionId="0">
    <xmlCellPr id="1" uniqueName="ISK">
      <xmlPr mapId="2" xpath="/ns1:EfnahagurBanka/ns1:Gögn/ns1:AfleiðurOgSkortstöðurSkuldir/ns1:SkortstöðurAfleiður/ns1:Fjármálageiri/ns1:AðrirVerðbréfaOgFjárfestingarsjóðir/@ISK" xmlDataType="decimal"/>
    </xmlCellPr>
  </singleXmlCell>
  <singleXmlCell id="6522" r="I90" connectionId="0">
    <xmlCellPr id="1" uniqueName="EUR">
      <xmlPr mapId="2" xpath="/ns1:EfnahagurBanka/ns1:Gögn/ns1:AfleiðurOgSkortstöðurSkuldir/ns1:SkortstöðurAfleiður/ns1:Fjármálageiri/ns1:AðrirVerðbréfaOgFjárfestingarsjóðir/@EUR" xmlDataType="decimal"/>
    </xmlCellPr>
  </singleXmlCell>
  <singleXmlCell id="6523" r="J90" connectionId="0">
    <xmlCellPr id="1" uniqueName="USD">
      <xmlPr mapId="2" xpath="/ns1:EfnahagurBanka/ns1:Gögn/ns1:AfleiðurOgSkortstöðurSkuldir/ns1:SkortstöðurAfleiður/ns1:Fjármálageiri/ns1:AðrirVerðbréfaOgFjárfestingarsjóðir/@USD" xmlDataType="decimal"/>
    </xmlCellPr>
  </singleXmlCell>
  <singleXmlCell id="6524" r="K90" connectionId="0">
    <xmlCellPr id="1" uniqueName="GBP">
      <xmlPr mapId="2" xpath="/ns1:EfnahagurBanka/ns1:Gögn/ns1:AfleiðurOgSkortstöðurSkuldir/ns1:SkortstöðurAfleiður/ns1:Fjármálageiri/ns1:AðrirVerðbréfaOgFjárfestingarsjóðir/@GBP" xmlDataType="decimal"/>
    </xmlCellPr>
  </singleXmlCell>
  <singleXmlCell id="6525" r="L90" connectionId="0">
    <xmlCellPr id="1" uniqueName="JPY">
      <xmlPr mapId="2" xpath="/ns1:EfnahagurBanka/ns1:Gögn/ns1:AfleiðurOgSkortstöðurSkuldir/ns1:SkortstöðurAfleiður/ns1:Fjármálageiri/ns1:AðrirVerðbréfaOgFjárfestingarsjóðir/@JPY" xmlDataType="decimal"/>
    </xmlCellPr>
  </singleXmlCell>
  <singleXmlCell id="6526" r="M90" connectionId="0">
    <xmlCellPr id="1" uniqueName="DKK">
      <xmlPr mapId="2" xpath="/ns1:EfnahagurBanka/ns1:Gögn/ns1:AfleiðurOgSkortstöðurSkuldir/ns1:SkortstöðurAfleiður/ns1:Fjármálageiri/ns1:AðrirVerðbréfaOgFjárfestingarsjóðir/@DKK" xmlDataType="decimal"/>
    </xmlCellPr>
  </singleXmlCell>
  <singleXmlCell id="6527" r="N90" connectionId="0">
    <xmlCellPr id="1" uniqueName="NOK">
      <xmlPr mapId="2" xpath="/ns1:EfnahagurBanka/ns1:Gögn/ns1:AfleiðurOgSkortstöðurSkuldir/ns1:SkortstöðurAfleiður/ns1:Fjármálageiri/ns1:AðrirVerðbréfaOgFjárfestingarsjóðir/@NOK" xmlDataType="decimal"/>
    </xmlCellPr>
  </singleXmlCell>
  <singleXmlCell id="6528" r="O90" connectionId="0">
    <xmlCellPr id="1" uniqueName="SEK">
      <xmlPr mapId="2" xpath="/ns1:EfnahagurBanka/ns1:Gögn/ns1:AfleiðurOgSkortstöðurSkuldir/ns1:SkortstöðurAfleiður/ns1:Fjármálageiri/ns1:AðrirVerðbréfaOgFjárfestingarsjóðir/@SEK" xmlDataType="decimal"/>
    </xmlCellPr>
  </singleXmlCell>
  <singleXmlCell id="6529" r="P90" connectionId="0">
    <xmlCellPr id="1" uniqueName="CHF">
      <xmlPr mapId="2" xpath="/ns1:EfnahagurBanka/ns1:Gögn/ns1:AfleiðurOgSkortstöðurSkuldir/ns1:SkortstöðurAfleiður/ns1:Fjármálageiri/ns1:AðrirVerðbréfaOgFjárfestingarsjóðir/@CHF" xmlDataType="decimal"/>
    </xmlCellPr>
  </singleXmlCell>
  <singleXmlCell id="6530" r="Q90" connectionId="0">
    <xmlCellPr id="1" uniqueName="AðrirGjaldmiðlar">
      <xmlPr mapId="2" xpath="/ns1:EfnahagurBanka/ns1:Gögn/ns1:AfleiðurOgSkortstöðurSkuldir/ns1:SkortstöðurAfleiður/ns1:Fjármálageiri/ns1:AðrirVerðbréfaOgFjárfestingarsjóðir/@AðrirGjaldmiðlar" xmlDataType="decimal"/>
    </xmlCellPr>
  </singleXmlCell>
  <singleXmlCell id="6531" r="F91" connectionId="0">
    <xmlCellPr id="1" uniqueName="OpinbertFyrirtæki">
      <xmlPr mapId="2" xpath="/ns1:EfnahagurBanka/ns1:Gögn/ns1:AfleiðurOgSkortstöðurSkuldir/ns1:SkortstöðurAfleiður/ns1:Fjármálageiri/ns1:ÖnnurFjármálafyrirtæki/@OpinbertFyrirtæki" xmlDataType="decimal"/>
    </xmlCellPr>
  </singleXmlCell>
  <singleXmlCell id="6532" r="G91" connectionId="0">
    <xmlCellPr id="1" uniqueName="Einkafyrirtæki">
      <xmlPr mapId="2" xpath="/ns1:EfnahagurBanka/ns1:Gögn/ns1:AfleiðurOgSkortstöðurSkuldir/ns1:SkortstöðurAfleiður/ns1:Fjármálageiri/ns1:ÖnnurFjármálafyrirtæki/@Einkafyrirtæki" xmlDataType="decimal"/>
    </xmlCellPr>
  </singleXmlCell>
  <singleXmlCell id="6533" r="H91" connectionId="0">
    <xmlCellPr id="1" uniqueName="ISK">
      <xmlPr mapId="2" xpath="/ns1:EfnahagurBanka/ns1:Gögn/ns1:AfleiðurOgSkortstöðurSkuldir/ns1:SkortstöðurAfleiður/ns1:Fjármálageiri/ns1:ÖnnurFjármálafyrirtæki/@ISK" xmlDataType="decimal"/>
    </xmlCellPr>
  </singleXmlCell>
  <singleXmlCell id="6534" r="I91" connectionId="0">
    <xmlCellPr id="1" uniqueName="EUR">
      <xmlPr mapId="2" xpath="/ns1:EfnahagurBanka/ns1:Gögn/ns1:AfleiðurOgSkortstöðurSkuldir/ns1:SkortstöðurAfleiður/ns1:Fjármálageiri/ns1:ÖnnurFjármálafyrirtæki/@EUR" xmlDataType="decimal"/>
    </xmlCellPr>
  </singleXmlCell>
  <singleXmlCell id="6535" r="J91" connectionId="0">
    <xmlCellPr id="1" uniqueName="USD">
      <xmlPr mapId="2" xpath="/ns1:EfnahagurBanka/ns1:Gögn/ns1:AfleiðurOgSkortstöðurSkuldir/ns1:SkortstöðurAfleiður/ns1:Fjármálageiri/ns1:ÖnnurFjármálafyrirtæki/@USD" xmlDataType="decimal"/>
    </xmlCellPr>
  </singleXmlCell>
  <singleXmlCell id="6536" r="K91" connectionId="0">
    <xmlCellPr id="1" uniqueName="GBP">
      <xmlPr mapId="2" xpath="/ns1:EfnahagurBanka/ns1:Gögn/ns1:AfleiðurOgSkortstöðurSkuldir/ns1:SkortstöðurAfleiður/ns1:Fjármálageiri/ns1:ÖnnurFjármálafyrirtæki/@GBP" xmlDataType="decimal"/>
    </xmlCellPr>
  </singleXmlCell>
  <singleXmlCell id="6537" r="L91" connectionId="0">
    <xmlCellPr id="1" uniqueName="JPY">
      <xmlPr mapId="2" xpath="/ns1:EfnahagurBanka/ns1:Gögn/ns1:AfleiðurOgSkortstöðurSkuldir/ns1:SkortstöðurAfleiður/ns1:Fjármálageiri/ns1:ÖnnurFjármálafyrirtæki/@JPY" xmlDataType="decimal"/>
    </xmlCellPr>
  </singleXmlCell>
  <singleXmlCell id="6538" r="M91" connectionId="0">
    <xmlCellPr id="1" uniqueName="DKK">
      <xmlPr mapId="2" xpath="/ns1:EfnahagurBanka/ns1:Gögn/ns1:AfleiðurOgSkortstöðurSkuldir/ns1:SkortstöðurAfleiður/ns1:Fjármálageiri/ns1:ÖnnurFjármálafyrirtæki/@DKK" xmlDataType="decimal"/>
    </xmlCellPr>
  </singleXmlCell>
  <singleXmlCell id="6539" r="N91" connectionId="0">
    <xmlCellPr id="1" uniqueName="NOK">
      <xmlPr mapId="2" xpath="/ns1:EfnahagurBanka/ns1:Gögn/ns1:AfleiðurOgSkortstöðurSkuldir/ns1:SkortstöðurAfleiður/ns1:Fjármálageiri/ns1:ÖnnurFjármálafyrirtæki/@NOK" xmlDataType="decimal"/>
    </xmlCellPr>
  </singleXmlCell>
  <singleXmlCell id="6540" r="O91" connectionId="0">
    <xmlCellPr id="1" uniqueName="SEK">
      <xmlPr mapId="2" xpath="/ns1:EfnahagurBanka/ns1:Gögn/ns1:AfleiðurOgSkortstöðurSkuldir/ns1:SkortstöðurAfleiður/ns1:Fjármálageiri/ns1:ÖnnurFjármálafyrirtæki/@SEK" xmlDataType="decimal"/>
    </xmlCellPr>
  </singleXmlCell>
  <singleXmlCell id="6541" r="P91" connectionId="0">
    <xmlCellPr id="1" uniqueName="CHF">
      <xmlPr mapId="2" xpath="/ns1:EfnahagurBanka/ns1:Gögn/ns1:AfleiðurOgSkortstöðurSkuldir/ns1:SkortstöðurAfleiður/ns1:Fjármálageiri/ns1:ÖnnurFjármálafyrirtæki/@CHF" xmlDataType="decimal"/>
    </xmlCellPr>
  </singleXmlCell>
  <singleXmlCell id="6542" r="Q91" connectionId="0">
    <xmlCellPr id="1" uniqueName="AðrirGjaldmiðlar">
      <xmlPr mapId="2" xpath="/ns1:EfnahagurBanka/ns1:Gögn/ns1:AfleiðurOgSkortstöðurSkuldir/ns1:SkortstöðurAfleiður/ns1:Fjármálageiri/ns1:ÖnnurFjármálafyrirtæki/@AðrirGjaldmiðlar" xmlDataType="decimal"/>
    </xmlCellPr>
  </singleXmlCell>
  <singleXmlCell id="6543" r="F92" connectionId="0">
    <xmlCellPr id="1" uniqueName="OpinbertFyrirtæki">
      <xmlPr mapId="2" xpath="/ns1:EfnahagurBanka/ns1:Gögn/ns1:AfleiðurOgSkortstöðurSkuldir/ns1:SkortstöðurAfleiður/ns1:Fjármálageiri/ns1:ÖnnurFjármálafyrirtækiÍSlitameðferð/@OpinbertFyrirtæki" xmlDataType="decimal"/>
    </xmlCellPr>
  </singleXmlCell>
  <singleXmlCell id="6544" r="G92" connectionId="0">
    <xmlCellPr id="1" uniqueName="Einkafyrirtæki">
      <xmlPr mapId="2" xpath="/ns1:EfnahagurBanka/ns1:Gögn/ns1:AfleiðurOgSkortstöðurSkuldir/ns1:SkortstöðurAfleiður/ns1:Fjármálageiri/ns1:ÖnnurFjármálafyrirtækiÍSlitameðferð/@Einkafyrirtæki" xmlDataType="decimal"/>
    </xmlCellPr>
  </singleXmlCell>
  <singleXmlCell id="6545" r="H92" connectionId="0">
    <xmlCellPr id="1" uniqueName="ISK">
      <xmlPr mapId="2" xpath="/ns1:EfnahagurBanka/ns1:Gögn/ns1:AfleiðurOgSkortstöðurSkuldir/ns1:SkortstöðurAfleiður/ns1:Fjármálageiri/ns1:ÖnnurFjármálafyrirtækiÍSlitameðferð/@ISK" xmlDataType="decimal"/>
    </xmlCellPr>
  </singleXmlCell>
  <singleXmlCell id="6546" r="I92" connectionId="0">
    <xmlCellPr id="1" uniqueName="EUR">
      <xmlPr mapId="2" xpath="/ns1:EfnahagurBanka/ns1:Gögn/ns1:AfleiðurOgSkortstöðurSkuldir/ns1:SkortstöðurAfleiður/ns1:Fjármálageiri/ns1:ÖnnurFjármálafyrirtækiÍSlitameðferð/@EUR" xmlDataType="decimal"/>
    </xmlCellPr>
  </singleXmlCell>
  <singleXmlCell id="6547" r="J92" connectionId="0">
    <xmlCellPr id="1" uniqueName="USD">
      <xmlPr mapId="2" xpath="/ns1:EfnahagurBanka/ns1:Gögn/ns1:AfleiðurOgSkortstöðurSkuldir/ns1:SkortstöðurAfleiður/ns1:Fjármálageiri/ns1:ÖnnurFjármálafyrirtækiÍSlitameðferð/@USD" xmlDataType="decimal"/>
    </xmlCellPr>
  </singleXmlCell>
  <singleXmlCell id="6548" r="K92" connectionId="0">
    <xmlCellPr id="1" uniqueName="GBP">
      <xmlPr mapId="2" xpath="/ns1:EfnahagurBanka/ns1:Gögn/ns1:AfleiðurOgSkortstöðurSkuldir/ns1:SkortstöðurAfleiður/ns1:Fjármálageiri/ns1:ÖnnurFjármálafyrirtækiÍSlitameðferð/@GBP" xmlDataType="decimal"/>
    </xmlCellPr>
  </singleXmlCell>
  <singleXmlCell id="6549" r="L92" connectionId="0">
    <xmlCellPr id="1" uniqueName="JPY">
      <xmlPr mapId="2" xpath="/ns1:EfnahagurBanka/ns1:Gögn/ns1:AfleiðurOgSkortstöðurSkuldir/ns1:SkortstöðurAfleiður/ns1:Fjármálageiri/ns1:ÖnnurFjármálafyrirtækiÍSlitameðferð/@JPY" xmlDataType="decimal"/>
    </xmlCellPr>
  </singleXmlCell>
  <singleXmlCell id="6550" r="M92" connectionId="0">
    <xmlCellPr id="1" uniqueName="DKK">
      <xmlPr mapId="2" xpath="/ns1:EfnahagurBanka/ns1:Gögn/ns1:AfleiðurOgSkortstöðurSkuldir/ns1:SkortstöðurAfleiður/ns1:Fjármálageiri/ns1:ÖnnurFjármálafyrirtækiÍSlitameðferð/@DKK" xmlDataType="decimal"/>
    </xmlCellPr>
  </singleXmlCell>
  <singleXmlCell id="6551" r="N92" connectionId="0">
    <xmlCellPr id="1" uniqueName="NOK">
      <xmlPr mapId="2" xpath="/ns1:EfnahagurBanka/ns1:Gögn/ns1:AfleiðurOgSkortstöðurSkuldir/ns1:SkortstöðurAfleiður/ns1:Fjármálageiri/ns1:ÖnnurFjármálafyrirtækiÍSlitameðferð/@NOK" xmlDataType="decimal"/>
    </xmlCellPr>
  </singleXmlCell>
  <singleXmlCell id="6552" r="O92" connectionId="0">
    <xmlCellPr id="1" uniqueName="SEK">
      <xmlPr mapId="2" xpath="/ns1:EfnahagurBanka/ns1:Gögn/ns1:AfleiðurOgSkortstöðurSkuldir/ns1:SkortstöðurAfleiður/ns1:Fjármálageiri/ns1:ÖnnurFjármálafyrirtækiÍSlitameðferð/@SEK" xmlDataType="decimal"/>
    </xmlCellPr>
  </singleXmlCell>
  <singleXmlCell id="6553" r="P92" connectionId="0">
    <xmlCellPr id="1" uniqueName="CHF">
      <xmlPr mapId="2" xpath="/ns1:EfnahagurBanka/ns1:Gögn/ns1:AfleiðurOgSkortstöðurSkuldir/ns1:SkortstöðurAfleiður/ns1:Fjármálageiri/ns1:ÖnnurFjármálafyrirtækiÍSlitameðferð/@CHF" xmlDataType="decimal"/>
    </xmlCellPr>
  </singleXmlCell>
  <singleXmlCell id="6554" r="Q92" connectionId="0">
    <xmlCellPr id="1" uniqueName="AðrirGjaldmiðlar">
      <xmlPr mapId="2" xpath="/ns1:EfnahagurBanka/ns1:Gögn/ns1:AfleiðurOgSkortstöðurSkuldir/ns1:SkortstöðurAfleiður/ns1:Fjármálageiri/ns1:ÖnnurFjármálafyrirtækiÍSlitameðferð/@AðrirGjaldmiðlar" xmlDataType="decimal"/>
    </xmlCellPr>
  </singleXmlCell>
  <singleXmlCell id="6555" r="F93" connectionId="0">
    <xmlCellPr id="1" uniqueName="OpinbertFyrirtæki">
      <xmlPr mapId="2" xpath="/ns1:EfnahagurBanka/ns1:Gögn/ns1:AfleiðurOgSkortstöðurSkuldir/ns1:SkortstöðurAfleiður/ns1:Fjármálageiri/ns1:FjármálalegHliðarstarfsemi/@OpinbertFyrirtæki" xmlDataType="decimal"/>
    </xmlCellPr>
  </singleXmlCell>
  <singleXmlCell id="6556" r="G93" connectionId="0">
    <xmlCellPr id="1" uniqueName="Einkafyrirtæki">
      <xmlPr mapId="2" xpath="/ns1:EfnahagurBanka/ns1:Gögn/ns1:AfleiðurOgSkortstöðurSkuldir/ns1:SkortstöðurAfleiður/ns1:Fjármálageiri/ns1:FjármálalegHliðarstarfsemi/@Einkafyrirtæki" xmlDataType="decimal"/>
    </xmlCellPr>
  </singleXmlCell>
  <singleXmlCell id="6557" r="H93" connectionId="0">
    <xmlCellPr id="1" uniqueName="ISK">
      <xmlPr mapId="2" xpath="/ns1:EfnahagurBanka/ns1:Gögn/ns1:AfleiðurOgSkortstöðurSkuldir/ns1:SkortstöðurAfleiður/ns1:Fjármálageiri/ns1:FjármálalegHliðarstarfsemi/@ISK" xmlDataType="decimal"/>
    </xmlCellPr>
  </singleXmlCell>
  <singleXmlCell id="6558" r="I93" connectionId="0">
    <xmlCellPr id="1" uniqueName="EUR">
      <xmlPr mapId="2" xpath="/ns1:EfnahagurBanka/ns1:Gögn/ns1:AfleiðurOgSkortstöðurSkuldir/ns1:SkortstöðurAfleiður/ns1:Fjármálageiri/ns1:FjármálalegHliðarstarfsemi/@EUR" xmlDataType="decimal"/>
    </xmlCellPr>
  </singleXmlCell>
  <singleXmlCell id="6559" r="J93" connectionId="0">
    <xmlCellPr id="1" uniqueName="USD">
      <xmlPr mapId="2" xpath="/ns1:EfnahagurBanka/ns1:Gögn/ns1:AfleiðurOgSkortstöðurSkuldir/ns1:SkortstöðurAfleiður/ns1:Fjármálageiri/ns1:FjármálalegHliðarstarfsemi/@USD" xmlDataType="decimal"/>
    </xmlCellPr>
  </singleXmlCell>
  <singleXmlCell id="6560" r="K93" connectionId="0">
    <xmlCellPr id="1" uniqueName="GBP">
      <xmlPr mapId="2" xpath="/ns1:EfnahagurBanka/ns1:Gögn/ns1:AfleiðurOgSkortstöðurSkuldir/ns1:SkortstöðurAfleiður/ns1:Fjármálageiri/ns1:FjármálalegHliðarstarfsemi/@GBP" xmlDataType="decimal"/>
    </xmlCellPr>
  </singleXmlCell>
  <singleXmlCell id="6561" r="L93" connectionId="0">
    <xmlCellPr id="1" uniqueName="JPY">
      <xmlPr mapId="2" xpath="/ns1:EfnahagurBanka/ns1:Gögn/ns1:AfleiðurOgSkortstöðurSkuldir/ns1:SkortstöðurAfleiður/ns1:Fjármálageiri/ns1:FjármálalegHliðarstarfsemi/@JPY" xmlDataType="decimal"/>
    </xmlCellPr>
  </singleXmlCell>
  <singleXmlCell id="6562" r="M93" connectionId="0">
    <xmlCellPr id="1" uniqueName="DKK">
      <xmlPr mapId="2" xpath="/ns1:EfnahagurBanka/ns1:Gögn/ns1:AfleiðurOgSkortstöðurSkuldir/ns1:SkortstöðurAfleiður/ns1:Fjármálageiri/ns1:FjármálalegHliðarstarfsemi/@DKK" xmlDataType="decimal"/>
    </xmlCellPr>
  </singleXmlCell>
  <singleXmlCell id="6563" r="N93" connectionId="0">
    <xmlCellPr id="1" uniqueName="NOK">
      <xmlPr mapId="2" xpath="/ns1:EfnahagurBanka/ns1:Gögn/ns1:AfleiðurOgSkortstöðurSkuldir/ns1:SkortstöðurAfleiður/ns1:Fjármálageiri/ns1:FjármálalegHliðarstarfsemi/@NOK" xmlDataType="decimal"/>
    </xmlCellPr>
  </singleXmlCell>
  <singleXmlCell id="6564" r="O93" connectionId="0">
    <xmlCellPr id="1" uniqueName="SEK">
      <xmlPr mapId="2" xpath="/ns1:EfnahagurBanka/ns1:Gögn/ns1:AfleiðurOgSkortstöðurSkuldir/ns1:SkortstöðurAfleiður/ns1:Fjármálageiri/ns1:FjármálalegHliðarstarfsemi/@SEK" xmlDataType="decimal"/>
    </xmlCellPr>
  </singleXmlCell>
  <singleXmlCell id="6565" r="P93" connectionId="0">
    <xmlCellPr id="1" uniqueName="CHF">
      <xmlPr mapId="2" xpath="/ns1:EfnahagurBanka/ns1:Gögn/ns1:AfleiðurOgSkortstöðurSkuldir/ns1:SkortstöðurAfleiður/ns1:Fjármálageiri/ns1:FjármálalegHliðarstarfsemi/@CHF" xmlDataType="decimal"/>
    </xmlCellPr>
  </singleXmlCell>
  <singleXmlCell id="6566" r="Q93" connectionId="0">
    <xmlCellPr id="1" uniqueName="AðrirGjaldmiðlar">
      <xmlPr mapId="2" xpath="/ns1:EfnahagurBanka/ns1:Gögn/ns1:AfleiðurOgSkortstöðurSkuldir/ns1:SkortstöðurAfleiður/ns1:Fjármálageiri/ns1:FjármálalegHliðarstarfsemi/@AðrirGjaldmiðlar" xmlDataType="decimal"/>
    </xmlCellPr>
  </singleXmlCell>
  <singleXmlCell id="6567" r="F94" connectionId="0">
    <xmlCellPr id="1" uniqueName="OpinbertFyrirtæki">
      <xmlPr mapId="2" xpath="/ns1:EfnahagurBanka/ns1:Gögn/ns1:AfleiðurOgSkortstöðurSkuldir/ns1:SkortstöðurAfleiður/ns1:Fjármálageiri/ns1:InnbyrðisFjármálastarfsemi/@OpinbertFyrirtæki" xmlDataType="decimal"/>
    </xmlCellPr>
  </singleXmlCell>
  <singleXmlCell id="6568" r="G94" connectionId="0">
    <xmlCellPr id="1" uniqueName="Einkafyrirtæki">
      <xmlPr mapId="2" xpath="/ns1:EfnahagurBanka/ns1:Gögn/ns1:AfleiðurOgSkortstöðurSkuldir/ns1:SkortstöðurAfleiður/ns1:Fjármálageiri/ns1:InnbyrðisFjármálastarfsemi/@Einkafyrirtæki" xmlDataType="decimal"/>
    </xmlCellPr>
  </singleXmlCell>
  <singleXmlCell id="6569" r="H94" connectionId="0">
    <xmlCellPr id="1" uniqueName="ISK">
      <xmlPr mapId="2" xpath="/ns1:EfnahagurBanka/ns1:Gögn/ns1:AfleiðurOgSkortstöðurSkuldir/ns1:SkortstöðurAfleiður/ns1:Fjármálageiri/ns1:InnbyrðisFjármálastarfsemi/@ISK" xmlDataType="decimal"/>
    </xmlCellPr>
  </singleXmlCell>
  <singleXmlCell id="6570" r="I94" connectionId="0">
    <xmlCellPr id="1" uniqueName="EUR">
      <xmlPr mapId="2" xpath="/ns1:EfnahagurBanka/ns1:Gögn/ns1:AfleiðurOgSkortstöðurSkuldir/ns1:SkortstöðurAfleiður/ns1:Fjármálageiri/ns1:InnbyrðisFjármálastarfsemi/@EUR" xmlDataType="decimal"/>
    </xmlCellPr>
  </singleXmlCell>
  <singleXmlCell id="6571" r="J94" connectionId="0">
    <xmlCellPr id="1" uniqueName="USD">
      <xmlPr mapId="2" xpath="/ns1:EfnahagurBanka/ns1:Gögn/ns1:AfleiðurOgSkortstöðurSkuldir/ns1:SkortstöðurAfleiður/ns1:Fjármálageiri/ns1:InnbyrðisFjármálastarfsemi/@USD" xmlDataType="decimal"/>
    </xmlCellPr>
  </singleXmlCell>
  <singleXmlCell id="6572" r="K94" connectionId="0">
    <xmlCellPr id="1" uniqueName="GBP">
      <xmlPr mapId="2" xpath="/ns1:EfnahagurBanka/ns1:Gögn/ns1:AfleiðurOgSkortstöðurSkuldir/ns1:SkortstöðurAfleiður/ns1:Fjármálageiri/ns1:InnbyrðisFjármálastarfsemi/@GBP" xmlDataType="decimal"/>
    </xmlCellPr>
  </singleXmlCell>
  <singleXmlCell id="6573" r="L94" connectionId="0">
    <xmlCellPr id="1" uniqueName="JPY">
      <xmlPr mapId="2" xpath="/ns1:EfnahagurBanka/ns1:Gögn/ns1:AfleiðurOgSkortstöðurSkuldir/ns1:SkortstöðurAfleiður/ns1:Fjármálageiri/ns1:InnbyrðisFjármálastarfsemi/@JPY" xmlDataType="decimal"/>
    </xmlCellPr>
  </singleXmlCell>
  <singleXmlCell id="6574" r="M94" connectionId="0">
    <xmlCellPr id="1" uniqueName="DKK">
      <xmlPr mapId="2" xpath="/ns1:EfnahagurBanka/ns1:Gögn/ns1:AfleiðurOgSkortstöðurSkuldir/ns1:SkortstöðurAfleiður/ns1:Fjármálageiri/ns1:InnbyrðisFjármálastarfsemi/@DKK" xmlDataType="decimal"/>
    </xmlCellPr>
  </singleXmlCell>
  <singleXmlCell id="6575" r="N94" connectionId="0">
    <xmlCellPr id="1" uniqueName="NOK">
      <xmlPr mapId="2" xpath="/ns1:EfnahagurBanka/ns1:Gögn/ns1:AfleiðurOgSkortstöðurSkuldir/ns1:SkortstöðurAfleiður/ns1:Fjármálageiri/ns1:InnbyrðisFjármálastarfsemi/@NOK" xmlDataType="decimal"/>
    </xmlCellPr>
  </singleXmlCell>
  <singleXmlCell id="6576" r="O94" connectionId="0">
    <xmlCellPr id="1" uniqueName="SEK">
      <xmlPr mapId="2" xpath="/ns1:EfnahagurBanka/ns1:Gögn/ns1:AfleiðurOgSkortstöðurSkuldir/ns1:SkortstöðurAfleiður/ns1:Fjármálageiri/ns1:InnbyrðisFjármálastarfsemi/@SEK" xmlDataType="decimal"/>
    </xmlCellPr>
  </singleXmlCell>
  <singleXmlCell id="6577" r="P94" connectionId="0">
    <xmlCellPr id="1" uniqueName="CHF">
      <xmlPr mapId="2" xpath="/ns1:EfnahagurBanka/ns1:Gögn/ns1:AfleiðurOgSkortstöðurSkuldir/ns1:SkortstöðurAfleiður/ns1:Fjármálageiri/ns1:InnbyrðisFjármálastarfsemi/@CHF" xmlDataType="decimal"/>
    </xmlCellPr>
  </singleXmlCell>
  <singleXmlCell id="6578" r="Q94" connectionId="0">
    <xmlCellPr id="1" uniqueName="AðrirGjaldmiðlar">
      <xmlPr mapId="2" xpath="/ns1:EfnahagurBanka/ns1:Gögn/ns1:AfleiðurOgSkortstöðurSkuldir/ns1:SkortstöðurAfleiður/ns1:Fjármálageiri/ns1:InnbyrðisFjármálastarfsemi/@AðrirGjaldmiðlar" xmlDataType="decimal"/>
    </xmlCellPr>
  </singleXmlCell>
  <singleXmlCell id="6579" r="F95" connectionId="0">
    <xmlCellPr id="1" uniqueName="OpinbertFyrirtæki">
      <xmlPr mapId="2" xpath="/ns1:EfnahagurBanka/ns1:Gögn/ns1:AfleiðurOgSkortstöðurSkuldir/ns1:SkortstöðurAfleiður/ns1:Fjármálageiri/ns1:Vátryggingafélög/@OpinbertFyrirtæki" xmlDataType="decimal"/>
    </xmlCellPr>
  </singleXmlCell>
  <singleXmlCell id="6580" r="G95" connectionId="0">
    <xmlCellPr id="1" uniqueName="Einkafyrirtæki">
      <xmlPr mapId="2" xpath="/ns1:EfnahagurBanka/ns1:Gögn/ns1:AfleiðurOgSkortstöðurSkuldir/ns1:SkortstöðurAfleiður/ns1:Fjármálageiri/ns1:Vátryggingafélög/@Einkafyrirtæki" xmlDataType="decimal"/>
    </xmlCellPr>
  </singleXmlCell>
  <singleXmlCell id="6581" r="H95" connectionId="0">
    <xmlCellPr id="1" uniqueName="ISK">
      <xmlPr mapId="2" xpath="/ns1:EfnahagurBanka/ns1:Gögn/ns1:AfleiðurOgSkortstöðurSkuldir/ns1:SkortstöðurAfleiður/ns1:Fjármálageiri/ns1:Vátryggingafélög/@ISK" xmlDataType="decimal"/>
    </xmlCellPr>
  </singleXmlCell>
  <singleXmlCell id="6582" r="I95" connectionId="0">
    <xmlCellPr id="1" uniqueName="EUR">
      <xmlPr mapId="2" xpath="/ns1:EfnahagurBanka/ns1:Gögn/ns1:AfleiðurOgSkortstöðurSkuldir/ns1:SkortstöðurAfleiður/ns1:Fjármálageiri/ns1:Vátryggingafélög/@EUR" xmlDataType="decimal"/>
    </xmlCellPr>
  </singleXmlCell>
  <singleXmlCell id="6583" r="J95" connectionId="0">
    <xmlCellPr id="1" uniqueName="USD">
      <xmlPr mapId="2" xpath="/ns1:EfnahagurBanka/ns1:Gögn/ns1:AfleiðurOgSkortstöðurSkuldir/ns1:SkortstöðurAfleiður/ns1:Fjármálageiri/ns1:Vátryggingafélög/@USD" xmlDataType="decimal"/>
    </xmlCellPr>
  </singleXmlCell>
  <singleXmlCell id="6584" r="K95" connectionId="0">
    <xmlCellPr id="1" uniqueName="GBP">
      <xmlPr mapId="2" xpath="/ns1:EfnahagurBanka/ns1:Gögn/ns1:AfleiðurOgSkortstöðurSkuldir/ns1:SkortstöðurAfleiður/ns1:Fjármálageiri/ns1:Vátryggingafélög/@GBP" xmlDataType="decimal"/>
    </xmlCellPr>
  </singleXmlCell>
  <singleXmlCell id="6585" r="L95" connectionId="0">
    <xmlCellPr id="1" uniqueName="JPY">
      <xmlPr mapId="2" xpath="/ns1:EfnahagurBanka/ns1:Gögn/ns1:AfleiðurOgSkortstöðurSkuldir/ns1:SkortstöðurAfleiður/ns1:Fjármálageiri/ns1:Vátryggingafélög/@JPY" xmlDataType="decimal"/>
    </xmlCellPr>
  </singleXmlCell>
  <singleXmlCell id="6586" r="M95" connectionId="0">
    <xmlCellPr id="1" uniqueName="DKK">
      <xmlPr mapId="2" xpath="/ns1:EfnahagurBanka/ns1:Gögn/ns1:AfleiðurOgSkortstöðurSkuldir/ns1:SkortstöðurAfleiður/ns1:Fjármálageiri/ns1:Vátryggingafélög/@DKK" xmlDataType="decimal"/>
    </xmlCellPr>
  </singleXmlCell>
  <singleXmlCell id="6587" r="N95" connectionId="0">
    <xmlCellPr id="1" uniqueName="NOK">
      <xmlPr mapId="2" xpath="/ns1:EfnahagurBanka/ns1:Gögn/ns1:AfleiðurOgSkortstöðurSkuldir/ns1:SkortstöðurAfleiður/ns1:Fjármálageiri/ns1:Vátryggingafélög/@NOK" xmlDataType="decimal"/>
    </xmlCellPr>
  </singleXmlCell>
  <singleXmlCell id="6588" r="O95" connectionId="0">
    <xmlCellPr id="1" uniqueName="SEK">
      <xmlPr mapId="2" xpath="/ns1:EfnahagurBanka/ns1:Gögn/ns1:AfleiðurOgSkortstöðurSkuldir/ns1:SkortstöðurAfleiður/ns1:Fjármálageiri/ns1:Vátryggingafélög/@SEK" xmlDataType="decimal"/>
    </xmlCellPr>
  </singleXmlCell>
  <singleXmlCell id="6589" r="P95" connectionId="0">
    <xmlCellPr id="1" uniqueName="CHF">
      <xmlPr mapId="2" xpath="/ns1:EfnahagurBanka/ns1:Gögn/ns1:AfleiðurOgSkortstöðurSkuldir/ns1:SkortstöðurAfleiður/ns1:Fjármálageiri/ns1:Vátryggingafélög/@CHF" xmlDataType="decimal"/>
    </xmlCellPr>
  </singleXmlCell>
  <singleXmlCell id="6590" r="Q95" connectionId="0">
    <xmlCellPr id="1" uniqueName="AðrirGjaldmiðlar">
      <xmlPr mapId="2" xpath="/ns1:EfnahagurBanka/ns1:Gögn/ns1:AfleiðurOgSkortstöðurSkuldir/ns1:SkortstöðurAfleiður/ns1:Fjármálageiri/ns1:Vátryggingafélög/@AðrirGjaldmiðlar" xmlDataType="decimal"/>
    </xmlCellPr>
  </singleXmlCell>
  <singleXmlCell id="6591" r="F96" connectionId="0">
    <xmlCellPr id="1" uniqueName="OpinbertFyrirtæki">
      <xmlPr mapId="2" xpath="/ns1:EfnahagurBanka/ns1:Gögn/ns1:AfleiðurOgSkortstöðurSkuldir/ns1:SkortstöðurAfleiður/ns1:Fjármálageiri/ns1:Lífeyrissjóðir/@OpinbertFyrirtæki" xmlDataType="decimal"/>
    </xmlCellPr>
  </singleXmlCell>
  <singleXmlCell id="6592" r="G96" connectionId="0">
    <xmlCellPr id="1" uniqueName="Einkafyrirtæki">
      <xmlPr mapId="2" xpath="/ns1:EfnahagurBanka/ns1:Gögn/ns1:AfleiðurOgSkortstöðurSkuldir/ns1:SkortstöðurAfleiður/ns1:Fjármálageiri/ns1:Lífeyrissjóðir/@Einkafyrirtæki" xmlDataType="decimal"/>
    </xmlCellPr>
  </singleXmlCell>
  <singleXmlCell id="6593" r="H96" connectionId="0">
    <xmlCellPr id="1" uniqueName="ISK">
      <xmlPr mapId="2" xpath="/ns1:EfnahagurBanka/ns1:Gögn/ns1:AfleiðurOgSkortstöðurSkuldir/ns1:SkortstöðurAfleiður/ns1:Fjármálageiri/ns1:Lífeyrissjóðir/@ISK" xmlDataType="decimal"/>
    </xmlCellPr>
  </singleXmlCell>
  <singleXmlCell id="6594" r="I96" connectionId="0">
    <xmlCellPr id="1" uniqueName="EUR">
      <xmlPr mapId="2" xpath="/ns1:EfnahagurBanka/ns1:Gögn/ns1:AfleiðurOgSkortstöðurSkuldir/ns1:SkortstöðurAfleiður/ns1:Fjármálageiri/ns1:Lífeyrissjóðir/@EUR" xmlDataType="decimal"/>
    </xmlCellPr>
  </singleXmlCell>
  <singleXmlCell id="6595" r="J96" connectionId="0">
    <xmlCellPr id="1" uniqueName="USD">
      <xmlPr mapId="2" xpath="/ns1:EfnahagurBanka/ns1:Gögn/ns1:AfleiðurOgSkortstöðurSkuldir/ns1:SkortstöðurAfleiður/ns1:Fjármálageiri/ns1:Lífeyrissjóðir/@USD" xmlDataType="decimal"/>
    </xmlCellPr>
  </singleXmlCell>
  <singleXmlCell id="6596" r="K96" connectionId="0">
    <xmlCellPr id="1" uniqueName="GBP">
      <xmlPr mapId="2" xpath="/ns1:EfnahagurBanka/ns1:Gögn/ns1:AfleiðurOgSkortstöðurSkuldir/ns1:SkortstöðurAfleiður/ns1:Fjármálageiri/ns1:Lífeyrissjóðir/@GBP" xmlDataType="decimal"/>
    </xmlCellPr>
  </singleXmlCell>
  <singleXmlCell id="6597" r="L96" connectionId="0">
    <xmlCellPr id="1" uniqueName="JPY">
      <xmlPr mapId="2" xpath="/ns1:EfnahagurBanka/ns1:Gögn/ns1:AfleiðurOgSkortstöðurSkuldir/ns1:SkortstöðurAfleiður/ns1:Fjármálageiri/ns1:Lífeyrissjóðir/@JPY" xmlDataType="decimal"/>
    </xmlCellPr>
  </singleXmlCell>
  <singleXmlCell id="6598" r="M96" connectionId="0">
    <xmlCellPr id="1" uniqueName="DKK">
      <xmlPr mapId="2" xpath="/ns1:EfnahagurBanka/ns1:Gögn/ns1:AfleiðurOgSkortstöðurSkuldir/ns1:SkortstöðurAfleiður/ns1:Fjármálageiri/ns1:Lífeyrissjóðir/@DKK" xmlDataType="decimal"/>
    </xmlCellPr>
  </singleXmlCell>
  <singleXmlCell id="6599" r="N96" connectionId="0">
    <xmlCellPr id="1" uniqueName="NOK">
      <xmlPr mapId="2" xpath="/ns1:EfnahagurBanka/ns1:Gögn/ns1:AfleiðurOgSkortstöðurSkuldir/ns1:SkortstöðurAfleiður/ns1:Fjármálageiri/ns1:Lífeyrissjóðir/@NOK" xmlDataType="decimal"/>
    </xmlCellPr>
  </singleXmlCell>
  <singleXmlCell id="6600" r="O96" connectionId="0">
    <xmlCellPr id="1" uniqueName="SEK">
      <xmlPr mapId="2" xpath="/ns1:EfnahagurBanka/ns1:Gögn/ns1:AfleiðurOgSkortstöðurSkuldir/ns1:SkortstöðurAfleiður/ns1:Fjármálageiri/ns1:Lífeyrissjóðir/@SEK" xmlDataType="decimal"/>
    </xmlCellPr>
  </singleXmlCell>
  <singleXmlCell id="6601" r="P96" connectionId="0">
    <xmlCellPr id="1" uniqueName="CHF">
      <xmlPr mapId="2" xpath="/ns1:EfnahagurBanka/ns1:Gögn/ns1:AfleiðurOgSkortstöðurSkuldir/ns1:SkortstöðurAfleiður/ns1:Fjármálageiri/ns1:Lífeyrissjóðir/@CHF" xmlDataType="decimal"/>
    </xmlCellPr>
  </singleXmlCell>
  <singleXmlCell id="6602" r="Q96" connectionId="0">
    <xmlCellPr id="1" uniqueName="AðrirGjaldmiðlar">
      <xmlPr mapId="2" xpath="/ns1:EfnahagurBanka/ns1:Gögn/ns1:AfleiðurOgSkortstöðurSkuldir/ns1:SkortstöðurAfleiður/ns1:Fjármálageiri/ns1:Lífeyrissjóðir/@AðrirGjaldmiðlar" xmlDataType="decimal"/>
    </xmlCellPr>
  </singleXmlCell>
  <singleXmlCell id="6603" r="H98" connectionId="0">
    <xmlCellPr id="1" uniqueName="ISK">
      <xmlPr mapId="2" xpath="/ns1:EfnahagurBanka/ns1:Gögn/ns1:AfleiðurOgSkortstöðurSkuldir/ns1:SkortstöðurAfleiður/ns1:HiðOpinbera/ns1:Ríkisjóður/@ISK" xmlDataType="decimal"/>
    </xmlCellPr>
  </singleXmlCell>
  <singleXmlCell id="6604" r="I98" connectionId="0">
    <xmlCellPr id="1" uniqueName="EUR">
      <xmlPr mapId="2" xpath="/ns1:EfnahagurBanka/ns1:Gögn/ns1:AfleiðurOgSkortstöðurSkuldir/ns1:SkortstöðurAfleiður/ns1:HiðOpinbera/ns1:Ríkisjóður/@EUR" xmlDataType="decimal"/>
    </xmlCellPr>
  </singleXmlCell>
  <singleXmlCell id="6605" r="J98" connectionId="0">
    <xmlCellPr id="1" uniqueName="USD">
      <xmlPr mapId="2" xpath="/ns1:EfnahagurBanka/ns1:Gögn/ns1:AfleiðurOgSkortstöðurSkuldir/ns1:SkortstöðurAfleiður/ns1:HiðOpinbera/ns1:Ríkisjóður/@USD" xmlDataType="decimal"/>
    </xmlCellPr>
  </singleXmlCell>
  <singleXmlCell id="6606" r="K98" connectionId="0">
    <xmlCellPr id="1" uniqueName="GBP">
      <xmlPr mapId="2" xpath="/ns1:EfnahagurBanka/ns1:Gögn/ns1:AfleiðurOgSkortstöðurSkuldir/ns1:SkortstöðurAfleiður/ns1:HiðOpinbera/ns1:Ríkisjóður/@GBP" xmlDataType="decimal"/>
    </xmlCellPr>
  </singleXmlCell>
  <singleXmlCell id="6607" r="L98" connectionId="0">
    <xmlCellPr id="1" uniqueName="JPY">
      <xmlPr mapId="2" xpath="/ns1:EfnahagurBanka/ns1:Gögn/ns1:AfleiðurOgSkortstöðurSkuldir/ns1:SkortstöðurAfleiður/ns1:HiðOpinbera/ns1:Ríkisjóður/@JPY" xmlDataType="decimal"/>
    </xmlCellPr>
  </singleXmlCell>
  <singleXmlCell id="6608" r="M98" connectionId="0">
    <xmlCellPr id="1" uniqueName="DKK">
      <xmlPr mapId="2" xpath="/ns1:EfnahagurBanka/ns1:Gögn/ns1:AfleiðurOgSkortstöðurSkuldir/ns1:SkortstöðurAfleiður/ns1:HiðOpinbera/ns1:Ríkisjóður/@DKK" xmlDataType="decimal"/>
    </xmlCellPr>
  </singleXmlCell>
  <singleXmlCell id="6609" r="N98" connectionId="0">
    <xmlCellPr id="1" uniqueName="NOK">
      <xmlPr mapId="2" xpath="/ns1:EfnahagurBanka/ns1:Gögn/ns1:AfleiðurOgSkortstöðurSkuldir/ns1:SkortstöðurAfleiður/ns1:HiðOpinbera/ns1:Ríkisjóður/@NOK" xmlDataType="decimal"/>
    </xmlCellPr>
  </singleXmlCell>
  <singleXmlCell id="6610" r="O98" connectionId="0">
    <xmlCellPr id="1" uniqueName="SEK">
      <xmlPr mapId="2" xpath="/ns1:EfnahagurBanka/ns1:Gögn/ns1:AfleiðurOgSkortstöðurSkuldir/ns1:SkortstöðurAfleiður/ns1:HiðOpinbera/ns1:Ríkisjóður/@SEK" xmlDataType="decimal"/>
    </xmlCellPr>
  </singleXmlCell>
  <singleXmlCell id="6611" r="P98" connectionId="0">
    <xmlCellPr id="1" uniqueName="CHF">
      <xmlPr mapId="2" xpath="/ns1:EfnahagurBanka/ns1:Gögn/ns1:AfleiðurOgSkortstöðurSkuldir/ns1:SkortstöðurAfleiður/ns1:HiðOpinbera/ns1:Ríkisjóður/@CHF" xmlDataType="decimal"/>
    </xmlCellPr>
  </singleXmlCell>
  <singleXmlCell id="6612" r="Q98" connectionId="0">
    <xmlCellPr id="1" uniqueName="AðrirGjaldmiðlar">
      <xmlPr mapId="2" xpath="/ns1:EfnahagurBanka/ns1:Gögn/ns1:AfleiðurOgSkortstöðurSkuldir/ns1:SkortstöðurAfleiður/ns1:HiðOpinbera/ns1:Ríkisjóður/@AðrirGjaldmiðlar" xmlDataType="decimal"/>
    </xmlCellPr>
  </singleXmlCell>
  <singleXmlCell id="6613" r="H99" connectionId="0">
    <xmlCellPr id="1" uniqueName="ISK">
      <xmlPr mapId="2" xpath="/ns1:EfnahagurBanka/ns1:Gögn/ns1:AfleiðurOgSkortstöðurSkuldir/ns1:SkortstöðurAfleiður/ns1:HiðOpinbera/ns1:Sveitarfélög/@ISK" xmlDataType="decimal"/>
    </xmlCellPr>
  </singleXmlCell>
  <singleXmlCell id="6614" r="I99" connectionId="0">
    <xmlCellPr id="1" uniqueName="EUR">
      <xmlPr mapId="2" xpath="/ns1:EfnahagurBanka/ns1:Gögn/ns1:AfleiðurOgSkortstöðurSkuldir/ns1:SkortstöðurAfleiður/ns1:HiðOpinbera/ns1:Sveitarfélög/@EUR" xmlDataType="decimal"/>
    </xmlCellPr>
  </singleXmlCell>
  <singleXmlCell id="6615" r="J99" connectionId="0">
    <xmlCellPr id="1" uniqueName="USD">
      <xmlPr mapId="2" xpath="/ns1:EfnahagurBanka/ns1:Gögn/ns1:AfleiðurOgSkortstöðurSkuldir/ns1:SkortstöðurAfleiður/ns1:HiðOpinbera/ns1:Sveitarfélög/@USD" xmlDataType="decimal"/>
    </xmlCellPr>
  </singleXmlCell>
  <singleXmlCell id="6616" r="K99" connectionId="0">
    <xmlCellPr id="1" uniqueName="GBP">
      <xmlPr mapId="2" xpath="/ns1:EfnahagurBanka/ns1:Gögn/ns1:AfleiðurOgSkortstöðurSkuldir/ns1:SkortstöðurAfleiður/ns1:HiðOpinbera/ns1:Sveitarfélög/@GBP" xmlDataType="decimal"/>
    </xmlCellPr>
  </singleXmlCell>
  <singleXmlCell id="6617" r="L99" connectionId="0">
    <xmlCellPr id="1" uniqueName="JPY">
      <xmlPr mapId="2" xpath="/ns1:EfnahagurBanka/ns1:Gögn/ns1:AfleiðurOgSkortstöðurSkuldir/ns1:SkortstöðurAfleiður/ns1:HiðOpinbera/ns1:Sveitarfélög/@JPY" xmlDataType="decimal"/>
    </xmlCellPr>
  </singleXmlCell>
  <singleXmlCell id="6618" r="M99" connectionId="0">
    <xmlCellPr id="1" uniqueName="DKK">
      <xmlPr mapId="2" xpath="/ns1:EfnahagurBanka/ns1:Gögn/ns1:AfleiðurOgSkortstöðurSkuldir/ns1:SkortstöðurAfleiður/ns1:HiðOpinbera/ns1:Sveitarfélög/@DKK" xmlDataType="decimal"/>
    </xmlCellPr>
  </singleXmlCell>
  <singleXmlCell id="6619" r="N99" connectionId="0">
    <xmlCellPr id="1" uniqueName="NOK">
      <xmlPr mapId="2" xpath="/ns1:EfnahagurBanka/ns1:Gögn/ns1:AfleiðurOgSkortstöðurSkuldir/ns1:SkortstöðurAfleiður/ns1:HiðOpinbera/ns1:Sveitarfélög/@NOK" xmlDataType="decimal"/>
    </xmlCellPr>
  </singleXmlCell>
  <singleXmlCell id="6620" r="O99" connectionId="0">
    <xmlCellPr id="1" uniqueName="SEK">
      <xmlPr mapId="2" xpath="/ns1:EfnahagurBanka/ns1:Gögn/ns1:AfleiðurOgSkortstöðurSkuldir/ns1:SkortstöðurAfleiður/ns1:HiðOpinbera/ns1:Sveitarfélög/@SEK" xmlDataType="decimal"/>
    </xmlCellPr>
  </singleXmlCell>
  <singleXmlCell id="6621" r="P99" connectionId="0">
    <xmlCellPr id="1" uniqueName="CHF">
      <xmlPr mapId="2" xpath="/ns1:EfnahagurBanka/ns1:Gögn/ns1:AfleiðurOgSkortstöðurSkuldir/ns1:SkortstöðurAfleiður/ns1:HiðOpinbera/ns1:Sveitarfélög/@CHF" xmlDataType="decimal"/>
    </xmlCellPr>
  </singleXmlCell>
  <singleXmlCell id="6622" r="Q99" connectionId="0">
    <xmlCellPr id="1" uniqueName="AðrirGjaldmiðlar">
      <xmlPr mapId="2" xpath="/ns1:EfnahagurBanka/ns1:Gögn/ns1:AfleiðurOgSkortstöðurSkuldir/ns1:SkortstöðurAfleiður/ns1:HiðOpinbera/ns1:Sveitarfélög/@AðrirGjaldmiðlar" xmlDataType="decimal"/>
    </xmlCellPr>
  </singleXmlCell>
  <singleXmlCell id="6623" r="H100" connectionId="0">
    <xmlCellPr id="1" uniqueName="ISK">
      <xmlPr mapId="2" xpath="/ns1:EfnahagurBanka/ns1:Gögn/ns1:AfleiðurOgSkortstöðurSkuldir/ns1:SkortstöðurAfleiður/ns1:Heimili/@ISK" xmlDataType="decimal"/>
    </xmlCellPr>
  </singleXmlCell>
  <singleXmlCell id="6624" r="I100" connectionId="0">
    <xmlCellPr id="1" uniqueName="EUR">
      <xmlPr mapId="2" xpath="/ns1:EfnahagurBanka/ns1:Gögn/ns1:AfleiðurOgSkortstöðurSkuldir/ns1:SkortstöðurAfleiður/ns1:Heimili/@EUR" xmlDataType="decimal"/>
    </xmlCellPr>
  </singleXmlCell>
  <singleXmlCell id="6625" r="J100" connectionId="0">
    <xmlCellPr id="1" uniqueName="USD">
      <xmlPr mapId="2" xpath="/ns1:EfnahagurBanka/ns1:Gögn/ns1:AfleiðurOgSkortstöðurSkuldir/ns1:SkortstöðurAfleiður/ns1:Heimili/@USD" xmlDataType="decimal"/>
    </xmlCellPr>
  </singleXmlCell>
  <singleXmlCell id="6626" r="K100" connectionId="0">
    <xmlCellPr id="1" uniqueName="GBP">
      <xmlPr mapId="2" xpath="/ns1:EfnahagurBanka/ns1:Gögn/ns1:AfleiðurOgSkortstöðurSkuldir/ns1:SkortstöðurAfleiður/ns1:Heimili/@GBP" xmlDataType="decimal"/>
    </xmlCellPr>
  </singleXmlCell>
  <singleXmlCell id="6627" r="L100" connectionId="0">
    <xmlCellPr id="1" uniqueName="JPY">
      <xmlPr mapId="2" xpath="/ns1:EfnahagurBanka/ns1:Gögn/ns1:AfleiðurOgSkortstöðurSkuldir/ns1:SkortstöðurAfleiður/ns1:Heimili/@JPY" xmlDataType="decimal"/>
    </xmlCellPr>
  </singleXmlCell>
  <singleXmlCell id="6628" r="M100" connectionId="0">
    <xmlCellPr id="1" uniqueName="DKK">
      <xmlPr mapId="2" xpath="/ns1:EfnahagurBanka/ns1:Gögn/ns1:AfleiðurOgSkortstöðurSkuldir/ns1:SkortstöðurAfleiður/ns1:Heimili/@DKK" xmlDataType="decimal"/>
    </xmlCellPr>
  </singleXmlCell>
  <singleXmlCell id="6629" r="N100" connectionId="0">
    <xmlCellPr id="1" uniqueName="NOK">
      <xmlPr mapId="2" xpath="/ns1:EfnahagurBanka/ns1:Gögn/ns1:AfleiðurOgSkortstöðurSkuldir/ns1:SkortstöðurAfleiður/ns1:Heimili/@NOK" xmlDataType="decimal"/>
    </xmlCellPr>
  </singleXmlCell>
  <singleXmlCell id="6630" r="O100" connectionId="0">
    <xmlCellPr id="1" uniqueName="SEK">
      <xmlPr mapId="2" xpath="/ns1:EfnahagurBanka/ns1:Gögn/ns1:AfleiðurOgSkortstöðurSkuldir/ns1:SkortstöðurAfleiður/ns1:Heimili/@SEK" xmlDataType="decimal"/>
    </xmlCellPr>
  </singleXmlCell>
  <singleXmlCell id="6631" r="P100" connectionId="0">
    <xmlCellPr id="1" uniqueName="CHF">
      <xmlPr mapId="2" xpath="/ns1:EfnahagurBanka/ns1:Gögn/ns1:AfleiðurOgSkortstöðurSkuldir/ns1:SkortstöðurAfleiður/ns1:Heimili/@CHF" xmlDataType="decimal"/>
    </xmlCellPr>
  </singleXmlCell>
  <singleXmlCell id="6632" r="Q100" connectionId="0">
    <xmlCellPr id="1" uniqueName="AðrirGjaldmiðlar">
      <xmlPr mapId="2" xpath="/ns1:EfnahagurBanka/ns1:Gögn/ns1:AfleiðurOgSkortstöðurSkuldir/ns1:SkortstöðurAfleiður/ns1:Heimili/@AðrirGjaldmiðlar" xmlDataType="decimal"/>
    </xmlCellPr>
  </singleXmlCell>
  <singleXmlCell id="6633" r="H101" connectionId="0">
    <xmlCellPr id="1" uniqueName="ISK">
      <xmlPr mapId="2" xpath="/ns1:EfnahagurBanka/ns1:Gögn/ns1:AfleiðurOgSkortstöðurSkuldir/ns1:SkortstöðurAfleiður/ns1:FélagasamtökSemÞjónaHeimilum/@ISK" xmlDataType="decimal"/>
    </xmlCellPr>
  </singleXmlCell>
  <singleXmlCell id="6634" r="I101" connectionId="0">
    <xmlCellPr id="1" uniqueName="EUR">
      <xmlPr mapId="2" xpath="/ns1:EfnahagurBanka/ns1:Gögn/ns1:AfleiðurOgSkortstöðurSkuldir/ns1:SkortstöðurAfleiður/ns1:FélagasamtökSemÞjónaHeimilum/@EUR" xmlDataType="decimal"/>
    </xmlCellPr>
  </singleXmlCell>
  <singleXmlCell id="6635" r="J101" connectionId="0">
    <xmlCellPr id="1" uniqueName="USD">
      <xmlPr mapId="2" xpath="/ns1:EfnahagurBanka/ns1:Gögn/ns1:AfleiðurOgSkortstöðurSkuldir/ns1:SkortstöðurAfleiður/ns1:FélagasamtökSemÞjónaHeimilum/@USD" xmlDataType="decimal"/>
    </xmlCellPr>
  </singleXmlCell>
  <singleXmlCell id="6636" r="K101" connectionId="0">
    <xmlCellPr id="1" uniqueName="GBP">
      <xmlPr mapId="2" xpath="/ns1:EfnahagurBanka/ns1:Gögn/ns1:AfleiðurOgSkortstöðurSkuldir/ns1:SkortstöðurAfleiður/ns1:FélagasamtökSemÞjónaHeimilum/@GBP" xmlDataType="decimal"/>
    </xmlCellPr>
  </singleXmlCell>
  <singleXmlCell id="6637" r="L101" connectionId="0">
    <xmlCellPr id="1" uniqueName="JPY">
      <xmlPr mapId="2" xpath="/ns1:EfnahagurBanka/ns1:Gögn/ns1:AfleiðurOgSkortstöðurSkuldir/ns1:SkortstöðurAfleiður/ns1:FélagasamtökSemÞjónaHeimilum/@JPY" xmlDataType="decimal"/>
    </xmlCellPr>
  </singleXmlCell>
  <singleXmlCell id="6638" r="M101" connectionId="0">
    <xmlCellPr id="1" uniqueName="DKK">
      <xmlPr mapId="2" xpath="/ns1:EfnahagurBanka/ns1:Gögn/ns1:AfleiðurOgSkortstöðurSkuldir/ns1:SkortstöðurAfleiður/ns1:FélagasamtökSemÞjónaHeimilum/@DKK" xmlDataType="decimal"/>
    </xmlCellPr>
  </singleXmlCell>
  <singleXmlCell id="6639" r="N101" connectionId="0">
    <xmlCellPr id="1" uniqueName="NOK">
      <xmlPr mapId="2" xpath="/ns1:EfnahagurBanka/ns1:Gögn/ns1:AfleiðurOgSkortstöðurSkuldir/ns1:SkortstöðurAfleiður/ns1:FélagasamtökSemÞjónaHeimilum/@NOK" xmlDataType="decimal"/>
    </xmlCellPr>
  </singleXmlCell>
  <singleXmlCell id="6640" r="O101" connectionId="0">
    <xmlCellPr id="1" uniqueName="SEK">
      <xmlPr mapId="2" xpath="/ns1:EfnahagurBanka/ns1:Gögn/ns1:AfleiðurOgSkortstöðurSkuldir/ns1:SkortstöðurAfleiður/ns1:FélagasamtökSemÞjónaHeimilum/@SEK" xmlDataType="decimal"/>
    </xmlCellPr>
  </singleXmlCell>
  <singleXmlCell id="6641" r="P101" connectionId="0">
    <xmlCellPr id="1" uniqueName="CHF">
      <xmlPr mapId="2" xpath="/ns1:EfnahagurBanka/ns1:Gögn/ns1:AfleiðurOgSkortstöðurSkuldir/ns1:SkortstöðurAfleiður/ns1:FélagasamtökSemÞjónaHeimilum/@CHF" xmlDataType="decimal"/>
    </xmlCellPr>
  </singleXmlCell>
  <singleXmlCell id="6642" r="Q101" connectionId="0">
    <xmlCellPr id="1" uniqueName="AðrirGjaldmiðlar">
      <xmlPr mapId="2" xpath="/ns1:EfnahagurBanka/ns1:Gögn/ns1:AfleiðurOgSkortstöðurSkuldir/ns1:SkortstöðurAfleiður/ns1:FélagasamtökSemÞjónaHeimilum/@AðrirGjaldmiðlar" xmlDataType="decimal"/>
    </xmlCellPr>
  </singleXmlCell>
  <singleXmlCell id="6643" r="H103" connectionId="0">
    <xmlCellPr id="1" uniqueName="ISK">
      <xmlPr mapId="2" xpath="/ns1:EfnahagurBanka/ns1:Gögn/ns1:AfleiðurOgSkortstöðurSkuldir/ns1:SkortstöðurAfleiður/ns1:ErlendirAðilar/ns1:Seðlabankar/@ISK" xmlDataType="decimal"/>
    </xmlCellPr>
  </singleXmlCell>
  <singleXmlCell id="6644" r="I103" connectionId="0">
    <xmlCellPr id="1" uniqueName="EUR">
      <xmlPr mapId="2" xpath="/ns1:EfnahagurBanka/ns1:Gögn/ns1:AfleiðurOgSkortstöðurSkuldir/ns1:SkortstöðurAfleiður/ns1:ErlendirAðilar/ns1:Seðlabankar/@EUR" xmlDataType="decimal"/>
    </xmlCellPr>
  </singleXmlCell>
  <singleXmlCell id="6645" r="J103" connectionId="0">
    <xmlCellPr id="1" uniqueName="USD">
      <xmlPr mapId="2" xpath="/ns1:EfnahagurBanka/ns1:Gögn/ns1:AfleiðurOgSkortstöðurSkuldir/ns1:SkortstöðurAfleiður/ns1:ErlendirAðilar/ns1:Seðlabankar/@USD" xmlDataType="decimal"/>
    </xmlCellPr>
  </singleXmlCell>
  <singleXmlCell id="6646" r="K103" connectionId="0">
    <xmlCellPr id="1" uniqueName="GBP">
      <xmlPr mapId="2" xpath="/ns1:EfnahagurBanka/ns1:Gögn/ns1:AfleiðurOgSkortstöðurSkuldir/ns1:SkortstöðurAfleiður/ns1:ErlendirAðilar/ns1:Seðlabankar/@GBP" xmlDataType="decimal"/>
    </xmlCellPr>
  </singleXmlCell>
  <singleXmlCell id="6647" r="L103" connectionId="0">
    <xmlCellPr id="1" uniqueName="JPY">
      <xmlPr mapId="2" xpath="/ns1:EfnahagurBanka/ns1:Gögn/ns1:AfleiðurOgSkortstöðurSkuldir/ns1:SkortstöðurAfleiður/ns1:ErlendirAðilar/ns1:Seðlabankar/@JPY" xmlDataType="decimal"/>
    </xmlCellPr>
  </singleXmlCell>
  <singleXmlCell id="6648" r="M103" connectionId="0">
    <xmlCellPr id="1" uniqueName="DKK">
      <xmlPr mapId="2" xpath="/ns1:EfnahagurBanka/ns1:Gögn/ns1:AfleiðurOgSkortstöðurSkuldir/ns1:SkortstöðurAfleiður/ns1:ErlendirAðilar/ns1:Seðlabankar/@DKK" xmlDataType="decimal"/>
    </xmlCellPr>
  </singleXmlCell>
  <singleXmlCell id="6649" r="N103" connectionId="0">
    <xmlCellPr id="1" uniqueName="NOK">
      <xmlPr mapId="2" xpath="/ns1:EfnahagurBanka/ns1:Gögn/ns1:AfleiðurOgSkortstöðurSkuldir/ns1:SkortstöðurAfleiður/ns1:ErlendirAðilar/ns1:Seðlabankar/@NOK" xmlDataType="decimal"/>
    </xmlCellPr>
  </singleXmlCell>
  <singleXmlCell id="6650" r="O103" connectionId="0">
    <xmlCellPr id="1" uniqueName="SEK">
      <xmlPr mapId="2" xpath="/ns1:EfnahagurBanka/ns1:Gögn/ns1:AfleiðurOgSkortstöðurSkuldir/ns1:SkortstöðurAfleiður/ns1:ErlendirAðilar/ns1:Seðlabankar/@SEK" xmlDataType="decimal"/>
    </xmlCellPr>
  </singleXmlCell>
  <singleXmlCell id="6651" r="P103" connectionId="0">
    <xmlCellPr id="1" uniqueName="CHF">
      <xmlPr mapId="2" xpath="/ns1:EfnahagurBanka/ns1:Gögn/ns1:AfleiðurOgSkortstöðurSkuldir/ns1:SkortstöðurAfleiður/ns1:ErlendirAðilar/ns1:Seðlabankar/@CHF" xmlDataType="decimal"/>
    </xmlCellPr>
  </singleXmlCell>
  <singleXmlCell id="6652" r="Q103" connectionId="0">
    <xmlCellPr id="1" uniqueName="AðrirGjaldmiðlar">
      <xmlPr mapId="2" xpath="/ns1:EfnahagurBanka/ns1:Gögn/ns1:AfleiðurOgSkortstöðurSkuldir/ns1:SkortstöðurAfleiður/ns1:ErlendirAðilar/ns1:Seðlabankar/@AðrirGjaldmiðlar" xmlDataType="decimal"/>
    </xmlCellPr>
  </singleXmlCell>
  <singleXmlCell id="6653" r="H104" connectionId="0">
    <xmlCellPr id="1" uniqueName="ISK">
      <xmlPr mapId="2" xpath="/ns1:EfnahagurBanka/ns1:Gögn/ns1:AfleiðurOgSkortstöðurSkuldir/ns1:SkortstöðurAfleiður/ns1:ErlendirAðilar/ns1:ErlendarInnlánsstofnanir/@ISK" xmlDataType="decimal"/>
    </xmlCellPr>
  </singleXmlCell>
  <singleXmlCell id="6654" r="I104" connectionId="0">
    <xmlCellPr id="1" uniqueName="EUR">
      <xmlPr mapId="2" xpath="/ns1:EfnahagurBanka/ns1:Gögn/ns1:AfleiðurOgSkortstöðurSkuldir/ns1:SkortstöðurAfleiður/ns1:ErlendirAðilar/ns1:ErlendarInnlánsstofnanir/@EUR" xmlDataType="decimal"/>
    </xmlCellPr>
  </singleXmlCell>
  <singleXmlCell id="6655" r="J104" connectionId="0">
    <xmlCellPr id="1" uniqueName="USD">
      <xmlPr mapId="2" xpath="/ns1:EfnahagurBanka/ns1:Gögn/ns1:AfleiðurOgSkortstöðurSkuldir/ns1:SkortstöðurAfleiður/ns1:ErlendirAðilar/ns1:ErlendarInnlánsstofnanir/@USD" xmlDataType="decimal"/>
    </xmlCellPr>
  </singleXmlCell>
  <singleXmlCell id="6656" r="K104" connectionId="0">
    <xmlCellPr id="1" uniqueName="GBP">
      <xmlPr mapId="2" xpath="/ns1:EfnahagurBanka/ns1:Gögn/ns1:AfleiðurOgSkortstöðurSkuldir/ns1:SkortstöðurAfleiður/ns1:ErlendirAðilar/ns1:ErlendarInnlánsstofnanir/@GBP" xmlDataType="decimal"/>
    </xmlCellPr>
  </singleXmlCell>
  <singleXmlCell id="6657" r="L104" connectionId="0">
    <xmlCellPr id="1" uniqueName="JPY">
      <xmlPr mapId="2" xpath="/ns1:EfnahagurBanka/ns1:Gögn/ns1:AfleiðurOgSkortstöðurSkuldir/ns1:SkortstöðurAfleiður/ns1:ErlendirAðilar/ns1:ErlendarInnlánsstofnanir/@JPY" xmlDataType="decimal"/>
    </xmlCellPr>
  </singleXmlCell>
  <singleXmlCell id="6658" r="M104" connectionId="0">
    <xmlCellPr id="1" uniqueName="DKK">
      <xmlPr mapId="2" xpath="/ns1:EfnahagurBanka/ns1:Gögn/ns1:AfleiðurOgSkortstöðurSkuldir/ns1:SkortstöðurAfleiður/ns1:ErlendirAðilar/ns1:ErlendarInnlánsstofnanir/@DKK" xmlDataType="decimal"/>
    </xmlCellPr>
  </singleXmlCell>
  <singleXmlCell id="6659" r="N104" connectionId="0">
    <xmlCellPr id="1" uniqueName="NOK">
      <xmlPr mapId="2" xpath="/ns1:EfnahagurBanka/ns1:Gögn/ns1:AfleiðurOgSkortstöðurSkuldir/ns1:SkortstöðurAfleiður/ns1:ErlendirAðilar/ns1:ErlendarInnlánsstofnanir/@NOK" xmlDataType="decimal"/>
    </xmlCellPr>
  </singleXmlCell>
  <singleXmlCell id="6660" r="O104" connectionId="0">
    <xmlCellPr id="1" uniqueName="SEK">
      <xmlPr mapId="2" xpath="/ns1:EfnahagurBanka/ns1:Gögn/ns1:AfleiðurOgSkortstöðurSkuldir/ns1:SkortstöðurAfleiður/ns1:ErlendirAðilar/ns1:ErlendarInnlánsstofnanir/@SEK" xmlDataType="decimal"/>
    </xmlCellPr>
  </singleXmlCell>
  <singleXmlCell id="6661" r="P104" connectionId="0">
    <xmlCellPr id="1" uniqueName="CHF">
      <xmlPr mapId="2" xpath="/ns1:EfnahagurBanka/ns1:Gögn/ns1:AfleiðurOgSkortstöðurSkuldir/ns1:SkortstöðurAfleiður/ns1:ErlendirAðilar/ns1:ErlendarInnlánsstofnanir/@CHF" xmlDataType="decimal"/>
    </xmlCellPr>
  </singleXmlCell>
  <singleXmlCell id="6662" r="Q104" connectionId="0">
    <xmlCellPr id="1" uniqueName="AðrirGjaldmiðlar">
      <xmlPr mapId="2" xpath="/ns1:EfnahagurBanka/ns1:Gögn/ns1:AfleiðurOgSkortstöðurSkuldir/ns1:SkortstöðurAfleiður/ns1:ErlendirAðilar/ns1:ErlendarInnlánsstofnanir/@AðrirGjaldmiðlar" xmlDataType="decimal"/>
    </xmlCellPr>
  </singleXmlCell>
  <singleXmlCell id="6663" r="H105" connectionId="0">
    <xmlCellPr id="1" uniqueName="ISK">
      <xmlPr mapId="2" xpath="/ns1:EfnahagurBanka/ns1:Gögn/ns1:AfleiðurOgSkortstöðurSkuldir/ns1:SkortstöðurAfleiður/ns1:ErlendirAðilar/ns1:ErlendirPeningamarkaðssjóðir/@ISK" xmlDataType="decimal"/>
    </xmlCellPr>
  </singleXmlCell>
  <singleXmlCell id="6664" r="I105" connectionId="0">
    <xmlCellPr id="1" uniqueName="EUR">
      <xmlPr mapId="2" xpath="/ns1:EfnahagurBanka/ns1:Gögn/ns1:AfleiðurOgSkortstöðurSkuldir/ns1:SkortstöðurAfleiður/ns1:ErlendirAðilar/ns1:ErlendirPeningamarkaðssjóðir/@EUR" xmlDataType="decimal"/>
    </xmlCellPr>
  </singleXmlCell>
  <singleXmlCell id="6665" r="J105" connectionId="0">
    <xmlCellPr id="1" uniqueName="USD">
      <xmlPr mapId="2" xpath="/ns1:EfnahagurBanka/ns1:Gögn/ns1:AfleiðurOgSkortstöðurSkuldir/ns1:SkortstöðurAfleiður/ns1:ErlendirAðilar/ns1:ErlendirPeningamarkaðssjóðir/@USD" xmlDataType="decimal"/>
    </xmlCellPr>
  </singleXmlCell>
  <singleXmlCell id="6666" r="K105" connectionId="0">
    <xmlCellPr id="1" uniqueName="GBP">
      <xmlPr mapId="2" xpath="/ns1:EfnahagurBanka/ns1:Gögn/ns1:AfleiðurOgSkortstöðurSkuldir/ns1:SkortstöðurAfleiður/ns1:ErlendirAðilar/ns1:ErlendirPeningamarkaðssjóðir/@GBP" xmlDataType="decimal"/>
    </xmlCellPr>
  </singleXmlCell>
  <singleXmlCell id="6667" r="L105" connectionId="0">
    <xmlCellPr id="1" uniqueName="JPY">
      <xmlPr mapId="2" xpath="/ns1:EfnahagurBanka/ns1:Gögn/ns1:AfleiðurOgSkortstöðurSkuldir/ns1:SkortstöðurAfleiður/ns1:ErlendirAðilar/ns1:ErlendirPeningamarkaðssjóðir/@JPY" xmlDataType="decimal"/>
    </xmlCellPr>
  </singleXmlCell>
  <singleXmlCell id="6668" r="M105" connectionId="0">
    <xmlCellPr id="1" uniqueName="DKK">
      <xmlPr mapId="2" xpath="/ns1:EfnahagurBanka/ns1:Gögn/ns1:AfleiðurOgSkortstöðurSkuldir/ns1:SkortstöðurAfleiður/ns1:ErlendirAðilar/ns1:ErlendirPeningamarkaðssjóðir/@DKK" xmlDataType="decimal"/>
    </xmlCellPr>
  </singleXmlCell>
  <singleXmlCell id="6669" r="N105" connectionId="0">
    <xmlCellPr id="1" uniqueName="NOK">
      <xmlPr mapId="2" xpath="/ns1:EfnahagurBanka/ns1:Gögn/ns1:AfleiðurOgSkortstöðurSkuldir/ns1:SkortstöðurAfleiður/ns1:ErlendirAðilar/ns1:ErlendirPeningamarkaðssjóðir/@NOK" xmlDataType="decimal"/>
    </xmlCellPr>
  </singleXmlCell>
  <singleXmlCell id="6670" r="O105" connectionId="0">
    <xmlCellPr id="1" uniqueName="SEK">
      <xmlPr mapId="2" xpath="/ns1:EfnahagurBanka/ns1:Gögn/ns1:AfleiðurOgSkortstöðurSkuldir/ns1:SkortstöðurAfleiður/ns1:ErlendirAðilar/ns1:ErlendirPeningamarkaðssjóðir/@SEK" xmlDataType="decimal"/>
    </xmlCellPr>
  </singleXmlCell>
  <singleXmlCell id="6671" r="P105" connectionId="0">
    <xmlCellPr id="1" uniqueName="CHF">
      <xmlPr mapId="2" xpath="/ns1:EfnahagurBanka/ns1:Gögn/ns1:AfleiðurOgSkortstöðurSkuldir/ns1:SkortstöðurAfleiður/ns1:ErlendirAðilar/ns1:ErlendirPeningamarkaðssjóðir/@CHF" xmlDataType="decimal"/>
    </xmlCellPr>
  </singleXmlCell>
  <singleXmlCell id="6672" r="Q105" connectionId="0">
    <xmlCellPr id="1" uniqueName="AðrirGjaldmiðlar">
      <xmlPr mapId="2" xpath="/ns1:EfnahagurBanka/ns1:Gögn/ns1:AfleiðurOgSkortstöðurSkuldir/ns1:SkortstöðurAfleiður/ns1:ErlendirAðilar/ns1:ErlendirPeningamarkaðssjóðir/@AðrirGjaldmiðlar" xmlDataType="decimal"/>
    </xmlCellPr>
  </singleXmlCell>
  <singleXmlCell id="6673" r="H106" connectionId="0">
    <xmlCellPr id="1" uniqueName="ISK">
      <xmlPr mapId="2" xpath="/ns1:EfnahagurBanka/ns1:Gögn/ns1:AfleiðurOgSkortstöðurSkuldir/ns1:SkortstöðurAfleiður/ns1:ErlendirAðilar/ns1:ErlendirAðrirVerðbréfaOgFjárfestingarsjóðir/@ISK" xmlDataType="decimal"/>
    </xmlCellPr>
  </singleXmlCell>
  <singleXmlCell id="6674" r="I106" connectionId="0">
    <xmlCellPr id="1" uniqueName="EUR">
      <xmlPr mapId="2" xpath="/ns1:EfnahagurBanka/ns1:Gögn/ns1:AfleiðurOgSkortstöðurSkuldir/ns1:SkortstöðurAfleiður/ns1:ErlendirAðilar/ns1:ErlendirAðrirVerðbréfaOgFjárfestingarsjóðir/@EUR" xmlDataType="decimal"/>
    </xmlCellPr>
  </singleXmlCell>
  <singleXmlCell id="6675" r="J106" connectionId="0">
    <xmlCellPr id="1" uniqueName="USD">
      <xmlPr mapId="2" xpath="/ns1:EfnahagurBanka/ns1:Gögn/ns1:AfleiðurOgSkortstöðurSkuldir/ns1:SkortstöðurAfleiður/ns1:ErlendirAðilar/ns1:ErlendirAðrirVerðbréfaOgFjárfestingarsjóðir/@USD" xmlDataType="decimal"/>
    </xmlCellPr>
  </singleXmlCell>
  <singleXmlCell id="6676" r="K106" connectionId="0">
    <xmlCellPr id="1" uniqueName="GBP">
      <xmlPr mapId="2" xpath="/ns1:EfnahagurBanka/ns1:Gögn/ns1:AfleiðurOgSkortstöðurSkuldir/ns1:SkortstöðurAfleiður/ns1:ErlendirAðilar/ns1:ErlendirAðrirVerðbréfaOgFjárfestingarsjóðir/@GBP" xmlDataType="decimal"/>
    </xmlCellPr>
  </singleXmlCell>
  <singleXmlCell id="6677" r="L106" connectionId="0">
    <xmlCellPr id="1" uniqueName="JPY">
      <xmlPr mapId="2" xpath="/ns1:EfnahagurBanka/ns1:Gögn/ns1:AfleiðurOgSkortstöðurSkuldir/ns1:SkortstöðurAfleiður/ns1:ErlendirAðilar/ns1:ErlendirAðrirVerðbréfaOgFjárfestingarsjóðir/@JPY" xmlDataType="decimal"/>
    </xmlCellPr>
  </singleXmlCell>
  <singleXmlCell id="6678" r="M106" connectionId="0">
    <xmlCellPr id="1" uniqueName="DKK">
      <xmlPr mapId="2" xpath="/ns1:EfnahagurBanka/ns1:Gögn/ns1:AfleiðurOgSkortstöðurSkuldir/ns1:SkortstöðurAfleiður/ns1:ErlendirAðilar/ns1:ErlendirAðrirVerðbréfaOgFjárfestingarsjóðir/@DKK" xmlDataType="decimal"/>
    </xmlCellPr>
  </singleXmlCell>
  <singleXmlCell id="6679" r="N106" connectionId="0">
    <xmlCellPr id="1" uniqueName="NOK">
      <xmlPr mapId="2" xpath="/ns1:EfnahagurBanka/ns1:Gögn/ns1:AfleiðurOgSkortstöðurSkuldir/ns1:SkortstöðurAfleiður/ns1:ErlendirAðilar/ns1:ErlendirAðrirVerðbréfaOgFjárfestingarsjóðir/@NOK" xmlDataType="decimal"/>
    </xmlCellPr>
  </singleXmlCell>
  <singleXmlCell id="6680" r="O106" connectionId="0">
    <xmlCellPr id="1" uniqueName="SEK">
      <xmlPr mapId="2" xpath="/ns1:EfnahagurBanka/ns1:Gögn/ns1:AfleiðurOgSkortstöðurSkuldir/ns1:SkortstöðurAfleiður/ns1:ErlendirAðilar/ns1:ErlendirAðrirVerðbréfaOgFjárfestingarsjóðir/@SEK" xmlDataType="decimal"/>
    </xmlCellPr>
  </singleXmlCell>
  <singleXmlCell id="6681" r="P106" connectionId="0">
    <xmlCellPr id="1" uniqueName="CHF">
      <xmlPr mapId="2" xpath="/ns1:EfnahagurBanka/ns1:Gögn/ns1:AfleiðurOgSkortstöðurSkuldir/ns1:SkortstöðurAfleiður/ns1:ErlendirAðilar/ns1:ErlendirAðrirVerðbréfaOgFjárfestingarsjóðir/@CHF" xmlDataType="decimal"/>
    </xmlCellPr>
  </singleXmlCell>
  <singleXmlCell id="6682" r="Q106" connectionId="0">
    <xmlCellPr id="1" uniqueName="AðrirGjaldmiðlar">
      <xmlPr mapId="2" xpath="/ns1:EfnahagurBanka/ns1:Gögn/ns1:AfleiðurOgSkortstöðurSkuldir/ns1:SkortstöðurAfleiður/ns1:ErlendirAðilar/ns1:ErlendirAðrirVerðbréfaOgFjárfestingarsjóðir/@AðrirGjaldmiðlar" xmlDataType="decimal"/>
    </xmlCellPr>
  </singleXmlCell>
  <singleXmlCell id="6683" r="H107" connectionId="0">
    <xmlCellPr id="1" uniqueName="ISK">
      <xmlPr mapId="2" xpath="/ns1:EfnahagurBanka/ns1:Gögn/ns1:AfleiðurOgSkortstöðurSkuldir/ns1:SkortstöðurAfleiður/ns1:ErlendirAðilar/ns1:ErlendiFjármálafyrirtækiÓtalinAnnarsStaðar/@ISK" xmlDataType="decimal"/>
    </xmlCellPr>
  </singleXmlCell>
  <singleXmlCell id="6684" r="I107" connectionId="0">
    <xmlCellPr id="1" uniqueName="EUR">
      <xmlPr mapId="2" xpath="/ns1:EfnahagurBanka/ns1:Gögn/ns1:AfleiðurOgSkortstöðurSkuldir/ns1:SkortstöðurAfleiður/ns1:ErlendirAðilar/ns1:ErlendiFjármálafyrirtækiÓtalinAnnarsStaðar/@EUR" xmlDataType="decimal"/>
    </xmlCellPr>
  </singleXmlCell>
  <singleXmlCell id="6685" r="J107" connectionId="0">
    <xmlCellPr id="1" uniqueName="USD">
      <xmlPr mapId="2" xpath="/ns1:EfnahagurBanka/ns1:Gögn/ns1:AfleiðurOgSkortstöðurSkuldir/ns1:SkortstöðurAfleiður/ns1:ErlendirAðilar/ns1:ErlendiFjármálafyrirtækiÓtalinAnnarsStaðar/@USD" xmlDataType="decimal"/>
    </xmlCellPr>
  </singleXmlCell>
  <singleXmlCell id="6686" r="K107" connectionId="0">
    <xmlCellPr id="1" uniqueName="GBP">
      <xmlPr mapId="2" xpath="/ns1:EfnahagurBanka/ns1:Gögn/ns1:AfleiðurOgSkortstöðurSkuldir/ns1:SkortstöðurAfleiður/ns1:ErlendirAðilar/ns1:ErlendiFjármálafyrirtækiÓtalinAnnarsStaðar/@GBP" xmlDataType="decimal"/>
    </xmlCellPr>
  </singleXmlCell>
  <singleXmlCell id="6687" r="L107" connectionId="0">
    <xmlCellPr id="1" uniqueName="JPY">
      <xmlPr mapId="2" xpath="/ns1:EfnahagurBanka/ns1:Gögn/ns1:AfleiðurOgSkortstöðurSkuldir/ns1:SkortstöðurAfleiður/ns1:ErlendirAðilar/ns1:ErlendiFjármálafyrirtækiÓtalinAnnarsStaðar/@JPY" xmlDataType="decimal"/>
    </xmlCellPr>
  </singleXmlCell>
  <singleXmlCell id="6688" r="M107" connectionId="0">
    <xmlCellPr id="1" uniqueName="DKK">
      <xmlPr mapId="2" xpath="/ns1:EfnahagurBanka/ns1:Gögn/ns1:AfleiðurOgSkortstöðurSkuldir/ns1:SkortstöðurAfleiður/ns1:ErlendirAðilar/ns1:ErlendiFjármálafyrirtækiÓtalinAnnarsStaðar/@DKK" xmlDataType="decimal"/>
    </xmlCellPr>
  </singleXmlCell>
  <singleXmlCell id="6689" r="N107" connectionId="0">
    <xmlCellPr id="1" uniqueName="NOK">
      <xmlPr mapId="2" xpath="/ns1:EfnahagurBanka/ns1:Gögn/ns1:AfleiðurOgSkortstöðurSkuldir/ns1:SkortstöðurAfleiður/ns1:ErlendirAðilar/ns1:ErlendiFjármálafyrirtækiÓtalinAnnarsStaðar/@NOK" xmlDataType="decimal"/>
    </xmlCellPr>
  </singleXmlCell>
  <singleXmlCell id="6690" r="O107" connectionId="0">
    <xmlCellPr id="1" uniqueName="SEK">
      <xmlPr mapId="2" xpath="/ns1:EfnahagurBanka/ns1:Gögn/ns1:AfleiðurOgSkortstöðurSkuldir/ns1:SkortstöðurAfleiður/ns1:ErlendirAðilar/ns1:ErlendiFjármálafyrirtækiÓtalinAnnarsStaðar/@SEK" xmlDataType="decimal"/>
    </xmlCellPr>
  </singleXmlCell>
  <singleXmlCell id="6691" r="P107" connectionId="0">
    <xmlCellPr id="1" uniqueName="CHF">
      <xmlPr mapId="2" xpath="/ns1:EfnahagurBanka/ns1:Gögn/ns1:AfleiðurOgSkortstöðurSkuldir/ns1:SkortstöðurAfleiður/ns1:ErlendirAðilar/ns1:ErlendiFjármálafyrirtækiÓtalinAnnarsStaðar/@CHF" xmlDataType="decimal"/>
    </xmlCellPr>
  </singleXmlCell>
  <singleXmlCell id="6692" r="Q107" connectionId="0">
    <xmlCellPr id="1" uniqueName="AðrirGjaldmiðlar">
      <xmlPr mapId="2" xpath="/ns1:EfnahagurBanka/ns1:Gögn/ns1:AfleiðurOgSkortstöðurSkuldir/ns1:SkortstöðurAfleiður/ns1:ErlendirAðilar/ns1:ErlendiFjármálafyrirtækiÓtalinAnnarsStaðar/@AðrirGjaldmiðlar" xmlDataType="decimal"/>
    </xmlCellPr>
  </singleXmlCell>
  <singleXmlCell id="6693" r="H108" connectionId="0">
    <xmlCellPr id="1" uniqueName="ISK">
      <xmlPr mapId="2" xpath="/ns1:EfnahagurBanka/ns1:Gögn/ns1:AfleiðurOgSkortstöðurSkuldir/ns1:SkortstöðurAfleiður/ns1:ErlendirAðilar/ns1:ErlendirOpinberirAðilarRíkiOgSveitarfélög/@ISK" xmlDataType="decimal"/>
    </xmlCellPr>
  </singleXmlCell>
  <singleXmlCell id="6694" r="I108" connectionId="0">
    <xmlCellPr id="1" uniqueName="EUR">
      <xmlPr mapId="2" xpath="/ns1:EfnahagurBanka/ns1:Gögn/ns1:AfleiðurOgSkortstöðurSkuldir/ns1:SkortstöðurAfleiður/ns1:ErlendirAðilar/ns1:ErlendirOpinberirAðilarRíkiOgSveitarfélög/@EUR" xmlDataType="decimal"/>
    </xmlCellPr>
  </singleXmlCell>
  <singleXmlCell id="6695" r="J108" connectionId="0">
    <xmlCellPr id="1" uniqueName="USD">
      <xmlPr mapId="2" xpath="/ns1:EfnahagurBanka/ns1:Gögn/ns1:AfleiðurOgSkortstöðurSkuldir/ns1:SkortstöðurAfleiður/ns1:ErlendirAðilar/ns1:ErlendirOpinberirAðilarRíkiOgSveitarfélög/@USD" xmlDataType="decimal"/>
    </xmlCellPr>
  </singleXmlCell>
  <singleXmlCell id="6696" r="K108" connectionId="0">
    <xmlCellPr id="1" uniqueName="GBP">
      <xmlPr mapId="2" xpath="/ns1:EfnahagurBanka/ns1:Gögn/ns1:AfleiðurOgSkortstöðurSkuldir/ns1:SkortstöðurAfleiður/ns1:ErlendirAðilar/ns1:ErlendirOpinberirAðilarRíkiOgSveitarfélög/@GBP" xmlDataType="decimal"/>
    </xmlCellPr>
  </singleXmlCell>
  <singleXmlCell id="6697" r="L108" connectionId="0">
    <xmlCellPr id="1" uniqueName="JPY">
      <xmlPr mapId="2" xpath="/ns1:EfnahagurBanka/ns1:Gögn/ns1:AfleiðurOgSkortstöðurSkuldir/ns1:SkortstöðurAfleiður/ns1:ErlendirAðilar/ns1:ErlendirOpinberirAðilarRíkiOgSveitarfélög/@JPY" xmlDataType="decimal"/>
    </xmlCellPr>
  </singleXmlCell>
  <singleXmlCell id="6698" r="M108" connectionId="0">
    <xmlCellPr id="1" uniqueName="DKK">
      <xmlPr mapId="2" xpath="/ns1:EfnahagurBanka/ns1:Gögn/ns1:AfleiðurOgSkortstöðurSkuldir/ns1:SkortstöðurAfleiður/ns1:ErlendirAðilar/ns1:ErlendirOpinberirAðilarRíkiOgSveitarfélög/@DKK" xmlDataType="decimal"/>
    </xmlCellPr>
  </singleXmlCell>
  <singleXmlCell id="6699" r="N108" connectionId="0">
    <xmlCellPr id="1" uniqueName="NOK">
      <xmlPr mapId="2" xpath="/ns1:EfnahagurBanka/ns1:Gögn/ns1:AfleiðurOgSkortstöðurSkuldir/ns1:SkortstöðurAfleiður/ns1:ErlendirAðilar/ns1:ErlendirOpinberirAðilarRíkiOgSveitarfélög/@NOK" xmlDataType="decimal"/>
    </xmlCellPr>
  </singleXmlCell>
  <singleXmlCell id="6700" r="O108" connectionId="0">
    <xmlCellPr id="1" uniqueName="SEK">
      <xmlPr mapId="2" xpath="/ns1:EfnahagurBanka/ns1:Gögn/ns1:AfleiðurOgSkortstöðurSkuldir/ns1:SkortstöðurAfleiður/ns1:ErlendirAðilar/ns1:ErlendirOpinberirAðilarRíkiOgSveitarfélög/@SEK" xmlDataType="decimal"/>
    </xmlCellPr>
  </singleXmlCell>
  <singleXmlCell id="6701" r="P108" connectionId="0">
    <xmlCellPr id="1" uniqueName="CHF">
      <xmlPr mapId="2" xpath="/ns1:EfnahagurBanka/ns1:Gögn/ns1:AfleiðurOgSkortstöðurSkuldir/ns1:SkortstöðurAfleiður/ns1:ErlendirAðilar/ns1:ErlendirOpinberirAðilarRíkiOgSveitarfélög/@CHF" xmlDataType="decimal"/>
    </xmlCellPr>
  </singleXmlCell>
  <singleXmlCell id="6702" r="Q108" connectionId="0">
    <xmlCellPr id="1" uniqueName="AðrirGjaldmiðlar">
      <xmlPr mapId="2" xpath="/ns1:EfnahagurBanka/ns1:Gögn/ns1:AfleiðurOgSkortstöðurSkuldir/ns1:SkortstöðurAfleiður/ns1:ErlendirAðilar/ns1:ErlendirOpinberirAðilarRíkiOgSveitarfélög/@AðrirGjaldmiðlar" xmlDataType="decimal"/>
    </xmlCellPr>
  </singleXmlCell>
  <singleXmlCell id="6703" r="H109" connectionId="0">
    <xmlCellPr id="1" uniqueName="ISK">
      <xmlPr mapId="2" xpath="/ns1:EfnahagurBanka/ns1:Gögn/ns1:AfleiðurOgSkortstöðurSkuldir/ns1:SkortstöðurAfleiður/ns1:ErlendirAðilar/ns1:ErlendÖnnurAtvinnufyrirtækiHeimiliOgÞjónustaViðHeimili/@ISK" xmlDataType="decimal"/>
    </xmlCellPr>
  </singleXmlCell>
  <singleXmlCell id="6704" r="I109" connectionId="0">
    <xmlCellPr id="1" uniqueName="EUR">
      <xmlPr mapId="2" xpath="/ns1:EfnahagurBanka/ns1:Gögn/ns1:AfleiðurOgSkortstöðurSkuldir/ns1:SkortstöðurAfleiður/ns1:ErlendirAðilar/ns1:ErlendÖnnurAtvinnufyrirtækiHeimiliOgÞjónustaViðHeimili/@EUR" xmlDataType="decimal"/>
    </xmlCellPr>
  </singleXmlCell>
  <singleXmlCell id="6705" r="J109" connectionId="0">
    <xmlCellPr id="1" uniqueName="USD">
      <xmlPr mapId="2" xpath="/ns1:EfnahagurBanka/ns1:Gögn/ns1:AfleiðurOgSkortstöðurSkuldir/ns1:SkortstöðurAfleiður/ns1:ErlendirAðilar/ns1:ErlendÖnnurAtvinnufyrirtækiHeimiliOgÞjónustaViðHeimili/@USD" xmlDataType="decimal"/>
    </xmlCellPr>
  </singleXmlCell>
  <singleXmlCell id="6706" r="K109" connectionId="0">
    <xmlCellPr id="1" uniqueName="GBP">
      <xmlPr mapId="2" xpath="/ns1:EfnahagurBanka/ns1:Gögn/ns1:AfleiðurOgSkortstöðurSkuldir/ns1:SkortstöðurAfleiður/ns1:ErlendirAðilar/ns1:ErlendÖnnurAtvinnufyrirtækiHeimiliOgÞjónustaViðHeimili/@GBP" xmlDataType="decimal"/>
    </xmlCellPr>
  </singleXmlCell>
  <singleXmlCell id="6707" r="L109" connectionId="0">
    <xmlCellPr id="1" uniqueName="JPY">
      <xmlPr mapId="2" xpath="/ns1:EfnahagurBanka/ns1:Gögn/ns1:AfleiðurOgSkortstöðurSkuldir/ns1:SkortstöðurAfleiður/ns1:ErlendirAðilar/ns1:ErlendÖnnurAtvinnufyrirtækiHeimiliOgÞjónustaViðHeimili/@JPY" xmlDataType="decimal"/>
    </xmlCellPr>
  </singleXmlCell>
  <singleXmlCell id="6708" r="M109" connectionId="0">
    <xmlCellPr id="1" uniqueName="DKK">
      <xmlPr mapId="2" xpath="/ns1:EfnahagurBanka/ns1:Gögn/ns1:AfleiðurOgSkortstöðurSkuldir/ns1:SkortstöðurAfleiður/ns1:ErlendirAðilar/ns1:ErlendÖnnurAtvinnufyrirtækiHeimiliOgÞjónustaViðHeimili/@DKK" xmlDataType="decimal"/>
    </xmlCellPr>
  </singleXmlCell>
  <singleXmlCell id="6709" r="N109" connectionId="0">
    <xmlCellPr id="1" uniqueName="NOK">
      <xmlPr mapId="2" xpath="/ns1:EfnahagurBanka/ns1:Gögn/ns1:AfleiðurOgSkortstöðurSkuldir/ns1:SkortstöðurAfleiður/ns1:ErlendirAðilar/ns1:ErlendÖnnurAtvinnufyrirtækiHeimiliOgÞjónustaViðHeimili/@NOK" xmlDataType="decimal"/>
    </xmlCellPr>
  </singleXmlCell>
  <singleXmlCell id="6710" r="O109" connectionId="0">
    <xmlCellPr id="1" uniqueName="SEK">
      <xmlPr mapId="2" xpath="/ns1:EfnahagurBanka/ns1:Gögn/ns1:AfleiðurOgSkortstöðurSkuldir/ns1:SkortstöðurAfleiður/ns1:ErlendirAðilar/ns1:ErlendÖnnurAtvinnufyrirtækiHeimiliOgÞjónustaViðHeimili/@SEK" xmlDataType="decimal"/>
    </xmlCellPr>
  </singleXmlCell>
  <singleXmlCell id="6711" r="P109" connectionId="0">
    <xmlCellPr id="1" uniqueName="CHF">
      <xmlPr mapId="2" xpath="/ns1:EfnahagurBanka/ns1:Gögn/ns1:AfleiðurOgSkortstöðurSkuldir/ns1:SkortstöðurAfleiður/ns1:ErlendirAðilar/ns1:ErlendÖnnurAtvinnufyrirtækiHeimiliOgÞjónustaViðHeimili/@CHF" xmlDataType="decimal"/>
    </xmlCellPr>
  </singleXmlCell>
  <singleXmlCell id="6712" r="Q109" connectionId="0">
    <xmlCellPr id="1" uniqueName="AðrirGjaldmiðlar">
      <xmlPr mapId="2" xpath="/ns1:EfnahagurBanka/ns1:Gögn/ns1:AfleiðurOgSkortstöðurSkuldir/ns1:SkortstöðurAfleiður/ns1:ErlendirAðilar/ns1:ErlendÖnnurAtvinnufyrirtækiHeimiliOgÞjónustaViðHeimili/@AðrirGjaldmiðlar" xmlDataType="decimal"/>
    </xmlCellPr>
  </singleXmlCell>
  <singleXmlCell id="6713" r="H110" connectionId="0">
    <xmlCellPr id="1" uniqueName="ISK">
      <xmlPr mapId="2" xpath="/ns1:EfnahagurBanka/ns1:Gögn/ns1:AfleiðurOgSkortstöðurSkuldir/ns1:ErlendirAðilarSkortstöðurMeðHlutabréf/@ISK" xmlDataType="decimal"/>
    </xmlCellPr>
  </singleXmlCell>
  <singleXmlCell id="6714" r="I110" connectionId="0">
    <xmlCellPr id="1" uniqueName="EUR">
      <xmlPr mapId="2" xpath="/ns1:EfnahagurBanka/ns1:Gögn/ns1:AfleiðurOgSkortstöðurSkuldir/ns1:ErlendirAðilarSkortstöðurMeðHlutabréf/@EUR" xmlDataType="decimal"/>
    </xmlCellPr>
  </singleXmlCell>
  <singleXmlCell id="6715" r="J110" connectionId="0">
    <xmlCellPr id="1" uniqueName="USD">
      <xmlPr mapId="2" xpath="/ns1:EfnahagurBanka/ns1:Gögn/ns1:AfleiðurOgSkortstöðurSkuldir/ns1:ErlendirAðilarSkortstöðurMeðHlutabréf/@USD" xmlDataType="decimal"/>
    </xmlCellPr>
  </singleXmlCell>
  <singleXmlCell id="6716" r="K110" connectionId="0">
    <xmlCellPr id="1" uniqueName="GBP">
      <xmlPr mapId="2" xpath="/ns1:EfnahagurBanka/ns1:Gögn/ns1:AfleiðurOgSkortstöðurSkuldir/ns1:ErlendirAðilarSkortstöðurMeðHlutabréf/@GBP" xmlDataType="decimal"/>
    </xmlCellPr>
  </singleXmlCell>
  <singleXmlCell id="6717" r="L110" connectionId="0">
    <xmlCellPr id="1" uniqueName="JPY">
      <xmlPr mapId="2" xpath="/ns1:EfnahagurBanka/ns1:Gögn/ns1:AfleiðurOgSkortstöðurSkuldir/ns1:ErlendirAðilarSkortstöðurMeðHlutabréf/@JPY" xmlDataType="decimal"/>
    </xmlCellPr>
  </singleXmlCell>
  <singleXmlCell id="6718" r="M110" connectionId="0">
    <xmlCellPr id="1" uniqueName="DKK">
      <xmlPr mapId="2" xpath="/ns1:EfnahagurBanka/ns1:Gögn/ns1:AfleiðurOgSkortstöðurSkuldir/ns1:ErlendirAðilarSkortstöðurMeðHlutabréf/@DKK" xmlDataType="decimal"/>
    </xmlCellPr>
  </singleXmlCell>
  <singleXmlCell id="6719" r="N110" connectionId="0">
    <xmlCellPr id="1" uniqueName="NOK">
      <xmlPr mapId="2" xpath="/ns1:EfnahagurBanka/ns1:Gögn/ns1:AfleiðurOgSkortstöðurSkuldir/ns1:ErlendirAðilarSkortstöðurMeðHlutabréf/@NOK" xmlDataType="decimal"/>
    </xmlCellPr>
  </singleXmlCell>
  <singleXmlCell id="6720" r="O110" connectionId="0">
    <xmlCellPr id="1" uniqueName="SEK">
      <xmlPr mapId="2" xpath="/ns1:EfnahagurBanka/ns1:Gögn/ns1:AfleiðurOgSkortstöðurSkuldir/ns1:ErlendirAðilarSkortstöðurMeðHlutabréf/@SEK" xmlDataType="decimal"/>
    </xmlCellPr>
  </singleXmlCell>
  <singleXmlCell id="6721" r="P110" connectionId="0">
    <xmlCellPr id="1" uniqueName="CHF">
      <xmlPr mapId="2" xpath="/ns1:EfnahagurBanka/ns1:Gögn/ns1:AfleiðurOgSkortstöðurSkuldir/ns1:ErlendirAðilarSkortstöðurMeðHlutabréf/@CHF" xmlDataType="decimal"/>
    </xmlCellPr>
  </singleXmlCell>
  <singleXmlCell id="6722" r="Q110" connectionId="0">
    <xmlCellPr id="1" uniqueName="AðrirGjaldmiðlar">
      <xmlPr mapId="2" xpath="/ns1:EfnahagurBanka/ns1:Gögn/ns1:AfleiðurOgSkortstöðurSkuldir/ns1:ErlendirAðilarSkortstöðurMeðHlutabréf/@AðrirGjaldmiðlar" xmlDataType="decimal"/>
    </xmlCellPr>
  </singleXmlCell>
  <singleXmlCell id="6723" r="H111" connectionId="0">
    <xmlCellPr id="1" uniqueName="ISK">
      <xmlPr mapId="2" xpath="/ns1:EfnahagurBanka/ns1:Gögn/ns1:AfleiðurOgSkortstöðurSkuldir/ns1:ErlendirAðilarSkortstöðurMeðSkammtímaSkuldaskjölStyttriEðaJöfn1Ár/@ISK" xmlDataType="decimal"/>
    </xmlCellPr>
  </singleXmlCell>
  <singleXmlCell id="6724" r="I111" connectionId="0">
    <xmlCellPr id="1" uniqueName="EUR">
      <xmlPr mapId="2" xpath="/ns1:EfnahagurBanka/ns1:Gögn/ns1:AfleiðurOgSkortstöðurSkuldir/ns1:ErlendirAðilarSkortstöðurMeðSkammtímaSkuldaskjölStyttriEðaJöfn1Ár/@EUR" xmlDataType="decimal"/>
    </xmlCellPr>
  </singleXmlCell>
  <singleXmlCell id="6725" r="J111" connectionId="0">
    <xmlCellPr id="1" uniqueName="USD">
      <xmlPr mapId="2" xpath="/ns1:EfnahagurBanka/ns1:Gögn/ns1:AfleiðurOgSkortstöðurSkuldir/ns1:ErlendirAðilarSkortstöðurMeðSkammtímaSkuldaskjölStyttriEðaJöfn1Ár/@USD" xmlDataType="decimal"/>
    </xmlCellPr>
  </singleXmlCell>
  <singleXmlCell id="6726" r="K111" connectionId="0">
    <xmlCellPr id="1" uniqueName="GBP">
      <xmlPr mapId="2" xpath="/ns1:EfnahagurBanka/ns1:Gögn/ns1:AfleiðurOgSkortstöðurSkuldir/ns1:ErlendirAðilarSkortstöðurMeðSkammtímaSkuldaskjölStyttriEðaJöfn1Ár/@GBP" xmlDataType="decimal"/>
    </xmlCellPr>
  </singleXmlCell>
  <singleXmlCell id="6727" r="L111" connectionId="0">
    <xmlCellPr id="1" uniqueName="JPY">
      <xmlPr mapId="2" xpath="/ns1:EfnahagurBanka/ns1:Gögn/ns1:AfleiðurOgSkortstöðurSkuldir/ns1:ErlendirAðilarSkortstöðurMeðSkammtímaSkuldaskjölStyttriEðaJöfn1Ár/@JPY" xmlDataType="decimal"/>
    </xmlCellPr>
  </singleXmlCell>
  <singleXmlCell id="6728" r="M111" connectionId="0">
    <xmlCellPr id="1" uniqueName="DKK">
      <xmlPr mapId="2" xpath="/ns1:EfnahagurBanka/ns1:Gögn/ns1:AfleiðurOgSkortstöðurSkuldir/ns1:ErlendirAðilarSkortstöðurMeðSkammtímaSkuldaskjölStyttriEðaJöfn1Ár/@DKK" xmlDataType="decimal"/>
    </xmlCellPr>
  </singleXmlCell>
  <singleXmlCell id="6729" r="N111" connectionId="0">
    <xmlCellPr id="1" uniqueName="NOK">
      <xmlPr mapId="2" xpath="/ns1:EfnahagurBanka/ns1:Gögn/ns1:AfleiðurOgSkortstöðurSkuldir/ns1:ErlendirAðilarSkortstöðurMeðSkammtímaSkuldaskjölStyttriEðaJöfn1Ár/@NOK" xmlDataType="decimal"/>
    </xmlCellPr>
  </singleXmlCell>
  <singleXmlCell id="6730" r="O111" connectionId="0">
    <xmlCellPr id="1" uniqueName="SEK">
      <xmlPr mapId="2" xpath="/ns1:EfnahagurBanka/ns1:Gögn/ns1:AfleiðurOgSkortstöðurSkuldir/ns1:ErlendirAðilarSkortstöðurMeðSkammtímaSkuldaskjölStyttriEðaJöfn1Ár/@SEK" xmlDataType="decimal"/>
    </xmlCellPr>
  </singleXmlCell>
  <singleXmlCell id="6731" r="P111" connectionId="0">
    <xmlCellPr id="1" uniqueName="CHF">
      <xmlPr mapId="2" xpath="/ns1:EfnahagurBanka/ns1:Gögn/ns1:AfleiðurOgSkortstöðurSkuldir/ns1:ErlendirAðilarSkortstöðurMeðSkammtímaSkuldaskjölStyttriEðaJöfn1Ár/@CHF" xmlDataType="decimal"/>
    </xmlCellPr>
  </singleXmlCell>
  <singleXmlCell id="6732" r="Q111" connectionId="0">
    <xmlCellPr id="1" uniqueName="AðrirGjaldmiðlar">
      <xmlPr mapId="2" xpath="/ns1:EfnahagurBanka/ns1:Gögn/ns1:AfleiðurOgSkortstöðurSkuldir/ns1:ErlendirAðilarSkortstöðurMeðSkammtímaSkuldaskjölStyttriEðaJöfn1Ár/@AðrirGjaldmiðlar" xmlDataType="decimal"/>
    </xmlCellPr>
  </singleXmlCell>
  <singleXmlCell id="6733" r="H112" connectionId="0">
    <xmlCellPr id="1" uniqueName="ISK">
      <xmlPr mapId="2" xpath="/ns1:EfnahagurBanka/ns1:Gögn/ns1:AfleiðurOgSkortstöðurSkuldir/ns1:ErlendirAðilarSkortstöðurMeðLangtímaSkuldaskjölLengriEn1Ár/@ISK" xmlDataType="decimal"/>
    </xmlCellPr>
  </singleXmlCell>
  <singleXmlCell id="6734" r="I112" connectionId="0">
    <xmlCellPr id="1" uniqueName="EUR">
      <xmlPr mapId="2" xpath="/ns1:EfnahagurBanka/ns1:Gögn/ns1:AfleiðurOgSkortstöðurSkuldir/ns1:ErlendirAðilarSkortstöðurMeðLangtímaSkuldaskjölLengriEn1Ár/@EUR" xmlDataType="decimal"/>
    </xmlCellPr>
  </singleXmlCell>
  <singleXmlCell id="6735" r="J112" connectionId="0">
    <xmlCellPr id="1" uniqueName="USD">
      <xmlPr mapId="2" xpath="/ns1:EfnahagurBanka/ns1:Gögn/ns1:AfleiðurOgSkortstöðurSkuldir/ns1:ErlendirAðilarSkortstöðurMeðLangtímaSkuldaskjölLengriEn1Ár/@USD" xmlDataType="decimal"/>
    </xmlCellPr>
  </singleXmlCell>
  <singleXmlCell id="6736" r="K112" connectionId="0">
    <xmlCellPr id="1" uniqueName="GBP">
      <xmlPr mapId="2" xpath="/ns1:EfnahagurBanka/ns1:Gögn/ns1:AfleiðurOgSkortstöðurSkuldir/ns1:ErlendirAðilarSkortstöðurMeðLangtímaSkuldaskjölLengriEn1Ár/@GBP" xmlDataType="decimal"/>
    </xmlCellPr>
  </singleXmlCell>
  <singleXmlCell id="6737" r="L112" connectionId="0">
    <xmlCellPr id="1" uniqueName="JPY">
      <xmlPr mapId="2" xpath="/ns1:EfnahagurBanka/ns1:Gögn/ns1:AfleiðurOgSkortstöðurSkuldir/ns1:ErlendirAðilarSkortstöðurMeðLangtímaSkuldaskjölLengriEn1Ár/@JPY" xmlDataType="decimal"/>
    </xmlCellPr>
  </singleXmlCell>
  <singleXmlCell id="6738" r="M112" connectionId="0">
    <xmlCellPr id="1" uniqueName="DKK">
      <xmlPr mapId="2" xpath="/ns1:EfnahagurBanka/ns1:Gögn/ns1:AfleiðurOgSkortstöðurSkuldir/ns1:ErlendirAðilarSkortstöðurMeðLangtímaSkuldaskjölLengriEn1Ár/@DKK" xmlDataType="decimal"/>
    </xmlCellPr>
  </singleXmlCell>
  <singleXmlCell id="6739" r="N112" connectionId="0">
    <xmlCellPr id="1" uniqueName="NOK">
      <xmlPr mapId="2" xpath="/ns1:EfnahagurBanka/ns1:Gögn/ns1:AfleiðurOgSkortstöðurSkuldir/ns1:ErlendirAðilarSkortstöðurMeðLangtímaSkuldaskjölLengriEn1Ár/@NOK" xmlDataType="decimal"/>
    </xmlCellPr>
  </singleXmlCell>
  <singleXmlCell id="6740" r="O112" connectionId="0">
    <xmlCellPr id="1" uniqueName="SEK">
      <xmlPr mapId="2" xpath="/ns1:EfnahagurBanka/ns1:Gögn/ns1:AfleiðurOgSkortstöðurSkuldir/ns1:ErlendirAðilarSkortstöðurMeðLangtímaSkuldaskjölLengriEn1Ár/@SEK" xmlDataType="decimal"/>
    </xmlCellPr>
  </singleXmlCell>
  <singleXmlCell id="6741" r="P112" connectionId="0">
    <xmlCellPr id="1" uniqueName="CHF">
      <xmlPr mapId="2" xpath="/ns1:EfnahagurBanka/ns1:Gögn/ns1:AfleiðurOgSkortstöðurSkuldir/ns1:ErlendirAðilarSkortstöðurMeðLangtímaSkuldaskjölLengriEn1Ár/@CHF" xmlDataType="decimal"/>
    </xmlCellPr>
  </singleXmlCell>
  <singleXmlCell id="6742" r="Q112" connectionId="0">
    <xmlCellPr id="1" uniqueName="AðrirGjaldmiðlar">
      <xmlPr mapId="2" xpath="/ns1:EfnahagurBanka/ns1:Gögn/ns1:AfleiðurOgSkortstöðurSkuldir/ns1:ErlendirAðilarSkortstöðurMeðLangtímaSkuldaskjölLengriEn1Ár/@AðrirGjaldmiðlar" xmlDataType="decimal"/>
    </xmlCellPr>
  </singleXmlCell>
</singleXmlCells>
</file>

<file path=xl/tables/tableSingleCells14.xml><?xml version="1.0" encoding="utf-8"?>
<singleXmlCells xmlns="http://schemas.openxmlformats.org/spreadsheetml/2006/main">
  <singleXmlCell id="8385" r="K6" connectionId="0">
    <xmlCellPr id="1" uniqueName="ISK">
      <xmlPr mapId="2" xpath="/ns1:EfnahagurBanka/ns1:Gögn/ns1:SundurliðunEigiðFé/ns1:ÚtgefiðHlutafé/ns1:InnborgaðHlutafé/@ISK" xmlDataType="decimal"/>
    </xmlCellPr>
  </singleXmlCell>
  <singleXmlCell id="8386" r="L6" connectionId="0">
    <xmlCellPr id="1" uniqueName="EUR">
      <xmlPr mapId="2" xpath="/ns1:EfnahagurBanka/ns1:Gögn/ns1:SundurliðunEigiðFé/ns1:ÚtgefiðHlutafé/ns1:InnborgaðHlutafé/@EUR" xmlDataType="decimal"/>
    </xmlCellPr>
  </singleXmlCell>
  <singleXmlCell id="8387" r="M6" connectionId="0">
    <xmlCellPr id="1" uniqueName="USD">
      <xmlPr mapId="2" xpath="/ns1:EfnahagurBanka/ns1:Gögn/ns1:SundurliðunEigiðFé/ns1:ÚtgefiðHlutafé/ns1:InnborgaðHlutafé/@USD" xmlDataType="decimal"/>
    </xmlCellPr>
  </singleXmlCell>
  <singleXmlCell id="8388" r="N6" connectionId="0">
    <xmlCellPr id="1" uniqueName="GBP">
      <xmlPr mapId="2" xpath="/ns1:EfnahagurBanka/ns1:Gögn/ns1:SundurliðunEigiðFé/ns1:ÚtgefiðHlutafé/ns1:InnborgaðHlutafé/@GBP" xmlDataType="decimal"/>
    </xmlCellPr>
  </singleXmlCell>
  <singleXmlCell id="8389" r="O6" connectionId="0">
    <xmlCellPr id="1" uniqueName="JPY">
      <xmlPr mapId="2" xpath="/ns1:EfnahagurBanka/ns1:Gögn/ns1:SundurliðunEigiðFé/ns1:ÚtgefiðHlutafé/ns1:InnborgaðHlutafé/@JPY" xmlDataType="decimal"/>
    </xmlCellPr>
  </singleXmlCell>
  <singleXmlCell id="8390" r="P6" connectionId="0">
    <xmlCellPr id="1" uniqueName="DKK">
      <xmlPr mapId="2" xpath="/ns1:EfnahagurBanka/ns1:Gögn/ns1:SundurliðunEigiðFé/ns1:ÚtgefiðHlutafé/ns1:InnborgaðHlutafé/@DKK" xmlDataType="decimal"/>
    </xmlCellPr>
  </singleXmlCell>
  <singleXmlCell id="8391" r="Q6" connectionId="0">
    <xmlCellPr id="1" uniqueName="NOK">
      <xmlPr mapId="2" xpath="/ns1:EfnahagurBanka/ns1:Gögn/ns1:SundurliðunEigiðFé/ns1:ÚtgefiðHlutafé/ns1:InnborgaðHlutafé/@NOK" xmlDataType="decimal"/>
    </xmlCellPr>
  </singleXmlCell>
  <singleXmlCell id="8392" r="R6" connectionId="0">
    <xmlCellPr id="1" uniqueName="SEK">
      <xmlPr mapId="2" xpath="/ns1:EfnahagurBanka/ns1:Gögn/ns1:SundurliðunEigiðFé/ns1:ÚtgefiðHlutafé/ns1:InnborgaðHlutafé/@SEK" xmlDataType="decimal"/>
    </xmlCellPr>
  </singleXmlCell>
  <singleXmlCell id="8393" r="S6" connectionId="0">
    <xmlCellPr id="1" uniqueName="CHF">
      <xmlPr mapId="2" xpath="/ns1:EfnahagurBanka/ns1:Gögn/ns1:SundurliðunEigiðFé/ns1:ÚtgefiðHlutafé/ns1:InnborgaðHlutafé/@CHF" xmlDataType="decimal"/>
    </xmlCellPr>
  </singleXmlCell>
  <singleXmlCell id="8394" r="T6" connectionId="0">
    <xmlCellPr id="1" uniqueName="AðrirGjaldmiðlar">
      <xmlPr mapId="2" xpath="/ns1:EfnahagurBanka/ns1:Gögn/ns1:SundurliðunEigiðFé/ns1:ÚtgefiðHlutafé/ns1:InnborgaðHlutafé/@AðrirGjaldmiðlar" xmlDataType="decimal"/>
    </xmlCellPr>
  </singleXmlCell>
  <singleXmlCell id="8395" r="K7" connectionId="0">
    <xmlCellPr id="1" uniqueName="ISK">
      <xmlPr mapId="2" xpath="/ns1:EfnahagurBanka/ns1:Gögn/ns1:SundurliðunEigiðFé/ns1:ÚtgefiðHlutafé/ns1:ÓgreittInnkallaðHlutafé/@ISK" xmlDataType="decimal"/>
    </xmlCellPr>
  </singleXmlCell>
  <singleXmlCell id="8396" r="L7" connectionId="0">
    <xmlCellPr id="1" uniqueName="EUR">
      <xmlPr mapId="2" xpath="/ns1:EfnahagurBanka/ns1:Gögn/ns1:SundurliðunEigiðFé/ns1:ÚtgefiðHlutafé/ns1:ÓgreittInnkallaðHlutafé/@EUR" xmlDataType="decimal"/>
    </xmlCellPr>
  </singleXmlCell>
  <singleXmlCell id="8397" r="M7" connectionId="0">
    <xmlCellPr id="1" uniqueName="USD">
      <xmlPr mapId="2" xpath="/ns1:EfnahagurBanka/ns1:Gögn/ns1:SundurliðunEigiðFé/ns1:ÚtgefiðHlutafé/ns1:ÓgreittInnkallaðHlutafé/@USD" xmlDataType="decimal"/>
    </xmlCellPr>
  </singleXmlCell>
  <singleXmlCell id="8398" r="N7" connectionId="0">
    <xmlCellPr id="1" uniqueName="GBP">
      <xmlPr mapId="2" xpath="/ns1:EfnahagurBanka/ns1:Gögn/ns1:SundurliðunEigiðFé/ns1:ÚtgefiðHlutafé/ns1:ÓgreittInnkallaðHlutafé/@GBP" xmlDataType="decimal"/>
    </xmlCellPr>
  </singleXmlCell>
  <singleXmlCell id="8399" r="O7" connectionId="0">
    <xmlCellPr id="1" uniqueName="JPY">
      <xmlPr mapId="2" xpath="/ns1:EfnahagurBanka/ns1:Gögn/ns1:SundurliðunEigiðFé/ns1:ÚtgefiðHlutafé/ns1:ÓgreittInnkallaðHlutafé/@JPY" xmlDataType="decimal"/>
    </xmlCellPr>
  </singleXmlCell>
  <singleXmlCell id="8400" r="P7" connectionId="0">
    <xmlCellPr id="1" uniqueName="DKK">
      <xmlPr mapId="2" xpath="/ns1:EfnahagurBanka/ns1:Gögn/ns1:SundurliðunEigiðFé/ns1:ÚtgefiðHlutafé/ns1:ÓgreittInnkallaðHlutafé/@DKK" xmlDataType="decimal"/>
    </xmlCellPr>
  </singleXmlCell>
  <singleXmlCell id="8401" r="Q7" connectionId="0">
    <xmlCellPr id="1" uniqueName="NOK">
      <xmlPr mapId="2" xpath="/ns1:EfnahagurBanka/ns1:Gögn/ns1:SundurliðunEigiðFé/ns1:ÚtgefiðHlutafé/ns1:ÓgreittInnkallaðHlutafé/@NOK" xmlDataType="decimal"/>
    </xmlCellPr>
  </singleXmlCell>
  <singleXmlCell id="8402" r="R7" connectionId="0">
    <xmlCellPr id="1" uniqueName="SEK">
      <xmlPr mapId="2" xpath="/ns1:EfnahagurBanka/ns1:Gögn/ns1:SundurliðunEigiðFé/ns1:ÚtgefiðHlutafé/ns1:ÓgreittInnkallaðHlutafé/@SEK" xmlDataType="decimal"/>
    </xmlCellPr>
  </singleXmlCell>
  <singleXmlCell id="8403" r="S7" connectionId="0">
    <xmlCellPr id="1" uniqueName="CHF">
      <xmlPr mapId="2" xpath="/ns1:EfnahagurBanka/ns1:Gögn/ns1:SundurliðunEigiðFé/ns1:ÚtgefiðHlutafé/ns1:ÓgreittInnkallaðHlutafé/@CHF" xmlDataType="decimal"/>
    </xmlCellPr>
  </singleXmlCell>
  <singleXmlCell id="8404" r="T7" connectionId="0">
    <xmlCellPr id="1" uniqueName="AðrirGjaldmiðlar">
      <xmlPr mapId="2" xpath="/ns1:EfnahagurBanka/ns1:Gögn/ns1:SundurliðunEigiðFé/ns1:ÚtgefiðHlutafé/ns1:ÓgreittInnkallaðHlutafé/@AðrirGjaldmiðlar" xmlDataType="decimal"/>
    </xmlCellPr>
  </singleXmlCell>
  <singleXmlCell id="8405" r="K8" connectionId="0">
    <xmlCellPr id="1" uniqueName="ISK">
      <xmlPr mapId="2" xpath="/ns1:EfnahagurBanka/ns1:Gögn/ns1:SundurliðunEigiðFé/ns1:YfirverðHlutafjár/@ISK" xmlDataType="decimal"/>
    </xmlCellPr>
  </singleXmlCell>
  <singleXmlCell id="8406" r="L8" connectionId="0">
    <xmlCellPr id="1" uniqueName="EUR">
      <xmlPr mapId="2" xpath="/ns1:EfnahagurBanka/ns1:Gögn/ns1:SundurliðunEigiðFé/ns1:YfirverðHlutafjár/@EUR" xmlDataType="decimal"/>
    </xmlCellPr>
  </singleXmlCell>
  <singleXmlCell id="8407" r="M8" connectionId="0">
    <xmlCellPr id="1" uniqueName="USD">
      <xmlPr mapId="2" xpath="/ns1:EfnahagurBanka/ns1:Gögn/ns1:SundurliðunEigiðFé/ns1:YfirverðHlutafjár/@USD" xmlDataType="decimal"/>
    </xmlCellPr>
  </singleXmlCell>
  <singleXmlCell id="8408" r="N8" connectionId="0">
    <xmlCellPr id="1" uniqueName="GBP">
      <xmlPr mapId="2" xpath="/ns1:EfnahagurBanka/ns1:Gögn/ns1:SundurliðunEigiðFé/ns1:YfirverðHlutafjár/@GBP" xmlDataType="decimal"/>
    </xmlCellPr>
  </singleXmlCell>
  <singleXmlCell id="8409" r="O8" connectionId="0">
    <xmlCellPr id="1" uniqueName="JPY">
      <xmlPr mapId="2" xpath="/ns1:EfnahagurBanka/ns1:Gögn/ns1:SundurliðunEigiðFé/ns1:YfirverðHlutafjár/@JPY" xmlDataType="decimal"/>
    </xmlCellPr>
  </singleXmlCell>
  <singleXmlCell id="8410" r="P8" connectionId="0">
    <xmlCellPr id="1" uniqueName="DKK">
      <xmlPr mapId="2" xpath="/ns1:EfnahagurBanka/ns1:Gögn/ns1:SundurliðunEigiðFé/ns1:YfirverðHlutafjár/@DKK" xmlDataType="decimal"/>
    </xmlCellPr>
  </singleXmlCell>
  <singleXmlCell id="8411" r="Q8" connectionId="0">
    <xmlCellPr id="1" uniqueName="NOK">
      <xmlPr mapId="2" xpath="/ns1:EfnahagurBanka/ns1:Gögn/ns1:SundurliðunEigiðFé/ns1:YfirverðHlutafjár/@NOK" xmlDataType="decimal"/>
    </xmlCellPr>
  </singleXmlCell>
  <singleXmlCell id="8412" r="R8" connectionId="0">
    <xmlCellPr id="1" uniqueName="SEK">
      <xmlPr mapId="2" xpath="/ns1:EfnahagurBanka/ns1:Gögn/ns1:SundurliðunEigiðFé/ns1:YfirverðHlutafjár/@SEK" xmlDataType="decimal"/>
    </xmlCellPr>
  </singleXmlCell>
  <singleXmlCell id="8413" r="S8" connectionId="0">
    <xmlCellPr id="1" uniqueName="CHF">
      <xmlPr mapId="2" xpath="/ns1:EfnahagurBanka/ns1:Gögn/ns1:SundurliðunEigiðFé/ns1:YfirverðHlutafjár/@CHF" xmlDataType="decimal"/>
    </xmlCellPr>
  </singleXmlCell>
  <singleXmlCell id="8414" r="T8" connectionId="0">
    <xmlCellPr id="1" uniqueName="AðrirGjaldmiðlar">
      <xmlPr mapId="2" xpath="/ns1:EfnahagurBanka/ns1:Gögn/ns1:SundurliðunEigiðFé/ns1:YfirverðHlutafjár/@AðrirGjaldmiðlar" xmlDataType="decimal"/>
    </xmlCellPr>
  </singleXmlCell>
  <singleXmlCell id="8415" r="K10" connectionId="0">
    <xmlCellPr id="1" uniqueName="ISK">
      <xmlPr mapId="2" xpath="/ns1:EfnahagurBanka/ns1:Gögn/ns1:SundurliðunEigiðFé/ns1:AnnaðEigiðFé/ns1:GengisbreytingarÁhættuvarna/@ISK" xmlDataType="decimal"/>
    </xmlCellPr>
  </singleXmlCell>
  <singleXmlCell id="8416" r="L10" connectionId="0">
    <xmlCellPr id="1" uniqueName="EUR">
      <xmlPr mapId="2" xpath="/ns1:EfnahagurBanka/ns1:Gögn/ns1:SundurliðunEigiðFé/ns1:AnnaðEigiðFé/ns1:GengisbreytingarÁhættuvarna/@EUR" xmlDataType="decimal"/>
    </xmlCellPr>
  </singleXmlCell>
  <singleXmlCell id="8417" r="M10" connectionId="0">
    <xmlCellPr id="1" uniqueName="USD">
      <xmlPr mapId="2" xpath="/ns1:EfnahagurBanka/ns1:Gögn/ns1:SundurliðunEigiðFé/ns1:AnnaðEigiðFé/ns1:GengisbreytingarÁhættuvarna/@USD" xmlDataType="decimal"/>
    </xmlCellPr>
  </singleXmlCell>
  <singleXmlCell id="8418" r="N10" connectionId="0">
    <xmlCellPr id="1" uniqueName="GBP">
      <xmlPr mapId="2" xpath="/ns1:EfnahagurBanka/ns1:Gögn/ns1:SundurliðunEigiðFé/ns1:AnnaðEigiðFé/ns1:GengisbreytingarÁhættuvarna/@GBP" xmlDataType="decimal"/>
    </xmlCellPr>
  </singleXmlCell>
  <singleXmlCell id="8419" r="O10" connectionId="0">
    <xmlCellPr id="1" uniqueName="JPY">
      <xmlPr mapId="2" xpath="/ns1:EfnahagurBanka/ns1:Gögn/ns1:SundurliðunEigiðFé/ns1:AnnaðEigiðFé/ns1:GengisbreytingarÁhættuvarna/@JPY" xmlDataType="decimal"/>
    </xmlCellPr>
  </singleXmlCell>
  <singleXmlCell id="8420" r="P10" connectionId="0">
    <xmlCellPr id="1" uniqueName="DKK">
      <xmlPr mapId="2" xpath="/ns1:EfnahagurBanka/ns1:Gögn/ns1:SundurliðunEigiðFé/ns1:AnnaðEigiðFé/ns1:GengisbreytingarÁhættuvarna/@DKK" xmlDataType="decimal"/>
    </xmlCellPr>
  </singleXmlCell>
  <singleXmlCell id="8421" r="Q10" connectionId="0">
    <xmlCellPr id="1" uniqueName="NOK">
      <xmlPr mapId="2" xpath="/ns1:EfnahagurBanka/ns1:Gögn/ns1:SundurliðunEigiðFé/ns1:AnnaðEigiðFé/ns1:GengisbreytingarÁhættuvarna/@NOK" xmlDataType="decimal"/>
    </xmlCellPr>
  </singleXmlCell>
  <singleXmlCell id="8422" r="R10" connectionId="0">
    <xmlCellPr id="1" uniqueName="SEK">
      <xmlPr mapId="2" xpath="/ns1:EfnahagurBanka/ns1:Gögn/ns1:SundurliðunEigiðFé/ns1:AnnaðEigiðFé/ns1:GengisbreytingarÁhættuvarna/@SEK" xmlDataType="decimal"/>
    </xmlCellPr>
  </singleXmlCell>
  <singleXmlCell id="8423" r="S10" connectionId="0">
    <xmlCellPr id="1" uniqueName="CHF">
      <xmlPr mapId="2" xpath="/ns1:EfnahagurBanka/ns1:Gögn/ns1:SundurliðunEigiðFé/ns1:AnnaðEigiðFé/ns1:GengisbreytingarÁhættuvarna/@CHF" xmlDataType="decimal"/>
    </xmlCellPr>
  </singleXmlCell>
  <singleXmlCell id="8424" r="T10" connectionId="0">
    <xmlCellPr id="1" uniqueName="AðrirGjaldmiðlar">
      <xmlPr mapId="2" xpath="/ns1:EfnahagurBanka/ns1:Gögn/ns1:SundurliðunEigiðFé/ns1:AnnaðEigiðFé/ns1:GengisbreytingarÁhættuvarna/@AðrirGjaldmiðlar" xmlDataType="decimal"/>
    </xmlCellPr>
  </singleXmlCell>
  <singleXmlCell id="8425" r="K11" connectionId="0">
    <xmlCellPr id="1" uniqueName="ISK">
      <xmlPr mapId="2" xpath="/ns1:EfnahagurBanka/ns1:Gögn/ns1:SundurliðunEigiðFé/ns1:AnnaðEigiðFé/ns1:KaupréttirStarfsmanna/@ISK" xmlDataType="decimal"/>
    </xmlCellPr>
  </singleXmlCell>
  <singleXmlCell id="8426" r="L11" connectionId="0">
    <xmlCellPr id="1" uniqueName="EUR">
      <xmlPr mapId="2" xpath="/ns1:EfnahagurBanka/ns1:Gögn/ns1:SundurliðunEigiðFé/ns1:AnnaðEigiðFé/ns1:KaupréttirStarfsmanna/@EUR" xmlDataType="decimal"/>
    </xmlCellPr>
  </singleXmlCell>
  <singleXmlCell id="8427" r="M11" connectionId="0">
    <xmlCellPr id="1" uniqueName="USD">
      <xmlPr mapId="2" xpath="/ns1:EfnahagurBanka/ns1:Gögn/ns1:SundurliðunEigiðFé/ns1:AnnaðEigiðFé/ns1:KaupréttirStarfsmanna/@USD" xmlDataType="decimal"/>
    </xmlCellPr>
  </singleXmlCell>
  <singleXmlCell id="8428" r="N11" connectionId="0">
    <xmlCellPr id="1" uniqueName="GBP">
      <xmlPr mapId="2" xpath="/ns1:EfnahagurBanka/ns1:Gögn/ns1:SundurliðunEigiðFé/ns1:AnnaðEigiðFé/ns1:KaupréttirStarfsmanna/@GBP" xmlDataType="decimal"/>
    </xmlCellPr>
  </singleXmlCell>
  <singleXmlCell id="8429" r="O11" connectionId="0">
    <xmlCellPr id="1" uniqueName="JPY">
      <xmlPr mapId="2" xpath="/ns1:EfnahagurBanka/ns1:Gögn/ns1:SundurliðunEigiðFé/ns1:AnnaðEigiðFé/ns1:KaupréttirStarfsmanna/@JPY" xmlDataType="decimal"/>
    </xmlCellPr>
  </singleXmlCell>
  <singleXmlCell id="8430" r="P11" connectionId="0">
    <xmlCellPr id="1" uniqueName="DKK">
      <xmlPr mapId="2" xpath="/ns1:EfnahagurBanka/ns1:Gögn/ns1:SundurliðunEigiðFé/ns1:AnnaðEigiðFé/ns1:KaupréttirStarfsmanna/@DKK" xmlDataType="decimal"/>
    </xmlCellPr>
  </singleXmlCell>
  <singleXmlCell id="8431" r="Q11" connectionId="0">
    <xmlCellPr id="1" uniqueName="NOK">
      <xmlPr mapId="2" xpath="/ns1:EfnahagurBanka/ns1:Gögn/ns1:SundurliðunEigiðFé/ns1:AnnaðEigiðFé/ns1:KaupréttirStarfsmanna/@NOK" xmlDataType="decimal"/>
    </xmlCellPr>
  </singleXmlCell>
  <singleXmlCell id="8432" r="R11" connectionId="0">
    <xmlCellPr id="1" uniqueName="SEK">
      <xmlPr mapId="2" xpath="/ns1:EfnahagurBanka/ns1:Gögn/ns1:SundurliðunEigiðFé/ns1:AnnaðEigiðFé/ns1:KaupréttirStarfsmanna/@SEK" xmlDataType="decimal"/>
    </xmlCellPr>
  </singleXmlCell>
  <singleXmlCell id="8433" r="S11" connectionId="0">
    <xmlCellPr id="1" uniqueName="CHF">
      <xmlPr mapId="2" xpath="/ns1:EfnahagurBanka/ns1:Gögn/ns1:SundurliðunEigiðFé/ns1:AnnaðEigiðFé/ns1:KaupréttirStarfsmanna/@CHF" xmlDataType="decimal"/>
    </xmlCellPr>
  </singleXmlCell>
  <singleXmlCell id="8434" r="T11" connectionId="0">
    <xmlCellPr id="1" uniqueName="AðrirGjaldmiðlar">
      <xmlPr mapId="2" xpath="/ns1:EfnahagurBanka/ns1:Gögn/ns1:SundurliðunEigiðFé/ns1:AnnaðEigiðFé/ns1:KaupréttirStarfsmanna/@AðrirGjaldmiðlar" xmlDataType="decimal"/>
    </xmlCellPr>
  </singleXmlCell>
  <singleXmlCell id="8435" r="K12" connectionId="0">
    <xmlCellPr id="1" uniqueName="ISK">
      <xmlPr mapId="2" xpath="/ns1:EfnahagurBanka/ns1:Gögn/ns1:SundurliðunEigiðFé/ns1:AnnaðEigiðFé/ns1:AðrirEiginfjárliðir/@ISK" xmlDataType="decimal"/>
    </xmlCellPr>
  </singleXmlCell>
  <singleXmlCell id="8436" r="L12" connectionId="0">
    <xmlCellPr id="1" uniqueName="EUR">
      <xmlPr mapId="2" xpath="/ns1:EfnahagurBanka/ns1:Gögn/ns1:SundurliðunEigiðFé/ns1:AnnaðEigiðFé/ns1:AðrirEiginfjárliðir/@EUR" xmlDataType="decimal"/>
    </xmlCellPr>
  </singleXmlCell>
  <singleXmlCell id="8437" r="M12" connectionId="0">
    <xmlCellPr id="1" uniqueName="USD">
      <xmlPr mapId="2" xpath="/ns1:EfnahagurBanka/ns1:Gögn/ns1:SundurliðunEigiðFé/ns1:AnnaðEigiðFé/ns1:AðrirEiginfjárliðir/@USD" xmlDataType="decimal"/>
    </xmlCellPr>
  </singleXmlCell>
  <singleXmlCell id="8438" r="N12" connectionId="0">
    <xmlCellPr id="1" uniqueName="GBP">
      <xmlPr mapId="2" xpath="/ns1:EfnahagurBanka/ns1:Gögn/ns1:SundurliðunEigiðFé/ns1:AnnaðEigiðFé/ns1:AðrirEiginfjárliðir/@GBP" xmlDataType="decimal"/>
    </xmlCellPr>
  </singleXmlCell>
  <singleXmlCell id="8439" r="O12" connectionId="0">
    <xmlCellPr id="1" uniqueName="JPY">
      <xmlPr mapId="2" xpath="/ns1:EfnahagurBanka/ns1:Gögn/ns1:SundurliðunEigiðFé/ns1:AnnaðEigiðFé/ns1:AðrirEiginfjárliðir/@JPY" xmlDataType="decimal"/>
    </xmlCellPr>
  </singleXmlCell>
  <singleXmlCell id="8440" r="P12" connectionId="0">
    <xmlCellPr id="1" uniqueName="DKK">
      <xmlPr mapId="2" xpath="/ns1:EfnahagurBanka/ns1:Gögn/ns1:SundurliðunEigiðFé/ns1:AnnaðEigiðFé/ns1:AðrirEiginfjárliðir/@DKK" xmlDataType="decimal"/>
    </xmlCellPr>
  </singleXmlCell>
  <singleXmlCell id="8441" r="Q12" connectionId="0">
    <xmlCellPr id="1" uniqueName="NOK">
      <xmlPr mapId="2" xpath="/ns1:EfnahagurBanka/ns1:Gögn/ns1:SundurliðunEigiðFé/ns1:AnnaðEigiðFé/ns1:AðrirEiginfjárliðir/@NOK" xmlDataType="decimal"/>
    </xmlCellPr>
  </singleXmlCell>
  <singleXmlCell id="8442" r="R12" connectionId="0">
    <xmlCellPr id="1" uniqueName="SEK">
      <xmlPr mapId="2" xpath="/ns1:EfnahagurBanka/ns1:Gögn/ns1:SundurliðunEigiðFé/ns1:AnnaðEigiðFé/ns1:AðrirEiginfjárliðir/@SEK" xmlDataType="decimal"/>
    </xmlCellPr>
  </singleXmlCell>
  <singleXmlCell id="8443" r="S12" connectionId="0">
    <xmlCellPr id="1" uniqueName="CHF">
      <xmlPr mapId="2" xpath="/ns1:EfnahagurBanka/ns1:Gögn/ns1:SundurliðunEigiðFé/ns1:AnnaðEigiðFé/ns1:AðrirEiginfjárliðir/@CHF" xmlDataType="decimal"/>
    </xmlCellPr>
  </singleXmlCell>
  <singleXmlCell id="8444" r="T12" connectionId="0">
    <xmlCellPr id="1" uniqueName="AðrirGjaldmiðlar">
      <xmlPr mapId="2" xpath="/ns1:EfnahagurBanka/ns1:Gögn/ns1:SundurliðunEigiðFé/ns1:AnnaðEigiðFé/ns1:AðrirEiginfjárliðir/@AðrirGjaldmiðlar" xmlDataType="decimal"/>
    </xmlCellPr>
  </singleXmlCell>
  <singleXmlCell id="8445" r="K14" connectionId="0">
    <xmlCellPr id="1" uniqueName="ISK">
      <xmlPr mapId="2" xpath="/ns1:EfnahagurBanka/ns1:Gögn/ns1:SundurliðunEigiðFé/ns1:EndurmatsbreytingarÁ/ns1:VaranlegumEignum/@ISK" xmlDataType="decimal"/>
    </xmlCellPr>
  </singleXmlCell>
  <singleXmlCell id="8446" r="L14" connectionId="0">
    <xmlCellPr id="1" uniqueName="EUR">
      <xmlPr mapId="2" xpath="/ns1:EfnahagurBanka/ns1:Gögn/ns1:SundurliðunEigiðFé/ns1:EndurmatsbreytingarÁ/ns1:VaranlegumEignum/@EUR" xmlDataType="decimal"/>
    </xmlCellPr>
  </singleXmlCell>
  <singleXmlCell id="8447" r="M14" connectionId="0">
    <xmlCellPr id="1" uniqueName="USD">
      <xmlPr mapId="2" xpath="/ns1:EfnahagurBanka/ns1:Gögn/ns1:SundurliðunEigiðFé/ns1:EndurmatsbreytingarÁ/ns1:VaranlegumEignum/@USD" xmlDataType="decimal"/>
    </xmlCellPr>
  </singleXmlCell>
  <singleXmlCell id="8448" r="N14" connectionId="0">
    <xmlCellPr id="1" uniqueName="GBP">
      <xmlPr mapId="2" xpath="/ns1:EfnahagurBanka/ns1:Gögn/ns1:SundurliðunEigiðFé/ns1:EndurmatsbreytingarÁ/ns1:VaranlegumEignum/@GBP" xmlDataType="decimal"/>
    </xmlCellPr>
  </singleXmlCell>
  <singleXmlCell id="8449" r="O14" connectionId="0">
    <xmlCellPr id="1" uniqueName="JPY">
      <xmlPr mapId="2" xpath="/ns1:EfnahagurBanka/ns1:Gögn/ns1:SundurliðunEigiðFé/ns1:EndurmatsbreytingarÁ/ns1:VaranlegumEignum/@JPY" xmlDataType="decimal"/>
    </xmlCellPr>
  </singleXmlCell>
  <singleXmlCell id="8450" r="P14" connectionId="0">
    <xmlCellPr id="1" uniqueName="DKK">
      <xmlPr mapId="2" xpath="/ns1:EfnahagurBanka/ns1:Gögn/ns1:SundurliðunEigiðFé/ns1:EndurmatsbreytingarÁ/ns1:VaranlegumEignum/@DKK" xmlDataType="decimal"/>
    </xmlCellPr>
  </singleXmlCell>
  <singleXmlCell id="8451" r="Q14" connectionId="0">
    <xmlCellPr id="1" uniqueName="NOK">
      <xmlPr mapId="2" xpath="/ns1:EfnahagurBanka/ns1:Gögn/ns1:SundurliðunEigiðFé/ns1:EndurmatsbreytingarÁ/ns1:VaranlegumEignum/@NOK" xmlDataType="decimal"/>
    </xmlCellPr>
  </singleXmlCell>
  <singleXmlCell id="8452" r="R14" connectionId="0">
    <xmlCellPr id="1" uniqueName="SEK">
      <xmlPr mapId="2" xpath="/ns1:EfnahagurBanka/ns1:Gögn/ns1:SundurliðunEigiðFé/ns1:EndurmatsbreytingarÁ/ns1:VaranlegumEignum/@SEK" xmlDataType="decimal"/>
    </xmlCellPr>
  </singleXmlCell>
  <singleXmlCell id="8453" r="S14" connectionId="0">
    <xmlCellPr id="1" uniqueName="CHF">
      <xmlPr mapId="2" xpath="/ns1:EfnahagurBanka/ns1:Gögn/ns1:SundurliðunEigiðFé/ns1:EndurmatsbreytingarÁ/ns1:VaranlegumEignum/@CHF" xmlDataType="decimal"/>
    </xmlCellPr>
  </singleXmlCell>
  <singleXmlCell id="8454" r="T14" connectionId="0">
    <xmlCellPr id="1" uniqueName="AðrirGjaldmiðlar">
      <xmlPr mapId="2" xpath="/ns1:EfnahagurBanka/ns1:Gögn/ns1:SundurliðunEigiðFé/ns1:EndurmatsbreytingarÁ/ns1:VaranlegumEignum/@AðrirGjaldmiðlar" xmlDataType="decimal"/>
    </xmlCellPr>
  </singleXmlCell>
  <singleXmlCell id="8455" r="K15" connectionId="0">
    <xmlCellPr id="1" uniqueName="ISK">
      <xmlPr mapId="2" xpath="/ns1:EfnahagurBanka/ns1:Gögn/ns1:SundurliðunEigiðFé/ns1:EndurmatsbreytingarÁ/ns1:ÓefnislegumEignum/@ISK" xmlDataType="decimal"/>
    </xmlCellPr>
  </singleXmlCell>
  <singleXmlCell id="8456" r="L15" connectionId="0">
    <xmlCellPr id="1" uniqueName="EUR">
      <xmlPr mapId="2" xpath="/ns1:EfnahagurBanka/ns1:Gögn/ns1:SundurliðunEigiðFé/ns1:EndurmatsbreytingarÁ/ns1:ÓefnislegumEignum/@EUR" xmlDataType="decimal"/>
    </xmlCellPr>
  </singleXmlCell>
  <singleXmlCell id="8457" r="M15" connectionId="0">
    <xmlCellPr id="1" uniqueName="USD">
      <xmlPr mapId="2" xpath="/ns1:EfnahagurBanka/ns1:Gögn/ns1:SundurliðunEigiðFé/ns1:EndurmatsbreytingarÁ/ns1:ÓefnislegumEignum/@USD" xmlDataType="decimal"/>
    </xmlCellPr>
  </singleXmlCell>
  <singleXmlCell id="8458" r="N15" connectionId="0">
    <xmlCellPr id="1" uniqueName="GBP">
      <xmlPr mapId="2" xpath="/ns1:EfnahagurBanka/ns1:Gögn/ns1:SundurliðunEigiðFé/ns1:EndurmatsbreytingarÁ/ns1:ÓefnislegumEignum/@GBP" xmlDataType="decimal"/>
    </xmlCellPr>
  </singleXmlCell>
  <singleXmlCell id="8459" r="O15" connectionId="0">
    <xmlCellPr id="1" uniqueName="JPY">
      <xmlPr mapId="2" xpath="/ns1:EfnahagurBanka/ns1:Gögn/ns1:SundurliðunEigiðFé/ns1:EndurmatsbreytingarÁ/ns1:ÓefnislegumEignum/@JPY" xmlDataType="decimal"/>
    </xmlCellPr>
  </singleXmlCell>
  <singleXmlCell id="8460" r="P15" connectionId="0">
    <xmlCellPr id="1" uniqueName="DKK">
      <xmlPr mapId="2" xpath="/ns1:EfnahagurBanka/ns1:Gögn/ns1:SundurliðunEigiðFé/ns1:EndurmatsbreytingarÁ/ns1:ÓefnislegumEignum/@DKK" xmlDataType="decimal"/>
    </xmlCellPr>
  </singleXmlCell>
  <singleXmlCell id="8461" r="Q15" connectionId="0">
    <xmlCellPr id="1" uniqueName="NOK">
      <xmlPr mapId="2" xpath="/ns1:EfnahagurBanka/ns1:Gögn/ns1:SundurliðunEigiðFé/ns1:EndurmatsbreytingarÁ/ns1:ÓefnislegumEignum/@NOK" xmlDataType="decimal"/>
    </xmlCellPr>
  </singleXmlCell>
  <singleXmlCell id="8462" r="R15" connectionId="0">
    <xmlCellPr id="1" uniqueName="SEK">
      <xmlPr mapId="2" xpath="/ns1:EfnahagurBanka/ns1:Gögn/ns1:SundurliðunEigiðFé/ns1:EndurmatsbreytingarÁ/ns1:ÓefnislegumEignum/@SEK" xmlDataType="decimal"/>
    </xmlCellPr>
  </singleXmlCell>
  <singleXmlCell id="8463" r="S15" connectionId="0">
    <xmlCellPr id="1" uniqueName="CHF">
      <xmlPr mapId="2" xpath="/ns1:EfnahagurBanka/ns1:Gögn/ns1:SundurliðunEigiðFé/ns1:EndurmatsbreytingarÁ/ns1:ÓefnislegumEignum/@CHF" xmlDataType="decimal"/>
    </xmlCellPr>
  </singleXmlCell>
  <singleXmlCell id="8464" r="T15" connectionId="0">
    <xmlCellPr id="1" uniqueName="AðrirGjaldmiðlar">
      <xmlPr mapId="2" xpath="/ns1:EfnahagurBanka/ns1:Gögn/ns1:SundurliðunEigiðFé/ns1:EndurmatsbreytingarÁ/ns1:ÓefnislegumEignum/@AðrirGjaldmiðlar" xmlDataType="decimal"/>
    </xmlCellPr>
  </singleXmlCell>
  <singleXmlCell id="8465" r="K16" connectionId="0">
    <xmlCellPr id="1" uniqueName="ISK">
      <xmlPr mapId="2" xpath="/ns1:EfnahagurBanka/ns1:Gögn/ns1:SundurliðunEigiðFé/ns1:EndurmatsbreytingarÁ/ns1:GengisÁhættuVörnumVirkumHluta/@ISK" xmlDataType="decimal"/>
    </xmlCellPr>
  </singleXmlCell>
  <singleXmlCell id="8466" r="L16" connectionId="0">
    <xmlCellPr id="1" uniqueName="EUR">
      <xmlPr mapId="2" xpath="/ns1:EfnahagurBanka/ns1:Gögn/ns1:SundurliðunEigiðFé/ns1:EndurmatsbreytingarÁ/ns1:GengisÁhættuVörnumVirkumHluta/@EUR" xmlDataType="decimal"/>
    </xmlCellPr>
  </singleXmlCell>
  <singleXmlCell id="8467" r="M16" connectionId="0">
    <xmlCellPr id="1" uniqueName="USD">
      <xmlPr mapId="2" xpath="/ns1:EfnahagurBanka/ns1:Gögn/ns1:SundurliðunEigiðFé/ns1:EndurmatsbreytingarÁ/ns1:GengisÁhættuVörnumVirkumHluta/@USD" xmlDataType="decimal"/>
    </xmlCellPr>
  </singleXmlCell>
  <singleXmlCell id="8468" r="N16" connectionId="0">
    <xmlCellPr id="1" uniqueName="GBP">
      <xmlPr mapId="2" xpath="/ns1:EfnahagurBanka/ns1:Gögn/ns1:SundurliðunEigiðFé/ns1:EndurmatsbreytingarÁ/ns1:GengisÁhættuVörnumVirkumHluta/@GBP" xmlDataType="decimal"/>
    </xmlCellPr>
  </singleXmlCell>
  <singleXmlCell id="8469" r="O16" connectionId="0">
    <xmlCellPr id="1" uniqueName="JPY">
      <xmlPr mapId="2" xpath="/ns1:EfnahagurBanka/ns1:Gögn/ns1:SundurliðunEigiðFé/ns1:EndurmatsbreytingarÁ/ns1:GengisÁhættuVörnumVirkumHluta/@JPY" xmlDataType="decimal"/>
    </xmlCellPr>
  </singleXmlCell>
  <singleXmlCell id="8470" r="P16" connectionId="0">
    <xmlCellPr id="1" uniqueName="DKK">
      <xmlPr mapId="2" xpath="/ns1:EfnahagurBanka/ns1:Gögn/ns1:SundurliðunEigiðFé/ns1:EndurmatsbreytingarÁ/ns1:GengisÁhættuVörnumVirkumHluta/@DKK" xmlDataType="decimal"/>
    </xmlCellPr>
  </singleXmlCell>
  <singleXmlCell id="8471" r="Q16" connectionId="0">
    <xmlCellPr id="1" uniqueName="NOK">
      <xmlPr mapId="2" xpath="/ns1:EfnahagurBanka/ns1:Gögn/ns1:SundurliðunEigiðFé/ns1:EndurmatsbreytingarÁ/ns1:GengisÁhættuVörnumVirkumHluta/@NOK" xmlDataType="decimal"/>
    </xmlCellPr>
  </singleXmlCell>
  <singleXmlCell id="8472" r="R16" connectionId="0">
    <xmlCellPr id="1" uniqueName="SEK">
      <xmlPr mapId="2" xpath="/ns1:EfnahagurBanka/ns1:Gögn/ns1:SundurliðunEigiðFé/ns1:EndurmatsbreytingarÁ/ns1:GengisÁhættuVörnumVirkumHluta/@SEK" xmlDataType="decimal"/>
    </xmlCellPr>
  </singleXmlCell>
  <singleXmlCell id="8473" r="S16" connectionId="0">
    <xmlCellPr id="1" uniqueName="CHF">
      <xmlPr mapId="2" xpath="/ns1:EfnahagurBanka/ns1:Gögn/ns1:SundurliðunEigiðFé/ns1:EndurmatsbreytingarÁ/ns1:GengisÁhættuVörnumVirkumHluta/@CHF" xmlDataType="decimal"/>
    </xmlCellPr>
  </singleXmlCell>
  <singleXmlCell id="8474" r="T16" connectionId="0">
    <xmlCellPr id="1" uniqueName="AðrirGjaldmiðlar">
      <xmlPr mapId="2" xpath="/ns1:EfnahagurBanka/ns1:Gögn/ns1:SundurliðunEigiðFé/ns1:EndurmatsbreytingarÁ/ns1:GengisÁhættuVörnumVirkumHluta/@AðrirGjaldmiðlar" xmlDataType="decimal"/>
    </xmlCellPr>
  </singleXmlCell>
  <singleXmlCell id="8475" r="K17" connectionId="0">
    <xmlCellPr id="1" uniqueName="ISK">
      <xmlPr mapId="2" xpath="/ns1:EfnahagurBanka/ns1:Gögn/ns1:SundurliðunEigiðFé/ns1:EndurmatsbreytingarÁ/ns1:Umreikningsmismun/@ISK" xmlDataType="decimal"/>
    </xmlCellPr>
  </singleXmlCell>
  <singleXmlCell id="8476" r="L17" connectionId="0">
    <xmlCellPr id="1" uniqueName="EUR">
      <xmlPr mapId="2" xpath="/ns1:EfnahagurBanka/ns1:Gögn/ns1:SundurliðunEigiðFé/ns1:EndurmatsbreytingarÁ/ns1:Umreikningsmismun/@EUR" xmlDataType="decimal"/>
    </xmlCellPr>
  </singleXmlCell>
  <singleXmlCell id="8477" r="M17" connectionId="0">
    <xmlCellPr id="1" uniqueName="USD">
      <xmlPr mapId="2" xpath="/ns1:EfnahagurBanka/ns1:Gögn/ns1:SundurliðunEigiðFé/ns1:EndurmatsbreytingarÁ/ns1:Umreikningsmismun/@USD" xmlDataType="decimal"/>
    </xmlCellPr>
  </singleXmlCell>
  <singleXmlCell id="8478" r="N17" connectionId="0">
    <xmlCellPr id="1" uniqueName="GBP">
      <xmlPr mapId="2" xpath="/ns1:EfnahagurBanka/ns1:Gögn/ns1:SundurliðunEigiðFé/ns1:EndurmatsbreytingarÁ/ns1:Umreikningsmismun/@GBP" xmlDataType="decimal"/>
    </xmlCellPr>
  </singleXmlCell>
  <singleXmlCell id="8479" r="O17" connectionId="0">
    <xmlCellPr id="1" uniqueName="JPY">
      <xmlPr mapId="2" xpath="/ns1:EfnahagurBanka/ns1:Gögn/ns1:SundurliðunEigiðFé/ns1:EndurmatsbreytingarÁ/ns1:Umreikningsmismun/@JPY" xmlDataType="decimal"/>
    </xmlCellPr>
  </singleXmlCell>
  <singleXmlCell id="8480" r="P17" connectionId="0">
    <xmlCellPr id="1" uniqueName="DKK">
      <xmlPr mapId="2" xpath="/ns1:EfnahagurBanka/ns1:Gögn/ns1:SundurliðunEigiðFé/ns1:EndurmatsbreytingarÁ/ns1:Umreikningsmismun/@DKK" xmlDataType="decimal"/>
    </xmlCellPr>
  </singleXmlCell>
  <singleXmlCell id="8481" r="Q17" connectionId="0">
    <xmlCellPr id="1" uniqueName="NOK">
      <xmlPr mapId="2" xpath="/ns1:EfnahagurBanka/ns1:Gögn/ns1:SundurliðunEigiðFé/ns1:EndurmatsbreytingarÁ/ns1:Umreikningsmismun/@NOK" xmlDataType="decimal"/>
    </xmlCellPr>
  </singleXmlCell>
  <singleXmlCell id="8482" r="R17" connectionId="0">
    <xmlCellPr id="1" uniqueName="SEK">
      <xmlPr mapId="2" xpath="/ns1:EfnahagurBanka/ns1:Gögn/ns1:SundurliðunEigiðFé/ns1:EndurmatsbreytingarÁ/ns1:Umreikningsmismun/@SEK" xmlDataType="decimal"/>
    </xmlCellPr>
  </singleXmlCell>
  <singleXmlCell id="8483" r="S17" connectionId="0">
    <xmlCellPr id="1" uniqueName="CHF">
      <xmlPr mapId="2" xpath="/ns1:EfnahagurBanka/ns1:Gögn/ns1:SundurliðunEigiðFé/ns1:EndurmatsbreytingarÁ/ns1:Umreikningsmismun/@CHF" xmlDataType="decimal"/>
    </xmlCellPr>
  </singleXmlCell>
  <singleXmlCell id="8484" r="T17" connectionId="0">
    <xmlCellPr id="1" uniqueName="AðrirGjaldmiðlar">
      <xmlPr mapId="2" xpath="/ns1:EfnahagurBanka/ns1:Gögn/ns1:SundurliðunEigiðFé/ns1:EndurmatsbreytingarÁ/ns1:Umreikningsmismun/@AðrirGjaldmiðlar" xmlDataType="decimal"/>
    </xmlCellPr>
  </singleXmlCell>
  <singleXmlCell id="8485" r="K18" connectionId="0">
    <xmlCellPr id="1" uniqueName="ISK">
      <xmlPr mapId="2" xpath="/ns1:EfnahagurBanka/ns1:Gögn/ns1:SundurliðunEigiðFé/ns1:EndurmatsbreytingarÁ/ns1:SjóðstreymisvörnumVirkumHluta/@ISK" xmlDataType="decimal"/>
    </xmlCellPr>
  </singleXmlCell>
  <singleXmlCell id="8486" r="L18" connectionId="0">
    <xmlCellPr id="1" uniqueName="EUR">
      <xmlPr mapId="2" xpath="/ns1:EfnahagurBanka/ns1:Gögn/ns1:SundurliðunEigiðFé/ns1:EndurmatsbreytingarÁ/ns1:SjóðstreymisvörnumVirkumHluta/@EUR" xmlDataType="decimal"/>
    </xmlCellPr>
  </singleXmlCell>
  <singleXmlCell id="8487" r="M18" connectionId="0">
    <xmlCellPr id="1" uniqueName="USD">
      <xmlPr mapId="2" xpath="/ns1:EfnahagurBanka/ns1:Gögn/ns1:SundurliðunEigiðFé/ns1:EndurmatsbreytingarÁ/ns1:SjóðstreymisvörnumVirkumHluta/@USD" xmlDataType="decimal"/>
    </xmlCellPr>
  </singleXmlCell>
  <singleXmlCell id="8488" r="N18" connectionId="0">
    <xmlCellPr id="1" uniqueName="GBP">
      <xmlPr mapId="2" xpath="/ns1:EfnahagurBanka/ns1:Gögn/ns1:SundurliðunEigiðFé/ns1:EndurmatsbreytingarÁ/ns1:SjóðstreymisvörnumVirkumHluta/@GBP" xmlDataType="decimal"/>
    </xmlCellPr>
  </singleXmlCell>
  <singleXmlCell id="8489" r="O18" connectionId="0">
    <xmlCellPr id="1" uniqueName="JPY">
      <xmlPr mapId="2" xpath="/ns1:EfnahagurBanka/ns1:Gögn/ns1:SundurliðunEigiðFé/ns1:EndurmatsbreytingarÁ/ns1:SjóðstreymisvörnumVirkumHluta/@JPY" xmlDataType="decimal"/>
    </xmlCellPr>
  </singleXmlCell>
  <singleXmlCell id="8490" r="P18" connectionId="0">
    <xmlCellPr id="1" uniqueName="DKK">
      <xmlPr mapId="2" xpath="/ns1:EfnahagurBanka/ns1:Gögn/ns1:SundurliðunEigiðFé/ns1:EndurmatsbreytingarÁ/ns1:SjóðstreymisvörnumVirkumHluta/@DKK" xmlDataType="decimal"/>
    </xmlCellPr>
  </singleXmlCell>
  <singleXmlCell id="8491" r="Q18" connectionId="0">
    <xmlCellPr id="1" uniqueName="NOK">
      <xmlPr mapId="2" xpath="/ns1:EfnahagurBanka/ns1:Gögn/ns1:SundurliðunEigiðFé/ns1:EndurmatsbreytingarÁ/ns1:SjóðstreymisvörnumVirkumHluta/@NOK" xmlDataType="decimal"/>
    </xmlCellPr>
  </singleXmlCell>
  <singleXmlCell id="8492" r="R18" connectionId="0">
    <xmlCellPr id="1" uniqueName="SEK">
      <xmlPr mapId="2" xpath="/ns1:EfnahagurBanka/ns1:Gögn/ns1:SundurliðunEigiðFé/ns1:EndurmatsbreytingarÁ/ns1:SjóðstreymisvörnumVirkumHluta/@SEK" xmlDataType="decimal"/>
    </xmlCellPr>
  </singleXmlCell>
  <singleXmlCell id="8493" r="S18" connectionId="0">
    <xmlCellPr id="1" uniqueName="CHF">
      <xmlPr mapId="2" xpath="/ns1:EfnahagurBanka/ns1:Gögn/ns1:SundurliðunEigiðFé/ns1:EndurmatsbreytingarÁ/ns1:SjóðstreymisvörnumVirkumHluta/@CHF" xmlDataType="decimal"/>
    </xmlCellPr>
  </singleXmlCell>
  <singleXmlCell id="8494" r="T18" connectionId="0">
    <xmlCellPr id="1" uniqueName="AðrirGjaldmiðlar">
      <xmlPr mapId="2" xpath="/ns1:EfnahagurBanka/ns1:Gögn/ns1:SundurliðunEigiðFé/ns1:EndurmatsbreytingarÁ/ns1:SjóðstreymisvörnumVirkumHluta/@AðrirGjaldmiðlar" xmlDataType="decimal"/>
    </xmlCellPr>
  </singleXmlCell>
  <singleXmlCell id="8495" r="K19" connectionId="0">
    <xmlCellPr id="1" uniqueName="ISK">
      <xmlPr mapId="2" xpath="/ns1:EfnahagurBanka/ns1:Gögn/ns1:SundurliðunEigiðFé/ns1:EndurmatsbreytingarÁ/ns1:SöluhæfumEignum/@ISK" xmlDataType="decimal"/>
    </xmlCellPr>
  </singleXmlCell>
  <singleXmlCell id="8496" r="L19" connectionId="0">
    <xmlCellPr id="1" uniqueName="EUR">
      <xmlPr mapId="2" xpath="/ns1:EfnahagurBanka/ns1:Gögn/ns1:SundurliðunEigiðFé/ns1:EndurmatsbreytingarÁ/ns1:SöluhæfumEignum/@EUR" xmlDataType="decimal"/>
    </xmlCellPr>
  </singleXmlCell>
  <singleXmlCell id="8497" r="M19" connectionId="0">
    <xmlCellPr id="1" uniqueName="USD">
      <xmlPr mapId="2" xpath="/ns1:EfnahagurBanka/ns1:Gögn/ns1:SundurliðunEigiðFé/ns1:EndurmatsbreytingarÁ/ns1:SöluhæfumEignum/@USD" xmlDataType="decimal"/>
    </xmlCellPr>
  </singleXmlCell>
  <singleXmlCell id="8498" r="N19" connectionId="0">
    <xmlCellPr id="1" uniqueName="GBP">
      <xmlPr mapId="2" xpath="/ns1:EfnahagurBanka/ns1:Gögn/ns1:SundurliðunEigiðFé/ns1:EndurmatsbreytingarÁ/ns1:SöluhæfumEignum/@GBP" xmlDataType="decimal"/>
    </xmlCellPr>
  </singleXmlCell>
  <singleXmlCell id="8499" r="O19" connectionId="0">
    <xmlCellPr id="1" uniqueName="JPY">
      <xmlPr mapId="2" xpath="/ns1:EfnahagurBanka/ns1:Gögn/ns1:SundurliðunEigiðFé/ns1:EndurmatsbreytingarÁ/ns1:SöluhæfumEignum/@JPY" xmlDataType="decimal"/>
    </xmlCellPr>
  </singleXmlCell>
  <singleXmlCell id="8500" r="P19" connectionId="0">
    <xmlCellPr id="1" uniqueName="DKK">
      <xmlPr mapId="2" xpath="/ns1:EfnahagurBanka/ns1:Gögn/ns1:SundurliðunEigiðFé/ns1:EndurmatsbreytingarÁ/ns1:SöluhæfumEignum/@DKK" xmlDataType="decimal"/>
    </xmlCellPr>
  </singleXmlCell>
  <singleXmlCell id="8501" r="Q19" connectionId="0">
    <xmlCellPr id="1" uniqueName="NOK">
      <xmlPr mapId="2" xpath="/ns1:EfnahagurBanka/ns1:Gögn/ns1:SundurliðunEigiðFé/ns1:EndurmatsbreytingarÁ/ns1:SöluhæfumEignum/@NOK" xmlDataType="decimal"/>
    </xmlCellPr>
  </singleXmlCell>
  <singleXmlCell id="8502" r="R19" connectionId="0">
    <xmlCellPr id="1" uniqueName="SEK">
      <xmlPr mapId="2" xpath="/ns1:EfnahagurBanka/ns1:Gögn/ns1:SundurliðunEigiðFé/ns1:EndurmatsbreytingarÁ/ns1:SöluhæfumEignum/@SEK" xmlDataType="decimal"/>
    </xmlCellPr>
  </singleXmlCell>
  <singleXmlCell id="8503" r="S19" connectionId="0">
    <xmlCellPr id="1" uniqueName="CHF">
      <xmlPr mapId="2" xpath="/ns1:EfnahagurBanka/ns1:Gögn/ns1:SundurliðunEigiðFé/ns1:EndurmatsbreytingarÁ/ns1:SöluhæfumEignum/@CHF" xmlDataType="decimal"/>
    </xmlCellPr>
  </singleXmlCell>
  <singleXmlCell id="8504" r="T19" connectionId="0">
    <xmlCellPr id="1" uniqueName="AðrirGjaldmiðlar">
      <xmlPr mapId="2" xpath="/ns1:EfnahagurBanka/ns1:Gögn/ns1:SundurliðunEigiðFé/ns1:EndurmatsbreytingarÁ/ns1:SöluhæfumEignum/@AðrirGjaldmiðlar" xmlDataType="decimal"/>
    </xmlCellPr>
  </singleXmlCell>
  <singleXmlCell id="8505" r="K20" connectionId="0">
    <xmlCellPr id="1" uniqueName="ISK">
      <xmlPr mapId="2" xpath="/ns1:EfnahagurBanka/ns1:Gögn/ns1:SundurliðunEigiðFé/ns1:EndurmatsbreytingarÁ/ns1:Fullnustueignum/@ISK" xmlDataType="decimal"/>
    </xmlCellPr>
  </singleXmlCell>
  <singleXmlCell id="8506" r="L20" connectionId="0">
    <xmlCellPr id="1" uniqueName="EUR">
      <xmlPr mapId="2" xpath="/ns1:EfnahagurBanka/ns1:Gögn/ns1:SundurliðunEigiðFé/ns1:EndurmatsbreytingarÁ/ns1:Fullnustueignum/@EUR" xmlDataType="decimal"/>
    </xmlCellPr>
  </singleXmlCell>
  <singleXmlCell id="8507" r="M20" connectionId="0">
    <xmlCellPr id="1" uniqueName="USD">
      <xmlPr mapId="2" xpath="/ns1:EfnahagurBanka/ns1:Gögn/ns1:SundurliðunEigiðFé/ns1:EndurmatsbreytingarÁ/ns1:Fullnustueignum/@USD" xmlDataType="decimal"/>
    </xmlCellPr>
  </singleXmlCell>
  <singleXmlCell id="8508" r="N20" connectionId="0">
    <xmlCellPr id="1" uniqueName="GBP">
      <xmlPr mapId="2" xpath="/ns1:EfnahagurBanka/ns1:Gögn/ns1:SundurliðunEigiðFé/ns1:EndurmatsbreytingarÁ/ns1:Fullnustueignum/@GBP" xmlDataType="decimal"/>
    </xmlCellPr>
  </singleXmlCell>
  <singleXmlCell id="8509" r="O20" connectionId="0">
    <xmlCellPr id="1" uniqueName="JPY">
      <xmlPr mapId="2" xpath="/ns1:EfnahagurBanka/ns1:Gögn/ns1:SundurliðunEigiðFé/ns1:EndurmatsbreytingarÁ/ns1:Fullnustueignum/@JPY" xmlDataType="decimal"/>
    </xmlCellPr>
  </singleXmlCell>
  <singleXmlCell id="8510" r="P20" connectionId="0">
    <xmlCellPr id="1" uniqueName="DKK">
      <xmlPr mapId="2" xpath="/ns1:EfnahagurBanka/ns1:Gögn/ns1:SundurliðunEigiðFé/ns1:EndurmatsbreytingarÁ/ns1:Fullnustueignum/@DKK" xmlDataType="decimal"/>
    </xmlCellPr>
  </singleXmlCell>
  <singleXmlCell id="8511" r="Q20" connectionId="0">
    <xmlCellPr id="1" uniqueName="NOK">
      <xmlPr mapId="2" xpath="/ns1:EfnahagurBanka/ns1:Gögn/ns1:SundurliðunEigiðFé/ns1:EndurmatsbreytingarÁ/ns1:Fullnustueignum/@NOK" xmlDataType="decimal"/>
    </xmlCellPr>
  </singleXmlCell>
  <singleXmlCell id="8512" r="R20" connectionId="0">
    <xmlCellPr id="1" uniqueName="SEK">
      <xmlPr mapId="2" xpath="/ns1:EfnahagurBanka/ns1:Gögn/ns1:SundurliðunEigiðFé/ns1:EndurmatsbreytingarÁ/ns1:Fullnustueignum/@SEK" xmlDataType="decimal"/>
    </xmlCellPr>
  </singleXmlCell>
  <singleXmlCell id="8513" r="S20" connectionId="0">
    <xmlCellPr id="1" uniqueName="CHF">
      <xmlPr mapId="2" xpath="/ns1:EfnahagurBanka/ns1:Gögn/ns1:SundurliðunEigiðFé/ns1:EndurmatsbreytingarÁ/ns1:Fullnustueignum/@CHF" xmlDataType="decimal"/>
    </xmlCellPr>
  </singleXmlCell>
  <singleXmlCell id="8514" r="T20" connectionId="0">
    <xmlCellPr id="1" uniqueName="AðrirGjaldmiðlar">
      <xmlPr mapId="2" xpath="/ns1:EfnahagurBanka/ns1:Gögn/ns1:SundurliðunEigiðFé/ns1:EndurmatsbreytingarÁ/ns1:Fullnustueignum/@AðrirGjaldmiðlar" xmlDataType="decimal"/>
    </xmlCellPr>
  </singleXmlCell>
  <singleXmlCell id="8515" r="K21" connectionId="0">
    <xmlCellPr id="1" uniqueName="ISK">
      <xmlPr mapId="2" xpath="/ns1:EfnahagurBanka/ns1:Gögn/ns1:SundurliðunEigiðFé/ns1:EndurmatsbreytingarÁ/ns1:ÖðrumÓvaranlegumEignum/@ISK" xmlDataType="decimal"/>
    </xmlCellPr>
  </singleXmlCell>
  <singleXmlCell id="8516" r="L21" connectionId="0">
    <xmlCellPr id="1" uniqueName="EUR">
      <xmlPr mapId="2" xpath="/ns1:EfnahagurBanka/ns1:Gögn/ns1:SundurliðunEigiðFé/ns1:EndurmatsbreytingarÁ/ns1:ÖðrumÓvaranlegumEignum/@EUR" xmlDataType="decimal"/>
    </xmlCellPr>
  </singleXmlCell>
  <singleXmlCell id="8517" r="M21" connectionId="0">
    <xmlCellPr id="1" uniqueName="USD">
      <xmlPr mapId="2" xpath="/ns1:EfnahagurBanka/ns1:Gögn/ns1:SundurliðunEigiðFé/ns1:EndurmatsbreytingarÁ/ns1:ÖðrumÓvaranlegumEignum/@USD" xmlDataType="decimal"/>
    </xmlCellPr>
  </singleXmlCell>
  <singleXmlCell id="8518" r="N21" connectionId="0">
    <xmlCellPr id="1" uniqueName="GBP">
      <xmlPr mapId="2" xpath="/ns1:EfnahagurBanka/ns1:Gögn/ns1:SundurliðunEigiðFé/ns1:EndurmatsbreytingarÁ/ns1:ÖðrumÓvaranlegumEignum/@GBP" xmlDataType="decimal"/>
    </xmlCellPr>
  </singleXmlCell>
  <singleXmlCell id="8519" r="O21" connectionId="0">
    <xmlCellPr id="1" uniqueName="JPY">
      <xmlPr mapId="2" xpath="/ns1:EfnahagurBanka/ns1:Gögn/ns1:SundurliðunEigiðFé/ns1:EndurmatsbreytingarÁ/ns1:ÖðrumÓvaranlegumEignum/@JPY" xmlDataType="decimal"/>
    </xmlCellPr>
  </singleXmlCell>
  <singleXmlCell id="8520" r="P21" connectionId="0">
    <xmlCellPr id="1" uniqueName="DKK">
      <xmlPr mapId="2" xpath="/ns1:EfnahagurBanka/ns1:Gögn/ns1:SundurliðunEigiðFé/ns1:EndurmatsbreytingarÁ/ns1:ÖðrumÓvaranlegumEignum/@DKK" xmlDataType="decimal"/>
    </xmlCellPr>
  </singleXmlCell>
  <singleXmlCell id="8521" r="Q21" connectionId="0">
    <xmlCellPr id="1" uniqueName="NOK">
      <xmlPr mapId="2" xpath="/ns1:EfnahagurBanka/ns1:Gögn/ns1:SundurliðunEigiðFé/ns1:EndurmatsbreytingarÁ/ns1:ÖðrumÓvaranlegumEignum/@NOK" xmlDataType="decimal"/>
    </xmlCellPr>
  </singleXmlCell>
  <singleXmlCell id="8522" r="R21" connectionId="0">
    <xmlCellPr id="1" uniqueName="SEK">
      <xmlPr mapId="2" xpath="/ns1:EfnahagurBanka/ns1:Gögn/ns1:SundurliðunEigiðFé/ns1:EndurmatsbreytingarÁ/ns1:ÖðrumÓvaranlegumEignum/@SEK" xmlDataType="decimal"/>
    </xmlCellPr>
  </singleXmlCell>
  <singleXmlCell id="8523" r="S21" connectionId="0">
    <xmlCellPr id="1" uniqueName="CHF">
      <xmlPr mapId="2" xpath="/ns1:EfnahagurBanka/ns1:Gögn/ns1:SundurliðunEigiðFé/ns1:EndurmatsbreytingarÁ/ns1:ÖðrumÓvaranlegumEignum/@CHF" xmlDataType="decimal"/>
    </xmlCellPr>
  </singleXmlCell>
  <singleXmlCell id="8524" r="T21" connectionId="0">
    <xmlCellPr id="1" uniqueName="AðrirGjaldmiðlar">
      <xmlPr mapId="2" xpath="/ns1:EfnahagurBanka/ns1:Gögn/ns1:SundurliðunEigiðFé/ns1:EndurmatsbreytingarÁ/ns1:ÖðrumÓvaranlegumEignum/@AðrirGjaldmiðlar" xmlDataType="decimal"/>
    </xmlCellPr>
  </singleXmlCell>
  <singleXmlCell id="8525" r="K22" connectionId="0">
    <xmlCellPr id="1" uniqueName="ISK">
      <xmlPr mapId="2" xpath="/ns1:EfnahagurBanka/ns1:Gögn/ns1:SundurliðunEigiðFé/ns1:ÓráðstafaðEigiðFé/@ISK" xmlDataType="decimal"/>
    </xmlCellPr>
  </singleXmlCell>
  <singleXmlCell id="8526" r="L22" connectionId="0">
    <xmlCellPr id="1" uniqueName="EUR">
      <xmlPr mapId="2" xpath="/ns1:EfnahagurBanka/ns1:Gögn/ns1:SundurliðunEigiðFé/ns1:ÓráðstafaðEigiðFé/@EUR" xmlDataType="decimal"/>
    </xmlCellPr>
  </singleXmlCell>
  <singleXmlCell id="8527" r="M22" connectionId="0">
    <xmlCellPr id="1" uniqueName="USD">
      <xmlPr mapId="2" xpath="/ns1:EfnahagurBanka/ns1:Gögn/ns1:SundurliðunEigiðFé/ns1:ÓráðstafaðEigiðFé/@USD" xmlDataType="decimal"/>
    </xmlCellPr>
  </singleXmlCell>
  <singleXmlCell id="8528" r="N22" connectionId="0">
    <xmlCellPr id="1" uniqueName="GBP">
      <xmlPr mapId="2" xpath="/ns1:EfnahagurBanka/ns1:Gögn/ns1:SundurliðunEigiðFé/ns1:ÓráðstafaðEigiðFé/@GBP" xmlDataType="decimal"/>
    </xmlCellPr>
  </singleXmlCell>
  <singleXmlCell id="8529" r="O22" connectionId="0">
    <xmlCellPr id="1" uniqueName="JPY">
      <xmlPr mapId="2" xpath="/ns1:EfnahagurBanka/ns1:Gögn/ns1:SundurliðunEigiðFé/ns1:ÓráðstafaðEigiðFé/@JPY" xmlDataType="decimal"/>
    </xmlCellPr>
  </singleXmlCell>
  <singleXmlCell id="8530" r="P22" connectionId="0">
    <xmlCellPr id="1" uniqueName="DKK">
      <xmlPr mapId="2" xpath="/ns1:EfnahagurBanka/ns1:Gögn/ns1:SundurliðunEigiðFé/ns1:ÓráðstafaðEigiðFé/@DKK" xmlDataType="decimal"/>
    </xmlCellPr>
  </singleXmlCell>
  <singleXmlCell id="8531" r="Q22" connectionId="0">
    <xmlCellPr id="1" uniqueName="NOK">
      <xmlPr mapId="2" xpath="/ns1:EfnahagurBanka/ns1:Gögn/ns1:SundurliðunEigiðFé/ns1:ÓráðstafaðEigiðFé/@NOK" xmlDataType="decimal"/>
    </xmlCellPr>
  </singleXmlCell>
  <singleXmlCell id="8532" r="R22" connectionId="0">
    <xmlCellPr id="1" uniqueName="SEK">
      <xmlPr mapId="2" xpath="/ns1:EfnahagurBanka/ns1:Gögn/ns1:SundurliðunEigiðFé/ns1:ÓráðstafaðEigiðFé/@SEK" xmlDataType="decimal"/>
    </xmlCellPr>
  </singleXmlCell>
  <singleXmlCell id="8533" r="S22" connectionId="0">
    <xmlCellPr id="1" uniqueName="CHF">
      <xmlPr mapId="2" xpath="/ns1:EfnahagurBanka/ns1:Gögn/ns1:SundurliðunEigiðFé/ns1:ÓráðstafaðEigiðFé/@CHF" xmlDataType="decimal"/>
    </xmlCellPr>
  </singleXmlCell>
  <singleXmlCell id="8534" r="T22" connectionId="0">
    <xmlCellPr id="1" uniqueName="AðrirGjaldmiðlar">
      <xmlPr mapId="2" xpath="/ns1:EfnahagurBanka/ns1:Gögn/ns1:SundurliðunEigiðFé/ns1:ÓráðstafaðEigiðFé/@AðrirGjaldmiðlar" xmlDataType="decimal"/>
    </xmlCellPr>
  </singleXmlCell>
  <singleXmlCell id="8535" r="K23" connectionId="0">
    <xmlCellPr id="1" uniqueName="ISK">
      <xmlPr mapId="2" xpath="/ns1:EfnahagurBanka/ns1:Gögn/ns1:SundurliðunEigiðFé/ns1:EiginHlutabréf/@ISK" xmlDataType="decimal"/>
    </xmlCellPr>
  </singleXmlCell>
  <singleXmlCell id="8536" r="L23" connectionId="0">
    <xmlCellPr id="1" uniqueName="EUR">
      <xmlPr mapId="2" xpath="/ns1:EfnahagurBanka/ns1:Gögn/ns1:SundurliðunEigiðFé/ns1:EiginHlutabréf/@EUR" xmlDataType="decimal"/>
    </xmlCellPr>
  </singleXmlCell>
  <singleXmlCell id="8537" r="M23" connectionId="0">
    <xmlCellPr id="1" uniqueName="USD">
      <xmlPr mapId="2" xpath="/ns1:EfnahagurBanka/ns1:Gögn/ns1:SundurliðunEigiðFé/ns1:EiginHlutabréf/@USD" xmlDataType="decimal"/>
    </xmlCellPr>
  </singleXmlCell>
  <singleXmlCell id="8538" r="N23" connectionId="0">
    <xmlCellPr id="1" uniqueName="GBP">
      <xmlPr mapId="2" xpath="/ns1:EfnahagurBanka/ns1:Gögn/ns1:SundurliðunEigiðFé/ns1:EiginHlutabréf/@GBP" xmlDataType="decimal"/>
    </xmlCellPr>
  </singleXmlCell>
  <singleXmlCell id="8539" r="O23" connectionId="0">
    <xmlCellPr id="1" uniqueName="JPY">
      <xmlPr mapId="2" xpath="/ns1:EfnahagurBanka/ns1:Gögn/ns1:SundurliðunEigiðFé/ns1:EiginHlutabréf/@JPY" xmlDataType="decimal"/>
    </xmlCellPr>
  </singleXmlCell>
  <singleXmlCell id="8540" r="P23" connectionId="0">
    <xmlCellPr id="1" uniqueName="DKK">
      <xmlPr mapId="2" xpath="/ns1:EfnahagurBanka/ns1:Gögn/ns1:SundurliðunEigiðFé/ns1:EiginHlutabréf/@DKK" xmlDataType="decimal"/>
    </xmlCellPr>
  </singleXmlCell>
  <singleXmlCell id="8541" r="Q23" connectionId="0">
    <xmlCellPr id="1" uniqueName="NOK">
      <xmlPr mapId="2" xpath="/ns1:EfnahagurBanka/ns1:Gögn/ns1:SundurliðunEigiðFé/ns1:EiginHlutabréf/@NOK" xmlDataType="decimal"/>
    </xmlCellPr>
  </singleXmlCell>
  <singleXmlCell id="8542" r="R23" connectionId="0">
    <xmlCellPr id="1" uniqueName="SEK">
      <xmlPr mapId="2" xpath="/ns1:EfnahagurBanka/ns1:Gögn/ns1:SundurliðunEigiðFé/ns1:EiginHlutabréf/@SEK" xmlDataType="decimal"/>
    </xmlCellPr>
  </singleXmlCell>
  <singleXmlCell id="8543" r="S23" connectionId="0">
    <xmlCellPr id="1" uniqueName="CHF">
      <xmlPr mapId="2" xpath="/ns1:EfnahagurBanka/ns1:Gögn/ns1:SundurliðunEigiðFé/ns1:EiginHlutabréf/@CHF" xmlDataType="decimal"/>
    </xmlCellPr>
  </singleXmlCell>
  <singleXmlCell id="8544" r="T23" connectionId="0">
    <xmlCellPr id="1" uniqueName="AðrirGjaldmiðlar">
      <xmlPr mapId="2" xpath="/ns1:EfnahagurBanka/ns1:Gögn/ns1:SundurliðunEigiðFé/ns1:EiginHlutabréf/@AðrirGjaldmiðlar" xmlDataType="decimal"/>
    </xmlCellPr>
  </singleXmlCell>
  <singleXmlCell id="8545" r="K24" connectionId="0">
    <xmlCellPr id="1" uniqueName="ISK">
      <xmlPr mapId="2" xpath="/ns1:EfnahagurBanka/ns1:Gögn/ns1:SundurliðunEigiðFé/ns1:HagnaðurTapÁrsins/@ISK" xmlDataType="decimal"/>
    </xmlCellPr>
  </singleXmlCell>
  <singleXmlCell id="8546" r="L24" connectionId="0">
    <xmlCellPr id="1" uniqueName="EUR">
      <xmlPr mapId="2" xpath="/ns1:EfnahagurBanka/ns1:Gögn/ns1:SundurliðunEigiðFé/ns1:HagnaðurTapÁrsins/@EUR" xmlDataType="decimal"/>
    </xmlCellPr>
  </singleXmlCell>
  <singleXmlCell id="8547" r="M24" connectionId="0">
    <xmlCellPr id="1" uniqueName="USD">
      <xmlPr mapId="2" xpath="/ns1:EfnahagurBanka/ns1:Gögn/ns1:SundurliðunEigiðFé/ns1:HagnaðurTapÁrsins/@USD" xmlDataType="decimal"/>
    </xmlCellPr>
  </singleXmlCell>
  <singleXmlCell id="8548" r="N24" connectionId="0">
    <xmlCellPr id="1" uniqueName="GBP">
      <xmlPr mapId="2" xpath="/ns1:EfnahagurBanka/ns1:Gögn/ns1:SundurliðunEigiðFé/ns1:HagnaðurTapÁrsins/@GBP" xmlDataType="decimal"/>
    </xmlCellPr>
  </singleXmlCell>
  <singleXmlCell id="8549" r="O24" connectionId="0">
    <xmlCellPr id="1" uniqueName="JPY">
      <xmlPr mapId="2" xpath="/ns1:EfnahagurBanka/ns1:Gögn/ns1:SundurliðunEigiðFé/ns1:HagnaðurTapÁrsins/@JPY" xmlDataType="decimal"/>
    </xmlCellPr>
  </singleXmlCell>
  <singleXmlCell id="8550" r="P24" connectionId="0">
    <xmlCellPr id="1" uniqueName="DKK">
      <xmlPr mapId="2" xpath="/ns1:EfnahagurBanka/ns1:Gögn/ns1:SundurliðunEigiðFé/ns1:HagnaðurTapÁrsins/@DKK" xmlDataType="decimal"/>
    </xmlCellPr>
  </singleXmlCell>
  <singleXmlCell id="8551" r="Q24" connectionId="0">
    <xmlCellPr id="1" uniqueName="NOK">
      <xmlPr mapId="2" xpath="/ns1:EfnahagurBanka/ns1:Gögn/ns1:SundurliðunEigiðFé/ns1:HagnaðurTapÁrsins/@NOK" xmlDataType="decimal"/>
    </xmlCellPr>
  </singleXmlCell>
  <singleXmlCell id="8552" r="R24" connectionId="0">
    <xmlCellPr id="1" uniqueName="SEK">
      <xmlPr mapId="2" xpath="/ns1:EfnahagurBanka/ns1:Gögn/ns1:SundurliðunEigiðFé/ns1:HagnaðurTapÁrsins/@SEK" xmlDataType="decimal"/>
    </xmlCellPr>
  </singleXmlCell>
  <singleXmlCell id="8553" r="S24" connectionId="0">
    <xmlCellPr id="1" uniqueName="CHF">
      <xmlPr mapId="2" xpath="/ns1:EfnahagurBanka/ns1:Gögn/ns1:SundurliðunEigiðFé/ns1:HagnaðurTapÁrsins/@CHF" xmlDataType="decimal"/>
    </xmlCellPr>
  </singleXmlCell>
  <singleXmlCell id="8554" r="T24" connectionId="0">
    <xmlCellPr id="1" uniqueName="AðrirGjaldmiðlar">
      <xmlPr mapId="2" xpath="/ns1:EfnahagurBanka/ns1:Gögn/ns1:SundurliðunEigiðFé/ns1:HagnaðurTapÁrsins/@AðrirGjaldmiðlar" xmlDataType="decimal"/>
    </xmlCellPr>
  </singleXmlCell>
  <singleXmlCell id="8555" r="K25" connectionId="0">
    <xmlCellPr id="1" uniqueName="ISK">
      <xmlPr mapId="2" xpath="/ns1:EfnahagurBanka/ns1:Gögn/ns1:SundurliðunEigiðFé/ns1:ArðurInnanÁrs/@ISK" xmlDataType="decimal"/>
    </xmlCellPr>
  </singleXmlCell>
  <singleXmlCell id="8556" r="L25" connectionId="0">
    <xmlCellPr id="1" uniqueName="EUR">
      <xmlPr mapId="2" xpath="/ns1:EfnahagurBanka/ns1:Gögn/ns1:SundurliðunEigiðFé/ns1:ArðurInnanÁrs/@EUR" xmlDataType="decimal"/>
    </xmlCellPr>
  </singleXmlCell>
  <singleXmlCell id="8557" r="M25" connectionId="0">
    <xmlCellPr id="1" uniqueName="USD">
      <xmlPr mapId="2" xpath="/ns1:EfnahagurBanka/ns1:Gögn/ns1:SundurliðunEigiðFé/ns1:ArðurInnanÁrs/@USD" xmlDataType="decimal"/>
    </xmlCellPr>
  </singleXmlCell>
  <singleXmlCell id="8558" r="N25" connectionId="0">
    <xmlCellPr id="1" uniqueName="GBP">
      <xmlPr mapId="2" xpath="/ns1:EfnahagurBanka/ns1:Gögn/ns1:SundurliðunEigiðFé/ns1:ArðurInnanÁrs/@GBP" xmlDataType="decimal"/>
    </xmlCellPr>
  </singleXmlCell>
  <singleXmlCell id="8559" r="O25" connectionId="0">
    <xmlCellPr id="1" uniqueName="JPY">
      <xmlPr mapId="2" xpath="/ns1:EfnahagurBanka/ns1:Gögn/ns1:SundurliðunEigiðFé/ns1:ArðurInnanÁrs/@JPY" xmlDataType="decimal"/>
    </xmlCellPr>
  </singleXmlCell>
  <singleXmlCell id="8560" r="P25" connectionId="0">
    <xmlCellPr id="1" uniqueName="DKK">
      <xmlPr mapId="2" xpath="/ns1:EfnahagurBanka/ns1:Gögn/ns1:SundurliðunEigiðFé/ns1:ArðurInnanÁrs/@DKK" xmlDataType="decimal"/>
    </xmlCellPr>
  </singleXmlCell>
  <singleXmlCell id="8561" r="Q25" connectionId="0">
    <xmlCellPr id="1" uniqueName="NOK">
      <xmlPr mapId="2" xpath="/ns1:EfnahagurBanka/ns1:Gögn/ns1:SundurliðunEigiðFé/ns1:ArðurInnanÁrs/@NOK" xmlDataType="decimal"/>
    </xmlCellPr>
  </singleXmlCell>
  <singleXmlCell id="8562" r="R25" connectionId="0">
    <xmlCellPr id="1" uniqueName="SEK">
      <xmlPr mapId="2" xpath="/ns1:EfnahagurBanka/ns1:Gögn/ns1:SundurliðunEigiðFé/ns1:ArðurInnanÁrs/@SEK" xmlDataType="decimal"/>
    </xmlCellPr>
  </singleXmlCell>
  <singleXmlCell id="8563" r="S25" connectionId="0">
    <xmlCellPr id="1" uniqueName="CHF">
      <xmlPr mapId="2" xpath="/ns1:EfnahagurBanka/ns1:Gögn/ns1:SundurliðunEigiðFé/ns1:ArðurInnanÁrs/@CHF" xmlDataType="decimal"/>
    </xmlCellPr>
  </singleXmlCell>
  <singleXmlCell id="8564" r="T25" connectionId="0">
    <xmlCellPr id="1" uniqueName="AðrirGjaldmiðlar">
      <xmlPr mapId="2" xpath="/ns1:EfnahagurBanka/ns1:Gögn/ns1:SundurliðunEigiðFé/ns1:ArðurInnanÁrs/@AðrirGjaldmiðlar" xmlDataType="decimal"/>
    </xmlCellPr>
  </singleXmlCell>
  <singleXmlCell id="1338" r="G26" connectionId="0">
    <xmlCellPr id="1" uniqueName="Skráð">
      <xmlPr mapId="2" xpath="/ns1:EfnahagurBanka/ns1:Gögn/ns1:SundurliðunEigiðFé/ns1:EigiðFéSamtals/@Skráð" xmlDataType="decimal"/>
    </xmlCellPr>
  </singleXmlCell>
  <singleXmlCell id="1362" r="H26" connectionId="0">
    <xmlCellPr id="1" uniqueName="Óskráð">
      <xmlPr mapId="2" xpath="/ns1:EfnahagurBanka/ns1:Gögn/ns1:SundurliðunEigiðFé/ns1:EigiðFéSamtals/@Óskráð" xmlDataType="decimal"/>
    </xmlCellPr>
  </singleXmlCell>
  <singleXmlCell id="1386" r="I26" connectionId="0">
    <xmlCellPr id="1" uniqueName="OpinbertFyrirtæki">
      <xmlPr mapId="2" xpath="/ns1:EfnahagurBanka/ns1:Gögn/ns1:SundurliðunEigiðFé/ns1:EigiðFéSamtals/@OpinbertFyrirtæki" xmlDataType="decimal"/>
    </xmlCellPr>
  </singleXmlCell>
  <singleXmlCell id="1410" r="J26" connectionId="0">
    <xmlCellPr id="1" uniqueName="Einkafyrirtæki">
      <xmlPr mapId="2" xpath="/ns1:EfnahagurBanka/ns1:Gögn/ns1:SundurliðunEigiðFé/ns1:EigiðFéSamtals/@Einkafyrirtæki" xmlDataType="decimal"/>
    </xmlCellPr>
  </singleXmlCell>
</singleXmlCells>
</file>

<file path=xl/tables/tableSingleCells2.xml><?xml version="1.0" encoding="utf-8"?>
<singleXmlCells xmlns="http://schemas.openxmlformats.org/spreadsheetml/2006/main">
  <singleXmlCell id="44" r="C12" connectionId="0">
    <xmlCellPr id="1" uniqueName="ns1:LántökurHjáSeðlabankaGegnVeði">
      <xmlPr mapId="2" xpath="/ns1:EfnahagurBanka/ns1:Gögn/ns1:Skuldir/ns1:SkuldirViðSeðlabanka/ns1:LántökurHjáSeðlabankaGegnVeði" xmlDataType="decimal"/>
    </xmlCellPr>
  </singleXmlCell>
  <singleXmlCell id="154" r="C13" connectionId="0">
    <xmlCellPr id="1" uniqueName="ns1:DaglánHjáSeðlabanka">
      <xmlPr mapId="2" xpath="/ns1:EfnahagurBanka/ns1:Gögn/ns1:Skuldir/ns1:SkuldirViðSeðlabanka/ns1:DaglánHjáSeðlabanka" xmlDataType="decimal"/>
    </xmlCellPr>
  </singleXmlCell>
  <singleXmlCell id="601" r="C14" connectionId="0">
    <xmlCellPr id="1" uniqueName="ns1:AfleiðusamningarViðSeðlabanka">
      <xmlPr mapId="2" xpath="/ns1:EfnahagurBanka/ns1:Gögn/ns1:Skuldir/ns1:SkuldirViðSeðlabanka/ns1:AfleiðusamningarViðSeðlabanka" xmlDataType="decimal"/>
    </xmlCellPr>
  </singleXmlCell>
  <singleXmlCell id="634" r="C15" connectionId="0">
    <xmlCellPr id="1" uniqueName="ns1:AðrarSkuldirViðSeðlabanka">
      <xmlPr mapId="2" xpath="/ns1:EfnahagurBanka/ns1:Gögn/ns1:Skuldir/ns1:SkuldirViðSeðlabanka/ns1:AðrarSkuldirViðSeðlabanka" xmlDataType="decimal"/>
    </xmlCellPr>
  </singleXmlCell>
  <singleXmlCell id="635" r="C17" connectionId="0">
    <xmlCellPr id="1" uniqueName="ns1:AfleiðusamningarÍViðskiptum">
      <xmlPr mapId="2" xpath="/ns1:EfnahagurBanka/ns1:Gögn/ns1:Skuldir/ns1:Veltufjárskuldir/ns1:AfleiðusamningarÍViðskiptum" xmlDataType="decimal"/>
    </xmlCellPr>
  </singleXmlCell>
  <singleXmlCell id="636" r="C19" connectionId="0">
    <xmlCellPr id="1" uniqueName="ns1:SkorstöðurÍSkuldabréfum">
      <xmlPr mapId="2" xpath="/ns1:EfnahagurBanka/ns1:Gögn/ns1:Skuldir/ns1:Veltufjárskuldir/ns1:Skortstöður/ns1:SkorstöðurÍSkuldabréfum" xmlDataType="decimal"/>
    </xmlCellPr>
  </singleXmlCell>
  <singleXmlCell id="637" r="C20" connectionId="0">
    <xmlCellPr id="1" uniqueName="ns1:SkortstöðurÍHlutabréfum">
      <xmlPr mapId="2" xpath="/ns1:EfnahagurBanka/ns1:Gögn/ns1:Skuldir/ns1:Veltufjárskuldir/ns1:Skortstöður/ns1:SkortstöðurÍHlutabréfum" xmlDataType="decimal"/>
    </xmlCellPr>
  </singleXmlCell>
  <singleXmlCell id="638" r="C21" connectionId="0">
    <xmlCellPr id="1" uniqueName="ns1:Skuldaviðurkenningar">
      <xmlPr mapId="2" xpath="/ns1:EfnahagurBanka/ns1:Gögn/ns1:Skuldir/ns1:Veltufjárskuldir/ns1:Skuldaviðurkenningar" xmlDataType="decimal"/>
    </xmlCellPr>
  </singleXmlCell>
  <singleXmlCell id="639" r="C22" connectionId="0">
    <xmlCellPr id="1" uniqueName="ns1:AðrarVeltufjárskuldbindingar">
      <xmlPr mapId="2" xpath="/ns1:EfnahagurBanka/ns1:Gögn/ns1:Skuldir/ns1:Veltufjárskuldir/ns1:AðrarVeltufjárskuldbindingar" xmlDataType="decimal"/>
    </xmlCellPr>
  </singleXmlCell>
  <singleXmlCell id="640" r="C43" connectionId="0">
    <xmlCellPr id="1" uniqueName="Landbúnaður">
      <xmlPr mapId="2" xpath="/ns1:EfnahagurBanka/ns1:Gögn/ns1:Skuldir/ns1:FjárskuldbindingarÁUppreiknuðuVerði/ns1:Innlán/ns1:Veltiinnlán/@Landbúnaður" xmlDataType="decimal"/>
    </xmlCellPr>
  </singleXmlCell>
  <singleXmlCell id="641" r="C44" connectionId="0">
    <xmlCellPr id="1" uniqueName="Fiskveiðar">
      <xmlPr mapId="2" xpath="/ns1:EfnahagurBanka/ns1:Gögn/ns1:Skuldir/ns1:FjárskuldbindingarÁUppreiknuðuVerði/ns1:Innlán/ns1:Veltiinnlán/@Fiskveiðar" xmlDataType="decimal"/>
    </xmlCellPr>
  </singleXmlCell>
  <singleXmlCell id="642" r="C45" connectionId="0">
    <xmlCellPr id="1" uniqueName="IðnaðurVinnslaLandbúnaðarafurða">
      <xmlPr mapId="2" xpath="/ns1:EfnahagurBanka/ns1:Gögn/ns1:Skuldir/ns1:FjárskuldbindingarÁUppreiknuðuVerði/ns1:Innlán/ns1:Veltiinnlán/@IðnaðurVinnslaLandbúnaðarafurða" xmlDataType="decimal"/>
    </xmlCellPr>
  </singleXmlCell>
  <singleXmlCell id="643" r="C46" connectionId="0">
    <xmlCellPr id="1" uniqueName="IðnaðurVinnslaSjávarafurða">
      <xmlPr mapId="2" xpath="/ns1:EfnahagurBanka/ns1:Gögn/ns1:Skuldir/ns1:FjárskuldbindingarÁUppreiknuðuVerði/ns1:Innlán/ns1:Veltiinnlán/@IðnaðurVinnslaSjávarafurða" xmlDataType="decimal"/>
    </xmlCellPr>
  </singleXmlCell>
  <singleXmlCell id="644" r="C47" connectionId="0">
    <xmlCellPr id="1" uniqueName="IðnaðurAnnað">
      <xmlPr mapId="2" xpath="/ns1:EfnahagurBanka/ns1:Gögn/ns1:Skuldir/ns1:FjárskuldbindingarÁUppreiknuðuVerði/ns1:Innlán/ns1:Veltiinnlán/@IðnaðurAnnað" xmlDataType="decimal"/>
    </xmlCellPr>
  </singleXmlCell>
  <singleXmlCell id="645" r="C48" connectionId="0">
    <xmlCellPr id="1" uniqueName="Veitur">
      <xmlPr mapId="2" xpath="/ns1:EfnahagurBanka/ns1:Gögn/ns1:Skuldir/ns1:FjárskuldbindingarÁUppreiknuðuVerði/ns1:Innlán/ns1:Veltiinnlán/@Veitur" xmlDataType="decimal"/>
    </xmlCellPr>
  </singleXmlCell>
  <singleXmlCell id="646" r="C49" connectionId="0">
    <xmlCellPr id="1" uniqueName="ByggingastarfsemiOgMannvirkjagerð">
      <xmlPr mapId="2" xpath="/ns1:EfnahagurBanka/ns1:Gögn/ns1:Skuldir/ns1:FjárskuldbindingarÁUppreiknuðuVerði/ns1:Innlán/ns1:Veltiinnlán/@ByggingastarfsemiOgMannvirkjagerð" xmlDataType="decimal"/>
    </xmlCellPr>
  </singleXmlCell>
  <singleXmlCell id="647" r="C50" connectionId="0">
    <xmlCellPr id="1" uniqueName="Verslun">
      <xmlPr mapId="2" xpath="/ns1:EfnahagurBanka/ns1:Gögn/ns1:Skuldir/ns1:FjárskuldbindingarÁUppreiknuðuVerði/ns1:Innlán/ns1:Veltiinnlán/@Verslun" xmlDataType="decimal"/>
    </xmlCellPr>
  </singleXmlCell>
  <singleXmlCell id="648" r="C51" connectionId="0">
    <xmlCellPr id="1" uniqueName="SamgöngurOgFlutningar">
      <xmlPr mapId="2" xpath="/ns1:EfnahagurBanka/ns1:Gögn/ns1:Skuldir/ns1:FjárskuldbindingarÁUppreiknuðuVerði/ns1:Innlán/ns1:Veltiinnlán/@SamgöngurOgFlutningar" xmlDataType="decimal"/>
    </xmlCellPr>
  </singleXmlCell>
  <singleXmlCell id="649" r="C52" connectionId="0">
    <xmlCellPr id="1" uniqueName="ÞjónustaFasteignafélög">
      <xmlPr mapId="2" xpath="/ns1:EfnahagurBanka/ns1:Gögn/ns1:Skuldir/ns1:FjárskuldbindingarÁUppreiknuðuVerði/ns1:Innlán/ns1:Veltiinnlán/@ÞjónustaFasteignafélög" xmlDataType="decimal"/>
    </xmlCellPr>
  </singleXmlCell>
  <singleXmlCell id="650" r="C53" connectionId="0">
    <xmlCellPr id="1" uniqueName="ÞjónustaStarfsemiHöfuðstöðva">
      <xmlPr mapId="2" xpath="/ns1:EfnahagurBanka/ns1:Gögn/ns1:Skuldir/ns1:FjárskuldbindingarÁUppreiknuðuVerði/ns1:Innlán/ns1:Veltiinnlán/@ÞjónustaStarfsemiHöfuðstöðva" xmlDataType="decimal"/>
    </xmlCellPr>
  </singleXmlCell>
  <singleXmlCell id="651" r="C54" connectionId="0">
    <xmlCellPr id="1" uniqueName="ÞjónustaAnnað">
      <xmlPr mapId="2" xpath="/ns1:EfnahagurBanka/ns1:Gögn/ns1:Skuldir/ns1:FjárskuldbindingarÁUppreiknuðuVerði/ns1:Innlán/ns1:Veltiinnlán/@ÞjónustaAnnað" xmlDataType="decimal"/>
    </xmlCellPr>
  </singleXmlCell>
  <singleXmlCell id="652" r="C55" connectionId="0">
    <xmlCellPr id="1" uniqueName="Óflokkað">
      <xmlPr mapId="2" xpath="/ns1:EfnahagurBanka/ns1:Gögn/ns1:Skuldir/ns1:FjárskuldbindingarÁUppreiknuðuVerði/ns1:Innlán/ns1:Veltiinnlán/@Óflokkað" xmlDataType="decimal"/>
    </xmlCellPr>
  </singleXmlCell>
  <singleXmlCell id="653" r="C57" connectionId="0">
    <xmlCellPr id="1" uniqueName="Innlánsstofnanir">
      <xmlPr mapId="2" xpath="/ns1:EfnahagurBanka/ns1:Gögn/ns1:Skuldir/ns1:FjárskuldbindingarÁUppreiknuðuVerði/ns1:Innlán/ns1:Veltiinnlán/@Innlánsstofnanir" xmlDataType="decimal"/>
    </xmlCellPr>
  </singleXmlCell>
  <singleXmlCell id="654" r="C58" connectionId="0">
    <xmlCellPr id="1" uniqueName="InnlánsstofnanirÍSlitaferli">
      <xmlPr mapId="2" xpath="/ns1:EfnahagurBanka/ns1:Gögn/ns1:Skuldir/ns1:FjárskuldbindingarÁUppreiknuðuVerði/ns1:Innlán/ns1:Veltiinnlán/@InnlánsstofnanirÍSlitaferli" xmlDataType="decimal"/>
    </xmlCellPr>
  </singleXmlCell>
  <singleXmlCell id="655" r="C59" connectionId="0">
    <xmlCellPr id="1" uniqueName="Peningamarkaðssjóðir">
      <xmlPr mapId="2" xpath="/ns1:EfnahagurBanka/ns1:Gögn/ns1:Skuldir/ns1:FjárskuldbindingarÁUppreiknuðuVerði/ns1:Innlán/ns1:Veltiinnlán/@Peningamarkaðssjóðir" xmlDataType="decimal"/>
    </xmlCellPr>
  </singleXmlCell>
  <singleXmlCell id="656" r="C60" connectionId="0">
    <xmlCellPr id="1" uniqueName="AðrirVerðbréfaOgFjárfestingarsjóðirEnPeningamarkaðssjóðir">
      <xmlPr mapId="2" xpath="/ns1:EfnahagurBanka/ns1:Gögn/ns1:Skuldir/ns1:FjárskuldbindingarÁUppreiknuðuVerði/ns1:Innlán/ns1:Veltiinnlán/@AðrirVerðbréfaOgFjárfestingarsjóðirEnPeningamarkaðssjóðir" xmlDataType="decimal"/>
    </xmlCellPr>
  </singleXmlCell>
  <singleXmlCell id="657" r="C61" connectionId="0">
    <xmlCellPr id="1" uniqueName="ÖnnurFjármálafyrirtæki">
      <xmlPr mapId="2" xpath="/ns1:EfnahagurBanka/ns1:Gögn/ns1:Skuldir/ns1:FjárskuldbindingarÁUppreiknuðuVerði/ns1:Innlán/ns1:Veltiinnlán/@ÖnnurFjármálafyrirtæki" xmlDataType="decimal"/>
    </xmlCellPr>
  </singleXmlCell>
  <singleXmlCell id="658" r="C62" connectionId="0">
    <xmlCellPr id="1" uniqueName="ÖnnurFjármálafyrirtækiÍSlitameðferð">
      <xmlPr mapId="2" xpath="/ns1:EfnahagurBanka/ns1:Gögn/ns1:Skuldir/ns1:FjárskuldbindingarÁUppreiknuðuVerði/ns1:Innlán/ns1:Veltiinnlán/@ÖnnurFjármálafyrirtækiÍSlitameðferð" xmlDataType="decimal"/>
    </xmlCellPr>
  </singleXmlCell>
  <singleXmlCell id="659" r="C63" connectionId="0">
    <xmlCellPr id="1" uniqueName="FjármálalegHliðarstarfsemi">
      <xmlPr mapId="2" xpath="/ns1:EfnahagurBanka/ns1:Gögn/ns1:Skuldir/ns1:FjárskuldbindingarÁUppreiknuðuVerði/ns1:Innlán/ns1:Veltiinnlán/@FjármálalegHliðarstarfsemi" xmlDataType="decimal"/>
    </xmlCellPr>
  </singleXmlCell>
  <singleXmlCell id="660" r="C64" connectionId="0">
    <xmlCellPr id="1" uniqueName="InnbyrðisFjármögnunarfélög">
      <xmlPr mapId="2" xpath="/ns1:EfnahagurBanka/ns1:Gögn/ns1:Skuldir/ns1:FjárskuldbindingarÁUppreiknuðuVerði/ns1:Innlán/ns1:Veltiinnlán/@InnbyrðisFjármögnunarfélög" xmlDataType="decimal"/>
    </xmlCellPr>
  </singleXmlCell>
  <singleXmlCell id="661" r="C65" connectionId="0">
    <xmlCellPr id="1" uniqueName="Vátryggingafélög">
      <xmlPr mapId="2" xpath="/ns1:EfnahagurBanka/ns1:Gögn/ns1:Skuldir/ns1:FjárskuldbindingarÁUppreiknuðuVerði/ns1:Innlán/ns1:Veltiinnlán/@Vátryggingafélög" xmlDataType="decimal"/>
    </xmlCellPr>
  </singleXmlCell>
  <singleXmlCell id="662" r="C66" connectionId="0">
    <xmlCellPr id="1" uniqueName="Lífeyrissjóðir">
      <xmlPr mapId="2" xpath="/ns1:EfnahagurBanka/ns1:Gögn/ns1:Skuldir/ns1:FjárskuldbindingarÁUppreiknuðuVerði/ns1:Innlán/ns1:Veltiinnlán/@Lífeyrissjóðir" xmlDataType="decimal"/>
    </xmlCellPr>
  </singleXmlCell>
  <singleXmlCell id="663" r="C68" connectionId="0">
    <xmlCellPr id="1" uniqueName="Ríkissjóður">
      <xmlPr mapId="2" xpath="/ns1:EfnahagurBanka/ns1:Gögn/ns1:Skuldir/ns1:FjárskuldbindingarÁUppreiknuðuVerði/ns1:Innlán/ns1:Veltiinnlán/@Ríkissjóður" xmlDataType="decimal"/>
    </xmlCellPr>
  </singleXmlCell>
  <singleXmlCell id="664" r="C69" connectionId="0">
    <xmlCellPr id="1" uniqueName="Sveitarfélög">
      <xmlPr mapId="2" xpath="/ns1:EfnahagurBanka/ns1:Gögn/ns1:Skuldir/ns1:FjárskuldbindingarÁUppreiknuðuVerði/ns1:Innlán/ns1:Veltiinnlán/@Sveitarfélög" xmlDataType="decimal"/>
    </xmlCellPr>
  </singleXmlCell>
  <singleXmlCell id="665" r="C70" connectionId="0">
    <xmlCellPr id="1" uniqueName="Heimili">
      <xmlPr mapId="2" xpath="/ns1:EfnahagurBanka/ns1:Gögn/ns1:Skuldir/ns1:FjárskuldbindingarÁUppreiknuðuVerði/ns1:Innlán/ns1:Veltiinnlán/@Heimili" xmlDataType="decimal"/>
    </xmlCellPr>
  </singleXmlCell>
  <singleXmlCell id="666" r="C71" connectionId="0">
    <xmlCellPr id="1" uniqueName="ÞjónustaViðHeimiliRekinAfÓhagnaðardrifnumFélögum">
      <xmlPr mapId="2" xpath="/ns1:EfnahagurBanka/ns1:Gögn/ns1:Skuldir/ns1:FjárskuldbindingarÁUppreiknuðuVerði/ns1:Innlán/ns1:Veltiinnlán/@ÞjónustaViðHeimiliRekinAfÓhagnaðardrifnumFélögum" xmlDataType="decimal"/>
    </xmlCellPr>
  </singleXmlCell>
  <singleXmlCell id="667" r="C72" connectionId="0">
    <xmlCellPr id="1" uniqueName="ErlendirAðilar">
      <xmlPr mapId="2" xpath="/ns1:EfnahagurBanka/ns1:Gögn/ns1:Skuldir/ns1:FjárskuldbindingarÁUppreiknuðuVerði/ns1:Innlán/ns1:Veltiinnlán/@ErlendirAðilar" xmlDataType="decimal"/>
    </xmlCellPr>
  </singleXmlCell>
  <singleXmlCell id="668" r="C75" connectionId="0">
    <xmlCellPr id="1" uniqueName="Landbúnaður">
      <xmlPr mapId="2" xpath="/ns1:EfnahagurBanka/ns1:Gögn/ns1:Skuldir/ns1:FjárskuldbindingarÁUppreiknuðuVerði/ns1:Innlán/ns1:ÓbundinInnlán/@Landbúnaður" xmlDataType="decimal"/>
    </xmlCellPr>
  </singleXmlCell>
  <singleXmlCell id="669" r="C76" connectionId="0">
    <xmlCellPr id="1" uniqueName="Fiskveiðar">
      <xmlPr mapId="2" xpath="/ns1:EfnahagurBanka/ns1:Gögn/ns1:Skuldir/ns1:FjárskuldbindingarÁUppreiknuðuVerði/ns1:Innlán/ns1:ÓbundinInnlán/@Fiskveiðar" xmlDataType="decimal"/>
    </xmlCellPr>
  </singleXmlCell>
  <singleXmlCell id="670" r="C77" connectionId="0">
    <xmlCellPr id="1" uniqueName="IðnaðurVinnslaLandbúnaðarafurða">
      <xmlPr mapId="2" xpath="/ns1:EfnahagurBanka/ns1:Gögn/ns1:Skuldir/ns1:FjárskuldbindingarÁUppreiknuðuVerði/ns1:Innlán/ns1:ÓbundinInnlán/@IðnaðurVinnslaLandbúnaðarafurða" xmlDataType="decimal"/>
    </xmlCellPr>
  </singleXmlCell>
  <singleXmlCell id="671" r="C78" connectionId="0">
    <xmlCellPr id="1" uniqueName="IðnaðurVinnslaSjávarafurða">
      <xmlPr mapId="2" xpath="/ns1:EfnahagurBanka/ns1:Gögn/ns1:Skuldir/ns1:FjárskuldbindingarÁUppreiknuðuVerði/ns1:Innlán/ns1:ÓbundinInnlán/@IðnaðurVinnslaSjávarafurða" xmlDataType="decimal"/>
    </xmlCellPr>
  </singleXmlCell>
  <singleXmlCell id="672" r="C79" connectionId="0">
    <xmlCellPr id="1" uniqueName="IðnaðurAnnað">
      <xmlPr mapId="2" xpath="/ns1:EfnahagurBanka/ns1:Gögn/ns1:Skuldir/ns1:FjárskuldbindingarÁUppreiknuðuVerði/ns1:Innlán/ns1:ÓbundinInnlán/@IðnaðurAnnað" xmlDataType="decimal"/>
    </xmlCellPr>
  </singleXmlCell>
  <singleXmlCell id="673" r="C80" connectionId="0">
    <xmlCellPr id="1" uniqueName="Veitur">
      <xmlPr mapId="2" xpath="/ns1:EfnahagurBanka/ns1:Gögn/ns1:Skuldir/ns1:FjárskuldbindingarÁUppreiknuðuVerði/ns1:Innlán/ns1:ÓbundinInnlán/@Veitur" xmlDataType="decimal"/>
    </xmlCellPr>
  </singleXmlCell>
  <singleXmlCell id="674" r="C81" connectionId="0">
    <xmlCellPr id="1" uniqueName="ByggingastarfsemiOgMannvirkjagerð">
      <xmlPr mapId="2" xpath="/ns1:EfnahagurBanka/ns1:Gögn/ns1:Skuldir/ns1:FjárskuldbindingarÁUppreiknuðuVerði/ns1:Innlán/ns1:ÓbundinInnlán/@ByggingastarfsemiOgMannvirkjagerð" xmlDataType="decimal"/>
    </xmlCellPr>
  </singleXmlCell>
  <singleXmlCell id="675" r="C82" connectionId="0">
    <xmlCellPr id="1" uniqueName="Verslun">
      <xmlPr mapId="2" xpath="/ns1:EfnahagurBanka/ns1:Gögn/ns1:Skuldir/ns1:FjárskuldbindingarÁUppreiknuðuVerði/ns1:Innlán/ns1:ÓbundinInnlán/@Verslun" xmlDataType="decimal"/>
    </xmlCellPr>
  </singleXmlCell>
  <singleXmlCell id="676" r="C83" connectionId="0">
    <xmlCellPr id="1" uniqueName="SamgöngurOgFlutningar">
      <xmlPr mapId="2" xpath="/ns1:EfnahagurBanka/ns1:Gögn/ns1:Skuldir/ns1:FjárskuldbindingarÁUppreiknuðuVerði/ns1:Innlán/ns1:ÓbundinInnlán/@SamgöngurOgFlutningar" xmlDataType="decimal"/>
    </xmlCellPr>
  </singleXmlCell>
  <singleXmlCell id="677" r="C84" connectionId="0">
    <xmlCellPr id="1" uniqueName="ÞjónustaFasteignafélög">
      <xmlPr mapId="2" xpath="/ns1:EfnahagurBanka/ns1:Gögn/ns1:Skuldir/ns1:FjárskuldbindingarÁUppreiknuðuVerði/ns1:Innlán/ns1:ÓbundinInnlán/@ÞjónustaFasteignafélög" xmlDataType="decimal"/>
    </xmlCellPr>
  </singleXmlCell>
  <singleXmlCell id="678" r="C85" connectionId="0">
    <xmlCellPr id="1" uniqueName="ÞjónustaStarfsemiHöfuðstöðva">
      <xmlPr mapId="2" xpath="/ns1:EfnahagurBanka/ns1:Gögn/ns1:Skuldir/ns1:FjárskuldbindingarÁUppreiknuðuVerði/ns1:Innlán/ns1:ÓbundinInnlán/@ÞjónustaStarfsemiHöfuðstöðva" xmlDataType="decimal"/>
    </xmlCellPr>
  </singleXmlCell>
  <singleXmlCell id="679" r="C86" connectionId="0">
    <xmlCellPr id="1" uniqueName="ÞjónustaAnnað">
      <xmlPr mapId="2" xpath="/ns1:EfnahagurBanka/ns1:Gögn/ns1:Skuldir/ns1:FjárskuldbindingarÁUppreiknuðuVerði/ns1:Innlán/ns1:ÓbundinInnlán/@ÞjónustaAnnað" xmlDataType="decimal"/>
    </xmlCellPr>
  </singleXmlCell>
  <singleXmlCell id="680" r="C87" connectionId="0">
    <xmlCellPr id="1" uniqueName="Óflokkað">
      <xmlPr mapId="2" xpath="/ns1:EfnahagurBanka/ns1:Gögn/ns1:Skuldir/ns1:FjárskuldbindingarÁUppreiknuðuVerði/ns1:Innlán/ns1:ÓbundinInnlán/@Óflokkað" xmlDataType="decimal"/>
    </xmlCellPr>
  </singleXmlCell>
  <singleXmlCell id="681" r="C89" connectionId="0">
    <xmlCellPr id="1" uniqueName="Innlánsstofnanir">
      <xmlPr mapId="2" xpath="/ns1:EfnahagurBanka/ns1:Gögn/ns1:Skuldir/ns1:FjárskuldbindingarÁUppreiknuðuVerði/ns1:Innlán/ns1:ÓbundinInnlán/@Innlánsstofnanir" xmlDataType="decimal"/>
    </xmlCellPr>
  </singleXmlCell>
  <singleXmlCell id="682" r="C90" connectionId="0">
    <xmlCellPr id="1" uniqueName="InnlánsstofnanirÍSlitaferli">
      <xmlPr mapId="2" xpath="/ns1:EfnahagurBanka/ns1:Gögn/ns1:Skuldir/ns1:FjárskuldbindingarÁUppreiknuðuVerði/ns1:Innlán/ns1:ÓbundinInnlán/@InnlánsstofnanirÍSlitaferli" xmlDataType="decimal"/>
    </xmlCellPr>
  </singleXmlCell>
  <singleXmlCell id="683" r="C91" connectionId="0">
    <xmlCellPr id="1" uniqueName="Peningamarkaðssjóðir">
      <xmlPr mapId="2" xpath="/ns1:EfnahagurBanka/ns1:Gögn/ns1:Skuldir/ns1:FjárskuldbindingarÁUppreiknuðuVerði/ns1:Innlán/ns1:ÓbundinInnlán/@Peningamarkaðssjóðir" xmlDataType="decimal"/>
    </xmlCellPr>
  </singleXmlCell>
  <singleXmlCell id="684" r="C92" connectionId="0">
    <xmlCellPr id="1" uniqueName="AðrirVerðbréfaOgFjárfestingarsjóðirEnPeningamarkaðssjóðir">
      <xmlPr mapId="2" xpath="/ns1:EfnahagurBanka/ns1:Gögn/ns1:Skuldir/ns1:FjárskuldbindingarÁUppreiknuðuVerði/ns1:Innlán/ns1:ÓbundinInnlán/@AðrirVerðbréfaOgFjárfestingarsjóðirEnPeningamarkaðssjóðir" xmlDataType="decimal"/>
    </xmlCellPr>
  </singleXmlCell>
  <singleXmlCell id="685" r="C93" connectionId="0">
    <xmlCellPr id="1" uniqueName="ÖnnurFjármálafyrirtæki">
      <xmlPr mapId="2" xpath="/ns1:EfnahagurBanka/ns1:Gögn/ns1:Skuldir/ns1:FjárskuldbindingarÁUppreiknuðuVerði/ns1:Innlán/ns1:ÓbundinInnlán/@ÖnnurFjármálafyrirtæki" xmlDataType="decimal"/>
    </xmlCellPr>
  </singleXmlCell>
  <singleXmlCell id="686" r="C94" connectionId="0">
    <xmlCellPr id="1" uniqueName="ÖnnurFjármálafyrirtækiÍSlitameðferð">
      <xmlPr mapId="2" xpath="/ns1:EfnahagurBanka/ns1:Gögn/ns1:Skuldir/ns1:FjárskuldbindingarÁUppreiknuðuVerði/ns1:Innlán/ns1:ÓbundinInnlán/@ÖnnurFjármálafyrirtækiÍSlitameðferð" xmlDataType="decimal"/>
    </xmlCellPr>
  </singleXmlCell>
  <singleXmlCell id="687" r="C95" connectionId="0">
    <xmlCellPr id="1" uniqueName="FjármálalegHliðarstarfsemi">
      <xmlPr mapId="2" xpath="/ns1:EfnahagurBanka/ns1:Gögn/ns1:Skuldir/ns1:FjárskuldbindingarÁUppreiknuðuVerði/ns1:Innlán/ns1:ÓbundinInnlán/@FjármálalegHliðarstarfsemi" xmlDataType="decimal"/>
    </xmlCellPr>
  </singleXmlCell>
  <singleXmlCell id="688" r="C96" connectionId="0">
    <xmlCellPr id="1" uniqueName="InnbyrðisFjármögnunarfélög">
      <xmlPr mapId="2" xpath="/ns1:EfnahagurBanka/ns1:Gögn/ns1:Skuldir/ns1:FjárskuldbindingarÁUppreiknuðuVerði/ns1:Innlán/ns1:ÓbundinInnlán/@InnbyrðisFjármögnunarfélög" xmlDataType="decimal"/>
    </xmlCellPr>
  </singleXmlCell>
  <singleXmlCell id="689" r="C97" connectionId="0">
    <xmlCellPr id="1" uniqueName="Vátryggingafélög">
      <xmlPr mapId="2" xpath="/ns1:EfnahagurBanka/ns1:Gögn/ns1:Skuldir/ns1:FjárskuldbindingarÁUppreiknuðuVerði/ns1:Innlán/ns1:ÓbundinInnlán/@Vátryggingafélög" xmlDataType="decimal"/>
    </xmlCellPr>
  </singleXmlCell>
  <singleXmlCell id="690" r="C98" connectionId="0">
    <xmlCellPr id="1" uniqueName="Lífeyrissjóðir">
      <xmlPr mapId="2" xpath="/ns1:EfnahagurBanka/ns1:Gögn/ns1:Skuldir/ns1:FjárskuldbindingarÁUppreiknuðuVerði/ns1:Innlán/ns1:ÓbundinInnlán/@Lífeyrissjóðir" xmlDataType="decimal"/>
    </xmlCellPr>
  </singleXmlCell>
  <singleXmlCell id="691" r="C100" connectionId="0">
    <xmlCellPr id="1" uniqueName="Ríkissjóður">
      <xmlPr mapId="2" xpath="/ns1:EfnahagurBanka/ns1:Gögn/ns1:Skuldir/ns1:FjárskuldbindingarÁUppreiknuðuVerði/ns1:Innlán/ns1:ÓbundinInnlán/@Ríkissjóður" xmlDataType="decimal"/>
    </xmlCellPr>
  </singleXmlCell>
  <singleXmlCell id="692" r="C101" connectionId="0">
    <xmlCellPr id="1" uniqueName="Sveitarfélög">
      <xmlPr mapId="2" xpath="/ns1:EfnahagurBanka/ns1:Gögn/ns1:Skuldir/ns1:FjárskuldbindingarÁUppreiknuðuVerði/ns1:Innlán/ns1:ÓbundinInnlán/@Sveitarfélög" xmlDataType="decimal"/>
    </xmlCellPr>
  </singleXmlCell>
  <singleXmlCell id="693" r="C102" connectionId="0">
    <xmlCellPr id="1" uniqueName="Heimili">
      <xmlPr mapId="2" xpath="/ns1:EfnahagurBanka/ns1:Gögn/ns1:Skuldir/ns1:FjárskuldbindingarÁUppreiknuðuVerði/ns1:Innlán/ns1:ÓbundinInnlán/@Heimili" xmlDataType="decimal"/>
    </xmlCellPr>
  </singleXmlCell>
  <singleXmlCell id="694" r="C103" connectionId="0">
    <xmlCellPr id="1" uniqueName="ÞjónustaViðHeimiliRekinAfÓhagnaðardrifnumFélögum">
      <xmlPr mapId="2" xpath="/ns1:EfnahagurBanka/ns1:Gögn/ns1:Skuldir/ns1:FjárskuldbindingarÁUppreiknuðuVerði/ns1:Innlán/ns1:ÓbundinInnlán/@ÞjónustaViðHeimiliRekinAfÓhagnaðardrifnumFélögum" xmlDataType="decimal"/>
    </xmlCellPr>
  </singleXmlCell>
  <singleXmlCell id="695" r="C104" connectionId="0">
    <xmlCellPr id="1" uniqueName="ErlendirAðilar">
      <xmlPr mapId="2" xpath="/ns1:EfnahagurBanka/ns1:Gögn/ns1:Skuldir/ns1:FjárskuldbindingarÁUppreiknuðuVerði/ns1:Innlán/ns1:ÓbundinInnlán/@ErlendirAðilar" xmlDataType="decimal"/>
    </xmlCellPr>
  </singleXmlCell>
  <singleXmlCell id="696" r="C107" connectionId="0">
    <xmlCellPr id="1" uniqueName="Landbúnaður">
      <xmlPr mapId="2" xpath="/ns1:EfnahagurBanka/ns1:Gögn/ns1:Skuldir/ns1:FjárskuldbindingarÁUppreiknuðuVerði/ns1:Innlán/ns1:VerðtryggðInnlán/@Landbúnaður" xmlDataType="decimal"/>
    </xmlCellPr>
  </singleXmlCell>
  <singleXmlCell id="697" r="C108" connectionId="0">
    <xmlCellPr id="1" uniqueName="Fiskveiðar">
      <xmlPr mapId="2" xpath="/ns1:EfnahagurBanka/ns1:Gögn/ns1:Skuldir/ns1:FjárskuldbindingarÁUppreiknuðuVerði/ns1:Innlán/ns1:VerðtryggðInnlán/@Fiskveiðar" xmlDataType="decimal"/>
    </xmlCellPr>
  </singleXmlCell>
  <singleXmlCell id="698" r="C109" connectionId="0">
    <xmlCellPr id="1" uniqueName="IðnaðurVinnslaLandbúnaðarafurða">
      <xmlPr mapId="2" xpath="/ns1:EfnahagurBanka/ns1:Gögn/ns1:Skuldir/ns1:FjárskuldbindingarÁUppreiknuðuVerði/ns1:Innlán/ns1:VerðtryggðInnlán/@IðnaðurVinnslaLandbúnaðarafurða" xmlDataType="decimal"/>
    </xmlCellPr>
  </singleXmlCell>
  <singleXmlCell id="699" r="C110" connectionId="0">
    <xmlCellPr id="1" uniqueName="IðnaðurVinnslaSjávarafurða">
      <xmlPr mapId="2" xpath="/ns1:EfnahagurBanka/ns1:Gögn/ns1:Skuldir/ns1:FjárskuldbindingarÁUppreiknuðuVerði/ns1:Innlán/ns1:VerðtryggðInnlán/@IðnaðurVinnslaSjávarafurða" xmlDataType="decimal"/>
    </xmlCellPr>
  </singleXmlCell>
  <singleXmlCell id="700" r="C111" connectionId="0">
    <xmlCellPr id="1" uniqueName="IðnaðurAnnað">
      <xmlPr mapId="2" xpath="/ns1:EfnahagurBanka/ns1:Gögn/ns1:Skuldir/ns1:FjárskuldbindingarÁUppreiknuðuVerði/ns1:Innlán/ns1:VerðtryggðInnlán/@IðnaðurAnnað" xmlDataType="decimal"/>
    </xmlCellPr>
  </singleXmlCell>
  <singleXmlCell id="701" r="C112" connectionId="0">
    <xmlCellPr id="1" uniqueName="Veitur">
      <xmlPr mapId="2" xpath="/ns1:EfnahagurBanka/ns1:Gögn/ns1:Skuldir/ns1:FjárskuldbindingarÁUppreiknuðuVerði/ns1:Innlán/ns1:VerðtryggðInnlán/@Veitur" xmlDataType="decimal"/>
    </xmlCellPr>
  </singleXmlCell>
  <singleXmlCell id="702" r="C113" connectionId="0">
    <xmlCellPr id="1" uniqueName="ByggingastarfsemiOgMannvirkjagerð">
      <xmlPr mapId="2" xpath="/ns1:EfnahagurBanka/ns1:Gögn/ns1:Skuldir/ns1:FjárskuldbindingarÁUppreiknuðuVerði/ns1:Innlán/ns1:VerðtryggðInnlán/@ByggingastarfsemiOgMannvirkjagerð" xmlDataType="decimal"/>
    </xmlCellPr>
  </singleXmlCell>
  <singleXmlCell id="703" r="C114" connectionId="0">
    <xmlCellPr id="1" uniqueName="Verslun">
      <xmlPr mapId="2" xpath="/ns1:EfnahagurBanka/ns1:Gögn/ns1:Skuldir/ns1:FjárskuldbindingarÁUppreiknuðuVerði/ns1:Innlán/ns1:VerðtryggðInnlán/@Verslun" xmlDataType="decimal"/>
    </xmlCellPr>
  </singleXmlCell>
  <singleXmlCell id="704" r="C115" connectionId="0">
    <xmlCellPr id="1" uniqueName="SamgöngurOgFlutningar">
      <xmlPr mapId="2" xpath="/ns1:EfnahagurBanka/ns1:Gögn/ns1:Skuldir/ns1:FjárskuldbindingarÁUppreiknuðuVerði/ns1:Innlán/ns1:VerðtryggðInnlán/@SamgöngurOgFlutningar" xmlDataType="decimal"/>
    </xmlCellPr>
  </singleXmlCell>
  <singleXmlCell id="705" r="C116" connectionId="0">
    <xmlCellPr id="1" uniqueName="ÞjónustaFasteignafélög">
      <xmlPr mapId="2" xpath="/ns1:EfnahagurBanka/ns1:Gögn/ns1:Skuldir/ns1:FjárskuldbindingarÁUppreiknuðuVerði/ns1:Innlán/ns1:VerðtryggðInnlán/@ÞjónustaFasteignafélög" xmlDataType="decimal"/>
    </xmlCellPr>
  </singleXmlCell>
  <singleXmlCell id="706" r="C117" connectionId="0">
    <xmlCellPr id="1" uniqueName="ÞjónustaStarfsemiHöfuðstöðva">
      <xmlPr mapId="2" xpath="/ns1:EfnahagurBanka/ns1:Gögn/ns1:Skuldir/ns1:FjárskuldbindingarÁUppreiknuðuVerði/ns1:Innlán/ns1:VerðtryggðInnlán/@ÞjónustaStarfsemiHöfuðstöðva" xmlDataType="decimal"/>
    </xmlCellPr>
  </singleXmlCell>
  <singleXmlCell id="707" r="C118" connectionId="0">
    <xmlCellPr id="1" uniqueName="ÞjónustaAnnað">
      <xmlPr mapId="2" xpath="/ns1:EfnahagurBanka/ns1:Gögn/ns1:Skuldir/ns1:FjárskuldbindingarÁUppreiknuðuVerði/ns1:Innlán/ns1:VerðtryggðInnlán/@ÞjónustaAnnað" xmlDataType="decimal"/>
    </xmlCellPr>
  </singleXmlCell>
  <singleXmlCell id="708" r="C119" connectionId="0">
    <xmlCellPr id="1" uniqueName="Óflokkað">
      <xmlPr mapId="2" xpath="/ns1:EfnahagurBanka/ns1:Gögn/ns1:Skuldir/ns1:FjárskuldbindingarÁUppreiknuðuVerði/ns1:Innlán/ns1:VerðtryggðInnlán/@Óflokkað" xmlDataType="decimal"/>
    </xmlCellPr>
  </singleXmlCell>
  <singleXmlCell id="709" r="C121" connectionId="0">
    <xmlCellPr id="1" uniqueName="Innlánsstofnanir">
      <xmlPr mapId="2" xpath="/ns1:EfnahagurBanka/ns1:Gögn/ns1:Skuldir/ns1:FjárskuldbindingarÁUppreiknuðuVerði/ns1:Innlán/ns1:VerðtryggðInnlán/@Innlánsstofnanir" xmlDataType="decimal"/>
    </xmlCellPr>
  </singleXmlCell>
  <singleXmlCell id="710" r="C122" connectionId="0">
    <xmlCellPr id="1" uniqueName="InnlánsstofnanirÍSlitaferli">
      <xmlPr mapId="2" xpath="/ns1:EfnahagurBanka/ns1:Gögn/ns1:Skuldir/ns1:FjárskuldbindingarÁUppreiknuðuVerði/ns1:Innlán/ns1:VerðtryggðInnlán/@InnlánsstofnanirÍSlitaferli" xmlDataType="decimal"/>
    </xmlCellPr>
  </singleXmlCell>
  <singleXmlCell id="711" r="C123" connectionId="0">
    <xmlCellPr id="1" uniqueName="Peningamarkaðssjóðir">
      <xmlPr mapId="2" xpath="/ns1:EfnahagurBanka/ns1:Gögn/ns1:Skuldir/ns1:FjárskuldbindingarÁUppreiknuðuVerði/ns1:Innlán/ns1:VerðtryggðInnlán/@Peningamarkaðssjóðir" xmlDataType="decimal"/>
    </xmlCellPr>
  </singleXmlCell>
  <singleXmlCell id="712" r="C124" connectionId="0">
    <xmlCellPr id="1" uniqueName="AðrirVerðbréfaOgFjárfestingarsjóðirEnPeningamarkaðssjóðir">
      <xmlPr mapId="2" xpath="/ns1:EfnahagurBanka/ns1:Gögn/ns1:Skuldir/ns1:FjárskuldbindingarÁUppreiknuðuVerði/ns1:Innlán/ns1:VerðtryggðInnlán/@AðrirVerðbréfaOgFjárfestingarsjóðirEnPeningamarkaðssjóðir" xmlDataType="decimal"/>
    </xmlCellPr>
  </singleXmlCell>
  <singleXmlCell id="713" r="C125" connectionId="0">
    <xmlCellPr id="1" uniqueName="ÖnnurFjármálafyrirtæki">
      <xmlPr mapId="2" xpath="/ns1:EfnahagurBanka/ns1:Gögn/ns1:Skuldir/ns1:FjárskuldbindingarÁUppreiknuðuVerði/ns1:Innlán/ns1:VerðtryggðInnlán/@ÖnnurFjármálafyrirtæki" xmlDataType="decimal"/>
    </xmlCellPr>
  </singleXmlCell>
  <singleXmlCell id="714" r="C126" connectionId="0">
    <xmlCellPr id="1" uniqueName="ÖnnurFjármálafyrirtækiÍSlitameðferð">
      <xmlPr mapId="2" xpath="/ns1:EfnahagurBanka/ns1:Gögn/ns1:Skuldir/ns1:FjárskuldbindingarÁUppreiknuðuVerði/ns1:Innlán/ns1:VerðtryggðInnlán/@ÖnnurFjármálafyrirtækiÍSlitameðferð" xmlDataType="decimal"/>
    </xmlCellPr>
  </singleXmlCell>
  <singleXmlCell id="715" r="C127" connectionId="0">
    <xmlCellPr id="1" uniqueName="FjármálalegHliðarstarfsemi">
      <xmlPr mapId="2" xpath="/ns1:EfnahagurBanka/ns1:Gögn/ns1:Skuldir/ns1:FjárskuldbindingarÁUppreiknuðuVerði/ns1:Innlán/ns1:VerðtryggðInnlán/@FjármálalegHliðarstarfsemi" xmlDataType="decimal"/>
    </xmlCellPr>
  </singleXmlCell>
  <singleXmlCell id="716" r="C128" connectionId="0">
    <xmlCellPr id="1" uniqueName="InnbyrðisFjármögnunarfélög">
      <xmlPr mapId="2" xpath="/ns1:EfnahagurBanka/ns1:Gögn/ns1:Skuldir/ns1:FjárskuldbindingarÁUppreiknuðuVerði/ns1:Innlán/ns1:VerðtryggðInnlán/@InnbyrðisFjármögnunarfélög" xmlDataType="decimal"/>
    </xmlCellPr>
  </singleXmlCell>
  <singleXmlCell id="717" r="C129" connectionId="0">
    <xmlCellPr id="1" uniqueName="Vátryggingafélög">
      <xmlPr mapId="2" xpath="/ns1:EfnahagurBanka/ns1:Gögn/ns1:Skuldir/ns1:FjárskuldbindingarÁUppreiknuðuVerði/ns1:Innlán/ns1:VerðtryggðInnlán/@Vátryggingafélög" xmlDataType="decimal"/>
    </xmlCellPr>
  </singleXmlCell>
  <singleXmlCell id="718" r="C130" connectionId="0">
    <xmlCellPr id="1" uniqueName="Lífeyrissjóðir">
      <xmlPr mapId="2" xpath="/ns1:EfnahagurBanka/ns1:Gögn/ns1:Skuldir/ns1:FjárskuldbindingarÁUppreiknuðuVerði/ns1:Innlán/ns1:VerðtryggðInnlán/@Lífeyrissjóðir" xmlDataType="decimal"/>
    </xmlCellPr>
  </singleXmlCell>
  <singleXmlCell id="719" r="C132" connectionId="0">
    <xmlCellPr id="1" uniqueName="Ríkissjóður">
      <xmlPr mapId="2" xpath="/ns1:EfnahagurBanka/ns1:Gögn/ns1:Skuldir/ns1:FjárskuldbindingarÁUppreiknuðuVerði/ns1:Innlán/ns1:VerðtryggðInnlán/@Ríkissjóður" xmlDataType="decimal"/>
    </xmlCellPr>
  </singleXmlCell>
  <singleXmlCell id="720" r="C133" connectionId="0">
    <xmlCellPr id="1" uniqueName="Sveitarfélög">
      <xmlPr mapId="2" xpath="/ns1:EfnahagurBanka/ns1:Gögn/ns1:Skuldir/ns1:FjárskuldbindingarÁUppreiknuðuVerði/ns1:Innlán/ns1:VerðtryggðInnlán/@Sveitarfélög" xmlDataType="decimal"/>
    </xmlCellPr>
  </singleXmlCell>
  <singleXmlCell id="721" r="C134" connectionId="0">
    <xmlCellPr id="1" uniqueName="Heimili">
      <xmlPr mapId="2" xpath="/ns1:EfnahagurBanka/ns1:Gögn/ns1:Skuldir/ns1:FjárskuldbindingarÁUppreiknuðuVerði/ns1:Innlán/ns1:VerðtryggðInnlán/@Heimili" xmlDataType="decimal"/>
    </xmlCellPr>
  </singleXmlCell>
  <singleXmlCell id="722" r="C135" connectionId="0">
    <xmlCellPr id="1" uniqueName="ÞjónustaViðHeimiliRekinAfÓhagnaðardrifnumFélögum">
      <xmlPr mapId="2" xpath="/ns1:EfnahagurBanka/ns1:Gögn/ns1:Skuldir/ns1:FjárskuldbindingarÁUppreiknuðuVerði/ns1:Innlán/ns1:VerðtryggðInnlán/@ÞjónustaViðHeimiliRekinAfÓhagnaðardrifnumFélögum" xmlDataType="decimal"/>
    </xmlCellPr>
  </singleXmlCell>
  <singleXmlCell id="723" r="C136" connectionId="0">
    <xmlCellPr id="1" uniqueName="ErlendirAðilar">
      <xmlPr mapId="2" xpath="/ns1:EfnahagurBanka/ns1:Gögn/ns1:Skuldir/ns1:FjárskuldbindingarÁUppreiknuðuVerði/ns1:Innlán/ns1:VerðtryggðInnlán/@ErlendirAðilar" xmlDataType="decimal"/>
    </xmlCellPr>
  </singleXmlCell>
  <singleXmlCell id="724" r="C137" connectionId="0">
    <xmlCellPr id="1" uniqueName="ns1:Skuldir-Orlofsreikningar">
      <xmlPr mapId="2" xpath="/ns1:EfnahagurBanka/ns1:Gögn/ns1:Skuldir/ns1:FjárskuldbindingarÁUppreiknuðuVerði/ns1:Innlán/ns1:Skuldir-Orlofsreikningar" xmlDataType="decimal"/>
    </xmlCellPr>
  </singleXmlCell>
  <singleXmlCell id="725" r="C138" connectionId="0">
    <xmlCellPr id="1" uniqueName="ns1:InnlánVViðbótarlífeyrissparnaðar">
      <xmlPr mapId="2" xpath="/ns1:EfnahagurBanka/ns1:Gögn/ns1:Skuldir/ns1:FjárskuldbindingarÁUppreiknuðuVerði/ns1:Innlán/ns1:InnlánVViðbótarlífeyrissparnaðar" xmlDataType="decimal"/>
    </xmlCellPr>
  </singleXmlCell>
  <singleXmlCell id="726" r="C141" connectionId="0">
    <xmlCellPr id="1" uniqueName="Landbúnaður">
      <xmlPr mapId="2" xpath="/ns1:EfnahagurBanka/ns1:Gögn/ns1:Skuldir/ns1:FjárskuldbindingarÁUppreiknuðuVerði/ns1:Innlán/ns1:Skuldir-ÖnnurBundinInnlán/@Landbúnaður" xmlDataType="decimal"/>
    </xmlCellPr>
  </singleXmlCell>
  <singleXmlCell id="727" r="C142" connectionId="0">
    <xmlCellPr id="1" uniqueName="Fiskveiðar">
      <xmlPr mapId="2" xpath="/ns1:EfnahagurBanka/ns1:Gögn/ns1:Skuldir/ns1:FjárskuldbindingarÁUppreiknuðuVerði/ns1:Innlán/ns1:Skuldir-ÖnnurBundinInnlán/@Fiskveiðar" xmlDataType="decimal"/>
    </xmlCellPr>
  </singleXmlCell>
  <singleXmlCell id="728" r="C143" connectionId="0">
    <xmlCellPr id="1" uniqueName="IðnaðurVinnslaLandbúnaðarafurða">
      <xmlPr mapId="2" xpath="/ns1:EfnahagurBanka/ns1:Gögn/ns1:Skuldir/ns1:FjárskuldbindingarÁUppreiknuðuVerði/ns1:Innlán/ns1:Skuldir-ÖnnurBundinInnlán/@IðnaðurVinnslaLandbúnaðarafurða" xmlDataType="decimal"/>
    </xmlCellPr>
  </singleXmlCell>
  <singleXmlCell id="730" r="C144" connectionId="0">
    <xmlCellPr id="1" uniqueName="IðnaðurVinnslaSjávarafurða">
      <xmlPr mapId="2" xpath="/ns1:EfnahagurBanka/ns1:Gögn/ns1:Skuldir/ns1:FjárskuldbindingarÁUppreiknuðuVerði/ns1:Innlán/ns1:Skuldir-ÖnnurBundinInnlán/@IðnaðurVinnslaSjávarafurða" xmlDataType="decimal"/>
    </xmlCellPr>
  </singleXmlCell>
  <singleXmlCell id="731" r="C145" connectionId="0">
    <xmlCellPr id="1" uniqueName="IðnaðurAnnað">
      <xmlPr mapId="2" xpath="/ns1:EfnahagurBanka/ns1:Gögn/ns1:Skuldir/ns1:FjárskuldbindingarÁUppreiknuðuVerði/ns1:Innlán/ns1:Skuldir-ÖnnurBundinInnlán/@IðnaðurAnnað" xmlDataType="decimal"/>
    </xmlCellPr>
  </singleXmlCell>
  <singleXmlCell id="732" r="C146" connectionId="0">
    <xmlCellPr id="1" uniqueName="Veitur">
      <xmlPr mapId="2" xpath="/ns1:EfnahagurBanka/ns1:Gögn/ns1:Skuldir/ns1:FjárskuldbindingarÁUppreiknuðuVerði/ns1:Innlán/ns1:Skuldir-ÖnnurBundinInnlán/@Veitur" xmlDataType="decimal"/>
    </xmlCellPr>
  </singleXmlCell>
  <singleXmlCell id="733" r="C147" connectionId="0">
    <xmlCellPr id="1" uniqueName="ByggingastarfsemiOgMannvirkjagerð">
      <xmlPr mapId="2" xpath="/ns1:EfnahagurBanka/ns1:Gögn/ns1:Skuldir/ns1:FjárskuldbindingarÁUppreiknuðuVerði/ns1:Innlán/ns1:Skuldir-ÖnnurBundinInnlán/@ByggingastarfsemiOgMannvirkjagerð" xmlDataType="decimal"/>
    </xmlCellPr>
  </singleXmlCell>
  <singleXmlCell id="734" r="C148" connectionId="0">
    <xmlCellPr id="1" uniqueName="Verslun">
      <xmlPr mapId="2" xpath="/ns1:EfnahagurBanka/ns1:Gögn/ns1:Skuldir/ns1:FjárskuldbindingarÁUppreiknuðuVerði/ns1:Innlán/ns1:Skuldir-ÖnnurBundinInnlán/@Verslun" xmlDataType="decimal"/>
    </xmlCellPr>
  </singleXmlCell>
  <singleXmlCell id="735" r="C149" connectionId="0">
    <xmlCellPr id="1" uniqueName="SamgöngurOgFlutningar">
      <xmlPr mapId="2" xpath="/ns1:EfnahagurBanka/ns1:Gögn/ns1:Skuldir/ns1:FjárskuldbindingarÁUppreiknuðuVerði/ns1:Innlán/ns1:Skuldir-ÖnnurBundinInnlán/@SamgöngurOgFlutningar" xmlDataType="decimal"/>
    </xmlCellPr>
  </singleXmlCell>
  <singleXmlCell id="736" r="C150" connectionId="0">
    <xmlCellPr id="1" uniqueName="ÞjónustaFasteignafélög">
      <xmlPr mapId="2" xpath="/ns1:EfnahagurBanka/ns1:Gögn/ns1:Skuldir/ns1:FjárskuldbindingarÁUppreiknuðuVerði/ns1:Innlán/ns1:Skuldir-ÖnnurBundinInnlán/@ÞjónustaFasteignafélög" xmlDataType="decimal"/>
    </xmlCellPr>
  </singleXmlCell>
  <singleXmlCell id="737" r="C151" connectionId="0">
    <xmlCellPr id="1" uniqueName="ÞjónustaStarfsemiHöfuðstöðva">
      <xmlPr mapId="2" xpath="/ns1:EfnahagurBanka/ns1:Gögn/ns1:Skuldir/ns1:FjárskuldbindingarÁUppreiknuðuVerði/ns1:Innlán/ns1:Skuldir-ÖnnurBundinInnlán/@ÞjónustaStarfsemiHöfuðstöðva" xmlDataType="decimal"/>
    </xmlCellPr>
  </singleXmlCell>
  <singleXmlCell id="738" r="C152" connectionId="0">
    <xmlCellPr id="1" uniqueName="ÞjónustaAnnað">
      <xmlPr mapId="2" xpath="/ns1:EfnahagurBanka/ns1:Gögn/ns1:Skuldir/ns1:FjárskuldbindingarÁUppreiknuðuVerði/ns1:Innlán/ns1:Skuldir-ÖnnurBundinInnlán/@ÞjónustaAnnað" xmlDataType="decimal"/>
    </xmlCellPr>
  </singleXmlCell>
  <singleXmlCell id="739" r="C153" connectionId="0">
    <xmlCellPr id="1" uniqueName="Óflokkað">
      <xmlPr mapId="2" xpath="/ns1:EfnahagurBanka/ns1:Gögn/ns1:Skuldir/ns1:FjárskuldbindingarÁUppreiknuðuVerði/ns1:Innlán/ns1:Skuldir-ÖnnurBundinInnlán/@Óflokkað" xmlDataType="decimal"/>
    </xmlCellPr>
  </singleXmlCell>
  <singleXmlCell id="740" r="C155" connectionId="0">
    <xmlCellPr id="1" uniqueName="Innlánsstofnanir">
      <xmlPr mapId="2" xpath="/ns1:EfnahagurBanka/ns1:Gögn/ns1:Skuldir/ns1:FjárskuldbindingarÁUppreiknuðuVerði/ns1:Innlán/ns1:Skuldir-ÖnnurBundinInnlán/@Innlánsstofnanir" xmlDataType="decimal"/>
    </xmlCellPr>
  </singleXmlCell>
  <singleXmlCell id="741" r="C156" connectionId="0">
    <xmlCellPr id="1" uniqueName="InnlánsstofnanirÍSlitaferli">
      <xmlPr mapId="2" xpath="/ns1:EfnahagurBanka/ns1:Gögn/ns1:Skuldir/ns1:FjárskuldbindingarÁUppreiknuðuVerði/ns1:Innlán/ns1:Skuldir-ÖnnurBundinInnlán/@InnlánsstofnanirÍSlitaferli" xmlDataType="decimal"/>
    </xmlCellPr>
  </singleXmlCell>
  <singleXmlCell id="742" r="C157" connectionId="0">
    <xmlCellPr id="1" uniqueName="Peningamarkaðssjóðir">
      <xmlPr mapId="2" xpath="/ns1:EfnahagurBanka/ns1:Gögn/ns1:Skuldir/ns1:FjárskuldbindingarÁUppreiknuðuVerði/ns1:Innlán/ns1:Skuldir-ÖnnurBundinInnlán/@Peningamarkaðssjóðir" xmlDataType="decimal"/>
    </xmlCellPr>
  </singleXmlCell>
  <singleXmlCell id="743" r="C158" connectionId="0">
    <xmlCellPr id="1" uniqueName="AðrirVerðbréfaOgFjárfestingarsjóðirEnPeningamarkaðssjóðir">
      <xmlPr mapId="2" xpath="/ns1:EfnahagurBanka/ns1:Gögn/ns1:Skuldir/ns1:FjárskuldbindingarÁUppreiknuðuVerði/ns1:Innlán/ns1:Skuldir-ÖnnurBundinInnlán/@AðrirVerðbréfaOgFjárfestingarsjóðirEnPeningamarkaðssjóðir" xmlDataType="decimal"/>
    </xmlCellPr>
  </singleXmlCell>
  <singleXmlCell id="744" r="C159" connectionId="0">
    <xmlCellPr id="1" uniqueName="ÖnnurFjármálafyrirtæki">
      <xmlPr mapId="2" xpath="/ns1:EfnahagurBanka/ns1:Gögn/ns1:Skuldir/ns1:FjárskuldbindingarÁUppreiknuðuVerði/ns1:Innlán/ns1:Skuldir-ÖnnurBundinInnlán/@ÖnnurFjármálafyrirtæki" xmlDataType="decimal"/>
    </xmlCellPr>
  </singleXmlCell>
  <singleXmlCell id="745" r="C160" connectionId="0">
    <xmlCellPr id="1" uniqueName="ÖnnurFjármálafyrirtækiÍSlitameðferð">
      <xmlPr mapId="2" xpath="/ns1:EfnahagurBanka/ns1:Gögn/ns1:Skuldir/ns1:FjárskuldbindingarÁUppreiknuðuVerði/ns1:Innlán/ns1:Skuldir-ÖnnurBundinInnlán/@ÖnnurFjármálafyrirtækiÍSlitameðferð" xmlDataType="decimal"/>
    </xmlCellPr>
  </singleXmlCell>
  <singleXmlCell id="746" r="C161" connectionId="0">
    <xmlCellPr id="1" uniqueName="FjármálalegHliðarstarfsemi">
      <xmlPr mapId="2" xpath="/ns1:EfnahagurBanka/ns1:Gögn/ns1:Skuldir/ns1:FjárskuldbindingarÁUppreiknuðuVerði/ns1:Innlán/ns1:Skuldir-ÖnnurBundinInnlán/@FjármálalegHliðarstarfsemi" xmlDataType="decimal"/>
    </xmlCellPr>
  </singleXmlCell>
  <singleXmlCell id="747" r="C162" connectionId="0">
    <xmlCellPr id="1" uniqueName="InnbyrðisFjármögnunarfélög">
      <xmlPr mapId="2" xpath="/ns1:EfnahagurBanka/ns1:Gögn/ns1:Skuldir/ns1:FjárskuldbindingarÁUppreiknuðuVerði/ns1:Innlán/ns1:Skuldir-ÖnnurBundinInnlán/@InnbyrðisFjármögnunarfélög" xmlDataType="decimal"/>
    </xmlCellPr>
  </singleXmlCell>
  <singleXmlCell id="748" r="C163" connectionId="0">
    <xmlCellPr id="1" uniqueName="Vátryggingafélög">
      <xmlPr mapId="2" xpath="/ns1:EfnahagurBanka/ns1:Gögn/ns1:Skuldir/ns1:FjárskuldbindingarÁUppreiknuðuVerði/ns1:Innlán/ns1:Skuldir-ÖnnurBundinInnlán/@Vátryggingafélög" xmlDataType="decimal"/>
    </xmlCellPr>
  </singleXmlCell>
  <singleXmlCell id="749" r="C164" connectionId="0">
    <xmlCellPr id="1" uniqueName="Lífeyrissjóðir">
      <xmlPr mapId="2" xpath="/ns1:EfnahagurBanka/ns1:Gögn/ns1:Skuldir/ns1:FjárskuldbindingarÁUppreiknuðuVerði/ns1:Innlán/ns1:Skuldir-ÖnnurBundinInnlán/@Lífeyrissjóðir" xmlDataType="decimal"/>
    </xmlCellPr>
  </singleXmlCell>
  <singleXmlCell id="750" r="C166" connectionId="0">
    <xmlCellPr id="1" uniqueName="Ríkissjóður">
      <xmlPr mapId="2" xpath="/ns1:EfnahagurBanka/ns1:Gögn/ns1:Skuldir/ns1:FjárskuldbindingarÁUppreiknuðuVerði/ns1:Innlán/ns1:Skuldir-ÖnnurBundinInnlán/@Ríkissjóður" xmlDataType="decimal"/>
    </xmlCellPr>
  </singleXmlCell>
  <singleXmlCell id="751" r="C167" connectionId="0">
    <xmlCellPr id="1" uniqueName="Sveitarfélög">
      <xmlPr mapId="2" xpath="/ns1:EfnahagurBanka/ns1:Gögn/ns1:Skuldir/ns1:FjárskuldbindingarÁUppreiknuðuVerði/ns1:Innlán/ns1:Skuldir-ÖnnurBundinInnlán/@Sveitarfélög" xmlDataType="decimal"/>
    </xmlCellPr>
  </singleXmlCell>
  <singleXmlCell id="752" r="C168" connectionId="0">
    <xmlCellPr id="1" uniqueName="Heimili">
      <xmlPr mapId="2" xpath="/ns1:EfnahagurBanka/ns1:Gögn/ns1:Skuldir/ns1:FjárskuldbindingarÁUppreiknuðuVerði/ns1:Innlán/ns1:Skuldir-ÖnnurBundinInnlán/@Heimili" xmlDataType="decimal"/>
    </xmlCellPr>
  </singleXmlCell>
  <singleXmlCell id="753" r="C169" connectionId="0">
    <xmlCellPr id="1" uniqueName="ÞjónustaViðHeimiliRekinAfÓhagnaðardrifnumFélögum">
      <xmlPr mapId="2" xpath="/ns1:EfnahagurBanka/ns1:Gögn/ns1:Skuldir/ns1:FjárskuldbindingarÁUppreiknuðuVerði/ns1:Innlán/ns1:Skuldir-ÖnnurBundinInnlán/@ÞjónustaViðHeimiliRekinAfÓhagnaðardrifnumFélögum" xmlDataType="decimal"/>
    </xmlCellPr>
  </singleXmlCell>
  <singleXmlCell id="754" r="C170" connectionId="0">
    <xmlCellPr id="1" uniqueName="ErlendirAðilar">
      <xmlPr mapId="2" xpath="/ns1:EfnahagurBanka/ns1:Gögn/ns1:Skuldir/ns1:FjárskuldbindingarÁUppreiknuðuVerði/ns1:Innlán/ns1:Skuldir-ÖnnurBundinInnlán/@ErlendirAðilar" xmlDataType="decimal"/>
    </xmlCellPr>
  </singleXmlCell>
  <singleXmlCell id="755" r="C172" connectionId="0">
    <xmlCellPr id="1" uniqueName="ns1:Skuldir-InnlendVerðbréfaÚtgáfa">
      <xmlPr mapId="2" xpath="/ns1:EfnahagurBanka/ns1:Gögn/ns1:Skuldir/ns1:FjárskuldbindingarÁUppreiknuðuVerði/ns1:Skuldir-Verðbréfaútgáfa/ns1:Skuldir-InnlendVerðbréfaÚtgáfa" xmlDataType="decimal"/>
    </xmlCellPr>
  </singleXmlCell>
  <singleXmlCell id="756" r="C173" connectionId="0">
    <xmlCellPr id="1" uniqueName="ns1:Skuldir-ErlendVerðbréfaÚtgáfa">
      <xmlPr mapId="2" xpath="/ns1:EfnahagurBanka/ns1:Gögn/ns1:Skuldir/ns1:FjárskuldbindingarÁUppreiknuðuVerði/ns1:Skuldir-Verðbréfaútgáfa/ns1:Skuldir-ErlendVerðbréfaÚtgáfa" xmlDataType="decimal"/>
    </xmlCellPr>
  </singleXmlCell>
  <singleXmlCell id="757" r="C178" connectionId="0">
    <xmlCellPr id="1" uniqueName="ns1:Skuldir-InnlendVíkjandiLánStyttriEðaJöfnÁri">
      <xmlPr mapId="2" xpath="/ns1:EfnahagurBanka/ns1:Gögn/ns1:Skuldir/ns1:FjárskuldbindingarÁUppreiknuðuVerði/ns1:VíkjandiLán/ns1:Skuldir-InnlendVíkjandiLánStyttriEðaJöfnÁri" xmlDataType="decimal"/>
    </xmlCellPr>
  </singleXmlCell>
  <singleXmlCell id="758" r="C179" connectionId="0">
    <xmlCellPr id="1" uniqueName="ns1:Skuldir-InnlendVíkjandiLánLengriEnÁr">
      <xmlPr mapId="2" xpath="/ns1:EfnahagurBanka/ns1:Gögn/ns1:Skuldir/ns1:FjárskuldbindingarÁUppreiknuðuVerði/ns1:VíkjandiLán/ns1:Skuldir-InnlendVíkjandiLánLengriEnÁr" xmlDataType="decimal"/>
    </xmlCellPr>
  </singleXmlCell>
  <singleXmlCell id="759" r="C180" connectionId="0">
    <xmlCellPr id="1" uniqueName="ns1:Skuldir-ErlendVíkjandiLánStyttriEðaJöfnÁri">
      <xmlPr mapId="2" xpath="/ns1:EfnahagurBanka/ns1:Gögn/ns1:Skuldir/ns1:FjárskuldbindingarÁUppreiknuðuVerði/ns1:VíkjandiLán/ns1:Skuldir-ErlendVíkjandiLánStyttriEðaJöfnÁri" xmlDataType="decimal"/>
    </xmlCellPr>
  </singleXmlCell>
  <singleXmlCell id="760" r="C181" connectionId="0">
    <xmlCellPr id="1" uniqueName="ns1:Skuldir-ErlendVíkjandiLánLengriEnÁr">
      <xmlPr mapId="2" xpath="/ns1:EfnahagurBanka/ns1:Gögn/ns1:Skuldir/ns1:FjárskuldbindingarÁUppreiknuðuVerði/ns1:VíkjandiLán/ns1:Skuldir-ErlendVíkjandiLánLengriEnÁr" xmlDataType="decimal"/>
    </xmlCellPr>
  </singleXmlCell>
  <singleXmlCell id="761" r="C183" connectionId="0">
    <xmlCellPr id="1" uniqueName="ns1:VerðtryggðLán">
      <xmlPr mapId="2" xpath="/ns1:EfnahagurBanka/ns1:Gögn/ns1:Skuldir/ns1:FjárskuldbindingarÁUppreiknuðuVerði/ns1:BeinarLántökurÁUppreiknuðuVerði/ns1:VerðtryggðLán" xmlDataType="decimal"/>
    </xmlCellPr>
  </singleXmlCell>
  <singleXmlCell id="762" r="C184" connectionId="0">
    <xmlCellPr id="1" uniqueName="ns1:ÖnnurLánMinnaEðaJafnt1Ár">
      <xmlPr mapId="2" xpath="/ns1:EfnahagurBanka/ns1:Gögn/ns1:Skuldir/ns1:FjárskuldbindingarÁUppreiknuðuVerði/ns1:BeinarLántökurÁUppreiknuðuVerði/ns1:ÖnnurLánMinnaEðaJafnt1Ár" xmlDataType="decimal"/>
    </xmlCellPr>
  </singleXmlCell>
  <singleXmlCell id="763" r="C185" connectionId="0">
    <xmlCellPr id="1" uniqueName="ns1:ÖnnurLánStærraEn1Ár">
      <xmlPr mapId="2" xpath="/ns1:EfnahagurBanka/ns1:Gögn/ns1:Skuldir/ns1:FjárskuldbindingarÁUppreiknuðuVerði/ns1:BeinarLántökurÁUppreiknuðuVerði/ns1:ÖnnurLánStærraEn1Ár" xmlDataType="decimal"/>
    </xmlCellPr>
  </singleXmlCell>
  <singleXmlCell id="764" r="C188" connectionId="0">
    <xmlCellPr id="1" uniqueName="ns1:Gangvirðisvarnir">
      <xmlPr mapId="2" xpath="/ns1:EfnahagurBanka/ns1:Gögn/ns1:Skuldir/ns1:SkuldirAfleiðusamningarVegnaÁhættuvarna/ns1:Gangvirðisvarnir" xmlDataType="decimal"/>
    </xmlCellPr>
  </singleXmlCell>
  <singleXmlCell id="765" r="C189" connectionId="0">
    <xmlCellPr id="1" uniqueName="ns1:Sjóðflæðisvarnir">
      <xmlPr mapId="2" xpath="/ns1:EfnahagurBanka/ns1:Gögn/ns1:Skuldir/ns1:SkuldirAfleiðusamningarVegnaÁhættuvarna/ns1:Sjóðflæðisvarnir" xmlDataType="decimal"/>
    </xmlCellPr>
  </singleXmlCell>
  <singleXmlCell id="766" r="C190" connectionId="0">
    <xmlCellPr id="1" uniqueName="ns1:Gengisvarnir">
      <xmlPr mapId="2" xpath="/ns1:EfnahagurBanka/ns1:Gögn/ns1:Skuldir/ns1:SkuldirAfleiðusamningarVegnaÁhættuvarna/ns1:Gengisvarnir" xmlDataType="decimal"/>
    </xmlCellPr>
  </singleXmlCell>
  <singleXmlCell id="767" r="C191" connectionId="0">
    <xmlCellPr id="1" uniqueName="ns1:Vaxtastigsvarnir">
      <xmlPr mapId="2" xpath="/ns1:EfnahagurBanka/ns1:Gögn/ns1:Skuldir/ns1:SkuldirAfleiðusamningarVegnaÁhættuvarna/ns1:Vaxtastigsvarnir" xmlDataType="decimal"/>
    </xmlCellPr>
  </singleXmlCell>
  <singleXmlCell id="768" r="C192" connectionId="0">
    <xmlCellPr id="1" uniqueName="ns1:VaxtastigsvarnirVegnaSjóðstreymis">
      <xmlPr mapId="2" xpath="/ns1:EfnahagurBanka/ns1:Gögn/ns1:Skuldir/ns1:SkuldirAfleiðusamningarVegnaÁhættuvarna/ns1:VaxtastigsvarnirVegnaSjóðstreymis" xmlDataType="decimal"/>
    </xmlCellPr>
  </singleXmlCell>
  <singleXmlCell id="769" r="C195" connectionId="0">
    <xmlCellPr id="1" uniqueName="ns1:Lífeyrisskuldbindingar">
      <xmlPr mapId="2" xpath="/ns1:EfnahagurBanka/ns1:Gögn/ns1:Skuldir/ns1:AðrarSkuldir/ns1:ReiknaðarSkuldbindingar/ns1:Lífeyrisskuldbindingar" xmlDataType="decimal"/>
    </xmlCellPr>
  </singleXmlCell>
  <singleXmlCell id="770" r="C196" connectionId="0">
    <xmlCellPr id="1" uniqueName="ns1:SkuldaviðurkenningarOgÁbyrgðir">
      <xmlPr mapId="2" xpath="/ns1:EfnahagurBanka/ns1:Gögn/ns1:Skuldir/ns1:AðrarSkuldir/ns1:ReiknaðarSkuldbindingar/ns1:SkuldaviðurkenningarOgÁbyrgðir" xmlDataType="decimal"/>
    </xmlCellPr>
  </singleXmlCell>
  <singleXmlCell id="771" r="C197" connectionId="0">
    <xmlCellPr id="1" uniqueName="ns1:AðrarReiknaðarSkuldbindingar">
      <xmlPr mapId="2" xpath="/ns1:EfnahagurBanka/ns1:Gögn/ns1:Skuldir/ns1:AðrarSkuldir/ns1:ReiknaðarSkuldbindingar/ns1:AðrarReiknaðarSkuldbindingar" xmlDataType="decimal"/>
    </xmlCellPr>
  </singleXmlCell>
  <singleXmlCell id="772" r="C199" connectionId="0">
    <xmlCellPr id="1" uniqueName="ns1:SkattaSkuldirÞessaÁrs">
      <xmlPr mapId="2" xpath="/ns1:EfnahagurBanka/ns1:Gögn/ns1:Skuldir/ns1:AðrarSkuldir/ns1:Skattskuldir/ns1:SkattaSkuldirÞessaÁrs" xmlDataType="decimal"/>
    </xmlCellPr>
  </singleXmlCell>
  <singleXmlCell id="773" r="C200" connectionId="0">
    <xmlCellPr id="1" uniqueName="ns1:FrestaðarSkattskuldir">
      <xmlPr mapId="2" xpath="/ns1:EfnahagurBanka/ns1:Gögn/ns1:Skuldir/ns1:AðrarSkuldir/ns1:Skattskuldir/ns1:FrestaðarSkattskuldir" xmlDataType="decimal"/>
    </xmlCellPr>
  </singleXmlCell>
  <singleXmlCell id="774" r="C202" connectionId="0">
    <xmlCellPr id="1" uniqueName="ns1:Uppgjörsliðir">
      <xmlPr mapId="2" xpath="/ns1:EfnahagurBanka/ns1:Gögn/ns1:Skuldir/ns1:AðrarSkuldir/ns1:Annað/ns1:Uppgjörsliðir" xmlDataType="decimal"/>
    </xmlCellPr>
  </singleXmlCell>
  <singleXmlCell id="775" r="C203" connectionId="0">
    <xmlCellPr id="1" uniqueName="ns1:EndurkræftHlutafé">
      <xmlPr mapId="2" xpath="/ns1:EfnahagurBanka/ns1:Gögn/ns1:Skuldir/ns1:AðrarSkuldir/ns1:Annað/ns1:EndurkræftHlutafé" xmlDataType="decimal"/>
    </xmlCellPr>
  </singleXmlCell>
  <singleXmlCell id="776" r="C204" connectionId="0">
    <xmlCellPr id="1" uniqueName="ns1:ViðskiptaskuldirViðInnlendaAðila">
      <xmlPr mapId="2" xpath="/ns1:EfnahagurBanka/ns1:Gögn/ns1:Skuldir/ns1:AðrarSkuldir/ns1:Annað/ns1:ViðskiptaskuldirViðInnlendaAðila" xmlDataType="decimal"/>
    </xmlCellPr>
  </singleXmlCell>
  <singleXmlCell id="777" r="C205" connectionId="0">
    <xmlCellPr id="1" uniqueName="ns1:AðrarInnlendarSkuldirÓtA">
      <xmlPr mapId="2" xpath="/ns1:EfnahagurBanka/ns1:Gögn/ns1:Skuldir/ns1:AðrarSkuldir/ns1:Annað/ns1:AðrarInnlendarSkuldirÓtA" xmlDataType="decimal"/>
    </xmlCellPr>
  </singleXmlCell>
  <singleXmlCell id="778" r="C207" connectionId="0">
    <xmlCellPr id="1" uniqueName="ns1:ViðskiptaskuldirViðErlendaAðila">
      <xmlPr mapId="2" xpath="/ns1:EfnahagurBanka/ns1:Gögn/ns1:Skuldir/ns1:AðrarSkuldir/ns1:AðrarErlendarSkuldir/ns1:ViðskiptaskuldirViðErlendaAðila" xmlDataType="decimal"/>
    </xmlCellPr>
  </singleXmlCell>
  <singleXmlCell id="779" r="C208" connectionId="0">
    <xmlCellPr id="1" uniqueName="ns1:AðrarErlendarSkuldirÓtA">
      <xmlPr mapId="2" xpath="/ns1:EfnahagurBanka/ns1:Gögn/ns1:Skuldir/ns1:AðrarSkuldir/ns1:AðrarErlendarSkuldir/ns1:AðrarErlendarSkuldirÓtA" xmlDataType="decimal"/>
    </xmlCellPr>
  </singleXmlCell>
  <singleXmlCell id="780" r="C213" connectionId="0">
    <xmlCellPr id="1" uniqueName="ns1:Peningamarkaðsbréf2PrósentGrunnur">
      <xmlPr mapId="2" xpath="/ns1:EfnahagurBanka/ns1:Gögn/ns1:Skuldir/ns1:GrunnurTilÚtreikningsBindiskyldu/ns1:Skuldir-GTÚB-Verðbréfaútgáfa/ns1:Peningamarkaðsbréf2PrósentGrunnur" xmlDataType="decimal"/>
    </xmlCellPr>
  </singleXmlCell>
  <singleXmlCell id="781" r="C214" connectionId="0">
    <xmlCellPr id="1" uniqueName="ns1:ÖnnurVerðbréfaútgáfaSteyttraEðaJöfn2Ár2PrósentGrunnur">
      <xmlPr mapId="2" xpath="/ns1:EfnahagurBanka/ns1:Gögn/ns1:Skuldir/ns1:GrunnurTilÚtreikningsBindiskyldu/ns1:Skuldir-GTÚB-Verðbréfaútgáfa/ns1:ÖnnurVerðbréfaútgáfaSteyttraEðaJöfn2Ár2PrósentGrunnur" xmlDataType="decimal"/>
    </xmlCellPr>
  </singleXmlCell>
  <singleXmlCell id="782" r="C215" connectionId="0">
    <xmlCellPr id="1" uniqueName="ns1:ÖnnurVerðbréfaútgáfaLengriEn2Ár0PrósentGrunnur">
      <xmlPr mapId="2" xpath="/ns1:EfnahagurBanka/ns1:Gögn/ns1:Skuldir/ns1:GrunnurTilÚtreikningsBindiskyldu/ns1:Skuldir-GTÚB-Verðbréfaútgáfa/ns1:ÖnnurVerðbréfaútgáfaLengriEn2Ár0PrósentGrunnur" xmlDataType="decimal"/>
    </xmlCellPr>
  </singleXmlCell>
  <singleXmlCell id="783" r="C216" connectionId="0">
    <xmlCellPr id="1" uniqueName="ns1:VerðbréfaútgáfaUtanBindigrunns">
      <xmlPr mapId="2" xpath="/ns1:EfnahagurBanka/ns1:Gögn/ns1:Skuldir/ns1:GrunnurTilÚtreikningsBindiskyldu/ns1:Skuldir-GTÚB-Verðbréfaútgáfa/ns1:VerðbréfaútgáfaUtanBindigrunns" xmlDataType="decimal"/>
    </xmlCellPr>
  </singleXmlCell>
  <singleXmlCell id="784" r="C218" connectionId="0">
    <xmlCellPr id="1" uniqueName="ns1:InnlánStyttraEðaJöfn2Ár2PrósentGrunnur">
      <xmlPr mapId="2" xpath="/ns1:EfnahagurBanka/ns1:Gögn/ns1:Skuldir/ns1:GrunnurTilÚtreikningsBindiskyldu/ns1:Skuldir-GTÚB-InnlánInnanlands/ns1:InnlánStyttraEðaJöfn2Ár2PrósentGrunnur" xmlDataType="decimal"/>
    </xmlCellPr>
  </singleXmlCell>
  <singleXmlCell id="785" r="C219" connectionId="0">
    <xmlCellPr id="1" uniqueName="ns1:InnlánLengriEn2Ár0PrósentGrunnur">
      <xmlPr mapId="2" xpath="/ns1:EfnahagurBanka/ns1:Gögn/ns1:Skuldir/ns1:GrunnurTilÚtreikningsBindiskyldu/ns1:Skuldir-GTÚB-InnlánInnanlands/ns1:InnlánLengriEn2Ár0PrósentGrunnur" xmlDataType="decimal"/>
    </xmlCellPr>
  </singleXmlCell>
  <singleXmlCell id="786" r="C222" connectionId="0">
    <xmlCellPr id="1" uniqueName="ns1:GjaldkræfarSkuldir">
      <xmlPr mapId="2" xpath="/ns1:EfnahagurBanka/ns1:Gögn/ns1:Skuldir/ns1:SundurliðunInnlendraSkuldaSkvRauneftirstöðvatíma/ns1:GjaldkræfarSkuldir" xmlDataType="decimal"/>
    </xmlCellPr>
  </singleXmlCell>
  <singleXmlCell id="787" r="C223" connectionId="0">
    <xmlCellPr id="1" uniqueName="ns1:AlltAð3Mánuðir">
      <xmlPr mapId="2" xpath="/ns1:EfnahagurBanka/ns1:Gögn/ns1:Skuldir/ns1:SundurliðunInnlendraSkuldaSkvRauneftirstöðvatíma/ns1:AlltAð3Mánuðir" xmlDataType="decimal"/>
    </xmlCellPr>
  </singleXmlCell>
  <singleXmlCell id="788" r="C224" connectionId="0">
    <xmlCellPr id="1" uniqueName="ns1:Yfir3MánuðirOgAlltAðÁri">
      <xmlPr mapId="2" xpath="/ns1:EfnahagurBanka/ns1:Gögn/ns1:Skuldir/ns1:SundurliðunInnlendraSkuldaSkvRauneftirstöðvatíma/ns1:Yfir3MánuðirOgAlltAðÁri" xmlDataType="decimal"/>
    </xmlCellPr>
  </singleXmlCell>
  <singleXmlCell id="789" r="C225" connectionId="0">
    <xmlCellPr id="1" uniqueName="ns1:Yfir1ÁrOgAlltAð2Árum">
      <xmlPr mapId="2" xpath="/ns1:EfnahagurBanka/ns1:Gögn/ns1:Skuldir/ns1:SundurliðunInnlendraSkuldaSkvRauneftirstöðvatíma/ns1:Yfir1ÁrOgAlltAð2Árum" xmlDataType="decimal"/>
    </xmlCellPr>
  </singleXmlCell>
  <singleXmlCell id="790" r="C226" connectionId="0">
    <xmlCellPr id="1" uniqueName="ns1:Yfir2ÁrOgAlltAð3Árum">
      <xmlPr mapId="2" xpath="/ns1:EfnahagurBanka/ns1:Gögn/ns1:Skuldir/ns1:SundurliðunInnlendraSkuldaSkvRauneftirstöðvatíma/ns1:Yfir2ÁrOgAlltAð3Árum" xmlDataType="decimal"/>
    </xmlCellPr>
  </singleXmlCell>
  <singleXmlCell id="791" r="C227" connectionId="0">
    <xmlCellPr id="1" uniqueName="ns1:Yfir3ÁrOgAlltAð5Árum">
      <xmlPr mapId="2" xpath="/ns1:EfnahagurBanka/ns1:Gögn/ns1:Skuldir/ns1:SundurliðunInnlendraSkuldaSkvRauneftirstöðvatíma/ns1:Yfir3ÁrOgAlltAð5Árum" xmlDataType="decimal"/>
    </xmlCellPr>
  </singleXmlCell>
  <singleXmlCell id="792" r="C228" connectionId="0">
    <xmlCellPr id="1" uniqueName="ns1:Yfir5Ár">
      <xmlPr mapId="2" xpath="/ns1:EfnahagurBanka/ns1:Gögn/ns1:Skuldir/ns1:SundurliðunInnlendraSkuldaSkvRauneftirstöðvatíma/ns1:Yfir5Ár" xmlDataType="decimal"/>
    </xmlCellPr>
  </singleXmlCell>
  <singleXmlCell id="793" r="C231" connectionId="0">
    <xmlCellPr id="1" uniqueName="ns1:GjaldkræfarSkuldir">
      <xmlPr mapId="2" xpath="/ns1:EfnahagurBanka/ns1:Gögn/ns1:Skuldir/ns1:SundurliðunErlendraSkuldaSkvRauneftirstöðvatíma/ns1:GjaldkræfarSkuldir" xmlDataType="decimal"/>
    </xmlCellPr>
  </singleXmlCell>
  <singleXmlCell id="794" r="C232" connectionId="0">
    <xmlCellPr id="1" uniqueName="ns1:AlltAð3Mánuðir">
      <xmlPr mapId="2" xpath="/ns1:EfnahagurBanka/ns1:Gögn/ns1:Skuldir/ns1:SundurliðunErlendraSkuldaSkvRauneftirstöðvatíma/ns1:AlltAð3Mánuðir" xmlDataType="decimal"/>
    </xmlCellPr>
  </singleXmlCell>
  <singleXmlCell id="795" r="C233" connectionId="0">
    <xmlCellPr id="1" uniqueName="ns1:Yfir3MánuðirOgAlltAðÁri">
      <xmlPr mapId="2" xpath="/ns1:EfnahagurBanka/ns1:Gögn/ns1:Skuldir/ns1:SundurliðunErlendraSkuldaSkvRauneftirstöðvatíma/ns1:Yfir3MánuðirOgAlltAðÁri" xmlDataType="decimal"/>
    </xmlCellPr>
  </singleXmlCell>
  <singleXmlCell id="796" r="C234" connectionId="0">
    <xmlCellPr id="1" uniqueName="ns1:Yfir1ÁrOgAlltAð2Árum">
      <xmlPr mapId="2" xpath="/ns1:EfnahagurBanka/ns1:Gögn/ns1:Skuldir/ns1:SundurliðunErlendraSkuldaSkvRauneftirstöðvatíma/ns1:Yfir1ÁrOgAlltAð2Árum" xmlDataType="decimal"/>
    </xmlCellPr>
  </singleXmlCell>
  <singleXmlCell id="797" r="C235" connectionId="0">
    <xmlCellPr id="1" uniqueName="ns1:Yfir2ÁrOgAlltAð3Árum">
      <xmlPr mapId="2" xpath="/ns1:EfnahagurBanka/ns1:Gögn/ns1:Skuldir/ns1:SundurliðunErlendraSkuldaSkvRauneftirstöðvatíma/ns1:Yfir2ÁrOgAlltAð3Árum" xmlDataType="decimal"/>
    </xmlCellPr>
  </singleXmlCell>
  <singleXmlCell id="798" r="C236" connectionId="0">
    <xmlCellPr id="1" uniqueName="ns1:Yfir3ÁrOgAlltAð5Árum">
      <xmlPr mapId="2" xpath="/ns1:EfnahagurBanka/ns1:Gögn/ns1:Skuldir/ns1:SundurliðunErlendraSkuldaSkvRauneftirstöðvatíma/ns1:Yfir3ÁrOgAlltAð5Árum" xmlDataType="decimal"/>
    </xmlCellPr>
  </singleXmlCell>
  <singleXmlCell id="799" r="C237" connectionId="0">
    <xmlCellPr id="1" uniqueName="ns1:Yfir5Ár">
      <xmlPr mapId="2" xpath="/ns1:EfnahagurBanka/ns1:Gögn/ns1:Skuldir/ns1:SundurliðunErlendraSkuldaSkvRauneftirstöðvatíma/ns1:Yfir5Ár" xmlDataType="decimal"/>
    </xmlCellPr>
  </singleXmlCell>
  <singleXmlCell id="800" r="C25" connectionId="0">
    <xmlCellPr id="1" uniqueName="ns1:Skuldir-InnlendVerðbréfaÚtgáfa">
      <xmlPr mapId="2" xpath="/ns1:EfnahagurBanka/ns1:Gögn/ns1:Skuldir/ns1:FjárskuldbindingarÁGangvirðiFærðarÍRekstrarreikning/ns1:Skuldir-Verðbréfaútgáfa/ns1:Skuldir-InnlendVerðbréfaÚtgáfa" xmlDataType="decimal"/>
    </xmlCellPr>
  </singleXmlCell>
  <singleXmlCell id="801" r="C26" connectionId="0">
    <xmlCellPr id="1" uniqueName="ns1:Skuldir-ErlendVerðbréfaÚtgáfa">
      <xmlPr mapId="2" xpath="/ns1:EfnahagurBanka/ns1:Gögn/ns1:Skuldir/ns1:FjárskuldbindingarÁGangvirðiFærðarÍRekstrarreikning/ns1:Skuldir-Verðbréfaútgáfa/ns1:Skuldir-ErlendVerðbréfaÚtgáfa" xmlDataType="decimal"/>
    </xmlCellPr>
  </singleXmlCell>
  <singleXmlCell id="802" r="C31" connectionId="0">
    <xmlCellPr id="1" uniqueName="ns1:Skuldir-InnlendVíkjandiLánStyttriEðaJöfnÁri">
      <xmlPr mapId="2" xpath="/ns1:EfnahagurBanka/ns1:Gögn/ns1:Skuldir/ns1:FjárskuldbindingarÁGangvirðiFærðarÍRekstrarreikning/ns1:VíkjandiLán/ns1:Skuldir-InnlendVíkjandiLánStyttriEðaJöfnÁri" xmlDataType="decimal"/>
    </xmlCellPr>
  </singleXmlCell>
  <singleXmlCell id="803" r="C32" connectionId="0">
    <xmlCellPr id="1" uniqueName="ns1:Skuldir-InnlendVíkjandiLánLengriEnÁr">
      <xmlPr mapId="2" xpath="/ns1:EfnahagurBanka/ns1:Gögn/ns1:Skuldir/ns1:FjárskuldbindingarÁGangvirðiFærðarÍRekstrarreikning/ns1:VíkjandiLán/ns1:Skuldir-InnlendVíkjandiLánLengriEnÁr" xmlDataType="decimal"/>
    </xmlCellPr>
  </singleXmlCell>
  <singleXmlCell id="804" r="C33" connectionId="0">
    <xmlCellPr id="1" uniqueName="ns1:Skuldir-ErlendVíkjandiLánStyttriEðaJöfnÁri">
      <xmlPr mapId="2" xpath="/ns1:EfnahagurBanka/ns1:Gögn/ns1:Skuldir/ns1:FjárskuldbindingarÁGangvirðiFærðarÍRekstrarreikning/ns1:VíkjandiLán/ns1:Skuldir-ErlendVíkjandiLánStyttriEðaJöfnÁri" xmlDataType="decimal"/>
    </xmlCellPr>
  </singleXmlCell>
  <singleXmlCell id="805" r="C34" connectionId="0">
    <xmlCellPr id="1" uniqueName="ns1:Skuldir-ErlendVíkjandiLánLengriEnÁr">
      <xmlPr mapId="2" xpath="/ns1:EfnahagurBanka/ns1:Gögn/ns1:Skuldir/ns1:FjárskuldbindingarÁGangvirðiFærðarÍRekstrarreikning/ns1:VíkjandiLán/ns1:Skuldir-ErlendVíkjandiLánLengriEnÁr" xmlDataType="decimal"/>
    </xmlCellPr>
  </singleXmlCell>
  <singleXmlCell id="806" r="C36" connectionId="0">
    <xmlCellPr id="1" uniqueName="ns1:VerðtryggðLán">
      <xmlPr mapId="2" xpath="/ns1:EfnahagurBanka/ns1:Gögn/ns1:Skuldir/ns1:FjárskuldbindingarÁGangvirðiFærðarÍRekstrarreikning/ns1:BeinarLántökurÁUppreiknuðuVerði/ns1:VerðtryggðLán" xmlDataType="decimal"/>
    </xmlCellPr>
  </singleXmlCell>
  <singleXmlCell id="807" r="C37" connectionId="0">
    <xmlCellPr id="1" uniqueName="ns1:ÖnnurLánMinnaEðaJafnt1Ár">
      <xmlPr mapId="2" xpath="/ns1:EfnahagurBanka/ns1:Gögn/ns1:Skuldir/ns1:FjárskuldbindingarÁGangvirðiFærðarÍRekstrarreikning/ns1:BeinarLántökurÁUppreiknuðuVerði/ns1:ÖnnurLánMinnaEðaJafnt1Ár" xmlDataType="decimal"/>
    </xmlCellPr>
  </singleXmlCell>
  <singleXmlCell id="808" r="C38" connectionId="0">
    <xmlCellPr id="1" uniqueName="ns1:ÖnnurLánStærraEn1Ár">
      <xmlPr mapId="2" xpath="/ns1:EfnahagurBanka/ns1:Gögn/ns1:Skuldir/ns1:FjárskuldbindingarÁGangvirðiFærðarÍRekstrarreikning/ns1:BeinarLántökurÁUppreiknuðuVerði/ns1:ÖnnurLánStærraEn1Ár" xmlDataType="decimal"/>
    </xmlCellPr>
  </singleXmlCell>
  <singleXmlCell id="2709" r="C186" connectionId="0">
    <xmlCellPr id="1" uniqueName="ns1:FjárhagslegarSkuldbindingarTengdarYfirfærðumFjárhagslegumEignum">
      <xmlPr mapId="2" xpath="/ns1:EfnahagurBanka/ns1:Gögn/ns1:Skuldir/ns1:FjárhagslegarSkuldbindingarTengdarYfirfærðumFjárhagslegumEignum" xmlDataType="decimal"/>
    </xmlCellPr>
  </singleXmlCell>
</singleXmlCells>
</file>

<file path=xl/tables/tableSingleCells3.xml><?xml version="1.0" encoding="utf-8"?>
<singleXmlCells xmlns="http://schemas.openxmlformats.org/spreadsheetml/2006/main">
  <singleXmlCell id="809" r="C13" connectionId="0">
    <xmlCellPr id="1" uniqueName="ns1:EFInnborgaðHlutafé">
      <xmlPr mapId="2" xpath="/ns1:EfnahagurBanka/ns1:Gögn/ns1:EigiðFé/ns1:EFÚtgefiðHlutafé/ns1:EFInnborgaðHlutafé" xmlDataType="decimal"/>
    </xmlCellPr>
  </singleXmlCell>
  <singleXmlCell id="810" r="C14" connectionId="0">
    <xmlCellPr id="1" uniqueName="ns1:EFÓgreittInnkallaðHlutafé">
      <xmlPr mapId="2" xpath="/ns1:EfnahagurBanka/ns1:Gögn/ns1:EigiðFé/ns1:EFÚtgefiðHlutafé/ns1:EFÓgreittInnkallaðHlutafé" xmlDataType="decimal"/>
    </xmlCellPr>
  </singleXmlCell>
  <singleXmlCell id="811" r="C15" connectionId="0">
    <xmlCellPr id="1" uniqueName="ns1:EFYfirverðHlutafjár">
      <xmlPr mapId="2" xpath="/ns1:EfnahagurBanka/ns1:Gögn/ns1:EigiðFé/ns1:EFYfirverðHlutafjár" xmlDataType="decimal"/>
    </xmlCellPr>
  </singleXmlCell>
  <singleXmlCell id="812" r="C17" connectionId="0">
    <xmlCellPr id="1" uniqueName="ns1:EFGengisbreytingarÁhættuvarna">
      <xmlPr mapId="2" xpath="/ns1:EfnahagurBanka/ns1:Gögn/ns1:EigiðFé/ns1:EFAnnaðEigiðFé/ns1:EFGengisbreytingarÁhættuvarna" xmlDataType="decimal"/>
    </xmlCellPr>
  </singleXmlCell>
  <singleXmlCell id="813" r="C18" connectionId="0">
    <xmlCellPr id="1" uniqueName="ns1:EFKaupréttirStarfsmanna">
      <xmlPr mapId="2" xpath="/ns1:EfnahagurBanka/ns1:Gögn/ns1:EigiðFé/ns1:EFAnnaðEigiðFé/ns1:EFKaupréttirStarfsmanna" xmlDataType="decimal"/>
    </xmlCellPr>
  </singleXmlCell>
  <singleXmlCell id="814" r="C19" connectionId="0">
    <xmlCellPr id="1" uniqueName="ns1:EFAðrirEiginfjárliðir">
      <xmlPr mapId="2" xpath="/ns1:EfnahagurBanka/ns1:Gögn/ns1:EigiðFé/ns1:EFAnnaðEigiðFé/ns1:EFAðrirEiginfjárliðir" xmlDataType="decimal"/>
    </xmlCellPr>
  </singleXmlCell>
  <singleXmlCell id="815" r="C21" connectionId="0">
    <xmlCellPr id="1" uniqueName="ns1:EFVaranlegumEignum">
      <xmlPr mapId="2" xpath="/ns1:EfnahagurBanka/ns1:Gögn/ns1:EigiðFé/ns1:EFEndurmatsbreytingarÁ/ns1:EFVaranlegumEignum" xmlDataType="decimal"/>
    </xmlCellPr>
  </singleXmlCell>
  <singleXmlCell id="816" r="C22" connectionId="0">
    <xmlCellPr id="1" uniqueName="ns1:EFÓefnislegumEignum">
      <xmlPr mapId="2" xpath="/ns1:EfnahagurBanka/ns1:Gögn/ns1:EigiðFé/ns1:EFEndurmatsbreytingarÁ/ns1:EFÓefnislegumEignum" xmlDataType="decimal"/>
    </xmlCellPr>
  </singleXmlCell>
  <singleXmlCell id="817" r="C23" connectionId="0">
    <xmlCellPr id="1" uniqueName="ns1:EFGengisÁhættuVörnumVirkumHluta">
      <xmlPr mapId="2" xpath="/ns1:EfnahagurBanka/ns1:Gögn/ns1:EigiðFé/ns1:EFEndurmatsbreytingarÁ/ns1:EFGengisÁhættuVörnumVirkumHluta" xmlDataType="decimal"/>
    </xmlCellPr>
  </singleXmlCell>
  <singleXmlCell id="818" r="C24" connectionId="0">
    <xmlCellPr id="1" uniqueName="ns1:EFUmreikningsmismun">
      <xmlPr mapId="2" xpath="/ns1:EfnahagurBanka/ns1:Gögn/ns1:EigiðFé/ns1:EFEndurmatsbreytingarÁ/ns1:EFUmreikningsmismun" xmlDataType="decimal"/>
    </xmlCellPr>
  </singleXmlCell>
  <singleXmlCell id="819" r="C25" connectionId="0">
    <xmlCellPr id="1" uniqueName="ns1:EFSjóðstreymisvörnumVirkumHluta">
      <xmlPr mapId="2" xpath="/ns1:EfnahagurBanka/ns1:Gögn/ns1:EigiðFé/ns1:EFEndurmatsbreytingarÁ/ns1:EFSjóðstreymisvörnumVirkumHluta" xmlDataType="decimal"/>
    </xmlCellPr>
  </singleXmlCell>
  <singleXmlCell id="820" r="C26" connectionId="0">
    <xmlCellPr id="1" uniqueName="ns1:EFSöluhæfumEignum">
      <xmlPr mapId="2" xpath="/ns1:EfnahagurBanka/ns1:Gögn/ns1:EigiðFé/ns1:EFEndurmatsbreytingarÁ/ns1:EFSöluhæfumEignum" xmlDataType="decimal"/>
    </xmlCellPr>
  </singleXmlCell>
  <singleXmlCell id="821" r="C27" connectionId="0">
    <xmlCellPr id="1" uniqueName="ns1:EFFullnustueignum">
      <xmlPr mapId="2" xpath="/ns1:EfnahagurBanka/ns1:Gögn/ns1:EigiðFé/ns1:EFEndurmatsbreytingarÁ/ns1:EFFullnustueignum" xmlDataType="decimal"/>
    </xmlCellPr>
  </singleXmlCell>
  <singleXmlCell id="822" r="C28" connectionId="0">
    <xmlCellPr id="1" uniqueName="ns1:EFÖðrumÓvaranlegumEignum">
      <xmlPr mapId="2" xpath="/ns1:EfnahagurBanka/ns1:Gögn/ns1:EigiðFé/ns1:EFEndurmatsbreytingarÁ/ns1:EFÖðrumÓvaranlegumEignum" xmlDataType="decimal"/>
    </xmlCellPr>
  </singleXmlCell>
  <singleXmlCell id="823" r="C29" connectionId="0">
    <xmlCellPr id="1" uniqueName="ns1:EFÓráðstafaðEigiðFé">
      <xmlPr mapId="2" xpath="/ns1:EfnahagurBanka/ns1:Gögn/ns1:EigiðFé/ns1:EFÓráðstafaðEigiðFé" xmlDataType="decimal"/>
    </xmlCellPr>
  </singleXmlCell>
  <singleXmlCell id="824" r="C30" connectionId="0">
    <xmlCellPr id="1" uniqueName="ns1:EFEiginHlutabréf">
      <xmlPr mapId="2" xpath="/ns1:EfnahagurBanka/ns1:Gögn/ns1:EigiðFé/ns1:EFEiginHlutabréf" xmlDataType="decimal"/>
    </xmlCellPr>
  </singleXmlCell>
  <singleXmlCell id="825" r="C31" connectionId="0">
    <xmlCellPr id="1" uniqueName="ns1:EFHagnaðurTapÁrsins">
      <xmlPr mapId="2" xpath="/ns1:EfnahagurBanka/ns1:Gögn/ns1:EigiðFé/ns1:EFHagnaðurTapÁrsins" xmlDataType="decimal"/>
    </xmlCellPr>
  </singleXmlCell>
  <singleXmlCell id="826" r="C32" connectionId="0">
    <xmlCellPr id="1" uniqueName="ns1:EFArðurInnanÁrs">
      <xmlPr mapId="2" xpath="/ns1:EfnahagurBanka/ns1:Gögn/ns1:EigiðFé/ns1:EFArðurInnanÁrs" xmlDataType="decimal"/>
    </xmlCellPr>
  </singleXmlCell>
</singleXmlCells>
</file>

<file path=xl/tables/tableSingleCells4.xml><?xml version="1.0" encoding="utf-8"?>
<singleXmlCells xmlns="http://schemas.openxmlformats.org/spreadsheetml/2006/main">
  <singleXmlCell id="729" r="C7" connectionId="0">
    <xmlCellPr id="1" uniqueName="Tákn">
      <xmlPr mapId="2" xpath="/ns1:EfnahagurBanka/ns1:Gögn/ns1:Gengi/ns1:Bandaríkjadalur/@Tákn" xmlDataType="string"/>
    </xmlCellPr>
  </singleXmlCell>
  <singleXmlCell id="827" r="D7" connectionId="0">
    <xmlCellPr id="1" uniqueName="Gengi">
      <xmlPr mapId="2" xpath="/ns1:EfnahagurBanka/ns1:Gögn/ns1:Gengi/ns1:Bandaríkjadalur/@Gengi" xmlDataType="decimal"/>
    </xmlCellPr>
  </singleXmlCell>
  <singleXmlCell id="828" r="C8" connectionId="0">
    <xmlCellPr id="1" uniqueName="Tákn">
      <xmlPr mapId="2" xpath="/ns1:EfnahagurBanka/ns1:Gögn/ns1:Gengi/ns1:Sterlingspund/@Tákn" xmlDataType="string"/>
    </xmlCellPr>
  </singleXmlCell>
  <singleXmlCell id="829" r="D8" connectionId="0">
    <xmlCellPr id="1" uniqueName="Gengi">
      <xmlPr mapId="2" xpath="/ns1:EfnahagurBanka/ns1:Gögn/ns1:Gengi/ns1:Sterlingspund/@Gengi" xmlDataType="decimal"/>
    </xmlCellPr>
  </singleXmlCell>
  <singleXmlCell id="830" r="C9" connectionId="0">
    <xmlCellPr id="1" uniqueName="Tákn">
      <xmlPr mapId="2" xpath="/ns1:EfnahagurBanka/ns1:Gögn/ns1:Gengi/ns1:Kanadadalur/@Tákn" xmlDataType="string"/>
    </xmlCellPr>
  </singleXmlCell>
  <singleXmlCell id="831" r="D9" connectionId="0">
    <xmlCellPr id="1" uniqueName="Gengi">
      <xmlPr mapId="2" xpath="/ns1:EfnahagurBanka/ns1:Gögn/ns1:Gengi/ns1:Kanadadalur/@Gengi" xmlDataType="decimal"/>
    </xmlCellPr>
  </singleXmlCell>
  <singleXmlCell id="832" r="C10" connectionId="0">
    <xmlCellPr id="1" uniqueName="Tákn">
      <xmlPr mapId="2" xpath="/ns1:EfnahagurBanka/ns1:Gögn/ns1:Gengi/ns1:DönskKróna/@Tákn" xmlDataType="string"/>
    </xmlCellPr>
  </singleXmlCell>
  <singleXmlCell id="833" r="D10" connectionId="0">
    <xmlCellPr id="1" uniqueName="Gengi">
      <xmlPr mapId="2" xpath="/ns1:EfnahagurBanka/ns1:Gögn/ns1:Gengi/ns1:DönskKróna/@Gengi" xmlDataType="decimal"/>
    </xmlCellPr>
  </singleXmlCell>
  <singleXmlCell id="834" r="C11" connectionId="0">
    <xmlCellPr id="1" uniqueName="Tákn">
      <xmlPr mapId="2" xpath="/ns1:EfnahagurBanka/ns1:Gögn/ns1:Gengi/ns1:NorskKróna/@Tákn" xmlDataType="string"/>
    </xmlCellPr>
  </singleXmlCell>
  <singleXmlCell id="835" r="D11" connectionId="0">
    <xmlCellPr id="1" uniqueName="Gengi">
      <xmlPr mapId="2" xpath="/ns1:EfnahagurBanka/ns1:Gögn/ns1:Gengi/ns1:NorskKróna/@Gengi" xmlDataType="decimal"/>
    </xmlCellPr>
  </singleXmlCell>
  <singleXmlCell id="836" r="C12" connectionId="0">
    <xmlCellPr id="1" uniqueName="Tákn">
      <xmlPr mapId="2" xpath="/ns1:EfnahagurBanka/ns1:Gögn/ns1:Gengi/ns1:SænskKróna/@Tákn" xmlDataType="string"/>
    </xmlCellPr>
  </singleXmlCell>
  <singleXmlCell id="837" r="D12" connectionId="0">
    <xmlCellPr id="1" uniqueName="Gengi">
      <xmlPr mapId="2" xpath="/ns1:EfnahagurBanka/ns1:Gögn/ns1:Gengi/ns1:SænskKróna/@Gengi" xmlDataType="decimal"/>
    </xmlCellPr>
  </singleXmlCell>
  <singleXmlCell id="838" r="C13" connectionId="0">
    <xmlCellPr id="1" uniqueName="Tákn">
      <xmlPr mapId="2" xpath="/ns1:EfnahagurBanka/ns1:Gögn/ns1:Gengi/ns1:SvissneskurFranki/@Tákn" xmlDataType="string"/>
    </xmlCellPr>
  </singleXmlCell>
  <singleXmlCell id="839" r="D13" connectionId="0">
    <xmlCellPr id="1" uniqueName="Gengi">
      <xmlPr mapId="2" xpath="/ns1:EfnahagurBanka/ns1:Gögn/ns1:Gengi/ns1:SvissneskurFranki/@Gengi" xmlDataType="decimal"/>
    </xmlCellPr>
  </singleXmlCell>
  <singleXmlCell id="840" r="C14" connectionId="0">
    <xmlCellPr id="1" uniqueName="Tákn">
      <xmlPr mapId="2" xpath="/ns1:EfnahagurBanka/ns1:Gögn/ns1:Gengi/ns1:JapansktJen/@Tákn" xmlDataType="string"/>
    </xmlCellPr>
  </singleXmlCell>
  <singleXmlCell id="841" r="D14" connectionId="0">
    <xmlCellPr id="1" uniqueName="Gengi">
      <xmlPr mapId="2" xpath="/ns1:EfnahagurBanka/ns1:Gögn/ns1:Gengi/ns1:JapansktJen/@Gengi" xmlDataType="decimal"/>
    </xmlCellPr>
  </singleXmlCell>
  <singleXmlCell id="842" r="C15" connectionId="0">
    <xmlCellPr id="1" uniqueName="Tákn">
      <xmlPr mapId="2" xpath="/ns1:EfnahagurBanka/ns1:Gögn/ns1:Gengi/ns1:Evra/@Tákn" xmlDataType="string"/>
    </xmlCellPr>
  </singleXmlCell>
  <singleXmlCell id="843" r="D15" connectionId="0">
    <xmlCellPr id="1" uniqueName="Gengi">
      <xmlPr mapId="2" xpath="/ns1:EfnahagurBanka/ns1:Gögn/ns1:Gengi/ns1:Evra/@Gengi" xmlDataType="decimal"/>
    </xmlCellPr>
  </singleXmlCell>
  <singleXmlCell id="844" r="C16" connectionId="0">
    <xmlCellPr id="1" uniqueName="Tákn">
      <xmlPr mapId="2" xpath="/ns1:EfnahagurBanka/ns1:Gögn/ns1:Gengi/ns1:KínversktJúan/@Tákn" xmlDataType="string"/>
    </xmlCellPr>
  </singleXmlCell>
  <singleXmlCell id="845" r="D16" connectionId="0">
    <xmlCellPr id="1" uniqueName="Gengi">
      <xmlPr mapId="2" xpath="/ns1:EfnahagurBanka/ns1:Gögn/ns1:Gengi/ns1:KínversktJúan/@Gengi" xmlDataType="decimal"/>
    </xmlCellPr>
  </singleXmlCell>
  <singleXmlCell id="846" r="C17" connectionId="0">
    <xmlCellPr id="1" uniqueName="Tákn">
      <xmlPr mapId="2" xpath="/ns1:EfnahagurBanka/ns1:Gögn/ns1:Gengi/ns1:NýMínusSjálenskurDalur/@Tákn" xmlDataType="string"/>
    </xmlCellPr>
  </singleXmlCell>
  <singleXmlCell id="847" r="D17" connectionId="0">
    <xmlCellPr id="1" uniqueName="Gengi">
      <xmlPr mapId="2" xpath="/ns1:EfnahagurBanka/ns1:Gögn/ns1:Gengi/ns1:NýMínusSjálenskurDalur/@Gengi" xmlDataType="decimal"/>
    </xmlCellPr>
  </singleXmlCell>
  <singleXmlCell id="848" r="C18" connectionId="0">
    <xmlCellPr id="1" uniqueName="Tákn">
      <xmlPr mapId="2" xpath="/ns1:EfnahagurBanka/ns1:Gögn/ns1:Gengi/ns1:Ástralíudalur/@Tákn" xmlDataType="string"/>
    </xmlCellPr>
  </singleXmlCell>
  <singleXmlCell id="849" r="D18" connectionId="0">
    <xmlCellPr id="1" uniqueName="Gengi">
      <xmlPr mapId="2" xpath="/ns1:EfnahagurBanka/ns1:Gögn/ns1:Gengi/ns1:Ástralíudalur/@Gengi" xmlDataType="decimal"/>
    </xmlCellPr>
  </singleXmlCell>
  <singleXmlCell id="850" r="C19" connectionId="0">
    <xmlCellPr id="1" uniqueName="Tákn">
      <xmlPr mapId="2" xpath="/ns1:EfnahagurBanka/ns1:Gögn/ns1:Gengi/ns1:HongKongDalur/@Tákn" xmlDataType="string"/>
    </xmlCellPr>
  </singleXmlCell>
  <singleXmlCell id="851" r="D19" connectionId="0">
    <xmlCellPr id="1" uniqueName="Gengi">
      <xmlPr mapId="2" xpath="/ns1:EfnahagurBanka/ns1:Gögn/ns1:Gengi/ns1:HongKongDalur/@Gengi" xmlDataType="decimal"/>
    </xmlCellPr>
  </singleXmlCell>
  <singleXmlCell id="852" r="C20" connectionId="0">
    <xmlCellPr id="1" uniqueName="Tákn">
      <xmlPr mapId="2" xpath="/ns1:EfnahagurBanka/ns1:Gögn/ns1:Gengi/ns1:SuðurMínusAfrísktRand/@Tákn" xmlDataType="string"/>
    </xmlCellPr>
  </singleXmlCell>
  <singleXmlCell id="853" r="D20" connectionId="0">
    <xmlCellPr id="1" uniqueName="Gengi">
      <xmlPr mapId="2" xpath="/ns1:EfnahagurBanka/ns1:Gögn/ns1:Gengi/ns1:SuðurMínusAfrísktRand/@Gengi" xmlDataType="decimal"/>
    </xmlCellPr>
  </singleXmlCell>
  <singleXmlCell id="854" r="C21" connectionId="0">
    <xmlCellPr id="1" uniqueName="Tákn">
      <xmlPr mapId="2" xpath="/ns1:EfnahagurBanka/ns1:Gögn/ns1:Gengi/ns1:TékkneskKróna/@Tákn" xmlDataType="string"/>
    </xmlCellPr>
  </singleXmlCell>
  <singleXmlCell id="855" r="D21" connectionId="0">
    <xmlCellPr id="1" uniqueName="Gengi">
      <xmlPr mapId="2" xpath="/ns1:EfnahagurBanka/ns1:Gögn/ns1:Gengi/ns1:TékkneskKróna/@Gengi" xmlDataType="decimal"/>
    </xmlCellPr>
  </singleXmlCell>
  <singleXmlCell id="856" r="C22" connectionId="0">
    <xmlCellPr id="1" uniqueName="Tákn">
      <xmlPr mapId="2" xpath="/ns1:EfnahagurBanka/ns1:Gögn/ns1:Gengi/ns1:UngverskForinta/@Tákn" xmlDataType="string"/>
    </xmlCellPr>
  </singleXmlCell>
  <singleXmlCell id="857" r="D22" connectionId="0">
    <xmlCellPr id="1" uniqueName="Gengi">
      <xmlPr mapId="2" xpath="/ns1:EfnahagurBanka/ns1:Gögn/ns1:Gengi/ns1:UngverskForinta/@Gengi" xmlDataType="decimal"/>
    </xmlCellPr>
  </singleXmlCell>
  <singleXmlCell id="858" r="C23" connectionId="0">
    <xmlCellPr id="1" uniqueName="Tákn">
      <xmlPr mapId="2" xpath="/ns1:EfnahagurBanka/ns1:Gögn/ns1:Gengi/ns1:TyrkneskLíra/@Tákn" xmlDataType="string"/>
    </xmlCellPr>
  </singleXmlCell>
  <singleXmlCell id="859" r="D23" connectionId="0">
    <xmlCellPr id="1" uniqueName="Gengi">
      <xmlPr mapId="2" xpath="/ns1:EfnahagurBanka/ns1:Gögn/ns1:Gengi/ns1:TyrkneskLíra/@Gengi" xmlDataType="decimal"/>
    </xmlCellPr>
  </singleXmlCell>
  <singleXmlCell id="860" r="C24" connectionId="0">
    <xmlCellPr id="1" uniqueName="Tákn">
      <xmlPr mapId="2" xpath="/ns1:EfnahagurBanka/ns1:Gögn/ns1:Gengi/ns1:KróatískKúna/@Tákn" xmlDataType="string"/>
    </xmlCellPr>
  </singleXmlCell>
  <singleXmlCell id="861" r="D24" connectionId="0">
    <xmlCellPr id="1" uniqueName="Gengi">
      <xmlPr mapId="2" xpath="/ns1:EfnahagurBanka/ns1:Gögn/ns1:Gengi/ns1:KróatískKúna/@Gengi" xmlDataType="decimal"/>
    </xmlCellPr>
  </singleXmlCell>
  <singleXmlCell id="862" r="C25" connectionId="0">
    <xmlCellPr id="1" uniqueName="Tákn">
      <xmlPr mapId="2" xpath="/ns1:EfnahagurBanka/ns1:Gögn/ns1:Gengi/ns1:PólsktSlot/@Tákn" xmlDataType="string"/>
    </xmlCellPr>
  </singleXmlCell>
  <singleXmlCell id="863" r="D25" connectionId="0">
    <xmlCellPr id="1" uniqueName="Gengi">
      <xmlPr mapId="2" xpath="/ns1:EfnahagurBanka/ns1:Gögn/ns1:Gengi/ns1:PólsktSlot/@Gengi" xmlDataType="decimal"/>
    </xmlCellPr>
  </singleXmlCell>
  <singleXmlCell id="864" r="C26" connectionId="0">
    <xmlCellPr id="1" uniqueName="Tákn">
      <xmlPr mapId="2" xpath="/ns1:EfnahagurBanka/ns1:Gögn/ns1:Gengi/ns1:RússneskRúbla/@Tákn" xmlDataType="string"/>
    </xmlCellPr>
  </singleXmlCell>
  <singleXmlCell id="865" r="D26" connectionId="0">
    <xmlCellPr id="1" uniqueName="Gengi">
      <xmlPr mapId="2" xpath="/ns1:EfnahagurBanka/ns1:Gögn/ns1:Gengi/ns1:RússneskRúbla/@Gengi" xmlDataType="decimal"/>
    </xmlCellPr>
  </singleXmlCell>
  <singleXmlCell id="866" r="C27" connectionId="0">
    <xmlCellPr id="1" uniqueName="Tákn">
      <xmlPr mapId="2" xpath="/ns1:EfnahagurBanka/ns1:Gögn/ns1:Gengi/ns1:EistneskKróna/@Tákn" xmlDataType="string"/>
    </xmlCellPr>
  </singleXmlCell>
  <singleXmlCell id="867" r="D27" connectionId="0">
    <xmlCellPr id="1" uniqueName="Gengi">
      <xmlPr mapId="2" xpath="/ns1:EfnahagurBanka/ns1:Gögn/ns1:Gengi/ns1:EistneskKróna/@Gengi" xmlDataType="decimal"/>
    </xmlCellPr>
  </singleXmlCell>
  <singleXmlCell id="868" r="C28" connectionId="0">
    <xmlCellPr id="1" uniqueName="Tákn">
      <xmlPr mapId="2" xpath="/ns1:EfnahagurBanka/ns1:Gögn/ns1:Gengi/ns1:LettnesktLat/@Tákn" xmlDataType="string"/>
    </xmlCellPr>
  </singleXmlCell>
  <singleXmlCell id="869" r="D28" connectionId="0">
    <xmlCellPr id="1" uniqueName="Gengi">
      <xmlPr mapId="2" xpath="/ns1:EfnahagurBanka/ns1:Gögn/ns1:Gengi/ns1:LettnesktLat/@Gengi" xmlDataType="decimal"/>
    </xmlCellPr>
  </singleXmlCell>
  <singleXmlCell id="870" r="C29" connectionId="0">
    <xmlCellPr id="1" uniqueName="Tákn">
      <xmlPr mapId="2" xpath="/ns1:EfnahagurBanka/ns1:Gögn/ns1:Gengi/ns1:LitháensktLitas/@Tákn" xmlDataType="string"/>
    </xmlCellPr>
  </singleXmlCell>
  <singleXmlCell id="871" r="D29" connectionId="0">
    <xmlCellPr id="1" uniqueName="Gengi">
      <xmlPr mapId="2" xpath="/ns1:EfnahagurBanka/ns1:Gögn/ns1:Gengi/ns1:LitháensktLitas/@Gengi" xmlDataType="decimal"/>
    </xmlCellPr>
  </singleXmlCell>
  <singleXmlCell id="872" r="C30" connectionId="0">
    <xmlCellPr id="1" uniqueName="Tákn">
      <xmlPr mapId="2" xpath="/ns1:EfnahagurBanka/ns1:Gögn/ns1:Gengi/ns1:NígerskNæra/@Tákn" xmlDataType="string"/>
    </xmlCellPr>
  </singleXmlCell>
  <singleXmlCell id="873" r="D30" connectionId="0">
    <xmlCellPr id="1" uniqueName="Gengi">
      <xmlPr mapId="2" xpath="/ns1:EfnahagurBanka/ns1:Gögn/ns1:Gengi/ns1:NígerskNæra/@Gengi" xmlDataType="decimal"/>
    </xmlCellPr>
  </singleXmlCell>
  <singleXmlCell id="874" r="C31" connectionId="0">
    <xmlCellPr id="1" uniqueName="Tákn">
      <xmlPr mapId="2" xpath="/ns1:EfnahagurBanka/ns1:Gögn/ns1:Gengi/ns1:TævanskurDalur/@Tákn" xmlDataType="string"/>
    </xmlCellPr>
  </singleXmlCell>
  <singleXmlCell id="875" r="D31" connectionId="0">
    <xmlCellPr id="1" uniqueName="Gengi">
      <xmlPr mapId="2" xpath="/ns1:EfnahagurBanka/ns1:Gögn/ns1:Gengi/ns1:TævanskurDalur/@Gengi" xmlDataType="decimal"/>
    </xmlCellPr>
  </singleXmlCell>
  <singleXmlCell id="876" r="C32" connectionId="0">
    <xmlCellPr id="1" uniqueName="Tákn">
      <xmlPr mapId="2" xpath="/ns1:EfnahagurBanka/ns1:Gögn/ns1:Gengi/ns1:SuðurkóresktVonn/@Tákn" xmlDataType="string"/>
    </xmlCellPr>
  </singleXmlCell>
  <singleXmlCell id="877" r="D32" connectionId="0">
    <xmlCellPr id="1" uniqueName="Gengi">
      <xmlPr mapId="2" xpath="/ns1:EfnahagurBanka/ns1:Gögn/ns1:Gengi/ns1:SuðurkóresktVonn/@Gengi" xmlDataType="decimal"/>
    </xmlCellPr>
  </singleXmlCell>
  <singleXmlCell id="878" r="C33" connectionId="0">
    <xmlCellPr id="1" uniqueName="Tákn">
      <xmlPr mapId="2" xpath="/ns1:EfnahagurBanka/ns1:Gögn/ns1:Gengi/ns1:SúrinamskurDalur/@Tákn" xmlDataType="string"/>
    </xmlCellPr>
  </singleXmlCell>
  <singleXmlCell id="879" r="D33" connectionId="0">
    <xmlCellPr id="1" uniqueName="Gengi">
      <xmlPr mapId="2" xpath="/ns1:EfnahagurBanka/ns1:Gögn/ns1:Gengi/ns1:SúrinamskurDalur/@Gengi" xmlDataType="decimal"/>
    </xmlCellPr>
  </singleXmlCell>
  <singleXmlCell id="880" r="C34" connectionId="0">
    <xmlCellPr id="1" uniqueName="Tákn">
      <xmlPr mapId="2" xpath="/ns1:EfnahagurBanka/ns1:Gögn/ns1:Gengi/ns1:ÍsraelskurSikill/@Tákn" xmlDataType="string"/>
    </xmlCellPr>
  </singleXmlCell>
  <singleXmlCell id="881" r="D34" connectionId="0">
    <xmlCellPr id="1" uniqueName="Gengi">
      <xmlPr mapId="2" xpath="/ns1:EfnahagurBanka/ns1:Gögn/ns1:Gengi/ns1:ÍsraelskurSikill/@Gengi" xmlDataType="decimal"/>
    </xmlCellPr>
  </singleXmlCell>
  <singleXmlCell id="882" r="C35" connectionId="0">
    <xmlCellPr id="1" uniqueName="Tákn">
      <xmlPr mapId="2" xpath="/ns1:EfnahagurBanka/ns1:Gögn/ns1:Gengi/ns1:SingapúrskurDalur/@Tákn" xmlDataType="string"/>
    </xmlCellPr>
  </singleXmlCell>
  <singleXmlCell id="883" r="D35" connectionId="0">
    <xmlCellPr id="1" uniqueName="Gengi">
      <xmlPr mapId="2" xpath="/ns1:EfnahagurBanka/ns1:Gögn/ns1:Gengi/ns1:SingapúrskurDalur/@Gengi" xmlDataType="decimal"/>
    </xmlCellPr>
  </singleXmlCell>
  <singleXmlCell id="884" r="C36" connectionId="0">
    <xmlCellPr id="1" uniqueName="Tákn">
      <xmlPr mapId="2" xpath="/ns1:EfnahagurBanka/ns1:Gögn/ns1:Gengi/ns1:MexíkóskurPesi/@Tákn" xmlDataType="string"/>
    </xmlCellPr>
  </singleXmlCell>
  <singleXmlCell id="885" r="D36" connectionId="0">
    <xmlCellPr id="1" uniqueName="Gengi">
      <xmlPr mapId="2" xpath="/ns1:EfnahagurBanka/ns1:Gögn/ns1:Gengi/ns1:MexíkóskurPesi/@Gengi" xmlDataType="decimal"/>
    </xmlCellPr>
  </singleXmlCell>
  <singleXmlCell id="886" r="C37" connectionId="0">
    <xmlCellPr id="1" uniqueName="Tákn">
      <xmlPr mapId="2" xpath="/ns1:EfnahagurBanka/ns1:Gögn/ns1:Gengi/ns1:MaltneskLíra/@Tákn" xmlDataType="string"/>
    </xmlCellPr>
  </singleXmlCell>
  <singleXmlCell id="887" r="D37" connectionId="0">
    <xmlCellPr id="1" uniqueName="Gengi">
      <xmlPr mapId="2" xpath="/ns1:EfnahagurBanka/ns1:Gögn/ns1:Gengi/ns1:MaltneskLíra/@Gengi" xmlDataType="decimal"/>
    </xmlCellPr>
  </singleXmlCell>
  <singleXmlCell id="888" r="C38" connectionId="0">
    <xmlCellPr id="1" uniqueName="Tákn">
      <xmlPr mapId="2" xpath="/ns1:EfnahagurBanka/ns1:Gögn/ns1:Gengi/ns1:IndverskRúpía/@Tákn" xmlDataType="string"/>
    </xmlCellPr>
  </singleXmlCell>
  <singleXmlCell id="889" r="D38" connectionId="0">
    <xmlCellPr id="1" uniqueName="Gengi">
      <xmlPr mapId="2" xpath="/ns1:EfnahagurBanka/ns1:Gögn/ns1:Gengi/ns1:IndverskRúpía/@Gengi" xmlDataType="decimal"/>
    </xmlCellPr>
  </singleXmlCell>
  <singleXmlCell id="890" r="C39" connectionId="0">
    <xmlCellPr id="1" uniqueName="Tákn">
      <xmlPr mapId="2" xpath="/ns1:EfnahagurBanka/ns1:Gögn/ns1:Gengi/ns1:BúlgarsktLef/@Tákn" xmlDataType="string"/>
    </xmlCellPr>
  </singleXmlCell>
  <singleXmlCell id="891" r="D39" connectionId="0">
    <xmlCellPr id="1" uniqueName="Gengi">
      <xmlPr mapId="2" xpath="/ns1:EfnahagurBanka/ns1:Gögn/ns1:Gengi/ns1:BúlgarsktLef/@Gengi" xmlDataType="decimal"/>
    </xmlCellPr>
  </singleXmlCell>
  <singleXmlCell id="892" r="C40" connectionId="0">
    <xmlCellPr id="1" uniqueName="Tákn">
      <xmlPr mapId="2" xpath="/ns1:EfnahagurBanka/ns1:Gögn/ns1:Gengi/ns1:BrasilísktRíal/@Tákn" xmlDataType="string"/>
    </xmlCellPr>
  </singleXmlCell>
  <singleXmlCell id="893" r="D40" connectionId="0">
    <xmlCellPr id="1" uniqueName="Gengi">
      <xmlPr mapId="2" xpath="/ns1:EfnahagurBanka/ns1:Gögn/ns1:Gengi/ns1:BrasilísktRíal/@Gengi" xmlDataType="decimal"/>
    </xmlCellPr>
  </singleXmlCell>
</singleXmlCells>
</file>

<file path=xl/tables/tableSingleCells5.xml><?xml version="1.0" encoding="utf-8"?>
<singleXmlCells xmlns="http://schemas.openxmlformats.org/spreadsheetml/2006/main">
  <singleXmlCell id="917" r="B6" connectionId="0">
    <xmlCellPr id="1" uniqueName="Landakóði">
      <xmlPr mapId="2" xpath="/ns1:EfnahagurBanka/ns1:Gögn/ns1:Lönd/ns1:LAND-AT/@Landakóði" xmlDataType="string"/>
    </xmlCellPr>
  </singleXmlCell>
  <singleXmlCell id="918" r="C6" connectionId="0">
    <xmlCellPr id="1" uniqueName="ÚtlánTilErlendraAðila">
      <xmlPr mapId="2" xpath="/ns1:EfnahagurBanka/ns1:Gögn/ns1:Lönd/ns1:LAND-AT/@ÚtlánTilErlendraAðila" xmlDataType="decimal"/>
    </xmlCellPr>
  </singleXmlCell>
  <singleXmlCell id="919" r="D6" connectionId="0">
    <xmlCellPr id="1" uniqueName="NiðurfærslurÚtlánaTilErlendraAðila">
      <xmlPr mapId="2" xpath="/ns1:EfnahagurBanka/ns1:Gögn/ns1:Lönd/ns1:LAND-AT/@NiðurfærslurÚtlánaTilErlendraAðila" xmlDataType="decimal"/>
    </xmlCellPr>
  </singleXmlCell>
  <singleXmlCell id="920" r="E6" connectionId="0">
    <xmlCellPr id="1" uniqueName="ErlendHlutabréf">
      <xmlPr mapId="2" xpath="/ns1:EfnahagurBanka/ns1:Gögn/ns1:Lönd/ns1:LAND-AT/@ErlendHlutabréf" xmlDataType="decimal"/>
    </xmlCellPr>
  </singleXmlCell>
  <singleXmlCell id="921" r="F6" connectionId="0">
    <xmlCellPr id="1" uniqueName="HlutirÍVerðbréfaOgFjárfestingarsjóðum">
      <xmlPr mapId="2" xpath="/ns1:EfnahagurBanka/ns1:Gögn/ns1:Lönd/ns1:LAND-AT/@HlutirÍVerðbréfaOgFjárfestingarsjóðum" xmlDataType="decimal"/>
    </xmlCellPr>
  </singleXmlCell>
  <singleXmlCell id="922" r="G6" connectionId="0">
    <xmlCellPr id="1" uniqueName="ErlendMarkaðsskuldabréfLengriEn1Ár">
      <xmlPr mapId="2" xpath="/ns1:EfnahagurBanka/ns1:Gögn/ns1:Lönd/ns1:LAND-AT/@ErlendMarkaðsskuldabréfLengriEn1Ár" xmlDataType="decimal"/>
    </xmlCellPr>
  </singleXmlCell>
  <singleXmlCell id="923" r="H6" connectionId="0">
    <xmlCellPr id="1" uniqueName="ErlendMarkaðsskuldabréfStyttriEðaJöfn1Ári">
      <xmlPr mapId="2" xpath="/ns1:EfnahagurBanka/ns1:Gögn/ns1:Lönd/ns1:LAND-AT/@ErlendMarkaðsskuldabréfStyttriEðaJöfn1Ári" xmlDataType="decimal"/>
    </xmlCellPr>
  </singleXmlCell>
  <singleXmlCell id="924" r="I6" connectionId="0">
    <xmlCellPr id="1" uniqueName="ErlendarBankainnstæður">
      <xmlPr mapId="2" xpath="/ns1:EfnahagurBanka/ns1:Gögn/ns1:Lönd/ns1:LAND-AT/@ErlendarBankainnstæður" xmlDataType="decimal"/>
    </xmlCellPr>
  </singleXmlCell>
  <singleXmlCell id="925" r="J6" connectionId="0">
    <xmlCellPr id="1" uniqueName="ErlendirAfleiðusamningar">
      <xmlPr mapId="2" xpath="/ns1:EfnahagurBanka/ns1:Gögn/ns1:Lönd/ns1:LAND-AT/@ErlendirAfleiðusamningar" xmlDataType="decimal"/>
    </xmlCellPr>
  </singleXmlCell>
  <singleXmlCell id="926" r="K6" connectionId="0">
    <xmlCellPr id="1" uniqueName="HlutirÍErlendumHlutdeildarfyrirtækjum">
      <xmlPr mapId="2" xpath="/ns1:EfnahagurBanka/ns1:Gögn/ns1:Lönd/ns1:LAND-AT/@HlutirÍErlendumHlutdeildarfyrirtækjum" xmlDataType="decimal"/>
    </xmlCellPr>
  </singleXmlCell>
  <singleXmlCell id="927" r="L6" connectionId="0">
    <xmlCellPr id="1" uniqueName="HlutirÍTengdumErlendumFyrirtækjum">
      <xmlPr mapId="2" xpath="/ns1:EfnahagurBanka/ns1:Gögn/ns1:Lönd/ns1:LAND-AT/@HlutirÍTengdumErlendumFyrirtækjum" xmlDataType="decimal"/>
    </xmlCellPr>
  </singleXmlCell>
  <singleXmlCell id="928" r="M6" connectionId="0">
    <xmlCellPr id="1" uniqueName="AðrarErlendarEignir">
      <xmlPr mapId="2" xpath="/ns1:EfnahagurBanka/ns1:Gögn/ns1:Lönd/ns1:LAND-AT/@AðrarErlendarEignir" xmlDataType="decimal"/>
    </xmlCellPr>
  </singleXmlCell>
  <singleXmlCell id="929" r="N6" connectionId="0">
    <xmlCellPr id="1" uniqueName="ViðskiptakröfurÁErlendaAðila">
      <xmlPr mapId="2" xpath="/ns1:EfnahagurBanka/ns1:Gögn/ns1:Lönd/ns1:LAND-AT/@ViðskiptakröfurÁErlendaAðila" xmlDataType="decimal"/>
    </xmlCellPr>
  </singleXmlCell>
  <singleXmlCell id="931" r="P6" connectionId="0">
    <xmlCellPr id="1" uniqueName="ErlendVerðbréfaútgáfa">
      <xmlPr mapId="2" xpath="/ns1:EfnahagurBanka/ns1:Gögn/ns1:Lönd/ns1:LAND-AT/@ErlendVerðbréfaútgáfa" xmlDataType="decimal"/>
    </xmlCellPr>
  </singleXmlCell>
  <singleXmlCell id="932" r="R6" connectionId="0">
    <xmlCellPr id="1" uniqueName="BeinarErlendarLántökur">
      <xmlPr mapId="2" xpath="/ns1:EfnahagurBanka/ns1:Gögn/ns1:Lönd/ns1:LAND-AT/@BeinarErlendarLántökur" xmlDataType="decimal"/>
    </xmlCellPr>
  </singleXmlCell>
  <singleXmlCell id="933" r="S6" connectionId="0">
    <xmlCellPr id="1" uniqueName="VíkjandiErlendLán">
      <xmlPr mapId="2" xpath="/ns1:EfnahagurBanka/ns1:Gögn/ns1:Lönd/ns1:LAND-AT/@VíkjandiErlendLán" xmlDataType="decimal"/>
    </xmlCellPr>
  </singleXmlCell>
  <singleXmlCell id="934" r="T6" connectionId="0">
    <xmlCellPr id="1" uniqueName="InnstæðurErlendraAðila">
      <xmlPr mapId="2" xpath="/ns1:EfnahagurBanka/ns1:Gögn/ns1:Lönd/ns1:LAND-AT/@InnstæðurErlendraAðila" xmlDataType="decimal"/>
    </xmlCellPr>
  </singleXmlCell>
  <singleXmlCell id="935" r="U6" connectionId="0">
    <xmlCellPr id="1" uniqueName="ErlendirAfleiðusamningarSkuldir">
      <xmlPr mapId="2" xpath="/ns1:EfnahagurBanka/ns1:Gögn/ns1:Lönd/ns1:LAND-AT/@ErlendirAfleiðusamningarSkuldir" xmlDataType="decimal"/>
    </xmlCellPr>
  </singleXmlCell>
  <singleXmlCell id="936" r="V6" connectionId="0">
    <xmlCellPr id="1" uniqueName="SkorstöðurViðErlendaAðilaHlutabréf">
      <xmlPr mapId="2" xpath="/ns1:EfnahagurBanka/ns1:Gögn/ns1:Lönd/ns1:LAND-AT/@SkorstöðurViðErlendaAðilaHlutabréf" xmlDataType="decimal"/>
    </xmlCellPr>
  </singleXmlCell>
  <singleXmlCell id="937" r="W6" connectionId="0">
    <xmlCellPr id="1" uniqueName="SkorstöðurViðErlendaAðilaSkammtímaskuldaskjöl">
      <xmlPr mapId="2" xpath="/ns1:EfnahagurBanka/ns1:Gögn/ns1:Lönd/ns1:LAND-AT/@SkorstöðurViðErlendaAðilaSkammtímaskuldaskjöl" xmlDataType="decimal"/>
    </xmlCellPr>
  </singleXmlCell>
  <singleXmlCell id="938" r="X6" connectionId="0">
    <xmlCellPr id="1" uniqueName="SkorstöðurViðErlendaAðilaLangtímaskuldaskjöl">
      <xmlPr mapId="2" xpath="/ns1:EfnahagurBanka/ns1:Gögn/ns1:Lönd/ns1:LAND-AT/@SkorstöðurViðErlendaAðilaLangtímaskuldaskjöl" xmlDataType="decimal"/>
    </xmlCellPr>
  </singleXmlCell>
  <singleXmlCell id="939" r="Y6" connectionId="0">
    <xmlCellPr id="1" uniqueName="AðrarErlendarSkuldir">
      <xmlPr mapId="2" xpath="/ns1:EfnahagurBanka/ns1:Gögn/ns1:Lönd/ns1:LAND-AT/@AðrarErlendarSkuldir" xmlDataType="decimal"/>
    </xmlCellPr>
  </singleXmlCell>
  <singleXmlCell id="940" r="Z6" connectionId="0">
    <xmlCellPr id="1" uniqueName="ViðskiptaskuldirViðErlendaAðila">
      <xmlPr mapId="2" xpath="/ns1:EfnahagurBanka/ns1:Gögn/ns1:Lönd/ns1:LAND-AT/@ViðskiptaskuldirViðErlendaAðila" xmlDataType="decimal"/>
    </xmlCellPr>
  </singleXmlCell>
  <singleXmlCell id="941" r="B7" connectionId="0">
    <xmlCellPr id="1" uniqueName="Landakóði">
      <xmlPr mapId="2" xpath="/ns1:EfnahagurBanka/ns1:Gögn/ns1:Lönd/ns1:LAND-US/@Landakóði" xmlDataType="string"/>
    </xmlCellPr>
  </singleXmlCell>
  <singleXmlCell id="942" r="C7" connectionId="0">
    <xmlCellPr id="1" uniqueName="ÚtlánTilErlendraAðila">
      <xmlPr mapId="2" xpath="/ns1:EfnahagurBanka/ns1:Gögn/ns1:Lönd/ns1:LAND-US/@ÚtlánTilErlendraAðila" xmlDataType="decimal"/>
    </xmlCellPr>
  </singleXmlCell>
  <singleXmlCell id="943" r="D7" connectionId="0">
    <xmlCellPr id="1" uniqueName="NiðurfærslurÚtlánaTilErlendraAðila">
      <xmlPr mapId="2" xpath="/ns1:EfnahagurBanka/ns1:Gögn/ns1:Lönd/ns1:LAND-US/@NiðurfærslurÚtlánaTilErlendraAðila" xmlDataType="decimal"/>
    </xmlCellPr>
  </singleXmlCell>
  <singleXmlCell id="944" r="E7" connectionId="0">
    <xmlCellPr id="1" uniqueName="ErlendHlutabréf">
      <xmlPr mapId="2" xpath="/ns1:EfnahagurBanka/ns1:Gögn/ns1:Lönd/ns1:LAND-US/@ErlendHlutabréf" xmlDataType="decimal"/>
    </xmlCellPr>
  </singleXmlCell>
  <singleXmlCell id="945" r="F7" connectionId="0">
    <xmlCellPr id="1" uniqueName="HlutirÍVerðbréfaOgFjárfestingarsjóðum">
      <xmlPr mapId="2" xpath="/ns1:EfnahagurBanka/ns1:Gögn/ns1:Lönd/ns1:LAND-US/@HlutirÍVerðbréfaOgFjárfestingarsjóðum" xmlDataType="decimal"/>
    </xmlCellPr>
  </singleXmlCell>
  <singleXmlCell id="946" r="G7" connectionId="0">
    <xmlCellPr id="1" uniqueName="ErlendMarkaðsskuldabréfLengriEn1Ár">
      <xmlPr mapId="2" xpath="/ns1:EfnahagurBanka/ns1:Gögn/ns1:Lönd/ns1:LAND-US/@ErlendMarkaðsskuldabréfLengriEn1Ár" xmlDataType="decimal"/>
    </xmlCellPr>
  </singleXmlCell>
  <singleXmlCell id="947" r="H7" connectionId="0">
    <xmlCellPr id="1" uniqueName="ErlendMarkaðsskuldabréfStyttriEðaJöfn1Ári">
      <xmlPr mapId="2" xpath="/ns1:EfnahagurBanka/ns1:Gögn/ns1:Lönd/ns1:LAND-US/@ErlendMarkaðsskuldabréfStyttriEðaJöfn1Ári" xmlDataType="decimal"/>
    </xmlCellPr>
  </singleXmlCell>
  <singleXmlCell id="948" r="I7" connectionId="0">
    <xmlCellPr id="1" uniqueName="ErlendarBankainnstæður">
      <xmlPr mapId="2" xpath="/ns1:EfnahagurBanka/ns1:Gögn/ns1:Lönd/ns1:LAND-US/@ErlendarBankainnstæður" xmlDataType="decimal"/>
    </xmlCellPr>
  </singleXmlCell>
  <singleXmlCell id="949" r="J7" connectionId="0">
    <xmlCellPr id="1" uniqueName="ErlendirAfleiðusamningar">
      <xmlPr mapId="2" xpath="/ns1:EfnahagurBanka/ns1:Gögn/ns1:Lönd/ns1:LAND-US/@ErlendirAfleiðusamningar" xmlDataType="decimal"/>
    </xmlCellPr>
  </singleXmlCell>
  <singleXmlCell id="950" r="K7" connectionId="0">
    <xmlCellPr id="1" uniqueName="HlutirÍErlendumHlutdeildarfyrirtækjum">
      <xmlPr mapId="2" xpath="/ns1:EfnahagurBanka/ns1:Gögn/ns1:Lönd/ns1:LAND-US/@HlutirÍErlendumHlutdeildarfyrirtækjum" xmlDataType="decimal"/>
    </xmlCellPr>
  </singleXmlCell>
  <singleXmlCell id="951" r="L7" connectionId="0">
    <xmlCellPr id="1" uniqueName="HlutirÍTengdumErlendumFyrirtækjum">
      <xmlPr mapId="2" xpath="/ns1:EfnahagurBanka/ns1:Gögn/ns1:Lönd/ns1:LAND-US/@HlutirÍTengdumErlendumFyrirtækjum" xmlDataType="decimal"/>
    </xmlCellPr>
  </singleXmlCell>
  <singleXmlCell id="952" r="M7" connectionId="0">
    <xmlCellPr id="1" uniqueName="AðrarErlendarEignir">
      <xmlPr mapId="2" xpath="/ns1:EfnahagurBanka/ns1:Gögn/ns1:Lönd/ns1:LAND-US/@AðrarErlendarEignir" xmlDataType="decimal"/>
    </xmlCellPr>
  </singleXmlCell>
  <singleXmlCell id="953" r="N7" connectionId="0">
    <xmlCellPr id="1" uniqueName="ViðskiptakröfurÁErlendaAðila">
      <xmlPr mapId="2" xpath="/ns1:EfnahagurBanka/ns1:Gögn/ns1:Lönd/ns1:LAND-US/@ViðskiptakröfurÁErlendaAðila" xmlDataType="decimal"/>
    </xmlCellPr>
  </singleXmlCell>
  <singleXmlCell id="955" r="P7" connectionId="0">
    <xmlCellPr id="1" uniqueName="ErlendVerðbréfaútgáfa">
      <xmlPr mapId="2" xpath="/ns1:EfnahagurBanka/ns1:Gögn/ns1:Lönd/ns1:LAND-US/@ErlendVerðbréfaútgáfa" xmlDataType="decimal"/>
    </xmlCellPr>
  </singleXmlCell>
  <singleXmlCell id="956" r="R7" connectionId="0">
    <xmlCellPr id="1" uniqueName="BeinarErlendarLántökur">
      <xmlPr mapId="2" xpath="/ns1:EfnahagurBanka/ns1:Gögn/ns1:Lönd/ns1:LAND-US/@BeinarErlendarLántökur" xmlDataType="decimal"/>
    </xmlCellPr>
  </singleXmlCell>
  <singleXmlCell id="957" r="S7" connectionId="0">
    <xmlCellPr id="1" uniqueName="VíkjandiErlendLán">
      <xmlPr mapId="2" xpath="/ns1:EfnahagurBanka/ns1:Gögn/ns1:Lönd/ns1:LAND-US/@VíkjandiErlendLán" xmlDataType="decimal"/>
    </xmlCellPr>
  </singleXmlCell>
  <singleXmlCell id="958" r="T7" connectionId="0">
    <xmlCellPr id="1" uniqueName="InnstæðurErlendraAðila">
      <xmlPr mapId="2" xpath="/ns1:EfnahagurBanka/ns1:Gögn/ns1:Lönd/ns1:LAND-US/@InnstæðurErlendraAðila" xmlDataType="decimal"/>
    </xmlCellPr>
  </singleXmlCell>
  <singleXmlCell id="959" r="U7" connectionId="0">
    <xmlCellPr id="1" uniqueName="ErlendirAfleiðusamningarSkuldir">
      <xmlPr mapId="2" xpath="/ns1:EfnahagurBanka/ns1:Gögn/ns1:Lönd/ns1:LAND-US/@ErlendirAfleiðusamningarSkuldir" xmlDataType="decimal"/>
    </xmlCellPr>
  </singleXmlCell>
  <singleXmlCell id="960" r="V7" connectionId="0">
    <xmlCellPr id="1" uniqueName="SkorstöðurViðErlendaAðilaHlutabréf">
      <xmlPr mapId="2" xpath="/ns1:EfnahagurBanka/ns1:Gögn/ns1:Lönd/ns1:LAND-US/@SkorstöðurViðErlendaAðilaHlutabréf" xmlDataType="decimal"/>
    </xmlCellPr>
  </singleXmlCell>
  <singleXmlCell id="961" r="W7" connectionId="0">
    <xmlCellPr id="1" uniqueName="SkorstöðurViðErlendaAðilaSkammtímaskuldaskjöl">
      <xmlPr mapId="2" xpath="/ns1:EfnahagurBanka/ns1:Gögn/ns1:Lönd/ns1:LAND-US/@SkorstöðurViðErlendaAðilaSkammtímaskuldaskjöl" xmlDataType="decimal"/>
    </xmlCellPr>
  </singleXmlCell>
  <singleXmlCell id="962" r="X7" connectionId="0">
    <xmlCellPr id="1" uniqueName="SkorstöðurViðErlendaAðilaLangtímaskuldaskjöl">
      <xmlPr mapId="2" xpath="/ns1:EfnahagurBanka/ns1:Gögn/ns1:Lönd/ns1:LAND-US/@SkorstöðurViðErlendaAðilaLangtímaskuldaskjöl" xmlDataType="decimal"/>
    </xmlCellPr>
  </singleXmlCell>
  <singleXmlCell id="963" r="Y7" connectionId="0">
    <xmlCellPr id="1" uniqueName="AðrarErlendarSkuldir">
      <xmlPr mapId="2" xpath="/ns1:EfnahagurBanka/ns1:Gögn/ns1:Lönd/ns1:LAND-US/@AðrarErlendarSkuldir" xmlDataType="decimal"/>
    </xmlCellPr>
  </singleXmlCell>
  <singleXmlCell id="964" r="Z7" connectionId="0">
    <xmlCellPr id="1" uniqueName="ViðskiptaskuldirViðErlendaAðila">
      <xmlPr mapId="2" xpath="/ns1:EfnahagurBanka/ns1:Gögn/ns1:Lönd/ns1:LAND-US/@ViðskiptaskuldirViðErlendaAðila" xmlDataType="decimal"/>
    </xmlCellPr>
  </singleXmlCell>
  <singleXmlCell id="965" r="B8" connectionId="0">
    <xmlCellPr id="1" uniqueName="Landakóði">
      <xmlPr mapId="2" xpath="/ns1:EfnahagurBanka/ns1:Gögn/ns1:Lönd/ns1:LAND-BE/@Landakóði" xmlDataType="string"/>
    </xmlCellPr>
  </singleXmlCell>
  <singleXmlCell id="966" r="C8" connectionId="0">
    <xmlCellPr id="1" uniqueName="ÚtlánTilErlendraAðila">
      <xmlPr mapId="2" xpath="/ns1:EfnahagurBanka/ns1:Gögn/ns1:Lönd/ns1:LAND-BE/@ÚtlánTilErlendraAðila" xmlDataType="decimal"/>
    </xmlCellPr>
  </singleXmlCell>
  <singleXmlCell id="967" r="D8" connectionId="0">
    <xmlCellPr id="1" uniqueName="NiðurfærslurÚtlánaTilErlendraAðila">
      <xmlPr mapId="2" xpath="/ns1:EfnahagurBanka/ns1:Gögn/ns1:Lönd/ns1:LAND-BE/@NiðurfærslurÚtlánaTilErlendraAðila" xmlDataType="decimal"/>
    </xmlCellPr>
  </singleXmlCell>
  <singleXmlCell id="968" r="E8" connectionId="0">
    <xmlCellPr id="1" uniqueName="ErlendHlutabréf">
      <xmlPr mapId="2" xpath="/ns1:EfnahagurBanka/ns1:Gögn/ns1:Lönd/ns1:LAND-BE/@ErlendHlutabréf" xmlDataType="decimal"/>
    </xmlCellPr>
  </singleXmlCell>
  <singleXmlCell id="969" r="F8" connectionId="0">
    <xmlCellPr id="1" uniqueName="HlutirÍVerðbréfaOgFjárfestingarsjóðum">
      <xmlPr mapId="2" xpath="/ns1:EfnahagurBanka/ns1:Gögn/ns1:Lönd/ns1:LAND-BE/@HlutirÍVerðbréfaOgFjárfestingarsjóðum" xmlDataType="decimal"/>
    </xmlCellPr>
  </singleXmlCell>
  <singleXmlCell id="970" r="G8" connectionId="0">
    <xmlCellPr id="1" uniqueName="ErlendMarkaðsskuldabréfLengriEn1Ár">
      <xmlPr mapId="2" xpath="/ns1:EfnahagurBanka/ns1:Gögn/ns1:Lönd/ns1:LAND-BE/@ErlendMarkaðsskuldabréfLengriEn1Ár" xmlDataType="decimal"/>
    </xmlCellPr>
  </singleXmlCell>
  <singleXmlCell id="971" r="H8" connectionId="0">
    <xmlCellPr id="1" uniqueName="ErlendMarkaðsskuldabréfStyttriEðaJöfn1Ári">
      <xmlPr mapId="2" xpath="/ns1:EfnahagurBanka/ns1:Gögn/ns1:Lönd/ns1:LAND-BE/@ErlendMarkaðsskuldabréfStyttriEðaJöfn1Ári" xmlDataType="decimal"/>
    </xmlCellPr>
  </singleXmlCell>
  <singleXmlCell id="972" r="I8" connectionId="0">
    <xmlCellPr id="1" uniqueName="ErlendarBankainnstæður">
      <xmlPr mapId="2" xpath="/ns1:EfnahagurBanka/ns1:Gögn/ns1:Lönd/ns1:LAND-BE/@ErlendarBankainnstæður" xmlDataType="decimal"/>
    </xmlCellPr>
  </singleXmlCell>
  <singleXmlCell id="973" r="J8" connectionId="0">
    <xmlCellPr id="1" uniqueName="ErlendirAfleiðusamningar">
      <xmlPr mapId="2" xpath="/ns1:EfnahagurBanka/ns1:Gögn/ns1:Lönd/ns1:LAND-BE/@ErlendirAfleiðusamningar" xmlDataType="decimal"/>
    </xmlCellPr>
  </singleXmlCell>
  <singleXmlCell id="974" r="K8" connectionId="0">
    <xmlCellPr id="1" uniqueName="HlutirÍErlendumHlutdeildarfyrirtækjum">
      <xmlPr mapId="2" xpath="/ns1:EfnahagurBanka/ns1:Gögn/ns1:Lönd/ns1:LAND-BE/@HlutirÍErlendumHlutdeildarfyrirtækjum" xmlDataType="decimal"/>
    </xmlCellPr>
  </singleXmlCell>
  <singleXmlCell id="975" r="L8" connectionId="0">
    <xmlCellPr id="1" uniqueName="HlutirÍTengdumErlendumFyrirtækjum">
      <xmlPr mapId="2" xpath="/ns1:EfnahagurBanka/ns1:Gögn/ns1:Lönd/ns1:LAND-BE/@HlutirÍTengdumErlendumFyrirtækjum" xmlDataType="decimal"/>
    </xmlCellPr>
  </singleXmlCell>
  <singleXmlCell id="976" r="M8" connectionId="0">
    <xmlCellPr id="1" uniqueName="AðrarErlendarEignir">
      <xmlPr mapId="2" xpath="/ns1:EfnahagurBanka/ns1:Gögn/ns1:Lönd/ns1:LAND-BE/@AðrarErlendarEignir" xmlDataType="decimal"/>
    </xmlCellPr>
  </singleXmlCell>
  <singleXmlCell id="977" r="N8" connectionId="0">
    <xmlCellPr id="1" uniqueName="ViðskiptakröfurÁErlendaAðila">
      <xmlPr mapId="2" xpath="/ns1:EfnahagurBanka/ns1:Gögn/ns1:Lönd/ns1:LAND-BE/@ViðskiptakröfurÁErlendaAðila" xmlDataType="decimal"/>
    </xmlCellPr>
  </singleXmlCell>
  <singleXmlCell id="979" r="P8" connectionId="0">
    <xmlCellPr id="1" uniqueName="ErlendVerðbréfaútgáfa">
      <xmlPr mapId="2" xpath="/ns1:EfnahagurBanka/ns1:Gögn/ns1:Lönd/ns1:LAND-BE/@ErlendVerðbréfaútgáfa" xmlDataType="decimal"/>
    </xmlCellPr>
  </singleXmlCell>
  <singleXmlCell id="980" r="R8" connectionId="0">
    <xmlCellPr id="1" uniqueName="BeinarErlendarLántökur">
      <xmlPr mapId="2" xpath="/ns1:EfnahagurBanka/ns1:Gögn/ns1:Lönd/ns1:LAND-BE/@BeinarErlendarLántökur" xmlDataType="decimal"/>
    </xmlCellPr>
  </singleXmlCell>
  <singleXmlCell id="981" r="S8" connectionId="0">
    <xmlCellPr id="1" uniqueName="VíkjandiErlendLán">
      <xmlPr mapId="2" xpath="/ns1:EfnahagurBanka/ns1:Gögn/ns1:Lönd/ns1:LAND-BE/@VíkjandiErlendLán" xmlDataType="decimal"/>
    </xmlCellPr>
  </singleXmlCell>
  <singleXmlCell id="982" r="T8" connectionId="0">
    <xmlCellPr id="1" uniqueName="InnstæðurErlendraAðila">
      <xmlPr mapId="2" xpath="/ns1:EfnahagurBanka/ns1:Gögn/ns1:Lönd/ns1:LAND-BE/@InnstæðurErlendraAðila" xmlDataType="decimal"/>
    </xmlCellPr>
  </singleXmlCell>
  <singleXmlCell id="983" r="U8" connectionId="0">
    <xmlCellPr id="1" uniqueName="ErlendirAfleiðusamningarSkuldir">
      <xmlPr mapId="2" xpath="/ns1:EfnahagurBanka/ns1:Gögn/ns1:Lönd/ns1:LAND-BE/@ErlendirAfleiðusamningarSkuldir" xmlDataType="decimal"/>
    </xmlCellPr>
  </singleXmlCell>
  <singleXmlCell id="984" r="V8" connectionId="0">
    <xmlCellPr id="1" uniqueName="SkorstöðurViðErlendaAðilaHlutabréf">
      <xmlPr mapId="2" xpath="/ns1:EfnahagurBanka/ns1:Gögn/ns1:Lönd/ns1:LAND-BE/@SkorstöðurViðErlendaAðilaHlutabréf" xmlDataType="decimal"/>
    </xmlCellPr>
  </singleXmlCell>
  <singleXmlCell id="985" r="W8" connectionId="0">
    <xmlCellPr id="1" uniqueName="SkorstöðurViðErlendaAðilaSkammtímaskuldaskjöl">
      <xmlPr mapId="2" xpath="/ns1:EfnahagurBanka/ns1:Gögn/ns1:Lönd/ns1:LAND-BE/@SkorstöðurViðErlendaAðilaSkammtímaskuldaskjöl" xmlDataType="decimal"/>
    </xmlCellPr>
  </singleXmlCell>
  <singleXmlCell id="986" r="X8" connectionId="0">
    <xmlCellPr id="1" uniqueName="SkorstöðurViðErlendaAðilaLangtímaskuldaskjöl">
      <xmlPr mapId="2" xpath="/ns1:EfnahagurBanka/ns1:Gögn/ns1:Lönd/ns1:LAND-BE/@SkorstöðurViðErlendaAðilaLangtímaskuldaskjöl" xmlDataType="decimal"/>
    </xmlCellPr>
  </singleXmlCell>
  <singleXmlCell id="987" r="Y8" connectionId="0">
    <xmlCellPr id="1" uniqueName="AðrarErlendarSkuldir">
      <xmlPr mapId="2" xpath="/ns1:EfnahagurBanka/ns1:Gögn/ns1:Lönd/ns1:LAND-BE/@AðrarErlendarSkuldir" xmlDataType="decimal"/>
    </xmlCellPr>
  </singleXmlCell>
  <singleXmlCell id="988" r="Z8" connectionId="0">
    <xmlCellPr id="1" uniqueName="ViðskiptaskuldirViðErlendaAðila">
      <xmlPr mapId="2" xpath="/ns1:EfnahagurBanka/ns1:Gögn/ns1:Lönd/ns1:LAND-BE/@ViðskiptaskuldirViðErlendaAðila" xmlDataType="decimal"/>
    </xmlCellPr>
  </singleXmlCell>
  <singleXmlCell id="989" r="B9" connectionId="0">
    <xmlCellPr id="1" uniqueName="Landakóði">
      <xmlPr mapId="2" xpath="/ns1:EfnahagurBanka/ns1:Gögn/ns1:Lönd/ns1:LAND-BR/@Landakóði" xmlDataType="string"/>
    </xmlCellPr>
  </singleXmlCell>
  <singleXmlCell id="990" r="C9" connectionId="0">
    <xmlCellPr id="1" uniqueName="ÚtlánTilErlendraAðila">
      <xmlPr mapId="2" xpath="/ns1:EfnahagurBanka/ns1:Gögn/ns1:Lönd/ns1:LAND-BR/@ÚtlánTilErlendraAðila" xmlDataType="decimal"/>
    </xmlCellPr>
  </singleXmlCell>
  <singleXmlCell id="991" r="D9" connectionId="0">
    <xmlCellPr id="1" uniqueName="NiðurfærslurÚtlánaTilErlendraAðila">
      <xmlPr mapId="2" xpath="/ns1:EfnahagurBanka/ns1:Gögn/ns1:Lönd/ns1:LAND-BR/@NiðurfærslurÚtlánaTilErlendraAðila" xmlDataType="decimal"/>
    </xmlCellPr>
  </singleXmlCell>
  <singleXmlCell id="992" r="E9" connectionId="0">
    <xmlCellPr id="1" uniqueName="ErlendHlutabréf">
      <xmlPr mapId="2" xpath="/ns1:EfnahagurBanka/ns1:Gögn/ns1:Lönd/ns1:LAND-BR/@ErlendHlutabréf" xmlDataType="decimal"/>
    </xmlCellPr>
  </singleXmlCell>
  <singleXmlCell id="993" r="F9" connectionId="0">
    <xmlCellPr id="1" uniqueName="HlutirÍVerðbréfaOgFjárfestingarsjóðum">
      <xmlPr mapId="2" xpath="/ns1:EfnahagurBanka/ns1:Gögn/ns1:Lönd/ns1:LAND-BR/@HlutirÍVerðbréfaOgFjárfestingarsjóðum" xmlDataType="decimal"/>
    </xmlCellPr>
  </singleXmlCell>
  <singleXmlCell id="994" r="G9" connectionId="0">
    <xmlCellPr id="1" uniqueName="ErlendMarkaðsskuldabréfLengriEn1Ár">
      <xmlPr mapId="2" xpath="/ns1:EfnahagurBanka/ns1:Gögn/ns1:Lönd/ns1:LAND-BR/@ErlendMarkaðsskuldabréfLengriEn1Ár" xmlDataType="decimal"/>
    </xmlCellPr>
  </singleXmlCell>
  <singleXmlCell id="995" r="H9" connectionId="0">
    <xmlCellPr id="1" uniqueName="ErlendMarkaðsskuldabréfStyttriEðaJöfn1Ári">
      <xmlPr mapId="2" xpath="/ns1:EfnahagurBanka/ns1:Gögn/ns1:Lönd/ns1:LAND-BR/@ErlendMarkaðsskuldabréfStyttriEðaJöfn1Ári" xmlDataType="decimal"/>
    </xmlCellPr>
  </singleXmlCell>
  <singleXmlCell id="996" r="I9" connectionId="0">
    <xmlCellPr id="1" uniqueName="ErlendarBankainnstæður">
      <xmlPr mapId="2" xpath="/ns1:EfnahagurBanka/ns1:Gögn/ns1:Lönd/ns1:LAND-BR/@ErlendarBankainnstæður" xmlDataType="decimal"/>
    </xmlCellPr>
  </singleXmlCell>
  <singleXmlCell id="997" r="J9" connectionId="0">
    <xmlCellPr id="1" uniqueName="ErlendirAfleiðusamningar">
      <xmlPr mapId="2" xpath="/ns1:EfnahagurBanka/ns1:Gögn/ns1:Lönd/ns1:LAND-BR/@ErlendirAfleiðusamningar" xmlDataType="decimal"/>
    </xmlCellPr>
  </singleXmlCell>
  <singleXmlCell id="998" r="K9" connectionId="0">
    <xmlCellPr id="1" uniqueName="HlutirÍErlendumHlutdeildarfyrirtækjum">
      <xmlPr mapId="2" xpath="/ns1:EfnahagurBanka/ns1:Gögn/ns1:Lönd/ns1:LAND-BR/@HlutirÍErlendumHlutdeildarfyrirtækjum" xmlDataType="decimal"/>
    </xmlCellPr>
  </singleXmlCell>
  <singleXmlCell id="999" r="L9" connectionId="0">
    <xmlCellPr id="1" uniqueName="HlutirÍTengdumErlendumFyrirtækjum">
      <xmlPr mapId="2" xpath="/ns1:EfnahagurBanka/ns1:Gögn/ns1:Lönd/ns1:LAND-BR/@HlutirÍTengdumErlendumFyrirtækjum" xmlDataType="decimal"/>
    </xmlCellPr>
  </singleXmlCell>
  <singleXmlCell id="1000" r="M9" connectionId="0">
    <xmlCellPr id="1" uniqueName="AðrarErlendarEignir">
      <xmlPr mapId="2" xpath="/ns1:EfnahagurBanka/ns1:Gögn/ns1:Lönd/ns1:LAND-BR/@AðrarErlendarEignir" xmlDataType="decimal"/>
    </xmlCellPr>
  </singleXmlCell>
  <singleXmlCell id="1001" r="N9" connectionId="0">
    <xmlCellPr id="1" uniqueName="ViðskiptakröfurÁErlendaAðila">
      <xmlPr mapId="2" xpath="/ns1:EfnahagurBanka/ns1:Gögn/ns1:Lönd/ns1:LAND-BR/@ViðskiptakröfurÁErlendaAðila" xmlDataType="decimal"/>
    </xmlCellPr>
  </singleXmlCell>
  <singleXmlCell id="1003" r="P9" connectionId="0">
    <xmlCellPr id="1" uniqueName="ErlendVerðbréfaútgáfa">
      <xmlPr mapId="2" xpath="/ns1:EfnahagurBanka/ns1:Gögn/ns1:Lönd/ns1:LAND-BR/@ErlendVerðbréfaútgáfa" xmlDataType="decimal"/>
    </xmlCellPr>
  </singleXmlCell>
  <singleXmlCell id="1004" r="R9" connectionId="0">
    <xmlCellPr id="1" uniqueName="BeinarErlendarLántökur">
      <xmlPr mapId="2" xpath="/ns1:EfnahagurBanka/ns1:Gögn/ns1:Lönd/ns1:LAND-BR/@BeinarErlendarLántökur" xmlDataType="decimal"/>
    </xmlCellPr>
  </singleXmlCell>
  <singleXmlCell id="1005" r="S9" connectionId="0">
    <xmlCellPr id="1" uniqueName="VíkjandiErlendLán">
      <xmlPr mapId="2" xpath="/ns1:EfnahagurBanka/ns1:Gögn/ns1:Lönd/ns1:LAND-BR/@VíkjandiErlendLán" xmlDataType="decimal"/>
    </xmlCellPr>
  </singleXmlCell>
  <singleXmlCell id="1006" r="T9" connectionId="0">
    <xmlCellPr id="1" uniqueName="InnstæðurErlendraAðila">
      <xmlPr mapId="2" xpath="/ns1:EfnahagurBanka/ns1:Gögn/ns1:Lönd/ns1:LAND-BR/@InnstæðurErlendraAðila" xmlDataType="decimal"/>
    </xmlCellPr>
  </singleXmlCell>
  <singleXmlCell id="1007" r="U9" connectionId="0">
    <xmlCellPr id="1" uniqueName="ErlendirAfleiðusamningarSkuldir">
      <xmlPr mapId="2" xpath="/ns1:EfnahagurBanka/ns1:Gögn/ns1:Lönd/ns1:LAND-BR/@ErlendirAfleiðusamningarSkuldir" xmlDataType="decimal"/>
    </xmlCellPr>
  </singleXmlCell>
  <singleXmlCell id="1008" r="V9" connectionId="0">
    <xmlCellPr id="1" uniqueName="SkorstöðurViðErlendaAðilaHlutabréf">
      <xmlPr mapId="2" xpath="/ns1:EfnahagurBanka/ns1:Gögn/ns1:Lönd/ns1:LAND-BR/@SkorstöðurViðErlendaAðilaHlutabréf" xmlDataType="decimal"/>
    </xmlCellPr>
  </singleXmlCell>
  <singleXmlCell id="1009" r="W9" connectionId="0">
    <xmlCellPr id="1" uniqueName="SkorstöðurViðErlendaAðilaSkammtímaskuldaskjöl">
      <xmlPr mapId="2" xpath="/ns1:EfnahagurBanka/ns1:Gögn/ns1:Lönd/ns1:LAND-BR/@SkorstöðurViðErlendaAðilaSkammtímaskuldaskjöl" xmlDataType="decimal"/>
    </xmlCellPr>
  </singleXmlCell>
  <singleXmlCell id="1010" r="X9" connectionId="0">
    <xmlCellPr id="1" uniqueName="SkorstöðurViðErlendaAðilaLangtímaskuldaskjöl">
      <xmlPr mapId="2" xpath="/ns1:EfnahagurBanka/ns1:Gögn/ns1:Lönd/ns1:LAND-BR/@SkorstöðurViðErlendaAðilaLangtímaskuldaskjöl" xmlDataType="decimal"/>
    </xmlCellPr>
  </singleXmlCell>
  <singleXmlCell id="1011" r="Y9" connectionId="0">
    <xmlCellPr id="1" uniqueName="AðrarErlendarSkuldir">
      <xmlPr mapId="2" xpath="/ns1:EfnahagurBanka/ns1:Gögn/ns1:Lönd/ns1:LAND-BR/@AðrarErlendarSkuldir" xmlDataType="decimal"/>
    </xmlCellPr>
  </singleXmlCell>
  <singleXmlCell id="1012" r="Z9" connectionId="0">
    <xmlCellPr id="1" uniqueName="ViðskiptaskuldirViðErlendaAðila">
      <xmlPr mapId="2" xpath="/ns1:EfnahagurBanka/ns1:Gögn/ns1:Lönd/ns1:LAND-BR/@ViðskiptaskuldirViðErlendaAðila" xmlDataType="decimal"/>
    </xmlCellPr>
  </singleXmlCell>
  <singleXmlCell id="1013" r="B10" connectionId="0">
    <xmlCellPr id="1" uniqueName="Landakóði">
      <xmlPr mapId="2" xpath="/ns1:EfnahagurBanka/ns1:Gögn/ns1:Lönd/ns1:LAND-GB/@Landakóði" xmlDataType="string"/>
    </xmlCellPr>
  </singleXmlCell>
  <singleXmlCell id="1014" r="C10" connectionId="0">
    <xmlCellPr id="1" uniqueName="ÚtlánTilErlendraAðila">
      <xmlPr mapId="2" xpath="/ns1:EfnahagurBanka/ns1:Gögn/ns1:Lönd/ns1:LAND-GB/@ÚtlánTilErlendraAðila" xmlDataType="decimal"/>
    </xmlCellPr>
  </singleXmlCell>
  <singleXmlCell id="1015" r="D10" connectionId="0">
    <xmlCellPr id="1" uniqueName="NiðurfærslurÚtlánaTilErlendraAðila">
      <xmlPr mapId="2" xpath="/ns1:EfnahagurBanka/ns1:Gögn/ns1:Lönd/ns1:LAND-GB/@NiðurfærslurÚtlánaTilErlendraAðila" xmlDataType="decimal"/>
    </xmlCellPr>
  </singleXmlCell>
  <singleXmlCell id="1016" r="E10" connectionId="0">
    <xmlCellPr id="1" uniqueName="ErlendHlutabréf">
      <xmlPr mapId="2" xpath="/ns1:EfnahagurBanka/ns1:Gögn/ns1:Lönd/ns1:LAND-GB/@ErlendHlutabréf" xmlDataType="decimal"/>
    </xmlCellPr>
  </singleXmlCell>
  <singleXmlCell id="1017" r="F10" connectionId="0">
    <xmlCellPr id="1" uniqueName="HlutirÍVerðbréfaOgFjárfestingarsjóðum">
      <xmlPr mapId="2" xpath="/ns1:EfnahagurBanka/ns1:Gögn/ns1:Lönd/ns1:LAND-GB/@HlutirÍVerðbréfaOgFjárfestingarsjóðum" xmlDataType="decimal"/>
    </xmlCellPr>
  </singleXmlCell>
  <singleXmlCell id="1018" r="G10" connectionId="0">
    <xmlCellPr id="1" uniqueName="ErlendMarkaðsskuldabréfLengriEn1Ár">
      <xmlPr mapId="2" xpath="/ns1:EfnahagurBanka/ns1:Gögn/ns1:Lönd/ns1:LAND-GB/@ErlendMarkaðsskuldabréfLengriEn1Ár" xmlDataType="decimal"/>
    </xmlCellPr>
  </singleXmlCell>
  <singleXmlCell id="1019" r="H10" connectionId="0">
    <xmlCellPr id="1" uniqueName="ErlendMarkaðsskuldabréfStyttriEðaJöfn1Ári">
      <xmlPr mapId="2" xpath="/ns1:EfnahagurBanka/ns1:Gögn/ns1:Lönd/ns1:LAND-GB/@ErlendMarkaðsskuldabréfStyttriEðaJöfn1Ári" xmlDataType="decimal"/>
    </xmlCellPr>
  </singleXmlCell>
  <singleXmlCell id="1020" r="I10" connectionId="0">
    <xmlCellPr id="1" uniqueName="ErlendarBankainnstæður">
      <xmlPr mapId="2" xpath="/ns1:EfnahagurBanka/ns1:Gögn/ns1:Lönd/ns1:LAND-GB/@ErlendarBankainnstæður" xmlDataType="decimal"/>
    </xmlCellPr>
  </singleXmlCell>
  <singleXmlCell id="1021" r="J10" connectionId="0">
    <xmlCellPr id="1" uniqueName="ErlendirAfleiðusamningar">
      <xmlPr mapId="2" xpath="/ns1:EfnahagurBanka/ns1:Gögn/ns1:Lönd/ns1:LAND-GB/@ErlendirAfleiðusamningar" xmlDataType="decimal"/>
    </xmlCellPr>
  </singleXmlCell>
  <singleXmlCell id="1022" r="K10" connectionId="0">
    <xmlCellPr id="1" uniqueName="HlutirÍErlendumHlutdeildarfyrirtækjum">
      <xmlPr mapId="2" xpath="/ns1:EfnahagurBanka/ns1:Gögn/ns1:Lönd/ns1:LAND-GB/@HlutirÍErlendumHlutdeildarfyrirtækjum" xmlDataType="decimal"/>
    </xmlCellPr>
  </singleXmlCell>
  <singleXmlCell id="1023" r="L10" connectionId="0">
    <xmlCellPr id="1" uniqueName="HlutirÍTengdumErlendumFyrirtækjum">
      <xmlPr mapId="2" xpath="/ns1:EfnahagurBanka/ns1:Gögn/ns1:Lönd/ns1:LAND-GB/@HlutirÍTengdumErlendumFyrirtækjum" xmlDataType="decimal"/>
    </xmlCellPr>
  </singleXmlCell>
  <singleXmlCell id="1024" r="M10" connectionId="0">
    <xmlCellPr id="1" uniqueName="AðrarErlendarEignir">
      <xmlPr mapId="2" xpath="/ns1:EfnahagurBanka/ns1:Gögn/ns1:Lönd/ns1:LAND-GB/@AðrarErlendarEignir" xmlDataType="decimal"/>
    </xmlCellPr>
  </singleXmlCell>
  <singleXmlCell id="1025" r="N10" connectionId="0">
    <xmlCellPr id="1" uniqueName="ViðskiptakröfurÁErlendaAðila">
      <xmlPr mapId="2" xpath="/ns1:EfnahagurBanka/ns1:Gögn/ns1:Lönd/ns1:LAND-GB/@ViðskiptakröfurÁErlendaAðila" xmlDataType="decimal"/>
    </xmlCellPr>
  </singleXmlCell>
  <singleXmlCell id="1027" r="P10" connectionId="0">
    <xmlCellPr id="1" uniqueName="ErlendVerðbréfaútgáfa">
      <xmlPr mapId="2" xpath="/ns1:EfnahagurBanka/ns1:Gögn/ns1:Lönd/ns1:LAND-GB/@ErlendVerðbréfaútgáfa" xmlDataType="decimal"/>
    </xmlCellPr>
  </singleXmlCell>
  <singleXmlCell id="1028" r="R10" connectionId="0">
    <xmlCellPr id="1" uniqueName="BeinarErlendarLántökur">
      <xmlPr mapId="2" xpath="/ns1:EfnahagurBanka/ns1:Gögn/ns1:Lönd/ns1:LAND-GB/@BeinarErlendarLántökur" xmlDataType="decimal"/>
    </xmlCellPr>
  </singleXmlCell>
  <singleXmlCell id="1029" r="S10" connectionId="0">
    <xmlCellPr id="1" uniqueName="VíkjandiErlendLán">
      <xmlPr mapId="2" xpath="/ns1:EfnahagurBanka/ns1:Gögn/ns1:Lönd/ns1:LAND-GB/@VíkjandiErlendLán" xmlDataType="decimal"/>
    </xmlCellPr>
  </singleXmlCell>
  <singleXmlCell id="1030" r="T10" connectionId="0">
    <xmlCellPr id="1" uniqueName="InnstæðurErlendraAðila">
      <xmlPr mapId="2" xpath="/ns1:EfnahagurBanka/ns1:Gögn/ns1:Lönd/ns1:LAND-GB/@InnstæðurErlendraAðila" xmlDataType="decimal"/>
    </xmlCellPr>
  </singleXmlCell>
  <singleXmlCell id="1031" r="U10" connectionId="0">
    <xmlCellPr id="1" uniqueName="ErlendirAfleiðusamningarSkuldir">
      <xmlPr mapId="2" xpath="/ns1:EfnahagurBanka/ns1:Gögn/ns1:Lönd/ns1:LAND-GB/@ErlendirAfleiðusamningarSkuldir" xmlDataType="decimal"/>
    </xmlCellPr>
  </singleXmlCell>
  <singleXmlCell id="1032" r="V10" connectionId="0">
    <xmlCellPr id="1" uniqueName="SkorstöðurViðErlendaAðilaHlutabréf">
      <xmlPr mapId="2" xpath="/ns1:EfnahagurBanka/ns1:Gögn/ns1:Lönd/ns1:LAND-GB/@SkorstöðurViðErlendaAðilaHlutabréf" xmlDataType="decimal"/>
    </xmlCellPr>
  </singleXmlCell>
  <singleXmlCell id="1033" r="W10" connectionId="0">
    <xmlCellPr id="1" uniqueName="SkorstöðurViðErlendaAðilaSkammtímaskuldaskjöl">
      <xmlPr mapId="2" xpath="/ns1:EfnahagurBanka/ns1:Gögn/ns1:Lönd/ns1:LAND-GB/@SkorstöðurViðErlendaAðilaSkammtímaskuldaskjöl" xmlDataType="decimal"/>
    </xmlCellPr>
  </singleXmlCell>
  <singleXmlCell id="1034" r="X10" connectionId="0">
    <xmlCellPr id="1" uniqueName="SkorstöðurViðErlendaAðilaLangtímaskuldaskjöl">
      <xmlPr mapId="2" xpath="/ns1:EfnahagurBanka/ns1:Gögn/ns1:Lönd/ns1:LAND-GB/@SkorstöðurViðErlendaAðilaLangtímaskuldaskjöl" xmlDataType="decimal"/>
    </xmlCellPr>
  </singleXmlCell>
  <singleXmlCell id="1035" r="Y10" connectionId="0">
    <xmlCellPr id="1" uniqueName="AðrarErlendarSkuldir">
      <xmlPr mapId="2" xpath="/ns1:EfnahagurBanka/ns1:Gögn/ns1:Lönd/ns1:LAND-GB/@AðrarErlendarSkuldir" xmlDataType="decimal"/>
    </xmlCellPr>
  </singleXmlCell>
  <singleXmlCell id="1036" r="Z10" connectionId="0">
    <xmlCellPr id="1" uniqueName="ViðskiptaskuldirViðErlendaAðila">
      <xmlPr mapId="2" xpath="/ns1:EfnahagurBanka/ns1:Gögn/ns1:Lönd/ns1:LAND-GB/@ViðskiptaskuldirViðErlendaAðila" xmlDataType="decimal"/>
    </xmlCellPr>
  </singleXmlCell>
  <singleXmlCell id="1037" r="B11" connectionId="0">
    <xmlCellPr id="1" uniqueName="Landakóði">
      <xmlPr mapId="2" xpath="/ns1:EfnahagurBanka/ns1:Gögn/ns1:Lönd/ns1:LAND-BG/@Landakóði" xmlDataType="string"/>
    </xmlCellPr>
  </singleXmlCell>
  <singleXmlCell id="1038" r="C11" connectionId="0">
    <xmlCellPr id="1" uniqueName="ÚtlánTilErlendraAðila">
      <xmlPr mapId="2" xpath="/ns1:EfnahagurBanka/ns1:Gögn/ns1:Lönd/ns1:LAND-BG/@ÚtlánTilErlendraAðila" xmlDataType="decimal"/>
    </xmlCellPr>
  </singleXmlCell>
  <singleXmlCell id="1039" r="D11" connectionId="0">
    <xmlCellPr id="1" uniqueName="NiðurfærslurÚtlánaTilErlendraAðila">
      <xmlPr mapId="2" xpath="/ns1:EfnahagurBanka/ns1:Gögn/ns1:Lönd/ns1:LAND-BG/@NiðurfærslurÚtlánaTilErlendraAðila" xmlDataType="decimal"/>
    </xmlCellPr>
  </singleXmlCell>
  <singleXmlCell id="1040" r="E11" connectionId="0">
    <xmlCellPr id="1" uniqueName="ErlendHlutabréf">
      <xmlPr mapId="2" xpath="/ns1:EfnahagurBanka/ns1:Gögn/ns1:Lönd/ns1:LAND-BG/@ErlendHlutabréf" xmlDataType="decimal"/>
    </xmlCellPr>
  </singleXmlCell>
  <singleXmlCell id="1041" r="F11" connectionId="0">
    <xmlCellPr id="1" uniqueName="HlutirÍVerðbréfaOgFjárfestingarsjóðum">
      <xmlPr mapId="2" xpath="/ns1:EfnahagurBanka/ns1:Gögn/ns1:Lönd/ns1:LAND-BG/@HlutirÍVerðbréfaOgFjárfestingarsjóðum" xmlDataType="decimal"/>
    </xmlCellPr>
  </singleXmlCell>
  <singleXmlCell id="1042" r="G11" connectionId="0">
    <xmlCellPr id="1" uniqueName="ErlendMarkaðsskuldabréfLengriEn1Ár">
      <xmlPr mapId="2" xpath="/ns1:EfnahagurBanka/ns1:Gögn/ns1:Lönd/ns1:LAND-BG/@ErlendMarkaðsskuldabréfLengriEn1Ár" xmlDataType="decimal"/>
    </xmlCellPr>
  </singleXmlCell>
  <singleXmlCell id="1043" r="H11" connectionId="0">
    <xmlCellPr id="1" uniqueName="ErlendMarkaðsskuldabréfStyttriEðaJöfn1Ári">
      <xmlPr mapId="2" xpath="/ns1:EfnahagurBanka/ns1:Gögn/ns1:Lönd/ns1:LAND-BG/@ErlendMarkaðsskuldabréfStyttriEðaJöfn1Ári" xmlDataType="decimal"/>
    </xmlCellPr>
  </singleXmlCell>
  <singleXmlCell id="1044" r="I11" connectionId="0">
    <xmlCellPr id="1" uniqueName="ErlendarBankainnstæður">
      <xmlPr mapId="2" xpath="/ns1:EfnahagurBanka/ns1:Gögn/ns1:Lönd/ns1:LAND-BG/@ErlendarBankainnstæður" xmlDataType="decimal"/>
    </xmlCellPr>
  </singleXmlCell>
  <singleXmlCell id="1045" r="J11" connectionId="0">
    <xmlCellPr id="1" uniqueName="ErlendirAfleiðusamningar">
      <xmlPr mapId="2" xpath="/ns1:EfnahagurBanka/ns1:Gögn/ns1:Lönd/ns1:LAND-BG/@ErlendirAfleiðusamningar" xmlDataType="decimal"/>
    </xmlCellPr>
  </singleXmlCell>
  <singleXmlCell id="1046" r="K11" connectionId="0">
    <xmlCellPr id="1" uniqueName="HlutirÍErlendumHlutdeildarfyrirtækjum">
      <xmlPr mapId="2" xpath="/ns1:EfnahagurBanka/ns1:Gögn/ns1:Lönd/ns1:LAND-BG/@HlutirÍErlendumHlutdeildarfyrirtækjum" xmlDataType="decimal"/>
    </xmlCellPr>
  </singleXmlCell>
  <singleXmlCell id="1047" r="L11" connectionId="0">
    <xmlCellPr id="1" uniqueName="HlutirÍTengdumErlendumFyrirtækjum">
      <xmlPr mapId="2" xpath="/ns1:EfnahagurBanka/ns1:Gögn/ns1:Lönd/ns1:LAND-BG/@HlutirÍTengdumErlendumFyrirtækjum" xmlDataType="decimal"/>
    </xmlCellPr>
  </singleXmlCell>
  <singleXmlCell id="1048" r="M11" connectionId="0">
    <xmlCellPr id="1" uniqueName="AðrarErlendarEignir">
      <xmlPr mapId="2" xpath="/ns1:EfnahagurBanka/ns1:Gögn/ns1:Lönd/ns1:LAND-BG/@AðrarErlendarEignir" xmlDataType="decimal"/>
    </xmlCellPr>
  </singleXmlCell>
  <singleXmlCell id="1049" r="N11" connectionId="0">
    <xmlCellPr id="1" uniqueName="ViðskiptakröfurÁErlendaAðila">
      <xmlPr mapId="2" xpath="/ns1:EfnahagurBanka/ns1:Gögn/ns1:Lönd/ns1:LAND-BG/@ViðskiptakröfurÁErlendaAðila" xmlDataType="decimal"/>
    </xmlCellPr>
  </singleXmlCell>
  <singleXmlCell id="1051" r="P11" connectionId="0">
    <xmlCellPr id="1" uniqueName="ErlendVerðbréfaútgáfa">
      <xmlPr mapId="2" xpath="/ns1:EfnahagurBanka/ns1:Gögn/ns1:Lönd/ns1:LAND-BG/@ErlendVerðbréfaútgáfa" xmlDataType="decimal"/>
    </xmlCellPr>
  </singleXmlCell>
  <singleXmlCell id="1052" r="R11" connectionId="0">
    <xmlCellPr id="1" uniqueName="BeinarErlendarLántökur">
      <xmlPr mapId="2" xpath="/ns1:EfnahagurBanka/ns1:Gögn/ns1:Lönd/ns1:LAND-BG/@BeinarErlendarLántökur" xmlDataType="decimal"/>
    </xmlCellPr>
  </singleXmlCell>
  <singleXmlCell id="1053" r="S11" connectionId="0">
    <xmlCellPr id="1" uniqueName="VíkjandiErlendLán">
      <xmlPr mapId="2" xpath="/ns1:EfnahagurBanka/ns1:Gögn/ns1:Lönd/ns1:LAND-BG/@VíkjandiErlendLán" xmlDataType="decimal"/>
    </xmlCellPr>
  </singleXmlCell>
  <singleXmlCell id="1054" r="T11" connectionId="0">
    <xmlCellPr id="1" uniqueName="InnstæðurErlendraAðila">
      <xmlPr mapId="2" xpath="/ns1:EfnahagurBanka/ns1:Gögn/ns1:Lönd/ns1:LAND-BG/@InnstæðurErlendraAðila" xmlDataType="decimal"/>
    </xmlCellPr>
  </singleXmlCell>
  <singleXmlCell id="1055" r="U11" connectionId="0">
    <xmlCellPr id="1" uniqueName="ErlendirAfleiðusamningarSkuldir">
      <xmlPr mapId="2" xpath="/ns1:EfnahagurBanka/ns1:Gögn/ns1:Lönd/ns1:LAND-BG/@ErlendirAfleiðusamningarSkuldir" xmlDataType="decimal"/>
    </xmlCellPr>
  </singleXmlCell>
  <singleXmlCell id="1056" r="V11" connectionId="0">
    <xmlCellPr id="1" uniqueName="SkorstöðurViðErlendaAðilaHlutabréf">
      <xmlPr mapId="2" xpath="/ns1:EfnahagurBanka/ns1:Gögn/ns1:Lönd/ns1:LAND-BG/@SkorstöðurViðErlendaAðilaHlutabréf" xmlDataType="decimal"/>
    </xmlCellPr>
  </singleXmlCell>
  <singleXmlCell id="1057" r="W11" connectionId="0">
    <xmlCellPr id="1" uniqueName="SkorstöðurViðErlendaAðilaSkammtímaskuldaskjöl">
      <xmlPr mapId="2" xpath="/ns1:EfnahagurBanka/ns1:Gögn/ns1:Lönd/ns1:LAND-BG/@SkorstöðurViðErlendaAðilaSkammtímaskuldaskjöl" xmlDataType="decimal"/>
    </xmlCellPr>
  </singleXmlCell>
  <singleXmlCell id="1058" r="X11" connectionId="0">
    <xmlCellPr id="1" uniqueName="SkorstöðurViðErlendaAðilaLangtímaskuldaskjöl">
      <xmlPr mapId="2" xpath="/ns1:EfnahagurBanka/ns1:Gögn/ns1:Lönd/ns1:LAND-BG/@SkorstöðurViðErlendaAðilaLangtímaskuldaskjöl" xmlDataType="decimal"/>
    </xmlCellPr>
  </singleXmlCell>
  <singleXmlCell id="1059" r="Y11" connectionId="0">
    <xmlCellPr id="1" uniqueName="AðrarErlendarSkuldir">
      <xmlPr mapId="2" xpath="/ns1:EfnahagurBanka/ns1:Gögn/ns1:Lönd/ns1:LAND-BG/@AðrarErlendarSkuldir" xmlDataType="decimal"/>
    </xmlCellPr>
  </singleXmlCell>
  <singleXmlCell id="1060" r="Z11" connectionId="0">
    <xmlCellPr id="1" uniqueName="ViðskiptaskuldirViðErlendaAðila">
      <xmlPr mapId="2" xpath="/ns1:EfnahagurBanka/ns1:Gögn/ns1:Lönd/ns1:LAND-BG/@ViðskiptaskuldirViðErlendaAðila" xmlDataType="decimal"/>
    </xmlCellPr>
  </singleXmlCell>
  <singleXmlCell id="1061" r="B12" connectionId="0">
    <xmlCellPr id="1" uniqueName="Landakóði">
      <xmlPr mapId="2" xpath="/ns1:EfnahagurBanka/ns1:Gögn/ns1:Lönd/ns1:LAND-KY/@Landakóði" xmlDataType="string"/>
    </xmlCellPr>
  </singleXmlCell>
  <singleXmlCell id="1062" r="C12" connectionId="0">
    <xmlCellPr id="1" uniqueName="ÚtlánTilErlendraAðila">
      <xmlPr mapId="2" xpath="/ns1:EfnahagurBanka/ns1:Gögn/ns1:Lönd/ns1:LAND-KY/@ÚtlánTilErlendraAðila" xmlDataType="decimal"/>
    </xmlCellPr>
  </singleXmlCell>
  <singleXmlCell id="1063" r="D12" connectionId="0">
    <xmlCellPr id="1" uniqueName="NiðurfærslurÚtlánaTilErlendraAðila">
      <xmlPr mapId="2" xpath="/ns1:EfnahagurBanka/ns1:Gögn/ns1:Lönd/ns1:LAND-KY/@NiðurfærslurÚtlánaTilErlendraAðila" xmlDataType="decimal"/>
    </xmlCellPr>
  </singleXmlCell>
  <singleXmlCell id="1064" r="E12" connectionId="0">
    <xmlCellPr id="1" uniqueName="ErlendHlutabréf">
      <xmlPr mapId="2" xpath="/ns1:EfnahagurBanka/ns1:Gögn/ns1:Lönd/ns1:LAND-KY/@ErlendHlutabréf" xmlDataType="decimal"/>
    </xmlCellPr>
  </singleXmlCell>
  <singleXmlCell id="1065" r="F12" connectionId="0">
    <xmlCellPr id="1" uniqueName="HlutirÍVerðbréfaOgFjárfestingarsjóðum">
      <xmlPr mapId="2" xpath="/ns1:EfnahagurBanka/ns1:Gögn/ns1:Lönd/ns1:LAND-KY/@HlutirÍVerðbréfaOgFjárfestingarsjóðum" xmlDataType="decimal"/>
    </xmlCellPr>
  </singleXmlCell>
  <singleXmlCell id="1066" r="G12" connectionId="0">
    <xmlCellPr id="1" uniqueName="ErlendMarkaðsskuldabréfLengriEn1Ár">
      <xmlPr mapId="2" xpath="/ns1:EfnahagurBanka/ns1:Gögn/ns1:Lönd/ns1:LAND-KY/@ErlendMarkaðsskuldabréfLengriEn1Ár" xmlDataType="decimal"/>
    </xmlCellPr>
  </singleXmlCell>
  <singleXmlCell id="1067" r="H12" connectionId="0">
    <xmlCellPr id="1" uniqueName="ErlendMarkaðsskuldabréfStyttriEðaJöfn1Ári">
      <xmlPr mapId="2" xpath="/ns1:EfnahagurBanka/ns1:Gögn/ns1:Lönd/ns1:LAND-KY/@ErlendMarkaðsskuldabréfStyttriEðaJöfn1Ári" xmlDataType="decimal"/>
    </xmlCellPr>
  </singleXmlCell>
  <singleXmlCell id="1068" r="I12" connectionId="0">
    <xmlCellPr id="1" uniqueName="ErlendarBankainnstæður">
      <xmlPr mapId="2" xpath="/ns1:EfnahagurBanka/ns1:Gögn/ns1:Lönd/ns1:LAND-KY/@ErlendarBankainnstæður" xmlDataType="decimal"/>
    </xmlCellPr>
  </singleXmlCell>
  <singleXmlCell id="1069" r="J12" connectionId="0">
    <xmlCellPr id="1" uniqueName="ErlendirAfleiðusamningar">
      <xmlPr mapId="2" xpath="/ns1:EfnahagurBanka/ns1:Gögn/ns1:Lönd/ns1:LAND-KY/@ErlendirAfleiðusamningar" xmlDataType="decimal"/>
    </xmlCellPr>
  </singleXmlCell>
  <singleXmlCell id="1070" r="K12" connectionId="0">
    <xmlCellPr id="1" uniqueName="HlutirÍErlendumHlutdeildarfyrirtækjum">
      <xmlPr mapId="2" xpath="/ns1:EfnahagurBanka/ns1:Gögn/ns1:Lönd/ns1:LAND-KY/@HlutirÍErlendumHlutdeildarfyrirtækjum" xmlDataType="decimal"/>
    </xmlCellPr>
  </singleXmlCell>
  <singleXmlCell id="1071" r="L12" connectionId="0">
    <xmlCellPr id="1" uniqueName="HlutirÍTengdumErlendumFyrirtækjum">
      <xmlPr mapId="2" xpath="/ns1:EfnahagurBanka/ns1:Gögn/ns1:Lönd/ns1:LAND-KY/@HlutirÍTengdumErlendumFyrirtækjum" xmlDataType="decimal"/>
    </xmlCellPr>
  </singleXmlCell>
  <singleXmlCell id="1072" r="M12" connectionId="0">
    <xmlCellPr id="1" uniqueName="AðrarErlendarEignir">
      <xmlPr mapId="2" xpath="/ns1:EfnahagurBanka/ns1:Gögn/ns1:Lönd/ns1:LAND-KY/@AðrarErlendarEignir" xmlDataType="decimal"/>
    </xmlCellPr>
  </singleXmlCell>
  <singleXmlCell id="1073" r="N12" connectionId="0">
    <xmlCellPr id="1" uniqueName="ViðskiptakröfurÁErlendaAðila">
      <xmlPr mapId="2" xpath="/ns1:EfnahagurBanka/ns1:Gögn/ns1:Lönd/ns1:LAND-KY/@ViðskiptakröfurÁErlendaAðila" xmlDataType="decimal"/>
    </xmlCellPr>
  </singleXmlCell>
  <singleXmlCell id="1075" r="P12" connectionId="0">
    <xmlCellPr id="1" uniqueName="ErlendVerðbréfaútgáfa">
      <xmlPr mapId="2" xpath="/ns1:EfnahagurBanka/ns1:Gögn/ns1:Lönd/ns1:LAND-KY/@ErlendVerðbréfaútgáfa" xmlDataType="decimal"/>
    </xmlCellPr>
  </singleXmlCell>
  <singleXmlCell id="1076" r="R12" connectionId="0">
    <xmlCellPr id="1" uniqueName="BeinarErlendarLántökur">
      <xmlPr mapId="2" xpath="/ns1:EfnahagurBanka/ns1:Gögn/ns1:Lönd/ns1:LAND-KY/@BeinarErlendarLántökur" xmlDataType="decimal"/>
    </xmlCellPr>
  </singleXmlCell>
  <singleXmlCell id="1077" r="S12" connectionId="0">
    <xmlCellPr id="1" uniqueName="VíkjandiErlendLán">
      <xmlPr mapId="2" xpath="/ns1:EfnahagurBanka/ns1:Gögn/ns1:Lönd/ns1:LAND-KY/@VíkjandiErlendLán" xmlDataType="decimal"/>
    </xmlCellPr>
  </singleXmlCell>
  <singleXmlCell id="1078" r="T12" connectionId="0">
    <xmlCellPr id="1" uniqueName="InnstæðurErlendraAðila">
      <xmlPr mapId="2" xpath="/ns1:EfnahagurBanka/ns1:Gögn/ns1:Lönd/ns1:LAND-KY/@InnstæðurErlendraAðila" xmlDataType="decimal"/>
    </xmlCellPr>
  </singleXmlCell>
  <singleXmlCell id="1079" r="U12" connectionId="0">
    <xmlCellPr id="1" uniqueName="ErlendirAfleiðusamningarSkuldir">
      <xmlPr mapId="2" xpath="/ns1:EfnahagurBanka/ns1:Gögn/ns1:Lönd/ns1:LAND-KY/@ErlendirAfleiðusamningarSkuldir" xmlDataType="decimal"/>
    </xmlCellPr>
  </singleXmlCell>
  <singleXmlCell id="1080" r="V12" connectionId="0">
    <xmlCellPr id="1" uniqueName="SkorstöðurViðErlendaAðilaHlutabréf">
      <xmlPr mapId="2" xpath="/ns1:EfnahagurBanka/ns1:Gögn/ns1:Lönd/ns1:LAND-KY/@SkorstöðurViðErlendaAðilaHlutabréf" xmlDataType="decimal"/>
    </xmlCellPr>
  </singleXmlCell>
  <singleXmlCell id="1081" r="W12" connectionId="0">
    <xmlCellPr id="1" uniqueName="SkorstöðurViðErlendaAðilaSkammtímaskuldaskjöl">
      <xmlPr mapId="2" xpath="/ns1:EfnahagurBanka/ns1:Gögn/ns1:Lönd/ns1:LAND-KY/@SkorstöðurViðErlendaAðilaSkammtímaskuldaskjöl" xmlDataType="decimal"/>
    </xmlCellPr>
  </singleXmlCell>
  <singleXmlCell id="1082" r="X12" connectionId="0">
    <xmlCellPr id="1" uniqueName="SkorstöðurViðErlendaAðilaLangtímaskuldaskjöl">
      <xmlPr mapId="2" xpath="/ns1:EfnahagurBanka/ns1:Gögn/ns1:Lönd/ns1:LAND-KY/@SkorstöðurViðErlendaAðilaLangtímaskuldaskjöl" xmlDataType="decimal"/>
    </xmlCellPr>
  </singleXmlCell>
  <singleXmlCell id="1083" r="Y12" connectionId="0">
    <xmlCellPr id="1" uniqueName="AðrarErlendarSkuldir">
      <xmlPr mapId="2" xpath="/ns1:EfnahagurBanka/ns1:Gögn/ns1:Lönd/ns1:LAND-KY/@AðrarErlendarSkuldir" xmlDataType="decimal"/>
    </xmlCellPr>
  </singleXmlCell>
  <singleXmlCell id="1084" r="Z12" connectionId="0">
    <xmlCellPr id="1" uniqueName="ViðskiptaskuldirViðErlendaAðila">
      <xmlPr mapId="2" xpath="/ns1:EfnahagurBanka/ns1:Gögn/ns1:Lönd/ns1:LAND-KY/@ViðskiptaskuldirViðErlendaAðila" xmlDataType="decimal"/>
    </xmlCellPr>
  </singleXmlCell>
  <singleXmlCell id="1085" r="B13" connectionId="0">
    <xmlCellPr id="1" uniqueName="Landakóði">
      <xmlPr mapId="2" xpath="/ns1:EfnahagurBanka/ns1:Gögn/ns1:Lönd/ns1:LAND-DK/@Landakóði" xmlDataType="string"/>
    </xmlCellPr>
  </singleXmlCell>
  <singleXmlCell id="1086" r="C13" connectionId="0">
    <xmlCellPr id="1" uniqueName="ÚtlánTilErlendraAðila">
      <xmlPr mapId="2" xpath="/ns1:EfnahagurBanka/ns1:Gögn/ns1:Lönd/ns1:LAND-DK/@ÚtlánTilErlendraAðila" xmlDataType="decimal"/>
    </xmlCellPr>
  </singleXmlCell>
  <singleXmlCell id="1087" r="D13" connectionId="0">
    <xmlCellPr id="1" uniqueName="NiðurfærslurÚtlánaTilErlendraAðila">
      <xmlPr mapId="2" xpath="/ns1:EfnahagurBanka/ns1:Gögn/ns1:Lönd/ns1:LAND-DK/@NiðurfærslurÚtlánaTilErlendraAðila" xmlDataType="decimal"/>
    </xmlCellPr>
  </singleXmlCell>
  <singleXmlCell id="1088" r="E13" connectionId="0">
    <xmlCellPr id="1" uniqueName="ErlendHlutabréf">
      <xmlPr mapId="2" xpath="/ns1:EfnahagurBanka/ns1:Gögn/ns1:Lönd/ns1:LAND-DK/@ErlendHlutabréf" xmlDataType="decimal"/>
    </xmlCellPr>
  </singleXmlCell>
  <singleXmlCell id="1089" r="F13" connectionId="0">
    <xmlCellPr id="1" uniqueName="HlutirÍVerðbréfaOgFjárfestingarsjóðum">
      <xmlPr mapId="2" xpath="/ns1:EfnahagurBanka/ns1:Gögn/ns1:Lönd/ns1:LAND-DK/@HlutirÍVerðbréfaOgFjárfestingarsjóðum" xmlDataType="decimal"/>
    </xmlCellPr>
  </singleXmlCell>
  <singleXmlCell id="1090" r="G13" connectionId="0">
    <xmlCellPr id="1" uniqueName="ErlendMarkaðsskuldabréfLengriEn1Ár">
      <xmlPr mapId="2" xpath="/ns1:EfnahagurBanka/ns1:Gögn/ns1:Lönd/ns1:LAND-DK/@ErlendMarkaðsskuldabréfLengriEn1Ár" xmlDataType="decimal"/>
    </xmlCellPr>
  </singleXmlCell>
  <singleXmlCell id="1091" r="H13" connectionId="0">
    <xmlCellPr id="1" uniqueName="ErlendMarkaðsskuldabréfStyttriEðaJöfn1Ári">
      <xmlPr mapId="2" xpath="/ns1:EfnahagurBanka/ns1:Gögn/ns1:Lönd/ns1:LAND-DK/@ErlendMarkaðsskuldabréfStyttriEðaJöfn1Ári" xmlDataType="decimal"/>
    </xmlCellPr>
  </singleXmlCell>
  <singleXmlCell id="1092" r="I13" connectionId="0">
    <xmlCellPr id="1" uniqueName="ErlendarBankainnstæður">
      <xmlPr mapId="2" xpath="/ns1:EfnahagurBanka/ns1:Gögn/ns1:Lönd/ns1:LAND-DK/@ErlendarBankainnstæður" xmlDataType="decimal"/>
    </xmlCellPr>
  </singleXmlCell>
  <singleXmlCell id="1093" r="J13" connectionId="0">
    <xmlCellPr id="1" uniqueName="ErlendirAfleiðusamningar">
      <xmlPr mapId="2" xpath="/ns1:EfnahagurBanka/ns1:Gögn/ns1:Lönd/ns1:LAND-DK/@ErlendirAfleiðusamningar" xmlDataType="decimal"/>
    </xmlCellPr>
  </singleXmlCell>
  <singleXmlCell id="1094" r="K13" connectionId="0">
    <xmlCellPr id="1" uniqueName="HlutirÍErlendumHlutdeildarfyrirtækjum">
      <xmlPr mapId="2" xpath="/ns1:EfnahagurBanka/ns1:Gögn/ns1:Lönd/ns1:LAND-DK/@HlutirÍErlendumHlutdeildarfyrirtækjum" xmlDataType="decimal"/>
    </xmlCellPr>
  </singleXmlCell>
  <singleXmlCell id="1095" r="L13" connectionId="0">
    <xmlCellPr id="1" uniqueName="HlutirÍTengdumErlendumFyrirtækjum">
      <xmlPr mapId="2" xpath="/ns1:EfnahagurBanka/ns1:Gögn/ns1:Lönd/ns1:LAND-DK/@HlutirÍTengdumErlendumFyrirtækjum" xmlDataType="decimal"/>
    </xmlCellPr>
  </singleXmlCell>
  <singleXmlCell id="1096" r="M13" connectionId="0">
    <xmlCellPr id="1" uniqueName="AðrarErlendarEignir">
      <xmlPr mapId="2" xpath="/ns1:EfnahagurBanka/ns1:Gögn/ns1:Lönd/ns1:LAND-DK/@AðrarErlendarEignir" xmlDataType="decimal"/>
    </xmlCellPr>
  </singleXmlCell>
  <singleXmlCell id="1097" r="N13" connectionId="0">
    <xmlCellPr id="1" uniqueName="ViðskiptakröfurÁErlendaAðila">
      <xmlPr mapId="2" xpath="/ns1:EfnahagurBanka/ns1:Gögn/ns1:Lönd/ns1:LAND-DK/@ViðskiptakröfurÁErlendaAðila" xmlDataType="decimal"/>
    </xmlCellPr>
  </singleXmlCell>
  <singleXmlCell id="1099" r="P13" connectionId="0">
    <xmlCellPr id="1" uniqueName="ErlendVerðbréfaútgáfa">
      <xmlPr mapId="2" xpath="/ns1:EfnahagurBanka/ns1:Gögn/ns1:Lönd/ns1:LAND-DK/@ErlendVerðbréfaútgáfa" xmlDataType="decimal"/>
    </xmlCellPr>
  </singleXmlCell>
  <singleXmlCell id="1100" r="R13" connectionId="0">
    <xmlCellPr id="1" uniqueName="BeinarErlendarLántökur">
      <xmlPr mapId="2" xpath="/ns1:EfnahagurBanka/ns1:Gögn/ns1:Lönd/ns1:LAND-DK/@BeinarErlendarLántökur" xmlDataType="decimal"/>
    </xmlCellPr>
  </singleXmlCell>
  <singleXmlCell id="1101" r="S13" connectionId="0">
    <xmlCellPr id="1" uniqueName="VíkjandiErlendLán">
      <xmlPr mapId="2" xpath="/ns1:EfnahagurBanka/ns1:Gögn/ns1:Lönd/ns1:LAND-DK/@VíkjandiErlendLán" xmlDataType="decimal"/>
    </xmlCellPr>
  </singleXmlCell>
  <singleXmlCell id="1102" r="T13" connectionId="0">
    <xmlCellPr id="1" uniqueName="InnstæðurErlendraAðila">
      <xmlPr mapId="2" xpath="/ns1:EfnahagurBanka/ns1:Gögn/ns1:Lönd/ns1:LAND-DK/@InnstæðurErlendraAðila" xmlDataType="decimal"/>
    </xmlCellPr>
  </singleXmlCell>
  <singleXmlCell id="1103" r="U13" connectionId="0">
    <xmlCellPr id="1" uniqueName="ErlendirAfleiðusamningarSkuldir">
      <xmlPr mapId="2" xpath="/ns1:EfnahagurBanka/ns1:Gögn/ns1:Lönd/ns1:LAND-DK/@ErlendirAfleiðusamningarSkuldir" xmlDataType="decimal"/>
    </xmlCellPr>
  </singleXmlCell>
  <singleXmlCell id="1104" r="V13" connectionId="0">
    <xmlCellPr id="1" uniqueName="SkorstöðurViðErlendaAðilaHlutabréf">
      <xmlPr mapId="2" xpath="/ns1:EfnahagurBanka/ns1:Gögn/ns1:Lönd/ns1:LAND-DK/@SkorstöðurViðErlendaAðilaHlutabréf" xmlDataType="decimal"/>
    </xmlCellPr>
  </singleXmlCell>
  <singleXmlCell id="1105" r="W13" connectionId="0">
    <xmlCellPr id="1" uniqueName="SkorstöðurViðErlendaAðilaSkammtímaskuldaskjöl">
      <xmlPr mapId="2" xpath="/ns1:EfnahagurBanka/ns1:Gögn/ns1:Lönd/ns1:LAND-DK/@SkorstöðurViðErlendaAðilaSkammtímaskuldaskjöl" xmlDataType="decimal"/>
    </xmlCellPr>
  </singleXmlCell>
  <singleXmlCell id="1106" r="X13" connectionId="0">
    <xmlCellPr id="1" uniqueName="SkorstöðurViðErlendaAðilaLangtímaskuldaskjöl">
      <xmlPr mapId="2" xpath="/ns1:EfnahagurBanka/ns1:Gögn/ns1:Lönd/ns1:LAND-DK/@SkorstöðurViðErlendaAðilaLangtímaskuldaskjöl" xmlDataType="decimal"/>
    </xmlCellPr>
  </singleXmlCell>
  <singleXmlCell id="1107" r="Y13" connectionId="0">
    <xmlCellPr id="1" uniqueName="AðrarErlendarSkuldir">
      <xmlPr mapId="2" xpath="/ns1:EfnahagurBanka/ns1:Gögn/ns1:Lönd/ns1:LAND-DK/@AðrarErlendarSkuldir" xmlDataType="decimal"/>
    </xmlCellPr>
  </singleXmlCell>
  <singleXmlCell id="1108" r="Z13" connectionId="0">
    <xmlCellPr id="1" uniqueName="ViðskiptaskuldirViðErlendaAðila">
      <xmlPr mapId="2" xpath="/ns1:EfnahagurBanka/ns1:Gögn/ns1:Lönd/ns1:LAND-DK/@ViðskiptaskuldirViðErlendaAðila" xmlDataType="decimal"/>
    </xmlCellPr>
  </singleXmlCell>
  <singleXmlCell id="1109" r="B14" connectionId="0">
    <xmlCellPr id="1" uniqueName="Landakóði">
      <xmlPr mapId="2" xpath="/ns1:EfnahagurBanka/ns1:Gögn/ns1:Lönd/ns1:LAND-EE/@Landakóði" xmlDataType="string"/>
    </xmlCellPr>
  </singleXmlCell>
  <singleXmlCell id="1110" r="C14" connectionId="0">
    <xmlCellPr id="1" uniqueName="ÚtlánTilErlendraAðila">
      <xmlPr mapId="2" xpath="/ns1:EfnahagurBanka/ns1:Gögn/ns1:Lönd/ns1:LAND-EE/@ÚtlánTilErlendraAðila" xmlDataType="decimal"/>
    </xmlCellPr>
  </singleXmlCell>
  <singleXmlCell id="1111" r="D14" connectionId="0">
    <xmlCellPr id="1" uniqueName="NiðurfærslurÚtlánaTilErlendraAðila">
      <xmlPr mapId="2" xpath="/ns1:EfnahagurBanka/ns1:Gögn/ns1:Lönd/ns1:LAND-EE/@NiðurfærslurÚtlánaTilErlendraAðila" xmlDataType="decimal"/>
    </xmlCellPr>
  </singleXmlCell>
  <singleXmlCell id="1112" r="E14" connectionId="0">
    <xmlCellPr id="1" uniqueName="ErlendHlutabréf">
      <xmlPr mapId="2" xpath="/ns1:EfnahagurBanka/ns1:Gögn/ns1:Lönd/ns1:LAND-EE/@ErlendHlutabréf" xmlDataType="decimal"/>
    </xmlCellPr>
  </singleXmlCell>
  <singleXmlCell id="1113" r="F14" connectionId="0">
    <xmlCellPr id="1" uniqueName="HlutirÍVerðbréfaOgFjárfestingarsjóðum">
      <xmlPr mapId="2" xpath="/ns1:EfnahagurBanka/ns1:Gögn/ns1:Lönd/ns1:LAND-EE/@HlutirÍVerðbréfaOgFjárfestingarsjóðum" xmlDataType="decimal"/>
    </xmlCellPr>
  </singleXmlCell>
  <singleXmlCell id="1114" r="G14" connectionId="0">
    <xmlCellPr id="1" uniqueName="ErlendMarkaðsskuldabréfLengriEn1Ár">
      <xmlPr mapId="2" xpath="/ns1:EfnahagurBanka/ns1:Gögn/ns1:Lönd/ns1:LAND-EE/@ErlendMarkaðsskuldabréfLengriEn1Ár" xmlDataType="decimal"/>
    </xmlCellPr>
  </singleXmlCell>
  <singleXmlCell id="1115" r="H14" connectionId="0">
    <xmlCellPr id="1" uniqueName="ErlendMarkaðsskuldabréfStyttriEðaJöfn1Ári">
      <xmlPr mapId="2" xpath="/ns1:EfnahagurBanka/ns1:Gögn/ns1:Lönd/ns1:LAND-EE/@ErlendMarkaðsskuldabréfStyttriEðaJöfn1Ári" xmlDataType="decimal"/>
    </xmlCellPr>
  </singleXmlCell>
  <singleXmlCell id="1116" r="I14" connectionId="0">
    <xmlCellPr id="1" uniqueName="ErlendarBankainnstæður">
      <xmlPr mapId="2" xpath="/ns1:EfnahagurBanka/ns1:Gögn/ns1:Lönd/ns1:LAND-EE/@ErlendarBankainnstæður" xmlDataType="decimal"/>
    </xmlCellPr>
  </singleXmlCell>
  <singleXmlCell id="1117" r="J14" connectionId="0">
    <xmlCellPr id="1" uniqueName="ErlendirAfleiðusamningar">
      <xmlPr mapId="2" xpath="/ns1:EfnahagurBanka/ns1:Gögn/ns1:Lönd/ns1:LAND-EE/@ErlendirAfleiðusamningar" xmlDataType="decimal"/>
    </xmlCellPr>
  </singleXmlCell>
  <singleXmlCell id="1118" r="K14" connectionId="0">
    <xmlCellPr id="1" uniqueName="HlutirÍErlendumHlutdeildarfyrirtækjum">
      <xmlPr mapId="2" xpath="/ns1:EfnahagurBanka/ns1:Gögn/ns1:Lönd/ns1:LAND-EE/@HlutirÍErlendumHlutdeildarfyrirtækjum" xmlDataType="decimal"/>
    </xmlCellPr>
  </singleXmlCell>
  <singleXmlCell id="1119" r="L14" connectionId="0">
    <xmlCellPr id="1" uniqueName="HlutirÍTengdumErlendumFyrirtækjum">
      <xmlPr mapId="2" xpath="/ns1:EfnahagurBanka/ns1:Gögn/ns1:Lönd/ns1:LAND-EE/@HlutirÍTengdumErlendumFyrirtækjum" xmlDataType="decimal"/>
    </xmlCellPr>
  </singleXmlCell>
  <singleXmlCell id="1120" r="M14" connectionId="0">
    <xmlCellPr id="1" uniqueName="AðrarErlendarEignir">
      <xmlPr mapId="2" xpath="/ns1:EfnahagurBanka/ns1:Gögn/ns1:Lönd/ns1:LAND-EE/@AðrarErlendarEignir" xmlDataType="decimal"/>
    </xmlCellPr>
  </singleXmlCell>
  <singleXmlCell id="1121" r="N14" connectionId="0">
    <xmlCellPr id="1" uniqueName="ViðskiptakröfurÁErlendaAðila">
      <xmlPr mapId="2" xpath="/ns1:EfnahagurBanka/ns1:Gögn/ns1:Lönd/ns1:LAND-EE/@ViðskiptakröfurÁErlendaAðila" xmlDataType="decimal"/>
    </xmlCellPr>
  </singleXmlCell>
  <singleXmlCell id="1123" r="P14" connectionId="0">
    <xmlCellPr id="1" uniqueName="ErlendVerðbréfaútgáfa">
      <xmlPr mapId="2" xpath="/ns1:EfnahagurBanka/ns1:Gögn/ns1:Lönd/ns1:LAND-EE/@ErlendVerðbréfaútgáfa" xmlDataType="decimal"/>
    </xmlCellPr>
  </singleXmlCell>
  <singleXmlCell id="1124" r="R14" connectionId="0">
    <xmlCellPr id="1" uniqueName="BeinarErlendarLántökur">
      <xmlPr mapId="2" xpath="/ns1:EfnahagurBanka/ns1:Gögn/ns1:Lönd/ns1:LAND-EE/@BeinarErlendarLántökur" xmlDataType="decimal"/>
    </xmlCellPr>
  </singleXmlCell>
  <singleXmlCell id="1125" r="S14" connectionId="0">
    <xmlCellPr id="1" uniqueName="VíkjandiErlendLán">
      <xmlPr mapId="2" xpath="/ns1:EfnahagurBanka/ns1:Gögn/ns1:Lönd/ns1:LAND-EE/@VíkjandiErlendLán" xmlDataType="decimal"/>
    </xmlCellPr>
  </singleXmlCell>
  <singleXmlCell id="1126" r="T14" connectionId="0">
    <xmlCellPr id="1" uniqueName="InnstæðurErlendraAðila">
      <xmlPr mapId="2" xpath="/ns1:EfnahagurBanka/ns1:Gögn/ns1:Lönd/ns1:LAND-EE/@InnstæðurErlendraAðila" xmlDataType="decimal"/>
    </xmlCellPr>
  </singleXmlCell>
  <singleXmlCell id="1127" r="U14" connectionId="0">
    <xmlCellPr id="1" uniqueName="ErlendirAfleiðusamningarSkuldir">
      <xmlPr mapId="2" xpath="/ns1:EfnahagurBanka/ns1:Gögn/ns1:Lönd/ns1:LAND-EE/@ErlendirAfleiðusamningarSkuldir" xmlDataType="decimal"/>
    </xmlCellPr>
  </singleXmlCell>
  <singleXmlCell id="1128" r="V14" connectionId="0">
    <xmlCellPr id="1" uniqueName="SkorstöðurViðErlendaAðilaHlutabréf">
      <xmlPr mapId="2" xpath="/ns1:EfnahagurBanka/ns1:Gögn/ns1:Lönd/ns1:LAND-EE/@SkorstöðurViðErlendaAðilaHlutabréf" xmlDataType="decimal"/>
    </xmlCellPr>
  </singleXmlCell>
  <singleXmlCell id="1129" r="W14" connectionId="0">
    <xmlCellPr id="1" uniqueName="SkorstöðurViðErlendaAðilaSkammtímaskuldaskjöl">
      <xmlPr mapId="2" xpath="/ns1:EfnahagurBanka/ns1:Gögn/ns1:Lönd/ns1:LAND-EE/@SkorstöðurViðErlendaAðilaSkammtímaskuldaskjöl" xmlDataType="decimal"/>
    </xmlCellPr>
  </singleXmlCell>
  <singleXmlCell id="1130" r="X14" connectionId="0">
    <xmlCellPr id="1" uniqueName="SkorstöðurViðErlendaAðilaLangtímaskuldaskjöl">
      <xmlPr mapId="2" xpath="/ns1:EfnahagurBanka/ns1:Gögn/ns1:Lönd/ns1:LAND-EE/@SkorstöðurViðErlendaAðilaLangtímaskuldaskjöl" xmlDataType="decimal"/>
    </xmlCellPr>
  </singleXmlCell>
  <singleXmlCell id="1131" r="Y14" connectionId="0">
    <xmlCellPr id="1" uniqueName="AðrarErlendarSkuldir">
      <xmlPr mapId="2" xpath="/ns1:EfnahagurBanka/ns1:Gögn/ns1:Lönd/ns1:LAND-EE/@AðrarErlendarSkuldir" xmlDataType="decimal"/>
    </xmlCellPr>
  </singleXmlCell>
  <singleXmlCell id="1132" r="Z14" connectionId="0">
    <xmlCellPr id="1" uniqueName="ViðskiptaskuldirViðErlendaAðila">
      <xmlPr mapId="2" xpath="/ns1:EfnahagurBanka/ns1:Gögn/ns1:Lönd/ns1:LAND-EE/@ViðskiptaskuldirViðErlendaAðila" xmlDataType="decimal"/>
    </xmlCellPr>
  </singleXmlCell>
  <singleXmlCell id="1133" r="B15" connectionId="0">
    <xmlCellPr id="1" uniqueName="Landakóði">
      <xmlPr mapId="2" xpath="/ns1:EfnahagurBanka/ns1:Gögn/ns1:Lönd/ns1:LAND-FI/@Landakóði" xmlDataType="string"/>
    </xmlCellPr>
  </singleXmlCell>
  <singleXmlCell id="1134" r="C15" connectionId="0">
    <xmlCellPr id="1" uniqueName="ÚtlánTilErlendraAðila">
      <xmlPr mapId="2" xpath="/ns1:EfnahagurBanka/ns1:Gögn/ns1:Lönd/ns1:LAND-FI/@ÚtlánTilErlendraAðila" xmlDataType="decimal"/>
    </xmlCellPr>
  </singleXmlCell>
  <singleXmlCell id="1135" r="D15" connectionId="0">
    <xmlCellPr id="1" uniqueName="NiðurfærslurÚtlánaTilErlendraAðila">
      <xmlPr mapId="2" xpath="/ns1:EfnahagurBanka/ns1:Gögn/ns1:Lönd/ns1:LAND-FI/@NiðurfærslurÚtlánaTilErlendraAðila" xmlDataType="decimal"/>
    </xmlCellPr>
  </singleXmlCell>
  <singleXmlCell id="1136" r="E15" connectionId="0">
    <xmlCellPr id="1" uniqueName="ErlendHlutabréf">
      <xmlPr mapId="2" xpath="/ns1:EfnahagurBanka/ns1:Gögn/ns1:Lönd/ns1:LAND-FI/@ErlendHlutabréf" xmlDataType="decimal"/>
    </xmlCellPr>
  </singleXmlCell>
  <singleXmlCell id="1137" r="F15" connectionId="0">
    <xmlCellPr id="1" uniqueName="HlutirÍVerðbréfaOgFjárfestingarsjóðum">
      <xmlPr mapId="2" xpath="/ns1:EfnahagurBanka/ns1:Gögn/ns1:Lönd/ns1:LAND-FI/@HlutirÍVerðbréfaOgFjárfestingarsjóðum" xmlDataType="decimal"/>
    </xmlCellPr>
  </singleXmlCell>
  <singleXmlCell id="1138" r="G15" connectionId="0">
    <xmlCellPr id="1" uniqueName="ErlendMarkaðsskuldabréfLengriEn1Ár">
      <xmlPr mapId="2" xpath="/ns1:EfnahagurBanka/ns1:Gögn/ns1:Lönd/ns1:LAND-FI/@ErlendMarkaðsskuldabréfLengriEn1Ár" xmlDataType="decimal"/>
    </xmlCellPr>
  </singleXmlCell>
  <singleXmlCell id="1139" r="H15" connectionId="0">
    <xmlCellPr id="1" uniqueName="ErlendMarkaðsskuldabréfStyttriEðaJöfn1Ári">
      <xmlPr mapId="2" xpath="/ns1:EfnahagurBanka/ns1:Gögn/ns1:Lönd/ns1:LAND-FI/@ErlendMarkaðsskuldabréfStyttriEðaJöfn1Ári" xmlDataType="decimal"/>
    </xmlCellPr>
  </singleXmlCell>
  <singleXmlCell id="1140" r="I15" connectionId="0">
    <xmlCellPr id="1" uniqueName="ErlendarBankainnstæður">
      <xmlPr mapId="2" xpath="/ns1:EfnahagurBanka/ns1:Gögn/ns1:Lönd/ns1:LAND-FI/@ErlendarBankainnstæður" xmlDataType="decimal"/>
    </xmlCellPr>
  </singleXmlCell>
  <singleXmlCell id="1141" r="J15" connectionId="0">
    <xmlCellPr id="1" uniqueName="ErlendirAfleiðusamningar">
      <xmlPr mapId="2" xpath="/ns1:EfnahagurBanka/ns1:Gögn/ns1:Lönd/ns1:LAND-FI/@ErlendirAfleiðusamningar" xmlDataType="decimal"/>
    </xmlCellPr>
  </singleXmlCell>
  <singleXmlCell id="1142" r="K15" connectionId="0">
    <xmlCellPr id="1" uniqueName="HlutirÍErlendumHlutdeildarfyrirtækjum">
      <xmlPr mapId="2" xpath="/ns1:EfnahagurBanka/ns1:Gögn/ns1:Lönd/ns1:LAND-FI/@HlutirÍErlendumHlutdeildarfyrirtækjum" xmlDataType="decimal"/>
    </xmlCellPr>
  </singleXmlCell>
  <singleXmlCell id="1143" r="L15" connectionId="0">
    <xmlCellPr id="1" uniqueName="HlutirÍTengdumErlendumFyrirtækjum">
      <xmlPr mapId="2" xpath="/ns1:EfnahagurBanka/ns1:Gögn/ns1:Lönd/ns1:LAND-FI/@HlutirÍTengdumErlendumFyrirtækjum" xmlDataType="decimal"/>
    </xmlCellPr>
  </singleXmlCell>
  <singleXmlCell id="1144" r="M15" connectionId="0">
    <xmlCellPr id="1" uniqueName="AðrarErlendarEignir">
      <xmlPr mapId="2" xpath="/ns1:EfnahagurBanka/ns1:Gögn/ns1:Lönd/ns1:LAND-FI/@AðrarErlendarEignir" xmlDataType="decimal"/>
    </xmlCellPr>
  </singleXmlCell>
  <singleXmlCell id="1145" r="N15" connectionId="0">
    <xmlCellPr id="1" uniqueName="ViðskiptakröfurÁErlendaAðila">
      <xmlPr mapId="2" xpath="/ns1:EfnahagurBanka/ns1:Gögn/ns1:Lönd/ns1:LAND-FI/@ViðskiptakröfurÁErlendaAðila" xmlDataType="decimal"/>
    </xmlCellPr>
  </singleXmlCell>
  <singleXmlCell id="1147" r="P15" connectionId="0">
    <xmlCellPr id="1" uniqueName="ErlendVerðbréfaútgáfa">
      <xmlPr mapId="2" xpath="/ns1:EfnahagurBanka/ns1:Gögn/ns1:Lönd/ns1:LAND-FI/@ErlendVerðbréfaútgáfa" xmlDataType="decimal"/>
    </xmlCellPr>
  </singleXmlCell>
  <singleXmlCell id="1148" r="R15" connectionId="0">
    <xmlCellPr id="1" uniqueName="BeinarErlendarLántökur">
      <xmlPr mapId="2" xpath="/ns1:EfnahagurBanka/ns1:Gögn/ns1:Lönd/ns1:LAND-FI/@BeinarErlendarLántökur" xmlDataType="decimal"/>
    </xmlCellPr>
  </singleXmlCell>
  <singleXmlCell id="1149" r="S15" connectionId="0">
    <xmlCellPr id="1" uniqueName="VíkjandiErlendLán">
      <xmlPr mapId="2" xpath="/ns1:EfnahagurBanka/ns1:Gögn/ns1:Lönd/ns1:LAND-FI/@VíkjandiErlendLán" xmlDataType="decimal"/>
    </xmlCellPr>
  </singleXmlCell>
  <singleXmlCell id="1150" r="T15" connectionId="0">
    <xmlCellPr id="1" uniqueName="InnstæðurErlendraAðila">
      <xmlPr mapId="2" xpath="/ns1:EfnahagurBanka/ns1:Gögn/ns1:Lönd/ns1:LAND-FI/@InnstæðurErlendraAðila" xmlDataType="decimal"/>
    </xmlCellPr>
  </singleXmlCell>
  <singleXmlCell id="1151" r="U15" connectionId="0">
    <xmlCellPr id="1" uniqueName="ErlendirAfleiðusamningarSkuldir">
      <xmlPr mapId="2" xpath="/ns1:EfnahagurBanka/ns1:Gögn/ns1:Lönd/ns1:LAND-FI/@ErlendirAfleiðusamningarSkuldir" xmlDataType="decimal"/>
    </xmlCellPr>
  </singleXmlCell>
  <singleXmlCell id="1152" r="V15" connectionId="0">
    <xmlCellPr id="1" uniqueName="SkorstöðurViðErlendaAðilaHlutabréf">
      <xmlPr mapId="2" xpath="/ns1:EfnahagurBanka/ns1:Gögn/ns1:Lönd/ns1:LAND-FI/@SkorstöðurViðErlendaAðilaHlutabréf" xmlDataType="decimal"/>
    </xmlCellPr>
  </singleXmlCell>
  <singleXmlCell id="1153" r="W15" connectionId="0">
    <xmlCellPr id="1" uniqueName="SkorstöðurViðErlendaAðilaSkammtímaskuldaskjöl">
      <xmlPr mapId="2" xpath="/ns1:EfnahagurBanka/ns1:Gögn/ns1:Lönd/ns1:LAND-FI/@SkorstöðurViðErlendaAðilaSkammtímaskuldaskjöl" xmlDataType="decimal"/>
    </xmlCellPr>
  </singleXmlCell>
  <singleXmlCell id="1154" r="X15" connectionId="0">
    <xmlCellPr id="1" uniqueName="SkorstöðurViðErlendaAðilaLangtímaskuldaskjöl">
      <xmlPr mapId="2" xpath="/ns1:EfnahagurBanka/ns1:Gögn/ns1:Lönd/ns1:LAND-FI/@SkorstöðurViðErlendaAðilaLangtímaskuldaskjöl" xmlDataType="decimal"/>
    </xmlCellPr>
  </singleXmlCell>
  <singleXmlCell id="1155" r="Y15" connectionId="0">
    <xmlCellPr id="1" uniqueName="AðrarErlendarSkuldir">
      <xmlPr mapId="2" xpath="/ns1:EfnahagurBanka/ns1:Gögn/ns1:Lönd/ns1:LAND-FI/@AðrarErlendarSkuldir" xmlDataType="decimal"/>
    </xmlCellPr>
  </singleXmlCell>
  <singleXmlCell id="1156" r="Z15" connectionId="0">
    <xmlCellPr id="1" uniqueName="ViðskiptaskuldirViðErlendaAðila">
      <xmlPr mapId="2" xpath="/ns1:EfnahagurBanka/ns1:Gögn/ns1:Lönd/ns1:LAND-FI/@ViðskiptaskuldirViðErlendaAðila" xmlDataType="decimal"/>
    </xmlCellPr>
  </singleXmlCell>
  <singleXmlCell id="1157" r="B16" connectionId="0">
    <xmlCellPr id="1" uniqueName="Landakóði">
      <xmlPr mapId="2" xpath="/ns1:EfnahagurBanka/ns1:Gögn/ns1:Lönd/ns1:LAND-FR/@Landakóði" xmlDataType="string"/>
    </xmlCellPr>
  </singleXmlCell>
  <singleXmlCell id="1158" r="C16" connectionId="0">
    <xmlCellPr id="1" uniqueName="ÚtlánTilErlendraAðila">
      <xmlPr mapId="2" xpath="/ns1:EfnahagurBanka/ns1:Gögn/ns1:Lönd/ns1:LAND-FR/@ÚtlánTilErlendraAðila" xmlDataType="decimal"/>
    </xmlCellPr>
  </singleXmlCell>
  <singleXmlCell id="1159" r="D16" connectionId="0">
    <xmlCellPr id="1" uniqueName="NiðurfærslurÚtlánaTilErlendraAðila">
      <xmlPr mapId="2" xpath="/ns1:EfnahagurBanka/ns1:Gögn/ns1:Lönd/ns1:LAND-FR/@NiðurfærslurÚtlánaTilErlendraAðila" xmlDataType="decimal"/>
    </xmlCellPr>
  </singleXmlCell>
  <singleXmlCell id="1160" r="E16" connectionId="0">
    <xmlCellPr id="1" uniqueName="ErlendHlutabréf">
      <xmlPr mapId="2" xpath="/ns1:EfnahagurBanka/ns1:Gögn/ns1:Lönd/ns1:LAND-FR/@ErlendHlutabréf" xmlDataType="decimal"/>
    </xmlCellPr>
  </singleXmlCell>
  <singleXmlCell id="1161" r="F16" connectionId="0">
    <xmlCellPr id="1" uniqueName="HlutirÍVerðbréfaOgFjárfestingarsjóðum">
      <xmlPr mapId="2" xpath="/ns1:EfnahagurBanka/ns1:Gögn/ns1:Lönd/ns1:LAND-FR/@HlutirÍVerðbréfaOgFjárfestingarsjóðum" xmlDataType="decimal"/>
    </xmlCellPr>
  </singleXmlCell>
  <singleXmlCell id="1162" r="G16" connectionId="0">
    <xmlCellPr id="1" uniqueName="ErlendMarkaðsskuldabréfLengriEn1Ár">
      <xmlPr mapId="2" xpath="/ns1:EfnahagurBanka/ns1:Gögn/ns1:Lönd/ns1:LAND-FR/@ErlendMarkaðsskuldabréfLengriEn1Ár" xmlDataType="decimal"/>
    </xmlCellPr>
  </singleXmlCell>
  <singleXmlCell id="1163" r="H16" connectionId="0">
    <xmlCellPr id="1" uniqueName="ErlendMarkaðsskuldabréfStyttriEðaJöfn1Ári">
      <xmlPr mapId="2" xpath="/ns1:EfnahagurBanka/ns1:Gögn/ns1:Lönd/ns1:LAND-FR/@ErlendMarkaðsskuldabréfStyttriEðaJöfn1Ári" xmlDataType="decimal"/>
    </xmlCellPr>
  </singleXmlCell>
  <singleXmlCell id="1164" r="I16" connectionId="0">
    <xmlCellPr id="1" uniqueName="ErlendarBankainnstæður">
      <xmlPr mapId="2" xpath="/ns1:EfnahagurBanka/ns1:Gögn/ns1:Lönd/ns1:LAND-FR/@ErlendarBankainnstæður" xmlDataType="decimal"/>
    </xmlCellPr>
  </singleXmlCell>
  <singleXmlCell id="1165" r="J16" connectionId="0">
    <xmlCellPr id="1" uniqueName="ErlendirAfleiðusamningar">
      <xmlPr mapId="2" xpath="/ns1:EfnahagurBanka/ns1:Gögn/ns1:Lönd/ns1:LAND-FR/@ErlendirAfleiðusamningar" xmlDataType="decimal"/>
    </xmlCellPr>
  </singleXmlCell>
  <singleXmlCell id="1166" r="K16" connectionId="0">
    <xmlCellPr id="1" uniqueName="HlutirÍErlendumHlutdeildarfyrirtækjum">
      <xmlPr mapId="2" xpath="/ns1:EfnahagurBanka/ns1:Gögn/ns1:Lönd/ns1:LAND-FR/@HlutirÍErlendumHlutdeildarfyrirtækjum" xmlDataType="decimal"/>
    </xmlCellPr>
  </singleXmlCell>
  <singleXmlCell id="1167" r="L16" connectionId="0">
    <xmlCellPr id="1" uniqueName="HlutirÍTengdumErlendumFyrirtækjum">
      <xmlPr mapId="2" xpath="/ns1:EfnahagurBanka/ns1:Gögn/ns1:Lönd/ns1:LAND-FR/@HlutirÍTengdumErlendumFyrirtækjum" xmlDataType="decimal"/>
    </xmlCellPr>
  </singleXmlCell>
  <singleXmlCell id="1168" r="M16" connectionId="0">
    <xmlCellPr id="1" uniqueName="AðrarErlendarEignir">
      <xmlPr mapId="2" xpath="/ns1:EfnahagurBanka/ns1:Gögn/ns1:Lönd/ns1:LAND-FR/@AðrarErlendarEignir" xmlDataType="decimal"/>
    </xmlCellPr>
  </singleXmlCell>
  <singleXmlCell id="1169" r="N16" connectionId="0">
    <xmlCellPr id="1" uniqueName="ViðskiptakröfurÁErlendaAðila">
      <xmlPr mapId="2" xpath="/ns1:EfnahagurBanka/ns1:Gögn/ns1:Lönd/ns1:LAND-FR/@ViðskiptakröfurÁErlendaAðila" xmlDataType="decimal"/>
    </xmlCellPr>
  </singleXmlCell>
  <singleXmlCell id="1171" r="P16" connectionId="0">
    <xmlCellPr id="1" uniqueName="ErlendVerðbréfaútgáfa">
      <xmlPr mapId="2" xpath="/ns1:EfnahagurBanka/ns1:Gögn/ns1:Lönd/ns1:LAND-FR/@ErlendVerðbréfaútgáfa" xmlDataType="decimal"/>
    </xmlCellPr>
  </singleXmlCell>
  <singleXmlCell id="1172" r="R16" connectionId="0">
    <xmlCellPr id="1" uniqueName="BeinarErlendarLántökur">
      <xmlPr mapId="2" xpath="/ns1:EfnahagurBanka/ns1:Gögn/ns1:Lönd/ns1:LAND-FR/@BeinarErlendarLántökur" xmlDataType="decimal"/>
    </xmlCellPr>
  </singleXmlCell>
  <singleXmlCell id="1173" r="S16" connectionId="0">
    <xmlCellPr id="1" uniqueName="VíkjandiErlendLán">
      <xmlPr mapId="2" xpath="/ns1:EfnahagurBanka/ns1:Gögn/ns1:Lönd/ns1:LAND-FR/@VíkjandiErlendLán" xmlDataType="decimal"/>
    </xmlCellPr>
  </singleXmlCell>
  <singleXmlCell id="1174" r="T16" connectionId="0">
    <xmlCellPr id="1" uniqueName="InnstæðurErlendraAðila">
      <xmlPr mapId="2" xpath="/ns1:EfnahagurBanka/ns1:Gögn/ns1:Lönd/ns1:LAND-FR/@InnstæðurErlendraAðila" xmlDataType="decimal"/>
    </xmlCellPr>
  </singleXmlCell>
  <singleXmlCell id="1175" r="U16" connectionId="0">
    <xmlCellPr id="1" uniqueName="ErlendirAfleiðusamningarSkuldir">
      <xmlPr mapId="2" xpath="/ns1:EfnahagurBanka/ns1:Gögn/ns1:Lönd/ns1:LAND-FR/@ErlendirAfleiðusamningarSkuldir" xmlDataType="decimal"/>
    </xmlCellPr>
  </singleXmlCell>
  <singleXmlCell id="1176" r="V16" connectionId="0">
    <xmlCellPr id="1" uniqueName="SkorstöðurViðErlendaAðilaHlutabréf">
      <xmlPr mapId="2" xpath="/ns1:EfnahagurBanka/ns1:Gögn/ns1:Lönd/ns1:LAND-FR/@SkorstöðurViðErlendaAðilaHlutabréf" xmlDataType="decimal"/>
    </xmlCellPr>
  </singleXmlCell>
  <singleXmlCell id="1177" r="W16" connectionId="0">
    <xmlCellPr id="1" uniqueName="SkorstöðurViðErlendaAðilaSkammtímaskuldaskjöl">
      <xmlPr mapId="2" xpath="/ns1:EfnahagurBanka/ns1:Gögn/ns1:Lönd/ns1:LAND-FR/@SkorstöðurViðErlendaAðilaSkammtímaskuldaskjöl" xmlDataType="decimal"/>
    </xmlCellPr>
  </singleXmlCell>
  <singleXmlCell id="1178" r="X16" connectionId="0">
    <xmlCellPr id="1" uniqueName="SkorstöðurViðErlendaAðilaLangtímaskuldaskjöl">
      <xmlPr mapId="2" xpath="/ns1:EfnahagurBanka/ns1:Gögn/ns1:Lönd/ns1:LAND-FR/@SkorstöðurViðErlendaAðilaLangtímaskuldaskjöl" xmlDataType="decimal"/>
    </xmlCellPr>
  </singleXmlCell>
  <singleXmlCell id="1179" r="Y16" connectionId="0">
    <xmlCellPr id="1" uniqueName="AðrarErlendarSkuldir">
      <xmlPr mapId="2" xpath="/ns1:EfnahagurBanka/ns1:Gögn/ns1:Lönd/ns1:LAND-FR/@AðrarErlendarSkuldir" xmlDataType="decimal"/>
    </xmlCellPr>
  </singleXmlCell>
  <singleXmlCell id="1180" r="Z16" connectionId="0">
    <xmlCellPr id="1" uniqueName="ViðskiptaskuldirViðErlendaAðila">
      <xmlPr mapId="2" xpath="/ns1:EfnahagurBanka/ns1:Gögn/ns1:Lönd/ns1:LAND-FR/@ViðskiptaskuldirViðErlendaAðila" xmlDataType="decimal"/>
    </xmlCellPr>
  </singleXmlCell>
  <singleXmlCell id="1181" r="B17" connectionId="0">
    <xmlCellPr id="1" uniqueName="Landakóði">
      <xmlPr mapId="2" xpath="/ns1:EfnahagurBanka/ns1:Gögn/ns1:Lönd/ns1:LAND-FO/@Landakóði" xmlDataType="string"/>
    </xmlCellPr>
  </singleXmlCell>
  <singleXmlCell id="1182" r="C17" connectionId="0">
    <xmlCellPr id="1" uniqueName="ÚtlánTilErlendraAðila">
      <xmlPr mapId="2" xpath="/ns1:EfnahagurBanka/ns1:Gögn/ns1:Lönd/ns1:LAND-FO/@ÚtlánTilErlendraAðila" xmlDataType="decimal"/>
    </xmlCellPr>
  </singleXmlCell>
  <singleXmlCell id="1183" r="D17" connectionId="0">
    <xmlCellPr id="1" uniqueName="NiðurfærslurÚtlánaTilErlendraAðila">
      <xmlPr mapId="2" xpath="/ns1:EfnahagurBanka/ns1:Gögn/ns1:Lönd/ns1:LAND-FO/@NiðurfærslurÚtlánaTilErlendraAðila" xmlDataType="decimal"/>
    </xmlCellPr>
  </singleXmlCell>
  <singleXmlCell id="1184" r="E17" connectionId="0">
    <xmlCellPr id="1" uniqueName="ErlendHlutabréf">
      <xmlPr mapId="2" xpath="/ns1:EfnahagurBanka/ns1:Gögn/ns1:Lönd/ns1:LAND-FO/@ErlendHlutabréf" xmlDataType="decimal"/>
    </xmlCellPr>
  </singleXmlCell>
  <singleXmlCell id="1185" r="F17" connectionId="0">
    <xmlCellPr id="1" uniqueName="HlutirÍVerðbréfaOgFjárfestingarsjóðum">
      <xmlPr mapId="2" xpath="/ns1:EfnahagurBanka/ns1:Gögn/ns1:Lönd/ns1:LAND-FO/@HlutirÍVerðbréfaOgFjárfestingarsjóðum" xmlDataType="decimal"/>
    </xmlCellPr>
  </singleXmlCell>
  <singleXmlCell id="1186" r="G17" connectionId="0">
    <xmlCellPr id="1" uniqueName="ErlendMarkaðsskuldabréfLengriEn1Ár">
      <xmlPr mapId="2" xpath="/ns1:EfnahagurBanka/ns1:Gögn/ns1:Lönd/ns1:LAND-FO/@ErlendMarkaðsskuldabréfLengriEn1Ár" xmlDataType="decimal"/>
    </xmlCellPr>
  </singleXmlCell>
  <singleXmlCell id="1187" r="H17" connectionId="0">
    <xmlCellPr id="1" uniqueName="ErlendMarkaðsskuldabréfStyttriEðaJöfn1Ári">
      <xmlPr mapId="2" xpath="/ns1:EfnahagurBanka/ns1:Gögn/ns1:Lönd/ns1:LAND-FO/@ErlendMarkaðsskuldabréfStyttriEðaJöfn1Ári" xmlDataType="decimal"/>
    </xmlCellPr>
  </singleXmlCell>
  <singleXmlCell id="1188" r="I17" connectionId="0">
    <xmlCellPr id="1" uniqueName="ErlendarBankainnstæður">
      <xmlPr mapId="2" xpath="/ns1:EfnahagurBanka/ns1:Gögn/ns1:Lönd/ns1:LAND-FO/@ErlendarBankainnstæður" xmlDataType="decimal"/>
    </xmlCellPr>
  </singleXmlCell>
  <singleXmlCell id="1189" r="J17" connectionId="0">
    <xmlCellPr id="1" uniqueName="ErlendirAfleiðusamningar">
      <xmlPr mapId="2" xpath="/ns1:EfnahagurBanka/ns1:Gögn/ns1:Lönd/ns1:LAND-FO/@ErlendirAfleiðusamningar" xmlDataType="decimal"/>
    </xmlCellPr>
  </singleXmlCell>
  <singleXmlCell id="1190" r="K17" connectionId="0">
    <xmlCellPr id="1" uniqueName="HlutirÍErlendumHlutdeildarfyrirtækjum">
      <xmlPr mapId="2" xpath="/ns1:EfnahagurBanka/ns1:Gögn/ns1:Lönd/ns1:LAND-FO/@HlutirÍErlendumHlutdeildarfyrirtækjum" xmlDataType="decimal"/>
    </xmlCellPr>
  </singleXmlCell>
  <singleXmlCell id="1191" r="L17" connectionId="0">
    <xmlCellPr id="1" uniqueName="HlutirÍTengdumErlendumFyrirtækjum">
      <xmlPr mapId="2" xpath="/ns1:EfnahagurBanka/ns1:Gögn/ns1:Lönd/ns1:LAND-FO/@HlutirÍTengdumErlendumFyrirtækjum" xmlDataType="decimal"/>
    </xmlCellPr>
  </singleXmlCell>
  <singleXmlCell id="1192" r="M17" connectionId="0">
    <xmlCellPr id="1" uniqueName="AðrarErlendarEignir">
      <xmlPr mapId="2" xpath="/ns1:EfnahagurBanka/ns1:Gögn/ns1:Lönd/ns1:LAND-FO/@AðrarErlendarEignir" xmlDataType="decimal"/>
    </xmlCellPr>
  </singleXmlCell>
  <singleXmlCell id="1193" r="N17" connectionId="0">
    <xmlCellPr id="1" uniqueName="ViðskiptakröfurÁErlendaAðila">
      <xmlPr mapId="2" xpath="/ns1:EfnahagurBanka/ns1:Gögn/ns1:Lönd/ns1:LAND-FO/@ViðskiptakröfurÁErlendaAðila" xmlDataType="decimal"/>
    </xmlCellPr>
  </singleXmlCell>
  <singleXmlCell id="1195" r="P17" connectionId="0">
    <xmlCellPr id="1" uniqueName="ErlendVerðbréfaútgáfa">
      <xmlPr mapId="2" xpath="/ns1:EfnahagurBanka/ns1:Gögn/ns1:Lönd/ns1:LAND-FO/@ErlendVerðbréfaútgáfa" xmlDataType="decimal"/>
    </xmlCellPr>
  </singleXmlCell>
  <singleXmlCell id="1196" r="R17" connectionId="0">
    <xmlCellPr id="1" uniqueName="BeinarErlendarLántökur">
      <xmlPr mapId="2" xpath="/ns1:EfnahagurBanka/ns1:Gögn/ns1:Lönd/ns1:LAND-FO/@BeinarErlendarLántökur" xmlDataType="decimal"/>
    </xmlCellPr>
  </singleXmlCell>
  <singleXmlCell id="1197" r="S17" connectionId="0">
    <xmlCellPr id="1" uniqueName="VíkjandiErlendLán">
      <xmlPr mapId="2" xpath="/ns1:EfnahagurBanka/ns1:Gögn/ns1:Lönd/ns1:LAND-FO/@VíkjandiErlendLán" xmlDataType="decimal"/>
    </xmlCellPr>
  </singleXmlCell>
  <singleXmlCell id="1198" r="T17" connectionId="0">
    <xmlCellPr id="1" uniqueName="InnstæðurErlendraAðila">
      <xmlPr mapId="2" xpath="/ns1:EfnahagurBanka/ns1:Gögn/ns1:Lönd/ns1:LAND-FO/@InnstæðurErlendraAðila" xmlDataType="decimal"/>
    </xmlCellPr>
  </singleXmlCell>
  <singleXmlCell id="1199" r="U17" connectionId="0">
    <xmlCellPr id="1" uniqueName="ErlendirAfleiðusamningarSkuldir">
      <xmlPr mapId="2" xpath="/ns1:EfnahagurBanka/ns1:Gögn/ns1:Lönd/ns1:LAND-FO/@ErlendirAfleiðusamningarSkuldir" xmlDataType="decimal"/>
    </xmlCellPr>
  </singleXmlCell>
  <singleXmlCell id="1200" r="V17" connectionId="0">
    <xmlCellPr id="1" uniqueName="SkorstöðurViðErlendaAðilaHlutabréf">
      <xmlPr mapId="2" xpath="/ns1:EfnahagurBanka/ns1:Gögn/ns1:Lönd/ns1:LAND-FO/@SkorstöðurViðErlendaAðilaHlutabréf" xmlDataType="decimal"/>
    </xmlCellPr>
  </singleXmlCell>
  <singleXmlCell id="1201" r="W17" connectionId="0">
    <xmlCellPr id="1" uniqueName="SkorstöðurViðErlendaAðilaSkammtímaskuldaskjöl">
      <xmlPr mapId="2" xpath="/ns1:EfnahagurBanka/ns1:Gögn/ns1:Lönd/ns1:LAND-FO/@SkorstöðurViðErlendaAðilaSkammtímaskuldaskjöl" xmlDataType="decimal"/>
    </xmlCellPr>
  </singleXmlCell>
  <singleXmlCell id="1202" r="X17" connectionId="0">
    <xmlCellPr id="1" uniqueName="SkorstöðurViðErlendaAðilaLangtímaskuldaskjöl">
      <xmlPr mapId="2" xpath="/ns1:EfnahagurBanka/ns1:Gögn/ns1:Lönd/ns1:LAND-FO/@SkorstöðurViðErlendaAðilaLangtímaskuldaskjöl" xmlDataType="decimal"/>
    </xmlCellPr>
  </singleXmlCell>
  <singleXmlCell id="1203" r="Y17" connectionId="0">
    <xmlCellPr id="1" uniqueName="AðrarErlendarSkuldir">
      <xmlPr mapId="2" xpath="/ns1:EfnahagurBanka/ns1:Gögn/ns1:Lönd/ns1:LAND-FO/@AðrarErlendarSkuldir" xmlDataType="decimal"/>
    </xmlCellPr>
  </singleXmlCell>
  <singleXmlCell id="1204" r="Z17" connectionId="0">
    <xmlCellPr id="1" uniqueName="ViðskiptaskuldirViðErlendaAðila">
      <xmlPr mapId="2" xpath="/ns1:EfnahagurBanka/ns1:Gögn/ns1:Lönd/ns1:LAND-FO/@ViðskiptaskuldirViðErlendaAðila" xmlDataType="decimal"/>
    </xmlCellPr>
  </singleXmlCell>
  <singleXmlCell id="1205" r="B18" connectionId="0">
    <xmlCellPr id="1" uniqueName="Landakóði">
      <xmlPr mapId="2" xpath="/ns1:EfnahagurBanka/ns1:Gögn/ns1:Lönd/ns1:LAND-GR/@Landakóði" xmlDataType="string"/>
    </xmlCellPr>
  </singleXmlCell>
  <singleXmlCell id="1206" r="C18" connectionId="0">
    <xmlCellPr id="1" uniqueName="ÚtlánTilErlendraAðila">
      <xmlPr mapId="2" xpath="/ns1:EfnahagurBanka/ns1:Gögn/ns1:Lönd/ns1:LAND-GR/@ÚtlánTilErlendraAðila" xmlDataType="decimal"/>
    </xmlCellPr>
  </singleXmlCell>
  <singleXmlCell id="1207" r="D18" connectionId="0">
    <xmlCellPr id="1" uniqueName="NiðurfærslurÚtlánaTilErlendraAðila">
      <xmlPr mapId="2" xpath="/ns1:EfnahagurBanka/ns1:Gögn/ns1:Lönd/ns1:LAND-GR/@NiðurfærslurÚtlánaTilErlendraAðila" xmlDataType="decimal"/>
    </xmlCellPr>
  </singleXmlCell>
  <singleXmlCell id="1208" r="E18" connectionId="0">
    <xmlCellPr id="1" uniqueName="ErlendHlutabréf">
      <xmlPr mapId="2" xpath="/ns1:EfnahagurBanka/ns1:Gögn/ns1:Lönd/ns1:LAND-GR/@ErlendHlutabréf" xmlDataType="decimal"/>
    </xmlCellPr>
  </singleXmlCell>
  <singleXmlCell id="1209" r="F18" connectionId="0">
    <xmlCellPr id="1" uniqueName="HlutirÍVerðbréfaOgFjárfestingarsjóðum">
      <xmlPr mapId="2" xpath="/ns1:EfnahagurBanka/ns1:Gögn/ns1:Lönd/ns1:LAND-GR/@HlutirÍVerðbréfaOgFjárfestingarsjóðum" xmlDataType="decimal"/>
    </xmlCellPr>
  </singleXmlCell>
  <singleXmlCell id="1210" r="G18" connectionId="0">
    <xmlCellPr id="1" uniqueName="ErlendMarkaðsskuldabréfLengriEn1Ár">
      <xmlPr mapId="2" xpath="/ns1:EfnahagurBanka/ns1:Gögn/ns1:Lönd/ns1:LAND-GR/@ErlendMarkaðsskuldabréfLengriEn1Ár" xmlDataType="decimal"/>
    </xmlCellPr>
  </singleXmlCell>
  <singleXmlCell id="1211" r="H18" connectionId="0">
    <xmlCellPr id="1" uniqueName="ErlendMarkaðsskuldabréfStyttriEðaJöfn1Ári">
      <xmlPr mapId="2" xpath="/ns1:EfnahagurBanka/ns1:Gögn/ns1:Lönd/ns1:LAND-GR/@ErlendMarkaðsskuldabréfStyttriEðaJöfn1Ári" xmlDataType="decimal"/>
    </xmlCellPr>
  </singleXmlCell>
  <singleXmlCell id="1212" r="I18" connectionId="0">
    <xmlCellPr id="1" uniqueName="ErlendarBankainnstæður">
      <xmlPr mapId="2" xpath="/ns1:EfnahagurBanka/ns1:Gögn/ns1:Lönd/ns1:LAND-GR/@ErlendarBankainnstæður" xmlDataType="decimal"/>
    </xmlCellPr>
  </singleXmlCell>
  <singleXmlCell id="1213" r="J18" connectionId="0">
    <xmlCellPr id="1" uniqueName="ErlendirAfleiðusamningar">
      <xmlPr mapId="2" xpath="/ns1:EfnahagurBanka/ns1:Gögn/ns1:Lönd/ns1:LAND-GR/@ErlendirAfleiðusamningar" xmlDataType="decimal"/>
    </xmlCellPr>
  </singleXmlCell>
  <singleXmlCell id="1214" r="K18" connectionId="0">
    <xmlCellPr id="1" uniqueName="HlutirÍErlendumHlutdeildarfyrirtækjum">
      <xmlPr mapId="2" xpath="/ns1:EfnahagurBanka/ns1:Gögn/ns1:Lönd/ns1:LAND-GR/@HlutirÍErlendumHlutdeildarfyrirtækjum" xmlDataType="decimal"/>
    </xmlCellPr>
  </singleXmlCell>
  <singleXmlCell id="1215" r="L18" connectionId="0">
    <xmlCellPr id="1" uniqueName="HlutirÍTengdumErlendumFyrirtækjum">
      <xmlPr mapId="2" xpath="/ns1:EfnahagurBanka/ns1:Gögn/ns1:Lönd/ns1:LAND-GR/@HlutirÍTengdumErlendumFyrirtækjum" xmlDataType="decimal"/>
    </xmlCellPr>
  </singleXmlCell>
  <singleXmlCell id="1216" r="M18" connectionId="0">
    <xmlCellPr id="1" uniqueName="AðrarErlendarEignir">
      <xmlPr mapId="2" xpath="/ns1:EfnahagurBanka/ns1:Gögn/ns1:Lönd/ns1:LAND-GR/@AðrarErlendarEignir" xmlDataType="decimal"/>
    </xmlCellPr>
  </singleXmlCell>
  <singleXmlCell id="1217" r="N18" connectionId="0">
    <xmlCellPr id="1" uniqueName="ViðskiptakröfurÁErlendaAðila">
      <xmlPr mapId="2" xpath="/ns1:EfnahagurBanka/ns1:Gögn/ns1:Lönd/ns1:LAND-GR/@ViðskiptakröfurÁErlendaAðila" xmlDataType="decimal"/>
    </xmlCellPr>
  </singleXmlCell>
  <singleXmlCell id="1219" r="P18" connectionId="0">
    <xmlCellPr id="1" uniqueName="ErlendVerðbréfaútgáfa">
      <xmlPr mapId="2" xpath="/ns1:EfnahagurBanka/ns1:Gögn/ns1:Lönd/ns1:LAND-GR/@ErlendVerðbréfaútgáfa" xmlDataType="decimal"/>
    </xmlCellPr>
  </singleXmlCell>
  <singleXmlCell id="1220" r="R18" connectionId="0">
    <xmlCellPr id="1" uniqueName="BeinarErlendarLántökur">
      <xmlPr mapId="2" xpath="/ns1:EfnahagurBanka/ns1:Gögn/ns1:Lönd/ns1:LAND-GR/@BeinarErlendarLántökur" xmlDataType="decimal"/>
    </xmlCellPr>
  </singleXmlCell>
  <singleXmlCell id="1221" r="S18" connectionId="0">
    <xmlCellPr id="1" uniqueName="VíkjandiErlendLán">
      <xmlPr mapId="2" xpath="/ns1:EfnahagurBanka/ns1:Gögn/ns1:Lönd/ns1:LAND-GR/@VíkjandiErlendLán" xmlDataType="decimal"/>
    </xmlCellPr>
  </singleXmlCell>
  <singleXmlCell id="1222" r="T18" connectionId="0">
    <xmlCellPr id="1" uniqueName="InnstæðurErlendraAðila">
      <xmlPr mapId="2" xpath="/ns1:EfnahagurBanka/ns1:Gögn/ns1:Lönd/ns1:LAND-GR/@InnstæðurErlendraAðila" xmlDataType="decimal"/>
    </xmlCellPr>
  </singleXmlCell>
  <singleXmlCell id="1223" r="U18" connectionId="0">
    <xmlCellPr id="1" uniqueName="ErlendirAfleiðusamningarSkuldir">
      <xmlPr mapId="2" xpath="/ns1:EfnahagurBanka/ns1:Gögn/ns1:Lönd/ns1:LAND-GR/@ErlendirAfleiðusamningarSkuldir" xmlDataType="decimal"/>
    </xmlCellPr>
  </singleXmlCell>
  <singleXmlCell id="1224" r="V18" connectionId="0">
    <xmlCellPr id="1" uniqueName="SkorstöðurViðErlendaAðilaHlutabréf">
      <xmlPr mapId="2" xpath="/ns1:EfnahagurBanka/ns1:Gögn/ns1:Lönd/ns1:LAND-GR/@SkorstöðurViðErlendaAðilaHlutabréf" xmlDataType="decimal"/>
    </xmlCellPr>
  </singleXmlCell>
  <singleXmlCell id="1225" r="W18" connectionId="0">
    <xmlCellPr id="1" uniqueName="SkorstöðurViðErlendaAðilaSkammtímaskuldaskjöl">
      <xmlPr mapId="2" xpath="/ns1:EfnahagurBanka/ns1:Gögn/ns1:Lönd/ns1:LAND-GR/@SkorstöðurViðErlendaAðilaSkammtímaskuldaskjöl" xmlDataType="decimal"/>
    </xmlCellPr>
  </singleXmlCell>
  <singleXmlCell id="1226" r="X18" connectionId="0">
    <xmlCellPr id="1" uniqueName="SkorstöðurViðErlendaAðilaLangtímaskuldaskjöl">
      <xmlPr mapId="2" xpath="/ns1:EfnahagurBanka/ns1:Gögn/ns1:Lönd/ns1:LAND-GR/@SkorstöðurViðErlendaAðilaLangtímaskuldaskjöl" xmlDataType="decimal"/>
    </xmlCellPr>
  </singleXmlCell>
  <singleXmlCell id="1227" r="Y18" connectionId="0">
    <xmlCellPr id="1" uniqueName="AðrarErlendarSkuldir">
      <xmlPr mapId="2" xpath="/ns1:EfnahagurBanka/ns1:Gögn/ns1:Lönd/ns1:LAND-GR/@AðrarErlendarSkuldir" xmlDataType="decimal"/>
    </xmlCellPr>
  </singleXmlCell>
  <singleXmlCell id="1228" r="Z18" connectionId="0">
    <xmlCellPr id="1" uniqueName="ViðskiptaskuldirViðErlendaAðila">
      <xmlPr mapId="2" xpath="/ns1:EfnahagurBanka/ns1:Gögn/ns1:Lönd/ns1:LAND-GR/@ViðskiptaskuldirViðErlendaAðila" xmlDataType="decimal"/>
    </xmlCellPr>
  </singleXmlCell>
  <singleXmlCell id="1229" r="B19" connectionId="0">
    <xmlCellPr id="1" uniqueName="Landakóði">
      <xmlPr mapId="2" xpath="/ns1:EfnahagurBanka/ns1:Gögn/ns1:Lönd/ns1:LAND-GG/@Landakóði" xmlDataType="string"/>
    </xmlCellPr>
  </singleXmlCell>
  <singleXmlCell id="1230" r="C19" connectionId="0">
    <xmlCellPr id="1" uniqueName="ÚtlánTilErlendraAðila">
      <xmlPr mapId="2" xpath="/ns1:EfnahagurBanka/ns1:Gögn/ns1:Lönd/ns1:LAND-GG/@ÚtlánTilErlendraAðila" xmlDataType="decimal"/>
    </xmlCellPr>
  </singleXmlCell>
  <singleXmlCell id="1231" r="D19" connectionId="0">
    <xmlCellPr id="1" uniqueName="NiðurfærslurÚtlánaTilErlendraAðila">
      <xmlPr mapId="2" xpath="/ns1:EfnahagurBanka/ns1:Gögn/ns1:Lönd/ns1:LAND-GG/@NiðurfærslurÚtlánaTilErlendraAðila" xmlDataType="decimal"/>
    </xmlCellPr>
  </singleXmlCell>
  <singleXmlCell id="1232" r="E19" connectionId="0">
    <xmlCellPr id="1" uniqueName="ErlendHlutabréf">
      <xmlPr mapId="2" xpath="/ns1:EfnahagurBanka/ns1:Gögn/ns1:Lönd/ns1:LAND-GG/@ErlendHlutabréf" xmlDataType="decimal"/>
    </xmlCellPr>
  </singleXmlCell>
  <singleXmlCell id="1233" r="F19" connectionId="0">
    <xmlCellPr id="1" uniqueName="HlutirÍVerðbréfaOgFjárfestingarsjóðum">
      <xmlPr mapId="2" xpath="/ns1:EfnahagurBanka/ns1:Gögn/ns1:Lönd/ns1:LAND-GG/@HlutirÍVerðbréfaOgFjárfestingarsjóðum" xmlDataType="decimal"/>
    </xmlCellPr>
  </singleXmlCell>
  <singleXmlCell id="1234" r="G19" connectionId="0">
    <xmlCellPr id="1" uniqueName="ErlendMarkaðsskuldabréfLengriEn1Ár">
      <xmlPr mapId="2" xpath="/ns1:EfnahagurBanka/ns1:Gögn/ns1:Lönd/ns1:LAND-GG/@ErlendMarkaðsskuldabréfLengriEn1Ár" xmlDataType="decimal"/>
    </xmlCellPr>
  </singleXmlCell>
  <singleXmlCell id="1235" r="H19" connectionId="0">
    <xmlCellPr id="1" uniqueName="ErlendMarkaðsskuldabréfStyttriEðaJöfn1Ári">
      <xmlPr mapId="2" xpath="/ns1:EfnahagurBanka/ns1:Gögn/ns1:Lönd/ns1:LAND-GG/@ErlendMarkaðsskuldabréfStyttriEðaJöfn1Ári" xmlDataType="decimal"/>
    </xmlCellPr>
  </singleXmlCell>
  <singleXmlCell id="1236" r="I19" connectionId="0">
    <xmlCellPr id="1" uniqueName="ErlendarBankainnstæður">
      <xmlPr mapId="2" xpath="/ns1:EfnahagurBanka/ns1:Gögn/ns1:Lönd/ns1:LAND-GG/@ErlendarBankainnstæður" xmlDataType="decimal"/>
    </xmlCellPr>
  </singleXmlCell>
  <singleXmlCell id="1237" r="J19" connectionId="0">
    <xmlCellPr id="1" uniqueName="ErlendirAfleiðusamningar">
      <xmlPr mapId="2" xpath="/ns1:EfnahagurBanka/ns1:Gögn/ns1:Lönd/ns1:LAND-GG/@ErlendirAfleiðusamningar" xmlDataType="decimal"/>
    </xmlCellPr>
  </singleXmlCell>
  <singleXmlCell id="1238" r="K19" connectionId="0">
    <xmlCellPr id="1" uniqueName="HlutirÍErlendumHlutdeildarfyrirtækjum">
      <xmlPr mapId="2" xpath="/ns1:EfnahagurBanka/ns1:Gögn/ns1:Lönd/ns1:LAND-GG/@HlutirÍErlendumHlutdeildarfyrirtækjum" xmlDataType="decimal"/>
    </xmlCellPr>
  </singleXmlCell>
  <singleXmlCell id="1239" r="L19" connectionId="0">
    <xmlCellPr id="1" uniqueName="HlutirÍTengdumErlendumFyrirtækjum">
      <xmlPr mapId="2" xpath="/ns1:EfnahagurBanka/ns1:Gögn/ns1:Lönd/ns1:LAND-GG/@HlutirÍTengdumErlendumFyrirtækjum" xmlDataType="decimal"/>
    </xmlCellPr>
  </singleXmlCell>
  <singleXmlCell id="1240" r="M19" connectionId="0">
    <xmlCellPr id="1" uniqueName="AðrarErlendarEignir">
      <xmlPr mapId="2" xpath="/ns1:EfnahagurBanka/ns1:Gögn/ns1:Lönd/ns1:LAND-GG/@AðrarErlendarEignir" xmlDataType="decimal"/>
    </xmlCellPr>
  </singleXmlCell>
  <singleXmlCell id="1241" r="N19" connectionId="0">
    <xmlCellPr id="1" uniqueName="ViðskiptakröfurÁErlendaAðila">
      <xmlPr mapId="2" xpath="/ns1:EfnahagurBanka/ns1:Gögn/ns1:Lönd/ns1:LAND-GG/@ViðskiptakröfurÁErlendaAðila" xmlDataType="decimal"/>
    </xmlCellPr>
  </singleXmlCell>
  <singleXmlCell id="1243" r="P19" connectionId="0">
    <xmlCellPr id="1" uniqueName="ErlendVerðbréfaútgáfa">
      <xmlPr mapId="2" xpath="/ns1:EfnahagurBanka/ns1:Gögn/ns1:Lönd/ns1:LAND-GG/@ErlendVerðbréfaútgáfa" xmlDataType="decimal"/>
    </xmlCellPr>
  </singleXmlCell>
  <singleXmlCell id="1244" r="R19" connectionId="0">
    <xmlCellPr id="1" uniqueName="BeinarErlendarLántökur">
      <xmlPr mapId="2" xpath="/ns1:EfnahagurBanka/ns1:Gögn/ns1:Lönd/ns1:LAND-GG/@BeinarErlendarLántökur" xmlDataType="decimal"/>
    </xmlCellPr>
  </singleXmlCell>
  <singleXmlCell id="1245" r="S19" connectionId="0">
    <xmlCellPr id="1" uniqueName="VíkjandiErlendLán">
      <xmlPr mapId="2" xpath="/ns1:EfnahagurBanka/ns1:Gögn/ns1:Lönd/ns1:LAND-GG/@VíkjandiErlendLán" xmlDataType="decimal"/>
    </xmlCellPr>
  </singleXmlCell>
  <singleXmlCell id="1246" r="T19" connectionId="0">
    <xmlCellPr id="1" uniqueName="InnstæðurErlendraAðila">
      <xmlPr mapId="2" xpath="/ns1:EfnahagurBanka/ns1:Gögn/ns1:Lönd/ns1:LAND-GG/@InnstæðurErlendraAðila" xmlDataType="decimal"/>
    </xmlCellPr>
  </singleXmlCell>
  <singleXmlCell id="1247" r="U19" connectionId="0">
    <xmlCellPr id="1" uniqueName="ErlendirAfleiðusamningarSkuldir">
      <xmlPr mapId="2" xpath="/ns1:EfnahagurBanka/ns1:Gögn/ns1:Lönd/ns1:LAND-GG/@ErlendirAfleiðusamningarSkuldir" xmlDataType="decimal"/>
    </xmlCellPr>
  </singleXmlCell>
  <singleXmlCell id="1248" r="V19" connectionId="0">
    <xmlCellPr id="1" uniqueName="SkorstöðurViðErlendaAðilaHlutabréf">
      <xmlPr mapId="2" xpath="/ns1:EfnahagurBanka/ns1:Gögn/ns1:Lönd/ns1:LAND-GG/@SkorstöðurViðErlendaAðilaHlutabréf" xmlDataType="decimal"/>
    </xmlCellPr>
  </singleXmlCell>
  <singleXmlCell id="1249" r="W19" connectionId="0">
    <xmlCellPr id="1" uniqueName="SkorstöðurViðErlendaAðilaSkammtímaskuldaskjöl">
      <xmlPr mapId="2" xpath="/ns1:EfnahagurBanka/ns1:Gögn/ns1:Lönd/ns1:LAND-GG/@SkorstöðurViðErlendaAðilaSkammtímaskuldaskjöl" xmlDataType="decimal"/>
    </xmlCellPr>
  </singleXmlCell>
  <singleXmlCell id="1250" r="X19" connectionId="0">
    <xmlCellPr id="1" uniqueName="SkorstöðurViðErlendaAðilaLangtímaskuldaskjöl">
      <xmlPr mapId="2" xpath="/ns1:EfnahagurBanka/ns1:Gögn/ns1:Lönd/ns1:LAND-GG/@SkorstöðurViðErlendaAðilaLangtímaskuldaskjöl" xmlDataType="decimal"/>
    </xmlCellPr>
  </singleXmlCell>
  <singleXmlCell id="1251" r="Y19" connectionId="0">
    <xmlCellPr id="1" uniqueName="AðrarErlendarSkuldir">
      <xmlPr mapId="2" xpath="/ns1:EfnahagurBanka/ns1:Gögn/ns1:Lönd/ns1:LAND-GG/@AðrarErlendarSkuldir" xmlDataType="decimal"/>
    </xmlCellPr>
  </singleXmlCell>
  <singleXmlCell id="1252" r="Z19" connectionId="0">
    <xmlCellPr id="1" uniqueName="ViðskiptaskuldirViðErlendaAðila">
      <xmlPr mapId="2" xpath="/ns1:EfnahagurBanka/ns1:Gögn/ns1:Lönd/ns1:LAND-GG/@ViðskiptaskuldirViðErlendaAðila" xmlDataType="decimal"/>
    </xmlCellPr>
  </singleXmlCell>
  <singleXmlCell id="1253" r="B20" connectionId="0">
    <xmlCellPr id="1" uniqueName="Landakóði">
      <xmlPr mapId="2" xpath="/ns1:EfnahagurBanka/ns1:Gögn/ns1:Lönd/ns1:LAND-NL/@Landakóði" xmlDataType="string"/>
    </xmlCellPr>
  </singleXmlCell>
  <singleXmlCell id="1254" r="C20" connectionId="0">
    <xmlCellPr id="1" uniqueName="ÚtlánTilErlendraAðila">
      <xmlPr mapId="2" xpath="/ns1:EfnahagurBanka/ns1:Gögn/ns1:Lönd/ns1:LAND-NL/@ÚtlánTilErlendraAðila" xmlDataType="decimal"/>
    </xmlCellPr>
  </singleXmlCell>
  <singleXmlCell id="1255" r="D20" connectionId="0">
    <xmlCellPr id="1" uniqueName="NiðurfærslurÚtlánaTilErlendraAðila">
      <xmlPr mapId="2" xpath="/ns1:EfnahagurBanka/ns1:Gögn/ns1:Lönd/ns1:LAND-NL/@NiðurfærslurÚtlánaTilErlendraAðila" xmlDataType="decimal"/>
    </xmlCellPr>
  </singleXmlCell>
  <singleXmlCell id="1256" r="E20" connectionId="0">
    <xmlCellPr id="1" uniqueName="ErlendHlutabréf">
      <xmlPr mapId="2" xpath="/ns1:EfnahagurBanka/ns1:Gögn/ns1:Lönd/ns1:LAND-NL/@ErlendHlutabréf" xmlDataType="decimal"/>
    </xmlCellPr>
  </singleXmlCell>
  <singleXmlCell id="1257" r="F20" connectionId="0">
    <xmlCellPr id="1" uniqueName="HlutirÍVerðbréfaOgFjárfestingarsjóðum">
      <xmlPr mapId="2" xpath="/ns1:EfnahagurBanka/ns1:Gögn/ns1:Lönd/ns1:LAND-NL/@HlutirÍVerðbréfaOgFjárfestingarsjóðum" xmlDataType="decimal"/>
    </xmlCellPr>
  </singleXmlCell>
  <singleXmlCell id="1258" r="G20" connectionId="0">
    <xmlCellPr id="1" uniqueName="ErlendMarkaðsskuldabréfLengriEn1Ár">
      <xmlPr mapId="2" xpath="/ns1:EfnahagurBanka/ns1:Gögn/ns1:Lönd/ns1:LAND-NL/@ErlendMarkaðsskuldabréfLengriEn1Ár" xmlDataType="decimal"/>
    </xmlCellPr>
  </singleXmlCell>
  <singleXmlCell id="1259" r="H20" connectionId="0">
    <xmlCellPr id="1" uniqueName="ErlendMarkaðsskuldabréfStyttriEðaJöfn1Ári">
      <xmlPr mapId="2" xpath="/ns1:EfnahagurBanka/ns1:Gögn/ns1:Lönd/ns1:LAND-NL/@ErlendMarkaðsskuldabréfStyttriEðaJöfn1Ári" xmlDataType="decimal"/>
    </xmlCellPr>
  </singleXmlCell>
  <singleXmlCell id="1260" r="I20" connectionId="0">
    <xmlCellPr id="1" uniqueName="ErlendarBankainnstæður">
      <xmlPr mapId="2" xpath="/ns1:EfnahagurBanka/ns1:Gögn/ns1:Lönd/ns1:LAND-NL/@ErlendarBankainnstæður" xmlDataType="decimal"/>
    </xmlCellPr>
  </singleXmlCell>
  <singleXmlCell id="1261" r="J20" connectionId="0">
    <xmlCellPr id="1" uniqueName="ErlendirAfleiðusamningar">
      <xmlPr mapId="2" xpath="/ns1:EfnahagurBanka/ns1:Gögn/ns1:Lönd/ns1:LAND-NL/@ErlendirAfleiðusamningar" xmlDataType="decimal"/>
    </xmlCellPr>
  </singleXmlCell>
  <singleXmlCell id="1262" r="K20" connectionId="0">
    <xmlCellPr id="1" uniqueName="HlutirÍErlendumHlutdeildarfyrirtækjum">
      <xmlPr mapId="2" xpath="/ns1:EfnahagurBanka/ns1:Gögn/ns1:Lönd/ns1:LAND-NL/@HlutirÍErlendumHlutdeildarfyrirtækjum" xmlDataType="decimal"/>
    </xmlCellPr>
  </singleXmlCell>
  <singleXmlCell id="1263" r="L20" connectionId="0">
    <xmlCellPr id="1" uniqueName="HlutirÍTengdumErlendumFyrirtækjum">
      <xmlPr mapId="2" xpath="/ns1:EfnahagurBanka/ns1:Gögn/ns1:Lönd/ns1:LAND-NL/@HlutirÍTengdumErlendumFyrirtækjum" xmlDataType="decimal"/>
    </xmlCellPr>
  </singleXmlCell>
  <singleXmlCell id="1264" r="M20" connectionId="0">
    <xmlCellPr id="1" uniqueName="AðrarErlendarEignir">
      <xmlPr mapId="2" xpath="/ns1:EfnahagurBanka/ns1:Gögn/ns1:Lönd/ns1:LAND-NL/@AðrarErlendarEignir" xmlDataType="decimal"/>
    </xmlCellPr>
  </singleXmlCell>
  <singleXmlCell id="1265" r="N20" connectionId="0">
    <xmlCellPr id="1" uniqueName="ViðskiptakröfurÁErlendaAðila">
      <xmlPr mapId="2" xpath="/ns1:EfnahagurBanka/ns1:Gögn/ns1:Lönd/ns1:LAND-NL/@ViðskiptakröfurÁErlendaAðila" xmlDataType="decimal"/>
    </xmlCellPr>
  </singleXmlCell>
  <singleXmlCell id="1267" r="P20" connectionId="0">
    <xmlCellPr id="1" uniqueName="ErlendVerðbréfaútgáfa">
      <xmlPr mapId="2" xpath="/ns1:EfnahagurBanka/ns1:Gögn/ns1:Lönd/ns1:LAND-NL/@ErlendVerðbréfaútgáfa" xmlDataType="decimal"/>
    </xmlCellPr>
  </singleXmlCell>
  <singleXmlCell id="1268" r="R20" connectionId="0">
    <xmlCellPr id="1" uniqueName="BeinarErlendarLántökur">
      <xmlPr mapId="2" xpath="/ns1:EfnahagurBanka/ns1:Gögn/ns1:Lönd/ns1:LAND-NL/@BeinarErlendarLántökur" xmlDataType="decimal"/>
    </xmlCellPr>
  </singleXmlCell>
  <singleXmlCell id="1269" r="S20" connectionId="0">
    <xmlCellPr id="1" uniqueName="VíkjandiErlendLán">
      <xmlPr mapId="2" xpath="/ns1:EfnahagurBanka/ns1:Gögn/ns1:Lönd/ns1:LAND-NL/@VíkjandiErlendLán" xmlDataType="decimal"/>
    </xmlCellPr>
  </singleXmlCell>
  <singleXmlCell id="1270" r="T20" connectionId="0">
    <xmlCellPr id="1" uniqueName="InnstæðurErlendraAðila">
      <xmlPr mapId="2" xpath="/ns1:EfnahagurBanka/ns1:Gögn/ns1:Lönd/ns1:LAND-NL/@InnstæðurErlendraAðila" xmlDataType="decimal"/>
    </xmlCellPr>
  </singleXmlCell>
  <singleXmlCell id="1271" r="U20" connectionId="0">
    <xmlCellPr id="1" uniqueName="ErlendirAfleiðusamningarSkuldir">
      <xmlPr mapId="2" xpath="/ns1:EfnahagurBanka/ns1:Gögn/ns1:Lönd/ns1:LAND-NL/@ErlendirAfleiðusamningarSkuldir" xmlDataType="decimal"/>
    </xmlCellPr>
  </singleXmlCell>
  <singleXmlCell id="1272" r="V20" connectionId="0">
    <xmlCellPr id="1" uniqueName="SkorstöðurViðErlendaAðilaHlutabréf">
      <xmlPr mapId="2" xpath="/ns1:EfnahagurBanka/ns1:Gögn/ns1:Lönd/ns1:LAND-NL/@SkorstöðurViðErlendaAðilaHlutabréf" xmlDataType="decimal"/>
    </xmlCellPr>
  </singleXmlCell>
  <singleXmlCell id="1273" r="W20" connectionId="0">
    <xmlCellPr id="1" uniqueName="SkorstöðurViðErlendaAðilaSkammtímaskuldaskjöl">
      <xmlPr mapId="2" xpath="/ns1:EfnahagurBanka/ns1:Gögn/ns1:Lönd/ns1:LAND-NL/@SkorstöðurViðErlendaAðilaSkammtímaskuldaskjöl" xmlDataType="decimal"/>
    </xmlCellPr>
  </singleXmlCell>
  <singleXmlCell id="1274" r="X20" connectionId="0">
    <xmlCellPr id="1" uniqueName="SkorstöðurViðErlendaAðilaLangtímaskuldaskjöl">
      <xmlPr mapId="2" xpath="/ns1:EfnahagurBanka/ns1:Gögn/ns1:Lönd/ns1:LAND-NL/@SkorstöðurViðErlendaAðilaLangtímaskuldaskjöl" xmlDataType="decimal"/>
    </xmlCellPr>
  </singleXmlCell>
  <singleXmlCell id="1275" r="Y20" connectionId="0">
    <xmlCellPr id="1" uniqueName="AðrarErlendarSkuldir">
      <xmlPr mapId="2" xpath="/ns1:EfnahagurBanka/ns1:Gögn/ns1:Lönd/ns1:LAND-NL/@AðrarErlendarSkuldir" xmlDataType="decimal"/>
    </xmlCellPr>
  </singleXmlCell>
  <singleXmlCell id="1276" r="Z20" connectionId="0">
    <xmlCellPr id="1" uniqueName="ViðskiptaskuldirViðErlendaAðila">
      <xmlPr mapId="2" xpath="/ns1:EfnahagurBanka/ns1:Gögn/ns1:Lönd/ns1:LAND-NL/@ViðskiptaskuldirViðErlendaAðila" xmlDataType="decimal"/>
    </xmlCellPr>
  </singleXmlCell>
  <singleXmlCell id="1277" r="B21" connectionId="0">
    <xmlCellPr id="1" uniqueName="Landakóði">
      <xmlPr mapId="2" xpath="/ns1:EfnahagurBanka/ns1:Gögn/ns1:Lönd/ns1:LAND-HK/@Landakóði" xmlDataType="string"/>
    </xmlCellPr>
  </singleXmlCell>
  <singleXmlCell id="1278" r="C21" connectionId="0">
    <xmlCellPr id="1" uniqueName="ÚtlánTilErlendraAðila">
      <xmlPr mapId="2" xpath="/ns1:EfnahagurBanka/ns1:Gögn/ns1:Lönd/ns1:LAND-HK/@ÚtlánTilErlendraAðila" xmlDataType="decimal"/>
    </xmlCellPr>
  </singleXmlCell>
  <singleXmlCell id="1279" r="D21" connectionId="0">
    <xmlCellPr id="1" uniqueName="NiðurfærslurÚtlánaTilErlendraAðila">
      <xmlPr mapId="2" xpath="/ns1:EfnahagurBanka/ns1:Gögn/ns1:Lönd/ns1:LAND-HK/@NiðurfærslurÚtlánaTilErlendraAðila" xmlDataType="decimal"/>
    </xmlCellPr>
  </singleXmlCell>
  <singleXmlCell id="1280" r="E21" connectionId="0">
    <xmlCellPr id="1" uniqueName="ErlendHlutabréf">
      <xmlPr mapId="2" xpath="/ns1:EfnahagurBanka/ns1:Gögn/ns1:Lönd/ns1:LAND-HK/@ErlendHlutabréf" xmlDataType="decimal"/>
    </xmlCellPr>
  </singleXmlCell>
  <singleXmlCell id="1281" r="F21" connectionId="0">
    <xmlCellPr id="1" uniqueName="HlutirÍVerðbréfaOgFjárfestingarsjóðum">
      <xmlPr mapId="2" xpath="/ns1:EfnahagurBanka/ns1:Gögn/ns1:Lönd/ns1:LAND-HK/@HlutirÍVerðbréfaOgFjárfestingarsjóðum" xmlDataType="decimal"/>
    </xmlCellPr>
  </singleXmlCell>
  <singleXmlCell id="1282" r="G21" connectionId="0">
    <xmlCellPr id="1" uniqueName="ErlendMarkaðsskuldabréfLengriEn1Ár">
      <xmlPr mapId="2" xpath="/ns1:EfnahagurBanka/ns1:Gögn/ns1:Lönd/ns1:LAND-HK/@ErlendMarkaðsskuldabréfLengriEn1Ár" xmlDataType="decimal"/>
    </xmlCellPr>
  </singleXmlCell>
  <singleXmlCell id="1283" r="H21" connectionId="0">
    <xmlCellPr id="1" uniqueName="ErlendMarkaðsskuldabréfStyttriEðaJöfn1Ári">
      <xmlPr mapId="2" xpath="/ns1:EfnahagurBanka/ns1:Gögn/ns1:Lönd/ns1:LAND-HK/@ErlendMarkaðsskuldabréfStyttriEðaJöfn1Ári" xmlDataType="decimal"/>
    </xmlCellPr>
  </singleXmlCell>
  <singleXmlCell id="1284" r="I21" connectionId="0">
    <xmlCellPr id="1" uniqueName="ErlendarBankainnstæður">
      <xmlPr mapId="2" xpath="/ns1:EfnahagurBanka/ns1:Gögn/ns1:Lönd/ns1:LAND-HK/@ErlendarBankainnstæður" xmlDataType="decimal"/>
    </xmlCellPr>
  </singleXmlCell>
  <singleXmlCell id="1285" r="J21" connectionId="0">
    <xmlCellPr id="1" uniqueName="ErlendirAfleiðusamningar">
      <xmlPr mapId="2" xpath="/ns1:EfnahagurBanka/ns1:Gögn/ns1:Lönd/ns1:LAND-HK/@ErlendirAfleiðusamningar" xmlDataType="decimal"/>
    </xmlCellPr>
  </singleXmlCell>
  <singleXmlCell id="1286" r="K21" connectionId="0">
    <xmlCellPr id="1" uniqueName="HlutirÍErlendumHlutdeildarfyrirtækjum">
      <xmlPr mapId="2" xpath="/ns1:EfnahagurBanka/ns1:Gögn/ns1:Lönd/ns1:LAND-HK/@HlutirÍErlendumHlutdeildarfyrirtækjum" xmlDataType="decimal"/>
    </xmlCellPr>
  </singleXmlCell>
  <singleXmlCell id="1287" r="L21" connectionId="0">
    <xmlCellPr id="1" uniqueName="HlutirÍTengdumErlendumFyrirtækjum">
      <xmlPr mapId="2" xpath="/ns1:EfnahagurBanka/ns1:Gögn/ns1:Lönd/ns1:LAND-HK/@HlutirÍTengdumErlendumFyrirtækjum" xmlDataType="decimal"/>
    </xmlCellPr>
  </singleXmlCell>
  <singleXmlCell id="1288" r="M21" connectionId="0">
    <xmlCellPr id="1" uniqueName="AðrarErlendarEignir">
      <xmlPr mapId="2" xpath="/ns1:EfnahagurBanka/ns1:Gögn/ns1:Lönd/ns1:LAND-HK/@AðrarErlendarEignir" xmlDataType="decimal"/>
    </xmlCellPr>
  </singleXmlCell>
  <singleXmlCell id="1289" r="N21" connectionId="0">
    <xmlCellPr id="1" uniqueName="ViðskiptakröfurÁErlendaAðila">
      <xmlPr mapId="2" xpath="/ns1:EfnahagurBanka/ns1:Gögn/ns1:Lönd/ns1:LAND-HK/@ViðskiptakröfurÁErlendaAðila" xmlDataType="decimal"/>
    </xmlCellPr>
  </singleXmlCell>
  <singleXmlCell id="1291" r="P21" connectionId="0">
    <xmlCellPr id="1" uniqueName="ErlendVerðbréfaútgáfa">
      <xmlPr mapId="2" xpath="/ns1:EfnahagurBanka/ns1:Gögn/ns1:Lönd/ns1:LAND-HK/@ErlendVerðbréfaútgáfa" xmlDataType="decimal"/>
    </xmlCellPr>
  </singleXmlCell>
  <singleXmlCell id="1292" r="R21" connectionId="0">
    <xmlCellPr id="1" uniqueName="BeinarErlendarLántökur">
      <xmlPr mapId="2" xpath="/ns1:EfnahagurBanka/ns1:Gögn/ns1:Lönd/ns1:LAND-HK/@BeinarErlendarLántökur" xmlDataType="decimal"/>
    </xmlCellPr>
  </singleXmlCell>
  <singleXmlCell id="1293" r="S21" connectionId="0">
    <xmlCellPr id="1" uniqueName="VíkjandiErlendLán">
      <xmlPr mapId="2" xpath="/ns1:EfnahagurBanka/ns1:Gögn/ns1:Lönd/ns1:LAND-HK/@VíkjandiErlendLán" xmlDataType="decimal"/>
    </xmlCellPr>
  </singleXmlCell>
  <singleXmlCell id="1294" r="T21" connectionId="0">
    <xmlCellPr id="1" uniqueName="InnstæðurErlendraAðila">
      <xmlPr mapId="2" xpath="/ns1:EfnahagurBanka/ns1:Gögn/ns1:Lönd/ns1:LAND-HK/@InnstæðurErlendraAðila" xmlDataType="decimal"/>
    </xmlCellPr>
  </singleXmlCell>
  <singleXmlCell id="1295" r="U21" connectionId="0">
    <xmlCellPr id="1" uniqueName="ErlendirAfleiðusamningarSkuldir">
      <xmlPr mapId="2" xpath="/ns1:EfnahagurBanka/ns1:Gögn/ns1:Lönd/ns1:LAND-HK/@ErlendirAfleiðusamningarSkuldir" xmlDataType="decimal"/>
    </xmlCellPr>
  </singleXmlCell>
  <singleXmlCell id="1296" r="V21" connectionId="0">
    <xmlCellPr id="1" uniqueName="SkorstöðurViðErlendaAðilaHlutabréf">
      <xmlPr mapId="2" xpath="/ns1:EfnahagurBanka/ns1:Gögn/ns1:Lönd/ns1:LAND-HK/@SkorstöðurViðErlendaAðilaHlutabréf" xmlDataType="decimal"/>
    </xmlCellPr>
  </singleXmlCell>
  <singleXmlCell id="1297" r="W21" connectionId="0">
    <xmlCellPr id="1" uniqueName="SkorstöðurViðErlendaAðilaSkammtímaskuldaskjöl">
      <xmlPr mapId="2" xpath="/ns1:EfnahagurBanka/ns1:Gögn/ns1:Lönd/ns1:LAND-HK/@SkorstöðurViðErlendaAðilaSkammtímaskuldaskjöl" xmlDataType="decimal"/>
    </xmlCellPr>
  </singleXmlCell>
  <singleXmlCell id="1298" r="X21" connectionId="0">
    <xmlCellPr id="1" uniqueName="SkorstöðurViðErlendaAðilaLangtímaskuldaskjöl">
      <xmlPr mapId="2" xpath="/ns1:EfnahagurBanka/ns1:Gögn/ns1:Lönd/ns1:LAND-HK/@SkorstöðurViðErlendaAðilaLangtímaskuldaskjöl" xmlDataType="decimal"/>
    </xmlCellPr>
  </singleXmlCell>
  <singleXmlCell id="1299" r="Y21" connectionId="0">
    <xmlCellPr id="1" uniqueName="AðrarErlendarSkuldir">
      <xmlPr mapId="2" xpath="/ns1:EfnahagurBanka/ns1:Gögn/ns1:Lönd/ns1:LAND-HK/@AðrarErlendarSkuldir" xmlDataType="decimal"/>
    </xmlCellPr>
  </singleXmlCell>
  <singleXmlCell id="1300" r="Z21" connectionId="0">
    <xmlCellPr id="1" uniqueName="ViðskiptaskuldirViðErlendaAðila">
      <xmlPr mapId="2" xpath="/ns1:EfnahagurBanka/ns1:Gögn/ns1:Lönd/ns1:LAND-HK/@ViðskiptaskuldirViðErlendaAðila" xmlDataType="decimal"/>
    </xmlCellPr>
  </singleXmlCell>
  <singleXmlCell id="1301" r="B22" connectionId="0">
    <xmlCellPr id="1" uniqueName="Landakóði">
      <xmlPr mapId="2" xpath="/ns1:EfnahagurBanka/ns1:Gögn/ns1:Lönd/ns1:LAND-IN/@Landakóði" xmlDataType="string"/>
    </xmlCellPr>
  </singleXmlCell>
  <singleXmlCell id="1302" r="C22" connectionId="0">
    <xmlCellPr id="1" uniqueName="ÚtlánTilErlendraAðila">
      <xmlPr mapId="2" xpath="/ns1:EfnahagurBanka/ns1:Gögn/ns1:Lönd/ns1:LAND-IN/@ÚtlánTilErlendraAðila" xmlDataType="decimal"/>
    </xmlCellPr>
  </singleXmlCell>
  <singleXmlCell id="1303" r="D22" connectionId="0">
    <xmlCellPr id="1" uniqueName="NiðurfærslurÚtlánaTilErlendraAðila">
      <xmlPr mapId="2" xpath="/ns1:EfnahagurBanka/ns1:Gögn/ns1:Lönd/ns1:LAND-IN/@NiðurfærslurÚtlánaTilErlendraAðila" xmlDataType="decimal"/>
    </xmlCellPr>
  </singleXmlCell>
  <singleXmlCell id="1304" r="E22" connectionId="0">
    <xmlCellPr id="1" uniqueName="ErlendHlutabréf">
      <xmlPr mapId="2" xpath="/ns1:EfnahagurBanka/ns1:Gögn/ns1:Lönd/ns1:LAND-IN/@ErlendHlutabréf" xmlDataType="decimal"/>
    </xmlCellPr>
  </singleXmlCell>
  <singleXmlCell id="1305" r="F22" connectionId="0">
    <xmlCellPr id="1" uniqueName="HlutirÍVerðbréfaOgFjárfestingarsjóðum">
      <xmlPr mapId="2" xpath="/ns1:EfnahagurBanka/ns1:Gögn/ns1:Lönd/ns1:LAND-IN/@HlutirÍVerðbréfaOgFjárfestingarsjóðum" xmlDataType="decimal"/>
    </xmlCellPr>
  </singleXmlCell>
  <singleXmlCell id="1306" r="G22" connectionId="0">
    <xmlCellPr id="1" uniqueName="ErlendMarkaðsskuldabréfLengriEn1Ár">
      <xmlPr mapId="2" xpath="/ns1:EfnahagurBanka/ns1:Gögn/ns1:Lönd/ns1:LAND-IN/@ErlendMarkaðsskuldabréfLengriEn1Ár" xmlDataType="decimal"/>
    </xmlCellPr>
  </singleXmlCell>
  <singleXmlCell id="1307" r="H22" connectionId="0">
    <xmlCellPr id="1" uniqueName="ErlendMarkaðsskuldabréfStyttriEðaJöfn1Ári">
      <xmlPr mapId="2" xpath="/ns1:EfnahagurBanka/ns1:Gögn/ns1:Lönd/ns1:LAND-IN/@ErlendMarkaðsskuldabréfStyttriEðaJöfn1Ári" xmlDataType="decimal"/>
    </xmlCellPr>
  </singleXmlCell>
  <singleXmlCell id="1308" r="I22" connectionId="0">
    <xmlCellPr id="1" uniqueName="ErlendarBankainnstæður">
      <xmlPr mapId="2" xpath="/ns1:EfnahagurBanka/ns1:Gögn/ns1:Lönd/ns1:LAND-IN/@ErlendarBankainnstæður" xmlDataType="decimal"/>
    </xmlCellPr>
  </singleXmlCell>
  <singleXmlCell id="1309" r="J22" connectionId="0">
    <xmlCellPr id="1" uniqueName="ErlendirAfleiðusamningar">
      <xmlPr mapId="2" xpath="/ns1:EfnahagurBanka/ns1:Gögn/ns1:Lönd/ns1:LAND-IN/@ErlendirAfleiðusamningar" xmlDataType="decimal"/>
    </xmlCellPr>
  </singleXmlCell>
  <singleXmlCell id="1310" r="K22" connectionId="0">
    <xmlCellPr id="1" uniqueName="HlutirÍErlendumHlutdeildarfyrirtækjum">
      <xmlPr mapId="2" xpath="/ns1:EfnahagurBanka/ns1:Gögn/ns1:Lönd/ns1:LAND-IN/@HlutirÍErlendumHlutdeildarfyrirtækjum" xmlDataType="decimal"/>
    </xmlCellPr>
  </singleXmlCell>
  <singleXmlCell id="1311" r="L22" connectionId="0">
    <xmlCellPr id="1" uniqueName="HlutirÍTengdumErlendumFyrirtækjum">
      <xmlPr mapId="2" xpath="/ns1:EfnahagurBanka/ns1:Gögn/ns1:Lönd/ns1:LAND-IN/@HlutirÍTengdumErlendumFyrirtækjum" xmlDataType="decimal"/>
    </xmlCellPr>
  </singleXmlCell>
  <singleXmlCell id="1312" r="M22" connectionId="0">
    <xmlCellPr id="1" uniqueName="AðrarErlendarEignir">
      <xmlPr mapId="2" xpath="/ns1:EfnahagurBanka/ns1:Gögn/ns1:Lönd/ns1:LAND-IN/@AðrarErlendarEignir" xmlDataType="decimal"/>
    </xmlCellPr>
  </singleXmlCell>
  <singleXmlCell id="1313" r="N22" connectionId="0">
    <xmlCellPr id="1" uniqueName="ViðskiptakröfurÁErlendaAðila">
      <xmlPr mapId="2" xpath="/ns1:EfnahagurBanka/ns1:Gögn/ns1:Lönd/ns1:LAND-IN/@ViðskiptakröfurÁErlendaAðila" xmlDataType="decimal"/>
    </xmlCellPr>
  </singleXmlCell>
  <singleXmlCell id="1315" r="P22" connectionId="0">
    <xmlCellPr id="1" uniqueName="ErlendVerðbréfaútgáfa">
      <xmlPr mapId="2" xpath="/ns1:EfnahagurBanka/ns1:Gögn/ns1:Lönd/ns1:LAND-IN/@ErlendVerðbréfaútgáfa" xmlDataType="decimal"/>
    </xmlCellPr>
  </singleXmlCell>
  <singleXmlCell id="1316" r="R22" connectionId="0">
    <xmlCellPr id="1" uniqueName="BeinarErlendarLántökur">
      <xmlPr mapId="2" xpath="/ns1:EfnahagurBanka/ns1:Gögn/ns1:Lönd/ns1:LAND-IN/@BeinarErlendarLántökur" xmlDataType="decimal"/>
    </xmlCellPr>
  </singleXmlCell>
  <singleXmlCell id="1317" r="S22" connectionId="0">
    <xmlCellPr id="1" uniqueName="VíkjandiErlendLán">
      <xmlPr mapId="2" xpath="/ns1:EfnahagurBanka/ns1:Gögn/ns1:Lönd/ns1:LAND-IN/@VíkjandiErlendLán" xmlDataType="decimal"/>
    </xmlCellPr>
  </singleXmlCell>
  <singleXmlCell id="1318" r="T22" connectionId="0">
    <xmlCellPr id="1" uniqueName="InnstæðurErlendraAðila">
      <xmlPr mapId="2" xpath="/ns1:EfnahagurBanka/ns1:Gögn/ns1:Lönd/ns1:LAND-IN/@InnstæðurErlendraAðila" xmlDataType="decimal"/>
    </xmlCellPr>
  </singleXmlCell>
  <singleXmlCell id="1319" r="U22" connectionId="0">
    <xmlCellPr id="1" uniqueName="ErlendirAfleiðusamningarSkuldir">
      <xmlPr mapId="2" xpath="/ns1:EfnahagurBanka/ns1:Gögn/ns1:Lönd/ns1:LAND-IN/@ErlendirAfleiðusamningarSkuldir" xmlDataType="decimal"/>
    </xmlCellPr>
  </singleXmlCell>
  <singleXmlCell id="1320" r="V22" connectionId="0">
    <xmlCellPr id="1" uniqueName="SkorstöðurViðErlendaAðilaHlutabréf">
      <xmlPr mapId="2" xpath="/ns1:EfnahagurBanka/ns1:Gögn/ns1:Lönd/ns1:LAND-IN/@SkorstöðurViðErlendaAðilaHlutabréf" xmlDataType="decimal"/>
    </xmlCellPr>
  </singleXmlCell>
  <singleXmlCell id="1321" r="W22" connectionId="0">
    <xmlCellPr id="1" uniqueName="SkorstöðurViðErlendaAðilaSkammtímaskuldaskjöl">
      <xmlPr mapId="2" xpath="/ns1:EfnahagurBanka/ns1:Gögn/ns1:Lönd/ns1:LAND-IN/@SkorstöðurViðErlendaAðilaSkammtímaskuldaskjöl" xmlDataType="decimal"/>
    </xmlCellPr>
  </singleXmlCell>
  <singleXmlCell id="1322" r="X22" connectionId="0">
    <xmlCellPr id="1" uniqueName="SkorstöðurViðErlendaAðilaLangtímaskuldaskjöl">
      <xmlPr mapId="2" xpath="/ns1:EfnahagurBanka/ns1:Gögn/ns1:Lönd/ns1:LAND-IN/@SkorstöðurViðErlendaAðilaLangtímaskuldaskjöl" xmlDataType="decimal"/>
    </xmlCellPr>
  </singleXmlCell>
  <singleXmlCell id="1323" r="Y22" connectionId="0">
    <xmlCellPr id="1" uniqueName="AðrarErlendarSkuldir">
      <xmlPr mapId="2" xpath="/ns1:EfnahagurBanka/ns1:Gögn/ns1:Lönd/ns1:LAND-IN/@AðrarErlendarSkuldir" xmlDataType="decimal"/>
    </xmlCellPr>
  </singleXmlCell>
  <singleXmlCell id="1324" r="Z22" connectionId="0">
    <xmlCellPr id="1" uniqueName="ViðskiptaskuldirViðErlendaAðila">
      <xmlPr mapId="2" xpath="/ns1:EfnahagurBanka/ns1:Gögn/ns1:Lönd/ns1:LAND-IN/@ViðskiptaskuldirViðErlendaAðila" xmlDataType="decimal"/>
    </xmlCellPr>
  </singleXmlCell>
  <singleXmlCell id="1325" r="B23" connectionId="0">
    <xmlCellPr id="1" uniqueName="Landakóði">
      <xmlPr mapId="2" xpath="/ns1:EfnahagurBanka/ns1:Gögn/ns1:Lönd/ns1:LAND-IE/@Landakóði" xmlDataType="string"/>
    </xmlCellPr>
  </singleXmlCell>
  <singleXmlCell id="1326" r="C23" connectionId="0">
    <xmlCellPr id="1" uniqueName="ÚtlánTilErlendraAðila">
      <xmlPr mapId="2" xpath="/ns1:EfnahagurBanka/ns1:Gögn/ns1:Lönd/ns1:LAND-IE/@ÚtlánTilErlendraAðila" xmlDataType="decimal"/>
    </xmlCellPr>
  </singleXmlCell>
  <singleXmlCell id="1327" r="D23" connectionId="0">
    <xmlCellPr id="1" uniqueName="NiðurfærslurÚtlánaTilErlendraAðila">
      <xmlPr mapId="2" xpath="/ns1:EfnahagurBanka/ns1:Gögn/ns1:Lönd/ns1:LAND-IE/@NiðurfærslurÚtlánaTilErlendraAðila" xmlDataType="decimal"/>
    </xmlCellPr>
  </singleXmlCell>
  <singleXmlCell id="1328" r="E23" connectionId="0">
    <xmlCellPr id="1" uniqueName="ErlendHlutabréf">
      <xmlPr mapId="2" xpath="/ns1:EfnahagurBanka/ns1:Gögn/ns1:Lönd/ns1:LAND-IE/@ErlendHlutabréf" xmlDataType="decimal"/>
    </xmlCellPr>
  </singleXmlCell>
  <singleXmlCell id="1329" r="F23" connectionId="0">
    <xmlCellPr id="1" uniqueName="HlutirÍVerðbréfaOgFjárfestingarsjóðum">
      <xmlPr mapId="2" xpath="/ns1:EfnahagurBanka/ns1:Gögn/ns1:Lönd/ns1:LAND-IE/@HlutirÍVerðbréfaOgFjárfestingarsjóðum" xmlDataType="decimal"/>
    </xmlCellPr>
  </singleXmlCell>
  <singleXmlCell id="1330" r="G23" connectionId="0">
    <xmlCellPr id="1" uniqueName="ErlendMarkaðsskuldabréfLengriEn1Ár">
      <xmlPr mapId="2" xpath="/ns1:EfnahagurBanka/ns1:Gögn/ns1:Lönd/ns1:LAND-IE/@ErlendMarkaðsskuldabréfLengriEn1Ár" xmlDataType="decimal"/>
    </xmlCellPr>
  </singleXmlCell>
  <singleXmlCell id="1331" r="H23" connectionId="0">
    <xmlCellPr id="1" uniqueName="ErlendMarkaðsskuldabréfStyttriEðaJöfn1Ári">
      <xmlPr mapId="2" xpath="/ns1:EfnahagurBanka/ns1:Gögn/ns1:Lönd/ns1:LAND-IE/@ErlendMarkaðsskuldabréfStyttriEðaJöfn1Ári" xmlDataType="decimal"/>
    </xmlCellPr>
  </singleXmlCell>
  <singleXmlCell id="1332" r="I23" connectionId="0">
    <xmlCellPr id="1" uniqueName="ErlendarBankainnstæður">
      <xmlPr mapId="2" xpath="/ns1:EfnahagurBanka/ns1:Gögn/ns1:Lönd/ns1:LAND-IE/@ErlendarBankainnstæður" xmlDataType="decimal"/>
    </xmlCellPr>
  </singleXmlCell>
  <singleXmlCell id="1333" r="J23" connectionId="0">
    <xmlCellPr id="1" uniqueName="ErlendirAfleiðusamningar">
      <xmlPr mapId="2" xpath="/ns1:EfnahagurBanka/ns1:Gögn/ns1:Lönd/ns1:LAND-IE/@ErlendirAfleiðusamningar" xmlDataType="decimal"/>
    </xmlCellPr>
  </singleXmlCell>
  <singleXmlCell id="1334" r="K23" connectionId="0">
    <xmlCellPr id="1" uniqueName="HlutirÍErlendumHlutdeildarfyrirtækjum">
      <xmlPr mapId="2" xpath="/ns1:EfnahagurBanka/ns1:Gögn/ns1:Lönd/ns1:LAND-IE/@HlutirÍErlendumHlutdeildarfyrirtækjum" xmlDataType="decimal"/>
    </xmlCellPr>
  </singleXmlCell>
  <singleXmlCell id="1335" r="L23" connectionId="0">
    <xmlCellPr id="1" uniqueName="HlutirÍTengdumErlendumFyrirtækjum">
      <xmlPr mapId="2" xpath="/ns1:EfnahagurBanka/ns1:Gögn/ns1:Lönd/ns1:LAND-IE/@HlutirÍTengdumErlendumFyrirtækjum" xmlDataType="decimal"/>
    </xmlCellPr>
  </singleXmlCell>
  <singleXmlCell id="1336" r="M23" connectionId="0">
    <xmlCellPr id="1" uniqueName="AðrarErlendarEignir">
      <xmlPr mapId="2" xpath="/ns1:EfnahagurBanka/ns1:Gögn/ns1:Lönd/ns1:LAND-IE/@AðrarErlendarEignir" xmlDataType="decimal"/>
    </xmlCellPr>
  </singleXmlCell>
  <singleXmlCell id="1337" r="N23" connectionId="0">
    <xmlCellPr id="1" uniqueName="ViðskiptakröfurÁErlendaAðila">
      <xmlPr mapId="2" xpath="/ns1:EfnahagurBanka/ns1:Gögn/ns1:Lönd/ns1:LAND-IE/@ViðskiptakröfurÁErlendaAðila" xmlDataType="decimal"/>
    </xmlCellPr>
  </singleXmlCell>
  <singleXmlCell id="1339" r="P23" connectionId="0">
    <xmlCellPr id="1" uniqueName="ErlendVerðbréfaútgáfa">
      <xmlPr mapId="2" xpath="/ns1:EfnahagurBanka/ns1:Gögn/ns1:Lönd/ns1:LAND-IE/@ErlendVerðbréfaútgáfa" xmlDataType="decimal"/>
    </xmlCellPr>
  </singleXmlCell>
  <singleXmlCell id="1340" r="R23" connectionId="0">
    <xmlCellPr id="1" uniqueName="BeinarErlendarLántökur">
      <xmlPr mapId="2" xpath="/ns1:EfnahagurBanka/ns1:Gögn/ns1:Lönd/ns1:LAND-IE/@BeinarErlendarLántökur" xmlDataType="decimal"/>
    </xmlCellPr>
  </singleXmlCell>
  <singleXmlCell id="1341" r="S23" connectionId="0">
    <xmlCellPr id="1" uniqueName="VíkjandiErlendLán">
      <xmlPr mapId="2" xpath="/ns1:EfnahagurBanka/ns1:Gögn/ns1:Lönd/ns1:LAND-IE/@VíkjandiErlendLán" xmlDataType="decimal"/>
    </xmlCellPr>
  </singleXmlCell>
  <singleXmlCell id="1342" r="T23" connectionId="0">
    <xmlCellPr id="1" uniqueName="InnstæðurErlendraAðila">
      <xmlPr mapId="2" xpath="/ns1:EfnahagurBanka/ns1:Gögn/ns1:Lönd/ns1:LAND-IE/@InnstæðurErlendraAðila" xmlDataType="decimal"/>
    </xmlCellPr>
  </singleXmlCell>
  <singleXmlCell id="1343" r="U23" connectionId="0">
    <xmlCellPr id="1" uniqueName="ErlendirAfleiðusamningarSkuldir">
      <xmlPr mapId="2" xpath="/ns1:EfnahagurBanka/ns1:Gögn/ns1:Lönd/ns1:LAND-IE/@ErlendirAfleiðusamningarSkuldir" xmlDataType="decimal"/>
    </xmlCellPr>
  </singleXmlCell>
  <singleXmlCell id="1344" r="V23" connectionId="0">
    <xmlCellPr id="1" uniqueName="SkorstöðurViðErlendaAðilaHlutabréf">
      <xmlPr mapId="2" xpath="/ns1:EfnahagurBanka/ns1:Gögn/ns1:Lönd/ns1:LAND-IE/@SkorstöðurViðErlendaAðilaHlutabréf" xmlDataType="decimal"/>
    </xmlCellPr>
  </singleXmlCell>
  <singleXmlCell id="1345" r="W23" connectionId="0">
    <xmlCellPr id="1" uniqueName="SkorstöðurViðErlendaAðilaSkammtímaskuldaskjöl">
      <xmlPr mapId="2" xpath="/ns1:EfnahagurBanka/ns1:Gögn/ns1:Lönd/ns1:LAND-IE/@SkorstöðurViðErlendaAðilaSkammtímaskuldaskjöl" xmlDataType="decimal"/>
    </xmlCellPr>
  </singleXmlCell>
  <singleXmlCell id="1346" r="X23" connectionId="0">
    <xmlCellPr id="1" uniqueName="SkorstöðurViðErlendaAðilaLangtímaskuldaskjöl">
      <xmlPr mapId="2" xpath="/ns1:EfnahagurBanka/ns1:Gögn/ns1:Lönd/ns1:LAND-IE/@SkorstöðurViðErlendaAðilaLangtímaskuldaskjöl" xmlDataType="decimal"/>
    </xmlCellPr>
  </singleXmlCell>
  <singleXmlCell id="1347" r="Y23" connectionId="0">
    <xmlCellPr id="1" uniqueName="AðrarErlendarSkuldir">
      <xmlPr mapId="2" xpath="/ns1:EfnahagurBanka/ns1:Gögn/ns1:Lönd/ns1:LAND-IE/@AðrarErlendarSkuldir" xmlDataType="decimal"/>
    </xmlCellPr>
  </singleXmlCell>
  <singleXmlCell id="1348" r="Z23" connectionId="0">
    <xmlCellPr id="1" uniqueName="ViðskiptaskuldirViðErlendaAðila">
      <xmlPr mapId="2" xpath="/ns1:EfnahagurBanka/ns1:Gögn/ns1:Lönd/ns1:LAND-IE/@ViðskiptaskuldirViðErlendaAðila" xmlDataType="decimal"/>
    </xmlCellPr>
  </singleXmlCell>
  <singleXmlCell id="1349" r="B24" connectionId="0">
    <xmlCellPr id="1" uniqueName="Landakóði">
      <xmlPr mapId="2" xpath="/ns1:EfnahagurBanka/ns1:Gögn/ns1:Lönd/ns1:LAND-IT/@Landakóði" xmlDataType="string"/>
    </xmlCellPr>
  </singleXmlCell>
  <singleXmlCell id="1350" r="C24" connectionId="0">
    <xmlCellPr id="1" uniqueName="ÚtlánTilErlendraAðila">
      <xmlPr mapId="2" xpath="/ns1:EfnahagurBanka/ns1:Gögn/ns1:Lönd/ns1:LAND-IT/@ÚtlánTilErlendraAðila" xmlDataType="decimal"/>
    </xmlCellPr>
  </singleXmlCell>
  <singleXmlCell id="1351" r="D24" connectionId="0">
    <xmlCellPr id="1" uniqueName="NiðurfærslurÚtlánaTilErlendraAðila">
      <xmlPr mapId="2" xpath="/ns1:EfnahagurBanka/ns1:Gögn/ns1:Lönd/ns1:LAND-IT/@NiðurfærslurÚtlánaTilErlendraAðila" xmlDataType="decimal"/>
    </xmlCellPr>
  </singleXmlCell>
  <singleXmlCell id="1352" r="E24" connectionId="0">
    <xmlCellPr id="1" uniqueName="ErlendHlutabréf">
      <xmlPr mapId="2" xpath="/ns1:EfnahagurBanka/ns1:Gögn/ns1:Lönd/ns1:LAND-IT/@ErlendHlutabréf" xmlDataType="decimal"/>
    </xmlCellPr>
  </singleXmlCell>
  <singleXmlCell id="1353" r="F24" connectionId="0">
    <xmlCellPr id="1" uniqueName="HlutirÍVerðbréfaOgFjárfestingarsjóðum">
      <xmlPr mapId="2" xpath="/ns1:EfnahagurBanka/ns1:Gögn/ns1:Lönd/ns1:LAND-IT/@HlutirÍVerðbréfaOgFjárfestingarsjóðum" xmlDataType="decimal"/>
    </xmlCellPr>
  </singleXmlCell>
  <singleXmlCell id="1354" r="G24" connectionId="0">
    <xmlCellPr id="1" uniqueName="ErlendMarkaðsskuldabréfLengriEn1Ár">
      <xmlPr mapId="2" xpath="/ns1:EfnahagurBanka/ns1:Gögn/ns1:Lönd/ns1:LAND-IT/@ErlendMarkaðsskuldabréfLengriEn1Ár" xmlDataType="decimal"/>
    </xmlCellPr>
  </singleXmlCell>
  <singleXmlCell id="1355" r="H24" connectionId="0">
    <xmlCellPr id="1" uniqueName="ErlendMarkaðsskuldabréfStyttriEðaJöfn1Ári">
      <xmlPr mapId="2" xpath="/ns1:EfnahagurBanka/ns1:Gögn/ns1:Lönd/ns1:LAND-IT/@ErlendMarkaðsskuldabréfStyttriEðaJöfn1Ári" xmlDataType="decimal"/>
    </xmlCellPr>
  </singleXmlCell>
  <singleXmlCell id="1356" r="I24" connectionId="0">
    <xmlCellPr id="1" uniqueName="ErlendarBankainnstæður">
      <xmlPr mapId="2" xpath="/ns1:EfnahagurBanka/ns1:Gögn/ns1:Lönd/ns1:LAND-IT/@ErlendarBankainnstæður" xmlDataType="decimal"/>
    </xmlCellPr>
  </singleXmlCell>
  <singleXmlCell id="1357" r="J24" connectionId="0">
    <xmlCellPr id="1" uniqueName="ErlendirAfleiðusamningar">
      <xmlPr mapId="2" xpath="/ns1:EfnahagurBanka/ns1:Gögn/ns1:Lönd/ns1:LAND-IT/@ErlendirAfleiðusamningar" xmlDataType="decimal"/>
    </xmlCellPr>
  </singleXmlCell>
  <singleXmlCell id="1358" r="K24" connectionId="0">
    <xmlCellPr id="1" uniqueName="HlutirÍErlendumHlutdeildarfyrirtækjum">
      <xmlPr mapId="2" xpath="/ns1:EfnahagurBanka/ns1:Gögn/ns1:Lönd/ns1:LAND-IT/@HlutirÍErlendumHlutdeildarfyrirtækjum" xmlDataType="decimal"/>
    </xmlCellPr>
  </singleXmlCell>
  <singleXmlCell id="1359" r="L24" connectionId="0">
    <xmlCellPr id="1" uniqueName="HlutirÍTengdumErlendumFyrirtækjum">
      <xmlPr mapId="2" xpath="/ns1:EfnahagurBanka/ns1:Gögn/ns1:Lönd/ns1:LAND-IT/@HlutirÍTengdumErlendumFyrirtækjum" xmlDataType="decimal"/>
    </xmlCellPr>
  </singleXmlCell>
  <singleXmlCell id="1360" r="M24" connectionId="0">
    <xmlCellPr id="1" uniqueName="AðrarErlendarEignir">
      <xmlPr mapId="2" xpath="/ns1:EfnahagurBanka/ns1:Gögn/ns1:Lönd/ns1:LAND-IT/@AðrarErlendarEignir" xmlDataType="decimal"/>
    </xmlCellPr>
  </singleXmlCell>
  <singleXmlCell id="1361" r="N24" connectionId="0">
    <xmlCellPr id="1" uniqueName="ViðskiptakröfurÁErlendaAðila">
      <xmlPr mapId="2" xpath="/ns1:EfnahagurBanka/ns1:Gögn/ns1:Lönd/ns1:LAND-IT/@ViðskiptakröfurÁErlendaAðila" xmlDataType="decimal"/>
    </xmlCellPr>
  </singleXmlCell>
  <singleXmlCell id="1363" r="P24" connectionId="0">
    <xmlCellPr id="1" uniqueName="ErlendVerðbréfaútgáfa">
      <xmlPr mapId="2" xpath="/ns1:EfnahagurBanka/ns1:Gögn/ns1:Lönd/ns1:LAND-IT/@ErlendVerðbréfaútgáfa" xmlDataType="decimal"/>
    </xmlCellPr>
  </singleXmlCell>
  <singleXmlCell id="1364" r="R24" connectionId="0">
    <xmlCellPr id="1" uniqueName="BeinarErlendarLántökur">
      <xmlPr mapId="2" xpath="/ns1:EfnahagurBanka/ns1:Gögn/ns1:Lönd/ns1:LAND-IT/@BeinarErlendarLántökur" xmlDataType="decimal"/>
    </xmlCellPr>
  </singleXmlCell>
  <singleXmlCell id="1365" r="S24" connectionId="0">
    <xmlCellPr id="1" uniqueName="VíkjandiErlendLán">
      <xmlPr mapId="2" xpath="/ns1:EfnahagurBanka/ns1:Gögn/ns1:Lönd/ns1:LAND-IT/@VíkjandiErlendLán" xmlDataType="decimal"/>
    </xmlCellPr>
  </singleXmlCell>
  <singleXmlCell id="1366" r="T24" connectionId="0">
    <xmlCellPr id="1" uniqueName="InnstæðurErlendraAðila">
      <xmlPr mapId="2" xpath="/ns1:EfnahagurBanka/ns1:Gögn/ns1:Lönd/ns1:LAND-IT/@InnstæðurErlendraAðila" xmlDataType="decimal"/>
    </xmlCellPr>
  </singleXmlCell>
  <singleXmlCell id="1367" r="U24" connectionId="0">
    <xmlCellPr id="1" uniqueName="ErlendirAfleiðusamningarSkuldir">
      <xmlPr mapId="2" xpath="/ns1:EfnahagurBanka/ns1:Gögn/ns1:Lönd/ns1:LAND-IT/@ErlendirAfleiðusamningarSkuldir" xmlDataType="decimal"/>
    </xmlCellPr>
  </singleXmlCell>
  <singleXmlCell id="1368" r="V24" connectionId="0">
    <xmlCellPr id="1" uniqueName="SkorstöðurViðErlendaAðilaHlutabréf">
      <xmlPr mapId="2" xpath="/ns1:EfnahagurBanka/ns1:Gögn/ns1:Lönd/ns1:LAND-IT/@SkorstöðurViðErlendaAðilaHlutabréf" xmlDataType="decimal"/>
    </xmlCellPr>
  </singleXmlCell>
  <singleXmlCell id="1369" r="W24" connectionId="0">
    <xmlCellPr id="1" uniqueName="SkorstöðurViðErlendaAðilaSkammtímaskuldaskjöl">
      <xmlPr mapId="2" xpath="/ns1:EfnahagurBanka/ns1:Gögn/ns1:Lönd/ns1:LAND-IT/@SkorstöðurViðErlendaAðilaSkammtímaskuldaskjöl" xmlDataType="decimal"/>
    </xmlCellPr>
  </singleXmlCell>
  <singleXmlCell id="1370" r="X24" connectionId="0">
    <xmlCellPr id="1" uniqueName="SkorstöðurViðErlendaAðilaLangtímaskuldaskjöl">
      <xmlPr mapId="2" xpath="/ns1:EfnahagurBanka/ns1:Gögn/ns1:Lönd/ns1:LAND-IT/@SkorstöðurViðErlendaAðilaLangtímaskuldaskjöl" xmlDataType="decimal"/>
    </xmlCellPr>
  </singleXmlCell>
  <singleXmlCell id="1371" r="Y24" connectionId="0">
    <xmlCellPr id="1" uniqueName="AðrarErlendarSkuldir">
      <xmlPr mapId="2" xpath="/ns1:EfnahagurBanka/ns1:Gögn/ns1:Lönd/ns1:LAND-IT/@AðrarErlendarSkuldir" xmlDataType="decimal"/>
    </xmlCellPr>
  </singleXmlCell>
  <singleXmlCell id="1372" r="Z24" connectionId="0">
    <xmlCellPr id="1" uniqueName="ViðskiptaskuldirViðErlendaAðila">
      <xmlPr mapId="2" xpath="/ns1:EfnahagurBanka/ns1:Gögn/ns1:Lönd/ns1:LAND-IT/@ViðskiptaskuldirViðErlendaAðila" xmlDataType="decimal"/>
    </xmlCellPr>
  </singleXmlCell>
  <singleXmlCell id="1373" r="B25" connectionId="0">
    <xmlCellPr id="1" uniqueName="Landakóði">
      <xmlPr mapId="2" xpath="/ns1:EfnahagurBanka/ns1:Gögn/ns1:Lönd/ns1:LAND-JP/@Landakóði" xmlDataType="string"/>
    </xmlCellPr>
  </singleXmlCell>
  <singleXmlCell id="1374" r="C25" connectionId="0">
    <xmlCellPr id="1" uniqueName="ÚtlánTilErlendraAðila">
      <xmlPr mapId="2" xpath="/ns1:EfnahagurBanka/ns1:Gögn/ns1:Lönd/ns1:LAND-JP/@ÚtlánTilErlendraAðila" xmlDataType="decimal"/>
    </xmlCellPr>
  </singleXmlCell>
  <singleXmlCell id="1375" r="D25" connectionId="0">
    <xmlCellPr id="1" uniqueName="NiðurfærslurÚtlánaTilErlendraAðila">
      <xmlPr mapId="2" xpath="/ns1:EfnahagurBanka/ns1:Gögn/ns1:Lönd/ns1:LAND-JP/@NiðurfærslurÚtlánaTilErlendraAðila" xmlDataType="decimal"/>
    </xmlCellPr>
  </singleXmlCell>
  <singleXmlCell id="1376" r="E25" connectionId="0">
    <xmlCellPr id="1" uniqueName="ErlendHlutabréf">
      <xmlPr mapId="2" xpath="/ns1:EfnahagurBanka/ns1:Gögn/ns1:Lönd/ns1:LAND-JP/@ErlendHlutabréf" xmlDataType="decimal"/>
    </xmlCellPr>
  </singleXmlCell>
  <singleXmlCell id="1377" r="F25" connectionId="0">
    <xmlCellPr id="1" uniqueName="HlutirÍVerðbréfaOgFjárfestingarsjóðum">
      <xmlPr mapId="2" xpath="/ns1:EfnahagurBanka/ns1:Gögn/ns1:Lönd/ns1:LAND-JP/@HlutirÍVerðbréfaOgFjárfestingarsjóðum" xmlDataType="decimal"/>
    </xmlCellPr>
  </singleXmlCell>
  <singleXmlCell id="1378" r="G25" connectionId="0">
    <xmlCellPr id="1" uniqueName="ErlendMarkaðsskuldabréfLengriEn1Ár">
      <xmlPr mapId="2" xpath="/ns1:EfnahagurBanka/ns1:Gögn/ns1:Lönd/ns1:LAND-JP/@ErlendMarkaðsskuldabréfLengriEn1Ár" xmlDataType="decimal"/>
    </xmlCellPr>
  </singleXmlCell>
  <singleXmlCell id="1379" r="H25" connectionId="0">
    <xmlCellPr id="1" uniqueName="ErlendMarkaðsskuldabréfStyttriEðaJöfn1Ári">
      <xmlPr mapId="2" xpath="/ns1:EfnahagurBanka/ns1:Gögn/ns1:Lönd/ns1:LAND-JP/@ErlendMarkaðsskuldabréfStyttriEðaJöfn1Ári" xmlDataType="decimal"/>
    </xmlCellPr>
  </singleXmlCell>
  <singleXmlCell id="1380" r="I25" connectionId="0">
    <xmlCellPr id="1" uniqueName="ErlendarBankainnstæður">
      <xmlPr mapId="2" xpath="/ns1:EfnahagurBanka/ns1:Gögn/ns1:Lönd/ns1:LAND-JP/@ErlendarBankainnstæður" xmlDataType="decimal"/>
    </xmlCellPr>
  </singleXmlCell>
  <singleXmlCell id="1381" r="J25" connectionId="0">
    <xmlCellPr id="1" uniqueName="ErlendirAfleiðusamningar">
      <xmlPr mapId="2" xpath="/ns1:EfnahagurBanka/ns1:Gögn/ns1:Lönd/ns1:LAND-JP/@ErlendirAfleiðusamningar" xmlDataType="decimal"/>
    </xmlCellPr>
  </singleXmlCell>
  <singleXmlCell id="1382" r="K25" connectionId="0">
    <xmlCellPr id="1" uniqueName="HlutirÍErlendumHlutdeildarfyrirtækjum">
      <xmlPr mapId="2" xpath="/ns1:EfnahagurBanka/ns1:Gögn/ns1:Lönd/ns1:LAND-JP/@HlutirÍErlendumHlutdeildarfyrirtækjum" xmlDataType="decimal"/>
    </xmlCellPr>
  </singleXmlCell>
  <singleXmlCell id="1383" r="L25" connectionId="0">
    <xmlCellPr id="1" uniqueName="HlutirÍTengdumErlendumFyrirtækjum">
      <xmlPr mapId="2" xpath="/ns1:EfnahagurBanka/ns1:Gögn/ns1:Lönd/ns1:LAND-JP/@HlutirÍTengdumErlendumFyrirtækjum" xmlDataType="decimal"/>
    </xmlCellPr>
  </singleXmlCell>
  <singleXmlCell id="1384" r="M25" connectionId="0">
    <xmlCellPr id="1" uniqueName="AðrarErlendarEignir">
      <xmlPr mapId="2" xpath="/ns1:EfnahagurBanka/ns1:Gögn/ns1:Lönd/ns1:LAND-JP/@AðrarErlendarEignir" xmlDataType="decimal"/>
    </xmlCellPr>
  </singleXmlCell>
  <singleXmlCell id="1385" r="N25" connectionId="0">
    <xmlCellPr id="1" uniqueName="ViðskiptakröfurÁErlendaAðila">
      <xmlPr mapId="2" xpath="/ns1:EfnahagurBanka/ns1:Gögn/ns1:Lönd/ns1:LAND-JP/@ViðskiptakröfurÁErlendaAðila" xmlDataType="decimal"/>
    </xmlCellPr>
  </singleXmlCell>
  <singleXmlCell id="1387" r="P25" connectionId="0">
    <xmlCellPr id="1" uniqueName="ErlendVerðbréfaútgáfa">
      <xmlPr mapId="2" xpath="/ns1:EfnahagurBanka/ns1:Gögn/ns1:Lönd/ns1:LAND-JP/@ErlendVerðbréfaútgáfa" xmlDataType="decimal"/>
    </xmlCellPr>
  </singleXmlCell>
  <singleXmlCell id="1388" r="R25" connectionId="0">
    <xmlCellPr id="1" uniqueName="BeinarErlendarLántökur">
      <xmlPr mapId="2" xpath="/ns1:EfnahagurBanka/ns1:Gögn/ns1:Lönd/ns1:LAND-JP/@BeinarErlendarLántökur" xmlDataType="decimal"/>
    </xmlCellPr>
  </singleXmlCell>
  <singleXmlCell id="1389" r="S25" connectionId="0">
    <xmlCellPr id="1" uniqueName="VíkjandiErlendLán">
      <xmlPr mapId="2" xpath="/ns1:EfnahagurBanka/ns1:Gögn/ns1:Lönd/ns1:LAND-JP/@VíkjandiErlendLán" xmlDataType="decimal"/>
    </xmlCellPr>
  </singleXmlCell>
  <singleXmlCell id="1390" r="T25" connectionId="0">
    <xmlCellPr id="1" uniqueName="InnstæðurErlendraAðila">
      <xmlPr mapId="2" xpath="/ns1:EfnahagurBanka/ns1:Gögn/ns1:Lönd/ns1:LAND-JP/@InnstæðurErlendraAðila" xmlDataType="decimal"/>
    </xmlCellPr>
  </singleXmlCell>
  <singleXmlCell id="1391" r="U25" connectionId="0">
    <xmlCellPr id="1" uniqueName="ErlendirAfleiðusamningarSkuldir">
      <xmlPr mapId="2" xpath="/ns1:EfnahagurBanka/ns1:Gögn/ns1:Lönd/ns1:LAND-JP/@ErlendirAfleiðusamningarSkuldir" xmlDataType="decimal"/>
    </xmlCellPr>
  </singleXmlCell>
  <singleXmlCell id="1392" r="V25" connectionId="0">
    <xmlCellPr id="1" uniqueName="SkorstöðurViðErlendaAðilaHlutabréf">
      <xmlPr mapId="2" xpath="/ns1:EfnahagurBanka/ns1:Gögn/ns1:Lönd/ns1:LAND-JP/@SkorstöðurViðErlendaAðilaHlutabréf" xmlDataType="decimal"/>
    </xmlCellPr>
  </singleXmlCell>
  <singleXmlCell id="1393" r="W25" connectionId="0">
    <xmlCellPr id="1" uniqueName="SkorstöðurViðErlendaAðilaSkammtímaskuldaskjöl">
      <xmlPr mapId="2" xpath="/ns1:EfnahagurBanka/ns1:Gögn/ns1:Lönd/ns1:LAND-JP/@SkorstöðurViðErlendaAðilaSkammtímaskuldaskjöl" xmlDataType="decimal"/>
    </xmlCellPr>
  </singleXmlCell>
  <singleXmlCell id="1394" r="X25" connectionId="0">
    <xmlCellPr id="1" uniqueName="SkorstöðurViðErlendaAðilaLangtímaskuldaskjöl">
      <xmlPr mapId="2" xpath="/ns1:EfnahagurBanka/ns1:Gögn/ns1:Lönd/ns1:LAND-JP/@SkorstöðurViðErlendaAðilaLangtímaskuldaskjöl" xmlDataType="decimal"/>
    </xmlCellPr>
  </singleXmlCell>
  <singleXmlCell id="1395" r="Y25" connectionId="0">
    <xmlCellPr id="1" uniqueName="AðrarErlendarSkuldir">
      <xmlPr mapId="2" xpath="/ns1:EfnahagurBanka/ns1:Gögn/ns1:Lönd/ns1:LAND-JP/@AðrarErlendarSkuldir" xmlDataType="decimal"/>
    </xmlCellPr>
  </singleXmlCell>
  <singleXmlCell id="1396" r="Z25" connectionId="0">
    <xmlCellPr id="1" uniqueName="ViðskiptaskuldirViðErlendaAðila">
      <xmlPr mapId="2" xpath="/ns1:EfnahagurBanka/ns1:Gögn/ns1:Lönd/ns1:LAND-JP/@ViðskiptaskuldirViðErlendaAðila" xmlDataType="decimal"/>
    </xmlCellPr>
  </singleXmlCell>
  <singleXmlCell id="1397" r="B26" connectionId="0">
    <xmlCellPr id="1" uniqueName="Landakóði">
      <xmlPr mapId="2" xpath="/ns1:EfnahagurBanka/ns1:Gögn/ns1:Lönd/ns1:LAND-JE/@Landakóði" xmlDataType="string"/>
    </xmlCellPr>
  </singleXmlCell>
  <singleXmlCell id="1398" r="C26" connectionId="0">
    <xmlCellPr id="1" uniqueName="ÚtlánTilErlendraAðila">
      <xmlPr mapId="2" xpath="/ns1:EfnahagurBanka/ns1:Gögn/ns1:Lönd/ns1:LAND-JE/@ÚtlánTilErlendraAðila" xmlDataType="decimal"/>
    </xmlCellPr>
  </singleXmlCell>
  <singleXmlCell id="1399" r="D26" connectionId="0">
    <xmlCellPr id="1" uniqueName="NiðurfærslurÚtlánaTilErlendraAðila">
      <xmlPr mapId="2" xpath="/ns1:EfnahagurBanka/ns1:Gögn/ns1:Lönd/ns1:LAND-JE/@NiðurfærslurÚtlánaTilErlendraAðila" xmlDataType="decimal"/>
    </xmlCellPr>
  </singleXmlCell>
  <singleXmlCell id="1400" r="E26" connectionId="0">
    <xmlCellPr id="1" uniqueName="ErlendHlutabréf">
      <xmlPr mapId="2" xpath="/ns1:EfnahagurBanka/ns1:Gögn/ns1:Lönd/ns1:LAND-JE/@ErlendHlutabréf" xmlDataType="decimal"/>
    </xmlCellPr>
  </singleXmlCell>
  <singleXmlCell id="1401" r="F26" connectionId="0">
    <xmlCellPr id="1" uniqueName="HlutirÍVerðbréfaOgFjárfestingarsjóðum">
      <xmlPr mapId="2" xpath="/ns1:EfnahagurBanka/ns1:Gögn/ns1:Lönd/ns1:LAND-JE/@HlutirÍVerðbréfaOgFjárfestingarsjóðum" xmlDataType="decimal"/>
    </xmlCellPr>
  </singleXmlCell>
  <singleXmlCell id="1402" r="G26" connectionId="0">
    <xmlCellPr id="1" uniqueName="ErlendMarkaðsskuldabréfLengriEn1Ár">
      <xmlPr mapId="2" xpath="/ns1:EfnahagurBanka/ns1:Gögn/ns1:Lönd/ns1:LAND-JE/@ErlendMarkaðsskuldabréfLengriEn1Ár" xmlDataType="decimal"/>
    </xmlCellPr>
  </singleXmlCell>
  <singleXmlCell id="1403" r="H26" connectionId="0">
    <xmlCellPr id="1" uniqueName="ErlendMarkaðsskuldabréfStyttriEðaJöfn1Ári">
      <xmlPr mapId="2" xpath="/ns1:EfnahagurBanka/ns1:Gögn/ns1:Lönd/ns1:LAND-JE/@ErlendMarkaðsskuldabréfStyttriEðaJöfn1Ári" xmlDataType="decimal"/>
    </xmlCellPr>
  </singleXmlCell>
  <singleXmlCell id="1404" r="I26" connectionId="0">
    <xmlCellPr id="1" uniqueName="ErlendarBankainnstæður">
      <xmlPr mapId="2" xpath="/ns1:EfnahagurBanka/ns1:Gögn/ns1:Lönd/ns1:LAND-JE/@ErlendarBankainnstæður" xmlDataType="decimal"/>
    </xmlCellPr>
  </singleXmlCell>
  <singleXmlCell id="1405" r="J26" connectionId="0">
    <xmlCellPr id="1" uniqueName="ErlendirAfleiðusamningar">
      <xmlPr mapId="2" xpath="/ns1:EfnahagurBanka/ns1:Gögn/ns1:Lönd/ns1:LAND-JE/@ErlendirAfleiðusamningar" xmlDataType="decimal"/>
    </xmlCellPr>
  </singleXmlCell>
  <singleXmlCell id="1406" r="K26" connectionId="0">
    <xmlCellPr id="1" uniqueName="HlutirÍErlendumHlutdeildarfyrirtækjum">
      <xmlPr mapId="2" xpath="/ns1:EfnahagurBanka/ns1:Gögn/ns1:Lönd/ns1:LAND-JE/@HlutirÍErlendumHlutdeildarfyrirtækjum" xmlDataType="decimal"/>
    </xmlCellPr>
  </singleXmlCell>
  <singleXmlCell id="1407" r="L26" connectionId="0">
    <xmlCellPr id="1" uniqueName="HlutirÍTengdumErlendumFyrirtækjum">
      <xmlPr mapId="2" xpath="/ns1:EfnahagurBanka/ns1:Gögn/ns1:Lönd/ns1:LAND-JE/@HlutirÍTengdumErlendumFyrirtækjum" xmlDataType="decimal"/>
    </xmlCellPr>
  </singleXmlCell>
  <singleXmlCell id="1408" r="M26" connectionId="0">
    <xmlCellPr id="1" uniqueName="AðrarErlendarEignir">
      <xmlPr mapId="2" xpath="/ns1:EfnahagurBanka/ns1:Gögn/ns1:Lönd/ns1:LAND-JE/@AðrarErlendarEignir" xmlDataType="decimal"/>
    </xmlCellPr>
  </singleXmlCell>
  <singleXmlCell id="1409" r="N26" connectionId="0">
    <xmlCellPr id="1" uniqueName="ViðskiptakröfurÁErlendaAðila">
      <xmlPr mapId="2" xpath="/ns1:EfnahagurBanka/ns1:Gögn/ns1:Lönd/ns1:LAND-JE/@ViðskiptakröfurÁErlendaAðila" xmlDataType="decimal"/>
    </xmlCellPr>
  </singleXmlCell>
  <singleXmlCell id="1411" r="P26" connectionId="0">
    <xmlCellPr id="1" uniqueName="ErlendVerðbréfaútgáfa">
      <xmlPr mapId="2" xpath="/ns1:EfnahagurBanka/ns1:Gögn/ns1:Lönd/ns1:LAND-JE/@ErlendVerðbréfaútgáfa" xmlDataType="decimal"/>
    </xmlCellPr>
  </singleXmlCell>
  <singleXmlCell id="1412" r="R26" connectionId="0">
    <xmlCellPr id="1" uniqueName="BeinarErlendarLántökur">
      <xmlPr mapId="2" xpath="/ns1:EfnahagurBanka/ns1:Gögn/ns1:Lönd/ns1:LAND-JE/@BeinarErlendarLántökur" xmlDataType="decimal"/>
    </xmlCellPr>
  </singleXmlCell>
  <singleXmlCell id="1413" r="S26" connectionId="0">
    <xmlCellPr id="1" uniqueName="VíkjandiErlendLán">
      <xmlPr mapId="2" xpath="/ns1:EfnahagurBanka/ns1:Gögn/ns1:Lönd/ns1:LAND-JE/@VíkjandiErlendLán" xmlDataType="decimal"/>
    </xmlCellPr>
  </singleXmlCell>
  <singleXmlCell id="1414" r="T26" connectionId="0">
    <xmlCellPr id="1" uniqueName="InnstæðurErlendraAðila">
      <xmlPr mapId="2" xpath="/ns1:EfnahagurBanka/ns1:Gögn/ns1:Lönd/ns1:LAND-JE/@InnstæðurErlendraAðila" xmlDataType="decimal"/>
    </xmlCellPr>
  </singleXmlCell>
  <singleXmlCell id="1415" r="U26" connectionId="0">
    <xmlCellPr id="1" uniqueName="ErlendirAfleiðusamningarSkuldir">
      <xmlPr mapId="2" xpath="/ns1:EfnahagurBanka/ns1:Gögn/ns1:Lönd/ns1:LAND-JE/@ErlendirAfleiðusamningarSkuldir" xmlDataType="decimal"/>
    </xmlCellPr>
  </singleXmlCell>
  <singleXmlCell id="1416" r="V26" connectionId="0">
    <xmlCellPr id="1" uniqueName="SkorstöðurViðErlendaAðilaHlutabréf">
      <xmlPr mapId="2" xpath="/ns1:EfnahagurBanka/ns1:Gögn/ns1:Lönd/ns1:LAND-JE/@SkorstöðurViðErlendaAðilaHlutabréf" xmlDataType="decimal"/>
    </xmlCellPr>
  </singleXmlCell>
  <singleXmlCell id="1417" r="W26" connectionId="0">
    <xmlCellPr id="1" uniqueName="SkorstöðurViðErlendaAðilaSkammtímaskuldaskjöl">
      <xmlPr mapId="2" xpath="/ns1:EfnahagurBanka/ns1:Gögn/ns1:Lönd/ns1:LAND-JE/@SkorstöðurViðErlendaAðilaSkammtímaskuldaskjöl" xmlDataType="decimal"/>
    </xmlCellPr>
  </singleXmlCell>
  <singleXmlCell id="1418" r="X26" connectionId="0">
    <xmlCellPr id="1" uniqueName="SkorstöðurViðErlendaAðilaLangtímaskuldaskjöl">
      <xmlPr mapId="2" xpath="/ns1:EfnahagurBanka/ns1:Gögn/ns1:Lönd/ns1:LAND-JE/@SkorstöðurViðErlendaAðilaLangtímaskuldaskjöl" xmlDataType="decimal"/>
    </xmlCellPr>
  </singleXmlCell>
  <singleXmlCell id="1419" r="Y26" connectionId="0">
    <xmlCellPr id="1" uniqueName="AðrarErlendarSkuldir">
      <xmlPr mapId="2" xpath="/ns1:EfnahagurBanka/ns1:Gögn/ns1:Lönd/ns1:LAND-JE/@AðrarErlendarSkuldir" xmlDataType="decimal"/>
    </xmlCellPr>
  </singleXmlCell>
  <singleXmlCell id="1420" r="Z26" connectionId="0">
    <xmlCellPr id="1" uniqueName="ViðskiptaskuldirViðErlendaAðila">
      <xmlPr mapId="2" xpath="/ns1:EfnahagurBanka/ns1:Gögn/ns1:Lönd/ns1:LAND-JE/@ViðskiptaskuldirViðErlendaAðila" xmlDataType="decimal"/>
    </xmlCellPr>
  </singleXmlCell>
  <singleXmlCell id="1421" r="B27" connectionId="0">
    <xmlCellPr id="1" uniqueName="Landakóði">
      <xmlPr mapId="2" xpath="/ns1:EfnahagurBanka/ns1:Gögn/ns1:Lönd/ns1:LAND-CA/@Landakóði" xmlDataType="string"/>
    </xmlCellPr>
  </singleXmlCell>
  <singleXmlCell id="1422" r="C27" connectionId="0">
    <xmlCellPr id="1" uniqueName="ÚtlánTilErlendraAðila">
      <xmlPr mapId="2" xpath="/ns1:EfnahagurBanka/ns1:Gögn/ns1:Lönd/ns1:LAND-CA/@ÚtlánTilErlendraAðila" xmlDataType="decimal"/>
    </xmlCellPr>
  </singleXmlCell>
  <singleXmlCell id="1423" r="D27" connectionId="0">
    <xmlCellPr id="1" uniqueName="NiðurfærslurÚtlánaTilErlendraAðila">
      <xmlPr mapId="2" xpath="/ns1:EfnahagurBanka/ns1:Gögn/ns1:Lönd/ns1:LAND-CA/@NiðurfærslurÚtlánaTilErlendraAðila" xmlDataType="decimal"/>
    </xmlCellPr>
  </singleXmlCell>
  <singleXmlCell id="1424" r="E27" connectionId="0">
    <xmlCellPr id="1" uniqueName="ErlendHlutabréf">
      <xmlPr mapId="2" xpath="/ns1:EfnahagurBanka/ns1:Gögn/ns1:Lönd/ns1:LAND-CA/@ErlendHlutabréf" xmlDataType="decimal"/>
    </xmlCellPr>
  </singleXmlCell>
  <singleXmlCell id="1425" r="F27" connectionId="0">
    <xmlCellPr id="1" uniqueName="HlutirÍVerðbréfaOgFjárfestingarsjóðum">
      <xmlPr mapId="2" xpath="/ns1:EfnahagurBanka/ns1:Gögn/ns1:Lönd/ns1:LAND-CA/@HlutirÍVerðbréfaOgFjárfestingarsjóðum" xmlDataType="decimal"/>
    </xmlCellPr>
  </singleXmlCell>
  <singleXmlCell id="1426" r="G27" connectionId="0">
    <xmlCellPr id="1" uniqueName="ErlendMarkaðsskuldabréfLengriEn1Ár">
      <xmlPr mapId="2" xpath="/ns1:EfnahagurBanka/ns1:Gögn/ns1:Lönd/ns1:LAND-CA/@ErlendMarkaðsskuldabréfLengriEn1Ár" xmlDataType="decimal"/>
    </xmlCellPr>
  </singleXmlCell>
  <singleXmlCell id="1427" r="H27" connectionId="0">
    <xmlCellPr id="1" uniqueName="ErlendMarkaðsskuldabréfStyttriEðaJöfn1Ári">
      <xmlPr mapId="2" xpath="/ns1:EfnahagurBanka/ns1:Gögn/ns1:Lönd/ns1:LAND-CA/@ErlendMarkaðsskuldabréfStyttriEðaJöfn1Ári" xmlDataType="decimal"/>
    </xmlCellPr>
  </singleXmlCell>
  <singleXmlCell id="1428" r="I27" connectionId="0">
    <xmlCellPr id="1" uniqueName="ErlendarBankainnstæður">
      <xmlPr mapId="2" xpath="/ns1:EfnahagurBanka/ns1:Gögn/ns1:Lönd/ns1:LAND-CA/@ErlendarBankainnstæður" xmlDataType="decimal"/>
    </xmlCellPr>
  </singleXmlCell>
  <singleXmlCell id="1429" r="J27" connectionId="0">
    <xmlCellPr id="1" uniqueName="ErlendirAfleiðusamningar">
      <xmlPr mapId="2" xpath="/ns1:EfnahagurBanka/ns1:Gögn/ns1:Lönd/ns1:LAND-CA/@ErlendirAfleiðusamningar" xmlDataType="decimal"/>
    </xmlCellPr>
  </singleXmlCell>
  <singleXmlCell id="1430" r="K27" connectionId="0">
    <xmlCellPr id="1" uniqueName="HlutirÍErlendumHlutdeildarfyrirtækjum">
      <xmlPr mapId="2" xpath="/ns1:EfnahagurBanka/ns1:Gögn/ns1:Lönd/ns1:LAND-CA/@HlutirÍErlendumHlutdeildarfyrirtækjum" xmlDataType="decimal"/>
    </xmlCellPr>
  </singleXmlCell>
  <singleXmlCell id="1431" r="L27" connectionId="0">
    <xmlCellPr id="1" uniqueName="HlutirÍTengdumErlendumFyrirtækjum">
      <xmlPr mapId="2" xpath="/ns1:EfnahagurBanka/ns1:Gögn/ns1:Lönd/ns1:LAND-CA/@HlutirÍTengdumErlendumFyrirtækjum" xmlDataType="decimal"/>
    </xmlCellPr>
  </singleXmlCell>
  <singleXmlCell id="1432" r="M27" connectionId="0">
    <xmlCellPr id="1" uniqueName="AðrarErlendarEignir">
      <xmlPr mapId="2" xpath="/ns1:EfnahagurBanka/ns1:Gögn/ns1:Lönd/ns1:LAND-CA/@AðrarErlendarEignir" xmlDataType="decimal"/>
    </xmlCellPr>
  </singleXmlCell>
  <singleXmlCell id="1433" r="N27" connectionId="0">
    <xmlCellPr id="1" uniqueName="ViðskiptakröfurÁErlendaAðila">
      <xmlPr mapId="2" xpath="/ns1:EfnahagurBanka/ns1:Gögn/ns1:Lönd/ns1:LAND-CA/@ViðskiptakröfurÁErlendaAðila" xmlDataType="decimal"/>
    </xmlCellPr>
  </singleXmlCell>
  <singleXmlCell id="1435" r="P27" connectionId="0">
    <xmlCellPr id="1" uniqueName="ErlendVerðbréfaútgáfa">
      <xmlPr mapId="2" xpath="/ns1:EfnahagurBanka/ns1:Gögn/ns1:Lönd/ns1:LAND-CA/@ErlendVerðbréfaútgáfa" xmlDataType="decimal"/>
    </xmlCellPr>
  </singleXmlCell>
  <singleXmlCell id="1436" r="R27" connectionId="0">
    <xmlCellPr id="1" uniqueName="BeinarErlendarLántökur">
      <xmlPr mapId="2" xpath="/ns1:EfnahagurBanka/ns1:Gögn/ns1:Lönd/ns1:LAND-CA/@BeinarErlendarLántökur" xmlDataType="decimal"/>
    </xmlCellPr>
  </singleXmlCell>
  <singleXmlCell id="1437" r="S27" connectionId="0">
    <xmlCellPr id="1" uniqueName="VíkjandiErlendLán">
      <xmlPr mapId="2" xpath="/ns1:EfnahagurBanka/ns1:Gögn/ns1:Lönd/ns1:LAND-CA/@VíkjandiErlendLán" xmlDataType="decimal"/>
    </xmlCellPr>
  </singleXmlCell>
  <singleXmlCell id="1438" r="T27" connectionId="0">
    <xmlCellPr id="1" uniqueName="InnstæðurErlendraAðila">
      <xmlPr mapId="2" xpath="/ns1:EfnahagurBanka/ns1:Gögn/ns1:Lönd/ns1:LAND-CA/@InnstæðurErlendraAðila" xmlDataType="decimal"/>
    </xmlCellPr>
  </singleXmlCell>
  <singleXmlCell id="1439" r="U27" connectionId="0">
    <xmlCellPr id="1" uniqueName="ErlendirAfleiðusamningarSkuldir">
      <xmlPr mapId="2" xpath="/ns1:EfnahagurBanka/ns1:Gögn/ns1:Lönd/ns1:LAND-CA/@ErlendirAfleiðusamningarSkuldir" xmlDataType="decimal"/>
    </xmlCellPr>
  </singleXmlCell>
  <singleXmlCell id="1440" r="V27" connectionId="0">
    <xmlCellPr id="1" uniqueName="SkorstöðurViðErlendaAðilaHlutabréf">
      <xmlPr mapId="2" xpath="/ns1:EfnahagurBanka/ns1:Gögn/ns1:Lönd/ns1:LAND-CA/@SkorstöðurViðErlendaAðilaHlutabréf" xmlDataType="decimal"/>
    </xmlCellPr>
  </singleXmlCell>
  <singleXmlCell id="1441" r="W27" connectionId="0">
    <xmlCellPr id="1" uniqueName="SkorstöðurViðErlendaAðilaSkammtímaskuldaskjöl">
      <xmlPr mapId="2" xpath="/ns1:EfnahagurBanka/ns1:Gögn/ns1:Lönd/ns1:LAND-CA/@SkorstöðurViðErlendaAðilaSkammtímaskuldaskjöl" xmlDataType="decimal"/>
    </xmlCellPr>
  </singleXmlCell>
  <singleXmlCell id="1442" r="X27" connectionId="0">
    <xmlCellPr id="1" uniqueName="SkorstöðurViðErlendaAðilaLangtímaskuldaskjöl">
      <xmlPr mapId="2" xpath="/ns1:EfnahagurBanka/ns1:Gögn/ns1:Lönd/ns1:LAND-CA/@SkorstöðurViðErlendaAðilaLangtímaskuldaskjöl" xmlDataType="decimal"/>
    </xmlCellPr>
  </singleXmlCell>
  <singleXmlCell id="1443" r="Y27" connectionId="0">
    <xmlCellPr id="1" uniqueName="AðrarErlendarSkuldir">
      <xmlPr mapId="2" xpath="/ns1:EfnahagurBanka/ns1:Gögn/ns1:Lönd/ns1:LAND-CA/@AðrarErlendarSkuldir" xmlDataType="decimal"/>
    </xmlCellPr>
  </singleXmlCell>
  <singleXmlCell id="1444" r="Z27" connectionId="0">
    <xmlCellPr id="1" uniqueName="ViðskiptaskuldirViðErlendaAðila">
      <xmlPr mapId="2" xpath="/ns1:EfnahagurBanka/ns1:Gögn/ns1:Lönd/ns1:LAND-CA/@ViðskiptaskuldirViðErlendaAðila" xmlDataType="decimal"/>
    </xmlCellPr>
  </singleXmlCell>
  <singleXmlCell id="1445" r="B28" connectionId="0">
    <xmlCellPr id="1" uniqueName="Landakóði">
      <xmlPr mapId="2" xpath="/ns1:EfnahagurBanka/ns1:Gögn/ns1:Lönd/ns1:LAND-CN/@Landakóði" xmlDataType="string"/>
    </xmlCellPr>
  </singleXmlCell>
  <singleXmlCell id="1446" r="C28" connectionId="0">
    <xmlCellPr id="1" uniqueName="ÚtlánTilErlendraAðila">
      <xmlPr mapId="2" xpath="/ns1:EfnahagurBanka/ns1:Gögn/ns1:Lönd/ns1:LAND-CN/@ÚtlánTilErlendraAðila" xmlDataType="decimal"/>
    </xmlCellPr>
  </singleXmlCell>
  <singleXmlCell id="1447" r="D28" connectionId="0">
    <xmlCellPr id="1" uniqueName="NiðurfærslurÚtlánaTilErlendraAðila">
      <xmlPr mapId="2" xpath="/ns1:EfnahagurBanka/ns1:Gögn/ns1:Lönd/ns1:LAND-CN/@NiðurfærslurÚtlánaTilErlendraAðila" xmlDataType="decimal"/>
    </xmlCellPr>
  </singleXmlCell>
  <singleXmlCell id="1448" r="E28" connectionId="0">
    <xmlCellPr id="1" uniqueName="ErlendHlutabréf">
      <xmlPr mapId="2" xpath="/ns1:EfnahagurBanka/ns1:Gögn/ns1:Lönd/ns1:LAND-CN/@ErlendHlutabréf" xmlDataType="decimal"/>
    </xmlCellPr>
  </singleXmlCell>
  <singleXmlCell id="1449" r="F28" connectionId="0">
    <xmlCellPr id="1" uniqueName="HlutirÍVerðbréfaOgFjárfestingarsjóðum">
      <xmlPr mapId="2" xpath="/ns1:EfnahagurBanka/ns1:Gögn/ns1:Lönd/ns1:LAND-CN/@HlutirÍVerðbréfaOgFjárfestingarsjóðum" xmlDataType="decimal"/>
    </xmlCellPr>
  </singleXmlCell>
  <singleXmlCell id="1450" r="G28" connectionId="0">
    <xmlCellPr id="1" uniqueName="ErlendMarkaðsskuldabréfLengriEn1Ár">
      <xmlPr mapId="2" xpath="/ns1:EfnahagurBanka/ns1:Gögn/ns1:Lönd/ns1:LAND-CN/@ErlendMarkaðsskuldabréfLengriEn1Ár" xmlDataType="decimal"/>
    </xmlCellPr>
  </singleXmlCell>
  <singleXmlCell id="1451" r="H28" connectionId="0">
    <xmlCellPr id="1" uniqueName="ErlendMarkaðsskuldabréfStyttriEðaJöfn1Ári">
      <xmlPr mapId="2" xpath="/ns1:EfnahagurBanka/ns1:Gögn/ns1:Lönd/ns1:LAND-CN/@ErlendMarkaðsskuldabréfStyttriEðaJöfn1Ári" xmlDataType="decimal"/>
    </xmlCellPr>
  </singleXmlCell>
  <singleXmlCell id="1452" r="I28" connectionId="0">
    <xmlCellPr id="1" uniqueName="ErlendarBankainnstæður">
      <xmlPr mapId="2" xpath="/ns1:EfnahagurBanka/ns1:Gögn/ns1:Lönd/ns1:LAND-CN/@ErlendarBankainnstæður" xmlDataType="decimal"/>
    </xmlCellPr>
  </singleXmlCell>
  <singleXmlCell id="1453" r="J28" connectionId="0">
    <xmlCellPr id="1" uniqueName="ErlendirAfleiðusamningar">
      <xmlPr mapId="2" xpath="/ns1:EfnahagurBanka/ns1:Gögn/ns1:Lönd/ns1:LAND-CN/@ErlendirAfleiðusamningar" xmlDataType="decimal"/>
    </xmlCellPr>
  </singleXmlCell>
  <singleXmlCell id="1454" r="K28" connectionId="0">
    <xmlCellPr id="1" uniqueName="HlutirÍErlendumHlutdeildarfyrirtækjum">
      <xmlPr mapId="2" xpath="/ns1:EfnahagurBanka/ns1:Gögn/ns1:Lönd/ns1:LAND-CN/@HlutirÍErlendumHlutdeildarfyrirtækjum" xmlDataType="decimal"/>
    </xmlCellPr>
  </singleXmlCell>
  <singleXmlCell id="1455" r="L28" connectionId="0">
    <xmlCellPr id="1" uniqueName="HlutirÍTengdumErlendumFyrirtækjum">
      <xmlPr mapId="2" xpath="/ns1:EfnahagurBanka/ns1:Gögn/ns1:Lönd/ns1:LAND-CN/@HlutirÍTengdumErlendumFyrirtækjum" xmlDataType="decimal"/>
    </xmlCellPr>
  </singleXmlCell>
  <singleXmlCell id="1456" r="M28" connectionId="0">
    <xmlCellPr id="1" uniqueName="AðrarErlendarEignir">
      <xmlPr mapId="2" xpath="/ns1:EfnahagurBanka/ns1:Gögn/ns1:Lönd/ns1:LAND-CN/@AðrarErlendarEignir" xmlDataType="decimal"/>
    </xmlCellPr>
  </singleXmlCell>
  <singleXmlCell id="1457" r="N28" connectionId="0">
    <xmlCellPr id="1" uniqueName="ViðskiptakröfurÁErlendaAðila">
      <xmlPr mapId="2" xpath="/ns1:EfnahagurBanka/ns1:Gögn/ns1:Lönd/ns1:LAND-CN/@ViðskiptakröfurÁErlendaAðila" xmlDataType="decimal"/>
    </xmlCellPr>
  </singleXmlCell>
  <singleXmlCell id="1459" r="P28" connectionId="0">
    <xmlCellPr id="1" uniqueName="ErlendVerðbréfaútgáfa">
      <xmlPr mapId="2" xpath="/ns1:EfnahagurBanka/ns1:Gögn/ns1:Lönd/ns1:LAND-CN/@ErlendVerðbréfaútgáfa" xmlDataType="decimal"/>
    </xmlCellPr>
  </singleXmlCell>
  <singleXmlCell id="1460" r="R28" connectionId="0">
    <xmlCellPr id="1" uniqueName="BeinarErlendarLántökur">
      <xmlPr mapId="2" xpath="/ns1:EfnahagurBanka/ns1:Gögn/ns1:Lönd/ns1:LAND-CN/@BeinarErlendarLántökur" xmlDataType="decimal"/>
    </xmlCellPr>
  </singleXmlCell>
  <singleXmlCell id="1461" r="S28" connectionId="0">
    <xmlCellPr id="1" uniqueName="VíkjandiErlendLán">
      <xmlPr mapId="2" xpath="/ns1:EfnahagurBanka/ns1:Gögn/ns1:Lönd/ns1:LAND-CN/@VíkjandiErlendLán" xmlDataType="decimal"/>
    </xmlCellPr>
  </singleXmlCell>
  <singleXmlCell id="1462" r="T28" connectionId="0">
    <xmlCellPr id="1" uniqueName="InnstæðurErlendraAðila">
      <xmlPr mapId="2" xpath="/ns1:EfnahagurBanka/ns1:Gögn/ns1:Lönd/ns1:LAND-CN/@InnstæðurErlendraAðila" xmlDataType="decimal"/>
    </xmlCellPr>
  </singleXmlCell>
  <singleXmlCell id="1463" r="U28" connectionId="0">
    <xmlCellPr id="1" uniqueName="ErlendirAfleiðusamningarSkuldir">
      <xmlPr mapId="2" xpath="/ns1:EfnahagurBanka/ns1:Gögn/ns1:Lönd/ns1:LAND-CN/@ErlendirAfleiðusamningarSkuldir" xmlDataType="decimal"/>
    </xmlCellPr>
  </singleXmlCell>
  <singleXmlCell id="1464" r="V28" connectionId="0">
    <xmlCellPr id="1" uniqueName="SkorstöðurViðErlendaAðilaHlutabréf">
      <xmlPr mapId="2" xpath="/ns1:EfnahagurBanka/ns1:Gögn/ns1:Lönd/ns1:LAND-CN/@SkorstöðurViðErlendaAðilaHlutabréf" xmlDataType="decimal"/>
    </xmlCellPr>
  </singleXmlCell>
  <singleXmlCell id="1465" r="W28" connectionId="0">
    <xmlCellPr id="1" uniqueName="SkorstöðurViðErlendaAðilaSkammtímaskuldaskjöl">
      <xmlPr mapId="2" xpath="/ns1:EfnahagurBanka/ns1:Gögn/ns1:Lönd/ns1:LAND-CN/@SkorstöðurViðErlendaAðilaSkammtímaskuldaskjöl" xmlDataType="decimal"/>
    </xmlCellPr>
  </singleXmlCell>
  <singleXmlCell id="1466" r="X28" connectionId="0">
    <xmlCellPr id="1" uniqueName="SkorstöðurViðErlendaAðilaLangtímaskuldaskjöl">
      <xmlPr mapId="2" xpath="/ns1:EfnahagurBanka/ns1:Gögn/ns1:Lönd/ns1:LAND-CN/@SkorstöðurViðErlendaAðilaLangtímaskuldaskjöl" xmlDataType="decimal"/>
    </xmlCellPr>
  </singleXmlCell>
  <singleXmlCell id="1467" r="Y28" connectionId="0">
    <xmlCellPr id="1" uniqueName="AðrarErlendarSkuldir">
      <xmlPr mapId="2" xpath="/ns1:EfnahagurBanka/ns1:Gögn/ns1:Lönd/ns1:LAND-CN/@AðrarErlendarSkuldir" xmlDataType="decimal"/>
    </xmlCellPr>
  </singleXmlCell>
  <singleXmlCell id="1468" r="Z28" connectionId="0">
    <xmlCellPr id="1" uniqueName="ViðskiptaskuldirViðErlendaAðila">
      <xmlPr mapId="2" xpath="/ns1:EfnahagurBanka/ns1:Gögn/ns1:Lönd/ns1:LAND-CN/@ViðskiptaskuldirViðErlendaAðila" xmlDataType="decimal"/>
    </xmlCellPr>
  </singleXmlCell>
  <singleXmlCell id="1469" r="B29" connectionId="0">
    <xmlCellPr id="1" uniqueName="Landakóði">
      <xmlPr mapId="2" xpath="/ns1:EfnahagurBanka/ns1:Gögn/ns1:Lönd/ns1:LAND-HR/@Landakóði" xmlDataType="string"/>
    </xmlCellPr>
  </singleXmlCell>
  <singleXmlCell id="1470" r="C29" connectionId="0">
    <xmlCellPr id="1" uniqueName="ÚtlánTilErlendraAðila">
      <xmlPr mapId="2" xpath="/ns1:EfnahagurBanka/ns1:Gögn/ns1:Lönd/ns1:LAND-HR/@ÚtlánTilErlendraAðila" xmlDataType="decimal"/>
    </xmlCellPr>
  </singleXmlCell>
  <singleXmlCell id="1471" r="D29" connectionId="0">
    <xmlCellPr id="1" uniqueName="NiðurfærslurÚtlánaTilErlendraAðila">
      <xmlPr mapId="2" xpath="/ns1:EfnahagurBanka/ns1:Gögn/ns1:Lönd/ns1:LAND-HR/@NiðurfærslurÚtlánaTilErlendraAðila" xmlDataType="decimal"/>
    </xmlCellPr>
  </singleXmlCell>
  <singleXmlCell id="1472" r="E29" connectionId="0">
    <xmlCellPr id="1" uniqueName="ErlendHlutabréf">
      <xmlPr mapId="2" xpath="/ns1:EfnahagurBanka/ns1:Gögn/ns1:Lönd/ns1:LAND-HR/@ErlendHlutabréf" xmlDataType="decimal"/>
    </xmlCellPr>
  </singleXmlCell>
  <singleXmlCell id="1473" r="F29" connectionId="0">
    <xmlCellPr id="1" uniqueName="HlutirÍVerðbréfaOgFjárfestingarsjóðum">
      <xmlPr mapId="2" xpath="/ns1:EfnahagurBanka/ns1:Gögn/ns1:Lönd/ns1:LAND-HR/@HlutirÍVerðbréfaOgFjárfestingarsjóðum" xmlDataType="decimal"/>
    </xmlCellPr>
  </singleXmlCell>
  <singleXmlCell id="1474" r="G29" connectionId="0">
    <xmlCellPr id="1" uniqueName="ErlendMarkaðsskuldabréfLengriEn1Ár">
      <xmlPr mapId="2" xpath="/ns1:EfnahagurBanka/ns1:Gögn/ns1:Lönd/ns1:LAND-HR/@ErlendMarkaðsskuldabréfLengriEn1Ár" xmlDataType="decimal"/>
    </xmlCellPr>
  </singleXmlCell>
  <singleXmlCell id="1475" r="H29" connectionId="0">
    <xmlCellPr id="1" uniqueName="ErlendMarkaðsskuldabréfStyttriEðaJöfn1Ári">
      <xmlPr mapId="2" xpath="/ns1:EfnahagurBanka/ns1:Gögn/ns1:Lönd/ns1:LAND-HR/@ErlendMarkaðsskuldabréfStyttriEðaJöfn1Ári" xmlDataType="decimal"/>
    </xmlCellPr>
  </singleXmlCell>
  <singleXmlCell id="1476" r="I29" connectionId="0">
    <xmlCellPr id="1" uniqueName="ErlendarBankainnstæður">
      <xmlPr mapId="2" xpath="/ns1:EfnahagurBanka/ns1:Gögn/ns1:Lönd/ns1:LAND-HR/@ErlendarBankainnstæður" xmlDataType="decimal"/>
    </xmlCellPr>
  </singleXmlCell>
  <singleXmlCell id="1477" r="J29" connectionId="0">
    <xmlCellPr id="1" uniqueName="ErlendirAfleiðusamningar">
      <xmlPr mapId="2" xpath="/ns1:EfnahagurBanka/ns1:Gögn/ns1:Lönd/ns1:LAND-HR/@ErlendirAfleiðusamningar" xmlDataType="decimal"/>
    </xmlCellPr>
  </singleXmlCell>
  <singleXmlCell id="1478" r="K29" connectionId="0">
    <xmlCellPr id="1" uniqueName="HlutirÍErlendumHlutdeildarfyrirtækjum">
      <xmlPr mapId="2" xpath="/ns1:EfnahagurBanka/ns1:Gögn/ns1:Lönd/ns1:LAND-HR/@HlutirÍErlendumHlutdeildarfyrirtækjum" xmlDataType="decimal"/>
    </xmlCellPr>
  </singleXmlCell>
  <singleXmlCell id="1479" r="L29" connectionId="0">
    <xmlCellPr id="1" uniqueName="HlutirÍTengdumErlendumFyrirtækjum">
      <xmlPr mapId="2" xpath="/ns1:EfnahagurBanka/ns1:Gögn/ns1:Lönd/ns1:LAND-HR/@HlutirÍTengdumErlendumFyrirtækjum" xmlDataType="decimal"/>
    </xmlCellPr>
  </singleXmlCell>
  <singleXmlCell id="1480" r="M29" connectionId="0">
    <xmlCellPr id="1" uniqueName="AðrarErlendarEignir">
      <xmlPr mapId="2" xpath="/ns1:EfnahagurBanka/ns1:Gögn/ns1:Lönd/ns1:LAND-HR/@AðrarErlendarEignir" xmlDataType="decimal"/>
    </xmlCellPr>
  </singleXmlCell>
  <singleXmlCell id="1481" r="N29" connectionId="0">
    <xmlCellPr id="1" uniqueName="ViðskiptakröfurÁErlendaAðila">
      <xmlPr mapId="2" xpath="/ns1:EfnahagurBanka/ns1:Gögn/ns1:Lönd/ns1:LAND-HR/@ViðskiptakröfurÁErlendaAðila" xmlDataType="decimal"/>
    </xmlCellPr>
  </singleXmlCell>
  <singleXmlCell id="1483" r="P29" connectionId="0">
    <xmlCellPr id="1" uniqueName="ErlendVerðbréfaútgáfa">
      <xmlPr mapId="2" xpath="/ns1:EfnahagurBanka/ns1:Gögn/ns1:Lönd/ns1:LAND-HR/@ErlendVerðbréfaútgáfa" xmlDataType="decimal"/>
    </xmlCellPr>
  </singleXmlCell>
  <singleXmlCell id="1484" r="R29" connectionId="0">
    <xmlCellPr id="1" uniqueName="BeinarErlendarLántökur">
      <xmlPr mapId="2" xpath="/ns1:EfnahagurBanka/ns1:Gögn/ns1:Lönd/ns1:LAND-HR/@BeinarErlendarLántökur" xmlDataType="decimal"/>
    </xmlCellPr>
  </singleXmlCell>
  <singleXmlCell id="1485" r="S29" connectionId="0">
    <xmlCellPr id="1" uniqueName="VíkjandiErlendLán">
      <xmlPr mapId="2" xpath="/ns1:EfnahagurBanka/ns1:Gögn/ns1:Lönd/ns1:LAND-HR/@VíkjandiErlendLán" xmlDataType="decimal"/>
    </xmlCellPr>
  </singleXmlCell>
  <singleXmlCell id="1486" r="T29" connectionId="0">
    <xmlCellPr id="1" uniqueName="InnstæðurErlendraAðila">
      <xmlPr mapId="2" xpath="/ns1:EfnahagurBanka/ns1:Gögn/ns1:Lönd/ns1:LAND-HR/@InnstæðurErlendraAðila" xmlDataType="decimal"/>
    </xmlCellPr>
  </singleXmlCell>
  <singleXmlCell id="1487" r="U29" connectionId="0">
    <xmlCellPr id="1" uniqueName="ErlendirAfleiðusamningarSkuldir">
      <xmlPr mapId="2" xpath="/ns1:EfnahagurBanka/ns1:Gögn/ns1:Lönd/ns1:LAND-HR/@ErlendirAfleiðusamningarSkuldir" xmlDataType="decimal"/>
    </xmlCellPr>
  </singleXmlCell>
  <singleXmlCell id="1488" r="V29" connectionId="0">
    <xmlCellPr id="1" uniqueName="SkorstöðurViðErlendaAðilaHlutabréf">
      <xmlPr mapId="2" xpath="/ns1:EfnahagurBanka/ns1:Gögn/ns1:Lönd/ns1:LAND-HR/@SkorstöðurViðErlendaAðilaHlutabréf" xmlDataType="decimal"/>
    </xmlCellPr>
  </singleXmlCell>
  <singleXmlCell id="1489" r="W29" connectionId="0">
    <xmlCellPr id="1" uniqueName="SkorstöðurViðErlendaAðilaSkammtímaskuldaskjöl">
      <xmlPr mapId="2" xpath="/ns1:EfnahagurBanka/ns1:Gögn/ns1:Lönd/ns1:LAND-HR/@SkorstöðurViðErlendaAðilaSkammtímaskuldaskjöl" xmlDataType="decimal"/>
    </xmlCellPr>
  </singleXmlCell>
  <singleXmlCell id="1490" r="X29" connectionId="0">
    <xmlCellPr id="1" uniqueName="SkorstöðurViðErlendaAðilaLangtímaskuldaskjöl">
      <xmlPr mapId="2" xpath="/ns1:EfnahagurBanka/ns1:Gögn/ns1:Lönd/ns1:LAND-HR/@SkorstöðurViðErlendaAðilaLangtímaskuldaskjöl" xmlDataType="decimal"/>
    </xmlCellPr>
  </singleXmlCell>
  <singleXmlCell id="1491" r="Y29" connectionId="0">
    <xmlCellPr id="1" uniqueName="AðrarErlendarSkuldir">
      <xmlPr mapId="2" xpath="/ns1:EfnahagurBanka/ns1:Gögn/ns1:Lönd/ns1:LAND-HR/@AðrarErlendarSkuldir" xmlDataType="decimal"/>
    </xmlCellPr>
  </singleXmlCell>
  <singleXmlCell id="1492" r="Z29" connectionId="0">
    <xmlCellPr id="1" uniqueName="ViðskiptaskuldirViðErlendaAðila">
      <xmlPr mapId="2" xpath="/ns1:EfnahagurBanka/ns1:Gögn/ns1:Lönd/ns1:LAND-HR/@ViðskiptaskuldirViðErlendaAðila" xmlDataType="decimal"/>
    </xmlCellPr>
  </singleXmlCell>
  <singleXmlCell id="1493" r="B30" connectionId="0">
    <xmlCellPr id="1" uniqueName="Landakóði">
      <xmlPr mapId="2" xpath="/ns1:EfnahagurBanka/ns1:Gögn/ns1:Lönd/ns1:LAND-CY/@Landakóði" xmlDataType="string"/>
    </xmlCellPr>
  </singleXmlCell>
  <singleXmlCell id="1494" r="C30" connectionId="0">
    <xmlCellPr id="1" uniqueName="ÚtlánTilErlendraAðila">
      <xmlPr mapId="2" xpath="/ns1:EfnahagurBanka/ns1:Gögn/ns1:Lönd/ns1:LAND-CY/@ÚtlánTilErlendraAðila" xmlDataType="decimal"/>
    </xmlCellPr>
  </singleXmlCell>
  <singleXmlCell id="1495" r="D30" connectionId="0">
    <xmlCellPr id="1" uniqueName="NiðurfærslurÚtlánaTilErlendraAðila">
      <xmlPr mapId="2" xpath="/ns1:EfnahagurBanka/ns1:Gögn/ns1:Lönd/ns1:LAND-CY/@NiðurfærslurÚtlánaTilErlendraAðila" xmlDataType="decimal"/>
    </xmlCellPr>
  </singleXmlCell>
  <singleXmlCell id="1496" r="E30" connectionId="0">
    <xmlCellPr id="1" uniqueName="ErlendHlutabréf">
      <xmlPr mapId="2" xpath="/ns1:EfnahagurBanka/ns1:Gögn/ns1:Lönd/ns1:LAND-CY/@ErlendHlutabréf" xmlDataType="decimal"/>
    </xmlCellPr>
  </singleXmlCell>
  <singleXmlCell id="1497" r="F30" connectionId="0">
    <xmlCellPr id="1" uniqueName="HlutirÍVerðbréfaOgFjárfestingarsjóðum">
      <xmlPr mapId="2" xpath="/ns1:EfnahagurBanka/ns1:Gögn/ns1:Lönd/ns1:LAND-CY/@HlutirÍVerðbréfaOgFjárfestingarsjóðum" xmlDataType="decimal"/>
    </xmlCellPr>
  </singleXmlCell>
  <singleXmlCell id="1498" r="G30" connectionId="0">
    <xmlCellPr id="1" uniqueName="ErlendMarkaðsskuldabréfLengriEn1Ár">
      <xmlPr mapId="2" xpath="/ns1:EfnahagurBanka/ns1:Gögn/ns1:Lönd/ns1:LAND-CY/@ErlendMarkaðsskuldabréfLengriEn1Ár" xmlDataType="decimal"/>
    </xmlCellPr>
  </singleXmlCell>
  <singleXmlCell id="1499" r="H30" connectionId="0">
    <xmlCellPr id="1" uniqueName="ErlendMarkaðsskuldabréfStyttriEðaJöfn1Ári">
      <xmlPr mapId="2" xpath="/ns1:EfnahagurBanka/ns1:Gögn/ns1:Lönd/ns1:LAND-CY/@ErlendMarkaðsskuldabréfStyttriEðaJöfn1Ári" xmlDataType="decimal"/>
    </xmlCellPr>
  </singleXmlCell>
  <singleXmlCell id="1500" r="I30" connectionId="0">
    <xmlCellPr id="1" uniqueName="ErlendarBankainnstæður">
      <xmlPr mapId="2" xpath="/ns1:EfnahagurBanka/ns1:Gögn/ns1:Lönd/ns1:LAND-CY/@ErlendarBankainnstæður" xmlDataType="decimal"/>
    </xmlCellPr>
  </singleXmlCell>
  <singleXmlCell id="1501" r="J30" connectionId="0">
    <xmlCellPr id="1" uniqueName="ErlendirAfleiðusamningar">
      <xmlPr mapId="2" xpath="/ns1:EfnahagurBanka/ns1:Gögn/ns1:Lönd/ns1:LAND-CY/@ErlendirAfleiðusamningar" xmlDataType="decimal"/>
    </xmlCellPr>
  </singleXmlCell>
  <singleXmlCell id="1502" r="K30" connectionId="0">
    <xmlCellPr id="1" uniqueName="HlutirÍErlendumHlutdeildarfyrirtækjum">
      <xmlPr mapId="2" xpath="/ns1:EfnahagurBanka/ns1:Gögn/ns1:Lönd/ns1:LAND-CY/@HlutirÍErlendumHlutdeildarfyrirtækjum" xmlDataType="decimal"/>
    </xmlCellPr>
  </singleXmlCell>
  <singleXmlCell id="1503" r="L30" connectionId="0">
    <xmlCellPr id="1" uniqueName="HlutirÍTengdumErlendumFyrirtækjum">
      <xmlPr mapId="2" xpath="/ns1:EfnahagurBanka/ns1:Gögn/ns1:Lönd/ns1:LAND-CY/@HlutirÍTengdumErlendumFyrirtækjum" xmlDataType="decimal"/>
    </xmlCellPr>
  </singleXmlCell>
  <singleXmlCell id="1504" r="M30" connectionId="0">
    <xmlCellPr id="1" uniqueName="AðrarErlendarEignir">
      <xmlPr mapId="2" xpath="/ns1:EfnahagurBanka/ns1:Gögn/ns1:Lönd/ns1:LAND-CY/@AðrarErlendarEignir" xmlDataType="decimal"/>
    </xmlCellPr>
  </singleXmlCell>
  <singleXmlCell id="1505" r="N30" connectionId="0">
    <xmlCellPr id="1" uniqueName="ViðskiptakröfurÁErlendaAðila">
      <xmlPr mapId="2" xpath="/ns1:EfnahagurBanka/ns1:Gögn/ns1:Lönd/ns1:LAND-CY/@ViðskiptakröfurÁErlendaAðila" xmlDataType="decimal"/>
    </xmlCellPr>
  </singleXmlCell>
  <singleXmlCell id="1507" r="P30" connectionId="0">
    <xmlCellPr id="1" uniqueName="ErlendVerðbréfaútgáfa">
      <xmlPr mapId="2" xpath="/ns1:EfnahagurBanka/ns1:Gögn/ns1:Lönd/ns1:LAND-CY/@ErlendVerðbréfaútgáfa" xmlDataType="decimal"/>
    </xmlCellPr>
  </singleXmlCell>
  <singleXmlCell id="1508" r="R30" connectionId="0">
    <xmlCellPr id="1" uniqueName="BeinarErlendarLántökur">
      <xmlPr mapId="2" xpath="/ns1:EfnahagurBanka/ns1:Gögn/ns1:Lönd/ns1:LAND-CY/@BeinarErlendarLántökur" xmlDataType="decimal"/>
    </xmlCellPr>
  </singleXmlCell>
  <singleXmlCell id="1509" r="S30" connectionId="0">
    <xmlCellPr id="1" uniqueName="VíkjandiErlendLán">
      <xmlPr mapId="2" xpath="/ns1:EfnahagurBanka/ns1:Gögn/ns1:Lönd/ns1:LAND-CY/@VíkjandiErlendLán" xmlDataType="decimal"/>
    </xmlCellPr>
  </singleXmlCell>
  <singleXmlCell id="1510" r="T30" connectionId="0">
    <xmlCellPr id="1" uniqueName="InnstæðurErlendraAðila">
      <xmlPr mapId="2" xpath="/ns1:EfnahagurBanka/ns1:Gögn/ns1:Lönd/ns1:LAND-CY/@InnstæðurErlendraAðila" xmlDataType="decimal"/>
    </xmlCellPr>
  </singleXmlCell>
  <singleXmlCell id="1511" r="U30" connectionId="0">
    <xmlCellPr id="1" uniqueName="ErlendirAfleiðusamningarSkuldir">
      <xmlPr mapId="2" xpath="/ns1:EfnahagurBanka/ns1:Gögn/ns1:Lönd/ns1:LAND-CY/@ErlendirAfleiðusamningarSkuldir" xmlDataType="decimal"/>
    </xmlCellPr>
  </singleXmlCell>
  <singleXmlCell id="1512" r="V30" connectionId="0">
    <xmlCellPr id="1" uniqueName="SkorstöðurViðErlendaAðilaHlutabréf">
      <xmlPr mapId="2" xpath="/ns1:EfnahagurBanka/ns1:Gögn/ns1:Lönd/ns1:LAND-CY/@SkorstöðurViðErlendaAðilaHlutabréf" xmlDataType="decimal"/>
    </xmlCellPr>
  </singleXmlCell>
  <singleXmlCell id="1513" r="W30" connectionId="0">
    <xmlCellPr id="1" uniqueName="SkorstöðurViðErlendaAðilaSkammtímaskuldaskjöl">
      <xmlPr mapId="2" xpath="/ns1:EfnahagurBanka/ns1:Gögn/ns1:Lönd/ns1:LAND-CY/@SkorstöðurViðErlendaAðilaSkammtímaskuldaskjöl" xmlDataType="decimal"/>
    </xmlCellPr>
  </singleXmlCell>
  <singleXmlCell id="1514" r="X30" connectionId="0">
    <xmlCellPr id="1" uniqueName="SkorstöðurViðErlendaAðilaLangtímaskuldaskjöl">
      <xmlPr mapId="2" xpath="/ns1:EfnahagurBanka/ns1:Gögn/ns1:Lönd/ns1:LAND-CY/@SkorstöðurViðErlendaAðilaLangtímaskuldaskjöl" xmlDataType="decimal"/>
    </xmlCellPr>
  </singleXmlCell>
  <singleXmlCell id="1515" r="Y30" connectionId="0">
    <xmlCellPr id="1" uniqueName="AðrarErlendarSkuldir">
      <xmlPr mapId="2" xpath="/ns1:EfnahagurBanka/ns1:Gögn/ns1:Lönd/ns1:LAND-CY/@AðrarErlendarSkuldir" xmlDataType="decimal"/>
    </xmlCellPr>
  </singleXmlCell>
  <singleXmlCell id="1516" r="Z30" connectionId="0">
    <xmlCellPr id="1" uniqueName="ViðskiptaskuldirViðErlendaAðila">
      <xmlPr mapId="2" xpath="/ns1:EfnahagurBanka/ns1:Gögn/ns1:Lönd/ns1:LAND-CY/@ViðskiptaskuldirViðErlendaAðila" xmlDataType="decimal"/>
    </xmlCellPr>
  </singleXmlCell>
  <singleXmlCell id="1517" r="B31" connectionId="0">
    <xmlCellPr id="1" uniqueName="Landakóði">
      <xmlPr mapId="2" xpath="/ns1:EfnahagurBanka/ns1:Gögn/ns1:Lönd/ns1:LAND-LV/@Landakóði" xmlDataType="string"/>
    </xmlCellPr>
  </singleXmlCell>
  <singleXmlCell id="1518" r="C31" connectionId="0">
    <xmlCellPr id="1" uniqueName="ÚtlánTilErlendraAðila">
      <xmlPr mapId="2" xpath="/ns1:EfnahagurBanka/ns1:Gögn/ns1:Lönd/ns1:LAND-LV/@ÚtlánTilErlendraAðila" xmlDataType="decimal"/>
    </xmlCellPr>
  </singleXmlCell>
  <singleXmlCell id="1519" r="D31" connectionId="0">
    <xmlCellPr id="1" uniqueName="NiðurfærslurÚtlánaTilErlendraAðila">
      <xmlPr mapId="2" xpath="/ns1:EfnahagurBanka/ns1:Gögn/ns1:Lönd/ns1:LAND-LV/@NiðurfærslurÚtlánaTilErlendraAðila" xmlDataType="decimal"/>
    </xmlCellPr>
  </singleXmlCell>
  <singleXmlCell id="1520" r="E31" connectionId="0">
    <xmlCellPr id="1" uniqueName="ErlendHlutabréf">
      <xmlPr mapId="2" xpath="/ns1:EfnahagurBanka/ns1:Gögn/ns1:Lönd/ns1:LAND-LV/@ErlendHlutabréf" xmlDataType="decimal"/>
    </xmlCellPr>
  </singleXmlCell>
  <singleXmlCell id="1521" r="F31" connectionId="0">
    <xmlCellPr id="1" uniqueName="HlutirÍVerðbréfaOgFjárfestingarsjóðum">
      <xmlPr mapId="2" xpath="/ns1:EfnahagurBanka/ns1:Gögn/ns1:Lönd/ns1:LAND-LV/@HlutirÍVerðbréfaOgFjárfestingarsjóðum" xmlDataType="decimal"/>
    </xmlCellPr>
  </singleXmlCell>
  <singleXmlCell id="1522" r="G31" connectionId="0">
    <xmlCellPr id="1" uniqueName="ErlendMarkaðsskuldabréfLengriEn1Ár">
      <xmlPr mapId="2" xpath="/ns1:EfnahagurBanka/ns1:Gögn/ns1:Lönd/ns1:LAND-LV/@ErlendMarkaðsskuldabréfLengriEn1Ár" xmlDataType="decimal"/>
    </xmlCellPr>
  </singleXmlCell>
  <singleXmlCell id="1523" r="H31" connectionId="0">
    <xmlCellPr id="1" uniqueName="ErlendMarkaðsskuldabréfStyttriEðaJöfn1Ári">
      <xmlPr mapId="2" xpath="/ns1:EfnahagurBanka/ns1:Gögn/ns1:Lönd/ns1:LAND-LV/@ErlendMarkaðsskuldabréfStyttriEðaJöfn1Ári" xmlDataType="decimal"/>
    </xmlCellPr>
  </singleXmlCell>
  <singleXmlCell id="1524" r="I31" connectionId="0">
    <xmlCellPr id="1" uniqueName="ErlendarBankainnstæður">
      <xmlPr mapId="2" xpath="/ns1:EfnahagurBanka/ns1:Gögn/ns1:Lönd/ns1:LAND-LV/@ErlendarBankainnstæður" xmlDataType="decimal"/>
    </xmlCellPr>
  </singleXmlCell>
  <singleXmlCell id="1525" r="J31" connectionId="0">
    <xmlCellPr id="1" uniqueName="ErlendirAfleiðusamningar">
      <xmlPr mapId="2" xpath="/ns1:EfnahagurBanka/ns1:Gögn/ns1:Lönd/ns1:LAND-LV/@ErlendirAfleiðusamningar" xmlDataType="decimal"/>
    </xmlCellPr>
  </singleXmlCell>
  <singleXmlCell id="1526" r="K31" connectionId="0">
    <xmlCellPr id="1" uniqueName="HlutirÍErlendumHlutdeildarfyrirtækjum">
      <xmlPr mapId="2" xpath="/ns1:EfnahagurBanka/ns1:Gögn/ns1:Lönd/ns1:LAND-LV/@HlutirÍErlendumHlutdeildarfyrirtækjum" xmlDataType="decimal"/>
    </xmlCellPr>
  </singleXmlCell>
  <singleXmlCell id="1527" r="L31" connectionId="0">
    <xmlCellPr id="1" uniqueName="HlutirÍTengdumErlendumFyrirtækjum">
      <xmlPr mapId="2" xpath="/ns1:EfnahagurBanka/ns1:Gögn/ns1:Lönd/ns1:LAND-LV/@HlutirÍTengdumErlendumFyrirtækjum" xmlDataType="decimal"/>
    </xmlCellPr>
  </singleXmlCell>
  <singleXmlCell id="1528" r="M31" connectionId="0">
    <xmlCellPr id="1" uniqueName="AðrarErlendarEignir">
      <xmlPr mapId="2" xpath="/ns1:EfnahagurBanka/ns1:Gögn/ns1:Lönd/ns1:LAND-LV/@AðrarErlendarEignir" xmlDataType="decimal"/>
    </xmlCellPr>
  </singleXmlCell>
  <singleXmlCell id="1529" r="N31" connectionId="0">
    <xmlCellPr id="1" uniqueName="ViðskiptakröfurÁErlendaAðila">
      <xmlPr mapId="2" xpath="/ns1:EfnahagurBanka/ns1:Gögn/ns1:Lönd/ns1:LAND-LV/@ViðskiptakröfurÁErlendaAðila" xmlDataType="decimal"/>
    </xmlCellPr>
  </singleXmlCell>
  <singleXmlCell id="1531" r="P31" connectionId="0">
    <xmlCellPr id="1" uniqueName="ErlendVerðbréfaútgáfa">
      <xmlPr mapId="2" xpath="/ns1:EfnahagurBanka/ns1:Gögn/ns1:Lönd/ns1:LAND-LV/@ErlendVerðbréfaútgáfa" xmlDataType="decimal"/>
    </xmlCellPr>
  </singleXmlCell>
  <singleXmlCell id="1532" r="R31" connectionId="0">
    <xmlCellPr id="1" uniqueName="BeinarErlendarLántökur">
      <xmlPr mapId="2" xpath="/ns1:EfnahagurBanka/ns1:Gögn/ns1:Lönd/ns1:LAND-LV/@BeinarErlendarLántökur" xmlDataType="decimal"/>
    </xmlCellPr>
  </singleXmlCell>
  <singleXmlCell id="1533" r="S31" connectionId="0">
    <xmlCellPr id="1" uniqueName="VíkjandiErlendLán">
      <xmlPr mapId="2" xpath="/ns1:EfnahagurBanka/ns1:Gögn/ns1:Lönd/ns1:LAND-LV/@VíkjandiErlendLán" xmlDataType="decimal"/>
    </xmlCellPr>
  </singleXmlCell>
  <singleXmlCell id="1534" r="T31" connectionId="0">
    <xmlCellPr id="1" uniqueName="InnstæðurErlendraAðila">
      <xmlPr mapId="2" xpath="/ns1:EfnahagurBanka/ns1:Gögn/ns1:Lönd/ns1:LAND-LV/@InnstæðurErlendraAðila" xmlDataType="decimal"/>
    </xmlCellPr>
  </singleXmlCell>
  <singleXmlCell id="1535" r="U31" connectionId="0">
    <xmlCellPr id="1" uniqueName="ErlendirAfleiðusamningarSkuldir">
      <xmlPr mapId="2" xpath="/ns1:EfnahagurBanka/ns1:Gögn/ns1:Lönd/ns1:LAND-LV/@ErlendirAfleiðusamningarSkuldir" xmlDataType="decimal"/>
    </xmlCellPr>
  </singleXmlCell>
  <singleXmlCell id="1536" r="V31" connectionId="0">
    <xmlCellPr id="1" uniqueName="SkorstöðurViðErlendaAðilaHlutabréf">
      <xmlPr mapId="2" xpath="/ns1:EfnahagurBanka/ns1:Gögn/ns1:Lönd/ns1:LAND-LV/@SkorstöðurViðErlendaAðilaHlutabréf" xmlDataType="decimal"/>
    </xmlCellPr>
  </singleXmlCell>
  <singleXmlCell id="1537" r="W31" connectionId="0">
    <xmlCellPr id="1" uniqueName="SkorstöðurViðErlendaAðilaSkammtímaskuldaskjöl">
      <xmlPr mapId="2" xpath="/ns1:EfnahagurBanka/ns1:Gögn/ns1:Lönd/ns1:LAND-LV/@SkorstöðurViðErlendaAðilaSkammtímaskuldaskjöl" xmlDataType="decimal"/>
    </xmlCellPr>
  </singleXmlCell>
  <singleXmlCell id="1538" r="X31" connectionId="0">
    <xmlCellPr id="1" uniqueName="SkorstöðurViðErlendaAðilaLangtímaskuldaskjöl">
      <xmlPr mapId="2" xpath="/ns1:EfnahagurBanka/ns1:Gögn/ns1:Lönd/ns1:LAND-LV/@SkorstöðurViðErlendaAðilaLangtímaskuldaskjöl" xmlDataType="decimal"/>
    </xmlCellPr>
  </singleXmlCell>
  <singleXmlCell id="1539" r="Y31" connectionId="0">
    <xmlCellPr id="1" uniqueName="AðrarErlendarSkuldir">
      <xmlPr mapId="2" xpath="/ns1:EfnahagurBanka/ns1:Gögn/ns1:Lönd/ns1:LAND-LV/@AðrarErlendarSkuldir" xmlDataType="decimal"/>
    </xmlCellPr>
  </singleXmlCell>
  <singleXmlCell id="1540" r="Z31" connectionId="0">
    <xmlCellPr id="1" uniqueName="ViðskiptaskuldirViðErlendaAðila">
      <xmlPr mapId="2" xpath="/ns1:EfnahagurBanka/ns1:Gögn/ns1:Lönd/ns1:LAND-LV/@ViðskiptaskuldirViðErlendaAðila" xmlDataType="decimal"/>
    </xmlCellPr>
  </singleXmlCell>
  <singleXmlCell id="1541" r="B32" connectionId="0">
    <xmlCellPr id="1" uniqueName="Landakóði">
      <xmlPr mapId="2" xpath="/ns1:EfnahagurBanka/ns1:Gögn/ns1:Lönd/ns1:LAND-LT/@Landakóði" xmlDataType="string"/>
    </xmlCellPr>
  </singleXmlCell>
  <singleXmlCell id="1542" r="C32" connectionId="0">
    <xmlCellPr id="1" uniqueName="ÚtlánTilErlendraAðila">
      <xmlPr mapId="2" xpath="/ns1:EfnahagurBanka/ns1:Gögn/ns1:Lönd/ns1:LAND-LT/@ÚtlánTilErlendraAðila" xmlDataType="decimal"/>
    </xmlCellPr>
  </singleXmlCell>
  <singleXmlCell id="1543" r="D32" connectionId="0">
    <xmlCellPr id="1" uniqueName="NiðurfærslurÚtlánaTilErlendraAðila">
      <xmlPr mapId="2" xpath="/ns1:EfnahagurBanka/ns1:Gögn/ns1:Lönd/ns1:LAND-LT/@NiðurfærslurÚtlánaTilErlendraAðila" xmlDataType="decimal"/>
    </xmlCellPr>
  </singleXmlCell>
  <singleXmlCell id="1544" r="E32" connectionId="0">
    <xmlCellPr id="1" uniqueName="ErlendHlutabréf">
      <xmlPr mapId="2" xpath="/ns1:EfnahagurBanka/ns1:Gögn/ns1:Lönd/ns1:LAND-LT/@ErlendHlutabréf" xmlDataType="decimal"/>
    </xmlCellPr>
  </singleXmlCell>
  <singleXmlCell id="1545" r="F32" connectionId="0">
    <xmlCellPr id="1" uniqueName="HlutirÍVerðbréfaOgFjárfestingarsjóðum">
      <xmlPr mapId="2" xpath="/ns1:EfnahagurBanka/ns1:Gögn/ns1:Lönd/ns1:LAND-LT/@HlutirÍVerðbréfaOgFjárfestingarsjóðum" xmlDataType="decimal"/>
    </xmlCellPr>
  </singleXmlCell>
  <singleXmlCell id="1546" r="G32" connectionId="0">
    <xmlCellPr id="1" uniqueName="ErlendMarkaðsskuldabréfLengriEn1Ár">
      <xmlPr mapId="2" xpath="/ns1:EfnahagurBanka/ns1:Gögn/ns1:Lönd/ns1:LAND-LT/@ErlendMarkaðsskuldabréfLengriEn1Ár" xmlDataType="decimal"/>
    </xmlCellPr>
  </singleXmlCell>
  <singleXmlCell id="1547" r="H32" connectionId="0">
    <xmlCellPr id="1" uniqueName="ErlendMarkaðsskuldabréfStyttriEðaJöfn1Ári">
      <xmlPr mapId="2" xpath="/ns1:EfnahagurBanka/ns1:Gögn/ns1:Lönd/ns1:LAND-LT/@ErlendMarkaðsskuldabréfStyttriEðaJöfn1Ári" xmlDataType="decimal"/>
    </xmlCellPr>
  </singleXmlCell>
  <singleXmlCell id="1548" r="I32" connectionId="0">
    <xmlCellPr id="1" uniqueName="ErlendarBankainnstæður">
      <xmlPr mapId="2" xpath="/ns1:EfnahagurBanka/ns1:Gögn/ns1:Lönd/ns1:LAND-LT/@ErlendarBankainnstæður" xmlDataType="decimal"/>
    </xmlCellPr>
  </singleXmlCell>
  <singleXmlCell id="1549" r="J32" connectionId="0">
    <xmlCellPr id="1" uniqueName="ErlendirAfleiðusamningar">
      <xmlPr mapId="2" xpath="/ns1:EfnahagurBanka/ns1:Gögn/ns1:Lönd/ns1:LAND-LT/@ErlendirAfleiðusamningar" xmlDataType="decimal"/>
    </xmlCellPr>
  </singleXmlCell>
  <singleXmlCell id="1550" r="K32" connectionId="0">
    <xmlCellPr id="1" uniqueName="HlutirÍErlendumHlutdeildarfyrirtækjum">
      <xmlPr mapId="2" xpath="/ns1:EfnahagurBanka/ns1:Gögn/ns1:Lönd/ns1:LAND-LT/@HlutirÍErlendumHlutdeildarfyrirtækjum" xmlDataType="decimal"/>
    </xmlCellPr>
  </singleXmlCell>
  <singleXmlCell id="1551" r="L32" connectionId="0">
    <xmlCellPr id="1" uniqueName="HlutirÍTengdumErlendumFyrirtækjum">
      <xmlPr mapId="2" xpath="/ns1:EfnahagurBanka/ns1:Gögn/ns1:Lönd/ns1:LAND-LT/@HlutirÍTengdumErlendumFyrirtækjum" xmlDataType="decimal"/>
    </xmlCellPr>
  </singleXmlCell>
  <singleXmlCell id="1552" r="M32" connectionId="0">
    <xmlCellPr id="1" uniqueName="AðrarErlendarEignir">
      <xmlPr mapId="2" xpath="/ns1:EfnahagurBanka/ns1:Gögn/ns1:Lönd/ns1:LAND-LT/@AðrarErlendarEignir" xmlDataType="decimal"/>
    </xmlCellPr>
  </singleXmlCell>
  <singleXmlCell id="1553" r="N32" connectionId="0">
    <xmlCellPr id="1" uniqueName="ViðskiptakröfurÁErlendaAðila">
      <xmlPr mapId="2" xpath="/ns1:EfnahagurBanka/ns1:Gögn/ns1:Lönd/ns1:LAND-LT/@ViðskiptakröfurÁErlendaAðila" xmlDataType="decimal"/>
    </xmlCellPr>
  </singleXmlCell>
  <singleXmlCell id="1555" r="P32" connectionId="0">
    <xmlCellPr id="1" uniqueName="ErlendVerðbréfaútgáfa">
      <xmlPr mapId="2" xpath="/ns1:EfnahagurBanka/ns1:Gögn/ns1:Lönd/ns1:LAND-LT/@ErlendVerðbréfaútgáfa" xmlDataType="decimal"/>
    </xmlCellPr>
  </singleXmlCell>
  <singleXmlCell id="1556" r="R32" connectionId="0">
    <xmlCellPr id="1" uniqueName="BeinarErlendarLántökur">
      <xmlPr mapId="2" xpath="/ns1:EfnahagurBanka/ns1:Gögn/ns1:Lönd/ns1:LAND-LT/@BeinarErlendarLántökur" xmlDataType="decimal"/>
    </xmlCellPr>
  </singleXmlCell>
  <singleXmlCell id="1557" r="S32" connectionId="0">
    <xmlCellPr id="1" uniqueName="VíkjandiErlendLán">
      <xmlPr mapId="2" xpath="/ns1:EfnahagurBanka/ns1:Gögn/ns1:Lönd/ns1:LAND-LT/@VíkjandiErlendLán" xmlDataType="decimal"/>
    </xmlCellPr>
  </singleXmlCell>
  <singleXmlCell id="1558" r="T32" connectionId="0">
    <xmlCellPr id="1" uniqueName="InnstæðurErlendraAðila">
      <xmlPr mapId="2" xpath="/ns1:EfnahagurBanka/ns1:Gögn/ns1:Lönd/ns1:LAND-LT/@InnstæðurErlendraAðila" xmlDataType="decimal"/>
    </xmlCellPr>
  </singleXmlCell>
  <singleXmlCell id="1559" r="U32" connectionId="0">
    <xmlCellPr id="1" uniqueName="ErlendirAfleiðusamningarSkuldir">
      <xmlPr mapId="2" xpath="/ns1:EfnahagurBanka/ns1:Gögn/ns1:Lönd/ns1:LAND-LT/@ErlendirAfleiðusamningarSkuldir" xmlDataType="decimal"/>
    </xmlCellPr>
  </singleXmlCell>
  <singleXmlCell id="1560" r="V32" connectionId="0">
    <xmlCellPr id="1" uniqueName="SkorstöðurViðErlendaAðilaHlutabréf">
      <xmlPr mapId="2" xpath="/ns1:EfnahagurBanka/ns1:Gögn/ns1:Lönd/ns1:LAND-LT/@SkorstöðurViðErlendaAðilaHlutabréf" xmlDataType="decimal"/>
    </xmlCellPr>
  </singleXmlCell>
  <singleXmlCell id="1561" r="W32" connectionId="0">
    <xmlCellPr id="1" uniqueName="SkorstöðurViðErlendaAðilaSkammtímaskuldaskjöl">
      <xmlPr mapId="2" xpath="/ns1:EfnahagurBanka/ns1:Gögn/ns1:Lönd/ns1:LAND-LT/@SkorstöðurViðErlendaAðilaSkammtímaskuldaskjöl" xmlDataType="decimal"/>
    </xmlCellPr>
  </singleXmlCell>
  <singleXmlCell id="1562" r="X32" connectionId="0">
    <xmlCellPr id="1" uniqueName="SkorstöðurViðErlendaAðilaLangtímaskuldaskjöl">
      <xmlPr mapId="2" xpath="/ns1:EfnahagurBanka/ns1:Gögn/ns1:Lönd/ns1:LAND-LT/@SkorstöðurViðErlendaAðilaLangtímaskuldaskjöl" xmlDataType="decimal"/>
    </xmlCellPr>
  </singleXmlCell>
  <singleXmlCell id="1563" r="Y32" connectionId="0">
    <xmlCellPr id="1" uniqueName="AðrarErlendarSkuldir">
      <xmlPr mapId="2" xpath="/ns1:EfnahagurBanka/ns1:Gögn/ns1:Lönd/ns1:LAND-LT/@AðrarErlendarSkuldir" xmlDataType="decimal"/>
    </xmlCellPr>
  </singleXmlCell>
  <singleXmlCell id="1564" r="Z32" connectionId="0">
    <xmlCellPr id="1" uniqueName="ViðskiptaskuldirViðErlendaAðila">
      <xmlPr mapId="2" xpath="/ns1:EfnahagurBanka/ns1:Gögn/ns1:Lönd/ns1:LAND-LT/@ViðskiptaskuldirViðErlendaAðila" xmlDataType="decimal"/>
    </xmlCellPr>
  </singleXmlCell>
  <singleXmlCell id="1565" r="B33" connectionId="0">
    <xmlCellPr id="1" uniqueName="Landakóði">
      <xmlPr mapId="2" xpath="/ns1:EfnahagurBanka/ns1:Gögn/ns1:Lönd/ns1:LAND-LU/@Landakóði" xmlDataType="string"/>
    </xmlCellPr>
  </singleXmlCell>
  <singleXmlCell id="1566" r="C33" connectionId="0">
    <xmlCellPr id="1" uniqueName="ÚtlánTilErlendraAðila">
      <xmlPr mapId="2" xpath="/ns1:EfnahagurBanka/ns1:Gögn/ns1:Lönd/ns1:LAND-LU/@ÚtlánTilErlendraAðila" xmlDataType="decimal"/>
    </xmlCellPr>
  </singleXmlCell>
  <singleXmlCell id="1567" r="D33" connectionId="0">
    <xmlCellPr id="1" uniqueName="NiðurfærslurÚtlánaTilErlendraAðila">
      <xmlPr mapId="2" xpath="/ns1:EfnahagurBanka/ns1:Gögn/ns1:Lönd/ns1:LAND-LU/@NiðurfærslurÚtlánaTilErlendraAðila" xmlDataType="decimal"/>
    </xmlCellPr>
  </singleXmlCell>
  <singleXmlCell id="1568" r="E33" connectionId="0">
    <xmlCellPr id="1" uniqueName="ErlendHlutabréf">
      <xmlPr mapId="2" xpath="/ns1:EfnahagurBanka/ns1:Gögn/ns1:Lönd/ns1:LAND-LU/@ErlendHlutabréf" xmlDataType="decimal"/>
    </xmlCellPr>
  </singleXmlCell>
  <singleXmlCell id="1569" r="F33" connectionId="0">
    <xmlCellPr id="1" uniqueName="HlutirÍVerðbréfaOgFjárfestingarsjóðum">
      <xmlPr mapId="2" xpath="/ns1:EfnahagurBanka/ns1:Gögn/ns1:Lönd/ns1:LAND-LU/@HlutirÍVerðbréfaOgFjárfestingarsjóðum" xmlDataType="decimal"/>
    </xmlCellPr>
  </singleXmlCell>
  <singleXmlCell id="1570" r="G33" connectionId="0">
    <xmlCellPr id="1" uniqueName="ErlendMarkaðsskuldabréfLengriEn1Ár">
      <xmlPr mapId="2" xpath="/ns1:EfnahagurBanka/ns1:Gögn/ns1:Lönd/ns1:LAND-LU/@ErlendMarkaðsskuldabréfLengriEn1Ár" xmlDataType="decimal"/>
    </xmlCellPr>
  </singleXmlCell>
  <singleXmlCell id="1571" r="H33" connectionId="0">
    <xmlCellPr id="1" uniqueName="ErlendMarkaðsskuldabréfStyttriEðaJöfn1Ári">
      <xmlPr mapId="2" xpath="/ns1:EfnahagurBanka/ns1:Gögn/ns1:Lönd/ns1:LAND-LU/@ErlendMarkaðsskuldabréfStyttriEðaJöfn1Ári" xmlDataType="decimal"/>
    </xmlCellPr>
  </singleXmlCell>
  <singleXmlCell id="1572" r="I33" connectionId="0">
    <xmlCellPr id="1" uniqueName="ErlendarBankainnstæður">
      <xmlPr mapId="2" xpath="/ns1:EfnahagurBanka/ns1:Gögn/ns1:Lönd/ns1:LAND-LU/@ErlendarBankainnstæður" xmlDataType="decimal"/>
    </xmlCellPr>
  </singleXmlCell>
  <singleXmlCell id="1573" r="J33" connectionId="0">
    <xmlCellPr id="1" uniqueName="ErlendirAfleiðusamningar">
      <xmlPr mapId="2" xpath="/ns1:EfnahagurBanka/ns1:Gögn/ns1:Lönd/ns1:LAND-LU/@ErlendirAfleiðusamningar" xmlDataType="decimal"/>
    </xmlCellPr>
  </singleXmlCell>
  <singleXmlCell id="1574" r="K33" connectionId="0">
    <xmlCellPr id="1" uniqueName="HlutirÍErlendumHlutdeildarfyrirtækjum">
      <xmlPr mapId="2" xpath="/ns1:EfnahagurBanka/ns1:Gögn/ns1:Lönd/ns1:LAND-LU/@HlutirÍErlendumHlutdeildarfyrirtækjum" xmlDataType="decimal"/>
    </xmlCellPr>
  </singleXmlCell>
  <singleXmlCell id="1575" r="L33" connectionId="0">
    <xmlCellPr id="1" uniqueName="HlutirÍTengdumErlendumFyrirtækjum">
      <xmlPr mapId="2" xpath="/ns1:EfnahagurBanka/ns1:Gögn/ns1:Lönd/ns1:LAND-LU/@HlutirÍTengdumErlendumFyrirtækjum" xmlDataType="decimal"/>
    </xmlCellPr>
  </singleXmlCell>
  <singleXmlCell id="1576" r="M33" connectionId="0">
    <xmlCellPr id="1" uniqueName="AðrarErlendarEignir">
      <xmlPr mapId="2" xpath="/ns1:EfnahagurBanka/ns1:Gögn/ns1:Lönd/ns1:LAND-LU/@AðrarErlendarEignir" xmlDataType="decimal"/>
    </xmlCellPr>
  </singleXmlCell>
  <singleXmlCell id="1577" r="N33" connectionId="0">
    <xmlCellPr id="1" uniqueName="ViðskiptakröfurÁErlendaAðila">
      <xmlPr mapId="2" xpath="/ns1:EfnahagurBanka/ns1:Gögn/ns1:Lönd/ns1:LAND-LU/@ViðskiptakröfurÁErlendaAðila" xmlDataType="decimal"/>
    </xmlCellPr>
  </singleXmlCell>
  <singleXmlCell id="1579" r="P33" connectionId="0">
    <xmlCellPr id="1" uniqueName="ErlendVerðbréfaútgáfa">
      <xmlPr mapId="2" xpath="/ns1:EfnahagurBanka/ns1:Gögn/ns1:Lönd/ns1:LAND-LU/@ErlendVerðbréfaútgáfa" xmlDataType="decimal"/>
    </xmlCellPr>
  </singleXmlCell>
  <singleXmlCell id="1580" r="R33" connectionId="0">
    <xmlCellPr id="1" uniqueName="BeinarErlendarLántökur">
      <xmlPr mapId="2" xpath="/ns1:EfnahagurBanka/ns1:Gögn/ns1:Lönd/ns1:LAND-LU/@BeinarErlendarLántökur" xmlDataType="decimal"/>
    </xmlCellPr>
  </singleXmlCell>
  <singleXmlCell id="1581" r="S33" connectionId="0">
    <xmlCellPr id="1" uniqueName="VíkjandiErlendLán">
      <xmlPr mapId="2" xpath="/ns1:EfnahagurBanka/ns1:Gögn/ns1:Lönd/ns1:LAND-LU/@VíkjandiErlendLán" xmlDataType="decimal"/>
    </xmlCellPr>
  </singleXmlCell>
  <singleXmlCell id="1582" r="T33" connectionId="0">
    <xmlCellPr id="1" uniqueName="InnstæðurErlendraAðila">
      <xmlPr mapId="2" xpath="/ns1:EfnahagurBanka/ns1:Gögn/ns1:Lönd/ns1:LAND-LU/@InnstæðurErlendraAðila" xmlDataType="decimal"/>
    </xmlCellPr>
  </singleXmlCell>
  <singleXmlCell id="1583" r="U33" connectionId="0">
    <xmlCellPr id="1" uniqueName="ErlendirAfleiðusamningarSkuldir">
      <xmlPr mapId="2" xpath="/ns1:EfnahagurBanka/ns1:Gögn/ns1:Lönd/ns1:LAND-LU/@ErlendirAfleiðusamningarSkuldir" xmlDataType="decimal"/>
    </xmlCellPr>
  </singleXmlCell>
  <singleXmlCell id="1584" r="V33" connectionId="0">
    <xmlCellPr id="1" uniqueName="SkorstöðurViðErlendaAðilaHlutabréf">
      <xmlPr mapId="2" xpath="/ns1:EfnahagurBanka/ns1:Gögn/ns1:Lönd/ns1:LAND-LU/@SkorstöðurViðErlendaAðilaHlutabréf" xmlDataType="decimal"/>
    </xmlCellPr>
  </singleXmlCell>
  <singleXmlCell id="1585" r="W33" connectionId="0">
    <xmlCellPr id="1" uniqueName="SkorstöðurViðErlendaAðilaSkammtímaskuldaskjöl">
      <xmlPr mapId="2" xpath="/ns1:EfnahagurBanka/ns1:Gögn/ns1:Lönd/ns1:LAND-LU/@SkorstöðurViðErlendaAðilaSkammtímaskuldaskjöl" xmlDataType="decimal"/>
    </xmlCellPr>
  </singleXmlCell>
  <singleXmlCell id="1586" r="X33" connectionId="0">
    <xmlCellPr id="1" uniqueName="SkorstöðurViðErlendaAðilaLangtímaskuldaskjöl">
      <xmlPr mapId="2" xpath="/ns1:EfnahagurBanka/ns1:Gögn/ns1:Lönd/ns1:LAND-LU/@SkorstöðurViðErlendaAðilaLangtímaskuldaskjöl" xmlDataType="decimal"/>
    </xmlCellPr>
  </singleXmlCell>
  <singleXmlCell id="1587" r="Y33" connectionId="0">
    <xmlCellPr id="1" uniqueName="AðrarErlendarSkuldir">
      <xmlPr mapId="2" xpath="/ns1:EfnahagurBanka/ns1:Gögn/ns1:Lönd/ns1:LAND-LU/@AðrarErlendarSkuldir" xmlDataType="decimal"/>
    </xmlCellPr>
  </singleXmlCell>
  <singleXmlCell id="1588" r="Z33" connectionId="0">
    <xmlCellPr id="1" uniqueName="ViðskiptaskuldirViðErlendaAðila">
      <xmlPr mapId="2" xpath="/ns1:EfnahagurBanka/ns1:Gögn/ns1:Lönd/ns1:LAND-LU/@ViðskiptaskuldirViðErlendaAðila" xmlDataType="decimal"/>
    </xmlCellPr>
  </singleXmlCell>
  <singleXmlCell id="1589" r="B34" connectionId="0">
    <xmlCellPr id="1" uniqueName="Landakóði">
      <xmlPr mapId="2" xpath="/ns1:EfnahagurBanka/ns1:Gögn/ns1:Lönd/ns1:LAND-MT/@Landakóði" xmlDataType="string"/>
    </xmlCellPr>
  </singleXmlCell>
  <singleXmlCell id="1590" r="C34" connectionId="0">
    <xmlCellPr id="1" uniqueName="ÚtlánTilErlendraAðila">
      <xmlPr mapId="2" xpath="/ns1:EfnahagurBanka/ns1:Gögn/ns1:Lönd/ns1:LAND-MT/@ÚtlánTilErlendraAðila" xmlDataType="decimal"/>
    </xmlCellPr>
  </singleXmlCell>
  <singleXmlCell id="1591" r="D34" connectionId="0">
    <xmlCellPr id="1" uniqueName="NiðurfærslurÚtlánaTilErlendraAðila">
      <xmlPr mapId="2" xpath="/ns1:EfnahagurBanka/ns1:Gögn/ns1:Lönd/ns1:LAND-MT/@NiðurfærslurÚtlánaTilErlendraAðila" xmlDataType="decimal"/>
    </xmlCellPr>
  </singleXmlCell>
  <singleXmlCell id="1592" r="E34" connectionId="0">
    <xmlCellPr id="1" uniqueName="ErlendHlutabréf">
      <xmlPr mapId="2" xpath="/ns1:EfnahagurBanka/ns1:Gögn/ns1:Lönd/ns1:LAND-MT/@ErlendHlutabréf" xmlDataType="decimal"/>
    </xmlCellPr>
  </singleXmlCell>
  <singleXmlCell id="1593" r="F34" connectionId="0">
    <xmlCellPr id="1" uniqueName="HlutirÍVerðbréfaOgFjárfestingarsjóðum">
      <xmlPr mapId="2" xpath="/ns1:EfnahagurBanka/ns1:Gögn/ns1:Lönd/ns1:LAND-MT/@HlutirÍVerðbréfaOgFjárfestingarsjóðum" xmlDataType="decimal"/>
    </xmlCellPr>
  </singleXmlCell>
  <singleXmlCell id="1594" r="G34" connectionId="0">
    <xmlCellPr id="1" uniqueName="ErlendMarkaðsskuldabréfLengriEn1Ár">
      <xmlPr mapId="2" xpath="/ns1:EfnahagurBanka/ns1:Gögn/ns1:Lönd/ns1:LAND-MT/@ErlendMarkaðsskuldabréfLengriEn1Ár" xmlDataType="decimal"/>
    </xmlCellPr>
  </singleXmlCell>
  <singleXmlCell id="1595" r="H34" connectionId="0">
    <xmlCellPr id="1" uniqueName="ErlendMarkaðsskuldabréfStyttriEðaJöfn1Ári">
      <xmlPr mapId="2" xpath="/ns1:EfnahagurBanka/ns1:Gögn/ns1:Lönd/ns1:LAND-MT/@ErlendMarkaðsskuldabréfStyttriEðaJöfn1Ári" xmlDataType="decimal"/>
    </xmlCellPr>
  </singleXmlCell>
  <singleXmlCell id="1596" r="I34" connectionId="0">
    <xmlCellPr id="1" uniqueName="ErlendarBankainnstæður">
      <xmlPr mapId="2" xpath="/ns1:EfnahagurBanka/ns1:Gögn/ns1:Lönd/ns1:LAND-MT/@ErlendarBankainnstæður" xmlDataType="decimal"/>
    </xmlCellPr>
  </singleXmlCell>
  <singleXmlCell id="1597" r="J34" connectionId="0">
    <xmlCellPr id="1" uniqueName="ErlendirAfleiðusamningar">
      <xmlPr mapId="2" xpath="/ns1:EfnahagurBanka/ns1:Gögn/ns1:Lönd/ns1:LAND-MT/@ErlendirAfleiðusamningar" xmlDataType="decimal"/>
    </xmlCellPr>
  </singleXmlCell>
  <singleXmlCell id="1598" r="K34" connectionId="0">
    <xmlCellPr id="1" uniqueName="HlutirÍErlendumHlutdeildarfyrirtækjum">
      <xmlPr mapId="2" xpath="/ns1:EfnahagurBanka/ns1:Gögn/ns1:Lönd/ns1:LAND-MT/@HlutirÍErlendumHlutdeildarfyrirtækjum" xmlDataType="decimal"/>
    </xmlCellPr>
  </singleXmlCell>
  <singleXmlCell id="1599" r="L34" connectionId="0">
    <xmlCellPr id="1" uniqueName="HlutirÍTengdumErlendumFyrirtækjum">
      <xmlPr mapId="2" xpath="/ns1:EfnahagurBanka/ns1:Gögn/ns1:Lönd/ns1:LAND-MT/@HlutirÍTengdumErlendumFyrirtækjum" xmlDataType="decimal"/>
    </xmlCellPr>
  </singleXmlCell>
  <singleXmlCell id="1600" r="M34" connectionId="0">
    <xmlCellPr id="1" uniqueName="AðrarErlendarEignir">
      <xmlPr mapId="2" xpath="/ns1:EfnahagurBanka/ns1:Gögn/ns1:Lönd/ns1:LAND-MT/@AðrarErlendarEignir" xmlDataType="decimal"/>
    </xmlCellPr>
  </singleXmlCell>
  <singleXmlCell id="1601" r="N34" connectionId="0">
    <xmlCellPr id="1" uniqueName="ViðskiptakröfurÁErlendaAðila">
      <xmlPr mapId="2" xpath="/ns1:EfnahagurBanka/ns1:Gögn/ns1:Lönd/ns1:LAND-MT/@ViðskiptakröfurÁErlendaAðila" xmlDataType="decimal"/>
    </xmlCellPr>
  </singleXmlCell>
  <singleXmlCell id="1603" r="P34" connectionId="0">
    <xmlCellPr id="1" uniqueName="ErlendVerðbréfaútgáfa">
      <xmlPr mapId="2" xpath="/ns1:EfnahagurBanka/ns1:Gögn/ns1:Lönd/ns1:LAND-MT/@ErlendVerðbréfaútgáfa" xmlDataType="decimal"/>
    </xmlCellPr>
  </singleXmlCell>
  <singleXmlCell id="1604" r="R34" connectionId="0">
    <xmlCellPr id="1" uniqueName="BeinarErlendarLántökur">
      <xmlPr mapId="2" xpath="/ns1:EfnahagurBanka/ns1:Gögn/ns1:Lönd/ns1:LAND-MT/@BeinarErlendarLántökur" xmlDataType="decimal"/>
    </xmlCellPr>
  </singleXmlCell>
  <singleXmlCell id="1605" r="S34" connectionId="0">
    <xmlCellPr id="1" uniqueName="VíkjandiErlendLán">
      <xmlPr mapId="2" xpath="/ns1:EfnahagurBanka/ns1:Gögn/ns1:Lönd/ns1:LAND-MT/@VíkjandiErlendLán" xmlDataType="decimal"/>
    </xmlCellPr>
  </singleXmlCell>
  <singleXmlCell id="1606" r="T34" connectionId="0">
    <xmlCellPr id="1" uniqueName="InnstæðurErlendraAðila">
      <xmlPr mapId="2" xpath="/ns1:EfnahagurBanka/ns1:Gögn/ns1:Lönd/ns1:LAND-MT/@InnstæðurErlendraAðila" xmlDataType="decimal"/>
    </xmlCellPr>
  </singleXmlCell>
  <singleXmlCell id="1607" r="U34" connectionId="0">
    <xmlCellPr id="1" uniqueName="ErlendirAfleiðusamningarSkuldir">
      <xmlPr mapId="2" xpath="/ns1:EfnahagurBanka/ns1:Gögn/ns1:Lönd/ns1:LAND-MT/@ErlendirAfleiðusamningarSkuldir" xmlDataType="decimal"/>
    </xmlCellPr>
  </singleXmlCell>
  <singleXmlCell id="1608" r="V34" connectionId="0">
    <xmlCellPr id="1" uniqueName="SkorstöðurViðErlendaAðilaHlutabréf">
      <xmlPr mapId="2" xpath="/ns1:EfnahagurBanka/ns1:Gögn/ns1:Lönd/ns1:LAND-MT/@SkorstöðurViðErlendaAðilaHlutabréf" xmlDataType="decimal"/>
    </xmlCellPr>
  </singleXmlCell>
  <singleXmlCell id="1609" r="W34" connectionId="0">
    <xmlCellPr id="1" uniqueName="SkorstöðurViðErlendaAðilaSkammtímaskuldaskjöl">
      <xmlPr mapId="2" xpath="/ns1:EfnahagurBanka/ns1:Gögn/ns1:Lönd/ns1:LAND-MT/@SkorstöðurViðErlendaAðilaSkammtímaskuldaskjöl" xmlDataType="decimal"/>
    </xmlCellPr>
  </singleXmlCell>
  <singleXmlCell id="1610" r="X34" connectionId="0">
    <xmlCellPr id="1" uniqueName="SkorstöðurViðErlendaAðilaLangtímaskuldaskjöl">
      <xmlPr mapId="2" xpath="/ns1:EfnahagurBanka/ns1:Gögn/ns1:Lönd/ns1:LAND-MT/@SkorstöðurViðErlendaAðilaLangtímaskuldaskjöl" xmlDataType="decimal"/>
    </xmlCellPr>
  </singleXmlCell>
  <singleXmlCell id="1611" r="Y34" connectionId="0">
    <xmlCellPr id="1" uniqueName="AðrarErlendarSkuldir">
      <xmlPr mapId="2" xpath="/ns1:EfnahagurBanka/ns1:Gögn/ns1:Lönd/ns1:LAND-MT/@AðrarErlendarSkuldir" xmlDataType="decimal"/>
    </xmlCellPr>
  </singleXmlCell>
  <singleXmlCell id="1612" r="Z34" connectionId="0">
    <xmlCellPr id="1" uniqueName="ViðskiptaskuldirViðErlendaAðila">
      <xmlPr mapId="2" xpath="/ns1:EfnahagurBanka/ns1:Gögn/ns1:Lönd/ns1:LAND-MT/@ViðskiptaskuldirViðErlendaAðila" xmlDataType="decimal"/>
    </xmlCellPr>
  </singleXmlCell>
  <singleXmlCell id="1613" r="B35" connectionId="0">
    <xmlCellPr id="1" uniqueName="Landakóði">
      <xmlPr mapId="2" xpath="/ns1:EfnahagurBanka/ns1:Gögn/ns1:Lönd/ns1:LAND-NO/@Landakóði" xmlDataType="string"/>
    </xmlCellPr>
  </singleXmlCell>
  <singleXmlCell id="1614" r="C35" connectionId="0">
    <xmlCellPr id="1" uniqueName="ÚtlánTilErlendraAðila">
      <xmlPr mapId="2" xpath="/ns1:EfnahagurBanka/ns1:Gögn/ns1:Lönd/ns1:LAND-NO/@ÚtlánTilErlendraAðila" xmlDataType="decimal"/>
    </xmlCellPr>
  </singleXmlCell>
  <singleXmlCell id="1615" r="D35" connectionId="0">
    <xmlCellPr id="1" uniqueName="NiðurfærslurÚtlánaTilErlendraAðila">
      <xmlPr mapId="2" xpath="/ns1:EfnahagurBanka/ns1:Gögn/ns1:Lönd/ns1:LAND-NO/@NiðurfærslurÚtlánaTilErlendraAðila" xmlDataType="decimal"/>
    </xmlCellPr>
  </singleXmlCell>
  <singleXmlCell id="1616" r="E35" connectionId="0">
    <xmlCellPr id="1" uniqueName="ErlendHlutabréf">
      <xmlPr mapId="2" xpath="/ns1:EfnahagurBanka/ns1:Gögn/ns1:Lönd/ns1:LAND-NO/@ErlendHlutabréf" xmlDataType="decimal"/>
    </xmlCellPr>
  </singleXmlCell>
  <singleXmlCell id="1617" r="F35" connectionId="0">
    <xmlCellPr id="1" uniqueName="HlutirÍVerðbréfaOgFjárfestingarsjóðum">
      <xmlPr mapId="2" xpath="/ns1:EfnahagurBanka/ns1:Gögn/ns1:Lönd/ns1:LAND-NO/@HlutirÍVerðbréfaOgFjárfestingarsjóðum" xmlDataType="decimal"/>
    </xmlCellPr>
  </singleXmlCell>
  <singleXmlCell id="1618" r="G35" connectionId="0">
    <xmlCellPr id="1" uniqueName="ErlendMarkaðsskuldabréfLengriEn1Ár">
      <xmlPr mapId="2" xpath="/ns1:EfnahagurBanka/ns1:Gögn/ns1:Lönd/ns1:LAND-NO/@ErlendMarkaðsskuldabréfLengriEn1Ár" xmlDataType="decimal"/>
    </xmlCellPr>
  </singleXmlCell>
  <singleXmlCell id="1619" r="H35" connectionId="0">
    <xmlCellPr id="1" uniqueName="ErlendMarkaðsskuldabréfStyttriEðaJöfn1Ári">
      <xmlPr mapId="2" xpath="/ns1:EfnahagurBanka/ns1:Gögn/ns1:Lönd/ns1:LAND-NO/@ErlendMarkaðsskuldabréfStyttriEðaJöfn1Ári" xmlDataType="decimal"/>
    </xmlCellPr>
  </singleXmlCell>
  <singleXmlCell id="1620" r="I35" connectionId="0">
    <xmlCellPr id="1" uniqueName="ErlendarBankainnstæður">
      <xmlPr mapId="2" xpath="/ns1:EfnahagurBanka/ns1:Gögn/ns1:Lönd/ns1:LAND-NO/@ErlendarBankainnstæður" xmlDataType="decimal"/>
    </xmlCellPr>
  </singleXmlCell>
  <singleXmlCell id="1621" r="J35" connectionId="0">
    <xmlCellPr id="1" uniqueName="ErlendirAfleiðusamningar">
      <xmlPr mapId="2" xpath="/ns1:EfnahagurBanka/ns1:Gögn/ns1:Lönd/ns1:LAND-NO/@ErlendirAfleiðusamningar" xmlDataType="decimal"/>
    </xmlCellPr>
  </singleXmlCell>
  <singleXmlCell id="1622" r="K35" connectionId="0">
    <xmlCellPr id="1" uniqueName="HlutirÍErlendumHlutdeildarfyrirtækjum">
      <xmlPr mapId="2" xpath="/ns1:EfnahagurBanka/ns1:Gögn/ns1:Lönd/ns1:LAND-NO/@HlutirÍErlendumHlutdeildarfyrirtækjum" xmlDataType="decimal"/>
    </xmlCellPr>
  </singleXmlCell>
  <singleXmlCell id="1623" r="L35" connectionId="0">
    <xmlCellPr id="1" uniqueName="HlutirÍTengdumErlendumFyrirtækjum">
      <xmlPr mapId="2" xpath="/ns1:EfnahagurBanka/ns1:Gögn/ns1:Lönd/ns1:LAND-NO/@HlutirÍTengdumErlendumFyrirtækjum" xmlDataType="decimal"/>
    </xmlCellPr>
  </singleXmlCell>
  <singleXmlCell id="1624" r="M35" connectionId="0">
    <xmlCellPr id="1" uniqueName="AðrarErlendarEignir">
      <xmlPr mapId="2" xpath="/ns1:EfnahagurBanka/ns1:Gögn/ns1:Lönd/ns1:LAND-NO/@AðrarErlendarEignir" xmlDataType="decimal"/>
    </xmlCellPr>
  </singleXmlCell>
  <singleXmlCell id="1625" r="N35" connectionId="0">
    <xmlCellPr id="1" uniqueName="ViðskiptakröfurÁErlendaAðila">
      <xmlPr mapId="2" xpath="/ns1:EfnahagurBanka/ns1:Gögn/ns1:Lönd/ns1:LAND-NO/@ViðskiptakröfurÁErlendaAðila" xmlDataType="decimal"/>
    </xmlCellPr>
  </singleXmlCell>
  <singleXmlCell id="1627" r="P35" connectionId="0">
    <xmlCellPr id="1" uniqueName="ErlendVerðbréfaútgáfa">
      <xmlPr mapId="2" xpath="/ns1:EfnahagurBanka/ns1:Gögn/ns1:Lönd/ns1:LAND-NO/@ErlendVerðbréfaútgáfa" xmlDataType="decimal"/>
    </xmlCellPr>
  </singleXmlCell>
  <singleXmlCell id="1628" r="R35" connectionId="0">
    <xmlCellPr id="1" uniqueName="BeinarErlendarLántökur">
      <xmlPr mapId="2" xpath="/ns1:EfnahagurBanka/ns1:Gögn/ns1:Lönd/ns1:LAND-NO/@BeinarErlendarLántökur" xmlDataType="decimal"/>
    </xmlCellPr>
  </singleXmlCell>
  <singleXmlCell id="1629" r="S35" connectionId="0">
    <xmlCellPr id="1" uniqueName="VíkjandiErlendLán">
      <xmlPr mapId="2" xpath="/ns1:EfnahagurBanka/ns1:Gögn/ns1:Lönd/ns1:LAND-NO/@VíkjandiErlendLán" xmlDataType="decimal"/>
    </xmlCellPr>
  </singleXmlCell>
  <singleXmlCell id="1630" r="T35" connectionId="0">
    <xmlCellPr id="1" uniqueName="InnstæðurErlendraAðila">
      <xmlPr mapId="2" xpath="/ns1:EfnahagurBanka/ns1:Gögn/ns1:Lönd/ns1:LAND-NO/@InnstæðurErlendraAðila" xmlDataType="decimal"/>
    </xmlCellPr>
  </singleXmlCell>
  <singleXmlCell id="1631" r="U35" connectionId="0">
    <xmlCellPr id="1" uniqueName="ErlendirAfleiðusamningarSkuldir">
      <xmlPr mapId="2" xpath="/ns1:EfnahagurBanka/ns1:Gögn/ns1:Lönd/ns1:LAND-NO/@ErlendirAfleiðusamningarSkuldir" xmlDataType="decimal"/>
    </xmlCellPr>
  </singleXmlCell>
  <singleXmlCell id="1632" r="V35" connectionId="0">
    <xmlCellPr id="1" uniqueName="SkorstöðurViðErlendaAðilaHlutabréf">
      <xmlPr mapId="2" xpath="/ns1:EfnahagurBanka/ns1:Gögn/ns1:Lönd/ns1:LAND-NO/@SkorstöðurViðErlendaAðilaHlutabréf" xmlDataType="decimal"/>
    </xmlCellPr>
  </singleXmlCell>
  <singleXmlCell id="1633" r="W35" connectionId="0">
    <xmlCellPr id="1" uniqueName="SkorstöðurViðErlendaAðilaSkammtímaskuldaskjöl">
      <xmlPr mapId="2" xpath="/ns1:EfnahagurBanka/ns1:Gögn/ns1:Lönd/ns1:LAND-NO/@SkorstöðurViðErlendaAðilaSkammtímaskuldaskjöl" xmlDataType="decimal"/>
    </xmlCellPr>
  </singleXmlCell>
  <singleXmlCell id="1634" r="X35" connectionId="0">
    <xmlCellPr id="1" uniqueName="SkorstöðurViðErlendaAðilaLangtímaskuldaskjöl">
      <xmlPr mapId="2" xpath="/ns1:EfnahagurBanka/ns1:Gögn/ns1:Lönd/ns1:LAND-NO/@SkorstöðurViðErlendaAðilaLangtímaskuldaskjöl" xmlDataType="decimal"/>
    </xmlCellPr>
  </singleXmlCell>
  <singleXmlCell id="1635" r="Y35" connectionId="0">
    <xmlCellPr id="1" uniqueName="AðrarErlendarSkuldir">
      <xmlPr mapId="2" xpath="/ns1:EfnahagurBanka/ns1:Gögn/ns1:Lönd/ns1:LAND-NO/@AðrarErlendarSkuldir" xmlDataType="decimal"/>
    </xmlCellPr>
  </singleXmlCell>
  <singleXmlCell id="1636" r="Z35" connectionId="0">
    <xmlCellPr id="1" uniqueName="ViðskiptaskuldirViðErlendaAðila">
      <xmlPr mapId="2" xpath="/ns1:EfnahagurBanka/ns1:Gögn/ns1:Lönd/ns1:LAND-NO/@ViðskiptaskuldirViðErlendaAðila" xmlDataType="decimal"/>
    </xmlCellPr>
  </singleXmlCell>
  <singleXmlCell id="1637" r="B36" connectionId="0">
    <xmlCellPr id="1" uniqueName="Landakóði">
      <xmlPr mapId="2" xpath="/ns1:EfnahagurBanka/ns1:Gögn/ns1:Lönd/ns1:LAND-PT/@Landakóði" xmlDataType="string"/>
    </xmlCellPr>
  </singleXmlCell>
  <singleXmlCell id="1638" r="C36" connectionId="0">
    <xmlCellPr id="1" uniqueName="ÚtlánTilErlendraAðila">
      <xmlPr mapId="2" xpath="/ns1:EfnahagurBanka/ns1:Gögn/ns1:Lönd/ns1:LAND-PT/@ÚtlánTilErlendraAðila" xmlDataType="decimal"/>
    </xmlCellPr>
  </singleXmlCell>
  <singleXmlCell id="1639" r="D36" connectionId="0">
    <xmlCellPr id="1" uniqueName="NiðurfærslurÚtlánaTilErlendraAðila">
      <xmlPr mapId="2" xpath="/ns1:EfnahagurBanka/ns1:Gögn/ns1:Lönd/ns1:LAND-PT/@NiðurfærslurÚtlánaTilErlendraAðila" xmlDataType="decimal"/>
    </xmlCellPr>
  </singleXmlCell>
  <singleXmlCell id="1640" r="E36" connectionId="0">
    <xmlCellPr id="1" uniqueName="ErlendHlutabréf">
      <xmlPr mapId="2" xpath="/ns1:EfnahagurBanka/ns1:Gögn/ns1:Lönd/ns1:LAND-PT/@ErlendHlutabréf" xmlDataType="decimal"/>
    </xmlCellPr>
  </singleXmlCell>
  <singleXmlCell id="1641" r="F36" connectionId="0">
    <xmlCellPr id="1" uniqueName="HlutirÍVerðbréfaOgFjárfestingarsjóðum">
      <xmlPr mapId="2" xpath="/ns1:EfnahagurBanka/ns1:Gögn/ns1:Lönd/ns1:LAND-PT/@HlutirÍVerðbréfaOgFjárfestingarsjóðum" xmlDataType="decimal"/>
    </xmlCellPr>
  </singleXmlCell>
  <singleXmlCell id="1642" r="G36" connectionId="0">
    <xmlCellPr id="1" uniqueName="ErlendMarkaðsskuldabréfLengriEn1Ár">
      <xmlPr mapId="2" xpath="/ns1:EfnahagurBanka/ns1:Gögn/ns1:Lönd/ns1:LAND-PT/@ErlendMarkaðsskuldabréfLengriEn1Ár" xmlDataType="decimal"/>
    </xmlCellPr>
  </singleXmlCell>
  <singleXmlCell id="1643" r="H36" connectionId="0">
    <xmlCellPr id="1" uniqueName="ErlendMarkaðsskuldabréfStyttriEðaJöfn1Ári">
      <xmlPr mapId="2" xpath="/ns1:EfnahagurBanka/ns1:Gögn/ns1:Lönd/ns1:LAND-PT/@ErlendMarkaðsskuldabréfStyttriEðaJöfn1Ári" xmlDataType="decimal"/>
    </xmlCellPr>
  </singleXmlCell>
  <singleXmlCell id="1644" r="I36" connectionId="0">
    <xmlCellPr id="1" uniqueName="ErlendarBankainnstæður">
      <xmlPr mapId="2" xpath="/ns1:EfnahagurBanka/ns1:Gögn/ns1:Lönd/ns1:LAND-PT/@ErlendarBankainnstæður" xmlDataType="decimal"/>
    </xmlCellPr>
  </singleXmlCell>
  <singleXmlCell id="1645" r="J36" connectionId="0">
    <xmlCellPr id="1" uniqueName="ErlendirAfleiðusamningar">
      <xmlPr mapId="2" xpath="/ns1:EfnahagurBanka/ns1:Gögn/ns1:Lönd/ns1:LAND-PT/@ErlendirAfleiðusamningar" xmlDataType="decimal"/>
    </xmlCellPr>
  </singleXmlCell>
  <singleXmlCell id="1646" r="K36" connectionId="0">
    <xmlCellPr id="1" uniqueName="HlutirÍErlendumHlutdeildarfyrirtækjum">
      <xmlPr mapId="2" xpath="/ns1:EfnahagurBanka/ns1:Gögn/ns1:Lönd/ns1:LAND-PT/@HlutirÍErlendumHlutdeildarfyrirtækjum" xmlDataType="decimal"/>
    </xmlCellPr>
  </singleXmlCell>
  <singleXmlCell id="1647" r="L36" connectionId="0">
    <xmlCellPr id="1" uniqueName="HlutirÍTengdumErlendumFyrirtækjum">
      <xmlPr mapId="2" xpath="/ns1:EfnahagurBanka/ns1:Gögn/ns1:Lönd/ns1:LAND-PT/@HlutirÍTengdumErlendumFyrirtækjum" xmlDataType="decimal"/>
    </xmlCellPr>
  </singleXmlCell>
  <singleXmlCell id="1648" r="M36" connectionId="0">
    <xmlCellPr id="1" uniqueName="AðrarErlendarEignir">
      <xmlPr mapId="2" xpath="/ns1:EfnahagurBanka/ns1:Gögn/ns1:Lönd/ns1:LAND-PT/@AðrarErlendarEignir" xmlDataType="decimal"/>
    </xmlCellPr>
  </singleXmlCell>
  <singleXmlCell id="1649" r="N36" connectionId="0">
    <xmlCellPr id="1" uniqueName="ViðskiptakröfurÁErlendaAðila">
      <xmlPr mapId="2" xpath="/ns1:EfnahagurBanka/ns1:Gögn/ns1:Lönd/ns1:LAND-PT/@ViðskiptakröfurÁErlendaAðila" xmlDataType="decimal"/>
    </xmlCellPr>
  </singleXmlCell>
  <singleXmlCell id="1651" r="P36" connectionId="0">
    <xmlCellPr id="1" uniqueName="ErlendVerðbréfaútgáfa">
      <xmlPr mapId="2" xpath="/ns1:EfnahagurBanka/ns1:Gögn/ns1:Lönd/ns1:LAND-PT/@ErlendVerðbréfaútgáfa" xmlDataType="decimal"/>
    </xmlCellPr>
  </singleXmlCell>
  <singleXmlCell id="1652" r="R36" connectionId="0">
    <xmlCellPr id="1" uniqueName="BeinarErlendarLántökur">
      <xmlPr mapId="2" xpath="/ns1:EfnahagurBanka/ns1:Gögn/ns1:Lönd/ns1:LAND-PT/@BeinarErlendarLántökur" xmlDataType="decimal"/>
    </xmlCellPr>
  </singleXmlCell>
  <singleXmlCell id="1653" r="S36" connectionId="0">
    <xmlCellPr id="1" uniqueName="VíkjandiErlendLán">
      <xmlPr mapId="2" xpath="/ns1:EfnahagurBanka/ns1:Gögn/ns1:Lönd/ns1:LAND-PT/@VíkjandiErlendLán" xmlDataType="decimal"/>
    </xmlCellPr>
  </singleXmlCell>
  <singleXmlCell id="1654" r="T36" connectionId="0">
    <xmlCellPr id="1" uniqueName="InnstæðurErlendraAðila">
      <xmlPr mapId="2" xpath="/ns1:EfnahagurBanka/ns1:Gögn/ns1:Lönd/ns1:LAND-PT/@InnstæðurErlendraAðila" xmlDataType="decimal"/>
    </xmlCellPr>
  </singleXmlCell>
  <singleXmlCell id="1655" r="U36" connectionId="0">
    <xmlCellPr id="1" uniqueName="ErlendirAfleiðusamningarSkuldir">
      <xmlPr mapId="2" xpath="/ns1:EfnahagurBanka/ns1:Gögn/ns1:Lönd/ns1:LAND-PT/@ErlendirAfleiðusamningarSkuldir" xmlDataType="decimal"/>
    </xmlCellPr>
  </singleXmlCell>
  <singleXmlCell id="1656" r="V36" connectionId="0">
    <xmlCellPr id="1" uniqueName="SkorstöðurViðErlendaAðilaHlutabréf">
      <xmlPr mapId="2" xpath="/ns1:EfnahagurBanka/ns1:Gögn/ns1:Lönd/ns1:LAND-PT/@SkorstöðurViðErlendaAðilaHlutabréf" xmlDataType="decimal"/>
    </xmlCellPr>
  </singleXmlCell>
  <singleXmlCell id="1657" r="W36" connectionId="0">
    <xmlCellPr id="1" uniqueName="SkorstöðurViðErlendaAðilaSkammtímaskuldaskjöl">
      <xmlPr mapId="2" xpath="/ns1:EfnahagurBanka/ns1:Gögn/ns1:Lönd/ns1:LAND-PT/@SkorstöðurViðErlendaAðilaSkammtímaskuldaskjöl" xmlDataType="decimal"/>
    </xmlCellPr>
  </singleXmlCell>
  <singleXmlCell id="1658" r="X36" connectionId="0">
    <xmlCellPr id="1" uniqueName="SkorstöðurViðErlendaAðilaLangtímaskuldaskjöl">
      <xmlPr mapId="2" xpath="/ns1:EfnahagurBanka/ns1:Gögn/ns1:Lönd/ns1:LAND-PT/@SkorstöðurViðErlendaAðilaLangtímaskuldaskjöl" xmlDataType="decimal"/>
    </xmlCellPr>
  </singleXmlCell>
  <singleXmlCell id="1659" r="Y36" connectionId="0">
    <xmlCellPr id="1" uniqueName="AðrarErlendarSkuldir">
      <xmlPr mapId="2" xpath="/ns1:EfnahagurBanka/ns1:Gögn/ns1:Lönd/ns1:LAND-PT/@AðrarErlendarSkuldir" xmlDataType="decimal"/>
    </xmlCellPr>
  </singleXmlCell>
  <singleXmlCell id="1660" r="Z36" connectionId="0">
    <xmlCellPr id="1" uniqueName="ViðskiptaskuldirViðErlendaAðila">
      <xmlPr mapId="2" xpath="/ns1:EfnahagurBanka/ns1:Gögn/ns1:Lönd/ns1:LAND-PT/@ViðskiptaskuldirViðErlendaAðila" xmlDataType="decimal"/>
    </xmlCellPr>
  </singleXmlCell>
  <singleXmlCell id="1661" r="B37" connectionId="0">
    <xmlCellPr id="1" uniqueName="Landakóði">
      <xmlPr mapId="2" xpath="/ns1:EfnahagurBanka/ns1:Gögn/ns1:Lönd/ns1:LAND-PL/@Landakóði" xmlDataType="string"/>
    </xmlCellPr>
  </singleXmlCell>
  <singleXmlCell id="1662" r="C37" connectionId="0">
    <xmlCellPr id="1" uniqueName="ÚtlánTilErlendraAðila">
      <xmlPr mapId="2" xpath="/ns1:EfnahagurBanka/ns1:Gögn/ns1:Lönd/ns1:LAND-PL/@ÚtlánTilErlendraAðila" xmlDataType="decimal"/>
    </xmlCellPr>
  </singleXmlCell>
  <singleXmlCell id="1663" r="D37" connectionId="0">
    <xmlCellPr id="1" uniqueName="NiðurfærslurÚtlánaTilErlendraAðila">
      <xmlPr mapId="2" xpath="/ns1:EfnahagurBanka/ns1:Gögn/ns1:Lönd/ns1:LAND-PL/@NiðurfærslurÚtlánaTilErlendraAðila" xmlDataType="decimal"/>
    </xmlCellPr>
  </singleXmlCell>
  <singleXmlCell id="1664" r="E37" connectionId="0">
    <xmlCellPr id="1" uniqueName="ErlendHlutabréf">
      <xmlPr mapId="2" xpath="/ns1:EfnahagurBanka/ns1:Gögn/ns1:Lönd/ns1:LAND-PL/@ErlendHlutabréf" xmlDataType="decimal"/>
    </xmlCellPr>
  </singleXmlCell>
  <singleXmlCell id="1665" r="F37" connectionId="0">
    <xmlCellPr id="1" uniqueName="HlutirÍVerðbréfaOgFjárfestingarsjóðum">
      <xmlPr mapId="2" xpath="/ns1:EfnahagurBanka/ns1:Gögn/ns1:Lönd/ns1:LAND-PL/@HlutirÍVerðbréfaOgFjárfestingarsjóðum" xmlDataType="decimal"/>
    </xmlCellPr>
  </singleXmlCell>
  <singleXmlCell id="1666" r="G37" connectionId="0">
    <xmlCellPr id="1" uniqueName="ErlendMarkaðsskuldabréfLengriEn1Ár">
      <xmlPr mapId="2" xpath="/ns1:EfnahagurBanka/ns1:Gögn/ns1:Lönd/ns1:LAND-PL/@ErlendMarkaðsskuldabréfLengriEn1Ár" xmlDataType="decimal"/>
    </xmlCellPr>
  </singleXmlCell>
  <singleXmlCell id="1667" r="H37" connectionId="0">
    <xmlCellPr id="1" uniqueName="ErlendMarkaðsskuldabréfStyttriEðaJöfn1Ári">
      <xmlPr mapId="2" xpath="/ns1:EfnahagurBanka/ns1:Gögn/ns1:Lönd/ns1:LAND-PL/@ErlendMarkaðsskuldabréfStyttriEðaJöfn1Ári" xmlDataType="decimal"/>
    </xmlCellPr>
  </singleXmlCell>
  <singleXmlCell id="1668" r="I37" connectionId="0">
    <xmlCellPr id="1" uniqueName="ErlendarBankainnstæður">
      <xmlPr mapId="2" xpath="/ns1:EfnahagurBanka/ns1:Gögn/ns1:Lönd/ns1:LAND-PL/@ErlendarBankainnstæður" xmlDataType="decimal"/>
    </xmlCellPr>
  </singleXmlCell>
  <singleXmlCell id="1669" r="J37" connectionId="0">
    <xmlCellPr id="1" uniqueName="ErlendirAfleiðusamningar">
      <xmlPr mapId="2" xpath="/ns1:EfnahagurBanka/ns1:Gögn/ns1:Lönd/ns1:LAND-PL/@ErlendirAfleiðusamningar" xmlDataType="decimal"/>
    </xmlCellPr>
  </singleXmlCell>
  <singleXmlCell id="1670" r="K37" connectionId="0">
    <xmlCellPr id="1" uniqueName="HlutirÍErlendumHlutdeildarfyrirtækjum">
      <xmlPr mapId="2" xpath="/ns1:EfnahagurBanka/ns1:Gögn/ns1:Lönd/ns1:LAND-PL/@HlutirÍErlendumHlutdeildarfyrirtækjum" xmlDataType="decimal"/>
    </xmlCellPr>
  </singleXmlCell>
  <singleXmlCell id="1671" r="L37" connectionId="0">
    <xmlCellPr id="1" uniqueName="HlutirÍTengdumErlendumFyrirtækjum">
      <xmlPr mapId="2" xpath="/ns1:EfnahagurBanka/ns1:Gögn/ns1:Lönd/ns1:LAND-PL/@HlutirÍTengdumErlendumFyrirtækjum" xmlDataType="decimal"/>
    </xmlCellPr>
  </singleXmlCell>
  <singleXmlCell id="1672" r="M37" connectionId="0">
    <xmlCellPr id="1" uniqueName="AðrarErlendarEignir">
      <xmlPr mapId="2" xpath="/ns1:EfnahagurBanka/ns1:Gögn/ns1:Lönd/ns1:LAND-PL/@AðrarErlendarEignir" xmlDataType="decimal"/>
    </xmlCellPr>
  </singleXmlCell>
  <singleXmlCell id="1673" r="N37" connectionId="0">
    <xmlCellPr id="1" uniqueName="ViðskiptakröfurÁErlendaAðila">
      <xmlPr mapId="2" xpath="/ns1:EfnahagurBanka/ns1:Gögn/ns1:Lönd/ns1:LAND-PL/@ViðskiptakröfurÁErlendaAðila" xmlDataType="decimal"/>
    </xmlCellPr>
  </singleXmlCell>
  <singleXmlCell id="1675" r="P37" connectionId="0">
    <xmlCellPr id="1" uniqueName="ErlendVerðbréfaútgáfa">
      <xmlPr mapId="2" xpath="/ns1:EfnahagurBanka/ns1:Gögn/ns1:Lönd/ns1:LAND-PL/@ErlendVerðbréfaútgáfa" xmlDataType="decimal"/>
    </xmlCellPr>
  </singleXmlCell>
  <singleXmlCell id="1676" r="R37" connectionId="0">
    <xmlCellPr id="1" uniqueName="BeinarErlendarLántökur">
      <xmlPr mapId="2" xpath="/ns1:EfnahagurBanka/ns1:Gögn/ns1:Lönd/ns1:LAND-PL/@BeinarErlendarLántökur" xmlDataType="decimal"/>
    </xmlCellPr>
  </singleXmlCell>
  <singleXmlCell id="1677" r="S37" connectionId="0">
    <xmlCellPr id="1" uniqueName="VíkjandiErlendLán">
      <xmlPr mapId="2" xpath="/ns1:EfnahagurBanka/ns1:Gögn/ns1:Lönd/ns1:LAND-PL/@VíkjandiErlendLán" xmlDataType="decimal"/>
    </xmlCellPr>
  </singleXmlCell>
  <singleXmlCell id="1678" r="T37" connectionId="0">
    <xmlCellPr id="1" uniqueName="InnstæðurErlendraAðila">
      <xmlPr mapId="2" xpath="/ns1:EfnahagurBanka/ns1:Gögn/ns1:Lönd/ns1:LAND-PL/@InnstæðurErlendraAðila" xmlDataType="decimal"/>
    </xmlCellPr>
  </singleXmlCell>
  <singleXmlCell id="1679" r="U37" connectionId="0">
    <xmlCellPr id="1" uniqueName="ErlendirAfleiðusamningarSkuldir">
      <xmlPr mapId="2" xpath="/ns1:EfnahagurBanka/ns1:Gögn/ns1:Lönd/ns1:LAND-PL/@ErlendirAfleiðusamningarSkuldir" xmlDataType="decimal"/>
    </xmlCellPr>
  </singleXmlCell>
  <singleXmlCell id="1680" r="V37" connectionId="0">
    <xmlCellPr id="1" uniqueName="SkorstöðurViðErlendaAðilaHlutabréf">
      <xmlPr mapId="2" xpath="/ns1:EfnahagurBanka/ns1:Gögn/ns1:Lönd/ns1:LAND-PL/@SkorstöðurViðErlendaAðilaHlutabréf" xmlDataType="decimal"/>
    </xmlCellPr>
  </singleXmlCell>
  <singleXmlCell id="1681" r="W37" connectionId="0">
    <xmlCellPr id="1" uniqueName="SkorstöðurViðErlendaAðilaSkammtímaskuldaskjöl">
      <xmlPr mapId="2" xpath="/ns1:EfnahagurBanka/ns1:Gögn/ns1:Lönd/ns1:LAND-PL/@SkorstöðurViðErlendaAðilaSkammtímaskuldaskjöl" xmlDataType="decimal"/>
    </xmlCellPr>
  </singleXmlCell>
  <singleXmlCell id="1682" r="X37" connectionId="0">
    <xmlCellPr id="1" uniqueName="SkorstöðurViðErlendaAðilaLangtímaskuldaskjöl">
      <xmlPr mapId="2" xpath="/ns1:EfnahagurBanka/ns1:Gögn/ns1:Lönd/ns1:LAND-PL/@SkorstöðurViðErlendaAðilaLangtímaskuldaskjöl" xmlDataType="decimal"/>
    </xmlCellPr>
  </singleXmlCell>
  <singleXmlCell id="1683" r="Y37" connectionId="0">
    <xmlCellPr id="1" uniqueName="AðrarErlendarSkuldir">
      <xmlPr mapId="2" xpath="/ns1:EfnahagurBanka/ns1:Gögn/ns1:Lönd/ns1:LAND-PL/@AðrarErlendarSkuldir" xmlDataType="decimal"/>
    </xmlCellPr>
  </singleXmlCell>
  <singleXmlCell id="1684" r="Z37" connectionId="0">
    <xmlCellPr id="1" uniqueName="ViðskiptaskuldirViðErlendaAðila">
      <xmlPr mapId="2" xpath="/ns1:EfnahagurBanka/ns1:Gögn/ns1:Lönd/ns1:LAND-PL/@ViðskiptaskuldirViðErlendaAðila" xmlDataType="decimal"/>
    </xmlCellPr>
  </singleXmlCell>
  <singleXmlCell id="1685" r="B38" connectionId="0">
    <xmlCellPr id="1" uniqueName="Landakóði">
      <xmlPr mapId="2" xpath="/ns1:EfnahagurBanka/ns1:Gögn/ns1:Lönd/ns1:LAND-RO/@Landakóði" xmlDataType="string"/>
    </xmlCellPr>
  </singleXmlCell>
  <singleXmlCell id="1686" r="C38" connectionId="0">
    <xmlCellPr id="1" uniqueName="ÚtlánTilErlendraAðila">
      <xmlPr mapId="2" xpath="/ns1:EfnahagurBanka/ns1:Gögn/ns1:Lönd/ns1:LAND-RO/@ÚtlánTilErlendraAðila" xmlDataType="decimal"/>
    </xmlCellPr>
  </singleXmlCell>
  <singleXmlCell id="1687" r="D38" connectionId="0">
    <xmlCellPr id="1" uniqueName="NiðurfærslurÚtlánaTilErlendraAðila">
      <xmlPr mapId="2" xpath="/ns1:EfnahagurBanka/ns1:Gögn/ns1:Lönd/ns1:LAND-RO/@NiðurfærslurÚtlánaTilErlendraAðila" xmlDataType="decimal"/>
    </xmlCellPr>
  </singleXmlCell>
  <singleXmlCell id="1688" r="E38" connectionId="0">
    <xmlCellPr id="1" uniqueName="ErlendHlutabréf">
      <xmlPr mapId="2" xpath="/ns1:EfnahagurBanka/ns1:Gögn/ns1:Lönd/ns1:LAND-RO/@ErlendHlutabréf" xmlDataType="decimal"/>
    </xmlCellPr>
  </singleXmlCell>
  <singleXmlCell id="1689" r="F38" connectionId="0">
    <xmlCellPr id="1" uniqueName="HlutirÍVerðbréfaOgFjárfestingarsjóðum">
      <xmlPr mapId="2" xpath="/ns1:EfnahagurBanka/ns1:Gögn/ns1:Lönd/ns1:LAND-RO/@HlutirÍVerðbréfaOgFjárfestingarsjóðum" xmlDataType="decimal"/>
    </xmlCellPr>
  </singleXmlCell>
  <singleXmlCell id="1690" r="G38" connectionId="0">
    <xmlCellPr id="1" uniqueName="ErlendMarkaðsskuldabréfLengriEn1Ár">
      <xmlPr mapId="2" xpath="/ns1:EfnahagurBanka/ns1:Gögn/ns1:Lönd/ns1:LAND-RO/@ErlendMarkaðsskuldabréfLengriEn1Ár" xmlDataType="decimal"/>
    </xmlCellPr>
  </singleXmlCell>
  <singleXmlCell id="1691" r="H38" connectionId="0">
    <xmlCellPr id="1" uniqueName="ErlendMarkaðsskuldabréfStyttriEðaJöfn1Ári">
      <xmlPr mapId="2" xpath="/ns1:EfnahagurBanka/ns1:Gögn/ns1:Lönd/ns1:LAND-RO/@ErlendMarkaðsskuldabréfStyttriEðaJöfn1Ári" xmlDataType="decimal"/>
    </xmlCellPr>
  </singleXmlCell>
  <singleXmlCell id="1692" r="I38" connectionId="0">
    <xmlCellPr id="1" uniqueName="ErlendarBankainnstæður">
      <xmlPr mapId="2" xpath="/ns1:EfnahagurBanka/ns1:Gögn/ns1:Lönd/ns1:LAND-RO/@ErlendarBankainnstæður" xmlDataType="decimal"/>
    </xmlCellPr>
  </singleXmlCell>
  <singleXmlCell id="1693" r="J38" connectionId="0">
    <xmlCellPr id="1" uniqueName="ErlendirAfleiðusamningar">
      <xmlPr mapId="2" xpath="/ns1:EfnahagurBanka/ns1:Gögn/ns1:Lönd/ns1:LAND-RO/@ErlendirAfleiðusamningar" xmlDataType="decimal"/>
    </xmlCellPr>
  </singleXmlCell>
  <singleXmlCell id="1694" r="K38" connectionId="0">
    <xmlCellPr id="1" uniqueName="HlutirÍErlendumHlutdeildarfyrirtækjum">
      <xmlPr mapId="2" xpath="/ns1:EfnahagurBanka/ns1:Gögn/ns1:Lönd/ns1:LAND-RO/@HlutirÍErlendumHlutdeildarfyrirtækjum" xmlDataType="decimal"/>
    </xmlCellPr>
  </singleXmlCell>
  <singleXmlCell id="1695" r="L38" connectionId="0">
    <xmlCellPr id="1" uniqueName="HlutirÍTengdumErlendumFyrirtækjum">
      <xmlPr mapId="2" xpath="/ns1:EfnahagurBanka/ns1:Gögn/ns1:Lönd/ns1:LAND-RO/@HlutirÍTengdumErlendumFyrirtækjum" xmlDataType="decimal"/>
    </xmlCellPr>
  </singleXmlCell>
  <singleXmlCell id="1696" r="M38" connectionId="0">
    <xmlCellPr id="1" uniqueName="AðrarErlendarEignir">
      <xmlPr mapId="2" xpath="/ns1:EfnahagurBanka/ns1:Gögn/ns1:Lönd/ns1:LAND-RO/@AðrarErlendarEignir" xmlDataType="decimal"/>
    </xmlCellPr>
  </singleXmlCell>
  <singleXmlCell id="1697" r="N38" connectionId="0">
    <xmlCellPr id="1" uniqueName="ViðskiptakröfurÁErlendaAðila">
      <xmlPr mapId="2" xpath="/ns1:EfnahagurBanka/ns1:Gögn/ns1:Lönd/ns1:LAND-RO/@ViðskiptakröfurÁErlendaAðila" xmlDataType="decimal"/>
    </xmlCellPr>
  </singleXmlCell>
  <singleXmlCell id="1699" r="P38" connectionId="0">
    <xmlCellPr id="1" uniqueName="ErlendVerðbréfaútgáfa">
      <xmlPr mapId="2" xpath="/ns1:EfnahagurBanka/ns1:Gögn/ns1:Lönd/ns1:LAND-RO/@ErlendVerðbréfaútgáfa" xmlDataType="decimal"/>
    </xmlCellPr>
  </singleXmlCell>
  <singleXmlCell id="1700" r="R38" connectionId="0">
    <xmlCellPr id="1" uniqueName="BeinarErlendarLántökur">
      <xmlPr mapId="2" xpath="/ns1:EfnahagurBanka/ns1:Gögn/ns1:Lönd/ns1:LAND-RO/@BeinarErlendarLántökur" xmlDataType="decimal"/>
    </xmlCellPr>
  </singleXmlCell>
  <singleXmlCell id="1701" r="S38" connectionId="0">
    <xmlCellPr id="1" uniqueName="VíkjandiErlendLán">
      <xmlPr mapId="2" xpath="/ns1:EfnahagurBanka/ns1:Gögn/ns1:Lönd/ns1:LAND-RO/@VíkjandiErlendLán" xmlDataType="decimal"/>
    </xmlCellPr>
  </singleXmlCell>
  <singleXmlCell id="1702" r="T38" connectionId="0">
    <xmlCellPr id="1" uniqueName="InnstæðurErlendraAðila">
      <xmlPr mapId="2" xpath="/ns1:EfnahagurBanka/ns1:Gögn/ns1:Lönd/ns1:LAND-RO/@InnstæðurErlendraAðila" xmlDataType="decimal"/>
    </xmlCellPr>
  </singleXmlCell>
  <singleXmlCell id="1703" r="U38" connectionId="0">
    <xmlCellPr id="1" uniqueName="ErlendirAfleiðusamningarSkuldir">
      <xmlPr mapId="2" xpath="/ns1:EfnahagurBanka/ns1:Gögn/ns1:Lönd/ns1:LAND-RO/@ErlendirAfleiðusamningarSkuldir" xmlDataType="decimal"/>
    </xmlCellPr>
  </singleXmlCell>
  <singleXmlCell id="1704" r="V38" connectionId="0">
    <xmlCellPr id="1" uniqueName="SkorstöðurViðErlendaAðilaHlutabréf">
      <xmlPr mapId="2" xpath="/ns1:EfnahagurBanka/ns1:Gögn/ns1:Lönd/ns1:LAND-RO/@SkorstöðurViðErlendaAðilaHlutabréf" xmlDataType="decimal"/>
    </xmlCellPr>
  </singleXmlCell>
  <singleXmlCell id="1705" r="W38" connectionId="0">
    <xmlCellPr id="1" uniqueName="SkorstöðurViðErlendaAðilaSkammtímaskuldaskjöl">
      <xmlPr mapId="2" xpath="/ns1:EfnahagurBanka/ns1:Gögn/ns1:Lönd/ns1:LAND-RO/@SkorstöðurViðErlendaAðilaSkammtímaskuldaskjöl" xmlDataType="decimal"/>
    </xmlCellPr>
  </singleXmlCell>
  <singleXmlCell id="1706" r="X38" connectionId="0">
    <xmlCellPr id="1" uniqueName="SkorstöðurViðErlendaAðilaLangtímaskuldaskjöl">
      <xmlPr mapId="2" xpath="/ns1:EfnahagurBanka/ns1:Gögn/ns1:Lönd/ns1:LAND-RO/@SkorstöðurViðErlendaAðilaLangtímaskuldaskjöl" xmlDataType="decimal"/>
    </xmlCellPr>
  </singleXmlCell>
  <singleXmlCell id="1707" r="Y38" connectionId="0">
    <xmlCellPr id="1" uniqueName="AðrarErlendarSkuldir">
      <xmlPr mapId="2" xpath="/ns1:EfnahagurBanka/ns1:Gögn/ns1:Lönd/ns1:LAND-RO/@AðrarErlendarSkuldir" xmlDataType="decimal"/>
    </xmlCellPr>
  </singleXmlCell>
  <singleXmlCell id="1708" r="Z38" connectionId="0">
    <xmlCellPr id="1" uniqueName="ViðskiptaskuldirViðErlendaAðila">
      <xmlPr mapId="2" xpath="/ns1:EfnahagurBanka/ns1:Gögn/ns1:Lönd/ns1:LAND-RO/@ViðskiptaskuldirViðErlendaAðila" xmlDataType="decimal"/>
    </xmlCellPr>
  </singleXmlCell>
  <singleXmlCell id="1709" r="B39" connectionId="0">
    <xmlCellPr id="1" uniqueName="Landakóði">
      <xmlPr mapId="2" xpath="/ns1:EfnahagurBanka/ns1:Gögn/ns1:Lönd/ns1:LAND-RU/@Landakóði" xmlDataType="string"/>
    </xmlCellPr>
  </singleXmlCell>
  <singleXmlCell id="1710" r="C39" connectionId="0">
    <xmlCellPr id="1" uniqueName="ÚtlánTilErlendraAðila">
      <xmlPr mapId="2" xpath="/ns1:EfnahagurBanka/ns1:Gögn/ns1:Lönd/ns1:LAND-RU/@ÚtlánTilErlendraAðila" xmlDataType="decimal"/>
    </xmlCellPr>
  </singleXmlCell>
  <singleXmlCell id="1711" r="D39" connectionId="0">
    <xmlCellPr id="1" uniqueName="NiðurfærslurÚtlánaTilErlendraAðila">
      <xmlPr mapId="2" xpath="/ns1:EfnahagurBanka/ns1:Gögn/ns1:Lönd/ns1:LAND-RU/@NiðurfærslurÚtlánaTilErlendraAðila" xmlDataType="decimal"/>
    </xmlCellPr>
  </singleXmlCell>
  <singleXmlCell id="1712" r="E39" connectionId="0">
    <xmlCellPr id="1" uniqueName="ErlendHlutabréf">
      <xmlPr mapId="2" xpath="/ns1:EfnahagurBanka/ns1:Gögn/ns1:Lönd/ns1:LAND-RU/@ErlendHlutabréf" xmlDataType="decimal"/>
    </xmlCellPr>
  </singleXmlCell>
  <singleXmlCell id="1713" r="F39" connectionId="0">
    <xmlCellPr id="1" uniqueName="HlutirÍVerðbréfaOgFjárfestingarsjóðum">
      <xmlPr mapId="2" xpath="/ns1:EfnahagurBanka/ns1:Gögn/ns1:Lönd/ns1:LAND-RU/@HlutirÍVerðbréfaOgFjárfestingarsjóðum" xmlDataType="decimal"/>
    </xmlCellPr>
  </singleXmlCell>
  <singleXmlCell id="1714" r="G39" connectionId="0">
    <xmlCellPr id="1" uniqueName="ErlendMarkaðsskuldabréfLengriEn1Ár">
      <xmlPr mapId="2" xpath="/ns1:EfnahagurBanka/ns1:Gögn/ns1:Lönd/ns1:LAND-RU/@ErlendMarkaðsskuldabréfLengriEn1Ár" xmlDataType="decimal"/>
    </xmlCellPr>
  </singleXmlCell>
  <singleXmlCell id="1715" r="H39" connectionId="0">
    <xmlCellPr id="1" uniqueName="ErlendMarkaðsskuldabréfStyttriEðaJöfn1Ári">
      <xmlPr mapId="2" xpath="/ns1:EfnahagurBanka/ns1:Gögn/ns1:Lönd/ns1:LAND-RU/@ErlendMarkaðsskuldabréfStyttriEðaJöfn1Ári" xmlDataType="decimal"/>
    </xmlCellPr>
  </singleXmlCell>
  <singleXmlCell id="1716" r="I39" connectionId="0">
    <xmlCellPr id="1" uniqueName="ErlendarBankainnstæður">
      <xmlPr mapId="2" xpath="/ns1:EfnahagurBanka/ns1:Gögn/ns1:Lönd/ns1:LAND-RU/@ErlendarBankainnstæður" xmlDataType="decimal"/>
    </xmlCellPr>
  </singleXmlCell>
  <singleXmlCell id="1717" r="J39" connectionId="0">
    <xmlCellPr id="1" uniqueName="ErlendirAfleiðusamningar">
      <xmlPr mapId="2" xpath="/ns1:EfnahagurBanka/ns1:Gögn/ns1:Lönd/ns1:LAND-RU/@ErlendirAfleiðusamningar" xmlDataType="decimal"/>
    </xmlCellPr>
  </singleXmlCell>
  <singleXmlCell id="1718" r="K39" connectionId="0">
    <xmlCellPr id="1" uniqueName="HlutirÍErlendumHlutdeildarfyrirtækjum">
      <xmlPr mapId="2" xpath="/ns1:EfnahagurBanka/ns1:Gögn/ns1:Lönd/ns1:LAND-RU/@HlutirÍErlendumHlutdeildarfyrirtækjum" xmlDataType="decimal"/>
    </xmlCellPr>
  </singleXmlCell>
  <singleXmlCell id="1719" r="L39" connectionId="0">
    <xmlCellPr id="1" uniqueName="HlutirÍTengdumErlendumFyrirtækjum">
      <xmlPr mapId="2" xpath="/ns1:EfnahagurBanka/ns1:Gögn/ns1:Lönd/ns1:LAND-RU/@HlutirÍTengdumErlendumFyrirtækjum" xmlDataType="decimal"/>
    </xmlCellPr>
  </singleXmlCell>
  <singleXmlCell id="1720" r="M39" connectionId="0">
    <xmlCellPr id="1" uniqueName="AðrarErlendarEignir">
      <xmlPr mapId="2" xpath="/ns1:EfnahagurBanka/ns1:Gögn/ns1:Lönd/ns1:LAND-RU/@AðrarErlendarEignir" xmlDataType="decimal"/>
    </xmlCellPr>
  </singleXmlCell>
  <singleXmlCell id="1721" r="N39" connectionId="0">
    <xmlCellPr id="1" uniqueName="ViðskiptakröfurÁErlendaAðila">
      <xmlPr mapId="2" xpath="/ns1:EfnahagurBanka/ns1:Gögn/ns1:Lönd/ns1:LAND-RU/@ViðskiptakröfurÁErlendaAðila" xmlDataType="decimal"/>
    </xmlCellPr>
  </singleXmlCell>
  <singleXmlCell id="1723" r="P39" connectionId="0">
    <xmlCellPr id="1" uniqueName="ErlendVerðbréfaútgáfa">
      <xmlPr mapId="2" xpath="/ns1:EfnahagurBanka/ns1:Gögn/ns1:Lönd/ns1:LAND-RU/@ErlendVerðbréfaútgáfa" xmlDataType="decimal"/>
    </xmlCellPr>
  </singleXmlCell>
  <singleXmlCell id="1724" r="R39" connectionId="0">
    <xmlCellPr id="1" uniqueName="BeinarErlendarLántökur">
      <xmlPr mapId="2" xpath="/ns1:EfnahagurBanka/ns1:Gögn/ns1:Lönd/ns1:LAND-RU/@BeinarErlendarLántökur" xmlDataType="decimal"/>
    </xmlCellPr>
  </singleXmlCell>
  <singleXmlCell id="1725" r="S39" connectionId="0">
    <xmlCellPr id="1" uniqueName="VíkjandiErlendLán">
      <xmlPr mapId="2" xpath="/ns1:EfnahagurBanka/ns1:Gögn/ns1:Lönd/ns1:LAND-RU/@VíkjandiErlendLán" xmlDataType="decimal"/>
    </xmlCellPr>
  </singleXmlCell>
  <singleXmlCell id="1726" r="T39" connectionId="0">
    <xmlCellPr id="1" uniqueName="InnstæðurErlendraAðila">
      <xmlPr mapId="2" xpath="/ns1:EfnahagurBanka/ns1:Gögn/ns1:Lönd/ns1:LAND-RU/@InnstæðurErlendraAðila" xmlDataType="decimal"/>
    </xmlCellPr>
  </singleXmlCell>
  <singleXmlCell id="1727" r="U39" connectionId="0">
    <xmlCellPr id="1" uniqueName="ErlendirAfleiðusamningarSkuldir">
      <xmlPr mapId="2" xpath="/ns1:EfnahagurBanka/ns1:Gögn/ns1:Lönd/ns1:LAND-RU/@ErlendirAfleiðusamningarSkuldir" xmlDataType="decimal"/>
    </xmlCellPr>
  </singleXmlCell>
  <singleXmlCell id="1728" r="V39" connectionId="0">
    <xmlCellPr id="1" uniqueName="SkorstöðurViðErlendaAðilaHlutabréf">
      <xmlPr mapId="2" xpath="/ns1:EfnahagurBanka/ns1:Gögn/ns1:Lönd/ns1:LAND-RU/@SkorstöðurViðErlendaAðilaHlutabréf" xmlDataType="decimal"/>
    </xmlCellPr>
  </singleXmlCell>
  <singleXmlCell id="1729" r="W39" connectionId="0">
    <xmlCellPr id="1" uniqueName="SkorstöðurViðErlendaAðilaSkammtímaskuldaskjöl">
      <xmlPr mapId="2" xpath="/ns1:EfnahagurBanka/ns1:Gögn/ns1:Lönd/ns1:LAND-RU/@SkorstöðurViðErlendaAðilaSkammtímaskuldaskjöl" xmlDataType="decimal"/>
    </xmlCellPr>
  </singleXmlCell>
  <singleXmlCell id="1730" r="X39" connectionId="0">
    <xmlCellPr id="1" uniqueName="SkorstöðurViðErlendaAðilaLangtímaskuldaskjöl">
      <xmlPr mapId="2" xpath="/ns1:EfnahagurBanka/ns1:Gögn/ns1:Lönd/ns1:LAND-RU/@SkorstöðurViðErlendaAðilaLangtímaskuldaskjöl" xmlDataType="decimal"/>
    </xmlCellPr>
  </singleXmlCell>
  <singleXmlCell id="1731" r="Y39" connectionId="0">
    <xmlCellPr id="1" uniqueName="AðrarErlendarSkuldir">
      <xmlPr mapId="2" xpath="/ns1:EfnahagurBanka/ns1:Gögn/ns1:Lönd/ns1:LAND-RU/@AðrarErlendarSkuldir" xmlDataType="decimal"/>
    </xmlCellPr>
  </singleXmlCell>
  <singleXmlCell id="1732" r="Z39" connectionId="0">
    <xmlCellPr id="1" uniqueName="ViðskiptaskuldirViðErlendaAðila">
      <xmlPr mapId="2" xpath="/ns1:EfnahagurBanka/ns1:Gögn/ns1:Lönd/ns1:LAND-RU/@ViðskiptaskuldirViðErlendaAðila" xmlDataType="decimal"/>
    </xmlCellPr>
  </singleXmlCell>
  <singleXmlCell id="1733" r="B40" connectionId="0">
    <xmlCellPr id="1" uniqueName="Landakóði">
      <xmlPr mapId="2" xpath="/ns1:EfnahagurBanka/ns1:Gögn/ns1:Lönd/ns1:LAND-SK/@Landakóði" xmlDataType="string"/>
    </xmlCellPr>
  </singleXmlCell>
  <singleXmlCell id="1734" r="C40" connectionId="0">
    <xmlCellPr id="1" uniqueName="ÚtlánTilErlendraAðila">
      <xmlPr mapId="2" xpath="/ns1:EfnahagurBanka/ns1:Gögn/ns1:Lönd/ns1:LAND-SK/@ÚtlánTilErlendraAðila" xmlDataType="decimal"/>
    </xmlCellPr>
  </singleXmlCell>
  <singleXmlCell id="1735" r="D40" connectionId="0">
    <xmlCellPr id="1" uniqueName="NiðurfærslurÚtlánaTilErlendraAðila">
      <xmlPr mapId="2" xpath="/ns1:EfnahagurBanka/ns1:Gögn/ns1:Lönd/ns1:LAND-SK/@NiðurfærslurÚtlánaTilErlendraAðila" xmlDataType="decimal"/>
    </xmlCellPr>
  </singleXmlCell>
  <singleXmlCell id="1736" r="E40" connectionId="0">
    <xmlCellPr id="1" uniqueName="ErlendHlutabréf">
      <xmlPr mapId="2" xpath="/ns1:EfnahagurBanka/ns1:Gögn/ns1:Lönd/ns1:LAND-SK/@ErlendHlutabréf" xmlDataType="decimal"/>
    </xmlCellPr>
  </singleXmlCell>
  <singleXmlCell id="1737" r="F40" connectionId="0">
    <xmlCellPr id="1" uniqueName="HlutirÍVerðbréfaOgFjárfestingarsjóðum">
      <xmlPr mapId="2" xpath="/ns1:EfnahagurBanka/ns1:Gögn/ns1:Lönd/ns1:LAND-SK/@HlutirÍVerðbréfaOgFjárfestingarsjóðum" xmlDataType="decimal"/>
    </xmlCellPr>
  </singleXmlCell>
  <singleXmlCell id="1738" r="G40" connectionId="0">
    <xmlCellPr id="1" uniqueName="ErlendMarkaðsskuldabréfLengriEn1Ár">
      <xmlPr mapId="2" xpath="/ns1:EfnahagurBanka/ns1:Gögn/ns1:Lönd/ns1:LAND-SK/@ErlendMarkaðsskuldabréfLengriEn1Ár" xmlDataType="decimal"/>
    </xmlCellPr>
  </singleXmlCell>
  <singleXmlCell id="1739" r="H40" connectionId="0">
    <xmlCellPr id="1" uniqueName="ErlendMarkaðsskuldabréfStyttriEðaJöfn1Ári">
      <xmlPr mapId="2" xpath="/ns1:EfnahagurBanka/ns1:Gögn/ns1:Lönd/ns1:LAND-SK/@ErlendMarkaðsskuldabréfStyttriEðaJöfn1Ári" xmlDataType="decimal"/>
    </xmlCellPr>
  </singleXmlCell>
  <singleXmlCell id="1740" r="I40" connectionId="0">
    <xmlCellPr id="1" uniqueName="ErlendarBankainnstæður">
      <xmlPr mapId="2" xpath="/ns1:EfnahagurBanka/ns1:Gögn/ns1:Lönd/ns1:LAND-SK/@ErlendarBankainnstæður" xmlDataType="decimal"/>
    </xmlCellPr>
  </singleXmlCell>
  <singleXmlCell id="1741" r="J40" connectionId="0">
    <xmlCellPr id="1" uniqueName="ErlendirAfleiðusamningar">
      <xmlPr mapId="2" xpath="/ns1:EfnahagurBanka/ns1:Gögn/ns1:Lönd/ns1:LAND-SK/@ErlendirAfleiðusamningar" xmlDataType="decimal"/>
    </xmlCellPr>
  </singleXmlCell>
  <singleXmlCell id="1742" r="K40" connectionId="0">
    <xmlCellPr id="1" uniqueName="HlutirÍErlendumHlutdeildarfyrirtækjum">
      <xmlPr mapId="2" xpath="/ns1:EfnahagurBanka/ns1:Gögn/ns1:Lönd/ns1:LAND-SK/@HlutirÍErlendumHlutdeildarfyrirtækjum" xmlDataType="decimal"/>
    </xmlCellPr>
  </singleXmlCell>
  <singleXmlCell id="1743" r="L40" connectionId="0">
    <xmlCellPr id="1" uniqueName="HlutirÍTengdumErlendumFyrirtækjum">
      <xmlPr mapId="2" xpath="/ns1:EfnahagurBanka/ns1:Gögn/ns1:Lönd/ns1:LAND-SK/@HlutirÍTengdumErlendumFyrirtækjum" xmlDataType="decimal"/>
    </xmlCellPr>
  </singleXmlCell>
  <singleXmlCell id="1744" r="M40" connectionId="0">
    <xmlCellPr id="1" uniqueName="AðrarErlendarEignir">
      <xmlPr mapId="2" xpath="/ns1:EfnahagurBanka/ns1:Gögn/ns1:Lönd/ns1:LAND-SK/@AðrarErlendarEignir" xmlDataType="decimal"/>
    </xmlCellPr>
  </singleXmlCell>
  <singleXmlCell id="1745" r="N40" connectionId="0">
    <xmlCellPr id="1" uniqueName="ViðskiptakröfurÁErlendaAðila">
      <xmlPr mapId="2" xpath="/ns1:EfnahagurBanka/ns1:Gögn/ns1:Lönd/ns1:LAND-SK/@ViðskiptakröfurÁErlendaAðila" xmlDataType="decimal"/>
    </xmlCellPr>
  </singleXmlCell>
  <singleXmlCell id="1747" r="P40" connectionId="0">
    <xmlCellPr id="1" uniqueName="ErlendVerðbréfaútgáfa">
      <xmlPr mapId="2" xpath="/ns1:EfnahagurBanka/ns1:Gögn/ns1:Lönd/ns1:LAND-SK/@ErlendVerðbréfaútgáfa" xmlDataType="decimal"/>
    </xmlCellPr>
  </singleXmlCell>
  <singleXmlCell id="1748" r="R40" connectionId="0">
    <xmlCellPr id="1" uniqueName="BeinarErlendarLántökur">
      <xmlPr mapId="2" xpath="/ns1:EfnahagurBanka/ns1:Gögn/ns1:Lönd/ns1:LAND-SK/@BeinarErlendarLántökur" xmlDataType="decimal"/>
    </xmlCellPr>
  </singleXmlCell>
  <singleXmlCell id="1749" r="S40" connectionId="0">
    <xmlCellPr id="1" uniqueName="VíkjandiErlendLán">
      <xmlPr mapId="2" xpath="/ns1:EfnahagurBanka/ns1:Gögn/ns1:Lönd/ns1:LAND-SK/@VíkjandiErlendLán" xmlDataType="decimal"/>
    </xmlCellPr>
  </singleXmlCell>
  <singleXmlCell id="1750" r="T40" connectionId="0">
    <xmlCellPr id="1" uniqueName="InnstæðurErlendraAðila">
      <xmlPr mapId="2" xpath="/ns1:EfnahagurBanka/ns1:Gögn/ns1:Lönd/ns1:LAND-SK/@InnstæðurErlendraAðila" xmlDataType="decimal"/>
    </xmlCellPr>
  </singleXmlCell>
  <singleXmlCell id="1751" r="U40" connectionId="0">
    <xmlCellPr id="1" uniqueName="ErlendirAfleiðusamningarSkuldir">
      <xmlPr mapId="2" xpath="/ns1:EfnahagurBanka/ns1:Gögn/ns1:Lönd/ns1:LAND-SK/@ErlendirAfleiðusamningarSkuldir" xmlDataType="decimal"/>
    </xmlCellPr>
  </singleXmlCell>
  <singleXmlCell id="1752" r="V40" connectionId="0">
    <xmlCellPr id="1" uniqueName="SkorstöðurViðErlendaAðilaHlutabréf">
      <xmlPr mapId="2" xpath="/ns1:EfnahagurBanka/ns1:Gögn/ns1:Lönd/ns1:LAND-SK/@SkorstöðurViðErlendaAðilaHlutabréf" xmlDataType="decimal"/>
    </xmlCellPr>
  </singleXmlCell>
  <singleXmlCell id="1753" r="W40" connectionId="0">
    <xmlCellPr id="1" uniqueName="SkorstöðurViðErlendaAðilaSkammtímaskuldaskjöl">
      <xmlPr mapId="2" xpath="/ns1:EfnahagurBanka/ns1:Gögn/ns1:Lönd/ns1:LAND-SK/@SkorstöðurViðErlendaAðilaSkammtímaskuldaskjöl" xmlDataType="decimal"/>
    </xmlCellPr>
  </singleXmlCell>
  <singleXmlCell id="1754" r="X40" connectionId="0">
    <xmlCellPr id="1" uniqueName="SkorstöðurViðErlendaAðilaLangtímaskuldaskjöl">
      <xmlPr mapId="2" xpath="/ns1:EfnahagurBanka/ns1:Gögn/ns1:Lönd/ns1:LAND-SK/@SkorstöðurViðErlendaAðilaLangtímaskuldaskjöl" xmlDataType="decimal"/>
    </xmlCellPr>
  </singleXmlCell>
  <singleXmlCell id="1755" r="Y40" connectionId="0">
    <xmlCellPr id="1" uniqueName="AðrarErlendarSkuldir">
      <xmlPr mapId="2" xpath="/ns1:EfnahagurBanka/ns1:Gögn/ns1:Lönd/ns1:LAND-SK/@AðrarErlendarSkuldir" xmlDataType="decimal"/>
    </xmlCellPr>
  </singleXmlCell>
  <singleXmlCell id="1756" r="Z40" connectionId="0">
    <xmlCellPr id="1" uniqueName="ViðskiptaskuldirViðErlendaAðila">
      <xmlPr mapId="2" xpath="/ns1:EfnahagurBanka/ns1:Gögn/ns1:Lönd/ns1:LAND-SK/@ViðskiptaskuldirViðErlendaAðila" xmlDataType="decimal"/>
    </xmlCellPr>
  </singleXmlCell>
  <singleXmlCell id="1757" r="B41" connectionId="0">
    <xmlCellPr id="1" uniqueName="Landakóði">
      <xmlPr mapId="2" xpath="/ns1:EfnahagurBanka/ns1:Gögn/ns1:Lönd/ns1:LAND-SI/@Landakóði" xmlDataType="string"/>
    </xmlCellPr>
  </singleXmlCell>
  <singleXmlCell id="1758" r="C41" connectionId="0">
    <xmlCellPr id="1" uniqueName="ÚtlánTilErlendraAðila">
      <xmlPr mapId="2" xpath="/ns1:EfnahagurBanka/ns1:Gögn/ns1:Lönd/ns1:LAND-SI/@ÚtlánTilErlendraAðila" xmlDataType="decimal"/>
    </xmlCellPr>
  </singleXmlCell>
  <singleXmlCell id="1759" r="D41" connectionId="0">
    <xmlCellPr id="1" uniqueName="NiðurfærslurÚtlánaTilErlendraAðila">
      <xmlPr mapId="2" xpath="/ns1:EfnahagurBanka/ns1:Gögn/ns1:Lönd/ns1:LAND-SI/@NiðurfærslurÚtlánaTilErlendraAðila" xmlDataType="decimal"/>
    </xmlCellPr>
  </singleXmlCell>
  <singleXmlCell id="1760" r="E41" connectionId="0">
    <xmlCellPr id="1" uniqueName="ErlendHlutabréf">
      <xmlPr mapId="2" xpath="/ns1:EfnahagurBanka/ns1:Gögn/ns1:Lönd/ns1:LAND-SI/@ErlendHlutabréf" xmlDataType="decimal"/>
    </xmlCellPr>
  </singleXmlCell>
  <singleXmlCell id="1761" r="F41" connectionId="0">
    <xmlCellPr id="1" uniqueName="HlutirÍVerðbréfaOgFjárfestingarsjóðum">
      <xmlPr mapId="2" xpath="/ns1:EfnahagurBanka/ns1:Gögn/ns1:Lönd/ns1:LAND-SI/@HlutirÍVerðbréfaOgFjárfestingarsjóðum" xmlDataType="decimal"/>
    </xmlCellPr>
  </singleXmlCell>
  <singleXmlCell id="1762" r="G41" connectionId="0">
    <xmlCellPr id="1" uniqueName="ErlendMarkaðsskuldabréfLengriEn1Ár">
      <xmlPr mapId="2" xpath="/ns1:EfnahagurBanka/ns1:Gögn/ns1:Lönd/ns1:LAND-SI/@ErlendMarkaðsskuldabréfLengriEn1Ár" xmlDataType="decimal"/>
    </xmlCellPr>
  </singleXmlCell>
  <singleXmlCell id="1763" r="H41" connectionId="0">
    <xmlCellPr id="1" uniqueName="ErlendMarkaðsskuldabréfStyttriEðaJöfn1Ári">
      <xmlPr mapId="2" xpath="/ns1:EfnahagurBanka/ns1:Gögn/ns1:Lönd/ns1:LAND-SI/@ErlendMarkaðsskuldabréfStyttriEðaJöfn1Ári" xmlDataType="decimal"/>
    </xmlCellPr>
  </singleXmlCell>
  <singleXmlCell id="1764" r="I41" connectionId="0">
    <xmlCellPr id="1" uniqueName="ErlendarBankainnstæður">
      <xmlPr mapId="2" xpath="/ns1:EfnahagurBanka/ns1:Gögn/ns1:Lönd/ns1:LAND-SI/@ErlendarBankainnstæður" xmlDataType="decimal"/>
    </xmlCellPr>
  </singleXmlCell>
  <singleXmlCell id="1765" r="J41" connectionId="0">
    <xmlCellPr id="1" uniqueName="ErlendirAfleiðusamningar">
      <xmlPr mapId="2" xpath="/ns1:EfnahagurBanka/ns1:Gögn/ns1:Lönd/ns1:LAND-SI/@ErlendirAfleiðusamningar" xmlDataType="decimal"/>
    </xmlCellPr>
  </singleXmlCell>
  <singleXmlCell id="1766" r="K41" connectionId="0">
    <xmlCellPr id="1" uniqueName="HlutirÍErlendumHlutdeildarfyrirtækjum">
      <xmlPr mapId="2" xpath="/ns1:EfnahagurBanka/ns1:Gögn/ns1:Lönd/ns1:LAND-SI/@HlutirÍErlendumHlutdeildarfyrirtækjum" xmlDataType="decimal"/>
    </xmlCellPr>
  </singleXmlCell>
  <singleXmlCell id="1767" r="L41" connectionId="0">
    <xmlCellPr id="1" uniqueName="HlutirÍTengdumErlendumFyrirtækjum">
      <xmlPr mapId="2" xpath="/ns1:EfnahagurBanka/ns1:Gögn/ns1:Lönd/ns1:LAND-SI/@HlutirÍTengdumErlendumFyrirtækjum" xmlDataType="decimal"/>
    </xmlCellPr>
  </singleXmlCell>
  <singleXmlCell id="1768" r="M41" connectionId="0">
    <xmlCellPr id="1" uniqueName="AðrarErlendarEignir">
      <xmlPr mapId="2" xpath="/ns1:EfnahagurBanka/ns1:Gögn/ns1:Lönd/ns1:LAND-SI/@AðrarErlendarEignir" xmlDataType="decimal"/>
    </xmlCellPr>
  </singleXmlCell>
  <singleXmlCell id="1769" r="N41" connectionId="0">
    <xmlCellPr id="1" uniqueName="ViðskiptakröfurÁErlendaAðila">
      <xmlPr mapId="2" xpath="/ns1:EfnahagurBanka/ns1:Gögn/ns1:Lönd/ns1:LAND-SI/@ViðskiptakröfurÁErlendaAðila" xmlDataType="decimal"/>
    </xmlCellPr>
  </singleXmlCell>
  <singleXmlCell id="1771" r="P41" connectionId="0">
    <xmlCellPr id="1" uniqueName="ErlendVerðbréfaútgáfa">
      <xmlPr mapId="2" xpath="/ns1:EfnahagurBanka/ns1:Gögn/ns1:Lönd/ns1:LAND-SI/@ErlendVerðbréfaútgáfa" xmlDataType="decimal"/>
    </xmlCellPr>
  </singleXmlCell>
  <singleXmlCell id="1772" r="R41" connectionId="0">
    <xmlCellPr id="1" uniqueName="BeinarErlendarLántökur">
      <xmlPr mapId="2" xpath="/ns1:EfnahagurBanka/ns1:Gögn/ns1:Lönd/ns1:LAND-SI/@BeinarErlendarLántökur" xmlDataType="decimal"/>
    </xmlCellPr>
  </singleXmlCell>
  <singleXmlCell id="1773" r="S41" connectionId="0">
    <xmlCellPr id="1" uniqueName="VíkjandiErlendLán">
      <xmlPr mapId="2" xpath="/ns1:EfnahagurBanka/ns1:Gögn/ns1:Lönd/ns1:LAND-SI/@VíkjandiErlendLán" xmlDataType="decimal"/>
    </xmlCellPr>
  </singleXmlCell>
  <singleXmlCell id="1774" r="T41" connectionId="0">
    <xmlCellPr id="1" uniqueName="InnstæðurErlendraAðila">
      <xmlPr mapId="2" xpath="/ns1:EfnahagurBanka/ns1:Gögn/ns1:Lönd/ns1:LAND-SI/@InnstæðurErlendraAðila" xmlDataType="decimal"/>
    </xmlCellPr>
  </singleXmlCell>
  <singleXmlCell id="1775" r="U41" connectionId="0">
    <xmlCellPr id="1" uniqueName="ErlendirAfleiðusamningarSkuldir">
      <xmlPr mapId="2" xpath="/ns1:EfnahagurBanka/ns1:Gögn/ns1:Lönd/ns1:LAND-SI/@ErlendirAfleiðusamningarSkuldir" xmlDataType="decimal"/>
    </xmlCellPr>
  </singleXmlCell>
  <singleXmlCell id="1776" r="V41" connectionId="0">
    <xmlCellPr id="1" uniqueName="SkorstöðurViðErlendaAðilaHlutabréf">
      <xmlPr mapId="2" xpath="/ns1:EfnahagurBanka/ns1:Gögn/ns1:Lönd/ns1:LAND-SI/@SkorstöðurViðErlendaAðilaHlutabréf" xmlDataType="decimal"/>
    </xmlCellPr>
  </singleXmlCell>
  <singleXmlCell id="1777" r="W41" connectionId="0">
    <xmlCellPr id="1" uniqueName="SkorstöðurViðErlendaAðilaSkammtímaskuldaskjöl">
      <xmlPr mapId="2" xpath="/ns1:EfnahagurBanka/ns1:Gögn/ns1:Lönd/ns1:LAND-SI/@SkorstöðurViðErlendaAðilaSkammtímaskuldaskjöl" xmlDataType="decimal"/>
    </xmlCellPr>
  </singleXmlCell>
  <singleXmlCell id="1778" r="X41" connectionId="0">
    <xmlCellPr id="1" uniqueName="SkorstöðurViðErlendaAðilaLangtímaskuldaskjöl">
      <xmlPr mapId="2" xpath="/ns1:EfnahagurBanka/ns1:Gögn/ns1:Lönd/ns1:LAND-SI/@SkorstöðurViðErlendaAðilaLangtímaskuldaskjöl" xmlDataType="decimal"/>
    </xmlCellPr>
  </singleXmlCell>
  <singleXmlCell id="1779" r="Y41" connectionId="0">
    <xmlCellPr id="1" uniqueName="AðrarErlendarSkuldir">
      <xmlPr mapId="2" xpath="/ns1:EfnahagurBanka/ns1:Gögn/ns1:Lönd/ns1:LAND-SI/@AðrarErlendarSkuldir" xmlDataType="decimal"/>
    </xmlCellPr>
  </singleXmlCell>
  <singleXmlCell id="1780" r="Z41" connectionId="0">
    <xmlCellPr id="1" uniqueName="ViðskiptaskuldirViðErlendaAðila">
      <xmlPr mapId="2" xpath="/ns1:EfnahagurBanka/ns1:Gögn/ns1:Lönd/ns1:LAND-SI/@ViðskiptaskuldirViðErlendaAðila" xmlDataType="decimal"/>
    </xmlCellPr>
  </singleXmlCell>
  <singleXmlCell id="1781" r="B42" connectionId="0">
    <xmlCellPr id="1" uniqueName="Landakóði">
      <xmlPr mapId="2" xpath="/ns1:EfnahagurBanka/ns1:Gögn/ns1:Lönd/ns1:LAND-ES/@Landakóði" xmlDataType="string"/>
    </xmlCellPr>
  </singleXmlCell>
  <singleXmlCell id="1782" r="C42" connectionId="0">
    <xmlCellPr id="1" uniqueName="ÚtlánTilErlendraAðila">
      <xmlPr mapId="2" xpath="/ns1:EfnahagurBanka/ns1:Gögn/ns1:Lönd/ns1:LAND-ES/@ÚtlánTilErlendraAðila" xmlDataType="decimal"/>
    </xmlCellPr>
  </singleXmlCell>
  <singleXmlCell id="1783" r="D42" connectionId="0">
    <xmlCellPr id="1" uniqueName="NiðurfærslurÚtlánaTilErlendraAðila">
      <xmlPr mapId="2" xpath="/ns1:EfnahagurBanka/ns1:Gögn/ns1:Lönd/ns1:LAND-ES/@NiðurfærslurÚtlánaTilErlendraAðila" xmlDataType="decimal"/>
    </xmlCellPr>
  </singleXmlCell>
  <singleXmlCell id="1784" r="E42" connectionId="0">
    <xmlCellPr id="1" uniqueName="ErlendHlutabréf">
      <xmlPr mapId="2" xpath="/ns1:EfnahagurBanka/ns1:Gögn/ns1:Lönd/ns1:LAND-ES/@ErlendHlutabréf" xmlDataType="decimal"/>
    </xmlCellPr>
  </singleXmlCell>
  <singleXmlCell id="1785" r="F42" connectionId="0">
    <xmlCellPr id="1" uniqueName="HlutirÍVerðbréfaOgFjárfestingarsjóðum">
      <xmlPr mapId="2" xpath="/ns1:EfnahagurBanka/ns1:Gögn/ns1:Lönd/ns1:LAND-ES/@HlutirÍVerðbréfaOgFjárfestingarsjóðum" xmlDataType="decimal"/>
    </xmlCellPr>
  </singleXmlCell>
  <singleXmlCell id="1786" r="G42" connectionId="0">
    <xmlCellPr id="1" uniqueName="ErlendMarkaðsskuldabréfLengriEn1Ár">
      <xmlPr mapId="2" xpath="/ns1:EfnahagurBanka/ns1:Gögn/ns1:Lönd/ns1:LAND-ES/@ErlendMarkaðsskuldabréfLengriEn1Ár" xmlDataType="decimal"/>
    </xmlCellPr>
  </singleXmlCell>
  <singleXmlCell id="1787" r="H42" connectionId="0">
    <xmlCellPr id="1" uniqueName="ErlendMarkaðsskuldabréfStyttriEðaJöfn1Ári">
      <xmlPr mapId="2" xpath="/ns1:EfnahagurBanka/ns1:Gögn/ns1:Lönd/ns1:LAND-ES/@ErlendMarkaðsskuldabréfStyttriEðaJöfn1Ári" xmlDataType="decimal"/>
    </xmlCellPr>
  </singleXmlCell>
  <singleXmlCell id="1788" r="I42" connectionId="0">
    <xmlCellPr id="1" uniqueName="ErlendarBankainnstæður">
      <xmlPr mapId="2" xpath="/ns1:EfnahagurBanka/ns1:Gögn/ns1:Lönd/ns1:LAND-ES/@ErlendarBankainnstæður" xmlDataType="decimal"/>
    </xmlCellPr>
  </singleXmlCell>
  <singleXmlCell id="1789" r="J42" connectionId="0">
    <xmlCellPr id="1" uniqueName="ErlendirAfleiðusamningar">
      <xmlPr mapId="2" xpath="/ns1:EfnahagurBanka/ns1:Gögn/ns1:Lönd/ns1:LAND-ES/@ErlendirAfleiðusamningar" xmlDataType="decimal"/>
    </xmlCellPr>
  </singleXmlCell>
  <singleXmlCell id="1790" r="K42" connectionId="0">
    <xmlCellPr id="1" uniqueName="HlutirÍErlendumHlutdeildarfyrirtækjum">
      <xmlPr mapId="2" xpath="/ns1:EfnahagurBanka/ns1:Gögn/ns1:Lönd/ns1:LAND-ES/@HlutirÍErlendumHlutdeildarfyrirtækjum" xmlDataType="decimal"/>
    </xmlCellPr>
  </singleXmlCell>
  <singleXmlCell id="1791" r="L42" connectionId="0">
    <xmlCellPr id="1" uniqueName="HlutirÍTengdumErlendumFyrirtækjum">
      <xmlPr mapId="2" xpath="/ns1:EfnahagurBanka/ns1:Gögn/ns1:Lönd/ns1:LAND-ES/@HlutirÍTengdumErlendumFyrirtækjum" xmlDataType="decimal"/>
    </xmlCellPr>
  </singleXmlCell>
  <singleXmlCell id="1792" r="M42" connectionId="0">
    <xmlCellPr id="1" uniqueName="AðrarErlendarEignir">
      <xmlPr mapId="2" xpath="/ns1:EfnahagurBanka/ns1:Gögn/ns1:Lönd/ns1:LAND-ES/@AðrarErlendarEignir" xmlDataType="decimal"/>
    </xmlCellPr>
  </singleXmlCell>
  <singleXmlCell id="1793" r="N42" connectionId="0">
    <xmlCellPr id="1" uniqueName="ViðskiptakröfurÁErlendaAðila">
      <xmlPr mapId="2" xpath="/ns1:EfnahagurBanka/ns1:Gögn/ns1:Lönd/ns1:LAND-ES/@ViðskiptakröfurÁErlendaAðila" xmlDataType="decimal"/>
    </xmlCellPr>
  </singleXmlCell>
  <singleXmlCell id="1795" r="P42" connectionId="0">
    <xmlCellPr id="1" uniqueName="ErlendVerðbréfaútgáfa">
      <xmlPr mapId="2" xpath="/ns1:EfnahagurBanka/ns1:Gögn/ns1:Lönd/ns1:LAND-ES/@ErlendVerðbréfaútgáfa" xmlDataType="decimal"/>
    </xmlCellPr>
  </singleXmlCell>
  <singleXmlCell id="1796" r="R42" connectionId="0">
    <xmlCellPr id="1" uniqueName="BeinarErlendarLántökur">
      <xmlPr mapId="2" xpath="/ns1:EfnahagurBanka/ns1:Gögn/ns1:Lönd/ns1:LAND-ES/@BeinarErlendarLántökur" xmlDataType="decimal"/>
    </xmlCellPr>
  </singleXmlCell>
  <singleXmlCell id="1797" r="S42" connectionId="0">
    <xmlCellPr id="1" uniqueName="VíkjandiErlendLán">
      <xmlPr mapId="2" xpath="/ns1:EfnahagurBanka/ns1:Gögn/ns1:Lönd/ns1:LAND-ES/@VíkjandiErlendLán" xmlDataType="decimal"/>
    </xmlCellPr>
  </singleXmlCell>
  <singleXmlCell id="1798" r="T42" connectionId="0">
    <xmlCellPr id="1" uniqueName="InnstæðurErlendraAðila">
      <xmlPr mapId="2" xpath="/ns1:EfnahagurBanka/ns1:Gögn/ns1:Lönd/ns1:LAND-ES/@InnstæðurErlendraAðila" xmlDataType="decimal"/>
    </xmlCellPr>
  </singleXmlCell>
  <singleXmlCell id="1799" r="U42" connectionId="0">
    <xmlCellPr id="1" uniqueName="ErlendirAfleiðusamningarSkuldir">
      <xmlPr mapId="2" xpath="/ns1:EfnahagurBanka/ns1:Gögn/ns1:Lönd/ns1:LAND-ES/@ErlendirAfleiðusamningarSkuldir" xmlDataType="decimal"/>
    </xmlCellPr>
  </singleXmlCell>
  <singleXmlCell id="1800" r="V42" connectionId="0">
    <xmlCellPr id="1" uniqueName="SkorstöðurViðErlendaAðilaHlutabréf">
      <xmlPr mapId="2" xpath="/ns1:EfnahagurBanka/ns1:Gögn/ns1:Lönd/ns1:LAND-ES/@SkorstöðurViðErlendaAðilaHlutabréf" xmlDataType="decimal"/>
    </xmlCellPr>
  </singleXmlCell>
  <singleXmlCell id="1801" r="W42" connectionId="0">
    <xmlCellPr id="1" uniqueName="SkorstöðurViðErlendaAðilaSkammtímaskuldaskjöl">
      <xmlPr mapId="2" xpath="/ns1:EfnahagurBanka/ns1:Gögn/ns1:Lönd/ns1:LAND-ES/@SkorstöðurViðErlendaAðilaSkammtímaskuldaskjöl" xmlDataType="decimal"/>
    </xmlCellPr>
  </singleXmlCell>
  <singleXmlCell id="1802" r="X42" connectionId="0">
    <xmlCellPr id="1" uniqueName="SkorstöðurViðErlendaAðilaLangtímaskuldaskjöl">
      <xmlPr mapId="2" xpath="/ns1:EfnahagurBanka/ns1:Gögn/ns1:Lönd/ns1:LAND-ES/@SkorstöðurViðErlendaAðilaLangtímaskuldaskjöl" xmlDataType="decimal"/>
    </xmlCellPr>
  </singleXmlCell>
  <singleXmlCell id="1803" r="Y42" connectionId="0">
    <xmlCellPr id="1" uniqueName="AðrarErlendarSkuldir">
      <xmlPr mapId="2" xpath="/ns1:EfnahagurBanka/ns1:Gögn/ns1:Lönd/ns1:LAND-ES/@AðrarErlendarSkuldir" xmlDataType="decimal"/>
    </xmlCellPr>
  </singleXmlCell>
  <singleXmlCell id="1804" r="Z42" connectionId="0">
    <xmlCellPr id="1" uniqueName="ViðskiptaskuldirViðErlendaAðila">
      <xmlPr mapId="2" xpath="/ns1:EfnahagurBanka/ns1:Gögn/ns1:Lönd/ns1:LAND-ES/@ViðskiptaskuldirViðErlendaAðila" xmlDataType="decimal"/>
    </xmlCellPr>
  </singleXmlCell>
  <singleXmlCell id="1805" r="B43" connectionId="0">
    <xmlCellPr id="1" uniqueName="Landakóði">
      <xmlPr mapId="2" xpath="/ns1:EfnahagurBanka/ns1:Gögn/ns1:Lönd/ns1:LAND-CH/@Landakóði" xmlDataType="string"/>
    </xmlCellPr>
  </singleXmlCell>
  <singleXmlCell id="1806" r="C43" connectionId="0">
    <xmlCellPr id="1" uniqueName="ÚtlánTilErlendraAðila">
      <xmlPr mapId="2" xpath="/ns1:EfnahagurBanka/ns1:Gögn/ns1:Lönd/ns1:LAND-CH/@ÚtlánTilErlendraAðila" xmlDataType="decimal"/>
    </xmlCellPr>
  </singleXmlCell>
  <singleXmlCell id="1807" r="D43" connectionId="0">
    <xmlCellPr id="1" uniqueName="NiðurfærslurÚtlánaTilErlendraAðila">
      <xmlPr mapId="2" xpath="/ns1:EfnahagurBanka/ns1:Gögn/ns1:Lönd/ns1:LAND-CH/@NiðurfærslurÚtlánaTilErlendraAðila" xmlDataType="decimal"/>
    </xmlCellPr>
  </singleXmlCell>
  <singleXmlCell id="1808" r="E43" connectionId="0">
    <xmlCellPr id="1" uniqueName="ErlendHlutabréf">
      <xmlPr mapId="2" xpath="/ns1:EfnahagurBanka/ns1:Gögn/ns1:Lönd/ns1:LAND-CH/@ErlendHlutabréf" xmlDataType="decimal"/>
    </xmlCellPr>
  </singleXmlCell>
  <singleXmlCell id="1809" r="F43" connectionId="0">
    <xmlCellPr id="1" uniqueName="HlutirÍVerðbréfaOgFjárfestingarsjóðum">
      <xmlPr mapId="2" xpath="/ns1:EfnahagurBanka/ns1:Gögn/ns1:Lönd/ns1:LAND-CH/@HlutirÍVerðbréfaOgFjárfestingarsjóðum" xmlDataType="decimal"/>
    </xmlCellPr>
  </singleXmlCell>
  <singleXmlCell id="1810" r="G43" connectionId="0">
    <xmlCellPr id="1" uniqueName="ErlendMarkaðsskuldabréfLengriEn1Ár">
      <xmlPr mapId="2" xpath="/ns1:EfnahagurBanka/ns1:Gögn/ns1:Lönd/ns1:LAND-CH/@ErlendMarkaðsskuldabréfLengriEn1Ár" xmlDataType="decimal"/>
    </xmlCellPr>
  </singleXmlCell>
  <singleXmlCell id="1811" r="H43" connectionId="0">
    <xmlCellPr id="1" uniqueName="ErlendMarkaðsskuldabréfStyttriEðaJöfn1Ári">
      <xmlPr mapId="2" xpath="/ns1:EfnahagurBanka/ns1:Gögn/ns1:Lönd/ns1:LAND-CH/@ErlendMarkaðsskuldabréfStyttriEðaJöfn1Ári" xmlDataType="decimal"/>
    </xmlCellPr>
  </singleXmlCell>
  <singleXmlCell id="1812" r="I43" connectionId="0">
    <xmlCellPr id="1" uniqueName="ErlendarBankainnstæður">
      <xmlPr mapId="2" xpath="/ns1:EfnahagurBanka/ns1:Gögn/ns1:Lönd/ns1:LAND-CH/@ErlendarBankainnstæður" xmlDataType="decimal"/>
    </xmlCellPr>
  </singleXmlCell>
  <singleXmlCell id="1813" r="J43" connectionId="0">
    <xmlCellPr id="1" uniqueName="ErlendirAfleiðusamningar">
      <xmlPr mapId="2" xpath="/ns1:EfnahagurBanka/ns1:Gögn/ns1:Lönd/ns1:LAND-CH/@ErlendirAfleiðusamningar" xmlDataType="decimal"/>
    </xmlCellPr>
  </singleXmlCell>
  <singleXmlCell id="1814" r="K43" connectionId="0">
    <xmlCellPr id="1" uniqueName="HlutirÍErlendumHlutdeildarfyrirtækjum">
      <xmlPr mapId="2" xpath="/ns1:EfnahagurBanka/ns1:Gögn/ns1:Lönd/ns1:LAND-CH/@HlutirÍErlendumHlutdeildarfyrirtækjum" xmlDataType="decimal"/>
    </xmlCellPr>
  </singleXmlCell>
  <singleXmlCell id="1815" r="L43" connectionId="0">
    <xmlCellPr id="1" uniqueName="HlutirÍTengdumErlendumFyrirtækjum">
      <xmlPr mapId="2" xpath="/ns1:EfnahagurBanka/ns1:Gögn/ns1:Lönd/ns1:LAND-CH/@HlutirÍTengdumErlendumFyrirtækjum" xmlDataType="decimal"/>
    </xmlCellPr>
  </singleXmlCell>
  <singleXmlCell id="1816" r="M43" connectionId="0">
    <xmlCellPr id="1" uniqueName="AðrarErlendarEignir">
      <xmlPr mapId="2" xpath="/ns1:EfnahagurBanka/ns1:Gögn/ns1:Lönd/ns1:LAND-CH/@AðrarErlendarEignir" xmlDataType="decimal"/>
    </xmlCellPr>
  </singleXmlCell>
  <singleXmlCell id="1817" r="N43" connectionId="0">
    <xmlCellPr id="1" uniqueName="ViðskiptakröfurÁErlendaAðila">
      <xmlPr mapId="2" xpath="/ns1:EfnahagurBanka/ns1:Gögn/ns1:Lönd/ns1:LAND-CH/@ViðskiptakröfurÁErlendaAðila" xmlDataType="decimal"/>
    </xmlCellPr>
  </singleXmlCell>
  <singleXmlCell id="1819" r="P43" connectionId="0">
    <xmlCellPr id="1" uniqueName="ErlendVerðbréfaútgáfa">
      <xmlPr mapId="2" xpath="/ns1:EfnahagurBanka/ns1:Gögn/ns1:Lönd/ns1:LAND-CH/@ErlendVerðbréfaútgáfa" xmlDataType="decimal"/>
    </xmlCellPr>
  </singleXmlCell>
  <singleXmlCell id="1820" r="R43" connectionId="0">
    <xmlCellPr id="1" uniqueName="BeinarErlendarLántökur">
      <xmlPr mapId="2" xpath="/ns1:EfnahagurBanka/ns1:Gögn/ns1:Lönd/ns1:LAND-CH/@BeinarErlendarLántökur" xmlDataType="decimal"/>
    </xmlCellPr>
  </singleXmlCell>
  <singleXmlCell id="1821" r="S43" connectionId="0">
    <xmlCellPr id="1" uniqueName="VíkjandiErlendLán">
      <xmlPr mapId="2" xpath="/ns1:EfnahagurBanka/ns1:Gögn/ns1:Lönd/ns1:LAND-CH/@VíkjandiErlendLán" xmlDataType="decimal"/>
    </xmlCellPr>
  </singleXmlCell>
  <singleXmlCell id="1822" r="T43" connectionId="0">
    <xmlCellPr id="1" uniqueName="InnstæðurErlendraAðila">
      <xmlPr mapId="2" xpath="/ns1:EfnahagurBanka/ns1:Gögn/ns1:Lönd/ns1:LAND-CH/@InnstæðurErlendraAðila" xmlDataType="decimal"/>
    </xmlCellPr>
  </singleXmlCell>
  <singleXmlCell id="1823" r="U43" connectionId="0">
    <xmlCellPr id="1" uniqueName="ErlendirAfleiðusamningarSkuldir">
      <xmlPr mapId="2" xpath="/ns1:EfnahagurBanka/ns1:Gögn/ns1:Lönd/ns1:LAND-CH/@ErlendirAfleiðusamningarSkuldir" xmlDataType="decimal"/>
    </xmlCellPr>
  </singleXmlCell>
  <singleXmlCell id="1824" r="V43" connectionId="0">
    <xmlCellPr id="1" uniqueName="SkorstöðurViðErlendaAðilaHlutabréf">
      <xmlPr mapId="2" xpath="/ns1:EfnahagurBanka/ns1:Gögn/ns1:Lönd/ns1:LAND-CH/@SkorstöðurViðErlendaAðilaHlutabréf" xmlDataType="decimal"/>
    </xmlCellPr>
  </singleXmlCell>
  <singleXmlCell id="1825" r="W43" connectionId="0">
    <xmlCellPr id="1" uniqueName="SkorstöðurViðErlendaAðilaSkammtímaskuldaskjöl">
      <xmlPr mapId="2" xpath="/ns1:EfnahagurBanka/ns1:Gögn/ns1:Lönd/ns1:LAND-CH/@SkorstöðurViðErlendaAðilaSkammtímaskuldaskjöl" xmlDataType="decimal"/>
    </xmlCellPr>
  </singleXmlCell>
  <singleXmlCell id="1826" r="X43" connectionId="0">
    <xmlCellPr id="1" uniqueName="SkorstöðurViðErlendaAðilaLangtímaskuldaskjöl">
      <xmlPr mapId="2" xpath="/ns1:EfnahagurBanka/ns1:Gögn/ns1:Lönd/ns1:LAND-CH/@SkorstöðurViðErlendaAðilaLangtímaskuldaskjöl" xmlDataType="decimal"/>
    </xmlCellPr>
  </singleXmlCell>
  <singleXmlCell id="1827" r="Y43" connectionId="0">
    <xmlCellPr id="1" uniqueName="AðrarErlendarSkuldir">
      <xmlPr mapId="2" xpath="/ns1:EfnahagurBanka/ns1:Gögn/ns1:Lönd/ns1:LAND-CH/@AðrarErlendarSkuldir" xmlDataType="decimal"/>
    </xmlCellPr>
  </singleXmlCell>
  <singleXmlCell id="1828" r="Z43" connectionId="0">
    <xmlCellPr id="1" uniqueName="ViðskiptaskuldirViðErlendaAðila">
      <xmlPr mapId="2" xpath="/ns1:EfnahagurBanka/ns1:Gögn/ns1:Lönd/ns1:LAND-CH/@ViðskiptaskuldirViðErlendaAðila" xmlDataType="decimal"/>
    </xmlCellPr>
  </singleXmlCell>
  <singleXmlCell id="1829" r="B44" connectionId="0">
    <xmlCellPr id="1" uniqueName="Landakóði">
      <xmlPr mapId="2" xpath="/ns1:EfnahagurBanka/ns1:Gögn/ns1:Lönd/ns1:LAND-SE/@Landakóði" xmlDataType="string"/>
    </xmlCellPr>
  </singleXmlCell>
  <singleXmlCell id="1830" r="C44" connectionId="0">
    <xmlCellPr id="1" uniqueName="ÚtlánTilErlendraAðila">
      <xmlPr mapId="2" xpath="/ns1:EfnahagurBanka/ns1:Gögn/ns1:Lönd/ns1:LAND-SE/@ÚtlánTilErlendraAðila" xmlDataType="decimal"/>
    </xmlCellPr>
  </singleXmlCell>
  <singleXmlCell id="1831" r="D44" connectionId="0">
    <xmlCellPr id="1" uniqueName="NiðurfærslurÚtlánaTilErlendraAðila">
      <xmlPr mapId="2" xpath="/ns1:EfnahagurBanka/ns1:Gögn/ns1:Lönd/ns1:LAND-SE/@NiðurfærslurÚtlánaTilErlendraAðila" xmlDataType="decimal"/>
    </xmlCellPr>
  </singleXmlCell>
  <singleXmlCell id="1832" r="E44" connectionId="0">
    <xmlCellPr id="1" uniqueName="ErlendHlutabréf">
      <xmlPr mapId="2" xpath="/ns1:EfnahagurBanka/ns1:Gögn/ns1:Lönd/ns1:LAND-SE/@ErlendHlutabréf" xmlDataType="decimal"/>
    </xmlCellPr>
  </singleXmlCell>
  <singleXmlCell id="1833" r="F44" connectionId="0">
    <xmlCellPr id="1" uniqueName="HlutirÍVerðbréfaOgFjárfestingarsjóðum">
      <xmlPr mapId="2" xpath="/ns1:EfnahagurBanka/ns1:Gögn/ns1:Lönd/ns1:LAND-SE/@HlutirÍVerðbréfaOgFjárfestingarsjóðum" xmlDataType="decimal"/>
    </xmlCellPr>
  </singleXmlCell>
  <singleXmlCell id="1834" r="G44" connectionId="0">
    <xmlCellPr id="1" uniqueName="ErlendMarkaðsskuldabréfLengriEn1Ár">
      <xmlPr mapId="2" xpath="/ns1:EfnahagurBanka/ns1:Gögn/ns1:Lönd/ns1:LAND-SE/@ErlendMarkaðsskuldabréfLengriEn1Ár" xmlDataType="decimal"/>
    </xmlCellPr>
  </singleXmlCell>
  <singleXmlCell id="1835" r="H44" connectionId="0">
    <xmlCellPr id="1" uniqueName="ErlendMarkaðsskuldabréfStyttriEðaJöfn1Ári">
      <xmlPr mapId="2" xpath="/ns1:EfnahagurBanka/ns1:Gögn/ns1:Lönd/ns1:LAND-SE/@ErlendMarkaðsskuldabréfStyttriEðaJöfn1Ári" xmlDataType="decimal"/>
    </xmlCellPr>
  </singleXmlCell>
  <singleXmlCell id="1836" r="I44" connectionId="0">
    <xmlCellPr id="1" uniqueName="ErlendarBankainnstæður">
      <xmlPr mapId="2" xpath="/ns1:EfnahagurBanka/ns1:Gögn/ns1:Lönd/ns1:LAND-SE/@ErlendarBankainnstæður" xmlDataType="decimal"/>
    </xmlCellPr>
  </singleXmlCell>
  <singleXmlCell id="1837" r="J44" connectionId="0">
    <xmlCellPr id="1" uniqueName="ErlendirAfleiðusamningar">
      <xmlPr mapId="2" xpath="/ns1:EfnahagurBanka/ns1:Gögn/ns1:Lönd/ns1:LAND-SE/@ErlendirAfleiðusamningar" xmlDataType="decimal"/>
    </xmlCellPr>
  </singleXmlCell>
  <singleXmlCell id="1838" r="K44" connectionId="0">
    <xmlCellPr id="1" uniqueName="HlutirÍErlendumHlutdeildarfyrirtækjum">
      <xmlPr mapId="2" xpath="/ns1:EfnahagurBanka/ns1:Gögn/ns1:Lönd/ns1:LAND-SE/@HlutirÍErlendumHlutdeildarfyrirtækjum" xmlDataType="decimal"/>
    </xmlCellPr>
  </singleXmlCell>
  <singleXmlCell id="1839" r="L44" connectionId="0">
    <xmlCellPr id="1" uniqueName="HlutirÍTengdumErlendumFyrirtækjum">
      <xmlPr mapId="2" xpath="/ns1:EfnahagurBanka/ns1:Gögn/ns1:Lönd/ns1:LAND-SE/@HlutirÍTengdumErlendumFyrirtækjum" xmlDataType="decimal"/>
    </xmlCellPr>
  </singleXmlCell>
  <singleXmlCell id="1840" r="M44" connectionId="0">
    <xmlCellPr id="1" uniqueName="AðrarErlendarEignir">
      <xmlPr mapId="2" xpath="/ns1:EfnahagurBanka/ns1:Gögn/ns1:Lönd/ns1:LAND-SE/@AðrarErlendarEignir" xmlDataType="decimal"/>
    </xmlCellPr>
  </singleXmlCell>
  <singleXmlCell id="1841" r="N44" connectionId="0">
    <xmlCellPr id="1" uniqueName="ViðskiptakröfurÁErlendaAðila">
      <xmlPr mapId="2" xpath="/ns1:EfnahagurBanka/ns1:Gögn/ns1:Lönd/ns1:LAND-SE/@ViðskiptakröfurÁErlendaAðila" xmlDataType="decimal"/>
    </xmlCellPr>
  </singleXmlCell>
  <singleXmlCell id="1843" r="P44" connectionId="0">
    <xmlCellPr id="1" uniqueName="ErlendVerðbréfaútgáfa">
      <xmlPr mapId="2" xpath="/ns1:EfnahagurBanka/ns1:Gögn/ns1:Lönd/ns1:LAND-SE/@ErlendVerðbréfaútgáfa" xmlDataType="decimal"/>
    </xmlCellPr>
  </singleXmlCell>
  <singleXmlCell id="1844" r="R44" connectionId="0">
    <xmlCellPr id="1" uniqueName="BeinarErlendarLántökur">
      <xmlPr mapId="2" xpath="/ns1:EfnahagurBanka/ns1:Gögn/ns1:Lönd/ns1:LAND-SE/@BeinarErlendarLántökur" xmlDataType="decimal"/>
    </xmlCellPr>
  </singleXmlCell>
  <singleXmlCell id="1845" r="S44" connectionId="0">
    <xmlCellPr id="1" uniqueName="VíkjandiErlendLán">
      <xmlPr mapId="2" xpath="/ns1:EfnahagurBanka/ns1:Gögn/ns1:Lönd/ns1:LAND-SE/@VíkjandiErlendLán" xmlDataType="decimal"/>
    </xmlCellPr>
  </singleXmlCell>
  <singleXmlCell id="1846" r="T44" connectionId="0">
    <xmlCellPr id="1" uniqueName="InnstæðurErlendraAðila">
      <xmlPr mapId="2" xpath="/ns1:EfnahagurBanka/ns1:Gögn/ns1:Lönd/ns1:LAND-SE/@InnstæðurErlendraAðila" xmlDataType="decimal"/>
    </xmlCellPr>
  </singleXmlCell>
  <singleXmlCell id="1847" r="U44" connectionId="0">
    <xmlCellPr id="1" uniqueName="ErlendirAfleiðusamningarSkuldir">
      <xmlPr mapId="2" xpath="/ns1:EfnahagurBanka/ns1:Gögn/ns1:Lönd/ns1:LAND-SE/@ErlendirAfleiðusamningarSkuldir" xmlDataType="decimal"/>
    </xmlCellPr>
  </singleXmlCell>
  <singleXmlCell id="1848" r="V44" connectionId="0">
    <xmlCellPr id="1" uniqueName="SkorstöðurViðErlendaAðilaHlutabréf">
      <xmlPr mapId="2" xpath="/ns1:EfnahagurBanka/ns1:Gögn/ns1:Lönd/ns1:LAND-SE/@SkorstöðurViðErlendaAðilaHlutabréf" xmlDataType="decimal"/>
    </xmlCellPr>
  </singleXmlCell>
  <singleXmlCell id="1849" r="W44" connectionId="0">
    <xmlCellPr id="1" uniqueName="SkorstöðurViðErlendaAðilaSkammtímaskuldaskjöl">
      <xmlPr mapId="2" xpath="/ns1:EfnahagurBanka/ns1:Gögn/ns1:Lönd/ns1:LAND-SE/@SkorstöðurViðErlendaAðilaSkammtímaskuldaskjöl" xmlDataType="decimal"/>
    </xmlCellPr>
  </singleXmlCell>
  <singleXmlCell id="1850" r="X44" connectionId="0">
    <xmlCellPr id="1" uniqueName="SkorstöðurViðErlendaAðilaLangtímaskuldaskjöl">
      <xmlPr mapId="2" xpath="/ns1:EfnahagurBanka/ns1:Gögn/ns1:Lönd/ns1:LAND-SE/@SkorstöðurViðErlendaAðilaLangtímaskuldaskjöl" xmlDataType="decimal"/>
    </xmlCellPr>
  </singleXmlCell>
  <singleXmlCell id="1851" r="Y44" connectionId="0">
    <xmlCellPr id="1" uniqueName="AðrarErlendarSkuldir">
      <xmlPr mapId="2" xpath="/ns1:EfnahagurBanka/ns1:Gögn/ns1:Lönd/ns1:LAND-SE/@AðrarErlendarSkuldir" xmlDataType="decimal"/>
    </xmlCellPr>
  </singleXmlCell>
  <singleXmlCell id="1852" r="Z44" connectionId="0">
    <xmlCellPr id="1" uniqueName="ViðskiptaskuldirViðErlendaAðila">
      <xmlPr mapId="2" xpath="/ns1:EfnahagurBanka/ns1:Gögn/ns1:Lönd/ns1:LAND-SE/@ViðskiptaskuldirViðErlendaAðila" xmlDataType="decimal"/>
    </xmlCellPr>
  </singleXmlCell>
  <singleXmlCell id="1853" r="B45" connectionId="0">
    <xmlCellPr id="1" uniqueName="Landakóði">
      <xmlPr mapId="2" xpath="/ns1:EfnahagurBanka/ns1:Gögn/ns1:Lönd/ns1:LAND-CZ/@Landakóði" xmlDataType="string"/>
    </xmlCellPr>
  </singleXmlCell>
  <singleXmlCell id="1854" r="C45" connectionId="0">
    <xmlCellPr id="1" uniqueName="ÚtlánTilErlendraAðila">
      <xmlPr mapId="2" xpath="/ns1:EfnahagurBanka/ns1:Gögn/ns1:Lönd/ns1:LAND-CZ/@ÚtlánTilErlendraAðila" xmlDataType="decimal"/>
    </xmlCellPr>
  </singleXmlCell>
  <singleXmlCell id="1855" r="D45" connectionId="0">
    <xmlCellPr id="1" uniqueName="NiðurfærslurÚtlánaTilErlendraAðila">
      <xmlPr mapId="2" xpath="/ns1:EfnahagurBanka/ns1:Gögn/ns1:Lönd/ns1:LAND-CZ/@NiðurfærslurÚtlánaTilErlendraAðila" xmlDataType="decimal"/>
    </xmlCellPr>
  </singleXmlCell>
  <singleXmlCell id="1856" r="E45" connectionId="0">
    <xmlCellPr id="1" uniqueName="ErlendHlutabréf">
      <xmlPr mapId="2" xpath="/ns1:EfnahagurBanka/ns1:Gögn/ns1:Lönd/ns1:LAND-CZ/@ErlendHlutabréf" xmlDataType="decimal"/>
    </xmlCellPr>
  </singleXmlCell>
  <singleXmlCell id="1857" r="F45" connectionId="0">
    <xmlCellPr id="1" uniqueName="HlutirÍVerðbréfaOgFjárfestingarsjóðum">
      <xmlPr mapId="2" xpath="/ns1:EfnahagurBanka/ns1:Gögn/ns1:Lönd/ns1:LAND-CZ/@HlutirÍVerðbréfaOgFjárfestingarsjóðum" xmlDataType="decimal"/>
    </xmlCellPr>
  </singleXmlCell>
  <singleXmlCell id="1858" r="G45" connectionId="0">
    <xmlCellPr id="1" uniqueName="ErlendMarkaðsskuldabréfLengriEn1Ár">
      <xmlPr mapId="2" xpath="/ns1:EfnahagurBanka/ns1:Gögn/ns1:Lönd/ns1:LAND-CZ/@ErlendMarkaðsskuldabréfLengriEn1Ár" xmlDataType="decimal"/>
    </xmlCellPr>
  </singleXmlCell>
  <singleXmlCell id="1859" r="H45" connectionId="0">
    <xmlCellPr id="1" uniqueName="ErlendMarkaðsskuldabréfStyttriEðaJöfn1Ári">
      <xmlPr mapId="2" xpath="/ns1:EfnahagurBanka/ns1:Gögn/ns1:Lönd/ns1:LAND-CZ/@ErlendMarkaðsskuldabréfStyttriEðaJöfn1Ári" xmlDataType="decimal"/>
    </xmlCellPr>
  </singleXmlCell>
  <singleXmlCell id="1860" r="I45" connectionId="0">
    <xmlCellPr id="1" uniqueName="ErlendarBankainnstæður">
      <xmlPr mapId="2" xpath="/ns1:EfnahagurBanka/ns1:Gögn/ns1:Lönd/ns1:LAND-CZ/@ErlendarBankainnstæður" xmlDataType="decimal"/>
    </xmlCellPr>
  </singleXmlCell>
  <singleXmlCell id="1861" r="J45" connectionId="0">
    <xmlCellPr id="1" uniqueName="ErlendirAfleiðusamningar">
      <xmlPr mapId="2" xpath="/ns1:EfnahagurBanka/ns1:Gögn/ns1:Lönd/ns1:LAND-CZ/@ErlendirAfleiðusamningar" xmlDataType="decimal"/>
    </xmlCellPr>
  </singleXmlCell>
  <singleXmlCell id="1862" r="K45" connectionId="0">
    <xmlCellPr id="1" uniqueName="HlutirÍErlendumHlutdeildarfyrirtækjum">
      <xmlPr mapId="2" xpath="/ns1:EfnahagurBanka/ns1:Gögn/ns1:Lönd/ns1:LAND-CZ/@HlutirÍErlendumHlutdeildarfyrirtækjum" xmlDataType="decimal"/>
    </xmlCellPr>
  </singleXmlCell>
  <singleXmlCell id="1863" r="L45" connectionId="0">
    <xmlCellPr id="1" uniqueName="HlutirÍTengdumErlendumFyrirtækjum">
      <xmlPr mapId="2" xpath="/ns1:EfnahagurBanka/ns1:Gögn/ns1:Lönd/ns1:LAND-CZ/@HlutirÍTengdumErlendumFyrirtækjum" xmlDataType="decimal"/>
    </xmlCellPr>
  </singleXmlCell>
  <singleXmlCell id="1864" r="M45" connectionId="0">
    <xmlCellPr id="1" uniqueName="AðrarErlendarEignir">
      <xmlPr mapId="2" xpath="/ns1:EfnahagurBanka/ns1:Gögn/ns1:Lönd/ns1:LAND-CZ/@AðrarErlendarEignir" xmlDataType="decimal"/>
    </xmlCellPr>
  </singleXmlCell>
  <singleXmlCell id="1865" r="N45" connectionId="0">
    <xmlCellPr id="1" uniqueName="ViðskiptakröfurÁErlendaAðila">
      <xmlPr mapId="2" xpath="/ns1:EfnahagurBanka/ns1:Gögn/ns1:Lönd/ns1:LAND-CZ/@ViðskiptakröfurÁErlendaAðila" xmlDataType="decimal"/>
    </xmlCellPr>
  </singleXmlCell>
  <singleXmlCell id="1867" r="P45" connectionId="0">
    <xmlCellPr id="1" uniqueName="ErlendVerðbréfaútgáfa">
      <xmlPr mapId="2" xpath="/ns1:EfnahagurBanka/ns1:Gögn/ns1:Lönd/ns1:LAND-CZ/@ErlendVerðbréfaútgáfa" xmlDataType="decimal"/>
    </xmlCellPr>
  </singleXmlCell>
  <singleXmlCell id="1868" r="R45" connectionId="0">
    <xmlCellPr id="1" uniqueName="BeinarErlendarLántökur">
      <xmlPr mapId="2" xpath="/ns1:EfnahagurBanka/ns1:Gögn/ns1:Lönd/ns1:LAND-CZ/@BeinarErlendarLántökur" xmlDataType="decimal"/>
    </xmlCellPr>
  </singleXmlCell>
  <singleXmlCell id="1869" r="S45" connectionId="0">
    <xmlCellPr id="1" uniqueName="VíkjandiErlendLán">
      <xmlPr mapId="2" xpath="/ns1:EfnahagurBanka/ns1:Gögn/ns1:Lönd/ns1:LAND-CZ/@VíkjandiErlendLán" xmlDataType="decimal"/>
    </xmlCellPr>
  </singleXmlCell>
  <singleXmlCell id="1870" r="T45" connectionId="0">
    <xmlCellPr id="1" uniqueName="InnstæðurErlendraAðila">
      <xmlPr mapId="2" xpath="/ns1:EfnahagurBanka/ns1:Gögn/ns1:Lönd/ns1:LAND-CZ/@InnstæðurErlendraAðila" xmlDataType="decimal"/>
    </xmlCellPr>
  </singleXmlCell>
  <singleXmlCell id="1871" r="U45" connectionId="0">
    <xmlCellPr id="1" uniqueName="ErlendirAfleiðusamningarSkuldir">
      <xmlPr mapId="2" xpath="/ns1:EfnahagurBanka/ns1:Gögn/ns1:Lönd/ns1:LAND-CZ/@ErlendirAfleiðusamningarSkuldir" xmlDataType="decimal"/>
    </xmlCellPr>
  </singleXmlCell>
  <singleXmlCell id="1872" r="V45" connectionId="0">
    <xmlCellPr id="1" uniqueName="SkorstöðurViðErlendaAðilaHlutabréf">
      <xmlPr mapId="2" xpath="/ns1:EfnahagurBanka/ns1:Gögn/ns1:Lönd/ns1:LAND-CZ/@SkorstöðurViðErlendaAðilaHlutabréf" xmlDataType="decimal"/>
    </xmlCellPr>
  </singleXmlCell>
  <singleXmlCell id="1873" r="W45" connectionId="0">
    <xmlCellPr id="1" uniqueName="SkorstöðurViðErlendaAðilaSkammtímaskuldaskjöl">
      <xmlPr mapId="2" xpath="/ns1:EfnahagurBanka/ns1:Gögn/ns1:Lönd/ns1:LAND-CZ/@SkorstöðurViðErlendaAðilaSkammtímaskuldaskjöl" xmlDataType="decimal"/>
    </xmlCellPr>
  </singleXmlCell>
  <singleXmlCell id="1874" r="X45" connectionId="0">
    <xmlCellPr id="1" uniqueName="SkorstöðurViðErlendaAðilaLangtímaskuldaskjöl">
      <xmlPr mapId="2" xpath="/ns1:EfnahagurBanka/ns1:Gögn/ns1:Lönd/ns1:LAND-CZ/@SkorstöðurViðErlendaAðilaLangtímaskuldaskjöl" xmlDataType="decimal"/>
    </xmlCellPr>
  </singleXmlCell>
  <singleXmlCell id="1875" r="Y45" connectionId="0">
    <xmlCellPr id="1" uniqueName="AðrarErlendarSkuldir">
      <xmlPr mapId="2" xpath="/ns1:EfnahagurBanka/ns1:Gögn/ns1:Lönd/ns1:LAND-CZ/@AðrarErlendarSkuldir" xmlDataType="decimal"/>
    </xmlCellPr>
  </singleXmlCell>
  <singleXmlCell id="1876" r="Z45" connectionId="0">
    <xmlCellPr id="1" uniqueName="ViðskiptaskuldirViðErlendaAðila">
      <xmlPr mapId="2" xpath="/ns1:EfnahagurBanka/ns1:Gögn/ns1:Lönd/ns1:LAND-CZ/@ViðskiptaskuldirViðErlendaAðila" xmlDataType="decimal"/>
    </xmlCellPr>
  </singleXmlCell>
  <singleXmlCell id="1877" r="B46" connectionId="0">
    <xmlCellPr id="1" uniqueName="Landakóði">
      <xmlPr mapId="2" xpath="/ns1:EfnahagurBanka/ns1:Gögn/ns1:Lönd/ns1:LAND-HU/@Landakóði" xmlDataType="string"/>
    </xmlCellPr>
  </singleXmlCell>
  <singleXmlCell id="1878" r="C46" connectionId="0">
    <xmlCellPr id="1" uniqueName="ÚtlánTilErlendraAðila">
      <xmlPr mapId="2" xpath="/ns1:EfnahagurBanka/ns1:Gögn/ns1:Lönd/ns1:LAND-HU/@ÚtlánTilErlendraAðila" xmlDataType="decimal"/>
    </xmlCellPr>
  </singleXmlCell>
  <singleXmlCell id="1879" r="D46" connectionId="0">
    <xmlCellPr id="1" uniqueName="NiðurfærslurÚtlánaTilErlendraAðila">
      <xmlPr mapId="2" xpath="/ns1:EfnahagurBanka/ns1:Gögn/ns1:Lönd/ns1:LAND-HU/@NiðurfærslurÚtlánaTilErlendraAðila" xmlDataType="decimal"/>
    </xmlCellPr>
  </singleXmlCell>
  <singleXmlCell id="1880" r="E46" connectionId="0">
    <xmlCellPr id="1" uniqueName="ErlendHlutabréf">
      <xmlPr mapId="2" xpath="/ns1:EfnahagurBanka/ns1:Gögn/ns1:Lönd/ns1:LAND-HU/@ErlendHlutabréf" xmlDataType="decimal"/>
    </xmlCellPr>
  </singleXmlCell>
  <singleXmlCell id="1881" r="F46" connectionId="0">
    <xmlCellPr id="1" uniqueName="HlutirÍVerðbréfaOgFjárfestingarsjóðum">
      <xmlPr mapId="2" xpath="/ns1:EfnahagurBanka/ns1:Gögn/ns1:Lönd/ns1:LAND-HU/@HlutirÍVerðbréfaOgFjárfestingarsjóðum" xmlDataType="decimal"/>
    </xmlCellPr>
  </singleXmlCell>
  <singleXmlCell id="1882" r="G46" connectionId="0">
    <xmlCellPr id="1" uniqueName="ErlendMarkaðsskuldabréfLengriEn1Ár">
      <xmlPr mapId="2" xpath="/ns1:EfnahagurBanka/ns1:Gögn/ns1:Lönd/ns1:LAND-HU/@ErlendMarkaðsskuldabréfLengriEn1Ár" xmlDataType="decimal"/>
    </xmlCellPr>
  </singleXmlCell>
  <singleXmlCell id="1883" r="H46" connectionId="0">
    <xmlCellPr id="1" uniqueName="ErlendMarkaðsskuldabréfStyttriEðaJöfn1Ári">
      <xmlPr mapId="2" xpath="/ns1:EfnahagurBanka/ns1:Gögn/ns1:Lönd/ns1:LAND-HU/@ErlendMarkaðsskuldabréfStyttriEðaJöfn1Ári" xmlDataType="decimal"/>
    </xmlCellPr>
  </singleXmlCell>
  <singleXmlCell id="1884" r="I46" connectionId="0">
    <xmlCellPr id="1" uniqueName="ErlendarBankainnstæður">
      <xmlPr mapId="2" xpath="/ns1:EfnahagurBanka/ns1:Gögn/ns1:Lönd/ns1:LAND-HU/@ErlendarBankainnstæður" xmlDataType="decimal"/>
    </xmlCellPr>
  </singleXmlCell>
  <singleXmlCell id="1885" r="J46" connectionId="0">
    <xmlCellPr id="1" uniqueName="ErlendirAfleiðusamningar">
      <xmlPr mapId="2" xpath="/ns1:EfnahagurBanka/ns1:Gögn/ns1:Lönd/ns1:LAND-HU/@ErlendirAfleiðusamningar" xmlDataType="decimal"/>
    </xmlCellPr>
  </singleXmlCell>
  <singleXmlCell id="1886" r="K46" connectionId="0">
    <xmlCellPr id="1" uniqueName="HlutirÍErlendumHlutdeildarfyrirtækjum">
      <xmlPr mapId="2" xpath="/ns1:EfnahagurBanka/ns1:Gögn/ns1:Lönd/ns1:LAND-HU/@HlutirÍErlendumHlutdeildarfyrirtækjum" xmlDataType="decimal"/>
    </xmlCellPr>
  </singleXmlCell>
  <singleXmlCell id="1887" r="L46" connectionId="0">
    <xmlCellPr id="1" uniqueName="HlutirÍTengdumErlendumFyrirtækjum">
      <xmlPr mapId="2" xpath="/ns1:EfnahagurBanka/ns1:Gögn/ns1:Lönd/ns1:LAND-HU/@HlutirÍTengdumErlendumFyrirtækjum" xmlDataType="decimal"/>
    </xmlCellPr>
  </singleXmlCell>
  <singleXmlCell id="1888" r="M46" connectionId="0">
    <xmlCellPr id="1" uniqueName="AðrarErlendarEignir">
      <xmlPr mapId="2" xpath="/ns1:EfnahagurBanka/ns1:Gögn/ns1:Lönd/ns1:LAND-HU/@AðrarErlendarEignir" xmlDataType="decimal"/>
    </xmlCellPr>
  </singleXmlCell>
  <singleXmlCell id="1889" r="N46" connectionId="0">
    <xmlCellPr id="1" uniqueName="ViðskiptakröfurÁErlendaAðila">
      <xmlPr mapId="2" xpath="/ns1:EfnahagurBanka/ns1:Gögn/ns1:Lönd/ns1:LAND-HU/@ViðskiptakröfurÁErlendaAðila" xmlDataType="decimal"/>
    </xmlCellPr>
  </singleXmlCell>
  <singleXmlCell id="1891" r="P46" connectionId="0">
    <xmlCellPr id="1" uniqueName="ErlendVerðbréfaútgáfa">
      <xmlPr mapId="2" xpath="/ns1:EfnahagurBanka/ns1:Gögn/ns1:Lönd/ns1:LAND-HU/@ErlendVerðbréfaútgáfa" xmlDataType="decimal"/>
    </xmlCellPr>
  </singleXmlCell>
  <singleXmlCell id="1892" r="R46" connectionId="0">
    <xmlCellPr id="1" uniqueName="BeinarErlendarLántökur">
      <xmlPr mapId="2" xpath="/ns1:EfnahagurBanka/ns1:Gögn/ns1:Lönd/ns1:LAND-HU/@BeinarErlendarLántökur" xmlDataType="decimal"/>
    </xmlCellPr>
  </singleXmlCell>
  <singleXmlCell id="1893" r="S46" connectionId="0">
    <xmlCellPr id="1" uniqueName="VíkjandiErlendLán">
      <xmlPr mapId="2" xpath="/ns1:EfnahagurBanka/ns1:Gögn/ns1:Lönd/ns1:LAND-HU/@VíkjandiErlendLán" xmlDataType="decimal"/>
    </xmlCellPr>
  </singleXmlCell>
  <singleXmlCell id="1894" r="T46" connectionId="0">
    <xmlCellPr id="1" uniqueName="InnstæðurErlendraAðila">
      <xmlPr mapId="2" xpath="/ns1:EfnahagurBanka/ns1:Gögn/ns1:Lönd/ns1:LAND-HU/@InnstæðurErlendraAðila" xmlDataType="decimal"/>
    </xmlCellPr>
  </singleXmlCell>
  <singleXmlCell id="1895" r="U46" connectionId="0">
    <xmlCellPr id="1" uniqueName="ErlendirAfleiðusamningarSkuldir">
      <xmlPr mapId="2" xpath="/ns1:EfnahagurBanka/ns1:Gögn/ns1:Lönd/ns1:LAND-HU/@ErlendirAfleiðusamningarSkuldir" xmlDataType="decimal"/>
    </xmlCellPr>
  </singleXmlCell>
  <singleXmlCell id="1896" r="V46" connectionId="0">
    <xmlCellPr id="1" uniqueName="SkorstöðurViðErlendaAðilaHlutabréf">
      <xmlPr mapId="2" xpath="/ns1:EfnahagurBanka/ns1:Gögn/ns1:Lönd/ns1:LAND-HU/@SkorstöðurViðErlendaAðilaHlutabréf" xmlDataType="decimal"/>
    </xmlCellPr>
  </singleXmlCell>
  <singleXmlCell id="1897" r="W46" connectionId="0">
    <xmlCellPr id="1" uniqueName="SkorstöðurViðErlendaAðilaSkammtímaskuldaskjöl">
      <xmlPr mapId="2" xpath="/ns1:EfnahagurBanka/ns1:Gögn/ns1:Lönd/ns1:LAND-HU/@SkorstöðurViðErlendaAðilaSkammtímaskuldaskjöl" xmlDataType="decimal"/>
    </xmlCellPr>
  </singleXmlCell>
  <singleXmlCell id="1898" r="X46" connectionId="0">
    <xmlCellPr id="1" uniqueName="SkorstöðurViðErlendaAðilaLangtímaskuldaskjöl">
      <xmlPr mapId="2" xpath="/ns1:EfnahagurBanka/ns1:Gögn/ns1:Lönd/ns1:LAND-HU/@SkorstöðurViðErlendaAðilaLangtímaskuldaskjöl" xmlDataType="decimal"/>
    </xmlCellPr>
  </singleXmlCell>
  <singleXmlCell id="1899" r="Y46" connectionId="0">
    <xmlCellPr id="1" uniqueName="AðrarErlendarSkuldir">
      <xmlPr mapId="2" xpath="/ns1:EfnahagurBanka/ns1:Gögn/ns1:Lönd/ns1:LAND-HU/@AðrarErlendarSkuldir" xmlDataType="decimal"/>
    </xmlCellPr>
  </singleXmlCell>
  <singleXmlCell id="1900" r="Z46" connectionId="0">
    <xmlCellPr id="1" uniqueName="ViðskiptaskuldirViðErlendaAðila">
      <xmlPr mapId="2" xpath="/ns1:EfnahagurBanka/ns1:Gögn/ns1:Lönd/ns1:LAND-HU/@ViðskiptaskuldirViðErlendaAðila" xmlDataType="decimal"/>
    </xmlCellPr>
  </singleXmlCell>
  <singleXmlCell id="1901" r="B47" connectionId="0">
    <xmlCellPr id="1" uniqueName="Landakóði">
      <xmlPr mapId="2" xpath="/ns1:EfnahagurBanka/ns1:Gögn/ns1:Lönd/ns1:LAND-DE/@Landakóði" xmlDataType="string"/>
    </xmlCellPr>
  </singleXmlCell>
  <singleXmlCell id="1902" r="C47" connectionId="0">
    <xmlCellPr id="1" uniqueName="ÚtlánTilErlendraAðila">
      <xmlPr mapId="2" xpath="/ns1:EfnahagurBanka/ns1:Gögn/ns1:Lönd/ns1:LAND-DE/@ÚtlánTilErlendraAðila" xmlDataType="decimal"/>
    </xmlCellPr>
  </singleXmlCell>
  <singleXmlCell id="1903" r="D47" connectionId="0">
    <xmlCellPr id="1" uniqueName="NiðurfærslurÚtlánaTilErlendraAðila">
      <xmlPr mapId="2" xpath="/ns1:EfnahagurBanka/ns1:Gögn/ns1:Lönd/ns1:LAND-DE/@NiðurfærslurÚtlánaTilErlendraAðila" xmlDataType="decimal"/>
    </xmlCellPr>
  </singleXmlCell>
  <singleXmlCell id="1904" r="E47" connectionId="0">
    <xmlCellPr id="1" uniqueName="ErlendHlutabréf">
      <xmlPr mapId="2" xpath="/ns1:EfnahagurBanka/ns1:Gögn/ns1:Lönd/ns1:LAND-DE/@ErlendHlutabréf" xmlDataType="decimal"/>
    </xmlCellPr>
  </singleXmlCell>
  <singleXmlCell id="1905" r="F47" connectionId="0">
    <xmlCellPr id="1" uniqueName="HlutirÍVerðbréfaOgFjárfestingarsjóðum">
      <xmlPr mapId="2" xpath="/ns1:EfnahagurBanka/ns1:Gögn/ns1:Lönd/ns1:LAND-DE/@HlutirÍVerðbréfaOgFjárfestingarsjóðum" xmlDataType="decimal"/>
    </xmlCellPr>
  </singleXmlCell>
  <singleXmlCell id="1906" r="G47" connectionId="0">
    <xmlCellPr id="1" uniqueName="ErlendMarkaðsskuldabréfLengriEn1Ár">
      <xmlPr mapId="2" xpath="/ns1:EfnahagurBanka/ns1:Gögn/ns1:Lönd/ns1:LAND-DE/@ErlendMarkaðsskuldabréfLengriEn1Ár" xmlDataType="decimal"/>
    </xmlCellPr>
  </singleXmlCell>
  <singleXmlCell id="1907" r="H47" connectionId="0">
    <xmlCellPr id="1" uniqueName="ErlendMarkaðsskuldabréfStyttriEðaJöfn1Ári">
      <xmlPr mapId="2" xpath="/ns1:EfnahagurBanka/ns1:Gögn/ns1:Lönd/ns1:LAND-DE/@ErlendMarkaðsskuldabréfStyttriEðaJöfn1Ári" xmlDataType="decimal"/>
    </xmlCellPr>
  </singleXmlCell>
  <singleXmlCell id="1908" r="I47" connectionId="0">
    <xmlCellPr id="1" uniqueName="ErlendarBankainnstæður">
      <xmlPr mapId="2" xpath="/ns1:EfnahagurBanka/ns1:Gögn/ns1:Lönd/ns1:LAND-DE/@ErlendarBankainnstæður" xmlDataType="decimal"/>
    </xmlCellPr>
  </singleXmlCell>
  <singleXmlCell id="1909" r="J47" connectionId="0">
    <xmlCellPr id="1" uniqueName="ErlendirAfleiðusamningar">
      <xmlPr mapId="2" xpath="/ns1:EfnahagurBanka/ns1:Gögn/ns1:Lönd/ns1:LAND-DE/@ErlendirAfleiðusamningar" xmlDataType="decimal"/>
    </xmlCellPr>
  </singleXmlCell>
  <singleXmlCell id="1910" r="K47" connectionId="0">
    <xmlCellPr id="1" uniqueName="HlutirÍErlendumHlutdeildarfyrirtækjum">
      <xmlPr mapId="2" xpath="/ns1:EfnahagurBanka/ns1:Gögn/ns1:Lönd/ns1:LAND-DE/@HlutirÍErlendumHlutdeildarfyrirtækjum" xmlDataType="decimal"/>
    </xmlCellPr>
  </singleXmlCell>
  <singleXmlCell id="1911" r="L47" connectionId="0">
    <xmlCellPr id="1" uniqueName="HlutirÍTengdumErlendumFyrirtækjum">
      <xmlPr mapId="2" xpath="/ns1:EfnahagurBanka/ns1:Gögn/ns1:Lönd/ns1:LAND-DE/@HlutirÍTengdumErlendumFyrirtækjum" xmlDataType="decimal"/>
    </xmlCellPr>
  </singleXmlCell>
  <singleXmlCell id="1912" r="M47" connectionId="0">
    <xmlCellPr id="1" uniqueName="AðrarErlendarEignir">
      <xmlPr mapId="2" xpath="/ns1:EfnahagurBanka/ns1:Gögn/ns1:Lönd/ns1:LAND-DE/@AðrarErlendarEignir" xmlDataType="decimal"/>
    </xmlCellPr>
  </singleXmlCell>
  <singleXmlCell id="1913" r="N47" connectionId="0">
    <xmlCellPr id="1" uniqueName="ViðskiptakröfurÁErlendaAðila">
      <xmlPr mapId="2" xpath="/ns1:EfnahagurBanka/ns1:Gögn/ns1:Lönd/ns1:LAND-DE/@ViðskiptakröfurÁErlendaAðila" xmlDataType="decimal"/>
    </xmlCellPr>
  </singleXmlCell>
  <singleXmlCell id="1915" r="P47" connectionId="0">
    <xmlCellPr id="1" uniqueName="ErlendVerðbréfaútgáfa">
      <xmlPr mapId="2" xpath="/ns1:EfnahagurBanka/ns1:Gögn/ns1:Lönd/ns1:LAND-DE/@ErlendVerðbréfaútgáfa" xmlDataType="decimal"/>
    </xmlCellPr>
  </singleXmlCell>
  <singleXmlCell id="1916" r="R47" connectionId="0">
    <xmlCellPr id="1" uniqueName="BeinarErlendarLántökur">
      <xmlPr mapId="2" xpath="/ns1:EfnahagurBanka/ns1:Gögn/ns1:Lönd/ns1:LAND-DE/@BeinarErlendarLántökur" xmlDataType="decimal"/>
    </xmlCellPr>
  </singleXmlCell>
  <singleXmlCell id="1917" r="S47" connectionId="0">
    <xmlCellPr id="1" uniqueName="VíkjandiErlendLán">
      <xmlPr mapId="2" xpath="/ns1:EfnahagurBanka/ns1:Gögn/ns1:Lönd/ns1:LAND-DE/@VíkjandiErlendLán" xmlDataType="decimal"/>
    </xmlCellPr>
  </singleXmlCell>
  <singleXmlCell id="1918" r="T47" connectionId="0">
    <xmlCellPr id="1" uniqueName="InnstæðurErlendraAðila">
      <xmlPr mapId="2" xpath="/ns1:EfnahagurBanka/ns1:Gögn/ns1:Lönd/ns1:LAND-DE/@InnstæðurErlendraAðila" xmlDataType="decimal"/>
    </xmlCellPr>
  </singleXmlCell>
  <singleXmlCell id="1919" r="U47" connectionId="0">
    <xmlCellPr id="1" uniqueName="ErlendirAfleiðusamningarSkuldir">
      <xmlPr mapId="2" xpath="/ns1:EfnahagurBanka/ns1:Gögn/ns1:Lönd/ns1:LAND-DE/@ErlendirAfleiðusamningarSkuldir" xmlDataType="decimal"/>
    </xmlCellPr>
  </singleXmlCell>
  <singleXmlCell id="1920" r="V47" connectionId="0">
    <xmlCellPr id="1" uniqueName="SkorstöðurViðErlendaAðilaHlutabréf">
      <xmlPr mapId="2" xpath="/ns1:EfnahagurBanka/ns1:Gögn/ns1:Lönd/ns1:LAND-DE/@SkorstöðurViðErlendaAðilaHlutabréf" xmlDataType="decimal"/>
    </xmlCellPr>
  </singleXmlCell>
  <singleXmlCell id="1921" r="W47" connectionId="0">
    <xmlCellPr id="1" uniqueName="SkorstöðurViðErlendaAðilaSkammtímaskuldaskjöl">
      <xmlPr mapId="2" xpath="/ns1:EfnahagurBanka/ns1:Gögn/ns1:Lönd/ns1:LAND-DE/@SkorstöðurViðErlendaAðilaSkammtímaskuldaskjöl" xmlDataType="decimal"/>
    </xmlCellPr>
  </singleXmlCell>
  <singleXmlCell id="1922" r="X47" connectionId="0">
    <xmlCellPr id="1" uniqueName="SkorstöðurViðErlendaAðilaLangtímaskuldaskjöl">
      <xmlPr mapId="2" xpath="/ns1:EfnahagurBanka/ns1:Gögn/ns1:Lönd/ns1:LAND-DE/@SkorstöðurViðErlendaAðilaLangtímaskuldaskjöl" xmlDataType="decimal"/>
    </xmlCellPr>
  </singleXmlCell>
  <singleXmlCell id="1923" r="Y47" connectionId="0">
    <xmlCellPr id="1" uniqueName="AðrarErlendarSkuldir">
      <xmlPr mapId="2" xpath="/ns1:EfnahagurBanka/ns1:Gögn/ns1:Lönd/ns1:LAND-DE/@AðrarErlendarSkuldir" xmlDataType="decimal"/>
    </xmlCellPr>
  </singleXmlCell>
  <singleXmlCell id="1924" r="Z47" connectionId="0">
    <xmlCellPr id="1" uniqueName="ViðskiptaskuldirViðErlendaAðila">
      <xmlPr mapId="2" xpath="/ns1:EfnahagurBanka/ns1:Gögn/ns1:Lönd/ns1:LAND-DE/@ViðskiptaskuldirViðErlendaAðila" xmlDataType="decimal"/>
    </xmlCellPr>
  </singleXmlCell>
  <singleXmlCell id="2237" r="B49" connectionId="0">
    <xmlCellPr id="1" uniqueName="Landakóði">
      <xmlPr mapId="2" xpath="/ns1:EfnahagurBanka/ns1:Gögn/ns1:Lönd/ns1:LAND-4F/@Landakóði" xmlDataType="string"/>
    </xmlCellPr>
  </singleXmlCell>
  <singleXmlCell id="2238" r="C49" connectionId="0">
    <xmlCellPr id="1" uniqueName="ÚtlánTilErlendraAðila">
      <xmlPr mapId="2" xpath="/ns1:EfnahagurBanka/ns1:Gögn/ns1:Lönd/ns1:LAND-4F/@ÚtlánTilErlendraAðila" xmlDataType="decimal"/>
    </xmlCellPr>
  </singleXmlCell>
  <singleXmlCell id="2239" r="D49" connectionId="0">
    <xmlCellPr id="1" uniqueName="NiðurfærslurÚtlánaTilErlendraAðila">
      <xmlPr mapId="2" xpath="/ns1:EfnahagurBanka/ns1:Gögn/ns1:Lönd/ns1:LAND-4F/@NiðurfærslurÚtlánaTilErlendraAðila" xmlDataType="decimal"/>
    </xmlCellPr>
  </singleXmlCell>
  <singleXmlCell id="2240" r="E49" connectionId="0">
    <xmlCellPr id="1" uniqueName="ErlendHlutabréf">
      <xmlPr mapId="2" xpath="/ns1:EfnahagurBanka/ns1:Gögn/ns1:Lönd/ns1:LAND-4F/@ErlendHlutabréf" xmlDataType="decimal"/>
    </xmlCellPr>
  </singleXmlCell>
  <singleXmlCell id="2241" r="F49" connectionId="0">
    <xmlCellPr id="1" uniqueName="HlutirÍVerðbréfaOgFjárfestingarsjóðum">
      <xmlPr mapId="2" xpath="/ns1:EfnahagurBanka/ns1:Gögn/ns1:Lönd/ns1:LAND-4F/@HlutirÍVerðbréfaOgFjárfestingarsjóðum" xmlDataType="decimal"/>
    </xmlCellPr>
  </singleXmlCell>
  <singleXmlCell id="2242" r="G49" connectionId="0">
    <xmlCellPr id="1" uniqueName="ErlendMarkaðsskuldabréfLengriEn1Ár">
      <xmlPr mapId="2" xpath="/ns1:EfnahagurBanka/ns1:Gögn/ns1:Lönd/ns1:LAND-4F/@ErlendMarkaðsskuldabréfLengriEn1Ár" xmlDataType="decimal"/>
    </xmlCellPr>
  </singleXmlCell>
  <singleXmlCell id="2243" r="H49" connectionId="0">
    <xmlCellPr id="1" uniqueName="ErlendMarkaðsskuldabréfStyttriEðaJöfn1Ári">
      <xmlPr mapId="2" xpath="/ns1:EfnahagurBanka/ns1:Gögn/ns1:Lönd/ns1:LAND-4F/@ErlendMarkaðsskuldabréfStyttriEðaJöfn1Ári" xmlDataType="decimal"/>
    </xmlCellPr>
  </singleXmlCell>
  <singleXmlCell id="2244" r="I49" connectionId="0">
    <xmlCellPr id="1" uniqueName="ErlendarBankainnstæður">
      <xmlPr mapId="2" xpath="/ns1:EfnahagurBanka/ns1:Gögn/ns1:Lönd/ns1:LAND-4F/@ErlendarBankainnstæður" xmlDataType="decimal"/>
    </xmlCellPr>
  </singleXmlCell>
  <singleXmlCell id="2245" r="J49" connectionId="0">
    <xmlCellPr id="1" uniqueName="ErlendirAfleiðusamningar">
      <xmlPr mapId="2" xpath="/ns1:EfnahagurBanka/ns1:Gögn/ns1:Lönd/ns1:LAND-4F/@ErlendirAfleiðusamningar" xmlDataType="decimal"/>
    </xmlCellPr>
  </singleXmlCell>
  <singleXmlCell id="2246" r="K49" connectionId="0">
    <xmlCellPr id="1" uniqueName="HlutirÍErlendumHlutdeildarfyrirtækjum">
      <xmlPr mapId="2" xpath="/ns1:EfnahagurBanka/ns1:Gögn/ns1:Lönd/ns1:LAND-4F/@HlutirÍErlendumHlutdeildarfyrirtækjum" xmlDataType="decimal"/>
    </xmlCellPr>
  </singleXmlCell>
  <singleXmlCell id="2247" r="L49" connectionId="0">
    <xmlCellPr id="1" uniqueName="HlutirÍTengdumErlendumFyrirtækjum">
      <xmlPr mapId="2" xpath="/ns1:EfnahagurBanka/ns1:Gögn/ns1:Lönd/ns1:LAND-4F/@HlutirÍTengdumErlendumFyrirtækjum" xmlDataType="decimal"/>
    </xmlCellPr>
  </singleXmlCell>
  <singleXmlCell id="2248" r="M49" connectionId="0">
    <xmlCellPr id="1" uniqueName="AðrarErlendarEignir">
      <xmlPr mapId="2" xpath="/ns1:EfnahagurBanka/ns1:Gögn/ns1:Lönd/ns1:LAND-4F/@AðrarErlendarEignir" xmlDataType="decimal"/>
    </xmlCellPr>
  </singleXmlCell>
  <singleXmlCell id="2249" r="N49" connectionId="0">
    <xmlCellPr id="1" uniqueName="ViðskiptakröfurÁErlendaAðila">
      <xmlPr mapId="2" xpath="/ns1:EfnahagurBanka/ns1:Gögn/ns1:Lönd/ns1:LAND-4F/@ViðskiptakröfurÁErlendaAðila" xmlDataType="decimal"/>
    </xmlCellPr>
  </singleXmlCell>
  <singleXmlCell id="2251" r="P49" connectionId="0">
    <xmlCellPr id="1" uniqueName="ErlendVerðbréfaútgáfa">
      <xmlPr mapId="2" xpath="/ns1:EfnahagurBanka/ns1:Gögn/ns1:Lönd/ns1:LAND-4F/@ErlendVerðbréfaútgáfa" xmlDataType="decimal"/>
    </xmlCellPr>
  </singleXmlCell>
  <singleXmlCell id="2252" r="R49" connectionId="0">
    <xmlCellPr id="1" uniqueName="BeinarErlendarLántökur">
      <xmlPr mapId="2" xpath="/ns1:EfnahagurBanka/ns1:Gögn/ns1:Lönd/ns1:LAND-4F/@BeinarErlendarLántökur" xmlDataType="decimal"/>
    </xmlCellPr>
  </singleXmlCell>
  <singleXmlCell id="2253" r="S49" connectionId="0">
    <xmlCellPr id="1" uniqueName="VíkjandiErlendLán">
      <xmlPr mapId="2" xpath="/ns1:EfnahagurBanka/ns1:Gögn/ns1:Lönd/ns1:LAND-4F/@VíkjandiErlendLán" xmlDataType="decimal"/>
    </xmlCellPr>
  </singleXmlCell>
  <singleXmlCell id="2254" r="T49" connectionId="0">
    <xmlCellPr id="1" uniqueName="InnstæðurErlendraAðila">
      <xmlPr mapId="2" xpath="/ns1:EfnahagurBanka/ns1:Gögn/ns1:Lönd/ns1:LAND-4F/@InnstæðurErlendraAðila" xmlDataType="decimal"/>
    </xmlCellPr>
  </singleXmlCell>
  <singleXmlCell id="2255" r="U49" connectionId="0">
    <xmlCellPr id="1" uniqueName="ErlendirAfleiðusamningarSkuldir">
      <xmlPr mapId="2" xpath="/ns1:EfnahagurBanka/ns1:Gögn/ns1:Lönd/ns1:LAND-4F/@ErlendirAfleiðusamningarSkuldir" xmlDataType="decimal"/>
    </xmlCellPr>
  </singleXmlCell>
  <singleXmlCell id="2256" r="V49" connectionId="0">
    <xmlCellPr id="1" uniqueName="SkorstöðurViðErlendaAðilaHlutabréf">
      <xmlPr mapId="2" xpath="/ns1:EfnahagurBanka/ns1:Gögn/ns1:Lönd/ns1:LAND-4F/@SkorstöðurViðErlendaAðilaHlutabréf" xmlDataType="decimal"/>
    </xmlCellPr>
  </singleXmlCell>
  <singleXmlCell id="2257" r="W49" connectionId="0">
    <xmlCellPr id="1" uniqueName="SkorstöðurViðErlendaAðilaSkammtímaskuldaskjöl">
      <xmlPr mapId="2" xpath="/ns1:EfnahagurBanka/ns1:Gögn/ns1:Lönd/ns1:LAND-4F/@SkorstöðurViðErlendaAðilaSkammtímaskuldaskjöl" xmlDataType="decimal"/>
    </xmlCellPr>
  </singleXmlCell>
  <singleXmlCell id="2258" r="X49" connectionId="0">
    <xmlCellPr id="1" uniqueName="SkorstöðurViðErlendaAðilaLangtímaskuldaskjöl">
      <xmlPr mapId="2" xpath="/ns1:EfnahagurBanka/ns1:Gögn/ns1:Lönd/ns1:LAND-4F/@SkorstöðurViðErlendaAðilaLangtímaskuldaskjöl" xmlDataType="decimal"/>
    </xmlCellPr>
  </singleXmlCell>
  <singleXmlCell id="2259" r="Y49" connectionId="0">
    <xmlCellPr id="1" uniqueName="AðrarErlendarSkuldir">
      <xmlPr mapId="2" xpath="/ns1:EfnahagurBanka/ns1:Gögn/ns1:Lönd/ns1:LAND-4F/@AðrarErlendarSkuldir" xmlDataType="decimal"/>
    </xmlCellPr>
  </singleXmlCell>
  <singleXmlCell id="2260" r="Z49" connectionId="0">
    <xmlCellPr id="1" uniqueName="ViðskiptaskuldirViðErlendaAðila">
      <xmlPr mapId="2" xpath="/ns1:EfnahagurBanka/ns1:Gögn/ns1:Lönd/ns1:LAND-4F/@ViðskiptaskuldirViðErlendaAðila" xmlDataType="decimal"/>
    </xmlCellPr>
  </singleXmlCell>
  <singleXmlCell id="2261" r="B50" connectionId="0">
    <xmlCellPr id="1" uniqueName="Landakóði">
      <xmlPr mapId="2" xpath="/ns1:EfnahagurBanka/ns1:Gögn/ns1:Lönd/ns1:LAND-4C/@Landakóði" xmlDataType="string"/>
    </xmlCellPr>
  </singleXmlCell>
  <singleXmlCell id="2262" r="C50" connectionId="0">
    <xmlCellPr id="1" uniqueName="ÚtlánTilErlendraAðila">
      <xmlPr mapId="2" xpath="/ns1:EfnahagurBanka/ns1:Gögn/ns1:Lönd/ns1:LAND-4C/@ÚtlánTilErlendraAðila" xmlDataType="decimal"/>
    </xmlCellPr>
  </singleXmlCell>
  <singleXmlCell id="2263" r="D50" connectionId="0">
    <xmlCellPr id="1" uniqueName="NiðurfærslurÚtlánaTilErlendraAðila">
      <xmlPr mapId="2" xpath="/ns1:EfnahagurBanka/ns1:Gögn/ns1:Lönd/ns1:LAND-4C/@NiðurfærslurÚtlánaTilErlendraAðila" xmlDataType="decimal"/>
    </xmlCellPr>
  </singleXmlCell>
  <singleXmlCell id="2264" r="E50" connectionId="0">
    <xmlCellPr id="1" uniqueName="ErlendHlutabréf">
      <xmlPr mapId="2" xpath="/ns1:EfnahagurBanka/ns1:Gögn/ns1:Lönd/ns1:LAND-4C/@ErlendHlutabréf" xmlDataType="decimal"/>
    </xmlCellPr>
  </singleXmlCell>
  <singleXmlCell id="2265" r="F50" connectionId="0">
    <xmlCellPr id="1" uniqueName="HlutirÍVerðbréfaOgFjárfestingarsjóðum">
      <xmlPr mapId="2" xpath="/ns1:EfnahagurBanka/ns1:Gögn/ns1:Lönd/ns1:LAND-4C/@HlutirÍVerðbréfaOgFjárfestingarsjóðum" xmlDataType="decimal"/>
    </xmlCellPr>
  </singleXmlCell>
  <singleXmlCell id="2266" r="G50" connectionId="0">
    <xmlCellPr id="1" uniqueName="ErlendMarkaðsskuldabréfLengriEn1Ár">
      <xmlPr mapId="2" xpath="/ns1:EfnahagurBanka/ns1:Gögn/ns1:Lönd/ns1:LAND-4C/@ErlendMarkaðsskuldabréfLengriEn1Ár" xmlDataType="decimal"/>
    </xmlCellPr>
  </singleXmlCell>
  <singleXmlCell id="2267" r="H50" connectionId="0">
    <xmlCellPr id="1" uniqueName="ErlendMarkaðsskuldabréfStyttriEðaJöfn1Ári">
      <xmlPr mapId="2" xpath="/ns1:EfnahagurBanka/ns1:Gögn/ns1:Lönd/ns1:LAND-4C/@ErlendMarkaðsskuldabréfStyttriEðaJöfn1Ári" xmlDataType="decimal"/>
    </xmlCellPr>
  </singleXmlCell>
  <singleXmlCell id="2268" r="I50" connectionId="0">
    <xmlCellPr id="1" uniqueName="ErlendarBankainnstæður">
      <xmlPr mapId="2" xpath="/ns1:EfnahagurBanka/ns1:Gögn/ns1:Lönd/ns1:LAND-4C/@ErlendarBankainnstæður" xmlDataType="decimal"/>
    </xmlCellPr>
  </singleXmlCell>
  <singleXmlCell id="2269" r="J50" connectionId="0">
    <xmlCellPr id="1" uniqueName="ErlendirAfleiðusamningar">
      <xmlPr mapId="2" xpath="/ns1:EfnahagurBanka/ns1:Gögn/ns1:Lönd/ns1:LAND-4C/@ErlendirAfleiðusamningar" xmlDataType="decimal"/>
    </xmlCellPr>
  </singleXmlCell>
  <singleXmlCell id="2270" r="K50" connectionId="0">
    <xmlCellPr id="1" uniqueName="HlutirÍErlendumHlutdeildarfyrirtækjum">
      <xmlPr mapId="2" xpath="/ns1:EfnahagurBanka/ns1:Gögn/ns1:Lönd/ns1:LAND-4C/@HlutirÍErlendumHlutdeildarfyrirtækjum" xmlDataType="decimal"/>
    </xmlCellPr>
  </singleXmlCell>
  <singleXmlCell id="2271" r="L50" connectionId="0">
    <xmlCellPr id="1" uniqueName="HlutirÍTengdumErlendumFyrirtækjum">
      <xmlPr mapId="2" xpath="/ns1:EfnahagurBanka/ns1:Gögn/ns1:Lönd/ns1:LAND-4C/@HlutirÍTengdumErlendumFyrirtækjum" xmlDataType="decimal"/>
    </xmlCellPr>
  </singleXmlCell>
  <singleXmlCell id="2272" r="M50" connectionId="0">
    <xmlCellPr id="1" uniqueName="AðrarErlendarEignir">
      <xmlPr mapId="2" xpath="/ns1:EfnahagurBanka/ns1:Gögn/ns1:Lönd/ns1:LAND-4C/@AðrarErlendarEignir" xmlDataType="decimal"/>
    </xmlCellPr>
  </singleXmlCell>
  <singleXmlCell id="2273" r="N50" connectionId="0">
    <xmlCellPr id="1" uniqueName="ViðskiptakröfurÁErlendaAðila">
      <xmlPr mapId="2" xpath="/ns1:EfnahagurBanka/ns1:Gögn/ns1:Lönd/ns1:LAND-4C/@ViðskiptakröfurÁErlendaAðila" xmlDataType="decimal"/>
    </xmlCellPr>
  </singleXmlCell>
  <singleXmlCell id="2275" r="P50" connectionId="0">
    <xmlCellPr id="1" uniqueName="ErlendVerðbréfaútgáfa">
      <xmlPr mapId="2" xpath="/ns1:EfnahagurBanka/ns1:Gögn/ns1:Lönd/ns1:LAND-4C/@ErlendVerðbréfaútgáfa" xmlDataType="decimal"/>
    </xmlCellPr>
  </singleXmlCell>
  <singleXmlCell id="2276" r="R50" connectionId="0">
    <xmlCellPr id="1" uniqueName="BeinarErlendarLántökur">
      <xmlPr mapId="2" xpath="/ns1:EfnahagurBanka/ns1:Gögn/ns1:Lönd/ns1:LAND-4C/@BeinarErlendarLántökur" xmlDataType="decimal"/>
    </xmlCellPr>
  </singleXmlCell>
  <singleXmlCell id="2277" r="S50" connectionId="0">
    <xmlCellPr id="1" uniqueName="VíkjandiErlendLán">
      <xmlPr mapId="2" xpath="/ns1:EfnahagurBanka/ns1:Gögn/ns1:Lönd/ns1:LAND-4C/@VíkjandiErlendLán" xmlDataType="decimal"/>
    </xmlCellPr>
  </singleXmlCell>
  <singleXmlCell id="2278" r="T50" connectionId="0">
    <xmlCellPr id="1" uniqueName="InnstæðurErlendraAðila">
      <xmlPr mapId="2" xpath="/ns1:EfnahagurBanka/ns1:Gögn/ns1:Lönd/ns1:LAND-4C/@InnstæðurErlendraAðila" xmlDataType="decimal"/>
    </xmlCellPr>
  </singleXmlCell>
  <singleXmlCell id="2279" r="U50" connectionId="0">
    <xmlCellPr id="1" uniqueName="ErlendirAfleiðusamningarSkuldir">
      <xmlPr mapId="2" xpath="/ns1:EfnahagurBanka/ns1:Gögn/ns1:Lönd/ns1:LAND-4C/@ErlendirAfleiðusamningarSkuldir" xmlDataType="decimal"/>
    </xmlCellPr>
  </singleXmlCell>
  <singleXmlCell id="2280" r="V50" connectionId="0">
    <xmlCellPr id="1" uniqueName="SkorstöðurViðErlendaAðilaHlutabréf">
      <xmlPr mapId="2" xpath="/ns1:EfnahagurBanka/ns1:Gögn/ns1:Lönd/ns1:LAND-4C/@SkorstöðurViðErlendaAðilaHlutabréf" xmlDataType="decimal"/>
    </xmlCellPr>
  </singleXmlCell>
  <singleXmlCell id="2281" r="W50" connectionId="0">
    <xmlCellPr id="1" uniqueName="SkorstöðurViðErlendaAðilaSkammtímaskuldaskjöl">
      <xmlPr mapId="2" xpath="/ns1:EfnahagurBanka/ns1:Gögn/ns1:Lönd/ns1:LAND-4C/@SkorstöðurViðErlendaAðilaSkammtímaskuldaskjöl" xmlDataType="decimal"/>
    </xmlCellPr>
  </singleXmlCell>
  <singleXmlCell id="2282" r="X50" connectionId="0">
    <xmlCellPr id="1" uniqueName="SkorstöðurViðErlendaAðilaLangtímaskuldaskjöl">
      <xmlPr mapId="2" xpath="/ns1:EfnahagurBanka/ns1:Gögn/ns1:Lönd/ns1:LAND-4C/@SkorstöðurViðErlendaAðilaLangtímaskuldaskjöl" xmlDataType="decimal"/>
    </xmlCellPr>
  </singleXmlCell>
  <singleXmlCell id="2283" r="Y50" connectionId="0">
    <xmlCellPr id="1" uniqueName="AðrarErlendarSkuldir">
      <xmlPr mapId="2" xpath="/ns1:EfnahagurBanka/ns1:Gögn/ns1:Lönd/ns1:LAND-4C/@AðrarErlendarSkuldir" xmlDataType="decimal"/>
    </xmlCellPr>
  </singleXmlCell>
  <singleXmlCell id="2284" r="Z50" connectionId="0">
    <xmlCellPr id="1" uniqueName="ViðskiptaskuldirViðErlendaAðila">
      <xmlPr mapId="2" xpath="/ns1:EfnahagurBanka/ns1:Gögn/ns1:Lönd/ns1:LAND-4C/@ViðskiptaskuldirViðErlendaAðila" xmlDataType="decimal"/>
    </xmlCellPr>
  </singleXmlCell>
  <singleXmlCell id="2309" r="B51" connectionId="0">
    <xmlCellPr id="1" uniqueName="Landakóði">
      <xmlPr mapId="2" xpath="/ns1:EfnahagurBanka/ns1:Gögn/ns1:Lönd/ns1:LAND-4J/@Landakóði" xmlDataType="string"/>
    </xmlCellPr>
  </singleXmlCell>
  <singleXmlCell id="2310" r="C51" connectionId="0">
    <xmlCellPr id="1" uniqueName="ÚtlánTilErlendraAðila">
      <xmlPr mapId="2" xpath="/ns1:EfnahagurBanka/ns1:Gögn/ns1:Lönd/ns1:LAND-4J/@ÚtlánTilErlendraAðila" xmlDataType="decimal"/>
    </xmlCellPr>
  </singleXmlCell>
  <singleXmlCell id="2311" r="D51" connectionId="0">
    <xmlCellPr id="1" uniqueName="NiðurfærslurÚtlánaTilErlendraAðila">
      <xmlPr mapId="2" xpath="/ns1:EfnahagurBanka/ns1:Gögn/ns1:Lönd/ns1:LAND-4J/@NiðurfærslurÚtlánaTilErlendraAðila" xmlDataType="decimal"/>
    </xmlCellPr>
  </singleXmlCell>
  <singleXmlCell id="2312" r="E51" connectionId="0">
    <xmlCellPr id="1" uniqueName="ErlendHlutabréf">
      <xmlPr mapId="2" xpath="/ns1:EfnahagurBanka/ns1:Gögn/ns1:Lönd/ns1:LAND-4J/@ErlendHlutabréf" xmlDataType="decimal"/>
    </xmlCellPr>
  </singleXmlCell>
  <singleXmlCell id="2313" r="F51" connectionId="0">
    <xmlCellPr id="1" uniqueName="HlutirÍVerðbréfaOgFjárfestingarsjóðum">
      <xmlPr mapId="2" xpath="/ns1:EfnahagurBanka/ns1:Gögn/ns1:Lönd/ns1:LAND-4J/@HlutirÍVerðbréfaOgFjárfestingarsjóðum" xmlDataType="decimal"/>
    </xmlCellPr>
  </singleXmlCell>
  <singleXmlCell id="2314" r="G51" connectionId="0">
    <xmlCellPr id="1" uniqueName="ErlendMarkaðsskuldabréfLengriEn1Ár">
      <xmlPr mapId="2" xpath="/ns1:EfnahagurBanka/ns1:Gögn/ns1:Lönd/ns1:LAND-4J/@ErlendMarkaðsskuldabréfLengriEn1Ár" xmlDataType="decimal"/>
    </xmlCellPr>
  </singleXmlCell>
  <singleXmlCell id="2315" r="H51" connectionId="0">
    <xmlCellPr id="1" uniqueName="ErlendMarkaðsskuldabréfStyttriEðaJöfn1Ári">
      <xmlPr mapId="2" xpath="/ns1:EfnahagurBanka/ns1:Gögn/ns1:Lönd/ns1:LAND-4J/@ErlendMarkaðsskuldabréfStyttriEðaJöfn1Ári" xmlDataType="decimal"/>
    </xmlCellPr>
  </singleXmlCell>
  <singleXmlCell id="2316" r="I51" connectionId="0">
    <xmlCellPr id="1" uniqueName="ErlendarBankainnstæður">
      <xmlPr mapId="2" xpath="/ns1:EfnahagurBanka/ns1:Gögn/ns1:Lönd/ns1:LAND-4J/@ErlendarBankainnstæður" xmlDataType="decimal"/>
    </xmlCellPr>
  </singleXmlCell>
  <singleXmlCell id="2317" r="J51" connectionId="0">
    <xmlCellPr id="1" uniqueName="ErlendirAfleiðusamningar">
      <xmlPr mapId="2" xpath="/ns1:EfnahagurBanka/ns1:Gögn/ns1:Lönd/ns1:LAND-4J/@ErlendirAfleiðusamningar" xmlDataType="decimal"/>
    </xmlCellPr>
  </singleXmlCell>
  <singleXmlCell id="2318" r="K51" connectionId="0">
    <xmlCellPr id="1" uniqueName="HlutirÍErlendumHlutdeildarfyrirtækjum">
      <xmlPr mapId="2" xpath="/ns1:EfnahagurBanka/ns1:Gögn/ns1:Lönd/ns1:LAND-4J/@HlutirÍErlendumHlutdeildarfyrirtækjum" xmlDataType="decimal"/>
    </xmlCellPr>
  </singleXmlCell>
  <singleXmlCell id="2319" r="L51" connectionId="0">
    <xmlCellPr id="1" uniqueName="HlutirÍTengdumErlendumFyrirtækjum">
      <xmlPr mapId="2" xpath="/ns1:EfnahagurBanka/ns1:Gögn/ns1:Lönd/ns1:LAND-4J/@HlutirÍTengdumErlendumFyrirtækjum" xmlDataType="decimal"/>
    </xmlCellPr>
  </singleXmlCell>
  <singleXmlCell id="2711" r="M51" connectionId="0">
    <xmlCellPr id="1" uniqueName="AðrarErlendarEignir">
      <xmlPr mapId="2" xpath="/ns1:EfnahagurBanka/ns1:Gögn/ns1:Lönd/ns1:LAND-4J/@AðrarErlendarEignir" xmlDataType="decimal"/>
    </xmlCellPr>
  </singleXmlCell>
  <singleXmlCell id="2712" r="N51" connectionId="0">
    <xmlCellPr id="1" uniqueName="ViðskiptakröfurÁErlendaAðila">
      <xmlPr mapId="2" xpath="/ns1:EfnahagurBanka/ns1:Gögn/ns1:Lönd/ns1:LAND-4J/@ViðskiptakröfurÁErlendaAðila" xmlDataType="decimal"/>
    </xmlCellPr>
  </singleXmlCell>
  <singleXmlCell id="2714" r="P51" connectionId="0">
    <xmlCellPr id="1" uniqueName="ErlendVerðbréfaútgáfa">
      <xmlPr mapId="2" xpath="/ns1:EfnahagurBanka/ns1:Gögn/ns1:Lönd/ns1:LAND-4J/@ErlendVerðbréfaútgáfa" xmlDataType="decimal"/>
    </xmlCellPr>
  </singleXmlCell>
  <singleXmlCell id="2715" r="R51" connectionId="0">
    <xmlCellPr id="1" uniqueName="BeinarErlendarLántökur">
      <xmlPr mapId="2" xpath="/ns1:EfnahagurBanka/ns1:Gögn/ns1:Lönd/ns1:LAND-4J/@BeinarErlendarLántökur" xmlDataType="decimal"/>
    </xmlCellPr>
  </singleXmlCell>
  <singleXmlCell id="2716" r="S51" connectionId="0">
    <xmlCellPr id="1" uniqueName="VíkjandiErlendLán">
      <xmlPr mapId="2" xpath="/ns1:EfnahagurBanka/ns1:Gögn/ns1:Lönd/ns1:LAND-4J/@VíkjandiErlendLán" xmlDataType="decimal"/>
    </xmlCellPr>
  </singleXmlCell>
  <singleXmlCell id="2717" r="T51" connectionId="0">
    <xmlCellPr id="1" uniqueName="InnstæðurErlendraAðila">
      <xmlPr mapId="2" xpath="/ns1:EfnahagurBanka/ns1:Gögn/ns1:Lönd/ns1:LAND-4J/@InnstæðurErlendraAðila" xmlDataType="decimal"/>
    </xmlCellPr>
  </singleXmlCell>
  <singleXmlCell id="2718" r="U51" connectionId="0">
    <xmlCellPr id="1" uniqueName="ErlendirAfleiðusamningarSkuldir">
      <xmlPr mapId="2" xpath="/ns1:EfnahagurBanka/ns1:Gögn/ns1:Lönd/ns1:LAND-4J/@ErlendirAfleiðusamningarSkuldir" xmlDataType="decimal"/>
    </xmlCellPr>
  </singleXmlCell>
  <singleXmlCell id="2719" r="V51" connectionId="0">
    <xmlCellPr id="1" uniqueName="SkorstöðurViðErlendaAðilaHlutabréf">
      <xmlPr mapId="2" xpath="/ns1:EfnahagurBanka/ns1:Gögn/ns1:Lönd/ns1:LAND-4J/@SkorstöðurViðErlendaAðilaHlutabréf" xmlDataType="decimal"/>
    </xmlCellPr>
  </singleXmlCell>
  <singleXmlCell id="2720" r="W51" connectionId="0">
    <xmlCellPr id="1" uniqueName="SkorstöðurViðErlendaAðilaSkammtímaskuldaskjöl">
      <xmlPr mapId="2" xpath="/ns1:EfnahagurBanka/ns1:Gögn/ns1:Lönd/ns1:LAND-4J/@SkorstöðurViðErlendaAðilaSkammtímaskuldaskjöl" xmlDataType="decimal"/>
    </xmlCellPr>
  </singleXmlCell>
  <singleXmlCell id="5987" r="X51" connectionId="0">
    <xmlCellPr id="1" uniqueName="SkorstöðurViðErlendaAðilaLangtímaskuldaskjöl">
      <xmlPr mapId="2" xpath="/ns1:EfnahagurBanka/ns1:Gögn/ns1:Lönd/ns1:LAND-4J/@SkorstöðurViðErlendaAðilaLangtímaskuldaskjöl" xmlDataType="decimal"/>
    </xmlCellPr>
  </singleXmlCell>
  <singleXmlCell id="5988" r="Y51" connectionId="0">
    <xmlCellPr id="1" uniqueName="AðrarErlendarSkuldir">
      <xmlPr mapId="2" xpath="/ns1:EfnahagurBanka/ns1:Gögn/ns1:Lönd/ns1:LAND-4J/@AðrarErlendarSkuldir" xmlDataType="decimal"/>
    </xmlCellPr>
  </singleXmlCell>
  <singleXmlCell id="5989" r="Z51" connectionId="0">
    <xmlCellPr id="1" uniqueName="ViðskiptaskuldirViðErlendaAðila">
      <xmlPr mapId="2" xpath="/ns1:EfnahagurBanka/ns1:Gögn/ns1:Lönd/ns1:LAND-4J/@ViðskiptaskuldirViðErlendaAðila" xmlDataType="decimal"/>
    </xmlCellPr>
  </singleXmlCell>
  <singleXmlCell id="5990" r="B52" connectionId="0">
    <xmlCellPr id="1" uniqueName="Landakóði">
      <xmlPr mapId="2" xpath="/ns1:EfnahagurBanka/ns1:Gögn/ns1:Lönd/ns1:LAND-4S/@Landakóði" xmlDataType="string"/>
    </xmlCellPr>
  </singleXmlCell>
  <singleXmlCell id="5991" r="C52" connectionId="0">
    <xmlCellPr id="1" uniqueName="ÚtlánTilErlendraAðila">
      <xmlPr mapId="2" xpath="/ns1:EfnahagurBanka/ns1:Gögn/ns1:Lönd/ns1:LAND-4S/@ÚtlánTilErlendraAðila" xmlDataType="decimal"/>
    </xmlCellPr>
  </singleXmlCell>
  <singleXmlCell id="5992" r="D52" connectionId="0">
    <xmlCellPr id="1" uniqueName="NiðurfærslurÚtlánaTilErlendraAðila">
      <xmlPr mapId="2" xpath="/ns1:EfnahagurBanka/ns1:Gögn/ns1:Lönd/ns1:LAND-4S/@NiðurfærslurÚtlánaTilErlendraAðila" xmlDataType="decimal"/>
    </xmlCellPr>
  </singleXmlCell>
  <singleXmlCell id="5993" r="E52" connectionId="0">
    <xmlCellPr id="1" uniqueName="ErlendHlutabréf">
      <xmlPr mapId="2" xpath="/ns1:EfnahagurBanka/ns1:Gögn/ns1:Lönd/ns1:LAND-4S/@ErlendHlutabréf" xmlDataType="decimal"/>
    </xmlCellPr>
  </singleXmlCell>
  <singleXmlCell id="5994" r="F52" connectionId="0">
    <xmlCellPr id="1" uniqueName="HlutirÍVerðbréfaOgFjárfestingarsjóðum">
      <xmlPr mapId="2" xpath="/ns1:EfnahagurBanka/ns1:Gögn/ns1:Lönd/ns1:LAND-4S/@HlutirÍVerðbréfaOgFjárfestingarsjóðum" xmlDataType="decimal"/>
    </xmlCellPr>
  </singleXmlCell>
  <singleXmlCell id="5995" r="G52" connectionId="0">
    <xmlCellPr id="1" uniqueName="ErlendMarkaðsskuldabréfLengriEn1Ár">
      <xmlPr mapId="2" xpath="/ns1:EfnahagurBanka/ns1:Gögn/ns1:Lönd/ns1:LAND-4S/@ErlendMarkaðsskuldabréfLengriEn1Ár" xmlDataType="decimal"/>
    </xmlCellPr>
  </singleXmlCell>
  <singleXmlCell id="5996" r="H52" connectionId="0">
    <xmlCellPr id="1" uniqueName="ErlendMarkaðsskuldabréfStyttriEðaJöfn1Ári">
      <xmlPr mapId="2" xpath="/ns1:EfnahagurBanka/ns1:Gögn/ns1:Lönd/ns1:LAND-4S/@ErlendMarkaðsskuldabréfStyttriEðaJöfn1Ári" xmlDataType="decimal"/>
    </xmlCellPr>
  </singleXmlCell>
  <singleXmlCell id="5997" r="I52" connectionId="0">
    <xmlCellPr id="1" uniqueName="ErlendarBankainnstæður">
      <xmlPr mapId="2" xpath="/ns1:EfnahagurBanka/ns1:Gögn/ns1:Lönd/ns1:LAND-4S/@ErlendarBankainnstæður" xmlDataType="decimal"/>
    </xmlCellPr>
  </singleXmlCell>
  <singleXmlCell id="5998" r="J52" connectionId="0">
    <xmlCellPr id="1" uniqueName="ErlendirAfleiðusamningar">
      <xmlPr mapId="2" xpath="/ns1:EfnahagurBanka/ns1:Gögn/ns1:Lönd/ns1:LAND-4S/@ErlendirAfleiðusamningar" xmlDataType="decimal"/>
    </xmlCellPr>
  </singleXmlCell>
  <singleXmlCell id="7463" r="K52" connectionId="0">
    <xmlCellPr id="1" uniqueName="HlutirÍErlendumHlutdeildarfyrirtækjum">
      <xmlPr mapId="2" xpath="/ns1:EfnahagurBanka/ns1:Gögn/ns1:Lönd/ns1:LAND-4S/@HlutirÍErlendumHlutdeildarfyrirtækjum" xmlDataType="decimal"/>
    </xmlCellPr>
  </singleXmlCell>
  <singleXmlCell id="7464" r="L52" connectionId="0">
    <xmlCellPr id="1" uniqueName="HlutirÍTengdumErlendumFyrirtækjum">
      <xmlPr mapId="2" xpath="/ns1:EfnahagurBanka/ns1:Gögn/ns1:Lönd/ns1:LAND-4S/@HlutirÍTengdumErlendumFyrirtækjum" xmlDataType="decimal"/>
    </xmlCellPr>
  </singleXmlCell>
  <singleXmlCell id="7465" r="M52" connectionId="0">
    <xmlCellPr id="1" uniqueName="AðrarErlendarEignir">
      <xmlPr mapId="2" xpath="/ns1:EfnahagurBanka/ns1:Gögn/ns1:Lönd/ns1:LAND-4S/@AðrarErlendarEignir" xmlDataType="decimal"/>
    </xmlCellPr>
  </singleXmlCell>
  <singleXmlCell id="7466" r="N52" connectionId="0">
    <xmlCellPr id="1" uniqueName="ViðskiptakröfurÁErlendaAðila">
      <xmlPr mapId="2" xpath="/ns1:EfnahagurBanka/ns1:Gögn/ns1:Lönd/ns1:LAND-4S/@ViðskiptakröfurÁErlendaAðila" xmlDataType="decimal"/>
    </xmlCellPr>
  </singleXmlCell>
  <singleXmlCell id="7468" r="P52" connectionId="0">
    <xmlCellPr id="1" uniqueName="ErlendVerðbréfaútgáfa">
      <xmlPr mapId="2" xpath="/ns1:EfnahagurBanka/ns1:Gögn/ns1:Lönd/ns1:LAND-4S/@ErlendVerðbréfaútgáfa" xmlDataType="decimal"/>
    </xmlCellPr>
  </singleXmlCell>
  <singleXmlCell id="7469" r="R52" connectionId="0">
    <xmlCellPr id="1" uniqueName="BeinarErlendarLántökur">
      <xmlPr mapId="2" xpath="/ns1:EfnahagurBanka/ns1:Gögn/ns1:Lönd/ns1:LAND-4S/@BeinarErlendarLántökur" xmlDataType="decimal"/>
    </xmlCellPr>
  </singleXmlCell>
  <singleXmlCell id="7470" r="S52" connectionId="0">
    <xmlCellPr id="1" uniqueName="VíkjandiErlendLán">
      <xmlPr mapId="2" xpath="/ns1:EfnahagurBanka/ns1:Gögn/ns1:Lönd/ns1:LAND-4S/@VíkjandiErlendLán" xmlDataType="decimal"/>
    </xmlCellPr>
  </singleXmlCell>
  <singleXmlCell id="7471" r="T52" connectionId="0">
    <xmlCellPr id="1" uniqueName="InnstæðurErlendraAðila">
      <xmlPr mapId="2" xpath="/ns1:EfnahagurBanka/ns1:Gögn/ns1:Lönd/ns1:LAND-4S/@InnstæðurErlendraAðila" xmlDataType="decimal"/>
    </xmlCellPr>
  </singleXmlCell>
  <singleXmlCell id="7472" r="U52" connectionId="0">
    <xmlCellPr id="1" uniqueName="ErlendirAfleiðusamningarSkuldir">
      <xmlPr mapId="2" xpath="/ns1:EfnahagurBanka/ns1:Gögn/ns1:Lönd/ns1:LAND-4S/@ErlendirAfleiðusamningarSkuldir" xmlDataType="decimal"/>
    </xmlCellPr>
  </singleXmlCell>
  <singleXmlCell id="7473" r="V52" connectionId="0">
    <xmlCellPr id="1" uniqueName="SkorstöðurViðErlendaAðilaHlutabréf">
      <xmlPr mapId="2" xpath="/ns1:EfnahagurBanka/ns1:Gögn/ns1:Lönd/ns1:LAND-4S/@SkorstöðurViðErlendaAðilaHlutabréf" xmlDataType="decimal"/>
    </xmlCellPr>
  </singleXmlCell>
  <singleXmlCell id="7474" r="W52" connectionId="0">
    <xmlCellPr id="1" uniqueName="SkorstöðurViðErlendaAðilaSkammtímaskuldaskjöl">
      <xmlPr mapId="2" xpath="/ns1:EfnahagurBanka/ns1:Gögn/ns1:Lönd/ns1:LAND-4S/@SkorstöðurViðErlendaAðilaSkammtímaskuldaskjöl" xmlDataType="decimal"/>
    </xmlCellPr>
  </singleXmlCell>
  <singleXmlCell id="7475" r="X52" connectionId="0">
    <xmlCellPr id="1" uniqueName="SkorstöðurViðErlendaAðilaLangtímaskuldaskjöl">
      <xmlPr mapId="2" xpath="/ns1:EfnahagurBanka/ns1:Gögn/ns1:Lönd/ns1:LAND-4S/@SkorstöðurViðErlendaAðilaLangtímaskuldaskjöl" xmlDataType="decimal"/>
    </xmlCellPr>
  </singleXmlCell>
  <singleXmlCell id="7476" r="Y52" connectionId="0">
    <xmlCellPr id="1" uniqueName="AðrarErlendarSkuldir">
      <xmlPr mapId="2" xpath="/ns1:EfnahagurBanka/ns1:Gögn/ns1:Lönd/ns1:LAND-4S/@AðrarErlendarSkuldir" xmlDataType="decimal"/>
    </xmlCellPr>
  </singleXmlCell>
  <singleXmlCell id="7477" r="Z52" connectionId="0">
    <xmlCellPr id="1" uniqueName="ViðskiptaskuldirViðErlendaAðila">
      <xmlPr mapId="2" xpath="/ns1:EfnahagurBanka/ns1:Gögn/ns1:Lönd/ns1:LAND-4S/@ViðskiptaskuldirViðErlendaAðila" xmlDataType="decimal"/>
    </xmlCellPr>
  </singleXmlCell>
  <singleXmlCell id="7478" r="B53" connectionId="0">
    <xmlCellPr id="1" uniqueName="Landakóði">
      <xmlPr mapId="2" xpath="/ns1:EfnahagurBanka/ns1:Gögn/ns1:Lönd/ns1:LAND-1C/@Landakóði" xmlDataType="string"/>
    </xmlCellPr>
  </singleXmlCell>
  <singleXmlCell id="7479" r="C53" connectionId="0">
    <xmlCellPr id="1" uniqueName="ÚtlánTilErlendraAðila">
      <xmlPr mapId="2" xpath="/ns1:EfnahagurBanka/ns1:Gögn/ns1:Lönd/ns1:LAND-1C/@ÚtlánTilErlendraAðila" xmlDataType="decimal"/>
    </xmlCellPr>
  </singleXmlCell>
  <singleXmlCell id="7480" r="D53" connectionId="0">
    <xmlCellPr id="1" uniqueName="NiðurfærslurÚtlánaTilErlendraAðila">
      <xmlPr mapId="2" xpath="/ns1:EfnahagurBanka/ns1:Gögn/ns1:Lönd/ns1:LAND-1C/@NiðurfærslurÚtlánaTilErlendraAðila" xmlDataType="decimal"/>
    </xmlCellPr>
  </singleXmlCell>
  <singleXmlCell id="7481" r="E53" connectionId="0">
    <xmlCellPr id="1" uniqueName="ErlendHlutabréf">
      <xmlPr mapId="2" xpath="/ns1:EfnahagurBanka/ns1:Gögn/ns1:Lönd/ns1:LAND-1C/@ErlendHlutabréf" xmlDataType="decimal"/>
    </xmlCellPr>
  </singleXmlCell>
  <singleXmlCell id="7482" r="F53" connectionId="0">
    <xmlCellPr id="1" uniqueName="HlutirÍVerðbréfaOgFjárfestingarsjóðum">
      <xmlPr mapId="2" xpath="/ns1:EfnahagurBanka/ns1:Gögn/ns1:Lönd/ns1:LAND-1C/@HlutirÍVerðbréfaOgFjárfestingarsjóðum" xmlDataType="decimal"/>
    </xmlCellPr>
  </singleXmlCell>
  <singleXmlCell id="7483" r="G53" connectionId="0">
    <xmlCellPr id="1" uniqueName="ErlendMarkaðsskuldabréfLengriEn1Ár">
      <xmlPr mapId="2" xpath="/ns1:EfnahagurBanka/ns1:Gögn/ns1:Lönd/ns1:LAND-1C/@ErlendMarkaðsskuldabréfLengriEn1Ár" xmlDataType="decimal"/>
    </xmlCellPr>
  </singleXmlCell>
  <singleXmlCell id="7484" r="H53" connectionId="0">
    <xmlCellPr id="1" uniqueName="ErlendMarkaðsskuldabréfStyttriEðaJöfn1Ári">
      <xmlPr mapId="2" xpath="/ns1:EfnahagurBanka/ns1:Gögn/ns1:Lönd/ns1:LAND-1C/@ErlendMarkaðsskuldabréfStyttriEðaJöfn1Ári" xmlDataType="decimal"/>
    </xmlCellPr>
  </singleXmlCell>
  <singleXmlCell id="7485" r="I53" connectionId="0">
    <xmlCellPr id="1" uniqueName="ErlendarBankainnstæður">
      <xmlPr mapId="2" xpath="/ns1:EfnahagurBanka/ns1:Gögn/ns1:Lönd/ns1:LAND-1C/@ErlendarBankainnstæður" xmlDataType="decimal"/>
    </xmlCellPr>
  </singleXmlCell>
  <singleXmlCell id="7486" r="J53" connectionId="0">
    <xmlCellPr id="1" uniqueName="ErlendirAfleiðusamningar">
      <xmlPr mapId="2" xpath="/ns1:EfnahagurBanka/ns1:Gögn/ns1:Lönd/ns1:LAND-1C/@ErlendirAfleiðusamningar" xmlDataType="decimal"/>
    </xmlCellPr>
  </singleXmlCell>
  <singleXmlCell id="7487" r="K53" connectionId="0">
    <xmlCellPr id="1" uniqueName="HlutirÍErlendumHlutdeildarfyrirtækjum">
      <xmlPr mapId="2" xpath="/ns1:EfnahagurBanka/ns1:Gögn/ns1:Lönd/ns1:LAND-1C/@HlutirÍErlendumHlutdeildarfyrirtækjum" xmlDataType="decimal"/>
    </xmlCellPr>
  </singleXmlCell>
  <singleXmlCell id="7488" r="L53" connectionId="0">
    <xmlCellPr id="1" uniqueName="HlutirÍTengdumErlendumFyrirtækjum">
      <xmlPr mapId="2" xpath="/ns1:EfnahagurBanka/ns1:Gögn/ns1:Lönd/ns1:LAND-1C/@HlutirÍTengdumErlendumFyrirtækjum" xmlDataType="decimal"/>
    </xmlCellPr>
  </singleXmlCell>
  <singleXmlCell id="7489" r="M53" connectionId="0">
    <xmlCellPr id="1" uniqueName="AðrarErlendarEignir">
      <xmlPr mapId="2" xpath="/ns1:EfnahagurBanka/ns1:Gögn/ns1:Lönd/ns1:LAND-1C/@AðrarErlendarEignir" xmlDataType="decimal"/>
    </xmlCellPr>
  </singleXmlCell>
  <singleXmlCell id="7490" r="N53" connectionId="0">
    <xmlCellPr id="1" uniqueName="ViðskiptakröfurÁErlendaAðila">
      <xmlPr mapId="2" xpath="/ns1:EfnahagurBanka/ns1:Gögn/ns1:Lönd/ns1:LAND-1C/@ViðskiptakröfurÁErlendaAðila" xmlDataType="decimal"/>
    </xmlCellPr>
  </singleXmlCell>
  <singleXmlCell id="7492" r="P53" connectionId="0">
    <xmlCellPr id="1" uniqueName="ErlendVerðbréfaútgáfa">
      <xmlPr mapId="2" xpath="/ns1:EfnahagurBanka/ns1:Gögn/ns1:Lönd/ns1:LAND-1C/@ErlendVerðbréfaútgáfa" xmlDataType="decimal"/>
    </xmlCellPr>
  </singleXmlCell>
  <singleXmlCell id="7503" r="R53" connectionId="0">
    <xmlCellPr id="1" uniqueName="BeinarErlendarLántökur">
      <xmlPr mapId="2" xpath="/ns1:EfnahagurBanka/ns1:Gögn/ns1:Lönd/ns1:LAND-1C/@BeinarErlendarLántökur" xmlDataType="decimal"/>
    </xmlCellPr>
  </singleXmlCell>
  <singleXmlCell id="7504" r="S53" connectionId="0">
    <xmlCellPr id="1" uniqueName="VíkjandiErlendLán">
      <xmlPr mapId="2" xpath="/ns1:EfnahagurBanka/ns1:Gögn/ns1:Lönd/ns1:LAND-1C/@VíkjandiErlendLán" xmlDataType="decimal"/>
    </xmlCellPr>
  </singleXmlCell>
  <singleXmlCell id="7505" r="T53" connectionId="0">
    <xmlCellPr id="1" uniqueName="InnstæðurErlendraAðila">
      <xmlPr mapId="2" xpath="/ns1:EfnahagurBanka/ns1:Gögn/ns1:Lönd/ns1:LAND-1C/@InnstæðurErlendraAðila" xmlDataType="decimal"/>
    </xmlCellPr>
  </singleXmlCell>
  <singleXmlCell id="7506" r="U53" connectionId="0">
    <xmlCellPr id="1" uniqueName="ErlendirAfleiðusamningarSkuldir">
      <xmlPr mapId="2" xpath="/ns1:EfnahagurBanka/ns1:Gögn/ns1:Lönd/ns1:LAND-1C/@ErlendirAfleiðusamningarSkuldir" xmlDataType="decimal"/>
    </xmlCellPr>
  </singleXmlCell>
  <singleXmlCell id="7507" r="V53" connectionId="0">
    <xmlCellPr id="1" uniqueName="SkorstöðurViðErlendaAðilaHlutabréf">
      <xmlPr mapId="2" xpath="/ns1:EfnahagurBanka/ns1:Gögn/ns1:Lönd/ns1:LAND-1C/@SkorstöðurViðErlendaAðilaHlutabréf" xmlDataType="decimal"/>
    </xmlCellPr>
  </singleXmlCell>
  <singleXmlCell id="7508" r="W53" connectionId="0">
    <xmlCellPr id="1" uniqueName="SkorstöðurViðErlendaAðilaSkammtímaskuldaskjöl">
      <xmlPr mapId="2" xpath="/ns1:EfnahagurBanka/ns1:Gögn/ns1:Lönd/ns1:LAND-1C/@SkorstöðurViðErlendaAðilaSkammtímaskuldaskjöl" xmlDataType="decimal"/>
    </xmlCellPr>
  </singleXmlCell>
  <singleXmlCell id="7509" r="X53" connectionId="0">
    <xmlCellPr id="1" uniqueName="SkorstöðurViðErlendaAðilaLangtímaskuldaskjöl">
      <xmlPr mapId="2" xpath="/ns1:EfnahagurBanka/ns1:Gögn/ns1:Lönd/ns1:LAND-1C/@SkorstöðurViðErlendaAðilaLangtímaskuldaskjöl" xmlDataType="decimal"/>
    </xmlCellPr>
  </singleXmlCell>
  <singleXmlCell id="7510" r="Y53" connectionId="0">
    <xmlCellPr id="1" uniqueName="AðrarErlendarSkuldir">
      <xmlPr mapId="2" xpath="/ns1:EfnahagurBanka/ns1:Gögn/ns1:Lönd/ns1:LAND-1C/@AðrarErlendarSkuldir" xmlDataType="decimal"/>
    </xmlCellPr>
  </singleXmlCell>
  <singleXmlCell id="7511" r="Z53" connectionId="0">
    <xmlCellPr id="1" uniqueName="ViðskiptaskuldirViðErlendaAðila">
      <xmlPr mapId="2" xpath="/ns1:EfnahagurBanka/ns1:Gögn/ns1:Lönd/ns1:LAND-1C/@ViðskiptaskuldirViðErlendaAðila" xmlDataType="decimal"/>
    </xmlCellPr>
  </singleXmlCell>
  <singleXmlCell id="7512" r="B54" connectionId="0">
    <xmlCellPr id="1" uniqueName="Landakóði">
      <xmlPr mapId="2" xpath="/ns1:EfnahagurBanka/ns1:Gögn/ns1:Lönd/ns1:LAND-5Z/@Landakóði" xmlDataType="string"/>
    </xmlCellPr>
  </singleXmlCell>
  <singleXmlCell id="8575" r="C54" connectionId="0">
    <xmlCellPr id="1" uniqueName="ÚtlánTilErlendraAðila">
      <xmlPr mapId="2" xpath="/ns1:EfnahagurBanka/ns1:Gögn/ns1:Lönd/ns1:LAND-5Z/@ÚtlánTilErlendraAðila" xmlDataType="decimal"/>
    </xmlCellPr>
  </singleXmlCell>
  <singleXmlCell id="8576" r="D54" connectionId="0">
    <xmlCellPr id="1" uniqueName="NiðurfærslurÚtlánaTilErlendraAðila">
      <xmlPr mapId="2" xpath="/ns1:EfnahagurBanka/ns1:Gögn/ns1:Lönd/ns1:LAND-5Z/@NiðurfærslurÚtlánaTilErlendraAðila" xmlDataType="decimal"/>
    </xmlCellPr>
  </singleXmlCell>
  <singleXmlCell id="8577" r="E54" connectionId="0">
    <xmlCellPr id="1" uniqueName="ErlendHlutabréf">
      <xmlPr mapId="2" xpath="/ns1:EfnahagurBanka/ns1:Gögn/ns1:Lönd/ns1:LAND-5Z/@ErlendHlutabréf" xmlDataType="decimal"/>
    </xmlCellPr>
  </singleXmlCell>
  <singleXmlCell id="8578" r="F54" connectionId="0">
    <xmlCellPr id="1" uniqueName="HlutirÍVerðbréfaOgFjárfestingarsjóðum">
      <xmlPr mapId="2" xpath="/ns1:EfnahagurBanka/ns1:Gögn/ns1:Lönd/ns1:LAND-5Z/@HlutirÍVerðbréfaOgFjárfestingarsjóðum" xmlDataType="decimal"/>
    </xmlCellPr>
  </singleXmlCell>
  <singleXmlCell id="8579" r="G54" connectionId="0">
    <xmlCellPr id="1" uniqueName="ErlendMarkaðsskuldabréfLengriEn1Ár">
      <xmlPr mapId="2" xpath="/ns1:EfnahagurBanka/ns1:Gögn/ns1:Lönd/ns1:LAND-5Z/@ErlendMarkaðsskuldabréfLengriEn1Ár" xmlDataType="decimal"/>
    </xmlCellPr>
  </singleXmlCell>
  <singleXmlCell id="8580" r="H54" connectionId="0">
    <xmlCellPr id="1" uniqueName="ErlendMarkaðsskuldabréfStyttriEðaJöfn1Ári">
      <xmlPr mapId="2" xpath="/ns1:EfnahagurBanka/ns1:Gögn/ns1:Lönd/ns1:LAND-5Z/@ErlendMarkaðsskuldabréfStyttriEðaJöfn1Ári" xmlDataType="decimal"/>
    </xmlCellPr>
  </singleXmlCell>
  <singleXmlCell id="8581" r="I54" connectionId="0">
    <xmlCellPr id="1" uniqueName="ErlendarBankainnstæður">
      <xmlPr mapId="2" xpath="/ns1:EfnahagurBanka/ns1:Gögn/ns1:Lönd/ns1:LAND-5Z/@ErlendarBankainnstæður" xmlDataType="decimal"/>
    </xmlCellPr>
  </singleXmlCell>
  <singleXmlCell id="8582" r="J54" connectionId="0">
    <xmlCellPr id="1" uniqueName="ErlendirAfleiðusamningar">
      <xmlPr mapId="2" xpath="/ns1:EfnahagurBanka/ns1:Gögn/ns1:Lönd/ns1:LAND-5Z/@ErlendirAfleiðusamningar" xmlDataType="decimal"/>
    </xmlCellPr>
  </singleXmlCell>
  <singleXmlCell id="8583" r="K54" connectionId="0">
    <xmlCellPr id="1" uniqueName="HlutirÍErlendumHlutdeildarfyrirtækjum">
      <xmlPr mapId="2" xpath="/ns1:EfnahagurBanka/ns1:Gögn/ns1:Lönd/ns1:LAND-5Z/@HlutirÍErlendumHlutdeildarfyrirtækjum" xmlDataType="decimal"/>
    </xmlCellPr>
  </singleXmlCell>
  <singleXmlCell id="8584" r="L54" connectionId="0">
    <xmlCellPr id="1" uniqueName="HlutirÍTengdumErlendumFyrirtækjum">
      <xmlPr mapId="2" xpath="/ns1:EfnahagurBanka/ns1:Gögn/ns1:Lönd/ns1:LAND-5Z/@HlutirÍTengdumErlendumFyrirtækjum" xmlDataType="decimal"/>
    </xmlCellPr>
  </singleXmlCell>
  <singleXmlCell id="8585" r="M54" connectionId="0">
    <xmlCellPr id="1" uniqueName="AðrarErlendarEignir">
      <xmlPr mapId="2" xpath="/ns1:EfnahagurBanka/ns1:Gögn/ns1:Lönd/ns1:LAND-5Z/@AðrarErlendarEignir" xmlDataType="decimal"/>
    </xmlCellPr>
  </singleXmlCell>
  <singleXmlCell id="8586" r="N54" connectionId="0">
    <xmlCellPr id="1" uniqueName="ViðskiptakröfurÁErlendaAðila">
      <xmlPr mapId="2" xpath="/ns1:EfnahagurBanka/ns1:Gögn/ns1:Lönd/ns1:LAND-5Z/@ViðskiptakröfurÁErlendaAðila" xmlDataType="decimal"/>
    </xmlCellPr>
  </singleXmlCell>
  <singleXmlCell id="8588" r="P54" connectionId="0">
    <xmlCellPr id="1" uniqueName="ErlendVerðbréfaútgáfa">
      <xmlPr mapId="2" xpath="/ns1:EfnahagurBanka/ns1:Gögn/ns1:Lönd/ns1:LAND-5Z/@ErlendVerðbréfaútgáfa" xmlDataType="decimal"/>
    </xmlCellPr>
  </singleXmlCell>
  <singleXmlCell id="8589" r="R54" connectionId="0">
    <xmlCellPr id="1" uniqueName="BeinarErlendarLántökur">
      <xmlPr mapId="2" xpath="/ns1:EfnahagurBanka/ns1:Gögn/ns1:Lönd/ns1:LAND-5Z/@BeinarErlendarLántökur" xmlDataType="decimal"/>
    </xmlCellPr>
  </singleXmlCell>
  <singleXmlCell id="8590" r="S54" connectionId="0">
    <xmlCellPr id="1" uniqueName="VíkjandiErlendLán">
      <xmlPr mapId="2" xpath="/ns1:EfnahagurBanka/ns1:Gögn/ns1:Lönd/ns1:LAND-5Z/@VíkjandiErlendLán" xmlDataType="decimal"/>
    </xmlCellPr>
  </singleXmlCell>
  <singleXmlCell id="8591" r="T54" connectionId="0">
    <xmlCellPr id="1" uniqueName="InnstæðurErlendraAðila">
      <xmlPr mapId="2" xpath="/ns1:EfnahagurBanka/ns1:Gögn/ns1:Lönd/ns1:LAND-5Z/@InnstæðurErlendraAðila" xmlDataType="decimal"/>
    </xmlCellPr>
  </singleXmlCell>
  <singleXmlCell id="8592" r="U54" connectionId="0">
    <xmlCellPr id="1" uniqueName="ErlendirAfleiðusamningarSkuldir">
      <xmlPr mapId="2" xpath="/ns1:EfnahagurBanka/ns1:Gögn/ns1:Lönd/ns1:LAND-5Z/@ErlendirAfleiðusamningarSkuldir" xmlDataType="decimal"/>
    </xmlCellPr>
  </singleXmlCell>
  <singleXmlCell id="8593" r="V54" connectionId="0">
    <xmlCellPr id="1" uniqueName="SkorstöðurViðErlendaAðilaHlutabréf">
      <xmlPr mapId="2" xpath="/ns1:EfnahagurBanka/ns1:Gögn/ns1:Lönd/ns1:LAND-5Z/@SkorstöðurViðErlendaAðilaHlutabréf" xmlDataType="decimal"/>
    </xmlCellPr>
  </singleXmlCell>
  <singleXmlCell id="8594" r="W54" connectionId="0">
    <xmlCellPr id="1" uniqueName="SkorstöðurViðErlendaAðilaSkammtímaskuldaskjöl">
      <xmlPr mapId="2" xpath="/ns1:EfnahagurBanka/ns1:Gögn/ns1:Lönd/ns1:LAND-5Z/@SkorstöðurViðErlendaAðilaSkammtímaskuldaskjöl" xmlDataType="decimal"/>
    </xmlCellPr>
  </singleXmlCell>
  <singleXmlCell id="8595" r="X54" connectionId="0">
    <xmlCellPr id="1" uniqueName="SkorstöðurViðErlendaAðilaLangtímaskuldaskjöl">
      <xmlPr mapId="2" xpath="/ns1:EfnahagurBanka/ns1:Gögn/ns1:Lönd/ns1:LAND-5Z/@SkorstöðurViðErlendaAðilaLangtímaskuldaskjöl" xmlDataType="decimal"/>
    </xmlCellPr>
  </singleXmlCell>
  <singleXmlCell id="8596" r="Y54" connectionId="0">
    <xmlCellPr id="1" uniqueName="AðrarErlendarSkuldir">
      <xmlPr mapId="2" xpath="/ns1:EfnahagurBanka/ns1:Gögn/ns1:Lönd/ns1:LAND-5Z/@AðrarErlendarSkuldir" xmlDataType="decimal"/>
    </xmlCellPr>
  </singleXmlCell>
  <singleXmlCell id="8597" r="Z54" connectionId="0">
    <xmlCellPr id="1" uniqueName="ViðskiptaskuldirViðErlendaAðila">
      <xmlPr mapId="2" xpath="/ns1:EfnahagurBanka/ns1:Gögn/ns1:Lönd/ns1:LAND-5Z/@ViðskiptaskuldirViðErlendaAðila" xmlDataType="decimal"/>
    </xmlCellPr>
  </singleXmlCell>
  <singleXmlCell id="1925" r="B48" connectionId="0">
    <xmlCellPr id="1" uniqueName="Landakóði">
      <xmlPr mapId="2" xpath="/ns1:EfnahagurBanka/ns1:Gögn/ns1:Lönd/ns1:LAND-NN/@Landakóði" xmlDataType="string"/>
    </xmlCellPr>
  </singleXmlCell>
  <singleXmlCell id="1926" r="C48" connectionId="0">
    <xmlCellPr id="1" uniqueName="ÚtlánTilErlendraAðila">
      <xmlPr mapId="2" xpath="/ns1:EfnahagurBanka/ns1:Gögn/ns1:Lönd/ns1:LAND-NN/@ÚtlánTilErlendraAðila" xmlDataType="decimal"/>
    </xmlCellPr>
  </singleXmlCell>
  <singleXmlCell id="1927" r="D48" connectionId="0">
    <xmlCellPr id="1" uniqueName="NiðurfærslurÚtlánaTilErlendraAðila">
      <xmlPr mapId="2" xpath="/ns1:EfnahagurBanka/ns1:Gögn/ns1:Lönd/ns1:LAND-NN/@NiðurfærslurÚtlánaTilErlendraAðila" xmlDataType="decimal"/>
    </xmlCellPr>
  </singleXmlCell>
  <singleXmlCell id="1928" r="E48" connectionId="0">
    <xmlCellPr id="1" uniqueName="ErlendHlutabréf">
      <xmlPr mapId="2" xpath="/ns1:EfnahagurBanka/ns1:Gögn/ns1:Lönd/ns1:LAND-NN/@ErlendHlutabréf" xmlDataType="decimal"/>
    </xmlCellPr>
  </singleXmlCell>
  <singleXmlCell id="1929" r="F48" connectionId="0">
    <xmlCellPr id="1" uniqueName="HlutirÍVerðbréfaOgFjárfestingarsjóðum">
      <xmlPr mapId="2" xpath="/ns1:EfnahagurBanka/ns1:Gögn/ns1:Lönd/ns1:LAND-NN/@HlutirÍVerðbréfaOgFjárfestingarsjóðum" xmlDataType="decimal"/>
    </xmlCellPr>
  </singleXmlCell>
  <singleXmlCell id="1930" r="G48" connectionId="0">
    <xmlCellPr id="1" uniqueName="ErlendMarkaðsskuldabréfLengriEn1Ár">
      <xmlPr mapId="2" xpath="/ns1:EfnahagurBanka/ns1:Gögn/ns1:Lönd/ns1:LAND-NN/@ErlendMarkaðsskuldabréfLengriEn1Ár" xmlDataType="decimal"/>
    </xmlCellPr>
  </singleXmlCell>
  <singleXmlCell id="1931" r="H48" connectionId="0">
    <xmlCellPr id="1" uniqueName="ErlendMarkaðsskuldabréfStyttriEðaJöfn1Ári">
      <xmlPr mapId="2" xpath="/ns1:EfnahagurBanka/ns1:Gögn/ns1:Lönd/ns1:LAND-NN/@ErlendMarkaðsskuldabréfStyttriEðaJöfn1Ári" xmlDataType="decimal"/>
    </xmlCellPr>
  </singleXmlCell>
  <singleXmlCell id="1932" r="I48" connectionId="0">
    <xmlCellPr id="1" uniqueName="ErlendarBankainnstæður">
      <xmlPr mapId="2" xpath="/ns1:EfnahagurBanka/ns1:Gögn/ns1:Lönd/ns1:LAND-NN/@ErlendarBankainnstæður" xmlDataType="decimal"/>
    </xmlCellPr>
  </singleXmlCell>
  <singleXmlCell id="1933" r="J48" connectionId="0">
    <xmlCellPr id="1" uniqueName="ErlendirAfleiðusamningar">
      <xmlPr mapId="2" xpath="/ns1:EfnahagurBanka/ns1:Gögn/ns1:Lönd/ns1:LAND-NN/@ErlendirAfleiðusamningar" xmlDataType="decimal"/>
    </xmlCellPr>
  </singleXmlCell>
  <singleXmlCell id="1934" r="K48" connectionId="0">
    <xmlCellPr id="1" uniqueName="HlutirÍErlendumHlutdeildarfyrirtækjum">
      <xmlPr mapId="2" xpath="/ns1:EfnahagurBanka/ns1:Gögn/ns1:Lönd/ns1:LAND-NN/@HlutirÍErlendumHlutdeildarfyrirtækjum" xmlDataType="decimal"/>
    </xmlCellPr>
  </singleXmlCell>
  <singleXmlCell id="1935" r="L48" connectionId="0">
    <xmlCellPr id="1" uniqueName="HlutirÍTengdumErlendumFyrirtækjum">
      <xmlPr mapId="2" xpath="/ns1:EfnahagurBanka/ns1:Gögn/ns1:Lönd/ns1:LAND-NN/@HlutirÍTengdumErlendumFyrirtækjum" xmlDataType="decimal"/>
    </xmlCellPr>
  </singleXmlCell>
  <singleXmlCell id="1936" r="M48" connectionId="0">
    <xmlCellPr id="1" uniqueName="AðrarErlendarEignir">
      <xmlPr mapId="2" xpath="/ns1:EfnahagurBanka/ns1:Gögn/ns1:Lönd/ns1:LAND-NN/@AðrarErlendarEignir" xmlDataType="decimal"/>
    </xmlCellPr>
  </singleXmlCell>
  <singleXmlCell id="1937" r="N48" connectionId="0">
    <xmlCellPr id="1" uniqueName="ViðskiptakröfurÁErlendaAðila">
      <xmlPr mapId="2" xpath="/ns1:EfnahagurBanka/ns1:Gögn/ns1:Lönd/ns1:LAND-NN/@ViðskiptakröfurÁErlendaAðila" xmlDataType="decimal"/>
    </xmlCellPr>
  </singleXmlCell>
  <singleXmlCell id="1939" r="P48" connectionId="0">
    <xmlCellPr id="1" uniqueName="ErlendVerðbréfaútgáfa">
      <xmlPr mapId="2" xpath="/ns1:EfnahagurBanka/ns1:Gögn/ns1:Lönd/ns1:LAND-NN/@ErlendVerðbréfaútgáfa" xmlDataType="decimal"/>
    </xmlCellPr>
  </singleXmlCell>
  <singleXmlCell id="1940" r="R48" connectionId="0">
    <xmlCellPr id="1" uniqueName="BeinarErlendarLántökur">
      <xmlPr mapId="2" xpath="/ns1:EfnahagurBanka/ns1:Gögn/ns1:Lönd/ns1:LAND-NN/@BeinarErlendarLántökur" xmlDataType="decimal"/>
    </xmlCellPr>
  </singleXmlCell>
  <singleXmlCell id="1941" r="S48" connectionId="0">
    <xmlCellPr id="1" uniqueName="VíkjandiErlendLán">
      <xmlPr mapId="2" xpath="/ns1:EfnahagurBanka/ns1:Gögn/ns1:Lönd/ns1:LAND-NN/@VíkjandiErlendLán" xmlDataType="decimal"/>
    </xmlCellPr>
  </singleXmlCell>
  <singleXmlCell id="1942" r="T48" connectionId="0">
    <xmlCellPr id="1" uniqueName="InnstæðurErlendraAðila">
      <xmlPr mapId="2" xpath="/ns1:EfnahagurBanka/ns1:Gögn/ns1:Lönd/ns1:LAND-NN/@InnstæðurErlendraAðila" xmlDataType="decimal"/>
    </xmlCellPr>
  </singleXmlCell>
  <singleXmlCell id="1943" r="U48" connectionId="0">
    <xmlCellPr id="1" uniqueName="ErlendirAfleiðusamningarSkuldir">
      <xmlPr mapId="2" xpath="/ns1:EfnahagurBanka/ns1:Gögn/ns1:Lönd/ns1:LAND-NN/@ErlendirAfleiðusamningarSkuldir" xmlDataType="decimal"/>
    </xmlCellPr>
  </singleXmlCell>
  <singleXmlCell id="1944" r="V48" connectionId="0">
    <xmlCellPr id="1" uniqueName="SkorstöðurViðErlendaAðilaHlutabréf">
      <xmlPr mapId="2" xpath="/ns1:EfnahagurBanka/ns1:Gögn/ns1:Lönd/ns1:LAND-NN/@SkorstöðurViðErlendaAðilaHlutabréf" xmlDataType="decimal"/>
    </xmlCellPr>
  </singleXmlCell>
  <singleXmlCell id="1945" r="W48" connectionId="0">
    <xmlCellPr id="1" uniqueName="SkorstöðurViðErlendaAðilaSkammtímaskuldaskjöl">
      <xmlPr mapId="2" xpath="/ns1:EfnahagurBanka/ns1:Gögn/ns1:Lönd/ns1:LAND-NN/@SkorstöðurViðErlendaAðilaSkammtímaskuldaskjöl" xmlDataType="decimal"/>
    </xmlCellPr>
  </singleXmlCell>
  <singleXmlCell id="1946" r="X48" connectionId="0">
    <xmlCellPr id="1" uniqueName="SkorstöðurViðErlendaAðilaLangtímaskuldaskjöl">
      <xmlPr mapId="2" xpath="/ns1:EfnahagurBanka/ns1:Gögn/ns1:Lönd/ns1:LAND-NN/@SkorstöðurViðErlendaAðilaLangtímaskuldaskjöl" xmlDataType="decimal"/>
    </xmlCellPr>
  </singleXmlCell>
  <singleXmlCell id="1947" r="Y48" connectionId="0">
    <xmlCellPr id="1" uniqueName="AðrarErlendarSkuldir">
      <xmlPr mapId="2" xpath="/ns1:EfnahagurBanka/ns1:Gögn/ns1:Lönd/ns1:LAND-NN/@AðrarErlendarSkuldir" xmlDataType="decimal"/>
    </xmlCellPr>
  </singleXmlCell>
  <singleXmlCell id="1948" r="Z48" connectionId="0">
    <xmlCellPr id="1" uniqueName="ViðskiptaskuldirViðErlendaAðila">
      <xmlPr mapId="2" xpath="/ns1:EfnahagurBanka/ns1:Gögn/ns1:Lönd/ns1:LAND-NN/@ViðskiptaskuldirViðErlendaAðila" xmlDataType="decimal"/>
    </xmlCellPr>
  </singleXmlCell>
</singleXmlCells>
</file>

<file path=xl/tables/tableSingleCells6.xml><?xml version="1.0" encoding="utf-8"?>
<singleXmlCells xmlns="http://schemas.openxmlformats.org/spreadsheetml/2006/main">
  <singleXmlCell id="2596" r="G34" connectionId="0">
    <xmlCellPr id="1" uniqueName="Skráð">
      <xmlPr mapId="2" xpath="/ns1:EfnahagurBanka/ns1:Gögn/ns1:SundurliðunHlutabréf/ns1:SH-HlutirÍHlutdeildarfélögumDótturfélögumOgSamrekstrarfélögumEignarhluturStærriEðaJafn10Prósent/ns1:HlutirÍInnlendumHlutdeildarfyrirtækjum/ns1:SundurLiðunHlutabréfaAtvinnufyrirtæki/@Skráð" xmlDataType="decimal"/>
    </xmlCellPr>
  </singleXmlCell>
  <singleXmlCell id="2597" r="H34" connectionId="0">
    <xmlCellPr id="1" uniqueName="Óskráð">
      <xmlPr mapId="2" xpath="/ns1:EfnahagurBanka/ns1:Gögn/ns1:SundurliðunHlutabréf/ns1:SH-HlutirÍHlutdeildarfélögumDótturfélögumOgSamrekstrarfélögumEignarhluturStærriEðaJafn10Prósent/ns1:HlutirÍInnlendumHlutdeildarfyrirtækjum/ns1:SundurLiðunHlutabréfaAtvinnufyrirtæki/@Óskráð" xmlDataType="decimal"/>
    </xmlCellPr>
  </singleXmlCell>
  <singleXmlCell id="2598" r="I34" connectionId="0">
    <xmlCellPr id="1" uniqueName="OpinbertFyrirtæki">
      <xmlPr mapId="2" xpath="/ns1:EfnahagurBanka/ns1:Gögn/ns1:SundurliðunHlutabréf/ns1:SH-HlutirÍHlutdeildarfélögumDótturfélögumOgSamrekstrarfélögumEignarhluturStærriEðaJafn10Prósent/ns1:HlutirÍInnlendumHlutdeildarfyrirtækjum/ns1:SundurLiðunHlutabréfaAtvinnufyrirtæki/@OpinbertFyrirtæki" xmlDataType="decimal"/>
    </xmlCellPr>
  </singleXmlCell>
  <singleXmlCell id="2599" r="J34" connectionId="0">
    <xmlCellPr id="1" uniqueName="Einkafyrirtæki">
      <xmlPr mapId="2" xpath="/ns1:EfnahagurBanka/ns1:Gögn/ns1:SundurliðunHlutabréf/ns1:SH-HlutirÍHlutdeildarfélögumDótturfélögumOgSamrekstrarfélögumEignarhluturStærriEðaJafn10Prósent/ns1:HlutirÍInnlendumHlutdeildarfyrirtækjum/ns1:SundurLiðunHlutabréfaAtvinnufyrirtæki/@Einkafyrirtæki" xmlDataType="decimal"/>
    </xmlCellPr>
  </singleXmlCell>
  <singleXmlCell id="2600" r="K34" connectionId="0">
    <xmlCellPr id="1" uniqueName="ISK">
      <xmlPr mapId="2" xpath="/ns1:EfnahagurBanka/ns1:Gögn/ns1:SundurliðunHlutabréf/ns1:SH-HlutirÍHlutdeildarfélögumDótturfélögumOgSamrekstrarfélögumEignarhluturStærriEðaJafn10Prósent/ns1:HlutirÍInnlendumHlutdeildarfyrirtækjum/ns1:SundurLiðunHlutabréfaAtvinnufyrirtæki/@ISK" xmlDataType="decimal"/>
    </xmlCellPr>
  </singleXmlCell>
  <singleXmlCell id="2601" r="L34" connectionId="0">
    <xmlCellPr id="1" uniqueName="EUR">
      <xmlPr mapId="2" xpath="/ns1:EfnahagurBanka/ns1:Gögn/ns1:SundurliðunHlutabréf/ns1:SH-HlutirÍHlutdeildarfélögumDótturfélögumOgSamrekstrarfélögumEignarhluturStærriEðaJafn10Prósent/ns1:HlutirÍInnlendumHlutdeildarfyrirtækjum/ns1:SundurLiðunHlutabréfaAtvinnufyrirtæki/@EUR" xmlDataType="decimal"/>
    </xmlCellPr>
  </singleXmlCell>
  <singleXmlCell id="2602" r="M34" connectionId="0">
    <xmlCellPr id="1" uniqueName="USD">
      <xmlPr mapId="2" xpath="/ns1:EfnahagurBanka/ns1:Gögn/ns1:SundurliðunHlutabréf/ns1:SH-HlutirÍHlutdeildarfélögumDótturfélögumOgSamrekstrarfélögumEignarhluturStærriEðaJafn10Prósent/ns1:HlutirÍInnlendumHlutdeildarfyrirtækjum/ns1:SundurLiðunHlutabréfaAtvinnufyrirtæki/@USD" xmlDataType="decimal"/>
    </xmlCellPr>
  </singleXmlCell>
  <singleXmlCell id="2603" r="N34" connectionId="0">
    <xmlCellPr id="1" uniqueName="GBP">
      <xmlPr mapId="2" xpath="/ns1:EfnahagurBanka/ns1:Gögn/ns1:SundurliðunHlutabréf/ns1:SH-HlutirÍHlutdeildarfélögumDótturfélögumOgSamrekstrarfélögumEignarhluturStærriEðaJafn10Prósent/ns1:HlutirÍInnlendumHlutdeildarfyrirtækjum/ns1:SundurLiðunHlutabréfaAtvinnufyrirtæki/@GBP" xmlDataType="decimal"/>
    </xmlCellPr>
  </singleXmlCell>
  <singleXmlCell id="2604" r="O34" connectionId="0">
    <xmlCellPr id="1" uniqueName="JPY">
      <xmlPr mapId="2" xpath="/ns1:EfnahagurBanka/ns1:Gögn/ns1:SundurliðunHlutabréf/ns1:SH-HlutirÍHlutdeildarfélögumDótturfélögumOgSamrekstrarfélögumEignarhluturStærriEðaJafn10Prósent/ns1:HlutirÍInnlendumHlutdeildarfyrirtækjum/ns1:SundurLiðunHlutabréfaAtvinnufyrirtæki/@JPY" xmlDataType="decimal"/>
    </xmlCellPr>
  </singleXmlCell>
  <singleXmlCell id="2605" r="P34" connectionId="0">
    <xmlCellPr id="1" uniqueName="DKK">
      <xmlPr mapId="2" xpath="/ns1:EfnahagurBanka/ns1:Gögn/ns1:SundurliðunHlutabréf/ns1:SH-HlutirÍHlutdeildarfélögumDótturfélögumOgSamrekstrarfélögumEignarhluturStærriEðaJafn10Prósent/ns1:HlutirÍInnlendumHlutdeildarfyrirtækjum/ns1:SundurLiðunHlutabréfaAtvinnufyrirtæki/@DKK" xmlDataType="decimal"/>
    </xmlCellPr>
  </singleXmlCell>
  <singleXmlCell id="2606" r="Q34" connectionId="0">
    <xmlCellPr id="1" uniqueName="NOK">
      <xmlPr mapId="2" xpath="/ns1:EfnahagurBanka/ns1:Gögn/ns1:SundurliðunHlutabréf/ns1:SH-HlutirÍHlutdeildarfélögumDótturfélögumOgSamrekstrarfélögumEignarhluturStærriEðaJafn10Prósent/ns1:HlutirÍInnlendumHlutdeildarfyrirtækjum/ns1:SundurLiðunHlutabréfaAtvinnufyrirtæki/@NOK" xmlDataType="decimal"/>
    </xmlCellPr>
  </singleXmlCell>
  <singleXmlCell id="2607" r="R34" connectionId="0">
    <xmlCellPr id="1" uniqueName="SEK">
      <xmlPr mapId="2" xpath="/ns1:EfnahagurBanka/ns1:Gögn/ns1:SundurliðunHlutabréf/ns1:SH-HlutirÍHlutdeildarfélögumDótturfélögumOgSamrekstrarfélögumEignarhluturStærriEðaJafn10Prósent/ns1:HlutirÍInnlendumHlutdeildarfyrirtækjum/ns1:SundurLiðunHlutabréfaAtvinnufyrirtæki/@SEK" xmlDataType="decimal"/>
    </xmlCellPr>
  </singleXmlCell>
  <singleXmlCell id="2608" r="S34" connectionId="0">
    <xmlCellPr id="1" uniqueName="CHF">
      <xmlPr mapId="2" xpath="/ns1:EfnahagurBanka/ns1:Gögn/ns1:SundurliðunHlutabréf/ns1:SH-HlutirÍHlutdeildarfélögumDótturfélögumOgSamrekstrarfélögumEignarhluturStærriEðaJafn10Prósent/ns1:HlutirÍInnlendumHlutdeildarfyrirtækjum/ns1:SundurLiðunHlutabréfaAtvinnufyrirtæki/@CHF" xmlDataType="decimal"/>
    </xmlCellPr>
  </singleXmlCell>
  <singleXmlCell id="2609" r="T34" connectionId="0">
    <xmlCellPr id="1" uniqueName="AðrirGjaldmiðlar">
      <xmlPr mapId="2" xpath="/ns1:EfnahagurBanka/ns1:Gögn/ns1:SundurliðunHlutabréf/ns1:SH-HlutirÍHlutdeildarfélögumDótturfélögumOgSamrekstrarfélögumEignarhluturStærriEðaJafn10Prósent/ns1:HlutirÍInnlendumHlutdeildarfyrirtækjum/ns1:SundurLiðunHlutabréfaAtvinnufyrirtæki/@AðrirGjaldmiðlar" xmlDataType="decimal"/>
    </xmlCellPr>
  </singleXmlCell>
  <singleXmlCell id="2760" r="G36" connectionId="0">
    <xmlCellPr id="1" uniqueName="Skráð">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Skráð" xmlDataType="decimal"/>
    </xmlCellPr>
  </singleXmlCell>
  <singleXmlCell id="2761" r="H36" connectionId="0">
    <xmlCellPr id="1" uniqueName="Óskráð">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Óskráð" xmlDataType="decimal"/>
    </xmlCellPr>
  </singleXmlCell>
  <singleXmlCell id="2762" r="I36" connectionId="0">
    <xmlCellPr id="1" uniqueName="OpinbertFyrirtæki">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OpinbertFyrirtæki" xmlDataType="decimal"/>
    </xmlCellPr>
  </singleXmlCell>
  <singleXmlCell id="2763" r="J36" connectionId="0">
    <xmlCellPr id="1" uniqueName="Einkafyrirtæki">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Einkafyrirtæki" xmlDataType="decimal"/>
    </xmlCellPr>
  </singleXmlCell>
  <singleXmlCell id="2764" r="K36" connectionId="0">
    <xmlCellPr id="1" uniqueName="IS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ISK" xmlDataType="decimal"/>
    </xmlCellPr>
  </singleXmlCell>
  <singleXmlCell id="2765" r="L36" connectionId="0">
    <xmlCellPr id="1" uniqueName="EUR">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EUR" xmlDataType="decimal"/>
    </xmlCellPr>
  </singleXmlCell>
  <singleXmlCell id="2766" r="M36" connectionId="0">
    <xmlCellPr id="1" uniqueName="USD">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USD" xmlDataType="decimal"/>
    </xmlCellPr>
  </singleXmlCell>
  <singleXmlCell id="2767" r="N36" connectionId="0">
    <xmlCellPr id="1" uniqueName="GBP">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GBP" xmlDataType="decimal"/>
    </xmlCellPr>
  </singleXmlCell>
  <singleXmlCell id="2768" r="O36" connectionId="0">
    <xmlCellPr id="1" uniqueName="JPY">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JPY" xmlDataType="decimal"/>
    </xmlCellPr>
  </singleXmlCell>
  <singleXmlCell id="2769" r="P36" connectionId="0">
    <xmlCellPr id="1" uniqueName="DK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DKK" xmlDataType="decimal"/>
    </xmlCellPr>
  </singleXmlCell>
  <singleXmlCell id="2770" r="Q36" connectionId="0">
    <xmlCellPr id="1" uniqueName="NO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NOK" xmlDataType="decimal"/>
    </xmlCellPr>
  </singleXmlCell>
  <singleXmlCell id="2771" r="R36" connectionId="0">
    <xmlCellPr id="1" uniqueName="SE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SEK" xmlDataType="decimal"/>
    </xmlCellPr>
  </singleXmlCell>
  <singleXmlCell id="2772" r="S36" connectionId="0">
    <xmlCellPr id="1" uniqueName="CHF">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CHF" xmlDataType="decimal"/>
    </xmlCellPr>
  </singleXmlCell>
  <singleXmlCell id="2773" r="T36" connectionId="0">
    <xmlCellPr id="1" uniqueName="AðrirGjaldmiðlar">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AðrirGjaldmiðlar" xmlDataType="decimal"/>
    </xmlCellPr>
  </singleXmlCell>
  <singleXmlCell id="2774" r="G37" connectionId="0">
    <xmlCellPr id="1" uniqueName="Skráð">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ÍSlitaferli/@Skráð" xmlDataType="decimal"/>
    </xmlCellPr>
  </singleXmlCell>
  <singleXmlCell id="2775" r="H37" connectionId="0">
    <xmlCellPr id="1" uniqueName="Óskráð">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ÍSlitaferli/@Óskráð" xmlDataType="decimal"/>
    </xmlCellPr>
  </singleXmlCell>
  <singleXmlCell id="2776" r="I37" connectionId="0">
    <xmlCellPr id="1" uniqueName="OpinbertFyrirtæki">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ÍSlitaferli/@OpinbertFyrirtæki" xmlDataType="decimal"/>
    </xmlCellPr>
  </singleXmlCell>
  <singleXmlCell id="2777" r="J37" connectionId="0">
    <xmlCellPr id="1" uniqueName="Einkafyrirtæki">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ÍSlitaferli/@Einkafyrirtæki" xmlDataType="decimal"/>
    </xmlCellPr>
  </singleXmlCell>
  <singleXmlCell id="2778" r="K37" connectionId="0">
    <xmlCellPr id="1" uniqueName="IS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ÍSlitaferli/@ISK" xmlDataType="decimal"/>
    </xmlCellPr>
  </singleXmlCell>
  <singleXmlCell id="2779" r="L37" connectionId="0">
    <xmlCellPr id="1" uniqueName="EUR">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ÍSlitaferli/@EUR" xmlDataType="decimal"/>
    </xmlCellPr>
  </singleXmlCell>
  <singleXmlCell id="2780" r="M37" connectionId="0">
    <xmlCellPr id="1" uniqueName="USD">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ÍSlitaferli/@USD" xmlDataType="decimal"/>
    </xmlCellPr>
  </singleXmlCell>
  <singleXmlCell id="2781" r="N37" connectionId="0">
    <xmlCellPr id="1" uniqueName="GBP">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ÍSlitaferli/@GBP" xmlDataType="decimal"/>
    </xmlCellPr>
  </singleXmlCell>
  <singleXmlCell id="2782" r="O37" connectionId="0">
    <xmlCellPr id="1" uniqueName="JPY">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ÍSlitaferli/@JPY" xmlDataType="decimal"/>
    </xmlCellPr>
  </singleXmlCell>
  <singleXmlCell id="2783" r="P37" connectionId="0">
    <xmlCellPr id="1" uniqueName="DK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ÍSlitaferli/@DKK" xmlDataType="decimal"/>
    </xmlCellPr>
  </singleXmlCell>
  <singleXmlCell id="2784" r="Q37" connectionId="0">
    <xmlCellPr id="1" uniqueName="NO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ÍSlitaferli/@NOK" xmlDataType="decimal"/>
    </xmlCellPr>
  </singleXmlCell>
  <singleXmlCell id="2785" r="R37" connectionId="0">
    <xmlCellPr id="1" uniqueName="SE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ÍSlitaferli/@SEK" xmlDataType="decimal"/>
    </xmlCellPr>
  </singleXmlCell>
  <singleXmlCell id="2786" r="S37" connectionId="0">
    <xmlCellPr id="1" uniqueName="CHF">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ÍSlitaferli/@CHF" xmlDataType="decimal"/>
    </xmlCellPr>
  </singleXmlCell>
  <singleXmlCell id="2787" r="T37" connectionId="0">
    <xmlCellPr id="1" uniqueName="AðrirGjaldmiðlar">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lánsstofnanirÍSlitaferli/@AðrirGjaldmiðlar" xmlDataType="decimal"/>
    </xmlCellPr>
  </singleXmlCell>
  <singleXmlCell id="2788" r="G38" connectionId="0">
    <xmlCellPr id="1" uniqueName="Skráð">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Peningamarkaðsjóðir/@Skráð" xmlDataType="decimal"/>
    </xmlCellPr>
  </singleXmlCell>
  <singleXmlCell id="2789" r="H38" connectionId="0">
    <xmlCellPr id="1" uniqueName="Óskráð">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Peningamarkaðsjóðir/@Óskráð" xmlDataType="decimal"/>
    </xmlCellPr>
  </singleXmlCell>
  <singleXmlCell id="2790" r="I38" connectionId="0">
    <xmlCellPr id="1" uniqueName="OpinbertFyrirtæki">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Peningamarkaðsjóðir/@OpinbertFyrirtæki" xmlDataType="decimal"/>
    </xmlCellPr>
  </singleXmlCell>
  <singleXmlCell id="2791" r="J38" connectionId="0">
    <xmlCellPr id="1" uniqueName="Einkafyrirtæki">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Peningamarkaðsjóðir/@Einkafyrirtæki" xmlDataType="decimal"/>
    </xmlCellPr>
  </singleXmlCell>
  <singleXmlCell id="2792" r="K38" connectionId="0">
    <xmlCellPr id="1" uniqueName="IS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Peningamarkaðsjóðir/@ISK" xmlDataType="decimal"/>
    </xmlCellPr>
  </singleXmlCell>
  <singleXmlCell id="2793" r="L38" connectionId="0">
    <xmlCellPr id="1" uniqueName="EUR">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Peningamarkaðsjóðir/@EUR" xmlDataType="decimal"/>
    </xmlCellPr>
  </singleXmlCell>
  <singleXmlCell id="2794" r="M38" connectionId="0">
    <xmlCellPr id="1" uniqueName="USD">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Peningamarkaðsjóðir/@USD" xmlDataType="decimal"/>
    </xmlCellPr>
  </singleXmlCell>
  <singleXmlCell id="2795" r="N38" connectionId="0">
    <xmlCellPr id="1" uniqueName="GBP">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Peningamarkaðsjóðir/@GBP" xmlDataType="decimal"/>
    </xmlCellPr>
  </singleXmlCell>
  <singleXmlCell id="2796" r="O38" connectionId="0">
    <xmlCellPr id="1" uniqueName="JPY">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Peningamarkaðsjóðir/@JPY" xmlDataType="decimal"/>
    </xmlCellPr>
  </singleXmlCell>
  <singleXmlCell id="2797" r="P38" connectionId="0">
    <xmlCellPr id="1" uniqueName="DK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Peningamarkaðsjóðir/@DKK" xmlDataType="decimal"/>
    </xmlCellPr>
  </singleXmlCell>
  <singleXmlCell id="2798" r="Q38" connectionId="0">
    <xmlCellPr id="1" uniqueName="NO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Peningamarkaðsjóðir/@NOK" xmlDataType="decimal"/>
    </xmlCellPr>
  </singleXmlCell>
  <singleXmlCell id="2799" r="R38" connectionId="0">
    <xmlCellPr id="1" uniqueName="SE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Peningamarkaðsjóðir/@SEK" xmlDataType="decimal"/>
    </xmlCellPr>
  </singleXmlCell>
  <singleXmlCell id="2800" r="S38" connectionId="0">
    <xmlCellPr id="1" uniqueName="CHF">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Peningamarkaðsjóðir/@CHF" xmlDataType="decimal"/>
    </xmlCellPr>
  </singleXmlCell>
  <singleXmlCell id="2801" r="T38" connectionId="0">
    <xmlCellPr id="1" uniqueName="AðrirGjaldmiðlar">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Peningamarkaðsjóðir/@AðrirGjaldmiðlar" xmlDataType="decimal"/>
    </xmlCellPr>
  </singleXmlCell>
  <singleXmlCell id="2802" r="G39" connectionId="0">
    <xmlCellPr id="1" uniqueName="Skráð">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AðrirVerðbréfaOgFjárfestingarsjóðir/@Skráð" xmlDataType="decimal"/>
    </xmlCellPr>
  </singleXmlCell>
  <singleXmlCell id="2803" r="H39" connectionId="0">
    <xmlCellPr id="1" uniqueName="Óskráð">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AðrirVerðbréfaOgFjárfestingarsjóðir/@Óskráð" xmlDataType="decimal"/>
    </xmlCellPr>
  </singleXmlCell>
  <singleXmlCell id="2804" r="I39" connectionId="0">
    <xmlCellPr id="1" uniqueName="OpinbertFyrirtæki">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AðrirVerðbréfaOgFjárfestingarsjóðir/@OpinbertFyrirtæki" xmlDataType="decimal"/>
    </xmlCellPr>
  </singleXmlCell>
  <singleXmlCell id="2805" r="J39" connectionId="0">
    <xmlCellPr id="1" uniqueName="Einkafyrirtæki">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AðrirVerðbréfaOgFjárfestingarsjóðir/@Einkafyrirtæki" xmlDataType="decimal"/>
    </xmlCellPr>
  </singleXmlCell>
  <singleXmlCell id="2806" r="K39" connectionId="0">
    <xmlCellPr id="1" uniqueName="IS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AðrirVerðbréfaOgFjárfestingarsjóðir/@ISK" xmlDataType="decimal"/>
    </xmlCellPr>
  </singleXmlCell>
  <singleXmlCell id="2807" r="L39" connectionId="0">
    <xmlCellPr id="1" uniqueName="EUR">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AðrirVerðbréfaOgFjárfestingarsjóðir/@EUR" xmlDataType="decimal"/>
    </xmlCellPr>
  </singleXmlCell>
  <singleXmlCell id="2808" r="M39" connectionId="0">
    <xmlCellPr id="1" uniqueName="USD">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AðrirVerðbréfaOgFjárfestingarsjóðir/@USD" xmlDataType="decimal"/>
    </xmlCellPr>
  </singleXmlCell>
  <singleXmlCell id="2809" r="N39" connectionId="0">
    <xmlCellPr id="1" uniqueName="GBP">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AðrirVerðbréfaOgFjárfestingarsjóðir/@GBP" xmlDataType="decimal"/>
    </xmlCellPr>
  </singleXmlCell>
  <singleXmlCell id="2810" r="O39" connectionId="0">
    <xmlCellPr id="1" uniqueName="JPY">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AðrirVerðbréfaOgFjárfestingarsjóðir/@JPY" xmlDataType="decimal"/>
    </xmlCellPr>
  </singleXmlCell>
  <singleXmlCell id="2811" r="P39" connectionId="0">
    <xmlCellPr id="1" uniqueName="DK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AðrirVerðbréfaOgFjárfestingarsjóðir/@DKK" xmlDataType="decimal"/>
    </xmlCellPr>
  </singleXmlCell>
  <singleXmlCell id="2812" r="Q39" connectionId="0">
    <xmlCellPr id="1" uniqueName="NO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AðrirVerðbréfaOgFjárfestingarsjóðir/@NOK" xmlDataType="decimal"/>
    </xmlCellPr>
  </singleXmlCell>
  <singleXmlCell id="2813" r="R39" connectionId="0">
    <xmlCellPr id="1" uniqueName="SE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AðrirVerðbréfaOgFjárfestingarsjóðir/@SEK" xmlDataType="decimal"/>
    </xmlCellPr>
  </singleXmlCell>
  <singleXmlCell id="2814" r="S39" connectionId="0">
    <xmlCellPr id="1" uniqueName="CHF">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AðrirVerðbréfaOgFjárfestingarsjóðir/@CHF" xmlDataType="decimal"/>
    </xmlCellPr>
  </singleXmlCell>
  <singleXmlCell id="2815" r="T39" connectionId="0">
    <xmlCellPr id="1" uniqueName="AðrirGjaldmiðlar">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AðrirVerðbréfaOgFjárfestingarsjóðir/@AðrirGjaldmiðlar" xmlDataType="decimal"/>
    </xmlCellPr>
  </singleXmlCell>
  <singleXmlCell id="2816" r="G40" connectionId="0">
    <xmlCellPr id="1" uniqueName="Skráð">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Skráð" xmlDataType="decimal"/>
    </xmlCellPr>
  </singleXmlCell>
  <singleXmlCell id="2817" r="H40" connectionId="0">
    <xmlCellPr id="1" uniqueName="Óskráð">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Óskráð" xmlDataType="decimal"/>
    </xmlCellPr>
  </singleXmlCell>
  <singleXmlCell id="2818" r="I40" connectionId="0">
    <xmlCellPr id="1" uniqueName="OpinbertFyrirtæki">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OpinbertFyrirtæki" xmlDataType="decimal"/>
    </xmlCellPr>
  </singleXmlCell>
  <singleXmlCell id="2819" r="J40" connectionId="0">
    <xmlCellPr id="1" uniqueName="Einkafyrirtæki">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Einkafyrirtæki" xmlDataType="decimal"/>
    </xmlCellPr>
  </singleXmlCell>
  <singleXmlCell id="2820" r="K40" connectionId="0">
    <xmlCellPr id="1" uniqueName="IS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ISK" xmlDataType="decimal"/>
    </xmlCellPr>
  </singleXmlCell>
  <singleXmlCell id="2821" r="L40" connectionId="0">
    <xmlCellPr id="1" uniqueName="EUR">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EUR" xmlDataType="decimal"/>
    </xmlCellPr>
  </singleXmlCell>
  <singleXmlCell id="2822" r="M40" connectionId="0">
    <xmlCellPr id="1" uniqueName="USD">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USD" xmlDataType="decimal"/>
    </xmlCellPr>
  </singleXmlCell>
  <singleXmlCell id="2823" r="N40" connectionId="0">
    <xmlCellPr id="1" uniqueName="GBP">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GBP" xmlDataType="decimal"/>
    </xmlCellPr>
  </singleXmlCell>
  <singleXmlCell id="2824" r="O40" connectionId="0">
    <xmlCellPr id="1" uniqueName="JPY">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JPY" xmlDataType="decimal"/>
    </xmlCellPr>
  </singleXmlCell>
  <singleXmlCell id="2825" r="P40" connectionId="0">
    <xmlCellPr id="1" uniqueName="DK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DKK" xmlDataType="decimal"/>
    </xmlCellPr>
  </singleXmlCell>
  <singleXmlCell id="2826" r="Q40" connectionId="0">
    <xmlCellPr id="1" uniqueName="NO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NOK" xmlDataType="decimal"/>
    </xmlCellPr>
  </singleXmlCell>
  <singleXmlCell id="2827" r="R40" connectionId="0">
    <xmlCellPr id="1" uniqueName="SE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SEK" xmlDataType="decimal"/>
    </xmlCellPr>
  </singleXmlCell>
  <singleXmlCell id="2828" r="S40" connectionId="0">
    <xmlCellPr id="1" uniqueName="CHF">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CHF" xmlDataType="decimal"/>
    </xmlCellPr>
  </singleXmlCell>
  <singleXmlCell id="2829" r="T40" connectionId="0">
    <xmlCellPr id="1" uniqueName="AðrirGjaldmiðlar">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AðrirGjaldmiðlar" xmlDataType="decimal"/>
    </xmlCellPr>
  </singleXmlCell>
  <singleXmlCell id="2830" r="G41" connectionId="0">
    <xmlCellPr id="1" uniqueName="Skráð">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ÍSlitameðferð/@Skráð" xmlDataType="decimal"/>
    </xmlCellPr>
  </singleXmlCell>
  <singleXmlCell id="2831" r="H41" connectionId="0">
    <xmlCellPr id="1" uniqueName="Óskráð">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ÍSlitameðferð/@Óskráð" xmlDataType="decimal"/>
    </xmlCellPr>
  </singleXmlCell>
  <singleXmlCell id="2832" r="I41" connectionId="0">
    <xmlCellPr id="1" uniqueName="OpinbertFyrirtæki">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ÍSlitameðferð/@OpinbertFyrirtæki" xmlDataType="decimal"/>
    </xmlCellPr>
  </singleXmlCell>
  <singleXmlCell id="2833" r="J41" connectionId="0">
    <xmlCellPr id="1" uniqueName="Einkafyrirtæki">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ÍSlitameðferð/@Einkafyrirtæki" xmlDataType="decimal"/>
    </xmlCellPr>
  </singleXmlCell>
  <singleXmlCell id="2834" r="K41" connectionId="0">
    <xmlCellPr id="1" uniqueName="IS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ÍSlitameðferð/@ISK" xmlDataType="decimal"/>
    </xmlCellPr>
  </singleXmlCell>
  <singleXmlCell id="2835" r="L41" connectionId="0">
    <xmlCellPr id="1" uniqueName="EUR">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ÍSlitameðferð/@EUR" xmlDataType="decimal"/>
    </xmlCellPr>
  </singleXmlCell>
  <singleXmlCell id="2836" r="M41" connectionId="0">
    <xmlCellPr id="1" uniqueName="USD">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ÍSlitameðferð/@USD" xmlDataType="decimal"/>
    </xmlCellPr>
  </singleXmlCell>
  <singleXmlCell id="2837" r="N41" connectionId="0">
    <xmlCellPr id="1" uniqueName="GBP">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ÍSlitameðferð/@GBP" xmlDataType="decimal"/>
    </xmlCellPr>
  </singleXmlCell>
  <singleXmlCell id="2838" r="O41" connectionId="0">
    <xmlCellPr id="1" uniqueName="JPY">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ÍSlitameðferð/@JPY" xmlDataType="decimal"/>
    </xmlCellPr>
  </singleXmlCell>
  <singleXmlCell id="2839" r="P41" connectionId="0">
    <xmlCellPr id="1" uniqueName="DK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ÍSlitameðferð/@DKK" xmlDataType="decimal"/>
    </xmlCellPr>
  </singleXmlCell>
  <singleXmlCell id="2840" r="Q41" connectionId="0">
    <xmlCellPr id="1" uniqueName="NO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ÍSlitameðferð/@NOK" xmlDataType="decimal"/>
    </xmlCellPr>
  </singleXmlCell>
  <singleXmlCell id="2841" r="R41" connectionId="0">
    <xmlCellPr id="1" uniqueName="SE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ÍSlitameðferð/@SEK" xmlDataType="decimal"/>
    </xmlCellPr>
  </singleXmlCell>
  <singleXmlCell id="2842" r="S41" connectionId="0">
    <xmlCellPr id="1" uniqueName="CHF">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ÍSlitameðferð/@CHF" xmlDataType="decimal"/>
    </xmlCellPr>
  </singleXmlCell>
  <singleXmlCell id="2843" r="T41" connectionId="0">
    <xmlCellPr id="1" uniqueName="AðrirGjaldmiðlar">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ÖnnurFjármálafyrirtækiÍSlitameðferð/@AðrirGjaldmiðlar" xmlDataType="decimal"/>
    </xmlCellPr>
  </singleXmlCell>
  <singleXmlCell id="2844" r="G42" connectionId="0">
    <xmlCellPr id="1" uniqueName="Skráð">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FjármálalegHliðarstarfsemi/@Skráð" xmlDataType="decimal"/>
    </xmlCellPr>
  </singleXmlCell>
  <singleXmlCell id="2845" r="H42" connectionId="0">
    <xmlCellPr id="1" uniqueName="Óskráð">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FjármálalegHliðarstarfsemi/@Óskráð" xmlDataType="decimal"/>
    </xmlCellPr>
  </singleXmlCell>
  <singleXmlCell id="2846" r="I42" connectionId="0">
    <xmlCellPr id="1" uniqueName="OpinbertFyrirtæki">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FjármálalegHliðarstarfsemi/@OpinbertFyrirtæki" xmlDataType="decimal"/>
    </xmlCellPr>
  </singleXmlCell>
  <singleXmlCell id="2847" r="J42" connectionId="0">
    <xmlCellPr id="1" uniqueName="Einkafyrirtæki">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FjármálalegHliðarstarfsemi/@Einkafyrirtæki" xmlDataType="decimal"/>
    </xmlCellPr>
  </singleXmlCell>
  <singleXmlCell id="2848" r="K42" connectionId="0">
    <xmlCellPr id="1" uniqueName="IS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FjármálalegHliðarstarfsemi/@ISK" xmlDataType="decimal"/>
    </xmlCellPr>
  </singleXmlCell>
  <singleXmlCell id="2849" r="L42" connectionId="0">
    <xmlCellPr id="1" uniqueName="EUR">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FjármálalegHliðarstarfsemi/@EUR" xmlDataType="decimal"/>
    </xmlCellPr>
  </singleXmlCell>
  <singleXmlCell id="2850" r="M42" connectionId="0">
    <xmlCellPr id="1" uniqueName="USD">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FjármálalegHliðarstarfsemi/@USD" xmlDataType="decimal"/>
    </xmlCellPr>
  </singleXmlCell>
  <singleXmlCell id="2851" r="N42" connectionId="0">
    <xmlCellPr id="1" uniqueName="GBP">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FjármálalegHliðarstarfsemi/@GBP" xmlDataType="decimal"/>
    </xmlCellPr>
  </singleXmlCell>
  <singleXmlCell id="2852" r="O42" connectionId="0">
    <xmlCellPr id="1" uniqueName="JPY">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FjármálalegHliðarstarfsemi/@JPY" xmlDataType="decimal"/>
    </xmlCellPr>
  </singleXmlCell>
  <singleXmlCell id="2853" r="P42" connectionId="0">
    <xmlCellPr id="1" uniqueName="DK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FjármálalegHliðarstarfsemi/@DKK" xmlDataType="decimal"/>
    </xmlCellPr>
  </singleXmlCell>
  <singleXmlCell id="2854" r="Q42" connectionId="0">
    <xmlCellPr id="1" uniqueName="NO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FjármálalegHliðarstarfsemi/@NOK" xmlDataType="decimal"/>
    </xmlCellPr>
  </singleXmlCell>
  <singleXmlCell id="2855" r="R42" connectionId="0">
    <xmlCellPr id="1" uniqueName="SE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FjármálalegHliðarstarfsemi/@SEK" xmlDataType="decimal"/>
    </xmlCellPr>
  </singleXmlCell>
  <singleXmlCell id="2856" r="S42" connectionId="0">
    <xmlCellPr id="1" uniqueName="CHF">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FjármálalegHliðarstarfsemi/@CHF" xmlDataType="decimal"/>
    </xmlCellPr>
  </singleXmlCell>
  <singleXmlCell id="2857" r="T42" connectionId="0">
    <xmlCellPr id="1" uniqueName="AðrirGjaldmiðlar">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FjármálalegHliðarstarfsemi/@AðrirGjaldmiðlar" xmlDataType="decimal"/>
    </xmlCellPr>
  </singleXmlCell>
  <singleXmlCell id="2858" r="G43" connectionId="0">
    <xmlCellPr id="1" uniqueName="Skráð">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byrðisFjármálastarfsemi/@Skráð" xmlDataType="decimal"/>
    </xmlCellPr>
  </singleXmlCell>
  <singleXmlCell id="2859" r="H43" connectionId="0">
    <xmlCellPr id="1" uniqueName="Óskráð">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byrðisFjármálastarfsemi/@Óskráð" xmlDataType="decimal"/>
    </xmlCellPr>
  </singleXmlCell>
  <singleXmlCell id="2860" r="I43" connectionId="0">
    <xmlCellPr id="1" uniqueName="OpinbertFyrirtæki">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byrðisFjármálastarfsemi/@OpinbertFyrirtæki" xmlDataType="decimal"/>
    </xmlCellPr>
  </singleXmlCell>
  <singleXmlCell id="2861" r="J43" connectionId="0">
    <xmlCellPr id="1" uniqueName="Einkafyrirtæki">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byrðisFjármálastarfsemi/@Einkafyrirtæki" xmlDataType="decimal"/>
    </xmlCellPr>
  </singleXmlCell>
  <singleXmlCell id="2862" r="K43" connectionId="0">
    <xmlCellPr id="1" uniqueName="IS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byrðisFjármálastarfsemi/@ISK" xmlDataType="decimal"/>
    </xmlCellPr>
  </singleXmlCell>
  <singleXmlCell id="2863" r="L43" connectionId="0">
    <xmlCellPr id="1" uniqueName="EUR">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byrðisFjármálastarfsemi/@EUR" xmlDataType="decimal"/>
    </xmlCellPr>
  </singleXmlCell>
  <singleXmlCell id="2864" r="M43" connectionId="0">
    <xmlCellPr id="1" uniqueName="USD">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byrðisFjármálastarfsemi/@USD" xmlDataType="decimal"/>
    </xmlCellPr>
  </singleXmlCell>
  <singleXmlCell id="2865" r="N43" connectionId="0">
    <xmlCellPr id="1" uniqueName="GBP">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byrðisFjármálastarfsemi/@GBP" xmlDataType="decimal"/>
    </xmlCellPr>
  </singleXmlCell>
  <singleXmlCell id="2866" r="O43" connectionId="0">
    <xmlCellPr id="1" uniqueName="JPY">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byrðisFjármálastarfsemi/@JPY" xmlDataType="decimal"/>
    </xmlCellPr>
  </singleXmlCell>
  <singleXmlCell id="2867" r="P43" connectionId="0">
    <xmlCellPr id="1" uniqueName="DK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byrðisFjármálastarfsemi/@DKK" xmlDataType="decimal"/>
    </xmlCellPr>
  </singleXmlCell>
  <singleXmlCell id="2868" r="Q43" connectionId="0">
    <xmlCellPr id="1" uniqueName="NO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byrðisFjármálastarfsemi/@NOK" xmlDataType="decimal"/>
    </xmlCellPr>
  </singleXmlCell>
  <singleXmlCell id="2869" r="R43" connectionId="0">
    <xmlCellPr id="1" uniqueName="SE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byrðisFjármálastarfsemi/@SEK" xmlDataType="decimal"/>
    </xmlCellPr>
  </singleXmlCell>
  <singleXmlCell id="2870" r="S43" connectionId="0">
    <xmlCellPr id="1" uniqueName="CHF">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byrðisFjármálastarfsemi/@CHF" xmlDataType="decimal"/>
    </xmlCellPr>
  </singleXmlCell>
  <singleXmlCell id="2871" r="T43" connectionId="0">
    <xmlCellPr id="1" uniqueName="AðrirGjaldmiðlar">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InnbyrðisFjármálastarfsemi/@AðrirGjaldmiðlar" xmlDataType="decimal"/>
    </xmlCellPr>
  </singleXmlCell>
  <singleXmlCell id="2872" r="G44" connectionId="0">
    <xmlCellPr id="1" uniqueName="Skráð">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Vátryggingafélög/@Skráð" xmlDataType="decimal"/>
    </xmlCellPr>
  </singleXmlCell>
  <singleXmlCell id="2873" r="H44" connectionId="0">
    <xmlCellPr id="1" uniqueName="Óskráð">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Vátryggingafélög/@Óskráð" xmlDataType="decimal"/>
    </xmlCellPr>
  </singleXmlCell>
  <singleXmlCell id="2874" r="I44" connectionId="0">
    <xmlCellPr id="1" uniqueName="OpinbertFyrirtæki">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Vátryggingafélög/@OpinbertFyrirtæki" xmlDataType="decimal"/>
    </xmlCellPr>
  </singleXmlCell>
  <singleXmlCell id="2875" r="J44" connectionId="0">
    <xmlCellPr id="1" uniqueName="Einkafyrirtæki">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Vátryggingafélög/@Einkafyrirtæki" xmlDataType="decimal"/>
    </xmlCellPr>
  </singleXmlCell>
  <singleXmlCell id="2876" r="K44" connectionId="0">
    <xmlCellPr id="1" uniqueName="IS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Vátryggingafélög/@ISK" xmlDataType="decimal"/>
    </xmlCellPr>
  </singleXmlCell>
  <singleXmlCell id="2877" r="L44" connectionId="0">
    <xmlCellPr id="1" uniqueName="EUR">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Vátryggingafélög/@EUR" xmlDataType="decimal"/>
    </xmlCellPr>
  </singleXmlCell>
  <singleXmlCell id="2878" r="M44" connectionId="0">
    <xmlCellPr id="1" uniqueName="USD">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Vátryggingafélög/@USD" xmlDataType="decimal"/>
    </xmlCellPr>
  </singleXmlCell>
  <singleXmlCell id="2879" r="N44" connectionId="0">
    <xmlCellPr id="1" uniqueName="GBP">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Vátryggingafélög/@GBP" xmlDataType="decimal"/>
    </xmlCellPr>
  </singleXmlCell>
  <singleXmlCell id="2880" r="O44" connectionId="0">
    <xmlCellPr id="1" uniqueName="JPY">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Vátryggingafélög/@JPY" xmlDataType="decimal"/>
    </xmlCellPr>
  </singleXmlCell>
  <singleXmlCell id="2881" r="P44" connectionId="0">
    <xmlCellPr id="1" uniqueName="DK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Vátryggingafélög/@DKK" xmlDataType="decimal"/>
    </xmlCellPr>
  </singleXmlCell>
  <singleXmlCell id="2882" r="Q44" connectionId="0">
    <xmlCellPr id="1" uniqueName="NO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Vátryggingafélög/@NOK" xmlDataType="decimal"/>
    </xmlCellPr>
  </singleXmlCell>
  <singleXmlCell id="2883" r="R44" connectionId="0">
    <xmlCellPr id="1" uniqueName="SE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Vátryggingafélög/@SEK" xmlDataType="decimal"/>
    </xmlCellPr>
  </singleXmlCell>
  <singleXmlCell id="2884" r="S44" connectionId="0">
    <xmlCellPr id="1" uniqueName="CHF">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Vátryggingafélög/@CHF" xmlDataType="decimal"/>
    </xmlCellPr>
  </singleXmlCell>
  <singleXmlCell id="2885" r="T44" connectionId="0">
    <xmlCellPr id="1" uniqueName="AðrirGjaldmiðlar">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Vátryggingafélög/@AðrirGjaldmiðlar" xmlDataType="decimal"/>
    </xmlCellPr>
  </singleXmlCell>
  <singleXmlCell id="2886" r="G45" connectionId="0">
    <xmlCellPr id="1" uniqueName="Skráð">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Lífeyrissjóðir/@Skráð" xmlDataType="decimal"/>
    </xmlCellPr>
  </singleXmlCell>
  <singleXmlCell id="2887" r="H45" connectionId="0">
    <xmlCellPr id="1" uniqueName="Óskráð">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Lífeyrissjóðir/@Óskráð" xmlDataType="decimal"/>
    </xmlCellPr>
  </singleXmlCell>
  <singleXmlCell id="2888" r="I45" connectionId="0">
    <xmlCellPr id="1" uniqueName="OpinbertFyrirtæki">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Lífeyrissjóðir/@OpinbertFyrirtæki" xmlDataType="decimal"/>
    </xmlCellPr>
  </singleXmlCell>
  <singleXmlCell id="2889" r="J45" connectionId="0">
    <xmlCellPr id="1" uniqueName="Einkafyrirtæki">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Lífeyrissjóðir/@Einkafyrirtæki" xmlDataType="decimal"/>
    </xmlCellPr>
  </singleXmlCell>
  <singleXmlCell id="2890" r="K45" connectionId="0">
    <xmlCellPr id="1" uniqueName="IS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Lífeyrissjóðir/@ISK" xmlDataType="decimal"/>
    </xmlCellPr>
  </singleXmlCell>
  <singleXmlCell id="2891" r="L45" connectionId="0">
    <xmlCellPr id="1" uniqueName="EUR">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Lífeyrissjóðir/@EUR" xmlDataType="decimal"/>
    </xmlCellPr>
  </singleXmlCell>
  <singleXmlCell id="2892" r="M45" connectionId="0">
    <xmlCellPr id="1" uniqueName="USD">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Lífeyrissjóðir/@USD" xmlDataType="decimal"/>
    </xmlCellPr>
  </singleXmlCell>
  <singleXmlCell id="2893" r="N45" connectionId="0">
    <xmlCellPr id="1" uniqueName="GBP">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Lífeyrissjóðir/@GBP" xmlDataType="decimal"/>
    </xmlCellPr>
  </singleXmlCell>
  <singleXmlCell id="2894" r="O45" connectionId="0">
    <xmlCellPr id="1" uniqueName="JPY">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Lífeyrissjóðir/@JPY" xmlDataType="decimal"/>
    </xmlCellPr>
  </singleXmlCell>
  <singleXmlCell id="2895" r="P45" connectionId="0">
    <xmlCellPr id="1" uniqueName="DK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Lífeyrissjóðir/@DKK" xmlDataType="decimal"/>
    </xmlCellPr>
  </singleXmlCell>
  <singleXmlCell id="2896" r="Q45" connectionId="0">
    <xmlCellPr id="1" uniqueName="NO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Lífeyrissjóðir/@NOK" xmlDataType="decimal"/>
    </xmlCellPr>
  </singleXmlCell>
  <singleXmlCell id="2897" r="R45" connectionId="0">
    <xmlCellPr id="1" uniqueName="SEK">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Lífeyrissjóðir/@SEK" xmlDataType="decimal"/>
    </xmlCellPr>
  </singleXmlCell>
  <singleXmlCell id="2898" r="S45" connectionId="0">
    <xmlCellPr id="1" uniqueName="CHF">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Lífeyrissjóðir/@CHF" xmlDataType="decimal"/>
    </xmlCellPr>
  </singleXmlCell>
  <singleXmlCell id="2899" r="T45" connectionId="0">
    <xmlCellPr id="1" uniqueName="AðrirGjaldmiðlar">
      <xmlPr mapId="2" xpath="/ns1:EfnahagurBanka/ns1:Gögn/ns1:SundurliðunHlutabréf/ns1:SH-HlutirÍHlutdeildarfélögumDótturfélögumOgSamrekstrarfélögumEignarhluturStærriEðaJafn10Prósent/ns1:HlutirÍInnlendumHlutdeildarfyrirtækjum/ns1:SundurLiðunHlutabréfaFjármálageiri/ns1:SundurLiðunHlutabréfaLífeyrissjóðir/@AðrirGjaldmiðlar" xmlDataType="decimal"/>
    </xmlCellPr>
  </singleXmlCell>
  <singleXmlCell id="2900" r="G50" connectionId="0">
    <xmlCellPr id="1" uniqueName="Skráð">
      <xmlPr mapId="2" xpath="/ns1:EfnahagurBanka/ns1:Gögn/ns1:SundurliðunHlutabréf/ns1:SH-HlutirÍHlutdeildarfélögumDótturfélögumOgSamrekstrarfélögumEignarhluturStærriEðaJafn10Prósent/ns1:HlutirÍInnlendumHlutdeildarfyrirtækjum/ns1:SH-FélagasamtökSemÞjónaHeimilum/@Skráð" xmlDataType="decimal"/>
    </xmlCellPr>
  </singleXmlCell>
  <singleXmlCell id="2901" r="H50" connectionId="0">
    <xmlCellPr id="1" uniqueName="Óskráð">
      <xmlPr mapId="2" xpath="/ns1:EfnahagurBanka/ns1:Gögn/ns1:SundurliðunHlutabréf/ns1:SH-HlutirÍHlutdeildarfélögumDótturfélögumOgSamrekstrarfélögumEignarhluturStærriEðaJafn10Prósent/ns1:HlutirÍInnlendumHlutdeildarfyrirtækjum/ns1:SH-FélagasamtökSemÞjónaHeimilum/@Óskráð" xmlDataType="decimal"/>
    </xmlCellPr>
  </singleXmlCell>
  <singleXmlCell id="2902" r="K50" connectionId="0">
    <xmlCellPr id="1" uniqueName="ISK">
      <xmlPr mapId="2" xpath="/ns1:EfnahagurBanka/ns1:Gögn/ns1:SundurliðunHlutabréf/ns1:SH-HlutirÍHlutdeildarfélögumDótturfélögumOgSamrekstrarfélögumEignarhluturStærriEðaJafn10Prósent/ns1:HlutirÍInnlendumHlutdeildarfyrirtækjum/ns1:SH-FélagasamtökSemÞjónaHeimilum/@ISK" xmlDataType="decimal"/>
    </xmlCellPr>
  </singleXmlCell>
  <singleXmlCell id="2903" r="L50" connectionId="0">
    <xmlCellPr id="1" uniqueName="EUR">
      <xmlPr mapId="2" xpath="/ns1:EfnahagurBanka/ns1:Gögn/ns1:SundurliðunHlutabréf/ns1:SH-HlutirÍHlutdeildarfélögumDótturfélögumOgSamrekstrarfélögumEignarhluturStærriEðaJafn10Prósent/ns1:HlutirÍInnlendumHlutdeildarfyrirtækjum/ns1:SH-FélagasamtökSemÞjónaHeimilum/@EUR" xmlDataType="decimal"/>
    </xmlCellPr>
  </singleXmlCell>
  <singleXmlCell id="2904" r="M50" connectionId="0">
    <xmlCellPr id="1" uniqueName="USD">
      <xmlPr mapId="2" xpath="/ns1:EfnahagurBanka/ns1:Gögn/ns1:SundurliðunHlutabréf/ns1:SH-HlutirÍHlutdeildarfélögumDótturfélögumOgSamrekstrarfélögumEignarhluturStærriEðaJafn10Prósent/ns1:HlutirÍInnlendumHlutdeildarfyrirtækjum/ns1:SH-FélagasamtökSemÞjónaHeimilum/@USD" xmlDataType="decimal"/>
    </xmlCellPr>
  </singleXmlCell>
  <singleXmlCell id="2905" r="N50" connectionId="0">
    <xmlCellPr id="1" uniqueName="GBP">
      <xmlPr mapId="2" xpath="/ns1:EfnahagurBanka/ns1:Gögn/ns1:SundurliðunHlutabréf/ns1:SH-HlutirÍHlutdeildarfélögumDótturfélögumOgSamrekstrarfélögumEignarhluturStærriEðaJafn10Prósent/ns1:HlutirÍInnlendumHlutdeildarfyrirtækjum/ns1:SH-FélagasamtökSemÞjónaHeimilum/@GBP" xmlDataType="decimal"/>
    </xmlCellPr>
  </singleXmlCell>
  <singleXmlCell id="2906" r="O50" connectionId="0">
    <xmlCellPr id="1" uniqueName="JPY">
      <xmlPr mapId="2" xpath="/ns1:EfnahagurBanka/ns1:Gögn/ns1:SundurliðunHlutabréf/ns1:SH-HlutirÍHlutdeildarfélögumDótturfélögumOgSamrekstrarfélögumEignarhluturStærriEðaJafn10Prósent/ns1:HlutirÍInnlendumHlutdeildarfyrirtækjum/ns1:SH-FélagasamtökSemÞjónaHeimilum/@JPY" xmlDataType="decimal"/>
    </xmlCellPr>
  </singleXmlCell>
  <singleXmlCell id="2907" r="P50" connectionId="0">
    <xmlCellPr id="1" uniqueName="DKK">
      <xmlPr mapId="2" xpath="/ns1:EfnahagurBanka/ns1:Gögn/ns1:SundurliðunHlutabréf/ns1:SH-HlutirÍHlutdeildarfélögumDótturfélögumOgSamrekstrarfélögumEignarhluturStærriEðaJafn10Prósent/ns1:HlutirÍInnlendumHlutdeildarfyrirtækjum/ns1:SH-FélagasamtökSemÞjónaHeimilum/@DKK" xmlDataType="decimal"/>
    </xmlCellPr>
  </singleXmlCell>
  <singleXmlCell id="2908" r="Q50" connectionId="0">
    <xmlCellPr id="1" uniqueName="NOK">
      <xmlPr mapId="2" xpath="/ns1:EfnahagurBanka/ns1:Gögn/ns1:SundurliðunHlutabréf/ns1:SH-HlutirÍHlutdeildarfélögumDótturfélögumOgSamrekstrarfélögumEignarhluturStærriEðaJafn10Prósent/ns1:HlutirÍInnlendumHlutdeildarfyrirtækjum/ns1:SH-FélagasamtökSemÞjónaHeimilum/@NOK" xmlDataType="decimal"/>
    </xmlCellPr>
  </singleXmlCell>
  <singleXmlCell id="2909" r="R50" connectionId="0">
    <xmlCellPr id="1" uniqueName="SEK">
      <xmlPr mapId="2" xpath="/ns1:EfnahagurBanka/ns1:Gögn/ns1:SundurliðunHlutabréf/ns1:SH-HlutirÍHlutdeildarfélögumDótturfélögumOgSamrekstrarfélögumEignarhluturStærriEðaJafn10Prósent/ns1:HlutirÍInnlendumHlutdeildarfyrirtækjum/ns1:SH-FélagasamtökSemÞjónaHeimilum/@SEK" xmlDataType="decimal"/>
    </xmlCellPr>
  </singleXmlCell>
  <singleXmlCell id="2910" r="S50" connectionId="0">
    <xmlCellPr id="1" uniqueName="CHF">
      <xmlPr mapId="2" xpath="/ns1:EfnahagurBanka/ns1:Gögn/ns1:SundurliðunHlutabréf/ns1:SH-HlutirÍHlutdeildarfélögumDótturfélögumOgSamrekstrarfélögumEignarhluturStærriEðaJafn10Prósent/ns1:HlutirÍInnlendumHlutdeildarfyrirtækjum/ns1:SH-FélagasamtökSemÞjónaHeimilum/@CHF" xmlDataType="decimal"/>
    </xmlCellPr>
  </singleXmlCell>
  <singleXmlCell id="2911" r="T50" connectionId="0">
    <xmlCellPr id="1" uniqueName="AðrirGjaldmiðlar">
      <xmlPr mapId="2" xpath="/ns1:EfnahagurBanka/ns1:Gögn/ns1:SundurliðunHlutabréf/ns1:SH-HlutirÍHlutdeildarfélögumDótturfélögumOgSamrekstrarfélögumEignarhluturStærriEðaJafn10Prósent/ns1:HlutirÍInnlendumHlutdeildarfyrirtækjum/ns1:SH-FélagasamtökSemÞjónaHeimilum/@AðrirGjaldmiðlar" xmlDataType="decimal"/>
    </xmlCellPr>
  </singleXmlCell>
  <singleXmlCell id="2912" r="G53" connectionId="0">
    <xmlCellPr id="1" uniqueName="Skráð">
      <xmlPr mapId="2" xpath="/ns1:EfnahagurBanka/ns1:Gögn/ns1:SundurliðunHlutabréf/ns1:SH-HlutirÍHlutdeildarfélögumDótturfélögumOgSamrekstrarfélögumEignarhluturStærriEðaJafn10Prósent/ns1:SH-HlutirÍErlendumHlutdeildarfyrirtækjum10Til50Prósent/ns1:InnlánsstofnanirSkráðÓskráð/@Skráð" xmlDataType="decimal"/>
    </xmlCellPr>
  </singleXmlCell>
  <singleXmlCell id="2913" r="H53" connectionId="0">
    <xmlCellPr id="1" uniqueName="Óskráð">
      <xmlPr mapId="2" xpath="/ns1:EfnahagurBanka/ns1:Gögn/ns1:SundurliðunHlutabréf/ns1:SH-HlutirÍHlutdeildarfélögumDótturfélögumOgSamrekstrarfélögumEignarhluturStærriEðaJafn10Prósent/ns1:SH-HlutirÍErlendumHlutdeildarfyrirtækjum10Til50Prósent/ns1:InnlánsstofnanirSkráðÓskráð/@Óskráð" xmlDataType="decimal"/>
    </xmlCellPr>
  </singleXmlCell>
  <singleXmlCell id="2914" r="K53" connectionId="0">
    <xmlCellPr id="1" uniqueName="ISK">
      <xmlPr mapId="2" xpath="/ns1:EfnahagurBanka/ns1:Gögn/ns1:SundurliðunHlutabréf/ns1:SH-HlutirÍHlutdeildarfélögumDótturfélögumOgSamrekstrarfélögumEignarhluturStærriEðaJafn10Prósent/ns1:SH-HlutirÍErlendumHlutdeildarfyrirtækjum10Til50Prósent/ns1:InnlánsstofnanirSkráðÓskráð/@ISK" xmlDataType="decimal"/>
    </xmlCellPr>
  </singleXmlCell>
  <singleXmlCell id="2915" r="L53" connectionId="0">
    <xmlCellPr id="1" uniqueName="EUR">
      <xmlPr mapId="2" xpath="/ns1:EfnahagurBanka/ns1:Gögn/ns1:SundurliðunHlutabréf/ns1:SH-HlutirÍHlutdeildarfélögumDótturfélögumOgSamrekstrarfélögumEignarhluturStærriEðaJafn10Prósent/ns1:SH-HlutirÍErlendumHlutdeildarfyrirtækjum10Til50Prósent/ns1:InnlánsstofnanirSkráðÓskráð/@EUR" xmlDataType="decimal"/>
    </xmlCellPr>
  </singleXmlCell>
  <singleXmlCell id="2916" r="M53" connectionId="0">
    <xmlCellPr id="1" uniqueName="USD">
      <xmlPr mapId="2" xpath="/ns1:EfnahagurBanka/ns1:Gögn/ns1:SundurliðunHlutabréf/ns1:SH-HlutirÍHlutdeildarfélögumDótturfélögumOgSamrekstrarfélögumEignarhluturStærriEðaJafn10Prósent/ns1:SH-HlutirÍErlendumHlutdeildarfyrirtækjum10Til50Prósent/ns1:InnlánsstofnanirSkráðÓskráð/@USD" xmlDataType="decimal"/>
    </xmlCellPr>
  </singleXmlCell>
  <singleXmlCell id="2917" r="N53" connectionId="0">
    <xmlCellPr id="1" uniqueName="GBP">
      <xmlPr mapId="2" xpath="/ns1:EfnahagurBanka/ns1:Gögn/ns1:SundurliðunHlutabréf/ns1:SH-HlutirÍHlutdeildarfélögumDótturfélögumOgSamrekstrarfélögumEignarhluturStærriEðaJafn10Prósent/ns1:SH-HlutirÍErlendumHlutdeildarfyrirtækjum10Til50Prósent/ns1:InnlánsstofnanirSkráðÓskráð/@GBP" xmlDataType="decimal"/>
    </xmlCellPr>
  </singleXmlCell>
  <singleXmlCell id="2918" r="O53" connectionId="0">
    <xmlCellPr id="1" uniqueName="JPY">
      <xmlPr mapId="2" xpath="/ns1:EfnahagurBanka/ns1:Gögn/ns1:SundurliðunHlutabréf/ns1:SH-HlutirÍHlutdeildarfélögumDótturfélögumOgSamrekstrarfélögumEignarhluturStærriEðaJafn10Prósent/ns1:SH-HlutirÍErlendumHlutdeildarfyrirtækjum10Til50Prósent/ns1:InnlánsstofnanirSkráðÓskráð/@JPY" xmlDataType="decimal"/>
    </xmlCellPr>
  </singleXmlCell>
  <singleXmlCell id="2919" r="P53" connectionId="0">
    <xmlCellPr id="1" uniqueName="DKK">
      <xmlPr mapId="2" xpath="/ns1:EfnahagurBanka/ns1:Gögn/ns1:SundurliðunHlutabréf/ns1:SH-HlutirÍHlutdeildarfélögumDótturfélögumOgSamrekstrarfélögumEignarhluturStærriEðaJafn10Prósent/ns1:SH-HlutirÍErlendumHlutdeildarfyrirtækjum10Til50Prósent/ns1:InnlánsstofnanirSkráðÓskráð/@DKK" xmlDataType="decimal"/>
    </xmlCellPr>
  </singleXmlCell>
  <singleXmlCell id="2920" r="Q53" connectionId="0">
    <xmlCellPr id="1" uniqueName="NOK">
      <xmlPr mapId="2" xpath="/ns1:EfnahagurBanka/ns1:Gögn/ns1:SundurliðunHlutabréf/ns1:SH-HlutirÍHlutdeildarfélögumDótturfélögumOgSamrekstrarfélögumEignarhluturStærriEðaJafn10Prósent/ns1:SH-HlutirÍErlendumHlutdeildarfyrirtækjum10Til50Prósent/ns1:InnlánsstofnanirSkráðÓskráð/@NOK" xmlDataType="decimal"/>
    </xmlCellPr>
  </singleXmlCell>
  <singleXmlCell id="2921" r="R53" connectionId="0">
    <xmlCellPr id="1" uniqueName="SEK">
      <xmlPr mapId="2" xpath="/ns1:EfnahagurBanka/ns1:Gögn/ns1:SundurliðunHlutabréf/ns1:SH-HlutirÍHlutdeildarfélögumDótturfélögumOgSamrekstrarfélögumEignarhluturStærriEðaJafn10Prósent/ns1:SH-HlutirÍErlendumHlutdeildarfyrirtækjum10Til50Prósent/ns1:InnlánsstofnanirSkráðÓskráð/@SEK" xmlDataType="decimal"/>
    </xmlCellPr>
  </singleXmlCell>
  <singleXmlCell id="2922" r="S53" connectionId="0">
    <xmlCellPr id="1" uniqueName="CHF">
      <xmlPr mapId="2" xpath="/ns1:EfnahagurBanka/ns1:Gögn/ns1:SundurliðunHlutabréf/ns1:SH-HlutirÍHlutdeildarfélögumDótturfélögumOgSamrekstrarfélögumEignarhluturStærriEðaJafn10Prósent/ns1:SH-HlutirÍErlendumHlutdeildarfyrirtækjum10Til50Prósent/ns1:InnlánsstofnanirSkráðÓskráð/@CHF" xmlDataType="decimal"/>
    </xmlCellPr>
  </singleXmlCell>
  <singleXmlCell id="2923" r="T53" connectionId="0">
    <xmlCellPr id="1" uniqueName="AðrirGjaldmiðlar">
      <xmlPr mapId="2" xpath="/ns1:EfnahagurBanka/ns1:Gögn/ns1:SundurliðunHlutabréf/ns1:SH-HlutirÍHlutdeildarfélögumDótturfélögumOgSamrekstrarfélögumEignarhluturStærriEðaJafn10Prósent/ns1:SH-HlutirÍErlendumHlutdeildarfyrirtækjum10Til50Prósent/ns1:InnlánsstofnanirSkráðÓskráð/@AðrirGjaldmiðlar" xmlDataType="decimal"/>
    </xmlCellPr>
  </singleXmlCell>
  <singleXmlCell id="2924" r="G56" connectionId="0">
    <xmlCellPr id="1" uniqueName="Skráð">
      <xmlPr mapId="2" xpath="/ns1:EfnahagurBanka/ns1:Gögn/ns1:SundurliðunHlutabréf/ns1:SH-HlutirÍHlutdeildarfélögumDótturfélögumOgSamrekstrarfélögumEignarhluturStærriEðaJafn10Prósent/ns1:SH-HlutirÍErlendumHlutdeildarfyrirtækjum10Til50Prósent/ns1:FjármálafyrirtækiÓtalinAnnarsStaðarSkráðÓskráð/@Skráð" xmlDataType="decimal"/>
    </xmlCellPr>
  </singleXmlCell>
  <singleXmlCell id="2925" r="H56" connectionId="0">
    <xmlCellPr id="1" uniqueName="Óskráð">
      <xmlPr mapId="2" xpath="/ns1:EfnahagurBanka/ns1:Gögn/ns1:SundurliðunHlutabréf/ns1:SH-HlutirÍHlutdeildarfélögumDótturfélögumOgSamrekstrarfélögumEignarhluturStærriEðaJafn10Prósent/ns1:SH-HlutirÍErlendumHlutdeildarfyrirtækjum10Til50Prósent/ns1:FjármálafyrirtækiÓtalinAnnarsStaðarSkráðÓskráð/@Óskráð" xmlDataType="decimal"/>
    </xmlCellPr>
  </singleXmlCell>
  <singleXmlCell id="2926" r="K56" connectionId="0">
    <xmlCellPr id="1" uniqueName="ISK">
      <xmlPr mapId="2" xpath="/ns1:EfnahagurBanka/ns1:Gögn/ns1:SundurliðunHlutabréf/ns1:SH-HlutirÍHlutdeildarfélögumDótturfélögumOgSamrekstrarfélögumEignarhluturStærriEðaJafn10Prósent/ns1:SH-HlutirÍErlendumHlutdeildarfyrirtækjum10Til50Prósent/ns1:FjármálafyrirtækiÓtalinAnnarsStaðarSkráðÓskráð/@ISK" xmlDataType="decimal"/>
    </xmlCellPr>
  </singleXmlCell>
  <singleXmlCell id="2927" r="L56" connectionId="0">
    <xmlCellPr id="1" uniqueName="EUR">
      <xmlPr mapId="2" xpath="/ns1:EfnahagurBanka/ns1:Gögn/ns1:SundurliðunHlutabréf/ns1:SH-HlutirÍHlutdeildarfélögumDótturfélögumOgSamrekstrarfélögumEignarhluturStærriEðaJafn10Prósent/ns1:SH-HlutirÍErlendumHlutdeildarfyrirtækjum10Til50Prósent/ns1:FjármálafyrirtækiÓtalinAnnarsStaðarSkráðÓskráð/@EUR" xmlDataType="decimal"/>
    </xmlCellPr>
  </singleXmlCell>
  <singleXmlCell id="2928" r="M56" connectionId="0">
    <xmlCellPr id="1" uniqueName="USD">
      <xmlPr mapId="2" xpath="/ns1:EfnahagurBanka/ns1:Gögn/ns1:SundurliðunHlutabréf/ns1:SH-HlutirÍHlutdeildarfélögumDótturfélögumOgSamrekstrarfélögumEignarhluturStærriEðaJafn10Prósent/ns1:SH-HlutirÍErlendumHlutdeildarfyrirtækjum10Til50Prósent/ns1:FjármálafyrirtækiÓtalinAnnarsStaðarSkráðÓskráð/@USD" xmlDataType="decimal"/>
    </xmlCellPr>
  </singleXmlCell>
  <singleXmlCell id="2929" r="N56" connectionId="0">
    <xmlCellPr id="1" uniqueName="GBP">
      <xmlPr mapId="2" xpath="/ns1:EfnahagurBanka/ns1:Gögn/ns1:SundurliðunHlutabréf/ns1:SH-HlutirÍHlutdeildarfélögumDótturfélögumOgSamrekstrarfélögumEignarhluturStærriEðaJafn10Prósent/ns1:SH-HlutirÍErlendumHlutdeildarfyrirtækjum10Til50Prósent/ns1:FjármálafyrirtækiÓtalinAnnarsStaðarSkráðÓskráð/@GBP" xmlDataType="decimal"/>
    </xmlCellPr>
  </singleXmlCell>
  <singleXmlCell id="2930" r="O56" connectionId="0">
    <xmlCellPr id="1" uniqueName="JPY">
      <xmlPr mapId="2" xpath="/ns1:EfnahagurBanka/ns1:Gögn/ns1:SundurliðunHlutabréf/ns1:SH-HlutirÍHlutdeildarfélögumDótturfélögumOgSamrekstrarfélögumEignarhluturStærriEðaJafn10Prósent/ns1:SH-HlutirÍErlendumHlutdeildarfyrirtækjum10Til50Prósent/ns1:FjármálafyrirtækiÓtalinAnnarsStaðarSkráðÓskráð/@JPY" xmlDataType="decimal"/>
    </xmlCellPr>
  </singleXmlCell>
  <singleXmlCell id="2931" r="P56" connectionId="0">
    <xmlCellPr id="1" uniqueName="DKK">
      <xmlPr mapId="2" xpath="/ns1:EfnahagurBanka/ns1:Gögn/ns1:SundurliðunHlutabréf/ns1:SH-HlutirÍHlutdeildarfélögumDótturfélögumOgSamrekstrarfélögumEignarhluturStærriEðaJafn10Prósent/ns1:SH-HlutirÍErlendumHlutdeildarfyrirtækjum10Til50Prósent/ns1:FjármálafyrirtækiÓtalinAnnarsStaðarSkráðÓskráð/@DKK" xmlDataType="decimal"/>
    </xmlCellPr>
  </singleXmlCell>
  <singleXmlCell id="2932" r="Q56" connectionId="0">
    <xmlCellPr id="1" uniqueName="NOK">
      <xmlPr mapId="2" xpath="/ns1:EfnahagurBanka/ns1:Gögn/ns1:SundurliðunHlutabréf/ns1:SH-HlutirÍHlutdeildarfélögumDótturfélögumOgSamrekstrarfélögumEignarhluturStærriEðaJafn10Prósent/ns1:SH-HlutirÍErlendumHlutdeildarfyrirtækjum10Til50Prósent/ns1:FjármálafyrirtækiÓtalinAnnarsStaðarSkráðÓskráð/@NOK" xmlDataType="decimal"/>
    </xmlCellPr>
  </singleXmlCell>
  <singleXmlCell id="2933" r="R56" connectionId="0">
    <xmlCellPr id="1" uniqueName="SEK">
      <xmlPr mapId="2" xpath="/ns1:EfnahagurBanka/ns1:Gögn/ns1:SundurliðunHlutabréf/ns1:SH-HlutirÍHlutdeildarfélögumDótturfélögumOgSamrekstrarfélögumEignarhluturStærriEðaJafn10Prósent/ns1:SH-HlutirÍErlendumHlutdeildarfyrirtækjum10Til50Prósent/ns1:FjármálafyrirtækiÓtalinAnnarsStaðarSkráðÓskráð/@SEK" xmlDataType="decimal"/>
    </xmlCellPr>
  </singleXmlCell>
  <singleXmlCell id="2934" r="S56" connectionId="0">
    <xmlCellPr id="1" uniqueName="CHF">
      <xmlPr mapId="2" xpath="/ns1:EfnahagurBanka/ns1:Gögn/ns1:SundurliðunHlutabréf/ns1:SH-HlutirÍHlutdeildarfélögumDótturfélögumOgSamrekstrarfélögumEignarhluturStærriEðaJafn10Prósent/ns1:SH-HlutirÍErlendumHlutdeildarfyrirtækjum10Til50Prósent/ns1:FjármálafyrirtækiÓtalinAnnarsStaðarSkráðÓskráð/@CHF" xmlDataType="decimal"/>
    </xmlCellPr>
  </singleXmlCell>
  <singleXmlCell id="2935" r="T56" connectionId="0">
    <xmlCellPr id="1" uniqueName="AðrirGjaldmiðlar">
      <xmlPr mapId="2" xpath="/ns1:EfnahagurBanka/ns1:Gögn/ns1:SundurliðunHlutabréf/ns1:SH-HlutirÍHlutdeildarfélögumDótturfélögumOgSamrekstrarfélögumEignarhluturStærriEðaJafn10Prósent/ns1:SH-HlutirÍErlendumHlutdeildarfyrirtækjum10Til50Prósent/ns1:FjármálafyrirtækiÓtalinAnnarsStaðarSkráðÓskráð/@AðrirGjaldmiðlar" xmlDataType="decimal"/>
    </xmlCellPr>
  </singleXmlCell>
  <singleXmlCell id="2936" r="G58" connectionId="0">
    <xmlCellPr id="1" uniqueName="Skráð">
      <xmlPr mapId="2" xpath="/ns1:EfnahagurBanka/ns1:Gögn/ns1:SundurliðunHlutabréf/ns1:SH-HlutirÍHlutdeildarfélögumDótturfélögumOgSamrekstrarfélögumEignarhluturStærriEðaJafn10Prósent/ns1:SH-HlutirÍErlendumHlutdeildarfyrirtækjum10Til50Prósent/ns1:ÖnnurAtvinnufyrirtækiHeimiliOgÞjónustaViðHeimiliSkráðÓskráð/@Skráð" xmlDataType="decimal"/>
    </xmlCellPr>
  </singleXmlCell>
  <singleXmlCell id="2937" r="H58" connectionId="0">
    <xmlCellPr id="1" uniqueName="Óskráð">
      <xmlPr mapId="2" xpath="/ns1:EfnahagurBanka/ns1:Gögn/ns1:SundurliðunHlutabréf/ns1:SH-HlutirÍHlutdeildarfélögumDótturfélögumOgSamrekstrarfélögumEignarhluturStærriEðaJafn10Prósent/ns1:SH-HlutirÍErlendumHlutdeildarfyrirtækjum10Til50Prósent/ns1:ÖnnurAtvinnufyrirtækiHeimiliOgÞjónustaViðHeimiliSkráðÓskráð/@Óskráð" xmlDataType="decimal"/>
    </xmlCellPr>
  </singleXmlCell>
  <singleXmlCell id="2938" r="K58" connectionId="0">
    <xmlCellPr id="1" uniqueName="ISK">
      <xmlPr mapId="2" xpath="/ns1:EfnahagurBanka/ns1:Gögn/ns1:SundurliðunHlutabréf/ns1:SH-HlutirÍHlutdeildarfélögumDótturfélögumOgSamrekstrarfélögumEignarhluturStærriEðaJafn10Prósent/ns1:SH-HlutirÍErlendumHlutdeildarfyrirtækjum10Til50Prósent/ns1:ÖnnurAtvinnufyrirtækiHeimiliOgÞjónustaViðHeimiliSkráðÓskráð/@ISK" xmlDataType="decimal"/>
    </xmlCellPr>
  </singleXmlCell>
  <singleXmlCell id="2939" r="L58" connectionId="0">
    <xmlCellPr id="1" uniqueName="EUR">
      <xmlPr mapId="2" xpath="/ns1:EfnahagurBanka/ns1:Gögn/ns1:SundurliðunHlutabréf/ns1:SH-HlutirÍHlutdeildarfélögumDótturfélögumOgSamrekstrarfélögumEignarhluturStærriEðaJafn10Prósent/ns1:SH-HlutirÍErlendumHlutdeildarfyrirtækjum10Til50Prósent/ns1:ÖnnurAtvinnufyrirtækiHeimiliOgÞjónustaViðHeimiliSkráðÓskráð/@EUR" xmlDataType="decimal"/>
    </xmlCellPr>
  </singleXmlCell>
  <singleXmlCell id="2940" r="M58" connectionId="0">
    <xmlCellPr id="1" uniqueName="USD">
      <xmlPr mapId="2" xpath="/ns1:EfnahagurBanka/ns1:Gögn/ns1:SundurliðunHlutabréf/ns1:SH-HlutirÍHlutdeildarfélögumDótturfélögumOgSamrekstrarfélögumEignarhluturStærriEðaJafn10Prósent/ns1:SH-HlutirÍErlendumHlutdeildarfyrirtækjum10Til50Prósent/ns1:ÖnnurAtvinnufyrirtækiHeimiliOgÞjónustaViðHeimiliSkráðÓskráð/@USD" xmlDataType="decimal"/>
    </xmlCellPr>
  </singleXmlCell>
  <singleXmlCell id="2941" r="N58" connectionId="0">
    <xmlCellPr id="1" uniqueName="GBP">
      <xmlPr mapId="2" xpath="/ns1:EfnahagurBanka/ns1:Gögn/ns1:SundurliðunHlutabréf/ns1:SH-HlutirÍHlutdeildarfélögumDótturfélögumOgSamrekstrarfélögumEignarhluturStærriEðaJafn10Prósent/ns1:SH-HlutirÍErlendumHlutdeildarfyrirtækjum10Til50Prósent/ns1:ÖnnurAtvinnufyrirtækiHeimiliOgÞjónustaViðHeimiliSkráðÓskráð/@GBP" xmlDataType="decimal"/>
    </xmlCellPr>
  </singleXmlCell>
  <singleXmlCell id="2942" r="O58" connectionId="0">
    <xmlCellPr id="1" uniqueName="JPY">
      <xmlPr mapId="2" xpath="/ns1:EfnahagurBanka/ns1:Gögn/ns1:SundurliðunHlutabréf/ns1:SH-HlutirÍHlutdeildarfélögumDótturfélögumOgSamrekstrarfélögumEignarhluturStærriEðaJafn10Prósent/ns1:SH-HlutirÍErlendumHlutdeildarfyrirtækjum10Til50Prósent/ns1:ÖnnurAtvinnufyrirtækiHeimiliOgÞjónustaViðHeimiliSkráðÓskráð/@JPY" xmlDataType="decimal"/>
    </xmlCellPr>
  </singleXmlCell>
  <singleXmlCell id="2943" r="P58" connectionId="0">
    <xmlCellPr id="1" uniqueName="DKK">
      <xmlPr mapId="2" xpath="/ns1:EfnahagurBanka/ns1:Gögn/ns1:SundurliðunHlutabréf/ns1:SH-HlutirÍHlutdeildarfélögumDótturfélögumOgSamrekstrarfélögumEignarhluturStærriEðaJafn10Prósent/ns1:SH-HlutirÍErlendumHlutdeildarfyrirtækjum10Til50Prósent/ns1:ÖnnurAtvinnufyrirtækiHeimiliOgÞjónustaViðHeimiliSkráðÓskráð/@DKK" xmlDataType="decimal"/>
    </xmlCellPr>
  </singleXmlCell>
  <singleXmlCell id="2944" r="Q58" connectionId="0">
    <xmlCellPr id="1" uniqueName="NOK">
      <xmlPr mapId="2" xpath="/ns1:EfnahagurBanka/ns1:Gögn/ns1:SundurliðunHlutabréf/ns1:SH-HlutirÍHlutdeildarfélögumDótturfélögumOgSamrekstrarfélögumEignarhluturStærriEðaJafn10Prósent/ns1:SH-HlutirÍErlendumHlutdeildarfyrirtækjum10Til50Prósent/ns1:ÖnnurAtvinnufyrirtækiHeimiliOgÞjónustaViðHeimiliSkráðÓskráð/@NOK" xmlDataType="decimal"/>
    </xmlCellPr>
  </singleXmlCell>
  <singleXmlCell id="2945" r="R58" connectionId="0">
    <xmlCellPr id="1" uniqueName="SEK">
      <xmlPr mapId="2" xpath="/ns1:EfnahagurBanka/ns1:Gögn/ns1:SundurliðunHlutabréf/ns1:SH-HlutirÍHlutdeildarfélögumDótturfélögumOgSamrekstrarfélögumEignarhluturStærriEðaJafn10Prósent/ns1:SH-HlutirÍErlendumHlutdeildarfyrirtækjum10Til50Prósent/ns1:ÖnnurAtvinnufyrirtækiHeimiliOgÞjónustaViðHeimiliSkráðÓskráð/@SEK" xmlDataType="decimal"/>
    </xmlCellPr>
  </singleXmlCell>
  <singleXmlCell id="2946" r="S58" connectionId="0">
    <xmlCellPr id="1" uniqueName="CHF">
      <xmlPr mapId="2" xpath="/ns1:EfnahagurBanka/ns1:Gögn/ns1:SundurliðunHlutabréf/ns1:SH-HlutirÍHlutdeildarfélögumDótturfélögumOgSamrekstrarfélögumEignarhluturStærriEðaJafn10Prósent/ns1:SH-HlutirÍErlendumHlutdeildarfyrirtækjum10Til50Prósent/ns1:ÖnnurAtvinnufyrirtækiHeimiliOgÞjónustaViðHeimiliSkráðÓskráð/@CHF" xmlDataType="decimal"/>
    </xmlCellPr>
  </singleXmlCell>
  <singleXmlCell id="2947" r="T58" connectionId="0">
    <xmlCellPr id="1" uniqueName="AðrirGjaldmiðlar">
      <xmlPr mapId="2" xpath="/ns1:EfnahagurBanka/ns1:Gögn/ns1:SundurliðunHlutabréf/ns1:SH-HlutirÍHlutdeildarfélögumDótturfélögumOgSamrekstrarfélögumEignarhluturStærriEðaJafn10Prósent/ns1:SH-HlutirÍErlendumHlutdeildarfyrirtækjum10Til50Prósent/ns1:ÖnnurAtvinnufyrirtækiHeimiliOgÞjónustaViðHeimiliSkráðÓskráð/@AðrirGjaldmiðlar" xmlDataType="decimal"/>
    </xmlCellPr>
  </singleXmlCell>
  <singleXmlCell id="2948" r="G60" connectionId="0">
    <xmlCellPr id="1" uniqueName="Skráð">
      <xmlPr mapId="2" xpath="/ns1:EfnahagurBanka/ns1:Gögn/ns1:SundurliðunHlutabréf/ns1:SH-HlutirÍHlutdeildarfélögumDótturfélögumOgSamrekstrarfélögumEignarhluturStærriEðaJafn10Prósent/ns1:SH-HlutirÍInnlendumTengdumFyrirtækjumStærriEn50Prósent/ns1:SundurLiðunHlutabréfaAtvinnufyrirtæki/@Skráð" xmlDataType="decimal"/>
    </xmlCellPr>
  </singleXmlCell>
  <singleXmlCell id="2949" r="H60" connectionId="0">
    <xmlCellPr id="1" uniqueName="Óskráð">
      <xmlPr mapId="2" xpath="/ns1:EfnahagurBanka/ns1:Gögn/ns1:SundurliðunHlutabréf/ns1:SH-HlutirÍHlutdeildarfélögumDótturfélögumOgSamrekstrarfélögumEignarhluturStærriEðaJafn10Prósent/ns1:SH-HlutirÍInnlendumTengdumFyrirtækjumStærriEn50Prósent/ns1:SundurLiðunHlutabréfaAtvinnufyrirtæki/@Óskráð" xmlDataType="decimal"/>
    </xmlCellPr>
  </singleXmlCell>
  <singleXmlCell id="2950" r="I60" connectionId="0">
    <xmlCellPr id="1" uniqueName="OpinbertFyrirtæki">
      <xmlPr mapId="2" xpath="/ns1:EfnahagurBanka/ns1:Gögn/ns1:SundurliðunHlutabréf/ns1:SH-HlutirÍHlutdeildarfélögumDótturfélögumOgSamrekstrarfélögumEignarhluturStærriEðaJafn10Prósent/ns1:SH-HlutirÍInnlendumTengdumFyrirtækjumStærriEn50Prósent/ns1:SundurLiðunHlutabréfaAtvinnufyrirtæki/@OpinbertFyrirtæki" xmlDataType="decimal"/>
    </xmlCellPr>
  </singleXmlCell>
  <singleXmlCell id="2951" r="J60" connectionId="0">
    <xmlCellPr id="1" uniqueName="Einkafyrirtæki">
      <xmlPr mapId="2" xpath="/ns1:EfnahagurBanka/ns1:Gögn/ns1:SundurliðunHlutabréf/ns1:SH-HlutirÍHlutdeildarfélögumDótturfélögumOgSamrekstrarfélögumEignarhluturStærriEðaJafn10Prósent/ns1:SH-HlutirÍInnlendumTengdumFyrirtækjumStærriEn50Prósent/ns1:SundurLiðunHlutabréfaAtvinnufyrirtæki/@Einkafyrirtæki" xmlDataType="decimal"/>
    </xmlCellPr>
  </singleXmlCell>
  <singleXmlCell id="2952" r="K60" connectionId="0">
    <xmlCellPr id="1" uniqueName="ISK">
      <xmlPr mapId="2" xpath="/ns1:EfnahagurBanka/ns1:Gögn/ns1:SundurliðunHlutabréf/ns1:SH-HlutirÍHlutdeildarfélögumDótturfélögumOgSamrekstrarfélögumEignarhluturStærriEðaJafn10Prósent/ns1:SH-HlutirÍInnlendumTengdumFyrirtækjumStærriEn50Prósent/ns1:SundurLiðunHlutabréfaAtvinnufyrirtæki/@ISK" xmlDataType="decimal"/>
    </xmlCellPr>
  </singleXmlCell>
  <singleXmlCell id="2953" r="L60" connectionId="0">
    <xmlCellPr id="1" uniqueName="EUR">
      <xmlPr mapId="2" xpath="/ns1:EfnahagurBanka/ns1:Gögn/ns1:SundurliðunHlutabréf/ns1:SH-HlutirÍHlutdeildarfélögumDótturfélögumOgSamrekstrarfélögumEignarhluturStærriEðaJafn10Prósent/ns1:SH-HlutirÍInnlendumTengdumFyrirtækjumStærriEn50Prósent/ns1:SundurLiðunHlutabréfaAtvinnufyrirtæki/@EUR" xmlDataType="decimal"/>
    </xmlCellPr>
  </singleXmlCell>
  <singleXmlCell id="2954" r="M60" connectionId="0">
    <xmlCellPr id="1" uniqueName="USD">
      <xmlPr mapId="2" xpath="/ns1:EfnahagurBanka/ns1:Gögn/ns1:SundurliðunHlutabréf/ns1:SH-HlutirÍHlutdeildarfélögumDótturfélögumOgSamrekstrarfélögumEignarhluturStærriEðaJafn10Prósent/ns1:SH-HlutirÍInnlendumTengdumFyrirtækjumStærriEn50Prósent/ns1:SundurLiðunHlutabréfaAtvinnufyrirtæki/@USD" xmlDataType="decimal"/>
    </xmlCellPr>
  </singleXmlCell>
  <singleXmlCell id="2955" r="N60" connectionId="0">
    <xmlCellPr id="1" uniqueName="GBP">
      <xmlPr mapId="2" xpath="/ns1:EfnahagurBanka/ns1:Gögn/ns1:SundurliðunHlutabréf/ns1:SH-HlutirÍHlutdeildarfélögumDótturfélögumOgSamrekstrarfélögumEignarhluturStærriEðaJafn10Prósent/ns1:SH-HlutirÍInnlendumTengdumFyrirtækjumStærriEn50Prósent/ns1:SundurLiðunHlutabréfaAtvinnufyrirtæki/@GBP" xmlDataType="decimal"/>
    </xmlCellPr>
  </singleXmlCell>
  <singleXmlCell id="2956" r="O60" connectionId="0">
    <xmlCellPr id="1" uniqueName="JPY">
      <xmlPr mapId="2" xpath="/ns1:EfnahagurBanka/ns1:Gögn/ns1:SundurliðunHlutabréf/ns1:SH-HlutirÍHlutdeildarfélögumDótturfélögumOgSamrekstrarfélögumEignarhluturStærriEðaJafn10Prósent/ns1:SH-HlutirÍInnlendumTengdumFyrirtækjumStærriEn50Prósent/ns1:SundurLiðunHlutabréfaAtvinnufyrirtæki/@JPY" xmlDataType="decimal"/>
    </xmlCellPr>
  </singleXmlCell>
  <singleXmlCell id="2957" r="P60" connectionId="0">
    <xmlCellPr id="1" uniqueName="DKK">
      <xmlPr mapId="2" xpath="/ns1:EfnahagurBanka/ns1:Gögn/ns1:SundurliðunHlutabréf/ns1:SH-HlutirÍHlutdeildarfélögumDótturfélögumOgSamrekstrarfélögumEignarhluturStærriEðaJafn10Prósent/ns1:SH-HlutirÍInnlendumTengdumFyrirtækjumStærriEn50Prósent/ns1:SundurLiðunHlutabréfaAtvinnufyrirtæki/@DKK" xmlDataType="decimal"/>
    </xmlCellPr>
  </singleXmlCell>
  <singleXmlCell id="2958" r="Q60" connectionId="0">
    <xmlCellPr id="1" uniqueName="NOK">
      <xmlPr mapId="2" xpath="/ns1:EfnahagurBanka/ns1:Gögn/ns1:SundurliðunHlutabréf/ns1:SH-HlutirÍHlutdeildarfélögumDótturfélögumOgSamrekstrarfélögumEignarhluturStærriEðaJafn10Prósent/ns1:SH-HlutirÍInnlendumTengdumFyrirtækjumStærriEn50Prósent/ns1:SundurLiðunHlutabréfaAtvinnufyrirtæki/@NOK" xmlDataType="decimal"/>
    </xmlCellPr>
  </singleXmlCell>
  <singleXmlCell id="2959" r="R60" connectionId="0">
    <xmlCellPr id="1" uniqueName="SEK">
      <xmlPr mapId="2" xpath="/ns1:EfnahagurBanka/ns1:Gögn/ns1:SundurliðunHlutabréf/ns1:SH-HlutirÍHlutdeildarfélögumDótturfélögumOgSamrekstrarfélögumEignarhluturStærriEðaJafn10Prósent/ns1:SH-HlutirÍInnlendumTengdumFyrirtækjumStærriEn50Prósent/ns1:SundurLiðunHlutabréfaAtvinnufyrirtæki/@SEK" xmlDataType="decimal"/>
    </xmlCellPr>
  </singleXmlCell>
  <singleXmlCell id="2960" r="S60" connectionId="0">
    <xmlCellPr id="1" uniqueName="CHF">
      <xmlPr mapId="2" xpath="/ns1:EfnahagurBanka/ns1:Gögn/ns1:SundurliðunHlutabréf/ns1:SH-HlutirÍHlutdeildarfélögumDótturfélögumOgSamrekstrarfélögumEignarhluturStærriEðaJafn10Prósent/ns1:SH-HlutirÍInnlendumTengdumFyrirtækjumStærriEn50Prósent/ns1:SundurLiðunHlutabréfaAtvinnufyrirtæki/@CHF" xmlDataType="decimal"/>
    </xmlCellPr>
  </singleXmlCell>
  <singleXmlCell id="2961" r="T60" connectionId="0">
    <xmlCellPr id="1" uniqueName="AðrirGjaldmiðlar">
      <xmlPr mapId="2" xpath="/ns1:EfnahagurBanka/ns1:Gögn/ns1:SundurliðunHlutabréf/ns1:SH-HlutirÍHlutdeildarfélögumDótturfélögumOgSamrekstrarfélögumEignarhluturStærriEðaJafn10Prósent/ns1:SH-HlutirÍInnlendumTengdumFyrirtækjumStærriEn50Prósent/ns1:SundurLiðunHlutabréfaAtvinnufyrirtæki/@AðrirGjaldmiðlar" xmlDataType="decimal"/>
    </xmlCellPr>
  </singleXmlCell>
  <singleXmlCell id="2962" r="G62" connectionId="0">
    <xmlCellPr id="1" uniqueName="Skráð">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MeðEignarhaldiSkráðÓskráð/@Skráð" xmlDataType="decimal"/>
    </xmlCellPr>
  </singleXmlCell>
  <singleXmlCell id="2963" r="H62" connectionId="0">
    <xmlCellPr id="1" uniqueName="Óskráð">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MeðEignarhaldiSkráðÓskráð/@Óskráð" xmlDataType="decimal"/>
    </xmlCellPr>
  </singleXmlCell>
  <singleXmlCell id="2964" r="I62" connectionId="0">
    <xmlCellPr id="1" uniqueName="OpinbertFyrirtæki">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MeðEignarhaldiSkráðÓskráð/@OpinbertFyrirtæki" xmlDataType="decimal"/>
    </xmlCellPr>
  </singleXmlCell>
  <singleXmlCell id="2965" r="J62" connectionId="0">
    <xmlCellPr id="1" uniqueName="Einkafyrirtæki">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MeðEignarhaldiSkráðÓskráð/@Einkafyrirtæki" xmlDataType="decimal"/>
    </xmlCellPr>
  </singleXmlCell>
  <singleXmlCell id="2966" r="K62" connectionId="0">
    <xmlCellPr id="1" uniqueName="IS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MeðEignarhaldiSkráðÓskráð/@ISK" xmlDataType="decimal"/>
    </xmlCellPr>
  </singleXmlCell>
  <singleXmlCell id="2967" r="L62" connectionId="0">
    <xmlCellPr id="1" uniqueName="EUR">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MeðEignarhaldiSkráðÓskráð/@EUR" xmlDataType="decimal"/>
    </xmlCellPr>
  </singleXmlCell>
  <singleXmlCell id="2968" r="M62" connectionId="0">
    <xmlCellPr id="1" uniqueName="USD">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MeðEignarhaldiSkráðÓskráð/@USD" xmlDataType="decimal"/>
    </xmlCellPr>
  </singleXmlCell>
  <singleXmlCell id="2969" r="N62" connectionId="0">
    <xmlCellPr id="1" uniqueName="GBP">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MeðEignarhaldiSkráðÓskráð/@GBP" xmlDataType="decimal"/>
    </xmlCellPr>
  </singleXmlCell>
  <singleXmlCell id="2970" r="O62" connectionId="0">
    <xmlCellPr id="1" uniqueName="JPY">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MeðEignarhaldiSkráðÓskráð/@JPY" xmlDataType="decimal"/>
    </xmlCellPr>
  </singleXmlCell>
  <singleXmlCell id="2971" r="P62" connectionId="0">
    <xmlCellPr id="1" uniqueName="DK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MeðEignarhaldiSkráðÓskráð/@DKK" xmlDataType="decimal"/>
    </xmlCellPr>
  </singleXmlCell>
  <singleXmlCell id="2972" r="Q62" connectionId="0">
    <xmlCellPr id="1" uniqueName="NO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MeðEignarhaldiSkráðÓskráð/@NOK" xmlDataType="decimal"/>
    </xmlCellPr>
  </singleXmlCell>
  <singleXmlCell id="2973" r="R62" connectionId="0">
    <xmlCellPr id="1" uniqueName="SE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MeðEignarhaldiSkráðÓskráð/@SEK" xmlDataType="decimal"/>
    </xmlCellPr>
  </singleXmlCell>
  <singleXmlCell id="2974" r="S62" connectionId="0">
    <xmlCellPr id="1" uniqueName="CHF">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MeðEignarhaldiSkráðÓskráð/@CHF" xmlDataType="decimal"/>
    </xmlCellPr>
  </singleXmlCell>
  <singleXmlCell id="2975" r="T62" connectionId="0">
    <xmlCellPr id="1" uniqueName="AðrirGjaldmiðlar">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MeðEignarhaldiSkráðÓskráð/@AðrirGjaldmiðlar" xmlDataType="decimal"/>
    </xmlCellPr>
  </singleXmlCell>
  <singleXmlCell id="2976" r="G63" connectionId="0">
    <xmlCellPr id="1" uniqueName="Skráð">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ÍSlitameðferðMeðEignarhaldiSkráðÓskráð/@Skráð" xmlDataType="decimal"/>
    </xmlCellPr>
  </singleXmlCell>
  <singleXmlCell id="2977" r="H63" connectionId="0">
    <xmlCellPr id="1" uniqueName="Óskráð">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ÍSlitameðferðMeðEignarhaldiSkráðÓskráð/@Óskráð" xmlDataType="decimal"/>
    </xmlCellPr>
  </singleXmlCell>
  <singleXmlCell id="2978" r="I63" connectionId="0">
    <xmlCellPr id="1" uniqueName="OpinbertFyrirtæki">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ÍSlitameðferðMeðEignarhaldiSkráðÓskráð/@OpinbertFyrirtæki" xmlDataType="decimal"/>
    </xmlCellPr>
  </singleXmlCell>
  <singleXmlCell id="2979" r="J63" connectionId="0">
    <xmlCellPr id="1" uniqueName="Einkafyrirtæki">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ÍSlitameðferðMeðEignarhaldiSkráðÓskráð/@Einkafyrirtæki" xmlDataType="decimal"/>
    </xmlCellPr>
  </singleXmlCell>
  <singleXmlCell id="2980" r="K63" connectionId="0">
    <xmlCellPr id="1" uniqueName="IS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ÍSlitameðferðMeðEignarhaldiSkráðÓskráð/@ISK" xmlDataType="decimal"/>
    </xmlCellPr>
  </singleXmlCell>
  <singleXmlCell id="2981" r="L63" connectionId="0">
    <xmlCellPr id="1" uniqueName="EUR">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ÍSlitameðferðMeðEignarhaldiSkráðÓskráð/@EUR" xmlDataType="decimal"/>
    </xmlCellPr>
  </singleXmlCell>
  <singleXmlCell id="2982" r="M63" connectionId="0">
    <xmlCellPr id="1" uniqueName="USD">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ÍSlitameðferðMeðEignarhaldiSkráðÓskráð/@USD" xmlDataType="decimal"/>
    </xmlCellPr>
  </singleXmlCell>
  <singleXmlCell id="2983" r="N63" connectionId="0">
    <xmlCellPr id="1" uniqueName="GBP">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ÍSlitameðferðMeðEignarhaldiSkráðÓskráð/@GBP" xmlDataType="decimal"/>
    </xmlCellPr>
  </singleXmlCell>
  <singleXmlCell id="2984" r="O63" connectionId="0">
    <xmlCellPr id="1" uniqueName="JPY">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ÍSlitameðferðMeðEignarhaldiSkráðÓskráð/@JPY" xmlDataType="decimal"/>
    </xmlCellPr>
  </singleXmlCell>
  <singleXmlCell id="2985" r="P63" connectionId="0">
    <xmlCellPr id="1" uniqueName="DK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ÍSlitameðferðMeðEignarhaldiSkráðÓskráð/@DKK" xmlDataType="decimal"/>
    </xmlCellPr>
  </singleXmlCell>
  <singleXmlCell id="2986" r="Q63" connectionId="0">
    <xmlCellPr id="1" uniqueName="NO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ÍSlitameðferðMeðEignarhaldiSkráðÓskráð/@NOK" xmlDataType="decimal"/>
    </xmlCellPr>
  </singleXmlCell>
  <singleXmlCell id="2987" r="R63" connectionId="0">
    <xmlCellPr id="1" uniqueName="SE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ÍSlitameðferðMeðEignarhaldiSkráðÓskráð/@SEK" xmlDataType="decimal"/>
    </xmlCellPr>
  </singleXmlCell>
  <singleXmlCell id="2988" r="S63" connectionId="0">
    <xmlCellPr id="1" uniqueName="CHF">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ÍSlitameðferðMeðEignarhaldiSkráðÓskráð/@CHF" xmlDataType="decimal"/>
    </xmlCellPr>
  </singleXmlCell>
  <singleXmlCell id="2989" r="T63" connectionId="0">
    <xmlCellPr id="1" uniqueName="AðrirGjaldmiðlar">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lánsstofnanirÍSlitameðferðMeðEignarhaldiSkráðÓskráð/@AðrirGjaldmiðlar" xmlDataType="decimal"/>
    </xmlCellPr>
  </singleXmlCell>
  <singleXmlCell id="2990" r="G64" connectionId="0">
    <xmlCellPr id="1" uniqueName="Skráð">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PeningamarkaðssjóðirMeðEignarhaldiSkráðÓskráð/@Skráð" xmlDataType="decimal"/>
    </xmlCellPr>
  </singleXmlCell>
  <singleXmlCell id="2991" r="H64" connectionId="0">
    <xmlCellPr id="1" uniqueName="Óskráð">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PeningamarkaðssjóðirMeðEignarhaldiSkráðÓskráð/@Óskráð" xmlDataType="decimal"/>
    </xmlCellPr>
  </singleXmlCell>
  <singleXmlCell id="2992" r="I64" connectionId="0">
    <xmlCellPr id="1" uniqueName="OpinbertFyrirtæki">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PeningamarkaðssjóðirMeðEignarhaldiSkráðÓskráð/@OpinbertFyrirtæki" xmlDataType="decimal"/>
    </xmlCellPr>
  </singleXmlCell>
  <singleXmlCell id="2993" r="J64" connectionId="0">
    <xmlCellPr id="1" uniqueName="Einkafyrirtæki">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PeningamarkaðssjóðirMeðEignarhaldiSkráðÓskráð/@Einkafyrirtæki" xmlDataType="decimal"/>
    </xmlCellPr>
  </singleXmlCell>
  <singleXmlCell id="2994" r="K64" connectionId="0">
    <xmlCellPr id="1" uniqueName="IS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PeningamarkaðssjóðirMeðEignarhaldiSkráðÓskráð/@ISK" xmlDataType="decimal"/>
    </xmlCellPr>
  </singleXmlCell>
  <singleXmlCell id="2995" r="L64" connectionId="0">
    <xmlCellPr id="1" uniqueName="EUR">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PeningamarkaðssjóðirMeðEignarhaldiSkráðÓskráð/@EUR" xmlDataType="decimal"/>
    </xmlCellPr>
  </singleXmlCell>
  <singleXmlCell id="2996" r="M64" connectionId="0">
    <xmlCellPr id="1" uniqueName="USD">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PeningamarkaðssjóðirMeðEignarhaldiSkráðÓskráð/@USD" xmlDataType="decimal"/>
    </xmlCellPr>
  </singleXmlCell>
  <singleXmlCell id="2997" r="N64" connectionId="0">
    <xmlCellPr id="1" uniqueName="GBP">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PeningamarkaðssjóðirMeðEignarhaldiSkráðÓskráð/@GBP" xmlDataType="decimal"/>
    </xmlCellPr>
  </singleXmlCell>
  <singleXmlCell id="2998" r="O64" connectionId="0">
    <xmlCellPr id="1" uniqueName="JPY">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PeningamarkaðssjóðirMeðEignarhaldiSkráðÓskráð/@JPY" xmlDataType="decimal"/>
    </xmlCellPr>
  </singleXmlCell>
  <singleXmlCell id="2999" r="P64" connectionId="0">
    <xmlCellPr id="1" uniqueName="DK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PeningamarkaðssjóðirMeðEignarhaldiSkráðÓskráð/@DKK" xmlDataType="decimal"/>
    </xmlCellPr>
  </singleXmlCell>
  <singleXmlCell id="3000" r="Q64" connectionId="0">
    <xmlCellPr id="1" uniqueName="NO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PeningamarkaðssjóðirMeðEignarhaldiSkráðÓskráð/@NOK" xmlDataType="decimal"/>
    </xmlCellPr>
  </singleXmlCell>
  <singleXmlCell id="3001" r="R64" connectionId="0">
    <xmlCellPr id="1" uniqueName="SE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PeningamarkaðssjóðirMeðEignarhaldiSkráðÓskráð/@SEK" xmlDataType="decimal"/>
    </xmlCellPr>
  </singleXmlCell>
  <singleXmlCell id="3002" r="S64" connectionId="0">
    <xmlCellPr id="1" uniqueName="CHF">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PeningamarkaðssjóðirMeðEignarhaldiSkráðÓskráð/@CHF" xmlDataType="decimal"/>
    </xmlCellPr>
  </singleXmlCell>
  <singleXmlCell id="3003" r="T64" connectionId="0">
    <xmlCellPr id="1" uniqueName="AðrirGjaldmiðlar">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PeningamarkaðssjóðirMeðEignarhaldiSkráðÓskráð/@AðrirGjaldmiðlar" xmlDataType="decimal"/>
    </xmlCellPr>
  </singleXmlCell>
  <singleXmlCell id="3004" r="G65" connectionId="0">
    <xmlCellPr id="1" uniqueName="Skráð">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AðrirVerðbréfaOgFjárfestingarsjóðirMeðEignarhaldiSkráðÓskráð/@Skráð" xmlDataType="decimal"/>
    </xmlCellPr>
  </singleXmlCell>
  <singleXmlCell id="3005" r="H65" connectionId="0">
    <xmlCellPr id="1" uniqueName="Óskráð">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AðrirVerðbréfaOgFjárfestingarsjóðirMeðEignarhaldiSkráðÓskráð/@Óskráð" xmlDataType="decimal"/>
    </xmlCellPr>
  </singleXmlCell>
  <singleXmlCell id="3006" r="I65" connectionId="0">
    <xmlCellPr id="1" uniqueName="OpinbertFyrirtæki">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AðrirVerðbréfaOgFjárfestingarsjóðirMeðEignarhaldiSkráðÓskráð/@OpinbertFyrirtæki" xmlDataType="decimal"/>
    </xmlCellPr>
  </singleXmlCell>
  <singleXmlCell id="3007" r="J65" connectionId="0">
    <xmlCellPr id="1" uniqueName="Einkafyrirtæki">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AðrirVerðbréfaOgFjárfestingarsjóðirMeðEignarhaldiSkráðÓskráð/@Einkafyrirtæki" xmlDataType="decimal"/>
    </xmlCellPr>
  </singleXmlCell>
  <singleXmlCell id="3008" r="K65" connectionId="0">
    <xmlCellPr id="1" uniqueName="IS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AðrirVerðbréfaOgFjárfestingarsjóðirMeðEignarhaldiSkráðÓskráð/@ISK" xmlDataType="decimal"/>
    </xmlCellPr>
  </singleXmlCell>
  <singleXmlCell id="3009" r="L65" connectionId="0">
    <xmlCellPr id="1" uniqueName="EUR">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AðrirVerðbréfaOgFjárfestingarsjóðirMeðEignarhaldiSkráðÓskráð/@EUR" xmlDataType="decimal"/>
    </xmlCellPr>
  </singleXmlCell>
  <singleXmlCell id="3010" r="M65" connectionId="0">
    <xmlCellPr id="1" uniqueName="USD">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AðrirVerðbréfaOgFjárfestingarsjóðirMeðEignarhaldiSkráðÓskráð/@USD" xmlDataType="decimal"/>
    </xmlCellPr>
  </singleXmlCell>
  <singleXmlCell id="3011" r="N65" connectionId="0">
    <xmlCellPr id="1" uniqueName="GBP">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AðrirVerðbréfaOgFjárfestingarsjóðirMeðEignarhaldiSkráðÓskráð/@GBP" xmlDataType="decimal"/>
    </xmlCellPr>
  </singleXmlCell>
  <singleXmlCell id="3012" r="O65" connectionId="0">
    <xmlCellPr id="1" uniqueName="JPY">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AðrirVerðbréfaOgFjárfestingarsjóðirMeðEignarhaldiSkráðÓskráð/@JPY" xmlDataType="decimal"/>
    </xmlCellPr>
  </singleXmlCell>
  <singleXmlCell id="3013" r="P65" connectionId="0">
    <xmlCellPr id="1" uniqueName="DK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AðrirVerðbréfaOgFjárfestingarsjóðirMeðEignarhaldiSkráðÓskráð/@DKK" xmlDataType="decimal"/>
    </xmlCellPr>
  </singleXmlCell>
  <singleXmlCell id="3014" r="Q65" connectionId="0">
    <xmlCellPr id="1" uniqueName="NO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AðrirVerðbréfaOgFjárfestingarsjóðirMeðEignarhaldiSkráðÓskráð/@NOK" xmlDataType="decimal"/>
    </xmlCellPr>
  </singleXmlCell>
  <singleXmlCell id="3015" r="R65" connectionId="0">
    <xmlCellPr id="1" uniqueName="SE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AðrirVerðbréfaOgFjárfestingarsjóðirMeðEignarhaldiSkráðÓskráð/@SEK" xmlDataType="decimal"/>
    </xmlCellPr>
  </singleXmlCell>
  <singleXmlCell id="3016" r="S65" connectionId="0">
    <xmlCellPr id="1" uniqueName="CHF">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AðrirVerðbréfaOgFjárfestingarsjóðirMeðEignarhaldiSkráðÓskráð/@CHF" xmlDataType="decimal"/>
    </xmlCellPr>
  </singleXmlCell>
  <singleXmlCell id="3017" r="T65" connectionId="0">
    <xmlCellPr id="1" uniqueName="AðrirGjaldmiðlar">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AðrirVerðbréfaOgFjárfestingarsjóðirMeðEignarhaldiSkráðÓskráð/@AðrirGjaldmiðlar" xmlDataType="decimal"/>
    </xmlCellPr>
  </singleXmlCell>
  <singleXmlCell id="3018" r="G66" connectionId="0">
    <xmlCellPr id="1" uniqueName="Skráð">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MeðEignarhaldiSkráðÓskráð/@Skráð" xmlDataType="decimal"/>
    </xmlCellPr>
  </singleXmlCell>
  <singleXmlCell id="3019" r="H66" connectionId="0">
    <xmlCellPr id="1" uniqueName="Óskráð">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MeðEignarhaldiSkráðÓskráð/@Óskráð" xmlDataType="decimal"/>
    </xmlCellPr>
  </singleXmlCell>
  <singleXmlCell id="3020" r="I66" connectionId="0">
    <xmlCellPr id="1" uniqueName="OpinbertFyrirtæki">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MeðEignarhaldiSkráðÓskráð/@OpinbertFyrirtæki" xmlDataType="decimal"/>
    </xmlCellPr>
  </singleXmlCell>
  <singleXmlCell id="3021" r="J66" connectionId="0">
    <xmlCellPr id="1" uniqueName="Einkafyrirtæki">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MeðEignarhaldiSkráðÓskráð/@Einkafyrirtæki" xmlDataType="decimal"/>
    </xmlCellPr>
  </singleXmlCell>
  <singleXmlCell id="3022" r="K66" connectionId="0">
    <xmlCellPr id="1" uniqueName="IS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MeðEignarhaldiSkráðÓskráð/@ISK" xmlDataType="decimal"/>
    </xmlCellPr>
  </singleXmlCell>
  <singleXmlCell id="3023" r="L66" connectionId="0">
    <xmlCellPr id="1" uniqueName="EUR">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MeðEignarhaldiSkráðÓskráð/@EUR" xmlDataType="decimal"/>
    </xmlCellPr>
  </singleXmlCell>
  <singleXmlCell id="3024" r="M66" connectionId="0">
    <xmlCellPr id="1" uniqueName="USD">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MeðEignarhaldiSkráðÓskráð/@USD" xmlDataType="decimal"/>
    </xmlCellPr>
  </singleXmlCell>
  <singleXmlCell id="3025" r="N66" connectionId="0">
    <xmlCellPr id="1" uniqueName="GBP">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MeðEignarhaldiSkráðÓskráð/@GBP" xmlDataType="decimal"/>
    </xmlCellPr>
  </singleXmlCell>
  <singleXmlCell id="3026" r="O66" connectionId="0">
    <xmlCellPr id="1" uniqueName="JPY">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MeðEignarhaldiSkráðÓskráð/@JPY" xmlDataType="decimal"/>
    </xmlCellPr>
  </singleXmlCell>
  <singleXmlCell id="3027" r="P66" connectionId="0">
    <xmlCellPr id="1" uniqueName="DK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MeðEignarhaldiSkráðÓskráð/@DKK" xmlDataType="decimal"/>
    </xmlCellPr>
  </singleXmlCell>
  <singleXmlCell id="3028" r="Q66" connectionId="0">
    <xmlCellPr id="1" uniqueName="NO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MeðEignarhaldiSkráðÓskráð/@NOK" xmlDataType="decimal"/>
    </xmlCellPr>
  </singleXmlCell>
  <singleXmlCell id="3029" r="R66" connectionId="0">
    <xmlCellPr id="1" uniqueName="SE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MeðEignarhaldiSkráðÓskráð/@SEK" xmlDataType="decimal"/>
    </xmlCellPr>
  </singleXmlCell>
  <singleXmlCell id="3030" r="S66" connectionId="0">
    <xmlCellPr id="1" uniqueName="CHF">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MeðEignarhaldiSkráðÓskráð/@CHF" xmlDataType="decimal"/>
    </xmlCellPr>
  </singleXmlCell>
  <singleXmlCell id="3031" r="T66" connectionId="0">
    <xmlCellPr id="1" uniqueName="AðrirGjaldmiðlar">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MeðEignarhaldiSkráðÓskráð/@AðrirGjaldmiðlar" xmlDataType="decimal"/>
    </xmlCellPr>
  </singleXmlCell>
  <singleXmlCell id="3032" r="G67" connectionId="0">
    <xmlCellPr id="1" uniqueName="Skráð">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ÍSlitameðferðMeðEignarhaldiSkráðÓskráð/@Skráð" xmlDataType="decimal"/>
    </xmlCellPr>
  </singleXmlCell>
  <singleXmlCell id="3033" r="H67" connectionId="0">
    <xmlCellPr id="1" uniqueName="Óskráð">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ÍSlitameðferðMeðEignarhaldiSkráðÓskráð/@Óskráð" xmlDataType="decimal"/>
    </xmlCellPr>
  </singleXmlCell>
  <singleXmlCell id="3034" r="I67" connectionId="0">
    <xmlCellPr id="1" uniqueName="OpinbertFyrirtæki">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ÍSlitameðferðMeðEignarhaldiSkráðÓskráð/@OpinbertFyrirtæki" xmlDataType="decimal"/>
    </xmlCellPr>
  </singleXmlCell>
  <singleXmlCell id="3035" r="J67" connectionId="0">
    <xmlCellPr id="1" uniqueName="Einkafyrirtæki">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ÍSlitameðferðMeðEignarhaldiSkráðÓskráð/@Einkafyrirtæki" xmlDataType="decimal"/>
    </xmlCellPr>
  </singleXmlCell>
  <singleXmlCell id="3036" r="K67" connectionId="0">
    <xmlCellPr id="1" uniqueName="IS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ÍSlitameðferðMeðEignarhaldiSkráðÓskráð/@ISK" xmlDataType="decimal"/>
    </xmlCellPr>
  </singleXmlCell>
  <singleXmlCell id="3037" r="L67" connectionId="0">
    <xmlCellPr id="1" uniqueName="EUR">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ÍSlitameðferðMeðEignarhaldiSkráðÓskráð/@EUR" xmlDataType="decimal"/>
    </xmlCellPr>
  </singleXmlCell>
  <singleXmlCell id="3038" r="M67" connectionId="0">
    <xmlCellPr id="1" uniqueName="USD">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ÍSlitameðferðMeðEignarhaldiSkráðÓskráð/@USD" xmlDataType="decimal"/>
    </xmlCellPr>
  </singleXmlCell>
  <singleXmlCell id="3039" r="N67" connectionId="0">
    <xmlCellPr id="1" uniqueName="GBP">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ÍSlitameðferðMeðEignarhaldiSkráðÓskráð/@GBP" xmlDataType="decimal"/>
    </xmlCellPr>
  </singleXmlCell>
  <singleXmlCell id="3040" r="O67" connectionId="0">
    <xmlCellPr id="1" uniqueName="JPY">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ÍSlitameðferðMeðEignarhaldiSkráðÓskráð/@JPY" xmlDataType="decimal"/>
    </xmlCellPr>
  </singleXmlCell>
  <singleXmlCell id="3041" r="P67" connectionId="0">
    <xmlCellPr id="1" uniqueName="DK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ÍSlitameðferðMeðEignarhaldiSkráðÓskráð/@DKK" xmlDataType="decimal"/>
    </xmlCellPr>
  </singleXmlCell>
  <singleXmlCell id="3042" r="Q67" connectionId="0">
    <xmlCellPr id="1" uniqueName="NO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ÍSlitameðferðMeðEignarhaldiSkráðÓskráð/@NOK" xmlDataType="decimal"/>
    </xmlCellPr>
  </singleXmlCell>
  <singleXmlCell id="3043" r="R67" connectionId="0">
    <xmlCellPr id="1" uniqueName="SE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ÍSlitameðferðMeðEignarhaldiSkráðÓskráð/@SEK" xmlDataType="decimal"/>
    </xmlCellPr>
  </singleXmlCell>
  <singleXmlCell id="3044" r="S67" connectionId="0">
    <xmlCellPr id="1" uniqueName="CHF">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ÍSlitameðferðMeðEignarhaldiSkráðÓskráð/@CHF" xmlDataType="decimal"/>
    </xmlCellPr>
  </singleXmlCell>
  <singleXmlCell id="3045" r="T67" connectionId="0">
    <xmlCellPr id="1" uniqueName="AðrirGjaldmiðlar">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ÖnnurFjármálafyrirtækiÍSlitameðferðMeðEignarhaldiSkráðÓskráð/@AðrirGjaldmiðlar" xmlDataType="decimal"/>
    </xmlCellPr>
  </singleXmlCell>
  <singleXmlCell id="3046" r="G68" connectionId="0">
    <xmlCellPr id="1" uniqueName="Skráð">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FjármálalegHliðarstarfsemiMeðEignarhaldiSkráðÓskráð/@Skráð" xmlDataType="decimal"/>
    </xmlCellPr>
  </singleXmlCell>
  <singleXmlCell id="3047" r="H68" connectionId="0">
    <xmlCellPr id="1" uniqueName="Óskráð">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FjármálalegHliðarstarfsemiMeðEignarhaldiSkráðÓskráð/@Óskráð" xmlDataType="decimal"/>
    </xmlCellPr>
  </singleXmlCell>
  <singleXmlCell id="3048" r="I68" connectionId="0">
    <xmlCellPr id="1" uniqueName="OpinbertFyrirtæki">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FjármálalegHliðarstarfsemiMeðEignarhaldiSkráðÓskráð/@OpinbertFyrirtæki" xmlDataType="decimal"/>
    </xmlCellPr>
  </singleXmlCell>
  <singleXmlCell id="3049" r="J68" connectionId="0">
    <xmlCellPr id="1" uniqueName="Einkafyrirtæki">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FjármálalegHliðarstarfsemiMeðEignarhaldiSkráðÓskráð/@Einkafyrirtæki" xmlDataType="decimal"/>
    </xmlCellPr>
  </singleXmlCell>
  <singleXmlCell id="3050" r="K68" connectionId="0">
    <xmlCellPr id="1" uniqueName="IS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FjármálalegHliðarstarfsemiMeðEignarhaldiSkráðÓskráð/@ISK" xmlDataType="decimal"/>
    </xmlCellPr>
  </singleXmlCell>
  <singleXmlCell id="3051" r="L68" connectionId="0">
    <xmlCellPr id="1" uniqueName="EUR">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FjármálalegHliðarstarfsemiMeðEignarhaldiSkráðÓskráð/@EUR" xmlDataType="decimal"/>
    </xmlCellPr>
  </singleXmlCell>
  <singleXmlCell id="3052" r="M68" connectionId="0">
    <xmlCellPr id="1" uniqueName="USD">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FjármálalegHliðarstarfsemiMeðEignarhaldiSkráðÓskráð/@USD" xmlDataType="decimal"/>
    </xmlCellPr>
  </singleXmlCell>
  <singleXmlCell id="3053" r="N68" connectionId="0">
    <xmlCellPr id="1" uniqueName="GBP">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FjármálalegHliðarstarfsemiMeðEignarhaldiSkráðÓskráð/@GBP" xmlDataType="decimal"/>
    </xmlCellPr>
  </singleXmlCell>
  <singleXmlCell id="3054" r="O68" connectionId="0">
    <xmlCellPr id="1" uniqueName="JPY">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FjármálalegHliðarstarfsemiMeðEignarhaldiSkráðÓskráð/@JPY" xmlDataType="decimal"/>
    </xmlCellPr>
  </singleXmlCell>
  <singleXmlCell id="3055" r="P68" connectionId="0">
    <xmlCellPr id="1" uniqueName="DK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FjármálalegHliðarstarfsemiMeðEignarhaldiSkráðÓskráð/@DKK" xmlDataType="decimal"/>
    </xmlCellPr>
  </singleXmlCell>
  <singleXmlCell id="3056" r="Q68" connectionId="0">
    <xmlCellPr id="1" uniqueName="NO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FjármálalegHliðarstarfsemiMeðEignarhaldiSkráðÓskráð/@NOK" xmlDataType="decimal"/>
    </xmlCellPr>
  </singleXmlCell>
  <singleXmlCell id="3057" r="R68" connectionId="0">
    <xmlCellPr id="1" uniqueName="SE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FjármálalegHliðarstarfsemiMeðEignarhaldiSkráðÓskráð/@SEK" xmlDataType="decimal"/>
    </xmlCellPr>
  </singleXmlCell>
  <singleXmlCell id="3058" r="S68" connectionId="0">
    <xmlCellPr id="1" uniqueName="CHF">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FjármálalegHliðarstarfsemiMeðEignarhaldiSkráðÓskráð/@CHF" xmlDataType="decimal"/>
    </xmlCellPr>
  </singleXmlCell>
  <singleXmlCell id="3059" r="T68" connectionId="0">
    <xmlCellPr id="1" uniqueName="AðrirGjaldmiðlar">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FjármálalegHliðarstarfsemiMeðEignarhaldiSkráðÓskráð/@AðrirGjaldmiðlar" xmlDataType="decimal"/>
    </xmlCellPr>
  </singleXmlCell>
  <singleXmlCell id="3060" r="G69" connectionId="0">
    <xmlCellPr id="1" uniqueName="Skráð">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byrðisFjármálastarfsemiMeðEignarhaldiSkráðÓskráð/@Skráð" xmlDataType="decimal"/>
    </xmlCellPr>
  </singleXmlCell>
  <singleXmlCell id="3061" r="H69" connectionId="0">
    <xmlCellPr id="1" uniqueName="Óskráð">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byrðisFjármálastarfsemiMeðEignarhaldiSkráðÓskráð/@Óskráð" xmlDataType="decimal"/>
    </xmlCellPr>
  </singleXmlCell>
  <singleXmlCell id="3062" r="I69" connectionId="0">
    <xmlCellPr id="1" uniqueName="OpinbertFyrirtæki">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byrðisFjármálastarfsemiMeðEignarhaldiSkráðÓskráð/@OpinbertFyrirtæki" xmlDataType="decimal"/>
    </xmlCellPr>
  </singleXmlCell>
  <singleXmlCell id="3063" r="J69" connectionId="0">
    <xmlCellPr id="1" uniqueName="Einkafyrirtæki">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byrðisFjármálastarfsemiMeðEignarhaldiSkráðÓskráð/@Einkafyrirtæki" xmlDataType="decimal"/>
    </xmlCellPr>
  </singleXmlCell>
  <singleXmlCell id="3064" r="K69" connectionId="0">
    <xmlCellPr id="1" uniqueName="IS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byrðisFjármálastarfsemiMeðEignarhaldiSkráðÓskráð/@ISK" xmlDataType="decimal"/>
    </xmlCellPr>
  </singleXmlCell>
  <singleXmlCell id="3065" r="L69" connectionId="0">
    <xmlCellPr id="1" uniqueName="EUR">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byrðisFjármálastarfsemiMeðEignarhaldiSkráðÓskráð/@EUR" xmlDataType="decimal"/>
    </xmlCellPr>
  </singleXmlCell>
  <singleXmlCell id="3066" r="M69" connectionId="0">
    <xmlCellPr id="1" uniqueName="USD">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byrðisFjármálastarfsemiMeðEignarhaldiSkráðÓskráð/@USD" xmlDataType="decimal"/>
    </xmlCellPr>
  </singleXmlCell>
  <singleXmlCell id="3067" r="N69" connectionId="0">
    <xmlCellPr id="1" uniqueName="GBP">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byrðisFjármálastarfsemiMeðEignarhaldiSkráðÓskráð/@GBP" xmlDataType="decimal"/>
    </xmlCellPr>
  </singleXmlCell>
  <singleXmlCell id="3068" r="O69" connectionId="0">
    <xmlCellPr id="1" uniqueName="JPY">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byrðisFjármálastarfsemiMeðEignarhaldiSkráðÓskráð/@JPY" xmlDataType="decimal"/>
    </xmlCellPr>
  </singleXmlCell>
  <singleXmlCell id="3069" r="P69" connectionId="0">
    <xmlCellPr id="1" uniqueName="DK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byrðisFjármálastarfsemiMeðEignarhaldiSkráðÓskráð/@DKK" xmlDataType="decimal"/>
    </xmlCellPr>
  </singleXmlCell>
  <singleXmlCell id="3070" r="Q69" connectionId="0">
    <xmlCellPr id="1" uniqueName="NO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byrðisFjármálastarfsemiMeðEignarhaldiSkráðÓskráð/@NOK" xmlDataType="decimal"/>
    </xmlCellPr>
  </singleXmlCell>
  <singleXmlCell id="3071" r="R69" connectionId="0">
    <xmlCellPr id="1" uniqueName="SE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byrðisFjármálastarfsemiMeðEignarhaldiSkráðÓskráð/@SEK" xmlDataType="decimal"/>
    </xmlCellPr>
  </singleXmlCell>
  <singleXmlCell id="3072" r="S69" connectionId="0">
    <xmlCellPr id="1" uniqueName="CHF">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byrðisFjármálastarfsemiMeðEignarhaldiSkráðÓskráð/@CHF" xmlDataType="decimal"/>
    </xmlCellPr>
  </singleXmlCell>
  <singleXmlCell id="3073" r="T69" connectionId="0">
    <xmlCellPr id="1" uniqueName="AðrirGjaldmiðlar">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InnbyrðisFjármálastarfsemiMeðEignarhaldiSkráðÓskráð/@AðrirGjaldmiðlar" xmlDataType="decimal"/>
    </xmlCellPr>
  </singleXmlCell>
  <singleXmlCell id="3074" r="G70" connectionId="0">
    <xmlCellPr id="1" uniqueName="Skráð">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VátryggingarfélögMeðEignarhaldiSkráðÓskráð/@Skráð" xmlDataType="decimal"/>
    </xmlCellPr>
  </singleXmlCell>
  <singleXmlCell id="3075" r="H70" connectionId="0">
    <xmlCellPr id="1" uniqueName="Óskráð">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VátryggingarfélögMeðEignarhaldiSkráðÓskráð/@Óskráð" xmlDataType="decimal"/>
    </xmlCellPr>
  </singleXmlCell>
  <singleXmlCell id="3076" r="I70" connectionId="0">
    <xmlCellPr id="1" uniqueName="OpinbertFyrirtæki">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VátryggingarfélögMeðEignarhaldiSkráðÓskráð/@OpinbertFyrirtæki" xmlDataType="decimal"/>
    </xmlCellPr>
  </singleXmlCell>
  <singleXmlCell id="3077" r="J70" connectionId="0">
    <xmlCellPr id="1" uniqueName="Einkafyrirtæki">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VátryggingarfélögMeðEignarhaldiSkráðÓskráð/@Einkafyrirtæki" xmlDataType="decimal"/>
    </xmlCellPr>
  </singleXmlCell>
  <singleXmlCell id="3078" r="K70" connectionId="0">
    <xmlCellPr id="1" uniqueName="IS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VátryggingarfélögMeðEignarhaldiSkráðÓskráð/@ISK" xmlDataType="decimal"/>
    </xmlCellPr>
  </singleXmlCell>
  <singleXmlCell id="3079" r="L70" connectionId="0">
    <xmlCellPr id="1" uniqueName="EUR">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VátryggingarfélögMeðEignarhaldiSkráðÓskráð/@EUR" xmlDataType="decimal"/>
    </xmlCellPr>
  </singleXmlCell>
  <singleXmlCell id="3080" r="M70" connectionId="0">
    <xmlCellPr id="1" uniqueName="USD">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VátryggingarfélögMeðEignarhaldiSkráðÓskráð/@USD" xmlDataType="decimal"/>
    </xmlCellPr>
  </singleXmlCell>
  <singleXmlCell id="3081" r="N70" connectionId="0">
    <xmlCellPr id="1" uniqueName="GBP">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VátryggingarfélögMeðEignarhaldiSkráðÓskráð/@GBP" xmlDataType="decimal"/>
    </xmlCellPr>
  </singleXmlCell>
  <singleXmlCell id="3082" r="O70" connectionId="0">
    <xmlCellPr id="1" uniqueName="JPY">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VátryggingarfélögMeðEignarhaldiSkráðÓskráð/@JPY" xmlDataType="decimal"/>
    </xmlCellPr>
  </singleXmlCell>
  <singleXmlCell id="3083" r="P70" connectionId="0">
    <xmlCellPr id="1" uniqueName="DK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VátryggingarfélögMeðEignarhaldiSkráðÓskráð/@DKK" xmlDataType="decimal"/>
    </xmlCellPr>
  </singleXmlCell>
  <singleXmlCell id="3084" r="Q70" connectionId="0">
    <xmlCellPr id="1" uniqueName="NO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VátryggingarfélögMeðEignarhaldiSkráðÓskráð/@NOK" xmlDataType="decimal"/>
    </xmlCellPr>
  </singleXmlCell>
  <singleXmlCell id="3085" r="R70" connectionId="0">
    <xmlCellPr id="1" uniqueName="SE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VátryggingarfélögMeðEignarhaldiSkráðÓskráð/@SEK" xmlDataType="decimal"/>
    </xmlCellPr>
  </singleXmlCell>
  <singleXmlCell id="3086" r="S70" connectionId="0">
    <xmlCellPr id="1" uniqueName="CHF">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VátryggingarfélögMeðEignarhaldiSkráðÓskráð/@CHF" xmlDataType="decimal"/>
    </xmlCellPr>
  </singleXmlCell>
  <singleXmlCell id="3087" r="T70" connectionId="0">
    <xmlCellPr id="1" uniqueName="AðrirGjaldmiðlar">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VátryggingarfélögMeðEignarhaldiSkráðÓskráð/@AðrirGjaldmiðlar" xmlDataType="decimal"/>
    </xmlCellPr>
  </singleXmlCell>
  <singleXmlCell id="3088" r="G71" connectionId="0">
    <xmlCellPr id="1" uniqueName="Skráð">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LífeyrissjóðirMeðEignarhaldiSkráðÓskráð/@Skráð" xmlDataType="decimal"/>
    </xmlCellPr>
  </singleXmlCell>
  <singleXmlCell id="3089" r="H71" connectionId="0">
    <xmlCellPr id="1" uniqueName="Óskráð">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LífeyrissjóðirMeðEignarhaldiSkráðÓskráð/@Óskráð" xmlDataType="decimal"/>
    </xmlCellPr>
  </singleXmlCell>
  <singleXmlCell id="3090" r="I71" connectionId="0">
    <xmlCellPr id="1" uniqueName="OpinbertFyrirtæki">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LífeyrissjóðirMeðEignarhaldiSkráðÓskráð/@OpinbertFyrirtæki" xmlDataType="decimal"/>
    </xmlCellPr>
  </singleXmlCell>
  <singleXmlCell id="3091" r="J71" connectionId="0">
    <xmlCellPr id="1" uniqueName="Einkafyrirtæki">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LífeyrissjóðirMeðEignarhaldiSkráðÓskráð/@Einkafyrirtæki" xmlDataType="decimal"/>
    </xmlCellPr>
  </singleXmlCell>
  <singleXmlCell id="3092" r="K71" connectionId="0">
    <xmlCellPr id="1" uniqueName="IS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LífeyrissjóðirMeðEignarhaldiSkráðÓskráð/@ISK" xmlDataType="decimal"/>
    </xmlCellPr>
  </singleXmlCell>
  <singleXmlCell id="3093" r="L71" connectionId="0">
    <xmlCellPr id="1" uniqueName="EUR">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LífeyrissjóðirMeðEignarhaldiSkráðÓskráð/@EUR" xmlDataType="decimal"/>
    </xmlCellPr>
  </singleXmlCell>
  <singleXmlCell id="3094" r="M71" connectionId="0">
    <xmlCellPr id="1" uniqueName="USD">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LífeyrissjóðirMeðEignarhaldiSkráðÓskráð/@USD" xmlDataType="decimal"/>
    </xmlCellPr>
  </singleXmlCell>
  <singleXmlCell id="3095" r="N71" connectionId="0">
    <xmlCellPr id="1" uniqueName="GBP">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LífeyrissjóðirMeðEignarhaldiSkráðÓskráð/@GBP" xmlDataType="decimal"/>
    </xmlCellPr>
  </singleXmlCell>
  <singleXmlCell id="3096" r="O71" connectionId="0">
    <xmlCellPr id="1" uniqueName="JPY">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LífeyrissjóðirMeðEignarhaldiSkráðÓskráð/@JPY" xmlDataType="decimal"/>
    </xmlCellPr>
  </singleXmlCell>
  <singleXmlCell id="3097" r="P71" connectionId="0">
    <xmlCellPr id="1" uniqueName="DK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LífeyrissjóðirMeðEignarhaldiSkráðÓskráð/@DKK" xmlDataType="decimal"/>
    </xmlCellPr>
  </singleXmlCell>
  <singleXmlCell id="3098" r="Q71" connectionId="0">
    <xmlCellPr id="1" uniqueName="NO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LífeyrissjóðirMeðEignarhaldiSkráðÓskráð/@NOK" xmlDataType="decimal"/>
    </xmlCellPr>
  </singleXmlCell>
  <singleXmlCell id="3099" r="R71" connectionId="0">
    <xmlCellPr id="1" uniqueName="SEK">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LífeyrissjóðirMeðEignarhaldiSkráðÓskráð/@SEK" xmlDataType="decimal"/>
    </xmlCellPr>
  </singleXmlCell>
  <singleXmlCell id="3100" r="S71" connectionId="0">
    <xmlCellPr id="1" uniqueName="CHF">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LífeyrissjóðirMeðEignarhaldiSkráðÓskráð/@CHF" xmlDataType="decimal"/>
    </xmlCellPr>
  </singleXmlCell>
  <singleXmlCell id="3101" r="T71" connectionId="0">
    <xmlCellPr id="1" uniqueName="AðrirGjaldmiðlar">
      <xmlPr mapId="2" xpath="/ns1:EfnahagurBanka/ns1:Gögn/ns1:SundurliðunHlutabréf/ns1:SH-HlutirÍHlutdeildarfélögumDótturfélögumOgSamrekstrarfélögumEignarhluturStærriEðaJafn10Prósent/ns1:SH-HlutirÍInnlendumTengdumFyrirtækjumStærriEn50Prósent/ns1:FjármálageiriSkráðÓskráðMeðEignarhaldi/ns1:LífeyrissjóðirMeðEignarhaldiSkráðÓskráð/@AðrirGjaldmiðlar" xmlDataType="decimal"/>
    </xmlCellPr>
  </singleXmlCell>
  <singleXmlCell id="3102" r="G76" connectionId="0">
    <xmlCellPr id="1" uniqueName="Skráð">
      <xmlPr mapId="2" xpath="/ns1:EfnahagurBanka/ns1:Gögn/ns1:SundurliðunHlutabréf/ns1:SH-HlutirÍHlutdeildarfélögumDótturfélögumOgSamrekstrarfélögumEignarhluturStærriEðaJafn10Prósent/ns1:SH-HlutirÍInnlendumTengdumFyrirtækjumStærriEn50Prósent/ns1:FélagasamtökSemÞjónaHeimilumSkráðÓskráð/@Skráð" xmlDataType="decimal"/>
    </xmlCellPr>
  </singleXmlCell>
  <singleXmlCell id="3103" r="H76" connectionId="0">
    <xmlCellPr id="1" uniqueName="Óskráð">
      <xmlPr mapId="2" xpath="/ns1:EfnahagurBanka/ns1:Gögn/ns1:SundurliðunHlutabréf/ns1:SH-HlutirÍHlutdeildarfélögumDótturfélögumOgSamrekstrarfélögumEignarhluturStærriEðaJafn10Prósent/ns1:SH-HlutirÍInnlendumTengdumFyrirtækjumStærriEn50Prósent/ns1:FélagasamtökSemÞjónaHeimilumSkráðÓskráð/@Óskráð" xmlDataType="decimal"/>
    </xmlCellPr>
  </singleXmlCell>
  <singleXmlCell id="3104" r="K76" connectionId="0">
    <xmlCellPr id="1" uniqueName="ISK">
      <xmlPr mapId="2" xpath="/ns1:EfnahagurBanka/ns1:Gögn/ns1:SundurliðunHlutabréf/ns1:SH-HlutirÍHlutdeildarfélögumDótturfélögumOgSamrekstrarfélögumEignarhluturStærriEðaJafn10Prósent/ns1:SH-HlutirÍInnlendumTengdumFyrirtækjumStærriEn50Prósent/ns1:FélagasamtökSemÞjónaHeimilumSkráðÓskráð/@ISK" xmlDataType="decimal"/>
    </xmlCellPr>
  </singleXmlCell>
  <singleXmlCell id="3105" r="L76" connectionId="0">
    <xmlCellPr id="1" uniqueName="EUR">
      <xmlPr mapId="2" xpath="/ns1:EfnahagurBanka/ns1:Gögn/ns1:SundurliðunHlutabréf/ns1:SH-HlutirÍHlutdeildarfélögumDótturfélögumOgSamrekstrarfélögumEignarhluturStærriEðaJafn10Prósent/ns1:SH-HlutirÍInnlendumTengdumFyrirtækjumStærriEn50Prósent/ns1:FélagasamtökSemÞjónaHeimilumSkráðÓskráð/@EUR" xmlDataType="decimal"/>
    </xmlCellPr>
  </singleXmlCell>
  <singleXmlCell id="3106" r="M76" connectionId="0">
    <xmlCellPr id="1" uniqueName="USD">
      <xmlPr mapId="2" xpath="/ns1:EfnahagurBanka/ns1:Gögn/ns1:SundurliðunHlutabréf/ns1:SH-HlutirÍHlutdeildarfélögumDótturfélögumOgSamrekstrarfélögumEignarhluturStærriEðaJafn10Prósent/ns1:SH-HlutirÍInnlendumTengdumFyrirtækjumStærriEn50Prósent/ns1:FélagasamtökSemÞjónaHeimilumSkráðÓskráð/@USD" xmlDataType="decimal"/>
    </xmlCellPr>
  </singleXmlCell>
  <singleXmlCell id="3107" r="N76" connectionId="0">
    <xmlCellPr id="1" uniqueName="GBP">
      <xmlPr mapId="2" xpath="/ns1:EfnahagurBanka/ns1:Gögn/ns1:SundurliðunHlutabréf/ns1:SH-HlutirÍHlutdeildarfélögumDótturfélögumOgSamrekstrarfélögumEignarhluturStærriEðaJafn10Prósent/ns1:SH-HlutirÍInnlendumTengdumFyrirtækjumStærriEn50Prósent/ns1:FélagasamtökSemÞjónaHeimilumSkráðÓskráð/@GBP" xmlDataType="decimal"/>
    </xmlCellPr>
  </singleXmlCell>
  <singleXmlCell id="3108" r="O76" connectionId="0">
    <xmlCellPr id="1" uniqueName="JPY">
      <xmlPr mapId="2" xpath="/ns1:EfnahagurBanka/ns1:Gögn/ns1:SundurliðunHlutabréf/ns1:SH-HlutirÍHlutdeildarfélögumDótturfélögumOgSamrekstrarfélögumEignarhluturStærriEðaJafn10Prósent/ns1:SH-HlutirÍInnlendumTengdumFyrirtækjumStærriEn50Prósent/ns1:FélagasamtökSemÞjónaHeimilumSkráðÓskráð/@JPY" xmlDataType="decimal"/>
    </xmlCellPr>
  </singleXmlCell>
  <singleXmlCell id="3109" r="P76" connectionId="0">
    <xmlCellPr id="1" uniqueName="DKK">
      <xmlPr mapId="2" xpath="/ns1:EfnahagurBanka/ns1:Gögn/ns1:SundurliðunHlutabréf/ns1:SH-HlutirÍHlutdeildarfélögumDótturfélögumOgSamrekstrarfélögumEignarhluturStærriEðaJafn10Prósent/ns1:SH-HlutirÍInnlendumTengdumFyrirtækjumStærriEn50Prósent/ns1:FélagasamtökSemÞjónaHeimilumSkráðÓskráð/@DKK" xmlDataType="decimal"/>
    </xmlCellPr>
  </singleXmlCell>
  <singleXmlCell id="3110" r="Q76" connectionId="0">
    <xmlCellPr id="1" uniqueName="NOK">
      <xmlPr mapId="2" xpath="/ns1:EfnahagurBanka/ns1:Gögn/ns1:SundurliðunHlutabréf/ns1:SH-HlutirÍHlutdeildarfélögumDótturfélögumOgSamrekstrarfélögumEignarhluturStærriEðaJafn10Prósent/ns1:SH-HlutirÍInnlendumTengdumFyrirtækjumStærriEn50Prósent/ns1:FélagasamtökSemÞjónaHeimilumSkráðÓskráð/@NOK" xmlDataType="decimal"/>
    </xmlCellPr>
  </singleXmlCell>
  <singleXmlCell id="3111" r="R76" connectionId="0">
    <xmlCellPr id="1" uniqueName="SEK">
      <xmlPr mapId="2" xpath="/ns1:EfnahagurBanka/ns1:Gögn/ns1:SundurliðunHlutabréf/ns1:SH-HlutirÍHlutdeildarfélögumDótturfélögumOgSamrekstrarfélögumEignarhluturStærriEðaJafn10Prósent/ns1:SH-HlutirÍInnlendumTengdumFyrirtækjumStærriEn50Prósent/ns1:FélagasamtökSemÞjónaHeimilumSkráðÓskráð/@SEK" xmlDataType="decimal"/>
    </xmlCellPr>
  </singleXmlCell>
  <singleXmlCell id="3112" r="S76" connectionId="0">
    <xmlCellPr id="1" uniqueName="CHF">
      <xmlPr mapId="2" xpath="/ns1:EfnahagurBanka/ns1:Gögn/ns1:SundurliðunHlutabréf/ns1:SH-HlutirÍHlutdeildarfélögumDótturfélögumOgSamrekstrarfélögumEignarhluturStærriEðaJafn10Prósent/ns1:SH-HlutirÍInnlendumTengdumFyrirtækjumStærriEn50Prósent/ns1:FélagasamtökSemÞjónaHeimilumSkráðÓskráð/@CHF" xmlDataType="decimal"/>
    </xmlCellPr>
  </singleXmlCell>
  <singleXmlCell id="3113" r="T76" connectionId="0">
    <xmlCellPr id="1" uniqueName="AðrirGjaldmiðlar">
      <xmlPr mapId="2" xpath="/ns1:EfnahagurBanka/ns1:Gögn/ns1:SundurliðunHlutabréf/ns1:SH-HlutirÍHlutdeildarfélögumDótturfélögumOgSamrekstrarfélögumEignarhluturStærriEðaJafn10Prósent/ns1:SH-HlutirÍInnlendumTengdumFyrirtækjumStærriEn50Prósent/ns1:FélagasamtökSemÞjónaHeimilumSkráðÓskráð/@AðrirGjaldmiðlar" xmlDataType="decimal"/>
    </xmlCellPr>
  </singleXmlCell>
  <singleXmlCell id="3114" r="G79" connectionId="0">
    <xmlCellPr id="1" uniqueName="Skráð">
      <xmlPr mapId="2" xpath="/ns1:EfnahagurBanka/ns1:Gögn/ns1:SundurliðunHlutabréf/ns1:SH-HlutirÍHlutdeildarfélögumDótturfélögumOgSamrekstrarfélögumEignarhluturStærriEðaJafn10Prósent/ns1:SH-HlutirÍErlendumTengdumFyrirtækjumStærriEn50Prósent/ns1:InnlánsstofnanirSkráðÓskráð/@Skráð" xmlDataType="decimal"/>
    </xmlCellPr>
  </singleXmlCell>
  <singleXmlCell id="3115" r="H79" connectionId="0">
    <xmlCellPr id="1" uniqueName="Óskráð">
      <xmlPr mapId="2" xpath="/ns1:EfnahagurBanka/ns1:Gögn/ns1:SundurliðunHlutabréf/ns1:SH-HlutirÍHlutdeildarfélögumDótturfélögumOgSamrekstrarfélögumEignarhluturStærriEðaJafn10Prósent/ns1:SH-HlutirÍErlendumTengdumFyrirtækjumStærriEn50Prósent/ns1:InnlánsstofnanirSkráðÓskráð/@Óskráð" xmlDataType="decimal"/>
    </xmlCellPr>
  </singleXmlCell>
  <singleXmlCell id="3116" r="K79" connectionId="0">
    <xmlCellPr id="1" uniqueName="ISK">
      <xmlPr mapId="2" xpath="/ns1:EfnahagurBanka/ns1:Gögn/ns1:SundurliðunHlutabréf/ns1:SH-HlutirÍHlutdeildarfélögumDótturfélögumOgSamrekstrarfélögumEignarhluturStærriEðaJafn10Prósent/ns1:SH-HlutirÍErlendumTengdumFyrirtækjumStærriEn50Prósent/ns1:InnlánsstofnanirSkráðÓskráð/@ISK" xmlDataType="decimal"/>
    </xmlCellPr>
  </singleXmlCell>
  <singleXmlCell id="3117" r="L79" connectionId="0">
    <xmlCellPr id="1" uniqueName="EUR">
      <xmlPr mapId="2" xpath="/ns1:EfnahagurBanka/ns1:Gögn/ns1:SundurliðunHlutabréf/ns1:SH-HlutirÍHlutdeildarfélögumDótturfélögumOgSamrekstrarfélögumEignarhluturStærriEðaJafn10Prósent/ns1:SH-HlutirÍErlendumTengdumFyrirtækjumStærriEn50Prósent/ns1:InnlánsstofnanirSkráðÓskráð/@EUR" xmlDataType="decimal"/>
    </xmlCellPr>
  </singleXmlCell>
  <singleXmlCell id="3118" r="M79" connectionId="0">
    <xmlCellPr id="1" uniqueName="USD">
      <xmlPr mapId="2" xpath="/ns1:EfnahagurBanka/ns1:Gögn/ns1:SundurliðunHlutabréf/ns1:SH-HlutirÍHlutdeildarfélögumDótturfélögumOgSamrekstrarfélögumEignarhluturStærriEðaJafn10Prósent/ns1:SH-HlutirÍErlendumTengdumFyrirtækjumStærriEn50Prósent/ns1:InnlánsstofnanirSkráðÓskráð/@USD" xmlDataType="decimal"/>
    </xmlCellPr>
  </singleXmlCell>
  <singleXmlCell id="3119" r="N79" connectionId="0">
    <xmlCellPr id="1" uniqueName="GBP">
      <xmlPr mapId="2" xpath="/ns1:EfnahagurBanka/ns1:Gögn/ns1:SundurliðunHlutabréf/ns1:SH-HlutirÍHlutdeildarfélögumDótturfélögumOgSamrekstrarfélögumEignarhluturStærriEðaJafn10Prósent/ns1:SH-HlutirÍErlendumTengdumFyrirtækjumStærriEn50Prósent/ns1:InnlánsstofnanirSkráðÓskráð/@GBP" xmlDataType="decimal"/>
    </xmlCellPr>
  </singleXmlCell>
  <singleXmlCell id="3120" r="O79" connectionId="0">
    <xmlCellPr id="1" uniqueName="JPY">
      <xmlPr mapId="2" xpath="/ns1:EfnahagurBanka/ns1:Gögn/ns1:SundurliðunHlutabréf/ns1:SH-HlutirÍHlutdeildarfélögumDótturfélögumOgSamrekstrarfélögumEignarhluturStærriEðaJafn10Prósent/ns1:SH-HlutirÍErlendumTengdumFyrirtækjumStærriEn50Prósent/ns1:InnlánsstofnanirSkráðÓskráð/@JPY" xmlDataType="decimal"/>
    </xmlCellPr>
  </singleXmlCell>
  <singleXmlCell id="3121" r="P79" connectionId="0">
    <xmlCellPr id="1" uniqueName="DKK">
      <xmlPr mapId="2" xpath="/ns1:EfnahagurBanka/ns1:Gögn/ns1:SundurliðunHlutabréf/ns1:SH-HlutirÍHlutdeildarfélögumDótturfélögumOgSamrekstrarfélögumEignarhluturStærriEðaJafn10Prósent/ns1:SH-HlutirÍErlendumTengdumFyrirtækjumStærriEn50Prósent/ns1:InnlánsstofnanirSkráðÓskráð/@DKK" xmlDataType="decimal"/>
    </xmlCellPr>
  </singleXmlCell>
  <singleXmlCell id="3122" r="Q79" connectionId="0">
    <xmlCellPr id="1" uniqueName="NOK">
      <xmlPr mapId="2" xpath="/ns1:EfnahagurBanka/ns1:Gögn/ns1:SundurliðunHlutabréf/ns1:SH-HlutirÍHlutdeildarfélögumDótturfélögumOgSamrekstrarfélögumEignarhluturStærriEðaJafn10Prósent/ns1:SH-HlutirÍErlendumTengdumFyrirtækjumStærriEn50Prósent/ns1:InnlánsstofnanirSkráðÓskráð/@NOK" xmlDataType="decimal"/>
    </xmlCellPr>
  </singleXmlCell>
  <singleXmlCell id="3123" r="R79" connectionId="0">
    <xmlCellPr id="1" uniqueName="SEK">
      <xmlPr mapId="2" xpath="/ns1:EfnahagurBanka/ns1:Gögn/ns1:SundurliðunHlutabréf/ns1:SH-HlutirÍHlutdeildarfélögumDótturfélögumOgSamrekstrarfélögumEignarhluturStærriEðaJafn10Prósent/ns1:SH-HlutirÍErlendumTengdumFyrirtækjumStærriEn50Prósent/ns1:InnlánsstofnanirSkráðÓskráð/@SEK" xmlDataType="decimal"/>
    </xmlCellPr>
  </singleXmlCell>
  <singleXmlCell id="3124" r="S79" connectionId="0">
    <xmlCellPr id="1" uniqueName="CHF">
      <xmlPr mapId="2" xpath="/ns1:EfnahagurBanka/ns1:Gögn/ns1:SundurliðunHlutabréf/ns1:SH-HlutirÍHlutdeildarfélögumDótturfélögumOgSamrekstrarfélögumEignarhluturStærriEðaJafn10Prósent/ns1:SH-HlutirÍErlendumTengdumFyrirtækjumStærriEn50Prósent/ns1:InnlánsstofnanirSkráðÓskráð/@CHF" xmlDataType="decimal"/>
    </xmlCellPr>
  </singleXmlCell>
  <singleXmlCell id="3125" r="T79" connectionId="0">
    <xmlCellPr id="1" uniqueName="AðrirGjaldmiðlar">
      <xmlPr mapId="2" xpath="/ns1:EfnahagurBanka/ns1:Gögn/ns1:SundurliðunHlutabréf/ns1:SH-HlutirÍHlutdeildarfélögumDótturfélögumOgSamrekstrarfélögumEignarhluturStærriEðaJafn10Prósent/ns1:SH-HlutirÍErlendumTengdumFyrirtækjumStærriEn50Prósent/ns1:InnlánsstofnanirSkráðÓskráð/@AðrirGjaldmiðlar" xmlDataType="decimal"/>
    </xmlCellPr>
  </singleXmlCell>
  <singleXmlCell id="3126" r="G82" connectionId="0">
    <xmlCellPr id="1" uniqueName="Skráð">
      <xmlPr mapId="2" xpath="/ns1:EfnahagurBanka/ns1:Gögn/ns1:SundurliðunHlutabréf/ns1:SH-HlutirÍHlutdeildarfélögumDótturfélögumOgSamrekstrarfélögumEignarhluturStærriEðaJafn10Prósent/ns1:SH-HlutirÍErlendumTengdumFyrirtækjumStærriEn50Prósent/ns1:FjármálafyrirtækiÓtalinAnnarsStaðarSkráðÓskráð/@Skráð" xmlDataType="decimal"/>
    </xmlCellPr>
  </singleXmlCell>
  <singleXmlCell id="3127" r="H82" connectionId="0">
    <xmlCellPr id="1" uniqueName="Óskráð">
      <xmlPr mapId="2" xpath="/ns1:EfnahagurBanka/ns1:Gögn/ns1:SundurliðunHlutabréf/ns1:SH-HlutirÍHlutdeildarfélögumDótturfélögumOgSamrekstrarfélögumEignarhluturStærriEðaJafn10Prósent/ns1:SH-HlutirÍErlendumTengdumFyrirtækjumStærriEn50Prósent/ns1:FjármálafyrirtækiÓtalinAnnarsStaðarSkráðÓskráð/@Óskráð" xmlDataType="decimal"/>
    </xmlCellPr>
  </singleXmlCell>
  <singleXmlCell id="3128" r="K82" connectionId="0">
    <xmlCellPr id="1" uniqueName="ISK">
      <xmlPr mapId="2" xpath="/ns1:EfnahagurBanka/ns1:Gögn/ns1:SundurliðunHlutabréf/ns1:SH-HlutirÍHlutdeildarfélögumDótturfélögumOgSamrekstrarfélögumEignarhluturStærriEðaJafn10Prósent/ns1:SH-HlutirÍErlendumTengdumFyrirtækjumStærriEn50Prósent/ns1:FjármálafyrirtækiÓtalinAnnarsStaðarSkráðÓskráð/@ISK" xmlDataType="decimal"/>
    </xmlCellPr>
  </singleXmlCell>
  <singleXmlCell id="3129" r="L82" connectionId="0">
    <xmlCellPr id="1" uniqueName="EUR">
      <xmlPr mapId="2" xpath="/ns1:EfnahagurBanka/ns1:Gögn/ns1:SundurliðunHlutabréf/ns1:SH-HlutirÍHlutdeildarfélögumDótturfélögumOgSamrekstrarfélögumEignarhluturStærriEðaJafn10Prósent/ns1:SH-HlutirÍErlendumTengdumFyrirtækjumStærriEn50Prósent/ns1:FjármálafyrirtækiÓtalinAnnarsStaðarSkráðÓskráð/@EUR" xmlDataType="decimal"/>
    </xmlCellPr>
  </singleXmlCell>
  <singleXmlCell id="3130" r="M82" connectionId="0">
    <xmlCellPr id="1" uniqueName="USD">
      <xmlPr mapId="2" xpath="/ns1:EfnahagurBanka/ns1:Gögn/ns1:SundurliðunHlutabréf/ns1:SH-HlutirÍHlutdeildarfélögumDótturfélögumOgSamrekstrarfélögumEignarhluturStærriEðaJafn10Prósent/ns1:SH-HlutirÍErlendumTengdumFyrirtækjumStærriEn50Prósent/ns1:FjármálafyrirtækiÓtalinAnnarsStaðarSkráðÓskráð/@USD" xmlDataType="decimal"/>
    </xmlCellPr>
  </singleXmlCell>
  <singleXmlCell id="3131" r="N82" connectionId="0">
    <xmlCellPr id="1" uniqueName="GBP">
      <xmlPr mapId="2" xpath="/ns1:EfnahagurBanka/ns1:Gögn/ns1:SundurliðunHlutabréf/ns1:SH-HlutirÍHlutdeildarfélögumDótturfélögumOgSamrekstrarfélögumEignarhluturStærriEðaJafn10Prósent/ns1:SH-HlutirÍErlendumTengdumFyrirtækjumStærriEn50Prósent/ns1:FjármálafyrirtækiÓtalinAnnarsStaðarSkráðÓskráð/@GBP" xmlDataType="decimal"/>
    </xmlCellPr>
  </singleXmlCell>
  <singleXmlCell id="3132" r="O82" connectionId="0">
    <xmlCellPr id="1" uniqueName="JPY">
      <xmlPr mapId="2" xpath="/ns1:EfnahagurBanka/ns1:Gögn/ns1:SundurliðunHlutabréf/ns1:SH-HlutirÍHlutdeildarfélögumDótturfélögumOgSamrekstrarfélögumEignarhluturStærriEðaJafn10Prósent/ns1:SH-HlutirÍErlendumTengdumFyrirtækjumStærriEn50Prósent/ns1:FjármálafyrirtækiÓtalinAnnarsStaðarSkráðÓskráð/@JPY" xmlDataType="decimal"/>
    </xmlCellPr>
  </singleXmlCell>
  <singleXmlCell id="3133" r="P82" connectionId="0">
    <xmlCellPr id="1" uniqueName="DKK">
      <xmlPr mapId="2" xpath="/ns1:EfnahagurBanka/ns1:Gögn/ns1:SundurliðunHlutabréf/ns1:SH-HlutirÍHlutdeildarfélögumDótturfélögumOgSamrekstrarfélögumEignarhluturStærriEðaJafn10Prósent/ns1:SH-HlutirÍErlendumTengdumFyrirtækjumStærriEn50Prósent/ns1:FjármálafyrirtækiÓtalinAnnarsStaðarSkráðÓskráð/@DKK" xmlDataType="decimal"/>
    </xmlCellPr>
  </singleXmlCell>
  <singleXmlCell id="3134" r="Q82" connectionId="0">
    <xmlCellPr id="1" uniqueName="NOK">
      <xmlPr mapId="2" xpath="/ns1:EfnahagurBanka/ns1:Gögn/ns1:SundurliðunHlutabréf/ns1:SH-HlutirÍHlutdeildarfélögumDótturfélögumOgSamrekstrarfélögumEignarhluturStærriEðaJafn10Prósent/ns1:SH-HlutirÍErlendumTengdumFyrirtækjumStærriEn50Prósent/ns1:FjármálafyrirtækiÓtalinAnnarsStaðarSkráðÓskráð/@NOK" xmlDataType="decimal"/>
    </xmlCellPr>
  </singleXmlCell>
  <singleXmlCell id="3135" r="R82" connectionId="0">
    <xmlCellPr id="1" uniqueName="SEK">
      <xmlPr mapId="2" xpath="/ns1:EfnahagurBanka/ns1:Gögn/ns1:SundurliðunHlutabréf/ns1:SH-HlutirÍHlutdeildarfélögumDótturfélögumOgSamrekstrarfélögumEignarhluturStærriEðaJafn10Prósent/ns1:SH-HlutirÍErlendumTengdumFyrirtækjumStærriEn50Prósent/ns1:FjármálafyrirtækiÓtalinAnnarsStaðarSkráðÓskráð/@SEK" xmlDataType="decimal"/>
    </xmlCellPr>
  </singleXmlCell>
  <singleXmlCell id="3136" r="S82" connectionId="0">
    <xmlCellPr id="1" uniqueName="CHF">
      <xmlPr mapId="2" xpath="/ns1:EfnahagurBanka/ns1:Gögn/ns1:SundurliðunHlutabréf/ns1:SH-HlutirÍHlutdeildarfélögumDótturfélögumOgSamrekstrarfélögumEignarhluturStærriEðaJafn10Prósent/ns1:SH-HlutirÍErlendumTengdumFyrirtækjumStærriEn50Prósent/ns1:FjármálafyrirtækiÓtalinAnnarsStaðarSkráðÓskráð/@CHF" xmlDataType="decimal"/>
    </xmlCellPr>
  </singleXmlCell>
  <singleXmlCell id="3137" r="T82" connectionId="0">
    <xmlCellPr id="1" uniqueName="AðrirGjaldmiðlar">
      <xmlPr mapId="2" xpath="/ns1:EfnahagurBanka/ns1:Gögn/ns1:SundurliðunHlutabréf/ns1:SH-HlutirÍHlutdeildarfélögumDótturfélögumOgSamrekstrarfélögumEignarhluturStærriEðaJafn10Prósent/ns1:SH-HlutirÍErlendumTengdumFyrirtækjumStærriEn50Prósent/ns1:FjármálafyrirtækiÓtalinAnnarsStaðarSkráðÓskráð/@AðrirGjaldmiðlar" xmlDataType="decimal"/>
    </xmlCellPr>
  </singleXmlCell>
  <singleXmlCell id="3138" r="G84" connectionId="0">
    <xmlCellPr id="1" uniqueName="Skráð">
      <xmlPr mapId="2" xpath="/ns1:EfnahagurBanka/ns1:Gögn/ns1:SundurliðunHlutabréf/ns1:SH-HlutirÍHlutdeildarfélögumDótturfélögumOgSamrekstrarfélögumEignarhluturStærriEðaJafn10Prósent/ns1:SH-HlutirÍErlendumTengdumFyrirtækjumStærriEn50Prósent/ns1:ÖnnurAtvinnufyrirtækiHeimiliOgÞjónustaViðHeimiliSkráðÓskráð/@Skráð" xmlDataType="decimal"/>
    </xmlCellPr>
  </singleXmlCell>
  <singleXmlCell id="3139" r="H84" connectionId="0">
    <xmlCellPr id="1" uniqueName="Óskráð">
      <xmlPr mapId="2" xpath="/ns1:EfnahagurBanka/ns1:Gögn/ns1:SundurliðunHlutabréf/ns1:SH-HlutirÍHlutdeildarfélögumDótturfélögumOgSamrekstrarfélögumEignarhluturStærriEðaJafn10Prósent/ns1:SH-HlutirÍErlendumTengdumFyrirtækjumStærriEn50Prósent/ns1:ÖnnurAtvinnufyrirtækiHeimiliOgÞjónustaViðHeimiliSkráðÓskráð/@Óskráð" xmlDataType="decimal"/>
    </xmlCellPr>
  </singleXmlCell>
  <singleXmlCell id="3140" r="K84" connectionId="0">
    <xmlCellPr id="1" uniqueName="ISK">
      <xmlPr mapId="2" xpath="/ns1:EfnahagurBanka/ns1:Gögn/ns1:SundurliðunHlutabréf/ns1:SH-HlutirÍHlutdeildarfélögumDótturfélögumOgSamrekstrarfélögumEignarhluturStærriEðaJafn10Prósent/ns1:SH-HlutirÍErlendumTengdumFyrirtækjumStærriEn50Prósent/ns1:ÖnnurAtvinnufyrirtækiHeimiliOgÞjónustaViðHeimiliSkráðÓskráð/@ISK" xmlDataType="decimal"/>
    </xmlCellPr>
  </singleXmlCell>
  <singleXmlCell id="3141" r="L84" connectionId="0">
    <xmlCellPr id="1" uniqueName="EUR">
      <xmlPr mapId="2" xpath="/ns1:EfnahagurBanka/ns1:Gögn/ns1:SundurliðunHlutabréf/ns1:SH-HlutirÍHlutdeildarfélögumDótturfélögumOgSamrekstrarfélögumEignarhluturStærriEðaJafn10Prósent/ns1:SH-HlutirÍErlendumTengdumFyrirtækjumStærriEn50Prósent/ns1:ÖnnurAtvinnufyrirtækiHeimiliOgÞjónustaViðHeimiliSkráðÓskráð/@EUR" xmlDataType="decimal"/>
    </xmlCellPr>
  </singleXmlCell>
  <singleXmlCell id="3142" r="M84" connectionId="0">
    <xmlCellPr id="1" uniqueName="USD">
      <xmlPr mapId="2" xpath="/ns1:EfnahagurBanka/ns1:Gögn/ns1:SundurliðunHlutabréf/ns1:SH-HlutirÍHlutdeildarfélögumDótturfélögumOgSamrekstrarfélögumEignarhluturStærriEðaJafn10Prósent/ns1:SH-HlutirÍErlendumTengdumFyrirtækjumStærriEn50Prósent/ns1:ÖnnurAtvinnufyrirtækiHeimiliOgÞjónustaViðHeimiliSkráðÓskráð/@USD" xmlDataType="decimal"/>
    </xmlCellPr>
  </singleXmlCell>
  <singleXmlCell id="3143" r="N84" connectionId="0">
    <xmlCellPr id="1" uniqueName="GBP">
      <xmlPr mapId="2" xpath="/ns1:EfnahagurBanka/ns1:Gögn/ns1:SundurliðunHlutabréf/ns1:SH-HlutirÍHlutdeildarfélögumDótturfélögumOgSamrekstrarfélögumEignarhluturStærriEðaJafn10Prósent/ns1:SH-HlutirÍErlendumTengdumFyrirtækjumStærriEn50Prósent/ns1:ÖnnurAtvinnufyrirtækiHeimiliOgÞjónustaViðHeimiliSkráðÓskráð/@GBP" xmlDataType="decimal"/>
    </xmlCellPr>
  </singleXmlCell>
  <singleXmlCell id="3144" r="O84" connectionId="0">
    <xmlCellPr id="1" uniqueName="JPY">
      <xmlPr mapId="2" xpath="/ns1:EfnahagurBanka/ns1:Gögn/ns1:SundurliðunHlutabréf/ns1:SH-HlutirÍHlutdeildarfélögumDótturfélögumOgSamrekstrarfélögumEignarhluturStærriEðaJafn10Prósent/ns1:SH-HlutirÍErlendumTengdumFyrirtækjumStærriEn50Prósent/ns1:ÖnnurAtvinnufyrirtækiHeimiliOgÞjónustaViðHeimiliSkráðÓskráð/@JPY" xmlDataType="decimal"/>
    </xmlCellPr>
  </singleXmlCell>
  <singleXmlCell id="3145" r="P84" connectionId="0">
    <xmlCellPr id="1" uniqueName="DKK">
      <xmlPr mapId="2" xpath="/ns1:EfnahagurBanka/ns1:Gögn/ns1:SundurliðunHlutabréf/ns1:SH-HlutirÍHlutdeildarfélögumDótturfélögumOgSamrekstrarfélögumEignarhluturStærriEðaJafn10Prósent/ns1:SH-HlutirÍErlendumTengdumFyrirtækjumStærriEn50Prósent/ns1:ÖnnurAtvinnufyrirtækiHeimiliOgÞjónustaViðHeimiliSkráðÓskráð/@DKK" xmlDataType="decimal"/>
    </xmlCellPr>
  </singleXmlCell>
  <singleXmlCell id="3146" r="Q84" connectionId="0">
    <xmlCellPr id="1" uniqueName="NOK">
      <xmlPr mapId="2" xpath="/ns1:EfnahagurBanka/ns1:Gögn/ns1:SundurliðunHlutabréf/ns1:SH-HlutirÍHlutdeildarfélögumDótturfélögumOgSamrekstrarfélögumEignarhluturStærriEðaJafn10Prósent/ns1:SH-HlutirÍErlendumTengdumFyrirtækjumStærriEn50Prósent/ns1:ÖnnurAtvinnufyrirtækiHeimiliOgÞjónustaViðHeimiliSkráðÓskráð/@NOK" xmlDataType="decimal"/>
    </xmlCellPr>
  </singleXmlCell>
  <singleXmlCell id="3147" r="R84" connectionId="0">
    <xmlCellPr id="1" uniqueName="SEK">
      <xmlPr mapId="2" xpath="/ns1:EfnahagurBanka/ns1:Gögn/ns1:SundurliðunHlutabréf/ns1:SH-HlutirÍHlutdeildarfélögumDótturfélögumOgSamrekstrarfélögumEignarhluturStærriEðaJafn10Prósent/ns1:SH-HlutirÍErlendumTengdumFyrirtækjumStærriEn50Prósent/ns1:ÖnnurAtvinnufyrirtækiHeimiliOgÞjónustaViðHeimiliSkráðÓskráð/@SEK" xmlDataType="decimal"/>
    </xmlCellPr>
  </singleXmlCell>
  <singleXmlCell id="3148" r="S84" connectionId="0">
    <xmlCellPr id="1" uniqueName="CHF">
      <xmlPr mapId="2" xpath="/ns1:EfnahagurBanka/ns1:Gögn/ns1:SundurliðunHlutabréf/ns1:SH-HlutirÍHlutdeildarfélögumDótturfélögumOgSamrekstrarfélögumEignarhluturStærriEðaJafn10Prósent/ns1:SH-HlutirÍErlendumTengdumFyrirtækjumStærriEn50Prósent/ns1:ÖnnurAtvinnufyrirtækiHeimiliOgÞjónustaViðHeimiliSkráðÓskráð/@CHF" xmlDataType="decimal"/>
    </xmlCellPr>
  </singleXmlCell>
  <singleXmlCell id="3149" r="T84" connectionId="0">
    <xmlCellPr id="1" uniqueName="AðrirGjaldmiðlar">
      <xmlPr mapId="2" xpath="/ns1:EfnahagurBanka/ns1:Gögn/ns1:SundurliðunHlutabréf/ns1:SH-HlutirÍHlutdeildarfélögumDótturfélögumOgSamrekstrarfélögumEignarhluturStærriEðaJafn10Prósent/ns1:SH-HlutirÍErlendumTengdumFyrirtækjumStærriEn50Prósent/ns1:ÖnnurAtvinnufyrirtækiHeimiliOgÞjónustaViðHeimiliSkráðÓskráð/@AðrirGjaldmiðlar" xmlDataType="decimal"/>
    </xmlCellPr>
  </singleXmlCell>
  <singleXmlCell id="1482" r="G7" connectionId="0">
    <xmlCellPr id="1" uniqueName="Skráð">
      <xmlPr mapId="2" xpath="/ns1:EfnahagurBanka/ns1:Gögn/ns1:SundurliðunHlutabréf/ns1:SH-HlutabréfMinnaEn10PrósentEignahluturOgHlutdeildarskírteini/ns1:InnlendhlutabréfOgHlutdeildarskirteini/ns1:SundurLiðunHlutabréfaAtvinnufyrirtæki/@Skráð" xmlDataType="decimal"/>
    </xmlCellPr>
  </singleXmlCell>
  <singleXmlCell id="1506" r="H7" connectionId="0">
    <xmlCellPr id="1" uniqueName="Óskráð">
      <xmlPr mapId="2" xpath="/ns1:EfnahagurBanka/ns1:Gögn/ns1:SundurliðunHlutabréf/ns1:SH-HlutabréfMinnaEn10PrósentEignahluturOgHlutdeildarskírteini/ns1:InnlendhlutabréfOgHlutdeildarskirteini/ns1:SundurLiðunHlutabréfaAtvinnufyrirtæki/@Óskráð" xmlDataType="decimal"/>
    </xmlCellPr>
  </singleXmlCell>
  <singleXmlCell id="1530" r="I7" connectionId="0">
    <xmlCellPr id="1" uniqueName="OpinbertFyrirtæki">
      <xmlPr mapId="2" xpath="/ns1:EfnahagurBanka/ns1:Gögn/ns1:SundurliðunHlutabréf/ns1:SH-HlutabréfMinnaEn10PrósentEignahluturOgHlutdeildarskírteini/ns1:InnlendhlutabréfOgHlutdeildarskirteini/ns1:SundurLiðunHlutabréfaAtvinnufyrirtæki/@OpinbertFyrirtæki" xmlDataType="decimal"/>
    </xmlCellPr>
  </singleXmlCell>
  <singleXmlCell id="1554" r="J7" connectionId="0">
    <xmlCellPr id="1" uniqueName="Einkafyrirtæki">
      <xmlPr mapId="2" xpath="/ns1:EfnahagurBanka/ns1:Gögn/ns1:SundurliðunHlutabréf/ns1:SH-HlutabréfMinnaEn10PrósentEignahluturOgHlutdeildarskírteini/ns1:InnlendhlutabréfOgHlutdeildarskirteini/ns1:SundurLiðunHlutabréfaAtvinnufyrirtæki/@Einkafyrirtæki" xmlDataType="decimal"/>
    </xmlCellPr>
  </singleXmlCell>
  <singleXmlCell id="1578" r="K7" connectionId="0">
    <xmlCellPr id="1" uniqueName="ISK">
      <xmlPr mapId="2" xpath="/ns1:EfnahagurBanka/ns1:Gögn/ns1:SundurliðunHlutabréf/ns1:SH-HlutabréfMinnaEn10PrósentEignahluturOgHlutdeildarskírteini/ns1:InnlendhlutabréfOgHlutdeildarskirteini/ns1:SundurLiðunHlutabréfaAtvinnufyrirtæki/@ISK" xmlDataType="decimal"/>
    </xmlCellPr>
  </singleXmlCell>
  <singleXmlCell id="1602" r="L7" connectionId="0">
    <xmlCellPr id="1" uniqueName="EUR">
      <xmlPr mapId="2" xpath="/ns1:EfnahagurBanka/ns1:Gögn/ns1:SundurliðunHlutabréf/ns1:SH-HlutabréfMinnaEn10PrósentEignahluturOgHlutdeildarskírteini/ns1:InnlendhlutabréfOgHlutdeildarskirteini/ns1:SundurLiðunHlutabréfaAtvinnufyrirtæki/@EUR" xmlDataType="decimal"/>
    </xmlCellPr>
  </singleXmlCell>
  <singleXmlCell id="1626" r="M7" connectionId="0">
    <xmlCellPr id="1" uniqueName="USD">
      <xmlPr mapId="2" xpath="/ns1:EfnahagurBanka/ns1:Gögn/ns1:SundurliðunHlutabréf/ns1:SH-HlutabréfMinnaEn10PrósentEignahluturOgHlutdeildarskírteini/ns1:InnlendhlutabréfOgHlutdeildarskirteini/ns1:SundurLiðunHlutabréfaAtvinnufyrirtæki/@USD" xmlDataType="decimal"/>
    </xmlCellPr>
  </singleXmlCell>
  <singleXmlCell id="1650" r="N7" connectionId="0">
    <xmlCellPr id="1" uniqueName="GBP">
      <xmlPr mapId="2" xpath="/ns1:EfnahagurBanka/ns1:Gögn/ns1:SundurliðunHlutabréf/ns1:SH-HlutabréfMinnaEn10PrósentEignahluturOgHlutdeildarskírteini/ns1:InnlendhlutabréfOgHlutdeildarskirteini/ns1:SundurLiðunHlutabréfaAtvinnufyrirtæki/@GBP" xmlDataType="decimal"/>
    </xmlCellPr>
  </singleXmlCell>
  <singleXmlCell id="1674" r="O7" connectionId="0">
    <xmlCellPr id="1" uniqueName="JPY">
      <xmlPr mapId="2" xpath="/ns1:EfnahagurBanka/ns1:Gögn/ns1:SundurliðunHlutabréf/ns1:SH-HlutabréfMinnaEn10PrósentEignahluturOgHlutdeildarskírteini/ns1:InnlendhlutabréfOgHlutdeildarskirteini/ns1:SundurLiðunHlutabréfaAtvinnufyrirtæki/@JPY" xmlDataType="decimal"/>
    </xmlCellPr>
  </singleXmlCell>
  <singleXmlCell id="1698" r="P7" connectionId="0">
    <xmlCellPr id="1" uniqueName="DKK">
      <xmlPr mapId="2" xpath="/ns1:EfnahagurBanka/ns1:Gögn/ns1:SundurliðunHlutabréf/ns1:SH-HlutabréfMinnaEn10PrósentEignahluturOgHlutdeildarskírteini/ns1:InnlendhlutabréfOgHlutdeildarskirteini/ns1:SundurLiðunHlutabréfaAtvinnufyrirtæki/@DKK" xmlDataType="decimal"/>
    </xmlCellPr>
  </singleXmlCell>
  <singleXmlCell id="1722" r="Q7" connectionId="0">
    <xmlCellPr id="1" uniqueName="NOK">
      <xmlPr mapId="2" xpath="/ns1:EfnahagurBanka/ns1:Gögn/ns1:SundurliðunHlutabréf/ns1:SH-HlutabréfMinnaEn10PrósentEignahluturOgHlutdeildarskírteini/ns1:InnlendhlutabréfOgHlutdeildarskirteini/ns1:SundurLiðunHlutabréfaAtvinnufyrirtæki/@NOK" xmlDataType="decimal"/>
    </xmlCellPr>
  </singleXmlCell>
  <singleXmlCell id="1746" r="R7" connectionId="0">
    <xmlCellPr id="1" uniqueName="SEK">
      <xmlPr mapId="2" xpath="/ns1:EfnahagurBanka/ns1:Gögn/ns1:SundurliðunHlutabréf/ns1:SH-HlutabréfMinnaEn10PrósentEignahluturOgHlutdeildarskírteini/ns1:InnlendhlutabréfOgHlutdeildarskirteini/ns1:SundurLiðunHlutabréfaAtvinnufyrirtæki/@SEK" xmlDataType="decimal"/>
    </xmlCellPr>
  </singleXmlCell>
  <singleXmlCell id="1770" r="S7" connectionId="0">
    <xmlCellPr id="1" uniqueName="CHF">
      <xmlPr mapId="2" xpath="/ns1:EfnahagurBanka/ns1:Gögn/ns1:SundurliðunHlutabréf/ns1:SH-HlutabréfMinnaEn10PrósentEignahluturOgHlutdeildarskírteini/ns1:InnlendhlutabréfOgHlutdeildarskirteini/ns1:SundurLiðunHlutabréfaAtvinnufyrirtæki/@CHF" xmlDataType="decimal"/>
    </xmlCellPr>
  </singleXmlCell>
  <singleXmlCell id="1794" r="T7" connectionId="0">
    <xmlCellPr id="1" uniqueName="AðrirGjaldmiðlar">
      <xmlPr mapId="2" xpath="/ns1:EfnahagurBanka/ns1:Gögn/ns1:SundurliðunHlutabréf/ns1:SH-HlutabréfMinnaEn10PrósentEignahluturOgHlutdeildarskírteini/ns1:InnlendhlutabréfOgHlutdeildarskirteini/ns1:SundurLiðunHlutabréfaAtvinnufyrirtæki/@AðrirGjaldmiðlar" xmlDataType="decimal"/>
    </xmlCellPr>
  </singleXmlCell>
  <singleXmlCell id="1818" r="G9" connectionId="0">
    <xmlCellPr id="1" uniqueName="Skráð">
      <xmlPr mapId="2" xpath="/ns1:EfnahagurBanka/ns1:Gögn/ns1:SundurliðunHlutabréf/ns1:SH-HlutabréfMinnaEn10PrósentEignahluturOgHlutdeildarskírteini/ns1:InnlendhlutabréfOgHlutdeildarskirteini/ns1:SundurLiðunHlutabréfaFjármálageiri/ns1:SundurLiðunHlutabréfaInnlánsstofnanir/@Skráð" xmlDataType="decimal"/>
    </xmlCellPr>
  </singleXmlCell>
  <singleXmlCell id="1842" r="H9" connectionId="0">
    <xmlCellPr id="1" uniqueName="Óskráð">
      <xmlPr mapId="2" xpath="/ns1:EfnahagurBanka/ns1:Gögn/ns1:SundurliðunHlutabréf/ns1:SH-HlutabréfMinnaEn10PrósentEignahluturOgHlutdeildarskírteini/ns1:InnlendhlutabréfOgHlutdeildarskirteini/ns1:SundurLiðunHlutabréfaFjármálageiri/ns1:SundurLiðunHlutabréfaInnlánsstofnanir/@Óskráð" xmlDataType="decimal"/>
    </xmlCellPr>
  </singleXmlCell>
  <singleXmlCell id="1866" r="I9" connectionId="0">
    <xmlCellPr id="1" uniqueName="OpinbertFyrirtæki">
      <xmlPr mapId="2" xpath="/ns1:EfnahagurBanka/ns1:Gögn/ns1:SundurliðunHlutabréf/ns1:SH-HlutabréfMinnaEn10PrósentEignahluturOgHlutdeildarskírteini/ns1:InnlendhlutabréfOgHlutdeildarskirteini/ns1:SundurLiðunHlutabréfaFjármálageiri/ns1:SundurLiðunHlutabréfaInnlánsstofnanir/@OpinbertFyrirtæki" xmlDataType="decimal"/>
    </xmlCellPr>
  </singleXmlCell>
  <singleXmlCell id="1890" r="J9" connectionId="0">
    <xmlCellPr id="1" uniqueName="Einkafyrirtæki">
      <xmlPr mapId="2" xpath="/ns1:EfnahagurBanka/ns1:Gögn/ns1:SundurliðunHlutabréf/ns1:SH-HlutabréfMinnaEn10PrósentEignahluturOgHlutdeildarskírteini/ns1:InnlendhlutabréfOgHlutdeildarskirteini/ns1:SundurLiðunHlutabréfaFjármálageiri/ns1:SundurLiðunHlutabréfaInnlánsstofnanir/@Einkafyrirtæki" xmlDataType="decimal"/>
    </xmlCellPr>
  </singleXmlCell>
  <singleXmlCell id="1914" r="K9" connectionId="0">
    <xmlCellPr id="1" uniqueName="ISK">
      <xmlPr mapId="2" xpath="/ns1:EfnahagurBanka/ns1:Gögn/ns1:SundurliðunHlutabréf/ns1:SH-HlutabréfMinnaEn10PrósentEignahluturOgHlutdeildarskírteini/ns1:InnlendhlutabréfOgHlutdeildarskirteini/ns1:SundurLiðunHlutabréfaFjármálageiri/ns1:SundurLiðunHlutabréfaInnlánsstofnanir/@ISK" xmlDataType="decimal"/>
    </xmlCellPr>
  </singleXmlCell>
  <singleXmlCell id="1938" r="L9" connectionId="0">
    <xmlCellPr id="1" uniqueName="EUR">
      <xmlPr mapId="2" xpath="/ns1:EfnahagurBanka/ns1:Gögn/ns1:SundurliðunHlutabréf/ns1:SH-HlutabréfMinnaEn10PrósentEignahluturOgHlutdeildarskírteini/ns1:InnlendhlutabréfOgHlutdeildarskirteini/ns1:SundurLiðunHlutabréfaFjármálageiri/ns1:SundurLiðunHlutabréfaInnlánsstofnanir/@EUR" xmlDataType="decimal"/>
    </xmlCellPr>
  </singleXmlCell>
  <singleXmlCell id="1962" r="M9" connectionId="0">
    <xmlCellPr id="1" uniqueName="USD">
      <xmlPr mapId="2" xpath="/ns1:EfnahagurBanka/ns1:Gögn/ns1:SundurliðunHlutabréf/ns1:SH-HlutabréfMinnaEn10PrósentEignahluturOgHlutdeildarskírteini/ns1:InnlendhlutabréfOgHlutdeildarskirteini/ns1:SundurLiðunHlutabréfaFjármálageiri/ns1:SundurLiðunHlutabréfaInnlánsstofnanir/@USD" xmlDataType="decimal"/>
    </xmlCellPr>
  </singleXmlCell>
  <singleXmlCell id="1986" r="N9" connectionId="0">
    <xmlCellPr id="1" uniqueName="GBP">
      <xmlPr mapId="2" xpath="/ns1:EfnahagurBanka/ns1:Gögn/ns1:SundurliðunHlutabréf/ns1:SH-HlutabréfMinnaEn10PrósentEignahluturOgHlutdeildarskírteini/ns1:InnlendhlutabréfOgHlutdeildarskirteini/ns1:SundurLiðunHlutabréfaFjármálageiri/ns1:SundurLiðunHlutabréfaInnlánsstofnanir/@GBP" xmlDataType="decimal"/>
    </xmlCellPr>
  </singleXmlCell>
  <singleXmlCell id="2010" r="O9" connectionId="0">
    <xmlCellPr id="1" uniqueName="JPY">
      <xmlPr mapId="2" xpath="/ns1:EfnahagurBanka/ns1:Gögn/ns1:SundurliðunHlutabréf/ns1:SH-HlutabréfMinnaEn10PrósentEignahluturOgHlutdeildarskírteini/ns1:InnlendhlutabréfOgHlutdeildarskirteini/ns1:SundurLiðunHlutabréfaFjármálageiri/ns1:SundurLiðunHlutabréfaInnlánsstofnanir/@JPY" xmlDataType="decimal"/>
    </xmlCellPr>
  </singleXmlCell>
  <singleXmlCell id="2034" r="P9" connectionId="0">
    <xmlCellPr id="1" uniqueName="DKK">
      <xmlPr mapId="2" xpath="/ns1:EfnahagurBanka/ns1:Gögn/ns1:SundurliðunHlutabréf/ns1:SH-HlutabréfMinnaEn10PrósentEignahluturOgHlutdeildarskírteini/ns1:InnlendhlutabréfOgHlutdeildarskirteini/ns1:SundurLiðunHlutabréfaFjármálageiri/ns1:SundurLiðunHlutabréfaInnlánsstofnanir/@DKK" xmlDataType="decimal"/>
    </xmlCellPr>
  </singleXmlCell>
  <singleXmlCell id="2058" r="Q9" connectionId="0">
    <xmlCellPr id="1" uniqueName="NOK">
      <xmlPr mapId="2" xpath="/ns1:EfnahagurBanka/ns1:Gögn/ns1:SundurliðunHlutabréf/ns1:SH-HlutabréfMinnaEn10PrósentEignahluturOgHlutdeildarskírteini/ns1:InnlendhlutabréfOgHlutdeildarskirteini/ns1:SundurLiðunHlutabréfaFjármálageiri/ns1:SundurLiðunHlutabréfaInnlánsstofnanir/@NOK" xmlDataType="decimal"/>
    </xmlCellPr>
  </singleXmlCell>
  <singleXmlCell id="2082" r="R9" connectionId="0">
    <xmlCellPr id="1" uniqueName="SEK">
      <xmlPr mapId="2" xpath="/ns1:EfnahagurBanka/ns1:Gögn/ns1:SundurliðunHlutabréf/ns1:SH-HlutabréfMinnaEn10PrósentEignahluturOgHlutdeildarskírteini/ns1:InnlendhlutabréfOgHlutdeildarskirteini/ns1:SundurLiðunHlutabréfaFjármálageiri/ns1:SundurLiðunHlutabréfaInnlánsstofnanir/@SEK" xmlDataType="decimal"/>
    </xmlCellPr>
  </singleXmlCell>
  <singleXmlCell id="2106" r="S9" connectionId="0">
    <xmlCellPr id="1" uniqueName="CHF">
      <xmlPr mapId="2" xpath="/ns1:EfnahagurBanka/ns1:Gögn/ns1:SundurliðunHlutabréf/ns1:SH-HlutabréfMinnaEn10PrósentEignahluturOgHlutdeildarskírteini/ns1:InnlendhlutabréfOgHlutdeildarskirteini/ns1:SundurLiðunHlutabréfaFjármálageiri/ns1:SundurLiðunHlutabréfaInnlánsstofnanir/@CHF" xmlDataType="decimal"/>
    </xmlCellPr>
  </singleXmlCell>
  <singleXmlCell id="2130" r="T9" connectionId="0">
    <xmlCellPr id="1" uniqueName="AðrirGjaldmiðlar">
      <xmlPr mapId="2" xpath="/ns1:EfnahagurBanka/ns1:Gögn/ns1:SundurliðunHlutabréf/ns1:SH-HlutabréfMinnaEn10PrósentEignahluturOgHlutdeildarskírteini/ns1:InnlendhlutabréfOgHlutdeildarskirteini/ns1:SundurLiðunHlutabréfaFjármálageiri/ns1:SundurLiðunHlutabréfaInnlánsstofnanir/@AðrirGjaldmiðlar" xmlDataType="decimal"/>
    </xmlCellPr>
  </singleXmlCell>
  <singleXmlCell id="2154" r="G10" connectionId="0">
    <xmlCellPr id="1" uniqueName="Skráð">
      <xmlPr mapId="2" xpath="/ns1:EfnahagurBanka/ns1:Gögn/ns1:SundurliðunHlutabréf/ns1:SH-HlutabréfMinnaEn10PrósentEignahluturOgHlutdeildarskírteini/ns1:InnlendhlutabréfOgHlutdeildarskirteini/ns1:SundurLiðunHlutabréfaFjármálageiri/ns1:SundurLiðunHlutabréfaInnlánsstofnanirÍSlitaferli/@Skráð" xmlDataType="decimal"/>
    </xmlCellPr>
  </singleXmlCell>
  <singleXmlCell id="2178" r="H10" connectionId="0">
    <xmlCellPr id="1" uniqueName="Óskráð">
      <xmlPr mapId="2" xpath="/ns1:EfnahagurBanka/ns1:Gögn/ns1:SundurliðunHlutabréf/ns1:SH-HlutabréfMinnaEn10PrósentEignahluturOgHlutdeildarskírteini/ns1:InnlendhlutabréfOgHlutdeildarskirteini/ns1:SundurLiðunHlutabréfaFjármálageiri/ns1:SundurLiðunHlutabréfaInnlánsstofnanirÍSlitaferli/@Óskráð" xmlDataType="decimal"/>
    </xmlCellPr>
  </singleXmlCell>
  <singleXmlCell id="2202" r="I10" connectionId="0">
    <xmlCellPr id="1" uniqueName="OpinbertFyrirtæki">
      <xmlPr mapId="2" xpath="/ns1:EfnahagurBanka/ns1:Gögn/ns1:SundurliðunHlutabréf/ns1:SH-HlutabréfMinnaEn10PrósentEignahluturOgHlutdeildarskírteini/ns1:InnlendhlutabréfOgHlutdeildarskirteini/ns1:SundurLiðunHlutabréfaFjármálageiri/ns1:SundurLiðunHlutabréfaInnlánsstofnanirÍSlitaferli/@OpinbertFyrirtæki" xmlDataType="decimal"/>
    </xmlCellPr>
  </singleXmlCell>
  <singleXmlCell id="2226" r="J10" connectionId="0">
    <xmlCellPr id="1" uniqueName="Einkafyrirtæki">
      <xmlPr mapId="2" xpath="/ns1:EfnahagurBanka/ns1:Gögn/ns1:SundurliðunHlutabréf/ns1:SH-HlutabréfMinnaEn10PrósentEignahluturOgHlutdeildarskírteini/ns1:InnlendhlutabréfOgHlutdeildarskirteini/ns1:SundurLiðunHlutabréfaFjármálageiri/ns1:SundurLiðunHlutabréfaInnlánsstofnanirÍSlitaferli/@Einkafyrirtæki" xmlDataType="decimal"/>
    </xmlCellPr>
  </singleXmlCell>
  <singleXmlCell id="2250" r="K10" connectionId="0">
    <xmlCellPr id="1" uniqueName="ISK">
      <xmlPr mapId="2" xpath="/ns1:EfnahagurBanka/ns1:Gögn/ns1:SundurliðunHlutabréf/ns1:SH-HlutabréfMinnaEn10PrósentEignahluturOgHlutdeildarskírteini/ns1:InnlendhlutabréfOgHlutdeildarskirteini/ns1:SundurLiðunHlutabréfaFjármálageiri/ns1:SundurLiðunHlutabréfaInnlánsstofnanirÍSlitaferli/@ISK" xmlDataType="decimal"/>
    </xmlCellPr>
  </singleXmlCell>
  <singleXmlCell id="2274" r="L10" connectionId="0">
    <xmlCellPr id="1" uniqueName="EUR">
      <xmlPr mapId="2" xpath="/ns1:EfnahagurBanka/ns1:Gögn/ns1:SundurliðunHlutabréf/ns1:SH-HlutabréfMinnaEn10PrósentEignahluturOgHlutdeildarskírteini/ns1:InnlendhlutabréfOgHlutdeildarskirteini/ns1:SundurLiðunHlutabréfaFjármálageiri/ns1:SundurLiðunHlutabréfaInnlánsstofnanirÍSlitaferli/@EUR" xmlDataType="decimal"/>
    </xmlCellPr>
  </singleXmlCell>
  <singleXmlCell id="2306" r="M10" connectionId="0">
    <xmlCellPr id="1" uniqueName="USD">
      <xmlPr mapId="2" xpath="/ns1:EfnahagurBanka/ns1:Gögn/ns1:SundurliðunHlutabréf/ns1:SH-HlutabréfMinnaEn10PrósentEignahluturOgHlutdeildarskírteini/ns1:InnlendhlutabréfOgHlutdeildarskirteini/ns1:SundurLiðunHlutabréfaFjármálageiri/ns1:SundurLiðunHlutabréfaInnlánsstofnanirÍSlitaferli/@USD" xmlDataType="decimal"/>
    </xmlCellPr>
  </singleXmlCell>
  <singleXmlCell id="2307" r="N10" connectionId="0">
    <xmlCellPr id="1" uniqueName="GBP">
      <xmlPr mapId="2" xpath="/ns1:EfnahagurBanka/ns1:Gögn/ns1:SundurliðunHlutabréf/ns1:SH-HlutabréfMinnaEn10PrósentEignahluturOgHlutdeildarskírteini/ns1:InnlendhlutabréfOgHlutdeildarskirteini/ns1:SundurLiðunHlutabréfaFjármálageiri/ns1:SundurLiðunHlutabréfaInnlánsstofnanirÍSlitaferli/@GBP" xmlDataType="decimal"/>
    </xmlCellPr>
  </singleXmlCell>
  <singleXmlCell id="2308" r="O10" connectionId="0">
    <xmlCellPr id="1" uniqueName="JPY">
      <xmlPr mapId="2" xpath="/ns1:EfnahagurBanka/ns1:Gögn/ns1:SundurliðunHlutabréf/ns1:SH-HlutabréfMinnaEn10PrósentEignahluturOgHlutdeildarskírteini/ns1:InnlendhlutabréfOgHlutdeildarskirteini/ns1:SundurLiðunHlutabréfaFjármálageiri/ns1:SundurLiðunHlutabréfaInnlánsstofnanirÍSlitaferli/@JPY" xmlDataType="decimal"/>
    </xmlCellPr>
  </singleXmlCell>
  <singleXmlCell id="2320" r="P10" connectionId="0">
    <xmlCellPr id="1" uniqueName="DKK">
      <xmlPr mapId="2" xpath="/ns1:EfnahagurBanka/ns1:Gögn/ns1:SundurliðunHlutabréf/ns1:SH-HlutabréfMinnaEn10PrósentEignahluturOgHlutdeildarskírteini/ns1:InnlendhlutabréfOgHlutdeildarskirteini/ns1:SundurLiðunHlutabréfaFjármálageiri/ns1:SundurLiðunHlutabréfaInnlánsstofnanirÍSlitaferli/@DKK" xmlDataType="decimal"/>
    </xmlCellPr>
  </singleXmlCell>
  <singleXmlCell id="2321" r="Q10" connectionId="0">
    <xmlCellPr id="1" uniqueName="NOK">
      <xmlPr mapId="2" xpath="/ns1:EfnahagurBanka/ns1:Gögn/ns1:SundurliðunHlutabréf/ns1:SH-HlutabréfMinnaEn10PrósentEignahluturOgHlutdeildarskírteini/ns1:InnlendhlutabréfOgHlutdeildarskirteini/ns1:SundurLiðunHlutabréfaFjármálageiri/ns1:SundurLiðunHlutabréfaInnlánsstofnanirÍSlitaferli/@NOK" xmlDataType="decimal"/>
    </xmlCellPr>
  </singleXmlCell>
  <singleXmlCell id="2322" r="R10" connectionId="0">
    <xmlCellPr id="1" uniqueName="SEK">
      <xmlPr mapId="2" xpath="/ns1:EfnahagurBanka/ns1:Gögn/ns1:SundurliðunHlutabréf/ns1:SH-HlutabréfMinnaEn10PrósentEignahluturOgHlutdeildarskírteini/ns1:InnlendhlutabréfOgHlutdeildarskirteini/ns1:SundurLiðunHlutabréfaFjármálageiri/ns1:SundurLiðunHlutabréfaInnlánsstofnanirÍSlitaferli/@SEK" xmlDataType="decimal"/>
    </xmlCellPr>
  </singleXmlCell>
  <singleXmlCell id="2323" r="S10" connectionId="0">
    <xmlCellPr id="1" uniqueName="CHF">
      <xmlPr mapId="2" xpath="/ns1:EfnahagurBanka/ns1:Gögn/ns1:SundurliðunHlutabréf/ns1:SH-HlutabréfMinnaEn10PrósentEignahluturOgHlutdeildarskírteini/ns1:InnlendhlutabréfOgHlutdeildarskirteini/ns1:SundurLiðunHlutabréfaFjármálageiri/ns1:SundurLiðunHlutabréfaInnlánsstofnanirÍSlitaferli/@CHF" xmlDataType="decimal"/>
    </xmlCellPr>
  </singleXmlCell>
  <singleXmlCell id="2324" r="T10" connectionId="0">
    <xmlCellPr id="1" uniqueName="AðrirGjaldmiðlar">
      <xmlPr mapId="2" xpath="/ns1:EfnahagurBanka/ns1:Gögn/ns1:SundurliðunHlutabréf/ns1:SH-HlutabréfMinnaEn10PrósentEignahluturOgHlutdeildarskírteini/ns1:InnlendhlutabréfOgHlutdeildarskirteini/ns1:SundurLiðunHlutabréfaFjármálageiri/ns1:SundurLiðunHlutabréfaInnlánsstofnanirÍSlitaferli/@AðrirGjaldmiðlar" xmlDataType="decimal"/>
    </xmlCellPr>
  </singleXmlCell>
  <singleXmlCell id="2325" r="G11" connectionId="0">
    <xmlCellPr id="1" uniqueName="Skráð">
      <xmlPr mapId="2" xpath="/ns1:EfnahagurBanka/ns1:Gögn/ns1:SundurliðunHlutabréf/ns1:SH-HlutabréfMinnaEn10PrósentEignahluturOgHlutdeildarskírteini/ns1:InnlendhlutabréfOgHlutdeildarskirteini/ns1:SundurLiðunHlutabréfaFjármálageiri/ns1:SundurLiðunHlutabréfaPeningamarkaðsjóðir/@Skráð" xmlDataType="decimal"/>
    </xmlCellPr>
  </singleXmlCell>
  <singleXmlCell id="2326" r="H11" connectionId="0">
    <xmlCellPr id="1" uniqueName="Óskráð">
      <xmlPr mapId="2" xpath="/ns1:EfnahagurBanka/ns1:Gögn/ns1:SundurliðunHlutabréf/ns1:SH-HlutabréfMinnaEn10PrósentEignahluturOgHlutdeildarskírteini/ns1:InnlendhlutabréfOgHlutdeildarskirteini/ns1:SundurLiðunHlutabréfaFjármálageiri/ns1:SundurLiðunHlutabréfaPeningamarkaðsjóðir/@Óskráð" xmlDataType="decimal"/>
    </xmlCellPr>
  </singleXmlCell>
  <singleXmlCell id="2327" r="I11" connectionId="0">
    <xmlCellPr id="1" uniqueName="OpinbertFyrirtæki">
      <xmlPr mapId="2" xpath="/ns1:EfnahagurBanka/ns1:Gögn/ns1:SundurliðunHlutabréf/ns1:SH-HlutabréfMinnaEn10PrósentEignahluturOgHlutdeildarskírteini/ns1:InnlendhlutabréfOgHlutdeildarskirteini/ns1:SundurLiðunHlutabréfaFjármálageiri/ns1:SundurLiðunHlutabréfaPeningamarkaðsjóðir/@OpinbertFyrirtæki" xmlDataType="decimal"/>
    </xmlCellPr>
  </singleXmlCell>
  <singleXmlCell id="2328" r="J11" connectionId="0">
    <xmlCellPr id="1" uniqueName="Einkafyrirtæki">
      <xmlPr mapId="2" xpath="/ns1:EfnahagurBanka/ns1:Gögn/ns1:SundurliðunHlutabréf/ns1:SH-HlutabréfMinnaEn10PrósentEignahluturOgHlutdeildarskírteini/ns1:InnlendhlutabréfOgHlutdeildarskirteini/ns1:SundurLiðunHlutabréfaFjármálageiri/ns1:SundurLiðunHlutabréfaPeningamarkaðsjóðir/@Einkafyrirtæki" xmlDataType="decimal"/>
    </xmlCellPr>
  </singleXmlCell>
  <singleXmlCell id="2329" r="K11" connectionId="0">
    <xmlCellPr id="1" uniqueName="ISK">
      <xmlPr mapId="2" xpath="/ns1:EfnahagurBanka/ns1:Gögn/ns1:SundurliðunHlutabréf/ns1:SH-HlutabréfMinnaEn10PrósentEignahluturOgHlutdeildarskírteini/ns1:InnlendhlutabréfOgHlutdeildarskirteini/ns1:SundurLiðunHlutabréfaFjármálageiri/ns1:SundurLiðunHlutabréfaPeningamarkaðsjóðir/@ISK" xmlDataType="decimal"/>
    </xmlCellPr>
  </singleXmlCell>
  <singleXmlCell id="2330" r="L11" connectionId="0">
    <xmlCellPr id="1" uniqueName="EUR">
      <xmlPr mapId="2" xpath="/ns1:EfnahagurBanka/ns1:Gögn/ns1:SundurliðunHlutabréf/ns1:SH-HlutabréfMinnaEn10PrósentEignahluturOgHlutdeildarskírteini/ns1:InnlendhlutabréfOgHlutdeildarskirteini/ns1:SundurLiðunHlutabréfaFjármálageiri/ns1:SundurLiðunHlutabréfaPeningamarkaðsjóðir/@EUR" xmlDataType="decimal"/>
    </xmlCellPr>
  </singleXmlCell>
  <singleXmlCell id="2331" r="M11" connectionId="0">
    <xmlCellPr id="1" uniqueName="USD">
      <xmlPr mapId="2" xpath="/ns1:EfnahagurBanka/ns1:Gögn/ns1:SundurliðunHlutabréf/ns1:SH-HlutabréfMinnaEn10PrósentEignahluturOgHlutdeildarskírteini/ns1:InnlendhlutabréfOgHlutdeildarskirteini/ns1:SundurLiðunHlutabréfaFjármálageiri/ns1:SundurLiðunHlutabréfaPeningamarkaðsjóðir/@USD" xmlDataType="decimal"/>
    </xmlCellPr>
  </singleXmlCell>
  <singleXmlCell id="2332" r="N11" connectionId="0">
    <xmlCellPr id="1" uniqueName="GBP">
      <xmlPr mapId="2" xpath="/ns1:EfnahagurBanka/ns1:Gögn/ns1:SundurliðunHlutabréf/ns1:SH-HlutabréfMinnaEn10PrósentEignahluturOgHlutdeildarskírteini/ns1:InnlendhlutabréfOgHlutdeildarskirteini/ns1:SundurLiðunHlutabréfaFjármálageiri/ns1:SundurLiðunHlutabréfaPeningamarkaðsjóðir/@GBP" xmlDataType="decimal"/>
    </xmlCellPr>
  </singleXmlCell>
  <singleXmlCell id="2333" r="O11" connectionId="0">
    <xmlCellPr id="1" uniqueName="JPY">
      <xmlPr mapId="2" xpath="/ns1:EfnahagurBanka/ns1:Gögn/ns1:SundurliðunHlutabréf/ns1:SH-HlutabréfMinnaEn10PrósentEignahluturOgHlutdeildarskírteini/ns1:InnlendhlutabréfOgHlutdeildarskirteini/ns1:SundurLiðunHlutabréfaFjármálageiri/ns1:SundurLiðunHlutabréfaPeningamarkaðsjóðir/@JPY" xmlDataType="decimal"/>
    </xmlCellPr>
  </singleXmlCell>
  <singleXmlCell id="2334" r="P11" connectionId="0">
    <xmlCellPr id="1" uniqueName="DKK">
      <xmlPr mapId="2" xpath="/ns1:EfnahagurBanka/ns1:Gögn/ns1:SundurliðunHlutabréf/ns1:SH-HlutabréfMinnaEn10PrósentEignahluturOgHlutdeildarskírteini/ns1:InnlendhlutabréfOgHlutdeildarskirteini/ns1:SundurLiðunHlutabréfaFjármálageiri/ns1:SundurLiðunHlutabréfaPeningamarkaðsjóðir/@DKK" xmlDataType="decimal"/>
    </xmlCellPr>
  </singleXmlCell>
  <singleXmlCell id="2335" r="Q11" connectionId="0">
    <xmlCellPr id="1" uniqueName="NOK">
      <xmlPr mapId="2" xpath="/ns1:EfnahagurBanka/ns1:Gögn/ns1:SundurliðunHlutabréf/ns1:SH-HlutabréfMinnaEn10PrósentEignahluturOgHlutdeildarskírteini/ns1:InnlendhlutabréfOgHlutdeildarskirteini/ns1:SundurLiðunHlutabréfaFjármálageiri/ns1:SundurLiðunHlutabréfaPeningamarkaðsjóðir/@NOK" xmlDataType="decimal"/>
    </xmlCellPr>
  </singleXmlCell>
  <singleXmlCell id="2336" r="R11" connectionId="0">
    <xmlCellPr id="1" uniqueName="SEK">
      <xmlPr mapId="2" xpath="/ns1:EfnahagurBanka/ns1:Gögn/ns1:SundurliðunHlutabréf/ns1:SH-HlutabréfMinnaEn10PrósentEignahluturOgHlutdeildarskírteini/ns1:InnlendhlutabréfOgHlutdeildarskirteini/ns1:SundurLiðunHlutabréfaFjármálageiri/ns1:SundurLiðunHlutabréfaPeningamarkaðsjóðir/@SEK" xmlDataType="decimal"/>
    </xmlCellPr>
  </singleXmlCell>
  <singleXmlCell id="2337" r="S11" connectionId="0">
    <xmlCellPr id="1" uniqueName="CHF">
      <xmlPr mapId="2" xpath="/ns1:EfnahagurBanka/ns1:Gögn/ns1:SundurliðunHlutabréf/ns1:SH-HlutabréfMinnaEn10PrósentEignahluturOgHlutdeildarskírteini/ns1:InnlendhlutabréfOgHlutdeildarskirteini/ns1:SundurLiðunHlutabréfaFjármálageiri/ns1:SundurLiðunHlutabréfaPeningamarkaðsjóðir/@CHF" xmlDataType="decimal"/>
    </xmlCellPr>
  </singleXmlCell>
  <singleXmlCell id="2338" r="T11" connectionId="0">
    <xmlCellPr id="1" uniqueName="AðrirGjaldmiðlar">
      <xmlPr mapId="2" xpath="/ns1:EfnahagurBanka/ns1:Gögn/ns1:SundurliðunHlutabréf/ns1:SH-HlutabréfMinnaEn10PrósentEignahluturOgHlutdeildarskírteini/ns1:InnlendhlutabréfOgHlutdeildarskirteini/ns1:SundurLiðunHlutabréfaFjármálageiri/ns1:SundurLiðunHlutabréfaPeningamarkaðsjóðir/@AðrirGjaldmiðlar" xmlDataType="decimal"/>
    </xmlCellPr>
  </singleXmlCell>
  <singleXmlCell id="2339" r="G12" connectionId="0">
    <xmlCellPr id="1" uniqueName="Skráð">
      <xmlPr mapId="2" xpath="/ns1:EfnahagurBanka/ns1:Gögn/ns1:SundurliðunHlutabréf/ns1:SH-HlutabréfMinnaEn10PrósentEignahluturOgHlutdeildarskírteini/ns1:InnlendhlutabréfOgHlutdeildarskirteini/ns1:SundurLiðunHlutabréfaFjármálageiri/ns1:SundurLiðunHlutabréfaAðrirVerðbréfaOgFjárfestingarsjóðir/@Skráð" xmlDataType="decimal"/>
    </xmlCellPr>
  </singleXmlCell>
  <singleXmlCell id="2340" r="H12" connectionId="0">
    <xmlCellPr id="1" uniqueName="Óskráð">
      <xmlPr mapId="2" xpath="/ns1:EfnahagurBanka/ns1:Gögn/ns1:SundurliðunHlutabréf/ns1:SH-HlutabréfMinnaEn10PrósentEignahluturOgHlutdeildarskírteini/ns1:InnlendhlutabréfOgHlutdeildarskirteini/ns1:SundurLiðunHlutabréfaFjármálageiri/ns1:SundurLiðunHlutabréfaAðrirVerðbréfaOgFjárfestingarsjóðir/@Óskráð" xmlDataType="decimal"/>
    </xmlCellPr>
  </singleXmlCell>
  <singleXmlCell id="2341" r="I12" connectionId="0">
    <xmlCellPr id="1" uniqueName="OpinbertFyrirtæki">
      <xmlPr mapId="2" xpath="/ns1:EfnahagurBanka/ns1:Gögn/ns1:SundurliðunHlutabréf/ns1:SH-HlutabréfMinnaEn10PrósentEignahluturOgHlutdeildarskírteini/ns1:InnlendhlutabréfOgHlutdeildarskirteini/ns1:SundurLiðunHlutabréfaFjármálageiri/ns1:SundurLiðunHlutabréfaAðrirVerðbréfaOgFjárfestingarsjóðir/@OpinbertFyrirtæki" xmlDataType="decimal"/>
    </xmlCellPr>
  </singleXmlCell>
  <singleXmlCell id="2342" r="J12" connectionId="0">
    <xmlCellPr id="1" uniqueName="Einkafyrirtæki">
      <xmlPr mapId="2" xpath="/ns1:EfnahagurBanka/ns1:Gögn/ns1:SundurliðunHlutabréf/ns1:SH-HlutabréfMinnaEn10PrósentEignahluturOgHlutdeildarskírteini/ns1:InnlendhlutabréfOgHlutdeildarskirteini/ns1:SundurLiðunHlutabréfaFjármálageiri/ns1:SundurLiðunHlutabréfaAðrirVerðbréfaOgFjárfestingarsjóðir/@Einkafyrirtæki" xmlDataType="decimal"/>
    </xmlCellPr>
  </singleXmlCell>
  <singleXmlCell id="2343" r="K12" connectionId="0">
    <xmlCellPr id="1" uniqueName="ISK">
      <xmlPr mapId="2" xpath="/ns1:EfnahagurBanka/ns1:Gögn/ns1:SundurliðunHlutabréf/ns1:SH-HlutabréfMinnaEn10PrósentEignahluturOgHlutdeildarskírteini/ns1:InnlendhlutabréfOgHlutdeildarskirteini/ns1:SundurLiðunHlutabréfaFjármálageiri/ns1:SundurLiðunHlutabréfaAðrirVerðbréfaOgFjárfestingarsjóðir/@ISK" xmlDataType="decimal"/>
    </xmlCellPr>
  </singleXmlCell>
  <singleXmlCell id="2344" r="L12" connectionId="0">
    <xmlCellPr id="1" uniqueName="EUR">
      <xmlPr mapId="2" xpath="/ns1:EfnahagurBanka/ns1:Gögn/ns1:SundurliðunHlutabréf/ns1:SH-HlutabréfMinnaEn10PrósentEignahluturOgHlutdeildarskírteini/ns1:InnlendhlutabréfOgHlutdeildarskirteini/ns1:SundurLiðunHlutabréfaFjármálageiri/ns1:SundurLiðunHlutabréfaAðrirVerðbréfaOgFjárfestingarsjóðir/@EUR" xmlDataType="decimal"/>
    </xmlCellPr>
  </singleXmlCell>
  <singleXmlCell id="2345" r="M12" connectionId="0">
    <xmlCellPr id="1" uniqueName="USD">
      <xmlPr mapId="2" xpath="/ns1:EfnahagurBanka/ns1:Gögn/ns1:SundurliðunHlutabréf/ns1:SH-HlutabréfMinnaEn10PrósentEignahluturOgHlutdeildarskírteini/ns1:InnlendhlutabréfOgHlutdeildarskirteini/ns1:SundurLiðunHlutabréfaFjármálageiri/ns1:SundurLiðunHlutabréfaAðrirVerðbréfaOgFjárfestingarsjóðir/@USD" xmlDataType="decimal"/>
    </xmlCellPr>
  </singleXmlCell>
  <singleXmlCell id="2346" r="N12" connectionId="0">
    <xmlCellPr id="1" uniqueName="GBP">
      <xmlPr mapId="2" xpath="/ns1:EfnahagurBanka/ns1:Gögn/ns1:SundurliðunHlutabréf/ns1:SH-HlutabréfMinnaEn10PrósentEignahluturOgHlutdeildarskírteini/ns1:InnlendhlutabréfOgHlutdeildarskirteini/ns1:SundurLiðunHlutabréfaFjármálageiri/ns1:SundurLiðunHlutabréfaAðrirVerðbréfaOgFjárfestingarsjóðir/@GBP" xmlDataType="decimal"/>
    </xmlCellPr>
  </singleXmlCell>
  <singleXmlCell id="2347" r="O12" connectionId="0">
    <xmlCellPr id="1" uniqueName="JPY">
      <xmlPr mapId="2" xpath="/ns1:EfnahagurBanka/ns1:Gögn/ns1:SundurliðunHlutabréf/ns1:SH-HlutabréfMinnaEn10PrósentEignahluturOgHlutdeildarskírteini/ns1:InnlendhlutabréfOgHlutdeildarskirteini/ns1:SundurLiðunHlutabréfaFjármálageiri/ns1:SundurLiðunHlutabréfaAðrirVerðbréfaOgFjárfestingarsjóðir/@JPY" xmlDataType="decimal"/>
    </xmlCellPr>
  </singleXmlCell>
  <singleXmlCell id="2348" r="P12" connectionId="0">
    <xmlCellPr id="1" uniqueName="DKK">
      <xmlPr mapId="2" xpath="/ns1:EfnahagurBanka/ns1:Gögn/ns1:SundurliðunHlutabréf/ns1:SH-HlutabréfMinnaEn10PrósentEignahluturOgHlutdeildarskírteini/ns1:InnlendhlutabréfOgHlutdeildarskirteini/ns1:SundurLiðunHlutabréfaFjármálageiri/ns1:SundurLiðunHlutabréfaAðrirVerðbréfaOgFjárfestingarsjóðir/@DKK" xmlDataType="decimal"/>
    </xmlCellPr>
  </singleXmlCell>
  <singleXmlCell id="2349" r="Q12" connectionId="0">
    <xmlCellPr id="1" uniqueName="NOK">
      <xmlPr mapId="2" xpath="/ns1:EfnahagurBanka/ns1:Gögn/ns1:SundurliðunHlutabréf/ns1:SH-HlutabréfMinnaEn10PrósentEignahluturOgHlutdeildarskírteini/ns1:InnlendhlutabréfOgHlutdeildarskirteini/ns1:SundurLiðunHlutabréfaFjármálageiri/ns1:SundurLiðunHlutabréfaAðrirVerðbréfaOgFjárfestingarsjóðir/@NOK" xmlDataType="decimal"/>
    </xmlCellPr>
  </singleXmlCell>
  <singleXmlCell id="2350" r="R12" connectionId="0">
    <xmlCellPr id="1" uniqueName="SEK">
      <xmlPr mapId="2" xpath="/ns1:EfnahagurBanka/ns1:Gögn/ns1:SundurliðunHlutabréf/ns1:SH-HlutabréfMinnaEn10PrósentEignahluturOgHlutdeildarskírteini/ns1:InnlendhlutabréfOgHlutdeildarskirteini/ns1:SundurLiðunHlutabréfaFjármálageiri/ns1:SundurLiðunHlutabréfaAðrirVerðbréfaOgFjárfestingarsjóðir/@SEK" xmlDataType="decimal"/>
    </xmlCellPr>
  </singleXmlCell>
  <singleXmlCell id="2351" r="S12" connectionId="0">
    <xmlCellPr id="1" uniqueName="CHF">
      <xmlPr mapId="2" xpath="/ns1:EfnahagurBanka/ns1:Gögn/ns1:SundurliðunHlutabréf/ns1:SH-HlutabréfMinnaEn10PrósentEignahluturOgHlutdeildarskírteini/ns1:InnlendhlutabréfOgHlutdeildarskirteini/ns1:SundurLiðunHlutabréfaFjármálageiri/ns1:SundurLiðunHlutabréfaAðrirVerðbréfaOgFjárfestingarsjóðir/@CHF" xmlDataType="decimal"/>
    </xmlCellPr>
  </singleXmlCell>
  <singleXmlCell id="2352" r="T12" connectionId="0">
    <xmlCellPr id="1" uniqueName="AðrirGjaldmiðlar">
      <xmlPr mapId="2" xpath="/ns1:EfnahagurBanka/ns1:Gögn/ns1:SundurliðunHlutabréf/ns1:SH-HlutabréfMinnaEn10PrósentEignahluturOgHlutdeildarskírteini/ns1:InnlendhlutabréfOgHlutdeildarskirteini/ns1:SundurLiðunHlutabréfaFjármálageiri/ns1:SundurLiðunHlutabréfaAðrirVerðbréfaOgFjárfestingarsjóðir/@AðrirGjaldmiðlar" xmlDataType="decimal"/>
    </xmlCellPr>
  </singleXmlCell>
  <singleXmlCell id="2353" r="G13" connectionId="0">
    <xmlCellPr id="1" uniqueName="Skráð">
      <xmlPr mapId="2" xpath="/ns1:EfnahagurBanka/ns1:Gögn/ns1:SundurliðunHlutabréf/ns1:SH-HlutabréfMinnaEn10PrósentEignahluturOgHlutdeildarskírteini/ns1:InnlendhlutabréfOgHlutdeildarskirteini/ns1:SundurLiðunHlutabréfaFjármálageiri/ns1:SundurLiðunHlutabréfaÖnnurFjármálafyrirtæki/@Skráð" xmlDataType="decimal"/>
    </xmlCellPr>
  </singleXmlCell>
  <singleXmlCell id="2354" r="H13" connectionId="0">
    <xmlCellPr id="1" uniqueName="Óskráð">
      <xmlPr mapId="2" xpath="/ns1:EfnahagurBanka/ns1:Gögn/ns1:SundurliðunHlutabréf/ns1:SH-HlutabréfMinnaEn10PrósentEignahluturOgHlutdeildarskírteini/ns1:InnlendhlutabréfOgHlutdeildarskirteini/ns1:SundurLiðunHlutabréfaFjármálageiri/ns1:SundurLiðunHlutabréfaÖnnurFjármálafyrirtæki/@Óskráð" xmlDataType="decimal"/>
    </xmlCellPr>
  </singleXmlCell>
  <singleXmlCell id="2355" r="I13" connectionId="0">
    <xmlCellPr id="1" uniqueName="OpinbertFyrirtæki">
      <xmlPr mapId="2" xpath="/ns1:EfnahagurBanka/ns1:Gögn/ns1:SundurliðunHlutabréf/ns1:SH-HlutabréfMinnaEn10PrósentEignahluturOgHlutdeildarskírteini/ns1:InnlendhlutabréfOgHlutdeildarskirteini/ns1:SundurLiðunHlutabréfaFjármálageiri/ns1:SundurLiðunHlutabréfaÖnnurFjármálafyrirtæki/@OpinbertFyrirtæki" xmlDataType="decimal"/>
    </xmlCellPr>
  </singleXmlCell>
  <singleXmlCell id="2356" r="J13" connectionId="0">
    <xmlCellPr id="1" uniqueName="Einkafyrirtæki">
      <xmlPr mapId="2" xpath="/ns1:EfnahagurBanka/ns1:Gögn/ns1:SundurliðunHlutabréf/ns1:SH-HlutabréfMinnaEn10PrósentEignahluturOgHlutdeildarskírteini/ns1:InnlendhlutabréfOgHlutdeildarskirteini/ns1:SundurLiðunHlutabréfaFjármálageiri/ns1:SundurLiðunHlutabréfaÖnnurFjármálafyrirtæki/@Einkafyrirtæki" xmlDataType="decimal"/>
    </xmlCellPr>
  </singleXmlCell>
  <singleXmlCell id="2357" r="K13" connectionId="0">
    <xmlCellPr id="1" uniqueName="ISK">
      <xmlPr mapId="2" xpath="/ns1:EfnahagurBanka/ns1:Gögn/ns1:SundurliðunHlutabréf/ns1:SH-HlutabréfMinnaEn10PrósentEignahluturOgHlutdeildarskírteini/ns1:InnlendhlutabréfOgHlutdeildarskirteini/ns1:SundurLiðunHlutabréfaFjármálageiri/ns1:SundurLiðunHlutabréfaÖnnurFjármálafyrirtæki/@ISK" xmlDataType="decimal"/>
    </xmlCellPr>
  </singleXmlCell>
  <singleXmlCell id="2358" r="L13" connectionId="0">
    <xmlCellPr id="1" uniqueName="EUR">
      <xmlPr mapId="2" xpath="/ns1:EfnahagurBanka/ns1:Gögn/ns1:SundurliðunHlutabréf/ns1:SH-HlutabréfMinnaEn10PrósentEignahluturOgHlutdeildarskírteini/ns1:InnlendhlutabréfOgHlutdeildarskirteini/ns1:SundurLiðunHlutabréfaFjármálageiri/ns1:SundurLiðunHlutabréfaÖnnurFjármálafyrirtæki/@EUR" xmlDataType="decimal"/>
    </xmlCellPr>
  </singleXmlCell>
  <singleXmlCell id="2359" r="M13" connectionId="0">
    <xmlCellPr id="1" uniqueName="USD">
      <xmlPr mapId="2" xpath="/ns1:EfnahagurBanka/ns1:Gögn/ns1:SundurliðunHlutabréf/ns1:SH-HlutabréfMinnaEn10PrósentEignahluturOgHlutdeildarskírteini/ns1:InnlendhlutabréfOgHlutdeildarskirteini/ns1:SundurLiðunHlutabréfaFjármálageiri/ns1:SundurLiðunHlutabréfaÖnnurFjármálafyrirtæki/@USD" xmlDataType="decimal"/>
    </xmlCellPr>
  </singleXmlCell>
  <singleXmlCell id="2360" r="N13" connectionId="0">
    <xmlCellPr id="1" uniqueName="GBP">
      <xmlPr mapId="2" xpath="/ns1:EfnahagurBanka/ns1:Gögn/ns1:SundurliðunHlutabréf/ns1:SH-HlutabréfMinnaEn10PrósentEignahluturOgHlutdeildarskírteini/ns1:InnlendhlutabréfOgHlutdeildarskirteini/ns1:SundurLiðunHlutabréfaFjármálageiri/ns1:SundurLiðunHlutabréfaÖnnurFjármálafyrirtæki/@GBP" xmlDataType="decimal"/>
    </xmlCellPr>
  </singleXmlCell>
  <singleXmlCell id="2361" r="O13" connectionId="0">
    <xmlCellPr id="1" uniqueName="JPY">
      <xmlPr mapId="2" xpath="/ns1:EfnahagurBanka/ns1:Gögn/ns1:SundurliðunHlutabréf/ns1:SH-HlutabréfMinnaEn10PrósentEignahluturOgHlutdeildarskírteini/ns1:InnlendhlutabréfOgHlutdeildarskirteini/ns1:SundurLiðunHlutabréfaFjármálageiri/ns1:SundurLiðunHlutabréfaÖnnurFjármálafyrirtæki/@JPY" xmlDataType="decimal"/>
    </xmlCellPr>
  </singleXmlCell>
  <singleXmlCell id="2362" r="P13" connectionId="0">
    <xmlCellPr id="1" uniqueName="DKK">
      <xmlPr mapId="2" xpath="/ns1:EfnahagurBanka/ns1:Gögn/ns1:SundurliðunHlutabréf/ns1:SH-HlutabréfMinnaEn10PrósentEignahluturOgHlutdeildarskírteini/ns1:InnlendhlutabréfOgHlutdeildarskirteini/ns1:SundurLiðunHlutabréfaFjármálageiri/ns1:SundurLiðunHlutabréfaÖnnurFjármálafyrirtæki/@DKK" xmlDataType="decimal"/>
    </xmlCellPr>
  </singleXmlCell>
  <singleXmlCell id="2363" r="Q13" connectionId="0">
    <xmlCellPr id="1" uniqueName="NOK">
      <xmlPr mapId="2" xpath="/ns1:EfnahagurBanka/ns1:Gögn/ns1:SundurliðunHlutabréf/ns1:SH-HlutabréfMinnaEn10PrósentEignahluturOgHlutdeildarskírteini/ns1:InnlendhlutabréfOgHlutdeildarskirteini/ns1:SundurLiðunHlutabréfaFjármálageiri/ns1:SundurLiðunHlutabréfaÖnnurFjármálafyrirtæki/@NOK" xmlDataType="decimal"/>
    </xmlCellPr>
  </singleXmlCell>
  <singleXmlCell id="2364" r="R13" connectionId="0">
    <xmlCellPr id="1" uniqueName="SEK">
      <xmlPr mapId="2" xpath="/ns1:EfnahagurBanka/ns1:Gögn/ns1:SundurliðunHlutabréf/ns1:SH-HlutabréfMinnaEn10PrósentEignahluturOgHlutdeildarskírteini/ns1:InnlendhlutabréfOgHlutdeildarskirteini/ns1:SundurLiðunHlutabréfaFjármálageiri/ns1:SundurLiðunHlutabréfaÖnnurFjármálafyrirtæki/@SEK" xmlDataType="decimal"/>
    </xmlCellPr>
  </singleXmlCell>
  <singleXmlCell id="2365" r="S13" connectionId="0">
    <xmlCellPr id="1" uniqueName="CHF">
      <xmlPr mapId="2" xpath="/ns1:EfnahagurBanka/ns1:Gögn/ns1:SundurliðunHlutabréf/ns1:SH-HlutabréfMinnaEn10PrósentEignahluturOgHlutdeildarskírteini/ns1:InnlendhlutabréfOgHlutdeildarskirteini/ns1:SundurLiðunHlutabréfaFjármálageiri/ns1:SundurLiðunHlutabréfaÖnnurFjármálafyrirtæki/@CHF" xmlDataType="decimal"/>
    </xmlCellPr>
  </singleXmlCell>
  <singleXmlCell id="2366" r="T13" connectionId="0">
    <xmlCellPr id="1" uniqueName="AðrirGjaldmiðlar">
      <xmlPr mapId="2" xpath="/ns1:EfnahagurBanka/ns1:Gögn/ns1:SundurliðunHlutabréf/ns1:SH-HlutabréfMinnaEn10PrósentEignahluturOgHlutdeildarskírteini/ns1:InnlendhlutabréfOgHlutdeildarskirteini/ns1:SundurLiðunHlutabréfaFjármálageiri/ns1:SundurLiðunHlutabréfaÖnnurFjármálafyrirtæki/@AðrirGjaldmiðlar" xmlDataType="decimal"/>
    </xmlCellPr>
  </singleXmlCell>
  <singleXmlCell id="2367" r="G14" connectionId="0">
    <xmlCellPr id="1" uniqueName="Skráð">
      <xmlPr mapId="2" xpath="/ns1:EfnahagurBanka/ns1:Gögn/ns1:SundurliðunHlutabréf/ns1:SH-HlutabréfMinnaEn10PrósentEignahluturOgHlutdeildarskírteini/ns1:InnlendhlutabréfOgHlutdeildarskirteini/ns1:SundurLiðunHlutabréfaFjármálageiri/ns1:SundurLiðunHlutabréfaÖnnurFjármálafyrirtækiÍSlitameðferð/@Skráð" xmlDataType="decimal"/>
    </xmlCellPr>
  </singleXmlCell>
  <singleXmlCell id="2368" r="H14" connectionId="0">
    <xmlCellPr id="1" uniqueName="Óskráð">
      <xmlPr mapId="2" xpath="/ns1:EfnahagurBanka/ns1:Gögn/ns1:SundurliðunHlutabréf/ns1:SH-HlutabréfMinnaEn10PrósentEignahluturOgHlutdeildarskírteini/ns1:InnlendhlutabréfOgHlutdeildarskirteini/ns1:SundurLiðunHlutabréfaFjármálageiri/ns1:SundurLiðunHlutabréfaÖnnurFjármálafyrirtækiÍSlitameðferð/@Óskráð" xmlDataType="decimal"/>
    </xmlCellPr>
  </singleXmlCell>
  <singleXmlCell id="2369" r="I14" connectionId="0">
    <xmlCellPr id="1" uniqueName="OpinbertFyrirtæki">
      <xmlPr mapId="2" xpath="/ns1:EfnahagurBanka/ns1:Gögn/ns1:SundurliðunHlutabréf/ns1:SH-HlutabréfMinnaEn10PrósentEignahluturOgHlutdeildarskírteini/ns1:InnlendhlutabréfOgHlutdeildarskirteini/ns1:SundurLiðunHlutabréfaFjármálageiri/ns1:SundurLiðunHlutabréfaÖnnurFjármálafyrirtækiÍSlitameðferð/@OpinbertFyrirtæki" xmlDataType="decimal"/>
    </xmlCellPr>
  </singleXmlCell>
  <singleXmlCell id="2370" r="J14" connectionId="0">
    <xmlCellPr id="1" uniqueName="Einkafyrirtæki">
      <xmlPr mapId="2" xpath="/ns1:EfnahagurBanka/ns1:Gögn/ns1:SundurliðunHlutabréf/ns1:SH-HlutabréfMinnaEn10PrósentEignahluturOgHlutdeildarskírteini/ns1:InnlendhlutabréfOgHlutdeildarskirteini/ns1:SundurLiðunHlutabréfaFjármálageiri/ns1:SundurLiðunHlutabréfaÖnnurFjármálafyrirtækiÍSlitameðferð/@Einkafyrirtæki" xmlDataType="decimal"/>
    </xmlCellPr>
  </singleXmlCell>
  <singleXmlCell id="2371" r="K14" connectionId="0">
    <xmlCellPr id="1" uniqueName="ISK">
      <xmlPr mapId="2" xpath="/ns1:EfnahagurBanka/ns1:Gögn/ns1:SundurliðunHlutabréf/ns1:SH-HlutabréfMinnaEn10PrósentEignahluturOgHlutdeildarskírteini/ns1:InnlendhlutabréfOgHlutdeildarskirteini/ns1:SundurLiðunHlutabréfaFjármálageiri/ns1:SundurLiðunHlutabréfaÖnnurFjármálafyrirtækiÍSlitameðferð/@ISK" xmlDataType="decimal"/>
    </xmlCellPr>
  </singleXmlCell>
  <singleXmlCell id="2372" r="L14" connectionId="0">
    <xmlCellPr id="1" uniqueName="EUR">
      <xmlPr mapId="2" xpath="/ns1:EfnahagurBanka/ns1:Gögn/ns1:SundurliðunHlutabréf/ns1:SH-HlutabréfMinnaEn10PrósentEignahluturOgHlutdeildarskírteini/ns1:InnlendhlutabréfOgHlutdeildarskirteini/ns1:SundurLiðunHlutabréfaFjármálageiri/ns1:SundurLiðunHlutabréfaÖnnurFjármálafyrirtækiÍSlitameðferð/@EUR" xmlDataType="decimal"/>
    </xmlCellPr>
  </singleXmlCell>
  <singleXmlCell id="2373" r="M14" connectionId="0">
    <xmlCellPr id="1" uniqueName="USD">
      <xmlPr mapId="2" xpath="/ns1:EfnahagurBanka/ns1:Gögn/ns1:SundurliðunHlutabréf/ns1:SH-HlutabréfMinnaEn10PrósentEignahluturOgHlutdeildarskírteini/ns1:InnlendhlutabréfOgHlutdeildarskirteini/ns1:SundurLiðunHlutabréfaFjármálageiri/ns1:SundurLiðunHlutabréfaÖnnurFjármálafyrirtækiÍSlitameðferð/@USD" xmlDataType="decimal"/>
    </xmlCellPr>
  </singleXmlCell>
  <singleXmlCell id="2374" r="N14" connectionId="0">
    <xmlCellPr id="1" uniqueName="GBP">
      <xmlPr mapId="2" xpath="/ns1:EfnahagurBanka/ns1:Gögn/ns1:SundurliðunHlutabréf/ns1:SH-HlutabréfMinnaEn10PrósentEignahluturOgHlutdeildarskírteini/ns1:InnlendhlutabréfOgHlutdeildarskirteini/ns1:SundurLiðunHlutabréfaFjármálageiri/ns1:SundurLiðunHlutabréfaÖnnurFjármálafyrirtækiÍSlitameðferð/@GBP" xmlDataType="decimal"/>
    </xmlCellPr>
  </singleXmlCell>
  <singleXmlCell id="2375" r="O14" connectionId="0">
    <xmlCellPr id="1" uniqueName="JPY">
      <xmlPr mapId="2" xpath="/ns1:EfnahagurBanka/ns1:Gögn/ns1:SundurliðunHlutabréf/ns1:SH-HlutabréfMinnaEn10PrósentEignahluturOgHlutdeildarskírteini/ns1:InnlendhlutabréfOgHlutdeildarskirteini/ns1:SundurLiðunHlutabréfaFjármálageiri/ns1:SundurLiðunHlutabréfaÖnnurFjármálafyrirtækiÍSlitameðferð/@JPY" xmlDataType="decimal"/>
    </xmlCellPr>
  </singleXmlCell>
  <singleXmlCell id="2376" r="P14" connectionId="0">
    <xmlCellPr id="1" uniqueName="DKK">
      <xmlPr mapId="2" xpath="/ns1:EfnahagurBanka/ns1:Gögn/ns1:SundurliðunHlutabréf/ns1:SH-HlutabréfMinnaEn10PrósentEignahluturOgHlutdeildarskírteini/ns1:InnlendhlutabréfOgHlutdeildarskirteini/ns1:SundurLiðunHlutabréfaFjármálageiri/ns1:SundurLiðunHlutabréfaÖnnurFjármálafyrirtækiÍSlitameðferð/@DKK" xmlDataType="decimal"/>
    </xmlCellPr>
  </singleXmlCell>
  <singleXmlCell id="2377" r="Q14" connectionId="0">
    <xmlCellPr id="1" uniqueName="NOK">
      <xmlPr mapId="2" xpath="/ns1:EfnahagurBanka/ns1:Gögn/ns1:SundurliðunHlutabréf/ns1:SH-HlutabréfMinnaEn10PrósentEignahluturOgHlutdeildarskírteini/ns1:InnlendhlutabréfOgHlutdeildarskirteini/ns1:SundurLiðunHlutabréfaFjármálageiri/ns1:SundurLiðunHlutabréfaÖnnurFjármálafyrirtækiÍSlitameðferð/@NOK" xmlDataType="decimal"/>
    </xmlCellPr>
  </singleXmlCell>
  <singleXmlCell id="2378" r="R14" connectionId="0">
    <xmlCellPr id="1" uniqueName="SEK">
      <xmlPr mapId="2" xpath="/ns1:EfnahagurBanka/ns1:Gögn/ns1:SundurliðunHlutabréf/ns1:SH-HlutabréfMinnaEn10PrósentEignahluturOgHlutdeildarskírteini/ns1:InnlendhlutabréfOgHlutdeildarskirteini/ns1:SundurLiðunHlutabréfaFjármálageiri/ns1:SundurLiðunHlutabréfaÖnnurFjármálafyrirtækiÍSlitameðferð/@SEK" xmlDataType="decimal"/>
    </xmlCellPr>
  </singleXmlCell>
  <singleXmlCell id="2379" r="S14" connectionId="0">
    <xmlCellPr id="1" uniqueName="CHF">
      <xmlPr mapId="2" xpath="/ns1:EfnahagurBanka/ns1:Gögn/ns1:SundurliðunHlutabréf/ns1:SH-HlutabréfMinnaEn10PrósentEignahluturOgHlutdeildarskírteini/ns1:InnlendhlutabréfOgHlutdeildarskirteini/ns1:SundurLiðunHlutabréfaFjármálageiri/ns1:SundurLiðunHlutabréfaÖnnurFjármálafyrirtækiÍSlitameðferð/@CHF" xmlDataType="decimal"/>
    </xmlCellPr>
  </singleXmlCell>
  <singleXmlCell id="2380" r="T14" connectionId="0">
    <xmlCellPr id="1" uniqueName="AðrirGjaldmiðlar">
      <xmlPr mapId="2" xpath="/ns1:EfnahagurBanka/ns1:Gögn/ns1:SundurliðunHlutabréf/ns1:SH-HlutabréfMinnaEn10PrósentEignahluturOgHlutdeildarskírteini/ns1:InnlendhlutabréfOgHlutdeildarskirteini/ns1:SundurLiðunHlutabréfaFjármálageiri/ns1:SundurLiðunHlutabréfaÖnnurFjármálafyrirtækiÍSlitameðferð/@AðrirGjaldmiðlar" xmlDataType="decimal"/>
    </xmlCellPr>
  </singleXmlCell>
  <singleXmlCell id="2381" r="G15" connectionId="0">
    <xmlCellPr id="1" uniqueName="Skráð">
      <xmlPr mapId="2" xpath="/ns1:EfnahagurBanka/ns1:Gögn/ns1:SundurliðunHlutabréf/ns1:SH-HlutabréfMinnaEn10PrósentEignahluturOgHlutdeildarskírteini/ns1:InnlendhlutabréfOgHlutdeildarskirteini/ns1:SundurLiðunHlutabréfaFjármálageiri/ns1:SundurLiðunHlutabréfaFjármálalegHliðarstarfsemi/@Skráð" xmlDataType="decimal"/>
    </xmlCellPr>
  </singleXmlCell>
  <singleXmlCell id="2382" r="H15" connectionId="0">
    <xmlCellPr id="1" uniqueName="Óskráð">
      <xmlPr mapId="2" xpath="/ns1:EfnahagurBanka/ns1:Gögn/ns1:SundurliðunHlutabréf/ns1:SH-HlutabréfMinnaEn10PrósentEignahluturOgHlutdeildarskírteini/ns1:InnlendhlutabréfOgHlutdeildarskirteini/ns1:SundurLiðunHlutabréfaFjármálageiri/ns1:SundurLiðunHlutabréfaFjármálalegHliðarstarfsemi/@Óskráð" xmlDataType="decimal"/>
    </xmlCellPr>
  </singleXmlCell>
  <singleXmlCell id="2383" r="I15" connectionId="0">
    <xmlCellPr id="1" uniqueName="OpinbertFyrirtæki">
      <xmlPr mapId="2" xpath="/ns1:EfnahagurBanka/ns1:Gögn/ns1:SundurliðunHlutabréf/ns1:SH-HlutabréfMinnaEn10PrósentEignahluturOgHlutdeildarskírteini/ns1:InnlendhlutabréfOgHlutdeildarskirteini/ns1:SundurLiðunHlutabréfaFjármálageiri/ns1:SundurLiðunHlutabréfaFjármálalegHliðarstarfsemi/@OpinbertFyrirtæki" xmlDataType="decimal"/>
    </xmlCellPr>
  </singleXmlCell>
  <singleXmlCell id="2384" r="J15" connectionId="0">
    <xmlCellPr id="1" uniqueName="Einkafyrirtæki">
      <xmlPr mapId="2" xpath="/ns1:EfnahagurBanka/ns1:Gögn/ns1:SundurliðunHlutabréf/ns1:SH-HlutabréfMinnaEn10PrósentEignahluturOgHlutdeildarskírteini/ns1:InnlendhlutabréfOgHlutdeildarskirteini/ns1:SundurLiðunHlutabréfaFjármálageiri/ns1:SundurLiðunHlutabréfaFjármálalegHliðarstarfsemi/@Einkafyrirtæki" xmlDataType="decimal"/>
    </xmlCellPr>
  </singleXmlCell>
  <singleXmlCell id="2385" r="K15" connectionId="0">
    <xmlCellPr id="1" uniqueName="ISK">
      <xmlPr mapId="2" xpath="/ns1:EfnahagurBanka/ns1:Gögn/ns1:SundurliðunHlutabréf/ns1:SH-HlutabréfMinnaEn10PrósentEignahluturOgHlutdeildarskírteini/ns1:InnlendhlutabréfOgHlutdeildarskirteini/ns1:SundurLiðunHlutabréfaFjármálageiri/ns1:SundurLiðunHlutabréfaFjármálalegHliðarstarfsemi/@ISK" xmlDataType="decimal"/>
    </xmlCellPr>
  </singleXmlCell>
  <singleXmlCell id="2386" r="L15" connectionId="0">
    <xmlCellPr id="1" uniqueName="EUR">
      <xmlPr mapId="2" xpath="/ns1:EfnahagurBanka/ns1:Gögn/ns1:SundurliðunHlutabréf/ns1:SH-HlutabréfMinnaEn10PrósentEignahluturOgHlutdeildarskírteini/ns1:InnlendhlutabréfOgHlutdeildarskirteini/ns1:SundurLiðunHlutabréfaFjármálageiri/ns1:SundurLiðunHlutabréfaFjármálalegHliðarstarfsemi/@EUR" xmlDataType="decimal"/>
    </xmlCellPr>
  </singleXmlCell>
  <singleXmlCell id="2387" r="M15" connectionId="0">
    <xmlCellPr id="1" uniqueName="USD">
      <xmlPr mapId="2" xpath="/ns1:EfnahagurBanka/ns1:Gögn/ns1:SundurliðunHlutabréf/ns1:SH-HlutabréfMinnaEn10PrósentEignahluturOgHlutdeildarskírteini/ns1:InnlendhlutabréfOgHlutdeildarskirteini/ns1:SundurLiðunHlutabréfaFjármálageiri/ns1:SundurLiðunHlutabréfaFjármálalegHliðarstarfsemi/@USD" xmlDataType="decimal"/>
    </xmlCellPr>
  </singleXmlCell>
  <singleXmlCell id="2388" r="N15" connectionId="0">
    <xmlCellPr id="1" uniqueName="GBP">
      <xmlPr mapId="2" xpath="/ns1:EfnahagurBanka/ns1:Gögn/ns1:SundurliðunHlutabréf/ns1:SH-HlutabréfMinnaEn10PrósentEignahluturOgHlutdeildarskírteini/ns1:InnlendhlutabréfOgHlutdeildarskirteini/ns1:SundurLiðunHlutabréfaFjármálageiri/ns1:SundurLiðunHlutabréfaFjármálalegHliðarstarfsemi/@GBP" xmlDataType="decimal"/>
    </xmlCellPr>
  </singleXmlCell>
  <singleXmlCell id="2389" r="O15" connectionId="0">
    <xmlCellPr id="1" uniqueName="JPY">
      <xmlPr mapId="2" xpath="/ns1:EfnahagurBanka/ns1:Gögn/ns1:SundurliðunHlutabréf/ns1:SH-HlutabréfMinnaEn10PrósentEignahluturOgHlutdeildarskírteini/ns1:InnlendhlutabréfOgHlutdeildarskirteini/ns1:SundurLiðunHlutabréfaFjármálageiri/ns1:SundurLiðunHlutabréfaFjármálalegHliðarstarfsemi/@JPY" xmlDataType="decimal"/>
    </xmlCellPr>
  </singleXmlCell>
  <singleXmlCell id="2390" r="P15" connectionId="0">
    <xmlCellPr id="1" uniqueName="DKK">
      <xmlPr mapId="2" xpath="/ns1:EfnahagurBanka/ns1:Gögn/ns1:SundurliðunHlutabréf/ns1:SH-HlutabréfMinnaEn10PrósentEignahluturOgHlutdeildarskírteini/ns1:InnlendhlutabréfOgHlutdeildarskirteini/ns1:SundurLiðunHlutabréfaFjármálageiri/ns1:SundurLiðunHlutabréfaFjármálalegHliðarstarfsemi/@DKK" xmlDataType="decimal"/>
    </xmlCellPr>
  </singleXmlCell>
  <singleXmlCell id="2391" r="Q15" connectionId="0">
    <xmlCellPr id="1" uniqueName="NOK">
      <xmlPr mapId="2" xpath="/ns1:EfnahagurBanka/ns1:Gögn/ns1:SundurliðunHlutabréf/ns1:SH-HlutabréfMinnaEn10PrósentEignahluturOgHlutdeildarskírteini/ns1:InnlendhlutabréfOgHlutdeildarskirteini/ns1:SundurLiðunHlutabréfaFjármálageiri/ns1:SundurLiðunHlutabréfaFjármálalegHliðarstarfsemi/@NOK" xmlDataType="decimal"/>
    </xmlCellPr>
  </singleXmlCell>
  <singleXmlCell id="2392" r="R15" connectionId="0">
    <xmlCellPr id="1" uniqueName="SEK">
      <xmlPr mapId="2" xpath="/ns1:EfnahagurBanka/ns1:Gögn/ns1:SundurliðunHlutabréf/ns1:SH-HlutabréfMinnaEn10PrósentEignahluturOgHlutdeildarskírteini/ns1:InnlendhlutabréfOgHlutdeildarskirteini/ns1:SundurLiðunHlutabréfaFjármálageiri/ns1:SundurLiðunHlutabréfaFjármálalegHliðarstarfsemi/@SEK" xmlDataType="decimal"/>
    </xmlCellPr>
  </singleXmlCell>
  <singleXmlCell id="2393" r="S15" connectionId="0">
    <xmlCellPr id="1" uniqueName="CHF">
      <xmlPr mapId="2" xpath="/ns1:EfnahagurBanka/ns1:Gögn/ns1:SundurliðunHlutabréf/ns1:SH-HlutabréfMinnaEn10PrósentEignahluturOgHlutdeildarskírteini/ns1:InnlendhlutabréfOgHlutdeildarskirteini/ns1:SundurLiðunHlutabréfaFjármálageiri/ns1:SundurLiðunHlutabréfaFjármálalegHliðarstarfsemi/@CHF" xmlDataType="decimal"/>
    </xmlCellPr>
  </singleXmlCell>
  <singleXmlCell id="2394" r="T15" connectionId="0">
    <xmlCellPr id="1" uniqueName="AðrirGjaldmiðlar">
      <xmlPr mapId="2" xpath="/ns1:EfnahagurBanka/ns1:Gögn/ns1:SundurliðunHlutabréf/ns1:SH-HlutabréfMinnaEn10PrósentEignahluturOgHlutdeildarskírteini/ns1:InnlendhlutabréfOgHlutdeildarskirteini/ns1:SundurLiðunHlutabréfaFjármálageiri/ns1:SundurLiðunHlutabréfaFjármálalegHliðarstarfsemi/@AðrirGjaldmiðlar" xmlDataType="decimal"/>
    </xmlCellPr>
  </singleXmlCell>
  <singleXmlCell id="2395" r="G16" connectionId="0">
    <xmlCellPr id="1" uniqueName="Skráð">
      <xmlPr mapId="2" xpath="/ns1:EfnahagurBanka/ns1:Gögn/ns1:SundurliðunHlutabréf/ns1:SH-HlutabréfMinnaEn10PrósentEignahluturOgHlutdeildarskírteini/ns1:InnlendhlutabréfOgHlutdeildarskirteini/ns1:SundurLiðunHlutabréfaFjármálageiri/ns1:SundurLiðunHlutabréfaInnbyrðisFjármálastarfsemi/@Skráð" xmlDataType="decimal"/>
    </xmlCellPr>
  </singleXmlCell>
  <singleXmlCell id="2396" r="H16" connectionId="0">
    <xmlCellPr id="1" uniqueName="Óskráð">
      <xmlPr mapId="2" xpath="/ns1:EfnahagurBanka/ns1:Gögn/ns1:SundurliðunHlutabréf/ns1:SH-HlutabréfMinnaEn10PrósentEignahluturOgHlutdeildarskírteini/ns1:InnlendhlutabréfOgHlutdeildarskirteini/ns1:SundurLiðunHlutabréfaFjármálageiri/ns1:SundurLiðunHlutabréfaInnbyrðisFjármálastarfsemi/@Óskráð" xmlDataType="decimal"/>
    </xmlCellPr>
  </singleXmlCell>
  <singleXmlCell id="2397" r="I16" connectionId="0">
    <xmlCellPr id="1" uniqueName="OpinbertFyrirtæki">
      <xmlPr mapId="2" xpath="/ns1:EfnahagurBanka/ns1:Gögn/ns1:SundurliðunHlutabréf/ns1:SH-HlutabréfMinnaEn10PrósentEignahluturOgHlutdeildarskírteini/ns1:InnlendhlutabréfOgHlutdeildarskirteini/ns1:SundurLiðunHlutabréfaFjármálageiri/ns1:SundurLiðunHlutabréfaInnbyrðisFjármálastarfsemi/@OpinbertFyrirtæki" xmlDataType="decimal"/>
    </xmlCellPr>
  </singleXmlCell>
  <singleXmlCell id="2398" r="J16" connectionId="0">
    <xmlCellPr id="1" uniqueName="Einkafyrirtæki">
      <xmlPr mapId="2" xpath="/ns1:EfnahagurBanka/ns1:Gögn/ns1:SundurliðunHlutabréf/ns1:SH-HlutabréfMinnaEn10PrósentEignahluturOgHlutdeildarskírteini/ns1:InnlendhlutabréfOgHlutdeildarskirteini/ns1:SundurLiðunHlutabréfaFjármálageiri/ns1:SundurLiðunHlutabréfaInnbyrðisFjármálastarfsemi/@Einkafyrirtæki" xmlDataType="decimal"/>
    </xmlCellPr>
  </singleXmlCell>
  <singleXmlCell id="2399" r="K16" connectionId="0">
    <xmlCellPr id="1" uniqueName="ISK">
      <xmlPr mapId="2" xpath="/ns1:EfnahagurBanka/ns1:Gögn/ns1:SundurliðunHlutabréf/ns1:SH-HlutabréfMinnaEn10PrósentEignahluturOgHlutdeildarskírteini/ns1:InnlendhlutabréfOgHlutdeildarskirteini/ns1:SundurLiðunHlutabréfaFjármálageiri/ns1:SundurLiðunHlutabréfaInnbyrðisFjármálastarfsemi/@ISK" xmlDataType="decimal"/>
    </xmlCellPr>
  </singleXmlCell>
  <singleXmlCell id="2400" r="L16" connectionId="0">
    <xmlCellPr id="1" uniqueName="EUR">
      <xmlPr mapId="2" xpath="/ns1:EfnahagurBanka/ns1:Gögn/ns1:SundurliðunHlutabréf/ns1:SH-HlutabréfMinnaEn10PrósentEignahluturOgHlutdeildarskírteini/ns1:InnlendhlutabréfOgHlutdeildarskirteini/ns1:SundurLiðunHlutabréfaFjármálageiri/ns1:SundurLiðunHlutabréfaInnbyrðisFjármálastarfsemi/@EUR" xmlDataType="decimal"/>
    </xmlCellPr>
  </singleXmlCell>
  <singleXmlCell id="2401" r="M16" connectionId="0">
    <xmlCellPr id="1" uniqueName="USD">
      <xmlPr mapId="2" xpath="/ns1:EfnahagurBanka/ns1:Gögn/ns1:SundurliðunHlutabréf/ns1:SH-HlutabréfMinnaEn10PrósentEignahluturOgHlutdeildarskírteini/ns1:InnlendhlutabréfOgHlutdeildarskirteini/ns1:SundurLiðunHlutabréfaFjármálageiri/ns1:SundurLiðunHlutabréfaInnbyrðisFjármálastarfsemi/@USD" xmlDataType="decimal"/>
    </xmlCellPr>
  </singleXmlCell>
  <singleXmlCell id="2402" r="N16" connectionId="0">
    <xmlCellPr id="1" uniqueName="GBP">
      <xmlPr mapId="2" xpath="/ns1:EfnahagurBanka/ns1:Gögn/ns1:SundurliðunHlutabréf/ns1:SH-HlutabréfMinnaEn10PrósentEignahluturOgHlutdeildarskírteini/ns1:InnlendhlutabréfOgHlutdeildarskirteini/ns1:SundurLiðunHlutabréfaFjármálageiri/ns1:SundurLiðunHlutabréfaInnbyrðisFjármálastarfsemi/@GBP" xmlDataType="decimal"/>
    </xmlCellPr>
  </singleXmlCell>
  <singleXmlCell id="2403" r="O16" connectionId="0">
    <xmlCellPr id="1" uniqueName="JPY">
      <xmlPr mapId="2" xpath="/ns1:EfnahagurBanka/ns1:Gögn/ns1:SundurliðunHlutabréf/ns1:SH-HlutabréfMinnaEn10PrósentEignahluturOgHlutdeildarskírteini/ns1:InnlendhlutabréfOgHlutdeildarskirteini/ns1:SundurLiðunHlutabréfaFjármálageiri/ns1:SundurLiðunHlutabréfaInnbyrðisFjármálastarfsemi/@JPY" xmlDataType="decimal"/>
    </xmlCellPr>
  </singleXmlCell>
  <singleXmlCell id="2404" r="P16" connectionId="0">
    <xmlCellPr id="1" uniqueName="DKK">
      <xmlPr mapId="2" xpath="/ns1:EfnahagurBanka/ns1:Gögn/ns1:SundurliðunHlutabréf/ns1:SH-HlutabréfMinnaEn10PrósentEignahluturOgHlutdeildarskírteini/ns1:InnlendhlutabréfOgHlutdeildarskirteini/ns1:SundurLiðunHlutabréfaFjármálageiri/ns1:SundurLiðunHlutabréfaInnbyrðisFjármálastarfsemi/@DKK" xmlDataType="decimal"/>
    </xmlCellPr>
  </singleXmlCell>
  <singleXmlCell id="2405" r="Q16" connectionId="0">
    <xmlCellPr id="1" uniqueName="NOK">
      <xmlPr mapId="2" xpath="/ns1:EfnahagurBanka/ns1:Gögn/ns1:SundurliðunHlutabréf/ns1:SH-HlutabréfMinnaEn10PrósentEignahluturOgHlutdeildarskírteini/ns1:InnlendhlutabréfOgHlutdeildarskirteini/ns1:SundurLiðunHlutabréfaFjármálageiri/ns1:SundurLiðunHlutabréfaInnbyrðisFjármálastarfsemi/@NOK" xmlDataType="decimal"/>
    </xmlCellPr>
  </singleXmlCell>
  <singleXmlCell id="2406" r="R16" connectionId="0">
    <xmlCellPr id="1" uniqueName="SEK">
      <xmlPr mapId="2" xpath="/ns1:EfnahagurBanka/ns1:Gögn/ns1:SundurliðunHlutabréf/ns1:SH-HlutabréfMinnaEn10PrósentEignahluturOgHlutdeildarskírteini/ns1:InnlendhlutabréfOgHlutdeildarskirteini/ns1:SundurLiðunHlutabréfaFjármálageiri/ns1:SundurLiðunHlutabréfaInnbyrðisFjármálastarfsemi/@SEK" xmlDataType="decimal"/>
    </xmlCellPr>
  </singleXmlCell>
  <singleXmlCell id="2407" r="S16" connectionId="0">
    <xmlCellPr id="1" uniqueName="CHF">
      <xmlPr mapId="2" xpath="/ns1:EfnahagurBanka/ns1:Gögn/ns1:SundurliðunHlutabréf/ns1:SH-HlutabréfMinnaEn10PrósentEignahluturOgHlutdeildarskírteini/ns1:InnlendhlutabréfOgHlutdeildarskirteini/ns1:SundurLiðunHlutabréfaFjármálageiri/ns1:SundurLiðunHlutabréfaInnbyrðisFjármálastarfsemi/@CHF" xmlDataType="decimal"/>
    </xmlCellPr>
  </singleXmlCell>
  <singleXmlCell id="2408" r="T16" connectionId="0">
    <xmlCellPr id="1" uniqueName="AðrirGjaldmiðlar">
      <xmlPr mapId="2" xpath="/ns1:EfnahagurBanka/ns1:Gögn/ns1:SundurliðunHlutabréf/ns1:SH-HlutabréfMinnaEn10PrósentEignahluturOgHlutdeildarskírteini/ns1:InnlendhlutabréfOgHlutdeildarskirteini/ns1:SundurLiðunHlutabréfaFjármálageiri/ns1:SundurLiðunHlutabréfaInnbyrðisFjármálastarfsemi/@AðrirGjaldmiðlar" xmlDataType="decimal"/>
    </xmlCellPr>
  </singleXmlCell>
  <singleXmlCell id="2409" r="G17" connectionId="0">
    <xmlCellPr id="1" uniqueName="Skráð">
      <xmlPr mapId="2" xpath="/ns1:EfnahagurBanka/ns1:Gögn/ns1:SundurliðunHlutabréf/ns1:SH-HlutabréfMinnaEn10PrósentEignahluturOgHlutdeildarskírteini/ns1:InnlendhlutabréfOgHlutdeildarskirteini/ns1:SundurLiðunHlutabréfaFjármálageiri/ns1:SundurLiðunHlutabréfaVátryggingafélög/@Skráð" xmlDataType="decimal"/>
    </xmlCellPr>
  </singleXmlCell>
  <singleXmlCell id="2410" r="H17" connectionId="0">
    <xmlCellPr id="1" uniqueName="Óskráð">
      <xmlPr mapId="2" xpath="/ns1:EfnahagurBanka/ns1:Gögn/ns1:SundurliðunHlutabréf/ns1:SH-HlutabréfMinnaEn10PrósentEignahluturOgHlutdeildarskírteini/ns1:InnlendhlutabréfOgHlutdeildarskirteini/ns1:SundurLiðunHlutabréfaFjármálageiri/ns1:SundurLiðunHlutabréfaVátryggingafélög/@Óskráð" xmlDataType="decimal"/>
    </xmlCellPr>
  </singleXmlCell>
  <singleXmlCell id="2411" r="I17" connectionId="0">
    <xmlCellPr id="1" uniqueName="OpinbertFyrirtæki">
      <xmlPr mapId="2" xpath="/ns1:EfnahagurBanka/ns1:Gögn/ns1:SundurliðunHlutabréf/ns1:SH-HlutabréfMinnaEn10PrósentEignahluturOgHlutdeildarskírteini/ns1:InnlendhlutabréfOgHlutdeildarskirteini/ns1:SundurLiðunHlutabréfaFjármálageiri/ns1:SundurLiðunHlutabréfaVátryggingafélög/@OpinbertFyrirtæki" xmlDataType="decimal"/>
    </xmlCellPr>
  </singleXmlCell>
  <singleXmlCell id="2412" r="J17" connectionId="0">
    <xmlCellPr id="1" uniqueName="Einkafyrirtæki">
      <xmlPr mapId="2" xpath="/ns1:EfnahagurBanka/ns1:Gögn/ns1:SundurliðunHlutabréf/ns1:SH-HlutabréfMinnaEn10PrósentEignahluturOgHlutdeildarskírteini/ns1:InnlendhlutabréfOgHlutdeildarskirteini/ns1:SundurLiðunHlutabréfaFjármálageiri/ns1:SundurLiðunHlutabréfaVátryggingafélög/@Einkafyrirtæki" xmlDataType="decimal"/>
    </xmlCellPr>
  </singleXmlCell>
  <singleXmlCell id="2413" r="K17" connectionId="0">
    <xmlCellPr id="1" uniqueName="ISK">
      <xmlPr mapId="2" xpath="/ns1:EfnahagurBanka/ns1:Gögn/ns1:SundurliðunHlutabréf/ns1:SH-HlutabréfMinnaEn10PrósentEignahluturOgHlutdeildarskírteini/ns1:InnlendhlutabréfOgHlutdeildarskirteini/ns1:SundurLiðunHlutabréfaFjármálageiri/ns1:SundurLiðunHlutabréfaVátryggingafélög/@ISK" xmlDataType="decimal"/>
    </xmlCellPr>
  </singleXmlCell>
  <singleXmlCell id="2414" r="L17" connectionId="0">
    <xmlCellPr id="1" uniqueName="EUR">
      <xmlPr mapId="2" xpath="/ns1:EfnahagurBanka/ns1:Gögn/ns1:SundurliðunHlutabréf/ns1:SH-HlutabréfMinnaEn10PrósentEignahluturOgHlutdeildarskírteini/ns1:InnlendhlutabréfOgHlutdeildarskirteini/ns1:SundurLiðunHlutabréfaFjármálageiri/ns1:SundurLiðunHlutabréfaVátryggingafélög/@EUR" xmlDataType="decimal"/>
    </xmlCellPr>
  </singleXmlCell>
  <singleXmlCell id="2415" r="M17" connectionId="0">
    <xmlCellPr id="1" uniqueName="USD">
      <xmlPr mapId="2" xpath="/ns1:EfnahagurBanka/ns1:Gögn/ns1:SundurliðunHlutabréf/ns1:SH-HlutabréfMinnaEn10PrósentEignahluturOgHlutdeildarskírteini/ns1:InnlendhlutabréfOgHlutdeildarskirteini/ns1:SundurLiðunHlutabréfaFjármálageiri/ns1:SundurLiðunHlutabréfaVátryggingafélög/@USD" xmlDataType="decimal"/>
    </xmlCellPr>
  </singleXmlCell>
  <singleXmlCell id="2416" r="N17" connectionId="0">
    <xmlCellPr id="1" uniqueName="GBP">
      <xmlPr mapId="2" xpath="/ns1:EfnahagurBanka/ns1:Gögn/ns1:SundurliðunHlutabréf/ns1:SH-HlutabréfMinnaEn10PrósentEignahluturOgHlutdeildarskírteini/ns1:InnlendhlutabréfOgHlutdeildarskirteini/ns1:SundurLiðunHlutabréfaFjármálageiri/ns1:SundurLiðunHlutabréfaVátryggingafélög/@GBP" xmlDataType="decimal"/>
    </xmlCellPr>
  </singleXmlCell>
  <singleXmlCell id="2417" r="O17" connectionId="0">
    <xmlCellPr id="1" uniqueName="JPY">
      <xmlPr mapId="2" xpath="/ns1:EfnahagurBanka/ns1:Gögn/ns1:SundurliðunHlutabréf/ns1:SH-HlutabréfMinnaEn10PrósentEignahluturOgHlutdeildarskírteini/ns1:InnlendhlutabréfOgHlutdeildarskirteini/ns1:SundurLiðunHlutabréfaFjármálageiri/ns1:SundurLiðunHlutabréfaVátryggingafélög/@JPY" xmlDataType="decimal"/>
    </xmlCellPr>
  </singleXmlCell>
  <singleXmlCell id="2418" r="P17" connectionId="0">
    <xmlCellPr id="1" uniqueName="DKK">
      <xmlPr mapId="2" xpath="/ns1:EfnahagurBanka/ns1:Gögn/ns1:SundurliðunHlutabréf/ns1:SH-HlutabréfMinnaEn10PrósentEignahluturOgHlutdeildarskírteini/ns1:InnlendhlutabréfOgHlutdeildarskirteini/ns1:SundurLiðunHlutabréfaFjármálageiri/ns1:SundurLiðunHlutabréfaVátryggingafélög/@DKK" xmlDataType="decimal"/>
    </xmlCellPr>
  </singleXmlCell>
  <singleXmlCell id="2419" r="Q17" connectionId="0">
    <xmlCellPr id="1" uniqueName="NOK">
      <xmlPr mapId="2" xpath="/ns1:EfnahagurBanka/ns1:Gögn/ns1:SundurliðunHlutabréf/ns1:SH-HlutabréfMinnaEn10PrósentEignahluturOgHlutdeildarskírteini/ns1:InnlendhlutabréfOgHlutdeildarskirteini/ns1:SundurLiðunHlutabréfaFjármálageiri/ns1:SundurLiðunHlutabréfaVátryggingafélög/@NOK" xmlDataType="decimal"/>
    </xmlCellPr>
  </singleXmlCell>
  <singleXmlCell id="2420" r="R17" connectionId="0">
    <xmlCellPr id="1" uniqueName="SEK">
      <xmlPr mapId="2" xpath="/ns1:EfnahagurBanka/ns1:Gögn/ns1:SundurliðunHlutabréf/ns1:SH-HlutabréfMinnaEn10PrósentEignahluturOgHlutdeildarskírteini/ns1:InnlendhlutabréfOgHlutdeildarskirteini/ns1:SundurLiðunHlutabréfaFjármálageiri/ns1:SundurLiðunHlutabréfaVátryggingafélög/@SEK" xmlDataType="decimal"/>
    </xmlCellPr>
  </singleXmlCell>
  <singleXmlCell id="2421" r="S17" connectionId="0">
    <xmlCellPr id="1" uniqueName="CHF">
      <xmlPr mapId="2" xpath="/ns1:EfnahagurBanka/ns1:Gögn/ns1:SundurliðunHlutabréf/ns1:SH-HlutabréfMinnaEn10PrósentEignahluturOgHlutdeildarskírteini/ns1:InnlendhlutabréfOgHlutdeildarskirteini/ns1:SundurLiðunHlutabréfaFjármálageiri/ns1:SundurLiðunHlutabréfaVátryggingafélög/@CHF" xmlDataType="decimal"/>
    </xmlCellPr>
  </singleXmlCell>
  <singleXmlCell id="2422" r="T17" connectionId="0">
    <xmlCellPr id="1" uniqueName="AðrirGjaldmiðlar">
      <xmlPr mapId="2" xpath="/ns1:EfnahagurBanka/ns1:Gögn/ns1:SundurliðunHlutabréf/ns1:SH-HlutabréfMinnaEn10PrósentEignahluturOgHlutdeildarskírteini/ns1:InnlendhlutabréfOgHlutdeildarskirteini/ns1:SundurLiðunHlutabréfaFjármálageiri/ns1:SundurLiðunHlutabréfaVátryggingafélög/@AðrirGjaldmiðlar" xmlDataType="decimal"/>
    </xmlCellPr>
  </singleXmlCell>
  <singleXmlCell id="2423" r="G18" connectionId="0">
    <xmlCellPr id="1" uniqueName="Skráð">
      <xmlPr mapId="2" xpath="/ns1:EfnahagurBanka/ns1:Gögn/ns1:SundurliðunHlutabréf/ns1:SH-HlutabréfMinnaEn10PrósentEignahluturOgHlutdeildarskírteini/ns1:InnlendhlutabréfOgHlutdeildarskirteini/ns1:SundurLiðunHlutabréfaFjármálageiri/ns1:SundurLiðunHlutabréfaLífeyrissjóðir/@Skráð" xmlDataType="decimal"/>
    </xmlCellPr>
  </singleXmlCell>
  <singleXmlCell id="2424" r="H18" connectionId="0">
    <xmlCellPr id="1" uniqueName="Óskráð">
      <xmlPr mapId="2" xpath="/ns1:EfnahagurBanka/ns1:Gögn/ns1:SundurliðunHlutabréf/ns1:SH-HlutabréfMinnaEn10PrósentEignahluturOgHlutdeildarskírteini/ns1:InnlendhlutabréfOgHlutdeildarskirteini/ns1:SundurLiðunHlutabréfaFjármálageiri/ns1:SundurLiðunHlutabréfaLífeyrissjóðir/@Óskráð" xmlDataType="decimal"/>
    </xmlCellPr>
  </singleXmlCell>
  <singleXmlCell id="2425" r="I18" connectionId="0">
    <xmlCellPr id="1" uniqueName="OpinbertFyrirtæki">
      <xmlPr mapId="2" xpath="/ns1:EfnahagurBanka/ns1:Gögn/ns1:SundurliðunHlutabréf/ns1:SH-HlutabréfMinnaEn10PrósentEignahluturOgHlutdeildarskírteini/ns1:InnlendhlutabréfOgHlutdeildarskirteini/ns1:SundurLiðunHlutabréfaFjármálageiri/ns1:SundurLiðunHlutabréfaLífeyrissjóðir/@OpinbertFyrirtæki" xmlDataType="decimal"/>
    </xmlCellPr>
  </singleXmlCell>
  <singleXmlCell id="2426" r="J18" connectionId="0">
    <xmlCellPr id="1" uniqueName="Einkafyrirtæki">
      <xmlPr mapId="2" xpath="/ns1:EfnahagurBanka/ns1:Gögn/ns1:SundurliðunHlutabréf/ns1:SH-HlutabréfMinnaEn10PrósentEignahluturOgHlutdeildarskírteini/ns1:InnlendhlutabréfOgHlutdeildarskirteini/ns1:SundurLiðunHlutabréfaFjármálageiri/ns1:SundurLiðunHlutabréfaLífeyrissjóðir/@Einkafyrirtæki" xmlDataType="decimal"/>
    </xmlCellPr>
  </singleXmlCell>
  <singleXmlCell id="2427" r="K18" connectionId="0">
    <xmlCellPr id="1" uniqueName="ISK">
      <xmlPr mapId="2" xpath="/ns1:EfnahagurBanka/ns1:Gögn/ns1:SundurliðunHlutabréf/ns1:SH-HlutabréfMinnaEn10PrósentEignahluturOgHlutdeildarskírteini/ns1:InnlendhlutabréfOgHlutdeildarskirteini/ns1:SundurLiðunHlutabréfaFjármálageiri/ns1:SundurLiðunHlutabréfaLífeyrissjóðir/@ISK" xmlDataType="decimal"/>
    </xmlCellPr>
  </singleXmlCell>
  <singleXmlCell id="2428" r="L18" connectionId="0">
    <xmlCellPr id="1" uniqueName="EUR">
      <xmlPr mapId="2" xpath="/ns1:EfnahagurBanka/ns1:Gögn/ns1:SundurliðunHlutabréf/ns1:SH-HlutabréfMinnaEn10PrósentEignahluturOgHlutdeildarskírteini/ns1:InnlendhlutabréfOgHlutdeildarskirteini/ns1:SundurLiðunHlutabréfaFjármálageiri/ns1:SundurLiðunHlutabréfaLífeyrissjóðir/@EUR" xmlDataType="decimal"/>
    </xmlCellPr>
  </singleXmlCell>
  <singleXmlCell id="2429" r="M18" connectionId="0">
    <xmlCellPr id="1" uniqueName="USD">
      <xmlPr mapId="2" xpath="/ns1:EfnahagurBanka/ns1:Gögn/ns1:SundurliðunHlutabréf/ns1:SH-HlutabréfMinnaEn10PrósentEignahluturOgHlutdeildarskírteini/ns1:InnlendhlutabréfOgHlutdeildarskirteini/ns1:SundurLiðunHlutabréfaFjármálageiri/ns1:SundurLiðunHlutabréfaLífeyrissjóðir/@USD" xmlDataType="decimal"/>
    </xmlCellPr>
  </singleXmlCell>
  <singleXmlCell id="2430" r="N18" connectionId="0">
    <xmlCellPr id="1" uniqueName="GBP">
      <xmlPr mapId="2" xpath="/ns1:EfnahagurBanka/ns1:Gögn/ns1:SundurliðunHlutabréf/ns1:SH-HlutabréfMinnaEn10PrósentEignahluturOgHlutdeildarskírteini/ns1:InnlendhlutabréfOgHlutdeildarskirteini/ns1:SundurLiðunHlutabréfaFjármálageiri/ns1:SundurLiðunHlutabréfaLífeyrissjóðir/@GBP" xmlDataType="decimal"/>
    </xmlCellPr>
  </singleXmlCell>
  <singleXmlCell id="2431" r="O18" connectionId="0">
    <xmlCellPr id="1" uniqueName="JPY">
      <xmlPr mapId="2" xpath="/ns1:EfnahagurBanka/ns1:Gögn/ns1:SundurliðunHlutabréf/ns1:SH-HlutabréfMinnaEn10PrósentEignahluturOgHlutdeildarskírteini/ns1:InnlendhlutabréfOgHlutdeildarskirteini/ns1:SundurLiðunHlutabréfaFjármálageiri/ns1:SundurLiðunHlutabréfaLífeyrissjóðir/@JPY" xmlDataType="decimal"/>
    </xmlCellPr>
  </singleXmlCell>
  <singleXmlCell id="2432" r="P18" connectionId="0">
    <xmlCellPr id="1" uniqueName="DKK">
      <xmlPr mapId="2" xpath="/ns1:EfnahagurBanka/ns1:Gögn/ns1:SundurliðunHlutabréf/ns1:SH-HlutabréfMinnaEn10PrósentEignahluturOgHlutdeildarskírteini/ns1:InnlendhlutabréfOgHlutdeildarskirteini/ns1:SundurLiðunHlutabréfaFjármálageiri/ns1:SundurLiðunHlutabréfaLífeyrissjóðir/@DKK" xmlDataType="decimal"/>
    </xmlCellPr>
  </singleXmlCell>
  <singleXmlCell id="2433" r="Q18" connectionId="0">
    <xmlCellPr id="1" uniqueName="NOK">
      <xmlPr mapId="2" xpath="/ns1:EfnahagurBanka/ns1:Gögn/ns1:SundurliðunHlutabréf/ns1:SH-HlutabréfMinnaEn10PrósentEignahluturOgHlutdeildarskírteini/ns1:InnlendhlutabréfOgHlutdeildarskirteini/ns1:SundurLiðunHlutabréfaFjármálageiri/ns1:SundurLiðunHlutabréfaLífeyrissjóðir/@NOK" xmlDataType="decimal"/>
    </xmlCellPr>
  </singleXmlCell>
  <singleXmlCell id="2434" r="R18" connectionId="0">
    <xmlCellPr id="1" uniqueName="SEK">
      <xmlPr mapId="2" xpath="/ns1:EfnahagurBanka/ns1:Gögn/ns1:SundurliðunHlutabréf/ns1:SH-HlutabréfMinnaEn10PrósentEignahluturOgHlutdeildarskírteini/ns1:InnlendhlutabréfOgHlutdeildarskirteini/ns1:SundurLiðunHlutabréfaFjármálageiri/ns1:SundurLiðunHlutabréfaLífeyrissjóðir/@SEK" xmlDataType="decimal"/>
    </xmlCellPr>
  </singleXmlCell>
  <singleXmlCell id="2435" r="S18" connectionId="0">
    <xmlCellPr id="1" uniqueName="CHF">
      <xmlPr mapId="2" xpath="/ns1:EfnahagurBanka/ns1:Gögn/ns1:SundurliðunHlutabréf/ns1:SH-HlutabréfMinnaEn10PrósentEignahluturOgHlutdeildarskírteini/ns1:InnlendhlutabréfOgHlutdeildarskirteini/ns1:SundurLiðunHlutabréfaFjármálageiri/ns1:SundurLiðunHlutabréfaLífeyrissjóðir/@CHF" xmlDataType="decimal"/>
    </xmlCellPr>
  </singleXmlCell>
  <singleXmlCell id="2436" r="T18" connectionId="0">
    <xmlCellPr id="1" uniqueName="AðrirGjaldmiðlar">
      <xmlPr mapId="2" xpath="/ns1:EfnahagurBanka/ns1:Gögn/ns1:SundurliðunHlutabréf/ns1:SH-HlutabréfMinnaEn10PrósentEignahluturOgHlutdeildarskírteini/ns1:InnlendhlutabréfOgHlutdeildarskirteini/ns1:SundurLiðunHlutabréfaFjármálageiri/ns1:SundurLiðunHlutabréfaLífeyrissjóðir/@AðrirGjaldmiðlar" xmlDataType="decimal"/>
    </xmlCellPr>
  </singleXmlCell>
  <singleXmlCell id="2437" r="G23" connectionId="0">
    <xmlCellPr id="1" uniqueName="Skráð">
      <xmlPr mapId="2" xpath="/ns1:EfnahagurBanka/ns1:Gögn/ns1:SundurliðunHlutabréf/ns1:SH-HlutabréfMinnaEn10PrósentEignahluturOgHlutdeildarskírteini/ns1:InnlendhlutabréfOgHlutdeildarskirteini/ns1:SH-FélagasamtökSemÞjónaHeimilum/@Skráð" xmlDataType="decimal"/>
    </xmlCellPr>
  </singleXmlCell>
  <singleXmlCell id="2438" r="H23" connectionId="0">
    <xmlCellPr id="1" uniqueName="Óskráð">
      <xmlPr mapId="2" xpath="/ns1:EfnahagurBanka/ns1:Gögn/ns1:SundurliðunHlutabréf/ns1:SH-HlutabréfMinnaEn10PrósentEignahluturOgHlutdeildarskírteini/ns1:InnlendhlutabréfOgHlutdeildarskirteini/ns1:SH-FélagasamtökSemÞjónaHeimilum/@Óskráð" xmlDataType="decimal"/>
    </xmlCellPr>
  </singleXmlCell>
  <singleXmlCell id="2439" r="K23" connectionId="0">
    <xmlCellPr id="1" uniqueName="ISK">
      <xmlPr mapId="2" xpath="/ns1:EfnahagurBanka/ns1:Gögn/ns1:SundurliðunHlutabréf/ns1:SH-HlutabréfMinnaEn10PrósentEignahluturOgHlutdeildarskírteini/ns1:InnlendhlutabréfOgHlutdeildarskirteini/ns1:SH-FélagasamtökSemÞjónaHeimilum/@ISK" xmlDataType="decimal"/>
    </xmlCellPr>
  </singleXmlCell>
  <singleXmlCell id="2440" r="L23" connectionId="0">
    <xmlCellPr id="1" uniqueName="EUR">
      <xmlPr mapId="2" xpath="/ns1:EfnahagurBanka/ns1:Gögn/ns1:SundurliðunHlutabréf/ns1:SH-HlutabréfMinnaEn10PrósentEignahluturOgHlutdeildarskírteini/ns1:InnlendhlutabréfOgHlutdeildarskirteini/ns1:SH-FélagasamtökSemÞjónaHeimilum/@EUR" xmlDataType="decimal"/>
    </xmlCellPr>
  </singleXmlCell>
  <singleXmlCell id="2441" r="M23" connectionId="0">
    <xmlCellPr id="1" uniqueName="USD">
      <xmlPr mapId="2" xpath="/ns1:EfnahagurBanka/ns1:Gögn/ns1:SundurliðunHlutabréf/ns1:SH-HlutabréfMinnaEn10PrósentEignahluturOgHlutdeildarskírteini/ns1:InnlendhlutabréfOgHlutdeildarskirteini/ns1:SH-FélagasamtökSemÞjónaHeimilum/@USD" xmlDataType="decimal"/>
    </xmlCellPr>
  </singleXmlCell>
  <singleXmlCell id="2442" r="N23" connectionId="0">
    <xmlCellPr id="1" uniqueName="GBP">
      <xmlPr mapId="2" xpath="/ns1:EfnahagurBanka/ns1:Gögn/ns1:SundurliðunHlutabréf/ns1:SH-HlutabréfMinnaEn10PrósentEignahluturOgHlutdeildarskírteini/ns1:InnlendhlutabréfOgHlutdeildarskirteini/ns1:SH-FélagasamtökSemÞjónaHeimilum/@GBP" xmlDataType="decimal"/>
    </xmlCellPr>
  </singleXmlCell>
  <singleXmlCell id="2443" r="O23" connectionId="0">
    <xmlCellPr id="1" uniqueName="JPY">
      <xmlPr mapId="2" xpath="/ns1:EfnahagurBanka/ns1:Gögn/ns1:SundurliðunHlutabréf/ns1:SH-HlutabréfMinnaEn10PrósentEignahluturOgHlutdeildarskírteini/ns1:InnlendhlutabréfOgHlutdeildarskirteini/ns1:SH-FélagasamtökSemÞjónaHeimilum/@JPY" xmlDataType="decimal"/>
    </xmlCellPr>
  </singleXmlCell>
  <singleXmlCell id="2444" r="P23" connectionId="0">
    <xmlCellPr id="1" uniqueName="DKK">
      <xmlPr mapId="2" xpath="/ns1:EfnahagurBanka/ns1:Gögn/ns1:SundurliðunHlutabréf/ns1:SH-HlutabréfMinnaEn10PrósentEignahluturOgHlutdeildarskírteini/ns1:InnlendhlutabréfOgHlutdeildarskirteini/ns1:SH-FélagasamtökSemÞjónaHeimilum/@DKK" xmlDataType="decimal"/>
    </xmlCellPr>
  </singleXmlCell>
  <singleXmlCell id="2445" r="Q23" connectionId="0">
    <xmlCellPr id="1" uniqueName="NOK">
      <xmlPr mapId="2" xpath="/ns1:EfnahagurBanka/ns1:Gögn/ns1:SundurliðunHlutabréf/ns1:SH-HlutabréfMinnaEn10PrósentEignahluturOgHlutdeildarskírteini/ns1:InnlendhlutabréfOgHlutdeildarskirteini/ns1:SH-FélagasamtökSemÞjónaHeimilum/@NOK" xmlDataType="decimal"/>
    </xmlCellPr>
  </singleXmlCell>
  <singleXmlCell id="2446" r="R23" connectionId="0">
    <xmlCellPr id="1" uniqueName="SEK">
      <xmlPr mapId="2" xpath="/ns1:EfnahagurBanka/ns1:Gögn/ns1:SundurliðunHlutabréf/ns1:SH-HlutabréfMinnaEn10PrósentEignahluturOgHlutdeildarskírteini/ns1:InnlendhlutabréfOgHlutdeildarskirteini/ns1:SH-FélagasamtökSemÞjónaHeimilum/@SEK" xmlDataType="decimal"/>
    </xmlCellPr>
  </singleXmlCell>
  <singleXmlCell id="2447" r="S23" connectionId="0">
    <xmlCellPr id="1" uniqueName="CHF">
      <xmlPr mapId="2" xpath="/ns1:EfnahagurBanka/ns1:Gögn/ns1:SundurliðunHlutabréf/ns1:SH-HlutabréfMinnaEn10PrósentEignahluturOgHlutdeildarskírteini/ns1:InnlendhlutabréfOgHlutdeildarskirteini/ns1:SH-FélagasamtökSemÞjónaHeimilum/@CHF" xmlDataType="decimal"/>
    </xmlCellPr>
  </singleXmlCell>
  <singleXmlCell id="2448" r="T23" connectionId="0">
    <xmlCellPr id="1" uniqueName="AðrirGjaldmiðlar">
      <xmlPr mapId="2" xpath="/ns1:EfnahagurBanka/ns1:Gögn/ns1:SundurliðunHlutabréf/ns1:SH-HlutabréfMinnaEn10PrósentEignahluturOgHlutdeildarskírteini/ns1:InnlendhlutabréfOgHlutdeildarskirteini/ns1:SH-FélagasamtökSemÞjónaHeimilum/@AðrirGjaldmiðlar" xmlDataType="decimal"/>
    </xmlCellPr>
  </singleXmlCell>
  <singleXmlCell id="2449" r="G26" connectionId="0">
    <xmlCellPr id="1" uniqueName="Skráð">
      <xmlPr mapId="2" xpath="/ns1:EfnahagurBanka/ns1:Gögn/ns1:SundurliðunHlutabréf/ns1:SH-HlutabréfMinnaEn10PrósentEignahluturOgHlutdeildarskírteini/ns1:InnlendhlutabréfOgHlutdeildarskirteini/ns1:SH-ErlendirAðilar/ns1:InnlánsstofnanirSkráðÓskráð/@Skráð" xmlDataType="decimal"/>
    </xmlCellPr>
  </singleXmlCell>
  <singleXmlCell id="2450" r="H26" connectionId="0">
    <xmlCellPr id="1" uniqueName="Óskráð">
      <xmlPr mapId="2" xpath="/ns1:EfnahagurBanka/ns1:Gögn/ns1:SundurliðunHlutabréf/ns1:SH-HlutabréfMinnaEn10PrósentEignahluturOgHlutdeildarskírteini/ns1:InnlendhlutabréfOgHlutdeildarskirteini/ns1:SH-ErlendirAðilar/ns1:InnlánsstofnanirSkráðÓskráð/@Óskráð" xmlDataType="decimal"/>
    </xmlCellPr>
  </singleXmlCell>
  <singleXmlCell id="2451" r="K26" connectionId="0">
    <xmlCellPr id="1" uniqueName="ISK">
      <xmlPr mapId="2" xpath="/ns1:EfnahagurBanka/ns1:Gögn/ns1:SundurliðunHlutabréf/ns1:SH-HlutabréfMinnaEn10PrósentEignahluturOgHlutdeildarskírteini/ns1:InnlendhlutabréfOgHlutdeildarskirteini/ns1:SH-ErlendirAðilar/ns1:InnlánsstofnanirSkráðÓskráð/@ISK" xmlDataType="decimal"/>
    </xmlCellPr>
  </singleXmlCell>
  <singleXmlCell id="2452" r="L26" connectionId="0">
    <xmlCellPr id="1" uniqueName="EUR">
      <xmlPr mapId="2" xpath="/ns1:EfnahagurBanka/ns1:Gögn/ns1:SundurliðunHlutabréf/ns1:SH-HlutabréfMinnaEn10PrósentEignahluturOgHlutdeildarskírteini/ns1:InnlendhlutabréfOgHlutdeildarskirteini/ns1:SH-ErlendirAðilar/ns1:InnlánsstofnanirSkráðÓskráð/@EUR" xmlDataType="decimal"/>
    </xmlCellPr>
  </singleXmlCell>
  <singleXmlCell id="2453" r="M26" connectionId="0">
    <xmlCellPr id="1" uniqueName="USD">
      <xmlPr mapId="2" xpath="/ns1:EfnahagurBanka/ns1:Gögn/ns1:SundurliðunHlutabréf/ns1:SH-HlutabréfMinnaEn10PrósentEignahluturOgHlutdeildarskírteini/ns1:InnlendhlutabréfOgHlutdeildarskirteini/ns1:SH-ErlendirAðilar/ns1:InnlánsstofnanirSkráðÓskráð/@USD" xmlDataType="decimal"/>
    </xmlCellPr>
  </singleXmlCell>
  <singleXmlCell id="2454" r="N26" connectionId="0">
    <xmlCellPr id="1" uniqueName="GBP">
      <xmlPr mapId="2" xpath="/ns1:EfnahagurBanka/ns1:Gögn/ns1:SundurliðunHlutabréf/ns1:SH-HlutabréfMinnaEn10PrósentEignahluturOgHlutdeildarskírteini/ns1:InnlendhlutabréfOgHlutdeildarskirteini/ns1:SH-ErlendirAðilar/ns1:InnlánsstofnanirSkráðÓskráð/@GBP" xmlDataType="decimal"/>
    </xmlCellPr>
  </singleXmlCell>
  <singleXmlCell id="2455" r="O26" connectionId="0">
    <xmlCellPr id="1" uniqueName="JPY">
      <xmlPr mapId="2" xpath="/ns1:EfnahagurBanka/ns1:Gögn/ns1:SundurliðunHlutabréf/ns1:SH-HlutabréfMinnaEn10PrósentEignahluturOgHlutdeildarskírteini/ns1:InnlendhlutabréfOgHlutdeildarskirteini/ns1:SH-ErlendirAðilar/ns1:InnlánsstofnanirSkráðÓskráð/@JPY" xmlDataType="decimal"/>
    </xmlCellPr>
  </singleXmlCell>
  <singleXmlCell id="2456" r="P26" connectionId="0">
    <xmlCellPr id="1" uniqueName="DKK">
      <xmlPr mapId="2" xpath="/ns1:EfnahagurBanka/ns1:Gögn/ns1:SundurliðunHlutabréf/ns1:SH-HlutabréfMinnaEn10PrósentEignahluturOgHlutdeildarskírteini/ns1:InnlendhlutabréfOgHlutdeildarskirteini/ns1:SH-ErlendirAðilar/ns1:InnlánsstofnanirSkráðÓskráð/@DKK" xmlDataType="decimal"/>
    </xmlCellPr>
  </singleXmlCell>
  <singleXmlCell id="2457" r="Q26" connectionId="0">
    <xmlCellPr id="1" uniqueName="NOK">
      <xmlPr mapId="2" xpath="/ns1:EfnahagurBanka/ns1:Gögn/ns1:SundurliðunHlutabréf/ns1:SH-HlutabréfMinnaEn10PrósentEignahluturOgHlutdeildarskírteini/ns1:InnlendhlutabréfOgHlutdeildarskirteini/ns1:SH-ErlendirAðilar/ns1:InnlánsstofnanirSkráðÓskráð/@NOK" xmlDataType="decimal"/>
    </xmlCellPr>
  </singleXmlCell>
  <singleXmlCell id="2458" r="R26" connectionId="0">
    <xmlCellPr id="1" uniqueName="SEK">
      <xmlPr mapId="2" xpath="/ns1:EfnahagurBanka/ns1:Gögn/ns1:SundurliðunHlutabréf/ns1:SH-HlutabréfMinnaEn10PrósentEignahluturOgHlutdeildarskírteini/ns1:InnlendhlutabréfOgHlutdeildarskirteini/ns1:SH-ErlendirAðilar/ns1:InnlánsstofnanirSkráðÓskráð/@SEK" xmlDataType="decimal"/>
    </xmlCellPr>
  </singleXmlCell>
  <singleXmlCell id="2459" r="S26" connectionId="0">
    <xmlCellPr id="1" uniqueName="CHF">
      <xmlPr mapId="2" xpath="/ns1:EfnahagurBanka/ns1:Gögn/ns1:SundurliðunHlutabréf/ns1:SH-HlutabréfMinnaEn10PrósentEignahluturOgHlutdeildarskírteini/ns1:InnlendhlutabréfOgHlutdeildarskirteini/ns1:SH-ErlendirAðilar/ns1:InnlánsstofnanirSkráðÓskráð/@CHF" xmlDataType="decimal"/>
    </xmlCellPr>
  </singleXmlCell>
  <singleXmlCell id="2460" r="T26" connectionId="0">
    <xmlCellPr id="1" uniqueName="AðrirGjaldmiðlar">
      <xmlPr mapId="2" xpath="/ns1:EfnahagurBanka/ns1:Gögn/ns1:SundurliðunHlutabréf/ns1:SH-HlutabréfMinnaEn10PrósentEignahluturOgHlutdeildarskírteini/ns1:InnlendhlutabréfOgHlutdeildarskirteini/ns1:SH-ErlendirAðilar/ns1:InnlánsstofnanirSkráðÓskráð/@AðrirGjaldmiðlar" xmlDataType="decimal"/>
    </xmlCellPr>
  </singleXmlCell>
  <singleXmlCell id="2461" r="G27" connectionId="0">
    <xmlCellPr id="1" uniqueName="Skráð">
      <xmlPr mapId="2" xpath="/ns1:EfnahagurBanka/ns1:Gögn/ns1:SundurliðunHlutabréf/ns1:SH-HlutabréfMinnaEn10PrósentEignahluturOgHlutdeildarskírteini/ns1:InnlendhlutabréfOgHlutdeildarskirteini/ns1:SH-ErlendirAðilar/ns1:PeningamarkaðssjóðirSkráðÓskráð/@Skráð" xmlDataType="decimal"/>
    </xmlCellPr>
  </singleXmlCell>
  <singleXmlCell id="2462" r="H27" connectionId="0">
    <xmlCellPr id="1" uniqueName="Óskráð">
      <xmlPr mapId="2" xpath="/ns1:EfnahagurBanka/ns1:Gögn/ns1:SundurliðunHlutabréf/ns1:SH-HlutabréfMinnaEn10PrósentEignahluturOgHlutdeildarskírteini/ns1:InnlendhlutabréfOgHlutdeildarskirteini/ns1:SH-ErlendirAðilar/ns1:PeningamarkaðssjóðirSkráðÓskráð/@Óskráð" xmlDataType="decimal"/>
    </xmlCellPr>
  </singleXmlCell>
  <singleXmlCell id="2463" r="K27" connectionId="0">
    <xmlCellPr id="1" uniqueName="ISK">
      <xmlPr mapId="2" xpath="/ns1:EfnahagurBanka/ns1:Gögn/ns1:SundurliðunHlutabréf/ns1:SH-HlutabréfMinnaEn10PrósentEignahluturOgHlutdeildarskírteini/ns1:InnlendhlutabréfOgHlutdeildarskirteini/ns1:SH-ErlendirAðilar/ns1:PeningamarkaðssjóðirSkráðÓskráð/@ISK" xmlDataType="decimal"/>
    </xmlCellPr>
  </singleXmlCell>
  <singleXmlCell id="2464" r="L27" connectionId="0">
    <xmlCellPr id="1" uniqueName="EUR">
      <xmlPr mapId="2" xpath="/ns1:EfnahagurBanka/ns1:Gögn/ns1:SundurliðunHlutabréf/ns1:SH-HlutabréfMinnaEn10PrósentEignahluturOgHlutdeildarskírteini/ns1:InnlendhlutabréfOgHlutdeildarskirteini/ns1:SH-ErlendirAðilar/ns1:PeningamarkaðssjóðirSkráðÓskráð/@EUR" xmlDataType="decimal"/>
    </xmlCellPr>
  </singleXmlCell>
  <singleXmlCell id="2465" r="M27" connectionId="0">
    <xmlCellPr id="1" uniqueName="USD">
      <xmlPr mapId="2" xpath="/ns1:EfnahagurBanka/ns1:Gögn/ns1:SundurliðunHlutabréf/ns1:SH-HlutabréfMinnaEn10PrósentEignahluturOgHlutdeildarskírteini/ns1:InnlendhlutabréfOgHlutdeildarskirteini/ns1:SH-ErlendirAðilar/ns1:PeningamarkaðssjóðirSkráðÓskráð/@USD" xmlDataType="decimal"/>
    </xmlCellPr>
  </singleXmlCell>
  <singleXmlCell id="2466" r="N27" connectionId="0">
    <xmlCellPr id="1" uniqueName="GBP">
      <xmlPr mapId="2" xpath="/ns1:EfnahagurBanka/ns1:Gögn/ns1:SundurliðunHlutabréf/ns1:SH-HlutabréfMinnaEn10PrósentEignahluturOgHlutdeildarskírteini/ns1:InnlendhlutabréfOgHlutdeildarskirteini/ns1:SH-ErlendirAðilar/ns1:PeningamarkaðssjóðirSkráðÓskráð/@GBP" xmlDataType="decimal"/>
    </xmlCellPr>
  </singleXmlCell>
  <singleXmlCell id="2467" r="O27" connectionId="0">
    <xmlCellPr id="1" uniqueName="JPY">
      <xmlPr mapId="2" xpath="/ns1:EfnahagurBanka/ns1:Gögn/ns1:SundurliðunHlutabréf/ns1:SH-HlutabréfMinnaEn10PrósentEignahluturOgHlutdeildarskírteini/ns1:InnlendhlutabréfOgHlutdeildarskirteini/ns1:SH-ErlendirAðilar/ns1:PeningamarkaðssjóðirSkráðÓskráð/@JPY" xmlDataType="decimal"/>
    </xmlCellPr>
  </singleXmlCell>
  <singleXmlCell id="2468" r="P27" connectionId="0">
    <xmlCellPr id="1" uniqueName="DKK">
      <xmlPr mapId="2" xpath="/ns1:EfnahagurBanka/ns1:Gögn/ns1:SundurliðunHlutabréf/ns1:SH-HlutabréfMinnaEn10PrósentEignahluturOgHlutdeildarskírteini/ns1:InnlendhlutabréfOgHlutdeildarskirteini/ns1:SH-ErlendirAðilar/ns1:PeningamarkaðssjóðirSkráðÓskráð/@DKK" xmlDataType="decimal"/>
    </xmlCellPr>
  </singleXmlCell>
  <singleXmlCell id="2469" r="Q27" connectionId="0">
    <xmlCellPr id="1" uniqueName="NOK">
      <xmlPr mapId="2" xpath="/ns1:EfnahagurBanka/ns1:Gögn/ns1:SundurliðunHlutabréf/ns1:SH-HlutabréfMinnaEn10PrósentEignahluturOgHlutdeildarskírteini/ns1:InnlendhlutabréfOgHlutdeildarskirteini/ns1:SH-ErlendirAðilar/ns1:PeningamarkaðssjóðirSkráðÓskráð/@NOK" xmlDataType="decimal"/>
    </xmlCellPr>
  </singleXmlCell>
  <singleXmlCell id="2470" r="R27" connectionId="0">
    <xmlCellPr id="1" uniqueName="SEK">
      <xmlPr mapId="2" xpath="/ns1:EfnahagurBanka/ns1:Gögn/ns1:SundurliðunHlutabréf/ns1:SH-HlutabréfMinnaEn10PrósentEignahluturOgHlutdeildarskírteini/ns1:InnlendhlutabréfOgHlutdeildarskirteini/ns1:SH-ErlendirAðilar/ns1:PeningamarkaðssjóðirSkráðÓskráð/@SEK" xmlDataType="decimal"/>
    </xmlCellPr>
  </singleXmlCell>
  <singleXmlCell id="2471" r="S27" connectionId="0">
    <xmlCellPr id="1" uniqueName="CHF">
      <xmlPr mapId="2" xpath="/ns1:EfnahagurBanka/ns1:Gögn/ns1:SundurliðunHlutabréf/ns1:SH-HlutabréfMinnaEn10PrósentEignahluturOgHlutdeildarskírteini/ns1:InnlendhlutabréfOgHlutdeildarskirteini/ns1:SH-ErlendirAðilar/ns1:PeningamarkaðssjóðirSkráðÓskráð/@CHF" xmlDataType="decimal"/>
    </xmlCellPr>
  </singleXmlCell>
  <singleXmlCell id="2472" r="T27" connectionId="0">
    <xmlCellPr id="1" uniqueName="AðrirGjaldmiðlar">
      <xmlPr mapId="2" xpath="/ns1:EfnahagurBanka/ns1:Gögn/ns1:SundurliðunHlutabréf/ns1:SH-HlutabréfMinnaEn10PrósentEignahluturOgHlutdeildarskírteini/ns1:InnlendhlutabréfOgHlutdeildarskirteini/ns1:SH-ErlendirAðilar/ns1:PeningamarkaðssjóðirSkráðÓskráð/@AðrirGjaldmiðlar" xmlDataType="decimal"/>
    </xmlCellPr>
  </singleXmlCell>
  <singleXmlCell id="2473" r="G28" connectionId="0">
    <xmlCellPr id="1" uniqueName="Skráð">
      <xmlPr mapId="2" xpath="/ns1:EfnahagurBanka/ns1:Gögn/ns1:SundurliðunHlutabréf/ns1:SH-HlutabréfMinnaEn10PrósentEignahluturOgHlutdeildarskírteini/ns1:InnlendhlutabréfOgHlutdeildarskirteini/ns1:SH-ErlendirAðilar/ns1:AðrirVerðbréfaOgFjárfestingarsjóðirSkráðÓskráð/@Skráð" xmlDataType="decimal"/>
    </xmlCellPr>
  </singleXmlCell>
  <singleXmlCell id="2474" r="H28" connectionId="0">
    <xmlCellPr id="1" uniqueName="Óskráð">
      <xmlPr mapId="2" xpath="/ns1:EfnahagurBanka/ns1:Gögn/ns1:SundurliðunHlutabréf/ns1:SH-HlutabréfMinnaEn10PrósentEignahluturOgHlutdeildarskírteini/ns1:InnlendhlutabréfOgHlutdeildarskirteini/ns1:SH-ErlendirAðilar/ns1:AðrirVerðbréfaOgFjárfestingarsjóðirSkráðÓskráð/@Óskráð" xmlDataType="decimal"/>
    </xmlCellPr>
  </singleXmlCell>
  <singleXmlCell id="2475" r="K28" connectionId="0">
    <xmlCellPr id="1" uniqueName="ISK">
      <xmlPr mapId="2" xpath="/ns1:EfnahagurBanka/ns1:Gögn/ns1:SundurliðunHlutabréf/ns1:SH-HlutabréfMinnaEn10PrósentEignahluturOgHlutdeildarskírteini/ns1:InnlendhlutabréfOgHlutdeildarskirteini/ns1:SH-ErlendirAðilar/ns1:AðrirVerðbréfaOgFjárfestingarsjóðirSkráðÓskráð/@ISK" xmlDataType="decimal"/>
    </xmlCellPr>
  </singleXmlCell>
  <singleXmlCell id="2476" r="L28" connectionId="0">
    <xmlCellPr id="1" uniqueName="EUR">
      <xmlPr mapId="2" xpath="/ns1:EfnahagurBanka/ns1:Gögn/ns1:SundurliðunHlutabréf/ns1:SH-HlutabréfMinnaEn10PrósentEignahluturOgHlutdeildarskírteini/ns1:InnlendhlutabréfOgHlutdeildarskirteini/ns1:SH-ErlendirAðilar/ns1:AðrirVerðbréfaOgFjárfestingarsjóðirSkráðÓskráð/@EUR" xmlDataType="decimal"/>
    </xmlCellPr>
  </singleXmlCell>
  <singleXmlCell id="2477" r="M28" connectionId="0">
    <xmlCellPr id="1" uniqueName="USD">
      <xmlPr mapId="2" xpath="/ns1:EfnahagurBanka/ns1:Gögn/ns1:SundurliðunHlutabréf/ns1:SH-HlutabréfMinnaEn10PrósentEignahluturOgHlutdeildarskírteini/ns1:InnlendhlutabréfOgHlutdeildarskirteini/ns1:SH-ErlendirAðilar/ns1:AðrirVerðbréfaOgFjárfestingarsjóðirSkráðÓskráð/@USD" xmlDataType="decimal"/>
    </xmlCellPr>
  </singleXmlCell>
  <singleXmlCell id="2478" r="N28" connectionId="0">
    <xmlCellPr id="1" uniqueName="GBP">
      <xmlPr mapId="2" xpath="/ns1:EfnahagurBanka/ns1:Gögn/ns1:SundurliðunHlutabréf/ns1:SH-HlutabréfMinnaEn10PrósentEignahluturOgHlutdeildarskírteini/ns1:InnlendhlutabréfOgHlutdeildarskirteini/ns1:SH-ErlendirAðilar/ns1:AðrirVerðbréfaOgFjárfestingarsjóðirSkráðÓskráð/@GBP" xmlDataType="decimal"/>
    </xmlCellPr>
  </singleXmlCell>
  <singleXmlCell id="2479" r="O28" connectionId="0">
    <xmlCellPr id="1" uniqueName="JPY">
      <xmlPr mapId="2" xpath="/ns1:EfnahagurBanka/ns1:Gögn/ns1:SundurliðunHlutabréf/ns1:SH-HlutabréfMinnaEn10PrósentEignahluturOgHlutdeildarskírteini/ns1:InnlendhlutabréfOgHlutdeildarskirteini/ns1:SH-ErlendirAðilar/ns1:AðrirVerðbréfaOgFjárfestingarsjóðirSkráðÓskráð/@JPY" xmlDataType="decimal"/>
    </xmlCellPr>
  </singleXmlCell>
  <singleXmlCell id="2480" r="P28" connectionId="0">
    <xmlCellPr id="1" uniqueName="DKK">
      <xmlPr mapId="2" xpath="/ns1:EfnahagurBanka/ns1:Gögn/ns1:SundurliðunHlutabréf/ns1:SH-HlutabréfMinnaEn10PrósentEignahluturOgHlutdeildarskírteini/ns1:InnlendhlutabréfOgHlutdeildarskirteini/ns1:SH-ErlendirAðilar/ns1:AðrirVerðbréfaOgFjárfestingarsjóðirSkráðÓskráð/@DKK" xmlDataType="decimal"/>
    </xmlCellPr>
  </singleXmlCell>
  <singleXmlCell id="2481" r="Q28" connectionId="0">
    <xmlCellPr id="1" uniqueName="NOK">
      <xmlPr mapId="2" xpath="/ns1:EfnahagurBanka/ns1:Gögn/ns1:SundurliðunHlutabréf/ns1:SH-HlutabréfMinnaEn10PrósentEignahluturOgHlutdeildarskírteini/ns1:InnlendhlutabréfOgHlutdeildarskirteini/ns1:SH-ErlendirAðilar/ns1:AðrirVerðbréfaOgFjárfestingarsjóðirSkráðÓskráð/@NOK" xmlDataType="decimal"/>
    </xmlCellPr>
  </singleXmlCell>
  <singleXmlCell id="2482" r="R28" connectionId="0">
    <xmlCellPr id="1" uniqueName="SEK">
      <xmlPr mapId="2" xpath="/ns1:EfnahagurBanka/ns1:Gögn/ns1:SundurliðunHlutabréf/ns1:SH-HlutabréfMinnaEn10PrósentEignahluturOgHlutdeildarskírteini/ns1:InnlendhlutabréfOgHlutdeildarskirteini/ns1:SH-ErlendirAðilar/ns1:AðrirVerðbréfaOgFjárfestingarsjóðirSkráðÓskráð/@SEK" xmlDataType="decimal"/>
    </xmlCellPr>
  </singleXmlCell>
  <singleXmlCell id="2483" r="S28" connectionId="0">
    <xmlCellPr id="1" uniqueName="CHF">
      <xmlPr mapId="2" xpath="/ns1:EfnahagurBanka/ns1:Gögn/ns1:SundurliðunHlutabréf/ns1:SH-HlutabréfMinnaEn10PrósentEignahluturOgHlutdeildarskírteini/ns1:InnlendhlutabréfOgHlutdeildarskirteini/ns1:SH-ErlendirAðilar/ns1:AðrirVerðbréfaOgFjárfestingarsjóðirSkráðÓskráð/@CHF" xmlDataType="decimal"/>
    </xmlCellPr>
  </singleXmlCell>
  <singleXmlCell id="2484" r="T28" connectionId="0">
    <xmlCellPr id="1" uniqueName="AðrirGjaldmiðlar">
      <xmlPr mapId="2" xpath="/ns1:EfnahagurBanka/ns1:Gögn/ns1:SundurliðunHlutabréf/ns1:SH-HlutabréfMinnaEn10PrósentEignahluturOgHlutdeildarskírteini/ns1:InnlendhlutabréfOgHlutdeildarskirteini/ns1:SH-ErlendirAðilar/ns1:AðrirVerðbréfaOgFjárfestingarsjóðirSkráðÓskráð/@AðrirGjaldmiðlar" xmlDataType="decimal"/>
    </xmlCellPr>
  </singleXmlCell>
  <singleXmlCell id="2485" r="G29" connectionId="0">
    <xmlCellPr id="1" uniqueName="Skráð">
      <xmlPr mapId="2" xpath="/ns1:EfnahagurBanka/ns1:Gögn/ns1:SundurliðunHlutabréf/ns1:SH-HlutabréfMinnaEn10PrósentEignahluturOgHlutdeildarskírteini/ns1:InnlendhlutabréfOgHlutdeildarskirteini/ns1:SH-ErlendirAðilar/ns1:FjármálafyrirtækiÓtalinAnnarsStaðarSkráðÓskráð/@Skráð" xmlDataType="decimal"/>
    </xmlCellPr>
  </singleXmlCell>
  <singleXmlCell id="2486" r="H29" connectionId="0">
    <xmlCellPr id="1" uniqueName="Óskráð">
      <xmlPr mapId="2" xpath="/ns1:EfnahagurBanka/ns1:Gögn/ns1:SundurliðunHlutabréf/ns1:SH-HlutabréfMinnaEn10PrósentEignahluturOgHlutdeildarskírteini/ns1:InnlendhlutabréfOgHlutdeildarskirteini/ns1:SH-ErlendirAðilar/ns1:FjármálafyrirtækiÓtalinAnnarsStaðarSkráðÓskráð/@Óskráð" xmlDataType="decimal"/>
    </xmlCellPr>
  </singleXmlCell>
  <singleXmlCell id="2487" r="K29" connectionId="0">
    <xmlCellPr id="1" uniqueName="ISK">
      <xmlPr mapId="2" xpath="/ns1:EfnahagurBanka/ns1:Gögn/ns1:SundurliðunHlutabréf/ns1:SH-HlutabréfMinnaEn10PrósentEignahluturOgHlutdeildarskírteini/ns1:InnlendhlutabréfOgHlutdeildarskirteini/ns1:SH-ErlendirAðilar/ns1:FjármálafyrirtækiÓtalinAnnarsStaðarSkráðÓskráð/@ISK" xmlDataType="decimal"/>
    </xmlCellPr>
  </singleXmlCell>
  <singleXmlCell id="2488" r="L29" connectionId="0">
    <xmlCellPr id="1" uniqueName="EUR">
      <xmlPr mapId="2" xpath="/ns1:EfnahagurBanka/ns1:Gögn/ns1:SundurliðunHlutabréf/ns1:SH-HlutabréfMinnaEn10PrósentEignahluturOgHlutdeildarskírteini/ns1:InnlendhlutabréfOgHlutdeildarskirteini/ns1:SH-ErlendirAðilar/ns1:FjármálafyrirtækiÓtalinAnnarsStaðarSkráðÓskráð/@EUR" xmlDataType="decimal"/>
    </xmlCellPr>
  </singleXmlCell>
  <singleXmlCell id="2489" r="M29" connectionId="0">
    <xmlCellPr id="1" uniqueName="USD">
      <xmlPr mapId="2" xpath="/ns1:EfnahagurBanka/ns1:Gögn/ns1:SundurliðunHlutabréf/ns1:SH-HlutabréfMinnaEn10PrósentEignahluturOgHlutdeildarskírteini/ns1:InnlendhlutabréfOgHlutdeildarskirteini/ns1:SH-ErlendirAðilar/ns1:FjármálafyrirtækiÓtalinAnnarsStaðarSkráðÓskráð/@USD" xmlDataType="decimal"/>
    </xmlCellPr>
  </singleXmlCell>
  <singleXmlCell id="2490" r="N29" connectionId="0">
    <xmlCellPr id="1" uniqueName="GBP">
      <xmlPr mapId="2" xpath="/ns1:EfnahagurBanka/ns1:Gögn/ns1:SundurliðunHlutabréf/ns1:SH-HlutabréfMinnaEn10PrósentEignahluturOgHlutdeildarskírteini/ns1:InnlendhlutabréfOgHlutdeildarskirteini/ns1:SH-ErlendirAðilar/ns1:FjármálafyrirtækiÓtalinAnnarsStaðarSkráðÓskráð/@GBP" xmlDataType="decimal"/>
    </xmlCellPr>
  </singleXmlCell>
  <singleXmlCell id="2491" r="O29" connectionId="0">
    <xmlCellPr id="1" uniqueName="JPY">
      <xmlPr mapId="2" xpath="/ns1:EfnahagurBanka/ns1:Gögn/ns1:SundurliðunHlutabréf/ns1:SH-HlutabréfMinnaEn10PrósentEignahluturOgHlutdeildarskírteini/ns1:InnlendhlutabréfOgHlutdeildarskirteini/ns1:SH-ErlendirAðilar/ns1:FjármálafyrirtækiÓtalinAnnarsStaðarSkráðÓskráð/@JPY" xmlDataType="decimal"/>
    </xmlCellPr>
  </singleXmlCell>
  <singleXmlCell id="2492" r="P29" connectionId="0">
    <xmlCellPr id="1" uniqueName="DKK">
      <xmlPr mapId="2" xpath="/ns1:EfnahagurBanka/ns1:Gögn/ns1:SundurliðunHlutabréf/ns1:SH-HlutabréfMinnaEn10PrósentEignahluturOgHlutdeildarskírteini/ns1:InnlendhlutabréfOgHlutdeildarskirteini/ns1:SH-ErlendirAðilar/ns1:FjármálafyrirtækiÓtalinAnnarsStaðarSkráðÓskráð/@DKK" xmlDataType="decimal"/>
    </xmlCellPr>
  </singleXmlCell>
  <singleXmlCell id="2493" r="Q29" connectionId="0">
    <xmlCellPr id="1" uniqueName="NOK">
      <xmlPr mapId="2" xpath="/ns1:EfnahagurBanka/ns1:Gögn/ns1:SundurliðunHlutabréf/ns1:SH-HlutabréfMinnaEn10PrósentEignahluturOgHlutdeildarskírteini/ns1:InnlendhlutabréfOgHlutdeildarskirteini/ns1:SH-ErlendirAðilar/ns1:FjármálafyrirtækiÓtalinAnnarsStaðarSkráðÓskráð/@NOK" xmlDataType="decimal"/>
    </xmlCellPr>
  </singleXmlCell>
  <singleXmlCell id="2494" r="R29" connectionId="0">
    <xmlCellPr id="1" uniqueName="SEK">
      <xmlPr mapId="2" xpath="/ns1:EfnahagurBanka/ns1:Gögn/ns1:SundurliðunHlutabréf/ns1:SH-HlutabréfMinnaEn10PrósentEignahluturOgHlutdeildarskírteini/ns1:InnlendhlutabréfOgHlutdeildarskirteini/ns1:SH-ErlendirAðilar/ns1:FjármálafyrirtækiÓtalinAnnarsStaðarSkráðÓskráð/@SEK" xmlDataType="decimal"/>
    </xmlCellPr>
  </singleXmlCell>
  <singleXmlCell id="2495" r="S29" connectionId="0">
    <xmlCellPr id="1" uniqueName="CHF">
      <xmlPr mapId="2" xpath="/ns1:EfnahagurBanka/ns1:Gögn/ns1:SundurliðunHlutabréf/ns1:SH-HlutabréfMinnaEn10PrósentEignahluturOgHlutdeildarskírteini/ns1:InnlendhlutabréfOgHlutdeildarskirteini/ns1:SH-ErlendirAðilar/ns1:FjármálafyrirtækiÓtalinAnnarsStaðarSkráðÓskráð/@CHF" xmlDataType="decimal"/>
    </xmlCellPr>
  </singleXmlCell>
  <singleXmlCell id="2496" r="T29" connectionId="0">
    <xmlCellPr id="1" uniqueName="AðrirGjaldmiðlar">
      <xmlPr mapId="2" xpath="/ns1:EfnahagurBanka/ns1:Gögn/ns1:SundurliðunHlutabréf/ns1:SH-HlutabréfMinnaEn10PrósentEignahluturOgHlutdeildarskírteini/ns1:InnlendhlutabréfOgHlutdeildarskirteini/ns1:SH-ErlendirAðilar/ns1:FjármálafyrirtækiÓtalinAnnarsStaðarSkráðÓskráð/@AðrirGjaldmiðlar" xmlDataType="decimal"/>
    </xmlCellPr>
  </singleXmlCell>
  <singleXmlCell id="2497" r="G31" connectionId="0">
    <xmlCellPr id="1" uniqueName="Skráð">
      <xmlPr mapId="2" xpath="/ns1:EfnahagurBanka/ns1:Gögn/ns1:SundurliðunHlutabréf/ns1:SH-HlutabréfMinnaEn10PrósentEignahluturOgHlutdeildarskírteini/ns1:InnlendhlutabréfOgHlutdeildarskirteini/ns1:SH-ErlendirAðilar/ns1:ÖnnurAtvinnufyrirtækiHeimiliOgÞjónustaViðHeimiliSkráðÓskráð/@Skráð" xmlDataType="decimal"/>
    </xmlCellPr>
  </singleXmlCell>
  <singleXmlCell id="2498" r="H31" connectionId="0">
    <xmlCellPr id="1" uniqueName="Óskráð">
      <xmlPr mapId="2" xpath="/ns1:EfnahagurBanka/ns1:Gögn/ns1:SundurliðunHlutabréf/ns1:SH-HlutabréfMinnaEn10PrósentEignahluturOgHlutdeildarskírteini/ns1:InnlendhlutabréfOgHlutdeildarskirteini/ns1:SH-ErlendirAðilar/ns1:ÖnnurAtvinnufyrirtækiHeimiliOgÞjónustaViðHeimiliSkráðÓskráð/@Óskráð" xmlDataType="decimal"/>
    </xmlCellPr>
  </singleXmlCell>
  <singleXmlCell id="2499" r="K31" connectionId="0">
    <xmlCellPr id="1" uniqueName="ISK">
      <xmlPr mapId="2" xpath="/ns1:EfnahagurBanka/ns1:Gögn/ns1:SundurliðunHlutabréf/ns1:SH-HlutabréfMinnaEn10PrósentEignahluturOgHlutdeildarskírteini/ns1:InnlendhlutabréfOgHlutdeildarskirteini/ns1:SH-ErlendirAðilar/ns1:ÖnnurAtvinnufyrirtækiHeimiliOgÞjónustaViðHeimiliSkráðÓskráð/@ISK" xmlDataType="decimal"/>
    </xmlCellPr>
  </singleXmlCell>
  <singleXmlCell id="2500" r="L31" connectionId="0">
    <xmlCellPr id="1" uniqueName="EUR">
      <xmlPr mapId="2" xpath="/ns1:EfnahagurBanka/ns1:Gögn/ns1:SundurliðunHlutabréf/ns1:SH-HlutabréfMinnaEn10PrósentEignahluturOgHlutdeildarskírteini/ns1:InnlendhlutabréfOgHlutdeildarskirteini/ns1:SH-ErlendirAðilar/ns1:ÖnnurAtvinnufyrirtækiHeimiliOgÞjónustaViðHeimiliSkráðÓskráð/@EUR" xmlDataType="decimal"/>
    </xmlCellPr>
  </singleXmlCell>
  <singleXmlCell id="2501" r="M31" connectionId="0">
    <xmlCellPr id="1" uniqueName="USD">
      <xmlPr mapId="2" xpath="/ns1:EfnahagurBanka/ns1:Gögn/ns1:SundurliðunHlutabréf/ns1:SH-HlutabréfMinnaEn10PrósentEignahluturOgHlutdeildarskírteini/ns1:InnlendhlutabréfOgHlutdeildarskirteini/ns1:SH-ErlendirAðilar/ns1:ÖnnurAtvinnufyrirtækiHeimiliOgÞjónustaViðHeimiliSkráðÓskráð/@USD" xmlDataType="decimal"/>
    </xmlCellPr>
  </singleXmlCell>
  <singleXmlCell id="2502" r="N31" connectionId="0">
    <xmlCellPr id="1" uniqueName="GBP">
      <xmlPr mapId="2" xpath="/ns1:EfnahagurBanka/ns1:Gögn/ns1:SundurliðunHlutabréf/ns1:SH-HlutabréfMinnaEn10PrósentEignahluturOgHlutdeildarskírteini/ns1:InnlendhlutabréfOgHlutdeildarskirteini/ns1:SH-ErlendirAðilar/ns1:ÖnnurAtvinnufyrirtækiHeimiliOgÞjónustaViðHeimiliSkráðÓskráð/@GBP" xmlDataType="decimal"/>
    </xmlCellPr>
  </singleXmlCell>
  <singleXmlCell id="2503" r="O31" connectionId="0">
    <xmlCellPr id="1" uniqueName="JPY">
      <xmlPr mapId="2" xpath="/ns1:EfnahagurBanka/ns1:Gögn/ns1:SundurliðunHlutabréf/ns1:SH-HlutabréfMinnaEn10PrósentEignahluturOgHlutdeildarskírteini/ns1:InnlendhlutabréfOgHlutdeildarskirteini/ns1:SH-ErlendirAðilar/ns1:ÖnnurAtvinnufyrirtækiHeimiliOgÞjónustaViðHeimiliSkráðÓskráð/@JPY" xmlDataType="decimal"/>
    </xmlCellPr>
  </singleXmlCell>
  <singleXmlCell id="2504" r="P31" connectionId="0">
    <xmlCellPr id="1" uniqueName="DKK">
      <xmlPr mapId="2" xpath="/ns1:EfnahagurBanka/ns1:Gögn/ns1:SundurliðunHlutabréf/ns1:SH-HlutabréfMinnaEn10PrósentEignahluturOgHlutdeildarskírteini/ns1:InnlendhlutabréfOgHlutdeildarskirteini/ns1:SH-ErlendirAðilar/ns1:ÖnnurAtvinnufyrirtækiHeimiliOgÞjónustaViðHeimiliSkráðÓskráð/@DKK" xmlDataType="decimal"/>
    </xmlCellPr>
  </singleXmlCell>
  <singleXmlCell id="2505" r="Q31" connectionId="0">
    <xmlCellPr id="1" uniqueName="NOK">
      <xmlPr mapId="2" xpath="/ns1:EfnahagurBanka/ns1:Gögn/ns1:SundurliðunHlutabréf/ns1:SH-HlutabréfMinnaEn10PrósentEignahluturOgHlutdeildarskírteini/ns1:InnlendhlutabréfOgHlutdeildarskirteini/ns1:SH-ErlendirAðilar/ns1:ÖnnurAtvinnufyrirtækiHeimiliOgÞjónustaViðHeimiliSkráðÓskráð/@NOK" xmlDataType="decimal"/>
    </xmlCellPr>
  </singleXmlCell>
  <singleXmlCell id="2506" r="R31" connectionId="0">
    <xmlCellPr id="1" uniqueName="SEK">
      <xmlPr mapId="2" xpath="/ns1:EfnahagurBanka/ns1:Gögn/ns1:SundurliðunHlutabréf/ns1:SH-HlutabréfMinnaEn10PrósentEignahluturOgHlutdeildarskírteini/ns1:InnlendhlutabréfOgHlutdeildarskirteini/ns1:SH-ErlendirAðilar/ns1:ÖnnurAtvinnufyrirtækiHeimiliOgÞjónustaViðHeimiliSkráðÓskráð/@SEK" xmlDataType="decimal"/>
    </xmlCellPr>
  </singleXmlCell>
  <singleXmlCell id="2507" r="S31" connectionId="0">
    <xmlCellPr id="1" uniqueName="CHF">
      <xmlPr mapId="2" xpath="/ns1:EfnahagurBanka/ns1:Gögn/ns1:SundurliðunHlutabréf/ns1:SH-HlutabréfMinnaEn10PrósentEignahluturOgHlutdeildarskírteini/ns1:InnlendhlutabréfOgHlutdeildarskirteini/ns1:SH-ErlendirAðilar/ns1:ÖnnurAtvinnufyrirtækiHeimiliOgÞjónustaViðHeimiliSkráðÓskráð/@CHF" xmlDataType="decimal"/>
    </xmlCellPr>
  </singleXmlCell>
  <singleXmlCell id="2508" r="T31" connectionId="0">
    <xmlCellPr id="1" uniqueName="AðrirGjaldmiðlar">
      <xmlPr mapId="2" xpath="/ns1:EfnahagurBanka/ns1:Gögn/ns1:SundurliðunHlutabréf/ns1:SH-HlutabréfMinnaEn10PrósentEignahluturOgHlutdeildarskírteini/ns1:InnlendhlutabréfOgHlutdeildarskirteini/ns1:SH-ErlendirAðilar/ns1:ÖnnurAtvinnufyrirtækiHeimiliOgÞjónustaViðHeimiliSkráðÓskráð/@AðrirGjaldmiðlar" xmlDataType="decimal"/>
    </xmlCellPr>
  </singleXmlCell>
</singleXmlCells>
</file>

<file path=xl/tables/tableSingleCells7.xml><?xml version="1.0" encoding="utf-8"?>
<singleXmlCells xmlns="http://schemas.openxmlformats.org/spreadsheetml/2006/main">
  <singleXmlCell id="894" r="G22" connectionId="0">
    <xmlCellPr id="1" uniqueName="OpinbertFyrirtæki">
      <xmlPr mapId="2" xpath="/ns1:EfnahagurBanka/ns1:Gögn/ns1:SundurliðunSkuldabréf/ns1:SS-SkuldabréfOgVíxlar/ns1:SS-VerðtryggðMarkaðsskuldabréf/ns1:FjármálageiriISKEignarhald/ns1:SÚ-Innlánsstofnanir/@OpinbertFyrirtæki" xmlDataType="decimal"/>
    </xmlCellPr>
  </singleXmlCell>
  <singleXmlCell id="895" r="H22" connectionId="0">
    <xmlCellPr id="1" uniqueName="Einkafyrirtæki">
      <xmlPr mapId="2" xpath="/ns1:EfnahagurBanka/ns1:Gögn/ns1:SundurliðunSkuldabréf/ns1:SS-SkuldabréfOgVíxlar/ns1:SS-VerðtryggðMarkaðsskuldabréf/ns1:FjármálageiriISKEignarhald/ns1:SÚ-Innlánsstofnanir/@Einkafyrirtæki" xmlDataType="decimal"/>
    </xmlCellPr>
  </singleXmlCell>
  <singleXmlCell id="896" r="I22" connectionId="0">
    <xmlCellPr id="1" uniqueName="ISK">
      <xmlPr mapId="2" xpath="/ns1:EfnahagurBanka/ns1:Gögn/ns1:SundurliðunSkuldabréf/ns1:SS-SkuldabréfOgVíxlar/ns1:SS-VerðtryggðMarkaðsskuldabréf/ns1:FjármálageiriISKEignarhald/ns1:SÚ-Innlánsstofnanir/@ISK" xmlDataType="decimal"/>
    </xmlCellPr>
  </singleXmlCell>
  <singleXmlCell id="897" r="G23" connectionId="0">
    <xmlCellPr id="1" uniqueName="OpinbertFyrirtæki">
      <xmlPr mapId="2" xpath="/ns1:EfnahagurBanka/ns1:Gögn/ns1:SundurliðunSkuldabréf/ns1:SS-SkuldabréfOgVíxlar/ns1:SS-VerðtryggðMarkaðsskuldabréf/ns1:FjármálageiriISKEignarhald/ns1:SÚ-InnlánsstofnanirÍSlitameðferð/@OpinbertFyrirtæki" xmlDataType="decimal"/>
    </xmlCellPr>
  </singleXmlCell>
  <singleXmlCell id="898" r="H23" connectionId="0">
    <xmlCellPr id="1" uniqueName="Einkafyrirtæki">
      <xmlPr mapId="2" xpath="/ns1:EfnahagurBanka/ns1:Gögn/ns1:SundurliðunSkuldabréf/ns1:SS-SkuldabréfOgVíxlar/ns1:SS-VerðtryggðMarkaðsskuldabréf/ns1:FjármálageiriISKEignarhald/ns1:SÚ-InnlánsstofnanirÍSlitameðferð/@Einkafyrirtæki" xmlDataType="decimal"/>
    </xmlCellPr>
  </singleXmlCell>
  <singleXmlCell id="899" r="I23" connectionId="0">
    <xmlCellPr id="1" uniqueName="ISK">
      <xmlPr mapId="2" xpath="/ns1:EfnahagurBanka/ns1:Gögn/ns1:SundurliðunSkuldabréf/ns1:SS-SkuldabréfOgVíxlar/ns1:SS-VerðtryggðMarkaðsskuldabréf/ns1:FjármálageiriISKEignarhald/ns1:SÚ-InnlánsstofnanirÍSlitameðferð/@ISK" xmlDataType="decimal"/>
    </xmlCellPr>
  </singleXmlCell>
  <singleXmlCell id="900" r="G24" connectionId="0">
    <xmlCellPr id="1" uniqueName="OpinbertFyrirtæki">
      <xmlPr mapId="2" xpath="/ns1:EfnahagurBanka/ns1:Gögn/ns1:SundurliðunSkuldabréf/ns1:SS-SkuldabréfOgVíxlar/ns1:SS-VerðtryggðMarkaðsskuldabréf/ns1:FjármálageiriISKEignarhald/ns1:SÚ-Peningamarkaðssjóðir/@OpinbertFyrirtæki" xmlDataType="decimal"/>
    </xmlCellPr>
  </singleXmlCell>
  <singleXmlCell id="901" r="H24" connectionId="0">
    <xmlCellPr id="1" uniqueName="Einkafyrirtæki">
      <xmlPr mapId="2" xpath="/ns1:EfnahagurBanka/ns1:Gögn/ns1:SundurliðunSkuldabréf/ns1:SS-SkuldabréfOgVíxlar/ns1:SS-VerðtryggðMarkaðsskuldabréf/ns1:FjármálageiriISKEignarhald/ns1:SÚ-Peningamarkaðssjóðir/@Einkafyrirtæki" xmlDataType="decimal"/>
    </xmlCellPr>
  </singleXmlCell>
  <singleXmlCell id="902" r="I24" connectionId="0">
    <xmlCellPr id="1" uniqueName="ISK">
      <xmlPr mapId="2" xpath="/ns1:EfnahagurBanka/ns1:Gögn/ns1:SundurliðunSkuldabréf/ns1:SS-SkuldabréfOgVíxlar/ns1:SS-VerðtryggðMarkaðsskuldabréf/ns1:FjármálageiriISKEignarhald/ns1:SÚ-Peningamarkaðssjóðir/@ISK" xmlDataType="decimal"/>
    </xmlCellPr>
  </singleXmlCell>
  <singleXmlCell id="903" r="G25" connectionId="0">
    <xmlCellPr id="1" uniqueName="OpinbertFyrirtæki">
      <xmlPr mapId="2" xpath="/ns1:EfnahagurBanka/ns1:Gögn/ns1:SundurliðunSkuldabréf/ns1:SS-SkuldabréfOgVíxlar/ns1:SS-VerðtryggðMarkaðsskuldabréf/ns1:FjármálageiriISKEignarhald/ns1:SÚ-AðrirVerðbréfaOgFjárfestingarsjóðir/@OpinbertFyrirtæki" xmlDataType="decimal"/>
    </xmlCellPr>
  </singleXmlCell>
  <singleXmlCell id="904" r="H25" connectionId="0">
    <xmlCellPr id="1" uniqueName="Einkafyrirtæki">
      <xmlPr mapId="2" xpath="/ns1:EfnahagurBanka/ns1:Gögn/ns1:SundurliðunSkuldabréf/ns1:SS-SkuldabréfOgVíxlar/ns1:SS-VerðtryggðMarkaðsskuldabréf/ns1:FjármálageiriISKEignarhald/ns1:SÚ-AðrirVerðbréfaOgFjárfestingarsjóðir/@Einkafyrirtæki" xmlDataType="decimal"/>
    </xmlCellPr>
  </singleXmlCell>
  <singleXmlCell id="905" r="I25" connectionId="0">
    <xmlCellPr id="1" uniqueName="ISK">
      <xmlPr mapId="2" xpath="/ns1:EfnahagurBanka/ns1:Gögn/ns1:SundurliðunSkuldabréf/ns1:SS-SkuldabréfOgVíxlar/ns1:SS-VerðtryggðMarkaðsskuldabréf/ns1:FjármálageiriISKEignarhald/ns1:SÚ-AðrirVerðbréfaOgFjárfestingarsjóðir/@ISK" xmlDataType="decimal"/>
    </xmlCellPr>
  </singleXmlCell>
  <singleXmlCell id="906" r="G26" connectionId="0">
    <xmlCellPr id="1" uniqueName="OpinbertFyrirtæki">
      <xmlPr mapId="2" xpath="/ns1:EfnahagurBanka/ns1:Gögn/ns1:SundurliðunSkuldabréf/ns1:SS-SkuldabréfOgVíxlar/ns1:SS-VerðtryggðMarkaðsskuldabréf/ns1:FjármálageiriISKEignarhald/ns1:SÚ-ÖnnurFjármálafyrirtæki/@OpinbertFyrirtæki" xmlDataType="decimal"/>
    </xmlCellPr>
  </singleXmlCell>
  <singleXmlCell id="907" r="H26" connectionId="0">
    <xmlCellPr id="1" uniqueName="Einkafyrirtæki">
      <xmlPr mapId="2" xpath="/ns1:EfnahagurBanka/ns1:Gögn/ns1:SundurliðunSkuldabréf/ns1:SS-SkuldabréfOgVíxlar/ns1:SS-VerðtryggðMarkaðsskuldabréf/ns1:FjármálageiriISKEignarhald/ns1:SÚ-ÖnnurFjármálafyrirtæki/@Einkafyrirtæki" xmlDataType="decimal"/>
    </xmlCellPr>
  </singleXmlCell>
  <singleXmlCell id="908" r="I26" connectionId="0">
    <xmlCellPr id="1" uniqueName="ISK">
      <xmlPr mapId="2" xpath="/ns1:EfnahagurBanka/ns1:Gögn/ns1:SundurliðunSkuldabréf/ns1:SS-SkuldabréfOgVíxlar/ns1:SS-VerðtryggðMarkaðsskuldabréf/ns1:FjármálageiriISKEignarhald/ns1:SÚ-ÖnnurFjármálafyrirtæki/@ISK" xmlDataType="decimal"/>
    </xmlCellPr>
  </singleXmlCell>
  <singleXmlCell id="909" r="G27" connectionId="0">
    <xmlCellPr id="1" uniqueName="OpinbertFyrirtæki">
      <xmlPr mapId="2" xpath="/ns1:EfnahagurBanka/ns1:Gögn/ns1:SundurliðunSkuldabréf/ns1:SS-SkuldabréfOgVíxlar/ns1:SS-VerðtryggðMarkaðsskuldabréf/ns1:FjármálageiriISKEignarhald/ns1:SÚ-ÖnnurFjármálafyrirtækiÍSlitameðferð/@OpinbertFyrirtæki" xmlDataType="decimal"/>
    </xmlCellPr>
  </singleXmlCell>
  <singleXmlCell id="910" r="H27" connectionId="0">
    <xmlCellPr id="1" uniqueName="Einkafyrirtæki">
      <xmlPr mapId="2" xpath="/ns1:EfnahagurBanka/ns1:Gögn/ns1:SundurliðunSkuldabréf/ns1:SS-SkuldabréfOgVíxlar/ns1:SS-VerðtryggðMarkaðsskuldabréf/ns1:FjármálageiriISKEignarhald/ns1:SÚ-ÖnnurFjármálafyrirtækiÍSlitameðferð/@Einkafyrirtæki" xmlDataType="decimal"/>
    </xmlCellPr>
  </singleXmlCell>
  <singleXmlCell id="911" r="I27" connectionId="0">
    <xmlCellPr id="1" uniqueName="ISK">
      <xmlPr mapId="2" xpath="/ns1:EfnahagurBanka/ns1:Gögn/ns1:SundurliðunSkuldabréf/ns1:SS-SkuldabréfOgVíxlar/ns1:SS-VerðtryggðMarkaðsskuldabréf/ns1:FjármálageiriISKEignarhald/ns1:SÚ-ÖnnurFjármálafyrirtækiÍSlitameðferð/@ISK" xmlDataType="decimal"/>
    </xmlCellPr>
  </singleXmlCell>
  <singleXmlCell id="912" r="G28" connectionId="0">
    <xmlCellPr id="1" uniqueName="OpinbertFyrirtæki">
      <xmlPr mapId="2" xpath="/ns1:EfnahagurBanka/ns1:Gögn/ns1:SundurliðunSkuldabréf/ns1:SS-SkuldabréfOgVíxlar/ns1:SS-VerðtryggðMarkaðsskuldabréf/ns1:FjármálageiriISKEignarhald/ns1:SÚ-FjármálalegHliðarstarfsemi/@OpinbertFyrirtæki" xmlDataType="decimal"/>
    </xmlCellPr>
  </singleXmlCell>
  <singleXmlCell id="913" r="H28" connectionId="0">
    <xmlCellPr id="1" uniqueName="Einkafyrirtæki">
      <xmlPr mapId="2" xpath="/ns1:EfnahagurBanka/ns1:Gögn/ns1:SundurliðunSkuldabréf/ns1:SS-SkuldabréfOgVíxlar/ns1:SS-VerðtryggðMarkaðsskuldabréf/ns1:FjármálageiriISKEignarhald/ns1:SÚ-FjármálalegHliðarstarfsemi/@Einkafyrirtæki" xmlDataType="decimal"/>
    </xmlCellPr>
  </singleXmlCell>
  <singleXmlCell id="914" r="I28" connectionId="0">
    <xmlCellPr id="1" uniqueName="ISK">
      <xmlPr mapId="2" xpath="/ns1:EfnahagurBanka/ns1:Gögn/ns1:SundurliðunSkuldabréf/ns1:SS-SkuldabréfOgVíxlar/ns1:SS-VerðtryggðMarkaðsskuldabréf/ns1:FjármálageiriISKEignarhald/ns1:SÚ-FjármálalegHliðarstarfsemi/@ISK" xmlDataType="decimal"/>
    </xmlCellPr>
  </singleXmlCell>
  <singleXmlCell id="915" r="G29" connectionId="0">
    <xmlCellPr id="1" uniqueName="OpinbertFyrirtæki">
      <xmlPr mapId="2" xpath="/ns1:EfnahagurBanka/ns1:Gögn/ns1:SundurliðunSkuldabréf/ns1:SS-SkuldabréfOgVíxlar/ns1:SS-VerðtryggðMarkaðsskuldabréf/ns1:FjármálageiriISKEignarhald/ns1:SÚ-InnbyrðisFjármálastarfsemi/@OpinbertFyrirtæki" xmlDataType="decimal"/>
    </xmlCellPr>
  </singleXmlCell>
  <singleXmlCell id="916" r="H29" connectionId="0">
    <xmlCellPr id="1" uniqueName="Einkafyrirtæki">
      <xmlPr mapId="2" xpath="/ns1:EfnahagurBanka/ns1:Gögn/ns1:SundurliðunSkuldabréf/ns1:SS-SkuldabréfOgVíxlar/ns1:SS-VerðtryggðMarkaðsskuldabréf/ns1:FjármálageiriISKEignarhald/ns1:SÚ-InnbyrðisFjármálastarfsemi/@Einkafyrirtæki" xmlDataType="decimal"/>
    </xmlCellPr>
  </singleXmlCell>
  <singleXmlCell id="2572" r="I29" connectionId="0">
    <xmlCellPr id="1" uniqueName="ISK">
      <xmlPr mapId="2" xpath="/ns1:EfnahagurBanka/ns1:Gögn/ns1:SundurliðunSkuldabréf/ns1:SS-SkuldabréfOgVíxlar/ns1:SS-VerðtryggðMarkaðsskuldabréf/ns1:FjármálageiriISKEignarhald/ns1:SÚ-InnbyrðisFjármálastarfsemi/@ISK" xmlDataType="decimal"/>
    </xmlCellPr>
  </singleXmlCell>
  <singleXmlCell id="2573" r="G30" connectionId="0">
    <xmlCellPr id="1" uniqueName="OpinbertFyrirtæki">
      <xmlPr mapId="2" xpath="/ns1:EfnahagurBanka/ns1:Gögn/ns1:SundurliðunSkuldabréf/ns1:SS-SkuldabréfOgVíxlar/ns1:SS-VerðtryggðMarkaðsskuldabréf/ns1:FjármálageiriISKEignarhald/ns1:SÚ-Vátryggingarfélög/@OpinbertFyrirtæki" xmlDataType="decimal"/>
    </xmlCellPr>
  </singleXmlCell>
  <singleXmlCell id="2574" r="H30" connectionId="0">
    <xmlCellPr id="1" uniqueName="Einkafyrirtæki">
      <xmlPr mapId="2" xpath="/ns1:EfnahagurBanka/ns1:Gögn/ns1:SundurliðunSkuldabréf/ns1:SS-SkuldabréfOgVíxlar/ns1:SS-VerðtryggðMarkaðsskuldabréf/ns1:FjármálageiriISKEignarhald/ns1:SÚ-Vátryggingarfélög/@Einkafyrirtæki" xmlDataType="decimal"/>
    </xmlCellPr>
  </singleXmlCell>
  <singleXmlCell id="2575" r="I30" connectionId="0">
    <xmlCellPr id="1" uniqueName="ISK">
      <xmlPr mapId="2" xpath="/ns1:EfnahagurBanka/ns1:Gögn/ns1:SundurliðunSkuldabréf/ns1:SS-SkuldabréfOgVíxlar/ns1:SS-VerðtryggðMarkaðsskuldabréf/ns1:FjármálageiriISKEignarhald/ns1:SÚ-Vátryggingarfélög/@ISK" xmlDataType="decimal"/>
    </xmlCellPr>
  </singleXmlCell>
  <singleXmlCell id="2576" r="G31" connectionId="0">
    <xmlCellPr id="1" uniqueName="OpinbertFyrirtæki">
      <xmlPr mapId="2" xpath="/ns1:EfnahagurBanka/ns1:Gögn/ns1:SundurliðunSkuldabréf/ns1:SS-SkuldabréfOgVíxlar/ns1:SS-VerðtryggðMarkaðsskuldabréf/ns1:FjármálageiriISKEignarhald/ns1:SÚ-Lífeyrissjóðir/@OpinbertFyrirtæki" xmlDataType="decimal"/>
    </xmlCellPr>
  </singleXmlCell>
  <singleXmlCell id="2577" r="H31" connectionId="0">
    <xmlCellPr id="1" uniqueName="Einkafyrirtæki">
      <xmlPr mapId="2" xpath="/ns1:EfnahagurBanka/ns1:Gögn/ns1:SundurliðunSkuldabréf/ns1:SS-SkuldabréfOgVíxlar/ns1:SS-VerðtryggðMarkaðsskuldabréf/ns1:FjármálageiriISKEignarhald/ns1:SÚ-Lífeyrissjóðir/@Einkafyrirtæki" xmlDataType="decimal"/>
    </xmlCellPr>
  </singleXmlCell>
  <singleXmlCell id="2578" r="I31" connectionId="0">
    <xmlCellPr id="1" uniqueName="ISK">
      <xmlPr mapId="2" xpath="/ns1:EfnahagurBanka/ns1:Gögn/ns1:SundurliðunSkuldabréf/ns1:SS-SkuldabréfOgVíxlar/ns1:SS-VerðtryggðMarkaðsskuldabréf/ns1:FjármálageiriISKEignarhald/ns1:SÚ-Lífeyrissjóðir/@ISK" xmlDataType="decimal"/>
    </xmlCellPr>
  </singleXmlCell>
  <singleXmlCell id="2579" r="I36" connectionId="0">
    <xmlCellPr id="1" uniqueName="ISK">
      <xmlPr mapId="2" xpath="/ns1:EfnahagurBanka/ns1:Gögn/ns1:SundurliðunSkuldabréf/ns1:SS-SkuldabréfOgVíxlar/ns1:SS-VerðtryggðMarkaðsskuldabréf/ns1:FélagasamtökSemÞjónaHeimilumISK/@ISK" xmlDataType="decimal"/>
    </xmlCellPr>
  </singleXmlCell>
  <singleXmlCell id="2625" r="G61" connectionId="0">
    <xmlCellPr id="1" uniqueName="OpinbertFyrirtæki">
      <xmlPr mapId="2" xpath="/ns1:EfnahagurBanka/ns1:Gögn/ns1:SundurliðunSkuldabréf/ns1:SS-SkuldabréfOgVíxlar/ns1:SS-ÖnnurMarkaðsskuldabréfLengriEnÁr/ns1:Fjármálageiri/ns1:Innlánsstofnanir/@OpinbertFyrirtæki" xmlDataType="decimal"/>
    </xmlCellPr>
  </singleXmlCell>
  <singleXmlCell id="2626" r="H61" connectionId="0">
    <xmlCellPr id="1" uniqueName="Einkafyrirtæki">
      <xmlPr mapId="2" xpath="/ns1:EfnahagurBanka/ns1:Gögn/ns1:SundurliðunSkuldabréf/ns1:SS-SkuldabréfOgVíxlar/ns1:SS-ÖnnurMarkaðsskuldabréfLengriEnÁr/ns1:Fjármálageiri/ns1:Innlánsstofnanir/@Einkafyrirtæki" xmlDataType="decimal"/>
    </xmlCellPr>
  </singleXmlCell>
  <singleXmlCell id="2627" r="I61" connectionId="0">
    <xmlCellPr id="1" uniqueName="ISK">
      <xmlPr mapId="2" xpath="/ns1:EfnahagurBanka/ns1:Gögn/ns1:SundurliðunSkuldabréf/ns1:SS-SkuldabréfOgVíxlar/ns1:SS-ÖnnurMarkaðsskuldabréfLengriEnÁr/ns1:Fjármálageiri/ns1:Innlánsstofnanir/@ISK" xmlDataType="decimal"/>
    </xmlCellPr>
  </singleXmlCell>
  <singleXmlCell id="2628" r="J61" connectionId="0">
    <xmlCellPr id="1" uniqueName="EUR">
      <xmlPr mapId="2" xpath="/ns1:EfnahagurBanka/ns1:Gögn/ns1:SundurliðunSkuldabréf/ns1:SS-SkuldabréfOgVíxlar/ns1:SS-ÖnnurMarkaðsskuldabréfLengriEnÁr/ns1:Fjármálageiri/ns1:Innlánsstofnanir/@EUR" xmlDataType="decimal"/>
    </xmlCellPr>
  </singleXmlCell>
  <singleXmlCell id="2629" r="K61" connectionId="0">
    <xmlCellPr id="1" uniqueName="USD">
      <xmlPr mapId="2" xpath="/ns1:EfnahagurBanka/ns1:Gögn/ns1:SundurliðunSkuldabréf/ns1:SS-SkuldabréfOgVíxlar/ns1:SS-ÖnnurMarkaðsskuldabréfLengriEnÁr/ns1:Fjármálageiri/ns1:Innlánsstofnanir/@USD" xmlDataType="decimal"/>
    </xmlCellPr>
  </singleXmlCell>
  <singleXmlCell id="2630" r="L61" connectionId="0">
    <xmlCellPr id="1" uniqueName="GBP">
      <xmlPr mapId="2" xpath="/ns1:EfnahagurBanka/ns1:Gögn/ns1:SundurliðunSkuldabréf/ns1:SS-SkuldabréfOgVíxlar/ns1:SS-ÖnnurMarkaðsskuldabréfLengriEnÁr/ns1:Fjármálageiri/ns1:Innlánsstofnanir/@GBP" xmlDataType="decimal"/>
    </xmlCellPr>
  </singleXmlCell>
  <singleXmlCell id="2631" r="M61" connectionId="0">
    <xmlCellPr id="1" uniqueName="JPY">
      <xmlPr mapId="2" xpath="/ns1:EfnahagurBanka/ns1:Gögn/ns1:SundurliðunSkuldabréf/ns1:SS-SkuldabréfOgVíxlar/ns1:SS-ÖnnurMarkaðsskuldabréfLengriEnÁr/ns1:Fjármálageiri/ns1:Innlánsstofnanir/@JPY" xmlDataType="decimal"/>
    </xmlCellPr>
  </singleXmlCell>
  <singleXmlCell id="2632" r="N61" connectionId="0">
    <xmlCellPr id="1" uniqueName="DKK">
      <xmlPr mapId="2" xpath="/ns1:EfnahagurBanka/ns1:Gögn/ns1:SundurliðunSkuldabréf/ns1:SS-SkuldabréfOgVíxlar/ns1:SS-ÖnnurMarkaðsskuldabréfLengriEnÁr/ns1:Fjármálageiri/ns1:Innlánsstofnanir/@DKK" xmlDataType="decimal"/>
    </xmlCellPr>
  </singleXmlCell>
  <singleXmlCell id="2633" r="O61" connectionId="0">
    <xmlCellPr id="1" uniqueName="NOK">
      <xmlPr mapId="2" xpath="/ns1:EfnahagurBanka/ns1:Gögn/ns1:SundurliðunSkuldabréf/ns1:SS-SkuldabréfOgVíxlar/ns1:SS-ÖnnurMarkaðsskuldabréfLengriEnÁr/ns1:Fjármálageiri/ns1:Innlánsstofnanir/@NOK" xmlDataType="decimal"/>
    </xmlCellPr>
  </singleXmlCell>
  <singleXmlCell id="2634" r="P61" connectionId="0">
    <xmlCellPr id="1" uniqueName="SEK">
      <xmlPr mapId="2" xpath="/ns1:EfnahagurBanka/ns1:Gögn/ns1:SundurliðunSkuldabréf/ns1:SS-SkuldabréfOgVíxlar/ns1:SS-ÖnnurMarkaðsskuldabréfLengriEnÁr/ns1:Fjármálageiri/ns1:Innlánsstofnanir/@SEK" xmlDataType="decimal"/>
    </xmlCellPr>
  </singleXmlCell>
  <singleXmlCell id="2635" r="Q61" connectionId="0">
    <xmlCellPr id="1" uniqueName="CHF">
      <xmlPr mapId="2" xpath="/ns1:EfnahagurBanka/ns1:Gögn/ns1:SundurliðunSkuldabréf/ns1:SS-SkuldabréfOgVíxlar/ns1:SS-ÖnnurMarkaðsskuldabréfLengriEnÁr/ns1:Fjármálageiri/ns1:Innlánsstofnanir/@CHF" xmlDataType="decimal"/>
    </xmlCellPr>
  </singleXmlCell>
  <singleXmlCell id="2636" r="R61" connectionId="0">
    <xmlCellPr id="1" uniqueName="AðrirGjaldmiðlar">
      <xmlPr mapId="2" xpath="/ns1:EfnahagurBanka/ns1:Gögn/ns1:SundurliðunSkuldabréf/ns1:SS-SkuldabréfOgVíxlar/ns1:SS-ÖnnurMarkaðsskuldabréfLengriEnÁr/ns1:Fjármálageiri/ns1:Innlánsstofnanir/@AðrirGjaldmiðlar" xmlDataType="decimal"/>
    </xmlCellPr>
  </singleXmlCell>
  <singleXmlCell id="2637" r="G62" connectionId="0">
    <xmlCellPr id="1" uniqueName="OpinbertFyrirtæki">
      <xmlPr mapId="2" xpath="/ns1:EfnahagurBanka/ns1:Gögn/ns1:SundurliðunSkuldabréf/ns1:SS-SkuldabréfOgVíxlar/ns1:SS-ÖnnurMarkaðsskuldabréfLengriEnÁr/ns1:Fjármálageiri/ns1:InnlánsstofnanirÍSlitameðferð/@OpinbertFyrirtæki" xmlDataType="decimal"/>
    </xmlCellPr>
  </singleXmlCell>
  <singleXmlCell id="2638" r="H62" connectionId="0">
    <xmlCellPr id="1" uniqueName="Einkafyrirtæki">
      <xmlPr mapId="2" xpath="/ns1:EfnahagurBanka/ns1:Gögn/ns1:SundurliðunSkuldabréf/ns1:SS-SkuldabréfOgVíxlar/ns1:SS-ÖnnurMarkaðsskuldabréfLengriEnÁr/ns1:Fjármálageiri/ns1:InnlánsstofnanirÍSlitameðferð/@Einkafyrirtæki" xmlDataType="decimal"/>
    </xmlCellPr>
  </singleXmlCell>
  <singleXmlCell id="2639" r="I62" connectionId="0">
    <xmlCellPr id="1" uniqueName="ISK">
      <xmlPr mapId="2" xpath="/ns1:EfnahagurBanka/ns1:Gögn/ns1:SundurliðunSkuldabréf/ns1:SS-SkuldabréfOgVíxlar/ns1:SS-ÖnnurMarkaðsskuldabréfLengriEnÁr/ns1:Fjármálageiri/ns1:InnlánsstofnanirÍSlitameðferð/@ISK" xmlDataType="decimal"/>
    </xmlCellPr>
  </singleXmlCell>
  <singleXmlCell id="2640" r="J62" connectionId="0">
    <xmlCellPr id="1" uniqueName="EUR">
      <xmlPr mapId="2" xpath="/ns1:EfnahagurBanka/ns1:Gögn/ns1:SundurliðunSkuldabréf/ns1:SS-SkuldabréfOgVíxlar/ns1:SS-ÖnnurMarkaðsskuldabréfLengriEnÁr/ns1:Fjármálageiri/ns1:InnlánsstofnanirÍSlitameðferð/@EUR" xmlDataType="decimal"/>
    </xmlCellPr>
  </singleXmlCell>
  <singleXmlCell id="2641" r="K62" connectionId="0">
    <xmlCellPr id="1" uniqueName="USD">
      <xmlPr mapId="2" xpath="/ns1:EfnahagurBanka/ns1:Gögn/ns1:SundurliðunSkuldabréf/ns1:SS-SkuldabréfOgVíxlar/ns1:SS-ÖnnurMarkaðsskuldabréfLengriEnÁr/ns1:Fjármálageiri/ns1:InnlánsstofnanirÍSlitameðferð/@USD" xmlDataType="decimal"/>
    </xmlCellPr>
  </singleXmlCell>
  <singleXmlCell id="2642" r="L62" connectionId="0">
    <xmlCellPr id="1" uniqueName="GBP">
      <xmlPr mapId="2" xpath="/ns1:EfnahagurBanka/ns1:Gögn/ns1:SundurliðunSkuldabréf/ns1:SS-SkuldabréfOgVíxlar/ns1:SS-ÖnnurMarkaðsskuldabréfLengriEnÁr/ns1:Fjármálageiri/ns1:InnlánsstofnanirÍSlitameðferð/@GBP" xmlDataType="decimal"/>
    </xmlCellPr>
  </singleXmlCell>
  <singleXmlCell id="2643" r="M62" connectionId="0">
    <xmlCellPr id="1" uniqueName="JPY">
      <xmlPr mapId="2" xpath="/ns1:EfnahagurBanka/ns1:Gögn/ns1:SundurliðunSkuldabréf/ns1:SS-SkuldabréfOgVíxlar/ns1:SS-ÖnnurMarkaðsskuldabréfLengriEnÁr/ns1:Fjármálageiri/ns1:InnlánsstofnanirÍSlitameðferð/@JPY" xmlDataType="decimal"/>
    </xmlCellPr>
  </singleXmlCell>
  <singleXmlCell id="2644" r="N62" connectionId="0">
    <xmlCellPr id="1" uniqueName="DKK">
      <xmlPr mapId="2" xpath="/ns1:EfnahagurBanka/ns1:Gögn/ns1:SundurliðunSkuldabréf/ns1:SS-SkuldabréfOgVíxlar/ns1:SS-ÖnnurMarkaðsskuldabréfLengriEnÁr/ns1:Fjármálageiri/ns1:InnlánsstofnanirÍSlitameðferð/@DKK" xmlDataType="decimal"/>
    </xmlCellPr>
  </singleXmlCell>
  <singleXmlCell id="2645" r="O62" connectionId="0">
    <xmlCellPr id="1" uniqueName="NOK">
      <xmlPr mapId="2" xpath="/ns1:EfnahagurBanka/ns1:Gögn/ns1:SundurliðunSkuldabréf/ns1:SS-SkuldabréfOgVíxlar/ns1:SS-ÖnnurMarkaðsskuldabréfLengriEnÁr/ns1:Fjármálageiri/ns1:InnlánsstofnanirÍSlitameðferð/@NOK" xmlDataType="decimal"/>
    </xmlCellPr>
  </singleXmlCell>
  <singleXmlCell id="2646" r="P62" connectionId="0">
    <xmlCellPr id="1" uniqueName="SEK">
      <xmlPr mapId="2" xpath="/ns1:EfnahagurBanka/ns1:Gögn/ns1:SundurliðunSkuldabréf/ns1:SS-SkuldabréfOgVíxlar/ns1:SS-ÖnnurMarkaðsskuldabréfLengriEnÁr/ns1:Fjármálageiri/ns1:InnlánsstofnanirÍSlitameðferð/@SEK" xmlDataType="decimal"/>
    </xmlCellPr>
  </singleXmlCell>
  <singleXmlCell id="2647" r="Q62" connectionId="0">
    <xmlCellPr id="1" uniqueName="CHF">
      <xmlPr mapId="2" xpath="/ns1:EfnahagurBanka/ns1:Gögn/ns1:SundurliðunSkuldabréf/ns1:SS-SkuldabréfOgVíxlar/ns1:SS-ÖnnurMarkaðsskuldabréfLengriEnÁr/ns1:Fjármálageiri/ns1:InnlánsstofnanirÍSlitameðferð/@CHF" xmlDataType="decimal"/>
    </xmlCellPr>
  </singleXmlCell>
  <singleXmlCell id="2648" r="R62" connectionId="0">
    <xmlCellPr id="1" uniqueName="AðrirGjaldmiðlar">
      <xmlPr mapId="2" xpath="/ns1:EfnahagurBanka/ns1:Gögn/ns1:SundurliðunSkuldabréf/ns1:SS-SkuldabréfOgVíxlar/ns1:SS-ÖnnurMarkaðsskuldabréfLengriEnÁr/ns1:Fjármálageiri/ns1:InnlánsstofnanirÍSlitameðferð/@AðrirGjaldmiðlar" xmlDataType="decimal"/>
    </xmlCellPr>
  </singleXmlCell>
  <singleXmlCell id="2649" r="G63" connectionId="0">
    <xmlCellPr id="1" uniqueName="OpinbertFyrirtæki">
      <xmlPr mapId="2" xpath="/ns1:EfnahagurBanka/ns1:Gögn/ns1:SundurliðunSkuldabréf/ns1:SS-SkuldabréfOgVíxlar/ns1:SS-ÖnnurMarkaðsskuldabréfLengriEnÁr/ns1:Fjármálageiri/ns1:Peningamarkaðssjóðir/@OpinbertFyrirtæki" xmlDataType="decimal"/>
    </xmlCellPr>
  </singleXmlCell>
  <singleXmlCell id="2650" r="H63" connectionId="0">
    <xmlCellPr id="1" uniqueName="Einkafyrirtæki">
      <xmlPr mapId="2" xpath="/ns1:EfnahagurBanka/ns1:Gögn/ns1:SundurliðunSkuldabréf/ns1:SS-SkuldabréfOgVíxlar/ns1:SS-ÖnnurMarkaðsskuldabréfLengriEnÁr/ns1:Fjármálageiri/ns1:Peningamarkaðssjóðir/@Einkafyrirtæki" xmlDataType="decimal"/>
    </xmlCellPr>
  </singleXmlCell>
  <singleXmlCell id="2651" r="I63" connectionId="0">
    <xmlCellPr id="1" uniqueName="ISK">
      <xmlPr mapId="2" xpath="/ns1:EfnahagurBanka/ns1:Gögn/ns1:SundurliðunSkuldabréf/ns1:SS-SkuldabréfOgVíxlar/ns1:SS-ÖnnurMarkaðsskuldabréfLengriEnÁr/ns1:Fjármálageiri/ns1:Peningamarkaðssjóðir/@ISK" xmlDataType="decimal"/>
    </xmlCellPr>
  </singleXmlCell>
  <singleXmlCell id="2652" r="J63" connectionId="0">
    <xmlCellPr id="1" uniqueName="EUR">
      <xmlPr mapId="2" xpath="/ns1:EfnahagurBanka/ns1:Gögn/ns1:SundurliðunSkuldabréf/ns1:SS-SkuldabréfOgVíxlar/ns1:SS-ÖnnurMarkaðsskuldabréfLengriEnÁr/ns1:Fjármálageiri/ns1:Peningamarkaðssjóðir/@EUR" xmlDataType="decimal"/>
    </xmlCellPr>
  </singleXmlCell>
  <singleXmlCell id="2653" r="K63" connectionId="0">
    <xmlCellPr id="1" uniqueName="USD">
      <xmlPr mapId="2" xpath="/ns1:EfnahagurBanka/ns1:Gögn/ns1:SundurliðunSkuldabréf/ns1:SS-SkuldabréfOgVíxlar/ns1:SS-ÖnnurMarkaðsskuldabréfLengriEnÁr/ns1:Fjármálageiri/ns1:Peningamarkaðssjóðir/@USD" xmlDataType="decimal"/>
    </xmlCellPr>
  </singleXmlCell>
  <singleXmlCell id="2654" r="L63" connectionId="0">
    <xmlCellPr id="1" uniqueName="GBP">
      <xmlPr mapId="2" xpath="/ns1:EfnahagurBanka/ns1:Gögn/ns1:SundurliðunSkuldabréf/ns1:SS-SkuldabréfOgVíxlar/ns1:SS-ÖnnurMarkaðsskuldabréfLengriEnÁr/ns1:Fjármálageiri/ns1:Peningamarkaðssjóðir/@GBP" xmlDataType="decimal"/>
    </xmlCellPr>
  </singleXmlCell>
  <singleXmlCell id="2655" r="M63" connectionId="0">
    <xmlCellPr id="1" uniqueName="JPY">
      <xmlPr mapId="2" xpath="/ns1:EfnahagurBanka/ns1:Gögn/ns1:SundurliðunSkuldabréf/ns1:SS-SkuldabréfOgVíxlar/ns1:SS-ÖnnurMarkaðsskuldabréfLengriEnÁr/ns1:Fjármálageiri/ns1:Peningamarkaðssjóðir/@JPY" xmlDataType="decimal"/>
    </xmlCellPr>
  </singleXmlCell>
  <singleXmlCell id="2656" r="N63" connectionId="0">
    <xmlCellPr id="1" uniqueName="DKK">
      <xmlPr mapId="2" xpath="/ns1:EfnahagurBanka/ns1:Gögn/ns1:SundurliðunSkuldabréf/ns1:SS-SkuldabréfOgVíxlar/ns1:SS-ÖnnurMarkaðsskuldabréfLengriEnÁr/ns1:Fjármálageiri/ns1:Peningamarkaðssjóðir/@DKK" xmlDataType="decimal"/>
    </xmlCellPr>
  </singleXmlCell>
  <singleXmlCell id="2657" r="O63" connectionId="0">
    <xmlCellPr id="1" uniqueName="NOK">
      <xmlPr mapId="2" xpath="/ns1:EfnahagurBanka/ns1:Gögn/ns1:SundurliðunSkuldabréf/ns1:SS-SkuldabréfOgVíxlar/ns1:SS-ÖnnurMarkaðsskuldabréfLengriEnÁr/ns1:Fjármálageiri/ns1:Peningamarkaðssjóðir/@NOK" xmlDataType="decimal"/>
    </xmlCellPr>
  </singleXmlCell>
  <singleXmlCell id="2658" r="P63" connectionId="0">
    <xmlCellPr id="1" uniqueName="SEK">
      <xmlPr mapId="2" xpath="/ns1:EfnahagurBanka/ns1:Gögn/ns1:SundurliðunSkuldabréf/ns1:SS-SkuldabréfOgVíxlar/ns1:SS-ÖnnurMarkaðsskuldabréfLengriEnÁr/ns1:Fjármálageiri/ns1:Peningamarkaðssjóðir/@SEK" xmlDataType="decimal"/>
    </xmlCellPr>
  </singleXmlCell>
  <singleXmlCell id="2659" r="Q63" connectionId="0">
    <xmlCellPr id="1" uniqueName="CHF">
      <xmlPr mapId="2" xpath="/ns1:EfnahagurBanka/ns1:Gögn/ns1:SundurliðunSkuldabréf/ns1:SS-SkuldabréfOgVíxlar/ns1:SS-ÖnnurMarkaðsskuldabréfLengriEnÁr/ns1:Fjármálageiri/ns1:Peningamarkaðssjóðir/@CHF" xmlDataType="decimal"/>
    </xmlCellPr>
  </singleXmlCell>
  <singleXmlCell id="2660" r="R63" connectionId="0">
    <xmlCellPr id="1" uniqueName="AðrirGjaldmiðlar">
      <xmlPr mapId="2" xpath="/ns1:EfnahagurBanka/ns1:Gögn/ns1:SundurliðunSkuldabréf/ns1:SS-SkuldabréfOgVíxlar/ns1:SS-ÖnnurMarkaðsskuldabréfLengriEnÁr/ns1:Fjármálageiri/ns1:Peningamarkaðssjóðir/@AðrirGjaldmiðlar" xmlDataType="decimal"/>
    </xmlCellPr>
  </singleXmlCell>
  <singleXmlCell id="2661" r="G64" connectionId="0">
    <xmlCellPr id="1" uniqueName="OpinbertFyrirtæki">
      <xmlPr mapId="2" xpath="/ns1:EfnahagurBanka/ns1:Gögn/ns1:SundurliðunSkuldabréf/ns1:SS-SkuldabréfOgVíxlar/ns1:SS-ÖnnurMarkaðsskuldabréfLengriEnÁr/ns1:Fjármálageiri/ns1:AðrirVerðbréfaOgFjárfestingarsjóðir/@OpinbertFyrirtæki" xmlDataType="decimal"/>
    </xmlCellPr>
  </singleXmlCell>
  <singleXmlCell id="2662" r="H64" connectionId="0">
    <xmlCellPr id="1" uniqueName="Einkafyrirtæki">
      <xmlPr mapId="2" xpath="/ns1:EfnahagurBanka/ns1:Gögn/ns1:SundurliðunSkuldabréf/ns1:SS-SkuldabréfOgVíxlar/ns1:SS-ÖnnurMarkaðsskuldabréfLengriEnÁr/ns1:Fjármálageiri/ns1:AðrirVerðbréfaOgFjárfestingarsjóðir/@Einkafyrirtæki" xmlDataType="decimal"/>
    </xmlCellPr>
  </singleXmlCell>
  <singleXmlCell id="2663" r="I64" connectionId="0">
    <xmlCellPr id="1" uniqueName="ISK">
      <xmlPr mapId="2" xpath="/ns1:EfnahagurBanka/ns1:Gögn/ns1:SundurliðunSkuldabréf/ns1:SS-SkuldabréfOgVíxlar/ns1:SS-ÖnnurMarkaðsskuldabréfLengriEnÁr/ns1:Fjármálageiri/ns1:AðrirVerðbréfaOgFjárfestingarsjóðir/@ISK" xmlDataType="decimal"/>
    </xmlCellPr>
  </singleXmlCell>
  <singleXmlCell id="2664" r="J64" connectionId="0">
    <xmlCellPr id="1" uniqueName="EUR">
      <xmlPr mapId="2" xpath="/ns1:EfnahagurBanka/ns1:Gögn/ns1:SundurliðunSkuldabréf/ns1:SS-SkuldabréfOgVíxlar/ns1:SS-ÖnnurMarkaðsskuldabréfLengriEnÁr/ns1:Fjármálageiri/ns1:AðrirVerðbréfaOgFjárfestingarsjóðir/@EUR" xmlDataType="decimal"/>
    </xmlCellPr>
  </singleXmlCell>
  <singleXmlCell id="2665" r="K64" connectionId="0">
    <xmlCellPr id="1" uniqueName="USD">
      <xmlPr mapId="2" xpath="/ns1:EfnahagurBanka/ns1:Gögn/ns1:SundurliðunSkuldabréf/ns1:SS-SkuldabréfOgVíxlar/ns1:SS-ÖnnurMarkaðsskuldabréfLengriEnÁr/ns1:Fjármálageiri/ns1:AðrirVerðbréfaOgFjárfestingarsjóðir/@USD" xmlDataType="decimal"/>
    </xmlCellPr>
  </singleXmlCell>
  <singleXmlCell id="2666" r="L64" connectionId="0">
    <xmlCellPr id="1" uniqueName="GBP">
      <xmlPr mapId="2" xpath="/ns1:EfnahagurBanka/ns1:Gögn/ns1:SundurliðunSkuldabréf/ns1:SS-SkuldabréfOgVíxlar/ns1:SS-ÖnnurMarkaðsskuldabréfLengriEnÁr/ns1:Fjármálageiri/ns1:AðrirVerðbréfaOgFjárfestingarsjóðir/@GBP" xmlDataType="decimal"/>
    </xmlCellPr>
  </singleXmlCell>
  <singleXmlCell id="2667" r="M64" connectionId="0">
    <xmlCellPr id="1" uniqueName="JPY">
      <xmlPr mapId="2" xpath="/ns1:EfnahagurBanka/ns1:Gögn/ns1:SundurliðunSkuldabréf/ns1:SS-SkuldabréfOgVíxlar/ns1:SS-ÖnnurMarkaðsskuldabréfLengriEnÁr/ns1:Fjármálageiri/ns1:AðrirVerðbréfaOgFjárfestingarsjóðir/@JPY" xmlDataType="decimal"/>
    </xmlCellPr>
  </singleXmlCell>
  <singleXmlCell id="2668" r="N64" connectionId="0">
    <xmlCellPr id="1" uniqueName="DKK">
      <xmlPr mapId="2" xpath="/ns1:EfnahagurBanka/ns1:Gögn/ns1:SundurliðunSkuldabréf/ns1:SS-SkuldabréfOgVíxlar/ns1:SS-ÖnnurMarkaðsskuldabréfLengriEnÁr/ns1:Fjármálageiri/ns1:AðrirVerðbréfaOgFjárfestingarsjóðir/@DKK" xmlDataType="decimal"/>
    </xmlCellPr>
  </singleXmlCell>
  <singleXmlCell id="2669" r="O64" connectionId="0">
    <xmlCellPr id="1" uniqueName="NOK">
      <xmlPr mapId="2" xpath="/ns1:EfnahagurBanka/ns1:Gögn/ns1:SundurliðunSkuldabréf/ns1:SS-SkuldabréfOgVíxlar/ns1:SS-ÖnnurMarkaðsskuldabréfLengriEnÁr/ns1:Fjármálageiri/ns1:AðrirVerðbréfaOgFjárfestingarsjóðir/@NOK" xmlDataType="decimal"/>
    </xmlCellPr>
  </singleXmlCell>
  <singleXmlCell id="2670" r="P64" connectionId="0">
    <xmlCellPr id="1" uniqueName="SEK">
      <xmlPr mapId="2" xpath="/ns1:EfnahagurBanka/ns1:Gögn/ns1:SundurliðunSkuldabréf/ns1:SS-SkuldabréfOgVíxlar/ns1:SS-ÖnnurMarkaðsskuldabréfLengriEnÁr/ns1:Fjármálageiri/ns1:AðrirVerðbréfaOgFjárfestingarsjóðir/@SEK" xmlDataType="decimal"/>
    </xmlCellPr>
  </singleXmlCell>
  <singleXmlCell id="2671" r="Q64" connectionId="0">
    <xmlCellPr id="1" uniqueName="CHF">
      <xmlPr mapId="2" xpath="/ns1:EfnahagurBanka/ns1:Gögn/ns1:SundurliðunSkuldabréf/ns1:SS-SkuldabréfOgVíxlar/ns1:SS-ÖnnurMarkaðsskuldabréfLengriEnÁr/ns1:Fjármálageiri/ns1:AðrirVerðbréfaOgFjárfestingarsjóðir/@CHF" xmlDataType="decimal"/>
    </xmlCellPr>
  </singleXmlCell>
  <singleXmlCell id="2672" r="R64" connectionId="0">
    <xmlCellPr id="1" uniqueName="AðrirGjaldmiðlar">
      <xmlPr mapId="2" xpath="/ns1:EfnahagurBanka/ns1:Gögn/ns1:SundurliðunSkuldabréf/ns1:SS-SkuldabréfOgVíxlar/ns1:SS-ÖnnurMarkaðsskuldabréfLengriEnÁr/ns1:Fjármálageiri/ns1:AðrirVerðbréfaOgFjárfestingarsjóðir/@AðrirGjaldmiðlar" xmlDataType="decimal"/>
    </xmlCellPr>
  </singleXmlCell>
  <singleXmlCell id="2673" r="G65" connectionId="0">
    <xmlCellPr id="1" uniqueName="OpinbertFyrirtæki">
      <xmlPr mapId="2" xpath="/ns1:EfnahagurBanka/ns1:Gögn/ns1:SundurliðunSkuldabréf/ns1:SS-SkuldabréfOgVíxlar/ns1:SS-ÖnnurMarkaðsskuldabréfLengriEnÁr/ns1:Fjármálageiri/ns1:ÖnnurFjármálafyrirtæki/@OpinbertFyrirtæki" xmlDataType="decimal"/>
    </xmlCellPr>
  </singleXmlCell>
  <singleXmlCell id="2674" r="H65" connectionId="0">
    <xmlCellPr id="1" uniqueName="Einkafyrirtæki">
      <xmlPr mapId="2" xpath="/ns1:EfnahagurBanka/ns1:Gögn/ns1:SundurliðunSkuldabréf/ns1:SS-SkuldabréfOgVíxlar/ns1:SS-ÖnnurMarkaðsskuldabréfLengriEnÁr/ns1:Fjármálageiri/ns1:ÖnnurFjármálafyrirtæki/@Einkafyrirtæki" xmlDataType="decimal"/>
    </xmlCellPr>
  </singleXmlCell>
  <singleXmlCell id="2675" r="I65" connectionId="0">
    <xmlCellPr id="1" uniqueName="ISK">
      <xmlPr mapId="2" xpath="/ns1:EfnahagurBanka/ns1:Gögn/ns1:SundurliðunSkuldabréf/ns1:SS-SkuldabréfOgVíxlar/ns1:SS-ÖnnurMarkaðsskuldabréfLengriEnÁr/ns1:Fjármálageiri/ns1:ÖnnurFjármálafyrirtæki/@ISK" xmlDataType="decimal"/>
    </xmlCellPr>
  </singleXmlCell>
  <singleXmlCell id="2676" r="J65" connectionId="0">
    <xmlCellPr id="1" uniqueName="EUR">
      <xmlPr mapId="2" xpath="/ns1:EfnahagurBanka/ns1:Gögn/ns1:SundurliðunSkuldabréf/ns1:SS-SkuldabréfOgVíxlar/ns1:SS-ÖnnurMarkaðsskuldabréfLengriEnÁr/ns1:Fjármálageiri/ns1:ÖnnurFjármálafyrirtæki/@EUR" xmlDataType="decimal"/>
    </xmlCellPr>
  </singleXmlCell>
  <singleXmlCell id="2677" r="K65" connectionId="0">
    <xmlCellPr id="1" uniqueName="USD">
      <xmlPr mapId="2" xpath="/ns1:EfnahagurBanka/ns1:Gögn/ns1:SundurliðunSkuldabréf/ns1:SS-SkuldabréfOgVíxlar/ns1:SS-ÖnnurMarkaðsskuldabréfLengriEnÁr/ns1:Fjármálageiri/ns1:ÖnnurFjármálafyrirtæki/@USD" xmlDataType="decimal"/>
    </xmlCellPr>
  </singleXmlCell>
  <singleXmlCell id="2678" r="L65" connectionId="0">
    <xmlCellPr id="1" uniqueName="GBP">
      <xmlPr mapId="2" xpath="/ns1:EfnahagurBanka/ns1:Gögn/ns1:SundurliðunSkuldabréf/ns1:SS-SkuldabréfOgVíxlar/ns1:SS-ÖnnurMarkaðsskuldabréfLengriEnÁr/ns1:Fjármálageiri/ns1:ÖnnurFjármálafyrirtæki/@GBP" xmlDataType="decimal"/>
    </xmlCellPr>
  </singleXmlCell>
  <singleXmlCell id="2679" r="M65" connectionId="0">
    <xmlCellPr id="1" uniqueName="JPY">
      <xmlPr mapId="2" xpath="/ns1:EfnahagurBanka/ns1:Gögn/ns1:SundurliðunSkuldabréf/ns1:SS-SkuldabréfOgVíxlar/ns1:SS-ÖnnurMarkaðsskuldabréfLengriEnÁr/ns1:Fjármálageiri/ns1:ÖnnurFjármálafyrirtæki/@JPY" xmlDataType="decimal"/>
    </xmlCellPr>
  </singleXmlCell>
  <singleXmlCell id="2680" r="N65" connectionId="0">
    <xmlCellPr id="1" uniqueName="DKK">
      <xmlPr mapId="2" xpath="/ns1:EfnahagurBanka/ns1:Gögn/ns1:SundurliðunSkuldabréf/ns1:SS-SkuldabréfOgVíxlar/ns1:SS-ÖnnurMarkaðsskuldabréfLengriEnÁr/ns1:Fjármálageiri/ns1:ÖnnurFjármálafyrirtæki/@DKK" xmlDataType="decimal"/>
    </xmlCellPr>
  </singleXmlCell>
  <singleXmlCell id="2681" r="O65" connectionId="0">
    <xmlCellPr id="1" uniqueName="NOK">
      <xmlPr mapId="2" xpath="/ns1:EfnahagurBanka/ns1:Gögn/ns1:SundurliðunSkuldabréf/ns1:SS-SkuldabréfOgVíxlar/ns1:SS-ÖnnurMarkaðsskuldabréfLengriEnÁr/ns1:Fjármálageiri/ns1:ÖnnurFjármálafyrirtæki/@NOK" xmlDataType="decimal"/>
    </xmlCellPr>
  </singleXmlCell>
  <singleXmlCell id="2682" r="P65" connectionId="0">
    <xmlCellPr id="1" uniqueName="SEK">
      <xmlPr mapId="2" xpath="/ns1:EfnahagurBanka/ns1:Gögn/ns1:SundurliðunSkuldabréf/ns1:SS-SkuldabréfOgVíxlar/ns1:SS-ÖnnurMarkaðsskuldabréfLengriEnÁr/ns1:Fjármálageiri/ns1:ÖnnurFjármálafyrirtæki/@SEK" xmlDataType="decimal"/>
    </xmlCellPr>
  </singleXmlCell>
  <singleXmlCell id="2683" r="Q65" connectionId="0">
    <xmlCellPr id="1" uniqueName="CHF">
      <xmlPr mapId="2" xpath="/ns1:EfnahagurBanka/ns1:Gögn/ns1:SundurliðunSkuldabréf/ns1:SS-SkuldabréfOgVíxlar/ns1:SS-ÖnnurMarkaðsskuldabréfLengriEnÁr/ns1:Fjármálageiri/ns1:ÖnnurFjármálafyrirtæki/@CHF" xmlDataType="decimal"/>
    </xmlCellPr>
  </singleXmlCell>
  <singleXmlCell id="2684" r="R65" connectionId="0">
    <xmlCellPr id="1" uniqueName="AðrirGjaldmiðlar">
      <xmlPr mapId="2" xpath="/ns1:EfnahagurBanka/ns1:Gögn/ns1:SundurliðunSkuldabréf/ns1:SS-SkuldabréfOgVíxlar/ns1:SS-ÖnnurMarkaðsskuldabréfLengriEnÁr/ns1:Fjármálageiri/ns1:ÖnnurFjármálafyrirtæki/@AðrirGjaldmiðlar" xmlDataType="decimal"/>
    </xmlCellPr>
  </singleXmlCell>
  <singleXmlCell id="2685" r="G66" connectionId="0">
    <xmlCellPr id="1" uniqueName="OpinbertFyrirtæki">
      <xmlPr mapId="2" xpath="/ns1:EfnahagurBanka/ns1:Gögn/ns1:SundurliðunSkuldabréf/ns1:SS-SkuldabréfOgVíxlar/ns1:SS-ÖnnurMarkaðsskuldabréfLengriEnÁr/ns1:Fjármálageiri/ns1:ÖnnurFjármálafyrirtækiÍSlitameðferð/@OpinbertFyrirtæki" xmlDataType="decimal"/>
    </xmlCellPr>
  </singleXmlCell>
  <singleXmlCell id="2686" r="H66" connectionId="0">
    <xmlCellPr id="1" uniqueName="Einkafyrirtæki">
      <xmlPr mapId="2" xpath="/ns1:EfnahagurBanka/ns1:Gögn/ns1:SundurliðunSkuldabréf/ns1:SS-SkuldabréfOgVíxlar/ns1:SS-ÖnnurMarkaðsskuldabréfLengriEnÁr/ns1:Fjármálageiri/ns1:ÖnnurFjármálafyrirtækiÍSlitameðferð/@Einkafyrirtæki" xmlDataType="decimal"/>
    </xmlCellPr>
  </singleXmlCell>
  <singleXmlCell id="2687" r="I66" connectionId="0">
    <xmlCellPr id="1" uniqueName="ISK">
      <xmlPr mapId="2" xpath="/ns1:EfnahagurBanka/ns1:Gögn/ns1:SundurliðunSkuldabréf/ns1:SS-SkuldabréfOgVíxlar/ns1:SS-ÖnnurMarkaðsskuldabréfLengriEnÁr/ns1:Fjármálageiri/ns1:ÖnnurFjármálafyrirtækiÍSlitameðferð/@ISK" xmlDataType="decimal"/>
    </xmlCellPr>
  </singleXmlCell>
  <singleXmlCell id="2688" r="J66" connectionId="0">
    <xmlCellPr id="1" uniqueName="EUR">
      <xmlPr mapId="2" xpath="/ns1:EfnahagurBanka/ns1:Gögn/ns1:SundurliðunSkuldabréf/ns1:SS-SkuldabréfOgVíxlar/ns1:SS-ÖnnurMarkaðsskuldabréfLengriEnÁr/ns1:Fjármálageiri/ns1:ÖnnurFjármálafyrirtækiÍSlitameðferð/@EUR" xmlDataType="decimal"/>
    </xmlCellPr>
  </singleXmlCell>
  <singleXmlCell id="2689" r="K66" connectionId="0">
    <xmlCellPr id="1" uniqueName="USD">
      <xmlPr mapId="2" xpath="/ns1:EfnahagurBanka/ns1:Gögn/ns1:SundurliðunSkuldabréf/ns1:SS-SkuldabréfOgVíxlar/ns1:SS-ÖnnurMarkaðsskuldabréfLengriEnÁr/ns1:Fjármálageiri/ns1:ÖnnurFjármálafyrirtækiÍSlitameðferð/@USD" xmlDataType="decimal"/>
    </xmlCellPr>
  </singleXmlCell>
  <singleXmlCell id="2690" r="L66" connectionId="0">
    <xmlCellPr id="1" uniqueName="GBP">
      <xmlPr mapId="2" xpath="/ns1:EfnahagurBanka/ns1:Gögn/ns1:SundurliðunSkuldabréf/ns1:SS-SkuldabréfOgVíxlar/ns1:SS-ÖnnurMarkaðsskuldabréfLengriEnÁr/ns1:Fjármálageiri/ns1:ÖnnurFjármálafyrirtækiÍSlitameðferð/@GBP" xmlDataType="decimal"/>
    </xmlCellPr>
  </singleXmlCell>
  <singleXmlCell id="2691" r="M66" connectionId="0">
    <xmlCellPr id="1" uniqueName="JPY">
      <xmlPr mapId="2" xpath="/ns1:EfnahagurBanka/ns1:Gögn/ns1:SundurliðunSkuldabréf/ns1:SS-SkuldabréfOgVíxlar/ns1:SS-ÖnnurMarkaðsskuldabréfLengriEnÁr/ns1:Fjármálageiri/ns1:ÖnnurFjármálafyrirtækiÍSlitameðferð/@JPY" xmlDataType="decimal"/>
    </xmlCellPr>
  </singleXmlCell>
  <singleXmlCell id="2692" r="N66" connectionId="0">
    <xmlCellPr id="1" uniqueName="DKK">
      <xmlPr mapId="2" xpath="/ns1:EfnahagurBanka/ns1:Gögn/ns1:SundurliðunSkuldabréf/ns1:SS-SkuldabréfOgVíxlar/ns1:SS-ÖnnurMarkaðsskuldabréfLengriEnÁr/ns1:Fjármálageiri/ns1:ÖnnurFjármálafyrirtækiÍSlitameðferð/@DKK" xmlDataType="decimal"/>
    </xmlCellPr>
  </singleXmlCell>
  <singleXmlCell id="2693" r="O66" connectionId="0">
    <xmlCellPr id="1" uniqueName="NOK">
      <xmlPr mapId="2" xpath="/ns1:EfnahagurBanka/ns1:Gögn/ns1:SundurliðunSkuldabréf/ns1:SS-SkuldabréfOgVíxlar/ns1:SS-ÖnnurMarkaðsskuldabréfLengriEnÁr/ns1:Fjármálageiri/ns1:ÖnnurFjármálafyrirtækiÍSlitameðferð/@NOK" xmlDataType="decimal"/>
    </xmlCellPr>
  </singleXmlCell>
  <singleXmlCell id="2694" r="P66" connectionId="0">
    <xmlCellPr id="1" uniqueName="SEK">
      <xmlPr mapId="2" xpath="/ns1:EfnahagurBanka/ns1:Gögn/ns1:SundurliðunSkuldabréf/ns1:SS-SkuldabréfOgVíxlar/ns1:SS-ÖnnurMarkaðsskuldabréfLengriEnÁr/ns1:Fjármálageiri/ns1:ÖnnurFjármálafyrirtækiÍSlitameðferð/@SEK" xmlDataType="decimal"/>
    </xmlCellPr>
  </singleXmlCell>
  <singleXmlCell id="2695" r="Q66" connectionId="0">
    <xmlCellPr id="1" uniqueName="CHF">
      <xmlPr mapId="2" xpath="/ns1:EfnahagurBanka/ns1:Gögn/ns1:SundurliðunSkuldabréf/ns1:SS-SkuldabréfOgVíxlar/ns1:SS-ÖnnurMarkaðsskuldabréfLengriEnÁr/ns1:Fjármálageiri/ns1:ÖnnurFjármálafyrirtækiÍSlitameðferð/@CHF" xmlDataType="decimal"/>
    </xmlCellPr>
  </singleXmlCell>
  <singleXmlCell id="2696" r="R66" connectionId="0">
    <xmlCellPr id="1" uniqueName="AðrirGjaldmiðlar">
      <xmlPr mapId="2" xpath="/ns1:EfnahagurBanka/ns1:Gögn/ns1:SundurliðunSkuldabréf/ns1:SS-SkuldabréfOgVíxlar/ns1:SS-ÖnnurMarkaðsskuldabréfLengriEnÁr/ns1:Fjármálageiri/ns1:ÖnnurFjármálafyrirtækiÍSlitameðferð/@AðrirGjaldmiðlar" xmlDataType="decimal"/>
    </xmlCellPr>
  </singleXmlCell>
  <singleXmlCell id="2697" r="G67" connectionId="0">
    <xmlCellPr id="1" uniqueName="OpinbertFyrirtæki">
      <xmlPr mapId="2" xpath="/ns1:EfnahagurBanka/ns1:Gögn/ns1:SundurliðunSkuldabréf/ns1:SS-SkuldabréfOgVíxlar/ns1:SS-ÖnnurMarkaðsskuldabréfLengriEnÁr/ns1:Fjármálageiri/ns1:FjármálalegHliðarstarfsemi/@OpinbertFyrirtæki" xmlDataType="decimal"/>
    </xmlCellPr>
  </singleXmlCell>
  <singleXmlCell id="2698" r="H67" connectionId="0">
    <xmlCellPr id="1" uniqueName="Einkafyrirtæki">
      <xmlPr mapId="2" xpath="/ns1:EfnahagurBanka/ns1:Gögn/ns1:SundurliðunSkuldabréf/ns1:SS-SkuldabréfOgVíxlar/ns1:SS-ÖnnurMarkaðsskuldabréfLengriEnÁr/ns1:Fjármálageiri/ns1:FjármálalegHliðarstarfsemi/@Einkafyrirtæki" xmlDataType="decimal"/>
    </xmlCellPr>
  </singleXmlCell>
  <singleXmlCell id="2699" r="I67" connectionId="0">
    <xmlCellPr id="1" uniqueName="ISK">
      <xmlPr mapId="2" xpath="/ns1:EfnahagurBanka/ns1:Gögn/ns1:SundurliðunSkuldabréf/ns1:SS-SkuldabréfOgVíxlar/ns1:SS-ÖnnurMarkaðsskuldabréfLengriEnÁr/ns1:Fjármálageiri/ns1:FjármálalegHliðarstarfsemi/@ISK" xmlDataType="decimal"/>
    </xmlCellPr>
  </singleXmlCell>
  <singleXmlCell id="2700" r="J67" connectionId="0">
    <xmlCellPr id="1" uniqueName="EUR">
      <xmlPr mapId="2" xpath="/ns1:EfnahagurBanka/ns1:Gögn/ns1:SundurliðunSkuldabréf/ns1:SS-SkuldabréfOgVíxlar/ns1:SS-ÖnnurMarkaðsskuldabréfLengriEnÁr/ns1:Fjármálageiri/ns1:FjármálalegHliðarstarfsemi/@EUR" xmlDataType="decimal"/>
    </xmlCellPr>
  </singleXmlCell>
  <singleXmlCell id="2701" r="K67" connectionId="0">
    <xmlCellPr id="1" uniqueName="USD">
      <xmlPr mapId="2" xpath="/ns1:EfnahagurBanka/ns1:Gögn/ns1:SundurliðunSkuldabréf/ns1:SS-SkuldabréfOgVíxlar/ns1:SS-ÖnnurMarkaðsskuldabréfLengriEnÁr/ns1:Fjármálageiri/ns1:FjármálalegHliðarstarfsemi/@USD" xmlDataType="decimal"/>
    </xmlCellPr>
  </singleXmlCell>
  <singleXmlCell id="2702" r="L67" connectionId="0">
    <xmlCellPr id="1" uniqueName="GBP">
      <xmlPr mapId="2" xpath="/ns1:EfnahagurBanka/ns1:Gögn/ns1:SundurliðunSkuldabréf/ns1:SS-SkuldabréfOgVíxlar/ns1:SS-ÖnnurMarkaðsskuldabréfLengriEnÁr/ns1:Fjármálageiri/ns1:FjármálalegHliðarstarfsemi/@GBP" xmlDataType="decimal"/>
    </xmlCellPr>
  </singleXmlCell>
  <singleXmlCell id="2703" r="M67" connectionId="0">
    <xmlCellPr id="1" uniqueName="JPY">
      <xmlPr mapId="2" xpath="/ns1:EfnahagurBanka/ns1:Gögn/ns1:SundurliðunSkuldabréf/ns1:SS-SkuldabréfOgVíxlar/ns1:SS-ÖnnurMarkaðsskuldabréfLengriEnÁr/ns1:Fjármálageiri/ns1:FjármálalegHliðarstarfsemi/@JPY" xmlDataType="decimal"/>
    </xmlCellPr>
  </singleXmlCell>
  <singleXmlCell id="2704" r="N67" connectionId="0">
    <xmlCellPr id="1" uniqueName="DKK">
      <xmlPr mapId="2" xpath="/ns1:EfnahagurBanka/ns1:Gögn/ns1:SundurliðunSkuldabréf/ns1:SS-SkuldabréfOgVíxlar/ns1:SS-ÖnnurMarkaðsskuldabréfLengriEnÁr/ns1:Fjármálageiri/ns1:FjármálalegHliðarstarfsemi/@DKK" xmlDataType="decimal"/>
    </xmlCellPr>
  </singleXmlCell>
  <singleXmlCell id="2705" r="O67" connectionId="0">
    <xmlCellPr id="1" uniqueName="NOK">
      <xmlPr mapId="2" xpath="/ns1:EfnahagurBanka/ns1:Gögn/ns1:SundurliðunSkuldabréf/ns1:SS-SkuldabréfOgVíxlar/ns1:SS-ÖnnurMarkaðsskuldabréfLengriEnÁr/ns1:Fjármálageiri/ns1:FjármálalegHliðarstarfsemi/@NOK" xmlDataType="decimal"/>
    </xmlCellPr>
  </singleXmlCell>
  <singleXmlCell id="2706" r="P67" connectionId="0">
    <xmlCellPr id="1" uniqueName="SEK">
      <xmlPr mapId="2" xpath="/ns1:EfnahagurBanka/ns1:Gögn/ns1:SundurliðunSkuldabréf/ns1:SS-SkuldabréfOgVíxlar/ns1:SS-ÖnnurMarkaðsskuldabréfLengriEnÁr/ns1:Fjármálageiri/ns1:FjármálalegHliðarstarfsemi/@SEK" xmlDataType="decimal"/>
    </xmlCellPr>
  </singleXmlCell>
  <singleXmlCell id="2707" r="Q67" connectionId="0">
    <xmlCellPr id="1" uniqueName="CHF">
      <xmlPr mapId="2" xpath="/ns1:EfnahagurBanka/ns1:Gögn/ns1:SundurliðunSkuldabréf/ns1:SS-SkuldabréfOgVíxlar/ns1:SS-ÖnnurMarkaðsskuldabréfLengriEnÁr/ns1:Fjármálageiri/ns1:FjármálalegHliðarstarfsemi/@CHF" xmlDataType="decimal"/>
    </xmlCellPr>
  </singleXmlCell>
  <singleXmlCell id="2708" r="R67" connectionId="0">
    <xmlCellPr id="1" uniqueName="AðrirGjaldmiðlar">
      <xmlPr mapId="2" xpath="/ns1:EfnahagurBanka/ns1:Gögn/ns1:SundurliðunSkuldabréf/ns1:SS-SkuldabréfOgVíxlar/ns1:SS-ÖnnurMarkaðsskuldabréfLengriEnÁr/ns1:Fjármálageiri/ns1:FjármálalegHliðarstarfsemi/@AðrirGjaldmiðlar" xmlDataType="decimal"/>
    </xmlCellPr>
  </singleXmlCell>
  <singleXmlCell id="2721" r="G68" connectionId="0">
    <xmlCellPr id="1" uniqueName="OpinbertFyrirtæki">
      <xmlPr mapId="2" xpath="/ns1:EfnahagurBanka/ns1:Gögn/ns1:SundurliðunSkuldabréf/ns1:SS-SkuldabréfOgVíxlar/ns1:SS-ÖnnurMarkaðsskuldabréfLengriEnÁr/ns1:Fjármálageiri/ns1:InnbyrðisFjármálastarfsemi/@OpinbertFyrirtæki" xmlDataType="decimal"/>
    </xmlCellPr>
  </singleXmlCell>
  <singleXmlCell id="2722" r="H68" connectionId="0">
    <xmlCellPr id="1" uniqueName="Einkafyrirtæki">
      <xmlPr mapId="2" xpath="/ns1:EfnahagurBanka/ns1:Gögn/ns1:SundurliðunSkuldabréf/ns1:SS-SkuldabréfOgVíxlar/ns1:SS-ÖnnurMarkaðsskuldabréfLengriEnÁr/ns1:Fjármálageiri/ns1:InnbyrðisFjármálastarfsemi/@Einkafyrirtæki" xmlDataType="decimal"/>
    </xmlCellPr>
  </singleXmlCell>
  <singleXmlCell id="2723" r="I68" connectionId="0">
    <xmlCellPr id="1" uniqueName="ISK">
      <xmlPr mapId="2" xpath="/ns1:EfnahagurBanka/ns1:Gögn/ns1:SundurliðunSkuldabréf/ns1:SS-SkuldabréfOgVíxlar/ns1:SS-ÖnnurMarkaðsskuldabréfLengriEnÁr/ns1:Fjármálageiri/ns1:InnbyrðisFjármálastarfsemi/@ISK" xmlDataType="decimal"/>
    </xmlCellPr>
  </singleXmlCell>
  <singleXmlCell id="2724" r="J68" connectionId="0">
    <xmlCellPr id="1" uniqueName="EUR">
      <xmlPr mapId="2" xpath="/ns1:EfnahagurBanka/ns1:Gögn/ns1:SundurliðunSkuldabréf/ns1:SS-SkuldabréfOgVíxlar/ns1:SS-ÖnnurMarkaðsskuldabréfLengriEnÁr/ns1:Fjármálageiri/ns1:InnbyrðisFjármálastarfsemi/@EUR" xmlDataType="decimal"/>
    </xmlCellPr>
  </singleXmlCell>
  <singleXmlCell id="2725" r="K68" connectionId="0">
    <xmlCellPr id="1" uniqueName="USD">
      <xmlPr mapId="2" xpath="/ns1:EfnahagurBanka/ns1:Gögn/ns1:SundurliðunSkuldabréf/ns1:SS-SkuldabréfOgVíxlar/ns1:SS-ÖnnurMarkaðsskuldabréfLengriEnÁr/ns1:Fjármálageiri/ns1:InnbyrðisFjármálastarfsemi/@USD" xmlDataType="decimal"/>
    </xmlCellPr>
  </singleXmlCell>
  <singleXmlCell id="2726" r="L68" connectionId="0">
    <xmlCellPr id="1" uniqueName="GBP">
      <xmlPr mapId="2" xpath="/ns1:EfnahagurBanka/ns1:Gögn/ns1:SundurliðunSkuldabréf/ns1:SS-SkuldabréfOgVíxlar/ns1:SS-ÖnnurMarkaðsskuldabréfLengriEnÁr/ns1:Fjármálageiri/ns1:InnbyrðisFjármálastarfsemi/@GBP" xmlDataType="decimal"/>
    </xmlCellPr>
  </singleXmlCell>
  <singleXmlCell id="2727" r="M68" connectionId="0">
    <xmlCellPr id="1" uniqueName="JPY">
      <xmlPr mapId="2" xpath="/ns1:EfnahagurBanka/ns1:Gögn/ns1:SundurliðunSkuldabréf/ns1:SS-SkuldabréfOgVíxlar/ns1:SS-ÖnnurMarkaðsskuldabréfLengriEnÁr/ns1:Fjármálageiri/ns1:InnbyrðisFjármálastarfsemi/@JPY" xmlDataType="decimal"/>
    </xmlCellPr>
  </singleXmlCell>
  <singleXmlCell id="2728" r="N68" connectionId="0">
    <xmlCellPr id="1" uniqueName="DKK">
      <xmlPr mapId="2" xpath="/ns1:EfnahagurBanka/ns1:Gögn/ns1:SundurliðunSkuldabréf/ns1:SS-SkuldabréfOgVíxlar/ns1:SS-ÖnnurMarkaðsskuldabréfLengriEnÁr/ns1:Fjármálageiri/ns1:InnbyrðisFjármálastarfsemi/@DKK" xmlDataType="decimal"/>
    </xmlCellPr>
  </singleXmlCell>
  <singleXmlCell id="2729" r="O68" connectionId="0">
    <xmlCellPr id="1" uniqueName="NOK">
      <xmlPr mapId="2" xpath="/ns1:EfnahagurBanka/ns1:Gögn/ns1:SundurliðunSkuldabréf/ns1:SS-SkuldabréfOgVíxlar/ns1:SS-ÖnnurMarkaðsskuldabréfLengriEnÁr/ns1:Fjármálageiri/ns1:InnbyrðisFjármálastarfsemi/@NOK" xmlDataType="decimal"/>
    </xmlCellPr>
  </singleXmlCell>
  <singleXmlCell id="2730" r="P68" connectionId="0">
    <xmlCellPr id="1" uniqueName="SEK">
      <xmlPr mapId="2" xpath="/ns1:EfnahagurBanka/ns1:Gögn/ns1:SundurliðunSkuldabréf/ns1:SS-SkuldabréfOgVíxlar/ns1:SS-ÖnnurMarkaðsskuldabréfLengriEnÁr/ns1:Fjármálageiri/ns1:InnbyrðisFjármálastarfsemi/@SEK" xmlDataType="decimal"/>
    </xmlCellPr>
  </singleXmlCell>
  <singleXmlCell id="2731" r="Q68" connectionId="0">
    <xmlCellPr id="1" uniqueName="CHF">
      <xmlPr mapId="2" xpath="/ns1:EfnahagurBanka/ns1:Gögn/ns1:SundurliðunSkuldabréf/ns1:SS-SkuldabréfOgVíxlar/ns1:SS-ÖnnurMarkaðsskuldabréfLengriEnÁr/ns1:Fjármálageiri/ns1:InnbyrðisFjármálastarfsemi/@CHF" xmlDataType="decimal"/>
    </xmlCellPr>
  </singleXmlCell>
  <singleXmlCell id="2732" r="R68" connectionId="0">
    <xmlCellPr id="1" uniqueName="AðrirGjaldmiðlar">
      <xmlPr mapId="2" xpath="/ns1:EfnahagurBanka/ns1:Gögn/ns1:SundurliðunSkuldabréf/ns1:SS-SkuldabréfOgVíxlar/ns1:SS-ÖnnurMarkaðsskuldabréfLengriEnÁr/ns1:Fjármálageiri/ns1:InnbyrðisFjármálastarfsemi/@AðrirGjaldmiðlar" xmlDataType="decimal"/>
    </xmlCellPr>
  </singleXmlCell>
  <singleXmlCell id="2733" r="G69" connectionId="0">
    <xmlCellPr id="1" uniqueName="OpinbertFyrirtæki">
      <xmlPr mapId="2" xpath="/ns1:EfnahagurBanka/ns1:Gögn/ns1:SundurliðunSkuldabréf/ns1:SS-SkuldabréfOgVíxlar/ns1:SS-ÖnnurMarkaðsskuldabréfLengriEnÁr/ns1:Fjármálageiri/ns1:Vátryggingafélög/@OpinbertFyrirtæki" xmlDataType="decimal"/>
    </xmlCellPr>
  </singleXmlCell>
  <singleXmlCell id="2734" r="H69" connectionId="0">
    <xmlCellPr id="1" uniqueName="Einkafyrirtæki">
      <xmlPr mapId="2" xpath="/ns1:EfnahagurBanka/ns1:Gögn/ns1:SundurliðunSkuldabréf/ns1:SS-SkuldabréfOgVíxlar/ns1:SS-ÖnnurMarkaðsskuldabréfLengriEnÁr/ns1:Fjármálageiri/ns1:Vátryggingafélög/@Einkafyrirtæki" xmlDataType="decimal"/>
    </xmlCellPr>
  </singleXmlCell>
  <singleXmlCell id="2735" r="I69" connectionId="0">
    <xmlCellPr id="1" uniqueName="ISK">
      <xmlPr mapId="2" xpath="/ns1:EfnahagurBanka/ns1:Gögn/ns1:SundurliðunSkuldabréf/ns1:SS-SkuldabréfOgVíxlar/ns1:SS-ÖnnurMarkaðsskuldabréfLengriEnÁr/ns1:Fjármálageiri/ns1:Vátryggingafélög/@ISK" xmlDataType="decimal"/>
    </xmlCellPr>
  </singleXmlCell>
  <singleXmlCell id="2736" r="J69" connectionId="0">
    <xmlCellPr id="1" uniqueName="EUR">
      <xmlPr mapId="2" xpath="/ns1:EfnahagurBanka/ns1:Gögn/ns1:SundurliðunSkuldabréf/ns1:SS-SkuldabréfOgVíxlar/ns1:SS-ÖnnurMarkaðsskuldabréfLengriEnÁr/ns1:Fjármálageiri/ns1:Vátryggingafélög/@EUR" xmlDataType="decimal"/>
    </xmlCellPr>
  </singleXmlCell>
  <singleXmlCell id="2737" r="K69" connectionId="0">
    <xmlCellPr id="1" uniqueName="USD">
      <xmlPr mapId="2" xpath="/ns1:EfnahagurBanka/ns1:Gögn/ns1:SundurliðunSkuldabréf/ns1:SS-SkuldabréfOgVíxlar/ns1:SS-ÖnnurMarkaðsskuldabréfLengriEnÁr/ns1:Fjármálageiri/ns1:Vátryggingafélög/@USD" xmlDataType="decimal"/>
    </xmlCellPr>
  </singleXmlCell>
  <singleXmlCell id="2738" r="L69" connectionId="0">
    <xmlCellPr id="1" uniqueName="GBP">
      <xmlPr mapId="2" xpath="/ns1:EfnahagurBanka/ns1:Gögn/ns1:SundurliðunSkuldabréf/ns1:SS-SkuldabréfOgVíxlar/ns1:SS-ÖnnurMarkaðsskuldabréfLengriEnÁr/ns1:Fjármálageiri/ns1:Vátryggingafélög/@GBP" xmlDataType="decimal"/>
    </xmlCellPr>
  </singleXmlCell>
  <singleXmlCell id="2739" r="M69" connectionId="0">
    <xmlCellPr id="1" uniqueName="JPY">
      <xmlPr mapId="2" xpath="/ns1:EfnahagurBanka/ns1:Gögn/ns1:SundurliðunSkuldabréf/ns1:SS-SkuldabréfOgVíxlar/ns1:SS-ÖnnurMarkaðsskuldabréfLengriEnÁr/ns1:Fjármálageiri/ns1:Vátryggingafélög/@JPY" xmlDataType="decimal"/>
    </xmlCellPr>
  </singleXmlCell>
  <singleXmlCell id="2740" r="N69" connectionId="0">
    <xmlCellPr id="1" uniqueName="DKK">
      <xmlPr mapId="2" xpath="/ns1:EfnahagurBanka/ns1:Gögn/ns1:SundurliðunSkuldabréf/ns1:SS-SkuldabréfOgVíxlar/ns1:SS-ÖnnurMarkaðsskuldabréfLengriEnÁr/ns1:Fjármálageiri/ns1:Vátryggingafélög/@DKK" xmlDataType="decimal"/>
    </xmlCellPr>
  </singleXmlCell>
  <singleXmlCell id="2741" r="O69" connectionId="0">
    <xmlCellPr id="1" uniqueName="NOK">
      <xmlPr mapId="2" xpath="/ns1:EfnahagurBanka/ns1:Gögn/ns1:SundurliðunSkuldabréf/ns1:SS-SkuldabréfOgVíxlar/ns1:SS-ÖnnurMarkaðsskuldabréfLengriEnÁr/ns1:Fjármálageiri/ns1:Vátryggingafélög/@NOK" xmlDataType="decimal"/>
    </xmlCellPr>
  </singleXmlCell>
  <singleXmlCell id="2742" r="P69" connectionId="0">
    <xmlCellPr id="1" uniqueName="SEK">
      <xmlPr mapId="2" xpath="/ns1:EfnahagurBanka/ns1:Gögn/ns1:SundurliðunSkuldabréf/ns1:SS-SkuldabréfOgVíxlar/ns1:SS-ÖnnurMarkaðsskuldabréfLengriEnÁr/ns1:Fjármálageiri/ns1:Vátryggingafélög/@SEK" xmlDataType="decimal"/>
    </xmlCellPr>
  </singleXmlCell>
  <singleXmlCell id="2743" r="Q69" connectionId="0">
    <xmlCellPr id="1" uniqueName="CHF">
      <xmlPr mapId="2" xpath="/ns1:EfnahagurBanka/ns1:Gögn/ns1:SundurliðunSkuldabréf/ns1:SS-SkuldabréfOgVíxlar/ns1:SS-ÖnnurMarkaðsskuldabréfLengriEnÁr/ns1:Fjármálageiri/ns1:Vátryggingafélög/@CHF" xmlDataType="decimal"/>
    </xmlCellPr>
  </singleXmlCell>
  <singleXmlCell id="2744" r="R69" connectionId="0">
    <xmlCellPr id="1" uniqueName="AðrirGjaldmiðlar">
      <xmlPr mapId="2" xpath="/ns1:EfnahagurBanka/ns1:Gögn/ns1:SundurliðunSkuldabréf/ns1:SS-SkuldabréfOgVíxlar/ns1:SS-ÖnnurMarkaðsskuldabréfLengriEnÁr/ns1:Fjármálageiri/ns1:Vátryggingafélög/@AðrirGjaldmiðlar" xmlDataType="decimal"/>
    </xmlCellPr>
  </singleXmlCell>
  <singleXmlCell id="2745" r="G70" connectionId="0">
    <xmlCellPr id="1" uniqueName="OpinbertFyrirtæki">
      <xmlPr mapId="2" xpath="/ns1:EfnahagurBanka/ns1:Gögn/ns1:SundurliðunSkuldabréf/ns1:SS-SkuldabréfOgVíxlar/ns1:SS-ÖnnurMarkaðsskuldabréfLengriEnÁr/ns1:Fjármálageiri/ns1:Lífeyrissjóðir/@OpinbertFyrirtæki" xmlDataType="decimal"/>
    </xmlCellPr>
  </singleXmlCell>
  <singleXmlCell id="2746" r="H70" connectionId="0">
    <xmlCellPr id="1" uniqueName="Einkafyrirtæki">
      <xmlPr mapId="2" xpath="/ns1:EfnahagurBanka/ns1:Gögn/ns1:SundurliðunSkuldabréf/ns1:SS-SkuldabréfOgVíxlar/ns1:SS-ÖnnurMarkaðsskuldabréfLengriEnÁr/ns1:Fjármálageiri/ns1:Lífeyrissjóðir/@Einkafyrirtæki" xmlDataType="decimal"/>
    </xmlCellPr>
  </singleXmlCell>
  <singleXmlCell id="2747" r="I70" connectionId="0">
    <xmlCellPr id="1" uniqueName="ISK">
      <xmlPr mapId="2" xpath="/ns1:EfnahagurBanka/ns1:Gögn/ns1:SundurliðunSkuldabréf/ns1:SS-SkuldabréfOgVíxlar/ns1:SS-ÖnnurMarkaðsskuldabréfLengriEnÁr/ns1:Fjármálageiri/ns1:Lífeyrissjóðir/@ISK" xmlDataType="decimal"/>
    </xmlCellPr>
  </singleXmlCell>
  <singleXmlCell id="2748" r="J70" connectionId="0">
    <xmlCellPr id="1" uniqueName="EUR">
      <xmlPr mapId="2" xpath="/ns1:EfnahagurBanka/ns1:Gögn/ns1:SundurliðunSkuldabréf/ns1:SS-SkuldabréfOgVíxlar/ns1:SS-ÖnnurMarkaðsskuldabréfLengriEnÁr/ns1:Fjármálageiri/ns1:Lífeyrissjóðir/@EUR" xmlDataType="decimal"/>
    </xmlCellPr>
  </singleXmlCell>
  <singleXmlCell id="2749" r="K70" connectionId="0">
    <xmlCellPr id="1" uniqueName="USD">
      <xmlPr mapId="2" xpath="/ns1:EfnahagurBanka/ns1:Gögn/ns1:SundurliðunSkuldabréf/ns1:SS-SkuldabréfOgVíxlar/ns1:SS-ÖnnurMarkaðsskuldabréfLengriEnÁr/ns1:Fjármálageiri/ns1:Lífeyrissjóðir/@USD" xmlDataType="decimal"/>
    </xmlCellPr>
  </singleXmlCell>
  <singleXmlCell id="2750" r="L70" connectionId="0">
    <xmlCellPr id="1" uniqueName="GBP">
      <xmlPr mapId="2" xpath="/ns1:EfnahagurBanka/ns1:Gögn/ns1:SundurliðunSkuldabréf/ns1:SS-SkuldabréfOgVíxlar/ns1:SS-ÖnnurMarkaðsskuldabréfLengriEnÁr/ns1:Fjármálageiri/ns1:Lífeyrissjóðir/@GBP" xmlDataType="decimal"/>
    </xmlCellPr>
  </singleXmlCell>
  <singleXmlCell id="2751" r="M70" connectionId="0">
    <xmlCellPr id="1" uniqueName="JPY">
      <xmlPr mapId="2" xpath="/ns1:EfnahagurBanka/ns1:Gögn/ns1:SundurliðunSkuldabréf/ns1:SS-SkuldabréfOgVíxlar/ns1:SS-ÖnnurMarkaðsskuldabréfLengriEnÁr/ns1:Fjármálageiri/ns1:Lífeyrissjóðir/@JPY" xmlDataType="decimal"/>
    </xmlCellPr>
  </singleXmlCell>
  <singleXmlCell id="2752" r="N70" connectionId="0">
    <xmlCellPr id="1" uniqueName="DKK">
      <xmlPr mapId="2" xpath="/ns1:EfnahagurBanka/ns1:Gögn/ns1:SundurliðunSkuldabréf/ns1:SS-SkuldabréfOgVíxlar/ns1:SS-ÖnnurMarkaðsskuldabréfLengriEnÁr/ns1:Fjármálageiri/ns1:Lífeyrissjóðir/@DKK" xmlDataType="decimal"/>
    </xmlCellPr>
  </singleXmlCell>
  <singleXmlCell id="2753" r="O70" connectionId="0">
    <xmlCellPr id="1" uniqueName="NOK">
      <xmlPr mapId="2" xpath="/ns1:EfnahagurBanka/ns1:Gögn/ns1:SundurliðunSkuldabréf/ns1:SS-SkuldabréfOgVíxlar/ns1:SS-ÖnnurMarkaðsskuldabréfLengriEnÁr/ns1:Fjármálageiri/ns1:Lífeyrissjóðir/@NOK" xmlDataType="decimal"/>
    </xmlCellPr>
  </singleXmlCell>
  <singleXmlCell id="2754" r="P70" connectionId="0">
    <xmlCellPr id="1" uniqueName="SEK">
      <xmlPr mapId="2" xpath="/ns1:EfnahagurBanka/ns1:Gögn/ns1:SundurliðunSkuldabréf/ns1:SS-SkuldabréfOgVíxlar/ns1:SS-ÖnnurMarkaðsskuldabréfLengriEnÁr/ns1:Fjármálageiri/ns1:Lífeyrissjóðir/@SEK" xmlDataType="decimal"/>
    </xmlCellPr>
  </singleXmlCell>
  <singleXmlCell id="2755" r="Q70" connectionId="0">
    <xmlCellPr id="1" uniqueName="CHF">
      <xmlPr mapId="2" xpath="/ns1:EfnahagurBanka/ns1:Gögn/ns1:SundurliðunSkuldabréf/ns1:SS-SkuldabréfOgVíxlar/ns1:SS-ÖnnurMarkaðsskuldabréfLengriEnÁr/ns1:Fjármálageiri/ns1:Lífeyrissjóðir/@CHF" xmlDataType="decimal"/>
    </xmlCellPr>
  </singleXmlCell>
  <singleXmlCell id="2756" r="R70" connectionId="0">
    <xmlCellPr id="1" uniqueName="AðrirGjaldmiðlar">
      <xmlPr mapId="2" xpath="/ns1:EfnahagurBanka/ns1:Gögn/ns1:SundurliðunSkuldabréf/ns1:SS-SkuldabréfOgVíxlar/ns1:SS-ÖnnurMarkaðsskuldabréfLengriEnÁr/ns1:Fjármálageiri/ns1:Lífeyrissjóðir/@AðrirGjaldmiðlar" xmlDataType="decimal"/>
    </xmlCellPr>
  </singleXmlCell>
  <singleXmlCell id="2757" r="I72" connectionId="0">
    <xmlCellPr id="1" uniqueName="ISK">
      <xmlPr mapId="2" xpath="/ns1:EfnahagurBanka/ns1:Gögn/ns1:SundurliðunSkuldabréf/ns1:SS-SkuldabréfOgVíxlar/ns1:SS-ÖnnurMarkaðsskuldabréfLengriEnÁr/ns1:HiðOpinbera/ns1:Ríkisjóður/@ISK" xmlDataType="decimal"/>
    </xmlCellPr>
  </singleXmlCell>
  <singleXmlCell id="2758" r="J72" connectionId="0">
    <xmlCellPr id="1" uniqueName="EUR">
      <xmlPr mapId="2" xpath="/ns1:EfnahagurBanka/ns1:Gögn/ns1:SundurliðunSkuldabréf/ns1:SS-SkuldabréfOgVíxlar/ns1:SS-ÖnnurMarkaðsskuldabréfLengriEnÁr/ns1:HiðOpinbera/ns1:Ríkisjóður/@EUR" xmlDataType="decimal"/>
    </xmlCellPr>
  </singleXmlCell>
  <singleXmlCell id="2759" r="K72" connectionId="0">
    <xmlCellPr id="1" uniqueName="USD">
      <xmlPr mapId="2" xpath="/ns1:EfnahagurBanka/ns1:Gögn/ns1:SundurliðunSkuldabréf/ns1:SS-SkuldabréfOgVíxlar/ns1:SS-ÖnnurMarkaðsskuldabréfLengriEnÁr/ns1:HiðOpinbera/ns1:Ríkisjóður/@USD" xmlDataType="decimal"/>
    </xmlCellPr>
  </singleXmlCell>
  <singleXmlCell id="3153" r="L72" connectionId="0">
    <xmlCellPr id="1" uniqueName="GBP">
      <xmlPr mapId="2" xpath="/ns1:EfnahagurBanka/ns1:Gögn/ns1:SundurliðunSkuldabréf/ns1:SS-SkuldabréfOgVíxlar/ns1:SS-ÖnnurMarkaðsskuldabréfLengriEnÁr/ns1:HiðOpinbera/ns1:Ríkisjóður/@GBP" xmlDataType="decimal"/>
    </xmlCellPr>
  </singleXmlCell>
  <singleXmlCell id="3154" r="M72" connectionId="0">
    <xmlCellPr id="1" uniqueName="JPY">
      <xmlPr mapId="2" xpath="/ns1:EfnahagurBanka/ns1:Gögn/ns1:SundurliðunSkuldabréf/ns1:SS-SkuldabréfOgVíxlar/ns1:SS-ÖnnurMarkaðsskuldabréfLengriEnÁr/ns1:HiðOpinbera/ns1:Ríkisjóður/@JPY" xmlDataType="decimal"/>
    </xmlCellPr>
  </singleXmlCell>
  <singleXmlCell id="3155" r="N72" connectionId="0">
    <xmlCellPr id="1" uniqueName="DKK">
      <xmlPr mapId="2" xpath="/ns1:EfnahagurBanka/ns1:Gögn/ns1:SundurliðunSkuldabréf/ns1:SS-SkuldabréfOgVíxlar/ns1:SS-ÖnnurMarkaðsskuldabréfLengriEnÁr/ns1:HiðOpinbera/ns1:Ríkisjóður/@DKK" xmlDataType="decimal"/>
    </xmlCellPr>
  </singleXmlCell>
  <singleXmlCell id="3156" r="O72" connectionId="0">
    <xmlCellPr id="1" uniqueName="NOK">
      <xmlPr mapId="2" xpath="/ns1:EfnahagurBanka/ns1:Gögn/ns1:SundurliðunSkuldabréf/ns1:SS-SkuldabréfOgVíxlar/ns1:SS-ÖnnurMarkaðsskuldabréfLengriEnÁr/ns1:HiðOpinbera/ns1:Ríkisjóður/@NOK" xmlDataType="decimal"/>
    </xmlCellPr>
  </singleXmlCell>
  <singleXmlCell id="3157" r="P72" connectionId="0">
    <xmlCellPr id="1" uniqueName="SEK">
      <xmlPr mapId="2" xpath="/ns1:EfnahagurBanka/ns1:Gögn/ns1:SundurliðunSkuldabréf/ns1:SS-SkuldabréfOgVíxlar/ns1:SS-ÖnnurMarkaðsskuldabréfLengriEnÁr/ns1:HiðOpinbera/ns1:Ríkisjóður/@SEK" xmlDataType="decimal"/>
    </xmlCellPr>
  </singleXmlCell>
  <singleXmlCell id="3158" r="Q72" connectionId="0">
    <xmlCellPr id="1" uniqueName="CHF">
      <xmlPr mapId="2" xpath="/ns1:EfnahagurBanka/ns1:Gögn/ns1:SundurliðunSkuldabréf/ns1:SS-SkuldabréfOgVíxlar/ns1:SS-ÖnnurMarkaðsskuldabréfLengriEnÁr/ns1:HiðOpinbera/ns1:Ríkisjóður/@CHF" xmlDataType="decimal"/>
    </xmlCellPr>
  </singleXmlCell>
  <singleXmlCell id="3159" r="R72" connectionId="0">
    <xmlCellPr id="1" uniqueName="AðrirGjaldmiðlar">
      <xmlPr mapId="2" xpath="/ns1:EfnahagurBanka/ns1:Gögn/ns1:SundurliðunSkuldabréf/ns1:SS-SkuldabréfOgVíxlar/ns1:SS-ÖnnurMarkaðsskuldabréfLengriEnÁr/ns1:HiðOpinbera/ns1:Ríkisjóður/@AðrirGjaldmiðlar" xmlDataType="decimal"/>
    </xmlCellPr>
  </singleXmlCell>
  <singleXmlCell id="3160" r="I73" connectionId="0">
    <xmlCellPr id="1" uniqueName="ISK">
      <xmlPr mapId="2" xpath="/ns1:EfnahagurBanka/ns1:Gögn/ns1:SundurliðunSkuldabréf/ns1:SS-SkuldabréfOgVíxlar/ns1:SS-ÖnnurMarkaðsskuldabréfLengriEnÁr/ns1:HiðOpinbera/ns1:Sveitarfélög/@ISK" xmlDataType="decimal"/>
    </xmlCellPr>
  </singleXmlCell>
  <singleXmlCell id="3161" r="J73" connectionId="0">
    <xmlCellPr id="1" uniqueName="EUR">
      <xmlPr mapId="2" xpath="/ns1:EfnahagurBanka/ns1:Gögn/ns1:SundurliðunSkuldabréf/ns1:SS-SkuldabréfOgVíxlar/ns1:SS-ÖnnurMarkaðsskuldabréfLengriEnÁr/ns1:HiðOpinbera/ns1:Sveitarfélög/@EUR" xmlDataType="decimal"/>
    </xmlCellPr>
  </singleXmlCell>
  <singleXmlCell id="3162" r="K73" connectionId="0">
    <xmlCellPr id="1" uniqueName="USD">
      <xmlPr mapId="2" xpath="/ns1:EfnahagurBanka/ns1:Gögn/ns1:SundurliðunSkuldabréf/ns1:SS-SkuldabréfOgVíxlar/ns1:SS-ÖnnurMarkaðsskuldabréfLengriEnÁr/ns1:HiðOpinbera/ns1:Sveitarfélög/@USD" xmlDataType="decimal"/>
    </xmlCellPr>
  </singleXmlCell>
  <singleXmlCell id="3163" r="L73" connectionId="0">
    <xmlCellPr id="1" uniqueName="GBP">
      <xmlPr mapId="2" xpath="/ns1:EfnahagurBanka/ns1:Gögn/ns1:SundurliðunSkuldabréf/ns1:SS-SkuldabréfOgVíxlar/ns1:SS-ÖnnurMarkaðsskuldabréfLengriEnÁr/ns1:HiðOpinbera/ns1:Sveitarfélög/@GBP" xmlDataType="decimal"/>
    </xmlCellPr>
  </singleXmlCell>
  <singleXmlCell id="3164" r="M73" connectionId="0">
    <xmlCellPr id="1" uniqueName="JPY">
      <xmlPr mapId="2" xpath="/ns1:EfnahagurBanka/ns1:Gögn/ns1:SundurliðunSkuldabréf/ns1:SS-SkuldabréfOgVíxlar/ns1:SS-ÖnnurMarkaðsskuldabréfLengriEnÁr/ns1:HiðOpinbera/ns1:Sveitarfélög/@JPY" xmlDataType="decimal"/>
    </xmlCellPr>
  </singleXmlCell>
  <singleXmlCell id="3165" r="N73" connectionId="0">
    <xmlCellPr id="1" uniqueName="DKK">
      <xmlPr mapId="2" xpath="/ns1:EfnahagurBanka/ns1:Gögn/ns1:SundurliðunSkuldabréf/ns1:SS-SkuldabréfOgVíxlar/ns1:SS-ÖnnurMarkaðsskuldabréfLengriEnÁr/ns1:HiðOpinbera/ns1:Sveitarfélög/@DKK" xmlDataType="decimal"/>
    </xmlCellPr>
  </singleXmlCell>
  <singleXmlCell id="3166" r="O73" connectionId="0">
    <xmlCellPr id="1" uniqueName="NOK">
      <xmlPr mapId="2" xpath="/ns1:EfnahagurBanka/ns1:Gögn/ns1:SundurliðunSkuldabréf/ns1:SS-SkuldabréfOgVíxlar/ns1:SS-ÖnnurMarkaðsskuldabréfLengriEnÁr/ns1:HiðOpinbera/ns1:Sveitarfélög/@NOK" xmlDataType="decimal"/>
    </xmlCellPr>
  </singleXmlCell>
  <singleXmlCell id="3167" r="P73" connectionId="0">
    <xmlCellPr id="1" uniqueName="SEK">
      <xmlPr mapId="2" xpath="/ns1:EfnahagurBanka/ns1:Gögn/ns1:SundurliðunSkuldabréf/ns1:SS-SkuldabréfOgVíxlar/ns1:SS-ÖnnurMarkaðsskuldabréfLengriEnÁr/ns1:HiðOpinbera/ns1:Sveitarfélög/@SEK" xmlDataType="decimal"/>
    </xmlCellPr>
  </singleXmlCell>
  <singleXmlCell id="3168" r="Q73" connectionId="0">
    <xmlCellPr id="1" uniqueName="CHF">
      <xmlPr mapId="2" xpath="/ns1:EfnahagurBanka/ns1:Gögn/ns1:SundurliðunSkuldabréf/ns1:SS-SkuldabréfOgVíxlar/ns1:SS-ÖnnurMarkaðsskuldabréfLengriEnÁr/ns1:HiðOpinbera/ns1:Sveitarfélög/@CHF" xmlDataType="decimal"/>
    </xmlCellPr>
  </singleXmlCell>
  <singleXmlCell id="3169" r="R73" connectionId="0">
    <xmlCellPr id="1" uniqueName="AðrirGjaldmiðlar">
      <xmlPr mapId="2" xpath="/ns1:EfnahagurBanka/ns1:Gögn/ns1:SundurliðunSkuldabréf/ns1:SS-SkuldabréfOgVíxlar/ns1:SS-ÖnnurMarkaðsskuldabréfLengriEnÁr/ns1:HiðOpinbera/ns1:Sveitarfélög/@AðrirGjaldmiðlar" xmlDataType="decimal"/>
    </xmlCellPr>
  </singleXmlCell>
  <singleXmlCell id="3170" r="I75" connectionId="0">
    <xmlCellPr id="1" uniqueName="ISK">
      <xmlPr mapId="2" xpath="/ns1:EfnahagurBanka/ns1:Gögn/ns1:SundurliðunSkuldabréf/ns1:SS-SkuldabréfOgVíxlar/ns1:SS-ÖnnurMarkaðsskuldabréfLengriEnÁr/ns1:FélagasamtökSemÞjónaHeimilum/@ISK" xmlDataType="decimal"/>
    </xmlCellPr>
  </singleXmlCell>
  <singleXmlCell id="3171" r="J75" connectionId="0">
    <xmlCellPr id="1" uniqueName="EUR">
      <xmlPr mapId="2" xpath="/ns1:EfnahagurBanka/ns1:Gögn/ns1:SundurliðunSkuldabréf/ns1:SS-SkuldabréfOgVíxlar/ns1:SS-ÖnnurMarkaðsskuldabréfLengriEnÁr/ns1:FélagasamtökSemÞjónaHeimilum/@EUR" xmlDataType="decimal"/>
    </xmlCellPr>
  </singleXmlCell>
  <singleXmlCell id="3172" r="K75" connectionId="0">
    <xmlCellPr id="1" uniqueName="USD">
      <xmlPr mapId="2" xpath="/ns1:EfnahagurBanka/ns1:Gögn/ns1:SundurliðunSkuldabréf/ns1:SS-SkuldabréfOgVíxlar/ns1:SS-ÖnnurMarkaðsskuldabréfLengriEnÁr/ns1:FélagasamtökSemÞjónaHeimilum/@USD" xmlDataType="decimal"/>
    </xmlCellPr>
  </singleXmlCell>
  <singleXmlCell id="3173" r="L75" connectionId="0">
    <xmlCellPr id="1" uniqueName="GBP">
      <xmlPr mapId="2" xpath="/ns1:EfnahagurBanka/ns1:Gögn/ns1:SundurliðunSkuldabréf/ns1:SS-SkuldabréfOgVíxlar/ns1:SS-ÖnnurMarkaðsskuldabréfLengriEnÁr/ns1:FélagasamtökSemÞjónaHeimilum/@GBP" xmlDataType="decimal"/>
    </xmlCellPr>
  </singleXmlCell>
  <singleXmlCell id="3174" r="M75" connectionId="0">
    <xmlCellPr id="1" uniqueName="JPY">
      <xmlPr mapId="2" xpath="/ns1:EfnahagurBanka/ns1:Gögn/ns1:SundurliðunSkuldabréf/ns1:SS-SkuldabréfOgVíxlar/ns1:SS-ÖnnurMarkaðsskuldabréfLengriEnÁr/ns1:FélagasamtökSemÞjónaHeimilum/@JPY" xmlDataType="decimal"/>
    </xmlCellPr>
  </singleXmlCell>
  <singleXmlCell id="3175" r="N75" connectionId="0">
    <xmlCellPr id="1" uniqueName="DKK">
      <xmlPr mapId="2" xpath="/ns1:EfnahagurBanka/ns1:Gögn/ns1:SundurliðunSkuldabréf/ns1:SS-SkuldabréfOgVíxlar/ns1:SS-ÖnnurMarkaðsskuldabréfLengriEnÁr/ns1:FélagasamtökSemÞjónaHeimilum/@DKK" xmlDataType="decimal"/>
    </xmlCellPr>
  </singleXmlCell>
  <singleXmlCell id="3176" r="O75" connectionId="0">
    <xmlCellPr id="1" uniqueName="NOK">
      <xmlPr mapId="2" xpath="/ns1:EfnahagurBanka/ns1:Gögn/ns1:SundurliðunSkuldabréf/ns1:SS-SkuldabréfOgVíxlar/ns1:SS-ÖnnurMarkaðsskuldabréfLengriEnÁr/ns1:FélagasamtökSemÞjónaHeimilum/@NOK" xmlDataType="decimal"/>
    </xmlCellPr>
  </singleXmlCell>
  <singleXmlCell id="3177" r="P75" connectionId="0">
    <xmlCellPr id="1" uniqueName="SEK">
      <xmlPr mapId="2" xpath="/ns1:EfnahagurBanka/ns1:Gögn/ns1:SundurliðunSkuldabréf/ns1:SS-SkuldabréfOgVíxlar/ns1:SS-ÖnnurMarkaðsskuldabréfLengriEnÁr/ns1:FélagasamtökSemÞjónaHeimilum/@SEK" xmlDataType="decimal"/>
    </xmlCellPr>
  </singleXmlCell>
  <singleXmlCell id="3178" r="Q75" connectionId="0">
    <xmlCellPr id="1" uniqueName="CHF">
      <xmlPr mapId="2" xpath="/ns1:EfnahagurBanka/ns1:Gögn/ns1:SundurliðunSkuldabréf/ns1:SS-SkuldabréfOgVíxlar/ns1:SS-ÖnnurMarkaðsskuldabréfLengriEnÁr/ns1:FélagasamtökSemÞjónaHeimilum/@CHF" xmlDataType="decimal"/>
    </xmlCellPr>
  </singleXmlCell>
  <singleXmlCell id="3179" r="R75" connectionId="0">
    <xmlCellPr id="1" uniqueName="AðrirGjaldmiðlar">
      <xmlPr mapId="2" xpath="/ns1:EfnahagurBanka/ns1:Gögn/ns1:SundurliðunSkuldabréf/ns1:SS-SkuldabréfOgVíxlar/ns1:SS-ÖnnurMarkaðsskuldabréfLengriEnÁr/ns1:FélagasamtökSemÞjónaHeimilum/@AðrirGjaldmiðlar" xmlDataType="decimal"/>
    </xmlCellPr>
  </singleXmlCell>
  <singleXmlCell id="3262" r="G100" connectionId="0">
    <xmlCellPr id="1" uniqueName="OpinbertFyrirtæki">
      <xmlPr mapId="2" xpath="/ns1:EfnahagurBanka/ns1:Gögn/ns1:SundurliðunSkuldabréf/ns1:SS-SkuldabréfOgVíxlar/ns1:SS-ÖnnurMarkaðsskuldabréfStyttriEðaJöfnÁri/ns1:Fjármálageiri/ns1:Innlánsstofnanir/@OpinbertFyrirtæki" xmlDataType="decimal"/>
    </xmlCellPr>
  </singleXmlCell>
  <singleXmlCell id="3263" r="H100" connectionId="0">
    <xmlCellPr id="1" uniqueName="Einkafyrirtæki">
      <xmlPr mapId="2" xpath="/ns1:EfnahagurBanka/ns1:Gögn/ns1:SundurliðunSkuldabréf/ns1:SS-SkuldabréfOgVíxlar/ns1:SS-ÖnnurMarkaðsskuldabréfStyttriEðaJöfnÁri/ns1:Fjármálageiri/ns1:Innlánsstofnanir/@Einkafyrirtæki" xmlDataType="decimal"/>
    </xmlCellPr>
  </singleXmlCell>
  <singleXmlCell id="3264" r="I100" connectionId="0">
    <xmlCellPr id="1" uniqueName="ISK">
      <xmlPr mapId="2" xpath="/ns1:EfnahagurBanka/ns1:Gögn/ns1:SundurliðunSkuldabréf/ns1:SS-SkuldabréfOgVíxlar/ns1:SS-ÖnnurMarkaðsskuldabréfStyttriEðaJöfnÁri/ns1:Fjármálageiri/ns1:Innlánsstofnanir/@ISK" xmlDataType="decimal"/>
    </xmlCellPr>
  </singleXmlCell>
  <singleXmlCell id="3265" r="J100" connectionId="0">
    <xmlCellPr id="1" uniqueName="EUR">
      <xmlPr mapId="2" xpath="/ns1:EfnahagurBanka/ns1:Gögn/ns1:SundurliðunSkuldabréf/ns1:SS-SkuldabréfOgVíxlar/ns1:SS-ÖnnurMarkaðsskuldabréfStyttriEðaJöfnÁri/ns1:Fjármálageiri/ns1:Innlánsstofnanir/@EUR" xmlDataType="decimal"/>
    </xmlCellPr>
  </singleXmlCell>
  <singleXmlCell id="3266" r="K100" connectionId="0">
    <xmlCellPr id="1" uniqueName="USD">
      <xmlPr mapId="2" xpath="/ns1:EfnahagurBanka/ns1:Gögn/ns1:SundurliðunSkuldabréf/ns1:SS-SkuldabréfOgVíxlar/ns1:SS-ÖnnurMarkaðsskuldabréfStyttriEðaJöfnÁri/ns1:Fjármálageiri/ns1:Innlánsstofnanir/@USD" xmlDataType="decimal"/>
    </xmlCellPr>
  </singleXmlCell>
  <singleXmlCell id="3267" r="L100" connectionId="0">
    <xmlCellPr id="1" uniqueName="GBP">
      <xmlPr mapId="2" xpath="/ns1:EfnahagurBanka/ns1:Gögn/ns1:SundurliðunSkuldabréf/ns1:SS-SkuldabréfOgVíxlar/ns1:SS-ÖnnurMarkaðsskuldabréfStyttriEðaJöfnÁri/ns1:Fjármálageiri/ns1:Innlánsstofnanir/@GBP" xmlDataType="decimal"/>
    </xmlCellPr>
  </singleXmlCell>
  <singleXmlCell id="3268" r="M100" connectionId="0">
    <xmlCellPr id="1" uniqueName="JPY">
      <xmlPr mapId="2" xpath="/ns1:EfnahagurBanka/ns1:Gögn/ns1:SundurliðunSkuldabréf/ns1:SS-SkuldabréfOgVíxlar/ns1:SS-ÖnnurMarkaðsskuldabréfStyttriEðaJöfnÁri/ns1:Fjármálageiri/ns1:Innlánsstofnanir/@JPY" xmlDataType="decimal"/>
    </xmlCellPr>
  </singleXmlCell>
  <singleXmlCell id="3269" r="N100" connectionId="0">
    <xmlCellPr id="1" uniqueName="DKK">
      <xmlPr mapId="2" xpath="/ns1:EfnahagurBanka/ns1:Gögn/ns1:SundurliðunSkuldabréf/ns1:SS-SkuldabréfOgVíxlar/ns1:SS-ÖnnurMarkaðsskuldabréfStyttriEðaJöfnÁri/ns1:Fjármálageiri/ns1:Innlánsstofnanir/@DKK" xmlDataType="decimal"/>
    </xmlCellPr>
  </singleXmlCell>
  <singleXmlCell id="3270" r="O100" connectionId="0">
    <xmlCellPr id="1" uniqueName="NOK">
      <xmlPr mapId="2" xpath="/ns1:EfnahagurBanka/ns1:Gögn/ns1:SundurliðunSkuldabréf/ns1:SS-SkuldabréfOgVíxlar/ns1:SS-ÖnnurMarkaðsskuldabréfStyttriEðaJöfnÁri/ns1:Fjármálageiri/ns1:Innlánsstofnanir/@NOK" xmlDataType="decimal"/>
    </xmlCellPr>
  </singleXmlCell>
  <singleXmlCell id="3271" r="P100" connectionId="0">
    <xmlCellPr id="1" uniqueName="SEK">
      <xmlPr mapId="2" xpath="/ns1:EfnahagurBanka/ns1:Gögn/ns1:SundurliðunSkuldabréf/ns1:SS-SkuldabréfOgVíxlar/ns1:SS-ÖnnurMarkaðsskuldabréfStyttriEðaJöfnÁri/ns1:Fjármálageiri/ns1:Innlánsstofnanir/@SEK" xmlDataType="decimal"/>
    </xmlCellPr>
  </singleXmlCell>
  <singleXmlCell id="3272" r="Q100" connectionId="0">
    <xmlCellPr id="1" uniqueName="CHF">
      <xmlPr mapId="2" xpath="/ns1:EfnahagurBanka/ns1:Gögn/ns1:SundurliðunSkuldabréf/ns1:SS-SkuldabréfOgVíxlar/ns1:SS-ÖnnurMarkaðsskuldabréfStyttriEðaJöfnÁri/ns1:Fjármálageiri/ns1:Innlánsstofnanir/@CHF" xmlDataType="decimal"/>
    </xmlCellPr>
  </singleXmlCell>
  <singleXmlCell id="3273" r="R100" connectionId="0">
    <xmlCellPr id="1" uniqueName="AðrirGjaldmiðlar">
      <xmlPr mapId="2" xpath="/ns1:EfnahagurBanka/ns1:Gögn/ns1:SundurliðunSkuldabréf/ns1:SS-SkuldabréfOgVíxlar/ns1:SS-ÖnnurMarkaðsskuldabréfStyttriEðaJöfnÁri/ns1:Fjármálageiri/ns1:Innlánsstofnanir/@AðrirGjaldmiðlar" xmlDataType="decimal"/>
    </xmlCellPr>
  </singleXmlCell>
  <singleXmlCell id="3274" r="G101" connectionId="0">
    <xmlCellPr id="1" uniqueName="OpinbertFyrirtæki">
      <xmlPr mapId="2" xpath="/ns1:EfnahagurBanka/ns1:Gögn/ns1:SundurliðunSkuldabréf/ns1:SS-SkuldabréfOgVíxlar/ns1:SS-ÖnnurMarkaðsskuldabréfStyttriEðaJöfnÁri/ns1:Fjármálageiri/ns1:InnlánsstofnanirÍSlitameðferð/@OpinbertFyrirtæki" xmlDataType="decimal"/>
    </xmlCellPr>
  </singleXmlCell>
  <singleXmlCell id="3275" r="H101" connectionId="0">
    <xmlCellPr id="1" uniqueName="Einkafyrirtæki">
      <xmlPr mapId="2" xpath="/ns1:EfnahagurBanka/ns1:Gögn/ns1:SundurliðunSkuldabréf/ns1:SS-SkuldabréfOgVíxlar/ns1:SS-ÖnnurMarkaðsskuldabréfStyttriEðaJöfnÁri/ns1:Fjármálageiri/ns1:InnlánsstofnanirÍSlitameðferð/@Einkafyrirtæki" xmlDataType="decimal"/>
    </xmlCellPr>
  </singleXmlCell>
  <singleXmlCell id="3276" r="I101" connectionId="0">
    <xmlCellPr id="1" uniqueName="ISK">
      <xmlPr mapId="2" xpath="/ns1:EfnahagurBanka/ns1:Gögn/ns1:SundurliðunSkuldabréf/ns1:SS-SkuldabréfOgVíxlar/ns1:SS-ÖnnurMarkaðsskuldabréfStyttriEðaJöfnÁri/ns1:Fjármálageiri/ns1:InnlánsstofnanirÍSlitameðferð/@ISK" xmlDataType="decimal"/>
    </xmlCellPr>
  </singleXmlCell>
  <singleXmlCell id="3277" r="J101" connectionId="0">
    <xmlCellPr id="1" uniqueName="EUR">
      <xmlPr mapId="2" xpath="/ns1:EfnahagurBanka/ns1:Gögn/ns1:SundurliðunSkuldabréf/ns1:SS-SkuldabréfOgVíxlar/ns1:SS-ÖnnurMarkaðsskuldabréfStyttriEðaJöfnÁri/ns1:Fjármálageiri/ns1:InnlánsstofnanirÍSlitameðferð/@EUR" xmlDataType="decimal"/>
    </xmlCellPr>
  </singleXmlCell>
  <singleXmlCell id="3278" r="K101" connectionId="0">
    <xmlCellPr id="1" uniqueName="USD">
      <xmlPr mapId="2" xpath="/ns1:EfnahagurBanka/ns1:Gögn/ns1:SundurliðunSkuldabréf/ns1:SS-SkuldabréfOgVíxlar/ns1:SS-ÖnnurMarkaðsskuldabréfStyttriEðaJöfnÁri/ns1:Fjármálageiri/ns1:InnlánsstofnanirÍSlitameðferð/@USD" xmlDataType="decimal"/>
    </xmlCellPr>
  </singleXmlCell>
  <singleXmlCell id="3279" r="L101" connectionId="0">
    <xmlCellPr id="1" uniqueName="GBP">
      <xmlPr mapId="2" xpath="/ns1:EfnahagurBanka/ns1:Gögn/ns1:SundurliðunSkuldabréf/ns1:SS-SkuldabréfOgVíxlar/ns1:SS-ÖnnurMarkaðsskuldabréfStyttriEðaJöfnÁri/ns1:Fjármálageiri/ns1:InnlánsstofnanirÍSlitameðferð/@GBP" xmlDataType="decimal"/>
    </xmlCellPr>
  </singleXmlCell>
  <singleXmlCell id="3280" r="M101" connectionId="0">
    <xmlCellPr id="1" uniqueName="JPY">
      <xmlPr mapId="2" xpath="/ns1:EfnahagurBanka/ns1:Gögn/ns1:SundurliðunSkuldabréf/ns1:SS-SkuldabréfOgVíxlar/ns1:SS-ÖnnurMarkaðsskuldabréfStyttriEðaJöfnÁri/ns1:Fjármálageiri/ns1:InnlánsstofnanirÍSlitameðferð/@JPY" xmlDataType="decimal"/>
    </xmlCellPr>
  </singleXmlCell>
  <singleXmlCell id="3281" r="N101" connectionId="0">
    <xmlCellPr id="1" uniqueName="DKK">
      <xmlPr mapId="2" xpath="/ns1:EfnahagurBanka/ns1:Gögn/ns1:SundurliðunSkuldabréf/ns1:SS-SkuldabréfOgVíxlar/ns1:SS-ÖnnurMarkaðsskuldabréfStyttriEðaJöfnÁri/ns1:Fjármálageiri/ns1:InnlánsstofnanirÍSlitameðferð/@DKK" xmlDataType="decimal"/>
    </xmlCellPr>
  </singleXmlCell>
  <singleXmlCell id="3282" r="O101" connectionId="0">
    <xmlCellPr id="1" uniqueName="NOK">
      <xmlPr mapId="2" xpath="/ns1:EfnahagurBanka/ns1:Gögn/ns1:SundurliðunSkuldabréf/ns1:SS-SkuldabréfOgVíxlar/ns1:SS-ÖnnurMarkaðsskuldabréfStyttriEðaJöfnÁri/ns1:Fjármálageiri/ns1:InnlánsstofnanirÍSlitameðferð/@NOK" xmlDataType="decimal"/>
    </xmlCellPr>
  </singleXmlCell>
  <singleXmlCell id="3283" r="P101" connectionId="0">
    <xmlCellPr id="1" uniqueName="SEK">
      <xmlPr mapId="2" xpath="/ns1:EfnahagurBanka/ns1:Gögn/ns1:SundurliðunSkuldabréf/ns1:SS-SkuldabréfOgVíxlar/ns1:SS-ÖnnurMarkaðsskuldabréfStyttriEðaJöfnÁri/ns1:Fjármálageiri/ns1:InnlánsstofnanirÍSlitameðferð/@SEK" xmlDataType="decimal"/>
    </xmlCellPr>
  </singleXmlCell>
  <singleXmlCell id="3284" r="Q101" connectionId="0">
    <xmlCellPr id="1" uniqueName="CHF">
      <xmlPr mapId="2" xpath="/ns1:EfnahagurBanka/ns1:Gögn/ns1:SundurliðunSkuldabréf/ns1:SS-SkuldabréfOgVíxlar/ns1:SS-ÖnnurMarkaðsskuldabréfStyttriEðaJöfnÁri/ns1:Fjármálageiri/ns1:InnlánsstofnanirÍSlitameðferð/@CHF" xmlDataType="decimal"/>
    </xmlCellPr>
  </singleXmlCell>
  <singleXmlCell id="3285" r="R101" connectionId="0">
    <xmlCellPr id="1" uniqueName="AðrirGjaldmiðlar">
      <xmlPr mapId="2" xpath="/ns1:EfnahagurBanka/ns1:Gögn/ns1:SundurliðunSkuldabréf/ns1:SS-SkuldabréfOgVíxlar/ns1:SS-ÖnnurMarkaðsskuldabréfStyttriEðaJöfnÁri/ns1:Fjármálageiri/ns1:InnlánsstofnanirÍSlitameðferð/@AðrirGjaldmiðlar" xmlDataType="decimal"/>
    </xmlCellPr>
  </singleXmlCell>
  <singleXmlCell id="3286" r="G102" connectionId="0">
    <xmlCellPr id="1" uniqueName="OpinbertFyrirtæki">
      <xmlPr mapId="2" xpath="/ns1:EfnahagurBanka/ns1:Gögn/ns1:SundurliðunSkuldabréf/ns1:SS-SkuldabréfOgVíxlar/ns1:SS-ÖnnurMarkaðsskuldabréfStyttriEðaJöfnÁri/ns1:Fjármálageiri/ns1:Peningamarkaðssjóðir/@OpinbertFyrirtæki" xmlDataType="decimal"/>
    </xmlCellPr>
  </singleXmlCell>
  <singleXmlCell id="3287" r="H102" connectionId="0">
    <xmlCellPr id="1" uniqueName="Einkafyrirtæki">
      <xmlPr mapId="2" xpath="/ns1:EfnahagurBanka/ns1:Gögn/ns1:SundurliðunSkuldabréf/ns1:SS-SkuldabréfOgVíxlar/ns1:SS-ÖnnurMarkaðsskuldabréfStyttriEðaJöfnÁri/ns1:Fjármálageiri/ns1:Peningamarkaðssjóðir/@Einkafyrirtæki" xmlDataType="decimal"/>
    </xmlCellPr>
  </singleXmlCell>
  <singleXmlCell id="3288" r="I102" connectionId="0">
    <xmlCellPr id="1" uniqueName="ISK">
      <xmlPr mapId="2" xpath="/ns1:EfnahagurBanka/ns1:Gögn/ns1:SundurliðunSkuldabréf/ns1:SS-SkuldabréfOgVíxlar/ns1:SS-ÖnnurMarkaðsskuldabréfStyttriEðaJöfnÁri/ns1:Fjármálageiri/ns1:Peningamarkaðssjóðir/@ISK" xmlDataType="decimal"/>
    </xmlCellPr>
  </singleXmlCell>
  <singleXmlCell id="3289" r="J102" connectionId="0">
    <xmlCellPr id="1" uniqueName="EUR">
      <xmlPr mapId="2" xpath="/ns1:EfnahagurBanka/ns1:Gögn/ns1:SundurliðunSkuldabréf/ns1:SS-SkuldabréfOgVíxlar/ns1:SS-ÖnnurMarkaðsskuldabréfStyttriEðaJöfnÁri/ns1:Fjármálageiri/ns1:Peningamarkaðssjóðir/@EUR" xmlDataType="decimal"/>
    </xmlCellPr>
  </singleXmlCell>
  <singleXmlCell id="3290" r="K102" connectionId="0">
    <xmlCellPr id="1" uniqueName="USD">
      <xmlPr mapId="2" xpath="/ns1:EfnahagurBanka/ns1:Gögn/ns1:SundurliðunSkuldabréf/ns1:SS-SkuldabréfOgVíxlar/ns1:SS-ÖnnurMarkaðsskuldabréfStyttriEðaJöfnÁri/ns1:Fjármálageiri/ns1:Peningamarkaðssjóðir/@USD" xmlDataType="decimal"/>
    </xmlCellPr>
  </singleXmlCell>
  <singleXmlCell id="3291" r="L102" connectionId="0">
    <xmlCellPr id="1" uniqueName="GBP">
      <xmlPr mapId="2" xpath="/ns1:EfnahagurBanka/ns1:Gögn/ns1:SundurliðunSkuldabréf/ns1:SS-SkuldabréfOgVíxlar/ns1:SS-ÖnnurMarkaðsskuldabréfStyttriEðaJöfnÁri/ns1:Fjármálageiri/ns1:Peningamarkaðssjóðir/@GBP" xmlDataType="decimal"/>
    </xmlCellPr>
  </singleXmlCell>
  <singleXmlCell id="3292" r="M102" connectionId="0">
    <xmlCellPr id="1" uniqueName="JPY">
      <xmlPr mapId="2" xpath="/ns1:EfnahagurBanka/ns1:Gögn/ns1:SundurliðunSkuldabréf/ns1:SS-SkuldabréfOgVíxlar/ns1:SS-ÖnnurMarkaðsskuldabréfStyttriEðaJöfnÁri/ns1:Fjármálageiri/ns1:Peningamarkaðssjóðir/@JPY" xmlDataType="decimal"/>
    </xmlCellPr>
  </singleXmlCell>
  <singleXmlCell id="3293" r="N102" connectionId="0">
    <xmlCellPr id="1" uniqueName="DKK">
      <xmlPr mapId="2" xpath="/ns1:EfnahagurBanka/ns1:Gögn/ns1:SundurliðunSkuldabréf/ns1:SS-SkuldabréfOgVíxlar/ns1:SS-ÖnnurMarkaðsskuldabréfStyttriEðaJöfnÁri/ns1:Fjármálageiri/ns1:Peningamarkaðssjóðir/@DKK" xmlDataType="decimal"/>
    </xmlCellPr>
  </singleXmlCell>
  <singleXmlCell id="3294" r="O102" connectionId="0">
    <xmlCellPr id="1" uniqueName="NOK">
      <xmlPr mapId="2" xpath="/ns1:EfnahagurBanka/ns1:Gögn/ns1:SundurliðunSkuldabréf/ns1:SS-SkuldabréfOgVíxlar/ns1:SS-ÖnnurMarkaðsskuldabréfStyttriEðaJöfnÁri/ns1:Fjármálageiri/ns1:Peningamarkaðssjóðir/@NOK" xmlDataType="decimal"/>
    </xmlCellPr>
  </singleXmlCell>
  <singleXmlCell id="3295" r="P102" connectionId="0">
    <xmlCellPr id="1" uniqueName="SEK">
      <xmlPr mapId="2" xpath="/ns1:EfnahagurBanka/ns1:Gögn/ns1:SundurliðunSkuldabréf/ns1:SS-SkuldabréfOgVíxlar/ns1:SS-ÖnnurMarkaðsskuldabréfStyttriEðaJöfnÁri/ns1:Fjármálageiri/ns1:Peningamarkaðssjóðir/@SEK" xmlDataType="decimal"/>
    </xmlCellPr>
  </singleXmlCell>
  <singleXmlCell id="3296" r="Q102" connectionId="0">
    <xmlCellPr id="1" uniqueName="CHF">
      <xmlPr mapId="2" xpath="/ns1:EfnahagurBanka/ns1:Gögn/ns1:SundurliðunSkuldabréf/ns1:SS-SkuldabréfOgVíxlar/ns1:SS-ÖnnurMarkaðsskuldabréfStyttriEðaJöfnÁri/ns1:Fjármálageiri/ns1:Peningamarkaðssjóðir/@CHF" xmlDataType="decimal"/>
    </xmlCellPr>
  </singleXmlCell>
  <singleXmlCell id="3297" r="R102" connectionId="0">
    <xmlCellPr id="1" uniqueName="AðrirGjaldmiðlar">
      <xmlPr mapId="2" xpath="/ns1:EfnahagurBanka/ns1:Gögn/ns1:SundurliðunSkuldabréf/ns1:SS-SkuldabréfOgVíxlar/ns1:SS-ÖnnurMarkaðsskuldabréfStyttriEðaJöfnÁri/ns1:Fjármálageiri/ns1:Peningamarkaðssjóðir/@AðrirGjaldmiðlar" xmlDataType="decimal"/>
    </xmlCellPr>
  </singleXmlCell>
  <singleXmlCell id="3298" r="G103" connectionId="0">
    <xmlCellPr id="1" uniqueName="OpinbertFyrirtæki">
      <xmlPr mapId="2" xpath="/ns1:EfnahagurBanka/ns1:Gögn/ns1:SundurliðunSkuldabréf/ns1:SS-SkuldabréfOgVíxlar/ns1:SS-ÖnnurMarkaðsskuldabréfStyttriEðaJöfnÁri/ns1:Fjármálageiri/ns1:AðrirVerðbréfaOgFjárfestingarsjóðir/@OpinbertFyrirtæki" xmlDataType="decimal"/>
    </xmlCellPr>
  </singleXmlCell>
  <singleXmlCell id="3299" r="H103" connectionId="0">
    <xmlCellPr id="1" uniqueName="Einkafyrirtæki">
      <xmlPr mapId="2" xpath="/ns1:EfnahagurBanka/ns1:Gögn/ns1:SundurliðunSkuldabréf/ns1:SS-SkuldabréfOgVíxlar/ns1:SS-ÖnnurMarkaðsskuldabréfStyttriEðaJöfnÁri/ns1:Fjármálageiri/ns1:AðrirVerðbréfaOgFjárfestingarsjóðir/@Einkafyrirtæki" xmlDataType="decimal"/>
    </xmlCellPr>
  </singleXmlCell>
  <singleXmlCell id="3300" r="I103" connectionId="0">
    <xmlCellPr id="1" uniqueName="ISK">
      <xmlPr mapId="2" xpath="/ns1:EfnahagurBanka/ns1:Gögn/ns1:SundurliðunSkuldabréf/ns1:SS-SkuldabréfOgVíxlar/ns1:SS-ÖnnurMarkaðsskuldabréfStyttriEðaJöfnÁri/ns1:Fjármálageiri/ns1:AðrirVerðbréfaOgFjárfestingarsjóðir/@ISK" xmlDataType="decimal"/>
    </xmlCellPr>
  </singleXmlCell>
  <singleXmlCell id="3301" r="J103" connectionId="0">
    <xmlCellPr id="1" uniqueName="EUR">
      <xmlPr mapId="2" xpath="/ns1:EfnahagurBanka/ns1:Gögn/ns1:SundurliðunSkuldabréf/ns1:SS-SkuldabréfOgVíxlar/ns1:SS-ÖnnurMarkaðsskuldabréfStyttriEðaJöfnÁri/ns1:Fjármálageiri/ns1:AðrirVerðbréfaOgFjárfestingarsjóðir/@EUR" xmlDataType="decimal"/>
    </xmlCellPr>
  </singleXmlCell>
  <singleXmlCell id="3302" r="K103" connectionId="0">
    <xmlCellPr id="1" uniqueName="USD">
      <xmlPr mapId="2" xpath="/ns1:EfnahagurBanka/ns1:Gögn/ns1:SundurliðunSkuldabréf/ns1:SS-SkuldabréfOgVíxlar/ns1:SS-ÖnnurMarkaðsskuldabréfStyttriEðaJöfnÁri/ns1:Fjármálageiri/ns1:AðrirVerðbréfaOgFjárfestingarsjóðir/@USD" xmlDataType="decimal"/>
    </xmlCellPr>
  </singleXmlCell>
  <singleXmlCell id="3303" r="L103" connectionId="0">
    <xmlCellPr id="1" uniqueName="GBP">
      <xmlPr mapId="2" xpath="/ns1:EfnahagurBanka/ns1:Gögn/ns1:SundurliðunSkuldabréf/ns1:SS-SkuldabréfOgVíxlar/ns1:SS-ÖnnurMarkaðsskuldabréfStyttriEðaJöfnÁri/ns1:Fjármálageiri/ns1:AðrirVerðbréfaOgFjárfestingarsjóðir/@GBP" xmlDataType="decimal"/>
    </xmlCellPr>
  </singleXmlCell>
  <singleXmlCell id="3304" r="M103" connectionId="0">
    <xmlCellPr id="1" uniqueName="JPY">
      <xmlPr mapId="2" xpath="/ns1:EfnahagurBanka/ns1:Gögn/ns1:SundurliðunSkuldabréf/ns1:SS-SkuldabréfOgVíxlar/ns1:SS-ÖnnurMarkaðsskuldabréfStyttriEðaJöfnÁri/ns1:Fjármálageiri/ns1:AðrirVerðbréfaOgFjárfestingarsjóðir/@JPY" xmlDataType="decimal"/>
    </xmlCellPr>
  </singleXmlCell>
  <singleXmlCell id="3305" r="N103" connectionId="0">
    <xmlCellPr id="1" uniqueName="DKK">
      <xmlPr mapId="2" xpath="/ns1:EfnahagurBanka/ns1:Gögn/ns1:SundurliðunSkuldabréf/ns1:SS-SkuldabréfOgVíxlar/ns1:SS-ÖnnurMarkaðsskuldabréfStyttriEðaJöfnÁri/ns1:Fjármálageiri/ns1:AðrirVerðbréfaOgFjárfestingarsjóðir/@DKK" xmlDataType="decimal"/>
    </xmlCellPr>
  </singleXmlCell>
  <singleXmlCell id="3306" r="O103" connectionId="0">
    <xmlCellPr id="1" uniqueName="NOK">
      <xmlPr mapId="2" xpath="/ns1:EfnahagurBanka/ns1:Gögn/ns1:SundurliðunSkuldabréf/ns1:SS-SkuldabréfOgVíxlar/ns1:SS-ÖnnurMarkaðsskuldabréfStyttriEðaJöfnÁri/ns1:Fjármálageiri/ns1:AðrirVerðbréfaOgFjárfestingarsjóðir/@NOK" xmlDataType="decimal"/>
    </xmlCellPr>
  </singleXmlCell>
  <singleXmlCell id="3307" r="P103" connectionId="0">
    <xmlCellPr id="1" uniqueName="SEK">
      <xmlPr mapId="2" xpath="/ns1:EfnahagurBanka/ns1:Gögn/ns1:SundurliðunSkuldabréf/ns1:SS-SkuldabréfOgVíxlar/ns1:SS-ÖnnurMarkaðsskuldabréfStyttriEðaJöfnÁri/ns1:Fjármálageiri/ns1:AðrirVerðbréfaOgFjárfestingarsjóðir/@SEK" xmlDataType="decimal"/>
    </xmlCellPr>
  </singleXmlCell>
  <singleXmlCell id="3308" r="Q103" connectionId="0">
    <xmlCellPr id="1" uniqueName="CHF">
      <xmlPr mapId="2" xpath="/ns1:EfnahagurBanka/ns1:Gögn/ns1:SundurliðunSkuldabréf/ns1:SS-SkuldabréfOgVíxlar/ns1:SS-ÖnnurMarkaðsskuldabréfStyttriEðaJöfnÁri/ns1:Fjármálageiri/ns1:AðrirVerðbréfaOgFjárfestingarsjóðir/@CHF" xmlDataType="decimal"/>
    </xmlCellPr>
  </singleXmlCell>
  <singleXmlCell id="3309" r="R103" connectionId="0">
    <xmlCellPr id="1" uniqueName="AðrirGjaldmiðlar">
      <xmlPr mapId="2" xpath="/ns1:EfnahagurBanka/ns1:Gögn/ns1:SundurliðunSkuldabréf/ns1:SS-SkuldabréfOgVíxlar/ns1:SS-ÖnnurMarkaðsskuldabréfStyttriEðaJöfnÁri/ns1:Fjármálageiri/ns1:AðrirVerðbréfaOgFjárfestingarsjóðir/@AðrirGjaldmiðlar" xmlDataType="decimal"/>
    </xmlCellPr>
  </singleXmlCell>
  <singleXmlCell id="3310" r="G104" connectionId="0">
    <xmlCellPr id="1" uniqueName="OpinbertFyrirtæki">
      <xmlPr mapId="2" xpath="/ns1:EfnahagurBanka/ns1:Gögn/ns1:SundurliðunSkuldabréf/ns1:SS-SkuldabréfOgVíxlar/ns1:SS-ÖnnurMarkaðsskuldabréfStyttriEðaJöfnÁri/ns1:Fjármálageiri/ns1:ÖnnurFjármálafyrirtæki/@OpinbertFyrirtæki" xmlDataType="decimal"/>
    </xmlCellPr>
  </singleXmlCell>
  <singleXmlCell id="3311" r="H104" connectionId="0">
    <xmlCellPr id="1" uniqueName="Einkafyrirtæki">
      <xmlPr mapId="2" xpath="/ns1:EfnahagurBanka/ns1:Gögn/ns1:SundurliðunSkuldabréf/ns1:SS-SkuldabréfOgVíxlar/ns1:SS-ÖnnurMarkaðsskuldabréfStyttriEðaJöfnÁri/ns1:Fjármálageiri/ns1:ÖnnurFjármálafyrirtæki/@Einkafyrirtæki" xmlDataType="decimal"/>
    </xmlCellPr>
  </singleXmlCell>
  <singleXmlCell id="3312" r="I104" connectionId="0">
    <xmlCellPr id="1" uniqueName="ISK">
      <xmlPr mapId="2" xpath="/ns1:EfnahagurBanka/ns1:Gögn/ns1:SundurliðunSkuldabréf/ns1:SS-SkuldabréfOgVíxlar/ns1:SS-ÖnnurMarkaðsskuldabréfStyttriEðaJöfnÁri/ns1:Fjármálageiri/ns1:ÖnnurFjármálafyrirtæki/@ISK" xmlDataType="decimal"/>
    </xmlCellPr>
  </singleXmlCell>
  <singleXmlCell id="3313" r="J104" connectionId="0">
    <xmlCellPr id="1" uniqueName="EUR">
      <xmlPr mapId="2" xpath="/ns1:EfnahagurBanka/ns1:Gögn/ns1:SundurliðunSkuldabréf/ns1:SS-SkuldabréfOgVíxlar/ns1:SS-ÖnnurMarkaðsskuldabréfStyttriEðaJöfnÁri/ns1:Fjármálageiri/ns1:ÖnnurFjármálafyrirtæki/@EUR" xmlDataType="decimal"/>
    </xmlCellPr>
  </singleXmlCell>
  <singleXmlCell id="3314" r="K104" connectionId="0">
    <xmlCellPr id="1" uniqueName="USD">
      <xmlPr mapId="2" xpath="/ns1:EfnahagurBanka/ns1:Gögn/ns1:SundurliðunSkuldabréf/ns1:SS-SkuldabréfOgVíxlar/ns1:SS-ÖnnurMarkaðsskuldabréfStyttriEðaJöfnÁri/ns1:Fjármálageiri/ns1:ÖnnurFjármálafyrirtæki/@USD" xmlDataType="decimal"/>
    </xmlCellPr>
  </singleXmlCell>
  <singleXmlCell id="3315" r="L104" connectionId="0">
    <xmlCellPr id="1" uniqueName="GBP">
      <xmlPr mapId="2" xpath="/ns1:EfnahagurBanka/ns1:Gögn/ns1:SundurliðunSkuldabréf/ns1:SS-SkuldabréfOgVíxlar/ns1:SS-ÖnnurMarkaðsskuldabréfStyttriEðaJöfnÁri/ns1:Fjármálageiri/ns1:ÖnnurFjármálafyrirtæki/@GBP" xmlDataType="decimal"/>
    </xmlCellPr>
  </singleXmlCell>
  <singleXmlCell id="3316" r="M104" connectionId="0">
    <xmlCellPr id="1" uniqueName="JPY">
      <xmlPr mapId="2" xpath="/ns1:EfnahagurBanka/ns1:Gögn/ns1:SundurliðunSkuldabréf/ns1:SS-SkuldabréfOgVíxlar/ns1:SS-ÖnnurMarkaðsskuldabréfStyttriEðaJöfnÁri/ns1:Fjármálageiri/ns1:ÖnnurFjármálafyrirtæki/@JPY" xmlDataType="decimal"/>
    </xmlCellPr>
  </singleXmlCell>
  <singleXmlCell id="3317" r="N104" connectionId="0">
    <xmlCellPr id="1" uniqueName="DKK">
      <xmlPr mapId="2" xpath="/ns1:EfnahagurBanka/ns1:Gögn/ns1:SundurliðunSkuldabréf/ns1:SS-SkuldabréfOgVíxlar/ns1:SS-ÖnnurMarkaðsskuldabréfStyttriEðaJöfnÁri/ns1:Fjármálageiri/ns1:ÖnnurFjármálafyrirtæki/@DKK" xmlDataType="decimal"/>
    </xmlCellPr>
  </singleXmlCell>
  <singleXmlCell id="3318" r="O104" connectionId="0">
    <xmlCellPr id="1" uniqueName="NOK">
      <xmlPr mapId="2" xpath="/ns1:EfnahagurBanka/ns1:Gögn/ns1:SundurliðunSkuldabréf/ns1:SS-SkuldabréfOgVíxlar/ns1:SS-ÖnnurMarkaðsskuldabréfStyttriEðaJöfnÁri/ns1:Fjármálageiri/ns1:ÖnnurFjármálafyrirtæki/@NOK" xmlDataType="decimal"/>
    </xmlCellPr>
  </singleXmlCell>
  <singleXmlCell id="3319" r="P104" connectionId="0">
    <xmlCellPr id="1" uniqueName="SEK">
      <xmlPr mapId="2" xpath="/ns1:EfnahagurBanka/ns1:Gögn/ns1:SundurliðunSkuldabréf/ns1:SS-SkuldabréfOgVíxlar/ns1:SS-ÖnnurMarkaðsskuldabréfStyttriEðaJöfnÁri/ns1:Fjármálageiri/ns1:ÖnnurFjármálafyrirtæki/@SEK" xmlDataType="decimal"/>
    </xmlCellPr>
  </singleXmlCell>
  <singleXmlCell id="3320" r="Q104" connectionId="0">
    <xmlCellPr id="1" uniqueName="CHF">
      <xmlPr mapId="2" xpath="/ns1:EfnahagurBanka/ns1:Gögn/ns1:SundurliðunSkuldabréf/ns1:SS-SkuldabréfOgVíxlar/ns1:SS-ÖnnurMarkaðsskuldabréfStyttriEðaJöfnÁri/ns1:Fjármálageiri/ns1:ÖnnurFjármálafyrirtæki/@CHF" xmlDataType="decimal"/>
    </xmlCellPr>
  </singleXmlCell>
  <singleXmlCell id="3321" r="R104" connectionId="0">
    <xmlCellPr id="1" uniqueName="AðrirGjaldmiðlar">
      <xmlPr mapId="2" xpath="/ns1:EfnahagurBanka/ns1:Gögn/ns1:SundurliðunSkuldabréf/ns1:SS-SkuldabréfOgVíxlar/ns1:SS-ÖnnurMarkaðsskuldabréfStyttriEðaJöfnÁri/ns1:Fjármálageiri/ns1:ÖnnurFjármálafyrirtæki/@AðrirGjaldmiðlar" xmlDataType="decimal"/>
    </xmlCellPr>
  </singleXmlCell>
  <singleXmlCell id="3322" r="G105" connectionId="0">
    <xmlCellPr id="1" uniqueName="OpinbertFyrirtæki">
      <xmlPr mapId="2" xpath="/ns1:EfnahagurBanka/ns1:Gögn/ns1:SundurliðunSkuldabréf/ns1:SS-SkuldabréfOgVíxlar/ns1:SS-ÖnnurMarkaðsskuldabréfStyttriEðaJöfnÁri/ns1:Fjármálageiri/ns1:ÖnnurFjármálafyrirtækiÍSlitameðferð/@OpinbertFyrirtæki" xmlDataType="decimal"/>
    </xmlCellPr>
  </singleXmlCell>
  <singleXmlCell id="3323" r="H105" connectionId="0">
    <xmlCellPr id="1" uniqueName="Einkafyrirtæki">
      <xmlPr mapId="2" xpath="/ns1:EfnahagurBanka/ns1:Gögn/ns1:SundurliðunSkuldabréf/ns1:SS-SkuldabréfOgVíxlar/ns1:SS-ÖnnurMarkaðsskuldabréfStyttriEðaJöfnÁri/ns1:Fjármálageiri/ns1:ÖnnurFjármálafyrirtækiÍSlitameðferð/@Einkafyrirtæki" xmlDataType="decimal"/>
    </xmlCellPr>
  </singleXmlCell>
  <singleXmlCell id="3324" r="I105" connectionId="0">
    <xmlCellPr id="1" uniqueName="ISK">
      <xmlPr mapId="2" xpath="/ns1:EfnahagurBanka/ns1:Gögn/ns1:SundurliðunSkuldabréf/ns1:SS-SkuldabréfOgVíxlar/ns1:SS-ÖnnurMarkaðsskuldabréfStyttriEðaJöfnÁri/ns1:Fjármálageiri/ns1:ÖnnurFjármálafyrirtækiÍSlitameðferð/@ISK" xmlDataType="decimal"/>
    </xmlCellPr>
  </singleXmlCell>
  <singleXmlCell id="3325" r="J105" connectionId="0">
    <xmlCellPr id="1" uniqueName="EUR">
      <xmlPr mapId="2" xpath="/ns1:EfnahagurBanka/ns1:Gögn/ns1:SundurliðunSkuldabréf/ns1:SS-SkuldabréfOgVíxlar/ns1:SS-ÖnnurMarkaðsskuldabréfStyttriEðaJöfnÁri/ns1:Fjármálageiri/ns1:ÖnnurFjármálafyrirtækiÍSlitameðferð/@EUR" xmlDataType="decimal"/>
    </xmlCellPr>
  </singleXmlCell>
  <singleXmlCell id="3326" r="K105" connectionId="0">
    <xmlCellPr id="1" uniqueName="USD">
      <xmlPr mapId="2" xpath="/ns1:EfnahagurBanka/ns1:Gögn/ns1:SundurliðunSkuldabréf/ns1:SS-SkuldabréfOgVíxlar/ns1:SS-ÖnnurMarkaðsskuldabréfStyttriEðaJöfnÁri/ns1:Fjármálageiri/ns1:ÖnnurFjármálafyrirtækiÍSlitameðferð/@USD" xmlDataType="decimal"/>
    </xmlCellPr>
  </singleXmlCell>
  <singleXmlCell id="3327" r="L105" connectionId="0">
    <xmlCellPr id="1" uniqueName="GBP">
      <xmlPr mapId="2" xpath="/ns1:EfnahagurBanka/ns1:Gögn/ns1:SundurliðunSkuldabréf/ns1:SS-SkuldabréfOgVíxlar/ns1:SS-ÖnnurMarkaðsskuldabréfStyttriEðaJöfnÁri/ns1:Fjármálageiri/ns1:ÖnnurFjármálafyrirtækiÍSlitameðferð/@GBP" xmlDataType="decimal"/>
    </xmlCellPr>
  </singleXmlCell>
  <singleXmlCell id="3328" r="M105" connectionId="0">
    <xmlCellPr id="1" uniqueName="JPY">
      <xmlPr mapId="2" xpath="/ns1:EfnahagurBanka/ns1:Gögn/ns1:SundurliðunSkuldabréf/ns1:SS-SkuldabréfOgVíxlar/ns1:SS-ÖnnurMarkaðsskuldabréfStyttriEðaJöfnÁri/ns1:Fjármálageiri/ns1:ÖnnurFjármálafyrirtækiÍSlitameðferð/@JPY" xmlDataType="decimal"/>
    </xmlCellPr>
  </singleXmlCell>
  <singleXmlCell id="3329" r="N105" connectionId="0">
    <xmlCellPr id="1" uniqueName="DKK">
      <xmlPr mapId="2" xpath="/ns1:EfnahagurBanka/ns1:Gögn/ns1:SundurliðunSkuldabréf/ns1:SS-SkuldabréfOgVíxlar/ns1:SS-ÖnnurMarkaðsskuldabréfStyttriEðaJöfnÁri/ns1:Fjármálageiri/ns1:ÖnnurFjármálafyrirtækiÍSlitameðferð/@DKK" xmlDataType="decimal"/>
    </xmlCellPr>
  </singleXmlCell>
  <singleXmlCell id="3330" r="O105" connectionId="0">
    <xmlCellPr id="1" uniqueName="NOK">
      <xmlPr mapId="2" xpath="/ns1:EfnahagurBanka/ns1:Gögn/ns1:SundurliðunSkuldabréf/ns1:SS-SkuldabréfOgVíxlar/ns1:SS-ÖnnurMarkaðsskuldabréfStyttriEðaJöfnÁri/ns1:Fjármálageiri/ns1:ÖnnurFjármálafyrirtækiÍSlitameðferð/@NOK" xmlDataType="decimal"/>
    </xmlCellPr>
  </singleXmlCell>
  <singleXmlCell id="3331" r="P105" connectionId="0">
    <xmlCellPr id="1" uniqueName="SEK">
      <xmlPr mapId="2" xpath="/ns1:EfnahagurBanka/ns1:Gögn/ns1:SundurliðunSkuldabréf/ns1:SS-SkuldabréfOgVíxlar/ns1:SS-ÖnnurMarkaðsskuldabréfStyttriEðaJöfnÁri/ns1:Fjármálageiri/ns1:ÖnnurFjármálafyrirtækiÍSlitameðferð/@SEK" xmlDataType="decimal"/>
    </xmlCellPr>
  </singleXmlCell>
  <singleXmlCell id="3332" r="Q105" connectionId="0">
    <xmlCellPr id="1" uniqueName="CHF">
      <xmlPr mapId="2" xpath="/ns1:EfnahagurBanka/ns1:Gögn/ns1:SundurliðunSkuldabréf/ns1:SS-SkuldabréfOgVíxlar/ns1:SS-ÖnnurMarkaðsskuldabréfStyttriEðaJöfnÁri/ns1:Fjármálageiri/ns1:ÖnnurFjármálafyrirtækiÍSlitameðferð/@CHF" xmlDataType="decimal"/>
    </xmlCellPr>
  </singleXmlCell>
  <singleXmlCell id="3333" r="R105" connectionId="0">
    <xmlCellPr id="1" uniqueName="AðrirGjaldmiðlar">
      <xmlPr mapId="2" xpath="/ns1:EfnahagurBanka/ns1:Gögn/ns1:SundurliðunSkuldabréf/ns1:SS-SkuldabréfOgVíxlar/ns1:SS-ÖnnurMarkaðsskuldabréfStyttriEðaJöfnÁri/ns1:Fjármálageiri/ns1:ÖnnurFjármálafyrirtækiÍSlitameðferð/@AðrirGjaldmiðlar" xmlDataType="decimal"/>
    </xmlCellPr>
  </singleXmlCell>
  <singleXmlCell id="3334" r="G106" connectionId="0">
    <xmlCellPr id="1" uniqueName="OpinbertFyrirtæki">
      <xmlPr mapId="2" xpath="/ns1:EfnahagurBanka/ns1:Gögn/ns1:SundurliðunSkuldabréf/ns1:SS-SkuldabréfOgVíxlar/ns1:SS-ÖnnurMarkaðsskuldabréfStyttriEðaJöfnÁri/ns1:Fjármálageiri/ns1:FjármálalegHliðarstarfsemi/@OpinbertFyrirtæki" xmlDataType="decimal"/>
    </xmlCellPr>
  </singleXmlCell>
  <singleXmlCell id="3335" r="H106" connectionId="0">
    <xmlCellPr id="1" uniqueName="Einkafyrirtæki">
      <xmlPr mapId="2" xpath="/ns1:EfnahagurBanka/ns1:Gögn/ns1:SundurliðunSkuldabréf/ns1:SS-SkuldabréfOgVíxlar/ns1:SS-ÖnnurMarkaðsskuldabréfStyttriEðaJöfnÁri/ns1:Fjármálageiri/ns1:FjármálalegHliðarstarfsemi/@Einkafyrirtæki" xmlDataType="decimal"/>
    </xmlCellPr>
  </singleXmlCell>
  <singleXmlCell id="3336" r="I106" connectionId="0">
    <xmlCellPr id="1" uniqueName="ISK">
      <xmlPr mapId="2" xpath="/ns1:EfnahagurBanka/ns1:Gögn/ns1:SundurliðunSkuldabréf/ns1:SS-SkuldabréfOgVíxlar/ns1:SS-ÖnnurMarkaðsskuldabréfStyttriEðaJöfnÁri/ns1:Fjármálageiri/ns1:FjármálalegHliðarstarfsemi/@ISK" xmlDataType="decimal"/>
    </xmlCellPr>
  </singleXmlCell>
  <singleXmlCell id="3337" r="J106" connectionId="0">
    <xmlCellPr id="1" uniqueName="EUR">
      <xmlPr mapId="2" xpath="/ns1:EfnahagurBanka/ns1:Gögn/ns1:SundurliðunSkuldabréf/ns1:SS-SkuldabréfOgVíxlar/ns1:SS-ÖnnurMarkaðsskuldabréfStyttriEðaJöfnÁri/ns1:Fjármálageiri/ns1:FjármálalegHliðarstarfsemi/@EUR" xmlDataType="decimal"/>
    </xmlCellPr>
  </singleXmlCell>
  <singleXmlCell id="3338" r="K106" connectionId="0">
    <xmlCellPr id="1" uniqueName="USD">
      <xmlPr mapId="2" xpath="/ns1:EfnahagurBanka/ns1:Gögn/ns1:SundurliðunSkuldabréf/ns1:SS-SkuldabréfOgVíxlar/ns1:SS-ÖnnurMarkaðsskuldabréfStyttriEðaJöfnÁri/ns1:Fjármálageiri/ns1:FjármálalegHliðarstarfsemi/@USD" xmlDataType="decimal"/>
    </xmlCellPr>
  </singleXmlCell>
  <singleXmlCell id="3339" r="L106" connectionId="0">
    <xmlCellPr id="1" uniqueName="GBP">
      <xmlPr mapId="2" xpath="/ns1:EfnahagurBanka/ns1:Gögn/ns1:SundurliðunSkuldabréf/ns1:SS-SkuldabréfOgVíxlar/ns1:SS-ÖnnurMarkaðsskuldabréfStyttriEðaJöfnÁri/ns1:Fjármálageiri/ns1:FjármálalegHliðarstarfsemi/@GBP" xmlDataType="decimal"/>
    </xmlCellPr>
  </singleXmlCell>
  <singleXmlCell id="3340" r="M106" connectionId="0">
    <xmlCellPr id="1" uniqueName="JPY">
      <xmlPr mapId="2" xpath="/ns1:EfnahagurBanka/ns1:Gögn/ns1:SundurliðunSkuldabréf/ns1:SS-SkuldabréfOgVíxlar/ns1:SS-ÖnnurMarkaðsskuldabréfStyttriEðaJöfnÁri/ns1:Fjármálageiri/ns1:FjármálalegHliðarstarfsemi/@JPY" xmlDataType="decimal"/>
    </xmlCellPr>
  </singleXmlCell>
  <singleXmlCell id="3341" r="N106" connectionId="0">
    <xmlCellPr id="1" uniqueName="DKK">
      <xmlPr mapId="2" xpath="/ns1:EfnahagurBanka/ns1:Gögn/ns1:SundurliðunSkuldabréf/ns1:SS-SkuldabréfOgVíxlar/ns1:SS-ÖnnurMarkaðsskuldabréfStyttriEðaJöfnÁri/ns1:Fjármálageiri/ns1:FjármálalegHliðarstarfsemi/@DKK" xmlDataType="decimal"/>
    </xmlCellPr>
  </singleXmlCell>
  <singleXmlCell id="3342" r="O106" connectionId="0">
    <xmlCellPr id="1" uniqueName="NOK">
      <xmlPr mapId="2" xpath="/ns1:EfnahagurBanka/ns1:Gögn/ns1:SundurliðunSkuldabréf/ns1:SS-SkuldabréfOgVíxlar/ns1:SS-ÖnnurMarkaðsskuldabréfStyttriEðaJöfnÁri/ns1:Fjármálageiri/ns1:FjármálalegHliðarstarfsemi/@NOK" xmlDataType="decimal"/>
    </xmlCellPr>
  </singleXmlCell>
  <singleXmlCell id="3343" r="P106" connectionId="0">
    <xmlCellPr id="1" uniqueName="SEK">
      <xmlPr mapId="2" xpath="/ns1:EfnahagurBanka/ns1:Gögn/ns1:SundurliðunSkuldabréf/ns1:SS-SkuldabréfOgVíxlar/ns1:SS-ÖnnurMarkaðsskuldabréfStyttriEðaJöfnÁri/ns1:Fjármálageiri/ns1:FjármálalegHliðarstarfsemi/@SEK" xmlDataType="decimal"/>
    </xmlCellPr>
  </singleXmlCell>
  <singleXmlCell id="3344" r="Q106" connectionId="0">
    <xmlCellPr id="1" uniqueName="CHF">
      <xmlPr mapId="2" xpath="/ns1:EfnahagurBanka/ns1:Gögn/ns1:SundurliðunSkuldabréf/ns1:SS-SkuldabréfOgVíxlar/ns1:SS-ÖnnurMarkaðsskuldabréfStyttriEðaJöfnÁri/ns1:Fjármálageiri/ns1:FjármálalegHliðarstarfsemi/@CHF" xmlDataType="decimal"/>
    </xmlCellPr>
  </singleXmlCell>
  <singleXmlCell id="3345" r="R106" connectionId="0">
    <xmlCellPr id="1" uniqueName="AðrirGjaldmiðlar">
      <xmlPr mapId="2" xpath="/ns1:EfnahagurBanka/ns1:Gögn/ns1:SundurliðunSkuldabréf/ns1:SS-SkuldabréfOgVíxlar/ns1:SS-ÖnnurMarkaðsskuldabréfStyttriEðaJöfnÁri/ns1:Fjármálageiri/ns1:FjármálalegHliðarstarfsemi/@AðrirGjaldmiðlar" xmlDataType="decimal"/>
    </xmlCellPr>
  </singleXmlCell>
  <singleXmlCell id="3346" r="G107" connectionId="0">
    <xmlCellPr id="1" uniqueName="OpinbertFyrirtæki">
      <xmlPr mapId="2" xpath="/ns1:EfnahagurBanka/ns1:Gögn/ns1:SundurliðunSkuldabréf/ns1:SS-SkuldabréfOgVíxlar/ns1:SS-ÖnnurMarkaðsskuldabréfStyttriEðaJöfnÁri/ns1:Fjármálageiri/ns1:InnbyrðisFjármálastarfsemi/@OpinbertFyrirtæki" xmlDataType="decimal"/>
    </xmlCellPr>
  </singleXmlCell>
  <singleXmlCell id="3347" r="H107" connectionId="0">
    <xmlCellPr id="1" uniqueName="Einkafyrirtæki">
      <xmlPr mapId="2" xpath="/ns1:EfnahagurBanka/ns1:Gögn/ns1:SundurliðunSkuldabréf/ns1:SS-SkuldabréfOgVíxlar/ns1:SS-ÖnnurMarkaðsskuldabréfStyttriEðaJöfnÁri/ns1:Fjármálageiri/ns1:InnbyrðisFjármálastarfsemi/@Einkafyrirtæki" xmlDataType="decimal"/>
    </xmlCellPr>
  </singleXmlCell>
  <singleXmlCell id="3348" r="I107" connectionId="0">
    <xmlCellPr id="1" uniqueName="ISK">
      <xmlPr mapId="2" xpath="/ns1:EfnahagurBanka/ns1:Gögn/ns1:SundurliðunSkuldabréf/ns1:SS-SkuldabréfOgVíxlar/ns1:SS-ÖnnurMarkaðsskuldabréfStyttriEðaJöfnÁri/ns1:Fjármálageiri/ns1:InnbyrðisFjármálastarfsemi/@ISK" xmlDataType="decimal"/>
    </xmlCellPr>
  </singleXmlCell>
  <singleXmlCell id="3349" r="J107" connectionId="0">
    <xmlCellPr id="1" uniqueName="EUR">
      <xmlPr mapId="2" xpath="/ns1:EfnahagurBanka/ns1:Gögn/ns1:SundurliðunSkuldabréf/ns1:SS-SkuldabréfOgVíxlar/ns1:SS-ÖnnurMarkaðsskuldabréfStyttriEðaJöfnÁri/ns1:Fjármálageiri/ns1:InnbyrðisFjármálastarfsemi/@EUR" xmlDataType="decimal"/>
    </xmlCellPr>
  </singleXmlCell>
  <singleXmlCell id="3350" r="K107" connectionId="0">
    <xmlCellPr id="1" uniqueName="USD">
      <xmlPr mapId="2" xpath="/ns1:EfnahagurBanka/ns1:Gögn/ns1:SundurliðunSkuldabréf/ns1:SS-SkuldabréfOgVíxlar/ns1:SS-ÖnnurMarkaðsskuldabréfStyttriEðaJöfnÁri/ns1:Fjármálageiri/ns1:InnbyrðisFjármálastarfsemi/@USD" xmlDataType="decimal"/>
    </xmlCellPr>
  </singleXmlCell>
  <singleXmlCell id="3351" r="L107" connectionId="0">
    <xmlCellPr id="1" uniqueName="GBP">
      <xmlPr mapId="2" xpath="/ns1:EfnahagurBanka/ns1:Gögn/ns1:SundurliðunSkuldabréf/ns1:SS-SkuldabréfOgVíxlar/ns1:SS-ÖnnurMarkaðsskuldabréfStyttriEðaJöfnÁri/ns1:Fjármálageiri/ns1:InnbyrðisFjármálastarfsemi/@GBP" xmlDataType="decimal"/>
    </xmlCellPr>
  </singleXmlCell>
  <singleXmlCell id="3352" r="M107" connectionId="0">
    <xmlCellPr id="1" uniqueName="JPY">
      <xmlPr mapId="2" xpath="/ns1:EfnahagurBanka/ns1:Gögn/ns1:SundurliðunSkuldabréf/ns1:SS-SkuldabréfOgVíxlar/ns1:SS-ÖnnurMarkaðsskuldabréfStyttriEðaJöfnÁri/ns1:Fjármálageiri/ns1:InnbyrðisFjármálastarfsemi/@JPY" xmlDataType="decimal"/>
    </xmlCellPr>
  </singleXmlCell>
  <singleXmlCell id="3353" r="N107" connectionId="0">
    <xmlCellPr id="1" uniqueName="DKK">
      <xmlPr mapId="2" xpath="/ns1:EfnahagurBanka/ns1:Gögn/ns1:SundurliðunSkuldabréf/ns1:SS-SkuldabréfOgVíxlar/ns1:SS-ÖnnurMarkaðsskuldabréfStyttriEðaJöfnÁri/ns1:Fjármálageiri/ns1:InnbyrðisFjármálastarfsemi/@DKK" xmlDataType="decimal"/>
    </xmlCellPr>
  </singleXmlCell>
  <singleXmlCell id="3354" r="O107" connectionId="0">
    <xmlCellPr id="1" uniqueName="NOK">
      <xmlPr mapId="2" xpath="/ns1:EfnahagurBanka/ns1:Gögn/ns1:SundurliðunSkuldabréf/ns1:SS-SkuldabréfOgVíxlar/ns1:SS-ÖnnurMarkaðsskuldabréfStyttriEðaJöfnÁri/ns1:Fjármálageiri/ns1:InnbyrðisFjármálastarfsemi/@NOK" xmlDataType="decimal"/>
    </xmlCellPr>
  </singleXmlCell>
  <singleXmlCell id="3355" r="P107" connectionId="0">
    <xmlCellPr id="1" uniqueName="SEK">
      <xmlPr mapId="2" xpath="/ns1:EfnahagurBanka/ns1:Gögn/ns1:SundurliðunSkuldabréf/ns1:SS-SkuldabréfOgVíxlar/ns1:SS-ÖnnurMarkaðsskuldabréfStyttriEðaJöfnÁri/ns1:Fjármálageiri/ns1:InnbyrðisFjármálastarfsemi/@SEK" xmlDataType="decimal"/>
    </xmlCellPr>
  </singleXmlCell>
  <singleXmlCell id="3356" r="Q107" connectionId="0">
    <xmlCellPr id="1" uniqueName="CHF">
      <xmlPr mapId="2" xpath="/ns1:EfnahagurBanka/ns1:Gögn/ns1:SundurliðunSkuldabréf/ns1:SS-SkuldabréfOgVíxlar/ns1:SS-ÖnnurMarkaðsskuldabréfStyttriEðaJöfnÁri/ns1:Fjármálageiri/ns1:InnbyrðisFjármálastarfsemi/@CHF" xmlDataType="decimal"/>
    </xmlCellPr>
  </singleXmlCell>
  <singleXmlCell id="3357" r="R107" connectionId="0">
    <xmlCellPr id="1" uniqueName="AðrirGjaldmiðlar">
      <xmlPr mapId="2" xpath="/ns1:EfnahagurBanka/ns1:Gögn/ns1:SundurliðunSkuldabréf/ns1:SS-SkuldabréfOgVíxlar/ns1:SS-ÖnnurMarkaðsskuldabréfStyttriEðaJöfnÁri/ns1:Fjármálageiri/ns1:InnbyrðisFjármálastarfsemi/@AðrirGjaldmiðlar" xmlDataType="decimal"/>
    </xmlCellPr>
  </singleXmlCell>
  <singleXmlCell id="3358" r="G108" connectionId="0">
    <xmlCellPr id="1" uniqueName="OpinbertFyrirtæki">
      <xmlPr mapId="2" xpath="/ns1:EfnahagurBanka/ns1:Gögn/ns1:SundurliðunSkuldabréf/ns1:SS-SkuldabréfOgVíxlar/ns1:SS-ÖnnurMarkaðsskuldabréfStyttriEðaJöfnÁri/ns1:Fjármálageiri/ns1:Vátryggingafélög/@OpinbertFyrirtæki" xmlDataType="decimal"/>
    </xmlCellPr>
  </singleXmlCell>
  <singleXmlCell id="3359" r="H108" connectionId="0">
    <xmlCellPr id="1" uniqueName="Einkafyrirtæki">
      <xmlPr mapId="2" xpath="/ns1:EfnahagurBanka/ns1:Gögn/ns1:SundurliðunSkuldabréf/ns1:SS-SkuldabréfOgVíxlar/ns1:SS-ÖnnurMarkaðsskuldabréfStyttriEðaJöfnÁri/ns1:Fjármálageiri/ns1:Vátryggingafélög/@Einkafyrirtæki" xmlDataType="decimal"/>
    </xmlCellPr>
  </singleXmlCell>
  <singleXmlCell id="3360" r="I108" connectionId="0">
    <xmlCellPr id="1" uniqueName="ISK">
      <xmlPr mapId="2" xpath="/ns1:EfnahagurBanka/ns1:Gögn/ns1:SundurliðunSkuldabréf/ns1:SS-SkuldabréfOgVíxlar/ns1:SS-ÖnnurMarkaðsskuldabréfStyttriEðaJöfnÁri/ns1:Fjármálageiri/ns1:Vátryggingafélög/@ISK" xmlDataType="decimal"/>
    </xmlCellPr>
  </singleXmlCell>
  <singleXmlCell id="3361" r="J108" connectionId="0">
    <xmlCellPr id="1" uniqueName="EUR">
      <xmlPr mapId="2" xpath="/ns1:EfnahagurBanka/ns1:Gögn/ns1:SundurliðunSkuldabréf/ns1:SS-SkuldabréfOgVíxlar/ns1:SS-ÖnnurMarkaðsskuldabréfStyttriEðaJöfnÁri/ns1:Fjármálageiri/ns1:Vátryggingafélög/@EUR" xmlDataType="decimal"/>
    </xmlCellPr>
  </singleXmlCell>
  <singleXmlCell id="3362" r="K108" connectionId="0">
    <xmlCellPr id="1" uniqueName="USD">
      <xmlPr mapId="2" xpath="/ns1:EfnahagurBanka/ns1:Gögn/ns1:SundurliðunSkuldabréf/ns1:SS-SkuldabréfOgVíxlar/ns1:SS-ÖnnurMarkaðsskuldabréfStyttriEðaJöfnÁri/ns1:Fjármálageiri/ns1:Vátryggingafélög/@USD" xmlDataType="decimal"/>
    </xmlCellPr>
  </singleXmlCell>
  <singleXmlCell id="3363" r="L108" connectionId="0">
    <xmlCellPr id="1" uniqueName="GBP">
      <xmlPr mapId="2" xpath="/ns1:EfnahagurBanka/ns1:Gögn/ns1:SundurliðunSkuldabréf/ns1:SS-SkuldabréfOgVíxlar/ns1:SS-ÖnnurMarkaðsskuldabréfStyttriEðaJöfnÁri/ns1:Fjármálageiri/ns1:Vátryggingafélög/@GBP" xmlDataType="decimal"/>
    </xmlCellPr>
  </singleXmlCell>
  <singleXmlCell id="3364" r="M108" connectionId="0">
    <xmlCellPr id="1" uniqueName="JPY">
      <xmlPr mapId="2" xpath="/ns1:EfnahagurBanka/ns1:Gögn/ns1:SundurliðunSkuldabréf/ns1:SS-SkuldabréfOgVíxlar/ns1:SS-ÖnnurMarkaðsskuldabréfStyttriEðaJöfnÁri/ns1:Fjármálageiri/ns1:Vátryggingafélög/@JPY" xmlDataType="decimal"/>
    </xmlCellPr>
  </singleXmlCell>
  <singleXmlCell id="3365" r="N108" connectionId="0">
    <xmlCellPr id="1" uniqueName="DKK">
      <xmlPr mapId="2" xpath="/ns1:EfnahagurBanka/ns1:Gögn/ns1:SundurliðunSkuldabréf/ns1:SS-SkuldabréfOgVíxlar/ns1:SS-ÖnnurMarkaðsskuldabréfStyttriEðaJöfnÁri/ns1:Fjármálageiri/ns1:Vátryggingafélög/@DKK" xmlDataType="decimal"/>
    </xmlCellPr>
  </singleXmlCell>
  <singleXmlCell id="3366" r="O108" connectionId="0">
    <xmlCellPr id="1" uniqueName="NOK">
      <xmlPr mapId="2" xpath="/ns1:EfnahagurBanka/ns1:Gögn/ns1:SundurliðunSkuldabréf/ns1:SS-SkuldabréfOgVíxlar/ns1:SS-ÖnnurMarkaðsskuldabréfStyttriEðaJöfnÁri/ns1:Fjármálageiri/ns1:Vátryggingafélög/@NOK" xmlDataType="decimal"/>
    </xmlCellPr>
  </singleXmlCell>
  <singleXmlCell id="3367" r="P108" connectionId="0">
    <xmlCellPr id="1" uniqueName="SEK">
      <xmlPr mapId="2" xpath="/ns1:EfnahagurBanka/ns1:Gögn/ns1:SundurliðunSkuldabréf/ns1:SS-SkuldabréfOgVíxlar/ns1:SS-ÖnnurMarkaðsskuldabréfStyttriEðaJöfnÁri/ns1:Fjármálageiri/ns1:Vátryggingafélög/@SEK" xmlDataType="decimal"/>
    </xmlCellPr>
  </singleXmlCell>
  <singleXmlCell id="3368" r="Q108" connectionId="0">
    <xmlCellPr id="1" uniqueName="CHF">
      <xmlPr mapId="2" xpath="/ns1:EfnahagurBanka/ns1:Gögn/ns1:SundurliðunSkuldabréf/ns1:SS-SkuldabréfOgVíxlar/ns1:SS-ÖnnurMarkaðsskuldabréfStyttriEðaJöfnÁri/ns1:Fjármálageiri/ns1:Vátryggingafélög/@CHF" xmlDataType="decimal"/>
    </xmlCellPr>
  </singleXmlCell>
  <singleXmlCell id="3369" r="R108" connectionId="0">
    <xmlCellPr id="1" uniqueName="AðrirGjaldmiðlar">
      <xmlPr mapId="2" xpath="/ns1:EfnahagurBanka/ns1:Gögn/ns1:SundurliðunSkuldabréf/ns1:SS-SkuldabréfOgVíxlar/ns1:SS-ÖnnurMarkaðsskuldabréfStyttriEðaJöfnÁri/ns1:Fjármálageiri/ns1:Vátryggingafélög/@AðrirGjaldmiðlar" xmlDataType="decimal"/>
    </xmlCellPr>
  </singleXmlCell>
  <singleXmlCell id="3370" r="G109" connectionId="0">
    <xmlCellPr id="1" uniqueName="OpinbertFyrirtæki">
      <xmlPr mapId="2" xpath="/ns1:EfnahagurBanka/ns1:Gögn/ns1:SundurliðunSkuldabréf/ns1:SS-SkuldabréfOgVíxlar/ns1:SS-ÖnnurMarkaðsskuldabréfStyttriEðaJöfnÁri/ns1:Fjármálageiri/ns1:Lífeyrissjóðir/@OpinbertFyrirtæki" xmlDataType="decimal"/>
    </xmlCellPr>
  </singleXmlCell>
  <singleXmlCell id="3371" r="H109" connectionId="0">
    <xmlCellPr id="1" uniqueName="Einkafyrirtæki">
      <xmlPr mapId="2" xpath="/ns1:EfnahagurBanka/ns1:Gögn/ns1:SundurliðunSkuldabréf/ns1:SS-SkuldabréfOgVíxlar/ns1:SS-ÖnnurMarkaðsskuldabréfStyttriEðaJöfnÁri/ns1:Fjármálageiri/ns1:Lífeyrissjóðir/@Einkafyrirtæki" xmlDataType="decimal"/>
    </xmlCellPr>
  </singleXmlCell>
  <singleXmlCell id="3372" r="I109" connectionId="0">
    <xmlCellPr id="1" uniqueName="ISK">
      <xmlPr mapId="2" xpath="/ns1:EfnahagurBanka/ns1:Gögn/ns1:SundurliðunSkuldabréf/ns1:SS-SkuldabréfOgVíxlar/ns1:SS-ÖnnurMarkaðsskuldabréfStyttriEðaJöfnÁri/ns1:Fjármálageiri/ns1:Lífeyrissjóðir/@ISK" xmlDataType="decimal"/>
    </xmlCellPr>
  </singleXmlCell>
  <singleXmlCell id="3373" r="J109" connectionId="0">
    <xmlCellPr id="1" uniqueName="EUR">
      <xmlPr mapId="2" xpath="/ns1:EfnahagurBanka/ns1:Gögn/ns1:SundurliðunSkuldabréf/ns1:SS-SkuldabréfOgVíxlar/ns1:SS-ÖnnurMarkaðsskuldabréfStyttriEðaJöfnÁri/ns1:Fjármálageiri/ns1:Lífeyrissjóðir/@EUR" xmlDataType="decimal"/>
    </xmlCellPr>
  </singleXmlCell>
  <singleXmlCell id="3374" r="K109" connectionId="0">
    <xmlCellPr id="1" uniqueName="USD">
      <xmlPr mapId="2" xpath="/ns1:EfnahagurBanka/ns1:Gögn/ns1:SundurliðunSkuldabréf/ns1:SS-SkuldabréfOgVíxlar/ns1:SS-ÖnnurMarkaðsskuldabréfStyttriEðaJöfnÁri/ns1:Fjármálageiri/ns1:Lífeyrissjóðir/@USD" xmlDataType="decimal"/>
    </xmlCellPr>
  </singleXmlCell>
  <singleXmlCell id="3375" r="L109" connectionId="0">
    <xmlCellPr id="1" uniqueName="GBP">
      <xmlPr mapId="2" xpath="/ns1:EfnahagurBanka/ns1:Gögn/ns1:SundurliðunSkuldabréf/ns1:SS-SkuldabréfOgVíxlar/ns1:SS-ÖnnurMarkaðsskuldabréfStyttriEðaJöfnÁri/ns1:Fjármálageiri/ns1:Lífeyrissjóðir/@GBP" xmlDataType="decimal"/>
    </xmlCellPr>
  </singleXmlCell>
  <singleXmlCell id="3376" r="M109" connectionId="0">
    <xmlCellPr id="1" uniqueName="JPY">
      <xmlPr mapId="2" xpath="/ns1:EfnahagurBanka/ns1:Gögn/ns1:SundurliðunSkuldabréf/ns1:SS-SkuldabréfOgVíxlar/ns1:SS-ÖnnurMarkaðsskuldabréfStyttriEðaJöfnÁri/ns1:Fjármálageiri/ns1:Lífeyrissjóðir/@JPY" xmlDataType="decimal"/>
    </xmlCellPr>
  </singleXmlCell>
  <singleXmlCell id="3377" r="N109" connectionId="0">
    <xmlCellPr id="1" uniqueName="DKK">
      <xmlPr mapId="2" xpath="/ns1:EfnahagurBanka/ns1:Gögn/ns1:SundurliðunSkuldabréf/ns1:SS-SkuldabréfOgVíxlar/ns1:SS-ÖnnurMarkaðsskuldabréfStyttriEðaJöfnÁri/ns1:Fjármálageiri/ns1:Lífeyrissjóðir/@DKK" xmlDataType="decimal"/>
    </xmlCellPr>
  </singleXmlCell>
  <singleXmlCell id="3378" r="O109" connectionId="0">
    <xmlCellPr id="1" uniqueName="NOK">
      <xmlPr mapId="2" xpath="/ns1:EfnahagurBanka/ns1:Gögn/ns1:SundurliðunSkuldabréf/ns1:SS-SkuldabréfOgVíxlar/ns1:SS-ÖnnurMarkaðsskuldabréfStyttriEðaJöfnÁri/ns1:Fjármálageiri/ns1:Lífeyrissjóðir/@NOK" xmlDataType="decimal"/>
    </xmlCellPr>
  </singleXmlCell>
  <singleXmlCell id="3379" r="P109" connectionId="0">
    <xmlCellPr id="1" uniqueName="SEK">
      <xmlPr mapId="2" xpath="/ns1:EfnahagurBanka/ns1:Gögn/ns1:SundurliðunSkuldabréf/ns1:SS-SkuldabréfOgVíxlar/ns1:SS-ÖnnurMarkaðsskuldabréfStyttriEðaJöfnÁri/ns1:Fjármálageiri/ns1:Lífeyrissjóðir/@SEK" xmlDataType="decimal"/>
    </xmlCellPr>
  </singleXmlCell>
  <singleXmlCell id="3380" r="Q109" connectionId="0">
    <xmlCellPr id="1" uniqueName="CHF">
      <xmlPr mapId="2" xpath="/ns1:EfnahagurBanka/ns1:Gögn/ns1:SundurliðunSkuldabréf/ns1:SS-SkuldabréfOgVíxlar/ns1:SS-ÖnnurMarkaðsskuldabréfStyttriEðaJöfnÁri/ns1:Fjármálageiri/ns1:Lífeyrissjóðir/@CHF" xmlDataType="decimal"/>
    </xmlCellPr>
  </singleXmlCell>
  <singleXmlCell id="3381" r="R109" connectionId="0">
    <xmlCellPr id="1" uniqueName="AðrirGjaldmiðlar">
      <xmlPr mapId="2" xpath="/ns1:EfnahagurBanka/ns1:Gögn/ns1:SundurliðunSkuldabréf/ns1:SS-SkuldabréfOgVíxlar/ns1:SS-ÖnnurMarkaðsskuldabréfStyttriEðaJöfnÁri/ns1:Fjármálageiri/ns1:Lífeyrissjóðir/@AðrirGjaldmiðlar" xmlDataType="decimal"/>
    </xmlCellPr>
  </singleXmlCell>
  <singleXmlCell id="3382" r="I111" connectionId="0">
    <xmlCellPr id="1" uniqueName="ISK">
      <xmlPr mapId="2" xpath="/ns1:EfnahagurBanka/ns1:Gögn/ns1:SundurliðunSkuldabréf/ns1:SS-SkuldabréfOgVíxlar/ns1:SS-ÖnnurMarkaðsskuldabréfStyttriEðaJöfnÁri/ns1:HiðOpinbera/ns1:Ríkisjóður/@ISK" xmlDataType="decimal"/>
    </xmlCellPr>
  </singleXmlCell>
  <singleXmlCell id="3383" r="J111" connectionId="0">
    <xmlCellPr id="1" uniqueName="EUR">
      <xmlPr mapId="2" xpath="/ns1:EfnahagurBanka/ns1:Gögn/ns1:SundurliðunSkuldabréf/ns1:SS-SkuldabréfOgVíxlar/ns1:SS-ÖnnurMarkaðsskuldabréfStyttriEðaJöfnÁri/ns1:HiðOpinbera/ns1:Ríkisjóður/@EUR" xmlDataType="decimal"/>
    </xmlCellPr>
  </singleXmlCell>
  <singleXmlCell id="3384" r="K111" connectionId="0">
    <xmlCellPr id="1" uniqueName="USD">
      <xmlPr mapId="2" xpath="/ns1:EfnahagurBanka/ns1:Gögn/ns1:SundurliðunSkuldabréf/ns1:SS-SkuldabréfOgVíxlar/ns1:SS-ÖnnurMarkaðsskuldabréfStyttriEðaJöfnÁri/ns1:HiðOpinbera/ns1:Ríkisjóður/@USD" xmlDataType="decimal"/>
    </xmlCellPr>
  </singleXmlCell>
  <singleXmlCell id="3385" r="L111" connectionId="0">
    <xmlCellPr id="1" uniqueName="GBP">
      <xmlPr mapId="2" xpath="/ns1:EfnahagurBanka/ns1:Gögn/ns1:SundurliðunSkuldabréf/ns1:SS-SkuldabréfOgVíxlar/ns1:SS-ÖnnurMarkaðsskuldabréfStyttriEðaJöfnÁri/ns1:HiðOpinbera/ns1:Ríkisjóður/@GBP" xmlDataType="decimal"/>
    </xmlCellPr>
  </singleXmlCell>
  <singleXmlCell id="3386" r="M111" connectionId="0">
    <xmlCellPr id="1" uniqueName="JPY">
      <xmlPr mapId="2" xpath="/ns1:EfnahagurBanka/ns1:Gögn/ns1:SundurliðunSkuldabréf/ns1:SS-SkuldabréfOgVíxlar/ns1:SS-ÖnnurMarkaðsskuldabréfStyttriEðaJöfnÁri/ns1:HiðOpinbera/ns1:Ríkisjóður/@JPY" xmlDataType="decimal"/>
    </xmlCellPr>
  </singleXmlCell>
  <singleXmlCell id="3387" r="N111" connectionId="0">
    <xmlCellPr id="1" uniqueName="DKK">
      <xmlPr mapId="2" xpath="/ns1:EfnahagurBanka/ns1:Gögn/ns1:SundurliðunSkuldabréf/ns1:SS-SkuldabréfOgVíxlar/ns1:SS-ÖnnurMarkaðsskuldabréfStyttriEðaJöfnÁri/ns1:HiðOpinbera/ns1:Ríkisjóður/@DKK" xmlDataType="decimal"/>
    </xmlCellPr>
  </singleXmlCell>
  <singleXmlCell id="3388" r="O111" connectionId="0">
    <xmlCellPr id="1" uniqueName="NOK">
      <xmlPr mapId="2" xpath="/ns1:EfnahagurBanka/ns1:Gögn/ns1:SundurliðunSkuldabréf/ns1:SS-SkuldabréfOgVíxlar/ns1:SS-ÖnnurMarkaðsskuldabréfStyttriEðaJöfnÁri/ns1:HiðOpinbera/ns1:Ríkisjóður/@NOK" xmlDataType="decimal"/>
    </xmlCellPr>
  </singleXmlCell>
  <singleXmlCell id="3389" r="P111" connectionId="0">
    <xmlCellPr id="1" uniqueName="SEK">
      <xmlPr mapId="2" xpath="/ns1:EfnahagurBanka/ns1:Gögn/ns1:SundurliðunSkuldabréf/ns1:SS-SkuldabréfOgVíxlar/ns1:SS-ÖnnurMarkaðsskuldabréfStyttriEðaJöfnÁri/ns1:HiðOpinbera/ns1:Ríkisjóður/@SEK" xmlDataType="decimal"/>
    </xmlCellPr>
  </singleXmlCell>
  <singleXmlCell id="3390" r="Q111" connectionId="0">
    <xmlCellPr id="1" uniqueName="CHF">
      <xmlPr mapId="2" xpath="/ns1:EfnahagurBanka/ns1:Gögn/ns1:SundurliðunSkuldabréf/ns1:SS-SkuldabréfOgVíxlar/ns1:SS-ÖnnurMarkaðsskuldabréfStyttriEðaJöfnÁri/ns1:HiðOpinbera/ns1:Ríkisjóður/@CHF" xmlDataType="decimal"/>
    </xmlCellPr>
  </singleXmlCell>
  <singleXmlCell id="3391" r="R111" connectionId="0">
    <xmlCellPr id="1" uniqueName="AðrirGjaldmiðlar">
      <xmlPr mapId="2" xpath="/ns1:EfnahagurBanka/ns1:Gögn/ns1:SundurliðunSkuldabréf/ns1:SS-SkuldabréfOgVíxlar/ns1:SS-ÖnnurMarkaðsskuldabréfStyttriEðaJöfnÁri/ns1:HiðOpinbera/ns1:Ríkisjóður/@AðrirGjaldmiðlar" xmlDataType="decimal"/>
    </xmlCellPr>
  </singleXmlCell>
  <singleXmlCell id="3392" r="I112" connectionId="0">
    <xmlCellPr id="1" uniqueName="ISK">
      <xmlPr mapId="2" xpath="/ns1:EfnahagurBanka/ns1:Gögn/ns1:SundurliðunSkuldabréf/ns1:SS-SkuldabréfOgVíxlar/ns1:SS-ÖnnurMarkaðsskuldabréfStyttriEðaJöfnÁri/ns1:HiðOpinbera/ns1:Sveitarfélög/@ISK" xmlDataType="decimal"/>
    </xmlCellPr>
  </singleXmlCell>
  <singleXmlCell id="3393" r="J112" connectionId="0">
    <xmlCellPr id="1" uniqueName="EUR">
      <xmlPr mapId="2" xpath="/ns1:EfnahagurBanka/ns1:Gögn/ns1:SundurliðunSkuldabréf/ns1:SS-SkuldabréfOgVíxlar/ns1:SS-ÖnnurMarkaðsskuldabréfStyttriEðaJöfnÁri/ns1:HiðOpinbera/ns1:Sveitarfélög/@EUR" xmlDataType="decimal"/>
    </xmlCellPr>
  </singleXmlCell>
  <singleXmlCell id="3394" r="K112" connectionId="0">
    <xmlCellPr id="1" uniqueName="USD">
      <xmlPr mapId="2" xpath="/ns1:EfnahagurBanka/ns1:Gögn/ns1:SundurliðunSkuldabréf/ns1:SS-SkuldabréfOgVíxlar/ns1:SS-ÖnnurMarkaðsskuldabréfStyttriEðaJöfnÁri/ns1:HiðOpinbera/ns1:Sveitarfélög/@USD" xmlDataType="decimal"/>
    </xmlCellPr>
  </singleXmlCell>
  <singleXmlCell id="3395" r="L112" connectionId="0">
    <xmlCellPr id="1" uniqueName="GBP">
      <xmlPr mapId="2" xpath="/ns1:EfnahagurBanka/ns1:Gögn/ns1:SundurliðunSkuldabréf/ns1:SS-SkuldabréfOgVíxlar/ns1:SS-ÖnnurMarkaðsskuldabréfStyttriEðaJöfnÁri/ns1:HiðOpinbera/ns1:Sveitarfélög/@GBP" xmlDataType="decimal"/>
    </xmlCellPr>
  </singleXmlCell>
  <singleXmlCell id="3396" r="M112" connectionId="0">
    <xmlCellPr id="1" uniqueName="JPY">
      <xmlPr mapId="2" xpath="/ns1:EfnahagurBanka/ns1:Gögn/ns1:SundurliðunSkuldabréf/ns1:SS-SkuldabréfOgVíxlar/ns1:SS-ÖnnurMarkaðsskuldabréfStyttriEðaJöfnÁri/ns1:HiðOpinbera/ns1:Sveitarfélög/@JPY" xmlDataType="decimal"/>
    </xmlCellPr>
  </singleXmlCell>
  <singleXmlCell id="3397" r="N112" connectionId="0">
    <xmlCellPr id="1" uniqueName="DKK">
      <xmlPr mapId="2" xpath="/ns1:EfnahagurBanka/ns1:Gögn/ns1:SundurliðunSkuldabréf/ns1:SS-SkuldabréfOgVíxlar/ns1:SS-ÖnnurMarkaðsskuldabréfStyttriEðaJöfnÁri/ns1:HiðOpinbera/ns1:Sveitarfélög/@DKK" xmlDataType="decimal"/>
    </xmlCellPr>
  </singleXmlCell>
  <singleXmlCell id="3398" r="O112" connectionId="0">
    <xmlCellPr id="1" uniqueName="NOK">
      <xmlPr mapId="2" xpath="/ns1:EfnahagurBanka/ns1:Gögn/ns1:SundurliðunSkuldabréf/ns1:SS-SkuldabréfOgVíxlar/ns1:SS-ÖnnurMarkaðsskuldabréfStyttriEðaJöfnÁri/ns1:HiðOpinbera/ns1:Sveitarfélög/@NOK" xmlDataType="decimal"/>
    </xmlCellPr>
  </singleXmlCell>
  <singleXmlCell id="3399" r="P112" connectionId="0">
    <xmlCellPr id="1" uniqueName="SEK">
      <xmlPr mapId="2" xpath="/ns1:EfnahagurBanka/ns1:Gögn/ns1:SundurliðunSkuldabréf/ns1:SS-SkuldabréfOgVíxlar/ns1:SS-ÖnnurMarkaðsskuldabréfStyttriEðaJöfnÁri/ns1:HiðOpinbera/ns1:Sveitarfélög/@SEK" xmlDataType="decimal"/>
    </xmlCellPr>
  </singleXmlCell>
  <singleXmlCell id="3400" r="Q112" connectionId="0">
    <xmlCellPr id="1" uniqueName="CHF">
      <xmlPr mapId="2" xpath="/ns1:EfnahagurBanka/ns1:Gögn/ns1:SundurliðunSkuldabréf/ns1:SS-SkuldabréfOgVíxlar/ns1:SS-ÖnnurMarkaðsskuldabréfStyttriEðaJöfnÁri/ns1:HiðOpinbera/ns1:Sveitarfélög/@CHF" xmlDataType="decimal"/>
    </xmlCellPr>
  </singleXmlCell>
  <singleXmlCell id="3401" r="R112" connectionId="0">
    <xmlCellPr id="1" uniqueName="AðrirGjaldmiðlar">
      <xmlPr mapId="2" xpath="/ns1:EfnahagurBanka/ns1:Gögn/ns1:SundurliðunSkuldabréf/ns1:SS-SkuldabréfOgVíxlar/ns1:SS-ÖnnurMarkaðsskuldabréfStyttriEðaJöfnÁri/ns1:HiðOpinbera/ns1:Sveitarfélög/@AðrirGjaldmiðlar" xmlDataType="decimal"/>
    </xmlCellPr>
  </singleXmlCell>
  <singleXmlCell id="3402" r="I114" connectionId="0">
    <xmlCellPr id="1" uniqueName="ISK">
      <xmlPr mapId="2" xpath="/ns1:EfnahagurBanka/ns1:Gögn/ns1:SundurliðunSkuldabréf/ns1:SS-SkuldabréfOgVíxlar/ns1:SS-ÖnnurMarkaðsskuldabréfStyttriEðaJöfnÁri/ns1:FélagasamtökSemÞjónaHeimilum/@ISK" xmlDataType="decimal"/>
    </xmlCellPr>
  </singleXmlCell>
  <singleXmlCell id="3403" r="J114" connectionId="0">
    <xmlCellPr id="1" uniqueName="EUR">
      <xmlPr mapId="2" xpath="/ns1:EfnahagurBanka/ns1:Gögn/ns1:SundurliðunSkuldabréf/ns1:SS-SkuldabréfOgVíxlar/ns1:SS-ÖnnurMarkaðsskuldabréfStyttriEðaJöfnÁri/ns1:FélagasamtökSemÞjónaHeimilum/@EUR" xmlDataType="decimal"/>
    </xmlCellPr>
  </singleXmlCell>
  <singleXmlCell id="3404" r="K114" connectionId="0">
    <xmlCellPr id="1" uniqueName="USD">
      <xmlPr mapId="2" xpath="/ns1:EfnahagurBanka/ns1:Gögn/ns1:SundurliðunSkuldabréf/ns1:SS-SkuldabréfOgVíxlar/ns1:SS-ÖnnurMarkaðsskuldabréfStyttriEðaJöfnÁri/ns1:FélagasamtökSemÞjónaHeimilum/@USD" xmlDataType="decimal"/>
    </xmlCellPr>
  </singleXmlCell>
  <singleXmlCell id="3405" r="L114" connectionId="0">
    <xmlCellPr id="1" uniqueName="GBP">
      <xmlPr mapId="2" xpath="/ns1:EfnahagurBanka/ns1:Gögn/ns1:SundurliðunSkuldabréf/ns1:SS-SkuldabréfOgVíxlar/ns1:SS-ÖnnurMarkaðsskuldabréfStyttriEðaJöfnÁri/ns1:FélagasamtökSemÞjónaHeimilum/@GBP" xmlDataType="decimal"/>
    </xmlCellPr>
  </singleXmlCell>
  <singleXmlCell id="3406" r="M114" connectionId="0">
    <xmlCellPr id="1" uniqueName="JPY">
      <xmlPr mapId="2" xpath="/ns1:EfnahagurBanka/ns1:Gögn/ns1:SundurliðunSkuldabréf/ns1:SS-SkuldabréfOgVíxlar/ns1:SS-ÖnnurMarkaðsskuldabréfStyttriEðaJöfnÁri/ns1:FélagasamtökSemÞjónaHeimilum/@JPY" xmlDataType="decimal"/>
    </xmlCellPr>
  </singleXmlCell>
  <singleXmlCell id="3407" r="N114" connectionId="0">
    <xmlCellPr id="1" uniqueName="DKK">
      <xmlPr mapId="2" xpath="/ns1:EfnahagurBanka/ns1:Gögn/ns1:SundurliðunSkuldabréf/ns1:SS-SkuldabréfOgVíxlar/ns1:SS-ÖnnurMarkaðsskuldabréfStyttriEðaJöfnÁri/ns1:FélagasamtökSemÞjónaHeimilum/@DKK" xmlDataType="decimal"/>
    </xmlCellPr>
  </singleXmlCell>
  <singleXmlCell id="3408" r="O114" connectionId="0">
    <xmlCellPr id="1" uniqueName="NOK">
      <xmlPr mapId="2" xpath="/ns1:EfnahagurBanka/ns1:Gögn/ns1:SundurliðunSkuldabréf/ns1:SS-SkuldabréfOgVíxlar/ns1:SS-ÖnnurMarkaðsskuldabréfStyttriEðaJöfnÁri/ns1:FélagasamtökSemÞjónaHeimilum/@NOK" xmlDataType="decimal"/>
    </xmlCellPr>
  </singleXmlCell>
  <singleXmlCell id="3409" r="P114" connectionId="0">
    <xmlCellPr id="1" uniqueName="SEK">
      <xmlPr mapId="2" xpath="/ns1:EfnahagurBanka/ns1:Gögn/ns1:SundurliðunSkuldabréf/ns1:SS-SkuldabréfOgVíxlar/ns1:SS-ÖnnurMarkaðsskuldabréfStyttriEðaJöfnÁri/ns1:FélagasamtökSemÞjónaHeimilum/@SEK" xmlDataType="decimal"/>
    </xmlCellPr>
  </singleXmlCell>
  <singleXmlCell id="3410" r="Q114" connectionId="0">
    <xmlCellPr id="1" uniqueName="CHF">
      <xmlPr mapId="2" xpath="/ns1:EfnahagurBanka/ns1:Gögn/ns1:SundurliðunSkuldabréf/ns1:SS-SkuldabréfOgVíxlar/ns1:SS-ÖnnurMarkaðsskuldabréfStyttriEðaJöfnÁri/ns1:FélagasamtökSemÞjónaHeimilum/@CHF" xmlDataType="decimal"/>
    </xmlCellPr>
  </singleXmlCell>
  <singleXmlCell id="3411" r="R114" connectionId="0">
    <xmlCellPr id="1" uniqueName="AðrirGjaldmiðlar">
      <xmlPr mapId="2" xpath="/ns1:EfnahagurBanka/ns1:Gögn/ns1:SundurliðunSkuldabréf/ns1:SS-SkuldabréfOgVíxlar/ns1:SS-ÖnnurMarkaðsskuldabréfStyttriEðaJöfnÁri/ns1:FélagasamtökSemÞjónaHeimilum/@AðrirGjaldmiðlar" xmlDataType="decimal"/>
    </xmlCellPr>
  </singleXmlCell>
  <singleXmlCell id="3191" r="I77" connectionId="0">
    <xmlCellPr id="1" uniqueName="ISK">
      <xmlPr mapId="2" xpath="/ns1:EfnahagurBanka/ns1:Gögn/ns1:SundurliðunSkuldabréf/ns1:SS-SkuldabréfOgVíxlar/ns1:SS-ÖnnurMarkaðsskuldabréfLengriEnÁr/ns1:ErlendirAðilarMeðRauneftirstöðvatíma/ns1:SeðlabankarMeðRauneftirstöðvatíma/@ISK" xmlDataType="decimal"/>
    </xmlCellPr>
  </singleXmlCell>
  <singleXmlCell id="3192" r="J77" connectionId="0">
    <xmlCellPr id="1" uniqueName="EUR">
      <xmlPr mapId="2" xpath="/ns1:EfnahagurBanka/ns1:Gögn/ns1:SundurliðunSkuldabréf/ns1:SS-SkuldabréfOgVíxlar/ns1:SS-ÖnnurMarkaðsskuldabréfLengriEnÁr/ns1:ErlendirAðilarMeðRauneftirstöðvatíma/ns1:SeðlabankarMeðRauneftirstöðvatíma/@EUR" xmlDataType="decimal"/>
    </xmlCellPr>
  </singleXmlCell>
  <singleXmlCell id="3193" r="K77" connectionId="0">
    <xmlCellPr id="1" uniqueName="USD">
      <xmlPr mapId="2" xpath="/ns1:EfnahagurBanka/ns1:Gögn/ns1:SundurliðunSkuldabréf/ns1:SS-SkuldabréfOgVíxlar/ns1:SS-ÖnnurMarkaðsskuldabréfLengriEnÁr/ns1:ErlendirAðilarMeðRauneftirstöðvatíma/ns1:SeðlabankarMeðRauneftirstöðvatíma/@USD" xmlDataType="decimal"/>
    </xmlCellPr>
  </singleXmlCell>
  <singleXmlCell id="3194" r="L77" connectionId="0">
    <xmlCellPr id="1" uniqueName="GBP">
      <xmlPr mapId="2" xpath="/ns1:EfnahagurBanka/ns1:Gögn/ns1:SundurliðunSkuldabréf/ns1:SS-SkuldabréfOgVíxlar/ns1:SS-ÖnnurMarkaðsskuldabréfLengriEnÁr/ns1:ErlendirAðilarMeðRauneftirstöðvatíma/ns1:SeðlabankarMeðRauneftirstöðvatíma/@GBP" xmlDataType="decimal"/>
    </xmlCellPr>
  </singleXmlCell>
  <singleXmlCell id="3195" r="M77" connectionId="0">
    <xmlCellPr id="1" uniqueName="JPY">
      <xmlPr mapId="2" xpath="/ns1:EfnahagurBanka/ns1:Gögn/ns1:SundurliðunSkuldabréf/ns1:SS-SkuldabréfOgVíxlar/ns1:SS-ÖnnurMarkaðsskuldabréfLengriEnÁr/ns1:ErlendirAðilarMeðRauneftirstöðvatíma/ns1:SeðlabankarMeðRauneftirstöðvatíma/@JPY" xmlDataType="decimal"/>
    </xmlCellPr>
  </singleXmlCell>
  <singleXmlCell id="3196" r="N77" connectionId="0">
    <xmlCellPr id="1" uniqueName="DKK">
      <xmlPr mapId="2" xpath="/ns1:EfnahagurBanka/ns1:Gögn/ns1:SundurliðunSkuldabréf/ns1:SS-SkuldabréfOgVíxlar/ns1:SS-ÖnnurMarkaðsskuldabréfLengriEnÁr/ns1:ErlendirAðilarMeðRauneftirstöðvatíma/ns1:SeðlabankarMeðRauneftirstöðvatíma/@DKK" xmlDataType="decimal"/>
    </xmlCellPr>
  </singleXmlCell>
  <singleXmlCell id="3197" r="O77" connectionId="0">
    <xmlCellPr id="1" uniqueName="NOK">
      <xmlPr mapId="2" xpath="/ns1:EfnahagurBanka/ns1:Gögn/ns1:SundurliðunSkuldabréf/ns1:SS-SkuldabréfOgVíxlar/ns1:SS-ÖnnurMarkaðsskuldabréfLengriEnÁr/ns1:ErlendirAðilarMeðRauneftirstöðvatíma/ns1:SeðlabankarMeðRauneftirstöðvatíma/@NOK" xmlDataType="decimal"/>
    </xmlCellPr>
  </singleXmlCell>
  <singleXmlCell id="3198" r="P77" connectionId="0">
    <xmlCellPr id="1" uniqueName="SEK">
      <xmlPr mapId="2" xpath="/ns1:EfnahagurBanka/ns1:Gögn/ns1:SundurliðunSkuldabréf/ns1:SS-SkuldabréfOgVíxlar/ns1:SS-ÖnnurMarkaðsskuldabréfLengriEnÁr/ns1:ErlendirAðilarMeðRauneftirstöðvatíma/ns1:SeðlabankarMeðRauneftirstöðvatíma/@SEK" xmlDataType="decimal"/>
    </xmlCellPr>
  </singleXmlCell>
  <singleXmlCell id="3199" r="Q77" connectionId="0">
    <xmlCellPr id="1" uniqueName="CHF">
      <xmlPr mapId="2" xpath="/ns1:EfnahagurBanka/ns1:Gögn/ns1:SundurliðunSkuldabréf/ns1:SS-SkuldabréfOgVíxlar/ns1:SS-ÖnnurMarkaðsskuldabréfLengriEnÁr/ns1:ErlendirAðilarMeðRauneftirstöðvatíma/ns1:SeðlabankarMeðRauneftirstöðvatíma/@CHF" xmlDataType="decimal"/>
    </xmlCellPr>
  </singleXmlCell>
  <singleXmlCell id="3200" r="R77" connectionId="0">
    <xmlCellPr id="1" uniqueName="AðrirGjaldmiðlar">
      <xmlPr mapId="2" xpath="/ns1:EfnahagurBanka/ns1:Gögn/ns1:SundurliðunSkuldabréf/ns1:SS-SkuldabréfOgVíxlar/ns1:SS-ÖnnurMarkaðsskuldabréfLengriEnÁr/ns1:ErlendirAðilarMeðRauneftirstöðvatíma/ns1:SeðlabankarMeðRauneftirstöðvatíma/@AðrirGjaldmiðlar" xmlDataType="decimal"/>
    </xmlCellPr>
  </singleXmlCell>
  <singleXmlCell id="3201" r="S77" connectionId="0">
    <xmlCellPr id="1" uniqueName="AðEinuÁri">
      <xmlPr mapId="2" xpath="/ns1:EfnahagurBanka/ns1:Gögn/ns1:SundurliðunSkuldabréf/ns1:SS-SkuldabréfOgVíxlar/ns1:SS-ÖnnurMarkaðsskuldabréfLengriEnÁr/ns1:ErlendirAðilarMeðRauneftirstöðvatíma/ns1:SeðlabankarMeðRauneftirstöðvatíma/@AðEinuÁri" xmlDataType="decimal"/>
    </xmlCellPr>
  </singleXmlCell>
  <singleXmlCell id="3202" r="T77" connectionId="0">
    <xmlCellPr id="1" uniqueName="YfirEittÁr">
      <xmlPr mapId="2" xpath="/ns1:EfnahagurBanka/ns1:Gögn/ns1:SundurliðunSkuldabréf/ns1:SS-SkuldabréfOgVíxlar/ns1:SS-ÖnnurMarkaðsskuldabréfLengriEnÁr/ns1:ErlendirAðilarMeðRauneftirstöðvatíma/ns1:SeðlabankarMeðRauneftirstöðvatíma/@YfirEittÁr" xmlDataType="decimal"/>
    </xmlCellPr>
  </singleXmlCell>
  <singleXmlCell id="3203" r="I78" connectionId="0">
    <xmlCellPr id="1" uniqueName="ISK">
      <xmlPr mapId="2" xpath="/ns1:EfnahagurBanka/ns1:Gögn/ns1:SundurliðunSkuldabréf/ns1:SS-SkuldabréfOgVíxlar/ns1:SS-ÖnnurMarkaðsskuldabréfLengriEnÁr/ns1:ErlendirAðilarMeðRauneftirstöðvatíma/ns1:InnlánsstofnanirMeðRauneftirstöðvatíma/@ISK" xmlDataType="decimal"/>
    </xmlCellPr>
  </singleXmlCell>
  <singleXmlCell id="3204" r="J78" connectionId="0">
    <xmlCellPr id="1" uniqueName="EUR">
      <xmlPr mapId="2" xpath="/ns1:EfnahagurBanka/ns1:Gögn/ns1:SundurliðunSkuldabréf/ns1:SS-SkuldabréfOgVíxlar/ns1:SS-ÖnnurMarkaðsskuldabréfLengriEnÁr/ns1:ErlendirAðilarMeðRauneftirstöðvatíma/ns1:InnlánsstofnanirMeðRauneftirstöðvatíma/@EUR" xmlDataType="decimal"/>
    </xmlCellPr>
  </singleXmlCell>
  <singleXmlCell id="3205" r="K78" connectionId="0">
    <xmlCellPr id="1" uniqueName="USD">
      <xmlPr mapId="2" xpath="/ns1:EfnahagurBanka/ns1:Gögn/ns1:SundurliðunSkuldabréf/ns1:SS-SkuldabréfOgVíxlar/ns1:SS-ÖnnurMarkaðsskuldabréfLengriEnÁr/ns1:ErlendirAðilarMeðRauneftirstöðvatíma/ns1:InnlánsstofnanirMeðRauneftirstöðvatíma/@USD" xmlDataType="decimal"/>
    </xmlCellPr>
  </singleXmlCell>
  <singleXmlCell id="3206" r="L78" connectionId="0">
    <xmlCellPr id="1" uniqueName="GBP">
      <xmlPr mapId="2" xpath="/ns1:EfnahagurBanka/ns1:Gögn/ns1:SundurliðunSkuldabréf/ns1:SS-SkuldabréfOgVíxlar/ns1:SS-ÖnnurMarkaðsskuldabréfLengriEnÁr/ns1:ErlendirAðilarMeðRauneftirstöðvatíma/ns1:InnlánsstofnanirMeðRauneftirstöðvatíma/@GBP" xmlDataType="decimal"/>
    </xmlCellPr>
  </singleXmlCell>
  <singleXmlCell id="3207" r="M78" connectionId="0">
    <xmlCellPr id="1" uniqueName="JPY">
      <xmlPr mapId="2" xpath="/ns1:EfnahagurBanka/ns1:Gögn/ns1:SundurliðunSkuldabréf/ns1:SS-SkuldabréfOgVíxlar/ns1:SS-ÖnnurMarkaðsskuldabréfLengriEnÁr/ns1:ErlendirAðilarMeðRauneftirstöðvatíma/ns1:InnlánsstofnanirMeðRauneftirstöðvatíma/@JPY" xmlDataType="decimal"/>
    </xmlCellPr>
  </singleXmlCell>
  <singleXmlCell id="3208" r="N78" connectionId="0">
    <xmlCellPr id="1" uniqueName="DKK">
      <xmlPr mapId="2" xpath="/ns1:EfnahagurBanka/ns1:Gögn/ns1:SundurliðunSkuldabréf/ns1:SS-SkuldabréfOgVíxlar/ns1:SS-ÖnnurMarkaðsskuldabréfLengriEnÁr/ns1:ErlendirAðilarMeðRauneftirstöðvatíma/ns1:InnlánsstofnanirMeðRauneftirstöðvatíma/@DKK" xmlDataType="decimal"/>
    </xmlCellPr>
  </singleXmlCell>
  <singleXmlCell id="3209" r="O78" connectionId="0">
    <xmlCellPr id="1" uniqueName="NOK">
      <xmlPr mapId="2" xpath="/ns1:EfnahagurBanka/ns1:Gögn/ns1:SundurliðunSkuldabréf/ns1:SS-SkuldabréfOgVíxlar/ns1:SS-ÖnnurMarkaðsskuldabréfLengriEnÁr/ns1:ErlendirAðilarMeðRauneftirstöðvatíma/ns1:InnlánsstofnanirMeðRauneftirstöðvatíma/@NOK" xmlDataType="decimal"/>
    </xmlCellPr>
  </singleXmlCell>
  <singleXmlCell id="3210" r="P78" connectionId="0">
    <xmlCellPr id="1" uniqueName="SEK">
      <xmlPr mapId="2" xpath="/ns1:EfnahagurBanka/ns1:Gögn/ns1:SundurliðunSkuldabréf/ns1:SS-SkuldabréfOgVíxlar/ns1:SS-ÖnnurMarkaðsskuldabréfLengriEnÁr/ns1:ErlendirAðilarMeðRauneftirstöðvatíma/ns1:InnlánsstofnanirMeðRauneftirstöðvatíma/@SEK" xmlDataType="decimal"/>
    </xmlCellPr>
  </singleXmlCell>
  <singleXmlCell id="3211" r="Q78" connectionId="0">
    <xmlCellPr id="1" uniqueName="CHF">
      <xmlPr mapId="2" xpath="/ns1:EfnahagurBanka/ns1:Gögn/ns1:SundurliðunSkuldabréf/ns1:SS-SkuldabréfOgVíxlar/ns1:SS-ÖnnurMarkaðsskuldabréfLengriEnÁr/ns1:ErlendirAðilarMeðRauneftirstöðvatíma/ns1:InnlánsstofnanirMeðRauneftirstöðvatíma/@CHF" xmlDataType="decimal"/>
    </xmlCellPr>
  </singleXmlCell>
  <singleXmlCell id="3212" r="R78" connectionId="0">
    <xmlCellPr id="1" uniqueName="AðrirGjaldmiðlar">
      <xmlPr mapId="2" xpath="/ns1:EfnahagurBanka/ns1:Gögn/ns1:SundurliðunSkuldabréf/ns1:SS-SkuldabréfOgVíxlar/ns1:SS-ÖnnurMarkaðsskuldabréfLengriEnÁr/ns1:ErlendirAðilarMeðRauneftirstöðvatíma/ns1:InnlánsstofnanirMeðRauneftirstöðvatíma/@AðrirGjaldmiðlar" xmlDataType="decimal"/>
    </xmlCellPr>
  </singleXmlCell>
  <singleXmlCell id="3213" r="S78" connectionId="0">
    <xmlCellPr id="1" uniqueName="AðEinuÁri">
      <xmlPr mapId="2" xpath="/ns1:EfnahagurBanka/ns1:Gögn/ns1:SundurliðunSkuldabréf/ns1:SS-SkuldabréfOgVíxlar/ns1:SS-ÖnnurMarkaðsskuldabréfLengriEnÁr/ns1:ErlendirAðilarMeðRauneftirstöðvatíma/ns1:InnlánsstofnanirMeðRauneftirstöðvatíma/@AðEinuÁri" xmlDataType="decimal"/>
    </xmlCellPr>
  </singleXmlCell>
  <singleXmlCell id="3214" r="T78" connectionId="0">
    <xmlCellPr id="1" uniqueName="YfirEittÁr">
      <xmlPr mapId="2" xpath="/ns1:EfnahagurBanka/ns1:Gögn/ns1:SundurliðunSkuldabréf/ns1:SS-SkuldabréfOgVíxlar/ns1:SS-ÖnnurMarkaðsskuldabréfLengriEnÁr/ns1:ErlendirAðilarMeðRauneftirstöðvatíma/ns1:InnlánsstofnanirMeðRauneftirstöðvatíma/@YfirEittÁr" xmlDataType="decimal"/>
    </xmlCellPr>
  </singleXmlCell>
  <singleXmlCell id="3215" r="I79" connectionId="0">
    <xmlCellPr id="1" uniqueName="ISK">
      <xmlPr mapId="2" xpath="/ns1:EfnahagurBanka/ns1:Gögn/ns1:SundurliðunSkuldabréf/ns1:SS-SkuldabréfOgVíxlar/ns1:SS-ÖnnurMarkaðsskuldabréfLengriEnÁr/ns1:ErlendirAðilarMeðRauneftirstöðvatíma/ns1:PeningamarkaðssjóðirMeðRauneftirstöðvatíma/@ISK" xmlDataType="decimal"/>
    </xmlCellPr>
  </singleXmlCell>
  <singleXmlCell id="3216" r="J79" connectionId="0">
    <xmlCellPr id="1" uniqueName="EUR">
      <xmlPr mapId="2" xpath="/ns1:EfnahagurBanka/ns1:Gögn/ns1:SundurliðunSkuldabréf/ns1:SS-SkuldabréfOgVíxlar/ns1:SS-ÖnnurMarkaðsskuldabréfLengriEnÁr/ns1:ErlendirAðilarMeðRauneftirstöðvatíma/ns1:PeningamarkaðssjóðirMeðRauneftirstöðvatíma/@EUR" xmlDataType="decimal"/>
    </xmlCellPr>
  </singleXmlCell>
  <singleXmlCell id="3217" r="K79" connectionId="0">
    <xmlCellPr id="1" uniqueName="USD">
      <xmlPr mapId="2" xpath="/ns1:EfnahagurBanka/ns1:Gögn/ns1:SundurliðunSkuldabréf/ns1:SS-SkuldabréfOgVíxlar/ns1:SS-ÖnnurMarkaðsskuldabréfLengriEnÁr/ns1:ErlendirAðilarMeðRauneftirstöðvatíma/ns1:PeningamarkaðssjóðirMeðRauneftirstöðvatíma/@USD" xmlDataType="decimal"/>
    </xmlCellPr>
  </singleXmlCell>
  <singleXmlCell id="3218" r="L79" connectionId="0">
    <xmlCellPr id="1" uniqueName="GBP">
      <xmlPr mapId="2" xpath="/ns1:EfnahagurBanka/ns1:Gögn/ns1:SundurliðunSkuldabréf/ns1:SS-SkuldabréfOgVíxlar/ns1:SS-ÖnnurMarkaðsskuldabréfLengriEnÁr/ns1:ErlendirAðilarMeðRauneftirstöðvatíma/ns1:PeningamarkaðssjóðirMeðRauneftirstöðvatíma/@GBP" xmlDataType="decimal"/>
    </xmlCellPr>
  </singleXmlCell>
  <singleXmlCell id="3219" r="M79" connectionId="0">
    <xmlCellPr id="1" uniqueName="JPY">
      <xmlPr mapId="2" xpath="/ns1:EfnahagurBanka/ns1:Gögn/ns1:SundurliðunSkuldabréf/ns1:SS-SkuldabréfOgVíxlar/ns1:SS-ÖnnurMarkaðsskuldabréfLengriEnÁr/ns1:ErlendirAðilarMeðRauneftirstöðvatíma/ns1:PeningamarkaðssjóðirMeðRauneftirstöðvatíma/@JPY" xmlDataType="decimal"/>
    </xmlCellPr>
  </singleXmlCell>
  <singleXmlCell id="3220" r="N79" connectionId="0">
    <xmlCellPr id="1" uniqueName="DKK">
      <xmlPr mapId="2" xpath="/ns1:EfnahagurBanka/ns1:Gögn/ns1:SundurliðunSkuldabréf/ns1:SS-SkuldabréfOgVíxlar/ns1:SS-ÖnnurMarkaðsskuldabréfLengriEnÁr/ns1:ErlendirAðilarMeðRauneftirstöðvatíma/ns1:PeningamarkaðssjóðirMeðRauneftirstöðvatíma/@DKK" xmlDataType="decimal"/>
    </xmlCellPr>
  </singleXmlCell>
  <singleXmlCell id="3221" r="O79" connectionId="0">
    <xmlCellPr id="1" uniqueName="NOK">
      <xmlPr mapId="2" xpath="/ns1:EfnahagurBanka/ns1:Gögn/ns1:SundurliðunSkuldabréf/ns1:SS-SkuldabréfOgVíxlar/ns1:SS-ÖnnurMarkaðsskuldabréfLengriEnÁr/ns1:ErlendirAðilarMeðRauneftirstöðvatíma/ns1:PeningamarkaðssjóðirMeðRauneftirstöðvatíma/@NOK" xmlDataType="decimal"/>
    </xmlCellPr>
  </singleXmlCell>
  <singleXmlCell id="3222" r="P79" connectionId="0">
    <xmlCellPr id="1" uniqueName="SEK">
      <xmlPr mapId="2" xpath="/ns1:EfnahagurBanka/ns1:Gögn/ns1:SundurliðunSkuldabréf/ns1:SS-SkuldabréfOgVíxlar/ns1:SS-ÖnnurMarkaðsskuldabréfLengriEnÁr/ns1:ErlendirAðilarMeðRauneftirstöðvatíma/ns1:PeningamarkaðssjóðirMeðRauneftirstöðvatíma/@SEK" xmlDataType="decimal"/>
    </xmlCellPr>
  </singleXmlCell>
  <singleXmlCell id="3223" r="Q79" connectionId="0">
    <xmlCellPr id="1" uniqueName="CHF">
      <xmlPr mapId="2" xpath="/ns1:EfnahagurBanka/ns1:Gögn/ns1:SundurliðunSkuldabréf/ns1:SS-SkuldabréfOgVíxlar/ns1:SS-ÖnnurMarkaðsskuldabréfLengriEnÁr/ns1:ErlendirAðilarMeðRauneftirstöðvatíma/ns1:PeningamarkaðssjóðirMeðRauneftirstöðvatíma/@CHF" xmlDataType="decimal"/>
    </xmlCellPr>
  </singleXmlCell>
  <singleXmlCell id="3224" r="R79" connectionId="0">
    <xmlCellPr id="1" uniqueName="AðrirGjaldmiðlar">
      <xmlPr mapId="2" xpath="/ns1:EfnahagurBanka/ns1:Gögn/ns1:SundurliðunSkuldabréf/ns1:SS-SkuldabréfOgVíxlar/ns1:SS-ÖnnurMarkaðsskuldabréfLengriEnÁr/ns1:ErlendirAðilarMeðRauneftirstöðvatíma/ns1:PeningamarkaðssjóðirMeðRauneftirstöðvatíma/@AðrirGjaldmiðlar" xmlDataType="decimal"/>
    </xmlCellPr>
  </singleXmlCell>
  <singleXmlCell id="3225" r="S79" connectionId="0">
    <xmlCellPr id="1" uniqueName="AðEinuÁri">
      <xmlPr mapId="2" xpath="/ns1:EfnahagurBanka/ns1:Gögn/ns1:SundurliðunSkuldabréf/ns1:SS-SkuldabréfOgVíxlar/ns1:SS-ÖnnurMarkaðsskuldabréfLengriEnÁr/ns1:ErlendirAðilarMeðRauneftirstöðvatíma/ns1:PeningamarkaðssjóðirMeðRauneftirstöðvatíma/@AðEinuÁri" xmlDataType="decimal"/>
    </xmlCellPr>
  </singleXmlCell>
  <singleXmlCell id="3226" r="T79" connectionId="0">
    <xmlCellPr id="1" uniqueName="YfirEittÁr">
      <xmlPr mapId="2" xpath="/ns1:EfnahagurBanka/ns1:Gögn/ns1:SundurliðunSkuldabréf/ns1:SS-SkuldabréfOgVíxlar/ns1:SS-ÖnnurMarkaðsskuldabréfLengriEnÁr/ns1:ErlendirAðilarMeðRauneftirstöðvatíma/ns1:PeningamarkaðssjóðirMeðRauneftirstöðvatíma/@YfirEittÁr" xmlDataType="decimal"/>
    </xmlCellPr>
  </singleXmlCell>
  <singleXmlCell id="3227" r="I80" connectionId="0">
    <xmlCellPr id="1" uniqueName="ISK">
      <xmlPr mapId="2" xpath="/ns1:EfnahagurBanka/ns1:Gögn/ns1:SundurliðunSkuldabréf/ns1:SS-SkuldabréfOgVíxlar/ns1:SS-ÖnnurMarkaðsskuldabréfLengriEnÁr/ns1:ErlendirAðilarMeðRauneftirstöðvatíma/ns1:AðrirVerðbréfaOgFjárfestingarsjóðirMeðRauneftirstöðvatíma/@ISK" xmlDataType="decimal"/>
    </xmlCellPr>
  </singleXmlCell>
  <singleXmlCell id="3228" r="J80" connectionId="0">
    <xmlCellPr id="1" uniqueName="EUR">
      <xmlPr mapId="2" xpath="/ns1:EfnahagurBanka/ns1:Gögn/ns1:SundurliðunSkuldabréf/ns1:SS-SkuldabréfOgVíxlar/ns1:SS-ÖnnurMarkaðsskuldabréfLengriEnÁr/ns1:ErlendirAðilarMeðRauneftirstöðvatíma/ns1:AðrirVerðbréfaOgFjárfestingarsjóðirMeðRauneftirstöðvatíma/@EUR" xmlDataType="decimal"/>
    </xmlCellPr>
  </singleXmlCell>
  <singleXmlCell id="3229" r="K80" connectionId="0">
    <xmlCellPr id="1" uniqueName="USD">
      <xmlPr mapId="2" xpath="/ns1:EfnahagurBanka/ns1:Gögn/ns1:SundurliðunSkuldabréf/ns1:SS-SkuldabréfOgVíxlar/ns1:SS-ÖnnurMarkaðsskuldabréfLengriEnÁr/ns1:ErlendirAðilarMeðRauneftirstöðvatíma/ns1:AðrirVerðbréfaOgFjárfestingarsjóðirMeðRauneftirstöðvatíma/@USD" xmlDataType="decimal"/>
    </xmlCellPr>
  </singleXmlCell>
  <singleXmlCell id="3230" r="L80" connectionId="0">
    <xmlCellPr id="1" uniqueName="GBP">
      <xmlPr mapId="2" xpath="/ns1:EfnahagurBanka/ns1:Gögn/ns1:SundurliðunSkuldabréf/ns1:SS-SkuldabréfOgVíxlar/ns1:SS-ÖnnurMarkaðsskuldabréfLengriEnÁr/ns1:ErlendirAðilarMeðRauneftirstöðvatíma/ns1:AðrirVerðbréfaOgFjárfestingarsjóðirMeðRauneftirstöðvatíma/@GBP" xmlDataType="decimal"/>
    </xmlCellPr>
  </singleXmlCell>
  <singleXmlCell id="3231" r="M80" connectionId="0">
    <xmlCellPr id="1" uniqueName="JPY">
      <xmlPr mapId="2" xpath="/ns1:EfnahagurBanka/ns1:Gögn/ns1:SundurliðunSkuldabréf/ns1:SS-SkuldabréfOgVíxlar/ns1:SS-ÖnnurMarkaðsskuldabréfLengriEnÁr/ns1:ErlendirAðilarMeðRauneftirstöðvatíma/ns1:AðrirVerðbréfaOgFjárfestingarsjóðirMeðRauneftirstöðvatíma/@JPY" xmlDataType="decimal"/>
    </xmlCellPr>
  </singleXmlCell>
  <singleXmlCell id="3232" r="N80" connectionId="0">
    <xmlCellPr id="1" uniqueName="DKK">
      <xmlPr mapId="2" xpath="/ns1:EfnahagurBanka/ns1:Gögn/ns1:SundurliðunSkuldabréf/ns1:SS-SkuldabréfOgVíxlar/ns1:SS-ÖnnurMarkaðsskuldabréfLengriEnÁr/ns1:ErlendirAðilarMeðRauneftirstöðvatíma/ns1:AðrirVerðbréfaOgFjárfestingarsjóðirMeðRauneftirstöðvatíma/@DKK" xmlDataType="decimal"/>
    </xmlCellPr>
  </singleXmlCell>
  <singleXmlCell id="3233" r="O80" connectionId="0">
    <xmlCellPr id="1" uniqueName="NOK">
      <xmlPr mapId="2" xpath="/ns1:EfnahagurBanka/ns1:Gögn/ns1:SundurliðunSkuldabréf/ns1:SS-SkuldabréfOgVíxlar/ns1:SS-ÖnnurMarkaðsskuldabréfLengriEnÁr/ns1:ErlendirAðilarMeðRauneftirstöðvatíma/ns1:AðrirVerðbréfaOgFjárfestingarsjóðirMeðRauneftirstöðvatíma/@NOK" xmlDataType="decimal"/>
    </xmlCellPr>
  </singleXmlCell>
  <singleXmlCell id="3234" r="P80" connectionId="0">
    <xmlCellPr id="1" uniqueName="SEK">
      <xmlPr mapId="2" xpath="/ns1:EfnahagurBanka/ns1:Gögn/ns1:SundurliðunSkuldabréf/ns1:SS-SkuldabréfOgVíxlar/ns1:SS-ÖnnurMarkaðsskuldabréfLengriEnÁr/ns1:ErlendirAðilarMeðRauneftirstöðvatíma/ns1:AðrirVerðbréfaOgFjárfestingarsjóðirMeðRauneftirstöðvatíma/@SEK" xmlDataType="decimal"/>
    </xmlCellPr>
  </singleXmlCell>
  <singleXmlCell id="3235" r="Q80" connectionId="0">
    <xmlCellPr id="1" uniqueName="CHF">
      <xmlPr mapId="2" xpath="/ns1:EfnahagurBanka/ns1:Gögn/ns1:SundurliðunSkuldabréf/ns1:SS-SkuldabréfOgVíxlar/ns1:SS-ÖnnurMarkaðsskuldabréfLengriEnÁr/ns1:ErlendirAðilarMeðRauneftirstöðvatíma/ns1:AðrirVerðbréfaOgFjárfestingarsjóðirMeðRauneftirstöðvatíma/@CHF" xmlDataType="decimal"/>
    </xmlCellPr>
  </singleXmlCell>
  <singleXmlCell id="3236" r="R80" connectionId="0">
    <xmlCellPr id="1" uniqueName="AðrirGjaldmiðlar">
      <xmlPr mapId="2" xpath="/ns1:EfnahagurBanka/ns1:Gögn/ns1:SundurliðunSkuldabréf/ns1:SS-SkuldabréfOgVíxlar/ns1:SS-ÖnnurMarkaðsskuldabréfLengriEnÁr/ns1:ErlendirAðilarMeðRauneftirstöðvatíma/ns1:AðrirVerðbréfaOgFjárfestingarsjóðirMeðRauneftirstöðvatíma/@AðrirGjaldmiðlar" xmlDataType="decimal"/>
    </xmlCellPr>
  </singleXmlCell>
  <singleXmlCell id="3237" r="S80" connectionId="0">
    <xmlCellPr id="1" uniqueName="AðEinuÁri">
      <xmlPr mapId="2" xpath="/ns1:EfnahagurBanka/ns1:Gögn/ns1:SundurliðunSkuldabréf/ns1:SS-SkuldabréfOgVíxlar/ns1:SS-ÖnnurMarkaðsskuldabréfLengriEnÁr/ns1:ErlendirAðilarMeðRauneftirstöðvatíma/ns1:AðrirVerðbréfaOgFjárfestingarsjóðirMeðRauneftirstöðvatíma/@AðEinuÁri" xmlDataType="decimal"/>
    </xmlCellPr>
  </singleXmlCell>
  <singleXmlCell id="3238" r="T80" connectionId="0">
    <xmlCellPr id="1" uniqueName="YfirEittÁr">
      <xmlPr mapId="2" xpath="/ns1:EfnahagurBanka/ns1:Gögn/ns1:SundurliðunSkuldabréf/ns1:SS-SkuldabréfOgVíxlar/ns1:SS-ÖnnurMarkaðsskuldabréfLengriEnÁr/ns1:ErlendirAðilarMeðRauneftirstöðvatíma/ns1:AðrirVerðbréfaOgFjárfestingarsjóðirMeðRauneftirstöðvatíma/@YfirEittÁr" xmlDataType="decimal"/>
    </xmlCellPr>
  </singleXmlCell>
  <singleXmlCell id="3239" r="I81" connectionId="0">
    <xmlCellPr id="1" uniqueName="ISK">
      <xmlPr mapId="2" xpath="/ns1:EfnahagurBanka/ns1:Gögn/ns1:SundurliðunSkuldabréf/ns1:SS-SkuldabréfOgVíxlar/ns1:SS-ÖnnurMarkaðsskuldabréfLengriEnÁr/ns1:ErlendirAðilarMeðRauneftirstöðvatíma/ns1:FjármálafyrirtækiÓtalinAnnarsStaðarMeðRauneftirstöðvatíma/@ISK" xmlDataType="decimal"/>
    </xmlCellPr>
  </singleXmlCell>
  <singleXmlCell id="3240" r="J81" connectionId="0">
    <xmlCellPr id="1" uniqueName="EUR">
      <xmlPr mapId="2" xpath="/ns1:EfnahagurBanka/ns1:Gögn/ns1:SundurliðunSkuldabréf/ns1:SS-SkuldabréfOgVíxlar/ns1:SS-ÖnnurMarkaðsskuldabréfLengriEnÁr/ns1:ErlendirAðilarMeðRauneftirstöðvatíma/ns1:FjármálafyrirtækiÓtalinAnnarsStaðarMeðRauneftirstöðvatíma/@EUR" xmlDataType="decimal"/>
    </xmlCellPr>
  </singleXmlCell>
  <singleXmlCell id="3241" r="K81" connectionId="0">
    <xmlCellPr id="1" uniqueName="USD">
      <xmlPr mapId="2" xpath="/ns1:EfnahagurBanka/ns1:Gögn/ns1:SundurliðunSkuldabréf/ns1:SS-SkuldabréfOgVíxlar/ns1:SS-ÖnnurMarkaðsskuldabréfLengriEnÁr/ns1:ErlendirAðilarMeðRauneftirstöðvatíma/ns1:FjármálafyrirtækiÓtalinAnnarsStaðarMeðRauneftirstöðvatíma/@USD" xmlDataType="decimal"/>
    </xmlCellPr>
  </singleXmlCell>
  <singleXmlCell id="3242" r="L81" connectionId="0">
    <xmlCellPr id="1" uniqueName="GBP">
      <xmlPr mapId="2" xpath="/ns1:EfnahagurBanka/ns1:Gögn/ns1:SundurliðunSkuldabréf/ns1:SS-SkuldabréfOgVíxlar/ns1:SS-ÖnnurMarkaðsskuldabréfLengriEnÁr/ns1:ErlendirAðilarMeðRauneftirstöðvatíma/ns1:FjármálafyrirtækiÓtalinAnnarsStaðarMeðRauneftirstöðvatíma/@GBP" xmlDataType="decimal"/>
    </xmlCellPr>
  </singleXmlCell>
  <singleXmlCell id="3243" r="M81" connectionId="0">
    <xmlCellPr id="1" uniqueName="JPY">
      <xmlPr mapId="2" xpath="/ns1:EfnahagurBanka/ns1:Gögn/ns1:SundurliðunSkuldabréf/ns1:SS-SkuldabréfOgVíxlar/ns1:SS-ÖnnurMarkaðsskuldabréfLengriEnÁr/ns1:ErlendirAðilarMeðRauneftirstöðvatíma/ns1:FjármálafyrirtækiÓtalinAnnarsStaðarMeðRauneftirstöðvatíma/@JPY" xmlDataType="decimal"/>
    </xmlCellPr>
  </singleXmlCell>
  <singleXmlCell id="3244" r="N81" connectionId="0">
    <xmlCellPr id="1" uniqueName="DKK">
      <xmlPr mapId="2" xpath="/ns1:EfnahagurBanka/ns1:Gögn/ns1:SundurliðunSkuldabréf/ns1:SS-SkuldabréfOgVíxlar/ns1:SS-ÖnnurMarkaðsskuldabréfLengriEnÁr/ns1:ErlendirAðilarMeðRauneftirstöðvatíma/ns1:FjármálafyrirtækiÓtalinAnnarsStaðarMeðRauneftirstöðvatíma/@DKK" xmlDataType="decimal"/>
    </xmlCellPr>
  </singleXmlCell>
  <singleXmlCell id="3245" r="O81" connectionId="0">
    <xmlCellPr id="1" uniqueName="NOK">
      <xmlPr mapId="2" xpath="/ns1:EfnahagurBanka/ns1:Gögn/ns1:SundurliðunSkuldabréf/ns1:SS-SkuldabréfOgVíxlar/ns1:SS-ÖnnurMarkaðsskuldabréfLengriEnÁr/ns1:ErlendirAðilarMeðRauneftirstöðvatíma/ns1:FjármálafyrirtækiÓtalinAnnarsStaðarMeðRauneftirstöðvatíma/@NOK" xmlDataType="decimal"/>
    </xmlCellPr>
  </singleXmlCell>
  <singleXmlCell id="3246" r="P81" connectionId="0">
    <xmlCellPr id="1" uniqueName="SEK">
      <xmlPr mapId="2" xpath="/ns1:EfnahagurBanka/ns1:Gögn/ns1:SundurliðunSkuldabréf/ns1:SS-SkuldabréfOgVíxlar/ns1:SS-ÖnnurMarkaðsskuldabréfLengriEnÁr/ns1:ErlendirAðilarMeðRauneftirstöðvatíma/ns1:FjármálafyrirtækiÓtalinAnnarsStaðarMeðRauneftirstöðvatíma/@SEK" xmlDataType="decimal"/>
    </xmlCellPr>
  </singleXmlCell>
  <singleXmlCell id="3247" r="Q81" connectionId="0">
    <xmlCellPr id="1" uniqueName="CHF">
      <xmlPr mapId="2" xpath="/ns1:EfnahagurBanka/ns1:Gögn/ns1:SundurliðunSkuldabréf/ns1:SS-SkuldabréfOgVíxlar/ns1:SS-ÖnnurMarkaðsskuldabréfLengriEnÁr/ns1:ErlendirAðilarMeðRauneftirstöðvatíma/ns1:FjármálafyrirtækiÓtalinAnnarsStaðarMeðRauneftirstöðvatíma/@CHF" xmlDataType="decimal"/>
    </xmlCellPr>
  </singleXmlCell>
  <singleXmlCell id="3248" r="R81" connectionId="0">
    <xmlCellPr id="1" uniqueName="AðrirGjaldmiðlar">
      <xmlPr mapId="2" xpath="/ns1:EfnahagurBanka/ns1:Gögn/ns1:SundurliðunSkuldabréf/ns1:SS-SkuldabréfOgVíxlar/ns1:SS-ÖnnurMarkaðsskuldabréfLengriEnÁr/ns1:ErlendirAðilarMeðRauneftirstöðvatíma/ns1:FjármálafyrirtækiÓtalinAnnarsStaðarMeðRauneftirstöðvatíma/@AðrirGjaldmiðlar" xmlDataType="decimal"/>
    </xmlCellPr>
  </singleXmlCell>
  <singleXmlCell id="3249" r="S81" connectionId="0">
    <xmlCellPr id="1" uniqueName="AðEinuÁri">
      <xmlPr mapId="2" xpath="/ns1:EfnahagurBanka/ns1:Gögn/ns1:SundurliðunSkuldabréf/ns1:SS-SkuldabréfOgVíxlar/ns1:SS-ÖnnurMarkaðsskuldabréfLengriEnÁr/ns1:ErlendirAðilarMeðRauneftirstöðvatíma/ns1:FjármálafyrirtækiÓtalinAnnarsStaðarMeðRauneftirstöðvatíma/@AðEinuÁri" xmlDataType="decimal"/>
    </xmlCellPr>
  </singleXmlCell>
  <singleXmlCell id="3412" r="T81" connectionId="0">
    <xmlCellPr id="1" uniqueName="YfirEittÁr">
      <xmlPr mapId="2" xpath="/ns1:EfnahagurBanka/ns1:Gögn/ns1:SundurliðunSkuldabréf/ns1:SS-SkuldabréfOgVíxlar/ns1:SS-ÖnnurMarkaðsskuldabréfLengriEnÁr/ns1:ErlendirAðilarMeðRauneftirstöðvatíma/ns1:FjármálafyrirtækiÓtalinAnnarsStaðarMeðRauneftirstöðvatíma/@YfirEittÁr" xmlDataType="decimal"/>
    </xmlCellPr>
  </singleXmlCell>
  <singleXmlCell id="3413" r="I82" connectionId="0">
    <xmlCellPr id="1" uniqueName="ISK">
      <xmlPr mapId="2" xpath="/ns1:EfnahagurBanka/ns1:Gögn/ns1:SundurliðunSkuldabréf/ns1:SS-SkuldabréfOgVíxlar/ns1:SS-ÖnnurMarkaðsskuldabréfLengriEnÁr/ns1:ErlendirAðilarMeðRauneftirstöðvatíma/ns1:OpinberirAðilarRíkiOgSveitarfélögMeðRauneftirstöðvatíma/@ISK" xmlDataType="decimal"/>
    </xmlCellPr>
  </singleXmlCell>
  <singleXmlCell id="3414" r="J82" connectionId="0">
    <xmlCellPr id="1" uniqueName="EUR">
      <xmlPr mapId="2" xpath="/ns1:EfnahagurBanka/ns1:Gögn/ns1:SundurliðunSkuldabréf/ns1:SS-SkuldabréfOgVíxlar/ns1:SS-ÖnnurMarkaðsskuldabréfLengriEnÁr/ns1:ErlendirAðilarMeðRauneftirstöðvatíma/ns1:OpinberirAðilarRíkiOgSveitarfélögMeðRauneftirstöðvatíma/@EUR" xmlDataType="decimal"/>
    </xmlCellPr>
  </singleXmlCell>
  <singleXmlCell id="3415" r="K82" connectionId="0">
    <xmlCellPr id="1" uniqueName="USD">
      <xmlPr mapId="2" xpath="/ns1:EfnahagurBanka/ns1:Gögn/ns1:SundurliðunSkuldabréf/ns1:SS-SkuldabréfOgVíxlar/ns1:SS-ÖnnurMarkaðsskuldabréfLengriEnÁr/ns1:ErlendirAðilarMeðRauneftirstöðvatíma/ns1:OpinberirAðilarRíkiOgSveitarfélögMeðRauneftirstöðvatíma/@USD" xmlDataType="decimal"/>
    </xmlCellPr>
  </singleXmlCell>
  <singleXmlCell id="3416" r="L82" connectionId="0">
    <xmlCellPr id="1" uniqueName="GBP">
      <xmlPr mapId="2" xpath="/ns1:EfnahagurBanka/ns1:Gögn/ns1:SundurliðunSkuldabréf/ns1:SS-SkuldabréfOgVíxlar/ns1:SS-ÖnnurMarkaðsskuldabréfLengriEnÁr/ns1:ErlendirAðilarMeðRauneftirstöðvatíma/ns1:OpinberirAðilarRíkiOgSveitarfélögMeðRauneftirstöðvatíma/@GBP" xmlDataType="decimal"/>
    </xmlCellPr>
  </singleXmlCell>
  <singleXmlCell id="3417" r="M82" connectionId="0">
    <xmlCellPr id="1" uniqueName="JPY">
      <xmlPr mapId="2" xpath="/ns1:EfnahagurBanka/ns1:Gögn/ns1:SundurliðunSkuldabréf/ns1:SS-SkuldabréfOgVíxlar/ns1:SS-ÖnnurMarkaðsskuldabréfLengriEnÁr/ns1:ErlendirAðilarMeðRauneftirstöðvatíma/ns1:OpinberirAðilarRíkiOgSveitarfélögMeðRauneftirstöðvatíma/@JPY" xmlDataType="decimal"/>
    </xmlCellPr>
  </singleXmlCell>
  <singleXmlCell id="3418" r="N82" connectionId="0">
    <xmlCellPr id="1" uniqueName="DKK">
      <xmlPr mapId="2" xpath="/ns1:EfnahagurBanka/ns1:Gögn/ns1:SundurliðunSkuldabréf/ns1:SS-SkuldabréfOgVíxlar/ns1:SS-ÖnnurMarkaðsskuldabréfLengriEnÁr/ns1:ErlendirAðilarMeðRauneftirstöðvatíma/ns1:OpinberirAðilarRíkiOgSveitarfélögMeðRauneftirstöðvatíma/@DKK" xmlDataType="decimal"/>
    </xmlCellPr>
  </singleXmlCell>
  <singleXmlCell id="3419" r="O82" connectionId="0">
    <xmlCellPr id="1" uniqueName="NOK">
      <xmlPr mapId="2" xpath="/ns1:EfnahagurBanka/ns1:Gögn/ns1:SundurliðunSkuldabréf/ns1:SS-SkuldabréfOgVíxlar/ns1:SS-ÖnnurMarkaðsskuldabréfLengriEnÁr/ns1:ErlendirAðilarMeðRauneftirstöðvatíma/ns1:OpinberirAðilarRíkiOgSveitarfélögMeðRauneftirstöðvatíma/@NOK" xmlDataType="decimal"/>
    </xmlCellPr>
  </singleXmlCell>
  <singleXmlCell id="3420" r="P82" connectionId="0">
    <xmlCellPr id="1" uniqueName="SEK">
      <xmlPr mapId="2" xpath="/ns1:EfnahagurBanka/ns1:Gögn/ns1:SundurliðunSkuldabréf/ns1:SS-SkuldabréfOgVíxlar/ns1:SS-ÖnnurMarkaðsskuldabréfLengriEnÁr/ns1:ErlendirAðilarMeðRauneftirstöðvatíma/ns1:OpinberirAðilarRíkiOgSveitarfélögMeðRauneftirstöðvatíma/@SEK" xmlDataType="decimal"/>
    </xmlCellPr>
  </singleXmlCell>
  <singleXmlCell id="3421" r="Q82" connectionId="0">
    <xmlCellPr id="1" uniqueName="CHF">
      <xmlPr mapId="2" xpath="/ns1:EfnahagurBanka/ns1:Gögn/ns1:SundurliðunSkuldabréf/ns1:SS-SkuldabréfOgVíxlar/ns1:SS-ÖnnurMarkaðsskuldabréfLengriEnÁr/ns1:ErlendirAðilarMeðRauneftirstöðvatíma/ns1:OpinberirAðilarRíkiOgSveitarfélögMeðRauneftirstöðvatíma/@CHF" xmlDataType="decimal"/>
    </xmlCellPr>
  </singleXmlCell>
  <singleXmlCell id="3422" r="R82" connectionId="0">
    <xmlCellPr id="1" uniqueName="AðrirGjaldmiðlar">
      <xmlPr mapId="2" xpath="/ns1:EfnahagurBanka/ns1:Gögn/ns1:SundurliðunSkuldabréf/ns1:SS-SkuldabréfOgVíxlar/ns1:SS-ÖnnurMarkaðsskuldabréfLengriEnÁr/ns1:ErlendirAðilarMeðRauneftirstöðvatíma/ns1:OpinberirAðilarRíkiOgSveitarfélögMeðRauneftirstöðvatíma/@AðrirGjaldmiðlar" xmlDataType="decimal"/>
    </xmlCellPr>
  </singleXmlCell>
  <singleXmlCell id="3423" r="S82" connectionId="0">
    <xmlCellPr id="1" uniqueName="AðEinuÁri">
      <xmlPr mapId="2" xpath="/ns1:EfnahagurBanka/ns1:Gögn/ns1:SundurliðunSkuldabréf/ns1:SS-SkuldabréfOgVíxlar/ns1:SS-ÖnnurMarkaðsskuldabréfLengriEnÁr/ns1:ErlendirAðilarMeðRauneftirstöðvatíma/ns1:OpinberirAðilarRíkiOgSveitarfélögMeðRauneftirstöðvatíma/@AðEinuÁri" xmlDataType="decimal"/>
    </xmlCellPr>
  </singleXmlCell>
  <singleXmlCell id="3424" r="T82" connectionId="0">
    <xmlCellPr id="1" uniqueName="YfirEittÁr">
      <xmlPr mapId="2" xpath="/ns1:EfnahagurBanka/ns1:Gögn/ns1:SundurliðunSkuldabréf/ns1:SS-SkuldabréfOgVíxlar/ns1:SS-ÖnnurMarkaðsskuldabréfLengriEnÁr/ns1:ErlendirAðilarMeðRauneftirstöðvatíma/ns1:OpinberirAðilarRíkiOgSveitarfélögMeðRauneftirstöðvatíma/@YfirEittÁr" xmlDataType="decimal"/>
    </xmlCellPr>
  </singleXmlCell>
  <singleXmlCell id="3425" r="I83" connectionId="0">
    <xmlCellPr id="1" uniqueName="ISK">
      <xmlPr mapId="2" xpath="/ns1:EfnahagurBanka/ns1:Gögn/ns1:SundurliðunSkuldabréf/ns1:SS-SkuldabréfOgVíxlar/ns1:SS-ÖnnurMarkaðsskuldabréfLengriEnÁr/ns1:ErlendirAðilarMeðRauneftirstöðvatíma/ns1:ÖnnurAtvinnufyrirtækiHeimiliOgÞjónustaViðHeimiliMeðRaunEftirstöðvatíma/@ISK" xmlDataType="decimal"/>
    </xmlCellPr>
  </singleXmlCell>
  <singleXmlCell id="3426" r="J83" connectionId="0">
    <xmlCellPr id="1" uniqueName="EUR">
      <xmlPr mapId="2" xpath="/ns1:EfnahagurBanka/ns1:Gögn/ns1:SundurliðunSkuldabréf/ns1:SS-SkuldabréfOgVíxlar/ns1:SS-ÖnnurMarkaðsskuldabréfLengriEnÁr/ns1:ErlendirAðilarMeðRauneftirstöðvatíma/ns1:ÖnnurAtvinnufyrirtækiHeimiliOgÞjónustaViðHeimiliMeðRaunEftirstöðvatíma/@EUR" xmlDataType="decimal"/>
    </xmlCellPr>
  </singleXmlCell>
  <singleXmlCell id="3427" r="K83" connectionId="0">
    <xmlCellPr id="1" uniqueName="USD">
      <xmlPr mapId="2" xpath="/ns1:EfnahagurBanka/ns1:Gögn/ns1:SundurliðunSkuldabréf/ns1:SS-SkuldabréfOgVíxlar/ns1:SS-ÖnnurMarkaðsskuldabréfLengriEnÁr/ns1:ErlendirAðilarMeðRauneftirstöðvatíma/ns1:ÖnnurAtvinnufyrirtækiHeimiliOgÞjónustaViðHeimiliMeðRaunEftirstöðvatíma/@USD" xmlDataType="decimal"/>
    </xmlCellPr>
  </singleXmlCell>
  <singleXmlCell id="3428" r="L83" connectionId="0">
    <xmlCellPr id="1" uniqueName="GBP">
      <xmlPr mapId="2" xpath="/ns1:EfnahagurBanka/ns1:Gögn/ns1:SundurliðunSkuldabréf/ns1:SS-SkuldabréfOgVíxlar/ns1:SS-ÖnnurMarkaðsskuldabréfLengriEnÁr/ns1:ErlendirAðilarMeðRauneftirstöðvatíma/ns1:ÖnnurAtvinnufyrirtækiHeimiliOgÞjónustaViðHeimiliMeðRaunEftirstöðvatíma/@GBP" xmlDataType="decimal"/>
    </xmlCellPr>
  </singleXmlCell>
  <singleXmlCell id="3429" r="M83" connectionId="0">
    <xmlCellPr id="1" uniqueName="JPY">
      <xmlPr mapId="2" xpath="/ns1:EfnahagurBanka/ns1:Gögn/ns1:SundurliðunSkuldabréf/ns1:SS-SkuldabréfOgVíxlar/ns1:SS-ÖnnurMarkaðsskuldabréfLengriEnÁr/ns1:ErlendirAðilarMeðRauneftirstöðvatíma/ns1:ÖnnurAtvinnufyrirtækiHeimiliOgÞjónustaViðHeimiliMeðRaunEftirstöðvatíma/@JPY" xmlDataType="decimal"/>
    </xmlCellPr>
  </singleXmlCell>
  <singleXmlCell id="3430" r="N83" connectionId="0">
    <xmlCellPr id="1" uniqueName="DKK">
      <xmlPr mapId="2" xpath="/ns1:EfnahagurBanka/ns1:Gögn/ns1:SundurliðunSkuldabréf/ns1:SS-SkuldabréfOgVíxlar/ns1:SS-ÖnnurMarkaðsskuldabréfLengriEnÁr/ns1:ErlendirAðilarMeðRauneftirstöðvatíma/ns1:ÖnnurAtvinnufyrirtækiHeimiliOgÞjónustaViðHeimiliMeðRaunEftirstöðvatíma/@DKK" xmlDataType="decimal"/>
    </xmlCellPr>
  </singleXmlCell>
  <singleXmlCell id="3431" r="O83" connectionId="0">
    <xmlCellPr id="1" uniqueName="NOK">
      <xmlPr mapId="2" xpath="/ns1:EfnahagurBanka/ns1:Gögn/ns1:SundurliðunSkuldabréf/ns1:SS-SkuldabréfOgVíxlar/ns1:SS-ÖnnurMarkaðsskuldabréfLengriEnÁr/ns1:ErlendirAðilarMeðRauneftirstöðvatíma/ns1:ÖnnurAtvinnufyrirtækiHeimiliOgÞjónustaViðHeimiliMeðRaunEftirstöðvatíma/@NOK" xmlDataType="decimal"/>
    </xmlCellPr>
  </singleXmlCell>
  <singleXmlCell id="3432" r="P83" connectionId="0">
    <xmlCellPr id="1" uniqueName="SEK">
      <xmlPr mapId="2" xpath="/ns1:EfnahagurBanka/ns1:Gögn/ns1:SundurliðunSkuldabréf/ns1:SS-SkuldabréfOgVíxlar/ns1:SS-ÖnnurMarkaðsskuldabréfLengriEnÁr/ns1:ErlendirAðilarMeðRauneftirstöðvatíma/ns1:ÖnnurAtvinnufyrirtækiHeimiliOgÞjónustaViðHeimiliMeðRaunEftirstöðvatíma/@SEK" xmlDataType="decimal"/>
    </xmlCellPr>
  </singleXmlCell>
  <singleXmlCell id="3433" r="Q83" connectionId="0">
    <xmlCellPr id="1" uniqueName="CHF">
      <xmlPr mapId="2" xpath="/ns1:EfnahagurBanka/ns1:Gögn/ns1:SundurliðunSkuldabréf/ns1:SS-SkuldabréfOgVíxlar/ns1:SS-ÖnnurMarkaðsskuldabréfLengriEnÁr/ns1:ErlendirAðilarMeðRauneftirstöðvatíma/ns1:ÖnnurAtvinnufyrirtækiHeimiliOgÞjónustaViðHeimiliMeðRaunEftirstöðvatíma/@CHF" xmlDataType="decimal"/>
    </xmlCellPr>
  </singleXmlCell>
  <singleXmlCell id="3434" r="R83" connectionId="0">
    <xmlCellPr id="1" uniqueName="AðrirGjaldmiðlar">
      <xmlPr mapId="2" xpath="/ns1:EfnahagurBanka/ns1:Gögn/ns1:SundurliðunSkuldabréf/ns1:SS-SkuldabréfOgVíxlar/ns1:SS-ÖnnurMarkaðsskuldabréfLengriEnÁr/ns1:ErlendirAðilarMeðRauneftirstöðvatíma/ns1:ÖnnurAtvinnufyrirtækiHeimiliOgÞjónustaViðHeimiliMeðRaunEftirstöðvatíma/@AðrirGjaldmiðlar" xmlDataType="decimal"/>
    </xmlCellPr>
  </singleXmlCell>
  <singleXmlCell id="3435" r="S83" connectionId="0">
    <xmlCellPr id="1" uniqueName="AðEinuÁri">
      <xmlPr mapId="2" xpath="/ns1:EfnahagurBanka/ns1:Gögn/ns1:SundurliðunSkuldabréf/ns1:SS-SkuldabréfOgVíxlar/ns1:SS-ÖnnurMarkaðsskuldabréfLengriEnÁr/ns1:ErlendirAðilarMeðRauneftirstöðvatíma/ns1:ÖnnurAtvinnufyrirtækiHeimiliOgÞjónustaViðHeimiliMeðRaunEftirstöðvatíma/@AðEinuÁri" xmlDataType="decimal"/>
    </xmlCellPr>
  </singleXmlCell>
  <singleXmlCell id="3436" r="T83" connectionId="0">
    <xmlCellPr id="1" uniqueName="YfirEittÁr">
      <xmlPr mapId="2" xpath="/ns1:EfnahagurBanka/ns1:Gögn/ns1:SundurliðunSkuldabréf/ns1:SS-SkuldabréfOgVíxlar/ns1:SS-ÖnnurMarkaðsskuldabréfLengriEnÁr/ns1:ErlendirAðilarMeðRauneftirstöðvatíma/ns1:ÖnnurAtvinnufyrirtækiHeimiliOgÞjónustaViðHeimiliMeðRaunEftirstöðvatíma/@YfirEittÁr" xmlDataType="decimal"/>
    </xmlCellPr>
  </singleXmlCell>
  <singleXmlCell id="2285" r="I116" connectionId="0">
    <xmlCellPr id="1" uniqueName="ISK">
      <xmlPr mapId="2" xpath="/ns1:EfnahagurBanka/ns1:Gögn/ns1:SundurliðunSkuldabréf/ns1:SS-SkuldabréfOgVíxlar/ns1:SS-ÖnnurMarkaðsskuldabréfStyttriEðaJöfnÁri/ns1:ErlendirAðilarMeðRauneftirstöðvatímaStutt/ns1:SeðlabankarMeðRauneftirstöðvatímaStutt/@ISK" xmlDataType="decimal"/>
    </xmlCellPr>
  </singleXmlCell>
  <singleXmlCell id="2286" r="J116" connectionId="0">
    <xmlCellPr id="1" uniqueName="EUR">
      <xmlPr mapId="2" xpath="/ns1:EfnahagurBanka/ns1:Gögn/ns1:SundurliðunSkuldabréf/ns1:SS-SkuldabréfOgVíxlar/ns1:SS-ÖnnurMarkaðsskuldabréfStyttriEðaJöfnÁri/ns1:ErlendirAðilarMeðRauneftirstöðvatímaStutt/ns1:SeðlabankarMeðRauneftirstöðvatímaStutt/@EUR" xmlDataType="decimal"/>
    </xmlCellPr>
  </singleXmlCell>
  <singleXmlCell id="2287" r="K116" connectionId="0">
    <xmlCellPr id="1" uniqueName="USD">
      <xmlPr mapId="2" xpath="/ns1:EfnahagurBanka/ns1:Gögn/ns1:SundurliðunSkuldabréf/ns1:SS-SkuldabréfOgVíxlar/ns1:SS-ÖnnurMarkaðsskuldabréfStyttriEðaJöfnÁri/ns1:ErlendirAðilarMeðRauneftirstöðvatímaStutt/ns1:SeðlabankarMeðRauneftirstöðvatímaStutt/@USD" xmlDataType="decimal"/>
    </xmlCellPr>
  </singleXmlCell>
  <singleXmlCell id="2288" r="L116" connectionId="0">
    <xmlCellPr id="1" uniqueName="GBP">
      <xmlPr mapId="2" xpath="/ns1:EfnahagurBanka/ns1:Gögn/ns1:SundurliðunSkuldabréf/ns1:SS-SkuldabréfOgVíxlar/ns1:SS-ÖnnurMarkaðsskuldabréfStyttriEðaJöfnÁri/ns1:ErlendirAðilarMeðRauneftirstöðvatímaStutt/ns1:SeðlabankarMeðRauneftirstöðvatímaStutt/@GBP" xmlDataType="decimal"/>
    </xmlCellPr>
  </singleXmlCell>
  <singleXmlCell id="2289" r="M116" connectionId="0">
    <xmlCellPr id="1" uniqueName="JPY">
      <xmlPr mapId="2" xpath="/ns1:EfnahagurBanka/ns1:Gögn/ns1:SundurliðunSkuldabréf/ns1:SS-SkuldabréfOgVíxlar/ns1:SS-ÖnnurMarkaðsskuldabréfStyttriEðaJöfnÁri/ns1:ErlendirAðilarMeðRauneftirstöðvatímaStutt/ns1:SeðlabankarMeðRauneftirstöðvatímaStutt/@JPY" xmlDataType="decimal"/>
    </xmlCellPr>
  </singleXmlCell>
  <singleXmlCell id="2290" r="N116" connectionId="0">
    <xmlCellPr id="1" uniqueName="DKK">
      <xmlPr mapId="2" xpath="/ns1:EfnahagurBanka/ns1:Gögn/ns1:SundurliðunSkuldabréf/ns1:SS-SkuldabréfOgVíxlar/ns1:SS-ÖnnurMarkaðsskuldabréfStyttriEðaJöfnÁri/ns1:ErlendirAðilarMeðRauneftirstöðvatímaStutt/ns1:SeðlabankarMeðRauneftirstöðvatímaStutt/@DKK" xmlDataType="decimal"/>
    </xmlCellPr>
  </singleXmlCell>
  <singleXmlCell id="2291" r="O116" connectionId="0">
    <xmlCellPr id="1" uniqueName="NOK">
      <xmlPr mapId="2" xpath="/ns1:EfnahagurBanka/ns1:Gögn/ns1:SundurliðunSkuldabréf/ns1:SS-SkuldabréfOgVíxlar/ns1:SS-ÖnnurMarkaðsskuldabréfStyttriEðaJöfnÁri/ns1:ErlendirAðilarMeðRauneftirstöðvatímaStutt/ns1:SeðlabankarMeðRauneftirstöðvatímaStutt/@NOK" xmlDataType="decimal"/>
    </xmlCellPr>
  </singleXmlCell>
  <singleXmlCell id="2292" r="P116" connectionId="0">
    <xmlCellPr id="1" uniqueName="SEK">
      <xmlPr mapId="2" xpath="/ns1:EfnahagurBanka/ns1:Gögn/ns1:SundurliðunSkuldabréf/ns1:SS-SkuldabréfOgVíxlar/ns1:SS-ÖnnurMarkaðsskuldabréfStyttriEðaJöfnÁri/ns1:ErlendirAðilarMeðRauneftirstöðvatímaStutt/ns1:SeðlabankarMeðRauneftirstöðvatímaStutt/@SEK" xmlDataType="decimal"/>
    </xmlCellPr>
  </singleXmlCell>
  <singleXmlCell id="2293" r="Q116" connectionId="0">
    <xmlCellPr id="1" uniqueName="CHF">
      <xmlPr mapId="2" xpath="/ns1:EfnahagurBanka/ns1:Gögn/ns1:SundurliðunSkuldabréf/ns1:SS-SkuldabréfOgVíxlar/ns1:SS-ÖnnurMarkaðsskuldabréfStyttriEðaJöfnÁri/ns1:ErlendirAðilarMeðRauneftirstöðvatímaStutt/ns1:SeðlabankarMeðRauneftirstöðvatímaStutt/@CHF" xmlDataType="decimal"/>
    </xmlCellPr>
  </singleXmlCell>
  <singleXmlCell id="2294" r="R116" connectionId="0">
    <xmlCellPr id="1" uniqueName="AðrirGjaldmiðlar">
      <xmlPr mapId="2" xpath="/ns1:EfnahagurBanka/ns1:Gögn/ns1:SundurliðunSkuldabréf/ns1:SS-SkuldabréfOgVíxlar/ns1:SS-ÖnnurMarkaðsskuldabréfStyttriEðaJöfnÁri/ns1:ErlendirAðilarMeðRauneftirstöðvatímaStutt/ns1:SeðlabankarMeðRauneftirstöðvatímaStutt/@AðrirGjaldmiðlar" xmlDataType="decimal"/>
    </xmlCellPr>
  </singleXmlCell>
  <singleXmlCell id="2295" r="S116" connectionId="0">
    <xmlCellPr id="1" uniqueName="AðEinuÁri">
      <xmlPr mapId="2" xpath="/ns1:EfnahagurBanka/ns1:Gögn/ns1:SundurliðunSkuldabréf/ns1:SS-SkuldabréfOgVíxlar/ns1:SS-ÖnnurMarkaðsskuldabréfStyttriEðaJöfnÁri/ns1:ErlendirAðilarMeðRauneftirstöðvatímaStutt/ns1:SeðlabankarMeðRauneftirstöðvatímaStutt/@AðEinuÁri" xmlDataType="decimal"/>
    </xmlCellPr>
  </singleXmlCell>
  <singleXmlCell id="2296" r="I117" connectionId="0">
    <xmlCellPr id="1" uniqueName="ISK">
      <xmlPr mapId="2" xpath="/ns1:EfnahagurBanka/ns1:Gögn/ns1:SundurliðunSkuldabréf/ns1:SS-SkuldabréfOgVíxlar/ns1:SS-ÖnnurMarkaðsskuldabréfStyttriEðaJöfnÁri/ns1:ErlendirAðilarMeðRauneftirstöðvatímaStutt/ns1:InnlánsstofnanirMeðRauneftirstöðvatímaStutt/@ISK" xmlDataType="decimal"/>
    </xmlCellPr>
  </singleXmlCell>
  <singleXmlCell id="2297" r="J117" connectionId="0">
    <xmlCellPr id="1" uniqueName="EUR">
      <xmlPr mapId="2" xpath="/ns1:EfnahagurBanka/ns1:Gögn/ns1:SundurliðunSkuldabréf/ns1:SS-SkuldabréfOgVíxlar/ns1:SS-ÖnnurMarkaðsskuldabréfStyttriEðaJöfnÁri/ns1:ErlendirAðilarMeðRauneftirstöðvatímaStutt/ns1:InnlánsstofnanirMeðRauneftirstöðvatímaStutt/@EUR" xmlDataType="decimal"/>
    </xmlCellPr>
  </singleXmlCell>
  <singleXmlCell id="2298" r="K117" connectionId="0">
    <xmlCellPr id="1" uniqueName="USD">
      <xmlPr mapId="2" xpath="/ns1:EfnahagurBanka/ns1:Gögn/ns1:SundurliðunSkuldabréf/ns1:SS-SkuldabréfOgVíxlar/ns1:SS-ÖnnurMarkaðsskuldabréfStyttriEðaJöfnÁri/ns1:ErlendirAðilarMeðRauneftirstöðvatímaStutt/ns1:InnlánsstofnanirMeðRauneftirstöðvatímaStutt/@USD" xmlDataType="decimal"/>
    </xmlCellPr>
  </singleXmlCell>
  <singleXmlCell id="2299" r="L117" connectionId="0">
    <xmlCellPr id="1" uniqueName="GBP">
      <xmlPr mapId="2" xpath="/ns1:EfnahagurBanka/ns1:Gögn/ns1:SundurliðunSkuldabréf/ns1:SS-SkuldabréfOgVíxlar/ns1:SS-ÖnnurMarkaðsskuldabréfStyttriEðaJöfnÁri/ns1:ErlendirAðilarMeðRauneftirstöðvatímaStutt/ns1:InnlánsstofnanirMeðRauneftirstöðvatímaStutt/@GBP" xmlDataType="decimal"/>
    </xmlCellPr>
  </singleXmlCell>
  <singleXmlCell id="2300" r="M117" connectionId="0">
    <xmlCellPr id="1" uniqueName="JPY">
      <xmlPr mapId="2" xpath="/ns1:EfnahagurBanka/ns1:Gögn/ns1:SundurliðunSkuldabréf/ns1:SS-SkuldabréfOgVíxlar/ns1:SS-ÖnnurMarkaðsskuldabréfStyttriEðaJöfnÁri/ns1:ErlendirAðilarMeðRauneftirstöðvatímaStutt/ns1:InnlánsstofnanirMeðRauneftirstöðvatímaStutt/@JPY" xmlDataType="decimal"/>
    </xmlCellPr>
  </singleXmlCell>
  <singleXmlCell id="2301" r="N117" connectionId="0">
    <xmlCellPr id="1" uniqueName="DKK">
      <xmlPr mapId="2" xpath="/ns1:EfnahagurBanka/ns1:Gögn/ns1:SundurliðunSkuldabréf/ns1:SS-SkuldabréfOgVíxlar/ns1:SS-ÖnnurMarkaðsskuldabréfStyttriEðaJöfnÁri/ns1:ErlendirAðilarMeðRauneftirstöðvatímaStutt/ns1:InnlánsstofnanirMeðRauneftirstöðvatímaStutt/@DKK" xmlDataType="decimal"/>
    </xmlCellPr>
  </singleXmlCell>
  <singleXmlCell id="2302" r="O117" connectionId="0">
    <xmlCellPr id="1" uniqueName="NOK">
      <xmlPr mapId="2" xpath="/ns1:EfnahagurBanka/ns1:Gögn/ns1:SundurliðunSkuldabréf/ns1:SS-SkuldabréfOgVíxlar/ns1:SS-ÖnnurMarkaðsskuldabréfStyttriEðaJöfnÁri/ns1:ErlendirAðilarMeðRauneftirstöðvatímaStutt/ns1:InnlánsstofnanirMeðRauneftirstöðvatímaStutt/@NOK" xmlDataType="decimal"/>
    </xmlCellPr>
  </singleXmlCell>
  <singleXmlCell id="2303" r="P117" connectionId="0">
    <xmlCellPr id="1" uniqueName="SEK">
      <xmlPr mapId="2" xpath="/ns1:EfnahagurBanka/ns1:Gögn/ns1:SundurliðunSkuldabréf/ns1:SS-SkuldabréfOgVíxlar/ns1:SS-ÖnnurMarkaðsskuldabréfStyttriEðaJöfnÁri/ns1:ErlendirAðilarMeðRauneftirstöðvatímaStutt/ns1:InnlánsstofnanirMeðRauneftirstöðvatímaStutt/@SEK" xmlDataType="decimal"/>
    </xmlCellPr>
  </singleXmlCell>
  <singleXmlCell id="2304" r="Q117" connectionId="0">
    <xmlCellPr id="1" uniqueName="CHF">
      <xmlPr mapId="2" xpath="/ns1:EfnahagurBanka/ns1:Gögn/ns1:SundurliðunSkuldabréf/ns1:SS-SkuldabréfOgVíxlar/ns1:SS-ÖnnurMarkaðsskuldabréfStyttriEðaJöfnÁri/ns1:ErlendirAðilarMeðRauneftirstöðvatímaStutt/ns1:InnlánsstofnanirMeðRauneftirstöðvatímaStutt/@CHF" xmlDataType="decimal"/>
    </xmlCellPr>
  </singleXmlCell>
  <singleXmlCell id="2305" r="R117" connectionId="0">
    <xmlCellPr id="1" uniqueName="AðrirGjaldmiðlar">
      <xmlPr mapId="2" xpath="/ns1:EfnahagurBanka/ns1:Gögn/ns1:SundurliðunSkuldabréf/ns1:SS-SkuldabréfOgVíxlar/ns1:SS-ÖnnurMarkaðsskuldabréfStyttriEðaJöfnÁri/ns1:ErlendirAðilarMeðRauneftirstöðvatímaStutt/ns1:InnlánsstofnanirMeðRauneftirstöðvatímaStutt/@AðrirGjaldmiðlar" xmlDataType="decimal"/>
    </xmlCellPr>
  </singleXmlCell>
  <singleXmlCell id="3437" r="S117" connectionId="0">
    <xmlCellPr id="1" uniqueName="AðEinuÁri">
      <xmlPr mapId="2" xpath="/ns1:EfnahagurBanka/ns1:Gögn/ns1:SundurliðunSkuldabréf/ns1:SS-SkuldabréfOgVíxlar/ns1:SS-ÖnnurMarkaðsskuldabréfStyttriEðaJöfnÁri/ns1:ErlendirAðilarMeðRauneftirstöðvatímaStutt/ns1:InnlánsstofnanirMeðRauneftirstöðvatímaStutt/@AðEinuÁri" xmlDataType="decimal"/>
    </xmlCellPr>
  </singleXmlCell>
  <singleXmlCell id="3438" r="I118" connectionId="0">
    <xmlCellPr id="1" uniqueName="ISK">
      <xmlPr mapId="2" xpath="/ns1:EfnahagurBanka/ns1:Gögn/ns1:SundurliðunSkuldabréf/ns1:SS-SkuldabréfOgVíxlar/ns1:SS-ÖnnurMarkaðsskuldabréfStyttriEðaJöfnÁri/ns1:ErlendirAðilarMeðRauneftirstöðvatímaStutt/ns1:PeningamarkaðssjóðirMeðRauneftirstöðvatímaStutt/@ISK" xmlDataType="decimal"/>
    </xmlCellPr>
  </singleXmlCell>
  <singleXmlCell id="3439" r="J118" connectionId="0">
    <xmlCellPr id="1" uniqueName="EUR">
      <xmlPr mapId="2" xpath="/ns1:EfnahagurBanka/ns1:Gögn/ns1:SundurliðunSkuldabréf/ns1:SS-SkuldabréfOgVíxlar/ns1:SS-ÖnnurMarkaðsskuldabréfStyttriEðaJöfnÁri/ns1:ErlendirAðilarMeðRauneftirstöðvatímaStutt/ns1:PeningamarkaðssjóðirMeðRauneftirstöðvatímaStutt/@EUR" xmlDataType="decimal"/>
    </xmlCellPr>
  </singleXmlCell>
  <singleXmlCell id="3440" r="K118" connectionId="0">
    <xmlCellPr id="1" uniqueName="USD">
      <xmlPr mapId="2" xpath="/ns1:EfnahagurBanka/ns1:Gögn/ns1:SundurliðunSkuldabréf/ns1:SS-SkuldabréfOgVíxlar/ns1:SS-ÖnnurMarkaðsskuldabréfStyttriEðaJöfnÁri/ns1:ErlendirAðilarMeðRauneftirstöðvatímaStutt/ns1:PeningamarkaðssjóðirMeðRauneftirstöðvatímaStutt/@USD" xmlDataType="decimal"/>
    </xmlCellPr>
  </singleXmlCell>
  <singleXmlCell id="3441" r="L118" connectionId="0">
    <xmlCellPr id="1" uniqueName="GBP">
      <xmlPr mapId="2" xpath="/ns1:EfnahagurBanka/ns1:Gögn/ns1:SundurliðunSkuldabréf/ns1:SS-SkuldabréfOgVíxlar/ns1:SS-ÖnnurMarkaðsskuldabréfStyttriEðaJöfnÁri/ns1:ErlendirAðilarMeðRauneftirstöðvatímaStutt/ns1:PeningamarkaðssjóðirMeðRauneftirstöðvatímaStutt/@GBP" xmlDataType="decimal"/>
    </xmlCellPr>
  </singleXmlCell>
  <singleXmlCell id="3442" r="M118" connectionId="0">
    <xmlCellPr id="1" uniqueName="JPY">
      <xmlPr mapId="2" xpath="/ns1:EfnahagurBanka/ns1:Gögn/ns1:SundurliðunSkuldabréf/ns1:SS-SkuldabréfOgVíxlar/ns1:SS-ÖnnurMarkaðsskuldabréfStyttriEðaJöfnÁri/ns1:ErlendirAðilarMeðRauneftirstöðvatímaStutt/ns1:PeningamarkaðssjóðirMeðRauneftirstöðvatímaStutt/@JPY" xmlDataType="decimal"/>
    </xmlCellPr>
  </singleXmlCell>
  <singleXmlCell id="3443" r="N118" connectionId="0">
    <xmlCellPr id="1" uniqueName="DKK">
      <xmlPr mapId="2" xpath="/ns1:EfnahagurBanka/ns1:Gögn/ns1:SundurliðunSkuldabréf/ns1:SS-SkuldabréfOgVíxlar/ns1:SS-ÖnnurMarkaðsskuldabréfStyttriEðaJöfnÁri/ns1:ErlendirAðilarMeðRauneftirstöðvatímaStutt/ns1:PeningamarkaðssjóðirMeðRauneftirstöðvatímaStutt/@DKK" xmlDataType="decimal"/>
    </xmlCellPr>
  </singleXmlCell>
  <singleXmlCell id="3444" r="O118" connectionId="0">
    <xmlCellPr id="1" uniqueName="NOK">
      <xmlPr mapId="2" xpath="/ns1:EfnahagurBanka/ns1:Gögn/ns1:SundurliðunSkuldabréf/ns1:SS-SkuldabréfOgVíxlar/ns1:SS-ÖnnurMarkaðsskuldabréfStyttriEðaJöfnÁri/ns1:ErlendirAðilarMeðRauneftirstöðvatímaStutt/ns1:PeningamarkaðssjóðirMeðRauneftirstöðvatímaStutt/@NOK" xmlDataType="decimal"/>
    </xmlCellPr>
  </singleXmlCell>
  <singleXmlCell id="3445" r="P118" connectionId="0">
    <xmlCellPr id="1" uniqueName="SEK">
      <xmlPr mapId="2" xpath="/ns1:EfnahagurBanka/ns1:Gögn/ns1:SundurliðunSkuldabréf/ns1:SS-SkuldabréfOgVíxlar/ns1:SS-ÖnnurMarkaðsskuldabréfStyttriEðaJöfnÁri/ns1:ErlendirAðilarMeðRauneftirstöðvatímaStutt/ns1:PeningamarkaðssjóðirMeðRauneftirstöðvatímaStutt/@SEK" xmlDataType="decimal"/>
    </xmlCellPr>
  </singleXmlCell>
  <singleXmlCell id="3446" r="Q118" connectionId="0">
    <xmlCellPr id="1" uniqueName="CHF">
      <xmlPr mapId="2" xpath="/ns1:EfnahagurBanka/ns1:Gögn/ns1:SundurliðunSkuldabréf/ns1:SS-SkuldabréfOgVíxlar/ns1:SS-ÖnnurMarkaðsskuldabréfStyttriEðaJöfnÁri/ns1:ErlendirAðilarMeðRauneftirstöðvatímaStutt/ns1:PeningamarkaðssjóðirMeðRauneftirstöðvatímaStutt/@CHF" xmlDataType="decimal"/>
    </xmlCellPr>
  </singleXmlCell>
  <singleXmlCell id="3447" r="R118" connectionId="0">
    <xmlCellPr id="1" uniqueName="AðrirGjaldmiðlar">
      <xmlPr mapId="2" xpath="/ns1:EfnahagurBanka/ns1:Gögn/ns1:SundurliðunSkuldabréf/ns1:SS-SkuldabréfOgVíxlar/ns1:SS-ÖnnurMarkaðsskuldabréfStyttriEðaJöfnÁri/ns1:ErlendirAðilarMeðRauneftirstöðvatímaStutt/ns1:PeningamarkaðssjóðirMeðRauneftirstöðvatímaStutt/@AðrirGjaldmiðlar" xmlDataType="decimal"/>
    </xmlCellPr>
  </singleXmlCell>
  <singleXmlCell id="3448" r="S118" connectionId="0">
    <xmlCellPr id="1" uniqueName="AðEinuÁri">
      <xmlPr mapId="2" xpath="/ns1:EfnahagurBanka/ns1:Gögn/ns1:SundurliðunSkuldabréf/ns1:SS-SkuldabréfOgVíxlar/ns1:SS-ÖnnurMarkaðsskuldabréfStyttriEðaJöfnÁri/ns1:ErlendirAðilarMeðRauneftirstöðvatímaStutt/ns1:PeningamarkaðssjóðirMeðRauneftirstöðvatímaStutt/@AðEinuÁri" xmlDataType="decimal"/>
    </xmlCellPr>
  </singleXmlCell>
  <singleXmlCell id="3449" r="I119" connectionId="0">
    <xmlCellPr id="1" uniqueName="ISK">
      <xmlPr mapId="2" xpath="/ns1:EfnahagurBanka/ns1:Gögn/ns1:SundurliðunSkuldabréf/ns1:SS-SkuldabréfOgVíxlar/ns1:SS-ÖnnurMarkaðsskuldabréfStyttriEðaJöfnÁri/ns1:ErlendirAðilarMeðRauneftirstöðvatímaStutt/ns1:AðrirVerðbréfaOgFjárfestingarsjóðirMeðRauneftirstöðvatímaStutt/@ISK" xmlDataType="decimal"/>
    </xmlCellPr>
  </singleXmlCell>
  <singleXmlCell id="3450" r="J119" connectionId="0">
    <xmlCellPr id="1" uniqueName="EUR">
      <xmlPr mapId="2" xpath="/ns1:EfnahagurBanka/ns1:Gögn/ns1:SundurliðunSkuldabréf/ns1:SS-SkuldabréfOgVíxlar/ns1:SS-ÖnnurMarkaðsskuldabréfStyttriEðaJöfnÁri/ns1:ErlendirAðilarMeðRauneftirstöðvatímaStutt/ns1:AðrirVerðbréfaOgFjárfestingarsjóðirMeðRauneftirstöðvatímaStutt/@EUR" xmlDataType="decimal"/>
    </xmlCellPr>
  </singleXmlCell>
  <singleXmlCell id="3451" r="K119" connectionId="0">
    <xmlCellPr id="1" uniqueName="USD">
      <xmlPr mapId="2" xpath="/ns1:EfnahagurBanka/ns1:Gögn/ns1:SundurliðunSkuldabréf/ns1:SS-SkuldabréfOgVíxlar/ns1:SS-ÖnnurMarkaðsskuldabréfStyttriEðaJöfnÁri/ns1:ErlendirAðilarMeðRauneftirstöðvatímaStutt/ns1:AðrirVerðbréfaOgFjárfestingarsjóðirMeðRauneftirstöðvatímaStutt/@USD" xmlDataType="decimal"/>
    </xmlCellPr>
  </singleXmlCell>
  <singleXmlCell id="3452" r="L119" connectionId="0">
    <xmlCellPr id="1" uniqueName="GBP">
      <xmlPr mapId="2" xpath="/ns1:EfnahagurBanka/ns1:Gögn/ns1:SundurliðunSkuldabréf/ns1:SS-SkuldabréfOgVíxlar/ns1:SS-ÖnnurMarkaðsskuldabréfStyttriEðaJöfnÁri/ns1:ErlendirAðilarMeðRauneftirstöðvatímaStutt/ns1:AðrirVerðbréfaOgFjárfestingarsjóðirMeðRauneftirstöðvatímaStutt/@GBP" xmlDataType="decimal"/>
    </xmlCellPr>
  </singleXmlCell>
  <singleXmlCell id="3453" r="M119" connectionId="0">
    <xmlCellPr id="1" uniqueName="JPY">
      <xmlPr mapId="2" xpath="/ns1:EfnahagurBanka/ns1:Gögn/ns1:SundurliðunSkuldabréf/ns1:SS-SkuldabréfOgVíxlar/ns1:SS-ÖnnurMarkaðsskuldabréfStyttriEðaJöfnÁri/ns1:ErlendirAðilarMeðRauneftirstöðvatímaStutt/ns1:AðrirVerðbréfaOgFjárfestingarsjóðirMeðRauneftirstöðvatímaStutt/@JPY" xmlDataType="decimal"/>
    </xmlCellPr>
  </singleXmlCell>
  <singleXmlCell id="3454" r="N119" connectionId="0">
    <xmlCellPr id="1" uniqueName="DKK">
      <xmlPr mapId="2" xpath="/ns1:EfnahagurBanka/ns1:Gögn/ns1:SundurliðunSkuldabréf/ns1:SS-SkuldabréfOgVíxlar/ns1:SS-ÖnnurMarkaðsskuldabréfStyttriEðaJöfnÁri/ns1:ErlendirAðilarMeðRauneftirstöðvatímaStutt/ns1:AðrirVerðbréfaOgFjárfestingarsjóðirMeðRauneftirstöðvatímaStutt/@DKK" xmlDataType="decimal"/>
    </xmlCellPr>
  </singleXmlCell>
  <singleXmlCell id="3455" r="O119" connectionId="0">
    <xmlCellPr id="1" uniqueName="NOK">
      <xmlPr mapId="2" xpath="/ns1:EfnahagurBanka/ns1:Gögn/ns1:SundurliðunSkuldabréf/ns1:SS-SkuldabréfOgVíxlar/ns1:SS-ÖnnurMarkaðsskuldabréfStyttriEðaJöfnÁri/ns1:ErlendirAðilarMeðRauneftirstöðvatímaStutt/ns1:AðrirVerðbréfaOgFjárfestingarsjóðirMeðRauneftirstöðvatímaStutt/@NOK" xmlDataType="decimal"/>
    </xmlCellPr>
  </singleXmlCell>
  <singleXmlCell id="3456" r="P119" connectionId="0">
    <xmlCellPr id="1" uniqueName="SEK">
      <xmlPr mapId="2" xpath="/ns1:EfnahagurBanka/ns1:Gögn/ns1:SundurliðunSkuldabréf/ns1:SS-SkuldabréfOgVíxlar/ns1:SS-ÖnnurMarkaðsskuldabréfStyttriEðaJöfnÁri/ns1:ErlendirAðilarMeðRauneftirstöðvatímaStutt/ns1:AðrirVerðbréfaOgFjárfestingarsjóðirMeðRauneftirstöðvatímaStutt/@SEK" xmlDataType="decimal"/>
    </xmlCellPr>
  </singleXmlCell>
  <singleXmlCell id="3457" r="Q119" connectionId="0">
    <xmlCellPr id="1" uniqueName="CHF">
      <xmlPr mapId="2" xpath="/ns1:EfnahagurBanka/ns1:Gögn/ns1:SundurliðunSkuldabréf/ns1:SS-SkuldabréfOgVíxlar/ns1:SS-ÖnnurMarkaðsskuldabréfStyttriEðaJöfnÁri/ns1:ErlendirAðilarMeðRauneftirstöðvatímaStutt/ns1:AðrirVerðbréfaOgFjárfestingarsjóðirMeðRauneftirstöðvatímaStutt/@CHF" xmlDataType="decimal"/>
    </xmlCellPr>
  </singleXmlCell>
  <singleXmlCell id="3458" r="R119" connectionId="0">
    <xmlCellPr id="1" uniqueName="AðrirGjaldmiðlar">
      <xmlPr mapId="2" xpath="/ns1:EfnahagurBanka/ns1:Gögn/ns1:SundurliðunSkuldabréf/ns1:SS-SkuldabréfOgVíxlar/ns1:SS-ÖnnurMarkaðsskuldabréfStyttriEðaJöfnÁri/ns1:ErlendirAðilarMeðRauneftirstöðvatímaStutt/ns1:AðrirVerðbréfaOgFjárfestingarsjóðirMeðRauneftirstöðvatímaStutt/@AðrirGjaldmiðlar" xmlDataType="decimal"/>
    </xmlCellPr>
  </singleXmlCell>
  <singleXmlCell id="3459" r="S119" connectionId="0">
    <xmlCellPr id="1" uniqueName="AðEinuÁri">
      <xmlPr mapId="2" xpath="/ns1:EfnahagurBanka/ns1:Gögn/ns1:SundurliðunSkuldabréf/ns1:SS-SkuldabréfOgVíxlar/ns1:SS-ÖnnurMarkaðsskuldabréfStyttriEðaJöfnÁri/ns1:ErlendirAðilarMeðRauneftirstöðvatímaStutt/ns1:AðrirVerðbréfaOgFjárfestingarsjóðirMeðRauneftirstöðvatímaStutt/@AðEinuÁri" xmlDataType="decimal"/>
    </xmlCellPr>
  </singleXmlCell>
  <singleXmlCell id="3460" r="I120" connectionId="0">
    <xmlCellPr id="1" uniqueName="ISK">
      <xmlPr mapId="2" xpath="/ns1:EfnahagurBanka/ns1:Gögn/ns1:SundurliðunSkuldabréf/ns1:SS-SkuldabréfOgVíxlar/ns1:SS-ÖnnurMarkaðsskuldabréfStyttriEðaJöfnÁri/ns1:ErlendirAðilarMeðRauneftirstöðvatímaStutt/ns1:FjármálafyrirtækiÓtalinAnnarsStaðarMeðRauneftirstöðvatímaStutt/@ISK" xmlDataType="decimal"/>
    </xmlCellPr>
  </singleXmlCell>
  <singleXmlCell id="3461" r="J120" connectionId="0">
    <xmlCellPr id="1" uniqueName="EUR">
      <xmlPr mapId="2" xpath="/ns1:EfnahagurBanka/ns1:Gögn/ns1:SundurliðunSkuldabréf/ns1:SS-SkuldabréfOgVíxlar/ns1:SS-ÖnnurMarkaðsskuldabréfStyttriEðaJöfnÁri/ns1:ErlendirAðilarMeðRauneftirstöðvatímaStutt/ns1:FjármálafyrirtækiÓtalinAnnarsStaðarMeðRauneftirstöðvatímaStutt/@EUR" xmlDataType="decimal"/>
    </xmlCellPr>
  </singleXmlCell>
  <singleXmlCell id="3462" r="K120" connectionId="0">
    <xmlCellPr id="1" uniqueName="USD">
      <xmlPr mapId="2" xpath="/ns1:EfnahagurBanka/ns1:Gögn/ns1:SundurliðunSkuldabréf/ns1:SS-SkuldabréfOgVíxlar/ns1:SS-ÖnnurMarkaðsskuldabréfStyttriEðaJöfnÁri/ns1:ErlendirAðilarMeðRauneftirstöðvatímaStutt/ns1:FjármálafyrirtækiÓtalinAnnarsStaðarMeðRauneftirstöðvatímaStutt/@USD" xmlDataType="decimal"/>
    </xmlCellPr>
  </singleXmlCell>
  <singleXmlCell id="3463" r="L120" connectionId="0">
    <xmlCellPr id="1" uniqueName="GBP">
      <xmlPr mapId="2" xpath="/ns1:EfnahagurBanka/ns1:Gögn/ns1:SundurliðunSkuldabréf/ns1:SS-SkuldabréfOgVíxlar/ns1:SS-ÖnnurMarkaðsskuldabréfStyttriEðaJöfnÁri/ns1:ErlendirAðilarMeðRauneftirstöðvatímaStutt/ns1:FjármálafyrirtækiÓtalinAnnarsStaðarMeðRauneftirstöðvatímaStutt/@GBP" xmlDataType="decimal"/>
    </xmlCellPr>
  </singleXmlCell>
  <singleXmlCell id="3464" r="M120" connectionId="0">
    <xmlCellPr id="1" uniqueName="JPY">
      <xmlPr mapId="2" xpath="/ns1:EfnahagurBanka/ns1:Gögn/ns1:SundurliðunSkuldabréf/ns1:SS-SkuldabréfOgVíxlar/ns1:SS-ÖnnurMarkaðsskuldabréfStyttriEðaJöfnÁri/ns1:ErlendirAðilarMeðRauneftirstöðvatímaStutt/ns1:FjármálafyrirtækiÓtalinAnnarsStaðarMeðRauneftirstöðvatímaStutt/@JPY" xmlDataType="decimal"/>
    </xmlCellPr>
  </singleXmlCell>
  <singleXmlCell id="3465" r="N120" connectionId="0">
    <xmlCellPr id="1" uniqueName="DKK">
      <xmlPr mapId="2" xpath="/ns1:EfnahagurBanka/ns1:Gögn/ns1:SundurliðunSkuldabréf/ns1:SS-SkuldabréfOgVíxlar/ns1:SS-ÖnnurMarkaðsskuldabréfStyttriEðaJöfnÁri/ns1:ErlendirAðilarMeðRauneftirstöðvatímaStutt/ns1:FjármálafyrirtækiÓtalinAnnarsStaðarMeðRauneftirstöðvatímaStutt/@DKK" xmlDataType="decimal"/>
    </xmlCellPr>
  </singleXmlCell>
  <singleXmlCell id="3466" r="O120" connectionId="0">
    <xmlCellPr id="1" uniqueName="NOK">
      <xmlPr mapId="2" xpath="/ns1:EfnahagurBanka/ns1:Gögn/ns1:SundurliðunSkuldabréf/ns1:SS-SkuldabréfOgVíxlar/ns1:SS-ÖnnurMarkaðsskuldabréfStyttriEðaJöfnÁri/ns1:ErlendirAðilarMeðRauneftirstöðvatímaStutt/ns1:FjármálafyrirtækiÓtalinAnnarsStaðarMeðRauneftirstöðvatímaStutt/@NOK" xmlDataType="decimal"/>
    </xmlCellPr>
  </singleXmlCell>
  <singleXmlCell id="3467" r="P120" connectionId="0">
    <xmlCellPr id="1" uniqueName="SEK">
      <xmlPr mapId="2" xpath="/ns1:EfnahagurBanka/ns1:Gögn/ns1:SundurliðunSkuldabréf/ns1:SS-SkuldabréfOgVíxlar/ns1:SS-ÖnnurMarkaðsskuldabréfStyttriEðaJöfnÁri/ns1:ErlendirAðilarMeðRauneftirstöðvatímaStutt/ns1:FjármálafyrirtækiÓtalinAnnarsStaðarMeðRauneftirstöðvatímaStutt/@SEK" xmlDataType="decimal"/>
    </xmlCellPr>
  </singleXmlCell>
  <singleXmlCell id="3468" r="Q120" connectionId="0">
    <xmlCellPr id="1" uniqueName="CHF">
      <xmlPr mapId="2" xpath="/ns1:EfnahagurBanka/ns1:Gögn/ns1:SundurliðunSkuldabréf/ns1:SS-SkuldabréfOgVíxlar/ns1:SS-ÖnnurMarkaðsskuldabréfStyttriEðaJöfnÁri/ns1:ErlendirAðilarMeðRauneftirstöðvatímaStutt/ns1:FjármálafyrirtækiÓtalinAnnarsStaðarMeðRauneftirstöðvatímaStutt/@CHF" xmlDataType="decimal"/>
    </xmlCellPr>
  </singleXmlCell>
  <singleXmlCell id="3469" r="R120" connectionId="0">
    <xmlCellPr id="1" uniqueName="AðrirGjaldmiðlar">
      <xmlPr mapId="2" xpath="/ns1:EfnahagurBanka/ns1:Gögn/ns1:SundurliðunSkuldabréf/ns1:SS-SkuldabréfOgVíxlar/ns1:SS-ÖnnurMarkaðsskuldabréfStyttriEðaJöfnÁri/ns1:ErlendirAðilarMeðRauneftirstöðvatímaStutt/ns1:FjármálafyrirtækiÓtalinAnnarsStaðarMeðRauneftirstöðvatímaStutt/@AðrirGjaldmiðlar" xmlDataType="decimal"/>
    </xmlCellPr>
  </singleXmlCell>
  <singleXmlCell id="3470" r="S120" connectionId="0">
    <xmlCellPr id="1" uniqueName="AðEinuÁri">
      <xmlPr mapId="2" xpath="/ns1:EfnahagurBanka/ns1:Gögn/ns1:SundurliðunSkuldabréf/ns1:SS-SkuldabréfOgVíxlar/ns1:SS-ÖnnurMarkaðsskuldabréfStyttriEðaJöfnÁri/ns1:ErlendirAðilarMeðRauneftirstöðvatímaStutt/ns1:FjármálafyrirtækiÓtalinAnnarsStaðarMeðRauneftirstöðvatímaStutt/@AðEinuÁri" xmlDataType="decimal"/>
    </xmlCellPr>
  </singleXmlCell>
  <singleXmlCell id="3471" r="I121" connectionId="0">
    <xmlCellPr id="1" uniqueName="ISK">
      <xmlPr mapId="2" xpath="/ns1:EfnahagurBanka/ns1:Gögn/ns1:SundurliðunSkuldabréf/ns1:SS-SkuldabréfOgVíxlar/ns1:SS-ÖnnurMarkaðsskuldabréfStyttriEðaJöfnÁri/ns1:ErlendirAðilarMeðRauneftirstöðvatímaStutt/ns1:OpinberirAðilarRíkiOgSveitarfélögMeðRauneftirstöðvatímaStutt/@ISK" xmlDataType="decimal"/>
    </xmlCellPr>
  </singleXmlCell>
  <singleXmlCell id="3472" r="J121" connectionId="0">
    <xmlCellPr id="1" uniqueName="EUR">
      <xmlPr mapId="2" xpath="/ns1:EfnahagurBanka/ns1:Gögn/ns1:SundurliðunSkuldabréf/ns1:SS-SkuldabréfOgVíxlar/ns1:SS-ÖnnurMarkaðsskuldabréfStyttriEðaJöfnÁri/ns1:ErlendirAðilarMeðRauneftirstöðvatímaStutt/ns1:OpinberirAðilarRíkiOgSveitarfélögMeðRauneftirstöðvatímaStutt/@EUR" xmlDataType="decimal"/>
    </xmlCellPr>
  </singleXmlCell>
  <singleXmlCell id="3473" r="K121" connectionId="0">
    <xmlCellPr id="1" uniqueName="USD">
      <xmlPr mapId="2" xpath="/ns1:EfnahagurBanka/ns1:Gögn/ns1:SundurliðunSkuldabréf/ns1:SS-SkuldabréfOgVíxlar/ns1:SS-ÖnnurMarkaðsskuldabréfStyttriEðaJöfnÁri/ns1:ErlendirAðilarMeðRauneftirstöðvatímaStutt/ns1:OpinberirAðilarRíkiOgSveitarfélögMeðRauneftirstöðvatímaStutt/@USD" xmlDataType="decimal"/>
    </xmlCellPr>
  </singleXmlCell>
  <singleXmlCell id="3474" r="L121" connectionId="0">
    <xmlCellPr id="1" uniqueName="GBP">
      <xmlPr mapId="2" xpath="/ns1:EfnahagurBanka/ns1:Gögn/ns1:SundurliðunSkuldabréf/ns1:SS-SkuldabréfOgVíxlar/ns1:SS-ÖnnurMarkaðsskuldabréfStyttriEðaJöfnÁri/ns1:ErlendirAðilarMeðRauneftirstöðvatímaStutt/ns1:OpinberirAðilarRíkiOgSveitarfélögMeðRauneftirstöðvatímaStutt/@GBP" xmlDataType="decimal"/>
    </xmlCellPr>
  </singleXmlCell>
  <singleXmlCell id="3475" r="M121" connectionId="0">
    <xmlCellPr id="1" uniqueName="JPY">
      <xmlPr mapId="2" xpath="/ns1:EfnahagurBanka/ns1:Gögn/ns1:SundurliðunSkuldabréf/ns1:SS-SkuldabréfOgVíxlar/ns1:SS-ÖnnurMarkaðsskuldabréfStyttriEðaJöfnÁri/ns1:ErlendirAðilarMeðRauneftirstöðvatímaStutt/ns1:OpinberirAðilarRíkiOgSveitarfélögMeðRauneftirstöðvatímaStutt/@JPY" xmlDataType="decimal"/>
    </xmlCellPr>
  </singleXmlCell>
  <singleXmlCell id="3476" r="N121" connectionId="0">
    <xmlCellPr id="1" uniqueName="DKK">
      <xmlPr mapId="2" xpath="/ns1:EfnahagurBanka/ns1:Gögn/ns1:SundurliðunSkuldabréf/ns1:SS-SkuldabréfOgVíxlar/ns1:SS-ÖnnurMarkaðsskuldabréfStyttriEðaJöfnÁri/ns1:ErlendirAðilarMeðRauneftirstöðvatímaStutt/ns1:OpinberirAðilarRíkiOgSveitarfélögMeðRauneftirstöðvatímaStutt/@DKK" xmlDataType="decimal"/>
    </xmlCellPr>
  </singleXmlCell>
  <singleXmlCell id="3477" r="O121" connectionId="0">
    <xmlCellPr id="1" uniqueName="NOK">
      <xmlPr mapId="2" xpath="/ns1:EfnahagurBanka/ns1:Gögn/ns1:SundurliðunSkuldabréf/ns1:SS-SkuldabréfOgVíxlar/ns1:SS-ÖnnurMarkaðsskuldabréfStyttriEðaJöfnÁri/ns1:ErlendirAðilarMeðRauneftirstöðvatímaStutt/ns1:OpinberirAðilarRíkiOgSveitarfélögMeðRauneftirstöðvatímaStutt/@NOK" xmlDataType="decimal"/>
    </xmlCellPr>
  </singleXmlCell>
  <singleXmlCell id="3478" r="P121" connectionId="0">
    <xmlCellPr id="1" uniqueName="SEK">
      <xmlPr mapId="2" xpath="/ns1:EfnahagurBanka/ns1:Gögn/ns1:SundurliðunSkuldabréf/ns1:SS-SkuldabréfOgVíxlar/ns1:SS-ÖnnurMarkaðsskuldabréfStyttriEðaJöfnÁri/ns1:ErlendirAðilarMeðRauneftirstöðvatímaStutt/ns1:OpinberirAðilarRíkiOgSveitarfélögMeðRauneftirstöðvatímaStutt/@SEK" xmlDataType="decimal"/>
    </xmlCellPr>
  </singleXmlCell>
  <singleXmlCell id="3479" r="Q121" connectionId="0">
    <xmlCellPr id="1" uniqueName="CHF">
      <xmlPr mapId="2" xpath="/ns1:EfnahagurBanka/ns1:Gögn/ns1:SundurliðunSkuldabréf/ns1:SS-SkuldabréfOgVíxlar/ns1:SS-ÖnnurMarkaðsskuldabréfStyttriEðaJöfnÁri/ns1:ErlendirAðilarMeðRauneftirstöðvatímaStutt/ns1:OpinberirAðilarRíkiOgSveitarfélögMeðRauneftirstöðvatímaStutt/@CHF" xmlDataType="decimal"/>
    </xmlCellPr>
  </singleXmlCell>
  <singleXmlCell id="3480" r="R121" connectionId="0">
    <xmlCellPr id="1" uniqueName="AðrirGjaldmiðlar">
      <xmlPr mapId="2" xpath="/ns1:EfnahagurBanka/ns1:Gögn/ns1:SundurliðunSkuldabréf/ns1:SS-SkuldabréfOgVíxlar/ns1:SS-ÖnnurMarkaðsskuldabréfStyttriEðaJöfnÁri/ns1:ErlendirAðilarMeðRauneftirstöðvatímaStutt/ns1:OpinberirAðilarRíkiOgSveitarfélögMeðRauneftirstöðvatímaStutt/@AðrirGjaldmiðlar" xmlDataType="decimal"/>
    </xmlCellPr>
  </singleXmlCell>
  <singleXmlCell id="3481" r="S121" connectionId="0">
    <xmlCellPr id="1" uniqueName="AðEinuÁri">
      <xmlPr mapId="2" xpath="/ns1:EfnahagurBanka/ns1:Gögn/ns1:SundurliðunSkuldabréf/ns1:SS-SkuldabréfOgVíxlar/ns1:SS-ÖnnurMarkaðsskuldabréfStyttriEðaJöfnÁri/ns1:ErlendirAðilarMeðRauneftirstöðvatímaStutt/ns1:OpinberirAðilarRíkiOgSveitarfélögMeðRauneftirstöðvatímaStutt/@AðEinuÁri" xmlDataType="decimal"/>
    </xmlCellPr>
  </singleXmlCell>
  <singleXmlCell id="3482" r="I122" connectionId="0">
    <xmlCellPr id="1" uniqueName="ISK">
      <xmlPr mapId="2" xpath="/ns1:EfnahagurBanka/ns1:Gögn/ns1:SundurliðunSkuldabréf/ns1:SS-SkuldabréfOgVíxlar/ns1:SS-ÖnnurMarkaðsskuldabréfStyttriEðaJöfnÁri/ns1:ErlendirAðilarMeðRauneftirstöðvatímaStutt/ns1:ÖnnurAtvinnufyrirtækiHeimiliOgÞjónustaViðHeimiliMeðRaunEftirstöðvatímaStutt/@ISK" xmlDataType="decimal"/>
    </xmlCellPr>
  </singleXmlCell>
  <singleXmlCell id="3483" r="J122" connectionId="0">
    <xmlCellPr id="1" uniqueName="EUR">
      <xmlPr mapId="2" xpath="/ns1:EfnahagurBanka/ns1:Gögn/ns1:SundurliðunSkuldabréf/ns1:SS-SkuldabréfOgVíxlar/ns1:SS-ÖnnurMarkaðsskuldabréfStyttriEðaJöfnÁri/ns1:ErlendirAðilarMeðRauneftirstöðvatímaStutt/ns1:ÖnnurAtvinnufyrirtækiHeimiliOgÞjónustaViðHeimiliMeðRaunEftirstöðvatímaStutt/@EUR" xmlDataType="decimal"/>
    </xmlCellPr>
  </singleXmlCell>
  <singleXmlCell id="3484" r="K122" connectionId="0">
    <xmlCellPr id="1" uniqueName="USD">
      <xmlPr mapId="2" xpath="/ns1:EfnahagurBanka/ns1:Gögn/ns1:SundurliðunSkuldabréf/ns1:SS-SkuldabréfOgVíxlar/ns1:SS-ÖnnurMarkaðsskuldabréfStyttriEðaJöfnÁri/ns1:ErlendirAðilarMeðRauneftirstöðvatímaStutt/ns1:ÖnnurAtvinnufyrirtækiHeimiliOgÞjónustaViðHeimiliMeðRaunEftirstöðvatímaStutt/@USD" xmlDataType="decimal"/>
    </xmlCellPr>
  </singleXmlCell>
  <singleXmlCell id="3485" r="L122" connectionId="0">
    <xmlCellPr id="1" uniqueName="GBP">
      <xmlPr mapId="2" xpath="/ns1:EfnahagurBanka/ns1:Gögn/ns1:SundurliðunSkuldabréf/ns1:SS-SkuldabréfOgVíxlar/ns1:SS-ÖnnurMarkaðsskuldabréfStyttriEðaJöfnÁri/ns1:ErlendirAðilarMeðRauneftirstöðvatímaStutt/ns1:ÖnnurAtvinnufyrirtækiHeimiliOgÞjónustaViðHeimiliMeðRaunEftirstöðvatímaStutt/@GBP" xmlDataType="decimal"/>
    </xmlCellPr>
  </singleXmlCell>
  <singleXmlCell id="3486" r="M122" connectionId="0">
    <xmlCellPr id="1" uniqueName="JPY">
      <xmlPr mapId="2" xpath="/ns1:EfnahagurBanka/ns1:Gögn/ns1:SundurliðunSkuldabréf/ns1:SS-SkuldabréfOgVíxlar/ns1:SS-ÖnnurMarkaðsskuldabréfStyttriEðaJöfnÁri/ns1:ErlendirAðilarMeðRauneftirstöðvatímaStutt/ns1:ÖnnurAtvinnufyrirtækiHeimiliOgÞjónustaViðHeimiliMeðRaunEftirstöðvatímaStutt/@JPY" xmlDataType="decimal"/>
    </xmlCellPr>
  </singleXmlCell>
  <singleXmlCell id="3487" r="N122" connectionId="0">
    <xmlCellPr id="1" uniqueName="DKK">
      <xmlPr mapId="2" xpath="/ns1:EfnahagurBanka/ns1:Gögn/ns1:SundurliðunSkuldabréf/ns1:SS-SkuldabréfOgVíxlar/ns1:SS-ÖnnurMarkaðsskuldabréfStyttriEðaJöfnÁri/ns1:ErlendirAðilarMeðRauneftirstöðvatímaStutt/ns1:ÖnnurAtvinnufyrirtækiHeimiliOgÞjónustaViðHeimiliMeðRaunEftirstöðvatímaStutt/@DKK" xmlDataType="decimal"/>
    </xmlCellPr>
  </singleXmlCell>
  <singleXmlCell id="3488" r="O122" connectionId="0">
    <xmlCellPr id="1" uniqueName="NOK">
      <xmlPr mapId="2" xpath="/ns1:EfnahagurBanka/ns1:Gögn/ns1:SundurliðunSkuldabréf/ns1:SS-SkuldabréfOgVíxlar/ns1:SS-ÖnnurMarkaðsskuldabréfStyttriEðaJöfnÁri/ns1:ErlendirAðilarMeðRauneftirstöðvatímaStutt/ns1:ÖnnurAtvinnufyrirtækiHeimiliOgÞjónustaViðHeimiliMeðRaunEftirstöðvatímaStutt/@NOK" xmlDataType="decimal"/>
    </xmlCellPr>
  </singleXmlCell>
  <singleXmlCell id="3489" r="P122" connectionId="0">
    <xmlCellPr id="1" uniqueName="SEK">
      <xmlPr mapId="2" xpath="/ns1:EfnahagurBanka/ns1:Gögn/ns1:SundurliðunSkuldabréf/ns1:SS-SkuldabréfOgVíxlar/ns1:SS-ÖnnurMarkaðsskuldabréfStyttriEðaJöfnÁri/ns1:ErlendirAðilarMeðRauneftirstöðvatímaStutt/ns1:ÖnnurAtvinnufyrirtækiHeimiliOgÞjónustaViðHeimiliMeðRaunEftirstöðvatímaStutt/@SEK" xmlDataType="decimal"/>
    </xmlCellPr>
  </singleXmlCell>
  <singleXmlCell id="3490" r="Q122" connectionId="0">
    <xmlCellPr id="1" uniqueName="CHF">
      <xmlPr mapId="2" xpath="/ns1:EfnahagurBanka/ns1:Gögn/ns1:SundurliðunSkuldabréf/ns1:SS-SkuldabréfOgVíxlar/ns1:SS-ÖnnurMarkaðsskuldabréfStyttriEðaJöfnÁri/ns1:ErlendirAðilarMeðRauneftirstöðvatímaStutt/ns1:ÖnnurAtvinnufyrirtækiHeimiliOgÞjónustaViðHeimiliMeðRaunEftirstöðvatímaStutt/@CHF" xmlDataType="decimal"/>
    </xmlCellPr>
  </singleXmlCell>
  <singleXmlCell id="3491" r="R122" connectionId="0">
    <xmlCellPr id="1" uniqueName="AðrirGjaldmiðlar">
      <xmlPr mapId="2" xpath="/ns1:EfnahagurBanka/ns1:Gögn/ns1:SundurliðunSkuldabréf/ns1:SS-SkuldabréfOgVíxlar/ns1:SS-ÖnnurMarkaðsskuldabréfStyttriEðaJöfnÁri/ns1:ErlendirAðilarMeðRauneftirstöðvatímaStutt/ns1:ÖnnurAtvinnufyrirtækiHeimiliOgÞjónustaViðHeimiliMeðRaunEftirstöðvatímaStutt/@AðrirGjaldmiðlar" xmlDataType="decimal"/>
    </xmlCellPr>
  </singleXmlCell>
  <singleXmlCell id="3492" r="S122" connectionId="0">
    <xmlCellPr id="1" uniqueName="AðEinuÁri">
      <xmlPr mapId="2" xpath="/ns1:EfnahagurBanka/ns1:Gögn/ns1:SundurliðunSkuldabréf/ns1:SS-SkuldabréfOgVíxlar/ns1:SS-ÖnnurMarkaðsskuldabréfStyttriEðaJöfnÁri/ns1:ErlendirAðilarMeðRauneftirstöðvatímaStutt/ns1:ÖnnurAtvinnufyrirtækiHeimiliOgÞjónustaViðHeimiliMeðRaunEftirstöðvatímaStutt/@AðEinuÁri" xmlDataType="decimal"/>
    </xmlCellPr>
  </singleXmlCell>
  <singleXmlCell id="2510" r="I38" connectionId="0">
    <xmlCellPr id="1" uniqueName="ISK">
      <xmlPr mapId="2" xpath="/ns1:EfnahagurBanka/ns1:Gögn/ns1:SundurliðunSkuldabréf/ns1:SS-SkuldabréfOgVíxlar/ns1:SS-VerðtryggðMarkaðsskuldabréf/ns1:ErlendirAðilar-ISKMeðRauneftirstöðvatíma/ns1:Seðlabankar-ISKMeðRaunEftirstöðvartíma/@ISK" xmlDataType="decimal"/>
    </xmlCellPr>
  </singleXmlCell>
  <singleXmlCell id="2511" r="I39" connectionId="0">
    <xmlCellPr id="1" uniqueName="ISK">
      <xmlPr mapId="2" xpath="/ns1:EfnahagurBanka/ns1:Gögn/ns1:SundurliðunSkuldabréf/ns1:SS-SkuldabréfOgVíxlar/ns1:SS-VerðtryggðMarkaðsskuldabréf/ns1:ErlendirAðilar-ISKMeðRauneftirstöðvatíma/ns1:Innlánsstofnanir-ISKMeðRaunEftirstöðvartíma/@ISK" xmlDataType="decimal"/>
    </xmlCellPr>
  </singleXmlCell>
  <singleXmlCell id="2512" r="I40" connectionId="0">
    <xmlCellPr id="1" uniqueName="ISK">
      <xmlPr mapId="2" xpath="/ns1:EfnahagurBanka/ns1:Gögn/ns1:SundurliðunSkuldabréf/ns1:SS-SkuldabréfOgVíxlar/ns1:SS-VerðtryggðMarkaðsskuldabréf/ns1:ErlendirAðilar-ISKMeðRauneftirstöðvatíma/ns1:Peningamarkaðssjóðir-ISKMeðRaunEftirstöðvartíma/@ISK" xmlDataType="decimal"/>
    </xmlCellPr>
  </singleXmlCell>
  <singleXmlCell id="2513" r="I41" connectionId="0">
    <xmlCellPr id="1" uniqueName="ISK">
      <xmlPr mapId="2" xpath="/ns1:EfnahagurBanka/ns1:Gögn/ns1:SundurliðunSkuldabréf/ns1:SS-SkuldabréfOgVíxlar/ns1:SS-VerðtryggðMarkaðsskuldabréf/ns1:ErlendirAðilar-ISKMeðRauneftirstöðvatíma/ns1:AðrirVerðbréfaOgFjárfestingarsjóðir-ISKMeðRaunEftirstöðvartíma/@ISK" xmlDataType="decimal"/>
    </xmlCellPr>
  </singleXmlCell>
  <singleXmlCell id="2514" r="I42" connectionId="0">
    <xmlCellPr id="1" uniqueName="ISK">
      <xmlPr mapId="2" xpath="/ns1:EfnahagurBanka/ns1:Gögn/ns1:SundurliðunSkuldabréf/ns1:SS-SkuldabréfOgVíxlar/ns1:SS-VerðtryggðMarkaðsskuldabréf/ns1:ErlendirAðilar-ISKMeðRauneftirstöðvatíma/ns1:FjármálafyrirtækiÓtalinAnnarsStaðar-ISKMeðRaunEftirstöðvartíma/@ISK" xmlDataType="decimal"/>
    </xmlCellPr>
  </singleXmlCell>
  <singleXmlCell id="2515" r="I43" connectionId="0">
    <xmlCellPr id="1" uniqueName="ISK">
      <xmlPr mapId="2" xpath="/ns1:EfnahagurBanka/ns1:Gögn/ns1:SundurliðunSkuldabréf/ns1:SS-SkuldabréfOgVíxlar/ns1:SS-VerðtryggðMarkaðsskuldabréf/ns1:ErlendirAðilar-ISKMeðRauneftirstöðvatíma/ns1:OpinberirAðilarRíkiOgSveitarfélög-ISKMeðRaunEftirstöðvartíma/@ISK" xmlDataType="decimal"/>
    </xmlCellPr>
  </singleXmlCell>
  <singleXmlCell id="2516" r="I44" connectionId="0">
    <xmlCellPr id="1" uniqueName="ISK">
      <xmlPr mapId="2" xpath="/ns1:EfnahagurBanka/ns1:Gögn/ns1:SundurliðunSkuldabréf/ns1:SS-SkuldabréfOgVíxlar/ns1:SS-VerðtryggðMarkaðsskuldabréf/ns1:ErlendirAðilar-ISKMeðRauneftirstöðvatíma/ns1:ÖnnurAtvinnufyrirtækiHeimiliOgÞjónustaViðHeimili-ISKMeðRaunEftirstöðvartíma/@ISK" xmlDataType="decimal"/>
    </xmlCellPr>
  </singleXmlCell>
  <singleXmlCell id="2517" r="S38" connectionId="0">
    <xmlCellPr id="1" uniqueName="AðEinuÁri">
      <xmlPr mapId="2" xpath="/ns1:EfnahagurBanka/ns1:Gögn/ns1:SundurliðunSkuldabréf/ns1:SS-SkuldabréfOgVíxlar/ns1:SS-VerðtryggðMarkaðsskuldabréf/ns1:ErlendirAðilar-ISKMeðRauneftirstöðvatíma/ns1:Seðlabankar-ISKMeðRaunEftirstöðvartíma/@AðEinuÁri" xmlDataType="decimal"/>
    </xmlCellPr>
  </singleXmlCell>
  <singleXmlCell id="2518" r="T38" connectionId="0">
    <xmlCellPr id="1" uniqueName="YfirEittÁr">
      <xmlPr mapId="2" xpath="/ns1:EfnahagurBanka/ns1:Gögn/ns1:SundurliðunSkuldabréf/ns1:SS-SkuldabréfOgVíxlar/ns1:SS-VerðtryggðMarkaðsskuldabréf/ns1:ErlendirAðilar-ISKMeðRauneftirstöðvatíma/ns1:Seðlabankar-ISKMeðRaunEftirstöðvartíma/@YfirEittÁr" xmlDataType="decimal"/>
    </xmlCellPr>
  </singleXmlCell>
  <singleXmlCell id="2519" r="S39" connectionId="0">
    <xmlCellPr id="1" uniqueName="AðEinuÁri">
      <xmlPr mapId="2" xpath="/ns1:EfnahagurBanka/ns1:Gögn/ns1:SundurliðunSkuldabréf/ns1:SS-SkuldabréfOgVíxlar/ns1:SS-VerðtryggðMarkaðsskuldabréf/ns1:ErlendirAðilar-ISKMeðRauneftirstöðvatíma/ns1:Innlánsstofnanir-ISKMeðRaunEftirstöðvartíma/@AðEinuÁri" xmlDataType="decimal"/>
    </xmlCellPr>
  </singleXmlCell>
  <singleXmlCell id="2520" r="T39" connectionId="0">
    <xmlCellPr id="1" uniqueName="YfirEittÁr">
      <xmlPr mapId="2" xpath="/ns1:EfnahagurBanka/ns1:Gögn/ns1:SundurliðunSkuldabréf/ns1:SS-SkuldabréfOgVíxlar/ns1:SS-VerðtryggðMarkaðsskuldabréf/ns1:ErlendirAðilar-ISKMeðRauneftirstöðvatíma/ns1:Innlánsstofnanir-ISKMeðRaunEftirstöðvartíma/@YfirEittÁr" xmlDataType="decimal"/>
    </xmlCellPr>
  </singleXmlCell>
  <singleXmlCell id="2521" r="S40" connectionId="0">
    <xmlCellPr id="1" uniqueName="AðEinuÁri">
      <xmlPr mapId="2" xpath="/ns1:EfnahagurBanka/ns1:Gögn/ns1:SundurliðunSkuldabréf/ns1:SS-SkuldabréfOgVíxlar/ns1:SS-VerðtryggðMarkaðsskuldabréf/ns1:ErlendirAðilar-ISKMeðRauneftirstöðvatíma/ns1:Peningamarkaðssjóðir-ISKMeðRaunEftirstöðvartíma/@AðEinuÁri" xmlDataType="decimal"/>
    </xmlCellPr>
  </singleXmlCell>
  <singleXmlCell id="2522" r="T40" connectionId="0">
    <xmlCellPr id="1" uniqueName="YfirEittÁr">
      <xmlPr mapId="2" xpath="/ns1:EfnahagurBanka/ns1:Gögn/ns1:SundurliðunSkuldabréf/ns1:SS-SkuldabréfOgVíxlar/ns1:SS-VerðtryggðMarkaðsskuldabréf/ns1:ErlendirAðilar-ISKMeðRauneftirstöðvatíma/ns1:Peningamarkaðssjóðir-ISKMeðRaunEftirstöðvartíma/@YfirEittÁr" xmlDataType="decimal"/>
    </xmlCellPr>
  </singleXmlCell>
  <singleXmlCell id="2523" r="S41" connectionId="0">
    <xmlCellPr id="1" uniqueName="AðEinuÁri">
      <xmlPr mapId="2" xpath="/ns1:EfnahagurBanka/ns1:Gögn/ns1:SundurliðunSkuldabréf/ns1:SS-SkuldabréfOgVíxlar/ns1:SS-VerðtryggðMarkaðsskuldabréf/ns1:ErlendirAðilar-ISKMeðRauneftirstöðvatíma/ns1:AðrirVerðbréfaOgFjárfestingarsjóðir-ISKMeðRaunEftirstöðvartíma/@AðEinuÁri" xmlDataType="decimal"/>
    </xmlCellPr>
  </singleXmlCell>
  <singleXmlCell id="2524" r="T41" connectionId="0">
    <xmlCellPr id="1" uniqueName="YfirEittÁr">
      <xmlPr mapId="2" xpath="/ns1:EfnahagurBanka/ns1:Gögn/ns1:SundurliðunSkuldabréf/ns1:SS-SkuldabréfOgVíxlar/ns1:SS-VerðtryggðMarkaðsskuldabréf/ns1:ErlendirAðilar-ISKMeðRauneftirstöðvatíma/ns1:AðrirVerðbréfaOgFjárfestingarsjóðir-ISKMeðRaunEftirstöðvartíma/@YfirEittÁr" xmlDataType="decimal"/>
    </xmlCellPr>
  </singleXmlCell>
  <singleXmlCell id="2525" r="S42" connectionId="0">
    <xmlCellPr id="1" uniqueName="AðEinuÁri">
      <xmlPr mapId="2" xpath="/ns1:EfnahagurBanka/ns1:Gögn/ns1:SundurliðunSkuldabréf/ns1:SS-SkuldabréfOgVíxlar/ns1:SS-VerðtryggðMarkaðsskuldabréf/ns1:ErlendirAðilar-ISKMeðRauneftirstöðvatíma/ns1:FjármálafyrirtækiÓtalinAnnarsStaðar-ISKMeðRaunEftirstöðvartíma/@AðEinuÁri" xmlDataType="decimal"/>
    </xmlCellPr>
  </singleXmlCell>
  <singleXmlCell id="2526" r="T42" connectionId="0">
    <xmlCellPr id="1" uniqueName="YfirEittÁr">
      <xmlPr mapId="2" xpath="/ns1:EfnahagurBanka/ns1:Gögn/ns1:SundurliðunSkuldabréf/ns1:SS-SkuldabréfOgVíxlar/ns1:SS-VerðtryggðMarkaðsskuldabréf/ns1:ErlendirAðilar-ISKMeðRauneftirstöðvatíma/ns1:FjármálafyrirtækiÓtalinAnnarsStaðar-ISKMeðRaunEftirstöðvartíma/@YfirEittÁr" xmlDataType="decimal"/>
    </xmlCellPr>
  </singleXmlCell>
  <singleXmlCell id="2527" r="S43" connectionId="0">
    <xmlCellPr id="1" uniqueName="AðEinuÁri">
      <xmlPr mapId="2" xpath="/ns1:EfnahagurBanka/ns1:Gögn/ns1:SundurliðunSkuldabréf/ns1:SS-SkuldabréfOgVíxlar/ns1:SS-VerðtryggðMarkaðsskuldabréf/ns1:ErlendirAðilar-ISKMeðRauneftirstöðvatíma/ns1:OpinberirAðilarRíkiOgSveitarfélög-ISKMeðRaunEftirstöðvartíma/@AðEinuÁri" xmlDataType="decimal"/>
    </xmlCellPr>
  </singleXmlCell>
  <singleXmlCell id="2528" r="T43" connectionId="0">
    <xmlCellPr id="1" uniqueName="YfirEittÁr">
      <xmlPr mapId="2" xpath="/ns1:EfnahagurBanka/ns1:Gögn/ns1:SundurliðunSkuldabréf/ns1:SS-SkuldabréfOgVíxlar/ns1:SS-VerðtryggðMarkaðsskuldabréf/ns1:ErlendirAðilar-ISKMeðRauneftirstöðvatíma/ns1:OpinberirAðilarRíkiOgSveitarfélög-ISKMeðRaunEftirstöðvartíma/@YfirEittÁr" xmlDataType="decimal"/>
    </xmlCellPr>
  </singleXmlCell>
  <singleXmlCell id="2529" r="S44" connectionId="0">
    <xmlCellPr id="1" uniqueName="AðEinuÁri">
      <xmlPr mapId="2" xpath="/ns1:EfnahagurBanka/ns1:Gögn/ns1:SundurliðunSkuldabréf/ns1:SS-SkuldabréfOgVíxlar/ns1:SS-VerðtryggðMarkaðsskuldabréf/ns1:ErlendirAðilar-ISKMeðRauneftirstöðvatíma/ns1:ÖnnurAtvinnufyrirtækiHeimiliOgÞjónustaViðHeimili-ISKMeðRaunEftirstöðvartíma/@AðEinuÁri" xmlDataType="decimal"/>
    </xmlCellPr>
  </singleXmlCell>
  <singleXmlCell id="2530" r="T44" connectionId="0">
    <xmlCellPr id="1" uniqueName="YfirEittÁr">
      <xmlPr mapId="2" xpath="/ns1:EfnahagurBanka/ns1:Gögn/ns1:SundurliðunSkuldabréf/ns1:SS-SkuldabréfOgVíxlar/ns1:SS-VerðtryggðMarkaðsskuldabréf/ns1:ErlendirAðilar-ISKMeðRauneftirstöðvatíma/ns1:ÖnnurAtvinnufyrirtækiHeimiliOgÞjónustaViðHeimili-ISKMeðRaunEftirstöðvartíma/@YfirEittÁr" xmlDataType="decimal"/>
    </xmlCellPr>
  </singleXmlCell>
  <singleXmlCell id="2509" r="I33" connectionId="0">
    <xmlCellPr id="1" uniqueName="ISK">
      <xmlPr mapId="2" xpath="/ns1:EfnahagurBanka/ns1:Gögn/ns1:SundurliðunSkuldabréf/ns1:SS-SkuldabréfOgVíxlar/ns1:SS-VerðtryggðMarkaðsskuldabréf/ns1:HiðOpinberaEinfalt/ns1:RíkisjóðurISK/@ISK" xmlDataType="decimal"/>
    </xmlCellPr>
  </singleXmlCell>
  <singleXmlCell id="2580" r="I34" connectionId="0">
    <xmlCellPr id="1" uniqueName="ISK">
      <xmlPr mapId="2" xpath="/ns1:EfnahagurBanka/ns1:Gögn/ns1:SundurliðunSkuldabréf/ns1:SS-SkuldabréfOgVíxlar/ns1:SS-VerðtryggðMarkaðsskuldabréf/ns1:HiðOpinberaEinfalt/ns1:SveitarfélögISK/@ISK" xmlDataType="decimal"/>
    </xmlCellPr>
  </singleXmlCell>
  <singleXmlCell id="1949" r="G7" connectionId="0">
    <xmlCellPr id="1" uniqueName="OpinbertFyrirtæki">
      <xmlPr mapId="2" xpath="/ns1:EfnahagurBanka/ns1:Gögn/ns1:SundurliðunSkuldabréf/ns1:SS-SkuldabréfOgVíxlar/ns1:SS-VerðtryggðMarkaðsskuldabréf/ns1:AtvinnufyrirtækiSundurliðaðISK/ns1:AtvinnufyrirtækiOpinbertEinkaSamtals/@OpinbertFyrirtæki" xmlDataType="decimal"/>
    </xmlCellPr>
  </singleXmlCell>
  <singleXmlCell id="1950" r="H7" connectionId="0">
    <xmlCellPr id="1" uniqueName="Einkafyrirtæki">
      <xmlPr mapId="2" xpath="/ns1:EfnahagurBanka/ns1:Gögn/ns1:SundurliðunSkuldabréf/ns1:SS-SkuldabréfOgVíxlar/ns1:SS-VerðtryggðMarkaðsskuldabréf/ns1:AtvinnufyrirtækiSundurliðaðISK/ns1:AtvinnufyrirtækiOpinbertEinkaSamtals/@Einkafyrirtæki" xmlDataType="decimal"/>
    </xmlCellPr>
  </singleXmlCell>
  <singleXmlCell id="1951" r="I7" connectionId="0">
    <xmlCellPr id="1" uniqueName="ISK">
      <xmlPr mapId="2" xpath="/ns1:EfnahagurBanka/ns1:Gögn/ns1:SundurliðunSkuldabréf/ns1:SS-SkuldabréfOgVíxlar/ns1:SS-VerðtryggðMarkaðsskuldabréf/ns1:AtvinnufyrirtækiSundurliðaðISK/ns1:AtvinnufyrirtækiOpinbertEinkaSamtals/@ISK" xmlDataType="decimal"/>
    </xmlCellPr>
  </singleXmlCell>
  <singleXmlCell id="1952" r="I8" connectionId="0">
    <xmlCellPr id="1" uniqueName="ISK">
      <xmlPr mapId="2" xpath="/ns1:EfnahagurBanka/ns1:Gögn/ns1:SundurliðunSkuldabréf/ns1:SS-SkuldabréfOgVíxlar/ns1:SS-VerðtryggðMarkaðsskuldabréf/ns1:AtvinnufyrirtækiSundurliðaðISK/ns1:LandbúnaðurISK/@ISK" xmlDataType="decimal"/>
    </xmlCellPr>
  </singleXmlCell>
  <singleXmlCell id="1953" r="I9" connectionId="0">
    <xmlCellPr id="1" uniqueName="ISK">
      <xmlPr mapId="2" xpath="/ns1:EfnahagurBanka/ns1:Gögn/ns1:SundurliðunSkuldabréf/ns1:SS-SkuldabréfOgVíxlar/ns1:SS-VerðtryggðMarkaðsskuldabréf/ns1:AtvinnufyrirtækiSundurliðaðISK/ns1:FiskveiðarISK/@ISK" xmlDataType="decimal"/>
    </xmlCellPr>
  </singleXmlCell>
  <singleXmlCell id="1954" r="I10" connectionId="0">
    <xmlCellPr id="1" uniqueName="ISK">
      <xmlPr mapId="2" xpath="/ns1:EfnahagurBanka/ns1:Gögn/ns1:SundurliðunSkuldabréf/ns1:SS-SkuldabréfOgVíxlar/ns1:SS-VerðtryggðMarkaðsskuldabréf/ns1:AtvinnufyrirtækiSundurliðaðISK/ns1:IðnaðurVinnslaLandbúnaðarafurðaISK/@ISK" xmlDataType="decimal"/>
    </xmlCellPr>
  </singleXmlCell>
  <singleXmlCell id="1955" r="I11" connectionId="0">
    <xmlCellPr id="1" uniqueName="ISK">
      <xmlPr mapId="2" xpath="/ns1:EfnahagurBanka/ns1:Gögn/ns1:SundurliðunSkuldabréf/ns1:SS-SkuldabréfOgVíxlar/ns1:SS-VerðtryggðMarkaðsskuldabréf/ns1:AtvinnufyrirtækiSundurliðaðISK/ns1:IðnaðurVinnslaSjávarafurðaISK/@ISK" xmlDataType="decimal"/>
    </xmlCellPr>
  </singleXmlCell>
  <singleXmlCell id="1956" r="I12" connectionId="0">
    <xmlCellPr id="1" uniqueName="ISK">
      <xmlPr mapId="2" xpath="/ns1:EfnahagurBanka/ns1:Gögn/ns1:SundurliðunSkuldabréf/ns1:SS-SkuldabréfOgVíxlar/ns1:SS-VerðtryggðMarkaðsskuldabréf/ns1:AtvinnufyrirtækiSundurliðaðISK/ns1:IðnaðurAnnaðISK/@ISK" xmlDataType="decimal"/>
    </xmlCellPr>
  </singleXmlCell>
  <singleXmlCell id="1957" r="I13" connectionId="0">
    <xmlCellPr id="1" uniqueName="ISK">
      <xmlPr mapId="2" xpath="/ns1:EfnahagurBanka/ns1:Gögn/ns1:SundurliðunSkuldabréf/ns1:SS-SkuldabréfOgVíxlar/ns1:SS-VerðtryggðMarkaðsskuldabréf/ns1:AtvinnufyrirtækiSundurliðaðISK/ns1:VeiturOrkuOgVatnsveiturISK/@ISK" xmlDataType="decimal"/>
    </xmlCellPr>
  </singleXmlCell>
  <singleXmlCell id="1958" r="I14" connectionId="0">
    <xmlCellPr id="1" uniqueName="ISK">
      <xmlPr mapId="2" xpath="/ns1:EfnahagurBanka/ns1:Gögn/ns1:SundurliðunSkuldabréf/ns1:SS-SkuldabréfOgVíxlar/ns1:SS-VerðtryggðMarkaðsskuldabréf/ns1:AtvinnufyrirtækiSundurliðaðISK/ns1:ByggingastarfsemiOgMannvirkjagerðISK/@ISK" xmlDataType="decimal"/>
    </xmlCellPr>
  </singleXmlCell>
  <singleXmlCell id="1959" r="I15" connectionId="0">
    <xmlCellPr id="1" uniqueName="ISK">
      <xmlPr mapId="2" xpath="/ns1:EfnahagurBanka/ns1:Gögn/ns1:SundurliðunSkuldabréf/ns1:SS-SkuldabréfOgVíxlar/ns1:SS-VerðtryggðMarkaðsskuldabréf/ns1:AtvinnufyrirtækiSundurliðaðISK/ns1:VerslunISK/@ISK" xmlDataType="decimal"/>
    </xmlCellPr>
  </singleXmlCell>
  <singleXmlCell id="1960" r="I16" connectionId="0">
    <xmlCellPr id="1" uniqueName="ISK">
      <xmlPr mapId="2" xpath="/ns1:EfnahagurBanka/ns1:Gögn/ns1:SundurliðunSkuldabréf/ns1:SS-SkuldabréfOgVíxlar/ns1:SS-VerðtryggðMarkaðsskuldabréf/ns1:AtvinnufyrirtækiSundurliðaðISK/ns1:SamgöngurOgFlutningarISK/@ISK" xmlDataType="decimal"/>
    </xmlCellPr>
  </singleXmlCell>
  <singleXmlCell id="1961" r="I17" connectionId="0">
    <xmlCellPr id="1" uniqueName="ISK">
      <xmlPr mapId="2" xpath="/ns1:EfnahagurBanka/ns1:Gögn/ns1:SundurliðunSkuldabréf/ns1:SS-SkuldabréfOgVíxlar/ns1:SS-VerðtryggðMarkaðsskuldabréf/ns1:AtvinnufyrirtækiSundurliðaðISK/ns1:ÞjónustaFasteignafélögISK/@ISK" xmlDataType="decimal"/>
    </xmlCellPr>
  </singleXmlCell>
  <singleXmlCell id="1963" r="I18" connectionId="0">
    <xmlCellPr id="1" uniqueName="ISK">
      <xmlPr mapId="2" xpath="/ns1:EfnahagurBanka/ns1:Gögn/ns1:SundurliðunSkuldabréf/ns1:SS-SkuldabréfOgVíxlar/ns1:SS-VerðtryggðMarkaðsskuldabréf/ns1:AtvinnufyrirtækiSundurliðaðISK/ns1:ÞjónustaStarfsemiHöfuðstöðvaISK/@ISK" xmlDataType="decimal"/>
    </xmlCellPr>
  </singleXmlCell>
  <singleXmlCell id="1964" r="I19" connectionId="0">
    <xmlCellPr id="1" uniqueName="ISK">
      <xmlPr mapId="2" xpath="/ns1:EfnahagurBanka/ns1:Gögn/ns1:SundurliðunSkuldabréf/ns1:SS-SkuldabréfOgVíxlar/ns1:SS-VerðtryggðMarkaðsskuldabréf/ns1:AtvinnufyrirtækiSundurliðaðISK/ns1:ÞjónustaAnnaðISK/@ISK" xmlDataType="decimal"/>
    </xmlCellPr>
  </singleXmlCell>
  <singleXmlCell id="1965" r="I20" connectionId="0">
    <xmlCellPr id="1" uniqueName="ISK">
      <xmlPr mapId="2" xpath="/ns1:EfnahagurBanka/ns1:Gögn/ns1:SundurliðunSkuldabréf/ns1:SS-SkuldabréfOgVíxlar/ns1:SS-VerðtryggðMarkaðsskuldabréf/ns1:AtvinnufyrirtækiSundurliðaðISK/ns1:ÓflokkaðISK/@ISK" xmlDataType="decimal"/>
    </xmlCellPr>
  </singleXmlCell>
  <singleXmlCell id="1966" r="I47" connectionId="0">
    <xmlCellPr id="1" uniqueName="ISK">
      <xmlPr mapId="2" xpath="/ns1:EfnahagurBanka/ns1:Gögn/ns1:SundurliðunSkuldabréf/ns1:SS-SkuldabréfOgVíxlar/ns1:SS-ÖnnurMarkaðsskuldabréfLengriEnÁr/ns1:AtvinnufyrirtækiSundurliðað/ns1:LandbúnaðurSundurliðað/@ISK" xmlDataType="decimal"/>
    </xmlCellPr>
  </singleXmlCell>
  <singleXmlCell id="1967" r="J47" connectionId="0">
    <xmlCellPr id="1" uniqueName="EUR">
      <xmlPr mapId="2" xpath="/ns1:EfnahagurBanka/ns1:Gögn/ns1:SundurliðunSkuldabréf/ns1:SS-SkuldabréfOgVíxlar/ns1:SS-ÖnnurMarkaðsskuldabréfLengriEnÁr/ns1:AtvinnufyrirtækiSundurliðað/ns1:LandbúnaðurSundurliðað/@EUR" xmlDataType="decimal"/>
    </xmlCellPr>
  </singleXmlCell>
  <singleXmlCell id="1968" r="K47" connectionId="0">
    <xmlCellPr id="1" uniqueName="USD">
      <xmlPr mapId="2" xpath="/ns1:EfnahagurBanka/ns1:Gögn/ns1:SundurliðunSkuldabréf/ns1:SS-SkuldabréfOgVíxlar/ns1:SS-ÖnnurMarkaðsskuldabréfLengriEnÁr/ns1:AtvinnufyrirtækiSundurliðað/ns1:LandbúnaðurSundurliðað/@USD" xmlDataType="decimal"/>
    </xmlCellPr>
  </singleXmlCell>
  <singleXmlCell id="1969" r="L47" connectionId="0">
    <xmlCellPr id="1" uniqueName="GBP">
      <xmlPr mapId="2" xpath="/ns1:EfnahagurBanka/ns1:Gögn/ns1:SundurliðunSkuldabréf/ns1:SS-SkuldabréfOgVíxlar/ns1:SS-ÖnnurMarkaðsskuldabréfLengriEnÁr/ns1:AtvinnufyrirtækiSundurliðað/ns1:LandbúnaðurSundurliðað/@GBP" xmlDataType="decimal"/>
    </xmlCellPr>
  </singleXmlCell>
  <singleXmlCell id="1970" r="M47" connectionId="0">
    <xmlCellPr id="1" uniqueName="JPY">
      <xmlPr mapId="2" xpath="/ns1:EfnahagurBanka/ns1:Gögn/ns1:SundurliðunSkuldabréf/ns1:SS-SkuldabréfOgVíxlar/ns1:SS-ÖnnurMarkaðsskuldabréfLengriEnÁr/ns1:AtvinnufyrirtækiSundurliðað/ns1:LandbúnaðurSundurliðað/@JPY" xmlDataType="decimal"/>
    </xmlCellPr>
  </singleXmlCell>
  <singleXmlCell id="1971" r="N47" connectionId="0">
    <xmlCellPr id="1" uniqueName="DKK">
      <xmlPr mapId="2" xpath="/ns1:EfnahagurBanka/ns1:Gögn/ns1:SundurliðunSkuldabréf/ns1:SS-SkuldabréfOgVíxlar/ns1:SS-ÖnnurMarkaðsskuldabréfLengriEnÁr/ns1:AtvinnufyrirtækiSundurliðað/ns1:LandbúnaðurSundurliðað/@DKK" xmlDataType="decimal"/>
    </xmlCellPr>
  </singleXmlCell>
  <singleXmlCell id="1972" r="O47" connectionId="0">
    <xmlCellPr id="1" uniqueName="NOK">
      <xmlPr mapId="2" xpath="/ns1:EfnahagurBanka/ns1:Gögn/ns1:SundurliðunSkuldabréf/ns1:SS-SkuldabréfOgVíxlar/ns1:SS-ÖnnurMarkaðsskuldabréfLengriEnÁr/ns1:AtvinnufyrirtækiSundurliðað/ns1:LandbúnaðurSundurliðað/@NOK" xmlDataType="decimal"/>
    </xmlCellPr>
  </singleXmlCell>
  <singleXmlCell id="1973" r="P47" connectionId="0">
    <xmlCellPr id="1" uniqueName="SEK">
      <xmlPr mapId="2" xpath="/ns1:EfnahagurBanka/ns1:Gögn/ns1:SundurliðunSkuldabréf/ns1:SS-SkuldabréfOgVíxlar/ns1:SS-ÖnnurMarkaðsskuldabréfLengriEnÁr/ns1:AtvinnufyrirtækiSundurliðað/ns1:LandbúnaðurSundurliðað/@SEK" xmlDataType="decimal"/>
    </xmlCellPr>
  </singleXmlCell>
  <singleXmlCell id="1974" r="Q47" connectionId="0">
    <xmlCellPr id="1" uniqueName="CHF">
      <xmlPr mapId="2" xpath="/ns1:EfnahagurBanka/ns1:Gögn/ns1:SundurliðunSkuldabréf/ns1:SS-SkuldabréfOgVíxlar/ns1:SS-ÖnnurMarkaðsskuldabréfLengriEnÁr/ns1:AtvinnufyrirtækiSundurliðað/ns1:LandbúnaðurSundurliðað/@CHF" xmlDataType="decimal"/>
    </xmlCellPr>
  </singleXmlCell>
  <singleXmlCell id="1975" r="R47" connectionId="0">
    <xmlCellPr id="1" uniqueName="AðrirGjaldmiðlar">
      <xmlPr mapId="2" xpath="/ns1:EfnahagurBanka/ns1:Gögn/ns1:SundurliðunSkuldabréf/ns1:SS-SkuldabréfOgVíxlar/ns1:SS-ÖnnurMarkaðsskuldabréfLengriEnÁr/ns1:AtvinnufyrirtækiSundurliðað/ns1:LandbúnaðurSundurliðað/@AðrirGjaldmiðlar" xmlDataType="decimal"/>
    </xmlCellPr>
  </singleXmlCell>
  <singleXmlCell id="1976" r="I48" connectionId="0">
    <xmlCellPr id="1" uniqueName="ISK">
      <xmlPr mapId="2" xpath="/ns1:EfnahagurBanka/ns1:Gögn/ns1:SundurliðunSkuldabréf/ns1:SS-SkuldabréfOgVíxlar/ns1:SS-ÖnnurMarkaðsskuldabréfLengriEnÁr/ns1:AtvinnufyrirtækiSundurliðað/ns1:FiskveiðarSundurliðað/@ISK" xmlDataType="decimal"/>
    </xmlCellPr>
  </singleXmlCell>
  <singleXmlCell id="1977" r="J48" connectionId="0">
    <xmlCellPr id="1" uniqueName="EUR">
      <xmlPr mapId="2" xpath="/ns1:EfnahagurBanka/ns1:Gögn/ns1:SundurliðunSkuldabréf/ns1:SS-SkuldabréfOgVíxlar/ns1:SS-ÖnnurMarkaðsskuldabréfLengriEnÁr/ns1:AtvinnufyrirtækiSundurliðað/ns1:FiskveiðarSundurliðað/@EUR" xmlDataType="decimal"/>
    </xmlCellPr>
  </singleXmlCell>
  <singleXmlCell id="1978" r="K48" connectionId="0">
    <xmlCellPr id="1" uniqueName="USD">
      <xmlPr mapId="2" xpath="/ns1:EfnahagurBanka/ns1:Gögn/ns1:SundurliðunSkuldabréf/ns1:SS-SkuldabréfOgVíxlar/ns1:SS-ÖnnurMarkaðsskuldabréfLengriEnÁr/ns1:AtvinnufyrirtækiSundurliðað/ns1:FiskveiðarSundurliðað/@USD" xmlDataType="decimal"/>
    </xmlCellPr>
  </singleXmlCell>
  <singleXmlCell id="1979" r="L48" connectionId="0">
    <xmlCellPr id="1" uniqueName="GBP">
      <xmlPr mapId="2" xpath="/ns1:EfnahagurBanka/ns1:Gögn/ns1:SundurliðunSkuldabréf/ns1:SS-SkuldabréfOgVíxlar/ns1:SS-ÖnnurMarkaðsskuldabréfLengriEnÁr/ns1:AtvinnufyrirtækiSundurliðað/ns1:FiskveiðarSundurliðað/@GBP" xmlDataType="decimal"/>
    </xmlCellPr>
  </singleXmlCell>
  <singleXmlCell id="1980" r="M48" connectionId="0">
    <xmlCellPr id="1" uniqueName="JPY">
      <xmlPr mapId="2" xpath="/ns1:EfnahagurBanka/ns1:Gögn/ns1:SundurliðunSkuldabréf/ns1:SS-SkuldabréfOgVíxlar/ns1:SS-ÖnnurMarkaðsskuldabréfLengriEnÁr/ns1:AtvinnufyrirtækiSundurliðað/ns1:FiskveiðarSundurliðað/@JPY" xmlDataType="decimal"/>
    </xmlCellPr>
  </singleXmlCell>
  <singleXmlCell id="1981" r="N48" connectionId="0">
    <xmlCellPr id="1" uniqueName="DKK">
      <xmlPr mapId="2" xpath="/ns1:EfnahagurBanka/ns1:Gögn/ns1:SundurliðunSkuldabréf/ns1:SS-SkuldabréfOgVíxlar/ns1:SS-ÖnnurMarkaðsskuldabréfLengriEnÁr/ns1:AtvinnufyrirtækiSundurliðað/ns1:FiskveiðarSundurliðað/@DKK" xmlDataType="decimal"/>
    </xmlCellPr>
  </singleXmlCell>
  <singleXmlCell id="1982" r="O48" connectionId="0">
    <xmlCellPr id="1" uniqueName="NOK">
      <xmlPr mapId="2" xpath="/ns1:EfnahagurBanka/ns1:Gögn/ns1:SundurliðunSkuldabréf/ns1:SS-SkuldabréfOgVíxlar/ns1:SS-ÖnnurMarkaðsskuldabréfLengriEnÁr/ns1:AtvinnufyrirtækiSundurliðað/ns1:FiskveiðarSundurliðað/@NOK" xmlDataType="decimal"/>
    </xmlCellPr>
  </singleXmlCell>
  <singleXmlCell id="1983" r="P48" connectionId="0">
    <xmlCellPr id="1" uniqueName="SEK">
      <xmlPr mapId="2" xpath="/ns1:EfnahagurBanka/ns1:Gögn/ns1:SundurliðunSkuldabréf/ns1:SS-SkuldabréfOgVíxlar/ns1:SS-ÖnnurMarkaðsskuldabréfLengriEnÁr/ns1:AtvinnufyrirtækiSundurliðað/ns1:FiskveiðarSundurliðað/@SEK" xmlDataType="decimal"/>
    </xmlCellPr>
  </singleXmlCell>
  <singleXmlCell id="1984" r="Q48" connectionId="0">
    <xmlCellPr id="1" uniqueName="CHF">
      <xmlPr mapId="2" xpath="/ns1:EfnahagurBanka/ns1:Gögn/ns1:SundurliðunSkuldabréf/ns1:SS-SkuldabréfOgVíxlar/ns1:SS-ÖnnurMarkaðsskuldabréfLengriEnÁr/ns1:AtvinnufyrirtækiSundurliðað/ns1:FiskveiðarSundurliðað/@CHF" xmlDataType="decimal"/>
    </xmlCellPr>
  </singleXmlCell>
  <singleXmlCell id="1985" r="R48" connectionId="0">
    <xmlCellPr id="1" uniqueName="AðrirGjaldmiðlar">
      <xmlPr mapId="2" xpath="/ns1:EfnahagurBanka/ns1:Gögn/ns1:SundurliðunSkuldabréf/ns1:SS-SkuldabréfOgVíxlar/ns1:SS-ÖnnurMarkaðsskuldabréfLengriEnÁr/ns1:AtvinnufyrirtækiSundurliðað/ns1:FiskveiðarSundurliðað/@AðrirGjaldmiðlar" xmlDataType="decimal"/>
    </xmlCellPr>
  </singleXmlCell>
  <singleXmlCell id="1987" r="I49" connectionId="0">
    <xmlCellPr id="1" uniqueName="ISK">
      <xmlPr mapId="2" xpath="/ns1:EfnahagurBanka/ns1:Gögn/ns1:SundurliðunSkuldabréf/ns1:SS-SkuldabréfOgVíxlar/ns1:SS-ÖnnurMarkaðsskuldabréfLengriEnÁr/ns1:AtvinnufyrirtækiSundurliðað/ns1:IðnaðurVinnslaLandbúnaðarafurðaSundurliðað/@ISK" xmlDataType="decimal"/>
    </xmlCellPr>
  </singleXmlCell>
  <singleXmlCell id="1988" r="J49" connectionId="0">
    <xmlCellPr id="1" uniqueName="EUR">
      <xmlPr mapId="2" xpath="/ns1:EfnahagurBanka/ns1:Gögn/ns1:SundurliðunSkuldabréf/ns1:SS-SkuldabréfOgVíxlar/ns1:SS-ÖnnurMarkaðsskuldabréfLengriEnÁr/ns1:AtvinnufyrirtækiSundurliðað/ns1:IðnaðurVinnslaLandbúnaðarafurðaSundurliðað/@EUR" xmlDataType="decimal"/>
    </xmlCellPr>
  </singleXmlCell>
  <singleXmlCell id="1989" r="K49" connectionId="0">
    <xmlCellPr id="1" uniqueName="USD">
      <xmlPr mapId="2" xpath="/ns1:EfnahagurBanka/ns1:Gögn/ns1:SundurliðunSkuldabréf/ns1:SS-SkuldabréfOgVíxlar/ns1:SS-ÖnnurMarkaðsskuldabréfLengriEnÁr/ns1:AtvinnufyrirtækiSundurliðað/ns1:IðnaðurVinnslaLandbúnaðarafurðaSundurliðað/@USD" xmlDataType="decimal"/>
    </xmlCellPr>
  </singleXmlCell>
  <singleXmlCell id="1990" r="L49" connectionId="0">
    <xmlCellPr id="1" uniqueName="GBP">
      <xmlPr mapId="2" xpath="/ns1:EfnahagurBanka/ns1:Gögn/ns1:SundurliðunSkuldabréf/ns1:SS-SkuldabréfOgVíxlar/ns1:SS-ÖnnurMarkaðsskuldabréfLengriEnÁr/ns1:AtvinnufyrirtækiSundurliðað/ns1:IðnaðurVinnslaLandbúnaðarafurðaSundurliðað/@GBP" xmlDataType="decimal"/>
    </xmlCellPr>
  </singleXmlCell>
  <singleXmlCell id="1991" r="M49" connectionId="0">
    <xmlCellPr id="1" uniqueName="JPY">
      <xmlPr mapId="2" xpath="/ns1:EfnahagurBanka/ns1:Gögn/ns1:SundurliðunSkuldabréf/ns1:SS-SkuldabréfOgVíxlar/ns1:SS-ÖnnurMarkaðsskuldabréfLengriEnÁr/ns1:AtvinnufyrirtækiSundurliðað/ns1:IðnaðurVinnslaLandbúnaðarafurðaSundurliðað/@JPY" xmlDataType="decimal"/>
    </xmlCellPr>
  </singleXmlCell>
  <singleXmlCell id="1992" r="N49" connectionId="0">
    <xmlCellPr id="1" uniqueName="DKK">
      <xmlPr mapId="2" xpath="/ns1:EfnahagurBanka/ns1:Gögn/ns1:SundurliðunSkuldabréf/ns1:SS-SkuldabréfOgVíxlar/ns1:SS-ÖnnurMarkaðsskuldabréfLengriEnÁr/ns1:AtvinnufyrirtækiSundurliðað/ns1:IðnaðurVinnslaLandbúnaðarafurðaSundurliðað/@DKK" xmlDataType="decimal"/>
    </xmlCellPr>
  </singleXmlCell>
  <singleXmlCell id="1993" r="O49" connectionId="0">
    <xmlCellPr id="1" uniqueName="NOK">
      <xmlPr mapId="2" xpath="/ns1:EfnahagurBanka/ns1:Gögn/ns1:SundurliðunSkuldabréf/ns1:SS-SkuldabréfOgVíxlar/ns1:SS-ÖnnurMarkaðsskuldabréfLengriEnÁr/ns1:AtvinnufyrirtækiSundurliðað/ns1:IðnaðurVinnslaLandbúnaðarafurðaSundurliðað/@NOK" xmlDataType="decimal"/>
    </xmlCellPr>
  </singleXmlCell>
  <singleXmlCell id="1994" r="P49" connectionId="0">
    <xmlCellPr id="1" uniqueName="SEK">
      <xmlPr mapId="2" xpath="/ns1:EfnahagurBanka/ns1:Gögn/ns1:SundurliðunSkuldabréf/ns1:SS-SkuldabréfOgVíxlar/ns1:SS-ÖnnurMarkaðsskuldabréfLengriEnÁr/ns1:AtvinnufyrirtækiSundurliðað/ns1:IðnaðurVinnslaLandbúnaðarafurðaSundurliðað/@SEK" xmlDataType="decimal"/>
    </xmlCellPr>
  </singleXmlCell>
  <singleXmlCell id="1995" r="Q49" connectionId="0">
    <xmlCellPr id="1" uniqueName="CHF">
      <xmlPr mapId="2" xpath="/ns1:EfnahagurBanka/ns1:Gögn/ns1:SundurliðunSkuldabréf/ns1:SS-SkuldabréfOgVíxlar/ns1:SS-ÖnnurMarkaðsskuldabréfLengriEnÁr/ns1:AtvinnufyrirtækiSundurliðað/ns1:IðnaðurVinnslaLandbúnaðarafurðaSundurliðað/@CHF" xmlDataType="decimal"/>
    </xmlCellPr>
  </singleXmlCell>
  <singleXmlCell id="1996" r="R49" connectionId="0">
    <xmlCellPr id="1" uniqueName="AðrirGjaldmiðlar">
      <xmlPr mapId="2" xpath="/ns1:EfnahagurBanka/ns1:Gögn/ns1:SundurliðunSkuldabréf/ns1:SS-SkuldabréfOgVíxlar/ns1:SS-ÖnnurMarkaðsskuldabréfLengriEnÁr/ns1:AtvinnufyrirtækiSundurliðað/ns1:IðnaðurVinnslaLandbúnaðarafurðaSundurliðað/@AðrirGjaldmiðlar" xmlDataType="decimal"/>
    </xmlCellPr>
  </singleXmlCell>
  <singleXmlCell id="1997" r="I50" connectionId="0">
    <xmlCellPr id="1" uniqueName="ISK">
      <xmlPr mapId="2" xpath="/ns1:EfnahagurBanka/ns1:Gögn/ns1:SundurliðunSkuldabréf/ns1:SS-SkuldabréfOgVíxlar/ns1:SS-ÖnnurMarkaðsskuldabréfLengriEnÁr/ns1:AtvinnufyrirtækiSundurliðað/ns1:IðnaðurVinnslaSjávarafurðaSundurliðað/@ISK" xmlDataType="decimal"/>
    </xmlCellPr>
  </singleXmlCell>
  <singleXmlCell id="1998" r="J50" connectionId="0">
    <xmlCellPr id="1" uniqueName="EUR">
      <xmlPr mapId="2" xpath="/ns1:EfnahagurBanka/ns1:Gögn/ns1:SundurliðunSkuldabréf/ns1:SS-SkuldabréfOgVíxlar/ns1:SS-ÖnnurMarkaðsskuldabréfLengriEnÁr/ns1:AtvinnufyrirtækiSundurliðað/ns1:IðnaðurVinnslaSjávarafurðaSundurliðað/@EUR" xmlDataType="decimal"/>
    </xmlCellPr>
  </singleXmlCell>
  <singleXmlCell id="1999" r="K50" connectionId="0">
    <xmlCellPr id="1" uniqueName="USD">
      <xmlPr mapId="2" xpath="/ns1:EfnahagurBanka/ns1:Gögn/ns1:SundurliðunSkuldabréf/ns1:SS-SkuldabréfOgVíxlar/ns1:SS-ÖnnurMarkaðsskuldabréfLengriEnÁr/ns1:AtvinnufyrirtækiSundurliðað/ns1:IðnaðurVinnslaSjávarafurðaSundurliðað/@USD" xmlDataType="decimal"/>
    </xmlCellPr>
  </singleXmlCell>
  <singleXmlCell id="2000" r="L50" connectionId="0">
    <xmlCellPr id="1" uniqueName="GBP">
      <xmlPr mapId="2" xpath="/ns1:EfnahagurBanka/ns1:Gögn/ns1:SundurliðunSkuldabréf/ns1:SS-SkuldabréfOgVíxlar/ns1:SS-ÖnnurMarkaðsskuldabréfLengriEnÁr/ns1:AtvinnufyrirtækiSundurliðað/ns1:IðnaðurVinnslaSjávarafurðaSundurliðað/@GBP" xmlDataType="decimal"/>
    </xmlCellPr>
  </singleXmlCell>
  <singleXmlCell id="2001" r="M50" connectionId="0">
    <xmlCellPr id="1" uniqueName="JPY">
      <xmlPr mapId="2" xpath="/ns1:EfnahagurBanka/ns1:Gögn/ns1:SundurliðunSkuldabréf/ns1:SS-SkuldabréfOgVíxlar/ns1:SS-ÖnnurMarkaðsskuldabréfLengriEnÁr/ns1:AtvinnufyrirtækiSundurliðað/ns1:IðnaðurVinnslaSjávarafurðaSundurliðað/@JPY" xmlDataType="decimal"/>
    </xmlCellPr>
  </singleXmlCell>
  <singleXmlCell id="2002" r="N50" connectionId="0">
    <xmlCellPr id="1" uniqueName="DKK">
      <xmlPr mapId="2" xpath="/ns1:EfnahagurBanka/ns1:Gögn/ns1:SundurliðunSkuldabréf/ns1:SS-SkuldabréfOgVíxlar/ns1:SS-ÖnnurMarkaðsskuldabréfLengriEnÁr/ns1:AtvinnufyrirtækiSundurliðað/ns1:IðnaðurVinnslaSjávarafurðaSundurliðað/@DKK" xmlDataType="decimal"/>
    </xmlCellPr>
  </singleXmlCell>
  <singleXmlCell id="2003" r="O50" connectionId="0">
    <xmlCellPr id="1" uniqueName="NOK">
      <xmlPr mapId="2" xpath="/ns1:EfnahagurBanka/ns1:Gögn/ns1:SundurliðunSkuldabréf/ns1:SS-SkuldabréfOgVíxlar/ns1:SS-ÖnnurMarkaðsskuldabréfLengriEnÁr/ns1:AtvinnufyrirtækiSundurliðað/ns1:IðnaðurVinnslaSjávarafurðaSundurliðað/@NOK" xmlDataType="decimal"/>
    </xmlCellPr>
  </singleXmlCell>
  <singleXmlCell id="2004" r="P50" connectionId="0">
    <xmlCellPr id="1" uniqueName="SEK">
      <xmlPr mapId="2" xpath="/ns1:EfnahagurBanka/ns1:Gögn/ns1:SundurliðunSkuldabréf/ns1:SS-SkuldabréfOgVíxlar/ns1:SS-ÖnnurMarkaðsskuldabréfLengriEnÁr/ns1:AtvinnufyrirtækiSundurliðað/ns1:IðnaðurVinnslaSjávarafurðaSundurliðað/@SEK" xmlDataType="decimal"/>
    </xmlCellPr>
  </singleXmlCell>
  <singleXmlCell id="2005" r="Q50" connectionId="0">
    <xmlCellPr id="1" uniqueName="CHF">
      <xmlPr mapId="2" xpath="/ns1:EfnahagurBanka/ns1:Gögn/ns1:SundurliðunSkuldabréf/ns1:SS-SkuldabréfOgVíxlar/ns1:SS-ÖnnurMarkaðsskuldabréfLengriEnÁr/ns1:AtvinnufyrirtækiSundurliðað/ns1:IðnaðurVinnslaSjávarafurðaSundurliðað/@CHF" xmlDataType="decimal"/>
    </xmlCellPr>
  </singleXmlCell>
  <singleXmlCell id="2006" r="R50" connectionId="0">
    <xmlCellPr id="1" uniqueName="AðrirGjaldmiðlar">
      <xmlPr mapId="2" xpath="/ns1:EfnahagurBanka/ns1:Gögn/ns1:SundurliðunSkuldabréf/ns1:SS-SkuldabréfOgVíxlar/ns1:SS-ÖnnurMarkaðsskuldabréfLengriEnÁr/ns1:AtvinnufyrirtækiSundurliðað/ns1:IðnaðurVinnslaSjávarafurðaSundurliðað/@AðrirGjaldmiðlar" xmlDataType="decimal"/>
    </xmlCellPr>
  </singleXmlCell>
  <singleXmlCell id="2007" r="I51" connectionId="0">
    <xmlCellPr id="1" uniqueName="ISK">
      <xmlPr mapId="2" xpath="/ns1:EfnahagurBanka/ns1:Gögn/ns1:SundurliðunSkuldabréf/ns1:SS-SkuldabréfOgVíxlar/ns1:SS-ÖnnurMarkaðsskuldabréfLengriEnÁr/ns1:AtvinnufyrirtækiSundurliðað/ns1:IðnaðurAnnaðSundurliðað/@ISK" xmlDataType="decimal"/>
    </xmlCellPr>
  </singleXmlCell>
  <singleXmlCell id="2008" r="J51" connectionId="0">
    <xmlCellPr id="1" uniqueName="EUR">
      <xmlPr mapId="2" xpath="/ns1:EfnahagurBanka/ns1:Gögn/ns1:SundurliðunSkuldabréf/ns1:SS-SkuldabréfOgVíxlar/ns1:SS-ÖnnurMarkaðsskuldabréfLengriEnÁr/ns1:AtvinnufyrirtækiSundurliðað/ns1:IðnaðurAnnaðSundurliðað/@EUR" xmlDataType="decimal"/>
    </xmlCellPr>
  </singleXmlCell>
  <singleXmlCell id="2009" r="K51" connectionId="0">
    <xmlCellPr id="1" uniqueName="USD">
      <xmlPr mapId="2" xpath="/ns1:EfnahagurBanka/ns1:Gögn/ns1:SundurliðunSkuldabréf/ns1:SS-SkuldabréfOgVíxlar/ns1:SS-ÖnnurMarkaðsskuldabréfLengriEnÁr/ns1:AtvinnufyrirtækiSundurliðað/ns1:IðnaðurAnnaðSundurliðað/@USD" xmlDataType="decimal"/>
    </xmlCellPr>
  </singleXmlCell>
  <singleXmlCell id="2011" r="L51" connectionId="0">
    <xmlCellPr id="1" uniqueName="GBP">
      <xmlPr mapId="2" xpath="/ns1:EfnahagurBanka/ns1:Gögn/ns1:SundurliðunSkuldabréf/ns1:SS-SkuldabréfOgVíxlar/ns1:SS-ÖnnurMarkaðsskuldabréfLengriEnÁr/ns1:AtvinnufyrirtækiSundurliðað/ns1:IðnaðurAnnaðSundurliðað/@GBP" xmlDataType="decimal"/>
    </xmlCellPr>
  </singleXmlCell>
  <singleXmlCell id="2012" r="M51" connectionId="0">
    <xmlCellPr id="1" uniqueName="JPY">
      <xmlPr mapId="2" xpath="/ns1:EfnahagurBanka/ns1:Gögn/ns1:SundurliðunSkuldabréf/ns1:SS-SkuldabréfOgVíxlar/ns1:SS-ÖnnurMarkaðsskuldabréfLengriEnÁr/ns1:AtvinnufyrirtækiSundurliðað/ns1:IðnaðurAnnaðSundurliðað/@JPY" xmlDataType="decimal"/>
    </xmlCellPr>
  </singleXmlCell>
  <singleXmlCell id="2013" r="N51" connectionId="0">
    <xmlCellPr id="1" uniqueName="DKK">
      <xmlPr mapId="2" xpath="/ns1:EfnahagurBanka/ns1:Gögn/ns1:SundurliðunSkuldabréf/ns1:SS-SkuldabréfOgVíxlar/ns1:SS-ÖnnurMarkaðsskuldabréfLengriEnÁr/ns1:AtvinnufyrirtækiSundurliðað/ns1:IðnaðurAnnaðSundurliðað/@DKK" xmlDataType="decimal"/>
    </xmlCellPr>
  </singleXmlCell>
  <singleXmlCell id="2014" r="O51" connectionId="0">
    <xmlCellPr id="1" uniqueName="NOK">
      <xmlPr mapId="2" xpath="/ns1:EfnahagurBanka/ns1:Gögn/ns1:SundurliðunSkuldabréf/ns1:SS-SkuldabréfOgVíxlar/ns1:SS-ÖnnurMarkaðsskuldabréfLengriEnÁr/ns1:AtvinnufyrirtækiSundurliðað/ns1:IðnaðurAnnaðSundurliðað/@NOK" xmlDataType="decimal"/>
    </xmlCellPr>
  </singleXmlCell>
  <singleXmlCell id="2015" r="P51" connectionId="0">
    <xmlCellPr id="1" uniqueName="SEK">
      <xmlPr mapId="2" xpath="/ns1:EfnahagurBanka/ns1:Gögn/ns1:SundurliðunSkuldabréf/ns1:SS-SkuldabréfOgVíxlar/ns1:SS-ÖnnurMarkaðsskuldabréfLengriEnÁr/ns1:AtvinnufyrirtækiSundurliðað/ns1:IðnaðurAnnaðSundurliðað/@SEK" xmlDataType="decimal"/>
    </xmlCellPr>
  </singleXmlCell>
  <singleXmlCell id="2016" r="Q51" connectionId="0">
    <xmlCellPr id="1" uniqueName="CHF">
      <xmlPr mapId="2" xpath="/ns1:EfnahagurBanka/ns1:Gögn/ns1:SundurliðunSkuldabréf/ns1:SS-SkuldabréfOgVíxlar/ns1:SS-ÖnnurMarkaðsskuldabréfLengriEnÁr/ns1:AtvinnufyrirtækiSundurliðað/ns1:IðnaðurAnnaðSundurliðað/@CHF" xmlDataType="decimal"/>
    </xmlCellPr>
  </singleXmlCell>
  <singleXmlCell id="2017" r="R51" connectionId="0">
    <xmlCellPr id="1" uniqueName="AðrirGjaldmiðlar">
      <xmlPr mapId="2" xpath="/ns1:EfnahagurBanka/ns1:Gögn/ns1:SundurliðunSkuldabréf/ns1:SS-SkuldabréfOgVíxlar/ns1:SS-ÖnnurMarkaðsskuldabréfLengriEnÁr/ns1:AtvinnufyrirtækiSundurliðað/ns1:IðnaðurAnnaðSundurliðað/@AðrirGjaldmiðlar" xmlDataType="decimal"/>
    </xmlCellPr>
  </singleXmlCell>
  <singleXmlCell id="2018" r="I52" connectionId="0">
    <xmlCellPr id="1" uniqueName="ISK">
      <xmlPr mapId="2" xpath="/ns1:EfnahagurBanka/ns1:Gögn/ns1:SundurliðunSkuldabréf/ns1:SS-SkuldabréfOgVíxlar/ns1:SS-ÖnnurMarkaðsskuldabréfLengriEnÁr/ns1:AtvinnufyrirtækiSundurliðað/ns1:VeiturOrkuOgVatnsveiturSundurliðað/@ISK" xmlDataType="decimal"/>
    </xmlCellPr>
  </singleXmlCell>
  <singleXmlCell id="2019" r="J52" connectionId="0">
    <xmlCellPr id="1" uniqueName="EUR">
      <xmlPr mapId="2" xpath="/ns1:EfnahagurBanka/ns1:Gögn/ns1:SundurliðunSkuldabréf/ns1:SS-SkuldabréfOgVíxlar/ns1:SS-ÖnnurMarkaðsskuldabréfLengriEnÁr/ns1:AtvinnufyrirtækiSundurliðað/ns1:VeiturOrkuOgVatnsveiturSundurliðað/@EUR" xmlDataType="decimal"/>
    </xmlCellPr>
  </singleXmlCell>
  <singleXmlCell id="2020" r="K52" connectionId="0">
    <xmlCellPr id="1" uniqueName="USD">
      <xmlPr mapId="2" xpath="/ns1:EfnahagurBanka/ns1:Gögn/ns1:SundurliðunSkuldabréf/ns1:SS-SkuldabréfOgVíxlar/ns1:SS-ÖnnurMarkaðsskuldabréfLengriEnÁr/ns1:AtvinnufyrirtækiSundurliðað/ns1:VeiturOrkuOgVatnsveiturSundurliðað/@USD" xmlDataType="decimal"/>
    </xmlCellPr>
  </singleXmlCell>
  <singleXmlCell id="2021" r="L52" connectionId="0">
    <xmlCellPr id="1" uniqueName="GBP">
      <xmlPr mapId="2" xpath="/ns1:EfnahagurBanka/ns1:Gögn/ns1:SundurliðunSkuldabréf/ns1:SS-SkuldabréfOgVíxlar/ns1:SS-ÖnnurMarkaðsskuldabréfLengriEnÁr/ns1:AtvinnufyrirtækiSundurliðað/ns1:VeiturOrkuOgVatnsveiturSundurliðað/@GBP" xmlDataType="decimal"/>
    </xmlCellPr>
  </singleXmlCell>
  <singleXmlCell id="2022" r="M52" connectionId="0">
    <xmlCellPr id="1" uniqueName="JPY">
      <xmlPr mapId="2" xpath="/ns1:EfnahagurBanka/ns1:Gögn/ns1:SundurliðunSkuldabréf/ns1:SS-SkuldabréfOgVíxlar/ns1:SS-ÖnnurMarkaðsskuldabréfLengriEnÁr/ns1:AtvinnufyrirtækiSundurliðað/ns1:VeiturOrkuOgVatnsveiturSundurliðað/@JPY" xmlDataType="decimal"/>
    </xmlCellPr>
  </singleXmlCell>
  <singleXmlCell id="2023" r="N52" connectionId="0">
    <xmlCellPr id="1" uniqueName="DKK">
      <xmlPr mapId="2" xpath="/ns1:EfnahagurBanka/ns1:Gögn/ns1:SundurliðunSkuldabréf/ns1:SS-SkuldabréfOgVíxlar/ns1:SS-ÖnnurMarkaðsskuldabréfLengriEnÁr/ns1:AtvinnufyrirtækiSundurliðað/ns1:VeiturOrkuOgVatnsveiturSundurliðað/@DKK" xmlDataType="decimal"/>
    </xmlCellPr>
  </singleXmlCell>
  <singleXmlCell id="2024" r="O52" connectionId="0">
    <xmlCellPr id="1" uniqueName="NOK">
      <xmlPr mapId="2" xpath="/ns1:EfnahagurBanka/ns1:Gögn/ns1:SundurliðunSkuldabréf/ns1:SS-SkuldabréfOgVíxlar/ns1:SS-ÖnnurMarkaðsskuldabréfLengriEnÁr/ns1:AtvinnufyrirtækiSundurliðað/ns1:VeiturOrkuOgVatnsveiturSundurliðað/@NOK" xmlDataType="decimal"/>
    </xmlCellPr>
  </singleXmlCell>
  <singleXmlCell id="2025" r="P52" connectionId="0">
    <xmlCellPr id="1" uniqueName="SEK">
      <xmlPr mapId="2" xpath="/ns1:EfnahagurBanka/ns1:Gögn/ns1:SundurliðunSkuldabréf/ns1:SS-SkuldabréfOgVíxlar/ns1:SS-ÖnnurMarkaðsskuldabréfLengriEnÁr/ns1:AtvinnufyrirtækiSundurliðað/ns1:VeiturOrkuOgVatnsveiturSundurliðað/@SEK" xmlDataType="decimal"/>
    </xmlCellPr>
  </singleXmlCell>
  <singleXmlCell id="2026" r="Q52" connectionId="0">
    <xmlCellPr id="1" uniqueName="CHF">
      <xmlPr mapId="2" xpath="/ns1:EfnahagurBanka/ns1:Gögn/ns1:SundurliðunSkuldabréf/ns1:SS-SkuldabréfOgVíxlar/ns1:SS-ÖnnurMarkaðsskuldabréfLengriEnÁr/ns1:AtvinnufyrirtækiSundurliðað/ns1:VeiturOrkuOgVatnsveiturSundurliðað/@CHF" xmlDataType="decimal"/>
    </xmlCellPr>
  </singleXmlCell>
  <singleXmlCell id="2027" r="R52" connectionId="0">
    <xmlCellPr id="1" uniqueName="AðrirGjaldmiðlar">
      <xmlPr mapId="2" xpath="/ns1:EfnahagurBanka/ns1:Gögn/ns1:SundurliðunSkuldabréf/ns1:SS-SkuldabréfOgVíxlar/ns1:SS-ÖnnurMarkaðsskuldabréfLengriEnÁr/ns1:AtvinnufyrirtækiSundurliðað/ns1:VeiturOrkuOgVatnsveiturSundurliðað/@AðrirGjaldmiðlar" xmlDataType="decimal"/>
    </xmlCellPr>
  </singleXmlCell>
  <singleXmlCell id="2028" r="I53" connectionId="0">
    <xmlCellPr id="1" uniqueName="ISK">
      <xmlPr mapId="2" xpath="/ns1:EfnahagurBanka/ns1:Gögn/ns1:SundurliðunSkuldabréf/ns1:SS-SkuldabréfOgVíxlar/ns1:SS-ÖnnurMarkaðsskuldabréfLengriEnÁr/ns1:AtvinnufyrirtækiSundurliðað/ns1:ByggingastarfsemiOgMannvirkjagerðSundurliðað/@ISK" xmlDataType="decimal"/>
    </xmlCellPr>
  </singleXmlCell>
  <singleXmlCell id="2029" r="J53" connectionId="0">
    <xmlCellPr id="1" uniqueName="EUR">
      <xmlPr mapId="2" xpath="/ns1:EfnahagurBanka/ns1:Gögn/ns1:SundurliðunSkuldabréf/ns1:SS-SkuldabréfOgVíxlar/ns1:SS-ÖnnurMarkaðsskuldabréfLengriEnÁr/ns1:AtvinnufyrirtækiSundurliðað/ns1:ByggingastarfsemiOgMannvirkjagerðSundurliðað/@EUR" xmlDataType="decimal"/>
    </xmlCellPr>
  </singleXmlCell>
  <singleXmlCell id="2030" r="K53" connectionId="0">
    <xmlCellPr id="1" uniqueName="USD">
      <xmlPr mapId="2" xpath="/ns1:EfnahagurBanka/ns1:Gögn/ns1:SundurliðunSkuldabréf/ns1:SS-SkuldabréfOgVíxlar/ns1:SS-ÖnnurMarkaðsskuldabréfLengriEnÁr/ns1:AtvinnufyrirtækiSundurliðað/ns1:ByggingastarfsemiOgMannvirkjagerðSundurliðað/@USD" xmlDataType="decimal"/>
    </xmlCellPr>
  </singleXmlCell>
  <singleXmlCell id="2031" r="L53" connectionId="0">
    <xmlCellPr id="1" uniqueName="GBP">
      <xmlPr mapId="2" xpath="/ns1:EfnahagurBanka/ns1:Gögn/ns1:SundurliðunSkuldabréf/ns1:SS-SkuldabréfOgVíxlar/ns1:SS-ÖnnurMarkaðsskuldabréfLengriEnÁr/ns1:AtvinnufyrirtækiSundurliðað/ns1:ByggingastarfsemiOgMannvirkjagerðSundurliðað/@GBP" xmlDataType="decimal"/>
    </xmlCellPr>
  </singleXmlCell>
  <singleXmlCell id="2032" r="M53" connectionId="0">
    <xmlCellPr id="1" uniqueName="JPY">
      <xmlPr mapId="2" xpath="/ns1:EfnahagurBanka/ns1:Gögn/ns1:SundurliðunSkuldabréf/ns1:SS-SkuldabréfOgVíxlar/ns1:SS-ÖnnurMarkaðsskuldabréfLengriEnÁr/ns1:AtvinnufyrirtækiSundurliðað/ns1:ByggingastarfsemiOgMannvirkjagerðSundurliðað/@JPY" xmlDataType="decimal"/>
    </xmlCellPr>
  </singleXmlCell>
  <singleXmlCell id="2033" r="N53" connectionId="0">
    <xmlCellPr id="1" uniqueName="DKK">
      <xmlPr mapId="2" xpath="/ns1:EfnahagurBanka/ns1:Gögn/ns1:SundurliðunSkuldabréf/ns1:SS-SkuldabréfOgVíxlar/ns1:SS-ÖnnurMarkaðsskuldabréfLengriEnÁr/ns1:AtvinnufyrirtækiSundurliðað/ns1:ByggingastarfsemiOgMannvirkjagerðSundurliðað/@DKK" xmlDataType="decimal"/>
    </xmlCellPr>
  </singleXmlCell>
  <singleXmlCell id="2035" r="O53" connectionId="0">
    <xmlCellPr id="1" uniqueName="NOK">
      <xmlPr mapId="2" xpath="/ns1:EfnahagurBanka/ns1:Gögn/ns1:SundurliðunSkuldabréf/ns1:SS-SkuldabréfOgVíxlar/ns1:SS-ÖnnurMarkaðsskuldabréfLengriEnÁr/ns1:AtvinnufyrirtækiSundurliðað/ns1:ByggingastarfsemiOgMannvirkjagerðSundurliðað/@NOK" xmlDataType="decimal"/>
    </xmlCellPr>
  </singleXmlCell>
  <singleXmlCell id="2036" r="P53" connectionId="0">
    <xmlCellPr id="1" uniqueName="SEK">
      <xmlPr mapId="2" xpath="/ns1:EfnahagurBanka/ns1:Gögn/ns1:SundurliðunSkuldabréf/ns1:SS-SkuldabréfOgVíxlar/ns1:SS-ÖnnurMarkaðsskuldabréfLengriEnÁr/ns1:AtvinnufyrirtækiSundurliðað/ns1:ByggingastarfsemiOgMannvirkjagerðSundurliðað/@SEK" xmlDataType="decimal"/>
    </xmlCellPr>
  </singleXmlCell>
  <singleXmlCell id="2037" r="Q53" connectionId="0">
    <xmlCellPr id="1" uniqueName="CHF">
      <xmlPr mapId="2" xpath="/ns1:EfnahagurBanka/ns1:Gögn/ns1:SundurliðunSkuldabréf/ns1:SS-SkuldabréfOgVíxlar/ns1:SS-ÖnnurMarkaðsskuldabréfLengriEnÁr/ns1:AtvinnufyrirtækiSundurliðað/ns1:ByggingastarfsemiOgMannvirkjagerðSundurliðað/@CHF" xmlDataType="decimal"/>
    </xmlCellPr>
  </singleXmlCell>
  <singleXmlCell id="2038" r="R53" connectionId="0">
    <xmlCellPr id="1" uniqueName="AðrirGjaldmiðlar">
      <xmlPr mapId="2" xpath="/ns1:EfnahagurBanka/ns1:Gögn/ns1:SundurliðunSkuldabréf/ns1:SS-SkuldabréfOgVíxlar/ns1:SS-ÖnnurMarkaðsskuldabréfLengriEnÁr/ns1:AtvinnufyrirtækiSundurliðað/ns1:ByggingastarfsemiOgMannvirkjagerðSundurliðað/@AðrirGjaldmiðlar" xmlDataType="decimal"/>
    </xmlCellPr>
  </singleXmlCell>
  <singleXmlCell id="2039" r="I54" connectionId="0">
    <xmlCellPr id="1" uniqueName="ISK">
      <xmlPr mapId="2" xpath="/ns1:EfnahagurBanka/ns1:Gögn/ns1:SundurliðunSkuldabréf/ns1:SS-SkuldabréfOgVíxlar/ns1:SS-ÖnnurMarkaðsskuldabréfLengriEnÁr/ns1:AtvinnufyrirtækiSundurliðað/ns1:VerslunSundurliðað/@ISK" xmlDataType="decimal"/>
    </xmlCellPr>
  </singleXmlCell>
  <singleXmlCell id="2040" r="J54" connectionId="0">
    <xmlCellPr id="1" uniqueName="EUR">
      <xmlPr mapId="2" xpath="/ns1:EfnahagurBanka/ns1:Gögn/ns1:SundurliðunSkuldabréf/ns1:SS-SkuldabréfOgVíxlar/ns1:SS-ÖnnurMarkaðsskuldabréfLengriEnÁr/ns1:AtvinnufyrirtækiSundurliðað/ns1:VerslunSundurliðað/@EUR" xmlDataType="decimal"/>
    </xmlCellPr>
  </singleXmlCell>
  <singleXmlCell id="2041" r="K54" connectionId="0">
    <xmlCellPr id="1" uniqueName="USD">
      <xmlPr mapId="2" xpath="/ns1:EfnahagurBanka/ns1:Gögn/ns1:SundurliðunSkuldabréf/ns1:SS-SkuldabréfOgVíxlar/ns1:SS-ÖnnurMarkaðsskuldabréfLengriEnÁr/ns1:AtvinnufyrirtækiSundurliðað/ns1:VerslunSundurliðað/@USD" xmlDataType="decimal"/>
    </xmlCellPr>
  </singleXmlCell>
  <singleXmlCell id="2042" r="L54" connectionId="0">
    <xmlCellPr id="1" uniqueName="GBP">
      <xmlPr mapId="2" xpath="/ns1:EfnahagurBanka/ns1:Gögn/ns1:SundurliðunSkuldabréf/ns1:SS-SkuldabréfOgVíxlar/ns1:SS-ÖnnurMarkaðsskuldabréfLengriEnÁr/ns1:AtvinnufyrirtækiSundurliðað/ns1:VerslunSundurliðað/@GBP" xmlDataType="decimal"/>
    </xmlCellPr>
  </singleXmlCell>
  <singleXmlCell id="2043" r="M54" connectionId="0">
    <xmlCellPr id="1" uniqueName="JPY">
      <xmlPr mapId="2" xpath="/ns1:EfnahagurBanka/ns1:Gögn/ns1:SundurliðunSkuldabréf/ns1:SS-SkuldabréfOgVíxlar/ns1:SS-ÖnnurMarkaðsskuldabréfLengriEnÁr/ns1:AtvinnufyrirtækiSundurliðað/ns1:VerslunSundurliðað/@JPY" xmlDataType="decimal"/>
    </xmlCellPr>
  </singleXmlCell>
  <singleXmlCell id="2044" r="N54" connectionId="0">
    <xmlCellPr id="1" uniqueName="DKK">
      <xmlPr mapId="2" xpath="/ns1:EfnahagurBanka/ns1:Gögn/ns1:SundurliðunSkuldabréf/ns1:SS-SkuldabréfOgVíxlar/ns1:SS-ÖnnurMarkaðsskuldabréfLengriEnÁr/ns1:AtvinnufyrirtækiSundurliðað/ns1:VerslunSundurliðað/@DKK" xmlDataType="decimal"/>
    </xmlCellPr>
  </singleXmlCell>
  <singleXmlCell id="2045" r="O54" connectionId="0">
    <xmlCellPr id="1" uniqueName="NOK">
      <xmlPr mapId="2" xpath="/ns1:EfnahagurBanka/ns1:Gögn/ns1:SundurliðunSkuldabréf/ns1:SS-SkuldabréfOgVíxlar/ns1:SS-ÖnnurMarkaðsskuldabréfLengriEnÁr/ns1:AtvinnufyrirtækiSundurliðað/ns1:VerslunSundurliðað/@NOK" xmlDataType="decimal"/>
    </xmlCellPr>
  </singleXmlCell>
  <singleXmlCell id="2046" r="P54" connectionId="0">
    <xmlCellPr id="1" uniqueName="SEK">
      <xmlPr mapId="2" xpath="/ns1:EfnahagurBanka/ns1:Gögn/ns1:SundurliðunSkuldabréf/ns1:SS-SkuldabréfOgVíxlar/ns1:SS-ÖnnurMarkaðsskuldabréfLengriEnÁr/ns1:AtvinnufyrirtækiSundurliðað/ns1:VerslunSundurliðað/@SEK" xmlDataType="decimal"/>
    </xmlCellPr>
  </singleXmlCell>
  <singleXmlCell id="2047" r="Q54" connectionId="0">
    <xmlCellPr id="1" uniqueName="CHF">
      <xmlPr mapId="2" xpath="/ns1:EfnahagurBanka/ns1:Gögn/ns1:SundurliðunSkuldabréf/ns1:SS-SkuldabréfOgVíxlar/ns1:SS-ÖnnurMarkaðsskuldabréfLengriEnÁr/ns1:AtvinnufyrirtækiSundurliðað/ns1:VerslunSundurliðað/@CHF" xmlDataType="decimal"/>
    </xmlCellPr>
  </singleXmlCell>
  <singleXmlCell id="2048" r="R54" connectionId="0">
    <xmlCellPr id="1" uniqueName="AðrirGjaldmiðlar">
      <xmlPr mapId="2" xpath="/ns1:EfnahagurBanka/ns1:Gögn/ns1:SundurliðunSkuldabréf/ns1:SS-SkuldabréfOgVíxlar/ns1:SS-ÖnnurMarkaðsskuldabréfLengriEnÁr/ns1:AtvinnufyrirtækiSundurliðað/ns1:VerslunSundurliðað/@AðrirGjaldmiðlar" xmlDataType="decimal"/>
    </xmlCellPr>
  </singleXmlCell>
  <singleXmlCell id="2049" r="I55" connectionId="0">
    <xmlCellPr id="1" uniqueName="ISK">
      <xmlPr mapId="2" xpath="/ns1:EfnahagurBanka/ns1:Gögn/ns1:SundurliðunSkuldabréf/ns1:SS-SkuldabréfOgVíxlar/ns1:SS-ÖnnurMarkaðsskuldabréfLengriEnÁr/ns1:AtvinnufyrirtækiSundurliðað/ns1:SamgöngurOgFlutningarSundurliðað/@ISK" xmlDataType="decimal"/>
    </xmlCellPr>
  </singleXmlCell>
  <singleXmlCell id="2050" r="J55" connectionId="0">
    <xmlCellPr id="1" uniqueName="EUR">
      <xmlPr mapId="2" xpath="/ns1:EfnahagurBanka/ns1:Gögn/ns1:SundurliðunSkuldabréf/ns1:SS-SkuldabréfOgVíxlar/ns1:SS-ÖnnurMarkaðsskuldabréfLengriEnÁr/ns1:AtvinnufyrirtækiSundurliðað/ns1:SamgöngurOgFlutningarSundurliðað/@EUR" xmlDataType="decimal"/>
    </xmlCellPr>
  </singleXmlCell>
  <singleXmlCell id="2051" r="K55" connectionId="0">
    <xmlCellPr id="1" uniqueName="USD">
      <xmlPr mapId="2" xpath="/ns1:EfnahagurBanka/ns1:Gögn/ns1:SundurliðunSkuldabréf/ns1:SS-SkuldabréfOgVíxlar/ns1:SS-ÖnnurMarkaðsskuldabréfLengriEnÁr/ns1:AtvinnufyrirtækiSundurliðað/ns1:SamgöngurOgFlutningarSundurliðað/@USD" xmlDataType="decimal"/>
    </xmlCellPr>
  </singleXmlCell>
  <singleXmlCell id="2052" r="L55" connectionId="0">
    <xmlCellPr id="1" uniqueName="GBP">
      <xmlPr mapId="2" xpath="/ns1:EfnahagurBanka/ns1:Gögn/ns1:SundurliðunSkuldabréf/ns1:SS-SkuldabréfOgVíxlar/ns1:SS-ÖnnurMarkaðsskuldabréfLengriEnÁr/ns1:AtvinnufyrirtækiSundurliðað/ns1:SamgöngurOgFlutningarSundurliðað/@GBP" xmlDataType="decimal"/>
    </xmlCellPr>
  </singleXmlCell>
  <singleXmlCell id="2053" r="M55" connectionId="0">
    <xmlCellPr id="1" uniqueName="JPY">
      <xmlPr mapId="2" xpath="/ns1:EfnahagurBanka/ns1:Gögn/ns1:SundurliðunSkuldabréf/ns1:SS-SkuldabréfOgVíxlar/ns1:SS-ÖnnurMarkaðsskuldabréfLengriEnÁr/ns1:AtvinnufyrirtækiSundurliðað/ns1:SamgöngurOgFlutningarSundurliðað/@JPY" xmlDataType="decimal"/>
    </xmlCellPr>
  </singleXmlCell>
  <singleXmlCell id="2054" r="N55" connectionId="0">
    <xmlCellPr id="1" uniqueName="DKK">
      <xmlPr mapId="2" xpath="/ns1:EfnahagurBanka/ns1:Gögn/ns1:SundurliðunSkuldabréf/ns1:SS-SkuldabréfOgVíxlar/ns1:SS-ÖnnurMarkaðsskuldabréfLengriEnÁr/ns1:AtvinnufyrirtækiSundurliðað/ns1:SamgöngurOgFlutningarSundurliðað/@DKK" xmlDataType="decimal"/>
    </xmlCellPr>
  </singleXmlCell>
  <singleXmlCell id="2055" r="O55" connectionId="0">
    <xmlCellPr id="1" uniqueName="NOK">
      <xmlPr mapId="2" xpath="/ns1:EfnahagurBanka/ns1:Gögn/ns1:SundurliðunSkuldabréf/ns1:SS-SkuldabréfOgVíxlar/ns1:SS-ÖnnurMarkaðsskuldabréfLengriEnÁr/ns1:AtvinnufyrirtækiSundurliðað/ns1:SamgöngurOgFlutningarSundurliðað/@NOK" xmlDataType="decimal"/>
    </xmlCellPr>
  </singleXmlCell>
  <singleXmlCell id="2056" r="P55" connectionId="0">
    <xmlCellPr id="1" uniqueName="SEK">
      <xmlPr mapId="2" xpath="/ns1:EfnahagurBanka/ns1:Gögn/ns1:SundurliðunSkuldabréf/ns1:SS-SkuldabréfOgVíxlar/ns1:SS-ÖnnurMarkaðsskuldabréfLengriEnÁr/ns1:AtvinnufyrirtækiSundurliðað/ns1:SamgöngurOgFlutningarSundurliðað/@SEK" xmlDataType="decimal"/>
    </xmlCellPr>
  </singleXmlCell>
  <singleXmlCell id="2057" r="Q55" connectionId="0">
    <xmlCellPr id="1" uniqueName="CHF">
      <xmlPr mapId="2" xpath="/ns1:EfnahagurBanka/ns1:Gögn/ns1:SundurliðunSkuldabréf/ns1:SS-SkuldabréfOgVíxlar/ns1:SS-ÖnnurMarkaðsskuldabréfLengriEnÁr/ns1:AtvinnufyrirtækiSundurliðað/ns1:SamgöngurOgFlutningarSundurliðað/@CHF" xmlDataType="decimal"/>
    </xmlCellPr>
  </singleXmlCell>
  <singleXmlCell id="2059" r="R55" connectionId="0">
    <xmlCellPr id="1" uniqueName="AðrirGjaldmiðlar">
      <xmlPr mapId="2" xpath="/ns1:EfnahagurBanka/ns1:Gögn/ns1:SundurliðunSkuldabréf/ns1:SS-SkuldabréfOgVíxlar/ns1:SS-ÖnnurMarkaðsskuldabréfLengriEnÁr/ns1:AtvinnufyrirtækiSundurliðað/ns1:SamgöngurOgFlutningarSundurliðað/@AðrirGjaldmiðlar" xmlDataType="decimal"/>
    </xmlCellPr>
  </singleXmlCell>
  <singleXmlCell id="2060" r="I56" connectionId="0">
    <xmlCellPr id="1" uniqueName="ISK">
      <xmlPr mapId="2" xpath="/ns1:EfnahagurBanka/ns1:Gögn/ns1:SundurliðunSkuldabréf/ns1:SS-SkuldabréfOgVíxlar/ns1:SS-ÖnnurMarkaðsskuldabréfLengriEnÁr/ns1:AtvinnufyrirtækiSundurliðað/ns1:ÞjónustaFasteignafélögSundurliðað/@ISK" xmlDataType="decimal"/>
    </xmlCellPr>
  </singleXmlCell>
  <singleXmlCell id="2061" r="J56" connectionId="0">
    <xmlCellPr id="1" uniqueName="EUR">
      <xmlPr mapId="2" xpath="/ns1:EfnahagurBanka/ns1:Gögn/ns1:SundurliðunSkuldabréf/ns1:SS-SkuldabréfOgVíxlar/ns1:SS-ÖnnurMarkaðsskuldabréfLengriEnÁr/ns1:AtvinnufyrirtækiSundurliðað/ns1:ÞjónustaFasteignafélögSundurliðað/@EUR" xmlDataType="decimal"/>
    </xmlCellPr>
  </singleXmlCell>
  <singleXmlCell id="2062" r="K56" connectionId="0">
    <xmlCellPr id="1" uniqueName="USD">
      <xmlPr mapId="2" xpath="/ns1:EfnahagurBanka/ns1:Gögn/ns1:SundurliðunSkuldabréf/ns1:SS-SkuldabréfOgVíxlar/ns1:SS-ÖnnurMarkaðsskuldabréfLengriEnÁr/ns1:AtvinnufyrirtækiSundurliðað/ns1:ÞjónustaFasteignafélögSundurliðað/@USD" xmlDataType="decimal"/>
    </xmlCellPr>
  </singleXmlCell>
  <singleXmlCell id="2063" r="L56" connectionId="0">
    <xmlCellPr id="1" uniqueName="GBP">
      <xmlPr mapId="2" xpath="/ns1:EfnahagurBanka/ns1:Gögn/ns1:SundurliðunSkuldabréf/ns1:SS-SkuldabréfOgVíxlar/ns1:SS-ÖnnurMarkaðsskuldabréfLengriEnÁr/ns1:AtvinnufyrirtækiSundurliðað/ns1:ÞjónustaFasteignafélögSundurliðað/@GBP" xmlDataType="decimal"/>
    </xmlCellPr>
  </singleXmlCell>
  <singleXmlCell id="2064" r="M56" connectionId="0">
    <xmlCellPr id="1" uniqueName="JPY">
      <xmlPr mapId="2" xpath="/ns1:EfnahagurBanka/ns1:Gögn/ns1:SundurliðunSkuldabréf/ns1:SS-SkuldabréfOgVíxlar/ns1:SS-ÖnnurMarkaðsskuldabréfLengriEnÁr/ns1:AtvinnufyrirtækiSundurliðað/ns1:ÞjónustaFasteignafélögSundurliðað/@JPY" xmlDataType="decimal"/>
    </xmlCellPr>
  </singleXmlCell>
  <singleXmlCell id="2065" r="N56" connectionId="0">
    <xmlCellPr id="1" uniqueName="DKK">
      <xmlPr mapId="2" xpath="/ns1:EfnahagurBanka/ns1:Gögn/ns1:SundurliðunSkuldabréf/ns1:SS-SkuldabréfOgVíxlar/ns1:SS-ÖnnurMarkaðsskuldabréfLengriEnÁr/ns1:AtvinnufyrirtækiSundurliðað/ns1:ÞjónustaFasteignafélögSundurliðað/@DKK" xmlDataType="decimal"/>
    </xmlCellPr>
  </singleXmlCell>
  <singleXmlCell id="2066" r="O56" connectionId="0">
    <xmlCellPr id="1" uniqueName="NOK">
      <xmlPr mapId="2" xpath="/ns1:EfnahagurBanka/ns1:Gögn/ns1:SundurliðunSkuldabréf/ns1:SS-SkuldabréfOgVíxlar/ns1:SS-ÖnnurMarkaðsskuldabréfLengriEnÁr/ns1:AtvinnufyrirtækiSundurliðað/ns1:ÞjónustaFasteignafélögSundurliðað/@NOK" xmlDataType="decimal"/>
    </xmlCellPr>
  </singleXmlCell>
  <singleXmlCell id="2067" r="P56" connectionId="0">
    <xmlCellPr id="1" uniqueName="SEK">
      <xmlPr mapId="2" xpath="/ns1:EfnahagurBanka/ns1:Gögn/ns1:SundurliðunSkuldabréf/ns1:SS-SkuldabréfOgVíxlar/ns1:SS-ÖnnurMarkaðsskuldabréfLengriEnÁr/ns1:AtvinnufyrirtækiSundurliðað/ns1:ÞjónustaFasteignafélögSundurliðað/@SEK" xmlDataType="decimal"/>
    </xmlCellPr>
  </singleXmlCell>
  <singleXmlCell id="2068" r="Q56" connectionId="0">
    <xmlCellPr id="1" uniqueName="CHF">
      <xmlPr mapId="2" xpath="/ns1:EfnahagurBanka/ns1:Gögn/ns1:SundurliðunSkuldabréf/ns1:SS-SkuldabréfOgVíxlar/ns1:SS-ÖnnurMarkaðsskuldabréfLengriEnÁr/ns1:AtvinnufyrirtækiSundurliðað/ns1:ÞjónustaFasteignafélögSundurliðað/@CHF" xmlDataType="decimal"/>
    </xmlCellPr>
  </singleXmlCell>
  <singleXmlCell id="2069" r="R56" connectionId="0">
    <xmlCellPr id="1" uniqueName="AðrirGjaldmiðlar">
      <xmlPr mapId="2" xpath="/ns1:EfnahagurBanka/ns1:Gögn/ns1:SundurliðunSkuldabréf/ns1:SS-SkuldabréfOgVíxlar/ns1:SS-ÖnnurMarkaðsskuldabréfLengriEnÁr/ns1:AtvinnufyrirtækiSundurliðað/ns1:ÞjónustaFasteignafélögSundurliðað/@AðrirGjaldmiðlar" xmlDataType="decimal"/>
    </xmlCellPr>
  </singleXmlCell>
  <singleXmlCell id="2070" r="I57" connectionId="0">
    <xmlCellPr id="1" uniqueName="ISK">
      <xmlPr mapId="2" xpath="/ns1:EfnahagurBanka/ns1:Gögn/ns1:SundurliðunSkuldabréf/ns1:SS-SkuldabréfOgVíxlar/ns1:SS-ÖnnurMarkaðsskuldabréfLengriEnÁr/ns1:AtvinnufyrirtækiSundurliðað/ns1:ÞjónustaStarfsemiHöfuðstöðvaSundurliðað/@ISK" xmlDataType="decimal"/>
    </xmlCellPr>
  </singleXmlCell>
  <singleXmlCell id="2071" r="J57" connectionId="0">
    <xmlCellPr id="1" uniqueName="EUR">
      <xmlPr mapId="2" xpath="/ns1:EfnahagurBanka/ns1:Gögn/ns1:SundurliðunSkuldabréf/ns1:SS-SkuldabréfOgVíxlar/ns1:SS-ÖnnurMarkaðsskuldabréfLengriEnÁr/ns1:AtvinnufyrirtækiSundurliðað/ns1:ÞjónustaStarfsemiHöfuðstöðvaSundurliðað/@EUR" xmlDataType="decimal"/>
    </xmlCellPr>
  </singleXmlCell>
  <singleXmlCell id="2072" r="K57" connectionId="0">
    <xmlCellPr id="1" uniqueName="USD">
      <xmlPr mapId="2" xpath="/ns1:EfnahagurBanka/ns1:Gögn/ns1:SundurliðunSkuldabréf/ns1:SS-SkuldabréfOgVíxlar/ns1:SS-ÖnnurMarkaðsskuldabréfLengriEnÁr/ns1:AtvinnufyrirtækiSundurliðað/ns1:ÞjónustaStarfsemiHöfuðstöðvaSundurliðað/@USD" xmlDataType="decimal"/>
    </xmlCellPr>
  </singleXmlCell>
  <singleXmlCell id="2073" r="L57" connectionId="0">
    <xmlCellPr id="1" uniqueName="GBP">
      <xmlPr mapId="2" xpath="/ns1:EfnahagurBanka/ns1:Gögn/ns1:SundurliðunSkuldabréf/ns1:SS-SkuldabréfOgVíxlar/ns1:SS-ÖnnurMarkaðsskuldabréfLengriEnÁr/ns1:AtvinnufyrirtækiSundurliðað/ns1:ÞjónustaStarfsemiHöfuðstöðvaSundurliðað/@GBP" xmlDataType="decimal"/>
    </xmlCellPr>
  </singleXmlCell>
  <singleXmlCell id="2074" r="M57" connectionId="0">
    <xmlCellPr id="1" uniqueName="JPY">
      <xmlPr mapId="2" xpath="/ns1:EfnahagurBanka/ns1:Gögn/ns1:SundurliðunSkuldabréf/ns1:SS-SkuldabréfOgVíxlar/ns1:SS-ÖnnurMarkaðsskuldabréfLengriEnÁr/ns1:AtvinnufyrirtækiSundurliðað/ns1:ÞjónustaStarfsemiHöfuðstöðvaSundurliðað/@JPY" xmlDataType="decimal"/>
    </xmlCellPr>
  </singleXmlCell>
  <singleXmlCell id="2075" r="N57" connectionId="0">
    <xmlCellPr id="1" uniqueName="DKK">
      <xmlPr mapId="2" xpath="/ns1:EfnahagurBanka/ns1:Gögn/ns1:SundurliðunSkuldabréf/ns1:SS-SkuldabréfOgVíxlar/ns1:SS-ÖnnurMarkaðsskuldabréfLengriEnÁr/ns1:AtvinnufyrirtækiSundurliðað/ns1:ÞjónustaStarfsemiHöfuðstöðvaSundurliðað/@DKK" xmlDataType="decimal"/>
    </xmlCellPr>
  </singleXmlCell>
  <singleXmlCell id="2076" r="O57" connectionId="0">
    <xmlCellPr id="1" uniqueName="NOK">
      <xmlPr mapId="2" xpath="/ns1:EfnahagurBanka/ns1:Gögn/ns1:SundurliðunSkuldabréf/ns1:SS-SkuldabréfOgVíxlar/ns1:SS-ÖnnurMarkaðsskuldabréfLengriEnÁr/ns1:AtvinnufyrirtækiSundurliðað/ns1:ÞjónustaStarfsemiHöfuðstöðvaSundurliðað/@NOK" xmlDataType="decimal"/>
    </xmlCellPr>
  </singleXmlCell>
  <singleXmlCell id="2077" r="P57" connectionId="0">
    <xmlCellPr id="1" uniqueName="SEK">
      <xmlPr mapId="2" xpath="/ns1:EfnahagurBanka/ns1:Gögn/ns1:SundurliðunSkuldabréf/ns1:SS-SkuldabréfOgVíxlar/ns1:SS-ÖnnurMarkaðsskuldabréfLengriEnÁr/ns1:AtvinnufyrirtækiSundurliðað/ns1:ÞjónustaStarfsemiHöfuðstöðvaSundurliðað/@SEK" xmlDataType="decimal"/>
    </xmlCellPr>
  </singleXmlCell>
  <singleXmlCell id="2078" r="Q57" connectionId="0">
    <xmlCellPr id="1" uniqueName="CHF">
      <xmlPr mapId="2" xpath="/ns1:EfnahagurBanka/ns1:Gögn/ns1:SundurliðunSkuldabréf/ns1:SS-SkuldabréfOgVíxlar/ns1:SS-ÖnnurMarkaðsskuldabréfLengriEnÁr/ns1:AtvinnufyrirtækiSundurliðað/ns1:ÞjónustaStarfsemiHöfuðstöðvaSundurliðað/@CHF" xmlDataType="decimal"/>
    </xmlCellPr>
  </singleXmlCell>
  <singleXmlCell id="2079" r="R57" connectionId="0">
    <xmlCellPr id="1" uniqueName="AðrirGjaldmiðlar">
      <xmlPr mapId="2" xpath="/ns1:EfnahagurBanka/ns1:Gögn/ns1:SundurliðunSkuldabréf/ns1:SS-SkuldabréfOgVíxlar/ns1:SS-ÖnnurMarkaðsskuldabréfLengriEnÁr/ns1:AtvinnufyrirtækiSundurliðað/ns1:ÞjónustaStarfsemiHöfuðstöðvaSundurliðað/@AðrirGjaldmiðlar" xmlDataType="decimal"/>
    </xmlCellPr>
  </singleXmlCell>
  <singleXmlCell id="2093" r="I59" connectionId="0">
    <xmlCellPr id="1" uniqueName="ISK">
      <xmlPr mapId="2" xpath="/ns1:EfnahagurBanka/ns1:Gögn/ns1:SundurliðunSkuldabréf/ns1:SS-SkuldabréfOgVíxlar/ns1:SS-ÖnnurMarkaðsskuldabréfLengriEnÁr/ns1:AtvinnufyrirtækiSundurliðað/ns1:ÓflokkaðSundurliðað/@ISK" xmlDataType="decimal"/>
    </xmlCellPr>
  </singleXmlCell>
  <singleXmlCell id="2094" r="J59" connectionId="0">
    <xmlCellPr id="1" uniqueName="EUR">
      <xmlPr mapId="2" xpath="/ns1:EfnahagurBanka/ns1:Gögn/ns1:SundurliðunSkuldabréf/ns1:SS-SkuldabréfOgVíxlar/ns1:SS-ÖnnurMarkaðsskuldabréfLengriEnÁr/ns1:AtvinnufyrirtækiSundurliðað/ns1:ÓflokkaðSundurliðað/@EUR" xmlDataType="decimal"/>
    </xmlCellPr>
  </singleXmlCell>
  <singleXmlCell id="2095" r="K59" connectionId="0">
    <xmlCellPr id="1" uniqueName="USD">
      <xmlPr mapId="2" xpath="/ns1:EfnahagurBanka/ns1:Gögn/ns1:SundurliðunSkuldabréf/ns1:SS-SkuldabréfOgVíxlar/ns1:SS-ÖnnurMarkaðsskuldabréfLengriEnÁr/ns1:AtvinnufyrirtækiSundurliðað/ns1:ÓflokkaðSundurliðað/@USD" xmlDataType="decimal"/>
    </xmlCellPr>
  </singleXmlCell>
  <singleXmlCell id="2096" r="L59" connectionId="0">
    <xmlCellPr id="1" uniqueName="GBP">
      <xmlPr mapId="2" xpath="/ns1:EfnahagurBanka/ns1:Gögn/ns1:SundurliðunSkuldabréf/ns1:SS-SkuldabréfOgVíxlar/ns1:SS-ÖnnurMarkaðsskuldabréfLengriEnÁr/ns1:AtvinnufyrirtækiSundurliðað/ns1:ÓflokkaðSundurliðað/@GBP" xmlDataType="decimal"/>
    </xmlCellPr>
  </singleXmlCell>
  <singleXmlCell id="2097" r="M59" connectionId="0">
    <xmlCellPr id="1" uniqueName="JPY">
      <xmlPr mapId="2" xpath="/ns1:EfnahagurBanka/ns1:Gögn/ns1:SundurliðunSkuldabréf/ns1:SS-SkuldabréfOgVíxlar/ns1:SS-ÖnnurMarkaðsskuldabréfLengriEnÁr/ns1:AtvinnufyrirtækiSundurliðað/ns1:ÓflokkaðSundurliðað/@JPY" xmlDataType="decimal"/>
    </xmlCellPr>
  </singleXmlCell>
  <singleXmlCell id="2098" r="N59" connectionId="0">
    <xmlCellPr id="1" uniqueName="DKK">
      <xmlPr mapId="2" xpath="/ns1:EfnahagurBanka/ns1:Gögn/ns1:SundurliðunSkuldabréf/ns1:SS-SkuldabréfOgVíxlar/ns1:SS-ÖnnurMarkaðsskuldabréfLengriEnÁr/ns1:AtvinnufyrirtækiSundurliðað/ns1:ÓflokkaðSundurliðað/@DKK" xmlDataType="decimal"/>
    </xmlCellPr>
  </singleXmlCell>
  <singleXmlCell id="2099" r="O59" connectionId="0">
    <xmlCellPr id="1" uniqueName="NOK">
      <xmlPr mapId="2" xpath="/ns1:EfnahagurBanka/ns1:Gögn/ns1:SundurliðunSkuldabréf/ns1:SS-SkuldabréfOgVíxlar/ns1:SS-ÖnnurMarkaðsskuldabréfLengriEnÁr/ns1:AtvinnufyrirtækiSundurliðað/ns1:ÓflokkaðSundurliðað/@NOK" xmlDataType="decimal"/>
    </xmlCellPr>
  </singleXmlCell>
  <singleXmlCell id="2100" r="P59" connectionId="0">
    <xmlCellPr id="1" uniqueName="SEK">
      <xmlPr mapId="2" xpath="/ns1:EfnahagurBanka/ns1:Gögn/ns1:SundurliðunSkuldabréf/ns1:SS-SkuldabréfOgVíxlar/ns1:SS-ÖnnurMarkaðsskuldabréfLengriEnÁr/ns1:AtvinnufyrirtækiSundurliðað/ns1:ÓflokkaðSundurliðað/@SEK" xmlDataType="decimal"/>
    </xmlCellPr>
  </singleXmlCell>
  <singleXmlCell id="2101" r="Q59" connectionId="0">
    <xmlCellPr id="1" uniqueName="CHF">
      <xmlPr mapId="2" xpath="/ns1:EfnahagurBanka/ns1:Gögn/ns1:SundurliðunSkuldabréf/ns1:SS-SkuldabréfOgVíxlar/ns1:SS-ÖnnurMarkaðsskuldabréfLengriEnÁr/ns1:AtvinnufyrirtækiSundurliðað/ns1:ÓflokkaðSundurliðað/@CHF" xmlDataType="decimal"/>
    </xmlCellPr>
  </singleXmlCell>
  <singleXmlCell id="2102" r="R59" connectionId="0">
    <xmlCellPr id="1" uniqueName="AðrirGjaldmiðlar">
      <xmlPr mapId="2" xpath="/ns1:EfnahagurBanka/ns1:Gögn/ns1:SundurliðunSkuldabréf/ns1:SS-SkuldabréfOgVíxlar/ns1:SS-ÖnnurMarkaðsskuldabréfLengriEnÁr/ns1:AtvinnufyrirtækiSundurliðað/ns1:ÓflokkaðSundurliðað/@AðrirGjaldmiðlar" xmlDataType="decimal"/>
    </xmlCellPr>
  </singleXmlCell>
  <singleXmlCell id="2080" r="I58" connectionId="0">
    <xmlCellPr id="1" uniqueName="ISK">
      <xmlPr mapId="2" xpath="/ns1:EfnahagurBanka/ns1:Gögn/ns1:SundurliðunSkuldabréf/ns1:SS-SkuldabréfOgVíxlar/ns1:SS-ÖnnurMarkaðsskuldabréfLengriEnÁr/ns1:AtvinnufyrirtækiSundurliðað/ns1:ÞjónustaAnnaðSundurliðað/@ISK" xmlDataType="decimal"/>
    </xmlCellPr>
  </singleXmlCell>
  <singleXmlCell id="2081" r="J58" connectionId="0">
    <xmlCellPr id="1" uniqueName="EUR">
      <xmlPr mapId="2" xpath="/ns1:EfnahagurBanka/ns1:Gögn/ns1:SundurliðunSkuldabréf/ns1:SS-SkuldabréfOgVíxlar/ns1:SS-ÖnnurMarkaðsskuldabréfLengriEnÁr/ns1:AtvinnufyrirtækiSundurliðað/ns1:ÞjónustaAnnaðSundurliðað/@EUR" xmlDataType="decimal"/>
    </xmlCellPr>
  </singleXmlCell>
  <singleXmlCell id="2083" r="K58" connectionId="0">
    <xmlCellPr id="1" uniqueName="USD">
      <xmlPr mapId="2" xpath="/ns1:EfnahagurBanka/ns1:Gögn/ns1:SundurliðunSkuldabréf/ns1:SS-SkuldabréfOgVíxlar/ns1:SS-ÖnnurMarkaðsskuldabréfLengriEnÁr/ns1:AtvinnufyrirtækiSundurliðað/ns1:ÞjónustaAnnaðSundurliðað/@USD" xmlDataType="decimal"/>
    </xmlCellPr>
  </singleXmlCell>
  <singleXmlCell id="2084" r="L58" connectionId="0">
    <xmlCellPr id="1" uniqueName="GBP">
      <xmlPr mapId="2" xpath="/ns1:EfnahagurBanka/ns1:Gögn/ns1:SundurliðunSkuldabréf/ns1:SS-SkuldabréfOgVíxlar/ns1:SS-ÖnnurMarkaðsskuldabréfLengriEnÁr/ns1:AtvinnufyrirtækiSundurliðað/ns1:ÞjónustaAnnaðSundurliðað/@GBP" xmlDataType="decimal"/>
    </xmlCellPr>
  </singleXmlCell>
  <singleXmlCell id="2085" r="M58" connectionId="0">
    <xmlCellPr id="1" uniqueName="JPY">
      <xmlPr mapId="2" xpath="/ns1:EfnahagurBanka/ns1:Gögn/ns1:SundurliðunSkuldabréf/ns1:SS-SkuldabréfOgVíxlar/ns1:SS-ÖnnurMarkaðsskuldabréfLengriEnÁr/ns1:AtvinnufyrirtækiSundurliðað/ns1:ÞjónustaAnnaðSundurliðað/@JPY" xmlDataType="decimal"/>
    </xmlCellPr>
  </singleXmlCell>
  <singleXmlCell id="2086" r="N58" connectionId="0">
    <xmlCellPr id="1" uniqueName="DKK">
      <xmlPr mapId="2" xpath="/ns1:EfnahagurBanka/ns1:Gögn/ns1:SundurliðunSkuldabréf/ns1:SS-SkuldabréfOgVíxlar/ns1:SS-ÖnnurMarkaðsskuldabréfLengriEnÁr/ns1:AtvinnufyrirtækiSundurliðað/ns1:ÞjónustaAnnaðSundurliðað/@DKK" xmlDataType="decimal"/>
    </xmlCellPr>
  </singleXmlCell>
  <singleXmlCell id="2087" r="O58" connectionId="0">
    <xmlCellPr id="1" uniqueName="NOK">
      <xmlPr mapId="2" xpath="/ns1:EfnahagurBanka/ns1:Gögn/ns1:SundurliðunSkuldabréf/ns1:SS-SkuldabréfOgVíxlar/ns1:SS-ÖnnurMarkaðsskuldabréfLengriEnÁr/ns1:AtvinnufyrirtækiSundurliðað/ns1:ÞjónustaAnnaðSundurliðað/@NOK" xmlDataType="decimal"/>
    </xmlCellPr>
  </singleXmlCell>
  <singleXmlCell id="2088" r="P58" connectionId="0">
    <xmlCellPr id="1" uniqueName="SEK">
      <xmlPr mapId="2" xpath="/ns1:EfnahagurBanka/ns1:Gögn/ns1:SundurliðunSkuldabréf/ns1:SS-SkuldabréfOgVíxlar/ns1:SS-ÖnnurMarkaðsskuldabréfLengriEnÁr/ns1:AtvinnufyrirtækiSundurliðað/ns1:ÞjónustaAnnaðSundurliðað/@SEK" xmlDataType="decimal"/>
    </xmlCellPr>
  </singleXmlCell>
  <singleXmlCell id="2089" r="Q58" connectionId="0">
    <xmlCellPr id="1" uniqueName="CHF">
      <xmlPr mapId="2" xpath="/ns1:EfnahagurBanka/ns1:Gögn/ns1:SundurliðunSkuldabréf/ns1:SS-SkuldabréfOgVíxlar/ns1:SS-ÖnnurMarkaðsskuldabréfLengriEnÁr/ns1:AtvinnufyrirtækiSundurliðað/ns1:ÞjónustaAnnaðSundurliðað/@CHF" xmlDataType="decimal"/>
    </xmlCellPr>
  </singleXmlCell>
  <singleXmlCell id="2090" r="R58" connectionId="0">
    <xmlCellPr id="1" uniqueName="AðrirGjaldmiðlar">
      <xmlPr mapId="2" xpath="/ns1:EfnahagurBanka/ns1:Gögn/ns1:SundurliðunSkuldabréf/ns1:SS-SkuldabréfOgVíxlar/ns1:SS-ÖnnurMarkaðsskuldabréfLengriEnÁr/ns1:AtvinnufyrirtækiSundurliðað/ns1:ÞjónustaAnnaðSundurliðað/@AðrirGjaldmiðlar" xmlDataType="decimal"/>
    </xmlCellPr>
  </singleXmlCell>
  <singleXmlCell id="2091" r="I86" connectionId="0">
    <xmlCellPr id="1" uniqueName="ISK">
      <xmlPr mapId="2" xpath="/ns1:EfnahagurBanka/ns1:Gögn/ns1:SundurliðunSkuldabréf/ns1:SS-SkuldabréfOgVíxlar/ns1:SS-ÖnnurMarkaðsskuldabréfStyttriEðaJöfnÁri/ns1:AtvinnufyrirtækiSundurliðað/ns1:LandbúnaðurSundurliðað/@ISK" xmlDataType="decimal"/>
    </xmlCellPr>
  </singleXmlCell>
  <singleXmlCell id="2092" r="J86" connectionId="0">
    <xmlCellPr id="1" uniqueName="EUR">
      <xmlPr mapId="2" xpath="/ns1:EfnahagurBanka/ns1:Gögn/ns1:SundurliðunSkuldabréf/ns1:SS-SkuldabréfOgVíxlar/ns1:SS-ÖnnurMarkaðsskuldabréfStyttriEðaJöfnÁri/ns1:AtvinnufyrirtækiSundurliðað/ns1:LandbúnaðurSundurliðað/@EUR" xmlDataType="decimal"/>
    </xmlCellPr>
  </singleXmlCell>
  <singleXmlCell id="2103" r="K86" connectionId="0">
    <xmlCellPr id="1" uniqueName="USD">
      <xmlPr mapId="2" xpath="/ns1:EfnahagurBanka/ns1:Gögn/ns1:SundurliðunSkuldabréf/ns1:SS-SkuldabréfOgVíxlar/ns1:SS-ÖnnurMarkaðsskuldabréfStyttriEðaJöfnÁri/ns1:AtvinnufyrirtækiSundurliðað/ns1:LandbúnaðurSundurliðað/@USD" xmlDataType="decimal"/>
    </xmlCellPr>
  </singleXmlCell>
  <singleXmlCell id="2104" r="L86" connectionId="0">
    <xmlCellPr id="1" uniqueName="GBP">
      <xmlPr mapId="2" xpath="/ns1:EfnahagurBanka/ns1:Gögn/ns1:SundurliðunSkuldabréf/ns1:SS-SkuldabréfOgVíxlar/ns1:SS-ÖnnurMarkaðsskuldabréfStyttriEðaJöfnÁri/ns1:AtvinnufyrirtækiSundurliðað/ns1:LandbúnaðurSundurliðað/@GBP" xmlDataType="decimal"/>
    </xmlCellPr>
  </singleXmlCell>
  <singleXmlCell id="2105" r="M86" connectionId="0">
    <xmlCellPr id="1" uniqueName="JPY">
      <xmlPr mapId="2" xpath="/ns1:EfnahagurBanka/ns1:Gögn/ns1:SundurliðunSkuldabréf/ns1:SS-SkuldabréfOgVíxlar/ns1:SS-ÖnnurMarkaðsskuldabréfStyttriEðaJöfnÁri/ns1:AtvinnufyrirtækiSundurliðað/ns1:LandbúnaðurSundurliðað/@JPY" xmlDataType="decimal"/>
    </xmlCellPr>
  </singleXmlCell>
  <singleXmlCell id="2107" r="N86" connectionId="0">
    <xmlCellPr id="1" uniqueName="DKK">
      <xmlPr mapId="2" xpath="/ns1:EfnahagurBanka/ns1:Gögn/ns1:SundurliðunSkuldabréf/ns1:SS-SkuldabréfOgVíxlar/ns1:SS-ÖnnurMarkaðsskuldabréfStyttriEðaJöfnÁri/ns1:AtvinnufyrirtækiSundurliðað/ns1:LandbúnaðurSundurliðað/@DKK" xmlDataType="decimal"/>
    </xmlCellPr>
  </singleXmlCell>
  <singleXmlCell id="2108" r="O86" connectionId="0">
    <xmlCellPr id="1" uniqueName="NOK">
      <xmlPr mapId="2" xpath="/ns1:EfnahagurBanka/ns1:Gögn/ns1:SundurliðunSkuldabréf/ns1:SS-SkuldabréfOgVíxlar/ns1:SS-ÖnnurMarkaðsskuldabréfStyttriEðaJöfnÁri/ns1:AtvinnufyrirtækiSundurliðað/ns1:LandbúnaðurSundurliðað/@NOK" xmlDataType="decimal"/>
    </xmlCellPr>
  </singleXmlCell>
  <singleXmlCell id="2109" r="P86" connectionId="0">
    <xmlCellPr id="1" uniqueName="SEK">
      <xmlPr mapId="2" xpath="/ns1:EfnahagurBanka/ns1:Gögn/ns1:SundurliðunSkuldabréf/ns1:SS-SkuldabréfOgVíxlar/ns1:SS-ÖnnurMarkaðsskuldabréfStyttriEðaJöfnÁri/ns1:AtvinnufyrirtækiSundurliðað/ns1:LandbúnaðurSundurliðað/@SEK" xmlDataType="decimal"/>
    </xmlCellPr>
  </singleXmlCell>
  <singleXmlCell id="2110" r="Q86" connectionId="0">
    <xmlCellPr id="1" uniqueName="CHF">
      <xmlPr mapId="2" xpath="/ns1:EfnahagurBanka/ns1:Gögn/ns1:SundurliðunSkuldabréf/ns1:SS-SkuldabréfOgVíxlar/ns1:SS-ÖnnurMarkaðsskuldabréfStyttriEðaJöfnÁri/ns1:AtvinnufyrirtækiSundurliðað/ns1:LandbúnaðurSundurliðað/@CHF" xmlDataType="decimal"/>
    </xmlCellPr>
  </singleXmlCell>
  <singleXmlCell id="2111" r="R86" connectionId="0">
    <xmlCellPr id="1" uniqueName="AðrirGjaldmiðlar">
      <xmlPr mapId="2" xpath="/ns1:EfnahagurBanka/ns1:Gögn/ns1:SundurliðunSkuldabréf/ns1:SS-SkuldabréfOgVíxlar/ns1:SS-ÖnnurMarkaðsskuldabréfStyttriEðaJöfnÁri/ns1:AtvinnufyrirtækiSundurliðað/ns1:LandbúnaðurSundurliðað/@AðrirGjaldmiðlar" xmlDataType="decimal"/>
    </xmlCellPr>
  </singleXmlCell>
  <singleXmlCell id="2112" r="I87" connectionId="0">
    <xmlCellPr id="1" uniqueName="ISK">
      <xmlPr mapId="2" xpath="/ns1:EfnahagurBanka/ns1:Gögn/ns1:SundurliðunSkuldabréf/ns1:SS-SkuldabréfOgVíxlar/ns1:SS-ÖnnurMarkaðsskuldabréfStyttriEðaJöfnÁri/ns1:AtvinnufyrirtækiSundurliðað/ns1:FiskveiðarSundurliðað/@ISK" xmlDataType="decimal"/>
    </xmlCellPr>
  </singleXmlCell>
  <singleXmlCell id="2113" r="J87" connectionId="0">
    <xmlCellPr id="1" uniqueName="EUR">
      <xmlPr mapId="2" xpath="/ns1:EfnahagurBanka/ns1:Gögn/ns1:SundurliðunSkuldabréf/ns1:SS-SkuldabréfOgVíxlar/ns1:SS-ÖnnurMarkaðsskuldabréfStyttriEðaJöfnÁri/ns1:AtvinnufyrirtækiSundurliðað/ns1:FiskveiðarSundurliðað/@EUR" xmlDataType="decimal"/>
    </xmlCellPr>
  </singleXmlCell>
  <singleXmlCell id="2114" r="K87" connectionId="0">
    <xmlCellPr id="1" uniqueName="USD">
      <xmlPr mapId="2" xpath="/ns1:EfnahagurBanka/ns1:Gögn/ns1:SundurliðunSkuldabréf/ns1:SS-SkuldabréfOgVíxlar/ns1:SS-ÖnnurMarkaðsskuldabréfStyttriEðaJöfnÁri/ns1:AtvinnufyrirtækiSundurliðað/ns1:FiskveiðarSundurliðað/@USD" xmlDataType="decimal"/>
    </xmlCellPr>
  </singleXmlCell>
  <singleXmlCell id="2115" r="L87" connectionId="0">
    <xmlCellPr id="1" uniqueName="GBP">
      <xmlPr mapId="2" xpath="/ns1:EfnahagurBanka/ns1:Gögn/ns1:SundurliðunSkuldabréf/ns1:SS-SkuldabréfOgVíxlar/ns1:SS-ÖnnurMarkaðsskuldabréfStyttriEðaJöfnÁri/ns1:AtvinnufyrirtækiSundurliðað/ns1:FiskveiðarSundurliðað/@GBP" xmlDataType="decimal"/>
    </xmlCellPr>
  </singleXmlCell>
  <singleXmlCell id="2116" r="M87" connectionId="0">
    <xmlCellPr id="1" uniqueName="JPY">
      <xmlPr mapId="2" xpath="/ns1:EfnahagurBanka/ns1:Gögn/ns1:SundurliðunSkuldabréf/ns1:SS-SkuldabréfOgVíxlar/ns1:SS-ÖnnurMarkaðsskuldabréfStyttriEðaJöfnÁri/ns1:AtvinnufyrirtækiSundurliðað/ns1:FiskveiðarSundurliðað/@JPY" xmlDataType="decimal"/>
    </xmlCellPr>
  </singleXmlCell>
  <singleXmlCell id="2117" r="N87" connectionId="0">
    <xmlCellPr id="1" uniqueName="DKK">
      <xmlPr mapId="2" xpath="/ns1:EfnahagurBanka/ns1:Gögn/ns1:SundurliðunSkuldabréf/ns1:SS-SkuldabréfOgVíxlar/ns1:SS-ÖnnurMarkaðsskuldabréfStyttriEðaJöfnÁri/ns1:AtvinnufyrirtækiSundurliðað/ns1:FiskveiðarSundurliðað/@DKK" xmlDataType="decimal"/>
    </xmlCellPr>
  </singleXmlCell>
  <singleXmlCell id="2118" r="O87" connectionId="0">
    <xmlCellPr id="1" uniqueName="NOK">
      <xmlPr mapId="2" xpath="/ns1:EfnahagurBanka/ns1:Gögn/ns1:SundurliðunSkuldabréf/ns1:SS-SkuldabréfOgVíxlar/ns1:SS-ÖnnurMarkaðsskuldabréfStyttriEðaJöfnÁri/ns1:AtvinnufyrirtækiSundurliðað/ns1:FiskveiðarSundurliðað/@NOK" xmlDataType="decimal"/>
    </xmlCellPr>
  </singleXmlCell>
  <singleXmlCell id="2119" r="P87" connectionId="0">
    <xmlCellPr id="1" uniqueName="SEK">
      <xmlPr mapId="2" xpath="/ns1:EfnahagurBanka/ns1:Gögn/ns1:SundurliðunSkuldabréf/ns1:SS-SkuldabréfOgVíxlar/ns1:SS-ÖnnurMarkaðsskuldabréfStyttriEðaJöfnÁri/ns1:AtvinnufyrirtækiSundurliðað/ns1:FiskveiðarSundurliðað/@SEK" xmlDataType="decimal"/>
    </xmlCellPr>
  </singleXmlCell>
  <singleXmlCell id="2120" r="Q87" connectionId="0">
    <xmlCellPr id="1" uniqueName="CHF">
      <xmlPr mapId="2" xpath="/ns1:EfnahagurBanka/ns1:Gögn/ns1:SundurliðunSkuldabréf/ns1:SS-SkuldabréfOgVíxlar/ns1:SS-ÖnnurMarkaðsskuldabréfStyttriEðaJöfnÁri/ns1:AtvinnufyrirtækiSundurliðað/ns1:FiskveiðarSundurliðað/@CHF" xmlDataType="decimal"/>
    </xmlCellPr>
  </singleXmlCell>
  <singleXmlCell id="2121" r="R87" connectionId="0">
    <xmlCellPr id="1" uniqueName="AðrirGjaldmiðlar">
      <xmlPr mapId="2" xpath="/ns1:EfnahagurBanka/ns1:Gögn/ns1:SundurliðunSkuldabréf/ns1:SS-SkuldabréfOgVíxlar/ns1:SS-ÖnnurMarkaðsskuldabréfStyttriEðaJöfnÁri/ns1:AtvinnufyrirtækiSundurliðað/ns1:FiskveiðarSundurliðað/@AðrirGjaldmiðlar" xmlDataType="decimal"/>
    </xmlCellPr>
  </singleXmlCell>
  <singleXmlCell id="2122" r="I88" connectionId="0">
    <xmlCellPr id="1" uniqueName="ISK">
      <xmlPr mapId="2" xpath="/ns1:EfnahagurBanka/ns1:Gögn/ns1:SundurliðunSkuldabréf/ns1:SS-SkuldabréfOgVíxlar/ns1:SS-ÖnnurMarkaðsskuldabréfStyttriEðaJöfnÁri/ns1:AtvinnufyrirtækiSundurliðað/ns1:IðnaðurVinnslaLandbúnaðarafurðaSundurliðað/@ISK" xmlDataType="decimal"/>
    </xmlCellPr>
  </singleXmlCell>
  <singleXmlCell id="2123" r="J88" connectionId="0">
    <xmlCellPr id="1" uniqueName="EUR">
      <xmlPr mapId="2" xpath="/ns1:EfnahagurBanka/ns1:Gögn/ns1:SundurliðunSkuldabréf/ns1:SS-SkuldabréfOgVíxlar/ns1:SS-ÖnnurMarkaðsskuldabréfStyttriEðaJöfnÁri/ns1:AtvinnufyrirtækiSundurliðað/ns1:IðnaðurVinnslaLandbúnaðarafurðaSundurliðað/@EUR" xmlDataType="decimal"/>
    </xmlCellPr>
  </singleXmlCell>
  <singleXmlCell id="2124" r="K88" connectionId="0">
    <xmlCellPr id="1" uniqueName="USD">
      <xmlPr mapId="2" xpath="/ns1:EfnahagurBanka/ns1:Gögn/ns1:SundurliðunSkuldabréf/ns1:SS-SkuldabréfOgVíxlar/ns1:SS-ÖnnurMarkaðsskuldabréfStyttriEðaJöfnÁri/ns1:AtvinnufyrirtækiSundurliðað/ns1:IðnaðurVinnslaLandbúnaðarafurðaSundurliðað/@USD" xmlDataType="decimal"/>
    </xmlCellPr>
  </singleXmlCell>
  <singleXmlCell id="2125" r="L88" connectionId="0">
    <xmlCellPr id="1" uniqueName="GBP">
      <xmlPr mapId="2" xpath="/ns1:EfnahagurBanka/ns1:Gögn/ns1:SundurliðunSkuldabréf/ns1:SS-SkuldabréfOgVíxlar/ns1:SS-ÖnnurMarkaðsskuldabréfStyttriEðaJöfnÁri/ns1:AtvinnufyrirtækiSundurliðað/ns1:IðnaðurVinnslaLandbúnaðarafurðaSundurliðað/@GBP" xmlDataType="decimal"/>
    </xmlCellPr>
  </singleXmlCell>
  <singleXmlCell id="2126" r="M88" connectionId="0">
    <xmlCellPr id="1" uniqueName="JPY">
      <xmlPr mapId="2" xpath="/ns1:EfnahagurBanka/ns1:Gögn/ns1:SundurliðunSkuldabréf/ns1:SS-SkuldabréfOgVíxlar/ns1:SS-ÖnnurMarkaðsskuldabréfStyttriEðaJöfnÁri/ns1:AtvinnufyrirtækiSundurliðað/ns1:IðnaðurVinnslaLandbúnaðarafurðaSundurliðað/@JPY" xmlDataType="decimal"/>
    </xmlCellPr>
  </singleXmlCell>
  <singleXmlCell id="2127" r="N88" connectionId="0">
    <xmlCellPr id="1" uniqueName="DKK">
      <xmlPr mapId="2" xpath="/ns1:EfnahagurBanka/ns1:Gögn/ns1:SundurliðunSkuldabréf/ns1:SS-SkuldabréfOgVíxlar/ns1:SS-ÖnnurMarkaðsskuldabréfStyttriEðaJöfnÁri/ns1:AtvinnufyrirtækiSundurliðað/ns1:IðnaðurVinnslaLandbúnaðarafurðaSundurliðað/@DKK" xmlDataType="decimal"/>
    </xmlCellPr>
  </singleXmlCell>
  <singleXmlCell id="2128" r="O88" connectionId="0">
    <xmlCellPr id="1" uniqueName="NOK">
      <xmlPr mapId="2" xpath="/ns1:EfnahagurBanka/ns1:Gögn/ns1:SundurliðunSkuldabréf/ns1:SS-SkuldabréfOgVíxlar/ns1:SS-ÖnnurMarkaðsskuldabréfStyttriEðaJöfnÁri/ns1:AtvinnufyrirtækiSundurliðað/ns1:IðnaðurVinnslaLandbúnaðarafurðaSundurliðað/@NOK" xmlDataType="decimal"/>
    </xmlCellPr>
  </singleXmlCell>
  <singleXmlCell id="2129" r="P88" connectionId="0">
    <xmlCellPr id="1" uniqueName="SEK">
      <xmlPr mapId="2" xpath="/ns1:EfnahagurBanka/ns1:Gögn/ns1:SundurliðunSkuldabréf/ns1:SS-SkuldabréfOgVíxlar/ns1:SS-ÖnnurMarkaðsskuldabréfStyttriEðaJöfnÁri/ns1:AtvinnufyrirtækiSundurliðað/ns1:IðnaðurVinnslaLandbúnaðarafurðaSundurliðað/@SEK" xmlDataType="decimal"/>
    </xmlCellPr>
  </singleXmlCell>
  <singleXmlCell id="2131" r="Q88" connectionId="0">
    <xmlCellPr id="1" uniqueName="CHF">
      <xmlPr mapId="2" xpath="/ns1:EfnahagurBanka/ns1:Gögn/ns1:SundurliðunSkuldabréf/ns1:SS-SkuldabréfOgVíxlar/ns1:SS-ÖnnurMarkaðsskuldabréfStyttriEðaJöfnÁri/ns1:AtvinnufyrirtækiSundurliðað/ns1:IðnaðurVinnslaLandbúnaðarafurðaSundurliðað/@CHF" xmlDataType="decimal"/>
    </xmlCellPr>
  </singleXmlCell>
  <singleXmlCell id="2132" r="R88" connectionId="0">
    <xmlCellPr id="1" uniqueName="AðrirGjaldmiðlar">
      <xmlPr mapId="2" xpath="/ns1:EfnahagurBanka/ns1:Gögn/ns1:SundurliðunSkuldabréf/ns1:SS-SkuldabréfOgVíxlar/ns1:SS-ÖnnurMarkaðsskuldabréfStyttriEðaJöfnÁri/ns1:AtvinnufyrirtækiSundurliðað/ns1:IðnaðurVinnslaLandbúnaðarafurðaSundurliðað/@AðrirGjaldmiðlar" xmlDataType="decimal"/>
    </xmlCellPr>
  </singleXmlCell>
  <singleXmlCell id="2133" r="I89" connectionId="0">
    <xmlCellPr id="1" uniqueName="ISK">
      <xmlPr mapId="2" xpath="/ns1:EfnahagurBanka/ns1:Gögn/ns1:SundurliðunSkuldabréf/ns1:SS-SkuldabréfOgVíxlar/ns1:SS-ÖnnurMarkaðsskuldabréfStyttriEðaJöfnÁri/ns1:AtvinnufyrirtækiSundurliðað/ns1:IðnaðurVinnslaSjávarafurðaSundurliðað/@ISK" xmlDataType="decimal"/>
    </xmlCellPr>
  </singleXmlCell>
  <singleXmlCell id="2134" r="J89" connectionId="0">
    <xmlCellPr id="1" uniqueName="EUR">
      <xmlPr mapId="2" xpath="/ns1:EfnahagurBanka/ns1:Gögn/ns1:SundurliðunSkuldabréf/ns1:SS-SkuldabréfOgVíxlar/ns1:SS-ÖnnurMarkaðsskuldabréfStyttriEðaJöfnÁri/ns1:AtvinnufyrirtækiSundurliðað/ns1:IðnaðurVinnslaSjávarafurðaSundurliðað/@EUR" xmlDataType="decimal"/>
    </xmlCellPr>
  </singleXmlCell>
  <singleXmlCell id="2135" r="K89" connectionId="0">
    <xmlCellPr id="1" uniqueName="USD">
      <xmlPr mapId="2" xpath="/ns1:EfnahagurBanka/ns1:Gögn/ns1:SundurliðunSkuldabréf/ns1:SS-SkuldabréfOgVíxlar/ns1:SS-ÖnnurMarkaðsskuldabréfStyttriEðaJöfnÁri/ns1:AtvinnufyrirtækiSundurliðað/ns1:IðnaðurVinnslaSjávarafurðaSundurliðað/@USD" xmlDataType="decimal"/>
    </xmlCellPr>
  </singleXmlCell>
  <singleXmlCell id="2136" r="L89" connectionId="0">
    <xmlCellPr id="1" uniqueName="GBP">
      <xmlPr mapId="2" xpath="/ns1:EfnahagurBanka/ns1:Gögn/ns1:SundurliðunSkuldabréf/ns1:SS-SkuldabréfOgVíxlar/ns1:SS-ÖnnurMarkaðsskuldabréfStyttriEðaJöfnÁri/ns1:AtvinnufyrirtækiSundurliðað/ns1:IðnaðurVinnslaSjávarafurðaSundurliðað/@GBP" xmlDataType="decimal"/>
    </xmlCellPr>
  </singleXmlCell>
  <singleXmlCell id="2137" r="M89" connectionId="0">
    <xmlCellPr id="1" uniqueName="JPY">
      <xmlPr mapId="2" xpath="/ns1:EfnahagurBanka/ns1:Gögn/ns1:SundurliðunSkuldabréf/ns1:SS-SkuldabréfOgVíxlar/ns1:SS-ÖnnurMarkaðsskuldabréfStyttriEðaJöfnÁri/ns1:AtvinnufyrirtækiSundurliðað/ns1:IðnaðurVinnslaSjávarafurðaSundurliðað/@JPY" xmlDataType="decimal"/>
    </xmlCellPr>
  </singleXmlCell>
  <singleXmlCell id="2138" r="N89" connectionId="0">
    <xmlCellPr id="1" uniqueName="DKK">
      <xmlPr mapId="2" xpath="/ns1:EfnahagurBanka/ns1:Gögn/ns1:SundurliðunSkuldabréf/ns1:SS-SkuldabréfOgVíxlar/ns1:SS-ÖnnurMarkaðsskuldabréfStyttriEðaJöfnÁri/ns1:AtvinnufyrirtækiSundurliðað/ns1:IðnaðurVinnslaSjávarafurðaSundurliðað/@DKK" xmlDataType="decimal"/>
    </xmlCellPr>
  </singleXmlCell>
  <singleXmlCell id="2139" r="O89" connectionId="0">
    <xmlCellPr id="1" uniqueName="NOK">
      <xmlPr mapId="2" xpath="/ns1:EfnahagurBanka/ns1:Gögn/ns1:SundurliðunSkuldabréf/ns1:SS-SkuldabréfOgVíxlar/ns1:SS-ÖnnurMarkaðsskuldabréfStyttriEðaJöfnÁri/ns1:AtvinnufyrirtækiSundurliðað/ns1:IðnaðurVinnslaSjávarafurðaSundurliðað/@NOK" xmlDataType="decimal"/>
    </xmlCellPr>
  </singleXmlCell>
  <singleXmlCell id="2140" r="P89" connectionId="0">
    <xmlCellPr id="1" uniqueName="SEK">
      <xmlPr mapId="2" xpath="/ns1:EfnahagurBanka/ns1:Gögn/ns1:SundurliðunSkuldabréf/ns1:SS-SkuldabréfOgVíxlar/ns1:SS-ÖnnurMarkaðsskuldabréfStyttriEðaJöfnÁri/ns1:AtvinnufyrirtækiSundurliðað/ns1:IðnaðurVinnslaSjávarafurðaSundurliðað/@SEK" xmlDataType="decimal"/>
    </xmlCellPr>
  </singleXmlCell>
  <singleXmlCell id="2141" r="Q89" connectionId="0">
    <xmlCellPr id="1" uniqueName="CHF">
      <xmlPr mapId="2" xpath="/ns1:EfnahagurBanka/ns1:Gögn/ns1:SundurliðunSkuldabréf/ns1:SS-SkuldabréfOgVíxlar/ns1:SS-ÖnnurMarkaðsskuldabréfStyttriEðaJöfnÁri/ns1:AtvinnufyrirtækiSundurliðað/ns1:IðnaðurVinnslaSjávarafurðaSundurliðað/@CHF" xmlDataType="decimal"/>
    </xmlCellPr>
  </singleXmlCell>
  <singleXmlCell id="2142" r="R89" connectionId="0">
    <xmlCellPr id="1" uniqueName="AðrirGjaldmiðlar">
      <xmlPr mapId="2" xpath="/ns1:EfnahagurBanka/ns1:Gögn/ns1:SundurliðunSkuldabréf/ns1:SS-SkuldabréfOgVíxlar/ns1:SS-ÖnnurMarkaðsskuldabréfStyttriEðaJöfnÁri/ns1:AtvinnufyrirtækiSundurliðað/ns1:IðnaðurVinnslaSjávarafurðaSundurliðað/@AðrirGjaldmiðlar" xmlDataType="decimal"/>
    </xmlCellPr>
  </singleXmlCell>
  <singleXmlCell id="2143" r="I90" connectionId="0">
    <xmlCellPr id="1" uniqueName="ISK">
      <xmlPr mapId="2" xpath="/ns1:EfnahagurBanka/ns1:Gögn/ns1:SundurliðunSkuldabréf/ns1:SS-SkuldabréfOgVíxlar/ns1:SS-ÖnnurMarkaðsskuldabréfStyttriEðaJöfnÁri/ns1:AtvinnufyrirtækiSundurliðað/ns1:IðnaðurAnnaðSundurliðað/@ISK" xmlDataType="decimal"/>
    </xmlCellPr>
  </singleXmlCell>
  <singleXmlCell id="2144" r="J90" connectionId="0">
    <xmlCellPr id="1" uniqueName="EUR">
      <xmlPr mapId="2" xpath="/ns1:EfnahagurBanka/ns1:Gögn/ns1:SundurliðunSkuldabréf/ns1:SS-SkuldabréfOgVíxlar/ns1:SS-ÖnnurMarkaðsskuldabréfStyttriEðaJöfnÁri/ns1:AtvinnufyrirtækiSundurliðað/ns1:IðnaðurAnnaðSundurliðað/@EUR" xmlDataType="decimal"/>
    </xmlCellPr>
  </singleXmlCell>
  <singleXmlCell id="2145" r="K90" connectionId="0">
    <xmlCellPr id="1" uniqueName="USD">
      <xmlPr mapId="2" xpath="/ns1:EfnahagurBanka/ns1:Gögn/ns1:SundurliðunSkuldabréf/ns1:SS-SkuldabréfOgVíxlar/ns1:SS-ÖnnurMarkaðsskuldabréfStyttriEðaJöfnÁri/ns1:AtvinnufyrirtækiSundurliðað/ns1:IðnaðurAnnaðSundurliðað/@USD" xmlDataType="decimal"/>
    </xmlCellPr>
  </singleXmlCell>
  <singleXmlCell id="2146" r="L90" connectionId="0">
    <xmlCellPr id="1" uniqueName="GBP">
      <xmlPr mapId="2" xpath="/ns1:EfnahagurBanka/ns1:Gögn/ns1:SundurliðunSkuldabréf/ns1:SS-SkuldabréfOgVíxlar/ns1:SS-ÖnnurMarkaðsskuldabréfStyttriEðaJöfnÁri/ns1:AtvinnufyrirtækiSundurliðað/ns1:IðnaðurAnnaðSundurliðað/@GBP" xmlDataType="decimal"/>
    </xmlCellPr>
  </singleXmlCell>
  <singleXmlCell id="2147" r="M90" connectionId="0">
    <xmlCellPr id="1" uniqueName="JPY">
      <xmlPr mapId="2" xpath="/ns1:EfnahagurBanka/ns1:Gögn/ns1:SundurliðunSkuldabréf/ns1:SS-SkuldabréfOgVíxlar/ns1:SS-ÖnnurMarkaðsskuldabréfStyttriEðaJöfnÁri/ns1:AtvinnufyrirtækiSundurliðað/ns1:IðnaðurAnnaðSundurliðað/@JPY" xmlDataType="decimal"/>
    </xmlCellPr>
  </singleXmlCell>
  <singleXmlCell id="2148" r="N90" connectionId="0">
    <xmlCellPr id="1" uniqueName="DKK">
      <xmlPr mapId="2" xpath="/ns1:EfnahagurBanka/ns1:Gögn/ns1:SundurliðunSkuldabréf/ns1:SS-SkuldabréfOgVíxlar/ns1:SS-ÖnnurMarkaðsskuldabréfStyttriEðaJöfnÁri/ns1:AtvinnufyrirtækiSundurliðað/ns1:IðnaðurAnnaðSundurliðað/@DKK" xmlDataType="decimal"/>
    </xmlCellPr>
  </singleXmlCell>
  <singleXmlCell id="2149" r="O90" connectionId="0">
    <xmlCellPr id="1" uniqueName="NOK">
      <xmlPr mapId="2" xpath="/ns1:EfnahagurBanka/ns1:Gögn/ns1:SundurliðunSkuldabréf/ns1:SS-SkuldabréfOgVíxlar/ns1:SS-ÖnnurMarkaðsskuldabréfStyttriEðaJöfnÁri/ns1:AtvinnufyrirtækiSundurliðað/ns1:IðnaðurAnnaðSundurliðað/@NOK" xmlDataType="decimal"/>
    </xmlCellPr>
  </singleXmlCell>
  <singleXmlCell id="2150" r="P90" connectionId="0">
    <xmlCellPr id="1" uniqueName="SEK">
      <xmlPr mapId="2" xpath="/ns1:EfnahagurBanka/ns1:Gögn/ns1:SundurliðunSkuldabréf/ns1:SS-SkuldabréfOgVíxlar/ns1:SS-ÖnnurMarkaðsskuldabréfStyttriEðaJöfnÁri/ns1:AtvinnufyrirtækiSundurliðað/ns1:IðnaðurAnnaðSundurliðað/@SEK" xmlDataType="decimal"/>
    </xmlCellPr>
  </singleXmlCell>
  <singleXmlCell id="2151" r="Q90" connectionId="0">
    <xmlCellPr id="1" uniqueName="CHF">
      <xmlPr mapId="2" xpath="/ns1:EfnahagurBanka/ns1:Gögn/ns1:SundurliðunSkuldabréf/ns1:SS-SkuldabréfOgVíxlar/ns1:SS-ÖnnurMarkaðsskuldabréfStyttriEðaJöfnÁri/ns1:AtvinnufyrirtækiSundurliðað/ns1:IðnaðurAnnaðSundurliðað/@CHF" xmlDataType="decimal"/>
    </xmlCellPr>
  </singleXmlCell>
  <singleXmlCell id="2152" r="R90" connectionId="0">
    <xmlCellPr id="1" uniqueName="AðrirGjaldmiðlar">
      <xmlPr mapId="2" xpath="/ns1:EfnahagurBanka/ns1:Gögn/ns1:SundurliðunSkuldabréf/ns1:SS-SkuldabréfOgVíxlar/ns1:SS-ÖnnurMarkaðsskuldabréfStyttriEðaJöfnÁri/ns1:AtvinnufyrirtækiSundurliðað/ns1:IðnaðurAnnaðSundurliðað/@AðrirGjaldmiðlar" xmlDataType="decimal"/>
    </xmlCellPr>
  </singleXmlCell>
  <singleXmlCell id="2153" r="I91" connectionId="0">
    <xmlCellPr id="1" uniqueName="ISK">
      <xmlPr mapId="2" xpath="/ns1:EfnahagurBanka/ns1:Gögn/ns1:SundurliðunSkuldabréf/ns1:SS-SkuldabréfOgVíxlar/ns1:SS-ÖnnurMarkaðsskuldabréfStyttriEðaJöfnÁri/ns1:AtvinnufyrirtækiSundurliðað/ns1:VeiturOrkuOgVatnsveiturSundurliðað/@ISK" xmlDataType="decimal"/>
    </xmlCellPr>
  </singleXmlCell>
  <singleXmlCell id="2155" r="J91" connectionId="0">
    <xmlCellPr id="1" uniqueName="EUR">
      <xmlPr mapId="2" xpath="/ns1:EfnahagurBanka/ns1:Gögn/ns1:SundurliðunSkuldabréf/ns1:SS-SkuldabréfOgVíxlar/ns1:SS-ÖnnurMarkaðsskuldabréfStyttriEðaJöfnÁri/ns1:AtvinnufyrirtækiSundurliðað/ns1:VeiturOrkuOgVatnsveiturSundurliðað/@EUR" xmlDataType="decimal"/>
    </xmlCellPr>
  </singleXmlCell>
  <singleXmlCell id="2156" r="K91" connectionId="0">
    <xmlCellPr id="1" uniqueName="USD">
      <xmlPr mapId="2" xpath="/ns1:EfnahagurBanka/ns1:Gögn/ns1:SundurliðunSkuldabréf/ns1:SS-SkuldabréfOgVíxlar/ns1:SS-ÖnnurMarkaðsskuldabréfStyttriEðaJöfnÁri/ns1:AtvinnufyrirtækiSundurliðað/ns1:VeiturOrkuOgVatnsveiturSundurliðað/@USD" xmlDataType="decimal"/>
    </xmlCellPr>
  </singleXmlCell>
  <singleXmlCell id="2157" r="L91" connectionId="0">
    <xmlCellPr id="1" uniqueName="GBP">
      <xmlPr mapId="2" xpath="/ns1:EfnahagurBanka/ns1:Gögn/ns1:SundurliðunSkuldabréf/ns1:SS-SkuldabréfOgVíxlar/ns1:SS-ÖnnurMarkaðsskuldabréfStyttriEðaJöfnÁri/ns1:AtvinnufyrirtækiSundurliðað/ns1:VeiturOrkuOgVatnsveiturSundurliðað/@GBP" xmlDataType="decimal"/>
    </xmlCellPr>
  </singleXmlCell>
  <singleXmlCell id="2158" r="M91" connectionId="0">
    <xmlCellPr id="1" uniqueName="JPY">
      <xmlPr mapId="2" xpath="/ns1:EfnahagurBanka/ns1:Gögn/ns1:SundurliðunSkuldabréf/ns1:SS-SkuldabréfOgVíxlar/ns1:SS-ÖnnurMarkaðsskuldabréfStyttriEðaJöfnÁri/ns1:AtvinnufyrirtækiSundurliðað/ns1:VeiturOrkuOgVatnsveiturSundurliðað/@JPY" xmlDataType="decimal"/>
    </xmlCellPr>
  </singleXmlCell>
  <singleXmlCell id="2159" r="N91" connectionId="0">
    <xmlCellPr id="1" uniqueName="DKK">
      <xmlPr mapId="2" xpath="/ns1:EfnahagurBanka/ns1:Gögn/ns1:SundurliðunSkuldabréf/ns1:SS-SkuldabréfOgVíxlar/ns1:SS-ÖnnurMarkaðsskuldabréfStyttriEðaJöfnÁri/ns1:AtvinnufyrirtækiSundurliðað/ns1:VeiturOrkuOgVatnsveiturSundurliðað/@DKK" xmlDataType="decimal"/>
    </xmlCellPr>
  </singleXmlCell>
  <singleXmlCell id="2160" r="O91" connectionId="0">
    <xmlCellPr id="1" uniqueName="NOK">
      <xmlPr mapId="2" xpath="/ns1:EfnahagurBanka/ns1:Gögn/ns1:SundurliðunSkuldabréf/ns1:SS-SkuldabréfOgVíxlar/ns1:SS-ÖnnurMarkaðsskuldabréfStyttriEðaJöfnÁri/ns1:AtvinnufyrirtækiSundurliðað/ns1:VeiturOrkuOgVatnsveiturSundurliðað/@NOK" xmlDataType="decimal"/>
    </xmlCellPr>
  </singleXmlCell>
  <singleXmlCell id="2161" r="P91" connectionId="0">
    <xmlCellPr id="1" uniqueName="SEK">
      <xmlPr mapId="2" xpath="/ns1:EfnahagurBanka/ns1:Gögn/ns1:SundurliðunSkuldabréf/ns1:SS-SkuldabréfOgVíxlar/ns1:SS-ÖnnurMarkaðsskuldabréfStyttriEðaJöfnÁri/ns1:AtvinnufyrirtækiSundurliðað/ns1:VeiturOrkuOgVatnsveiturSundurliðað/@SEK" xmlDataType="decimal"/>
    </xmlCellPr>
  </singleXmlCell>
  <singleXmlCell id="2162" r="Q91" connectionId="0">
    <xmlCellPr id="1" uniqueName="CHF">
      <xmlPr mapId="2" xpath="/ns1:EfnahagurBanka/ns1:Gögn/ns1:SundurliðunSkuldabréf/ns1:SS-SkuldabréfOgVíxlar/ns1:SS-ÖnnurMarkaðsskuldabréfStyttriEðaJöfnÁri/ns1:AtvinnufyrirtækiSundurliðað/ns1:VeiturOrkuOgVatnsveiturSundurliðað/@CHF" xmlDataType="decimal"/>
    </xmlCellPr>
  </singleXmlCell>
  <singleXmlCell id="2163" r="R91" connectionId="0">
    <xmlCellPr id="1" uniqueName="AðrirGjaldmiðlar">
      <xmlPr mapId="2" xpath="/ns1:EfnahagurBanka/ns1:Gögn/ns1:SundurliðunSkuldabréf/ns1:SS-SkuldabréfOgVíxlar/ns1:SS-ÖnnurMarkaðsskuldabréfStyttriEðaJöfnÁri/ns1:AtvinnufyrirtækiSundurliðað/ns1:VeiturOrkuOgVatnsveiturSundurliðað/@AðrirGjaldmiðlar" xmlDataType="decimal"/>
    </xmlCellPr>
  </singleXmlCell>
  <singleXmlCell id="2164" r="I92" connectionId="0">
    <xmlCellPr id="1" uniqueName="ISK">
      <xmlPr mapId="2" xpath="/ns1:EfnahagurBanka/ns1:Gögn/ns1:SundurliðunSkuldabréf/ns1:SS-SkuldabréfOgVíxlar/ns1:SS-ÖnnurMarkaðsskuldabréfStyttriEðaJöfnÁri/ns1:AtvinnufyrirtækiSundurliðað/ns1:ByggingastarfsemiOgMannvirkjagerðSundurliðað/@ISK" xmlDataType="decimal"/>
    </xmlCellPr>
  </singleXmlCell>
  <singleXmlCell id="2165" r="J92" connectionId="0">
    <xmlCellPr id="1" uniqueName="EUR">
      <xmlPr mapId="2" xpath="/ns1:EfnahagurBanka/ns1:Gögn/ns1:SundurliðunSkuldabréf/ns1:SS-SkuldabréfOgVíxlar/ns1:SS-ÖnnurMarkaðsskuldabréfStyttriEðaJöfnÁri/ns1:AtvinnufyrirtækiSundurliðað/ns1:ByggingastarfsemiOgMannvirkjagerðSundurliðað/@EUR" xmlDataType="decimal"/>
    </xmlCellPr>
  </singleXmlCell>
  <singleXmlCell id="2166" r="K92" connectionId="0">
    <xmlCellPr id="1" uniqueName="USD">
      <xmlPr mapId="2" xpath="/ns1:EfnahagurBanka/ns1:Gögn/ns1:SundurliðunSkuldabréf/ns1:SS-SkuldabréfOgVíxlar/ns1:SS-ÖnnurMarkaðsskuldabréfStyttriEðaJöfnÁri/ns1:AtvinnufyrirtækiSundurliðað/ns1:ByggingastarfsemiOgMannvirkjagerðSundurliðað/@USD" xmlDataType="decimal"/>
    </xmlCellPr>
  </singleXmlCell>
  <singleXmlCell id="2167" r="L92" connectionId="0">
    <xmlCellPr id="1" uniqueName="GBP">
      <xmlPr mapId="2" xpath="/ns1:EfnahagurBanka/ns1:Gögn/ns1:SundurliðunSkuldabréf/ns1:SS-SkuldabréfOgVíxlar/ns1:SS-ÖnnurMarkaðsskuldabréfStyttriEðaJöfnÁri/ns1:AtvinnufyrirtækiSundurliðað/ns1:ByggingastarfsemiOgMannvirkjagerðSundurliðað/@GBP" xmlDataType="decimal"/>
    </xmlCellPr>
  </singleXmlCell>
  <singleXmlCell id="2168" r="M92" connectionId="0">
    <xmlCellPr id="1" uniqueName="JPY">
      <xmlPr mapId="2" xpath="/ns1:EfnahagurBanka/ns1:Gögn/ns1:SundurliðunSkuldabréf/ns1:SS-SkuldabréfOgVíxlar/ns1:SS-ÖnnurMarkaðsskuldabréfStyttriEðaJöfnÁri/ns1:AtvinnufyrirtækiSundurliðað/ns1:ByggingastarfsemiOgMannvirkjagerðSundurliðað/@JPY" xmlDataType="decimal"/>
    </xmlCellPr>
  </singleXmlCell>
  <singleXmlCell id="2169" r="N92" connectionId="0">
    <xmlCellPr id="1" uniqueName="DKK">
      <xmlPr mapId="2" xpath="/ns1:EfnahagurBanka/ns1:Gögn/ns1:SundurliðunSkuldabréf/ns1:SS-SkuldabréfOgVíxlar/ns1:SS-ÖnnurMarkaðsskuldabréfStyttriEðaJöfnÁri/ns1:AtvinnufyrirtækiSundurliðað/ns1:ByggingastarfsemiOgMannvirkjagerðSundurliðað/@DKK" xmlDataType="decimal"/>
    </xmlCellPr>
  </singleXmlCell>
  <singleXmlCell id="2170" r="O92" connectionId="0">
    <xmlCellPr id="1" uniqueName="NOK">
      <xmlPr mapId="2" xpath="/ns1:EfnahagurBanka/ns1:Gögn/ns1:SundurliðunSkuldabréf/ns1:SS-SkuldabréfOgVíxlar/ns1:SS-ÖnnurMarkaðsskuldabréfStyttriEðaJöfnÁri/ns1:AtvinnufyrirtækiSundurliðað/ns1:ByggingastarfsemiOgMannvirkjagerðSundurliðað/@NOK" xmlDataType="decimal"/>
    </xmlCellPr>
  </singleXmlCell>
  <singleXmlCell id="2171" r="P92" connectionId="0">
    <xmlCellPr id="1" uniqueName="SEK">
      <xmlPr mapId="2" xpath="/ns1:EfnahagurBanka/ns1:Gögn/ns1:SundurliðunSkuldabréf/ns1:SS-SkuldabréfOgVíxlar/ns1:SS-ÖnnurMarkaðsskuldabréfStyttriEðaJöfnÁri/ns1:AtvinnufyrirtækiSundurliðað/ns1:ByggingastarfsemiOgMannvirkjagerðSundurliðað/@SEK" xmlDataType="decimal"/>
    </xmlCellPr>
  </singleXmlCell>
  <singleXmlCell id="2172" r="Q92" connectionId="0">
    <xmlCellPr id="1" uniqueName="CHF">
      <xmlPr mapId="2" xpath="/ns1:EfnahagurBanka/ns1:Gögn/ns1:SundurliðunSkuldabréf/ns1:SS-SkuldabréfOgVíxlar/ns1:SS-ÖnnurMarkaðsskuldabréfStyttriEðaJöfnÁri/ns1:AtvinnufyrirtækiSundurliðað/ns1:ByggingastarfsemiOgMannvirkjagerðSundurliðað/@CHF" xmlDataType="decimal"/>
    </xmlCellPr>
  </singleXmlCell>
  <singleXmlCell id="2173" r="R92" connectionId="0">
    <xmlCellPr id="1" uniqueName="AðrirGjaldmiðlar">
      <xmlPr mapId="2" xpath="/ns1:EfnahagurBanka/ns1:Gögn/ns1:SundurliðunSkuldabréf/ns1:SS-SkuldabréfOgVíxlar/ns1:SS-ÖnnurMarkaðsskuldabréfStyttriEðaJöfnÁri/ns1:AtvinnufyrirtækiSundurliðað/ns1:ByggingastarfsemiOgMannvirkjagerðSundurliðað/@AðrirGjaldmiðlar" xmlDataType="decimal"/>
    </xmlCellPr>
  </singleXmlCell>
  <singleXmlCell id="2174" r="I93" connectionId="0">
    <xmlCellPr id="1" uniqueName="ISK">
      <xmlPr mapId="2" xpath="/ns1:EfnahagurBanka/ns1:Gögn/ns1:SundurliðunSkuldabréf/ns1:SS-SkuldabréfOgVíxlar/ns1:SS-ÖnnurMarkaðsskuldabréfStyttriEðaJöfnÁri/ns1:AtvinnufyrirtækiSundurliðað/ns1:VerslunSundurliðað/@ISK" xmlDataType="decimal"/>
    </xmlCellPr>
  </singleXmlCell>
  <singleXmlCell id="2175" r="J93" connectionId="0">
    <xmlCellPr id="1" uniqueName="EUR">
      <xmlPr mapId="2" xpath="/ns1:EfnahagurBanka/ns1:Gögn/ns1:SundurliðunSkuldabréf/ns1:SS-SkuldabréfOgVíxlar/ns1:SS-ÖnnurMarkaðsskuldabréfStyttriEðaJöfnÁri/ns1:AtvinnufyrirtækiSundurliðað/ns1:VerslunSundurliðað/@EUR" xmlDataType="decimal"/>
    </xmlCellPr>
  </singleXmlCell>
  <singleXmlCell id="2176" r="K93" connectionId="0">
    <xmlCellPr id="1" uniqueName="USD">
      <xmlPr mapId="2" xpath="/ns1:EfnahagurBanka/ns1:Gögn/ns1:SundurliðunSkuldabréf/ns1:SS-SkuldabréfOgVíxlar/ns1:SS-ÖnnurMarkaðsskuldabréfStyttriEðaJöfnÁri/ns1:AtvinnufyrirtækiSundurliðað/ns1:VerslunSundurliðað/@USD" xmlDataType="decimal"/>
    </xmlCellPr>
  </singleXmlCell>
  <singleXmlCell id="2177" r="L93" connectionId="0">
    <xmlCellPr id="1" uniqueName="GBP">
      <xmlPr mapId="2" xpath="/ns1:EfnahagurBanka/ns1:Gögn/ns1:SundurliðunSkuldabréf/ns1:SS-SkuldabréfOgVíxlar/ns1:SS-ÖnnurMarkaðsskuldabréfStyttriEðaJöfnÁri/ns1:AtvinnufyrirtækiSundurliðað/ns1:VerslunSundurliðað/@GBP" xmlDataType="decimal"/>
    </xmlCellPr>
  </singleXmlCell>
  <singleXmlCell id="2179" r="M93" connectionId="0">
    <xmlCellPr id="1" uniqueName="JPY">
      <xmlPr mapId="2" xpath="/ns1:EfnahagurBanka/ns1:Gögn/ns1:SundurliðunSkuldabréf/ns1:SS-SkuldabréfOgVíxlar/ns1:SS-ÖnnurMarkaðsskuldabréfStyttriEðaJöfnÁri/ns1:AtvinnufyrirtækiSundurliðað/ns1:VerslunSundurliðað/@JPY" xmlDataType="decimal"/>
    </xmlCellPr>
  </singleXmlCell>
  <singleXmlCell id="2180" r="N93" connectionId="0">
    <xmlCellPr id="1" uniqueName="DKK">
      <xmlPr mapId="2" xpath="/ns1:EfnahagurBanka/ns1:Gögn/ns1:SundurliðunSkuldabréf/ns1:SS-SkuldabréfOgVíxlar/ns1:SS-ÖnnurMarkaðsskuldabréfStyttriEðaJöfnÁri/ns1:AtvinnufyrirtækiSundurliðað/ns1:VerslunSundurliðað/@DKK" xmlDataType="decimal"/>
    </xmlCellPr>
  </singleXmlCell>
  <singleXmlCell id="2181" r="O93" connectionId="0">
    <xmlCellPr id="1" uniqueName="NOK">
      <xmlPr mapId="2" xpath="/ns1:EfnahagurBanka/ns1:Gögn/ns1:SundurliðunSkuldabréf/ns1:SS-SkuldabréfOgVíxlar/ns1:SS-ÖnnurMarkaðsskuldabréfStyttriEðaJöfnÁri/ns1:AtvinnufyrirtækiSundurliðað/ns1:VerslunSundurliðað/@NOK" xmlDataType="decimal"/>
    </xmlCellPr>
  </singleXmlCell>
  <singleXmlCell id="2182" r="P93" connectionId="0">
    <xmlCellPr id="1" uniqueName="SEK">
      <xmlPr mapId="2" xpath="/ns1:EfnahagurBanka/ns1:Gögn/ns1:SundurliðunSkuldabréf/ns1:SS-SkuldabréfOgVíxlar/ns1:SS-ÖnnurMarkaðsskuldabréfStyttriEðaJöfnÁri/ns1:AtvinnufyrirtækiSundurliðað/ns1:VerslunSundurliðað/@SEK" xmlDataType="decimal"/>
    </xmlCellPr>
  </singleXmlCell>
  <singleXmlCell id="2183" r="Q93" connectionId="0">
    <xmlCellPr id="1" uniqueName="CHF">
      <xmlPr mapId="2" xpath="/ns1:EfnahagurBanka/ns1:Gögn/ns1:SundurliðunSkuldabréf/ns1:SS-SkuldabréfOgVíxlar/ns1:SS-ÖnnurMarkaðsskuldabréfStyttriEðaJöfnÁri/ns1:AtvinnufyrirtækiSundurliðað/ns1:VerslunSundurliðað/@CHF" xmlDataType="decimal"/>
    </xmlCellPr>
  </singleXmlCell>
  <singleXmlCell id="2184" r="R93" connectionId="0">
    <xmlCellPr id="1" uniqueName="AðrirGjaldmiðlar">
      <xmlPr mapId="2" xpath="/ns1:EfnahagurBanka/ns1:Gögn/ns1:SundurliðunSkuldabréf/ns1:SS-SkuldabréfOgVíxlar/ns1:SS-ÖnnurMarkaðsskuldabréfStyttriEðaJöfnÁri/ns1:AtvinnufyrirtækiSundurliðað/ns1:VerslunSundurliðað/@AðrirGjaldmiðlar" xmlDataType="decimal"/>
    </xmlCellPr>
  </singleXmlCell>
  <singleXmlCell id="2185" r="I94" connectionId="0">
    <xmlCellPr id="1" uniqueName="ISK">
      <xmlPr mapId="2" xpath="/ns1:EfnahagurBanka/ns1:Gögn/ns1:SundurliðunSkuldabréf/ns1:SS-SkuldabréfOgVíxlar/ns1:SS-ÖnnurMarkaðsskuldabréfStyttriEðaJöfnÁri/ns1:AtvinnufyrirtækiSundurliðað/ns1:SamgöngurOgFlutningarSundurliðað/@ISK" xmlDataType="decimal"/>
    </xmlCellPr>
  </singleXmlCell>
  <singleXmlCell id="2186" r="J94" connectionId="0">
    <xmlCellPr id="1" uniqueName="EUR">
      <xmlPr mapId="2" xpath="/ns1:EfnahagurBanka/ns1:Gögn/ns1:SundurliðunSkuldabréf/ns1:SS-SkuldabréfOgVíxlar/ns1:SS-ÖnnurMarkaðsskuldabréfStyttriEðaJöfnÁri/ns1:AtvinnufyrirtækiSundurliðað/ns1:SamgöngurOgFlutningarSundurliðað/@EUR" xmlDataType="decimal"/>
    </xmlCellPr>
  </singleXmlCell>
  <singleXmlCell id="2187" r="K94" connectionId="0">
    <xmlCellPr id="1" uniqueName="USD">
      <xmlPr mapId="2" xpath="/ns1:EfnahagurBanka/ns1:Gögn/ns1:SundurliðunSkuldabréf/ns1:SS-SkuldabréfOgVíxlar/ns1:SS-ÖnnurMarkaðsskuldabréfStyttriEðaJöfnÁri/ns1:AtvinnufyrirtækiSundurliðað/ns1:SamgöngurOgFlutningarSundurliðað/@USD" xmlDataType="decimal"/>
    </xmlCellPr>
  </singleXmlCell>
  <singleXmlCell id="2188" r="L94" connectionId="0">
    <xmlCellPr id="1" uniqueName="GBP">
      <xmlPr mapId="2" xpath="/ns1:EfnahagurBanka/ns1:Gögn/ns1:SundurliðunSkuldabréf/ns1:SS-SkuldabréfOgVíxlar/ns1:SS-ÖnnurMarkaðsskuldabréfStyttriEðaJöfnÁri/ns1:AtvinnufyrirtækiSundurliðað/ns1:SamgöngurOgFlutningarSundurliðað/@GBP" xmlDataType="decimal"/>
    </xmlCellPr>
  </singleXmlCell>
  <singleXmlCell id="2189" r="M94" connectionId="0">
    <xmlCellPr id="1" uniqueName="JPY">
      <xmlPr mapId="2" xpath="/ns1:EfnahagurBanka/ns1:Gögn/ns1:SundurliðunSkuldabréf/ns1:SS-SkuldabréfOgVíxlar/ns1:SS-ÖnnurMarkaðsskuldabréfStyttriEðaJöfnÁri/ns1:AtvinnufyrirtækiSundurliðað/ns1:SamgöngurOgFlutningarSundurliðað/@JPY" xmlDataType="decimal"/>
    </xmlCellPr>
  </singleXmlCell>
  <singleXmlCell id="2190" r="N94" connectionId="0">
    <xmlCellPr id="1" uniqueName="DKK">
      <xmlPr mapId="2" xpath="/ns1:EfnahagurBanka/ns1:Gögn/ns1:SundurliðunSkuldabréf/ns1:SS-SkuldabréfOgVíxlar/ns1:SS-ÖnnurMarkaðsskuldabréfStyttriEðaJöfnÁri/ns1:AtvinnufyrirtækiSundurliðað/ns1:SamgöngurOgFlutningarSundurliðað/@DKK" xmlDataType="decimal"/>
    </xmlCellPr>
  </singleXmlCell>
  <singleXmlCell id="2191" r="O94" connectionId="0">
    <xmlCellPr id="1" uniqueName="NOK">
      <xmlPr mapId="2" xpath="/ns1:EfnahagurBanka/ns1:Gögn/ns1:SundurliðunSkuldabréf/ns1:SS-SkuldabréfOgVíxlar/ns1:SS-ÖnnurMarkaðsskuldabréfStyttriEðaJöfnÁri/ns1:AtvinnufyrirtækiSundurliðað/ns1:SamgöngurOgFlutningarSundurliðað/@NOK" xmlDataType="decimal"/>
    </xmlCellPr>
  </singleXmlCell>
  <singleXmlCell id="2192" r="P94" connectionId="0">
    <xmlCellPr id="1" uniqueName="SEK">
      <xmlPr mapId="2" xpath="/ns1:EfnahagurBanka/ns1:Gögn/ns1:SundurliðunSkuldabréf/ns1:SS-SkuldabréfOgVíxlar/ns1:SS-ÖnnurMarkaðsskuldabréfStyttriEðaJöfnÁri/ns1:AtvinnufyrirtækiSundurliðað/ns1:SamgöngurOgFlutningarSundurliðað/@SEK" xmlDataType="decimal"/>
    </xmlCellPr>
  </singleXmlCell>
  <singleXmlCell id="2193" r="Q94" connectionId="0">
    <xmlCellPr id="1" uniqueName="CHF">
      <xmlPr mapId="2" xpath="/ns1:EfnahagurBanka/ns1:Gögn/ns1:SundurliðunSkuldabréf/ns1:SS-SkuldabréfOgVíxlar/ns1:SS-ÖnnurMarkaðsskuldabréfStyttriEðaJöfnÁri/ns1:AtvinnufyrirtækiSundurliðað/ns1:SamgöngurOgFlutningarSundurliðað/@CHF" xmlDataType="decimal"/>
    </xmlCellPr>
  </singleXmlCell>
  <singleXmlCell id="2194" r="R94" connectionId="0">
    <xmlCellPr id="1" uniqueName="AðrirGjaldmiðlar">
      <xmlPr mapId="2" xpath="/ns1:EfnahagurBanka/ns1:Gögn/ns1:SundurliðunSkuldabréf/ns1:SS-SkuldabréfOgVíxlar/ns1:SS-ÖnnurMarkaðsskuldabréfStyttriEðaJöfnÁri/ns1:AtvinnufyrirtækiSundurliðað/ns1:SamgöngurOgFlutningarSundurliðað/@AðrirGjaldmiðlar" xmlDataType="decimal"/>
    </xmlCellPr>
  </singleXmlCell>
  <singleXmlCell id="2195" r="I95" connectionId="0">
    <xmlCellPr id="1" uniqueName="ISK">
      <xmlPr mapId="2" xpath="/ns1:EfnahagurBanka/ns1:Gögn/ns1:SundurliðunSkuldabréf/ns1:SS-SkuldabréfOgVíxlar/ns1:SS-ÖnnurMarkaðsskuldabréfStyttriEðaJöfnÁri/ns1:AtvinnufyrirtækiSundurliðað/ns1:ÞjónustaFasteignafélögSundurliðað/@ISK" xmlDataType="decimal"/>
    </xmlCellPr>
  </singleXmlCell>
  <singleXmlCell id="2196" r="J95" connectionId="0">
    <xmlCellPr id="1" uniqueName="EUR">
      <xmlPr mapId="2" xpath="/ns1:EfnahagurBanka/ns1:Gögn/ns1:SundurliðunSkuldabréf/ns1:SS-SkuldabréfOgVíxlar/ns1:SS-ÖnnurMarkaðsskuldabréfStyttriEðaJöfnÁri/ns1:AtvinnufyrirtækiSundurliðað/ns1:ÞjónustaFasteignafélögSundurliðað/@EUR" xmlDataType="decimal"/>
    </xmlCellPr>
  </singleXmlCell>
  <singleXmlCell id="2197" r="K95" connectionId="0">
    <xmlCellPr id="1" uniqueName="USD">
      <xmlPr mapId="2" xpath="/ns1:EfnahagurBanka/ns1:Gögn/ns1:SundurliðunSkuldabréf/ns1:SS-SkuldabréfOgVíxlar/ns1:SS-ÖnnurMarkaðsskuldabréfStyttriEðaJöfnÁri/ns1:AtvinnufyrirtækiSundurliðað/ns1:ÞjónustaFasteignafélögSundurliðað/@USD" xmlDataType="decimal"/>
    </xmlCellPr>
  </singleXmlCell>
  <singleXmlCell id="2198" r="L95" connectionId="0">
    <xmlCellPr id="1" uniqueName="GBP">
      <xmlPr mapId="2" xpath="/ns1:EfnahagurBanka/ns1:Gögn/ns1:SundurliðunSkuldabréf/ns1:SS-SkuldabréfOgVíxlar/ns1:SS-ÖnnurMarkaðsskuldabréfStyttriEðaJöfnÁri/ns1:AtvinnufyrirtækiSundurliðað/ns1:ÞjónustaFasteignafélögSundurliðað/@GBP" xmlDataType="decimal"/>
    </xmlCellPr>
  </singleXmlCell>
  <singleXmlCell id="2199" r="M95" connectionId="0">
    <xmlCellPr id="1" uniqueName="JPY">
      <xmlPr mapId="2" xpath="/ns1:EfnahagurBanka/ns1:Gögn/ns1:SundurliðunSkuldabréf/ns1:SS-SkuldabréfOgVíxlar/ns1:SS-ÖnnurMarkaðsskuldabréfStyttriEðaJöfnÁri/ns1:AtvinnufyrirtækiSundurliðað/ns1:ÞjónustaFasteignafélögSundurliðað/@JPY" xmlDataType="decimal"/>
    </xmlCellPr>
  </singleXmlCell>
  <singleXmlCell id="2200" r="N95" connectionId="0">
    <xmlCellPr id="1" uniqueName="DKK">
      <xmlPr mapId="2" xpath="/ns1:EfnahagurBanka/ns1:Gögn/ns1:SundurliðunSkuldabréf/ns1:SS-SkuldabréfOgVíxlar/ns1:SS-ÖnnurMarkaðsskuldabréfStyttriEðaJöfnÁri/ns1:AtvinnufyrirtækiSundurliðað/ns1:ÞjónustaFasteignafélögSundurliðað/@DKK" xmlDataType="decimal"/>
    </xmlCellPr>
  </singleXmlCell>
  <singleXmlCell id="2201" r="O95" connectionId="0">
    <xmlCellPr id="1" uniqueName="NOK">
      <xmlPr mapId="2" xpath="/ns1:EfnahagurBanka/ns1:Gögn/ns1:SundurliðunSkuldabréf/ns1:SS-SkuldabréfOgVíxlar/ns1:SS-ÖnnurMarkaðsskuldabréfStyttriEðaJöfnÁri/ns1:AtvinnufyrirtækiSundurliðað/ns1:ÞjónustaFasteignafélögSundurliðað/@NOK" xmlDataType="decimal"/>
    </xmlCellPr>
  </singleXmlCell>
  <singleXmlCell id="2203" r="P95" connectionId="0">
    <xmlCellPr id="1" uniqueName="SEK">
      <xmlPr mapId="2" xpath="/ns1:EfnahagurBanka/ns1:Gögn/ns1:SundurliðunSkuldabréf/ns1:SS-SkuldabréfOgVíxlar/ns1:SS-ÖnnurMarkaðsskuldabréfStyttriEðaJöfnÁri/ns1:AtvinnufyrirtækiSundurliðað/ns1:ÞjónustaFasteignafélögSundurliðað/@SEK" xmlDataType="decimal"/>
    </xmlCellPr>
  </singleXmlCell>
  <singleXmlCell id="2204" r="Q95" connectionId="0">
    <xmlCellPr id="1" uniqueName="CHF">
      <xmlPr mapId="2" xpath="/ns1:EfnahagurBanka/ns1:Gögn/ns1:SundurliðunSkuldabréf/ns1:SS-SkuldabréfOgVíxlar/ns1:SS-ÖnnurMarkaðsskuldabréfStyttriEðaJöfnÁri/ns1:AtvinnufyrirtækiSundurliðað/ns1:ÞjónustaFasteignafélögSundurliðað/@CHF" xmlDataType="decimal"/>
    </xmlCellPr>
  </singleXmlCell>
  <singleXmlCell id="2205" r="R95" connectionId="0">
    <xmlCellPr id="1" uniqueName="AðrirGjaldmiðlar">
      <xmlPr mapId="2" xpath="/ns1:EfnahagurBanka/ns1:Gögn/ns1:SundurliðunSkuldabréf/ns1:SS-SkuldabréfOgVíxlar/ns1:SS-ÖnnurMarkaðsskuldabréfStyttriEðaJöfnÁri/ns1:AtvinnufyrirtækiSundurliðað/ns1:ÞjónustaFasteignafélögSundurliðað/@AðrirGjaldmiðlar" xmlDataType="decimal"/>
    </xmlCellPr>
  </singleXmlCell>
  <singleXmlCell id="2206" r="I96" connectionId="0">
    <xmlCellPr id="1" uniqueName="ISK">
      <xmlPr mapId="2" xpath="/ns1:EfnahagurBanka/ns1:Gögn/ns1:SundurliðunSkuldabréf/ns1:SS-SkuldabréfOgVíxlar/ns1:SS-ÖnnurMarkaðsskuldabréfStyttriEðaJöfnÁri/ns1:AtvinnufyrirtækiSundurliðað/ns1:ÞjónustaStarfsemiHöfuðstöðvaSundurliðað/@ISK" xmlDataType="decimal"/>
    </xmlCellPr>
  </singleXmlCell>
  <singleXmlCell id="2207" r="J96" connectionId="0">
    <xmlCellPr id="1" uniqueName="EUR">
      <xmlPr mapId="2" xpath="/ns1:EfnahagurBanka/ns1:Gögn/ns1:SundurliðunSkuldabréf/ns1:SS-SkuldabréfOgVíxlar/ns1:SS-ÖnnurMarkaðsskuldabréfStyttriEðaJöfnÁri/ns1:AtvinnufyrirtækiSundurliðað/ns1:ÞjónustaStarfsemiHöfuðstöðvaSundurliðað/@EUR" xmlDataType="decimal"/>
    </xmlCellPr>
  </singleXmlCell>
  <singleXmlCell id="2208" r="K96" connectionId="0">
    <xmlCellPr id="1" uniqueName="USD">
      <xmlPr mapId="2" xpath="/ns1:EfnahagurBanka/ns1:Gögn/ns1:SundurliðunSkuldabréf/ns1:SS-SkuldabréfOgVíxlar/ns1:SS-ÖnnurMarkaðsskuldabréfStyttriEðaJöfnÁri/ns1:AtvinnufyrirtækiSundurliðað/ns1:ÞjónustaStarfsemiHöfuðstöðvaSundurliðað/@USD" xmlDataType="decimal"/>
    </xmlCellPr>
  </singleXmlCell>
  <singleXmlCell id="2209" r="L96" connectionId="0">
    <xmlCellPr id="1" uniqueName="GBP">
      <xmlPr mapId="2" xpath="/ns1:EfnahagurBanka/ns1:Gögn/ns1:SundurliðunSkuldabréf/ns1:SS-SkuldabréfOgVíxlar/ns1:SS-ÖnnurMarkaðsskuldabréfStyttriEðaJöfnÁri/ns1:AtvinnufyrirtækiSundurliðað/ns1:ÞjónustaStarfsemiHöfuðstöðvaSundurliðað/@GBP" xmlDataType="decimal"/>
    </xmlCellPr>
  </singleXmlCell>
  <singleXmlCell id="2210" r="M96" connectionId="0">
    <xmlCellPr id="1" uniqueName="JPY">
      <xmlPr mapId="2" xpath="/ns1:EfnahagurBanka/ns1:Gögn/ns1:SundurliðunSkuldabréf/ns1:SS-SkuldabréfOgVíxlar/ns1:SS-ÖnnurMarkaðsskuldabréfStyttriEðaJöfnÁri/ns1:AtvinnufyrirtækiSundurliðað/ns1:ÞjónustaStarfsemiHöfuðstöðvaSundurliðað/@JPY" xmlDataType="decimal"/>
    </xmlCellPr>
  </singleXmlCell>
  <singleXmlCell id="2211" r="N96" connectionId="0">
    <xmlCellPr id="1" uniqueName="DKK">
      <xmlPr mapId="2" xpath="/ns1:EfnahagurBanka/ns1:Gögn/ns1:SundurliðunSkuldabréf/ns1:SS-SkuldabréfOgVíxlar/ns1:SS-ÖnnurMarkaðsskuldabréfStyttriEðaJöfnÁri/ns1:AtvinnufyrirtækiSundurliðað/ns1:ÞjónustaStarfsemiHöfuðstöðvaSundurliðað/@DKK" xmlDataType="decimal"/>
    </xmlCellPr>
  </singleXmlCell>
  <singleXmlCell id="2212" r="O96" connectionId="0">
    <xmlCellPr id="1" uniqueName="NOK">
      <xmlPr mapId="2" xpath="/ns1:EfnahagurBanka/ns1:Gögn/ns1:SundurliðunSkuldabréf/ns1:SS-SkuldabréfOgVíxlar/ns1:SS-ÖnnurMarkaðsskuldabréfStyttriEðaJöfnÁri/ns1:AtvinnufyrirtækiSundurliðað/ns1:ÞjónustaStarfsemiHöfuðstöðvaSundurliðað/@NOK" xmlDataType="decimal"/>
    </xmlCellPr>
  </singleXmlCell>
  <singleXmlCell id="2213" r="P96" connectionId="0">
    <xmlCellPr id="1" uniqueName="SEK">
      <xmlPr mapId="2" xpath="/ns1:EfnahagurBanka/ns1:Gögn/ns1:SundurliðunSkuldabréf/ns1:SS-SkuldabréfOgVíxlar/ns1:SS-ÖnnurMarkaðsskuldabréfStyttriEðaJöfnÁri/ns1:AtvinnufyrirtækiSundurliðað/ns1:ÞjónustaStarfsemiHöfuðstöðvaSundurliðað/@SEK" xmlDataType="decimal"/>
    </xmlCellPr>
  </singleXmlCell>
  <singleXmlCell id="2214" r="Q96" connectionId="0">
    <xmlCellPr id="1" uniqueName="CHF">
      <xmlPr mapId="2" xpath="/ns1:EfnahagurBanka/ns1:Gögn/ns1:SundurliðunSkuldabréf/ns1:SS-SkuldabréfOgVíxlar/ns1:SS-ÖnnurMarkaðsskuldabréfStyttriEðaJöfnÁri/ns1:AtvinnufyrirtækiSundurliðað/ns1:ÞjónustaStarfsemiHöfuðstöðvaSundurliðað/@CHF" xmlDataType="decimal"/>
    </xmlCellPr>
  </singleXmlCell>
  <singleXmlCell id="2215" r="R96" connectionId="0">
    <xmlCellPr id="1" uniqueName="AðrirGjaldmiðlar">
      <xmlPr mapId="2" xpath="/ns1:EfnahagurBanka/ns1:Gögn/ns1:SundurliðunSkuldabréf/ns1:SS-SkuldabréfOgVíxlar/ns1:SS-ÖnnurMarkaðsskuldabréfStyttriEðaJöfnÁri/ns1:AtvinnufyrirtækiSundurliðað/ns1:ÞjónustaStarfsemiHöfuðstöðvaSundurliðað/@AðrirGjaldmiðlar" xmlDataType="decimal"/>
    </xmlCellPr>
  </singleXmlCell>
  <singleXmlCell id="2216" r="I97" connectionId="0">
    <xmlCellPr id="1" uniqueName="ISK">
      <xmlPr mapId="2" xpath="/ns1:EfnahagurBanka/ns1:Gögn/ns1:SundurliðunSkuldabréf/ns1:SS-SkuldabréfOgVíxlar/ns1:SS-ÖnnurMarkaðsskuldabréfStyttriEðaJöfnÁri/ns1:AtvinnufyrirtækiSundurliðað/ns1:ÞjónustaAnnaðSundurliðað/@ISK" xmlDataType="decimal"/>
    </xmlCellPr>
  </singleXmlCell>
  <singleXmlCell id="2217" r="J97" connectionId="0">
    <xmlCellPr id="1" uniqueName="EUR">
      <xmlPr mapId="2" xpath="/ns1:EfnahagurBanka/ns1:Gögn/ns1:SundurliðunSkuldabréf/ns1:SS-SkuldabréfOgVíxlar/ns1:SS-ÖnnurMarkaðsskuldabréfStyttriEðaJöfnÁri/ns1:AtvinnufyrirtækiSundurliðað/ns1:ÞjónustaAnnaðSundurliðað/@EUR" xmlDataType="decimal"/>
    </xmlCellPr>
  </singleXmlCell>
  <singleXmlCell id="2218" r="K97" connectionId="0">
    <xmlCellPr id="1" uniqueName="USD">
      <xmlPr mapId="2" xpath="/ns1:EfnahagurBanka/ns1:Gögn/ns1:SundurliðunSkuldabréf/ns1:SS-SkuldabréfOgVíxlar/ns1:SS-ÖnnurMarkaðsskuldabréfStyttriEðaJöfnÁri/ns1:AtvinnufyrirtækiSundurliðað/ns1:ÞjónustaAnnaðSundurliðað/@USD" xmlDataType="decimal"/>
    </xmlCellPr>
  </singleXmlCell>
  <singleXmlCell id="2219" r="L97" connectionId="0">
    <xmlCellPr id="1" uniqueName="GBP">
      <xmlPr mapId="2" xpath="/ns1:EfnahagurBanka/ns1:Gögn/ns1:SundurliðunSkuldabréf/ns1:SS-SkuldabréfOgVíxlar/ns1:SS-ÖnnurMarkaðsskuldabréfStyttriEðaJöfnÁri/ns1:AtvinnufyrirtækiSundurliðað/ns1:ÞjónustaAnnaðSundurliðað/@GBP" xmlDataType="decimal"/>
    </xmlCellPr>
  </singleXmlCell>
  <singleXmlCell id="2220" r="M97" connectionId="0">
    <xmlCellPr id="1" uniqueName="JPY">
      <xmlPr mapId="2" xpath="/ns1:EfnahagurBanka/ns1:Gögn/ns1:SundurliðunSkuldabréf/ns1:SS-SkuldabréfOgVíxlar/ns1:SS-ÖnnurMarkaðsskuldabréfStyttriEðaJöfnÁri/ns1:AtvinnufyrirtækiSundurliðað/ns1:ÞjónustaAnnaðSundurliðað/@JPY" xmlDataType="decimal"/>
    </xmlCellPr>
  </singleXmlCell>
  <singleXmlCell id="2221" r="N97" connectionId="0">
    <xmlCellPr id="1" uniqueName="DKK">
      <xmlPr mapId="2" xpath="/ns1:EfnahagurBanka/ns1:Gögn/ns1:SundurliðunSkuldabréf/ns1:SS-SkuldabréfOgVíxlar/ns1:SS-ÖnnurMarkaðsskuldabréfStyttriEðaJöfnÁri/ns1:AtvinnufyrirtækiSundurliðað/ns1:ÞjónustaAnnaðSundurliðað/@DKK" xmlDataType="decimal"/>
    </xmlCellPr>
  </singleXmlCell>
  <singleXmlCell id="2222" r="O97" connectionId="0">
    <xmlCellPr id="1" uniqueName="NOK">
      <xmlPr mapId="2" xpath="/ns1:EfnahagurBanka/ns1:Gögn/ns1:SundurliðunSkuldabréf/ns1:SS-SkuldabréfOgVíxlar/ns1:SS-ÖnnurMarkaðsskuldabréfStyttriEðaJöfnÁri/ns1:AtvinnufyrirtækiSundurliðað/ns1:ÞjónustaAnnaðSundurliðað/@NOK" xmlDataType="decimal"/>
    </xmlCellPr>
  </singleXmlCell>
  <singleXmlCell id="2223" r="P97" connectionId="0">
    <xmlCellPr id="1" uniqueName="SEK">
      <xmlPr mapId="2" xpath="/ns1:EfnahagurBanka/ns1:Gögn/ns1:SundurliðunSkuldabréf/ns1:SS-SkuldabréfOgVíxlar/ns1:SS-ÖnnurMarkaðsskuldabréfStyttriEðaJöfnÁri/ns1:AtvinnufyrirtækiSundurliðað/ns1:ÞjónustaAnnaðSundurliðað/@SEK" xmlDataType="decimal"/>
    </xmlCellPr>
  </singleXmlCell>
  <singleXmlCell id="2224" r="Q97" connectionId="0">
    <xmlCellPr id="1" uniqueName="CHF">
      <xmlPr mapId="2" xpath="/ns1:EfnahagurBanka/ns1:Gögn/ns1:SundurliðunSkuldabréf/ns1:SS-SkuldabréfOgVíxlar/ns1:SS-ÖnnurMarkaðsskuldabréfStyttriEðaJöfnÁri/ns1:AtvinnufyrirtækiSundurliðað/ns1:ÞjónustaAnnaðSundurliðað/@CHF" xmlDataType="decimal"/>
    </xmlCellPr>
  </singleXmlCell>
  <singleXmlCell id="2225" r="R97" connectionId="0">
    <xmlCellPr id="1" uniqueName="AðrirGjaldmiðlar">
      <xmlPr mapId="2" xpath="/ns1:EfnahagurBanka/ns1:Gögn/ns1:SundurliðunSkuldabréf/ns1:SS-SkuldabréfOgVíxlar/ns1:SS-ÖnnurMarkaðsskuldabréfStyttriEðaJöfnÁri/ns1:AtvinnufyrirtækiSundurliðað/ns1:ÞjónustaAnnaðSundurliðað/@AðrirGjaldmiðlar" xmlDataType="decimal"/>
    </xmlCellPr>
  </singleXmlCell>
  <singleXmlCell id="2227" r="I98" connectionId="0">
    <xmlCellPr id="1" uniqueName="ISK">
      <xmlPr mapId="2" xpath="/ns1:EfnahagurBanka/ns1:Gögn/ns1:SundurliðunSkuldabréf/ns1:SS-SkuldabréfOgVíxlar/ns1:SS-ÖnnurMarkaðsskuldabréfStyttriEðaJöfnÁri/ns1:AtvinnufyrirtækiSundurliðað/ns1:ÓflokkaðSundurliðað/@ISK" xmlDataType="decimal"/>
    </xmlCellPr>
  </singleXmlCell>
  <singleXmlCell id="2228" r="J98" connectionId="0">
    <xmlCellPr id="1" uniqueName="EUR">
      <xmlPr mapId="2" xpath="/ns1:EfnahagurBanka/ns1:Gögn/ns1:SundurliðunSkuldabréf/ns1:SS-SkuldabréfOgVíxlar/ns1:SS-ÖnnurMarkaðsskuldabréfStyttriEðaJöfnÁri/ns1:AtvinnufyrirtækiSundurliðað/ns1:ÓflokkaðSundurliðað/@EUR" xmlDataType="decimal"/>
    </xmlCellPr>
  </singleXmlCell>
  <singleXmlCell id="2229" r="K98" connectionId="0">
    <xmlCellPr id="1" uniqueName="USD">
      <xmlPr mapId="2" xpath="/ns1:EfnahagurBanka/ns1:Gögn/ns1:SundurliðunSkuldabréf/ns1:SS-SkuldabréfOgVíxlar/ns1:SS-ÖnnurMarkaðsskuldabréfStyttriEðaJöfnÁri/ns1:AtvinnufyrirtækiSundurliðað/ns1:ÓflokkaðSundurliðað/@USD" xmlDataType="decimal"/>
    </xmlCellPr>
  </singleXmlCell>
  <singleXmlCell id="2230" r="L98" connectionId="0">
    <xmlCellPr id="1" uniqueName="GBP">
      <xmlPr mapId="2" xpath="/ns1:EfnahagurBanka/ns1:Gögn/ns1:SundurliðunSkuldabréf/ns1:SS-SkuldabréfOgVíxlar/ns1:SS-ÖnnurMarkaðsskuldabréfStyttriEðaJöfnÁri/ns1:AtvinnufyrirtækiSundurliðað/ns1:ÓflokkaðSundurliðað/@GBP" xmlDataType="decimal"/>
    </xmlCellPr>
  </singleXmlCell>
  <singleXmlCell id="2231" r="M98" connectionId="0">
    <xmlCellPr id="1" uniqueName="JPY">
      <xmlPr mapId="2" xpath="/ns1:EfnahagurBanka/ns1:Gögn/ns1:SundurliðunSkuldabréf/ns1:SS-SkuldabréfOgVíxlar/ns1:SS-ÖnnurMarkaðsskuldabréfStyttriEðaJöfnÁri/ns1:AtvinnufyrirtækiSundurliðað/ns1:ÓflokkaðSundurliðað/@JPY" xmlDataType="decimal"/>
    </xmlCellPr>
  </singleXmlCell>
  <singleXmlCell id="2232" r="N98" connectionId="0">
    <xmlCellPr id="1" uniqueName="DKK">
      <xmlPr mapId="2" xpath="/ns1:EfnahagurBanka/ns1:Gögn/ns1:SundurliðunSkuldabréf/ns1:SS-SkuldabréfOgVíxlar/ns1:SS-ÖnnurMarkaðsskuldabréfStyttriEðaJöfnÁri/ns1:AtvinnufyrirtækiSundurliðað/ns1:ÓflokkaðSundurliðað/@DKK" xmlDataType="decimal"/>
    </xmlCellPr>
  </singleXmlCell>
  <singleXmlCell id="2233" r="O98" connectionId="0">
    <xmlCellPr id="1" uniqueName="NOK">
      <xmlPr mapId="2" xpath="/ns1:EfnahagurBanka/ns1:Gögn/ns1:SundurliðunSkuldabréf/ns1:SS-SkuldabréfOgVíxlar/ns1:SS-ÖnnurMarkaðsskuldabréfStyttriEðaJöfnÁri/ns1:AtvinnufyrirtækiSundurliðað/ns1:ÓflokkaðSundurliðað/@NOK" xmlDataType="decimal"/>
    </xmlCellPr>
  </singleXmlCell>
  <singleXmlCell id="2234" r="P98" connectionId="0">
    <xmlCellPr id="1" uniqueName="SEK">
      <xmlPr mapId="2" xpath="/ns1:EfnahagurBanka/ns1:Gögn/ns1:SundurliðunSkuldabréf/ns1:SS-SkuldabréfOgVíxlar/ns1:SS-ÖnnurMarkaðsskuldabréfStyttriEðaJöfnÁri/ns1:AtvinnufyrirtækiSundurliðað/ns1:ÓflokkaðSundurliðað/@SEK" xmlDataType="decimal"/>
    </xmlCellPr>
  </singleXmlCell>
  <singleXmlCell id="2235" r="Q98" connectionId="0">
    <xmlCellPr id="1" uniqueName="CHF">
      <xmlPr mapId="2" xpath="/ns1:EfnahagurBanka/ns1:Gögn/ns1:SundurliðunSkuldabréf/ns1:SS-SkuldabréfOgVíxlar/ns1:SS-ÖnnurMarkaðsskuldabréfStyttriEðaJöfnÁri/ns1:AtvinnufyrirtækiSundurliðað/ns1:ÓflokkaðSundurliðað/@CHF" xmlDataType="decimal"/>
    </xmlCellPr>
  </singleXmlCell>
  <singleXmlCell id="2236" r="R98" connectionId="0">
    <xmlCellPr id="1" uniqueName="AðrirGjaldmiðlar">
      <xmlPr mapId="2" xpath="/ns1:EfnahagurBanka/ns1:Gögn/ns1:SundurliðunSkuldabréf/ns1:SS-SkuldabréfOgVíxlar/ns1:SS-ÖnnurMarkaðsskuldabréfStyttriEðaJöfnÁri/ns1:AtvinnufyrirtækiSundurliðað/ns1:ÓflokkaðSundurliðað/@AðrirGjaldmiðlar" xmlDataType="decimal"/>
    </xmlCellPr>
  </singleXmlCell>
  <singleXmlCell id="9300" r="G46" connectionId="0">
    <xmlCellPr id="1" uniqueName="OpinbertFyrirtæki">
      <xmlPr mapId="2" xpath="/ns1:EfnahagurBanka/ns1:Gögn/ns1:SundurliðunSkuldabréf/ns1:SS-SkuldabréfOgVíxlar/ns1:SS-ÖnnurMarkaðsskuldabréfLengriEnÁr/ns1:AtvinnufyrirtækiSundurliðað/ns1:AtvinnufyrirtækiOpinbertEinkaSamtals/@OpinbertFyrirtæki" xmlDataType="decimal"/>
    </xmlCellPr>
  </singleXmlCell>
  <singleXmlCell id="9301" r="H46" connectionId="0">
    <xmlCellPr id="1" uniqueName="Einkafyrirtæki">
      <xmlPr mapId="2" xpath="/ns1:EfnahagurBanka/ns1:Gögn/ns1:SundurliðunSkuldabréf/ns1:SS-SkuldabréfOgVíxlar/ns1:SS-ÖnnurMarkaðsskuldabréfLengriEnÁr/ns1:AtvinnufyrirtækiSundurliðað/ns1:AtvinnufyrirtækiOpinbertEinkaSamtals/@Einkafyrirtæki" xmlDataType="decimal"/>
    </xmlCellPr>
  </singleXmlCell>
  <singleXmlCell id="9302" r="I46" connectionId="0">
    <xmlCellPr id="1" uniqueName="ISK">
      <xmlPr mapId="2" xpath="/ns1:EfnahagurBanka/ns1:Gögn/ns1:SundurliðunSkuldabréf/ns1:SS-SkuldabréfOgVíxlar/ns1:SS-ÖnnurMarkaðsskuldabréfLengriEnÁr/ns1:AtvinnufyrirtækiSundurliðað/ns1:AtvinnufyrirtækiOpinbertEinkaSamtals/@ISK" xmlDataType="decimal"/>
    </xmlCellPr>
  </singleXmlCell>
  <singleXmlCell id="9303" r="G85" connectionId="0">
    <xmlCellPr id="1" uniqueName="OpinbertFyrirtæki">
      <xmlPr mapId="2" xpath="/ns1:EfnahagurBanka/ns1:Gögn/ns1:SundurliðunSkuldabréf/ns1:SS-SkuldabréfOgVíxlar/ns1:SS-ÖnnurMarkaðsskuldabréfStyttriEðaJöfnÁri/ns1:AtvinnufyrirtækiSundurliðað/ns1:AtvinnufyrirtækiOpinbertEinkaSamtals/@OpinbertFyrirtæki" xmlDataType="decimal"/>
    </xmlCellPr>
  </singleXmlCell>
  <singleXmlCell id="9304" r="H85" connectionId="0">
    <xmlCellPr id="1" uniqueName="Einkafyrirtæki">
      <xmlPr mapId="2" xpath="/ns1:EfnahagurBanka/ns1:Gögn/ns1:SundurliðunSkuldabréf/ns1:SS-SkuldabréfOgVíxlar/ns1:SS-ÖnnurMarkaðsskuldabréfStyttriEðaJöfnÁri/ns1:AtvinnufyrirtækiSundurliðað/ns1:AtvinnufyrirtækiOpinbertEinkaSamtals/@Einkafyrirtæki" xmlDataType="decimal"/>
    </xmlCellPr>
  </singleXmlCell>
  <singleXmlCell id="9305" r="I85" connectionId="0">
    <xmlCellPr id="1" uniqueName="ISK">
      <xmlPr mapId="2" xpath="/ns1:EfnahagurBanka/ns1:Gögn/ns1:SundurliðunSkuldabréf/ns1:SS-SkuldabréfOgVíxlar/ns1:SS-ÖnnurMarkaðsskuldabréfStyttriEðaJöfnÁri/ns1:AtvinnufyrirtækiSundurliðað/ns1:AtvinnufyrirtækiOpinbertEinkaSamtals/@ISK" xmlDataType="decimal"/>
    </xmlCellPr>
  </singleXmlCell>
  <singleXmlCell id="9306" r="G126" connectionId="0">
    <xmlCellPr id="1" uniqueName="OpinbertFyrirtæki">
      <xmlPr mapId="2" xpath="/ns1:EfnahagurBanka/ns1:Gögn/ns1:SundurliðunSkuldabréf/ns1:SS-SkuldabréfOgVíxlar/ns1:SS-NánariFlokkunÁVerðtryggðumMarkaðsskuldabréf/ns1:Húsbréf/@OpinbertFyrirtæki" xmlDataType="decimal"/>
    </xmlCellPr>
  </singleXmlCell>
  <singleXmlCell id="9307" r="H126" connectionId="0">
    <xmlCellPr id="1" uniqueName="Einkafyrirtæki">
      <xmlPr mapId="2" xpath="/ns1:EfnahagurBanka/ns1:Gögn/ns1:SundurliðunSkuldabréf/ns1:SS-SkuldabréfOgVíxlar/ns1:SS-NánariFlokkunÁVerðtryggðumMarkaðsskuldabréf/ns1:Húsbréf/@Einkafyrirtæki" xmlDataType="decimal"/>
    </xmlCellPr>
  </singleXmlCell>
  <singleXmlCell id="9308" r="I126" connectionId="0">
    <xmlCellPr id="1" uniqueName="ISK">
      <xmlPr mapId="2" xpath="/ns1:EfnahagurBanka/ns1:Gögn/ns1:SundurliðunSkuldabréf/ns1:SS-SkuldabréfOgVíxlar/ns1:SS-NánariFlokkunÁVerðtryggðumMarkaðsskuldabréf/ns1:Húsbréf/@ISK" xmlDataType="decimal"/>
    </xmlCellPr>
  </singleXmlCell>
  <singleXmlCell id="9309" r="G127" connectionId="0">
    <xmlCellPr id="1" uniqueName="OpinbertFyrirtæki">
      <xmlPr mapId="2" xpath="/ns1:EfnahagurBanka/ns1:Gögn/ns1:SundurliðunSkuldabréf/ns1:SS-SkuldabréfOgVíxlar/ns1:SS-NánariFlokkunÁVerðtryggðumMarkaðsskuldabréf/ns1:Húsnæðisbréf/@OpinbertFyrirtæki" xmlDataType="decimal"/>
    </xmlCellPr>
  </singleXmlCell>
  <singleXmlCell id="9310" r="H127" connectionId="0">
    <xmlCellPr id="1" uniqueName="Einkafyrirtæki">
      <xmlPr mapId="2" xpath="/ns1:EfnahagurBanka/ns1:Gögn/ns1:SundurliðunSkuldabréf/ns1:SS-SkuldabréfOgVíxlar/ns1:SS-NánariFlokkunÁVerðtryggðumMarkaðsskuldabréf/ns1:Húsnæðisbréf/@Einkafyrirtæki" xmlDataType="decimal"/>
    </xmlCellPr>
  </singleXmlCell>
  <singleXmlCell id="9311" r="I127" connectionId="0">
    <xmlCellPr id="1" uniqueName="ISK">
      <xmlPr mapId="2" xpath="/ns1:EfnahagurBanka/ns1:Gögn/ns1:SundurliðunSkuldabréf/ns1:SS-SkuldabréfOgVíxlar/ns1:SS-NánariFlokkunÁVerðtryggðumMarkaðsskuldabréf/ns1:Húsnæðisbréf/@ISK" xmlDataType="decimal"/>
    </xmlCellPr>
  </singleXmlCell>
  <singleXmlCell id="9312" r="G128" connectionId="0">
    <xmlCellPr id="1" uniqueName="OpinbertFyrirtæki">
      <xmlPr mapId="2" xpath="/ns1:EfnahagurBanka/ns1:Gögn/ns1:SundurliðunSkuldabréf/ns1:SS-SkuldabréfOgVíxlar/ns1:SS-NánariFlokkunÁVerðtryggðumMarkaðsskuldabréf/ns1:Íbúðarbréf/@OpinbertFyrirtæki" xmlDataType="decimal"/>
    </xmlCellPr>
  </singleXmlCell>
  <singleXmlCell id="9313" r="H128" connectionId="0">
    <xmlCellPr id="1" uniqueName="Einkafyrirtæki">
      <xmlPr mapId="2" xpath="/ns1:EfnahagurBanka/ns1:Gögn/ns1:SundurliðunSkuldabréf/ns1:SS-SkuldabréfOgVíxlar/ns1:SS-NánariFlokkunÁVerðtryggðumMarkaðsskuldabréf/ns1:Íbúðarbréf/@Einkafyrirtæki" xmlDataType="decimal"/>
    </xmlCellPr>
  </singleXmlCell>
  <singleXmlCell id="9314" r="I128" connectionId="0">
    <xmlCellPr id="1" uniqueName="ISK">
      <xmlPr mapId="2" xpath="/ns1:EfnahagurBanka/ns1:Gögn/ns1:SundurliðunSkuldabréf/ns1:SS-SkuldabréfOgVíxlar/ns1:SS-NánariFlokkunÁVerðtryggðumMarkaðsskuldabréf/ns1:Íbúðarbréf/@ISK" xmlDataType="decimal"/>
    </xmlCellPr>
  </singleXmlCell>
  <singleXmlCell id="3497" r="G129" connectionId="0">
    <xmlCellPr id="1" uniqueName="OpinbertFyrirtæki">
      <xmlPr mapId="2" xpath="/ns1:EfnahagurBanka/ns1:Gögn/ns1:SundurliðunSkuldabréf/ns1:SS-SkuldabréfOgVíxlar/ns1:SS-NánariFlokkunÁVerðtryggðumMarkaðsskuldabréf/ns1:ÖnnurVerðtryggðSkuldabréf/@OpinbertFyrirtæki" xmlDataType="decimal"/>
    </xmlCellPr>
  </singleXmlCell>
  <singleXmlCell id="3498" r="H129" connectionId="0">
    <xmlCellPr id="1" uniqueName="Einkafyrirtæki">
      <xmlPr mapId="2" xpath="/ns1:EfnahagurBanka/ns1:Gögn/ns1:SundurliðunSkuldabréf/ns1:SS-SkuldabréfOgVíxlar/ns1:SS-NánariFlokkunÁVerðtryggðumMarkaðsskuldabréf/ns1:ÖnnurVerðtryggðSkuldabréf/@Einkafyrirtæki" xmlDataType="decimal"/>
    </xmlCellPr>
  </singleXmlCell>
  <singleXmlCell id="3496" r="I129" connectionId="0">
    <xmlCellPr id="1" uniqueName="ISK">
      <xmlPr mapId="2" xpath="/ns1:EfnahagurBanka/ns1:Gögn/ns1:SundurliðunSkuldabréf/ns1:SS-SkuldabréfOgVíxlar/ns1:SS-NánariFlokkunÁVerðtryggðumMarkaðsskuldabréf/ns1:ÖnnurVerðtryggðSkuldabréf/@ISK" xmlDataType="decimal"/>
    </xmlCellPr>
  </singleXmlCell>
</singleXmlCells>
</file>

<file path=xl/tables/tableSingleCells8.xml><?xml version="1.0" encoding="utf-8"?>
<singleXmlCells xmlns="http://schemas.openxmlformats.org/spreadsheetml/2006/main">
  <singleXmlCell id="3499" r="F7" connectionId="0">
    <xmlCellPr id="1" uniqueName="OpinbertFyrirtæki">
      <xmlPr mapId="2" xpath="/ns1:EfnahagurBanka/ns1:Gögn/ns1:SundurliðunÚtlán/ns1:SÚ-ÚtlánOgKröfur/ns1:SÚ-InnlánOgInnleystirTékkar/ns1:SÚ-InnlánHjáInnlendumBönkum/@OpinbertFyrirtæki" xmlDataType="decimal"/>
    </xmlCellPr>
  </singleXmlCell>
  <singleXmlCell id="3500" r="G7" connectionId="0">
    <xmlCellPr id="1" uniqueName="Einkafyrirtæki">
      <xmlPr mapId="2" xpath="/ns1:EfnahagurBanka/ns1:Gögn/ns1:SundurliðunÚtlán/ns1:SÚ-ÚtlánOgKröfur/ns1:SÚ-InnlánOgInnleystirTékkar/ns1:SÚ-InnlánHjáInnlendumBönkum/@Einkafyrirtæki" xmlDataType="decimal"/>
    </xmlCellPr>
  </singleXmlCell>
  <singleXmlCell id="3501" r="H7" connectionId="0">
    <xmlCellPr id="1" uniqueName="ISK">
      <xmlPr mapId="2" xpath="/ns1:EfnahagurBanka/ns1:Gögn/ns1:SundurliðunÚtlán/ns1:SÚ-ÚtlánOgKröfur/ns1:SÚ-InnlánOgInnleystirTékkar/ns1:SÚ-InnlánHjáInnlendumBönkum/@ISK" xmlDataType="decimal"/>
    </xmlCellPr>
  </singleXmlCell>
  <singleXmlCell id="3502" r="I7" connectionId="0">
    <xmlCellPr id="1" uniqueName="EUR">
      <xmlPr mapId="2" xpath="/ns1:EfnahagurBanka/ns1:Gögn/ns1:SundurliðunÚtlán/ns1:SÚ-ÚtlánOgKröfur/ns1:SÚ-InnlánOgInnleystirTékkar/ns1:SÚ-InnlánHjáInnlendumBönkum/@EUR" xmlDataType="decimal"/>
    </xmlCellPr>
  </singleXmlCell>
  <singleXmlCell id="3503" r="J7" connectionId="0">
    <xmlCellPr id="1" uniqueName="USD">
      <xmlPr mapId="2" xpath="/ns1:EfnahagurBanka/ns1:Gögn/ns1:SundurliðunÚtlán/ns1:SÚ-ÚtlánOgKröfur/ns1:SÚ-InnlánOgInnleystirTékkar/ns1:SÚ-InnlánHjáInnlendumBönkum/@USD" xmlDataType="decimal"/>
    </xmlCellPr>
  </singleXmlCell>
  <singleXmlCell id="3504" r="K7" connectionId="0">
    <xmlCellPr id="1" uniqueName="GBP">
      <xmlPr mapId="2" xpath="/ns1:EfnahagurBanka/ns1:Gögn/ns1:SundurliðunÚtlán/ns1:SÚ-ÚtlánOgKröfur/ns1:SÚ-InnlánOgInnleystirTékkar/ns1:SÚ-InnlánHjáInnlendumBönkum/@GBP" xmlDataType="decimal"/>
    </xmlCellPr>
  </singleXmlCell>
  <singleXmlCell id="3505" r="L7" connectionId="0">
    <xmlCellPr id="1" uniqueName="JPY">
      <xmlPr mapId="2" xpath="/ns1:EfnahagurBanka/ns1:Gögn/ns1:SundurliðunÚtlán/ns1:SÚ-ÚtlánOgKröfur/ns1:SÚ-InnlánOgInnleystirTékkar/ns1:SÚ-InnlánHjáInnlendumBönkum/@JPY" xmlDataType="decimal"/>
    </xmlCellPr>
  </singleXmlCell>
  <singleXmlCell id="3506" r="M7" connectionId="0">
    <xmlCellPr id="1" uniqueName="DKK">
      <xmlPr mapId="2" xpath="/ns1:EfnahagurBanka/ns1:Gögn/ns1:SundurliðunÚtlán/ns1:SÚ-ÚtlánOgKröfur/ns1:SÚ-InnlánOgInnleystirTékkar/ns1:SÚ-InnlánHjáInnlendumBönkum/@DKK" xmlDataType="decimal"/>
    </xmlCellPr>
  </singleXmlCell>
  <singleXmlCell id="3507" r="N7" connectionId="0">
    <xmlCellPr id="1" uniqueName="NOK">
      <xmlPr mapId="2" xpath="/ns1:EfnahagurBanka/ns1:Gögn/ns1:SundurliðunÚtlán/ns1:SÚ-ÚtlánOgKröfur/ns1:SÚ-InnlánOgInnleystirTékkar/ns1:SÚ-InnlánHjáInnlendumBönkum/@NOK" xmlDataType="decimal"/>
    </xmlCellPr>
  </singleXmlCell>
  <singleXmlCell id="3508" r="O7" connectionId="0">
    <xmlCellPr id="1" uniqueName="SEK">
      <xmlPr mapId="2" xpath="/ns1:EfnahagurBanka/ns1:Gögn/ns1:SundurliðunÚtlán/ns1:SÚ-ÚtlánOgKröfur/ns1:SÚ-InnlánOgInnleystirTékkar/ns1:SÚ-InnlánHjáInnlendumBönkum/@SEK" xmlDataType="decimal"/>
    </xmlCellPr>
  </singleXmlCell>
  <singleXmlCell id="3509" r="P7" connectionId="0">
    <xmlCellPr id="1" uniqueName="CHF">
      <xmlPr mapId="2" xpath="/ns1:EfnahagurBanka/ns1:Gögn/ns1:SundurliðunÚtlán/ns1:SÚ-ÚtlánOgKröfur/ns1:SÚ-InnlánOgInnleystirTékkar/ns1:SÚ-InnlánHjáInnlendumBönkum/@CHF" xmlDataType="decimal"/>
    </xmlCellPr>
  </singleXmlCell>
  <singleXmlCell id="3510" r="Q7" connectionId="0">
    <xmlCellPr id="1" uniqueName="AðrirGjaldmiðlar">
      <xmlPr mapId="2" xpath="/ns1:EfnahagurBanka/ns1:Gögn/ns1:SundurliðunÚtlán/ns1:SÚ-ÚtlánOgKröfur/ns1:SÚ-InnlánOgInnleystirTékkar/ns1:SÚ-InnlánHjáInnlendumBönkum/@AðrirGjaldmiðlar" xmlDataType="decimal"/>
    </xmlCellPr>
  </singleXmlCell>
  <singleXmlCell id="3511" r="H8" connectionId="0">
    <xmlCellPr id="1" uniqueName="ISK">
      <xmlPr mapId="2" xpath="/ns1:EfnahagurBanka/ns1:Gögn/ns1:SundurliðunÚtlán/ns1:SÚ-ÚtlánOgKröfur/ns1:SÚ-InnlánOgInnleystirTékkar/ns1:SÚ-InnlánHjáErlendumBönkum/@ISK" xmlDataType="decimal"/>
    </xmlCellPr>
  </singleXmlCell>
  <singleXmlCell id="3512" r="I8" connectionId="0">
    <xmlCellPr id="1" uniqueName="EUR">
      <xmlPr mapId="2" xpath="/ns1:EfnahagurBanka/ns1:Gögn/ns1:SundurliðunÚtlán/ns1:SÚ-ÚtlánOgKröfur/ns1:SÚ-InnlánOgInnleystirTékkar/ns1:SÚ-InnlánHjáErlendumBönkum/@EUR" xmlDataType="decimal"/>
    </xmlCellPr>
  </singleXmlCell>
  <singleXmlCell id="3513" r="J8" connectionId="0">
    <xmlCellPr id="1" uniqueName="USD">
      <xmlPr mapId="2" xpath="/ns1:EfnahagurBanka/ns1:Gögn/ns1:SundurliðunÚtlán/ns1:SÚ-ÚtlánOgKröfur/ns1:SÚ-InnlánOgInnleystirTékkar/ns1:SÚ-InnlánHjáErlendumBönkum/@USD" xmlDataType="decimal"/>
    </xmlCellPr>
  </singleXmlCell>
  <singleXmlCell id="3514" r="K8" connectionId="0">
    <xmlCellPr id="1" uniqueName="GBP">
      <xmlPr mapId="2" xpath="/ns1:EfnahagurBanka/ns1:Gögn/ns1:SundurliðunÚtlán/ns1:SÚ-ÚtlánOgKröfur/ns1:SÚ-InnlánOgInnleystirTékkar/ns1:SÚ-InnlánHjáErlendumBönkum/@GBP" xmlDataType="decimal"/>
    </xmlCellPr>
  </singleXmlCell>
  <singleXmlCell id="3515" r="L8" connectionId="0">
    <xmlCellPr id="1" uniqueName="JPY">
      <xmlPr mapId="2" xpath="/ns1:EfnahagurBanka/ns1:Gögn/ns1:SundurliðunÚtlán/ns1:SÚ-ÚtlánOgKröfur/ns1:SÚ-InnlánOgInnleystirTékkar/ns1:SÚ-InnlánHjáErlendumBönkum/@JPY" xmlDataType="decimal"/>
    </xmlCellPr>
  </singleXmlCell>
  <singleXmlCell id="3516" r="M8" connectionId="0">
    <xmlCellPr id="1" uniqueName="DKK">
      <xmlPr mapId="2" xpath="/ns1:EfnahagurBanka/ns1:Gögn/ns1:SundurliðunÚtlán/ns1:SÚ-ÚtlánOgKröfur/ns1:SÚ-InnlánOgInnleystirTékkar/ns1:SÚ-InnlánHjáErlendumBönkum/@DKK" xmlDataType="decimal"/>
    </xmlCellPr>
  </singleXmlCell>
  <singleXmlCell id="3517" r="N8" connectionId="0">
    <xmlCellPr id="1" uniqueName="NOK">
      <xmlPr mapId="2" xpath="/ns1:EfnahagurBanka/ns1:Gögn/ns1:SundurliðunÚtlán/ns1:SÚ-ÚtlánOgKröfur/ns1:SÚ-InnlánOgInnleystirTékkar/ns1:SÚ-InnlánHjáErlendumBönkum/@NOK" xmlDataType="decimal"/>
    </xmlCellPr>
  </singleXmlCell>
  <singleXmlCell id="3518" r="O8" connectionId="0">
    <xmlCellPr id="1" uniqueName="SEK">
      <xmlPr mapId="2" xpath="/ns1:EfnahagurBanka/ns1:Gögn/ns1:SundurliðunÚtlán/ns1:SÚ-ÚtlánOgKröfur/ns1:SÚ-InnlánOgInnleystirTékkar/ns1:SÚ-InnlánHjáErlendumBönkum/@SEK" xmlDataType="decimal"/>
    </xmlCellPr>
  </singleXmlCell>
  <singleXmlCell id="3519" r="P8" connectionId="0">
    <xmlCellPr id="1" uniqueName="CHF">
      <xmlPr mapId="2" xpath="/ns1:EfnahagurBanka/ns1:Gögn/ns1:SundurliðunÚtlán/ns1:SÚ-ÚtlánOgKröfur/ns1:SÚ-InnlánOgInnleystirTékkar/ns1:SÚ-InnlánHjáErlendumBönkum/@CHF" xmlDataType="decimal"/>
    </xmlCellPr>
  </singleXmlCell>
  <singleXmlCell id="3520" r="Q8" connectionId="0">
    <xmlCellPr id="1" uniqueName="AðrirGjaldmiðlar">
      <xmlPr mapId="2" xpath="/ns1:EfnahagurBanka/ns1:Gögn/ns1:SundurliðunÚtlán/ns1:SÚ-ÚtlánOgKröfur/ns1:SÚ-InnlánOgInnleystirTékkar/ns1:SÚ-InnlánHjáErlendumBönkum/@AðrirGjaldmiðlar" xmlDataType="decimal"/>
    </xmlCellPr>
  </singleXmlCell>
  <singleXmlCell id="3521" r="F9" connectionId="0">
    <xmlCellPr id="1" uniqueName="OpinbertFyrirtæki">
      <xmlPr mapId="2" xpath="/ns1:EfnahagurBanka/ns1:Gögn/ns1:SundurliðunÚtlán/ns1:SÚ-ÚtlánOgKröfur/ns1:SÚ-InnlánOgInnleystirTékkar/ns1:SÚ-InnleystirTékkar/@OpinbertFyrirtæki" xmlDataType="decimal"/>
    </xmlCellPr>
  </singleXmlCell>
  <singleXmlCell id="3522" r="G9" connectionId="0">
    <xmlCellPr id="1" uniqueName="Einkafyrirtæki">
      <xmlPr mapId="2" xpath="/ns1:EfnahagurBanka/ns1:Gögn/ns1:SundurliðunÚtlán/ns1:SÚ-ÚtlánOgKröfur/ns1:SÚ-InnlánOgInnleystirTékkar/ns1:SÚ-InnleystirTékkar/@Einkafyrirtæki" xmlDataType="decimal"/>
    </xmlCellPr>
  </singleXmlCell>
  <singleXmlCell id="3523" r="H9" connectionId="0">
    <xmlCellPr id="1" uniqueName="ISK">
      <xmlPr mapId="2" xpath="/ns1:EfnahagurBanka/ns1:Gögn/ns1:SundurliðunÚtlán/ns1:SÚ-ÚtlánOgKröfur/ns1:SÚ-InnlánOgInnleystirTékkar/ns1:SÚ-InnleystirTékkar/@ISK" xmlDataType="decimal"/>
    </xmlCellPr>
  </singleXmlCell>
  <singleXmlCell id="3524" r="I9" connectionId="0">
    <xmlCellPr id="1" uniqueName="EUR">
      <xmlPr mapId="2" xpath="/ns1:EfnahagurBanka/ns1:Gögn/ns1:SundurliðunÚtlán/ns1:SÚ-ÚtlánOgKröfur/ns1:SÚ-InnlánOgInnleystirTékkar/ns1:SÚ-InnleystirTékkar/@EUR" xmlDataType="decimal"/>
    </xmlCellPr>
  </singleXmlCell>
  <singleXmlCell id="3525" r="J9" connectionId="0">
    <xmlCellPr id="1" uniqueName="USD">
      <xmlPr mapId="2" xpath="/ns1:EfnahagurBanka/ns1:Gögn/ns1:SundurliðunÚtlán/ns1:SÚ-ÚtlánOgKröfur/ns1:SÚ-InnlánOgInnleystirTékkar/ns1:SÚ-InnleystirTékkar/@USD" xmlDataType="decimal"/>
    </xmlCellPr>
  </singleXmlCell>
  <singleXmlCell id="3526" r="K9" connectionId="0">
    <xmlCellPr id="1" uniqueName="GBP">
      <xmlPr mapId="2" xpath="/ns1:EfnahagurBanka/ns1:Gögn/ns1:SundurliðunÚtlán/ns1:SÚ-ÚtlánOgKröfur/ns1:SÚ-InnlánOgInnleystirTékkar/ns1:SÚ-InnleystirTékkar/@GBP" xmlDataType="decimal"/>
    </xmlCellPr>
  </singleXmlCell>
  <singleXmlCell id="3527" r="L9" connectionId="0">
    <xmlCellPr id="1" uniqueName="JPY">
      <xmlPr mapId="2" xpath="/ns1:EfnahagurBanka/ns1:Gögn/ns1:SundurliðunÚtlán/ns1:SÚ-ÚtlánOgKröfur/ns1:SÚ-InnlánOgInnleystirTékkar/ns1:SÚ-InnleystirTékkar/@JPY" xmlDataType="decimal"/>
    </xmlCellPr>
  </singleXmlCell>
  <singleXmlCell id="3528" r="M9" connectionId="0">
    <xmlCellPr id="1" uniqueName="DKK">
      <xmlPr mapId="2" xpath="/ns1:EfnahagurBanka/ns1:Gögn/ns1:SundurliðunÚtlán/ns1:SÚ-ÚtlánOgKröfur/ns1:SÚ-InnlánOgInnleystirTékkar/ns1:SÚ-InnleystirTékkar/@DKK" xmlDataType="decimal"/>
    </xmlCellPr>
  </singleXmlCell>
  <singleXmlCell id="3529" r="N9" connectionId="0">
    <xmlCellPr id="1" uniqueName="NOK">
      <xmlPr mapId="2" xpath="/ns1:EfnahagurBanka/ns1:Gögn/ns1:SundurliðunÚtlán/ns1:SÚ-ÚtlánOgKröfur/ns1:SÚ-InnlánOgInnleystirTékkar/ns1:SÚ-InnleystirTékkar/@NOK" xmlDataType="decimal"/>
    </xmlCellPr>
  </singleXmlCell>
  <singleXmlCell id="3530" r="O9" connectionId="0">
    <xmlCellPr id="1" uniqueName="SEK">
      <xmlPr mapId="2" xpath="/ns1:EfnahagurBanka/ns1:Gögn/ns1:SundurliðunÚtlán/ns1:SÚ-ÚtlánOgKröfur/ns1:SÚ-InnlánOgInnleystirTékkar/ns1:SÚ-InnleystirTékkar/@SEK" xmlDataType="decimal"/>
    </xmlCellPr>
  </singleXmlCell>
  <singleXmlCell id="3531" r="P9" connectionId="0">
    <xmlCellPr id="1" uniqueName="CHF">
      <xmlPr mapId="2" xpath="/ns1:EfnahagurBanka/ns1:Gögn/ns1:SundurliðunÚtlán/ns1:SÚ-ÚtlánOgKröfur/ns1:SÚ-InnlánOgInnleystirTékkar/ns1:SÚ-InnleystirTékkar/@CHF" xmlDataType="decimal"/>
    </xmlCellPr>
  </singleXmlCell>
  <singleXmlCell id="3532" r="Q9" connectionId="0">
    <xmlCellPr id="1" uniqueName="AðrirGjaldmiðlar">
      <xmlPr mapId="2" xpath="/ns1:EfnahagurBanka/ns1:Gögn/ns1:SundurliðunÚtlán/ns1:SÚ-ÚtlánOgKröfur/ns1:SÚ-InnlánOgInnleystirTékkar/ns1:SÚ-InnleystirTékkar/@AðrirGjaldmiðlar" xmlDataType="decimal"/>
    </xmlCellPr>
  </singleXmlCell>
  <singleXmlCell id="3545" r="F27" connectionId="0">
    <xmlCellPr id="1" uniqueName="OpinbertFyrirtæki">
      <xmlPr mapId="2" xpath="/ns1:EfnahagurBanka/ns1:Gögn/ns1:SundurliðunÚtlán/ns1:SÚ-Útlán/ns1:SÚ-GreiddarÓinnleystarÁbyrgðir/ns1:Fjármálageiri/ns1:Innlánsstofnanir/@OpinbertFyrirtæki" xmlDataType="decimal"/>
    </xmlCellPr>
  </singleXmlCell>
  <singleXmlCell id="3546" r="G27" connectionId="0">
    <xmlCellPr id="1" uniqueName="Einkafyrirtæki">
      <xmlPr mapId="2" xpath="/ns1:EfnahagurBanka/ns1:Gögn/ns1:SundurliðunÚtlán/ns1:SÚ-Útlán/ns1:SÚ-GreiddarÓinnleystarÁbyrgðir/ns1:Fjármálageiri/ns1:Innlánsstofnanir/@Einkafyrirtæki" xmlDataType="decimal"/>
    </xmlCellPr>
  </singleXmlCell>
  <singleXmlCell id="3547" r="H27" connectionId="0">
    <xmlCellPr id="1" uniqueName="ISK">
      <xmlPr mapId="2" xpath="/ns1:EfnahagurBanka/ns1:Gögn/ns1:SundurliðunÚtlán/ns1:SÚ-Útlán/ns1:SÚ-GreiddarÓinnleystarÁbyrgðir/ns1:Fjármálageiri/ns1:Innlánsstofnanir/@ISK" xmlDataType="decimal"/>
    </xmlCellPr>
  </singleXmlCell>
  <singleXmlCell id="3548" r="I27" connectionId="0">
    <xmlCellPr id="1" uniqueName="EUR">
      <xmlPr mapId="2" xpath="/ns1:EfnahagurBanka/ns1:Gögn/ns1:SundurliðunÚtlán/ns1:SÚ-Útlán/ns1:SÚ-GreiddarÓinnleystarÁbyrgðir/ns1:Fjármálageiri/ns1:Innlánsstofnanir/@EUR" xmlDataType="decimal"/>
    </xmlCellPr>
  </singleXmlCell>
  <singleXmlCell id="3549" r="J27" connectionId="0">
    <xmlCellPr id="1" uniqueName="USD">
      <xmlPr mapId="2" xpath="/ns1:EfnahagurBanka/ns1:Gögn/ns1:SundurliðunÚtlán/ns1:SÚ-Útlán/ns1:SÚ-GreiddarÓinnleystarÁbyrgðir/ns1:Fjármálageiri/ns1:Innlánsstofnanir/@USD" xmlDataType="decimal"/>
    </xmlCellPr>
  </singleXmlCell>
  <singleXmlCell id="3550" r="K27" connectionId="0">
    <xmlCellPr id="1" uniqueName="GBP">
      <xmlPr mapId="2" xpath="/ns1:EfnahagurBanka/ns1:Gögn/ns1:SundurliðunÚtlán/ns1:SÚ-Útlán/ns1:SÚ-GreiddarÓinnleystarÁbyrgðir/ns1:Fjármálageiri/ns1:Innlánsstofnanir/@GBP" xmlDataType="decimal"/>
    </xmlCellPr>
  </singleXmlCell>
  <singleXmlCell id="3551" r="L27" connectionId="0">
    <xmlCellPr id="1" uniqueName="JPY">
      <xmlPr mapId="2" xpath="/ns1:EfnahagurBanka/ns1:Gögn/ns1:SundurliðunÚtlán/ns1:SÚ-Útlán/ns1:SÚ-GreiddarÓinnleystarÁbyrgðir/ns1:Fjármálageiri/ns1:Innlánsstofnanir/@JPY" xmlDataType="decimal"/>
    </xmlCellPr>
  </singleXmlCell>
  <singleXmlCell id="3552" r="M27" connectionId="0">
    <xmlCellPr id="1" uniqueName="DKK">
      <xmlPr mapId="2" xpath="/ns1:EfnahagurBanka/ns1:Gögn/ns1:SundurliðunÚtlán/ns1:SÚ-Útlán/ns1:SÚ-GreiddarÓinnleystarÁbyrgðir/ns1:Fjármálageiri/ns1:Innlánsstofnanir/@DKK" xmlDataType="decimal"/>
    </xmlCellPr>
  </singleXmlCell>
  <singleXmlCell id="3553" r="N27" connectionId="0">
    <xmlCellPr id="1" uniqueName="NOK">
      <xmlPr mapId="2" xpath="/ns1:EfnahagurBanka/ns1:Gögn/ns1:SundurliðunÚtlán/ns1:SÚ-Útlán/ns1:SÚ-GreiddarÓinnleystarÁbyrgðir/ns1:Fjármálageiri/ns1:Innlánsstofnanir/@NOK" xmlDataType="decimal"/>
    </xmlCellPr>
  </singleXmlCell>
  <singleXmlCell id="3554" r="O27" connectionId="0">
    <xmlCellPr id="1" uniqueName="SEK">
      <xmlPr mapId="2" xpath="/ns1:EfnahagurBanka/ns1:Gögn/ns1:SundurliðunÚtlán/ns1:SÚ-Útlán/ns1:SÚ-GreiddarÓinnleystarÁbyrgðir/ns1:Fjármálageiri/ns1:Innlánsstofnanir/@SEK" xmlDataType="decimal"/>
    </xmlCellPr>
  </singleXmlCell>
  <singleXmlCell id="3555" r="P27" connectionId="0">
    <xmlCellPr id="1" uniqueName="CHF">
      <xmlPr mapId="2" xpath="/ns1:EfnahagurBanka/ns1:Gögn/ns1:SundurliðunÚtlán/ns1:SÚ-Útlán/ns1:SÚ-GreiddarÓinnleystarÁbyrgðir/ns1:Fjármálageiri/ns1:Innlánsstofnanir/@CHF" xmlDataType="decimal"/>
    </xmlCellPr>
  </singleXmlCell>
  <singleXmlCell id="3556" r="Q27" connectionId="0">
    <xmlCellPr id="1" uniqueName="AðrirGjaldmiðlar">
      <xmlPr mapId="2" xpath="/ns1:EfnahagurBanka/ns1:Gögn/ns1:SundurliðunÚtlán/ns1:SÚ-Útlán/ns1:SÚ-GreiddarÓinnleystarÁbyrgðir/ns1:Fjármálageiri/ns1:Innlánsstofnanir/@AðrirGjaldmiðlar" xmlDataType="decimal"/>
    </xmlCellPr>
  </singleXmlCell>
  <singleXmlCell id="3557" r="F28" connectionId="0">
    <xmlCellPr id="1" uniqueName="OpinbertFyrirtæki">
      <xmlPr mapId="2" xpath="/ns1:EfnahagurBanka/ns1:Gögn/ns1:SundurliðunÚtlán/ns1:SÚ-Útlán/ns1:SÚ-GreiddarÓinnleystarÁbyrgðir/ns1:Fjármálageiri/ns1:InnlánsstofnanirÍSlitameðferð/@OpinbertFyrirtæki" xmlDataType="decimal"/>
    </xmlCellPr>
  </singleXmlCell>
  <singleXmlCell id="3558" r="G28" connectionId="0">
    <xmlCellPr id="1" uniqueName="Einkafyrirtæki">
      <xmlPr mapId="2" xpath="/ns1:EfnahagurBanka/ns1:Gögn/ns1:SundurliðunÚtlán/ns1:SÚ-Útlán/ns1:SÚ-GreiddarÓinnleystarÁbyrgðir/ns1:Fjármálageiri/ns1:InnlánsstofnanirÍSlitameðferð/@Einkafyrirtæki" xmlDataType="decimal"/>
    </xmlCellPr>
  </singleXmlCell>
  <singleXmlCell id="3559" r="H28" connectionId="0">
    <xmlCellPr id="1" uniqueName="ISK">
      <xmlPr mapId="2" xpath="/ns1:EfnahagurBanka/ns1:Gögn/ns1:SundurliðunÚtlán/ns1:SÚ-Útlán/ns1:SÚ-GreiddarÓinnleystarÁbyrgðir/ns1:Fjármálageiri/ns1:InnlánsstofnanirÍSlitameðferð/@ISK" xmlDataType="decimal"/>
    </xmlCellPr>
  </singleXmlCell>
  <singleXmlCell id="3560" r="I28" connectionId="0">
    <xmlCellPr id="1" uniqueName="EUR">
      <xmlPr mapId="2" xpath="/ns1:EfnahagurBanka/ns1:Gögn/ns1:SundurliðunÚtlán/ns1:SÚ-Útlán/ns1:SÚ-GreiddarÓinnleystarÁbyrgðir/ns1:Fjármálageiri/ns1:InnlánsstofnanirÍSlitameðferð/@EUR" xmlDataType="decimal"/>
    </xmlCellPr>
  </singleXmlCell>
  <singleXmlCell id="3561" r="J28" connectionId="0">
    <xmlCellPr id="1" uniqueName="USD">
      <xmlPr mapId="2" xpath="/ns1:EfnahagurBanka/ns1:Gögn/ns1:SundurliðunÚtlán/ns1:SÚ-Útlán/ns1:SÚ-GreiddarÓinnleystarÁbyrgðir/ns1:Fjármálageiri/ns1:InnlánsstofnanirÍSlitameðferð/@USD" xmlDataType="decimal"/>
    </xmlCellPr>
  </singleXmlCell>
  <singleXmlCell id="3562" r="K28" connectionId="0">
    <xmlCellPr id="1" uniqueName="GBP">
      <xmlPr mapId="2" xpath="/ns1:EfnahagurBanka/ns1:Gögn/ns1:SundurliðunÚtlán/ns1:SÚ-Útlán/ns1:SÚ-GreiddarÓinnleystarÁbyrgðir/ns1:Fjármálageiri/ns1:InnlánsstofnanirÍSlitameðferð/@GBP" xmlDataType="decimal"/>
    </xmlCellPr>
  </singleXmlCell>
  <singleXmlCell id="3563" r="L28" connectionId="0">
    <xmlCellPr id="1" uniqueName="JPY">
      <xmlPr mapId="2" xpath="/ns1:EfnahagurBanka/ns1:Gögn/ns1:SundurliðunÚtlán/ns1:SÚ-Útlán/ns1:SÚ-GreiddarÓinnleystarÁbyrgðir/ns1:Fjármálageiri/ns1:InnlánsstofnanirÍSlitameðferð/@JPY" xmlDataType="decimal"/>
    </xmlCellPr>
  </singleXmlCell>
  <singleXmlCell id="3564" r="M28" connectionId="0">
    <xmlCellPr id="1" uniqueName="DKK">
      <xmlPr mapId="2" xpath="/ns1:EfnahagurBanka/ns1:Gögn/ns1:SundurliðunÚtlán/ns1:SÚ-Útlán/ns1:SÚ-GreiddarÓinnleystarÁbyrgðir/ns1:Fjármálageiri/ns1:InnlánsstofnanirÍSlitameðferð/@DKK" xmlDataType="decimal"/>
    </xmlCellPr>
  </singleXmlCell>
  <singleXmlCell id="3565" r="N28" connectionId="0">
    <xmlCellPr id="1" uniqueName="NOK">
      <xmlPr mapId="2" xpath="/ns1:EfnahagurBanka/ns1:Gögn/ns1:SundurliðunÚtlán/ns1:SÚ-Útlán/ns1:SÚ-GreiddarÓinnleystarÁbyrgðir/ns1:Fjármálageiri/ns1:InnlánsstofnanirÍSlitameðferð/@NOK" xmlDataType="decimal"/>
    </xmlCellPr>
  </singleXmlCell>
  <singleXmlCell id="3566" r="O28" connectionId="0">
    <xmlCellPr id="1" uniqueName="SEK">
      <xmlPr mapId="2" xpath="/ns1:EfnahagurBanka/ns1:Gögn/ns1:SundurliðunÚtlán/ns1:SÚ-Útlán/ns1:SÚ-GreiddarÓinnleystarÁbyrgðir/ns1:Fjármálageiri/ns1:InnlánsstofnanirÍSlitameðferð/@SEK" xmlDataType="decimal"/>
    </xmlCellPr>
  </singleXmlCell>
  <singleXmlCell id="3567" r="P28" connectionId="0">
    <xmlCellPr id="1" uniqueName="CHF">
      <xmlPr mapId="2" xpath="/ns1:EfnahagurBanka/ns1:Gögn/ns1:SundurliðunÚtlán/ns1:SÚ-Útlán/ns1:SÚ-GreiddarÓinnleystarÁbyrgðir/ns1:Fjármálageiri/ns1:InnlánsstofnanirÍSlitameðferð/@CHF" xmlDataType="decimal"/>
    </xmlCellPr>
  </singleXmlCell>
  <singleXmlCell id="3568" r="Q28" connectionId="0">
    <xmlCellPr id="1" uniqueName="AðrirGjaldmiðlar">
      <xmlPr mapId="2" xpath="/ns1:EfnahagurBanka/ns1:Gögn/ns1:SundurliðunÚtlán/ns1:SÚ-Útlán/ns1:SÚ-GreiddarÓinnleystarÁbyrgðir/ns1:Fjármálageiri/ns1:InnlánsstofnanirÍSlitameðferð/@AðrirGjaldmiðlar" xmlDataType="decimal"/>
    </xmlCellPr>
  </singleXmlCell>
  <singleXmlCell id="3569" r="F29" connectionId="0">
    <xmlCellPr id="1" uniqueName="OpinbertFyrirtæki">
      <xmlPr mapId="2" xpath="/ns1:EfnahagurBanka/ns1:Gögn/ns1:SundurliðunÚtlán/ns1:SÚ-Útlán/ns1:SÚ-GreiddarÓinnleystarÁbyrgðir/ns1:Fjármálageiri/ns1:Peningamarkaðssjóðir/@OpinbertFyrirtæki" xmlDataType="decimal"/>
    </xmlCellPr>
  </singleXmlCell>
  <singleXmlCell id="3570" r="G29" connectionId="0">
    <xmlCellPr id="1" uniqueName="Einkafyrirtæki">
      <xmlPr mapId="2" xpath="/ns1:EfnahagurBanka/ns1:Gögn/ns1:SundurliðunÚtlán/ns1:SÚ-Útlán/ns1:SÚ-GreiddarÓinnleystarÁbyrgðir/ns1:Fjármálageiri/ns1:Peningamarkaðssjóðir/@Einkafyrirtæki" xmlDataType="decimal"/>
    </xmlCellPr>
  </singleXmlCell>
  <singleXmlCell id="3571" r="H29" connectionId="0">
    <xmlCellPr id="1" uniqueName="ISK">
      <xmlPr mapId="2" xpath="/ns1:EfnahagurBanka/ns1:Gögn/ns1:SundurliðunÚtlán/ns1:SÚ-Útlán/ns1:SÚ-GreiddarÓinnleystarÁbyrgðir/ns1:Fjármálageiri/ns1:Peningamarkaðssjóðir/@ISK" xmlDataType="decimal"/>
    </xmlCellPr>
  </singleXmlCell>
  <singleXmlCell id="3572" r="I29" connectionId="0">
    <xmlCellPr id="1" uniqueName="EUR">
      <xmlPr mapId="2" xpath="/ns1:EfnahagurBanka/ns1:Gögn/ns1:SundurliðunÚtlán/ns1:SÚ-Útlán/ns1:SÚ-GreiddarÓinnleystarÁbyrgðir/ns1:Fjármálageiri/ns1:Peningamarkaðssjóðir/@EUR" xmlDataType="decimal"/>
    </xmlCellPr>
  </singleXmlCell>
  <singleXmlCell id="3573" r="J29" connectionId="0">
    <xmlCellPr id="1" uniqueName="USD">
      <xmlPr mapId="2" xpath="/ns1:EfnahagurBanka/ns1:Gögn/ns1:SundurliðunÚtlán/ns1:SÚ-Útlán/ns1:SÚ-GreiddarÓinnleystarÁbyrgðir/ns1:Fjármálageiri/ns1:Peningamarkaðssjóðir/@USD" xmlDataType="decimal"/>
    </xmlCellPr>
  </singleXmlCell>
  <singleXmlCell id="3574" r="K29" connectionId="0">
    <xmlCellPr id="1" uniqueName="GBP">
      <xmlPr mapId="2" xpath="/ns1:EfnahagurBanka/ns1:Gögn/ns1:SundurliðunÚtlán/ns1:SÚ-Útlán/ns1:SÚ-GreiddarÓinnleystarÁbyrgðir/ns1:Fjármálageiri/ns1:Peningamarkaðssjóðir/@GBP" xmlDataType="decimal"/>
    </xmlCellPr>
  </singleXmlCell>
  <singleXmlCell id="3575" r="L29" connectionId="0">
    <xmlCellPr id="1" uniqueName="JPY">
      <xmlPr mapId="2" xpath="/ns1:EfnahagurBanka/ns1:Gögn/ns1:SundurliðunÚtlán/ns1:SÚ-Útlán/ns1:SÚ-GreiddarÓinnleystarÁbyrgðir/ns1:Fjármálageiri/ns1:Peningamarkaðssjóðir/@JPY" xmlDataType="decimal"/>
    </xmlCellPr>
  </singleXmlCell>
  <singleXmlCell id="3576" r="M29" connectionId="0">
    <xmlCellPr id="1" uniqueName="DKK">
      <xmlPr mapId="2" xpath="/ns1:EfnahagurBanka/ns1:Gögn/ns1:SundurliðunÚtlán/ns1:SÚ-Útlán/ns1:SÚ-GreiddarÓinnleystarÁbyrgðir/ns1:Fjármálageiri/ns1:Peningamarkaðssjóðir/@DKK" xmlDataType="decimal"/>
    </xmlCellPr>
  </singleXmlCell>
  <singleXmlCell id="3577" r="N29" connectionId="0">
    <xmlCellPr id="1" uniqueName="NOK">
      <xmlPr mapId="2" xpath="/ns1:EfnahagurBanka/ns1:Gögn/ns1:SundurliðunÚtlán/ns1:SÚ-Útlán/ns1:SÚ-GreiddarÓinnleystarÁbyrgðir/ns1:Fjármálageiri/ns1:Peningamarkaðssjóðir/@NOK" xmlDataType="decimal"/>
    </xmlCellPr>
  </singleXmlCell>
  <singleXmlCell id="3578" r="O29" connectionId="0">
    <xmlCellPr id="1" uniqueName="SEK">
      <xmlPr mapId="2" xpath="/ns1:EfnahagurBanka/ns1:Gögn/ns1:SundurliðunÚtlán/ns1:SÚ-Útlán/ns1:SÚ-GreiddarÓinnleystarÁbyrgðir/ns1:Fjármálageiri/ns1:Peningamarkaðssjóðir/@SEK" xmlDataType="decimal"/>
    </xmlCellPr>
  </singleXmlCell>
  <singleXmlCell id="3579" r="P29" connectionId="0">
    <xmlCellPr id="1" uniqueName="CHF">
      <xmlPr mapId="2" xpath="/ns1:EfnahagurBanka/ns1:Gögn/ns1:SundurliðunÚtlán/ns1:SÚ-Útlán/ns1:SÚ-GreiddarÓinnleystarÁbyrgðir/ns1:Fjármálageiri/ns1:Peningamarkaðssjóðir/@CHF" xmlDataType="decimal"/>
    </xmlCellPr>
  </singleXmlCell>
  <singleXmlCell id="3580" r="Q29" connectionId="0">
    <xmlCellPr id="1" uniqueName="AðrirGjaldmiðlar">
      <xmlPr mapId="2" xpath="/ns1:EfnahagurBanka/ns1:Gögn/ns1:SundurliðunÚtlán/ns1:SÚ-Útlán/ns1:SÚ-GreiddarÓinnleystarÁbyrgðir/ns1:Fjármálageiri/ns1:Peningamarkaðssjóðir/@AðrirGjaldmiðlar" xmlDataType="decimal"/>
    </xmlCellPr>
  </singleXmlCell>
  <singleXmlCell id="3581" r="F30" connectionId="0">
    <xmlCellPr id="1" uniqueName="OpinbertFyrirtæki">
      <xmlPr mapId="2" xpath="/ns1:EfnahagurBanka/ns1:Gögn/ns1:SundurliðunÚtlán/ns1:SÚ-Útlán/ns1:SÚ-GreiddarÓinnleystarÁbyrgðir/ns1:Fjármálageiri/ns1:AðrirVerðbréfaOgFjárfestingarsjóðir/@OpinbertFyrirtæki" xmlDataType="decimal"/>
    </xmlCellPr>
  </singleXmlCell>
  <singleXmlCell id="3582" r="G30" connectionId="0">
    <xmlCellPr id="1" uniqueName="Einkafyrirtæki">
      <xmlPr mapId="2" xpath="/ns1:EfnahagurBanka/ns1:Gögn/ns1:SundurliðunÚtlán/ns1:SÚ-Útlán/ns1:SÚ-GreiddarÓinnleystarÁbyrgðir/ns1:Fjármálageiri/ns1:AðrirVerðbréfaOgFjárfestingarsjóðir/@Einkafyrirtæki" xmlDataType="decimal"/>
    </xmlCellPr>
  </singleXmlCell>
  <singleXmlCell id="3583" r="H30" connectionId="0">
    <xmlCellPr id="1" uniqueName="ISK">
      <xmlPr mapId="2" xpath="/ns1:EfnahagurBanka/ns1:Gögn/ns1:SundurliðunÚtlán/ns1:SÚ-Útlán/ns1:SÚ-GreiddarÓinnleystarÁbyrgðir/ns1:Fjármálageiri/ns1:AðrirVerðbréfaOgFjárfestingarsjóðir/@ISK" xmlDataType="decimal"/>
    </xmlCellPr>
  </singleXmlCell>
  <singleXmlCell id="3584" r="I30" connectionId="0">
    <xmlCellPr id="1" uniqueName="EUR">
      <xmlPr mapId="2" xpath="/ns1:EfnahagurBanka/ns1:Gögn/ns1:SundurliðunÚtlán/ns1:SÚ-Útlán/ns1:SÚ-GreiddarÓinnleystarÁbyrgðir/ns1:Fjármálageiri/ns1:AðrirVerðbréfaOgFjárfestingarsjóðir/@EUR" xmlDataType="decimal"/>
    </xmlCellPr>
  </singleXmlCell>
  <singleXmlCell id="3585" r="J30" connectionId="0">
    <xmlCellPr id="1" uniqueName="USD">
      <xmlPr mapId="2" xpath="/ns1:EfnahagurBanka/ns1:Gögn/ns1:SundurliðunÚtlán/ns1:SÚ-Útlán/ns1:SÚ-GreiddarÓinnleystarÁbyrgðir/ns1:Fjármálageiri/ns1:AðrirVerðbréfaOgFjárfestingarsjóðir/@USD" xmlDataType="decimal"/>
    </xmlCellPr>
  </singleXmlCell>
  <singleXmlCell id="3586" r="K30" connectionId="0">
    <xmlCellPr id="1" uniqueName="GBP">
      <xmlPr mapId="2" xpath="/ns1:EfnahagurBanka/ns1:Gögn/ns1:SundurliðunÚtlán/ns1:SÚ-Útlán/ns1:SÚ-GreiddarÓinnleystarÁbyrgðir/ns1:Fjármálageiri/ns1:AðrirVerðbréfaOgFjárfestingarsjóðir/@GBP" xmlDataType="decimal"/>
    </xmlCellPr>
  </singleXmlCell>
  <singleXmlCell id="3587" r="L30" connectionId="0">
    <xmlCellPr id="1" uniqueName="JPY">
      <xmlPr mapId="2" xpath="/ns1:EfnahagurBanka/ns1:Gögn/ns1:SundurliðunÚtlán/ns1:SÚ-Útlán/ns1:SÚ-GreiddarÓinnleystarÁbyrgðir/ns1:Fjármálageiri/ns1:AðrirVerðbréfaOgFjárfestingarsjóðir/@JPY" xmlDataType="decimal"/>
    </xmlCellPr>
  </singleXmlCell>
  <singleXmlCell id="3588" r="M30" connectionId="0">
    <xmlCellPr id="1" uniqueName="DKK">
      <xmlPr mapId="2" xpath="/ns1:EfnahagurBanka/ns1:Gögn/ns1:SundurliðunÚtlán/ns1:SÚ-Útlán/ns1:SÚ-GreiddarÓinnleystarÁbyrgðir/ns1:Fjármálageiri/ns1:AðrirVerðbréfaOgFjárfestingarsjóðir/@DKK" xmlDataType="decimal"/>
    </xmlCellPr>
  </singleXmlCell>
  <singleXmlCell id="3589" r="N30" connectionId="0">
    <xmlCellPr id="1" uniqueName="NOK">
      <xmlPr mapId="2" xpath="/ns1:EfnahagurBanka/ns1:Gögn/ns1:SundurliðunÚtlán/ns1:SÚ-Útlán/ns1:SÚ-GreiddarÓinnleystarÁbyrgðir/ns1:Fjármálageiri/ns1:AðrirVerðbréfaOgFjárfestingarsjóðir/@NOK" xmlDataType="decimal"/>
    </xmlCellPr>
  </singleXmlCell>
  <singleXmlCell id="3590" r="O30" connectionId="0">
    <xmlCellPr id="1" uniqueName="SEK">
      <xmlPr mapId="2" xpath="/ns1:EfnahagurBanka/ns1:Gögn/ns1:SundurliðunÚtlán/ns1:SÚ-Útlán/ns1:SÚ-GreiddarÓinnleystarÁbyrgðir/ns1:Fjármálageiri/ns1:AðrirVerðbréfaOgFjárfestingarsjóðir/@SEK" xmlDataType="decimal"/>
    </xmlCellPr>
  </singleXmlCell>
  <singleXmlCell id="3591" r="P30" connectionId="0">
    <xmlCellPr id="1" uniqueName="CHF">
      <xmlPr mapId="2" xpath="/ns1:EfnahagurBanka/ns1:Gögn/ns1:SundurliðunÚtlán/ns1:SÚ-Útlán/ns1:SÚ-GreiddarÓinnleystarÁbyrgðir/ns1:Fjármálageiri/ns1:AðrirVerðbréfaOgFjárfestingarsjóðir/@CHF" xmlDataType="decimal"/>
    </xmlCellPr>
  </singleXmlCell>
  <singleXmlCell id="3592" r="Q30" connectionId="0">
    <xmlCellPr id="1" uniqueName="AðrirGjaldmiðlar">
      <xmlPr mapId="2" xpath="/ns1:EfnahagurBanka/ns1:Gögn/ns1:SundurliðunÚtlán/ns1:SÚ-Útlán/ns1:SÚ-GreiddarÓinnleystarÁbyrgðir/ns1:Fjármálageiri/ns1:AðrirVerðbréfaOgFjárfestingarsjóðir/@AðrirGjaldmiðlar" xmlDataType="decimal"/>
    </xmlCellPr>
  </singleXmlCell>
  <singleXmlCell id="3593" r="F31" connectionId="0">
    <xmlCellPr id="1" uniqueName="OpinbertFyrirtæki">
      <xmlPr mapId="2" xpath="/ns1:EfnahagurBanka/ns1:Gögn/ns1:SundurliðunÚtlán/ns1:SÚ-Útlán/ns1:SÚ-GreiddarÓinnleystarÁbyrgðir/ns1:Fjármálageiri/ns1:ÖnnurFjármálafyrirtæki/@OpinbertFyrirtæki" xmlDataType="decimal"/>
    </xmlCellPr>
  </singleXmlCell>
  <singleXmlCell id="3594" r="G31" connectionId="0">
    <xmlCellPr id="1" uniqueName="Einkafyrirtæki">
      <xmlPr mapId="2" xpath="/ns1:EfnahagurBanka/ns1:Gögn/ns1:SundurliðunÚtlán/ns1:SÚ-Útlán/ns1:SÚ-GreiddarÓinnleystarÁbyrgðir/ns1:Fjármálageiri/ns1:ÖnnurFjármálafyrirtæki/@Einkafyrirtæki" xmlDataType="decimal"/>
    </xmlCellPr>
  </singleXmlCell>
  <singleXmlCell id="3595" r="H31" connectionId="0">
    <xmlCellPr id="1" uniqueName="ISK">
      <xmlPr mapId="2" xpath="/ns1:EfnahagurBanka/ns1:Gögn/ns1:SundurliðunÚtlán/ns1:SÚ-Útlán/ns1:SÚ-GreiddarÓinnleystarÁbyrgðir/ns1:Fjármálageiri/ns1:ÖnnurFjármálafyrirtæki/@ISK" xmlDataType="decimal"/>
    </xmlCellPr>
  </singleXmlCell>
  <singleXmlCell id="3596" r="I31" connectionId="0">
    <xmlCellPr id="1" uniqueName="EUR">
      <xmlPr mapId="2" xpath="/ns1:EfnahagurBanka/ns1:Gögn/ns1:SundurliðunÚtlán/ns1:SÚ-Útlán/ns1:SÚ-GreiddarÓinnleystarÁbyrgðir/ns1:Fjármálageiri/ns1:ÖnnurFjármálafyrirtæki/@EUR" xmlDataType="decimal"/>
    </xmlCellPr>
  </singleXmlCell>
  <singleXmlCell id="3597" r="J31" connectionId="0">
    <xmlCellPr id="1" uniqueName="USD">
      <xmlPr mapId="2" xpath="/ns1:EfnahagurBanka/ns1:Gögn/ns1:SundurliðunÚtlán/ns1:SÚ-Útlán/ns1:SÚ-GreiddarÓinnleystarÁbyrgðir/ns1:Fjármálageiri/ns1:ÖnnurFjármálafyrirtæki/@USD" xmlDataType="decimal"/>
    </xmlCellPr>
  </singleXmlCell>
  <singleXmlCell id="3598" r="K31" connectionId="0">
    <xmlCellPr id="1" uniqueName="GBP">
      <xmlPr mapId="2" xpath="/ns1:EfnahagurBanka/ns1:Gögn/ns1:SundurliðunÚtlán/ns1:SÚ-Útlán/ns1:SÚ-GreiddarÓinnleystarÁbyrgðir/ns1:Fjármálageiri/ns1:ÖnnurFjármálafyrirtæki/@GBP" xmlDataType="decimal"/>
    </xmlCellPr>
  </singleXmlCell>
  <singleXmlCell id="3599" r="L31" connectionId="0">
    <xmlCellPr id="1" uniqueName="JPY">
      <xmlPr mapId="2" xpath="/ns1:EfnahagurBanka/ns1:Gögn/ns1:SundurliðunÚtlán/ns1:SÚ-Útlán/ns1:SÚ-GreiddarÓinnleystarÁbyrgðir/ns1:Fjármálageiri/ns1:ÖnnurFjármálafyrirtæki/@JPY" xmlDataType="decimal"/>
    </xmlCellPr>
  </singleXmlCell>
  <singleXmlCell id="3600" r="M31" connectionId="0">
    <xmlCellPr id="1" uniqueName="DKK">
      <xmlPr mapId="2" xpath="/ns1:EfnahagurBanka/ns1:Gögn/ns1:SundurliðunÚtlán/ns1:SÚ-Útlán/ns1:SÚ-GreiddarÓinnleystarÁbyrgðir/ns1:Fjármálageiri/ns1:ÖnnurFjármálafyrirtæki/@DKK" xmlDataType="decimal"/>
    </xmlCellPr>
  </singleXmlCell>
  <singleXmlCell id="3601" r="N31" connectionId="0">
    <xmlCellPr id="1" uniqueName="NOK">
      <xmlPr mapId="2" xpath="/ns1:EfnahagurBanka/ns1:Gögn/ns1:SundurliðunÚtlán/ns1:SÚ-Útlán/ns1:SÚ-GreiddarÓinnleystarÁbyrgðir/ns1:Fjármálageiri/ns1:ÖnnurFjármálafyrirtæki/@NOK" xmlDataType="decimal"/>
    </xmlCellPr>
  </singleXmlCell>
  <singleXmlCell id="3602" r="O31" connectionId="0">
    <xmlCellPr id="1" uniqueName="SEK">
      <xmlPr mapId="2" xpath="/ns1:EfnahagurBanka/ns1:Gögn/ns1:SundurliðunÚtlán/ns1:SÚ-Útlán/ns1:SÚ-GreiddarÓinnleystarÁbyrgðir/ns1:Fjármálageiri/ns1:ÖnnurFjármálafyrirtæki/@SEK" xmlDataType="decimal"/>
    </xmlCellPr>
  </singleXmlCell>
  <singleXmlCell id="3603" r="P31" connectionId="0">
    <xmlCellPr id="1" uniqueName="CHF">
      <xmlPr mapId="2" xpath="/ns1:EfnahagurBanka/ns1:Gögn/ns1:SundurliðunÚtlán/ns1:SÚ-Útlán/ns1:SÚ-GreiddarÓinnleystarÁbyrgðir/ns1:Fjármálageiri/ns1:ÖnnurFjármálafyrirtæki/@CHF" xmlDataType="decimal"/>
    </xmlCellPr>
  </singleXmlCell>
  <singleXmlCell id="3604" r="Q31" connectionId="0">
    <xmlCellPr id="1" uniqueName="AðrirGjaldmiðlar">
      <xmlPr mapId="2" xpath="/ns1:EfnahagurBanka/ns1:Gögn/ns1:SundurliðunÚtlán/ns1:SÚ-Útlán/ns1:SÚ-GreiddarÓinnleystarÁbyrgðir/ns1:Fjármálageiri/ns1:ÖnnurFjármálafyrirtæki/@AðrirGjaldmiðlar" xmlDataType="decimal"/>
    </xmlCellPr>
  </singleXmlCell>
  <singleXmlCell id="3605" r="F32" connectionId="0">
    <xmlCellPr id="1" uniqueName="OpinbertFyrirtæki">
      <xmlPr mapId="2" xpath="/ns1:EfnahagurBanka/ns1:Gögn/ns1:SundurliðunÚtlán/ns1:SÚ-Útlán/ns1:SÚ-GreiddarÓinnleystarÁbyrgðir/ns1:Fjármálageiri/ns1:ÖnnurFjármálafyrirtækiÍSlitameðferð/@OpinbertFyrirtæki" xmlDataType="decimal"/>
    </xmlCellPr>
  </singleXmlCell>
  <singleXmlCell id="3606" r="G32" connectionId="0">
    <xmlCellPr id="1" uniqueName="Einkafyrirtæki">
      <xmlPr mapId="2" xpath="/ns1:EfnahagurBanka/ns1:Gögn/ns1:SundurliðunÚtlán/ns1:SÚ-Útlán/ns1:SÚ-GreiddarÓinnleystarÁbyrgðir/ns1:Fjármálageiri/ns1:ÖnnurFjármálafyrirtækiÍSlitameðferð/@Einkafyrirtæki" xmlDataType="decimal"/>
    </xmlCellPr>
  </singleXmlCell>
  <singleXmlCell id="3607" r="H32" connectionId="0">
    <xmlCellPr id="1" uniqueName="ISK">
      <xmlPr mapId="2" xpath="/ns1:EfnahagurBanka/ns1:Gögn/ns1:SundurliðunÚtlán/ns1:SÚ-Útlán/ns1:SÚ-GreiddarÓinnleystarÁbyrgðir/ns1:Fjármálageiri/ns1:ÖnnurFjármálafyrirtækiÍSlitameðferð/@ISK" xmlDataType="decimal"/>
    </xmlCellPr>
  </singleXmlCell>
  <singleXmlCell id="3608" r="I32" connectionId="0">
    <xmlCellPr id="1" uniqueName="EUR">
      <xmlPr mapId="2" xpath="/ns1:EfnahagurBanka/ns1:Gögn/ns1:SundurliðunÚtlán/ns1:SÚ-Útlán/ns1:SÚ-GreiddarÓinnleystarÁbyrgðir/ns1:Fjármálageiri/ns1:ÖnnurFjármálafyrirtækiÍSlitameðferð/@EUR" xmlDataType="decimal"/>
    </xmlCellPr>
  </singleXmlCell>
  <singleXmlCell id="3609" r="J32" connectionId="0">
    <xmlCellPr id="1" uniqueName="USD">
      <xmlPr mapId="2" xpath="/ns1:EfnahagurBanka/ns1:Gögn/ns1:SundurliðunÚtlán/ns1:SÚ-Útlán/ns1:SÚ-GreiddarÓinnleystarÁbyrgðir/ns1:Fjármálageiri/ns1:ÖnnurFjármálafyrirtækiÍSlitameðferð/@USD" xmlDataType="decimal"/>
    </xmlCellPr>
  </singleXmlCell>
  <singleXmlCell id="3610" r="K32" connectionId="0">
    <xmlCellPr id="1" uniqueName="GBP">
      <xmlPr mapId="2" xpath="/ns1:EfnahagurBanka/ns1:Gögn/ns1:SundurliðunÚtlán/ns1:SÚ-Útlán/ns1:SÚ-GreiddarÓinnleystarÁbyrgðir/ns1:Fjármálageiri/ns1:ÖnnurFjármálafyrirtækiÍSlitameðferð/@GBP" xmlDataType="decimal"/>
    </xmlCellPr>
  </singleXmlCell>
  <singleXmlCell id="3611" r="L32" connectionId="0">
    <xmlCellPr id="1" uniqueName="JPY">
      <xmlPr mapId="2" xpath="/ns1:EfnahagurBanka/ns1:Gögn/ns1:SundurliðunÚtlán/ns1:SÚ-Útlán/ns1:SÚ-GreiddarÓinnleystarÁbyrgðir/ns1:Fjármálageiri/ns1:ÖnnurFjármálafyrirtækiÍSlitameðferð/@JPY" xmlDataType="decimal"/>
    </xmlCellPr>
  </singleXmlCell>
  <singleXmlCell id="3612" r="M32" connectionId="0">
    <xmlCellPr id="1" uniqueName="DKK">
      <xmlPr mapId="2" xpath="/ns1:EfnahagurBanka/ns1:Gögn/ns1:SundurliðunÚtlán/ns1:SÚ-Útlán/ns1:SÚ-GreiddarÓinnleystarÁbyrgðir/ns1:Fjármálageiri/ns1:ÖnnurFjármálafyrirtækiÍSlitameðferð/@DKK" xmlDataType="decimal"/>
    </xmlCellPr>
  </singleXmlCell>
  <singleXmlCell id="3613" r="N32" connectionId="0">
    <xmlCellPr id="1" uniqueName="NOK">
      <xmlPr mapId="2" xpath="/ns1:EfnahagurBanka/ns1:Gögn/ns1:SundurliðunÚtlán/ns1:SÚ-Útlán/ns1:SÚ-GreiddarÓinnleystarÁbyrgðir/ns1:Fjármálageiri/ns1:ÖnnurFjármálafyrirtækiÍSlitameðferð/@NOK" xmlDataType="decimal"/>
    </xmlCellPr>
  </singleXmlCell>
  <singleXmlCell id="3614" r="O32" connectionId="0">
    <xmlCellPr id="1" uniqueName="SEK">
      <xmlPr mapId="2" xpath="/ns1:EfnahagurBanka/ns1:Gögn/ns1:SundurliðunÚtlán/ns1:SÚ-Útlán/ns1:SÚ-GreiddarÓinnleystarÁbyrgðir/ns1:Fjármálageiri/ns1:ÖnnurFjármálafyrirtækiÍSlitameðferð/@SEK" xmlDataType="decimal"/>
    </xmlCellPr>
  </singleXmlCell>
  <singleXmlCell id="3615" r="P32" connectionId="0">
    <xmlCellPr id="1" uniqueName="CHF">
      <xmlPr mapId="2" xpath="/ns1:EfnahagurBanka/ns1:Gögn/ns1:SundurliðunÚtlán/ns1:SÚ-Útlán/ns1:SÚ-GreiddarÓinnleystarÁbyrgðir/ns1:Fjármálageiri/ns1:ÖnnurFjármálafyrirtækiÍSlitameðferð/@CHF" xmlDataType="decimal"/>
    </xmlCellPr>
  </singleXmlCell>
  <singleXmlCell id="3616" r="Q32" connectionId="0">
    <xmlCellPr id="1" uniqueName="AðrirGjaldmiðlar">
      <xmlPr mapId="2" xpath="/ns1:EfnahagurBanka/ns1:Gögn/ns1:SundurliðunÚtlán/ns1:SÚ-Útlán/ns1:SÚ-GreiddarÓinnleystarÁbyrgðir/ns1:Fjármálageiri/ns1:ÖnnurFjármálafyrirtækiÍSlitameðferð/@AðrirGjaldmiðlar" xmlDataType="decimal"/>
    </xmlCellPr>
  </singleXmlCell>
  <singleXmlCell id="3617" r="F33" connectionId="0">
    <xmlCellPr id="1" uniqueName="OpinbertFyrirtæki">
      <xmlPr mapId="2" xpath="/ns1:EfnahagurBanka/ns1:Gögn/ns1:SundurliðunÚtlán/ns1:SÚ-Útlán/ns1:SÚ-GreiddarÓinnleystarÁbyrgðir/ns1:Fjármálageiri/ns1:FjármálalegHliðarstarfsemi/@OpinbertFyrirtæki" xmlDataType="decimal"/>
    </xmlCellPr>
  </singleXmlCell>
  <singleXmlCell id="3618" r="G33" connectionId="0">
    <xmlCellPr id="1" uniqueName="Einkafyrirtæki">
      <xmlPr mapId="2" xpath="/ns1:EfnahagurBanka/ns1:Gögn/ns1:SundurliðunÚtlán/ns1:SÚ-Útlán/ns1:SÚ-GreiddarÓinnleystarÁbyrgðir/ns1:Fjármálageiri/ns1:FjármálalegHliðarstarfsemi/@Einkafyrirtæki" xmlDataType="decimal"/>
    </xmlCellPr>
  </singleXmlCell>
  <singleXmlCell id="3619" r="H33" connectionId="0">
    <xmlCellPr id="1" uniqueName="ISK">
      <xmlPr mapId="2" xpath="/ns1:EfnahagurBanka/ns1:Gögn/ns1:SundurliðunÚtlán/ns1:SÚ-Útlán/ns1:SÚ-GreiddarÓinnleystarÁbyrgðir/ns1:Fjármálageiri/ns1:FjármálalegHliðarstarfsemi/@ISK" xmlDataType="decimal"/>
    </xmlCellPr>
  </singleXmlCell>
  <singleXmlCell id="3620" r="I33" connectionId="0">
    <xmlCellPr id="1" uniqueName="EUR">
      <xmlPr mapId="2" xpath="/ns1:EfnahagurBanka/ns1:Gögn/ns1:SundurliðunÚtlán/ns1:SÚ-Útlán/ns1:SÚ-GreiddarÓinnleystarÁbyrgðir/ns1:Fjármálageiri/ns1:FjármálalegHliðarstarfsemi/@EUR" xmlDataType="decimal"/>
    </xmlCellPr>
  </singleXmlCell>
  <singleXmlCell id="3621" r="J33" connectionId="0">
    <xmlCellPr id="1" uniqueName="USD">
      <xmlPr mapId="2" xpath="/ns1:EfnahagurBanka/ns1:Gögn/ns1:SundurliðunÚtlán/ns1:SÚ-Útlán/ns1:SÚ-GreiddarÓinnleystarÁbyrgðir/ns1:Fjármálageiri/ns1:FjármálalegHliðarstarfsemi/@USD" xmlDataType="decimal"/>
    </xmlCellPr>
  </singleXmlCell>
  <singleXmlCell id="3622" r="K33" connectionId="0">
    <xmlCellPr id="1" uniqueName="GBP">
      <xmlPr mapId="2" xpath="/ns1:EfnahagurBanka/ns1:Gögn/ns1:SundurliðunÚtlán/ns1:SÚ-Útlán/ns1:SÚ-GreiddarÓinnleystarÁbyrgðir/ns1:Fjármálageiri/ns1:FjármálalegHliðarstarfsemi/@GBP" xmlDataType="decimal"/>
    </xmlCellPr>
  </singleXmlCell>
  <singleXmlCell id="3623" r="L33" connectionId="0">
    <xmlCellPr id="1" uniqueName="JPY">
      <xmlPr mapId="2" xpath="/ns1:EfnahagurBanka/ns1:Gögn/ns1:SundurliðunÚtlán/ns1:SÚ-Útlán/ns1:SÚ-GreiddarÓinnleystarÁbyrgðir/ns1:Fjármálageiri/ns1:FjármálalegHliðarstarfsemi/@JPY" xmlDataType="decimal"/>
    </xmlCellPr>
  </singleXmlCell>
  <singleXmlCell id="3624" r="M33" connectionId="0">
    <xmlCellPr id="1" uniqueName="DKK">
      <xmlPr mapId="2" xpath="/ns1:EfnahagurBanka/ns1:Gögn/ns1:SundurliðunÚtlán/ns1:SÚ-Útlán/ns1:SÚ-GreiddarÓinnleystarÁbyrgðir/ns1:Fjármálageiri/ns1:FjármálalegHliðarstarfsemi/@DKK" xmlDataType="decimal"/>
    </xmlCellPr>
  </singleXmlCell>
  <singleXmlCell id="3625" r="N33" connectionId="0">
    <xmlCellPr id="1" uniqueName="NOK">
      <xmlPr mapId="2" xpath="/ns1:EfnahagurBanka/ns1:Gögn/ns1:SundurliðunÚtlán/ns1:SÚ-Útlán/ns1:SÚ-GreiddarÓinnleystarÁbyrgðir/ns1:Fjármálageiri/ns1:FjármálalegHliðarstarfsemi/@NOK" xmlDataType="decimal"/>
    </xmlCellPr>
  </singleXmlCell>
  <singleXmlCell id="3626" r="O33" connectionId="0">
    <xmlCellPr id="1" uniqueName="SEK">
      <xmlPr mapId="2" xpath="/ns1:EfnahagurBanka/ns1:Gögn/ns1:SundurliðunÚtlán/ns1:SÚ-Útlán/ns1:SÚ-GreiddarÓinnleystarÁbyrgðir/ns1:Fjármálageiri/ns1:FjármálalegHliðarstarfsemi/@SEK" xmlDataType="decimal"/>
    </xmlCellPr>
  </singleXmlCell>
  <singleXmlCell id="3627" r="P33" connectionId="0">
    <xmlCellPr id="1" uniqueName="CHF">
      <xmlPr mapId="2" xpath="/ns1:EfnahagurBanka/ns1:Gögn/ns1:SundurliðunÚtlán/ns1:SÚ-Útlán/ns1:SÚ-GreiddarÓinnleystarÁbyrgðir/ns1:Fjármálageiri/ns1:FjármálalegHliðarstarfsemi/@CHF" xmlDataType="decimal"/>
    </xmlCellPr>
  </singleXmlCell>
  <singleXmlCell id="3628" r="Q33" connectionId="0">
    <xmlCellPr id="1" uniqueName="AðrirGjaldmiðlar">
      <xmlPr mapId="2" xpath="/ns1:EfnahagurBanka/ns1:Gögn/ns1:SundurliðunÚtlán/ns1:SÚ-Útlán/ns1:SÚ-GreiddarÓinnleystarÁbyrgðir/ns1:Fjármálageiri/ns1:FjármálalegHliðarstarfsemi/@AðrirGjaldmiðlar" xmlDataType="decimal"/>
    </xmlCellPr>
  </singleXmlCell>
  <singleXmlCell id="3629" r="F34" connectionId="0">
    <xmlCellPr id="1" uniqueName="OpinbertFyrirtæki">
      <xmlPr mapId="2" xpath="/ns1:EfnahagurBanka/ns1:Gögn/ns1:SundurliðunÚtlán/ns1:SÚ-Útlán/ns1:SÚ-GreiddarÓinnleystarÁbyrgðir/ns1:Fjármálageiri/ns1:InnbyrðisFjármálastarfsemi/@OpinbertFyrirtæki" xmlDataType="decimal"/>
    </xmlCellPr>
  </singleXmlCell>
  <singleXmlCell id="3630" r="G34" connectionId="0">
    <xmlCellPr id="1" uniqueName="Einkafyrirtæki">
      <xmlPr mapId="2" xpath="/ns1:EfnahagurBanka/ns1:Gögn/ns1:SundurliðunÚtlán/ns1:SÚ-Útlán/ns1:SÚ-GreiddarÓinnleystarÁbyrgðir/ns1:Fjármálageiri/ns1:InnbyrðisFjármálastarfsemi/@Einkafyrirtæki" xmlDataType="decimal"/>
    </xmlCellPr>
  </singleXmlCell>
  <singleXmlCell id="3631" r="H34" connectionId="0">
    <xmlCellPr id="1" uniqueName="ISK">
      <xmlPr mapId="2" xpath="/ns1:EfnahagurBanka/ns1:Gögn/ns1:SundurliðunÚtlán/ns1:SÚ-Útlán/ns1:SÚ-GreiddarÓinnleystarÁbyrgðir/ns1:Fjármálageiri/ns1:InnbyrðisFjármálastarfsemi/@ISK" xmlDataType="decimal"/>
    </xmlCellPr>
  </singleXmlCell>
  <singleXmlCell id="3632" r="I34" connectionId="0">
    <xmlCellPr id="1" uniqueName="EUR">
      <xmlPr mapId="2" xpath="/ns1:EfnahagurBanka/ns1:Gögn/ns1:SundurliðunÚtlán/ns1:SÚ-Útlán/ns1:SÚ-GreiddarÓinnleystarÁbyrgðir/ns1:Fjármálageiri/ns1:InnbyrðisFjármálastarfsemi/@EUR" xmlDataType="decimal"/>
    </xmlCellPr>
  </singleXmlCell>
  <singleXmlCell id="3633" r="J34" connectionId="0">
    <xmlCellPr id="1" uniqueName="USD">
      <xmlPr mapId="2" xpath="/ns1:EfnahagurBanka/ns1:Gögn/ns1:SundurliðunÚtlán/ns1:SÚ-Útlán/ns1:SÚ-GreiddarÓinnleystarÁbyrgðir/ns1:Fjármálageiri/ns1:InnbyrðisFjármálastarfsemi/@USD" xmlDataType="decimal"/>
    </xmlCellPr>
  </singleXmlCell>
  <singleXmlCell id="3634" r="K34" connectionId="0">
    <xmlCellPr id="1" uniqueName="GBP">
      <xmlPr mapId="2" xpath="/ns1:EfnahagurBanka/ns1:Gögn/ns1:SundurliðunÚtlán/ns1:SÚ-Útlán/ns1:SÚ-GreiddarÓinnleystarÁbyrgðir/ns1:Fjármálageiri/ns1:InnbyrðisFjármálastarfsemi/@GBP" xmlDataType="decimal"/>
    </xmlCellPr>
  </singleXmlCell>
  <singleXmlCell id="3635" r="L34" connectionId="0">
    <xmlCellPr id="1" uniqueName="JPY">
      <xmlPr mapId="2" xpath="/ns1:EfnahagurBanka/ns1:Gögn/ns1:SundurliðunÚtlán/ns1:SÚ-Útlán/ns1:SÚ-GreiddarÓinnleystarÁbyrgðir/ns1:Fjármálageiri/ns1:InnbyrðisFjármálastarfsemi/@JPY" xmlDataType="decimal"/>
    </xmlCellPr>
  </singleXmlCell>
  <singleXmlCell id="3636" r="M34" connectionId="0">
    <xmlCellPr id="1" uniqueName="DKK">
      <xmlPr mapId="2" xpath="/ns1:EfnahagurBanka/ns1:Gögn/ns1:SundurliðunÚtlán/ns1:SÚ-Útlán/ns1:SÚ-GreiddarÓinnleystarÁbyrgðir/ns1:Fjármálageiri/ns1:InnbyrðisFjármálastarfsemi/@DKK" xmlDataType="decimal"/>
    </xmlCellPr>
  </singleXmlCell>
  <singleXmlCell id="3637" r="N34" connectionId="0">
    <xmlCellPr id="1" uniqueName="NOK">
      <xmlPr mapId="2" xpath="/ns1:EfnahagurBanka/ns1:Gögn/ns1:SundurliðunÚtlán/ns1:SÚ-Útlán/ns1:SÚ-GreiddarÓinnleystarÁbyrgðir/ns1:Fjármálageiri/ns1:InnbyrðisFjármálastarfsemi/@NOK" xmlDataType="decimal"/>
    </xmlCellPr>
  </singleXmlCell>
  <singleXmlCell id="3638" r="O34" connectionId="0">
    <xmlCellPr id="1" uniqueName="SEK">
      <xmlPr mapId="2" xpath="/ns1:EfnahagurBanka/ns1:Gögn/ns1:SundurliðunÚtlán/ns1:SÚ-Útlán/ns1:SÚ-GreiddarÓinnleystarÁbyrgðir/ns1:Fjármálageiri/ns1:InnbyrðisFjármálastarfsemi/@SEK" xmlDataType="decimal"/>
    </xmlCellPr>
  </singleXmlCell>
  <singleXmlCell id="3639" r="P34" connectionId="0">
    <xmlCellPr id="1" uniqueName="CHF">
      <xmlPr mapId="2" xpath="/ns1:EfnahagurBanka/ns1:Gögn/ns1:SundurliðunÚtlán/ns1:SÚ-Útlán/ns1:SÚ-GreiddarÓinnleystarÁbyrgðir/ns1:Fjármálageiri/ns1:InnbyrðisFjármálastarfsemi/@CHF" xmlDataType="decimal"/>
    </xmlCellPr>
  </singleXmlCell>
  <singleXmlCell id="3640" r="Q34" connectionId="0">
    <xmlCellPr id="1" uniqueName="AðrirGjaldmiðlar">
      <xmlPr mapId="2" xpath="/ns1:EfnahagurBanka/ns1:Gögn/ns1:SundurliðunÚtlán/ns1:SÚ-Útlán/ns1:SÚ-GreiddarÓinnleystarÁbyrgðir/ns1:Fjármálageiri/ns1:InnbyrðisFjármálastarfsemi/@AðrirGjaldmiðlar" xmlDataType="decimal"/>
    </xmlCellPr>
  </singleXmlCell>
  <singleXmlCell id="3641" r="F35" connectionId="0">
    <xmlCellPr id="1" uniqueName="OpinbertFyrirtæki">
      <xmlPr mapId="2" xpath="/ns1:EfnahagurBanka/ns1:Gögn/ns1:SundurliðunÚtlán/ns1:SÚ-Útlán/ns1:SÚ-GreiddarÓinnleystarÁbyrgðir/ns1:Fjármálageiri/ns1:Vátryggingafélög/@OpinbertFyrirtæki" xmlDataType="decimal"/>
    </xmlCellPr>
  </singleXmlCell>
  <singleXmlCell id="3642" r="G35" connectionId="0">
    <xmlCellPr id="1" uniqueName="Einkafyrirtæki">
      <xmlPr mapId="2" xpath="/ns1:EfnahagurBanka/ns1:Gögn/ns1:SundurliðunÚtlán/ns1:SÚ-Útlán/ns1:SÚ-GreiddarÓinnleystarÁbyrgðir/ns1:Fjármálageiri/ns1:Vátryggingafélög/@Einkafyrirtæki" xmlDataType="decimal"/>
    </xmlCellPr>
  </singleXmlCell>
  <singleXmlCell id="3643" r="H35" connectionId="0">
    <xmlCellPr id="1" uniqueName="ISK">
      <xmlPr mapId="2" xpath="/ns1:EfnahagurBanka/ns1:Gögn/ns1:SundurliðunÚtlán/ns1:SÚ-Útlán/ns1:SÚ-GreiddarÓinnleystarÁbyrgðir/ns1:Fjármálageiri/ns1:Vátryggingafélög/@ISK" xmlDataType="decimal"/>
    </xmlCellPr>
  </singleXmlCell>
  <singleXmlCell id="3644" r="I35" connectionId="0">
    <xmlCellPr id="1" uniqueName="EUR">
      <xmlPr mapId="2" xpath="/ns1:EfnahagurBanka/ns1:Gögn/ns1:SundurliðunÚtlán/ns1:SÚ-Útlán/ns1:SÚ-GreiddarÓinnleystarÁbyrgðir/ns1:Fjármálageiri/ns1:Vátryggingafélög/@EUR" xmlDataType="decimal"/>
    </xmlCellPr>
  </singleXmlCell>
  <singleXmlCell id="3645" r="J35" connectionId="0">
    <xmlCellPr id="1" uniqueName="USD">
      <xmlPr mapId="2" xpath="/ns1:EfnahagurBanka/ns1:Gögn/ns1:SundurliðunÚtlán/ns1:SÚ-Útlán/ns1:SÚ-GreiddarÓinnleystarÁbyrgðir/ns1:Fjármálageiri/ns1:Vátryggingafélög/@USD" xmlDataType="decimal"/>
    </xmlCellPr>
  </singleXmlCell>
  <singleXmlCell id="3646" r="K35" connectionId="0">
    <xmlCellPr id="1" uniqueName="GBP">
      <xmlPr mapId="2" xpath="/ns1:EfnahagurBanka/ns1:Gögn/ns1:SundurliðunÚtlán/ns1:SÚ-Útlán/ns1:SÚ-GreiddarÓinnleystarÁbyrgðir/ns1:Fjármálageiri/ns1:Vátryggingafélög/@GBP" xmlDataType="decimal"/>
    </xmlCellPr>
  </singleXmlCell>
  <singleXmlCell id="3647" r="L35" connectionId="0">
    <xmlCellPr id="1" uniqueName="JPY">
      <xmlPr mapId="2" xpath="/ns1:EfnahagurBanka/ns1:Gögn/ns1:SundurliðunÚtlán/ns1:SÚ-Útlán/ns1:SÚ-GreiddarÓinnleystarÁbyrgðir/ns1:Fjármálageiri/ns1:Vátryggingafélög/@JPY" xmlDataType="decimal"/>
    </xmlCellPr>
  </singleXmlCell>
  <singleXmlCell id="3648" r="M35" connectionId="0">
    <xmlCellPr id="1" uniqueName="DKK">
      <xmlPr mapId="2" xpath="/ns1:EfnahagurBanka/ns1:Gögn/ns1:SundurliðunÚtlán/ns1:SÚ-Útlán/ns1:SÚ-GreiddarÓinnleystarÁbyrgðir/ns1:Fjármálageiri/ns1:Vátryggingafélög/@DKK" xmlDataType="decimal"/>
    </xmlCellPr>
  </singleXmlCell>
  <singleXmlCell id="3649" r="N35" connectionId="0">
    <xmlCellPr id="1" uniqueName="NOK">
      <xmlPr mapId="2" xpath="/ns1:EfnahagurBanka/ns1:Gögn/ns1:SundurliðunÚtlán/ns1:SÚ-Útlán/ns1:SÚ-GreiddarÓinnleystarÁbyrgðir/ns1:Fjármálageiri/ns1:Vátryggingafélög/@NOK" xmlDataType="decimal"/>
    </xmlCellPr>
  </singleXmlCell>
  <singleXmlCell id="3650" r="O35" connectionId="0">
    <xmlCellPr id="1" uniqueName="SEK">
      <xmlPr mapId="2" xpath="/ns1:EfnahagurBanka/ns1:Gögn/ns1:SundurliðunÚtlán/ns1:SÚ-Útlán/ns1:SÚ-GreiddarÓinnleystarÁbyrgðir/ns1:Fjármálageiri/ns1:Vátryggingafélög/@SEK" xmlDataType="decimal"/>
    </xmlCellPr>
  </singleXmlCell>
  <singleXmlCell id="3651" r="P35" connectionId="0">
    <xmlCellPr id="1" uniqueName="CHF">
      <xmlPr mapId="2" xpath="/ns1:EfnahagurBanka/ns1:Gögn/ns1:SundurliðunÚtlán/ns1:SÚ-Útlán/ns1:SÚ-GreiddarÓinnleystarÁbyrgðir/ns1:Fjármálageiri/ns1:Vátryggingafélög/@CHF" xmlDataType="decimal"/>
    </xmlCellPr>
  </singleXmlCell>
  <singleXmlCell id="3652" r="Q35" connectionId="0">
    <xmlCellPr id="1" uniqueName="AðrirGjaldmiðlar">
      <xmlPr mapId="2" xpath="/ns1:EfnahagurBanka/ns1:Gögn/ns1:SundurliðunÚtlán/ns1:SÚ-Útlán/ns1:SÚ-GreiddarÓinnleystarÁbyrgðir/ns1:Fjármálageiri/ns1:Vátryggingafélög/@AðrirGjaldmiðlar" xmlDataType="decimal"/>
    </xmlCellPr>
  </singleXmlCell>
  <singleXmlCell id="3653" r="F36" connectionId="0">
    <xmlCellPr id="1" uniqueName="OpinbertFyrirtæki">
      <xmlPr mapId="2" xpath="/ns1:EfnahagurBanka/ns1:Gögn/ns1:SundurliðunÚtlán/ns1:SÚ-Útlán/ns1:SÚ-GreiddarÓinnleystarÁbyrgðir/ns1:Fjármálageiri/ns1:Lífeyrissjóðir/@OpinbertFyrirtæki" xmlDataType="decimal"/>
    </xmlCellPr>
  </singleXmlCell>
  <singleXmlCell id="3654" r="G36" connectionId="0">
    <xmlCellPr id="1" uniqueName="Einkafyrirtæki">
      <xmlPr mapId="2" xpath="/ns1:EfnahagurBanka/ns1:Gögn/ns1:SundurliðunÚtlán/ns1:SÚ-Útlán/ns1:SÚ-GreiddarÓinnleystarÁbyrgðir/ns1:Fjármálageiri/ns1:Lífeyrissjóðir/@Einkafyrirtæki" xmlDataType="decimal"/>
    </xmlCellPr>
  </singleXmlCell>
  <singleXmlCell id="3655" r="H36" connectionId="0">
    <xmlCellPr id="1" uniqueName="ISK">
      <xmlPr mapId="2" xpath="/ns1:EfnahagurBanka/ns1:Gögn/ns1:SundurliðunÚtlán/ns1:SÚ-Útlán/ns1:SÚ-GreiddarÓinnleystarÁbyrgðir/ns1:Fjármálageiri/ns1:Lífeyrissjóðir/@ISK" xmlDataType="decimal"/>
    </xmlCellPr>
  </singleXmlCell>
  <singleXmlCell id="3656" r="I36" connectionId="0">
    <xmlCellPr id="1" uniqueName="EUR">
      <xmlPr mapId="2" xpath="/ns1:EfnahagurBanka/ns1:Gögn/ns1:SundurliðunÚtlán/ns1:SÚ-Útlán/ns1:SÚ-GreiddarÓinnleystarÁbyrgðir/ns1:Fjármálageiri/ns1:Lífeyrissjóðir/@EUR" xmlDataType="decimal"/>
    </xmlCellPr>
  </singleXmlCell>
  <singleXmlCell id="3657" r="J36" connectionId="0">
    <xmlCellPr id="1" uniqueName="USD">
      <xmlPr mapId="2" xpath="/ns1:EfnahagurBanka/ns1:Gögn/ns1:SundurliðunÚtlán/ns1:SÚ-Útlán/ns1:SÚ-GreiddarÓinnleystarÁbyrgðir/ns1:Fjármálageiri/ns1:Lífeyrissjóðir/@USD" xmlDataType="decimal"/>
    </xmlCellPr>
  </singleXmlCell>
  <singleXmlCell id="3658" r="K36" connectionId="0">
    <xmlCellPr id="1" uniqueName="GBP">
      <xmlPr mapId="2" xpath="/ns1:EfnahagurBanka/ns1:Gögn/ns1:SundurliðunÚtlán/ns1:SÚ-Útlán/ns1:SÚ-GreiddarÓinnleystarÁbyrgðir/ns1:Fjármálageiri/ns1:Lífeyrissjóðir/@GBP" xmlDataType="decimal"/>
    </xmlCellPr>
  </singleXmlCell>
  <singleXmlCell id="3659" r="L36" connectionId="0">
    <xmlCellPr id="1" uniqueName="JPY">
      <xmlPr mapId="2" xpath="/ns1:EfnahagurBanka/ns1:Gögn/ns1:SundurliðunÚtlán/ns1:SÚ-Útlán/ns1:SÚ-GreiddarÓinnleystarÁbyrgðir/ns1:Fjármálageiri/ns1:Lífeyrissjóðir/@JPY" xmlDataType="decimal"/>
    </xmlCellPr>
  </singleXmlCell>
  <singleXmlCell id="3660" r="M36" connectionId="0">
    <xmlCellPr id="1" uniqueName="DKK">
      <xmlPr mapId="2" xpath="/ns1:EfnahagurBanka/ns1:Gögn/ns1:SundurliðunÚtlán/ns1:SÚ-Útlán/ns1:SÚ-GreiddarÓinnleystarÁbyrgðir/ns1:Fjármálageiri/ns1:Lífeyrissjóðir/@DKK" xmlDataType="decimal"/>
    </xmlCellPr>
  </singleXmlCell>
  <singleXmlCell id="3661" r="N36" connectionId="0">
    <xmlCellPr id="1" uniqueName="NOK">
      <xmlPr mapId="2" xpath="/ns1:EfnahagurBanka/ns1:Gögn/ns1:SundurliðunÚtlán/ns1:SÚ-Útlán/ns1:SÚ-GreiddarÓinnleystarÁbyrgðir/ns1:Fjármálageiri/ns1:Lífeyrissjóðir/@NOK" xmlDataType="decimal"/>
    </xmlCellPr>
  </singleXmlCell>
  <singleXmlCell id="3662" r="O36" connectionId="0">
    <xmlCellPr id="1" uniqueName="SEK">
      <xmlPr mapId="2" xpath="/ns1:EfnahagurBanka/ns1:Gögn/ns1:SundurliðunÚtlán/ns1:SÚ-Útlán/ns1:SÚ-GreiddarÓinnleystarÁbyrgðir/ns1:Fjármálageiri/ns1:Lífeyrissjóðir/@SEK" xmlDataType="decimal"/>
    </xmlCellPr>
  </singleXmlCell>
  <singleXmlCell id="3663" r="P36" connectionId="0">
    <xmlCellPr id="1" uniqueName="CHF">
      <xmlPr mapId="2" xpath="/ns1:EfnahagurBanka/ns1:Gögn/ns1:SundurliðunÚtlán/ns1:SÚ-Útlán/ns1:SÚ-GreiddarÓinnleystarÁbyrgðir/ns1:Fjármálageiri/ns1:Lífeyrissjóðir/@CHF" xmlDataType="decimal"/>
    </xmlCellPr>
  </singleXmlCell>
  <singleXmlCell id="3664" r="Q36" connectionId="0">
    <xmlCellPr id="1" uniqueName="AðrirGjaldmiðlar">
      <xmlPr mapId="2" xpath="/ns1:EfnahagurBanka/ns1:Gögn/ns1:SundurliðunÚtlán/ns1:SÚ-Útlán/ns1:SÚ-GreiddarÓinnleystarÁbyrgðir/ns1:Fjármálageiri/ns1:Lífeyrissjóðir/@AðrirGjaldmiðlar" xmlDataType="decimal"/>
    </xmlCellPr>
  </singleXmlCell>
  <singleXmlCell id="3665" r="H38" connectionId="0">
    <xmlCellPr id="1" uniqueName="ISK">
      <xmlPr mapId="2" xpath="/ns1:EfnahagurBanka/ns1:Gögn/ns1:SundurliðunÚtlán/ns1:SÚ-Útlán/ns1:SÚ-GreiddarÓinnleystarÁbyrgðir/ns1:HiðOpinbera/ns1:Ríkisjóður/@ISK" xmlDataType="decimal"/>
    </xmlCellPr>
  </singleXmlCell>
  <singleXmlCell id="3666" r="I38" connectionId="0">
    <xmlCellPr id="1" uniqueName="EUR">
      <xmlPr mapId="2" xpath="/ns1:EfnahagurBanka/ns1:Gögn/ns1:SundurliðunÚtlán/ns1:SÚ-Útlán/ns1:SÚ-GreiddarÓinnleystarÁbyrgðir/ns1:HiðOpinbera/ns1:Ríkisjóður/@EUR" xmlDataType="decimal"/>
    </xmlCellPr>
  </singleXmlCell>
  <singleXmlCell id="3667" r="J38" connectionId="0">
    <xmlCellPr id="1" uniqueName="USD">
      <xmlPr mapId="2" xpath="/ns1:EfnahagurBanka/ns1:Gögn/ns1:SundurliðunÚtlán/ns1:SÚ-Útlán/ns1:SÚ-GreiddarÓinnleystarÁbyrgðir/ns1:HiðOpinbera/ns1:Ríkisjóður/@USD" xmlDataType="decimal"/>
    </xmlCellPr>
  </singleXmlCell>
  <singleXmlCell id="3668" r="K38" connectionId="0">
    <xmlCellPr id="1" uniqueName="GBP">
      <xmlPr mapId="2" xpath="/ns1:EfnahagurBanka/ns1:Gögn/ns1:SundurliðunÚtlán/ns1:SÚ-Útlán/ns1:SÚ-GreiddarÓinnleystarÁbyrgðir/ns1:HiðOpinbera/ns1:Ríkisjóður/@GBP" xmlDataType="decimal"/>
    </xmlCellPr>
  </singleXmlCell>
  <singleXmlCell id="3669" r="L38" connectionId="0">
    <xmlCellPr id="1" uniqueName="JPY">
      <xmlPr mapId="2" xpath="/ns1:EfnahagurBanka/ns1:Gögn/ns1:SundurliðunÚtlán/ns1:SÚ-Útlán/ns1:SÚ-GreiddarÓinnleystarÁbyrgðir/ns1:HiðOpinbera/ns1:Ríkisjóður/@JPY" xmlDataType="decimal"/>
    </xmlCellPr>
  </singleXmlCell>
  <singleXmlCell id="3670" r="M38" connectionId="0">
    <xmlCellPr id="1" uniqueName="DKK">
      <xmlPr mapId="2" xpath="/ns1:EfnahagurBanka/ns1:Gögn/ns1:SundurliðunÚtlán/ns1:SÚ-Útlán/ns1:SÚ-GreiddarÓinnleystarÁbyrgðir/ns1:HiðOpinbera/ns1:Ríkisjóður/@DKK" xmlDataType="decimal"/>
    </xmlCellPr>
  </singleXmlCell>
  <singleXmlCell id="3671" r="N38" connectionId="0">
    <xmlCellPr id="1" uniqueName="NOK">
      <xmlPr mapId="2" xpath="/ns1:EfnahagurBanka/ns1:Gögn/ns1:SundurliðunÚtlán/ns1:SÚ-Útlán/ns1:SÚ-GreiddarÓinnleystarÁbyrgðir/ns1:HiðOpinbera/ns1:Ríkisjóður/@NOK" xmlDataType="decimal"/>
    </xmlCellPr>
  </singleXmlCell>
  <singleXmlCell id="3672" r="O38" connectionId="0">
    <xmlCellPr id="1" uniqueName="SEK">
      <xmlPr mapId="2" xpath="/ns1:EfnahagurBanka/ns1:Gögn/ns1:SundurliðunÚtlán/ns1:SÚ-Útlán/ns1:SÚ-GreiddarÓinnleystarÁbyrgðir/ns1:HiðOpinbera/ns1:Ríkisjóður/@SEK" xmlDataType="decimal"/>
    </xmlCellPr>
  </singleXmlCell>
  <singleXmlCell id="3673" r="P38" connectionId="0">
    <xmlCellPr id="1" uniqueName="CHF">
      <xmlPr mapId="2" xpath="/ns1:EfnahagurBanka/ns1:Gögn/ns1:SundurliðunÚtlán/ns1:SÚ-Útlán/ns1:SÚ-GreiddarÓinnleystarÁbyrgðir/ns1:HiðOpinbera/ns1:Ríkisjóður/@CHF" xmlDataType="decimal"/>
    </xmlCellPr>
  </singleXmlCell>
  <singleXmlCell id="3674" r="Q38" connectionId="0">
    <xmlCellPr id="1" uniqueName="AðrirGjaldmiðlar">
      <xmlPr mapId="2" xpath="/ns1:EfnahagurBanka/ns1:Gögn/ns1:SundurliðunÚtlán/ns1:SÚ-Útlán/ns1:SÚ-GreiddarÓinnleystarÁbyrgðir/ns1:HiðOpinbera/ns1:Ríkisjóður/@AðrirGjaldmiðlar" xmlDataType="decimal"/>
    </xmlCellPr>
  </singleXmlCell>
  <singleXmlCell id="3675" r="H39" connectionId="0">
    <xmlCellPr id="1" uniqueName="ISK">
      <xmlPr mapId="2" xpath="/ns1:EfnahagurBanka/ns1:Gögn/ns1:SundurliðunÚtlán/ns1:SÚ-Útlán/ns1:SÚ-GreiddarÓinnleystarÁbyrgðir/ns1:HiðOpinbera/ns1:Sveitarfélög/@ISK" xmlDataType="decimal"/>
    </xmlCellPr>
  </singleXmlCell>
  <singleXmlCell id="3676" r="I39" connectionId="0">
    <xmlCellPr id="1" uniqueName="EUR">
      <xmlPr mapId="2" xpath="/ns1:EfnahagurBanka/ns1:Gögn/ns1:SundurliðunÚtlán/ns1:SÚ-Útlán/ns1:SÚ-GreiddarÓinnleystarÁbyrgðir/ns1:HiðOpinbera/ns1:Sveitarfélög/@EUR" xmlDataType="decimal"/>
    </xmlCellPr>
  </singleXmlCell>
  <singleXmlCell id="3677" r="J39" connectionId="0">
    <xmlCellPr id="1" uniqueName="USD">
      <xmlPr mapId="2" xpath="/ns1:EfnahagurBanka/ns1:Gögn/ns1:SundurliðunÚtlán/ns1:SÚ-Útlán/ns1:SÚ-GreiddarÓinnleystarÁbyrgðir/ns1:HiðOpinbera/ns1:Sveitarfélög/@USD" xmlDataType="decimal"/>
    </xmlCellPr>
  </singleXmlCell>
  <singleXmlCell id="3678" r="K39" connectionId="0">
    <xmlCellPr id="1" uniqueName="GBP">
      <xmlPr mapId="2" xpath="/ns1:EfnahagurBanka/ns1:Gögn/ns1:SundurliðunÚtlán/ns1:SÚ-Útlán/ns1:SÚ-GreiddarÓinnleystarÁbyrgðir/ns1:HiðOpinbera/ns1:Sveitarfélög/@GBP" xmlDataType="decimal"/>
    </xmlCellPr>
  </singleXmlCell>
  <singleXmlCell id="3679" r="L39" connectionId="0">
    <xmlCellPr id="1" uniqueName="JPY">
      <xmlPr mapId="2" xpath="/ns1:EfnahagurBanka/ns1:Gögn/ns1:SundurliðunÚtlán/ns1:SÚ-Útlán/ns1:SÚ-GreiddarÓinnleystarÁbyrgðir/ns1:HiðOpinbera/ns1:Sveitarfélög/@JPY" xmlDataType="decimal"/>
    </xmlCellPr>
  </singleXmlCell>
  <singleXmlCell id="3680" r="M39" connectionId="0">
    <xmlCellPr id="1" uniqueName="DKK">
      <xmlPr mapId="2" xpath="/ns1:EfnahagurBanka/ns1:Gögn/ns1:SundurliðunÚtlán/ns1:SÚ-Útlán/ns1:SÚ-GreiddarÓinnleystarÁbyrgðir/ns1:HiðOpinbera/ns1:Sveitarfélög/@DKK" xmlDataType="decimal"/>
    </xmlCellPr>
  </singleXmlCell>
  <singleXmlCell id="3681" r="N39" connectionId="0">
    <xmlCellPr id="1" uniqueName="NOK">
      <xmlPr mapId="2" xpath="/ns1:EfnahagurBanka/ns1:Gögn/ns1:SundurliðunÚtlán/ns1:SÚ-Útlán/ns1:SÚ-GreiddarÓinnleystarÁbyrgðir/ns1:HiðOpinbera/ns1:Sveitarfélög/@NOK" xmlDataType="decimal"/>
    </xmlCellPr>
  </singleXmlCell>
  <singleXmlCell id="3682" r="O39" connectionId="0">
    <xmlCellPr id="1" uniqueName="SEK">
      <xmlPr mapId="2" xpath="/ns1:EfnahagurBanka/ns1:Gögn/ns1:SundurliðunÚtlán/ns1:SÚ-Útlán/ns1:SÚ-GreiddarÓinnleystarÁbyrgðir/ns1:HiðOpinbera/ns1:Sveitarfélög/@SEK" xmlDataType="decimal"/>
    </xmlCellPr>
  </singleXmlCell>
  <singleXmlCell id="3683" r="P39" connectionId="0">
    <xmlCellPr id="1" uniqueName="CHF">
      <xmlPr mapId="2" xpath="/ns1:EfnahagurBanka/ns1:Gögn/ns1:SundurliðunÚtlán/ns1:SÚ-Útlán/ns1:SÚ-GreiddarÓinnleystarÁbyrgðir/ns1:HiðOpinbera/ns1:Sveitarfélög/@CHF" xmlDataType="decimal"/>
    </xmlCellPr>
  </singleXmlCell>
  <singleXmlCell id="3684" r="Q39" connectionId="0">
    <xmlCellPr id="1" uniqueName="AðrirGjaldmiðlar">
      <xmlPr mapId="2" xpath="/ns1:EfnahagurBanka/ns1:Gögn/ns1:SundurliðunÚtlán/ns1:SÚ-Útlán/ns1:SÚ-GreiddarÓinnleystarÁbyrgðir/ns1:HiðOpinbera/ns1:Sveitarfélög/@AðrirGjaldmiðlar" xmlDataType="decimal"/>
    </xmlCellPr>
  </singleXmlCell>
  <singleXmlCell id="3685" r="H40" connectionId="0">
    <xmlCellPr id="1" uniqueName="ISK">
      <xmlPr mapId="2" xpath="/ns1:EfnahagurBanka/ns1:Gögn/ns1:SundurliðunÚtlán/ns1:SÚ-Útlán/ns1:SÚ-GreiddarÓinnleystarÁbyrgðir/ns1:Heimili/@ISK" xmlDataType="decimal"/>
    </xmlCellPr>
  </singleXmlCell>
  <singleXmlCell id="3686" r="I40" connectionId="0">
    <xmlCellPr id="1" uniqueName="EUR">
      <xmlPr mapId="2" xpath="/ns1:EfnahagurBanka/ns1:Gögn/ns1:SundurliðunÚtlán/ns1:SÚ-Útlán/ns1:SÚ-GreiddarÓinnleystarÁbyrgðir/ns1:Heimili/@EUR" xmlDataType="decimal"/>
    </xmlCellPr>
  </singleXmlCell>
  <singleXmlCell id="3687" r="J40" connectionId="0">
    <xmlCellPr id="1" uniqueName="USD">
      <xmlPr mapId="2" xpath="/ns1:EfnahagurBanka/ns1:Gögn/ns1:SundurliðunÚtlán/ns1:SÚ-Útlán/ns1:SÚ-GreiddarÓinnleystarÁbyrgðir/ns1:Heimili/@USD" xmlDataType="decimal"/>
    </xmlCellPr>
  </singleXmlCell>
  <singleXmlCell id="3688" r="K40" connectionId="0">
    <xmlCellPr id="1" uniqueName="GBP">
      <xmlPr mapId="2" xpath="/ns1:EfnahagurBanka/ns1:Gögn/ns1:SundurliðunÚtlán/ns1:SÚ-Útlán/ns1:SÚ-GreiddarÓinnleystarÁbyrgðir/ns1:Heimili/@GBP" xmlDataType="decimal"/>
    </xmlCellPr>
  </singleXmlCell>
  <singleXmlCell id="3689" r="L40" connectionId="0">
    <xmlCellPr id="1" uniqueName="JPY">
      <xmlPr mapId="2" xpath="/ns1:EfnahagurBanka/ns1:Gögn/ns1:SundurliðunÚtlán/ns1:SÚ-Útlán/ns1:SÚ-GreiddarÓinnleystarÁbyrgðir/ns1:Heimili/@JPY" xmlDataType="decimal"/>
    </xmlCellPr>
  </singleXmlCell>
  <singleXmlCell id="3690" r="M40" connectionId="0">
    <xmlCellPr id="1" uniqueName="DKK">
      <xmlPr mapId="2" xpath="/ns1:EfnahagurBanka/ns1:Gögn/ns1:SundurliðunÚtlán/ns1:SÚ-Útlán/ns1:SÚ-GreiddarÓinnleystarÁbyrgðir/ns1:Heimili/@DKK" xmlDataType="decimal"/>
    </xmlCellPr>
  </singleXmlCell>
  <singleXmlCell id="3691" r="N40" connectionId="0">
    <xmlCellPr id="1" uniqueName="NOK">
      <xmlPr mapId="2" xpath="/ns1:EfnahagurBanka/ns1:Gögn/ns1:SundurliðunÚtlán/ns1:SÚ-Útlán/ns1:SÚ-GreiddarÓinnleystarÁbyrgðir/ns1:Heimili/@NOK" xmlDataType="decimal"/>
    </xmlCellPr>
  </singleXmlCell>
  <singleXmlCell id="3692" r="O40" connectionId="0">
    <xmlCellPr id="1" uniqueName="SEK">
      <xmlPr mapId="2" xpath="/ns1:EfnahagurBanka/ns1:Gögn/ns1:SundurliðunÚtlán/ns1:SÚ-Útlán/ns1:SÚ-GreiddarÓinnleystarÁbyrgðir/ns1:Heimili/@SEK" xmlDataType="decimal"/>
    </xmlCellPr>
  </singleXmlCell>
  <singleXmlCell id="3693" r="P40" connectionId="0">
    <xmlCellPr id="1" uniqueName="CHF">
      <xmlPr mapId="2" xpath="/ns1:EfnahagurBanka/ns1:Gögn/ns1:SundurliðunÚtlán/ns1:SÚ-Útlán/ns1:SÚ-GreiddarÓinnleystarÁbyrgðir/ns1:Heimili/@CHF" xmlDataType="decimal"/>
    </xmlCellPr>
  </singleXmlCell>
  <singleXmlCell id="3694" r="Q40" connectionId="0">
    <xmlCellPr id="1" uniqueName="AðrirGjaldmiðlar">
      <xmlPr mapId="2" xpath="/ns1:EfnahagurBanka/ns1:Gögn/ns1:SundurliðunÚtlán/ns1:SÚ-Útlán/ns1:SÚ-GreiddarÓinnleystarÁbyrgðir/ns1:Heimili/@AðrirGjaldmiðlar" xmlDataType="decimal"/>
    </xmlCellPr>
  </singleXmlCell>
  <singleXmlCell id="3695" r="H41" connectionId="0">
    <xmlCellPr id="1" uniqueName="ISK">
      <xmlPr mapId="2" xpath="/ns1:EfnahagurBanka/ns1:Gögn/ns1:SundurliðunÚtlán/ns1:SÚ-Útlán/ns1:SÚ-GreiddarÓinnleystarÁbyrgðir/ns1:FélagasamtökSemÞjónaHeimilum/@ISK" xmlDataType="decimal"/>
    </xmlCellPr>
  </singleXmlCell>
  <singleXmlCell id="3696" r="I41" connectionId="0">
    <xmlCellPr id="1" uniqueName="EUR">
      <xmlPr mapId="2" xpath="/ns1:EfnahagurBanka/ns1:Gögn/ns1:SundurliðunÚtlán/ns1:SÚ-Útlán/ns1:SÚ-GreiddarÓinnleystarÁbyrgðir/ns1:FélagasamtökSemÞjónaHeimilum/@EUR" xmlDataType="decimal"/>
    </xmlCellPr>
  </singleXmlCell>
  <singleXmlCell id="3697" r="J41" connectionId="0">
    <xmlCellPr id="1" uniqueName="USD">
      <xmlPr mapId="2" xpath="/ns1:EfnahagurBanka/ns1:Gögn/ns1:SundurliðunÚtlán/ns1:SÚ-Útlán/ns1:SÚ-GreiddarÓinnleystarÁbyrgðir/ns1:FélagasamtökSemÞjónaHeimilum/@USD" xmlDataType="decimal"/>
    </xmlCellPr>
  </singleXmlCell>
  <singleXmlCell id="3698" r="K41" connectionId="0">
    <xmlCellPr id="1" uniqueName="GBP">
      <xmlPr mapId="2" xpath="/ns1:EfnahagurBanka/ns1:Gögn/ns1:SundurliðunÚtlán/ns1:SÚ-Útlán/ns1:SÚ-GreiddarÓinnleystarÁbyrgðir/ns1:FélagasamtökSemÞjónaHeimilum/@GBP" xmlDataType="decimal"/>
    </xmlCellPr>
  </singleXmlCell>
  <singleXmlCell id="3699" r="L41" connectionId="0">
    <xmlCellPr id="1" uniqueName="JPY">
      <xmlPr mapId="2" xpath="/ns1:EfnahagurBanka/ns1:Gögn/ns1:SundurliðunÚtlán/ns1:SÚ-Útlán/ns1:SÚ-GreiddarÓinnleystarÁbyrgðir/ns1:FélagasamtökSemÞjónaHeimilum/@JPY" xmlDataType="decimal"/>
    </xmlCellPr>
  </singleXmlCell>
  <singleXmlCell id="3700" r="M41" connectionId="0">
    <xmlCellPr id="1" uniqueName="DKK">
      <xmlPr mapId="2" xpath="/ns1:EfnahagurBanka/ns1:Gögn/ns1:SundurliðunÚtlán/ns1:SÚ-Útlán/ns1:SÚ-GreiddarÓinnleystarÁbyrgðir/ns1:FélagasamtökSemÞjónaHeimilum/@DKK" xmlDataType="decimal"/>
    </xmlCellPr>
  </singleXmlCell>
  <singleXmlCell id="3701" r="N41" connectionId="0">
    <xmlCellPr id="1" uniqueName="NOK">
      <xmlPr mapId="2" xpath="/ns1:EfnahagurBanka/ns1:Gögn/ns1:SundurliðunÚtlán/ns1:SÚ-Útlán/ns1:SÚ-GreiddarÓinnleystarÁbyrgðir/ns1:FélagasamtökSemÞjónaHeimilum/@NOK" xmlDataType="decimal"/>
    </xmlCellPr>
  </singleXmlCell>
  <singleXmlCell id="3702" r="O41" connectionId="0">
    <xmlCellPr id="1" uniqueName="SEK">
      <xmlPr mapId="2" xpath="/ns1:EfnahagurBanka/ns1:Gögn/ns1:SundurliðunÚtlán/ns1:SÚ-Útlán/ns1:SÚ-GreiddarÓinnleystarÁbyrgðir/ns1:FélagasamtökSemÞjónaHeimilum/@SEK" xmlDataType="decimal"/>
    </xmlCellPr>
  </singleXmlCell>
  <singleXmlCell id="3703" r="P41" connectionId="0">
    <xmlCellPr id="1" uniqueName="CHF">
      <xmlPr mapId="2" xpath="/ns1:EfnahagurBanka/ns1:Gögn/ns1:SundurliðunÚtlán/ns1:SÚ-Útlán/ns1:SÚ-GreiddarÓinnleystarÁbyrgðir/ns1:FélagasamtökSemÞjónaHeimilum/@CHF" xmlDataType="decimal"/>
    </xmlCellPr>
  </singleXmlCell>
  <singleXmlCell id="3704" r="Q41" connectionId="0">
    <xmlCellPr id="1" uniqueName="AðrirGjaldmiðlar">
      <xmlPr mapId="2" xpath="/ns1:EfnahagurBanka/ns1:Gögn/ns1:SundurliðunÚtlán/ns1:SÚ-Útlán/ns1:SÚ-GreiddarÓinnleystarÁbyrgðir/ns1:FélagasamtökSemÞjónaHeimilum/@AðrirGjaldmiðlar" xmlDataType="decimal"/>
    </xmlCellPr>
  </singleXmlCell>
  <singleXmlCell id="3717" r="F58" connectionId="0">
    <xmlCellPr id="1" uniqueName="OpinbertFyrirtæki">
      <xmlPr mapId="2" xpath="/ns1:EfnahagurBanka/ns1:Gögn/ns1:SundurliðunÚtlán/ns1:SÚ-Útlán/ns1:SÚ-Yfirdráttarlán/ns1:Fjármálageiri/ns1:Innlánsstofnanir/@OpinbertFyrirtæki" xmlDataType="decimal"/>
    </xmlCellPr>
  </singleXmlCell>
  <singleXmlCell id="3718" r="G58" connectionId="0">
    <xmlCellPr id="1" uniqueName="Einkafyrirtæki">
      <xmlPr mapId="2" xpath="/ns1:EfnahagurBanka/ns1:Gögn/ns1:SundurliðunÚtlán/ns1:SÚ-Útlán/ns1:SÚ-Yfirdráttarlán/ns1:Fjármálageiri/ns1:Innlánsstofnanir/@Einkafyrirtæki" xmlDataType="decimal"/>
    </xmlCellPr>
  </singleXmlCell>
  <singleXmlCell id="3719" r="H58" connectionId="0">
    <xmlCellPr id="1" uniqueName="ISK">
      <xmlPr mapId="2" xpath="/ns1:EfnahagurBanka/ns1:Gögn/ns1:SundurliðunÚtlán/ns1:SÚ-Útlán/ns1:SÚ-Yfirdráttarlán/ns1:Fjármálageiri/ns1:Innlánsstofnanir/@ISK" xmlDataType="decimal"/>
    </xmlCellPr>
  </singleXmlCell>
  <singleXmlCell id="3720" r="I58" connectionId="0">
    <xmlCellPr id="1" uniqueName="EUR">
      <xmlPr mapId="2" xpath="/ns1:EfnahagurBanka/ns1:Gögn/ns1:SundurliðunÚtlán/ns1:SÚ-Útlán/ns1:SÚ-Yfirdráttarlán/ns1:Fjármálageiri/ns1:Innlánsstofnanir/@EUR" xmlDataType="decimal"/>
    </xmlCellPr>
  </singleXmlCell>
  <singleXmlCell id="3721" r="J58" connectionId="0">
    <xmlCellPr id="1" uniqueName="USD">
      <xmlPr mapId="2" xpath="/ns1:EfnahagurBanka/ns1:Gögn/ns1:SundurliðunÚtlán/ns1:SÚ-Útlán/ns1:SÚ-Yfirdráttarlán/ns1:Fjármálageiri/ns1:Innlánsstofnanir/@USD" xmlDataType="decimal"/>
    </xmlCellPr>
  </singleXmlCell>
  <singleXmlCell id="3722" r="K58" connectionId="0">
    <xmlCellPr id="1" uniqueName="GBP">
      <xmlPr mapId="2" xpath="/ns1:EfnahagurBanka/ns1:Gögn/ns1:SundurliðunÚtlán/ns1:SÚ-Útlán/ns1:SÚ-Yfirdráttarlán/ns1:Fjármálageiri/ns1:Innlánsstofnanir/@GBP" xmlDataType="decimal"/>
    </xmlCellPr>
  </singleXmlCell>
  <singleXmlCell id="3723" r="L58" connectionId="0">
    <xmlCellPr id="1" uniqueName="JPY">
      <xmlPr mapId="2" xpath="/ns1:EfnahagurBanka/ns1:Gögn/ns1:SundurliðunÚtlán/ns1:SÚ-Útlán/ns1:SÚ-Yfirdráttarlán/ns1:Fjármálageiri/ns1:Innlánsstofnanir/@JPY" xmlDataType="decimal"/>
    </xmlCellPr>
  </singleXmlCell>
  <singleXmlCell id="3724" r="M58" connectionId="0">
    <xmlCellPr id="1" uniqueName="DKK">
      <xmlPr mapId="2" xpath="/ns1:EfnahagurBanka/ns1:Gögn/ns1:SundurliðunÚtlán/ns1:SÚ-Útlán/ns1:SÚ-Yfirdráttarlán/ns1:Fjármálageiri/ns1:Innlánsstofnanir/@DKK" xmlDataType="decimal"/>
    </xmlCellPr>
  </singleXmlCell>
  <singleXmlCell id="3725" r="N58" connectionId="0">
    <xmlCellPr id="1" uniqueName="NOK">
      <xmlPr mapId="2" xpath="/ns1:EfnahagurBanka/ns1:Gögn/ns1:SundurliðunÚtlán/ns1:SÚ-Útlán/ns1:SÚ-Yfirdráttarlán/ns1:Fjármálageiri/ns1:Innlánsstofnanir/@NOK" xmlDataType="decimal"/>
    </xmlCellPr>
  </singleXmlCell>
  <singleXmlCell id="3726" r="O58" connectionId="0">
    <xmlCellPr id="1" uniqueName="SEK">
      <xmlPr mapId="2" xpath="/ns1:EfnahagurBanka/ns1:Gögn/ns1:SundurliðunÚtlán/ns1:SÚ-Útlán/ns1:SÚ-Yfirdráttarlán/ns1:Fjármálageiri/ns1:Innlánsstofnanir/@SEK" xmlDataType="decimal"/>
    </xmlCellPr>
  </singleXmlCell>
  <singleXmlCell id="3727" r="P58" connectionId="0">
    <xmlCellPr id="1" uniqueName="CHF">
      <xmlPr mapId="2" xpath="/ns1:EfnahagurBanka/ns1:Gögn/ns1:SundurliðunÚtlán/ns1:SÚ-Útlán/ns1:SÚ-Yfirdráttarlán/ns1:Fjármálageiri/ns1:Innlánsstofnanir/@CHF" xmlDataType="decimal"/>
    </xmlCellPr>
  </singleXmlCell>
  <singleXmlCell id="3728" r="Q58" connectionId="0">
    <xmlCellPr id="1" uniqueName="AðrirGjaldmiðlar">
      <xmlPr mapId="2" xpath="/ns1:EfnahagurBanka/ns1:Gögn/ns1:SundurliðunÚtlán/ns1:SÚ-Útlán/ns1:SÚ-Yfirdráttarlán/ns1:Fjármálageiri/ns1:Innlánsstofnanir/@AðrirGjaldmiðlar" xmlDataType="decimal"/>
    </xmlCellPr>
  </singleXmlCell>
  <singleXmlCell id="3729" r="F59" connectionId="0">
    <xmlCellPr id="1" uniqueName="OpinbertFyrirtæki">
      <xmlPr mapId="2" xpath="/ns1:EfnahagurBanka/ns1:Gögn/ns1:SundurliðunÚtlán/ns1:SÚ-Útlán/ns1:SÚ-Yfirdráttarlán/ns1:Fjármálageiri/ns1:InnlánsstofnanirÍSlitameðferð/@OpinbertFyrirtæki" xmlDataType="decimal"/>
    </xmlCellPr>
  </singleXmlCell>
  <singleXmlCell id="3730" r="G59" connectionId="0">
    <xmlCellPr id="1" uniqueName="Einkafyrirtæki">
      <xmlPr mapId="2" xpath="/ns1:EfnahagurBanka/ns1:Gögn/ns1:SundurliðunÚtlán/ns1:SÚ-Útlán/ns1:SÚ-Yfirdráttarlán/ns1:Fjármálageiri/ns1:InnlánsstofnanirÍSlitameðferð/@Einkafyrirtæki" xmlDataType="decimal"/>
    </xmlCellPr>
  </singleXmlCell>
  <singleXmlCell id="3731" r="H59" connectionId="0">
    <xmlCellPr id="1" uniqueName="ISK">
      <xmlPr mapId="2" xpath="/ns1:EfnahagurBanka/ns1:Gögn/ns1:SundurliðunÚtlán/ns1:SÚ-Útlán/ns1:SÚ-Yfirdráttarlán/ns1:Fjármálageiri/ns1:InnlánsstofnanirÍSlitameðferð/@ISK" xmlDataType="decimal"/>
    </xmlCellPr>
  </singleXmlCell>
  <singleXmlCell id="3732" r="I59" connectionId="0">
    <xmlCellPr id="1" uniqueName="EUR">
      <xmlPr mapId="2" xpath="/ns1:EfnahagurBanka/ns1:Gögn/ns1:SundurliðunÚtlán/ns1:SÚ-Útlán/ns1:SÚ-Yfirdráttarlán/ns1:Fjármálageiri/ns1:InnlánsstofnanirÍSlitameðferð/@EUR" xmlDataType="decimal"/>
    </xmlCellPr>
  </singleXmlCell>
  <singleXmlCell id="3733" r="J59" connectionId="0">
    <xmlCellPr id="1" uniqueName="USD">
      <xmlPr mapId="2" xpath="/ns1:EfnahagurBanka/ns1:Gögn/ns1:SundurliðunÚtlán/ns1:SÚ-Útlán/ns1:SÚ-Yfirdráttarlán/ns1:Fjármálageiri/ns1:InnlánsstofnanirÍSlitameðferð/@USD" xmlDataType="decimal"/>
    </xmlCellPr>
  </singleXmlCell>
  <singleXmlCell id="3734" r="K59" connectionId="0">
    <xmlCellPr id="1" uniqueName="GBP">
      <xmlPr mapId="2" xpath="/ns1:EfnahagurBanka/ns1:Gögn/ns1:SundurliðunÚtlán/ns1:SÚ-Útlán/ns1:SÚ-Yfirdráttarlán/ns1:Fjármálageiri/ns1:InnlánsstofnanirÍSlitameðferð/@GBP" xmlDataType="decimal"/>
    </xmlCellPr>
  </singleXmlCell>
  <singleXmlCell id="3735" r="L59" connectionId="0">
    <xmlCellPr id="1" uniqueName="JPY">
      <xmlPr mapId="2" xpath="/ns1:EfnahagurBanka/ns1:Gögn/ns1:SundurliðunÚtlán/ns1:SÚ-Útlán/ns1:SÚ-Yfirdráttarlán/ns1:Fjármálageiri/ns1:InnlánsstofnanirÍSlitameðferð/@JPY" xmlDataType="decimal"/>
    </xmlCellPr>
  </singleXmlCell>
  <singleXmlCell id="3736" r="M59" connectionId="0">
    <xmlCellPr id="1" uniqueName="DKK">
      <xmlPr mapId="2" xpath="/ns1:EfnahagurBanka/ns1:Gögn/ns1:SundurliðunÚtlán/ns1:SÚ-Útlán/ns1:SÚ-Yfirdráttarlán/ns1:Fjármálageiri/ns1:InnlánsstofnanirÍSlitameðferð/@DKK" xmlDataType="decimal"/>
    </xmlCellPr>
  </singleXmlCell>
  <singleXmlCell id="3737" r="N59" connectionId="0">
    <xmlCellPr id="1" uniqueName="NOK">
      <xmlPr mapId="2" xpath="/ns1:EfnahagurBanka/ns1:Gögn/ns1:SundurliðunÚtlán/ns1:SÚ-Útlán/ns1:SÚ-Yfirdráttarlán/ns1:Fjármálageiri/ns1:InnlánsstofnanirÍSlitameðferð/@NOK" xmlDataType="decimal"/>
    </xmlCellPr>
  </singleXmlCell>
  <singleXmlCell id="3738" r="O59" connectionId="0">
    <xmlCellPr id="1" uniqueName="SEK">
      <xmlPr mapId="2" xpath="/ns1:EfnahagurBanka/ns1:Gögn/ns1:SundurliðunÚtlán/ns1:SÚ-Útlán/ns1:SÚ-Yfirdráttarlán/ns1:Fjármálageiri/ns1:InnlánsstofnanirÍSlitameðferð/@SEK" xmlDataType="decimal"/>
    </xmlCellPr>
  </singleXmlCell>
  <singleXmlCell id="3739" r="P59" connectionId="0">
    <xmlCellPr id="1" uniqueName="CHF">
      <xmlPr mapId="2" xpath="/ns1:EfnahagurBanka/ns1:Gögn/ns1:SundurliðunÚtlán/ns1:SÚ-Útlán/ns1:SÚ-Yfirdráttarlán/ns1:Fjármálageiri/ns1:InnlánsstofnanirÍSlitameðferð/@CHF" xmlDataType="decimal"/>
    </xmlCellPr>
  </singleXmlCell>
  <singleXmlCell id="3740" r="Q59" connectionId="0">
    <xmlCellPr id="1" uniqueName="AðrirGjaldmiðlar">
      <xmlPr mapId="2" xpath="/ns1:EfnahagurBanka/ns1:Gögn/ns1:SundurliðunÚtlán/ns1:SÚ-Útlán/ns1:SÚ-Yfirdráttarlán/ns1:Fjármálageiri/ns1:InnlánsstofnanirÍSlitameðferð/@AðrirGjaldmiðlar" xmlDataType="decimal"/>
    </xmlCellPr>
  </singleXmlCell>
  <singleXmlCell id="3741" r="F60" connectionId="0">
    <xmlCellPr id="1" uniqueName="OpinbertFyrirtæki">
      <xmlPr mapId="2" xpath="/ns1:EfnahagurBanka/ns1:Gögn/ns1:SundurliðunÚtlán/ns1:SÚ-Útlán/ns1:SÚ-Yfirdráttarlán/ns1:Fjármálageiri/ns1:Peningamarkaðssjóðir/@OpinbertFyrirtæki" xmlDataType="decimal"/>
    </xmlCellPr>
  </singleXmlCell>
  <singleXmlCell id="3742" r="G60" connectionId="0">
    <xmlCellPr id="1" uniqueName="Einkafyrirtæki">
      <xmlPr mapId="2" xpath="/ns1:EfnahagurBanka/ns1:Gögn/ns1:SundurliðunÚtlán/ns1:SÚ-Útlán/ns1:SÚ-Yfirdráttarlán/ns1:Fjármálageiri/ns1:Peningamarkaðssjóðir/@Einkafyrirtæki" xmlDataType="decimal"/>
    </xmlCellPr>
  </singleXmlCell>
  <singleXmlCell id="3743" r="H60" connectionId="0">
    <xmlCellPr id="1" uniqueName="ISK">
      <xmlPr mapId="2" xpath="/ns1:EfnahagurBanka/ns1:Gögn/ns1:SundurliðunÚtlán/ns1:SÚ-Útlán/ns1:SÚ-Yfirdráttarlán/ns1:Fjármálageiri/ns1:Peningamarkaðssjóðir/@ISK" xmlDataType="decimal"/>
    </xmlCellPr>
  </singleXmlCell>
  <singleXmlCell id="3744" r="I60" connectionId="0">
    <xmlCellPr id="1" uniqueName="EUR">
      <xmlPr mapId="2" xpath="/ns1:EfnahagurBanka/ns1:Gögn/ns1:SundurliðunÚtlán/ns1:SÚ-Útlán/ns1:SÚ-Yfirdráttarlán/ns1:Fjármálageiri/ns1:Peningamarkaðssjóðir/@EUR" xmlDataType="decimal"/>
    </xmlCellPr>
  </singleXmlCell>
  <singleXmlCell id="3745" r="J60" connectionId="0">
    <xmlCellPr id="1" uniqueName="USD">
      <xmlPr mapId="2" xpath="/ns1:EfnahagurBanka/ns1:Gögn/ns1:SundurliðunÚtlán/ns1:SÚ-Útlán/ns1:SÚ-Yfirdráttarlán/ns1:Fjármálageiri/ns1:Peningamarkaðssjóðir/@USD" xmlDataType="decimal"/>
    </xmlCellPr>
  </singleXmlCell>
  <singleXmlCell id="3746" r="K60" connectionId="0">
    <xmlCellPr id="1" uniqueName="GBP">
      <xmlPr mapId="2" xpath="/ns1:EfnahagurBanka/ns1:Gögn/ns1:SundurliðunÚtlán/ns1:SÚ-Útlán/ns1:SÚ-Yfirdráttarlán/ns1:Fjármálageiri/ns1:Peningamarkaðssjóðir/@GBP" xmlDataType="decimal"/>
    </xmlCellPr>
  </singleXmlCell>
  <singleXmlCell id="3747" r="L60" connectionId="0">
    <xmlCellPr id="1" uniqueName="JPY">
      <xmlPr mapId="2" xpath="/ns1:EfnahagurBanka/ns1:Gögn/ns1:SundurliðunÚtlán/ns1:SÚ-Útlán/ns1:SÚ-Yfirdráttarlán/ns1:Fjármálageiri/ns1:Peningamarkaðssjóðir/@JPY" xmlDataType="decimal"/>
    </xmlCellPr>
  </singleXmlCell>
  <singleXmlCell id="3748" r="M60" connectionId="0">
    <xmlCellPr id="1" uniqueName="DKK">
      <xmlPr mapId="2" xpath="/ns1:EfnahagurBanka/ns1:Gögn/ns1:SundurliðunÚtlán/ns1:SÚ-Útlán/ns1:SÚ-Yfirdráttarlán/ns1:Fjármálageiri/ns1:Peningamarkaðssjóðir/@DKK" xmlDataType="decimal"/>
    </xmlCellPr>
  </singleXmlCell>
  <singleXmlCell id="3749" r="N60" connectionId="0">
    <xmlCellPr id="1" uniqueName="NOK">
      <xmlPr mapId="2" xpath="/ns1:EfnahagurBanka/ns1:Gögn/ns1:SundurliðunÚtlán/ns1:SÚ-Útlán/ns1:SÚ-Yfirdráttarlán/ns1:Fjármálageiri/ns1:Peningamarkaðssjóðir/@NOK" xmlDataType="decimal"/>
    </xmlCellPr>
  </singleXmlCell>
  <singleXmlCell id="3750" r="O60" connectionId="0">
    <xmlCellPr id="1" uniqueName="SEK">
      <xmlPr mapId="2" xpath="/ns1:EfnahagurBanka/ns1:Gögn/ns1:SundurliðunÚtlán/ns1:SÚ-Útlán/ns1:SÚ-Yfirdráttarlán/ns1:Fjármálageiri/ns1:Peningamarkaðssjóðir/@SEK" xmlDataType="decimal"/>
    </xmlCellPr>
  </singleXmlCell>
  <singleXmlCell id="3751" r="P60" connectionId="0">
    <xmlCellPr id="1" uniqueName="CHF">
      <xmlPr mapId="2" xpath="/ns1:EfnahagurBanka/ns1:Gögn/ns1:SundurliðunÚtlán/ns1:SÚ-Útlán/ns1:SÚ-Yfirdráttarlán/ns1:Fjármálageiri/ns1:Peningamarkaðssjóðir/@CHF" xmlDataType="decimal"/>
    </xmlCellPr>
  </singleXmlCell>
  <singleXmlCell id="3752" r="Q60" connectionId="0">
    <xmlCellPr id="1" uniqueName="AðrirGjaldmiðlar">
      <xmlPr mapId="2" xpath="/ns1:EfnahagurBanka/ns1:Gögn/ns1:SundurliðunÚtlán/ns1:SÚ-Útlán/ns1:SÚ-Yfirdráttarlán/ns1:Fjármálageiri/ns1:Peningamarkaðssjóðir/@AðrirGjaldmiðlar" xmlDataType="decimal"/>
    </xmlCellPr>
  </singleXmlCell>
  <singleXmlCell id="3753" r="F61" connectionId="0">
    <xmlCellPr id="1" uniqueName="OpinbertFyrirtæki">
      <xmlPr mapId="2" xpath="/ns1:EfnahagurBanka/ns1:Gögn/ns1:SundurliðunÚtlán/ns1:SÚ-Útlán/ns1:SÚ-Yfirdráttarlán/ns1:Fjármálageiri/ns1:AðrirVerðbréfaOgFjárfestingarsjóðir/@OpinbertFyrirtæki" xmlDataType="decimal"/>
    </xmlCellPr>
  </singleXmlCell>
  <singleXmlCell id="3754" r="G61" connectionId="0">
    <xmlCellPr id="1" uniqueName="Einkafyrirtæki">
      <xmlPr mapId="2" xpath="/ns1:EfnahagurBanka/ns1:Gögn/ns1:SundurliðunÚtlán/ns1:SÚ-Útlán/ns1:SÚ-Yfirdráttarlán/ns1:Fjármálageiri/ns1:AðrirVerðbréfaOgFjárfestingarsjóðir/@Einkafyrirtæki" xmlDataType="decimal"/>
    </xmlCellPr>
  </singleXmlCell>
  <singleXmlCell id="3755" r="H61" connectionId="0">
    <xmlCellPr id="1" uniqueName="ISK">
      <xmlPr mapId="2" xpath="/ns1:EfnahagurBanka/ns1:Gögn/ns1:SundurliðunÚtlán/ns1:SÚ-Útlán/ns1:SÚ-Yfirdráttarlán/ns1:Fjármálageiri/ns1:AðrirVerðbréfaOgFjárfestingarsjóðir/@ISK" xmlDataType="decimal"/>
    </xmlCellPr>
  </singleXmlCell>
  <singleXmlCell id="3756" r="I61" connectionId="0">
    <xmlCellPr id="1" uniqueName="EUR">
      <xmlPr mapId="2" xpath="/ns1:EfnahagurBanka/ns1:Gögn/ns1:SundurliðunÚtlán/ns1:SÚ-Útlán/ns1:SÚ-Yfirdráttarlán/ns1:Fjármálageiri/ns1:AðrirVerðbréfaOgFjárfestingarsjóðir/@EUR" xmlDataType="decimal"/>
    </xmlCellPr>
  </singleXmlCell>
  <singleXmlCell id="3757" r="J61" connectionId="0">
    <xmlCellPr id="1" uniqueName="USD">
      <xmlPr mapId="2" xpath="/ns1:EfnahagurBanka/ns1:Gögn/ns1:SundurliðunÚtlán/ns1:SÚ-Útlán/ns1:SÚ-Yfirdráttarlán/ns1:Fjármálageiri/ns1:AðrirVerðbréfaOgFjárfestingarsjóðir/@USD" xmlDataType="decimal"/>
    </xmlCellPr>
  </singleXmlCell>
  <singleXmlCell id="3758" r="K61" connectionId="0">
    <xmlCellPr id="1" uniqueName="GBP">
      <xmlPr mapId="2" xpath="/ns1:EfnahagurBanka/ns1:Gögn/ns1:SundurliðunÚtlán/ns1:SÚ-Útlán/ns1:SÚ-Yfirdráttarlán/ns1:Fjármálageiri/ns1:AðrirVerðbréfaOgFjárfestingarsjóðir/@GBP" xmlDataType="decimal"/>
    </xmlCellPr>
  </singleXmlCell>
  <singleXmlCell id="3759" r="L61" connectionId="0">
    <xmlCellPr id="1" uniqueName="JPY">
      <xmlPr mapId="2" xpath="/ns1:EfnahagurBanka/ns1:Gögn/ns1:SundurliðunÚtlán/ns1:SÚ-Útlán/ns1:SÚ-Yfirdráttarlán/ns1:Fjármálageiri/ns1:AðrirVerðbréfaOgFjárfestingarsjóðir/@JPY" xmlDataType="decimal"/>
    </xmlCellPr>
  </singleXmlCell>
  <singleXmlCell id="3760" r="M61" connectionId="0">
    <xmlCellPr id="1" uniqueName="DKK">
      <xmlPr mapId="2" xpath="/ns1:EfnahagurBanka/ns1:Gögn/ns1:SundurliðunÚtlán/ns1:SÚ-Útlán/ns1:SÚ-Yfirdráttarlán/ns1:Fjármálageiri/ns1:AðrirVerðbréfaOgFjárfestingarsjóðir/@DKK" xmlDataType="decimal"/>
    </xmlCellPr>
  </singleXmlCell>
  <singleXmlCell id="3761" r="N61" connectionId="0">
    <xmlCellPr id="1" uniqueName="NOK">
      <xmlPr mapId="2" xpath="/ns1:EfnahagurBanka/ns1:Gögn/ns1:SundurliðunÚtlán/ns1:SÚ-Útlán/ns1:SÚ-Yfirdráttarlán/ns1:Fjármálageiri/ns1:AðrirVerðbréfaOgFjárfestingarsjóðir/@NOK" xmlDataType="decimal"/>
    </xmlCellPr>
  </singleXmlCell>
  <singleXmlCell id="3762" r="O61" connectionId="0">
    <xmlCellPr id="1" uniqueName="SEK">
      <xmlPr mapId="2" xpath="/ns1:EfnahagurBanka/ns1:Gögn/ns1:SundurliðunÚtlán/ns1:SÚ-Útlán/ns1:SÚ-Yfirdráttarlán/ns1:Fjármálageiri/ns1:AðrirVerðbréfaOgFjárfestingarsjóðir/@SEK" xmlDataType="decimal"/>
    </xmlCellPr>
  </singleXmlCell>
  <singleXmlCell id="3763" r="P61" connectionId="0">
    <xmlCellPr id="1" uniqueName="CHF">
      <xmlPr mapId="2" xpath="/ns1:EfnahagurBanka/ns1:Gögn/ns1:SundurliðunÚtlán/ns1:SÚ-Útlán/ns1:SÚ-Yfirdráttarlán/ns1:Fjármálageiri/ns1:AðrirVerðbréfaOgFjárfestingarsjóðir/@CHF" xmlDataType="decimal"/>
    </xmlCellPr>
  </singleXmlCell>
  <singleXmlCell id="3764" r="Q61" connectionId="0">
    <xmlCellPr id="1" uniqueName="AðrirGjaldmiðlar">
      <xmlPr mapId="2" xpath="/ns1:EfnahagurBanka/ns1:Gögn/ns1:SundurliðunÚtlán/ns1:SÚ-Útlán/ns1:SÚ-Yfirdráttarlán/ns1:Fjármálageiri/ns1:AðrirVerðbréfaOgFjárfestingarsjóðir/@AðrirGjaldmiðlar" xmlDataType="decimal"/>
    </xmlCellPr>
  </singleXmlCell>
  <singleXmlCell id="3765" r="F62" connectionId="0">
    <xmlCellPr id="1" uniqueName="OpinbertFyrirtæki">
      <xmlPr mapId="2" xpath="/ns1:EfnahagurBanka/ns1:Gögn/ns1:SundurliðunÚtlán/ns1:SÚ-Útlán/ns1:SÚ-Yfirdráttarlán/ns1:Fjármálageiri/ns1:ÖnnurFjármálafyrirtæki/@OpinbertFyrirtæki" xmlDataType="decimal"/>
    </xmlCellPr>
  </singleXmlCell>
  <singleXmlCell id="3766" r="G62" connectionId="0">
    <xmlCellPr id="1" uniqueName="Einkafyrirtæki">
      <xmlPr mapId="2" xpath="/ns1:EfnahagurBanka/ns1:Gögn/ns1:SundurliðunÚtlán/ns1:SÚ-Útlán/ns1:SÚ-Yfirdráttarlán/ns1:Fjármálageiri/ns1:ÖnnurFjármálafyrirtæki/@Einkafyrirtæki" xmlDataType="decimal"/>
    </xmlCellPr>
  </singleXmlCell>
  <singleXmlCell id="3767" r="H62" connectionId="0">
    <xmlCellPr id="1" uniqueName="ISK">
      <xmlPr mapId="2" xpath="/ns1:EfnahagurBanka/ns1:Gögn/ns1:SundurliðunÚtlán/ns1:SÚ-Útlán/ns1:SÚ-Yfirdráttarlán/ns1:Fjármálageiri/ns1:ÖnnurFjármálafyrirtæki/@ISK" xmlDataType="decimal"/>
    </xmlCellPr>
  </singleXmlCell>
  <singleXmlCell id="3768" r="I62" connectionId="0">
    <xmlCellPr id="1" uniqueName="EUR">
      <xmlPr mapId="2" xpath="/ns1:EfnahagurBanka/ns1:Gögn/ns1:SundurliðunÚtlán/ns1:SÚ-Útlán/ns1:SÚ-Yfirdráttarlán/ns1:Fjármálageiri/ns1:ÖnnurFjármálafyrirtæki/@EUR" xmlDataType="decimal"/>
    </xmlCellPr>
  </singleXmlCell>
  <singleXmlCell id="3769" r="J62" connectionId="0">
    <xmlCellPr id="1" uniqueName="USD">
      <xmlPr mapId="2" xpath="/ns1:EfnahagurBanka/ns1:Gögn/ns1:SundurliðunÚtlán/ns1:SÚ-Útlán/ns1:SÚ-Yfirdráttarlán/ns1:Fjármálageiri/ns1:ÖnnurFjármálafyrirtæki/@USD" xmlDataType="decimal"/>
    </xmlCellPr>
  </singleXmlCell>
  <singleXmlCell id="3770" r="K62" connectionId="0">
    <xmlCellPr id="1" uniqueName="GBP">
      <xmlPr mapId="2" xpath="/ns1:EfnahagurBanka/ns1:Gögn/ns1:SundurliðunÚtlán/ns1:SÚ-Útlán/ns1:SÚ-Yfirdráttarlán/ns1:Fjármálageiri/ns1:ÖnnurFjármálafyrirtæki/@GBP" xmlDataType="decimal"/>
    </xmlCellPr>
  </singleXmlCell>
  <singleXmlCell id="3771" r="L62" connectionId="0">
    <xmlCellPr id="1" uniqueName="JPY">
      <xmlPr mapId="2" xpath="/ns1:EfnahagurBanka/ns1:Gögn/ns1:SundurliðunÚtlán/ns1:SÚ-Útlán/ns1:SÚ-Yfirdráttarlán/ns1:Fjármálageiri/ns1:ÖnnurFjármálafyrirtæki/@JPY" xmlDataType="decimal"/>
    </xmlCellPr>
  </singleXmlCell>
  <singleXmlCell id="3772" r="M62" connectionId="0">
    <xmlCellPr id="1" uniqueName="DKK">
      <xmlPr mapId="2" xpath="/ns1:EfnahagurBanka/ns1:Gögn/ns1:SundurliðunÚtlán/ns1:SÚ-Útlán/ns1:SÚ-Yfirdráttarlán/ns1:Fjármálageiri/ns1:ÖnnurFjármálafyrirtæki/@DKK" xmlDataType="decimal"/>
    </xmlCellPr>
  </singleXmlCell>
  <singleXmlCell id="3773" r="N62" connectionId="0">
    <xmlCellPr id="1" uniqueName="NOK">
      <xmlPr mapId="2" xpath="/ns1:EfnahagurBanka/ns1:Gögn/ns1:SundurliðunÚtlán/ns1:SÚ-Útlán/ns1:SÚ-Yfirdráttarlán/ns1:Fjármálageiri/ns1:ÖnnurFjármálafyrirtæki/@NOK" xmlDataType="decimal"/>
    </xmlCellPr>
  </singleXmlCell>
  <singleXmlCell id="3774" r="O62" connectionId="0">
    <xmlCellPr id="1" uniqueName="SEK">
      <xmlPr mapId="2" xpath="/ns1:EfnahagurBanka/ns1:Gögn/ns1:SundurliðunÚtlán/ns1:SÚ-Útlán/ns1:SÚ-Yfirdráttarlán/ns1:Fjármálageiri/ns1:ÖnnurFjármálafyrirtæki/@SEK" xmlDataType="decimal"/>
    </xmlCellPr>
  </singleXmlCell>
  <singleXmlCell id="3775" r="P62" connectionId="0">
    <xmlCellPr id="1" uniqueName="CHF">
      <xmlPr mapId="2" xpath="/ns1:EfnahagurBanka/ns1:Gögn/ns1:SundurliðunÚtlán/ns1:SÚ-Útlán/ns1:SÚ-Yfirdráttarlán/ns1:Fjármálageiri/ns1:ÖnnurFjármálafyrirtæki/@CHF" xmlDataType="decimal"/>
    </xmlCellPr>
  </singleXmlCell>
  <singleXmlCell id="3776" r="Q62" connectionId="0">
    <xmlCellPr id="1" uniqueName="AðrirGjaldmiðlar">
      <xmlPr mapId="2" xpath="/ns1:EfnahagurBanka/ns1:Gögn/ns1:SundurliðunÚtlán/ns1:SÚ-Útlán/ns1:SÚ-Yfirdráttarlán/ns1:Fjármálageiri/ns1:ÖnnurFjármálafyrirtæki/@AðrirGjaldmiðlar" xmlDataType="decimal"/>
    </xmlCellPr>
  </singleXmlCell>
  <singleXmlCell id="3777" r="F63" connectionId="0">
    <xmlCellPr id="1" uniqueName="OpinbertFyrirtæki">
      <xmlPr mapId="2" xpath="/ns1:EfnahagurBanka/ns1:Gögn/ns1:SundurliðunÚtlán/ns1:SÚ-Útlán/ns1:SÚ-Yfirdráttarlán/ns1:Fjármálageiri/ns1:ÖnnurFjármálafyrirtækiÍSlitameðferð/@OpinbertFyrirtæki" xmlDataType="decimal"/>
    </xmlCellPr>
  </singleXmlCell>
  <singleXmlCell id="3778" r="G63" connectionId="0">
    <xmlCellPr id="1" uniqueName="Einkafyrirtæki">
      <xmlPr mapId="2" xpath="/ns1:EfnahagurBanka/ns1:Gögn/ns1:SundurliðunÚtlán/ns1:SÚ-Útlán/ns1:SÚ-Yfirdráttarlán/ns1:Fjármálageiri/ns1:ÖnnurFjármálafyrirtækiÍSlitameðferð/@Einkafyrirtæki" xmlDataType="decimal"/>
    </xmlCellPr>
  </singleXmlCell>
  <singleXmlCell id="3779" r="H63" connectionId="0">
    <xmlCellPr id="1" uniqueName="ISK">
      <xmlPr mapId="2" xpath="/ns1:EfnahagurBanka/ns1:Gögn/ns1:SundurliðunÚtlán/ns1:SÚ-Útlán/ns1:SÚ-Yfirdráttarlán/ns1:Fjármálageiri/ns1:ÖnnurFjármálafyrirtækiÍSlitameðferð/@ISK" xmlDataType="decimal"/>
    </xmlCellPr>
  </singleXmlCell>
  <singleXmlCell id="3780" r="I63" connectionId="0">
    <xmlCellPr id="1" uniqueName="EUR">
      <xmlPr mapId="2" xpath="/ns1:EfnahagurBanka/ns1:Gögn/ns1:SundurliðunÚtlán/ns1:SÚ-Útlán/ns1:SÚ-Yfirdráttarlán/ns1:Fjármálageiri/ns1:ÖnnurFjármálafyrirtækiÍSlitameðferð/@EUR" xmlDataType="decimal"/>
    </xmlCellPr>
  </singleXmlCell>
  <singleXmlCell id="3781" r="J63" connectionId="0">
    <xmlCellPr id="1" uniqueName="USD">
      <xmlPr mapId="2" xpath="/ns1:EfnahagurBanka/ns1:Gögn/ns1:SundurliðunÚtlán/ns1:SÚ-Útlán/ns1:SÚ-Yfirdráttarlán/ns1:Fjármálageiri/ns1:ÖnnurFjármálafyrirtækiÍSlitameðferð/@USD" xmlDataType="decimal"/>
    </xmlCellPr>
  </singleXmlCell>
  <singleXmlCell id="3782" r="K63" connectionId="0">
    <xmlCellPr id="1" uniqueName="GBP">
      <xmlPr mapId="2" xpath="/ns1:EfnahagurBanka/ns1:Gögn/ns1:SundurliðunÚtlán/ns1:SÚ-Útlán/ns1:SÚ-Yfirdráttarlán/ns1:Fjármálageiri/ns1:ÖnnurFjármálafyrirtækiÍSlitameðferð/@GBP" xmlDataType="decimal"/>
    </xmlCellPr>
  </singleXmlCell>
  <singleXmlCell id="3783" r="L63" connectionId="0">
    <xmlCellPr id="1" uniqueName="JPY">
      <xmlPr mapId="2" xpath="/ns1:EfnahagurBanka/ns1:Gögn/ns1:SundurliðunÚtlán/ns1:SÚ-Útlán/ns1:SÚ-Yfirdráttarlán/ns1:Fjármálageiri/ns1:ÖnnurFjármálafyrirtækiÍSlitameðferð/@JPY" xmlDataType="decimal"/>
    </xmlCellPr>
  </singleXmlCell>
  <singleXmlCell id="3784" r="M63" connectionId="0">
    <xmlCellPr id="1" uniqueName="DKK">
      <xmlPr mapId="2" xpath="/ns1:EfnahagurBanka/ns1:Gögn/ns1:SundurliðunÚtlán/ns1:SÚ-Útlán/ns1:SÚ-Yfirdráttarlán/ns1:Fjármálageiri/ns1:ÖnnurFjármálafyrirtækiÍSlitameðferð/@DKK" xmlDataType="decimal"/>
    </xmlCellPr>
  </singleXmlCell>
  <singleXmlCell id="3785" r="N63" connectionId="0">
    <xmlCellPr id="1" uniqueName="NOK">
      <xmlPr mapId="2" xpath="/ns1:EfnahagurBanka/ns1:Gögn/ns1:SundurliðunÚtlán/ns1:SÚ-Útlán/ns1:SÚ-Yfirdráttarlán/ns1:Fjármálageiri/ns1:ÖnnurFjármálafyrirtækiÍSlitameðferð/@NOK" xmlDataType="decimal"/>
    </xmlCellPr>
  </singleXmlCell>
  <singleXmlCell id="3786" r="O63" connectionId="0">
    <xmlCellPr id="1" uniqueName="SEK">
      <xmlPr mapId="2" xpath="/ns1:EfnahagurBanka/ns1:Gögn/ns1:SundurliðunÚtlán/ns1:SÚ-Útlán/ns1:SÚ-Yfirdráttarlán/ns1:Fjármálageiri/ns1:ÖnnurFjármálafyrirtækiÍSlitameðferð/@SEK" xmlDataType="decimal"/>
    </xmlCellPr>
  </singleXmlCell>
  <singleXmlCell id="3787" r="P63" connectionId="0">
    <xmlCellPr id="1" uniqueName="CHF">
      <xmlPr mapId="2" xpath="/ns1:EfnahagurBanka/ns1:Gögn/ns1:SundurliðunÚtlán/ns1:SÚ-Útlán/ns1:SÚ-Yfirdráttarlán/ns1:Fjármálageiri/ns1:ÖnnurFjármálafyrirtækiÍSlitameðferð/@CHF" xmlDataType="decimal"/>
    </xmlCellPr>
  </singleXmlCell>
  <singleXmlCell id="3788" r="Q63" connectionId="0">
    <xmlCellPr id="1" uniqueName="AðrirGjaldmiðlar">
      <xmlPr mapId="2" xpath="/ns1:EfnahagurBanka/ns1:Gögn/ns1:SundurliðunÚtlán/ns1:SÚ-Útlán/ns1:SÚ-Yfirdráttarlán/ns1:Fjármálageiri/ns1:ÖnnurFjármálafyrirtækiÍSlitameðferð/@AðrirGjaldmiðlar" xmlDataType="decimal"/>
    </xmlCellPr>
  </singleXmlCell>
  <singleXmlCell id="3789" r="F64" connectionId="0">
    <xmlCellPr id="1" uniqueName="OpinbertFyrirtæki">
      <xmlPr mapId="2" xpath="/ns1:EfnahagurBanka/ns1:Gögn/ns1:SundurliðunÚtlán/ns1:SÚ-Útlán/ns1:SÚ-Yfirdráttarlán/ns1:Fjármálageiri/ns1:FjármálalegHliðarstarfsemi/@OpinbertFyrirtæki" xmlDataType="decimal"/>
    </xmlCellPr>
  </singleXmlCell>
  <singleXmlCell id="3790" r="G64" connectionId="0">
    <xmlCellPr id="1" uniqueName="Einkafyrirtæki">
      <xmlPr mapId="2" xpath="/ns1:EfnahagurBanka/ns1:Gögn/ns1:SundurliðunÚtlán/ns1:SÚ-Útlán/ns1:SÚ-Yfirdráttarlán/ns1:Fjármálageiri/ns1:FjármálalegHliðarstarfsemi/@Einkafyrirtæki" xmlDataType="decimal"/>
    </xmlCellPr>
  </singleXmlCell>
  <singleXmlCell id="3791" r="H64" connectionId="0">
    <xmlCellPr id="1" uniqueName="ISK">
      <xmlPr mapId="2" xpath="/ns1:EfnahagurBanka/ns1:Gögn/ns1:SundurliðunÚtlán/ns1:SÚ-Útlán/ns1:SÚ-Yfirdráttarlán/ns1:Fjármálageiri/ns1:FjármálalegHliðarstarfsemi/@ISK" xmlDataType="decimal"/>
    </xmlCellPr>
  </singleXmlCell>
  <singleXmlCell id="3792" r="I64" connectionId="0">
    <xmlCellPr id="1" uniqueName="EUR">
      <xmlPr mapId="2" xpath="/ns1:EfnahagurBanka/ns1:Gögn/ns1:SundurliðunÚtlán/ns1:SÚ-Útlán/ns1:SÚ-Yfirdráttarlán/ns1:Fjármálageiri/ns1:FjármálalegHliðarstarfsemi/@EUR" xmlDataType="decimal"/>
    </xmlCellPr>
  </singleXmlCell>
  <singleXmlCell id="3793" r="J64" connectionId="0">
    <xmlCellPr id="1" uniqueName="USD">
      <xmlPr mapId="2" xpath="/ns1:EfnahagurBanka/ns1:Gögn/ns1:SundurliðunÚtlán/ns1:SÚ-Útlán/ns1:SÚ-Yfirdráttarlán/ns1:Fjármálageiri/ns1:FjármálalegHliðarstarfsemi/@USD" xmlDataType="decimal"/>
    </xmlCellPr>
  </singleXmlCell>
  <singleXmlCell id="3794" r="K64" connectionId="0">
    <xmlCellPr id="1" uniqueName="GBP">
      <xmlPr mapId="2" xpath="/ns1:EfnahagurBanka/ns1:Gögn/ns1:SundurliðunÚtlán/ns1:SÚ-Útlán/ns1:SÚ-Yfirdráttarlán/ns1:Fjármálageiri/ns1:FjármálalegHliðarstarfsemi/@GBP" xmlDataType="decimal"/>
    </xmlCellPr>
  </singleXmlCell>
  <singleXmlCell id="3795" r="L64" connectionId="0">
    <xmlCellPr id="1" uniqueName="JPY">
      <xmlPr mapId="2" xpath="/ns1:EfnahagurBanka/ns1:Gögn/ns1:SundurliðunÚtlán/ns1:SÚ-Útlán/ns1:SÚ-Yfirdráttarlán/ns1:Fjármálageiri/ns1:FjármálalegHliðarstarfsemi/@JPY" xmlDataType="decimal"/>
    </xmlCellPr>
  </singleXmlCell>
  <singleXmlCell id="3796" r="M64" connectionId="0">
    <xmlCellPr id="1" uniqueName="DKK">
      <xmlPr mapId="2" xpath="/ns1:EfnahagurBanka/ns1:Gögn/ns1:SundurliðunÚtlán/ns1:SÚ-Útlán/ns1:SÚ-Yfirdráttarlán/ns1:Fjármálageiri/ns1:FjármálalegHliðarstarfsemi/@DKK" xmlDataType="decimal"/>
    </xmlCellPr>
  </singleXmlCell>
  <singleXmlCell id="3797" r="N64" connectionId="0">
    <xmlCellPr id="1" uniqueName="NOK">
      <xmlPr mapId="2" xpath="/ns1:EfnahagurBanka/ns1:Gögn/ns1:SundurliðunÚtlán/ns1:SÚ-Útlán/ns1:SÚ-Yfirdráttarlán/ns1:Fjármálageiri/ns1:FjármálalegHliðarstarfsemi/@NOK" xmlDataType="decimal"/>
    </xmlCellPr>
  </singleXmlCell>
  <singleXmlCell id="3798" r="O64" connectionId="0">
    <xmlCellPr id="1" uniqueName="SEK">
      <xmlPr mapId="2" xpath="/ns1:EfnahagurBanka/ns1:Gögn/ns1:SundurliðunÚtlán/ns1:SÚ-Útlán/ns1:SÚ-Yfirdráttarlán/ns1:Fjármálageiri/ns1:FjármálalegHliðarstarfsemi/@SEK" xmlDataType="decimal"/>
    </xmlCellPr>
  </singleXmlCell>
  <singleXmlCell id="3799" r="P64" connectionId="0">
    <xmlCellPr id="1" uniqueName="CHF">
      <xmlPr mapId="2" xpath="/ns1:EfnahagurBanka/ns1:Gögn/ns1:SundurliðunÚtlán/ns1:SÚ-Útlán/ns1:SÚ-Yfirdráttarlán/ns1:Fjármálageiri/ns1:FjármálalegHliðarstarfsemi/@CHF" xmlDataType="decimal"/>
    </xmlCellPr>
  </singleXmlCell>
  <singleXmlCell id="3800" r="Q64" connectionId="0">
    <xmlCellPr id="1" uniqueName="AðrirGjaldmiðlar">
      <xmlPr mapId="2" xpath="/ns1:EfnahagurBanka/ns1:Gögn/ns1:SundurliðunÚtlán/ns1:SÚ-Útlán/ns1:SÚ-Yfirdráttarlán/ns1:Fjármálageiri/ns1:FjármálalegHliðarstarfsemi/@AðrirGjaldmiðlar" xmlDataType="decimal"/>
    </xmlCellPr>
  </singleXmlCell>
  <singleXmlCell id="3801" r="F65" connectionId="0">
    <xmlCellPr id="1" uniqueName="OpinbertFyrirtæki">
      <xmlPr mapId="2" xpath="/ns1:EfnahagurBanka/ns1:Gögn/ns1:SundurliðunÚtlán/ns1:SÚ-Útlán/ns1:SÚ-Yfirdráttarlán/ns1:Fjármálageiri/ns1:InnbyrðisFjármálastarfsemi/@OpinbertFyrirtæki" xmlDataType="decimal"/>
    </xmlCellPr>
  </singleXmlCell>
  <singleXmlCell id="3802" r="G65" connectionId="0">
    <xmlCellPr id="1" uniqueName="Einkafyrirtæki">
      <xmlPr mapId="2" xpath="/ns1:EfnahagurBanka/ns1:Gögn/ns1:SundurliðunÚtlán/ns1:SÚ-Útlán/ns1:SÚ-Yfirdráttarlán/ns1:Fjármálageiri/ns1:InnbyrðisFjármálastarfsemi/@Einkafyrirtæki" xmlDataType="decimal"/>
    </xmlCellPr>
  </singleXmlCell>
  <singleXmlCell id="3803" r="H65" connectionId="0">
    <xmlCellPr id="1" uniqueName="ISK">
      <xmlPr mapId="2" xpath="/ns1:EfnahagurBanka/ns1:Gögn/ns1:SundurliðunÚtlán/ns1:SÚ-Útlán/ns1:SÚ-Yfirdráttarlán/ns1:Fjármálageiri/ns1:InnbyrðisFjármálastarfsemi/@ISK" xmlDataType="decimal"/>
    </xmlCellPr>
  </singleXmlCell>
  <singleXmlCell id="3804" r="I65" connectionId="0">
    <xmlCellPr id="1" uniqueName="EUR">
      <xmlPr mapId="2" xpath="/ns1:EfnahagurBanka/ns1:Gögn/ns1:SundurliðunÚtlán/ns1:SÚ-Útlán/ns1:SÚ-Yfirdráttarlán/ns1:Fjármálageiri/ns1:InnbyrðisFjármálastarfsemi/@EUR" xmlDataType="decimal"/>
    </xmlCellPr>
  </singleXmlCell>
  <singleXmlCell id="3805" r="J65" connectionId="0">
    <xmlCellPr id="1" uniqueName="USD">
      <xmlPr mapId="2" xpath="/ns1:EfnahagurBanka/ns1:Gögn/ns1:SundurliðunÚtlán/ns1:SÚ-Útlán/ns1:SÚ-Yfirdráttarlán/ns1:Fjármálageiri/ns1:InnbyrðisFjármálastarfsemi/@USD" xmlDataType="decimal"/>
    </xmlCellPr>
  </singleXmlCell>
  <singleXmlCell id="3806" r="K65" connectionId="0">
    <xmlCellPr id="1" uniqueName="GBP">
      <xmlPr mapId="2" xpath="/ns1:EfnahagurBanka/ns1:Gögn/ns1:SundurliðunÚtlán/ns1:SÚ-Útlán/ns1:SÚ-Yfirdráttarlán/ns1:Fjármálageiri/ns1:InnbyrðisFjármálastarfsemi/@GBP" xmlDataType="decimal"/>
    </xmlCellPr>
  </singleXmlCell>
  <singleXmlCell id="3807" r="L65" connectionId="0">
    <xmlCellPr id="1" uniqueName="JPY">
      <xmlPr mapId="2" xpath="/ns1:EfnahagurBanka/ns1:Gögn/ns1:SundurliðunÚtlán/ns1:SÚ-Útlán/ns1:SÚ-Yfirdráttarlán/ns1:Fjármálageiri/ns1:InnbyrðisFjármálastarfsemi/@JPY" xmlDataType="decimal"/>
    </xmlCellPr>
  </singleXmlCell>
  <singleXmlCell id="3808" r="M65" connectionId="0">
    <xmlCellPr id="1" uniqueName="DKK">
      <xmlPr mapId="2" xpath="/ns1:EfnahagurBanka/ns1:Gögn/ns1:SundurliðunÚtlán/ns1:SÚ-Útlán/ns1:SÚ-Yfirdráttarlán/ns1:Fjármálageiri/ns1:InnbyrðisFjármálastarfsemi/@DKK" xmlDataType="decimal"/>
    </xmlCellPr>
  </singleXmlCell>
  <singleXmlCell id="3809" r="N65" connectionId="0">
    <xmlCellPr id="1" uniqueName="NOK">
      <xmlPr mapId="2" xpath="/ns1:EfnahagurBanka/ns1:Gögn/ns1:SundurliðunÚtlán/ns1:SÚ-Útlán/ns1:SÚ-Yfirdráttarlán/ns1:Fjármálageiri/ns1:InnbyrðisFjármálastarfsemi/@NOK" xmlDataType="decimal"/>
    </xmlCellPr>
  </singleXmlCell>
  <singleXmlCell id="3810" r="O65" connectionId="0">
    <xmlCellPr id="1" uniqueName="SEK">
      <xmlPr mapId="2" xpath="/ns1:EfnahagurBanka/ns1:Gögn/ns1:SundurliðunÚtlán/ns1:SÚ-Útlán/ns1:SÚ-Yfirdráttarlán/ns1:Fjármálageiri/ns1:InnbyrðisFjármálastarfsemi/@SEK" xmlDataType="decimal"/>
    </xmlCellPr>
  </singleXmlCell>
  <singleXmlCell id="3811" r="P65" connectionId="0">
    <xmlCellPr id="1" uniqueName="CHF">
      <xmlPr mapId="2" xpath="/ns1:EfnahagurBanka/ns1:Gögn/ns1:SundurliðunÚtlán/ns1:SÚ-Útlán/ns1:SÚ-Yfirdráttarlán/ns1:Fjármálageiri/ns1:InnbyrðisFjármálastarfsemi/@CHF" xmlDataType="decimal"/>
    </xmlCellPr>
  </singleXmlCell>
  <singleXmlCell id="3812" r="Q65" connectionId="0">
    <xmlCellPr id="1" uniqueName="AðrirGjaldmiðlar">
      <xmlPr mapId="2" xpath="/ns1:EfnahagurBanka/ns1:Gögn/ns1:SundurliðunÚtlán/ns1:SÚ-Útlán/ns1:SÚ-Yfirdráttarlán/ns1:Fjármálageiri/ns1:InnbyrðisFjármálastarfsemi/@AðrirGjaldmiðlar" xmlDataType="decimal"/>
    </xmlCellPr>
  </singleXmlCell>
  <singleXmlCell id="3813" r="F66" connectionId="0">
    <xmlCellPr id="1" uniqueName="OpinbertFyrirtæki">
      <xmlPr mapId="2" xpath="/ns1:EfnahagurBanka/ns1:Gögn/ns1:SundurliðunÚtlán/ns1:SÚ-Útlán/ns1:SÚ-Yfirdráttarlán/ns1:Fjármálageiri/ns1:Vátryggingafélög/@OpinbertFyrirtæki" xmlDataType="decimal"/>
    </xmlCellPr>
  </singleXmlCell>
  <singleXmlCell id="3814" r="G66" connectionId="0">
    <xmlCellPr id="1" uniqueName="Einkafyrirtæki">
      <xmlPr mapId="2" xpath="/ns1:EfnahagurBanka/ns1:Gögn/ns1:SundurliðunÚtlán/ns1:SÚ-Útlán/ns1:SÚ-Yfirdráttarlán/ns1:Fjármálageiri/ns1:Vátryggingafélög/@Einkafyrirtæki" xmlDataType="decimal"/>
    </xmlCellPr>
  </singleXmlCell>
  <singleXmlCell id="3815" r="H66" connectionId="0">
    <xmlCellPr id="1" uniqueName="ISK">
      <xmlPr mapId="2" xpath="/ns1:EfnahagurBanka/ns1:Gögn/ns1:SundurliðunÚtlán/ns1:SÚ-Útlán/ns1:SÚ-Yfirdráttarlán/ns1:Fjármálageiri/ns1:Vátryggingafélög/@ISK" xmlDataType="decimal"/>
    </xmlCellPr>
  </singleXmlCell>
  <singleXmlCell id="3816" r="I66" connectionId="0">
    <xmlCellPr id="1" uniqueName="EUR">
      <xmlPr mapId="2" xpath="/ns1:EfnahagurBanka/ns1:Gögn/ns1:SundurliðunÚtlán/ns1:SÚ-Útlán/ns1:SÚ-Yfirdráttarlán/ns1:Fjármálageiri/ns1:Vátryggingafélög/@EUR" xmlDataType="decimal"/>
    </xmlCellPr>
  </singleXmlCell>
  <singleXmlCell id="3817" r="J66" connectionId="0">
    <xmlCellPr id="1" uniqueName="USD">
      <xmlPr mapId="2" xpath="/ns1:EfnahagurBanka/ns1:Gögn/ns1:SundurliðunÚtlán/ns1:SÚ-Útlán/ns1:SÚ-Yfirdráttarlán/ns1:Fjármálageiri/ns1:Vátryggingafélög/@USD" xmlDataType="decimal"/>
    </xmlCellPr>
  </singleXmlCell>
  <singleXmlCell id="3818" r="K66" connectionId="0">
    <xmlCellPr id="1" uniqueName="GBP">
      <xmlPr mapId="2" xpath="/ns1:EfnahagurBanka/ns1:Gögn/ns1:SundurliðunÚtlán/ns1:SÚ-Útlán/ns1:SÚ-Yfirdráttarlán/ns1:Fjármálageiri/ns1:Vátryggingafélög/@GBP" xmlDataType="decimal"/>
    </xmlCellPr>
  </singleXmlCell>
  <singleXmlCell id="3819" r="L66" connectionId="0">
    <xmlCellPr id="1" uniqueName="JPY">
      <xmlPr mapId="2" xpath="/ns1:EfnahagurBanka/ns1:Gögn/ns1:SundurliðunÚtlán/ns1:SÚ-Útlán/ns1:SÚ-Yfirdráttarlán/ns1:Fjármálageiri/ns1:Vátryggingafélög/@JPY" xmlDataType="decimal"/>
    </xmlCellPr>
  </singleXmlCell>
  <singleXmlCell id="3820" r="M66" connectionId="0">
    <xmlCellPr id="1" uniqueName="DKK">
      <xmlPr mapId="2" xpath="/ns1:EfnahagurBanka/ns1:Gögn/ns1:SundurliðunÚtlán/ns1:SÚ-Útlán/ns1:SÚ-Yfirdráttarlán/ns1:Fjármálageiri/ns1:Vátryggingafélög/@DKK" xmlDataType="decimal"/>
    </xmlCellPr>
  </singleXmlCell>
  <singleXmlCell id="3821" r="N66" connectionId="0">
    <xmlCellPr id="1" uniqueName="NOK">
      <xmlPr mapId="2" xpath="/ns1:EfnahagurBanka/ns1:Gögn/ns1:SundurliðunÚtlán/ns1:SÚ-Útlán/ns1:SÚ-Yfirdráttarlán/ns1:Fjármálageiri/ns1:Vátryggingafélög/@NOK" xmlDataType="decimal"/>
    </xmlCellPr>
  </singleXmlCell>
  <singleXmlCell id="3822" r="O66" connectionId="0">
    <xmlCellPr id="1" uniqueName="SEK">
      <xmlPr mapId="2" xpath="/ns1:EfnahagurBanka/ns1:Gögn/ns1:SundurliðunÚtlán/ns1:SÚ-Útlán/ns1:SÚ-Yfirdráttarlán/ns1:Fjármálageiri/ns1:Vátryggingafélög/@SEK" xmlDataType="decimal"/>
    </xmlCellPr>
  </singleXmlCell>
  <singleXmlCell id="3823" r="P66" connectionId="0">
    <xmlCellPr id="1" uniqueName="CHF">
      <xmlPr mapId="2" xpath="/ns1:EfnahagurBanka/ns1:Gögn/ns1:SundurliðunÚtlán/ns1:SÚ-Útlán/ns1:SÚ-Yfirdráttarlán/ns1:Fjármálageiri/ns1:Vátryggingafélög/@CHF" xmlDataType="decimal"/>
    </xmlCellPr>
  </singleXmlCell>
  <singleXmlCell id="3824" r="Q66" connectionId="0">
    <xmlCellPr id="1" uniqueName="AðrirGjaldmiðlar">
      <xmlPr mapId="2" xpath="/ns1:EfnahagurBanka/ns1:Gögn/ns1:SundurliðunÚtlán/ns1:SÚ-Útlán/ns1:SÚ-Yfirdráttarlán/ns1:Fjármálageiri/ns1:Vátryggingafélög/@AðrirGjaldmiðlar" xmlDataType="decimal"/>
    </xmlCellPr>
  </singleXmlCell>
  <singleXmlCell id="3825" r="F67" connectionId="0">
    <xmlCellPr id="1" uniqueName="OpinbertFyrirtæki">
      <xmlPr mapId="2" xpath="/ns1:EfnahagurBanka/ns1:Gögn/ns1:SundurliðunÚtlán/ns1:SÚ-Útlán/ns1:SÚ-Yfirdráttarlán/ns1:Fjármálageiri/ns1:Lífeyrissjóðir/@OpinbertFyrirtæki" xmlDataType="decimal"/>
    </xmlCellPr>
  </singleXmlCell>
  <singleXmlCell id="3826" r="G67" connectionId="0">
    <xmlCellPr id="1" uniqueName="Einkafyrirtæki">
      <xmlPr mapId="2" xpath="/ns1:EfnahagurBanka/ns1:Gögn/ns1:SundurliðunÚtlán/ns1:SÚ-Útlán/ns1:SÚ-Yfirdráttarlán/ns1:Fjármálageiri/ns1:Lífeyrissjóðir/@Einkafyrirtæki" xmlDataType="decimal"/>
    </xmlCellPr>
  </singleXmlCell>
  <singleXmlCell id="3827" r="H67" connectionId="0">
    <xmlCellPr id="1" uniqueName="ISK">
      <xmlPr mapId="2" xpath="/ns1:EfnahagurBanka/ns1:Gögn/ns1:SundurliðunÚtlán/ns1:SÚ-Útlán/ns1:SÚ-Yfirdráttarlán/ns1:Fjármálageiri/ns1:Lífeyrissjóðir/@ISK" xmlDataType="decimal"/>
    </xmlCellPr>
  </singleXmlCell>
  <singleXmlCell id="3828" r="I67" connectionId="0">
    <xmlCellPr id="1" uniqueName="EUR">
      <xmlPr mapId="2" xpath="/ns1:EfnahagurBanka/ns1:Gögn/ns1:SundurliðunÚtlán/ns1:SÚ-Útlán/ns1:SÚ-Yfirdráttarlán/ns1:Fjármálageiri/ns1:Lífeyrissjóðir/@EUR" xmlDataType="decimal"/>
    </xmlCellPr>
  </singleXmlCell>
  <singleXmlCell id="3829" r="J67" connectionId="0">
    <xmlCellPr id="1" uniqueName="USD">
      <xmlPr mapId="2" xpath="/ns1:EfnahagurBanka/ns1:Gögn/ns1:SundurliðunÚtlán/ns1:SÚ-Útlán/ns1:SÚ-Yfirdráttarlán/ns1:Fjármálageiri/ns1:Lífeyrissjóðir/@USD" xmlDataType="decimal"/>
    </xmlCellPr>
  </singleXmlCell>
  <singleXmlCell id="3830" r="K67" connectionId="0">
    <xmlCellPr id="1" uniqueName="GBP">
      <xmlPr mapId="2" xpath="/ns1:EfnahagurBanka/ns1:Gögn/ns1:SundurliðunÚtlán/ns1:SÚ-Útlán/ns1:SÚ-Yfirdráttarlán/ns1:Fjármálageiri/ns1:Lífeyrissjóðir/@GBP" xmlDataType="decimal"/>
    </xmlCellPr>
  </singleXmlCell>
  <singleXmlCell id="3831" r="L67" connectionId="0">
    <xmlCellPr id="1" uniqueName="JPY">
      <xmlPr mapId="2" xpath="/ns1:EfnahagurBanka/ns1:Gögn/ns1:SundurliðunÚtlán/ns1:SÚ-Útlán/ns1:SÚ-Yfirdráttarlán/ns1:Fjármálageiri/ns1:Lífeyrissjóðir/@JPY" xmlDataType="decimal"/>
    </xmlCellPr>
  </singleXmlCell>
  <singleXmlCell id="3832" r="M67" connectionId="0">
    <xmlCellPr id="1" uniqueName="DKK">
      <xmlPr mapId="2" xpath="/ns1:EfnahagurBanka/ns1:Gögn/ns1:SundurliðunÚtlán/ns1:SÚ-Útlán/ns1:SÚ-Yfirdráttarlán/ns1:Fjármálageiri/ns1:Lífeyrissjóðir/@DKK" xmlDataType="decimal"/>
    </xmlCellPr>
  </singleXmlCell>
  <singleXmlCell id="3833" r="N67" connectionId="0">
    <xmlCellPr id="1" uniqueName="NOK">
      <xmlPr mapId="2" xpath="/ns1:EfnahagurBanka/ns1:Gögn/ns1:SundurliðunÚtlán/ns1:SÚ-Útlán/ns1:SÚ-Yfirdráttarlán/ns1:Fjármálageiri/ns1:Lífeyrissjóðir/@NOK" xmlDataType="decimal"/>
    </xmlCellPr>
  </singleXmlCell>
  <singleXmlCell id="3834" r="O67" connectionId="0">
    <xmlCellPr id="1" uniqueName="SEK">
      <xmlPr mapId="2" xpath="/ns1:EfnahagurBanka/ns1:Gögn/ns1:SundurliðunÚtlán/ns1:SÚ-Útlán/ns1:SÚ-Yfirdráttarlán/ns1:Fjármálageiri/ns1:Lífeyrissjóðir/@SEK" xmlDataType="decimal"/>
    </xmlCellPr>
  </singleXmlCell>
  <singleXmlCell id="3835" r="P67" connectionId="0">
    <xmlCellPr id="1" uniqueName="CHF">
      <xmlPr mapId="2" xpath="/ns1:EfnahagurBanka/ns1:Gögn/ns1:SundurliðunÚtlán/ns1:SÚ-Útlán/ns1:SÚ-Yfirdráttarlán/ns1:Fjármálageiri/ns1:Lífeyrissjóðir/@CHF" xmlDataType="decimal"/>
    </xmlCellPr>
  </singleXmlCell>
  <singleXmlCell id="3836" r="Q67" connectionId="0">
    <xmlCellPr id="1" uniqueName="AðrirGjaldmiðlar">
      <xmlPr mapId="2" xpath="/ns1:EfnahagurBanka/ns1:Gögn/ns1:SundurliðunÚtlán/ns1:SÚ-Útlán/ns1:SÚ-Yfirdráttarlán/ns1:Fjármálageiri/ns1:Lífeyrissjóðir/@AðrirGjaldmiðlar" xmlDataType="decimal"/>
    </xmlCellPr>
  </singleXmlCell>
  <singleXmlCell id="3837" r="H69" connectionId="0">
    <xmlCellPr id="1" uniqueName="ISK">
      <xmlPr mapId="2" xpath="/ns1:EfnahagurBanka/ns1:Gögn/ns1:SundurliðunÚtlán/ns1:SÚ-Útlán/ns1:SÚ-Yfirdráttarlán/ns1:HiðOpinbera/ns1:Ríkisjóður/@ISK" xmlDataType="decimal"/>
    </xmlCellPr>
  </singleXmlCell>
  <singleXmlCell id="3838" r="I69" connectionId="0">
    <xmlCellPr id="1" uniqueName="EUR">
      <xmlPr mapId="2" xpath="/ns1:EfnahagurBanka/ns1:Gögn/ns1:SundurliðunÚtlán/ns1:SÚ-Útlán/ns1:SÚ-Yfirdráttarlán/ns1:HiðOpinbera/ns1:Ríkisjóður/@EUR" xmlDataType="decimal"/>
    </xmlCellPr>
  </singleXmlCell>
  <singleXmlCell id="3839" r="J69" connectionId="0">
    <xmlCellPr id="1" uniqueName="USD">
      <xmlPr mapId="2" xpath="/ns1:EfnahagurBanka/ns1:Gögn/ns1:SundurliðunÚtlán/ns1:SÚ-Útlán/ns1:SÚ-Yfirdráttarlán/ns1:HiðOpinbera/ns1:Ríkisjóður/@USD" xmlDataType="decimal"/>
    </xmlCellPr>
  </singleXmlCell>
  <singleXmlCell id="3840" r="K69" connectionId="0">
    <xmlCellPr id="1" uniqueName="GBP">
      <xmlPr mapId="2" xpath="/ns1:EfnahagurBanka/ns1:Gögn/ns1:SundurliðunÚtlán/ns1:SÚ-Útlán/ns1:SÚ-Yfirdráttarlán/ns1:HiðOpinbera/ns1:Ríkisjóður/@GBP" xmlDataType="decimal"/>
    </xmlCellPr>
  </singleXmlCell>
  <singleXmlCell id="3841" r="L69" connectionId="0">
    <xmlCellPr id="1" uniqueName="JPY">
      <xmlPr mapId="2" xpath="/ns1:EfnahagurBanka/ns1:Gögn/ns1:SundurliðunÚtlán/ns1:SÚ-Útlán/ns1:SÚ-Yfirdráttarlán/ns1:HiðOpinbera/ns1:Ríkisjóður/@JPY" xmlDataType="decimal"/>
    </xmlCellPr>
  </singleXmlCell>
  <singleXmlCell id="3842" r="M69" connectionId="0">
    <xmlCellPr id="1" uniqueName="DKK">
      <xmlPr mapId="2" xpath="/ns1:EfnahagurBanka/ns1:Gögn/ns1:SundurliðunÚtlán/ns1:SÚ-Útlán/ns1:SÚ-Yfirdráttarlán/ns1:HiðOpinbera/ns1:Ríkisjóður/@DKK" xmlDataType="decimal"/>
    </xmlCellPr>
  </singleXmlCell>
  <singleXmlCell id="3843" r="N69" connectionId="0">
    <xmlCellPr id="1" uniqueName="NOK">
      <xmlPr mapId="2" xpath="/ns1:EfnahagurBanka/ns1:Gögn/ns1:SundurliðunÚtlán/ns1:SÚ-Útlán/ns1:SÚ-Yfirdráttarlán/ns1:HiðOpinbera/ns1:Ríkisjóður/@NOK" xmlDataType="decimal"/>
    </xmlCellPr>
  </singleXmlCell>
  <singleXmlCell id="3844" r="O69" connectionId="0">
    <xmlCellPr id="1" uniqueName="SEK">
      <xmlPr mapId="2" xpath="/ns1:EfnahagurBanka/ns1:Gögn/ns1:SundurliðunÚtlán/ns1:SÚ-Útlán/ns1:SÚ-Yfirdráttarlán/ns1:HiðOpinbera/ns1:Ríkisjóður/@SEK" xmlDataType="decimal"/>
    </xmlCellPr>
  </singleXmlCell>
  <singleXmlCell id="3845" r="P69" connectionId="0">
    <xmlCellPr id="1" uniqueName="CHF">
      <xmlPr mapId="2" xpath="/ns1:EfnahagurBanka/ns1:Gögn/ns1:SundurliðunÚtlán/ns1:SÚ-Útlán/ns1:SÚ-Yfirdráttarlán/ns1:HiðOpinbera/ns1:Ríkisjóður/@CHF" xmlDataType="decimal"/>
    </xmlCellPr>
  </singleXmlCell>
  <singleXmlCell id="3846" r="Q69" connectionId="0">
    <xmlCellPr id="1" uniqueName="AðrirGjaldmiðlar">
      <xmlPr mapId="2" xpath="/ns1:EfnahagurBanka/ns1:Gögn/ns1:SundurliðunÚtlán/ns1:SÚ-Útlán/ns1:SÚ-Yfirdráttarlán/ns1:HiðOpinbera/ns1:Ríkisjóður/@AðrirGjaldmiðlar" xmlDataType="decimal"/>
    </xmlCellPr>
  </singleXmlCell>
  <singleXmlCell id="3847" r="H70" connectionId="0">
    <xmlCellPr id="1" uniqueName="ISK">
      <xmlPr mapId="2" xpath="/ns1:EfnahagurBanka/ns1:Gögn/ns1:SundurliðunÚtlán/ns1:SÚ-Útlán/ns1:SÚ-Yfirdráttarlán/ns1:HiðOpinbera/ns1:Sveitarfélög/@ISK" xmlDataType="decimal"/>
    </xmlCellPr>
  </singleXmlCell>
  <singleXmlCell id="3848" r="I70" connectionId="0">
    <xmlCellPr id="1" uniqueName="EUR">
      <xmlPr mapId="2" xpath="/ns1:EfnahagurBanka/ns1:Gögn/ns1:SundurliðunÚtlán/ns1:SÚ-Útlán/ns1:SÚ-Yfirdráttarlán/ns1:HiðOpinbera/ns1:Sveitarfélög/@EUR" xmlDataType="decimal"/>
    </xmlCellPr>
  </singleXmlCell>
  <singleXmlCell id="3849" r="J70" connectionId="0">
    <xmlCellPr id="1" uniqueName="USD">
      <xmlPr mapId="2" xpath="/ns1:EfnahagurBanka/ns1:Gögn/ns1:SundurliðunÚtlán/ns1:SÚ-Útlán/ns1:SÚ-Yfirdráttarlán/ns1:HiðOpinbera/ns1:Sveitarfélög/@USD" xmlDataType="decimal"/>
    </xmlCellPr>
  </singleXmlCell>
  <singleXmlCell id="3850" r="K70" connectionId="0">
    <xmlCellPr id="1" uniqueName="GBP">
      <xmlPr mapId="2" xpath="/ns1:EfnahagurBanka/ns1:Gögn/ns1:SundurliðunÚtlán/ns1:SÚ-Útlán/ns1:SÚ-Yfirdráttarlán/ns1:HiðOpinbera/ns1:Sveitarfélög/@GBP" xmlDataType="decimal"/>
    </xmlCellPr>
  </singleXmlCell>
  <singleXmlCell id="3851" r="L70" connectionId="0">
    <xmlCellPr id="1" uniqueName="JPY">
      <xmlPr mapId="2" xpath="/ns1:EfnahagurBanka/ns1:Gögn/ns1:SundurliðunÚtlán/ns1:SÚ-Útlán/ns1:SÚ-Yfirdráttarlán/ns1:HiðOpinbera/ns1:Sveitarfélög/@JPY" xmlDataType="decimal"/>
    </xmlCellPr>
  </singleXmlCell>
  <singleXmlCell id="3852" r="M70" connectionId="0">
    <xmlCellPr id="1" uniqueName="DKK">
      <xmlPr mapId="2" xpath="/ns1:EfnahagurBanka/ns1:Gögn/ns1:SundurliðunÚtlán/ns1:SÚ-Útlán/ns1:SÚ-Yfirdráttarlán/ns1:HiðOpinbera/ns1:Sveitarfélög/@DKK" xmlDataType="decimal"/>
    </xmlCellPr>
  </singleXmlCell>
  <singleXmlCell id="3853" r="N70" connectionId="0">
    <xmlCellPr id="1" uniqueName="NOK">
      <xmlPr mapId="2" xpath="/ns1:EfnahagurBanka/ns1:Gögn/ns1:SundurliðunÚtlán/ns1:SÚ-Útlán/ns1:SÚ-Yfirdráttarlán/ns1:HiðOpinbera/ns1:Sveitarfélög/@NOK" xmlDataType="decimal"/>
    </xmlCellPr>
  </singleXmlCell>
  <singleXmlCell id="3854" r="O70" connectionId="0">
    <xmlCellPr id="1" uniqueName="SEK">
      <xmlPr mapId="2" xpath="/ns1:EfnahagurBanka/ns1:Gögn/ns1:SundurliðunÚtlán/ns1:SÚ-Útlán/ns1:SÚ-Yfirdráttarlán/ns1:HiðOpinbera/ns1:Sveitarfélög/@SEK" xmlDataType="decimal"/>
    </xmlCellPr>
  </singleXmlCell>
  <singleXmlCell id="3855" r="P70" connectionId="0">
    <xmlCellPr id="1" uniqueName="CHF">
      <xmlPr mapId="2" xpath="/ns1:EfnahagurBanka/ns1:Gögn/ns1:SundurliðunÚtlán/ns1:SÚ-Útlán/ns1:SÚ-Yfirdráttarlán/ns1:HiðOpinbera/ns1:Sveitarfélög/@CHF" xmlDataType="decimal"/>
    </xmlCellPr>
  </singleXmlCell>
  <singleXmlCell id="3856" r="Q70" connectionId="0">
    <xmlCellPr id="1" uniqueName="AðrirGjaldmiðlar">
      <xmlPr mapId="2" xpath="/ns1:EfnahagurBanka/ns1:Gögn/ns1:SundurliðunÚtlán/ns1:SÚ-Útlán/ns1:SÚ-Yfirdráttarlán/ns1:HiðOpinbera/ns1:Sveitarfélög/@AðrirGjaldmiðlar" xmlDataType="decimal"/>
    </xmlCellPr>
  </singleXmlCell>
  <singleXmlCell id="3857" r="H71" connectionId="0">
    <xmlCellPr id="1" uniqueName="ISK">
      <xmlPr mapId="2" xpath="/ns1:EfnahagurBanka/ns1:Gögn/ns1:SundurliðunÚtlán/ns1:SÚ-Útlán/ns1:SÚ-Yfirdráttarlán/ns1:Heimili/@ISK" xmlDataType="decimal"/>
    </xmlCellPr>
  </singleXmlCell>
  <singleXmlCell id="3858" r="I71" connectionId="0">
    <xmlCellPr id="1" uniqueName="EUR">
      <xmlPr mapId="2" xpath="/ns1:EfnahagurBanka/ns1:Gögn/ns1:SundurliðunÚtlán/ns1:SÚ-Útlán/ns1:SÚ-Yfirdráttarlán/ns1:Heimili/@EUR" xmlDataType="decimal"/>
    </xmlCellPr>
  </singleXmlCell>
  <singleXmlCell id="3859" r="J71" connectionId="0">
    <xmlCellPr id="1" uniqueName="USD">
      <xmlPr mapId="2" xpath="/ns1:EfnahagurBanka/ns1:Gögn/ns1:SundurliðunÚtlán/ns1:SÚ-Útlán/ns1:SÚ-Yfirdráttarlán/ns1:Heimili/@USD" xmlDataType="decimal"/>
    </xmlCellPr>
  </singleXmlCell>
  <singleXmlCell id="3860" r="K71" connectionId="0">
    <xmlCellPr id="1" uniqueName="GBP">
      <xmlPr mapId="2" xpath="/ns1:EfnahagurBanka/ns1:Gögn/ns1:SundurliðunÚtlán/ns1:SÚ-Útlán/ns1:SÚ-Yfirdráttarlán/ns1:Heimili/@GBP" xmlDataType="decimal"/>
    </xmlCellPr>
  </singleXmlCell>
  <singleXmlCell id="3861" r="L71" connectionId="0">
    <xmlCellPr id="1" uniqueName="JPY">
      <xmlPr mapId="2" xpath="/ns1:EfnahagurBanka/ns1:Gögn/ns1:SundurliðunÚtlán/ns1:SÚ-Útlán/ns1:SÚ-Yfirdráttarlán/ns1:Heimili/@JPY" xmlDataType="decimal"/>
    </xmlCellPr>
  </singleXmlCell>
  <singleXmlCell id="3862" r="M71" connectionId="0">
    <xmlCellPr id="1" uniqueName="DKK">
      <xmlPr mapId="2" xpath="/ns1:EfnahagurBanka/ns1:Gögn/ns1:SundurliðunÚtlán/ns1:SÚ-Útlán/ns1:SÚ-Yfirdráttarlán/ns1:Heimili/@DKK" xmlDataType="decimal"/>
    </xmlCellPr>
  </singleXmlCell>
  <singleXmlCell id="3863" r="N71" connectionId="0">
    <xmlCellPr id="1" uniqueName="NOK">
      <xmlPr mapId="2" xpath="/ns1:EfnahagurBanka/ns1:Gögn/ns1:SundurliðunÚtlán/ns1:SÚ-Útlán/ns1:SÚ-Yfirdráttarlán/ns1:Heimili/@NOK" xmlDataType="decimal"/>
    </xmlCellPr>
  </singleXmlCell>
  <singleXmlCell id="3864" r="O71" connectionId="0">
    <xmlCellPr id="1" uniqueName="SEK">
      <xmlPr mapId="2" xpath="/ns1:EfnahagurBanka/ns1:Gögn/ns1:SundurliðunÚtlán/ns1:SÚ-Útlán/ns1:SÚ-Yfirdráttarlán/ns1:Heimili/@SEK" xmlDataType="decimal"/>
    </xmlCellPr>
  </singleXmlCell>
  <singleXmlCell id="3865" r="P71" connectionId="0">
    <xmlCellPr id="1" uniqueName="CHF">
      <xmlPr mapId="2" xpath="/ns1:EfnahagurBanka/ns1:Gögn/ns1:SundurliðunÚtlán/ns1:SÚ-Útlán/ns1:SÚ-Yfirdráttarlán/ns1:Heimili/@CHF" xmlDataType="decimal"/>
    </xmlCellPr>
  </singleXmlCell>
  <singleXmlCell id="3866" r="Q71" connectionId="0">
    <xmlCellPr id="1" uniqueName="AðrirGjaldmiðlar">
      <xmlPr mapId="2" xpath="/ns1:EfnahagurBanka/ns1:Gögn/ns1:SundurliðunÚtlán/ns1:SÚ-Útlán/ns1:SÚ-Yfirdráttarlán/ns1:Heimili/@AðrirGjaldmiðlar" xmlDataType="decimal"/>
    </xmlCellPr>
  </singleXmlCell>
  <singleXmlCell id="3867" r="H72" connectionId="0">
    <xmlCellPr id="1" uniqueName="ISK">
      <xmlPr mapId="2" xpath="/ns1:EfnahagurBanka/ns1:Gögn/ns1:SundurliðunÚtlán/ns1:SÚ-Útlán/ns1:SÚ-Yfirdráttarlán/ns1:FélagasamtökSemÞjónaHeimilum/@ISK" xmlDataType="decimal"/>
    </xmlCellPr>
  </singleXmlCell>
  <singleXmlCell id="3868" r="I72" connectionId="0">
    <xmlCellPr id="1" uniqueName="EUR">
      <xmlPr mapId="2" xpath="/ns1:EfnahagurBanka/ns1:Gögn/ns1:SundurliðunÚtlán/ns1:SÚ-Útlán/ns1:SÚ-Yfirdráttarlán/ns1:FélagasamtökSemÞjónaHeimilum/@EUR" xmlDataType="decimal"/>
    </xmlCellPr>
  </singleXmlCell>
  <singleXmlCell id="3869" r="J72" connectionId="0">
    <xmlCellPr id="1" uniqueName="USD">
      <xmlPr mapId="2" xpath="/ns1:EfnahagurBanka/ns1:Gögn/ns1:SundurliðunÚtlán/ns1:SÚ-Útlán/ns1:SÚ-Yfirdráttarlán/ns1:FélagasamtökSemÞjónaHeimilum/@USD" xmlDataType="decimal"/>
    </xmlCellPr>
  </singleXmlCell>
  <singleXmlCell id="3870" r="K72" connectionId="0">
    <xmlCellPr id="1" uniqueName="GBP">
      <xmlPr mapId="2" xpath="/ns1:EfnahagurBanka/ns1:Gögn/ns1:SundurliðunÚtlán/ns1:SÚ-Útlán/ns1:SÚ-Yfirdráttarlán/ns1:FélagasamtökSemÞjónaHeimilum/@GBP" xmlDataType="decimal"/>
    </xmlCellPr>
  </singleXmlCell>
  <singleXmlCell id="3871" r="L72" connectionId="0">
    <xmlCellPr id="1" uniqueName="JPY">
      <xmlPr mapId="2" xpath="/ns1:EfnahagurBanka/ns1:Gögn/ns1:SundurliðunÚtlán/ns1:SÚ-Útlán/ns1:SÚ-Yfirdráttarlán/ns1:FélagasamtökSemÞjónaHeimilum/@JPY" xmlDataType="decimal"/>
    </xmlCellPr>
  </singleXmlCell>
  <singleXmlCell id="3872" r="M72" connectionId="0">
    <xmlCellPr id="1" uniqueName="DKK">
      <xmlPr mapId="2" xpath="/ns1:EfnahagurBanka/ns1:Gögn/ns1:SundurliðunÚtlán/ns1:SÚ-Útlán/ns1:SÚ-Yfirdráttarlán/ns1:FélagasamtökSemÞjónaHeimilum/@DKK" xmlDataType="decimal"/>
    </xmlCellPr>
  </singleXmlCell>
  <singleXmlCell id="3873" r="N72" connectionId="0">
    <xmlCellPr id="1" uniqueName="NOK">
      <xmlPr mapId="2" xpath="/ns1:EfnahagurBanka/ns1:Gögn/ns1:SundurliðunÚtlán/ns1:SÚ-Útlán/ns1:SÚ-Yfirdráttarlán/ns1:FélagasamtökSemÞjónaHeimilum/@NOK" xmlDataType="decimal"/>
    </xmlCellPr>
  </singleXmlCell>
  <singleXmlCell id="3874" r="O72" connectionId="0">
    <xmlCellPr id="1" uniqueName="SEK">
      <xmlPr mapId="2" xpath="/ns1:EfnahagurBanka/ns1:Gögn/ns1:SundurliðunÚtlán/ns1:SÚ-Útlán/ns1:SÚ-Yfirdráttarlán/ns1:FélagasamtökSemÞjónaHeimilum/@SEK" xmlDataType="decimal"/>
    </xmlCellPr>
  </singleXmlCell>
  <singleXmlCell id="3875" r="P72" connectionId="0">
    <xmlCellPr id="1" uniqueName="CHF">
      <xmlPr mapId="2" xpath="/ns1:EfnahagurBanka/ns1:Gögn/ns1:SundurliðunÚtlán/ns1:SÚ-Útlán/ns1:SÚ-Yfirdráttarlán/ns1:FélagasamtökSemÞjónaHeimilum/@CHF" xmlDataType="decimal"/>
    </xmlCellPr>
  </singleXmlCell>
  <singleXmlCell id="3876" r="Q72" connectionId="0">
    <xmlCellPr id="1" uniqueName="AðrirGjaldmiðlar">
      <xmlPr mapId="2" xpath="/ns1:EfnahagurBanka/ns1:Gögn/ns1:SundurliðunÚtlán/ns1:SÚ-Útlán/ns1:SÚ-Yfirdráttarlán/ns1:FélagasamtökSemÞjónaHeimilum/@AðrirGjaldmiðlar" xmlDataType="decimal"/>
    </xmlCellPr>
  </singleXmlCell>
  <singleXmlCell id="3889" r="F89" connectionId="0">
    <xmlCellPr id="1" uniqueName="OpinbertFyrirtæki">
      <xmlPr mapId="2" xpath="/ns1:EfnahagurBanka/ns1:Gögn/ns1:SundurliðunÚtlán/ns1:SÚ-Útlán/ns1:SÚ-Víxlar/ns1:Fjármálageiri/ns1:Innlánsstofnanir/@OpinbertFyrirtæki" xmlDataType="decimal"/>
    </xmlCellPr>
  </singleXmlCell>
  <singleXmlCell id="3890" r="G89" connectionId="0">
    <xmlCellPr id="1" uniqueName="Einkafyrirtæki">
      <xmlPr mapId="2" xpath="/ns1:EfnahagurBanka/ns1:Gögn/ns1:SundurliðunÚtlán/ns1:SÚ-Útlán/ns1:SÚ-Víxlar/ns1:Fjármálageiri/ns1:Innlánsstofnanir/@Einkafyrirtæki" xmlDataType="decimal"/>
    </xmlCellPr>
  </singleXmlCell>
  <singleXmlCell id="3891" r="H89" connectionId="0">
    <xmlCellPr id="1" uniqueName="ISK">
      <xmlPr mapId="2" xpath="/ns1:EfnahagurBanka/ns1:Gögn/ns1:SundurliðunÚtlán/ns1:SÚ-Útlán/ns1:SÚ-Víxlar/ns1:Fjármálageiri/ns1:Innlánsstofnanir/@ISK" xmlDataType="decimal"/>
    </xmlCellPr>
  </singleXmlCell>
  <singleXmlCell id="3892" r="I89" connectionId="0">
    <xmlCellPr id="1" uniqueName="EUR">
      <xmlPr mapId="2" xpath="/ns1:EfnahagurBanka/ns1:Gögn/ns1:SundurliðunÚtlán/ns1:SÚ-Útlán/ns1:SÚ-Víxlar/ns1:Fjármálageiri/ns1:Innlánsstofnanir/@EUR" xmlDataType="decimal"/>
    </xmlCellPr>
  </singleXmlCell>
  <singleXmlCell id="3893" r="J89" connectionId="0">
    <xmlCellPr id="1" uniqueName="USD">
      <xmlPr mapId="2" xpath="/ns1:EfnahagurBanka/ns1:Gögn/ns1:SundurliðunÚtlán/ns1:SÚ-Útlán/ns1:SÚ-Víxlar/ns1:Fjármálageiri/ns1:Innlánsstofnanir/@USD" xmlDataType="decimal"/>
    </xmlCellPr>
  </singleXmlCell>
  <singleXmlCell id="3894" r="K89" connectionId="0">
    <xmlCellPr id="1" uniqueName="GBP">
      <xmlPr mapId="2" xpath="/ns1:EfnahagurBanka/ns1:Gögn/ns1:SundurliðunÚtlán/ns1:SÚ-Útlán/ns1:SÚ-Víxlar/ns1:Fjármálageiri/ns1:Innlánsstofnanir/@GBP" xmlDataType="decimal"/>
    </xmlCellPr>
  </singleXmlCell>
  <singleXmlCell id="3895" r="L89" connectionId="0">
    <xmlCellPr id="1" uniqueName="JPY">
      <xmlPr mapId="2" xpath="/ns1:EfnahagurBanka/ns1:Gögn/ns1:SundurliðunÚtlán/ns1:SÚ-Útlán/ns1:SÚ-Víxlar/ns1:Fjármálageiri/ns1:Innlánsstofnanir/@JPY" xmlDataType="decimal"/>
    </xmlCellPr>
  </singleXmlCell>
  <singleXmlCell id="3896" r="M89" connectionId="0">
    <xmlCellPr id="1" uniqueName="DKK">
      <xmlPr mapId="2" xpath="/ns1:EfnahagurBanka/ns1:Gögn/ns1:SundurliðunÚtlán/ns1:SÚ-Útlán/ns1:SÚ-Víxlar/ns1:Fjármálageiri/ns1:Innlánsstofnanir/@DKK" xmlDataType="decimal"/>
    </xmlCellPr>
  </singleXmlCell>
  <singleXmlCell id="3897" r="N89" connectionId="0">
    <xmlCellPr id="1" uniqueName="NOK">
      <xmlPr mapId="2" xpath="/ns1:EfnahagurBanka/ns1:Gögn/ns1:SundurliðunÚtlán/ns1:SÚ-Útlán/ns1:SÚ-Víxlar/ns1:Fjármálageiri/ns1:Innlánsstofnanir/@NOK" xmlDataType="decimal"/>
    </xmlCellPr>
  </singleXmlCell>
  <singleXmlCell id="3898" r="O89" connectionId="0">
    <xmlCellPr id="1" uniqueName="SEK">
      <xmlPr mapId="2" xpath="/ns1:EfnahagurBanka/ns1:Gögn/ns1:SundurliðunÚtlán/ns1:SÚ-Útlán/ns1:SÚ-Víxlar/ns1:Fjármálageiri/ns1:Innlánsstofnanir/@SEK" xmlDataType="decimal"/>
    </xmlCellPr>
  </singleXmlCell>
  <singleXmlCell id="3899" r="P89" connectionId="0">
    <xmlCellPr id="1" uniqueName="CHF">
      <xmlPr mapId="2" xpath="/ns1:EfnahagurBanka/ns1:Gögn/ns1:SundurliðunÚtlán/ns1:SÚ-Útlán/ns1:SÚ-Víxlar/ns1:Fjármálageiri/ns1:Innlánsstofnanir/@CHF" xmlDataType="decimal"/>
    </xmlCellPr>
  </singleXmlCell>
  <singleXmlCell id="3900" r="Q89" connectionId="0">
    <xmlCellPr id="1" uniqueName="AðrirGjaldmiðlar">
      <xmlPr mapId="2" xpath="/ns1:EfnahagurBanka/ns1:Gögn/ns1:SundurliðunÚtlán/ns1:SÚ-Útlán/ns1:SÚ-Víxlar/ns1:Fjármálageiri/ns1:Innlánsstofnanir/@AðrirGjaldmiðlar" xmlDataType="decimal"/>
    </xmlCellPr>
  </singleXmlCell>
  <singleXmlCell id="3901" r="F90" connectionId="0">
    <xmlCellPr id="1" uniqueName="OpinbertFyrirtæki">
      <xmlPr mapId="2" xpath="/ns1:EfnahagurBanka/ns1:Gögn/ns1:SundurliðunÚtlán/ns1:SÚ-Útlán/ns1:SÚ-Víxlar/ns1:Fjármálageiri/ns1:InnlánsstofnanirÍSlitameðferð/@OpinbertFyrirtæki" xmlDataType="decimal"/>
    </xmlCellPr>
  </singleXmlCell>
  <singleXmlCell id="3902" r="G90" connectionId="0">
    <xmlCellPr id="1" uniqueName="Einkafyrirtæki">
      <xmlPr mapId="2" xpath="/ns1:EfnahagurBanka/ns1:Gögn/ns1:SundurliðunÚtlán/ns1:SÚ-Útlán/ns1:SÚ-Víxlar/ns1:Fjármálageiri/ns1:InnlánsstofnanirÍSlitameðferð/@Einkafyrirtæki" xmlDataType="decimal"/>
    </xmlCellPr>
  </singleXmlCell>
  <singleXmlCell id="3903" r="H90" connectionId="0">
    <xmlCellPr id="1" uniqueName="ISK">
      <xmlPr mapId="2" xpath="/ns1:EfnahagurBanka/ns1:Gögn/ns1:SundurliðunÚtlán/ns1:SÚ-Útlán/ns1:SÚ-Víxlar/ns1:Fjármálageiri/ns1:InnlánsstofnanirÍSlitameðferð/@ISK" xmlDataType="decimal"/>
    </xmlCellPr>
  </singleXmlCell>
  <singleXmlCell id="3904" r="I90" connectionId="0">
    <xmlCellPr id="1" uniqueName="EUR">
      <xmlPr mapId="2" xpath="/ns1:EfnahagurBanka/ns1:Gögn/ns1:SundurliðunÚtlán/ns1:SÚ-Útlán/ns1:SÚ-Víxlar/ns1:Fjármálageiri/ns1:InnlánsstofnanirÍSlitameðferð/@EUR" xmlDataType="decimal"/>
    </xmlCellPr>
  </singleXmlCell>
  <singleXmlCell id="3905" r="J90" connectionId="0">
    <xmlCellPr id="1" uniqueName="USD">
      <xmlPr mapId="2" xpath="/ns1:EfnahagurBanka/ns1:Gögn/ns1:SundurliðunÚtlán/ns1:SÚ-Útlán/ns1:SÚ-Víxlar/ns1:Fjármálageiri/ns1:InnlánsstofnanirÍSlitameðferð/@USD" xmlDataType="decimal"/>
    </xmlCellPr>
  </singleXmlCell>
  <singleXmlCell id="3906" r="K90" connectionId="0">
    <xmlCellPr id="1" uniqueName="GBP">
      <xmlPr mapId="2" xpath="/ns1:EfnahagurBanka/ns1:Gögn/ns1:SundurliðunÚtlán/ns1:SÚ-Útlán/ns1:SÚ-Víxlar/ns1:Fjármálageiri/ns1:InnlánsstofnanirÍSlitameðferð/@GBP" xmlDataType="decimal"/>
    </xmlCellPr>
  </singleXmlCell>
  <singleXmlCell id="3907" r="L90" connectionId="0">
    <xmlCellPr id="1" uniqueName="JPY">
      <xmlPr mapId="2" xpath="/ns1:EfnahagurBanka/ns1:Gögn/ns1:SundurliðunÚtlán/ns1:SÚ-Útlán/ns1:SÚ-Víxlar/ns1:Fjármálageiri/ns1:InnlánsstofnanirÍSlitameðferð/@JPY" xmlDataType="decimal"/>
    </xmlCellPr>
  </singleXmlCell>
  <singleXmlCell id="3908" r="M90" connectionId="0">
    <xmlCellPr id="1" uniqueName="DKK">
      <xmlPr mapId="2" xpath="/ns1:EfnahagurBanka/ns1:Gögn/ns1:SundurliðunÚtlán/ns1:SÚ-Útlán/ns1:SÚ-Víxlar/ns1:Fjármálageiri/ns1:InnlánsstofnanirÍSlitameðferð/@DKK" xmlDataType="decimal"/>
    </xmlCellPr>
  </singleXmlCell>
  <singleXmlCell id="3909" r="N90" connectionId="0">
    <xmlCellPr id="1" uniqueName="NOK">
      <xmlPr mapId="2" xpath="/ns1:EfnahagurBanka/ns1:Gögn/ns1:SundurliðunÚtlán/ns1:SÚ-Útlán/ns1:SÚ-Víxlar/ns1:Fjármálageiri/ns1:InnlánsstofnanirÍSlitameðferð/@NOK" xmlDataType="decimal"/>
    </xmlCellPr>
  </singleXmlCell>
  <singleXmlCell id="3910" r="O90" connectionId="0">
    <xmlCellPr id="1" uniqueName="SEK">
      <xmlPr mapId="2" xpath="/ns1:EfnahagurBanka/ns1:Gögn/ns1:SundurliðunÚtlán/ns1:SÚ-Útlán/ns1:SÚ-Víxlar/ns1:Fjármálageiri/ns1:InnlánsstofnanirÍSlitameðferð/@SEK" xmlDataType="decimal"/>
    </xmlCellPr>
  </singleXmlCell>
  <singleXmlCell id="3911" r="P90" connectionId="0">
    <xmlCellPr id="1" uniqueName="CHF">
      <xmlPr mapId="2" xpath="/ns1:EfnahagurBanka/ns1:Gögn/ns1:SundurliðunÚtlán/ns1:SÚ-Útlán/ns1:SÚ-Víxlar/ns1:Fjármálageiri/ns1:InnlánsstofnanirÍSlitameðferð/@CHF" xmlDataType="decimal"/>
    </xmlCellPr>
  </singleXmlCell>
  <singleXmlCell id="3912" r="Q90" connectionId="0">
    <xmlCellPr id="1" uniqueName="AðrirGjaldmiðlar">
      <xmlPr mapId="2" xpath="/ns1:EfnahagurBanka/ns1:Gögn/ns1:SundurliðunÚtlán/ns1:SÚ-Útlán/ns1:SÚ-Víxlar/ns1:Fjármálageiri/ns1:InnlánsstofnanirÍSlitameðferð/@AðrirGjaldmiðlar" xmlDataType="decimal"/>
    </xmlCellPr>
  </singleXmlCell>
  <singleXmlCell id="3913" r="F91" connectionId="0">
    <xmlCellPr id="1" uniqueName="OpinbertFyrirtæki">
      <xmlPr mapId="2" xpath="/ns1:EfnahagurBanka/ns1:Gögn/ns1:SundurliðunÚtlán/ns1:SÚ-Útlán/ns1:SÚ-Víxlar/ns1:Fjármálageiri/ns1:Peningamarkaðssjóðir/@OpinbertFyrirtæki" xmlDataType="decimal"/>
    </xmlCellPr>
  </singleXmlCell>
  <singleXmlCell id="3914" r="G91" connectionId="0">
    <xmlCellPr id="1" uniqueName="Einkafyrirtæki">
      <xmlPr mapId="2" xpath="/ns1:EfnahagurBanka/ns1:Gögn/ns1:SundurliðunÚtlán/ns1:SÚ-Útlán/ns1:SÚ-Víxlar/ns1:Fjármálageiri/ns1:Peningamarkaðssjóðir/@Einkafyrirtæki" xmlDataType="decimal"/>
    </xmlCellPr>
  </singleXmlCell>
  <singleXmlCell id="3915" r="H91" connectionId="0">
    <xmlCellPr id="1" uniqueName="ISK">
      <xmlPr mapId="2" xpath="/ns1:EfnahagurBanka/ns1:Gögn/ns1:SundurliðunÚtlán/ns1:SÚ-Útlán/ns1:SÚ-Víxlar/ns1:Fjármálageiri/ns1:Peningamarkaðssjóðir/@ISK" xmlDataType="decimal"/>
    </xmlCellPr>
  </singleXmlCell>
  <singleXmlCell id="3916" r="I91" connectionId="0">
    <xmlCellPr id="1" uniqueName="EUR">
      <xmlPr mapId="2" xpath="/ns1:EfnahagurBanka/ns1:Gögn/ns1:SundurliðunÚtlán/ns1:SÚ-Útlán/ns1:SÚ-Víxlar/ns1:Fjármálageiri/ns1:Peningamarkaðssjóðir/@EUR" xmlDataType="decimal"/>
    </xmlCellPr>
  </singleXmlCell>
  <singleXmlCell id="3917" r="J91" connectionId="0">
    <xmlCellPr id="1" uniqueName="USD">
      <xmlPr mapId="2" xpath="/ns1:EfnahagurBanka/ns1:Gögn/ns1:SundurliðunÚtlán/ns1:SÚ-Útlán/ns1:SÚ-Víxlar/ns1:Fjármálageiri/ns1:Peningamarkaðssjóðir/@USD" xmlDataType="decimal"/>
    </xmlCellPr>
  </singleXmlCell>
  <singleXmlCell id="3918" r="K91" connectionId="0">
    <xmlCellPr id="1" uniqueName="GBP">
      <xmlPr mapId="2" xpath="/ns1:EfnahagurBanka/ns1:Gögn/ns1:SundurliðunÚtlán/ns1:SÚ-Útlán/ns1:SÚ-Víxlar/ns1:Fjármálageiri/ns1:Peningamarkaðssjóðir/@GBP" xmlDataType="decimal"/>
    </xmlCellPr>
  </singleXmlCell>
  <singleXmlCell id="3919" r="L91" connectionId="0">
    <xmlCellPr id="1" uniqueName="JPY">
      <xmlPr mapId="2" xpath="/ns1:EfnahagurBanka/ns1:Gögn/ns1:SundurliðunÚtlán/ns1:SÚ-Útlán/ns1:SÚ-Víxlar/ns1:Fjármálageiri/ns1:Peningamarkaðssjóðir/@JPY" xmlDataType="decimal"/>
    </xmlCellPr>
  </singleXmlCell>
  <singleXmlCell id="3920" r="M91" connectionId="0">
    <xmlCellPr id="1" uniqueName="DKK">
      <xmlPr mapId="2" xpath="/ns1:EfnahagurBanka/ns1:Gögn/ns1:SundurliðunÚtlán/ns1:SÚ-Útlán/ns1:SÚ-Víxlar/ns1:Fjármálageiri/ns1:Peningamarkaðssjóðir/@DKK" xmlDataType="decimal"/>
    </xmlCellPr>
  </singleXmlCell>
  <singleXmlCell id="3921" r="N91" connectionId="0">
    <xmlCellPr id="1" uniqueName="NOK">
      <xmlPr mapId="2" xpath="/ns1:EfnahagurBanka/ns1:Gögn/ns1:SundurliðunÚtlán/ns1:SÚ-Útlán/ns1:SÚ-Víxlar/ns1:Fjármálageiri/ns1:Peningamarkaðssjóðir/@NOK" xmlDataType="decimal"/>
    </xmlCellPr>
  </singleXmlCell>
  <singleXmlCell id="3922" r="O91" connectionId="0">
    <xmlCellPr id="1" uniqueName="SEK">
      <xmlPr mapId="2" xpath="/ns1:EfnahagurBanka/ns1:Gögn/ns1:SundurliðunÚtlán/ns1:SÚ-Útlán/ns1:SÚ-Víxlar/ns1:Fjármálageiri/ns1:Peningamarkaðssjóðir/@SEK" xmlDataType="decimal"/>
    </xmlCellPr>
  </singleXmlCell>
  <singleXmlCell id="3923" r="P91" connectionId="0">
    <xmlCellPr id="1" uniqueName="CHF">
      <xmlPr mapId="2" xpath="/ns1:EfnahagurBanka/ns1:Gögn/ns1:SundurliðunÚtlán/ns1:SÚ-Útlán/ns1:SÚ-Víxlar/ns1:Fjármálageiri/ns1:Peningamarkaðssjóðir/@CHF" xmlDataType="decimal"/>
    </xmlCellPr>
  </singleXmlCell>
  <singleXmlCell id="3924" r="Q91" connectionId="0">
    <xmlCellPr id="1" uniqueName="AðrirGjaldmiðlar">
      <xmlPr mapId="2" xpath="/ns1:EfnahagurBanka/ns1:Gögn/ns1:SundurliðunÚtlán/ns1:SÚ-Útlán/ns1:SÚ-Víxlar/ns1:Fjármálageiri/ns1:Peningamarkaðssjóðir/@AðrirGjaldmiðlar" xmlDataType="decimal"/>
    </xmlCellPr>
  </singleXmlCell>
  <singleXmlCell id="3925" r="F92" connectionId="0">
    <xmlCellPr id="1" uniqueName="OpinbertFyrirtæki">
      <xmlPr mapId="2" xpath="/ns1:EfnahagurBanka/ns1:Gögn/ns1:SundurliðunÚtlán/ns1:SÚ-Útlán/ns1:SÚ-Víxlar/ns1:Fjármálageiri/ns1:AðrirVerðbréfaOgFjárfestingarsjóðir/@OpinbertFyrirtæki" xmlDataType="decimal"/>
    </xmlCellPr>
  </singleXmlCell>
  <singleXmlCell id="3926" r="G92" connectionId="0">
    <xmlCellPr id="1" uniqueName="Einkafyrirtæki">
      <xmlPr mapId="2" xpath="/ns1:EfnahagurBanka/ns1:Gögn/ns1:SundurliðunÚtlán/ns1:SÚ-Útlán/ns1:SÚ-Víxlar/ns1:Fjármálageiri/ns1:AðrirVerðbréfaOgFjárfestingarsjóðir/@Einkafyrirtæki" xmlDataType="decimal"/>
    </xmlCellPr>
  </singleXmlCell>
  <singleXmlCell id="3927" r="H92" connectionId="0">
    <xmlCellPr id="1" uniqueName="ISK">
      <xmlPr mapId="2" xpath="/ns1:EfnahagurBanka/ns1:Gögn/ns1:SundurliðunÚtlán/ns1:SÚ-Útlán/ns1:SÚ-Víxlar/ns1:Fjármálageiri/ns1:AðrirVerðbréfaOgFjárfestingarsjóðir/@ISK" xmlDataType="decimal"/>
    </xmlCellPr>
  </singleXmlCell>
  <singleXmlCell id="3928" r="I92" connectionId="0">
    <xmlCellPr id="1" uniqueName="EUR">
      <xmlPr mapId="2" xpath="/ns1:EfnahagurBanka/ns1:Gögn/ns1:SundurliðunÚtlán/ns1:SÚ-Útlán/ns1:SÚ-Víxlar/ns1:Fjármálageiri/ns1:AðrirVerðbréfaOgFjárfestingarsjóðir/@EUR" xmlDataType="decimal"/>
    </xmlCellPr>
  </singleXmlCell>
  <singleXmlCell id="3929" r="J92" connectionId="0">
    <xmlCellPr id="1" uniqueName="USD">
      <xmlPr mapId="2" xpath="/ns1:EfnahagurBanka/ns1:Gögn/ns1:SundurliðunÚtlán/ns1:SÚ-Útlán/ns1:SÚ-Víxlar/ns1:Fjármálageiri/ns1:AðrirVerðbréfaOgFjárfestingarsjóðir/@USD" xmlDataType="decimal"/>
    </xmlCellPr>
  </singleXmlCell>
  <singleXmlCell id="3930" r="K92" connectionId="0">
    <xmlCellPr id="1" uniqueName="GBP">
      <xmlPr mapId="2" xpath="/ns1:EfnahagurBanka/ns1:Gögn/ns1:SundurliðunÚtlán/ns1:SÚ-Útlán/ns1:SÚ-Víxlar/ns1:Fjármálageiri/ns1:AðrirVerðbréfaOgFjárfestingarsjóðir/@GBP" xmlDataType="decimal"/>
    </xmlCellPr>
  </singleXmlCell>
  <singleXmlCell id="3931" r="L92" connectionId="0">
    <xmlCellPr id="1" uniqueName="JPY">
      <xmlPr mapId="2" xpath="/ns1:EfnahagurBanka/ns1:Gögn/ns1:SundurliðunÚtlán/ns1:SÚ-Útlán/ns1:SÚ-Víxlar/ns1:Fjármálageiri/ns1:AðrirVerðbréfaOgFjárfestingarsjóðir/@JPY" xmlDataType="decimal"/>
    </xmlCellPr>
  </singleXmlCell>
  <singleXmlCell id="3932" r="M92" connectionId="0">
    <xmlCellPr id="1" uniqueName="DKK">
      <xmlPr mapId="2" xpath="/ns1:EfnahagurBanka/ns1:Gögn/ns1:SundurliðunÚtlán/ns1:SÚ-Útlán/ns1:SÚ-Víxlar/ns1:Fjármálageiri/ns1:AðrirVerðbréfaOgFjárfestingarsjóðir/@DKK" xmlDataType="decimal"/>
    </xmlCellPr>
  </singleXmlCell>
  <singleXmlCell id="3933" r="N92" connectionId="0">
    <xmlCellPr id="1" uniqueName="NOK">
      <xmlPr mapId="2" xpath="/ns1:EfnahagurBanka/ns1:Gögn/ns1:SundurliðunÚtlán/ns1:SÚ-Útlán/ns1:SÚ-Víxlar/ns1:Fjármálageiri/ns1:AðrirVerðbréfaOgFjárfestingarsjóðir/@NOK" xmlDataType="decimal"/>
    </xmlCellPr>
  </singleXmlCell>
  <singleXmlCell id="3934" r="O92" connectionId="0">
    <xmlCellPr id="1" uniqueName="SEK">
      <xmlPr mapId="2" xpath="/ns1:EfnahagurBanka/ns1:Gögn/ns1:SundurliðunÚtlán/ns1:SÚ-Útlán/ns1:SÚ-Víxlar/ns1:Fjármálageiri/ns1:AðrirVerðbréfaOgFjárfestingarsjóðir/@SEK" xmlDataType="decimal"/>
    </xmlCellPr>
  </singleXmlCell>
  <singleXmlCell id="3935" r="P92" connectionId="0">
    <xmlCellPr id="1" uniqueName="CHF">
      <xmlPr mapId="2" xpath="/ns1:EfnahagurBanka/ns1:Gögn/ns1:SundurliðunÚtlán/ns1:SÚ-Útlán/ns1:SÚ-Víxlar/ns1:Fjármálageiri/ns1:AðrirVerðbréfaOgFjárfestingarsjóðir/@CHF" xmlDataType="decimal"/>
    </xmlCellPr>
  </singleXmlCell>
  <singleXmlCell id="3936" r="Q92" connectionId="0">
    <xmlCellPr id="1" uniqueName="AðrirGjaldmiðlar">
      <xmlPr mapId="2" xpath="/ns1:EfnahagurBanka/ns1:Gögn/ns1:SundurliðunÚtlán/ns1:SÚ-Útlán/ns1:SÚ-Víxlar/ns1:Fjármálageiri/ns1:AðrirVerðbréfaOgFjárfestingarsjóðir/@AðrirGjaldmiðlar" xmlDataType="decimal"/>
    </xmlCellPr>
  </singleXmlCell>
  <singleXmlCell id="3937" r="F93" connectionId="0">
    <xmlCellPr id="1" uniqueName="OpinbertFyrirtæki">
      <xmlPr mapId="2" xpath="/ns1:EfnahagurBanka/ns1:Gögn/ns1:SundurliðunÚtlán/ns1:SÚ-Útlán/ns1:SÚ-Víxlar/ns1:Fjármálageiri/ns1:ÖnnurFjármálafyrirtæki/@OpinbertFyrirtæki" xmlDataType="decimal"/>
    </xmlCellPr>
  </singleXmlCell>
  <singleXmlCell id="3938" r="G93" connectionId="0">
    <xmlCellPr id="1" uniqueName="Einkafyrirtæki">
      <xmlPr mapId="2" xpath="/ns1:EfnahagurBanka/ns1:Gögn/ns1:SundurliðunÚtlán/ns1:SÚ-Útlán/ns1:SÚ-Víxlar/ns1:Fjármálageiri/ns1:ÖnnurFjármálafyrirtæki/@Einkafyrirtæki" xmlDataType="decimal"/>
    </xmlCellPr>
  </singleXmlCell>
  <singleXmlCell id="3939" r="H93" connectionId="0">
    <xmlCellPr id="1" uniqueName="ISK">
      <xmlPr mapId="2" xpath="/ns1:EfnahagurBanka/ns1:Gögn/ns1:SundurliðunÚtlán/ns1:SÚ-Útlán/ns1:SÚ-Víxlar/ns1:Fjármálageiri/ns1:ÖnnurFjármálafyrirtæki/@ISK" xmlDataType="decimal"/>
    </xmlCellPr>
  </singleXmlCell>
  <singleXmlCell id="3940" r="I93" connectionId="0">
    <xmlCellPr id="1" uniqueName="EUR">
      <xmlPr mapId="2" xpath="/ns1:EfnahagurBanka/ns1:Gögn/ns1:SundurliðunÚtlán/ns1:SÚ-Útlán/ns1:SÚ-Víxlar/ns1:Fjármálageiri/ns1:ÖnnurFjármálafyrirtæki/@EUR" xmlDataType="decimal"/>
    </xmlCellPr>
  </singleXmlCell>
  <singleXmlCell id="3941" r="J93" connectionId="0">
    <xmlCellPr id="1" uniqueName="USD">
      <xmlPr mapId="2" xpath="/ns1:EfnahagurBanka/ns1:Gögn/ns1:SundurliðunÚtlán/ns1:SÚ-Útlán/ns1:SÚ-Víxlar/ns1:Fjármálageiri/ns1:ÖnnurFjármálafyrirtæki/@USD" xmlDataType="decimal"/>
    </xmlCellPr>
  </singleXmlCell>
  <singleXmlCell id="3942" r="K93" connectionId="0">
    <xmlCellPr id="1" uniqueName="GBP">
      <xmlPr mapId="2" xpath="/ns1:EfnahagurBanka/ns1:Gögn/ns1:SundurliðunÚtlán/ns1:SÚ-Útlán/ns1:SÚ-Víxlar/ns1:Fjármálageiri/ns1:ÖnnurFjármálafyrirtæki/@GBP" xmlDataType="decimal"/>
    </xmlCellPr>
  </singleXmlCell>
  <singleXmlCell id="3943" r="L93" connectionId="0">
    <xmlCellPr id="1" uniqueName="JPY">
      <xmlPr mapId="2" xpath="/ns1:EfnahagurBanka/ns1:Gögn/ns1:SundurliðunÚtlán/ns1:SÚ-Útlán/ns1:SÚ-Víxlar/ns1:Fjármálageiri/ns1:ÖnnurFjármálafyrirtæki/@JPY" xmlDataType="decimal"/>
    </xmlCellPr>
  </singleXmlCell>
  <singleXmlCell id="3944" r="M93" connectionId="0">
    <xmlCellPr id="1" uniqueName="DKK">
      <xmlPr mapId="2" xpath="/ns1:EfnahagurBanka/ns1:Gögn/ns1:SundurliðunÚtlán/ns1:SÚ-Útlán/ns1:SÚ-Víxlar/ns1:Fjármálageiri/ns1:ÖnnurFjármálafyrirtæki/@DKK" xmlDataType="decimal"/>
    </xmlCellPr>
  </singleXmlCell>
  <singleXmlCell id="3945" r="N93" connectionId="0">
    <xmlCellPr id="1" uniqueName="NOK">
      <xmlPr mapId="2" xpath="/ns1:EfnahagurBanka/ns1:Gögn/ns1:SundurliðunÚtlán/ns1:SÚ-Útlán/ns1:SÚ-Víxlar/ns1:Fjármálageiri/ns1:ÖnnurFjármálafyrirtæki/@NOK" xmlDataType="decimal"/>
    </xmlCellPr>
  </singleXmlCell>
  <singleXmlCell id="3946" r="O93" connectionId="0">
    <xmlCellPr id="1" uniqueName="SEK">
      <xmlPr mapId="2" xpath="/ns1:EfnahagurBanka/ns1:Gögn/ns1:SundurliðunÚtlán/ns1:SÚ-Útlán/ns1:SÚ-Víxlar/ns1:Fjármálageiri/ns1:ÖnnurFjármálafyrirtæki/@SEK" xmlDataType="decimal"/>
    </xmlCellPr>
  </singleXmlCell>
  <singleXmlCell id="3947" r="P93" connectionId="0">
    <xmlCellPr id="1" uniqueName="CHF">
      <xmlPr mapId="2" xpath="/ns1:EfnahagurBanka/ns1:Gögn/ns1:SundurliðunÚtlán/ns1:SÚ-Útlán/ns1:SÚ-Víxlar/ns1:Fjármálageiri/ns1:ÖnnurFjármálafyrirtæki/@CHF" xmlDataType="decimal"/>
    </xmlCellPr>
  </singleXmlCell>
  <singleXmlCell id="3948" r="Q93" connectionId="0">
    <xmlCellPr id="1" uniqueName="AðrirGjaldmiðlar">
      <xmlPr mapId="2" xpath="/ns1:EfnahagurBanka/ns1:Gögn/ns1:SundurliðunÚtlán/ns1:SÚ-Útlán/ns1:SÚ-Víxlar/ns1:Fjármálageiri/ns1:ÖnnurFjármálafyrirtæki/@AðrirGjaldmiðlar" xmlDataType="decimal"/>
    </xmlCellPr>
  </singleXmlCell>
  <singleXmlCell id="3949" r="F94" connectionId="0">
    <xmlCellPr id="1" uniqueName="OpinbertFyrirtæki">
      <xmlPr mapId="2" xpath="/ns1:EfnahagurBanka/ns1:Gögn/ns1:SundurliðunÚtlán/ns1:SÚ-Útlán/ns1:SÚ-Víxlar/ns1:Fjármálageiri/ns1:ÖnnurFjármálafyrirtækiÍSlitameðferð/@OpinbertFyrirtæki" xmlDataType="decimal"/>
    </xmlCellPr>
  </singleXmlCell>
  <singleXmlCell id="3950" r="G94" connectionId="0">
    <xmlCellPr id="1" uniqueName="Einkafyrirtæki">
      <xmlPr mapId="2" xpath="/ns1:EfnahagurBanka/ns1:Gögn/ns1:SundurliðunÚtlán/ns1:SÚ-Útlán/ns1:SÚ-Víxlar/ns1:Fjármálageiri/ns1:ÖnnurFjármálafyrirtækiÍSlitameðferð/@Einkafyrirtæki" xmlDataType="decimal"/>
    </xmlCellPr>
  </singleXmlCell>
  <singleXmlCell id="3951" r="H94" connectionId="0">
    <xmlCellPr id="1" uniqueName="ISK">
      <xmlPr mapId="2" xpath="/ns1:EfnahagurBanka/ns1:Gögn/ns1:SundurliðunÚtlán/ns1:SÚ-Útlán/ns1:SÚ-Víxlar/ns1:Fjármálageiri/ns1:ÖnnurFjármálafyrirtækiÍSlitameðferð/@ISK" xmlDataType="decimal"/>
    </xmlCellPr>
  </singleXmlCell>
  <singleXmlCell id="3952" r="I94" connectionId="0">
    <xmlCellPr id="1" uniqueName="EUR">
      <xmlPr mapId="2" xpath="/ns1:EfnahagurBanka/ns1:Gögn/ns1:SundurliðunÚtlán/ns1:SÚ-Útlán/ns1:SÚ-Víxlar/ns1:Fjármálageiri/ns1:ÖnnurFjármálafyrirtækiÍSlitameðferð/@EUR" xmlDataType="decimal"/>
    </xmlCellPr>
  </singleXmlCell>
  <singleXmlCell id="3953" r="J94" connectionId="0">
    <xmlCellPr id="1" uniqueName="USD">
      <xmlPr mapId="2" xpath="/ns1:EfnahagurBanka/ns1:Gögn/ns1:SundurliðunÚtlán/ns1:SÚ-Útlán/ns1:SÚ-Víxlar/ns1:Fjármálageiri/ns1:ÖnnurFjármálafyrirtækiÍSlitameðferð/@USD" xmlDataType="decimal"/>
    </xmlCellPr>
  </singleXmlCell>
  <singleXmlCell id="3954" r="K94" connectionId="0">
    <xmlCellPr id="1" uniqueName="GBP">
      <xmlPr mapId="2" xpath="/ns1:EfnahagurBanka/ns1:Gögn/ns1:SundurliðunÚtlán/ns1:SÚ-Útlán/ns1:SÚ-Víxlar/ns1:Fjármálageiri/ns1:ÖnnurFjármálafyrirtækiÍSlitameðferð/@GBP" xmlDataType="decimal"/>
    </xmlCellPr>
  </singleXmlCell>
  <singleXmlCell id="3955" r="L94" connectionId="0">
    <xmlCellPr id="1" uniqueName="JPY">
      <xmlPr mapId="2" xpath="/ns1:EfnahagurBanka/ns1:Gögn/ns1:SundurliðunÚtlán/ns1:SÚ-Útlán/ns1:SÚ-Víxlar/ns1:Fjármálageiri/ns1:ÖnnurFjármálafyrirtækiÍSlitameðferð/@JPY" xmlDataType="decimal"/>
    </xmlCellPr>
  </singleXmlCell>
  <singleXmlCell id="3956" r="M94" connectionId="0">
    <xmlCellPr id="1" uniqueName="DKK">
      <xmlPr mapId="2" xpath="/ns1:EfnahagurBanka/ns1:Gögn/ns1:SundurliðunÚtlán/ns1:SÚ-Útlán/ns1:SÚ-Víxlar/ns1:Fjármálageiri/ns1:ÖnnurFjármálafyrirtækiÍSlitameðferð/@DKK" xmlDataType="decimal"/>
    </xmlCellPr>
  </singleXmlCell>
  <singleXmlCell id="3957" r="N94" connectionId="0">
    <xmlCellPr id="1" uniqueName="NOK">
      <xmlPr mapId="2" xpath="/ns1:EfnahagurBanka/ns1:Gögn/ns1:SundurliðunÚtlán/ns1:SÚ-Útlán/ns1:SÚ-Víxlar/ns1:Fjármálageiri/ns1:ÖnnurFjármálafyrirtækiÍSlitameðferð/@NOK" xmlDataType="decimal"/>
    </xmlCellPr>
  </singleXmlCell>
  <singleXmlCell id="3958" r="O94" connectionId="0">
    <xmlCellPr id="1" uniqueName="SEK">
      <xmlPr mapId="2" xpath="/ns1:EfnahagurBanka/ns1:Gögn/ns1:SundurliðunÚtlán/ns1:SÚ-Útlán/ns1:SÚ-Víxlar/ns1:Fjármálageiri/ns1:ÖnnurFjármálafyrirtækiÍSlitameðferð/@SEK" xmlDataType="decimal"/>
    </xmlCellPr>
  </singleXmlCell>
  <singleXmlCell id="3959" r="P94" connectionId="0">
    <xmlCellPr id="1" uniqueName="CHF">
      <xmlPr mapId="2" xpath="/ns1:EfnahagurBanka/ns1:Gögn/ns1:SundurliðunÚtlán/ns1:SÚ-Útlán/ns1:SÚ-Víxlar/ns1:Fjármálageiri/ns1:ÖnnurFjármálafyrirtækiÍSlitameðferð/@CHF" xmlDataType="decimal"/>
    </xmlCellPr>
  </singleXmlCell>
  <singleXmlCell id="3960" r="Q94" connectionId="0">
    <xmlCellPr id="1" uniqueName="AðrirGjaldmiðlar">
      <xmlPr mapId="2" xpath="/ns1:EfnahagurBanka/ns1:Gögn/ns1:SundurliðunÚtlán/ns1:SÚ-Útlán/ns1:SÚ-Víxlar/ns1:Fjármálageiri/ns1:ÖnnurFjármálafyrirtækiÍSlitameðferð/@AðrirGjaldmiðlar" xmlDataType="decimal"/>
    </xmlCellPr>
  </singleXmlCell>
  <singleXmlCell id="3961" r="F95" connectionId="0">
    <xmlCellPr id="1" uniqueName="OpinbertFyrirtæki">
      <xmlPr mapId="2" xpath="/ns1:EfnahagurBanka/ns1:Gögn/ns1:SundurliðunÚtlán/ns1:SÚ-Útlán/ns1:SÚ-Víxlar/ns1:Fjármálageiri/ns1:FjármálalegHliðarstarfsemi/@OpinbertFyrirtæki" xmlDataType="decimal"/>
    </xmlCellPr>
  </singleXmlCell>
  <singleXmlCell id="3962" r="G95" connectionId="0">
    <xmlCellPr id="1" uniqueName="Einkafyrirtæki">
      <xmlPr mapId="2" xpath="/ns1:EfnahagurBanka/ns1:Gögn/ns1:SundurliðunÚtlán/ns1:SÚ-Útlán/ns1:SÚ-Víxlar/ns1:Fjármálageiri/ns1:FjármálalegHliðarstarfsemi/@Einkafyrirtæki" xmlDataType="decimal"/>
    </xmlCellPr>
  </singleXmlCell>
  <singleXmlCell id="3963" r="H95" connectionId="0">
    <xmlCellPr id="1" uniqueName="ISK">
      <xmlPr mapId="2" xpath="/ns1:EfnahagurBanka/ns1:Gögn/ns1:SundurliðunÚtlán/ns1:SÚ-Útlán/ns1:SÚ-Víxlar/ns1:Fjármálageiri/ns1:FjármálalegHliðarstarfsemi/@ISK" xmlDataType="decimal"/>
    </xmlCellPr>
  </singleXmlCell>
  <singleXmlCell id="3964" r="I95" connectionId="0">
    <xmlCellPr id="1" uniqueName="EUR">
      <xmlPr mapId="2" xpath="/ns1:EfnahagurBanka/ns1:Gögn/ns1:SundurliðunÚtlán/ns1:SÚ-Útlán/ns1:SÚ-Víxlar/ns1:Fjármálageiri/ns1:FjármálalegHliðarstarfsemi/@EUR" xmlDataType="decimal"/>
    </xmlCellPr>
  </singleXmlCell>
  <singleXmlCell id="3965" r="J95" connectionId="0">
    <xmlCellPr id="1" uniqueName="USD">
      <xmlPr mapId="2" xpath="/ns1:EfnahagurBanka/ns1:Gögn/ns1:SundurliðunÚtlán/ns1:SÚ-Útlán/ns1:SÚ-Víxlar/ns1:Fjármálageiri/ns1:FjármálalegHliðarstarfsemi/@USD" xmlDataType="decimal"/>
    </xmlCellPr>
  </singleXmlCell>
  <singleXmlCell id="3966" r="K95" connectionId="0">
    <xmlCellPr id="1" uniqueName="GBP">
      <xmlPr mapId="2" xpath="/ns1:EfnahagurBanka/ns1:Gögn/ns1:SundurliðunÚtlán/ns1:SÚ-Útlán/ns1:SÚ-Víxlar/ns1:Fjármálageiri/ns1:FjármálalegHliðarstarfsemi/@GBP" xmlDataType="decimal"/>
    </xmlCellPr>
  </singleXmlCell>
  <singleXmlCell id="3967" r="L95" connectionId="0">
    <xmlCellPr id="1" uniqueName="JPY">
      <xmlPr mapId="2" xpath="/ns1:EfnahagurBanka/ns1:Gögn/ns1:SundurliðunÚtlán/ns1:SÚ-Útlán/ns1:SÚ-Víxlar/ns1:Fjármálageiri/ns1:FjármálalegHliðarstarfsemi/@JPY" xmlDataType="decimal"/>
    </xmlCellPr>
  </singleXmlCell>
  <singleXmlCell id="3968" r="M95" connectionId="0">
    <xmlCellPr id="1" uniqueName="DKK">
      <xmlPr mapId="2" xpath="/ns1:EfnahagurBanka/ns1:Gögn/ns1:SundurliðunÚtlán/ns1:SÚ-Útlán/ns1:SÚ-Víxlar/ns1:Fjármálageiri/ns1:FjármálalegHliðarstarfsemi/@DKK" xmlDataType="decimal"/>
    </xmlCellPr>
  </singleXmlCell>
  <singleXmlCell id="3969" r="N95" connectionId="0">
    <xmlCellPr id="1" uniqueName="NOK">
      <xmlPr mapId="2" xpath="/ns1:EfnahagurBanka/ns1:Gögn/ns1:SundurliðunÚtlán/ns1:SÚ-Útlán/ns1:SÚ-Víxlar/ns1:Fjármálageiri/ns1:FjármálalegHliðarstarfsemi/@NOK" xmlDataType="decimal"/>
    </xmlCellPr>
  </singleXmlCell>
  <singleXmlCell id="3970" r="O95" connectionId="0">
    <xmlCellPr id="1" uniqueName="SEK">
      <xmlPr mapId="2" xpath="/ns1:EfnahagurBanka/ns1:Gögn/ns1:SundurliðunÚtlán/ns1:SÚ-Útlán/ns1:SÚ-Víxlar/ns1:Fjármálageiri/ns1:FjármálalegHliðarstarfsemi/@SEK" xmlDataType="decimal"/>
    </xmlCellPr>
  </singleXmlCell>
  <singleXmlCell id="3971" r="P95" connectionId="0">
    <xmlCellPr id="1" uniqueName="CHF">
      <xmlPr mapId="2" xpath="/ns1:EfnahagurBanka/ns1:Gögn/ns1:SundurliðunÚtlán/ns1:SÚ-Útlán/ns1:SÚ-Víxlar/ns1:Fjármálageiri/ns1:FjármálalegHliðarstarfsemi/@CHF" xmlDataType="decimal"/>
    </xmlCellPr>
  </singleXmlCell>
  <singleXmlCell id="3972" r="Q95" connectionId="0">
    <xmlCellPr id="1" uniqueName="AðrirGjaldmiðlar">
      <xmlPr mapId="2" xpath="/ns1:EfnahagurBanka/ns1:Gögn/ns1:SundurliðunÚtlán/ns1:SÚ-Útlán/ns1:SÚ-Víxlar/ns1:Fjármálageiri/ns1:FjármálalegHliðarstarfsemi/@AðrirGjaldmiðlar" xmlDataType="decimal"/>
    </xmlCellPr>
  </singleXmlCell>
  <singleXmlCell id="3973" r="F96" connectionId="0">
    <xmlCellPr id="1" uniqueName="OpinbertFyrirtæki">
      <xmlPr mapId="2" xpath="/ns1:EfnahagurBanka/ns1:Gögn/ns1:SundurliðunÚtlán/ns1:SÚ-Útlán/ns1:SÚ-Víxlar/ns1:Fjármálageiri/ns1:InnbyrðisFjármálastarfsemi/@OpinbertFyrirtæki" xmlDataType="decimal"/>
    </xmlCellPr>
  </singleXmlCell>
  <singleXmlCell id="3974" r="G96" connectionId="0">
    <xmlCellPr id="1" uniqueName="Einkafyrirtæki">
      <xmlPr mapId="2" xpath="/ns1:EfnahagurBanka/ns1:Gögn/ns1:SundurliðunÚtlán/ns1:SÚ-Útlán/ns1:SÚ-Víxlar/ns1:Fjármálageiri/ns1:InnbyrðisFjármálastarfsemi/@Einkafyrirtæki" xmlDataType="decimal"/>
    </xmlCellPr>
  </singleXmlCell>
  <singleXmlCell id="3975" r="H96" connectionId="0">
    <xmlCellPr id="1" uniqueName="ISK">
      <xmlPr mapId="2" xpath="/ns1:EfnahagurBanka/ns1:Gögn/ns1:SundurliðunÚtlán/ns1:SÚ-Útlán/ns1:SÚ-Víxlar/ns1:Fjármálageiri/ns1:InnbyrðisFjármálastarfsemi/@ISK" xmlDataType="decimal"/>
    </xmlCellPr>
  </singleXmlCell>
  <singleXmlCell id="3976" r="I96" connectionId="0">
    <xmlCellPr id="1" uniqueName="EUR">
      <xmlPr mapId="2" xpath="/ns1:EfnahagurBanka/ns1:Gögn/ns1:SundurliðunÚtlán/ns1:SÚ-Útlán/ns1:SÚ-Víxlar/ns1:Fjármálageiri/ns1:InnbyrðisFjármálastarfsemi/@EUR" xmlDataType="decimal"/>
    </xmlCellPr>
  </singleXmlCell>
  <singleXmlCell id="3977" r="J96" connectionId="0">
    <xmlCellPr id="1" uniqueName="USD">
      <xmlPr mapId="2" xpath="/ns1:EfnahagurBanka/ns1:Gögn/ns1:SundurliðunÚtlán/ns1:SÚ-Útlán/ns1:SÚ-Víxlar/ns1:Fjármálageiri/ns1:InnbyrðisFjármálastarfsemi/@USD" xmlDataType="decimal"/>
    </xmlCellPr>
  </singleXmlCell>
  <singleXmlCell id="3978" r="K96" connectionId="0">
    <xmlCellPr id="1" uniqueName="GBP">
      <xmlPr mapId="2" xpath="/ns1:EfnahagurBanka/ns1:Gögn/ns1:SundurliðunÚtlán/ns1:SÚ-Útlán/ns1:SÚ-Víxlar/ns1:Fjármálageiri/ns1:InnbyrðisFjármálastarfsemi/@GBP" xmlDataType="decimal"/>
    </xmlCellPr>
  </singleXmlCell>
  <singleXmlCell id="3979" r="L96" connectionId="0">
    <xmlCellPr id="1" uniqueName="JPY">
      <xmlPr mapId="2" xpath="/ns1:EfnahagurBanka/ns1:Gögn/ns1:SundurliðunÚtlán/ns1:SÚ-Útlán/ns1:SÚ-Víxlar/ns1:Fjármálageiri/ns1:InnbyrðisFjármálastarfsemi/@JPY" xmlDataType="decimal"/>
    </xmlCellPr>
  </singleXmlCell>
  <singleXmlCell id="3980" r="M96" connectionId="0">
    <xmlCellPr id="1" uniqueName="DKK">
      <xmlPr mapId="2" xpath="/ns1:EfnahagurBanka/ns1:Gögn/ns1:SundurliðunÚtlán/ns1:SÚ-Útlán/ns1:SÚ-Víxlar/ns1:Fjármálageiri/ns1:InnbyrðisFjármálastarfsemi/@DKK" xmlDataType="decimal"/>
    </xmlCellPr>
  </singleXmlCell>
  <singleXmlCell id="3981" r="N96" connectionId="0">
    <xmlCellPr id="1" uniqueName="NOK">
      <xmlPr mapId="2" xpath="/ns1:EfnahagurBanka/ns1:Gögn/ns1:SundurliðunÚtlán/ns1:SÚ-Útlán/ns1:SÚ-Víxlar/ns1:Fjármálageiri/ns1:InnbyrðisFjármálastarfsemi/@NOK" xmlDataType="decimal"/>
    </xmlCellPr>
  </singleXmlCell>
  <singleXmlCell id="3982" r="O96" connectionId="0">
    <xmlCellPr id="1" uniqueName="SEK">
      <xmlPr mapId="2" xpath="/ns1:EfnahagurBanka/ns1:Gögn/ns1:SundurliðunÚtlán/ns1:SÚ-Útlán/ns1:SÚ-Víxlar/ns1:Fjármálageiri/ns1:InnbyrðisFjármálastarfsemi/@SEK" xmlDataType="decimal"/>
    </xmlCellPr>
  </singleXmlCell>
  <singleXmlCell id="3983" r="P96" connectionId="0">
    <xmlCellPr id="1" uniqueName="CHF">
      <xmlPr mapId="2" xpath="/ns1:EfnahagurBanka/ns1:Gögn/ns1:SundurliðunÚtlán/ns1:SÚ-Útlán/ns1:SÚ-Víxlar/ns1:Fjármálageiri/ns1:InnbyrðisFjármálastarfsemi/@CHF" xmlDataType="decimal"/>
    </xmlCellPr>
  </singleXmlCell>
  <singleXmlCell id="3984" r="Q96" connectionId="0">
    <xmlCellPr id="1" uniqueName="AðrirGjaldmiðlar">
      <xmlPr mapId="2" xpath="/ns1:EfnahagurBanka/ns1:Gögn/ns1:SundurliðunÚtlán/ns1:SÚ-Útlán/ns1:SÚ-Víxlar/ns1:Fjármálageiri/ns1:InnbyrðisFjármálastarfsemi/@AðrirGjaldmiðlar" xmlDataType="decimal"/>
    </xmlCellPr>
  </singleXmlCell>
  <singleXmlCell id="3985" r="F97" connectionId="0">
    <xmlCellPr id="1" uniqueName="OpinbertFyrirtæki">
      <xmlPr mapId="2" xpath="/ns1:EfnahagurBanka/ns1:Gögn/ns1:SundurliðunÚtlán/ns1:SÚ-Útlán/ns1:SÚ-Víxlar/ns1:Fjármálageiri/ns1:Vátryggingafélög/@OpinbertFyrirtæki" xmlDataType="decimal"/>
    </xmlCellPr>
  </singleXmlCell>
  <singleXmlCell id="3986" r="G97" connectionId="0">
    <xmlCellPr id="1" uniqueName="Einkafyrirtæki">
      <xmlPr mapId="2" xpath="/ns1:EfnahagurBanka/ns1:Gögn/ns1:SundurliðunÚtlán/ns1:SÚ-Útlán/ns1:SÚ-Víxlar/ns1:Fjármálageiri/ns1:Vátryggingafélög/@Einkafyrirtæki" xmlDataType="decimal"/>
    </xmlCellPr>
  </singleXmlCell>
  <singleXmlCell id="3987" r="H97" connectionId="0">
    <xmlCellPr id="1" uniqueName="ISK">
      <xmlPr mapId="2" xpath="/ns1:EfnahagurBanka/ns1:Gögn/ns1:SundurliðunÚtlán/ns1:SÚ-Útlán/ns1:SÚ-Víxlar/ns1:Fjármálageiri/ns1:Vátryggingafélög/@ISK" xmlDataType="decimal"/>
    </xmlCellPr>
  </singleXmlCell>
  <singleXmlCell id="3988" r="I97" connectionId="0">
    <xmlCellPr id="1" uniqueName="EUR">
      <xmlPr mapId="2" xpath="/ns1:EfnahagurBanka/ns1:Gögn/ns1:SundurliðunÚtlán/ns1:SÚ-Útlán/ns1:SÚ-Víxlar/ns1:Fjármálageiri/ns1:Vátryggingafélög/@EUR" xmlDataType="decimal"/>
    </xmlCellPr>
  </singleXmlCell>
  <singleXmlCell id="3989" r="J97" connectionId="0">
    <xmlCellPr id="1" uniqueName="USD">
      <xmlPr mapId="2" xpath="/ns1:EfnahagurBanka/ns1:Gögn/ns1:SundurliðunÚtlán/ns1:SÚ-Útlán/ns1:SÚ-Víxlar/ns1:Fjármálageiri/ns1:Vátryggingafélög/@USD" xmlDataType="decimal"/>
    </xmlCellPr>
  </singleXmlCell>
  <singleXmlCell id="3990" r="K97" connectionId="0">
    <xmlCellPr id="1" uniqueName="GBP">
      <xmlPr mapId="2" xpath="/ns1:EfnahagurBanka/ns1:Gögn/ns1:SundurliðunÚtlán/ns1:SÚ-Útlán/ns1:SÚ-Víxlar/ns1:Fjármálageiri/ns1:Vátryggingafélög/@GBP" xmlDataType="decimal"/>
    </xmlCellPr>
  </singleXmlCell>
  <singleXmlCell id="3991" r="L97" connectionId="0">
    <xmlCellPr id="1" uniqueName="JPY">
      <xmlPr mapId="2" xpath="/ns1:EfnahagurBanka/ns1:Gögn/ns1:SundurliðunÚtlán/ns1:SÚ-Útlán/ns1:SÚ-Víxlar/ns1:Fjármálageiri/ns1:Vátryggingafélög/@JPY" xmlDataType="decimal"/>
    </xmlCellPr>
  </singleXmlCell>
  <singleXmlCell id="3992" r="M97" connectionId="0">
    <xmlCellPr id="1" uniqueName="DKK">
      <xmlPr mapId="2" xpath="/ns1:EfnahagurBanka/ns1:Gögn/ns1:SundurliðunÚtlán/ns1:SÚ-Útlán/ns1:SÚ-Víxlar/ns1:Fjármálageiri/ns1:Vátryggingafélög/@DKK" xmlDataType="decimal"/>
    </xmlCellPr>
  </singleXmlCell>
  <singleXmlCell id="3993" r="N97" connectionId="0">
    <xmlCellPr id="1" uniqueName="NOK">
      <xmlPr mapId="2" xpath="/ns1:EfnahagurBanka/ns1:Gögn/ns1:SundurliðunÚtlán/ns1:SÚ-Útlán/ns1:SÚ-Víxlar/ns1:Fjármálageiri/ns1:Vátryggingafélög/@NOK" xmlDataType="decimal"/>
    </xmlCellPr>
  </singleXmlCell>
  <singleXmlCell id="3994" r="O97" connectionId="0">
    <xmlCellPr id="1" uniqueName="SEK">
      <xmlPr mapId="2" xpath="/ns1:EfnahagurBanka/ns1:Gögn/ns1:SundurliðunÚtlán/ns1:SÚ-Útlán/ns1:SÚ-Víxlar/ns1:Fjármálageiri/ns1:Vátryggingafélög/@SEK" xmlDataType="decimal"/>
    </xmlCellPr>
  </singleXmlCell>
  <singleXmlCell id="3995" r="P97" connectionId="0">
    <xmlCellPr id="1" uniqueName="CHF">
      <xmlPr mapId="2" xpath="/ns1:EfnahagurBanka/ns1:Gögn/ns1:SundurliðunÚtlán/ns1:SÚ-Útlán/ns1:SÚ-Víxlar/ns1:Fjármálageiri/ns1:Vátryggingafélög/@CHF" xmlDataType="decimal"/>
    </xmlCellPr>
  </singleXmlCell>
  <singleXmlCell id="3996" r="Q97" connectionId="0">
    <xmlCellPr id="1" uniqueName="AðrirGjaldmiðlar">
      <xmlPr mapId="2" xpath="/ns1:EfnahagurBanka/ns1:Gögn/ns1:SundurliðunÚtlán/ns1:SÚ-Útlán/ns1:SÚ-Víxlar/ns1:Fjármálageiri/ns1:Vátryggingafélög/@AðrirGjaldmiðlar" xmlDataType="decimal"/>
    </xmlCellPr>
  </singleXmlCell>
  <singleXmlCell id="3997" r="F98" connectionId="0">
    <xmlCellPr id="1" uniqueName="OpinbertFyrirtæki">
      <xmlPr mapId="2" xpath="/ns1:EfnahagurBanka/ns1:Gögn/ns1:SundurliðunÚtlán/ns1:SÚ-Útlán/ns1:SÚ-Víxlar/ns1:Fjármálageiri/ns1:Lífeyrissjóðir/@OpinbertFyrirtæki" xmlDataType="decimal"/>
    </xmlCellPr>
  </singleXmlCell>
  <singleXmlCell id="3998" r="G98" connectionId="0">
    <xmlCellPr id="1" uniqueName="Einkafyrirtæki">
      <xmlPr mapId="2" xpath="/ns1:EfnahagurBanka/ns1:Gögn/ns1:SundurliðunÚtlán/ns1:SÚ-Útlán/ns1:SÚ-Víxlar/ns1:Fjármálageiri/ns1:Lífeyrissjóðir/@Einkafyrirtæki" xmlDataType="decimal"/>
    </xmlCellPr>
  </singleXmlCell>
  <singleXmlCell id="3999" r="H98" connectionId="0">
    <xmlCellPr id="1" uniqueName="ISK">
      <xmlPr mapId="2" xpath="/ns1:EfnahagurBanka/ns1:Gögn/ns1:SundurliðunÚtlán/ns1:SÚ-Útlán/ns1:SÚ-Víxlar/ns1:Fjármálageiri/ns1:Lífeyrissjóðir/@ISK" xmlDataType="decimal"/>
    </xmlCellPr>
  </singleXmlCell>
  <singleXmlCell id="4000" r="I98" connectionId="0">
    <xmlCellPr id="1" uniqueName="EUR">
      <xmlPr mapId="2" xpath="/ns1:EfnahagurBanka/ns1:Gögn/ns1:SundurliðunÚtlán/ns1:SÚ-Útlán/ns1:SÚ-Víxlar/ns1:Fjármálageiri/ns1:Lífeyrissjóðir/@EUR" xmlDataType="decimal"/>
    </xmlCellPr>
  </singleXmlCell>
  <singleXmlCell id="4001" r="J98" connectionId="0">
    <xmlCellPr id="1" uniqueName="USD">
      <xmlPr mapId="2" xpath="/ns1:EfnahagurBanka/ns1:Gögn/ns1:SundurliðunÚtlán/ns1:SÚ-Útlán/ns1:SÚ-Víxlar/ns1:Fjármálageiri/ns1:Lífeyrissjóðir/@USD" xmlDataType="decimal"/>
    </xmlCellPr>
  </singleXmlCell>
  <singleXmlCell id="4002" r="K98" connectionId="0">
    <xmlCellPr id="1" uniqueName="GBP">
      <xmlPr mapId="2" xpath="/ns1:EfnahagurBanka/ns1:Gögn/ns1:SundurliðunÚtlán/ns1:SÚ-Útlán/ns1:SÚ-Víxlar/ns1:Fjármálageiri/ns1:Lífeyrissjóðir/@GBP" xmlDataType="decimal"/>
    </xmlCellPr>
  </singleXmlCell>
  <singleXmlCell id="4003" r="L98" connectionId="0">
    <xmlCellPr id="1" uniqueName="JPY">
      <xmlPr mapId="2" xpath="/ns1:EfnahagurBanka/ns1:Gögn/ns1:SundurliðunÚtlán/ns1:SÚ-Útlán/ns1:SÚ-Víxlar/ns1:Fjármálageiri/ns1:Lífeyrissjóðir/@JPY" xmlDataType="decimal"/>
    </xmlCellPr>
  </singleXmlCell>
  <singleXmlCell id="4004" r="M98" connectionId="0">
    <xmlCellPr id="1" uniqueName="DKK">
      <xmlPr mapId="2" xpath="/ns1:EfnahagurBanka/ns1:Gögn/ns1:SundurliðunÚtlán/ns1:SÚ-Útlán/ns1:SÚ-Víxlar/ns1:Fjármálageiri/ns1:Lífeyrissjóðir/@DKK" xmlDataType="decimal"/>
    </xmlCellPr>
  </singleXmlCell>
  <singleXmlCell id="4005" r="N98" connectionId="0">
    <xmlCellPr id="1" uniqueName="NOK">
      <xmlPr mapId="2" xpath="/ns1:EfnahagurBanka/ns1:Gögn/ns1:SundurliðunÚtlán/ns1:SÚ-Útlán/ns1:SÚ-Víxlar/ns1:Fjármálageiri/ns1:Lífeyrissjóðir/@NOK" xmlDataType="decimal"/>
    </xmlCellPr>
  </singleXmlCell>
  <singleXmlCell id="4006" r="O98" connectionId="0">
    <xmlCellPr id="1" uniqueName="SEK">
      <xmlPr mapId="2" xpath="/ns1:EfnahagurBanka/ns1:Gögn/ns1:SundurliðunÚtlán/ns1:SÚ-Útlán/ns1:SÚ-Víxlar/ns1:Fjármálageiri/ns1:Lífeyrissjóðir/@SEK" xmlDataType="decimal"/>
    </xmlCellPr>
  </singleXmlCell>
  <singleXmlCell id="4007" r="P98" connectionId="0">
    <xmlCellPr id="1" uniqueName="CHF">
      <xmlPr mapId="2" xpath="/ns1:EfnahagurBanka/ns1:Gögn/ns1:SundurliðunÚtlán/ns1:SÚ-Útlán/ns1:SÚ-Víxlar/ns1:Fjármálageiri/ns1:Lífeyrissjóðir/@CHF" xmlDataType="decimal"/>
    </xmlCellPr>
  </singleXmlCell>
  <singleXmlCell id="4008" r="Q98" connectionId="0">
    <xmlCellPr id="1" uniqueName="AðrirGjaldmiðlar">
      <xmlPr mapId="2" xpath="/ns1:EfnahagurBanka/ns1:Gögn/ns1:SundurliðunÚtlán/ns1:SÚ-Útlán/ns1:SÚ-Víxlar/ns1:Fjármálageiri/ns1:Lífeyrissjóðir/@AðrirGjaldmiðlar" xmlDataType="decimal"/>
    </xmlCellPr>
  </singleXmlCell>
  <singleXmlCell id="4009" r="H100" connectionId="0">
    <xmlCellPr id="1" uniqueName="ISK">
      <xmlPr mapId="2" xpath="/ns1:EfnahagurBanka/ns1:Gögn/ns1:SundurliðunÚtlán/ns1:SÚ-Útlán/ns1:SÚ-Víxlar/ns1:HiðOpinbera/ns1:Ríkisjóður/@ISK" xmlDataType="decimal"/>
    </xmlCellPr>
  </singleXmlCell>
  <singleXmlCell id="4010" r="I100" connectionId="0">
    <xmlCellPr id="1" uniqueName="EUR">
      <xmlPr mapId="2" xpath="/ns1:EfnahagurBanka/ns1:Gögn/ns1:SundurliðunÚtlán/ns1:SÚ-Útlán/ns1:SÚ-Víxlar/ns1:HiðOpinbera/ns1:Ríkisjóður/@EUR" xmlDataType="decimal"/>
    </xmlCellPr>
  </singleXmlCell>
  <singleXmlCell id="4011" r="J100" connectionId="0">
    <xmlCellPr id="1" uniqueName="USD">
      <xmlPr mapId="2" xpath="/ns1:EfnahagurBanka/ns1:Gögn/ns1:SundurliðunÚtlán/ns1:SÚ-Útlán/ns1:SÚ-Víxlar/ns1:HiðOpinbera/ns1:Ríkisjóður/@USD" xmlDataType="decimal"/>
    </xmlCellPr>
  </singleXmlCell>
  <singleXmlCell id="4012" r="K100" connectionId="0">
    <xmlCellPr id="1" uniqueName="GBP">
      <xmlPr mapId="2" xpath="/ns1:EfnahagurBanka/ns1:Gögn/ns1:SundurliðunÚtlán/ns1:SÚ-Útlán/ns1:SÚ-Víxlar/ns1:HiðOpinbera/ns1:Ríkisjóður/@GBP" xmlDataType="decimal"/>
    </xmlCellPr>
  </singleXmlCell>
  <singleXmlCell id="4013" r="L100" connectionId="0">
    <xmlCellPr id="1" uniqueName="JPY">
      <xmlPr mapId="2" xpath="/ns1:EfnahagurBanka/ns1:Gögn/ns1:SundurliðunÚtlán/ns1:SÚ-Útlán/ns1:SÚ-Víxlar/ns1:HiðOpinbera/ns1:Ríkisjóður/@JPY" xmlDataType="decimal"/>
    </xmlCellPr>
  </singleXmlCell>
  <singleXmlCell id="4014" r="M100" connectionId="0">
    <xmlCellPr id="1" uniqueName="DKK">
      <xmlPr mapId="2" xpath="/ns1:EfnahagurBanka/ns1:Gögn/ns1:SundurliðunÚtlán/ns1:SÚ-Útlán/ns1:SÚ-Víxlar/ns1:HiðOpinbera/ns1:Ríkisjóður/@DKK" xmlDataType="decimal"/>
    </xmlCellPr>
  </singleXmlCell>
  <singleXmlCell id="4015" r="N100" connectionId="0">
    <xmlCellPr id="1" uniqueName="NOK">
      <xmlPr mapId="2" xpath="/ns1:EfnahagurBanka/ns1:Gögn/ns1:SundurliðunÚtlán/ns1:SÚ-Útlán/ns1:SÚ-Víxlar/ns1:HiðOpinbera/ns1:Ríkisjóður/@NOK" xmlDataType="decimal"/>
    </xmlCellPr>
  </singleXmlCell>
  <singleXmlCell id="4016" r="O100" connectionId="0">
    <xmlCellPr id="1" uniqueName="SEK">
      <xmlPr mapId="2" xpath="/ns1:EfnahagurBanka/ns1:Gögn/ns1:SundurliðunÚtlán/ns1:SÚ-Útlán/ns1:SÚ-Víxlar/ns1:HiðOpinbera/ns1:Ríkisjóður/@SEK" xmlDataType="decimal"/>
    </xmlCellPr>
  </singleXmlCell>
  <singleXmlCell id="4017" r="P100" connectionId="0">
    <xmlCellPr id="1" uniqueName="CHF">
      <xmlPr mapId="2" xpath="/ns1:EfnahagurBanka/ns1:Gögn/ns1:SundurliðunÚtlán/ns1:SÚ-Útlán/ns1:SÚ-Víxlar/ns1:HiðOpinbera/ns1:Ríkisjóður/@CHF" xmlDataType="decimal"/>
    </xmlCellPr>
  </singleXmlCell>
  <singleXmlCell id="4018" r="Q100" connectionId="0">
    <xmlCellPr id="1" uniqueName="AðrirGjaldmiðlar">
      <xmlPr mapId="2" xpath="/ns1:EfnahagurBanka/ns1:Gögn/ns1:SundurliðunÚtlán/ns1:SÚ-Útlán/ns1:SÚ-Víxlar/ns1:HiðOpinbera/ns1:Ríkisjóður/@AðrirGjaldmiðlar" xmlDataType="decimal"/>
    </xmlCellPr>
  </singleXmlCell>
  <singleXmlCell id="4019" r="H101" connectionId="0">
    <xmlCellPr id="1" uniqueName="ISK">
      <xmlPr mapId="2" xpath="/ns1:EfnahagurBanka/ns1:Gögn/ns1:SundurliðunÚtlán/ns1:SÚ-Útlán/ns1:SÚ-Víxlar/ns1:HiðOpinbera/ns1:Sveitarfélög/@ISK" xmlDataType="decimal"/>
    </xmlCellPr>
  </singleXmlCell>
  <singleXmlCell id="4020" r="I101" connectionId="0">
    <xmlCellPr id="1" uniqueName="EUR">
      <xmlPr mapId="2" xpath="/ns1:EfnahagurBanka/ns1:Gögn/ns1:SundurliðunÚtlán/ns1:SÚ-Útlán/ns1:SÚ-Víxlar/ns1:HiðOpinbera/ns1:Sveitarfélög/@EUR" xmlDataType="decimal"/>
    </xmlCellPr>
  </singleXmlCell>
  <singleXmlCell id="4021" r="J101" connectionId="0">
    <xmlCellPr id="1" uniqueName="USD">
      <xmlPr mapId="2" xpath="/ns1:EfnahagurBanka/ns1:Gögn/ns1:SundurliðunÚtlán/ns1:SÚ-Útlán/ns1:SÚ-Víxlar/ns1:HiðOpinbera/ns1:Sveitarfélög/@USD" xmlDataType="decimal"/>
    </xmlCellPr>
  </singleXmlCell>
  <singleXmlCell id="4022" r="K101" connectionId="0">
    <xmlCellPr id="1" uniqueName="GBP">
      <xmlPr mapId="2" xpath="/ns1:EfnahagurBanka/ns1:Gögn/ns1:SundurliðunÚtlán/ns1:SÚ-Útlán/ns1:SÚ-Víxlar/ns1:HiðOpinbera/ns1:Sveitarfélög/@GBP" xmlDataType="decimal"/>
    </xmlCellPr>
  </singleXmlCell>
  <singleXmlCell id="4023" r="L101" connectionId="0">
    <xmlCellPr id="1" uniqueName="JPY">
      <xmlPr mapId="2" xpath="/ns1:EfnahagurBanka/ns1:Gögn/ns1:SundurliðunÚtlán/ns1:SÚ-Útlán/ns1:SÚ-Víxlar/ns1:HiðOpinbera/ns1:Sveitarfélög/@JPY" xmlDataType="decimal"/>
    </xmlCellPr>
  </singleXmlCell>
  <singleXmlCell id="4024" r="M101" connectionId="0">
    <xmlCellPr id="1" uniqueName="DKK">
      <xmlPr mapId="2" xpath="/ns1:EfnahagurBanka/ns1:Gögn/ns1:SundurliðunÚtlán/ns1:SÚ-Útlán/ns1:SÚ-Víxlar/ns1:HiðOpinbera/ns1:Sveitarfélög/@DKK" xmlDataType="decimal"/>
    </xmlCellPr>
  </singleXmlCell>
  <singleXmlCell id="4025" r="N101" connectionId="0">
    <xmlCellPr id="1" uniqueName="NOK">
      <xmlPr mapId="2" xpath="/ns1:EfnahagurBanka/ns1:Gögn/ns1:SundurliðunÚtlán/ns1:SÚ-Útlán/ns1:SÚ-Víxlar/ns1:HiðOpinbera/ns1:Sveitarfélög/@NOK" xmlDataType="decimal"/>
    </xmlCellPr>
  </singleXmlCell>
  <singleXmlCell id="4026" r="O101" connectionId="0">
    <xmlCellPr id="1" uniqueName="SEK">
      <xmlPr mapId="2" xpath="/ns1:EfnahagurBanka/ns1:Gögn/ns1:SundurliðunÚtlán/ns1:SÚ-Útlán/ns1:SÚ-Víxlar/ns1:HiðOpinbera/ns1:Sveitarfélög/@SEK" xmlDataType="decimal"/>
    </xmlCellPr>
  </singleXmlCell>
  <singleXmlCell id="4027" r="P101" connectionId="0">
    <xmlCellPr id="1" uniqueName="CHF">
      <xmlPr mapId="2" xpath="/ns1:EfnahagurBanka/ns1:Gögn/ns1:SundurliðunÚtlán/ns1:SÚ-Útlán/ns1:SÚ-Víxlar/ns1:HiðOpinbera/ns1:Sveitarfélög/@CHF" xmlDataType="decimal"/>
    </xmlCellPr>
  </singleXmlCell>
  <singleXmlCell id="4028" r="Q101" connectionId="0">
    <xmlCellPr id="1" uniqueName="AðrirGjaldmiðlar">
      <xmlPr mapId="2" xpath="/ns1:EfnahagurBanka/ns1:Gögn/ns1:SundurliðunÚtlán/ns1:SÚ-Útlán/ns1:SÚ-Víxlar/ns1:HiðOpinbera/ns1:Sveitarfélög/@AðrirGjaldmiðlar" xmlDataType="decimal"/>
    </xmlCellPr>
  </singleXmlCell>
  <singleXmlCell id="4029" r="H102" connectionId="0">
    <xmlCellPr id="1" uniqueName="ISK">
      <xmlPr mapId="2" xpath="/ns1:EfnahagurBanka/ns1:Gögn/ns1:SundurliðunÚtlán/ns1:SÚ-Útlán/ns1:SÚ-Víxlar/ns1:Heimili/@ISK" xmlDataType="decimal"/>
    </xmlCellPr>
  </singleXmlCell>
  <singleXmlCell id="4030" r="I102" connectionId="0">
    <xmlCellPr id="1" uniqueName="EUR">
      <xmlPr mapId="2" xpath="/ns1:EfnahagurBanka/ns1:Gögn/ns1:SundurliðunÚtlán/ns1:SÚ-Útlán/ns1:SÚ-Víxlar/ns1:Heimili/@EUR" xmlDataType="decimal"/>
    </xmlCellPr>
  </singleXmlCell>
  <singleXmlCell id="4031" r="J102" connectionId="0">
    <xmlCellPr id="1" uniqueName="USD">
      <xmlPr mapId="2" xpath="/ns1:EfnahagurBanka/ns1:Gögn/ns1:SundurliðunÚtlán/ns1:SÚ-Útlán/ns1:SÚ-Víxlar/ns1:Heimili/@USD" xmlDataType="decimal"/>
    </xmlCellPr>
  </singleXmlCell>
  <singleXmlCell id="4032" r="K102" connectionId="0">
    <xmlCellPr id="1" uniqueName="GBP">
      <xmlPr mapId="2" xpath="/ns1:EfnahagurBanka/ns1:Gögn/ns1:SundurliðunÚtlán/ns1:SÚ-Útlán/ns1:SÚ-Víxlar/ns1:Heimili/@GBP" xmlDataType="decimal"/>
    </xmlCellPr>
  </singleXmlCell>
  <singleXmlCell id="4033" r="L102" connectionId="0">
    <xmlCellPr id="1" uniqueName="JPY">
      <xmlPr mapId="2" xpath="/ns1:EfnahagurBanka/ns1:Gögn/ns1:SundurliðunÚtlán/ns1:SÚ-Útlán/ns1:SÚ-Víxlar/ns1:Heimili/@JPY" xmlDataType="decimal"/>
    </xmlCellPr>
  </singleXmlCell>
  <singleXmlCell id="4034" r="M102" connectionId="0">
    <xmlCellPr id="1" uniqueName="DKK">
      <xmlPr mapId="2" xpath="/ns1:EfnahagurBanka/ns1:Gögn/ns1:SundurliðunÚtlán/ns1:SÚ-Útlán/ns1:SÚ-Víxlar/ns1:Heimili/@DKK" xmlDataType="decimal"/>
    </xmlCellPr>
  </singleXmlCell>
  <singleXmlCell id="4035" r="N102" connectionId="0">
    <xmlCellPr id="1" uniqueName="NOK">
      <xmlPr mapId="2" xpath="/ns1:EfnahagurBanka/ns1:Gögn/ns1:SundurliðunÚtlán/ns1:SÚ-Útlán/ns1:SÚ-Víxlar/ns1:Heimili/@NOK" xmlDataType="decimal"/>
    </xmlCellPr>
  </singleXmlCell>
  <singleXmlCell id="4036" r="O102" connectionId="0">
    <xmlCellPr id="1" uniqueName="SEK">
      <xmlPr mapId="2" xpath="/ns1:EfnahagurBanka/ns1:Gögn/ns1:SundurliðunÚtlán/ns1:SÚ-Útlán/ns1:SÚ-Víxlar/ns1:Heimili/@SEK" xmlDataType="decimal"/>
    </xmlCellPr>
  </singleXmlCell>
  <singleXmlCell id="4037" r="P102" connectionId="0">
    <xmlCellPr id="1" uniqueName="CHF">
      <xmlPr mapId="2" xpath="/ns1:EfnahagurBanka/ns1:Gögn/ns1:SundurliðunÚtlán/ns1:SÚ-Útlán/ns1:SÚ-Víxlar/ns1:Heimili/@CHF" xmlDataType="decimal"/>
    </xmlCellPr>
  </singleXmlCell>
  <singleXmlCell id="4038" r="Q102" connectionId="0">
    <xmlCellPr id="1" uniqueName="AðrirGjaldmiðlar">
      <xmlPr mapId="2" xpath="/ns1:EfnahagurBanka/ns1:Gögn/ns1:SundurliðunÚtlán/ns1:SÚ-Útlán/ns1:SÚ-Víxlar/ns1:Heimili/@AðrirGjaldmiðlar" xmlDataType="decimal"/>
    </xmlCellPr>
  </singleXmlCell>
  <singleXmlCell id="4039" r="H103" connectionId="0">
    <xmlCellPr id="1" uniqueName="ISK">
      <xmlPr mapId="2" xpath="/ns1:EfnahagurBanka/ns1:Gögn/ns1:SundurliðunÚtlán/ns1:SÚ-Útlán/ns1:SÚ-Víxlar/ns1:FélagasamtökSemÞjónaHeimilum/@ISK" xmlDataType="decimal"/>
    </xmlCellPr>
  </singleXmlCell>
  <singleXmlCell id="4040" r="I103" connectionId="0">
    <xmlCellPr id="1" uniqueName="EUR">
      <xmlPr mapId="2" xpath="/ns1:EfnahagurBanka/ns1:Gögn/ns1:SundurliðunÚtlán/ns1:SÚ-Útlán/ns1:SÚ-Víxlar/ns1:FélagasamtökSemÞjónaHeimilum/@EUR" xmlDataType="decimal"/>
    </xmlCellPr>
  </singleXmlCell>
  <singleXmlCell id="4041" r="J103" connectionId="0">
    <xmlCellPr id="1" uniqueName="USD">
      <xmlPr mapId="2" xpath="/ns1:EfnahagurBanka/ns1:Gögn/ns1:SundurliðunÚtlán/ns1:SÚ-Útlán/ns1:SÚ-Víxlar/ns1:FélagasamtökSemÞjónaHeimilum/@USD" xmlDataType="decimal"/>
    </xmlCellPr>
  </singleXmlCell>
  <singleXmlCell id="4042" r="K103" connectionId="0">
    <xmlCellPr id="1" uniqueName="GBP">
      <xmlPr mapId="2" xpath="/ns1:EfnahagurBanka/ns1:Gögn/ns1:SundurliðunÚtlán/ns1:SÚ-Útlán/ns1:SÚ-Víxlar/ns1:FélagasamtökSemÞjónaHeimilum/@GBP" xmlDataType="decimal"/>
    </xmlCellPr>
  </singleXmlCell>
  <singleXmlCell id="4043" r="L103" connectionId="0">
    <xmlCellPr id="1" uniqueName="JPY">
      <xmlPr mapId="2" xpath="/ns1:EfnahagurBanka/ns1:Gögn/ns1:SundurliðunÚtlán/ns1:SÚ-Útlán/ns1:SÚ-Víxlar/ns1:FélagasamtökSemÞjónaHeimilum/@JPY" xmlDataType="decimal"/>
    </xmlCellPr>
  </singleXmlCell>
  <singleXmlCell id="4044" r="M103" connectionId="0">
    <xmlCellPr id="1" uniqueName="DKK">
      <xmlPr mapId="2" xpath="/ns1:EfnahagurBanka/ns1:Gögn/ns1:SundurliðunÚtlán/ns1:SÚ-Útlán/ns1:SÚ-Víxlar/ns1:FélagasamtökSemÞjónaHeimilum/@DKK" xmlDataType="decimal"/>
    </xmlCellPr>
  </singleXmlCell>
  <singleXmlCell id="4045" r="N103" connectionId="0">
    <xmlCellPr id="1" uniqueName="NOK">
      <xmlPr mapId="2" xpath="/ns1:EfnahagurBanka/ns1:Gögn/ns1:SundurliðunÚtlán/ns1:SÚ-Útlán/ns1:SÚ-Víxlar/ns1:FélagasamtökSemÞjónaHeimilum/@NOK" xmlDataType="decimal"/>
    </xmlCellPr>
  </singleXmlCell>
  <singleXmlCell id="4046" r="O103" connectionId="0">
    <xmlCellPr id="1" uniqueName="SEK">
      <xmlPr mapId="2" xpath="/ns1:EfnahagurBanka/ns1:Gögn/ns1:SundurliðunÚtlán/ns1:SÚ-Útlán/ns1:SÚ-Víxlar/ns1:FélagasamtökSemÞjónaHeimilum/@SEK" xmlDataType="decimal"/>
    </xmlCellPr>
  </singleXmlCell>
  <singleXmlCell id="4047" r="P103" connectionId="0">
    <xmlCellPr id="1" uniqueName="CHF">
      <xmlPr mapId="2" xpath="/ns1:EfnahagurBanka/ns1:Gögn/ns1:SundurliðunÚtlán/ns1:SÚ-Útlán/ns1:SÚ-Víxlar/ns1:FélagasamtökSemÞjónaHeimilum/@CHF" xmlDataType="decimal"/>
    </xmlCellPr>
  </singleXmlCell>
  <singleXmlCell id="4048" r="Q103" connectionId="0">
    <xmlCellPr id="1" uniqueName="AðrirGjaldmiðlar">
      <xmlPr mapId="2" xpath="/ns1:EfnahagurBanka/ns1:Gögn/ns1:SundurliðunÚtlán/ns1:SÚ-Útlán/ns1:SÚ-Víxlar/ns1:FélagasamtökSemÞjónaHeimilum/@AðrirGjaldmiðlar" xmlDataType="decimal"/>
    </xmlCellPr>
  </singleXmlCell>
  <singleXmlCell id="4052" r="F120" connectionId="0">
    <xmlCellPr id="1" uniqueName="OpinbertFyrirtæki">
      <xmlPr mapId="2" xpath="/ns1:EfnahagurBanka/ns1:Gögn/ns1:SundurliðunÚtlán/ns1:SÚ-Útlán/ns1:SÚ-VerðtryggðÚtlán/ns1:FjármálageiriISKEignarhald/ns1:SÚ-Innlánsstofnanir/@OpinbertFyrirtæki" xmlDataType="decimal"/>
    </xmlCellPr>
  </singleXmlCell>
  <singleXmlCell id="4053" r="G120" connectionId="0">
    <xmlCellPr id="1" uniqueName="Einkafyrirtæki">
      <xmlPr mapId="2" xpath="/ns1:EfnahagurBanka/ns1:Gögn/ns1:SundurliðunÚtlán/ns1:SÚ-Útlán/ns1:SÚ-VerðtryggðÚtlán/ns1:FjármálageiriISKEignarhald/ns1:SÚ-Innlánsstofnanir/@Einkafyrirtæki" xmlDataType="decimal"/>
    </xmlCellPr>
  </singleXmlCell>
  <singleXmlCell id="4054" r="H120" connectionId="0">
    <xmlCellPr id="1" uniqueName="ISK">
      <xmlPr mapId="2" xpath="/ns1:EfnahagurBanka/ns1:Gögn/ns1:SundurliðunÚtlán/ns1:SÚ-Útlán/ns1:SÚ-VerðtryggðÚtlán/ns1:FjármálageiriISKEignarhald/ns1:SÚ-Innlánsstofnanir/@ISK" xmlDataType="decimal"/>
    </xmlCellPr>
  </singleXmlCell>
  <singleXmlCell id="4055" r="F121" connectionId="0">
    <xmlCellPr id="1" uniqueName="OpinbertFyrirtæki">
      <xmlPr mapId="2" xpath="/ns1:EfnahagurBanka/ns1:Gögn/ns1:SundurliðunÚtlán/ns1:SÚ-Útlán/ns1:SÚ-VerðtryggðÚtlán/ns1:FjármálageiriISKEignarhald/ns1:SÚ-InnlánsstofnanirÍSlitameðferð/@OpinbertFyrirtæki" xmlDataType="decimal"/>
    </xmlCellPr>
  </singleXmlCell>
  <singleXmlCell id="4056" r="G121" connectionId="0">
    <xmlCellPr id="1" uniqueName="Einkafyrirtæki">
      <xmlPr mapId="2" xpath="/ns1:EfnahagurBanka/ns1:Gögn/ns1:SundurliðunÚtlán/ns1:SÚ-Útlán/ns1:SÚ-VerðtryggðÚtlán/ns1:FjármálageiriISKEignarhald/ns1:SÚ-InnlánsstofnanirÍSlitameðferð/@Einkafyrirtæki" xmlDataType="decimal"/>
    </xmlCellPr>
  </singleXmlCell>
  <singleXmlCell id="4057" r="H121" connectionId="0">
    <xmlCellPr id="1" uniqueName="ISK">
      <xmlPr mapId="2" xpath="/ns1:EfnahagurBanka/ns1:Gögn/ns1:SundurliðunÚtlán/ns1:SÚ-Útlán/ns1:SÚ-VerðtryggðÚtlán/ns1:FjármálageiriISKEignarhald/ns1:SÚ-InnlánsstofnanirÍSlitameðferð/@ISK" xmlDataType="decimal"/>
    </xmlCellPr>
  </singleXmlCell>
  <singleXmlCell id="4058" r="F122" connectionId="0">
    <xmlCellPr id="1" uniqueName="OpinbertFyrirtæki">
      <xmlPr mapId="2" xpath="/ns1:EfnahagurBanka/ns1:Gögn/ns1:SundurliðunÚtlán/ns1:SÚ-Útlán/ns1:SÚ-VerðtryggðÚtlán/ns1:FjármálageiriISKEignarhald/ns1:SÚ-Peningamarkaðssjóðir/@OpinbertFyrirtæki" xmlDataType="decimal"/>
    </xmlCellPr>
  </singleXmlCell>
  <singleXmlCell id="4059" r="G122" connectionId="0">
    <xmlCellPr id="1" uniqueName="Einkafyrirtæki">
      <xmlPr mapId="2" xpath="/ns1:EfnahagurBanka/ns1:Gögn/ns1:SundurliðunÚtlán/ns1:SÚ-Útlán/ns1:SÚ-VerðtryggðÚtlán/ns1:FjármálageiriISKEignarhald/ns1:SÚ-Peningamarkaðssjóðir/@Einkafyrirtæki" xmlDataType="decimal"/>
    </xmlCellPr>
  </singleXmlCell>
  <singleXmlCell id="4060" r="H122" connectionId="0">
    <xmlCellPr id="1" uniqueName="ISK">
      <xmlPr mapId="2" xpath="/ns1:EfnahagurBanka/ns1:Gögn/ns1:SundurliðunÚtlán/ns1:SÚ-Útlán/ns1:SÚ-VerðtryggðÚtlán/ns1:FjármálageiriISKEignarhald/ns1:SÚ-Peningamarkaðssjóðir/@ISK" xmlDataType="decimal"/>
    </xmlCellPr>
  </singleXmlCell>
  <singleXmlCell id="4061" r="F123" connectionId="0">
    <xmlCellPr id="1" uniqueName="OpinbertFyrirtæki">
      <xmlPr mapId="2" xpath="/ns1:EfnahagurBanka/ns1:Gögn/ns1:SundurliðunÚtlán/ns1:SÚ-Útlán/ns1:SÚ-VerðtryggðÚtlán/ns1:FjármálageiriISKEignarhald/ns1:SÚ-AðrirVerðbréfaOgFjárfestingarsjóðir/@OpinbertFyrirtæki" xmlDataType="decimal"/>
    </xmlCellPr>
  </singleXmlCell>
  <singleXmlCell id="4062" r="G123" connectionId="0">
    <xmlCellPr id="1" uniqueName="Einkafyrirtæki">
      <xmlPr mapId="2" xpath="/ns1:EfnahagurBanka/ns1:Gögn/ns1:SundurliðunÚtlán/ns1:SÚ-Útlán/ns1:SÚ-VerðtryggðÚtlán/ns1:FjármálageiriISKEignarhald/ns1:SÚ-AðrirVerðbréfaOgFjárfestingarsjóðir/@Einkafyrirtæki" xmlDataType="decimal"/>
    </xmlCellPr>
  </singleXmlCell>
  <singleXmlCell id="4063" r="H123" connectionId="0">
    <xmlCellPr id="1" uniqueName="ISK">
      <xmlPr mapId="2" xpath="/ns1:EfnahagurBanka/ns1:Gögn/ns1:SundurliðunÚtlán/ns1:SÚ-Útlán/ns1:SÚ-VerðtryggðÚtlán/ns1:FjármálageiriISKEignarhald/ns1:SÚ-AðrirVerðbréfaOgFjárfestingarsjóðir/@ISK" xmlDataType="decimal"/>
    </xmlCellPr>
  </singleXmlCell>
  <singleXmlCell id="4064" r="F124" connectionId="0">
    <xmlCellPr id="1" uniqueName="OpinbertFyrirtæki">
      <xmlPr mapId="2" xpath="/ns1:EfnahagurBanka/ns1:Gögn/ns1:SundurliðunÚtlán/ns1:SÚ-Útlán/ns1:SÚ-VerðtryggðÚtlán/ns1:FjármálageiriISKEignarhald/ns1:SÚ-ÖnnurFjármálafyrirtæki/@OpinbertFyrirtæki" xmlDataType="decimal"/>
    </xmlCellPr>
  </singleXmlCell>
  <singleXmlCell id="4065" r="G124" connectionId="0">
    <xmlCellPr id="1" uniqueName="Einkafyrirtæki">
      <xmlPr mapId="2" xpath="/ns1:EfnahagurBanka/ns1:Gögn/ns1:SundurliðunÚtlán/ns1:SÚ-Útlán/ns1:SÚ-VerðtryggðÚtlán/ns1:FjármálageiriISKEignarhald/ns1:SÚ-ÖnnurFjármálafyrirtæki/@Einkafyrirtæki" xmlDataType="decimal"/>
    </xmlCellPr>
  </singleXmlCell>
  <singleXmlCell id="4066" r="H124" connectionId="0">
    <xmlCellPr id="1" uniqueName="ISK">
      <xmlPr mapId="2" xpath="/ns1:EfnahagurBanka/ns1:Gögn/ns1:SundurliðunÚtlán/ns1:SÚ-Útlán/ns1:SÚ-VerðtryggðÚtlán/ns1:FjármálageiriISKEignarhald/ns1:SÚ-ÖnnurFjármálafyrirtæki/@ISK" xmlDataType="decimal"/>
    </xmlCellPr>
  </singleXmlCell>
  <singleXmlCell id="4067" r="F125" connectionId="0">
    <xmlCellPr id="1" uniqueName="OpinbertFyrirtæki">
      <xmlPr mapId="2" xpath="/ns1:EfnahagurBanka/ns1:Gögn/ns1:SundurliðunÚtlán/ns1:SÚ-Útlán/ns1:SÚ-VerðtryggðÚtlán/ns1:FjármálageiriISKEignarhald/ns1:SÚ-ÖnnurFjármálafyrirtækiÍSlitameðferð/@OpinbertFyrirtæki" xmlDataType="decimal"/>
    </xmlCellPr>
  </singleXmlCell>
  <singleXmlCell id="4068" r="G125" connectionId="0">
    <xmlCellPr id="1" uniqueName="Einkafyrirtæki">
      <xmlPr mapId="2" xpath="/ns1:EfnahagurBanka/ns1:Gögn/ns1:SundurliðunÚtlán/ns1:SÚ-Útlán/ns1:SÚ-VerðtryggðÚtlán/ns1:FjármálageiriISKEignarhald/ns1:SÚ-ÖnnurFjármálafyrirtækiÍSlitameðferð/@Einkafyrirtæki" xmlDataType="decimal"/>
    </xmlCellPr>
  </singleXmlCell>
  <singleXmlCell id="4069" r="H125" connectionId="0">
    <xmlCellPr id="1" uniqueName="ISK">
      <xmlPr mapId="2" xpath="/ns1:EfnahagurBanka/ns1:Gögn/ns1:SundurliðunÚtlán/ns1:SÚ-Útlán/ns1:SÚ-VerðtryggðÚtlán/ns1:FjármálageiriISKEignarhald/ns1:SÚ-ÖnnurFjármálafyrirtækiÍSlitameðferð/@ISK" xmlDataType="decimal"/>
    </xmlCellPr>
  </singleXmlCell>
  <singleXmlCell id="4070" r="F126" connectionId="0">
    <xmlCellPr id="1" uniqueName="OpinbertFyrirtæki">
      <xmlPr mapId="2" xpath="/ns1:EfnahagurBanka/ns1:Gögn/ns1:SundurliðunÚtlán/ns1:SÚ-Útlán/ns1:SÚ-VerðtryggðÚtlán/ns1:FjármálageiriISKEignarhald/ns1:SÚ-FjármálalegHliðarstarfsemi/@OpinbertFyrirtæki" xmlDataType="decimal"/>
    </xmlCellPr>
  </singleXmlCell>
  <singleXmlCell id="4071" r="G126" connectionId="0">
    <xmlCellPr id="1" uniqueName="Einkafyrirtæki">
      <xmlPr mapId="2" xpath="/ns1:EfnahagurBanka/ns1:Gögn/ns1:SundurliðunÚtlán/ns1:SÚ-Útlán/ns1:SÚ-VerðtryggðÚtlán/ns1:FjármálageiriISKEignarhald/ns1:SÚ-FjármálalegHliðarstarfsemi/@Einkafyrirtæki" xmlDataType="decimal"/>
    </xmlCellPr>
  </singleXmlCell>
  <singleXmlCell id="4072" r="H126" connectionId="0">
    <xmlCellPr id="1" uniqueName="ISK">
      <xmlPr mapId="2" xpath="/ns1:EfnahagurBanka/ns1:Gögn/ns1:SundurliðunÚtlán/ns1:SÚ-Útlán/ns1:SÚ-VerðtryggðÚtlán/ns1:FjármálageiriISKEignarhald/ns1:SÚ-FjármálalegHliðarstarfsemi/@ISK" xmlDataType="decimal"/>
    </xmlCellPr>
  </singleXmlCell>
  <singleXmlCell id="4073" r="F127" connectionId="0">
    <xmlCellPr id="1" uniqueName="OpinbertFyrirtæki">
      <xmlPr mapId="2" xpath="/ns1:EfnahagurBanka/ns1:Gögn/ns1:SundurliðunÚtlán/ns1:SÚ-Útlán/ns1:SÚ-VerðtryggðÚtlán/ns1:FjármálageiriISKEignarhald/ns1:SÚ-InnbyrðisFjármálastarfsemi/@OpinbertFyrirtæki" xmlDataType="decimal"/>
    </xmlCellPr>
  </singleXmlCell>
  <singleXmlCell id="4074" r="G127" connectionId="0">
    <xmlCellPr id="1" uniqueName="Einkafyrirtæki">
      <xmlPr mapId="2" xpath="/ns1:EfnahagurBanka/ns1:Gögn/ns1:SundurliðunÚtlán/ns1:SÚ-Útlán/ns1:SÚ-VerðtryggðÚtlán/ns1:FjármálageiriISKEignarhald/ns1:SÚ-InnbyrðisFjármálastarfsemi/@Einkafyrirtæki" xmlDataType="decimal"/>
    </xmlCellPr>
  </singleXmlCell>
  <singleXmlCell id="4075" r="H127" connectionId="0">
    <xmlCellPr id="1" uniqueName="ISK">
      <xmlPr mapId="2" xpath="/ns1:EfnahagurBanka/ns1:Gögn/ns1:SundurliðunÚtlán/ns1:SÚ-Útlán/ns1:SÚ-VerðtryggðÚtlán/ns1:FjármálageiriISKEignarhald/ns1:SÚ-InnbyrðisFjármálastarfsemi/@ISK" xmlDataType="decimal"/>
    </xmlCellPr>
  </singleXmlCell>
  <singleXmlCell id="4076" r="F128" connectionId="0">
    <xmlCellPr id="1" uniqueName="OpinbertFyrirtæki">
      <xmlPr mapId="2" xpath="/ns1:EfnahagurBanka/ns1:Gögn/ns1:SundurliðunÚtlán/ns1:SÚ-Útlán/ns1:SÚ-VerðtryggðÚtlán/ns1:FjármálageiriISKEignarhald/ns1:SÚ-Vátryggingarfélög/@OpinbertFyrirtæki" xmlDataType="decimal"/>
    </xmlCellPr>
  </singleXmlCell>
  <singleXmlCell id="4077" r="G128" connectionId="0">
    <xmlCellPr id="1" uniqueName="Einkafyrirtæki">
      <xmlPr mapId="2" xpath="/ns1:EfnahagurBanka/ns1:Gögn/ns1:SundurliðunÚtlán/ns1:SÚ-Útlán/ns1:SÚ-VerðtryggðÚtlán/ns1:FjármálageiriISKEignarhald/ns1:SÚ-Vátryggingarfélög/@Einkafyrirtæki" xmlDataType="decimal"/>
    </xmlCellPr>
  </singleXmlCell>
  <singleXmlCell id="4078" r="H128" connectionId="0">
    <xmlCellPr id="1" uniqueName="ISK">
      <xmlPr mapId="2" xpath="/ns1:EfnahagurBanka/ns1:Gögn/ns1:SundurliðunÚtlán/ns1:SÚ-Útlán/ns1:SÚ-VerðtryggðÚtlán/ns1:FjármálageiriISKEignarhald/ns1:SÚ-Vátryggingarfélög/@ISK" xmlDataType="decimal"/>
    </xmlCellPr>
  </singleXmlCell>
  <singleXmlCell id="4079" r="F129" connectionId="0">
    <xmlCellPr id="1" uniqueName="OpinbertFyrirtæki">
      <xmlPr mapId="2" xpath="/ns1:EfnahagurBanka/ns1:Gögn/ns1:SundurliðunÚtlán/ns1:SÚ-Útlán/ns1:SÚ-VerðtryggðÚtlán/ns1:FjármálageiriISKEignarhald/ns1:SÚ-Lífeyrissjóðir/@OpinbertFyrirtæki" xmlDataType="decimal"/>
    </xmlCellPr>
  </singleXmlCell>
  <singleXmlCell id="4080" r="G129" connectionId="0">
    <xmlCellPr id="1" uniqueName="Einkafyrirtæki">
      <xmlPr mapId="2" xpath="/ns1:EfnahagurBanka/ns1:Gögn/ns1:SundurliðunÚtlán/ns1:SÚ-Útlán/ns1:SÚ-VerðtryggðÚtlán/ns1:FjármálageiriISKEignarhald/ns1:SÚ-Lífeyrissjóðir/@Einkafyrirtæki" xmlDataType="decimal"/>
    </xmlCellPr>
  </singleXmlCell>
  <singleXmlCell id="4081" r="H129" connectionId="0">
    <xmlCellPr id="1" uniqueName="ISK">
      <xmlPr mapId="2" xpath="/ns1:EfnahagurBanka/ns1:Gögn/ns1:SundurliðunÚtlán/ns1:SÚ-Útlán/ns1:SÚ-VerðtryggðÚtlán/ns1:FjármálageiriISKEignarhald/ns1:SÚ-Lífeyrissjóðir/@ISK" xmlDataType="decimal"/>
    </xmlCellPr>
  </singleXmlCell>
  <singleXmlCell id="4082" r="H131" connectionId="0">
    <xmlCellPr id="1" uniqueName="ns1:SÚ-Ríkissjóður">
      <xmlPr mapId="2" xpath="/ns1:EfnahagurBanka/ns1:Gögn/ns1:SundurliðunÚtlán/ns1:SÚ-Útlán/ns1:SÚ-VerðtryggðÚtlán/ns1:SÚ-HiðOpinbera/ns1:SÚ-Ríkissjóður" xmlDataType="decimal"/>
    </xmlCellPr>
  </singleXmlCell>
  <singleXmlCell id="4083" r="H132" connectionId="0">
    <xmlCellPr id="1" uniqueName="ns1:SÚ-Sveitarfélög">
      <xmlPr mapId="2" xpath="/ns1:EfnahagurBanka/ns1:Gögn/ns1:SundurliðunÚtlán/ns1:SÚ-Útlán/ns1:SÚ-VerðtryggðÚtlán/ns1:SÚ-HiðOpinbera/ns1:SÚ-Sveitarfélög" xmlDataType="decimal"/>
    </xmlCellPr>
  </singleXmlCell>
  <singleXmlCell id="4084" r="H133" connectionId="0">
    <xmlCellPr id="1" uniqueName="ns1:SÚ-HeimiliLánMeðVeðiIÍbúðISK">
      <xmlPr mapId="2" xpath="/ns1:EfnahagurBanka/ns1:Gögn/ns1:SundurliðunÚtlán/ns1:SÚ-Útlán/ns1:SÚ-VerðtryggðÚtlán/ns1:SÚ-HeimiliLánMeðVeðiIÍbúðISK" xmlDataType="decimal"/>
    </xmlCellPr>
  </singleXmlCell>
  <singleXmlCell id="4085" r="H134" connectionId="0">
    <xmlCellPr id="1" uniqueName="ns1:SÚ-HeimiliÖnnurLánISK">
      <xmlPr mapId="2" xpath="/ns1:EfnahagurBanka/ns1:Gögn/ns1:SundurliðunÚtlán/ns1:SÚ-Útlán/ns1:SÚ-VerðtryggðÚtlán/ns1:SÚ-HeimiliÖnnurLánISK" xmlDataType="decimal"/>
    </xmlCellPr>
  </singleXmlCell>
  <singleXmlCell id="4086" r="H135" connectionId="0">
    <xmlCellPr id="1" uniqueName="ns1:SÚ-FélagasamtökSemÞjónaHeimilumISK">
      <xmlPr mapId="2" xpath="/ns1:EfnahagurBanka/ns1:Gögn/ns1:SundurliðunÚtlán/ns1:SÚ-Útlán/ns1:SÚ-VerðtryggðÚtlán/ns1:SÚ-FélagasamtökSemÞjónaHeimilumISK" xmlDataType="decimal"/>
    </xmlCellPr>
  </singleXmlCell>
  <singleXmlCell id="4099" r="F152" connectionId="0">
    <xmlCellPr id="1" uniqueName="OpinbertFyrirtæki">
      <xmlPr mapId="2" xpath="/ns1:EfnahagurBanka/ns1:Gögn/ns1:SundurliðunÚtlán/ns1:SÚ-Útlán/ns1:SÚ-ÖnnurÚtlánOgKröfur/ns1:Fjármálageiri/ns1:Innlánsstofnanir/@OpinbertFyrirtæki" xmlDataType="decimal"/>
    </xmlCellPr>
  </singleXmlCell>
  <singleXmlCell id="4100" r="G152" connectionId="0">
    <xmlCellPr id="1" uniqueName="Einkafyrirtæki">
      <xmlPr mapId="2" xpath="/ns1:EfnahagurBanka/ns1:Gögn/ns1:SundurliðunÚtlán/ns1:SÚ-Útlán/ns1:SÚ-ÖnnurÚtlánOgKröfur/ns1:Fjármálageiri/ns1:Innlánsstofnanir/@Einkafyrirtæki" xmlDataType="decimal"/>
    </xmlCellPr>
  </singleXmlCell>
  <singleXmlCell id="4101" r="H152" connectionId="0">
    <xmlCellPr id="1" uniqueName="ISK">
      <xmlPr mapId="2" xpath="/ns1:EfnahagurBanka/ns1:Gögn/ns1:SundurliðunÚtlán/ns1:SÚ-Útlán/ns1:SÚ-ÖnnurÚtlánOgKröfur/ns1:Fjármálageiri/ns1:Innlánsstofnanir/@ISK" xmlDataType="decimal"/>
    </xmlCellPr>
  </singleXmlCell>
  <singleXmlCell id="4102" r="I152" connectionId="0">
    <xmlCellPr id="1" uniqueName="EUR">
      <xmlPr mapId="2" xpath="/ns1:EfnahagurBanka/ns1:Gögn/ns1:SundurliðunÚtlán/ns1:SÚ-Útlán/ns1:SÚ-ÖnnurÚtlánOgKröfur/ns1:Fjármálageiri/ns1:Innlánsstofnanir/@EUR" xmlDataType="decimal"/>
    </xmlCellPr>
  </singleXmlCell>
  <singleXmlCell id="4103" r="J152" connectionId="0">
    <xmlCellPr id="1" uniqueName="USD">
      <xmlPr mapId="2" xpath="/ns1:EfnahagurBanka/ns1:Gögn/ns1:SundurliðunÚtlán/ns1:SÚ-Útlán/ns1:SÚ-ÖnnurÚtlánOgKröfur/ns1:Fjármálageiri/ns1:Innlánsstofnanir/@USD" xmlDataType="decimal"/>
    </xmlCellPr>
  </singleXmlCell>
  <singleXmlCell id="4104" r="K152" connectionId="0">
    <xmlCellPr id="1" uniqueName="GBP">
      <xmlPr mapId="2" xpath="/ns1:EfnahagurBanka/ns1:Gögn/ns1:SundurliðunÚtlán/ns1:SÚ-Útlán/ns1:SÚ-ÖnnurÚtlánOgKröfur/ns1:Fjármálageiri/ns1:Innlánsstofnanir/@GBP" xmlDataType="decimal"/>
    </xmlCellPr>
  </singleXmlCell>
  <singleXmlCell id="4105" r="L152" connectionId="0">
    <xmlCellPr id="1" uniqueName="JPY">
      <xmlPr mapId="2" xpath="/ns1:EfnahagurBanka/ns1:Gögn/ns1:SundurliðunÚtlán/ns1:SÚ-Útlán/ns1:SÚ-ÖnnurÚtlánOgKröfur/ns1:Fjármálageiri/ns1:Innlánsstofnanir/@JPY" xmlDataType="decimal"/>
    </xmlCellPr>
  </singleXmlCell>
  <singleXmlCell id="4106" r="M152" connectionId="0">
    <xmlCellPr id="1" uniqueName="DKK">
      <xmlPr mapId="2" xpath="/ns1:EfnahagurBanka/ns1:Gögn/ns1:SundurliðunÚtlán/ns1:SÚ-Útlán/ns1:SÚ-ÖnnurÚtlánOgKröfur/ns1:Fjármálageiri/ns1:Innlánsstofnanir/@DKK" xmlDataType="decimal"/>
    </xmlCellPr>
  </singleXmlCell>
  <singleXmlCell id="4107" r="N152" connectionId="0">
    <xmlCellPr id="1" uniqueName="NOK">
      <xmlPr mapId="2" xpath="/ns1:EfnahagurBanka/ns1:Gögn/ns1:SundurliðunÚtlán/ns1:SÚ-Útlán/ns1:SÚ-ÖnnurÚtlánOgKröfur/ns1:Fjármálageiri/ns1:Innlánsstofnanir/@NOK" xmlDataType="decimal"/>
    </xmlCellPr>
  </singleXmlCell>
  <singleXmlCell id="4108" r="O152" connectionId="0">
    <xmlCellPr id="1" uniqueName="SEK">
      <xmlPr mapId="2" xpath="/ns1:EfnahagurBanka/ns1:Gögn/ns1:SundurliðunÚtlán/ns1:SÚ-Útlán/ns1:SÚ-ÖnnurÚtlánOgKröfur/ns1:Fjármálageiri/ns1:Innlánsstofnanir/@SEK" xmlDataType="decimal"/>
    </xmlCellPr>
  </singleXmlCell>
  <singleXmlCell id="4109" r="P152" connectionId="0">
    <xmlCellPr id="1" uniqueName="CHF">
      <xmlPr mapId="2" xpath="/ns1:EfnahagurBanka/ns1:Gögn/ns1:SundurliðunÚtlán/ns1:SÚ-Útlán/ns1:SÚ-ÖnnurÚtlánOgKröfur/ns1:Fjármálageiri/ns1:Innlánsstofnanir/@CHF" xmlDataType="decimal"/>
    </xmlCellPr>
  </singleXmlCell>
  <singleXmlCell id="4110" r="Q152" connectionId="0">
    <xmlCellPr id="1" uniqueName="AðrirGjaldmiðlar">
      <xmlPr mapId="2" xpath="/ns1:EfnahagurBanka/ns1:Gögn/ns1:SundurliðunÚtlán/ns1:SÚ-Útlán/ns1:SÚ-ÖnnurÚtlánOgKröfur/ns1:Fjármálageiri/ns1:Innlánsstofnanir/@AðrirGjaldmiðlar" xmlDataType="decimal"/>
    </xmlCellPr>
  </singleXmlCell>
  <singleXmlCell id="4111" r="F153" connectionId="0">
    <xmlCellPr id="1" uniqueName="OpinbertFyrirtæki">
      <xmlPr mapId="2" xpath="/ns1:EfnahagurBanka/ns1:Gögn/ns1:SundurliðunÚtlán/ns1:SÚ-Útlán/ns1:SÚ-ÖnnurÚtlánOgKröfur/ns1:Fjármálageiri/ns1:InnlánsstofnanirÍSlitameðferð/@OpinbertFyrirtæki" xmlDataType="decimal"/>
    </xmlCellPr>
  </singleXmlCell>
  <singleXmlCell id="4112" r="G153" connectionId="0">
    <xmlCellPr id="1" uniqueName="Einkafyrirtæki">
      <xmlPr mapId="2" xpath="/ns1:EfnahagurBanka/ns1:Gögn/ns1:SundurliðunÚtlán/ns1:SÚ-Útlán/ns1:SÚ-ÖnnurÚtlánOgKröfur/ns1:Fjármálageiri/ns1:InnlánsstofnanirÍSlitameðferð/@Einkafyrirtæki" xmlDataType="decimal"/>
    </xmlCellPr>
  </singleXmlCell>
  <singleXmlCell id="4113" r="H153" connectionId="0">
    <xmlCellPr id="1" uniqueName="ISK">
      <xmlPr mapId="2" xpath="/ns1:EfnahagurBanka/ns1:Gögn/ns1:SundurliðunÚtlán/ns1:SÚ-Útlán/ns1:SÚ-ÖnnurÚtlánOgKröfur/ns1:Fjármálageiri/ns1:InnlánsstofnanirÍSlitameðferð/@ISK" xmlDataType="decimal"/>
    </xmlCellPr>
  </singleXmlCell>
  <singleXmlCell id="4114" r="I153" connectionId="0">
    <xmlCellPr id="1" uniqueName="EUR">
      <xmlPr mapId="2" xpath="/ns1:EfnahagurBanka/ns1:Gögn/ns1:SundurliðunÚtlán/ns1:SÚ-Útlán/ns1:SÚ-ÖnnurÚtlánOgKröfur/ns1:Fjármálageiri/ns1:InnlánsstofnanirÍSlitameðferð/@EUR" xmlDataType="decimal"/>
    </xmlCellPr>
  </singleXmlCell>
  <singleXmlCell id="4115" r="J153" connectionId="0">
    <xmlCellPr id="1" uniqueName="USD">
      <xmlPr mapId="2" xpath="/ns1:EfnahagurBanka/ns1:Gögn/ns1:SundurliðunÚtlán/ns1:SÚ-Útlán/ns1:SÚ-ÖnnurÚtlánOgKröfur/ns1:Fjármálageiri/ns1:InnlánsstofnanirÍSlitameðferð/@USD" xmlDataType="decimal"/>
    </xmlCellPr>
  </singleXmlCell>
  <singleXmlCell id="4116" r="K153" connectionId="0">
    <xmlCellPr id="1" uniqueName="GBP">
      <xmlPr mapId="2" xpath="/ns1:EfnahagurBanka/ns1:Gögn/ns1:SundurliðunÚtlán/ns1:SÚ-Útlán/ns1:SÚ-ÖnnurÚtlánOgKröfur/ns1:Fjármálageiri/ns1:InnlánsstofnanirÍSlitameðferð/@GBP" xmlDataType="decimal"/>
    </xmlCellPr>
  </singleXmlCell>
  <singleXmlCell id="4117" r="L153" connectionId="0">
    <xmlCellPr id="1" uniqueName="JPY">
      <xmlPr mapId="2" xpath="/ns1:EfnahagurBanka/ns1:Gögn/ns1:SundurliðunÚtlán/ns1:SÚ-Útlán/ns1:SÚ-ÖnnurÚtlánOgKröfur/ns1:Fjármálageiri/ns1:InnlánsstofnanirÍSlitameðferð/@JPY" xmlDataType="decimal"/>
    </xmlCellPr>
  </singleXmlCell>
  <singleXmlCell id="4118" r="M153" connectionId="0">
    <xmlCellPr id="1" uniqueName="DKK">
      <xmlPr mapId="2" xpath="/ns1:EfnahagurBanka/ns1:Gögn/ns1:SundurliðunÚtlán/ns1:SÚ-Útlán/ns1:SÚ-ÖnnurÚtlánOgKröfur/ns1:Fjármálageiri/ns1:InnlánsstofnanirÍSlitameðferð/@DKK" xmlDataType="decimal"/>
    </xmlCellPr>
  </singleXmlCell>
  <singleXmlCell id="4119" r="N153" connectionId="0">
    <xmlCellPr id="1" uniqueName="NOK">
      <xmlPr mapId="2" xpath="/ns1:EfnahagurBanka/ns1:Gögn/ns1:SundurliðunÚtlán/ns1:SÚ-Útlán/ns1:SÚ-ÖnnurÚtlánOgKröfur/ns1:Fjármálageiri/ns1:InnlánsstofnanirÍSlitameðferð/@NOK" xmlDataType="decimal"/>
    </xmlCellPr>
  </singleXmlCell>
  <singleXmlCell id="4120" r="O153" connectionId="0">
    <xmlCellPr id="1" uniqueName="SEK">
      <xmlPr mapId="2" xpath="/ns1:EfnahagurBanka/ns1:Gögn/ns1:SundurliðunÚtlán/ns1:SÚ-Útlán/ns1:SÚ-ÖnnurÚtlánOgKröfur/ns1:Fjármálageiri/ns1:InnlánsstofnanirÍSlitameðferð/@SEK" xmlDataType="decimal"/>
    </xmlCellPr>
  </singleXmlCell>
  <singleXmlCell id="4121" r="P153" connectionId="0">
    <xmlCellPr id="1" uniqueName="CHF">
      <xmlPr mapId="2" xpath="/ns1:EfnahagurBanka/ns1:Gögn/ns1:SundurliðunÚtlán/ns1:SÚ-Útlán/ns1:SÚ-ÖnnurÚtlánOgKröfur/ns1:Fjármálageiri/ns1:InnlánsstofnanirÍSlitameðferð/@CHF" xmlDataType="decimal"/>
    </xmlCellPr>
  </singleXmlCell>
  <singleXmlCell id="4122" r="Q153" connectionId="0">
    <xmlCellPr id="1" uniqueName="AðrirGjaldmiðlar">
      <xmlPr mapId="2" xpath="/ns1:EfnahagurBanka/ns1:Gögn/ns1:SundurliðunÚtlán/ns1:SÚ-Útlán/ns1:SÚ-ÖnnurÚtlánOgKröfur/ns1:Fjármálageiri/ns1:InnlánsstofnanirÍSlitameðferð/@AðrirGjaldmiðlar" xmlDataType="decimal"/>
    </xmlCellPr>
  </singleXmlCell>
  <singleXmlCell id="4123" r="F154" connectionId="0">
    <xmlCellPr id="1" uniqueName="OpinbertFyrirtæki">
      <xmlPr mapId="2" xpath="/ns1:EfnahagurBanka/ns1:Gögn/ns1:SundurliðunÚtlán/ns1:SÚ-Útlán/ns1:SÚ-ÖnnurÚtlánOgKröfur/ns1:Fjármálageiri/ns1:Peningamarkaðssjóðir/@OpinbertFyrirtæki" xmlDataType="decimal"/>
    </xmlCellPr>
  </singleXmlCell>
  <singleXmlCell id="4124" r="G154" connectionId="0">
    <xmlCellPr id="1" uniqueName="Einkafyrirtæki">
      <xmlPr mapId="2" xpath="/ns1:EfnahagurBanka/ns1:Gögn/ns1:SundurliðunÚtlán/ns1:SÚ-Útlán/ns1:SÚ-ÖnnurÚtlánOgKröfur/ns1:Fjármálageiri/ns1:Peningamarkaðssjóðir/@Einkafyrirtæki" xmlDataType="decimal"/>
    </xmlCellPr>
  </singleXmlCell>
  <singleXmlCell id="4125" r="H154" connectionId="0">
    <xmlCellPr id="1" uniqueName="ISK">
      <xmlPr mapId="2" xpath="/ns1:EfnahagurBanka/ns1:Gögn/ns1:SundurliðunÚtlán/ns1:SÚ-Útlán/ns1:SÚ-ÖnnurÚtlánOgKröfur/ns1:Fjármálageiri/ns1:Peningamarkaðssjóðir/@ISK" xmlDataType="decimal"/>
    </xmlCellPr>
  </singleXmlCell>
  <singleXmlCell id="4126" r="I154" connectionId="0">
    <xmlCellPr id="1" uniqueName="EUR">
      <xmlPr mapId="2" xpath="/ns1:EfnahagurBanka/ns1:Gögn/ns1:SundurliðunÚtlán/ns1:SÚ-Útlán/ns1:SÚ-ÖnnurÚtlánOgKröfur/ns1:Fjármálageiri/ns1:Peningamarkaðssjóðir/@EUR" xmlDataType="decimal"/>
    </xmlCellPr>
  </singleXmlCell>
  <singleXmlCell id="4127" r="J154" connectionId="0">
    <xmlCellPr id="1" uniqueName="USD">
      <xmlPr mapId="2" xpath="/ns1:EfnahagurBanka/ns1:Gögn/ns1:SundurliðunÚtlán/ns1:SÚ-Útlán/ns1:SÚ-ÖnnurÚtlánOgKröfur/ns1:Fjármálageiri/ns1:Peningamarkaðssjóðir/@USD" xmlDataType="decimal"/>
    </xmlCellPr>
  </singleXmlCell>
  <singleXmlCell id="4128" r="K154" connectionId="0">
    <xmlCellPr id="1" uniqueName="GBP">
      <xmlPr mapId="2" xpath="/ns1:EfnahagurBanka/ns1:Gögn/ns1:SundurliðunÚtlán/ns1:SÚ-Útlán/ns1:SÚ-ÖnnurÚtlánOgKröfur/ns1:Fjármálageiri/ns1:Peningamarkaðssjóðir/@GBP" xmlDataType="decimal"/>
    </xmlCellPr>
  </singleXmlCell>
  <singleXmlCell id="4129" r="L154" connectionId="0">
    <xmlCellPr id="1" uniqueName="JPY">
      <xmlPr mapId="2" xpath="/ns1:EfnahagurBanka/ns1:Gögn/ns1:SundurliðunÚtlán/ns1:SÚ-Útlán/ns1:SÚ-ÖnnurÚtlánOgKröfur/ns1:Fjármálageiri/ns1:Peningamarkaðssjóðir/@JPY" xmlDataType="decimal"/>
    </xmlCellPr>
  </singleXmlCell>
  <singleXmlCell id="4130" r="M154" connectionId="0">
    <xmlCellPr id="1" uniqueName="DKK">
      <xmlPr mapId="2" xpath="/ns1:EfnahagurBanka/ns1:Gögn/ns1:SundurliðunÚtlán/ns1:SÚ-Útlán/ns1:SÚ-ÖnnurÚtlánOgKröfur/ns1:Fjármálageiri/ns1:Peningamarkaðssjóðir/@DKK" xmlDataType="decimal"/>
    </xmlCellPr>
  </singleXmlCell>
  <singleXmlCell id="4131" r="N154" connectionId="0">
    <xmlCellPr id="1" uniqueName="NOK">
      <xmlPr mapId="2" xpath="/ns1:EfnahagurBanka/ns1:Gögn/ns1:SundurliðunÚtlán/ns1:SÚ-Útlán/ns1:SÚ-ÖnnurÚtlánOgKröfur/ns1:Fjármálageiri/ns1:Peningamarkaðssjóðir/@NOK" xmlDataType="decimal"/>
    </xmlCellPr>
  </singleXmlCell>
  <singleXmlCell id="4132" r="O154" connectionId="0">
    <xmlCellPr id="1" uniqueName="SEK">
      <xmlPr mapId="2" xpath="/ns1:EfnahagurBanka/ns1:Gögn/ns1:SundurliðunÚtlán/ns1:SÚ-Útlán/ns1:SÚ-ÖnnurÚtlánOgKröfur/ns1:Fjármálageiri/ns1:Peningamarkaðssjóðir/@SEK" xmlDataType="decimal"/>
    </xmlCellPr>
  </singleXmlCell>
  <singleXmlCell id="4133" r="P154" connectionId="0">
    <xmlCellPr id="1" uniqueName="CHF">
      <xmlPr mapId="2" xpath="/ns1:EfnahagurBanka/ns1:Gögn/ns1:SundurliðunÚtlán/ns1:SÚ-Útlán/ns1:SÚ-ÖnnurÚtlánOgKröfur/ns1:Fjármálageiri/ns1:Peningamarkaðssjóðir/@CHF" xmlDataType="decimal"/>
    </xmlCellPr>
  </singleXmlCell>
  <singleXmlCell id="4134" r="Q154" connectionId="0">
    <xmlCellPr id="1" uniqueName="AðrirGjaldmiðlar">
      <xmlPr mapId="2" xpath="/ns1:EfnahagurBanka/ns1:Gögn/ns1:SundurliðunÚtlán/ns1:SÚ-Útlán/ns1:SÚ-ÖnnurÚtlánOgKröfur/ns1:Fjármálageiri/ns1:Peningamarkaðssjóðir/@AðrirGjaldmiðlar" xmlDataType="decimal"/>
    </xmlCellPr>
  </singleXmlCell>
  <singleXmlCell id="4135" r="F155" connectionId="0">
    <xmlCellPr id="1" uniqueName="OpinbertFyrirtæki">
      <xmlPr mapId="2" xpath="/ns1:EfnahagurBanka/ns1:Gögn/ns1:SundurliðunÚtlán/ns1:SÚ-Útlán/ns1:SÚ-ÖnnurÚtlánOgKröfur/ns1:Fjármálageiri/ns1:AðrirVerðbréfaOgFjárfestingarsjóðir/@OpinbertFyrirtæki" xmlDataType="decimal"/>
    </xmlCellPr>
  </singleXmlCell>
  <singleXmlCell id="4136" r="G155" connectionId="0">
    <xmlCellPr id="1" uniqueName="Einkafyrirtæki">
      <xmlPr mapId="2" xpath="/ns1:EfnahagurBanka/ns1:Gögn/ns1:SundurliðunÚtlán/ns1:SÚ-Útlán/ns1:SÚ-ÖnnurÚtlánOgKröfur/ns1:Fjármálageiri/ns1:AðrirVerðbréfaOgFjárfestingarsjóðir/@Einkafyrirtæki" xmlDataType="decimal"/>
    </xmlCellPr>
  </singleXmlCell>
  <singleXmlCell id="4137" r="H155" connectionId="0">
    <xmlCellPr id="1" uniqueName="ISK">
      <xmlPr mapId="2" xpath="/ns1:EfnahagurBanka/ns1:Gögn/ns1:SundurliðunÚtlán/ns1:SÚ-Útlán/ns1:SÚ-ÖnnurÚtlánOgKröfur/ns1:Fjármálageiri/ns1:AðrirVerðbréfaOgFjárfestingarsjóðir/@ISK" xmlDataType="decimal"/>
    </xmlCellPr>
  </singleXmlCell>
  <singleXmlCell id="4138" r="I155" connectionId="0">
    <xmlCellPr id="1" uniqueName="EUR">
      <xmlPr mapId="2" xpath="/ns1:EfnahagurBanka/ns1:Gögn/ns1:SundurliðunÚtlán/ns1:SÚ-Útlán/ns1:SÚ-ÖnnurÚtlánOgKröfur/ns1:Fjármálageiri/ns1:AðrirVerðbréfaOgFjárfestingarsjóðir/@EUR" xmlDataType="decimal"/>
    </xmlCellPr>
  </singleXmlCell>
  <singleXmlCell id="4139" r="J155" connectionId="0">
    <xmlCellPr id="1" uniqueName="USD">
      <xmlPr mapId="2" xpath="/ns1:EfnahagurBanka/ns1:Gögn/ns1:SundurliðunÚtlán/ns1:SÚ-Útlán/ns1:SÚ-ÖnnurÚtlánOgKröfur/ns1:Fjármálageiri/ns1:AðrirVerðbréfaOgFjárfestingarsjóðir/@USD" xmlDataType="decimal"/>
    </xmlCellPr>
  </singleXmlCell>
  <singleXmlCell id="4140" r="K155" connectionId="0">
    <xmlCellPr id="1" uniqueName="GBP">
      <xmlPr mapId="2" xpath="/ns1:EfnahagurBanka/ns1:Gögn/ns1:SundurliðunÚtlán/ns1:SÚ-Útlán/ns1:SÚ-ÖnnurÚtlánOgKröfur/ns1:Fjármálageiri/ns1:AðrirVerðbréfaOgFjárfestingarsjóðir/@GBP" xmlDataType="decimal"/>
    </xmlCellPr>
  </singleXmlCell>
  <singleXmlCell id="4141" r="L155" connectionId="0">
    <xmlCellPr id="1" uniqueName="JPY">
      <xmlPr mapId="2" xpath="/ns1:EfnahagurBanka/ns1:Gögn/ns1:SundurliðunÚtlán/ns1:SÚ-Útlán/ns1:SÚ-ÖnnurÚtlánOgKröfur/ns1:Fjármálageiri/ns1:AðrirVerðbréfaOgFjárfestingarsjóðir/@JPY" xmlDataType="decimal"/>
    </xmlCellPr>
  </singleXmlCell>
  <singleXmlCell id="4142" r="M155" connectionId="0">
    <xmlCellPr id="1" uniqueName="DKK">
      <xmlPr mapId="2" xpath="/ns1:EfnahagurBanka/ns1:Gögn/ns1:SundurliðunÚtlán/ns1:SÚ-Útlán/ns1:SÚ-ÖnnurÚtlánOgKröfur/ns1:Fjármálageiri/ns1:AðrirVerðbréfaOgFjárfestingarsjóðir/@DKK" xmlDataType="decimal"/>
    </xmlCellPr>
  </singleXmlCell>
  <singleXmlCell id="4143" r="N155" connectionId="0">
    <xmlCellPr id="1" uniqueName="NOK">
      <xmlPr mapId="2" xpath="/ns1:EfnahagurBanka/ns1:Gögn/ns1:SundurliðunÚtlán/ns1:SÚ-Útlán/ns1:SÚ-ÖnnurÚtlánOgKröfur/ns1:Fjármálageiri/ns1:AðrirVerðbréfaOgFjárfestingarsjóðir/@NOK" xmlDataType="decimal"/>
    </xmlCellPr>
  </singleXmlCell>
  <singleXmlCell id="4144" r="O155" connectionId="0">
    <xmlCellPr id="1" uniqueName="SEK">
      <xmlPr mapId="2" xpath="/ns1:EfnahagurBanka/ns1:Gögn/ns1:SundurliðunÚtlán/ns1:SÚ-Útlán/ns1:SÚ-ÖnnurÚtlánOgKröfur/ns1:Fjármálageiri/ns1:AðrirVerðbréfaOgFjárfestingarsjóðir/@SEK" xmlDataType="decimal"/>
    </xmlCellPr>
  </singleXmlCell>
  <singleXmlCell id="4145" r="P155" connectionId="0">
    <xmlCellPr id="1" uniqueName="CHF">
      <xmlPr mapId="2" xpath="/ns1:EfnahagurBanka/ns1:Gögn/ns1:SundurliðunÚtlán/ns1:SÚ-Útlán/ns1:SÚ-ÖnnurÚtlánOgKröfur/ns1:Fjármálageiri/ns1:AðrirVerðbréfaOgFjárfestingarsjóðir/@CHF" xmlDataType="decimal"/>
    </xmlCellPr>
  </singleXmlCell>
  <singleXmlCell id="4146" r="Q155" connectionId="0">
    <xmlCellPr id="1" uniqueName="AðrirGjaldmiðlar">
      <xmlPr mapId="2" xpath="/ns1:EfnahagurBanka/ns1:Gögn/ns1:SundurliðunÚtlán/ns1:SÚ-Útlán/ns1:SÚ-ÖnnurÚtlánOgKröfur/ns1:Fjármálageiri/ns1:AðrirVerðbréfaOgFjárfestingarsjóðir/@AðrirGjaldmiðlar" xmlDataType="decimal"/>
    </xmlCellPr>
  </singleXmlCell>
  <singleXmlCell id="4147" r="F156" connectionId="0">
    <xmlCellPr id="1" uniqueName="OpinbertFyrirtæki">
      <xmlPr mapId="2" xpath="/ns1:EfnahagurBanka/ns1:Gögn/ns1:SundurliðunÚtlán/ns1:SÚ-Útlán/ns1:SÚ-ÖnnurÚtlánOgKröfur/ns1:Fjármálageiri/ns1:ÖnnurFjármálafyrirtæki/@OpinbertFyrirtæki" xmlDataType="decimal"/>
    </xmlCellPr>
  </singleXmlCell>
  <singleXmlCell id="4148" r="G156" connectionId="0">
    <xmlCellPr id="1" uniqueName="Einkafyrirtæki">
      <xmlPr mapId="2" xpath="/ns1:EfnahagurBanka/ns1:Gögn/ns1:SundurliðunÚtlán/ns1:SÚ-Útlán/ns1:SÚ-ÖnnurÚtlánOgKröfur/ns1:Fjármálageiri/ns1:ÖnnurFjármálafyrirtæki/@Einkafyrirtæki" xmlDataType="decimal"/>
    </xmlCellPr>
  </singleXmlCell>
  <singleXmlCell id="4149" r="H156" connectionId="0">
    <xmlCellPr id="1" uniqueName="ISK">
      <xmlPr mapId="2" xpath="/ns1:EfnahagurBanka/ns1:Gögn/ns1:SundurliðunÚtlán/ns1:SÚ-Útlán/ns1:SÚ-ÖnnurÚtlánOgKröfur/ns1:Fjármálageiri/ns1:ÖnnurFjármálafyrirtæki/@ISK" xmlDataType="decimal"/>
    </xmlCellPr>
  </singleXmlCell>
  <singleXmlCell id="4150" r="I156" connectionId="0">
    <xmlCellPr id="1" uniqueName="EUR">
      <xmlPr mapId="2" xpath="/ns1:EfnahagurBanka/ns1:Gögn/ns1:SundurliðunÚtlán/ns1:SÚ-Útlán/ns1:SÚ-ÖnnurÚtlánOgKröfur/ns1:Fjármálageiri/ns1:ÖnnurFjármálafyrirtæki/@EUR" xmlDataType="decimal"/>
    </xmlCellPr>
  </singleXmlCell>
  <singleXmlCell id="4151" r="J156" connectionId="0">
    <xmlCellPr id="1" uniqueName="USD">
      <xmlPr mapId="2" xpath="/ns1:EfnahagurBanka/ns1:Gögn/ns1:SundurliðunÚtlán/ns1:SÚ-Útlán/ns1:SÚ-ÖnnurÚtlánOgKröfur/ns1:Fjármálageiri/ns1:ÖnnurFjármálafyrirtæki/@USD" xmlDataType="decimal"/>
    </xmlCellPr>
  </singleXmlCell>
  <singleXmlCell id="4152" r="K156" connectionId="0">
    <xmlCellPr id="1" uniqueName="GBP">
      <xmlPr mapId="2" xpath="/ns1:EfnahagurBanka/ns1:Gögn/ns1:SundurliðunÚtlán/ns1:SÚ-Útlán/ns1:SÚ-ÖnnurÚtlánOgKröfur/ns1:Fjármálageiri/ns1:ÖnnurFjármálafyrirtæki/@GBP" xmlDataType="decimal"/>
    </xmlCellPr>
  </singleXmlCell>
  <singleXmlCell id="4153" r="L156" connectionId="0">
    <xmlCellPr id="1" uniqueName="JPY">
      <xmlPr mapId="2" xpath="/ns1:EfnahagurBanka/ns1:Gögn/ns1:SundurliðunÚtlán/ns1:SÚ-Útlán/ns1:SÚ-ÖnnurÚtlánOgKröfur/ns1:Fjármálageiri/ns1:ÖnnurFjármálafyrirtæki/@JPY" xmlDataType="decimal"/>
    </xmlCellPr>
  </singleXmlCell>
  <singleXmlCell id="4154" r="M156" connectionId="0">
    <xmlCellPr id="1" uniqueName="DKK">
      <xmlPr mapId="2" xpath="/ns1:EfnahagurBanka/ns1:Gögn/ns1:SundurliðunÚtlán/ns1:SÚ-Útlán/ns1:SÚ-ÖnnurÚtlánOgKröfur/ns1:Fjármálageiri/ns1:ÖnnurFjármálafyrirtæki/@DKK" xmlDataType="decimal"/>
    </xmlCellPr>
  </singleXmlCell>
  <singleXmlCell id="4155" r="N156" connectionId="0">
    <xmlCellPr id="1" uniqueName="NOK">
      <xmlPr mapId="2" xpath="/ns1:EfnahagurBanka/ns1:Gögn/ns1:SundurliðunÚtlán/ns1:SÚ-Útlán/ns1:SÚ-ÖnnurÚtlánOgKröfur/ns1:Fjármálageiri/ns1:ÖnnurFjármálafyrirtæki/@NOK" xmlDataType="decimal"/>
    </xmlCellPr>
  </singleXmlCell>
  <singleXmlCell id="4156" r="O156" connectionId="0">
    <xmlCellPr id="1" uniqueName="SEK">
      <xmlPr mapId="2" xpath="/ns1:EfnahagurBanka/ns1:Gögn/ns1:SundurliðunÚtlán/ns1:SÚ-Útlán/ns1:SÚ-ÖnnurÚtlánOgKröfur/ns1:Fjármálageiri/ns1:ÖnnurFjármálafyrirtæki/@SEK" xmlDataType="decimal"/>
    </xmlCellPr>
  </singleXmlCell>
  <singleXmlCell id="4157" r="P156" connectionId="0">
    <xmlCellPr id="1" uniqueName="CHF">
      <xmlPr mapId="2" xpath="/ns1:EfnahagurBanka/ns1:Gögn/ns1:SundurliðunÚtlán/ns1:SÚ-Útlán/ns1:SÚ-ÖnnurÚtlánOgKröfur/ns1:Fjármálageiri/ns1:ÖnnurFjármálafyrirtæki/@CHF" xmlDataType="decimal"/>
    </xmlCellPr>
  </singleXmlCell>
  <singleXmlCell id="4158" r="Q156" connectionId="0">
    <xmlCellPr id="1" uniqueName="AðrirGjaldmiðlar">
      <xmlPr mapId="2" xpath="/ns1:EfnahagurBanka/ns1:Gögn/ns1:SundurliðunÚtlán/ns1:SÚ-Útlán/ns1:SÚ-ÖnnurÚtlánOgKröfur/ns1:Fjármálageiri/ns1:ÖnnurFjármálafyrirtæki/@AðrirGjaldmiðlar" xmlDataType="decimal"/>
    </xmlCellPr>
  </singleXmlCell>
  <singleXmlCell id="4159" r="F157" connectionId="0">
    <xmlCellPr id="1" uniqueName="OpinbertFyrirtæki">
      <xmlPr mapId="2" xpath="/ns1:EfnahagurBanka/ns1:Gögn/ns1:SundurliðunÚtlán/ns1:SÚ-Útlán/ns1:SÚ-ÖnnurÚtlánOgKröfur/ns1:Fjármálageiri/ns1:ÖnnurFjármálafyrirtækiÍSlitameðferð/@OpinbertFyrirtæki" xmlDataType="decimal"/>
    </xmlCellPr>
  </singleXmlCell>
  <singleXmlCell id="4160" r="G157" connectionId="0">
    <xmlCellPr id="1" uniqueName="Einkafyrirtæki">
      <xmlPr mapId="2" xpath="/ns1:EfnahagurBanka/ns1:Gögn/ns1:SundurliðunÚtlán/ns1:SÚ-Útlán/ns1:SÚ-ÖnnurÚtlánOgKröfur/ns1:Fjármálageiri/ns1:ÖnnurFjármálafyrirtækiÍSlitameðferð/@Einkafyrirtæki" xmlDataType="decimal"/>
    </xmlCellPr>
  </singleXmlCell>
  <singleXmlCell id="4161" r="H157" connectionId="0">
    <xmlCellPr id="1" uniqueName="ISK">
      <xmlPr mapId="2" xpath="/ns1:EfnahagurBanka/ns1:Gögn/ns1:SundurliðunÚtlán/ns1:SÚ-Útlán/ns1:SÚ-ÖnnurÚtlánOgKröfur/ns1:Fjármálageiri/ns1:ÖnnurFjármálafyrirtækiÍSlitameðferð/@ISK" xmlDataType="decimal"/>
    </xmlCellPr>
  </singleXmlCell>
  <singleXmlCell id="4162" r="I157" connectionId="0">
    <xmlCellPr id="1" uniqueName="EUR">
      <xmlPr mapId="2" xpath="/ns1:EfnahagurBanka/ns1:Gögn/ns1:SundurliðunÚtlán/ns1:SÚ-Útlán/ns1:SÚ-ÖnnurÚtlánOgKröfur/ns1:Fjármálageiri/ns1:ÖnnurFjármálafyrirtækiÍSlitameðferð/@EUR" xmlDataType="decimal"/>
    </xmlCellPr>
  </singleXmlCell>
  <singleXmlCell id="4163" r="J157" connectionId="0">
    <xmlCellPr id="1" uniqueName="USD">
      <xmlPr mapId="2" xpath="/ns1:EfnahagurBanka/ns1:Gögn/ns1:SundurliðunÚtlán/ns1:SÚ-Útlán/ns1:SÚ-ÖnnurÚtlánOgKröfur/ns1:Fjármálageiri/ns1:ÖnnurFjármálafyrirtækiÍSlitameðferð/@USD" xmlDataType="decimal"/>
    </xmlCellPr>
  </singleXmlCell>
  <singleXmlCell id="4164" r="K157" connectionId="0">
    <xmlCellPr id="1" uniqueName="GBP">
      <xmlPr mapId="2" xpath="/ns1:EfnahagurBanka/ns1:Gögn/ns1:SundurliðunÚtlán/ns1:SÚ-Útlán/ns1:SÚ-ÖnnurÚtlánOgKröfur/ns1:Fjármálageiri/ns1:ÖnnurFjármálafyrirtækiÍSlitameðferð/@GBP" xmlDataType="decimal"/>
    </xmlCellPr>
  </singleXmlCell>
  <singleXmlCell id="4165" r="L157" connectionId="0">
    <xmlCellPr id="1" uniqueName="JPY">
      <xmlPr mapId="2" xpath="/ns1:EfnahagurBanka/ns1:Gögn/ns1:SundurliðunÚtlán/ns1:SÚ-Útlán/ns1:SÚ-ÖnnurÚtlánOgKröfur/ns1:Fjármálageiri/ns1:ÖnnurFjármálafyrirtækiÍSlitameðferð/@JPY" xmlDataType="decimal"/>
    </xmlCellPr>
  </singleXmlCell>
  <singleXmlCell id="4166" r="M157" connectionId="0">
    <xmlCellPr id="1" uniqueName="DKK">
      <xmlPr mapId="2" xpath="/ns1:EfnahagurBanka/ns1:Gögn/ns1:SundurliðunÚtlán/ns1:SÚ-Útlán/ns1:SÚ-ÖnnurÚtlánOgKröfur/ns1:Fjármálageiri/ns1:ÖnnurFjármálafyrirtækiÍSlitameðferð/@DKK" xmlDataType="decimal"/>
    </xmlCellPr>
  </singleXmlCell>
  <singleXmlCell id="4167" r="N157" connectionId="0">
    <xmlCellPr id="1" uniqueName="NOK">
      <xmlPr mapId="2" xpath="/ns1:EfnahagurBanka/ns1:Gögn/ns1:SundurliðunÚtlán/ns1:SÚ-Útlán/ns1:SÚ-ÖnnurÚtlánOgKröfur/ns1:Fjármálageiri/ns1:ÖnnurFjármálafyrirtækiÍSlitameðferð/@NOK" xmlDataType="decimal"/>
    </xmlCellPr>
  </singleXmlCell>
  <singleXmlCell id="4168" r="O157" connectionId="0">
    <xmlCellPr id="1" uniqueName="SEK">
      <xmlPr mapId="2" xpath="/ns1:EfnahagurBanka/ns1:Gögn/ns1:SundurliðunÚtlán/ns1:SÚ-Útlán/ns1:SÚ-ÖnnurÚtlánOgKröfur/ns1:Fjármálageiri/ns1:ÖnnurFjármálafyrirtækiÍSlitameðferð/@SEK" xmlDataType="decimal"/>
    </xmlCellPr>
  </singleXmlCell>
  <singleXmlCell id="4169" r="P157" connectionId="0">
    <xmlCellPr id="1" uniqueName="CHF">
      <xmlPr mapId="2" xpath="/ns1:EfnahagurBanka/ns1:Gögn/ns1:SundurliðunÚtlán/ns1:SÚ-Útlán/ns1:SÚ-ÖnnurÚtlánOgKröfur/ns1:Fjármálageiri/ns1:ÖnnurFjármálafyrirtækiÍSlitameðferð/@CHF" xmlDataType="decimal"/>
    </xmlCellPr>
  </singleXmlCell>
  <singleXmlCell id="4170" r="Q157" connectionId="0">
    <xmlCellPr id="1" uniqueName="AðrirGjaldmiðlar">
      <xmlPr mapId="2" xpath="/ns1:EfnahagurBanka/ns1:Gögn/ns1:SundurliðunÚtlán/ns1:SÚ-Útlán/ns1:SÚ-ÖnnurÚtlánOgKröfur/ns1:Fjármálageiri/ns1:ÖnnurFjármálafyrirtækiÍSlitameðferð/@AðrirGjaldmiðlar" xmlDataType="decimal"/>
    </xmlCellPr>
  </singleXmlCell>
  <singleXmlCell id="4171" r="F158" connectionId="0">
    <xmlCellPr id="1" uniqueName="OpinbertFyrirtæki">
      <xmlPr mapId="2" xpath="/ns1:EfnahagurBanka/ns1:Gögn/ns1:SundurliðunÚtlán/ns1:SÚ-Útlán/ns1:SÚ-ÖnnurÚtlánOgKröfur/ns1:Fjármálageiri/ns1:FjármálalegHliðarstarfsemi/@OpinbertFyrirtæki" xmlDataType="decimal"/>
    </xmlCellPr>
  </singleXmlCell>
  <singleXmlCell id="4172" r="G158" connectionId="0">
    <xmlCellPr id="1" uniqueName="Einkafyrirtæki">
      <xmlPr mapId="2" xpath="/ns1:EfnahagurBanka/ns1:Gögn/ns1:SundurliðunÚtlán/ns1:SÚ-Útlán/ns1:SÚ-ÖnnurÚtlánOgKröfur/ns1:Fjármálageiri/ns1:FjármálalegHliðarstarfsemi/@Einkafyrirtæki" xmlDataType="decimal"/>
    </xmlCellPr>
  </singleXmlCell>
  <singleXmlCell id="4173" r="H158" connectionId="0">
    <xmlCellPr id="1" uniqueName="ISK">
      <xmlPr mapId="2" xpath="/ns1:EfnahagurBanka/ns1:Gögn/ns1:SundurliðunÚtlán/ns1:SÚ-Útlán/ns1:SÚ-ÖnnurÚtlánOgKröfur/ns1:Fjármálageiri/ns1:FjármálalegHliðarstarfsemi/@ISK" xmlDataType="decimal"/>
    </xmlCellPr>
  </singleXmlCell>
  <singleXmlCell id="4174" r="I158" connectionId="0">
    <xmlCellPr id="1" uniqueName="EUR">
      <xmlPr mapId="2" xpath="/ns1:EfnahagurBanka/ns1:Gögn/ns1:SundurliðunÚtlán/ns1:SÚ-Útlán/ns1:SÚ-ÖnnurÚtlánOgKröfur/ns1:Fjármálageiri/ns1:FjármálalegHliðarstarfsemi/@EUR" xmlDataType="decimal"/>
    </xmlCellPr>
  </singleXmlCell>
  <singleXmlCell id="4175" r="J158" connectionId="0">
    <xmlCellPr id="1" uniqueName="USD">
      <xmlPr mapId="2" xpath="/ns1:EfnahagurBanka/ns1:Gögn/ns1:SundurliðunÚtlán/ns1:SÚ-Útlán/ns1:SÚ-ÖnnurÚtlánOgKröfur/ns1:Fjármálageiri/ns1:FjármálalegHliðarstarfsemi/@USD" xmlDataType="decimal"/>
    </xmlCellPr>
  </singleXmlCell>
  <singleXmlCell id="4176" r="K158" connectionId="0">
    <xmlCellPr id="1" uniqueName="GBP">
      <xmlPr mapId="2" xpath="/ns1:EfnahagurBanka/ns1:Gögn/ns1:SundurliðunÚtlán/ns1:SÚ-Útlán/ns1:SÚ-ÖnnurÚtlánOgKröfur/ns1:Fjármálageiri/ns1:FjármálalegHliðarstarfsemi/@GBP" xmlDataType="decimal"/>
    </xmlCellPr>
  </singleXmlCell>
  <singleXmlCell id="4177" r="L158" connectionId="0">
    <xmlCellPr id="1" uniqueName="JPY">
      <xmlPr mapId="2" xpath="/ns1:EfnahagurBanka/ns1:Gögn/ns1:SundurliðunÚtlán/ns1:SÚ-Útlán/ns1:SÚ-ÖnnurÚtlánOgKröfur/ns1:Fjármálageiri/ns1:FjármálalegHliðarstarfsemi/@JPY" xmlDataType="decimal"/>
    </xmlCellPr>
  </singleXmlCell>
  <singleXmlCell id="4178" r="M158" connectionId="0">
    <xmlCellPr id="1" uniqueName="DKK">
      <xmlPr mapId="2" xpath="/ns1:EfnahagurBanka/ns1:Gögn/ns1:SundurliðunÚtlán/ns1:SÚ-Útlán/ns1:SÚ-ÖnnurÚtlánOgKröfur/ns1:Fjármálageiri/ns1:FjármálalegHliðarstarfsemi/@DKK" xmlDataType="decimal"/>
    </xmlCellPr>
  </singleXmlCell>
  <singleXmlCell id="4179" r="N158" connectionId="0">
    <xmlCellPr id="1" uniqueName="NOK">
      <xmlPr mapId="2" xpath="/ns1:EfnahagurBanka/ns1:Gögn/ns1:SundurliðunÚtlán/ns1:SÚ-Útlán/ns1:SÚ-ÖnnurÚtlánOgKröfur/ns1:Fjármálageiri/ns1:FjármálalegHliðarstarfsemi/@NOK" xmlDataType="decimal"/>
    </xmlCellPr>
  </singleXmlCell>
  <singleXmlCell id="4180" r="O158" connectionId="0">
    <xmlCellPr id="1" uniqueName="SEK">
      <xmlPr mapId="2" xpath="/ns1:EfnahagurBanka/ns1:Gögn/ns1:SundurliðunÚtlán/ns1:SÚ-Útlán/ns1:SÚ-ÖnnurÚtlánOgKröfur/ns1:Fjármálageiri/ns1:FjármálalegHliðarstarfsemi/@SEK" xmlDataType="decimal"/>
    </xmlCellPr>
  </singleXmlCell>
  <singleXmlCell id="4181" r="P158" connectionId="0">
    <xmlCellPr id="1" uniqueName="CHF">
      <xmlPr mapId="2" xpath="/ns1:EfnahagurBanka/ns1:Gögn/ns1:SundurliðunÚtlán/ns1:SÚ-Útlán/ns1:SÚ-ÖnnurÚtlánOgKröfur/ns1:Fjármálageiri/ns1:FjármálalegHliðarstarfsemi/@CHF" xmlDataType="decimal"/>
    </xmlCellPr>
  </singleXmlCell>
  <singleXmlCell id="4182" r="Q158" connectionId="0">
    <xmlCellPr id="1" uniqueName="AðrirGjaldmiðlar">
      <xmlPr mapId="2" xpath="/ns1:EfnahagurBanka/ns1:Gögn/ns1:SundurliðunÚtlán/ns1:SÚ-Útlán/ns1:SÚ-ÖnnurÚtlánOgKröfur/ns1:Fjármálageiri/ns1:FjármálalegHliðarstarfsemi/@AðrirGjaldmiðlar" xmlDataType="decimal"/>
    </xmlCellPr>
  </singleXmlCell>
  <singleXmlCell id="4183" r="F159" connectionId="0">
    <xmlCellPr id="1" uniqueName="OpinbertFyrirtæki">
      <xmlPr mapId="2" xpath="/ns1:EfnahagurBanka/ns1:Gögn/ns1:SundurliðunÚtlán/ns1:SÚ-Útlán/ns1:SÚ-ÖnnurÚtlánOgKröfur/ns1:Fjármálageiri/ns1:InnbyrðisFjármálastarfsemi/@OpinbertFyrirtæki" xmlDataType="decimal"/>
    </xmlCellPr>
  </singleXmlCell>
  <singleXmlCell id="4184" r="G159" connectionId="0">
    <xmlCellPr id="1" uniqueName="Einkafyrirtæki">
      <xmlPr mapId="2" xpath="/ns1:EfnahagurBanka/ns1:Gögn/ns1:SundurliðunÚtlán/ns1:SÚ-Útlán/ns1:SÚ-ÖnnurÚtlánOgKröfur/ns1:Fjármálageiri/ns1:InnbyrðisFjármálastarfsemi/@Einkafyrirtæki" xmlDataType="decimal"/>
    </xmlCellPr>
  </singleXmlCell>
  <singleXmlCell id="4185" r="H159" connectionId="0">
    <xmlCellPr id="1" uniqueName="ISK">
      <xmlPr mapId="2" xpath="/ns1:EfnahagurBanka/ns1:Gögn/ns1:SundurliðunÚtlán/ns1:SÚ-Útlán/ns1:SÚ-ÖnnurÚtlánOgKröfur/ns1:Fjármálageiri/ns1:InnbyrðisFjármálastarfsemi/@ISK" xmlDataType="decimal"/>
    </xmlCellPr>
  </singleXmlCell>
  <singleXmlCell id="4186" r="I159" connectionId="0">
    <xmlCellPr id="1" uniqueName="EUR">
      <xmlPr mapId="2" xpath="/ns1:EfnahagurBanka/ns1:Gögn/ns1:SundurliðunÚtlán/ns1:SÚ-Útlán/ns1:SÚ-ÖnnurÚtlánOgKröfur/ns1:Fjármálageiri/ns1:InnbyrðisFjármálastarfsemi/@EUR" xmlDataType="decimal"/>
    </xmlCellPr>
  </singleXmlCell>
  <singleXmlCell id="4187" r="J159" connectionId="0">
    <xmlCellPr id="1" uniqueName="USD">
      <xmlPr mapId="2" xpath="/ns1:EfnahagurBanka/ns1:Gögn/ns1:SundurliðunÚtlán/ns1:SÚ-Útlán/ns1:SÚ-ÖnnurÚtlánOgKröfur/ns1:Fjármálageiri/ns1:InnbyrðisFjármálastarfsemi/@USD" xmlDataType="decimal"/>
    </xmlCellPr>
  </singleXmlCell>
  <singleXmlCell id="4188" r="K159" connectionId="0">
    <xmlCellPr id="1" uniqueName="GBP">
      <xmlPr mapId="2" xpath="/ns1:EfnahagurBanka/ns1:Gögn/ns1:SundurliðunÚtlán/ns1:SÚ-Útlán/ns1:SÚ-ÖnnurÚtlánOgKröfur/ns1:Fjármálageiri/ns1:InnbyrðisFjármálastarfsemi/@GBP" xmlDataType="decimal"/>
    </xmlCellPr>
  </singleXmlCell>
  <singleXmlCell id="4189" r="L159" connectionId="0">
    <xmlCellPr id="1" uniqueName="JPY">
      <xmlPr mapId="2" xpath="/ns1:EfnahagurBanka/ns1:Gögn/ns1:SundurliðunÚtlán/ns1:SÚ-Útlán/ns1:SÚ-ÖnnurÚtlánOgKröfur/ns1:Fjármálageiri/ns1:InnbyrðisFjármálastarfsemi/@JPY" xmlDataType="decimal"/>
    </xmlCellPr>
  </singleXmlCell>
  <singleXmlCell id="4190" r="M159" connectionId="0">
    <xmlCellPr id="1" uniqueName="DKK">
      <xmlPr mapId="2" xpath="/ns1:EfnahagurBanka/ns1:Gögn/ns1:SundurliðunÚtlán/ns1:SÚ-Útlán/ns1:SÚ-ÖnnurÚtlánOgKröfur/ns1:Fjármálageiri/ns1:InnbyrðisFjármálastarfsemi/@DKK" xmlDataType="decimal"/>
    </xmlCellPr>
  </singleXmlCell>
  <singleXmlCell id="4191" r="N159" connectionId="0">
    <xmlCellPr id="1" uniqueName="NOK">
      <xmlPr mapId="2" xpath="/ns1:EfnahagurBanka/ns1:Gögn/ns1:SundurliðunÚtlán/ns1:SÚ-Útlán/ns1:SÚ-ÖnnurÚtlánOgKröfur/ns1:Fjármálageiri/ns1:InnbyrðisFjármálastarfsemi/@NOK" xmlDataType="decimal"/>
    </xmlCellPr>
  </singleXmlCell>
  <singleXmlCell id="4192" r="O159" connectionId="0">
    <xmlCellPr id="1" uniqueName="SEK">
      <xmlPr mapId="2" xpath="/ns1:EfnahagurBanka/ns1:Gögn/ns1:SundurliðunÚtlán/ns1:SÚ-Útlán/ns1:SÚ-ÖnnurÚtlánOgKröfur/ns1:Fjármálageiri/ns1:InnbyrðisFjármálastarfsemi/@SEK" xmlDataType="decimal"/>
    </xmlCellPr>
  </singleXmlCell>
  <singleXmlCell id="4193" r="P159" connectionId="0">
    <xmlCellPr id="1" uniqueName="CHF">
      <xmlPr mapId="2" xpath="/ns1:EfnahagurBanka/ns1:Gögn/ns1:SundurliðunÚtlán/ns1:SÚ-Útlán/ns1:SÚ-ÖnnurÚtlánOgKröfur/ns1:Fjármálageiri/ns1:InnbyrðisFjármálastarfsemi/@CHF" xmlDataType="decimal"/>
    </xmlCellPr>
  </singleXmlCell>
  <singleXmlCell id="4194" r="Q159" connectionId="0">
    <xmlCellPr id="1" uniqueName="AðrirGjaldmiðlar">
      <xmlPr mapId="2" xpath="/ns1:EfnahagurBanka/ns1:Gögn/ns1:SundurliðunÚtlán/ns1:SÚ-Útlán/ns1:SÚ-ÖnnurÚtlánOgKröfur/ns1:Fjármálageiri/ns1:InnbyrðisFjármálastarfsemi/@AðrirGjaldmiðlar" xmlDataType="decimal"/>
    </xmlCellPr>
  </singleXmlCell>
  <singleXmlCell id="4195" r="F160" connectionId="0">
    <xmlCellPr id="1" uniqueName="OpinbertFyrirtæki">
      <xmlPr mapId="2" xpath="/ns1:EfnahagurBanka/ns1:Gögn/ns1:SundurliðunÚtlán/ns1:SÚ-Útlán/ns1:SÚ-ÖnnurÚtlánOgKröfur/ns1:Fjármálageiri/ns1:Vátryggingafélög/@OpinbertFyrirtæki" xmlDataType="decimal"/>
    </xmlCellPr>
  </singleXmlCell>
  <singleXmlCell id="4196" r="G160" connectionId="0">
    <xmlCellPr id="1" uniqueName="Einkafyrirtæki">
      <xmlPr mapId="2" xpath="/ns1:EfnahagurBanka/ns1:Gögn/ns1:SundurliðunÚtlán/ns1:SÚ-Útlán/ns1:SÚ-ÖnnurÚtlánOgKröfur/ns1:Fjármálageiri/ns1:Vátryggingafélög/@Einkafyrirtæki" xmlDataType="decimal"/>
    </xmlCellPr>
  </singleXmlCell>
  <singleXmlCell id="4197" r="H160" connectionId="0">
    <xmlCellPr id="1" uniqueName="ISK">
      <xmlPr mapId="2" xpath="/ns1:EfnahagurBanka/ns1:Gögn/ns1:SundurliðunÚtlán/ns1:SÚ-Útlán/ns1:SÚ-ÖnnurÚtlánOgKröfur/ns1:Fjármálageiri/ns1:Vátryggingafélög/@ISK" xmlDataType="decimal"/>
    </xmlCellPr>
  </singleXmlCell>
  <singleXmlCell id="4198" r="I160" connectionId="0">
    <xmlCellPr id="1" uniqueName="EUR">
      <xmlPr mapId="2" xpath="/ns1:EfnahagurBanka/ns1:Gögn/ns1:SundurliðunÚtlán/ns1:SÚ-Útlán/ns1:SÚ-ÖnnurÚtlánOgKröfur/ns1:Fjármálageiri/ns1:Vátryggingafélög/@EUR" xmlDataType="decimal"/>
    </xmlCellPr>
  </singleXmlCell>
  <singleXmlCell id="4199" r="J160" connectionId="0">
    <xmlCellPr id="1" uniqueName="USD">
      <xmlPr mapId="2" xpath="/ns1:EfnahagurBanka/ns1:Gögn/ns1:SundurliðunÚtlán/ns1:SÚ-Útlán/ns1:SÚ-ÖnnurÚtlánOgKröfur/ns1:Fjármálageiri/ns1:Vátryggingafélög/@USD" xmlDataType="decimal"/>
    </xmlCellPr>
  </singleXmlCell>
  <singleXmlCell id="4200" r="K160" connectionId="0">
    <xmlCellPr id="1" uniqueName="GBP">
      <xmlPr mapId="2" xpath="/ns1:EfnahagurBanka/ns1:Gögn/ns1:SundurliðunÚtlán/ns1:SÚ-Útlán/ns1:SÚ-ÖnnurÚtlánOgKröfur/ns1:Fjármálageiri/ns1:Vátryggingafélög/@GBP" xmlDataType="decimal"/>
    </xmlCellPr>
  </singleXmlCell>
  <singleXmlCell id="4201" r="L160" connectionId="0">
    <xmlCellPr id="1" uniqueName="JPY">
      <xmlPr mapId="2" xpath="/ns1:EfnahagurBanka/ns1:Gögn/ns1:SundurliðunÚtlán/ns1:SÚ-Útlán/ns1:SÚ-ÖnnurÚtlánOgKröfur/ns1:Fjármálageiri/ns1:Vátryggingafélög/@JPY" xmlDataType="decimal"/>
    </xmlCellPr>
  </singleXmlCell>
  <singleXmlCell id="4202" r="M160" connectionId="0">
    <xmlCellPr id="1" uniqueName="DKK">
      <xmlPr mapId="2" xpath="/ns1:EfnahagurBanka/ns1:Gögn/ns1:SundurliðunÚtlán/ns1:SÚ-Útlán/ns1:SÚ-ÖnnurÚtlánOgKröfur/ns1:Fjármálageiri/ns1:Vátryggingafélög/@DKK" xmlDataType="decimal"/>
    </xmlCellPr>
  </singleXmlCell>
  <singleXmlCell id="4203" r="N160" connectionId="0">
    <xmlCellPr id="1" uniqueName="NOK">
      <xmlPr mapId="2" xpath="/ns1:EfnahagurBanka/ns1:Gögn/ns1:SundurliðunÚtlán/ns1:SÚ-Útlán/ns1:SÚ-ÖnnurÚtlánOgKröfur/ns1:Fjármálageiri/ns1:Vátryggingafélög/@NOK" xmlDataType="decimal"/>
    </xmlCellPr>
  </singleXmlCell>
  <singleXmlCell id="4204" r="O160" connectionId="0">
    <xmlCellPr id="1" uniqueName="SEK">
      <xmlPr mapId="2" xpath="/ns1:EfnahagurBanka/ns1:Gögn/ns1:SundurliðunÚtlán/ns1:SÚ-Útlán/ns1:SÚ-ÖnnurÚtlánOgKröfur/ns1:Fjármálageiri/ns1:Vátryggingafélög/@SEK" xmlDataType="decimal"/>
    </xmlCellPr>
  </singleXmlCell>
  <singleXmlCell id="4205" r="P160" connectionId="0">
    <xmlCellPr id="1" uniqueName="CHF">
      <xmlPr mapId="2" xpath="/ns1:EfnahagurBanka/ns1:Gögn/ns1:SundurliðunÚtlán/ns1:SÚ-Útlán/ns1:SÚ-ÖnnurÚtlánOgKröfur/ns1:Fjármálageiri/ns1:Vátryggingafélög/@CHF" xmlDataType="decimal"/>
    </xmlCellPr>
  </singleXmlCell>
  <singleXmlCell id="4206" r="Q160" connectionId="0">
    <xmlCellPr id="1" uniqueName="AðrirGjaldmiðlar">
      <xmlPr mapId="2" xpath="/ns1:EfnahagurBanka/ns1:Gögn/ns1:SundurliðunÚtlán/ns1:SÚ-Útlán/ns1:SÚ-ÖnnurÚtlánOgKröfur/ns1:Fjármálageiri/ns1:Vátryggingafélög/@AðrirGjaldmiðlar" xmlDataType="decimal"/>
    </xmlCellPr>
  </singleXmlCell>
  <singleXmlCell id="4207" r="F161" connectionId="0">
    <xmlCellPr id="1" uniqueName="OpinbertFyrirtæki">
      <xmlPr mapId="2" xpath="/ns1:EfnahagurBanka/ns1:Gögn/ns1:SundurliðunÚtlán/ns1:SÚ-Útlán/ns1:SÚ-ÖnnurÚtlánOgKröfur/ns1:Fjármálageiri/ns1:Lífeyrissjóðir/@OpinbertFyrirtæki" xmlDataType="decimal"/>
    </xmlCellPr>
  </singleXmlCell>
  <singleXmlCell id="4208" r="G161" connectionId="0">
    <xmlCellPr id="1" uniqueName="Einkafyrirtæki">
      <xmlPr mapId="2" xpath="/ns1:EfnahagurBanka/ns1:Gögn/ns1:SundurliðunÚtlán/ns1:SÚ-Útlán/ns1:SÚ-ÖnnurÚtlánOgKröfur/ns1:Fjármálageiri/ns1:Lífeyrissjóðir/@Einkafyrirtæki" xmlDataType="decimal"/>
    </xmlCellPr>
  </singleXmlCell>
  <singleXmlCell id="4209" r="H161" connectionId="0">
    <xmlCellPr id="1" uniqueName="ISK">
      <xmlPr mapId="2" xpath="/ns1:EfnahagurBanka/ns1:Gögn/ns1:SundurliðunÚtlán/ns1:SÚ-Útlán/ns1:SÚ-ÖnnurÚtlánOgKröfur/ns1:Fjármálageiri/ns1:Lífeyrissjóðir/@ISK" xmlDataType="decimal"/>
    </xmlCellPr>
  </singleXmlCell>
  <singleXmlCell id="4210" r="I161" connectionId="0">
    <xmlCellPr id="1" uniqueName="EUR">
      <xmlPr mapId="2" xpath="/ns1:EfnahagurBanka/ns1:Gögn/ns1:SundurliðunÚtlán/ns1:SÚ-Útlán/ns1:SÚ-ÖnnurÚtlánOgKröfur/ns1:Fjármálageiri/ns1:Lífeyrissjóðir/@EUR" xmlDataType="decimal"/>
    </xmlCellPr>
  </singleXmlCell>
  <singleXmlCell id="4211" r="J161" connectionId="0">
    <xmlCellPr id="1" uniqueName="USD">
      <xmlPr mapId="2" xpath="/ns1:EfnahagurBanka/ns1:Gögn/ns1:SundurliðunÚtlán/ns1:SÚ-Útlán/ns1:SÚ-ÖnnurÚtlánOgKröfur/ns1:Fjármálageiri/ns1:Lífeyrissjóðir/@USD" xmlDataType="decimal"/>
    </xmlCellPr>
  </singleXmlCell>
  <singleXmlCell id="4212" r="K161" connectionId="0">
    <xmlCellPr id="1" uniqueName="GBP">
      <xmlPr mapId="2" xpath="/ns1:EfnahagurBanka/ns1:Gögn/ns1:SundurliðunÚtlán/ns1:SÚ-Útlán/ns1:SÚ-ÖnnurÚtlánOgKröfur/ns1:Fjármálageiri/ns1:Lífeyrissjóðir/@GBP" xmlDataType="decimal"/>
    </xmlCellPr>
  </singleXmlCell>
  <singleXmlCell id="4213" r="L161" connectionId="0">
    <xmlCellPr id="1" uniqueName="JPY">
      <xmlPr mapId="2" xpath="/ns1:EfnahagurBanka/ns1:Gögn/ns1:SundurliðunÚtlán/ns1:SÚ-Útlán/ns1:SÚ-ÖnnurÚtlánOgKröfur/ns1:Fjármálageiri/ns1:Lífeyrissjóðir/@JPY" xmlDataType="decimal"/>
    </xmlCellPr>
  </singleXmlCell>
  <singleXmlCell id="4214" r="M161" connectionId="0">
    <xmlCellPr id="1" uniqueName="DKK">
      <xmlPr mapId="2" xpath="/ns1:EfnahagurBanka/ns1:Gögn/ns1:SundurliðunÚtlán/ns1:SÚ-Útlán/ns1:SÚ-ÖnnurÚtlánOgKröfur/ns1:Fjármálageiri/ns1:Lífeyrissjóðir/@DKK" xmlDataType="decimal"/>
    </xmlCellPr>
  </singleXmlCell>
  <singleXmlCell id="4215" r="N161" connectionId="0">
    <xmlCellPr id="1" uniqueName="NOK">
      <xmlPr mapId="2" xpath="/ns1:EfnahagurBanka/ns1:Gögn/ns1:SundurliðunÚtlán/ns1:SÚ-Útlán/ns1:SÚ-ÖnnurÚtlánOgKröfur/ns1:Fjármálageiri/ns1:Lífeyrissjóðir/@NOK" xmlDataType="decimal"/>
    </xmlCellPr>
  </singleXmlCell>
  <singleXmlCell id="4216" r="O161" connectionId="0">
    <xmlCellPr id="1" uniqueName="SEK">
      <xmlPr mapId="2" xpath="/ns1:EfnahagurBanka/ns1:Gögn/ns1:SundurliðunÚtlán/ns1:SÚ-Útlán/ns1:SÚ-ÖnnurÚtlánOgKröfur/ns1:Fjármálageiri/ns1:Lífeyrissjóðir/@SEK" xmlDataType="decimal"/>
    </xmlCellPr>
  </singleXmlCell>
  <singleXmlCell id="4217" r="P161" connectionId="0">
    <xmlCellPr id="1" uniqueName="CHF">
      <xmlPr mapId="2" xpath="/ns1:EfnahagurBanka/ns1:Gögn/ns1:SundurliðunÚtlán/ns1:SÚ-Útlán/ns1:SÚ-ÖnnurÚtlánOgKröfur/ns1:Fjármálageiri/ns1:Lífeyrissjóðir/@CHF" xmlDataType="decimal"/>
    </xmlCellPr>
  </singleXmlCell>
  <singleXmlCell id="4218" r="Q161" connectionId="0">
    <xmlCellPr id="1" uniqueName="AðrirGjaldmiðlar">
      <xmlPr mapId="2" xpath="/ns1:EfnahagurBanka/ns1:Gögn/ns1:SundurliðunÚtlán/ns1:SÚ-Útlán/ns1:SÚ-ÖnnurÚtlánOgKröfur/ns1:Fjármálageiri/ns1:Lífeyrissjóðir/@AðrirGjaldmiðlar" xmlDataType="decimal"/>
    </xmlCellPr>
  </singleXmlCell>
  <singleXmlCell id="4219" r="H163" connectionId="0">
    <xmlCellPr id="1" uniqueName="ISK">
      <xmlPr mapId="2" xpath="/ns1:EfnahagurBanka/ns1:Gögn/ns1:SundurliðunÚtlán/ns1:SÚ-Útlán/ns1:SÚ-ÖnnurÚtlánOgKröfur/ns1:HiðOpinbera/ns1:Ríkisjóður/@ISK" xmlDataType="decimal"/>
    </xmlCellPr>
  </singleXmlCell>
  <singleXmlCell id="4220" r="I163" connectionId="0">
    <xmlCellPr id="1" uniqueName="EUR">
      <xmlPr mapId="2" xpath="/ns1:EfnahagurBanka/ns1:Gögn/ns1:SundurliðunÚtlán/ns1:SÚ-Útlán/ns1:SÚ-ÖnnurÚtlánOgKröfur/ns1:HiðOpinbera/ns1:Ríkisjóður/@EUR" xmlDataType="decimal"/>
    </xmlCellPr>
  </singleXmlCell>
  <singleXmlCell id="4221" r="J163" connectionId="0">
    <xmlCellPr id="1" uniqueName="USD">
      <xmlPr mapId="2" xpath="/ns1:EfnahagurBanka/ns1:Gögn/ns1:SundurliðunÚtlán/ns1:SÚ-Útlán/ns1:SÚ-ÖnnurÚtlánOgKröfur/ns1:HiðOpinbera/ns1:Ríkisjóður/@USD" xmlDataType="decimal"/>
    </xmlCellPr>
  </singleXmlCell>
  <singleXmlCell id="4222" r="K163" connectionId="0">
    <xmlCellPr id="1" uniqueName="GBP">
      <xmlPr mapId="2" xpath="/ns1:EfnahagurBanka/ns1:Gögn/ns1:SundurliðunÚtlán/ns1:SÚ-Útlán/ns1:SÚ-ÖnnurÚtlánOgKröfur/ns1:HiðOpinbera/ns1:Ríkisjóður/@GBP" xmlDataType="decimal"/>
    </xmlCellPr>
  </singleXmlCell>
  <singleXmlCell id="4223" r="L163" connectionId="0">
    <xmlCellPr id="1" uniqueName="JPY">
      <xmlPr mapId="2" xpath="/ns1:EfnahagurBanka/ns1:Gögn/ns1:SundurliðunÚtlán/ns1:SÚ-Útlán/ns1:SÚ-ÖnnurÚtlánOgKröfur/ns1:HiðOpinbera/ns1:Ríkisjóður/@JPY" xmlDataType="decimal"/>
    </xmlCellPr>
  </singleXmlCell>
  <singleXmlCell id="4224" r="M163" connectionId="0">
    <xmlCellPr id="1" uniqueName="DKK">
      <xmlPr mapId="2" xpath="/ns1:EfnahagurBanka/ns1:Gögn/ns1:SundurliðunÚtlán/ns1:SÚ-Útlán/ns1:SÚ-ÖnnurÚtlánOgKröfur/ns1:HiðOpinbera/ns1:Ríkisjóður/@DKK" xmlDataType="decimal"/>
    </xmlCellPr>
  </singleXmlCell>
  <singleXmlCell id="4225" r="N163" connectionId="0">
    <xmlCellPr id="1" uniqueName="NOK">
      <xmlPr mapId="2" xpath="/ns1:EfnahagurBanka/ns1:Gögn/ns1:SundurliðunÚtlán/ns1:SÚ-Útlán/ns1:SÚ-ÖnnurÚtlánOgKröfur/ns1:HiðOpinbera/ns1:Ríkisjóður/@NOK" xmlDataType="decimal"/>
    </xmlCellPr>
  </singleXmlCell>
  <singleXmlCell id="4226" r="O163" connectionId="0">
    <xmlCellPr id="1" uniqueName="SEK">
      <xmlPr mapId="2" xpath="/ns1:EfnahagurBanka/ns1:Gögn/ns1:SundurliðunÚtlán/ns1:SÚ-Útlán/ns1:SÚ-ÖnnurÚtlánOgKröfur/ns1:HiðOpinbera/ns1:Ríkisjóður/@SEK" xmlDataType="decimal"/>
    </xmlCellPr>
  </singleXmlCell>
  <singleXmlCell id="4227" r="P163" connectionId="0">
    <xmlCellPr id="1" uniqueName="CHF">
      <xmlPr mapId="2" xpath="/ns1:EfnahagurBanka/ns1:Gögn/ns1:SundurliðunÚtlán/ns1:SÚ-Útlán/ns1:SÚ-ÖnnurÚtlánOgKröfur/ns1:HiðOpinbera/ns1:Ríkisjóður/@CHF" xmlDataType="decimal"/>
    </xmlCellPr>
  </singleXmlCell>
  <singleXmlCell id="4228" r="Q163" connectionId="0">
    <xmlCellPr id="1" uniqueName="AðrirGjaldmiðlar">
      <xmlPr mapId="2" xpath="/ns1:EfnahagurBanka/ns1:Gögn/ns1:SundurliðunÚtlán/ns1:SÚ-Útlán/ns1:SÚ-ÖnnurÚtlánOgKröfur/ns1:HiðOpinbera/ns1:Ríkisjóður/@AðrirGjaldmiðlar" xmlDataType="decimal"/>
    </xmlCellPr>
  </singleXmlCell>
  <singleXmlCell id="4229" r="H164" connectionId="0">
    <xmlCellPr id="1" uniqueName="ISK">
      <xmlPr mapId="2" xpath="/ns1:EfnahagurBanka/ns1:Gögn/ns1:SundurliðunÚtlán/ns1:SÚ-Útlán/ns1:SÚ-ÖnnurÚtlánOgKröfur/ns1:HiðOpinbera/ns1:Sveitarfélög/@ISK" xmlDataType="decimal"/>
    </xmlCellPr>
  </singleXmlCell>
  <singleXmlCell id="4230" r="I164" connectionId="0">
    <xmlCellPr id="1" uniqueName="EUR">
      <xmlPr mapId="2" xpath="/ns1:EfnahagurBanka/ns1:Gögn/ns1:SundurliðunÚtlán/ns1:SÚ-Útlán/ns1:SÚ-ÖnnurÚtlánOgKröfur/ns1:HiðOpinbera/ns1:Sveitarfélög/@EUR" xmlDataType="decimal"/>
    </xmlCellPr>
  </singleXmlCell>
  <singleXmlCell id="4231" r="J164" connectionId="0">
    <xmlCellPr id="1" uniqueName="USD">
      <xmlPr mapId="2" xpath="/ns1:EfnahagurBanka/ns1:Gögn/ns1:SundurliðunÚtlán/ns1:SÚ-Útlán/ns1:SÚ-ÖnnurÚtlánOgKröfur/ns1:HiðOpinbera/ns1:Sveitarfélög/@USD" xmlDataType="decimal"/>
    </xmlCellPr>
  </singleXmlCell>
  <singleXmlCell id="4232" r="K164" connectionId="0">
    <xmlCellPr id="1" uniqueName="GBP">
      <xmlPr mapId="2" xpath="/ns1:EfnahagurBanka/ns1:Gögn/ns1:SundurliðunÚtlán/ns1:SÚ-Útlán/ns1:SÚ-ÖnnurÚtlánOgKröfur/ns1:HiðOpinbera/ns1:Sveitarfélög/@GBP" xmlDataType="decimal"/>
    </xmlCellPr>
  </singleXmlCell>
  <singleXmlCell id="4233" r="L164" connectionId="0">
    <xmlCellPr id="1" uniqueName="JPY">
      <xmlPr mapId="2" xpath="/ns1:EfnahagurBanka/ns1:Gögn/ns1:SundurliðunÚtlán/ns1:SÚ-Útlán/ns1:SÚ-ÖnnurÚtlánOgKröfur/ns1:HiðOpinbera/ns1:Sveitarfélög/@JPY" xmlDataType="decimal"/>
    </xmlCellPr>
  </singleXmlCell>
  <singleXmlCell id="4234" r="M164" connectionId="0">
    <xmlCellPr id="1" uniqueName="DKK">
      <xmlPr mapId="2" xpath="/ns1:EfnahagurBanka/ns1:Gögn/ns1:SundurliðunÚtlán/ns1:SÚ-Útlán/ns1:SÚ-ÖnnurÚtlánOgKröfur/ns1:HiðOpinbera/ns1:Sveitarfélög/@DKK" xmlDataType="decimal"/>
    </xmlCellPr>
  </singleXmlCell>
  <singleXmlCell id="4235" r="N164" connectionId="0">
    <xmlCellPr id="1" uniqueName="NOK">
      <xmlPr mapId="2" xpath="/ns1:EfnahagurBanka/ns1:Gögn/ns1:SundurliðunÚtlán/ns1:SÚ-Útlán/ns1:SÚ-ÖnnurÚtlánOgKröfur/ns1:HiðOpinbera/ns1:Sveitarfélög/@NOK" xmlDataType="decimal"/>
    </xmlCellPr>
  </singleXmlCell>
  <singleXmlCell id="4236" r="O164" connectionId="0">
    <xmlCellPr id="1" uniqueName="SEK">
      <xmlPr mapId="2" xpath="/ns1:EfnahagurBanka/ns1:Gögn/ns1:SundurliðunÚtlán/ns1:SÚ-Útlán/ns1:SÚ-ÖnnurÚtlánOgKröfur/ns1:HiðOpinbera/ns1:Sveitarfélög/@SEK" xmlDataType="decimal"/>
    </xmlCellPr>
  </singleXmlCell>
  <singleXmlCell id="4237" r="P164" connectionId="0">
    <xmlCellPr id="1" uniqueName="CHF">
      <xmlPr mapId="2" xpath="/ns1:EfnahagurBanka/ns1:Gögn/ns1:SundurliðunÚtlán/ns1:SÚ-Útlán/ns1:SÚ-ÖnnurÚtlánOgKröfur/ns1:HiðOpinbera/ns1:Sveitarfélög/@CHF" xmlDataType="decimal"/>
    </xmlCellPr>
  </singleXmlCell>
  <singleXmlCell id="4238" r="Q164" connectionId="0">
    <xmlCellPr id="1" uniqueName="AðrirGjaldmiðlar">
      <xmlPr mapId="2" xpath="/ns1:EfnahagurBanka/ns1:Gögn/ns1:SundurliðunÚtlán/ns1:SÚ-Útlán/ns1:SÚ-ÖnnurÚtlánOgKröfur/ns1:HiðOpinbera/ns1:Sveitarfélög/@AðrirGjaldmiðlar" xmlDataType="decimal"/>
    </xmlCellPr>
  </singleXmlCell>
  <singleXmlCell id="4239" r="H165" connectionId="0">
    <xmlCellPr id="1" uniqueName="ISK">
      <xmlPr mapId="2" xpath="/ns1:EfnahagurBanka/ns1:Gögn/ns1:SundurliðunÚtlán/ns1:SÚ-Útlán/ns1:SÚ-ÖnnurÚtlánOgKröfur/ns1:SÚ-HeimiliLánMeðVeðiIÍbúð/@ISK" xmlDataType="decimal"/>
    </xmlCellPr>
  </singleXmlCell>
  <singleXmlCell id="4240" r="I165" connectionId="0">
    <xmlCellPr id="1" uniqueName="EUR">
      <xmlPr mapId="2" xpath="/ns1:EfnahagurBanka/ns1:Gögn/ns1:SundurliðunÚtlán/ns1:SÚ-Útlán/ns1:SÚ-ÖnnurÚtlánOgKröfur/ns1:SÚ-HeimiliLánMeðVeðiIÍbúð/@EUR" xmlDataType="decimal"/>
    </xmlCellPr>
  </singleXmlCell>
  <singleXmlCell id="4241" r="J165" connectionId="0">
    <xmlCellPr id="1" uniqueName="USD">
      <xmlPr mapId="2" xpath="/ns1:EfnahagurBanka/ns1:Gögn/ns1:SundurliðunÚtlán/ns1:SÚ-Útlán/ns1:SÚ-ÖnnurÚtlánOgKröfur/ns1:SÚ-HeimiliLánMeðVeðiIÍbúð/@USD" xmlDataType="decimal"/>
    </xmlCellPr>
  </singleXmlCell>
  <singleXmlCell id="4242" r="K165" connectionId="0">
    <xmlCellPr id="1" uniqueName="GBP">
      <xmlPr mapId="2" xpath="/ns1:EfnahagurBanka/ns1:Gögn/ns1:SundurliðunÚtlán/ns1:SÚ-Útlán/ns1:SÚ-ÖnnurÚtlánOgKröfur/ns1:SÚ-HeimiliLánMeðVeðiIÍbúð/@GBP" xmlDataType="decimal"/>
    </xmlCellPr>
  </singleXmlCell>
  <singleXmlCell id="4243" r="L165" connectionId="0">
    <xmlCellPr id="1" uniqueName="JPY">
      <xmlPr mapId="2" xpath="/ns1:EfnahagurBanka/ns1:Gögn/ns1:SundurliðunÚtlán/ns1:SÚ-Útlán/ns1:SÚ-ÖnnurÚtlánOgKröfur/ns1:SÚ-HeimiliLánMeðVeðiIÍbúð/@JPY" xmlDataType="decimal"/>
    </xmlCellPr>
  </singleXmlCell>
  <singleXmlCell id="4244" r="M165" connectionId="0">
    <xmlCellPr id="1" uniqueName="DKK">
      <xmlPr mapId="2" xpath="/ns1:EfnahagurBanka/ns1:Gögn/ns1:SundurliðunÚtlán/ns1:SÚ-Útlán/ns1:SÚ-ÖnnurÚtlánOgKröfur/ns1:SÚ-HeimiliLánMeðVeðiIÍbúð/@DKK" xmlDataType="decimal"/>
    </xmlCellPr>
  </singleXmlCell>
  <singleXmlCell id="4245" r="N165" connectionId="0">
    <xmlCellPr id="1" uniqueName="NOK">
      <xmlPr mapId="2" xpath="/ns1:EfnahagurBanka/ns1:Gögn/ns1:SundurliðunÚtlán/ns1:SÚ-Útlán/ns1:SÚ-ÖnnurÚtlánOgKröfur/ns1:SÚ-HeimiliLánMeðVeðiIÍbúð/@NOK" xmlDataType="decimal"/>
    </xmlCellPr>
  </singleXmlCell>
  <singleXmlCell id="4246" r="O165" connectionId="0">
    <xmlCellPr id="1" uniqueName="SEK">
      <xmlPr mapId="2" xpath="/ns1:EfnahagurBanka/ns1:Gögn/ns1:SundurliðunÚtlán/ns1:SÚ-Útlán/ns1:SÚ-ÖnnurÚtlánOgKröfur/ns1:SÚ-HeimiliLánMeðVeðiIÍbúð/@SEK" xmlDataType="decimal"/>
    </xmlCellPr>
  </singleXmlCell>
  <singleXmlCell id="4247" r="P165" connectionId="0">
    <xmlCellPr id="1" uniqueName="CHF">
      <xmlPr mapId="2" xpath="/ns1:EfnahagurBanka/ns1:Gögn/ns1:SundurliðunÚtlán/ns1:SÚ-Útlán/ns1:SÚ-ÖnnurÚtlánOgKröfur/ns1:SÚ-HeimiliLánMeðVeðiIÍbúð/@CHF" xmlDataType="decimal"/>
    </xmlCellPr>
  </singleXmlCell>
  <singleXmlCell id="4248" r="Q165" connectionId="0">
    <xmlCellPr id="1" uniqueName="AðrirGjaldmiðlar">
      <xmlPr mapId="2" xpath="/ns1:EfnahagurBanka/ns1:Gögn/ns1:SundurliðunÚtlán/ns1:SÚ-Útlán/ns1:SÚ-ÖnnurÚtlánOgKröfur/ns1:SÚ-HeimiliLánMeðVeðiIÍbúð/@AðrirGjaldmiðlar" xmlDataType="decimal"/>
    </xmlCellPr>
  </singleXmlCell>
  <singleXmlCell id="4249" r="H166" connectionId="0">
    <xmlCellPr id="1" uniqueName="ISK">
      <xmlPr mapId="2" xpath="/ns1:EfnahagurBanka/ns1:Gögn/ns1:SundurliðunÚtlán/ns1:SÚ-Útlán/ns1:SÚ-ÖnnurÚtlánOgKröfur/ns1:SÚ-HeimiliÖnnurLán/@ISK" xmlDataType="decimal"/>
    </xmlCellPr>
  </singleXmlCell>
  <singleXmlCell id="4250" r="I166" connectionId="0">
    <xmlCellPr id="1" uniqueName="EUR">
      <xmlPr mapId="2" xpath="/ns1:EfnahagurBanka/ns1:Gögn/ns1:SundurliðunÚtlán/ns1:SÚ-Útlán/ns1:SÚ-ÖnnurÚtlánOgKröfur/ns1:SÚ-HeimiliÖnnurLán/@EUR" xmlDataType="decimal"/>
    </xmlCellPr>
  </singleXmlCell>
  <singleXmlCell id="4251" r="J166" connectionId="0">
    <xmlCellPr id="1" uniqueName="USD">
      <xmlPr mapId="2" xpath="/ns1:EfnahagurBanka/ns1:Gögn/ns1:SundurliðunÚtlán/ns1:SÚ-Útlán/ns1:SÚ-ÖnnurÚtlánOgKröfur/ns1:SÚ-HeimiliÖnnurLán/@USD" xmlDataType="decimal"/>
    </xmlCellPr>
  </singleXmlCell>
  <singleXmlCell id="4252" r="K166" connectionId="0">
    <xmlCellPr id="1" uniqueName="GBP">
      <xmlPr mapId="2" xpath="/ns1:EfnahagurBanka/ns1:Gögn/ns1:SundurliðunÚtlán/ns1:SÚ-Útlán/ns1:SÚ-ÖnnurÚtlánOgKröfur/ns1:SÚ-HeimiliÖnnurLán/@GBP" xmlDataType="decimal"/>
    </xmlCellPr>
  </singleXmlCell>
  <singleXmlCell id="4253" r="L166" connectionId="0">
    <xmlCellPr id="1" uniqueName="JPY">
      <xmlPr mapId="2" xpath="/ns1:EfnahagurBanka/ns1:Gögn/ns1:SundurliðunÚtlán/ns1:SÚ-Útlán/ns1:SÚ-ÖnnurÚtlánOgKröfur/ns1:SÚ-HeimiliÖnnurLán/@JPY" xmlDataType="decimal"/>
    </xmlCellPr>
  </singleXmlCell>
  <singleXmlCell id="4254" r="M166" connectionId="0">
    <xmlCellPr id="1" uniqueName="DKK">
      <xmlPr mapId="2" xpath="/ns1:EfnahagurBanka/ns1:Gögn/ns1:SundurliðunÚtlán/ns1:SÚ-Útlán/ns1:SÚ-ÖnnurÚtlánOgKröfur/ns1:SÚ-HeimiliÖnnurLán/@DKK" xmlDataType="decimal"/>
    </xmlCellPr>
  </singleXmlCell>
  <singleXmlCell id="4255" r="N166" connectionId="0">
    <xmlCellPr id="1" uniqueName="NOK">
      <xmlPr mapId="2" xpath="/ns1:EfnahagurBanka/ns1:Gögn/ns1:SundurliðunÚtlán/ns1:SÚ-Útlán/ns1:SÚ-ÖnnurÚtlánOgKröfur/ns1:SÚ-HeimiliÖnnurLán/@NOK" xmlDataType="decimal"/>
    </xmlCellPr>
  </singleXmlCell>
  <singleXmlCell id="4256" r="O166" connectionId="0">
    <xmlCellPr id="1" uniqueName="SEK">
      <xmlPr mapId="2" xpath="/ns1:EfnahagurBanka/ns1:Gögn/ns1:SundurliðunÚtlán/ns1:SÚ-Útlán/ns1:SÚ-ÖnnurÚtlánOgKröfur/ns1:SÚ-HeimiliÖnnurLán/@SEK" xmlDataType="decimal"/>
    </xmlCellPr>
  </singleXmlCell>
  <singleXmlCell id="4257" r="P166" connectionId="0">
    <xmlCellPr id="1" uniqueName="CHF">
      <xmlPr mapId="2" xpath="/ns1:EfnahagurBanka/ns1:Gögn/ns1:SundurliðunÚtlán/ns1:SÚ-Útlán/ns1:SÚ-ÖnnurÚtlánOgKröfur/ns1:SÚ-HeimiliÖnnurLán/@CHF" xmlDataType="decimal"/>
    </xmlCellPr>
  </singleXmlCell>
  <singleXmlCell id="4258" r="Q166" connectionId="0">
    <xmlCellPr id="1" uniqueName="AðrirGjaldmiðlar">
      <xmlPr mapId="2" xpath="/ns1:EfnahagurBanka/ns1:Gögn/ns1:SundurliðunÚtlán/ns1:SÚ-Útlán/ns1:SÚ-ÖnnurÚtlánOgKröfur/ns1:SÚ-HeimiliÖnnurLán/@AðrirGjaldmiðlar" xmlDataType="decimal"/>
    </xmlCellPr>
  </singleXmlCell>
  <singleXmlCell id="4259" r="H167" connectionId="0">
    <xmlCellPr id="1" uniqueName="ISK">
      <xmlPr mapId="2" xpath="/ns1:EfnahagurBanka/ns1:Gögn/ns1:SundurliðunÚtlán/ns1:SÚ-Útlán/ns1:SÚ-ÖnnurÚtlánOgKröfur/ns1:SÚ-FélagasamtökSemÞjónaHeimilum/@ISK" xmlDataType="decimal"/>
    </xmlCellPr>
  </singleXmlCell>
  <singleXmlCell id="4260" r="I167" connectionId="0">
    <xmlCellPr id="1" uniqueName="EUR">
      <xmlPr mapId="2" xpath="/ns1:EfnahagurBanka/ns1:Gögn/ns1:SundurliðunÚtlán/ns1:SÚ-Útlán/ns1:SÚ-ÖnnurÚtlánOgKröfur/ns1:SÚ-FélagasamtökSemÞjónaHeimilum/@EUR" xmlDataType="decimal"/>
    </xmlCellPr>
  </singleXmlCell>
  <singleXmlCell id="4261" r="J167" connectionId="0">
    <xmlCellPr id="1" uniqueName="USD">
      <xmlPr mapId="2" xpath="/ns1:EfnahagurBanka/ns1:Gögn/ns1:SundurliðunÚtlán/ns1:SÚ-Útlán/ns1:SÚ-ÖnnurÚtlánOgKröfur/ns1:SÚ-FélagasamtökSemÞjónaHeimilum/@USD" xmlDataType="decimal"/>
    </xmlCellPr>
  </singleXmlCell>
  <singleXmlCell id="4262" r="K167" connectionId="0">
    <xmlCellPr id="1" uniqueName="GBP">
      <xmlPr mapId="2" xpath="/ns1:EfnahagurBanka/ns1:Gögn/ns1:SundurliðunÚtlán/ns1:SÚ-Útlán/ns1:SÚ-ÖnnurÚtlánOgKröfur/ns1:SÚ-FélagasamtökSemÞjónaHeimilum/@GBP" xmlDataType="decimal"/>
    </xmlCellPr>
  </singleXmlCell>
  <singleXmlCell id="4263" r="L167" connectionId="0">
    <xmlCellPr id="1" uniqueName="JPY">
      <xmlPr mapId="2" xpath="/ns1:EfnahagurBanka/ns1:Gögn/ns1:SundurliðunÚtlán/ns1:SÚ-Útlán/ns1:SÚ-ÖnnurÚtlánOgKröfur/ns1:SÚ-FélagasamtökSemÞjónaHeimilum/@JPY" xmlDataType="decimal"/>
    </xmlCellPr>
  </singleXmlCell>
  <singleXmlCell id="4264" r="M167" connectionId="0">
    <xmlCellPr id="1" uniqueName="DKK">
      <xmlPr mapId="2" xpath="/ns1:EfnahagurBanka/ns1:Gögn/ns1:SundurliðunÚtlán/ns1:SÚ-Útlán/ns1:SÚ-ÖnnurÚtlánOgKröfur/ns1:SÚ-FélagasamtökSemÞjónaHeimilum/@DKK" xmlDataType="decimal"/>
    </xmlCellPr>
  </singleXmlCell>
  <singleXmlCell id="4265" r="N167" connectionId="0">
    <xmlCellPr id="1" uniqueName="NOK">
      <xmlPr mapId="2" xpath="/ns1:EfnahagurBanka/ns1:Gögn/ns1:SundurliðunÚtlán/ns1:SÚ-Útlán/ns1:SÚ-ÖnnurÚtlánOgKröfur/ns1:SÚ-FélagasamtökSemÞjónaHeimilum/@NOK" xmlDataType="decimal"/>
    </xmlCellPr>
  </singleXmlCell>
  <singleXmlCell id="4266" r="O167" connectionId="0">
    <xmlCellPr id="1" uniqueName="SEK">
      <xmlPr mapId="2" xpath="/ns1:EfnahagurBanka/ns1:Gögn/ns1:SundurliðunÚtlán/ns1:SÚ-Útlán/ns1:SÚ-ÖnnurÚtlánOgKröfur/ns1:SÚ-FélagasamtökSemÞjónaHeimilum/@SEK" xmlDataType="decimal"/>
    </xmlCellPr>
  </singleXmlCell>
  <singleXmlCell id="4267" r="P167" connectionId="0">
    <xmlCellPr id="1" uniqueName="CHF">
      <xmlPr mapId="2" xpath="/ns1:EfnahagurBanka/ns1:Gögn/ns1:SundurliðunÚtlán/ns1:SÚ-Útlán/ns1:SÚ-ÖnnurÚtlánOgKröfur/ns1:SÚ-FélagasamtökSemÞjónaHeimilum/@CHF" xmlDataType="decimal"/>
    </xmlCellPr>
  </singleXmlCell>
  <singleXmlCell id="4268" r="Q167" connectionId="0">
    <xmlCellPr id="1" uniqueName="AðrirGjaldmiðlar">
      <xmlPr mapId="2" xpath="/ns1:EfnahagurBanka/ns1:Gögn/ns1:SundurliðunÚtlán/ns1:SÚ-Útlán/ns1:SÚ-ÖnnurÚtlánOgKröfur/ns1:SÚ-FélagasamtökSemÞjónaHeimilum/@AðrirGjaldmiðlar" xmlDataType="decimal"/>
    </xmlCellPr>
  </singleXmlCell>
  <singleXmlCell id="4281" r="F184" connectionId="0">
    <xmlCellPr id="1" uniqueName="OpinbertFyrirtæki">
      <xmlPr mapId="2" xpath="/ns1:EfnahagurBanka/ns1:Gögn/ns1:SundurliðunÚtlán/ns1:SÚ-Útlán/ns1:SÚ-Eignarleigusamningar/ns1:Fjármálageiri/ns1:Innlánsstofnanir/@OpinbertFyrirtæki" xmlDataType="decimal"/>
    </xmlCellPr>
  </singleXmlCell>
  <singleXmlCell id="4282" r="G184" connectionId="0">
    <xmlCellPr id="1" uniqueName="Einkafyrirtæki">
      <xmlPr mapId="2" xpath="/ns1:EfnahagurBanka/ns1:Gögn/ns1:SundurliðunÚtlán/ns1:SÚ-Útlán/ns1:SÚ-Eignarleigusamningar/ns1:Fjármálageiri/ns1:Innlánsstofnanir/@Einkafyrirtæki" xmlDataType="decimal"/>
    </xmlCellPr>
  </singleXmlCell>
  <singleXmlCell id="4283" r="H184" connectionId="0">
    <xmlCellPr id="1" uniqueName="ISK">
      <xmlPr mapId="2" xpath="/ns1:EfnahagurBanka/ns1:Gögn/ns1:SundurliðunÚtlán/ns1:SÚ-Útlán/ns1:SÚ-Eignarleigusamningar/ns1:Fjármálageiri/ns1:Innlánsstofnanir/@ISK" xmlDataType="decimal"/>
    </xmlCellPr>
  </singleXmlCell>
  <singleXmlCell id="4284" r="I184" connectionId="0">
    <xmlCellPr id="1" uniqueName="EUR">
      <xmlPr mapId="2" xpath="/ns1:EfnahagurBanka/ns1:Gögn/ns1:SundurliðunÚtlán/ns1:SÚ-Útlán/ns1:SÚ-Eignarleigusamningar/ns1:Fjármálageiri/ns1:Innlánsstofnanir/@EUR" xmlDataType="decimal"/>
    </xmlCellPr>
  </singleXmlCell>
  <singleXmlCell id="4285" r="J184" connectionId="0">
    <xmlCellPr id="1" uniqueName="USD">
      <xmlPr mapId="2" xpath="/ns1:EfnahagurBanka/ns1:Gögn/ns1:SundurliðunÚtlán/ns1:SÚ-Útlán/ns1:SÚ-Eignarleigusamningar/ns1:Fjármálageiri/ns1:Innlánsstofnanir/@USD" xmlDataType="decimal"/>
    </xmlCellPr>
  </singleXmlCell>
  <singleXmlCell id="4286" r="K184" connectionId="0">
    <xmlCellPr id="1" uniqueName="GBP">
      <xmlPr mapId="2" xpath="/ns1:EfnahagurBanka/ns1:Gögn/ns1:SundurliðunÚtlán/ns1:SÚ-Útlán/ns1:SÚ-Eignarleigusamningar/ns1:Fjármálageiri/ns1:Innlánsstofnanir/@GBP" xmlDataType="decimal"/>
    </xmlCellPr>
  </singleXmlCell>
  <singleXmlCell id="4287" r="L184" connectionId="0">
    <xmlCellPr id="1" uniqueName="JPY">
      <xmlPr mapId="2" xpath="/ns1:EfnahagurBanka/ns1:Gögn/ns1:SundurliðunÚtlán/ns1:SÚ-Útlán/ns1:SÚ-Eignarleigusamningar/ns1:Fjármálageiri/ns1:Innlánsstofnanir/@JPY" xmlDataType="decimal"/>
    </xmlCellPr>
  </singleXmlCell>
  <singleXmlCell id="4288" r="M184" connectionId="0">
    <xmlCellPr id="1" uniqueName="DKK">
      <xmlPr mapId="2" xpath="/ns1:EfnahagurBanka/ns1:Gögn/ns1:SundurliðunÚtlán/ns1:SÚ-Útlán/ns1:SÚ-Eignarleigusamningar/ns1:Fjármálageiri/ns1:Innlánsstofnanir/@DKK" xmlDataType="decimal"/>
    </xmlCellPr>
  </singleXmlCell>
  <singleXmlCell id="4289" r="N184" connectionId="0">
    <xmlCellPr id="1" uniqueName="NOK">
      <xmlPr mapId="2" xpath="/ns1:EfnahagurBanka/ns1:Gögn/ns1:SundurliðunÚtlán/ns1:SÚ-Útlán/ns1:SÚ-Eignarleigusamningar/ns1:Fjármálageiri/ns1:Innlánsstofnanir/@NOK" xmlDataType="decimal"/>
    </xmlCellPr>
  </singleXmlCell>
  <singleXmlCell id="4290" r="O184" connectionId="0">
    <xmlCellPr id="1" uniqueName="SEK">
      <xmlPr mapId="2" xpath="/ns1:EfnahagurBanka/ns1:Gögn/ns1:SundurliðunÚtlán/ns1:SÚ-Útlán/ns1:SÚ-Eignarleigusamningar/ns1:Fjármálageiri/ns1:Innlánsstofnanir/@SEK" xmlDataType="decimal"/>
    </xmlCellPr>
  </singleXmlCell>
  <singleXmlCell id="4291" r="P184" connectionId="0">
    <xmlCellPr id="1" uniqueName="CHF">
      <xmlPr mapId="2" xpath="/ns1:EfnahagurBanka/ns1:Gögn/ns1:SundurliðunÚtlán/ns1:SÚ-Útlán/ns1:SÚ-Eignarleigusamningar/ns1:Fjármálageiri/ns1:Innlánsstofnanir/@CHF" xmlDataType="decimal"/>
    </xmlCellPr>
  </singleXmlCell>
  <singleXmlCell id="4292" r="Q184" connectionId="0">
    <xmlCellPr id="1" uniqueName="AðrirGjaldmiðlar">
      <xmlPr mapId="2" xpath="/ns1:EfnahagurBanka/ns1:Gögn/ns1:SundurliðunÚtlán/ns1:SÚ-Útlán/ns1:SÚ-Eignarleigusamningar/ns1:Fjármálageiri/ns1:Innlánsstofnanir/@AðrirGjaldmiðlar" xmlDataType="decimal"/>
    </xmlCellPr>
  </singleXmlCell>
  <singleXmlCell id="4293" r="F185" connectionId="0">
    <xmlCellPr id="1" uniqueName="OpinbertFyrirtæki">
      <xmlPr mapId="2" xpath="/ns1:EfnahagurBanka/ns1:Gögn/ns1:SundurliðunÚtlán/ns1:SÚ-Útlán/ns1:SÚ-Eignarleigusamningar/ns1:Fjármálageiri/ns1:InnlánsstofnanirÍSlitameðferð/@OpinbertFyrirtæki" xmlDataType="decimal"/>
    </xmlCellPr>
  </singleXmlCell>
  <singleXmlCell id="4294" r="G185" connectionId="0">
    <xmlCellPr id="1" uniqueName="Einkafyrirtæki">
      <xmlPr mapId="2" xpath="/ns1:EfnahagurBanka/ns1:Gögn/ns1:SundurliðunÚtlán/ns1:SÚ-Útlán/ns1:SÚ-Eignarleigusamningar/ns1:Fjármálageiri/ns1:InnlánsstofnanirÍSlitameðferð/@Einkafyrirtæki" xmlDataType="decimal"/>
    </xmlCellPr>
  </singleXmlCell>
  <singleXmlCell id="4295" r="H185" connectionId="0">
    <xmlCellPr id="1" uniqueName="ISK">
      <xmlPr mapId="2" xpath="/ns1:EfnahagurBanka/ns1:Gögn/ns1:SundurliðunÚtlán/ns1:SÚ-Útlán/ns1:SÚ-Eignarleigusamningar/ns1:Fjármálageiri/ns1:InnlánsstofnanirÍSlitameðferð/@ISK" xmlDataType="decimal"/>
    </xmlCellPr>
  </singleXmlCell>
  <singleXmlCell id="4296" r="I185" connectionId="0">
    <xmlCellPr id="1" uniqueName="EUR">
      <xmlPr mapId="2" xpath="/ns1:EfnahagurBanka/ns1:Gögn/ns1:SundurliðunÚtlán/ns1:SÚ-Útlán/ns1:SÚ-Eignarleigusamningar/ns1:Fjármálageiri/ns1:InnlánsstofnanirÍSlitameðferð/@EUR" xmlDataType="decimal"/>
    </xmlCellPr>
  </singleXmlCell>
  <singleXmlCell id="4297" r="J185" connectionId="0">
    <xmlCellPr id="1" uniqueName="USD">
      <xmlPr mapId="2" xpath="/ns1:EfnahagurBanka/ns1:Gögn/ns1:SundurliðunÚtlán/ns1:SÚ-Útlán/ns1:SÚ-Eignarleigusamningar/ns1:Fjármálageiri/ns1:InnlánsstofnanirÍSlitameðferð/@USD" xmlDataType="decimal"/>
    </xmlCellPr>
  </singleXmlCell>
  <singleXmlCell id="4298" r="K185" connectionId="0">
    <xmlCellPr id="1" uniqueName="GBP">
      <xmlPr mapId="2" xpath="/ns1:EfnahagurBanka/ns1:Gögn/ns1:SundurliðunÚtlán/ns1:SÚ-Útlán/ns1:SÚ-Eignarleigusamningar/ns1:Fjármálageiri/ns1:InnlánsstofnanirÍSlitameðferð/@GBP" xmlDataType="decimal"/>
    </xmlCellPr>
  </singleXmlCell>
  <singleXmlCell id="4299" r="L185" connectionId="0">
    <xmlCellPr id="1" uniqueName="JPY">
      <xmlPr mapId="2" xpath="/ns1:EfnahagurBanka/ns1:Gögn/ns1:SundurliðunÚtlán/ns1:SÚ-Útlán/ns1:SÚ-Eignarleigusamningar/ns1:Fjármálageiri/ns1:InnlánsstofnanirÍSlitameðferð/@JPY" xmlDataType="decimal"/>
    </xmlCellPr>
  </singleXmlCell>
  <singleXmlCell id="4300" r="M185" connectionId="0">
    <xmlCellPr id="1" uniqueName="DKK">
      <xmlPr mapId="2" xpath="/ns1:EfnahagurBanka/ns1:Gögn/ns1:SundurliðunÚtlán/ns1:SÚ-Útlán/ns1:SÚ-Eignarleigusamningar/ns1:Fjármálageiri/ns1:InnlánsstofnanirÍSlitameðferð/@DKK" xmlDataType="decimal"/>
    </xmlCellPr>
  </singleXmlCell>
  <singleXmlCell id="4301" r="N185" connectionId="0">
    <xmlCellPr id="1" uniqueName="NOK">
      <xmlPr mapId="2" xpath="/ns1:EfnahagurBanka/ns1:Gögn/ns1:SundurliðunÚtlán/ns1:SÚ-Útlán/ns1:SÚ-Eignarleigusamningar/ns1:Fjármálageiri/ns1:InnlánsstofnanirÍSlitameðferð/@NOK" xmlDataType="decimal"/>
    </xmlCellPr>
  </singleXmlCell>
  <singleXmlCell id="4302" r="O185" connectionId="0">
    <xmlCellPr id="1" uniqueName="SEK">
      <xmlPr mapId="2" xpath="/ns1:EfnahagurBanka/ns1:Gögn/ns1:SundurliðunÚtlán/ns1:SÚ-Útlán/ns1:SÚ-Eignarleigusamningar/ns1:Fjármálageiri/ns1:InnlánsstofnanirÍSlitameðferð/@SEK" xmlDataType="decimal"/>
    </xmlCellPr>
  </singleXmlCell>
  <singleXmlCell id="4303" r="P185" connectionId="0">
    <xmlCellPr id="1" uniqueName="CHF">
      <xmlPr mapId="2" xpath="/ns1:EfnahagurBanka/ns1:Gögn/ns1:SundurliðunÚtlán/ns1:SÚ-Útlán/ns1:SÚ-Eignarleigusamningar/ns1:Fjármálageiri/ns1:InnlánsstofnanirÍSlitameðferð/@CHF" xmlDataType="decimal"/>
    </xmlCellPr>
  </singleXmlCell>
  <singleXmlCell id="4304" r="Q185" connectionId="0">
    <xmlCellPr id="1" uniqueName="AðrirGjaldmiðlar">
      <xmlPr mapId="2" xpath="/ns1:EfnahagurBanka/ns1:Gögn/ns1:SundurliðunÚtlán/ns1:SÚ-Útlán/ns1:SÚ-Eignarleigusamningar/ns1:Fjármálageiri/ns1:InnlánsstofnanirÍSlitameðferð/@AðrirGjaldmiðlar" xmlDataType="decimal"/>
    </xmlCellPr>
  </singleXmlCell>
  <singleXmlCell id="4305" r="F186" connectionId="0">
    <xmlCellPr id="1" uniqueName="OpinbertFyrirtæki">
      <xmlPr mapId="2" xpath="/ns1:EfnahagurBanka/ns1:Gögn/ns1:SundurliðunÚtlán/ns1:SÚ-Útlán/ns1:SÚ-Eignarleigusamningar/ns1:Fjármálageiri/ns1:Peningamarkaðssjóðir/@OpinbertFyrirtæki" xmlDataType="decimal"/>
    </xmlCellPr>
  </singleXmlCell>
  <singleXmlCell id="4306" r="G186" connectionId="0">
    <xmlCellPr id="1" uniqueName="Einkafyrirtæki">
      <xmlPr mapId="2" xpath="/ns1:EfnahagurBanka/ns1:Gögn/ns1:SundurliðunÚtlán/ns1:SÚ-Útlán/ns1:SÚ-Eignarleigusamningar/ns1:Fjármálageiri/ns1:Peningamarkaðssjóðir/@Einkafyrirtæki" xmlDataType="decimal"/>
    </xmlCellPr>
  </singleXmlCell>
  <singleXmlCell id="4307" r="H186" connectionId="0">
    <xmlCellPr id="1" uniqueName="ISK">
      <xmlPr mapId="2" xpath="/ns1:EfnahagurBanka/ns1:Gögn/ns1:SundurliðunÚtlán/ns1:SÚ-Útlán/ns1:SÚ-Eignarleigusamningar/ns1:Fjármálageiri/ns1:Peningamarkaðssjóðir/@ISK" xmlDataType="decimal"/>
    </xmlCellPr>
  </singleXmlCell>
  <singleXmlCell id="4308" r="I186" connectionId="0">
    <xmlCellPr id="1" uniqueName="EUR">
      <xmlPr mapId="2" xpath="/ns1:EfnahagurBanka/ns1:Gögn/ns1:SundurliðunÚtlán/ns1:SÚ-Útlán/ns1:SÚ-Eignarleigusamningar/ns1:Fjármálageiri/ns1:Peningamarkaðssjóðir/@EUR" xmlDataType="decimal"/>
    </xmlCellPr>
  </singleXmlCell>
  <singleXmlCell id="4309" r="J186" connectionId="0">
    <xmlCellPr id="1" uniqueName="USD">
      <xmlPr mapId="2" xpath="/ns1:EfnahagurBanka/ns1:Gögn/ns1:SundurliðunÚtlán/ns1:SÚ-Útlán/ns1:SÚ-Eignarleigusamningar/ns1:Fjármálageiri/ns1:Peningamarkaðssjóðir/@USD" xmlDataType="decimal"/>
    </xmlCellPr>
  </singleXmlCell>
  <singleXmlCell id="4310" r="K186" connectionId="0">
    <xmlCellPr id="1" uniqueName="GBP">
      <xmlPr mapId="2" xpath="/ns1:EfnahagurBanka/ns1:Gögn/ns1:SundurliðunÚtlán/ns1:SÚ-Útlán/ns1:SÚ-Eignarleigusamningar/ns1:Fjármálageiri/ns1:Peningamarkaðssjóðir/@GBP" xmlDataType="decimal"/>
    </xmlCellPr>
  </singleXmlCell>
  <singleXmlCell id="4311" r="L186" connectionId="0">
    <xmlCellPr id="1" uniqueName="JPY">
      <xmlPr mapId="2" xpath="/ns1:EfnahagurBanka/ns1:Gögn/ns1:SundurliðunÚtlán/ns1:SÚ-Útlán/ns1:SÚ-Eignarleigusamningar/ns1:Fjármálageiri/ns1:Peningamarkaðssjóðir/@JPY" xmlDataType="decimal"/>
    </xmlCellPr>
  </singleXmlCell>
  <singleXmlCell id="4312" r="M186" connectionId="0">
    <xmlCellPr id="1" uniqueName="DKK">
      <xmlPr mapId="2" xpath="/ns1:EfnahagurBanka/ns1:Gögn/ns1:SundurliðunÚtlán/ns1:SÚ-Útlán/ns1:SÚ-Eignarleigusamningar/ns1:Fjármálageiri/ns1:Peningamarkaðssjóðir/@DKK" xmlDataType="decimal"/>
    </xmlCellPr>
  </singleXmlCell>
  <singleXmlCell id="4313" r="N186" connectionId="0">
    <xmlCellPr id="1" uniqueName="NOK">
      <xmlPr mapId="2" xpath="/ns1:EfnahagurBanka/ns1:Gögn/ns1:SundurliðunÚtlán/ns1:SÚ-Útlán/ns1:SÚ-Eignarleigusamningar/ns1:Fjármálageiri/ns1:Peningamarkaðssjóðir/@NOK" xmlDataType="decimal"/>
    </xmlCellPr>
  </singleXmlCell>
  <singleXmlCell id="4314" r="O186" connectionId="0">
    <xmlCellPr id="1" uniqueName="SEK">
      <xmlPr mapId="2" xpath="/ns1:EfnahagurBanka/ns1:Gögn/ns1:SundurliðunÚtlán/ns1:SÚ-Útlán/ns1:SÚ-Eignarleigusamningar/ns1:Fjármálageiri/ns1:Peningamarkaðssjóðir/@SEK" xmlDataType="decimal"/>
    </xmlCellPr>
  </singleXmlCell>
  <singleXmlCell id="4315" r="P186" connectionId="0">
    <xmlCellPr id="1" uniqueName="CHF">
      <xmlPr mapId="2" xpath="/ns1:EfnahagurBanka/ns1:Gögn/ns1:SundurliðunÚtlán/ns1:SÚ-Útlán/ns1:SÚ-Eignarleigusamningar/ns1:Fjármálageiri/ns1:Peningamarkaðssjóðir/@CHF" xmlDataType="decimal"/>
    </xmlCellPr>
  </singleXmlCell>
  <singleXmlCell id="4316" r="Q186" connectionId="0">
    <xmlCellPr id="1" uniqueName="AðrirGjaldmiðlar">
      <xmlPr mapId="2" xpath="/ns1:EfnahagurBanka/ns1:Gögn/ns1:SundurliðunÚtlán/ns1:SÚ-Útlán/ns1:SÚ-Eignarleigusamningar/ns1:Fjármálageiri/ns1:Peningamarkaðssjóðir/@AðrirGjaldmiðlar" xmlDataType="decimal"/>
    </xmlCellPr>
  </singleXmlCell>
  <singleXmlCell id="4317" r="F187" connectionId="0">
    <xmlCellPr id="1" uniqueName="OpinbertFyrirtæki">
      <xmlPr mapId="2" xpath="/ns1:EfnahagurBanka/ns1:Gögn/ns1:SundurliðunÚtlán/ns1:SÚ-Útlán/ns1:SÚ-Eignarleigusamningar/ns1:Fjármálageiri/ns1:AðrirVerðbréfaOgFjárfestingarsjóðir/@OpinbertFyrirtæki" xmlDataType="decimal"/>
    </xmlCellPr>
  </singleXmlCell>
  <singleXmlCell id="4318" r="G187" connectionId="0">
    <xmlCellPr id="1" uniqueName="Einkafyrirtæki">
      <xmlPr mapId="2" xpath="/ns1:EfnahagurBanka/ns1:Gögn/ns1:SundurliðunÚtlán/ns1:SÚ-Útlán/ns1:SÚ-Eignarleigusamningar/ns1:Fjármálageiri/ns1:AðrirVerðbréfaOgFjárfestingarsjóðir/@Einkafyrirtæki" xmlDataType="decimal"/>
    </xmlCellPr>
  </singleXmlCell>
  <singleXmlCell id="4319" r="H187" connectionId="0">
    <xmlCellPr id="1" uniqueName="ISK">
      <xmlPr mapId="2" xpath="/ns1:EfnahagurBanka/ns1:Gögn/ns1:SundurliðunÚtlán/ns1:SÚ-Útlán/ns1:SÚ-Eignarleigusamningar/ns1:Fjármálageiri/ns1:AðrirVerðbréfaOgFjárfestingarsjóðir/@ISK" xmlDataType="decimal"/>
    </xmlCellPr>
  </singleXmlCell>
  <singleXmlCell id="4320" r="I187" connectionId="0">
    <xmlCellPr id="1" uniqueName="EUR">
      <xmlPr mapId="2" xpath="/ns1:EfnahagurBanka/ns1:Gögn/ns1:SundurliðunÚtlán/ns1:SÚ-Útlán/ns1:SÚ-Eignarleigusamningar/ns1:Fjármálageiri/ns1:AðrirVerðbréfaOgFjárfestingarsjóðir/@EUR" xmlDataType="decimal"/>
    </xmlCellPr>
  </singleXmlCell>
  <singleXmlCell id="4321" r="J187" connectionId="0">
    <xmlCellPr id="1" uniqueName="USD">
      <xmlPr mapId="2" xpath="/ns1:EfnahagurBanka/ns1:Gögn/ns1:SundurliðunÚtlán/ns1:SÚ-Útlán/ns1:SÚ-Eignarleigusamningar/ns1:Fjármálageiri/ns1:AðrirVerðbréfaOgFjárfestingarsjóðir/@USD" xmlDataType="decimal"/>
    </xmlCellPr>
  </singleXmlCell>
  <singleXmlCell id="4322" r="K187" connectionId="0">
    <xmlCellPr id="1" uniqueName="GBP">
      <xmlPr mapId="2" xpath="/ns1:EfnahagurBanka/ns1:Gögn/ns1:SundurliðunÚtlán/ns1:SÚ-Útlán/ns1:SÚ-Eignarleigusamningar/ns1:Fjármálageiri/ns1:AðrirVerðbréfaOgFjárfestingarsjóðir/@GBP" xmlDataType="decimal"/>
    </xmlCellPr>
  </singleXmlCell>
  <singleXmlCell id="4323" r="L187" connectionId="0">
    <xmlCellPr id="1" uniqueName="JPY">
      <xmlPr mapId="2" xpath="/ns1:EfnahagurBanka/ns1:Gögn/ns1:SundurliðunÚtlán/ns1:SÚ-Útlán/ns1:SÚ-Eignarleigusamningar/ns1:Fjármálageiri/ns1:AðrirVerðbréfaOgFjárfestingarsjóðir/@JPY" xmlDataType="decimal"/>
    </xmlCellPr>
  </singleXmlCell>
  <singleXmlCell id="4324" r="M187" connectionId="0">
    <xmlCellPr id="1" uniqueName="DKK">
      <xmlPr mapId="2" xpath="/ns1:EfnahagurBanka/ns1:Gögn/ns1:SundurliðunÚtlán/ns1:SÚ-Útlán/ns1:SÚ-Eignarleigusamningar/ns1:Fjármálageiri/ns1:AðrirVerðbréfaOgFjárfestingarsjóðir/@DKK" xmlDataType="decimal"/>
    </xmlCellPr>
  </singleXmlCell>
  <singleXmlCell id="4325" r="N187" connectionId="0">
    <xmlCellPr id="1" uniqueName="NOK">
      <xmlPr mapId="2" xpath="/ns1:EfnahagurBanka/ns1:Gögn/ns1:SundurliðunÚtlán/ns1:SÚ-Útlán/ns1:SÚ-Eignarleigusamningar/ns1:Fjármálageiri/ns1:AðrirVerðbréfaOgFjárfestingarsjóðir/@NOK" xmlDataType="decimal"/>
    </xmlCellPr>
  </singleXmlCell>
  <singleXmlCell id="4326" r="O187" connectionId="0">
    <xmlCellPr id="1" uniqueName="SEK">
      <xmlPr mapId="2" xpath="/ns1:EfnahagurBanka/ns1:Gögn/ns1:SundurliðunÚtlán/ns1:SÚ-Útlán/ns1:SÚ-Eignarleigusamningar/ns1:Fjármálageiri/ns1:AðrirVerðbréfaOgFjárfestingarsjóðir/@SEK" xmlDataType="decimal"/>
    </xmlCellPr>
  </singleXmlCell>
  <singleXmlCell id="4327" r="P187" connectionId="0">
    <xmlCellPr id="1" uniqueName="CHF">
      <xmlPr mapId="2" xpath="/ns1:EfnahagurBanka/ns1:Gögn/ns1:SundurliðunÚtlán/ns1:SÚ-Útlán/ns1:SÚ-Eignarleigusamningar/ns1:Fjármálageiri/ns1:AðrirVerðbréfaOgFjárfestingarsjóðir/@CHF" xmlDataType="decimal"/>
    </xmlCellPr>
  </singleXmlCell>
  <singleXmlCell id="4328" r="Q187" connectionId="0">
    <xmlCellPr id="1" uniqueName="AðrirGjaldmiðlar">
      <xmlPr mapId="2" xpath="/ns1:EfnahagurBanka/ns1:Gögn/ns1:SundurliðunÚtlán/ns1:SÚ-Útlán/ns1:SÚ-Eignarleigusamningar/ns1:Fjármálageiri/ns1:AðrirVerðbréfaOgFjárfestingarsjóðir/@AðrirGjaldmiðlar" xmlDataType="decimal"/>
    </xmlCellPr>
  </singleXmlCell>
  <singleXmlCell id="4329" r="F188" connectionId="0">
    <xmlCellPr id="1" uniqueName="OpinbertFyrirtæki">
      <xmlPr mapId="2" xpath="/ns1:EfnahagurBanka/ns1:Gögn/ns1:SundurliðunÚtlán/ns1:SÚ-Útlán/ns1:SÚ-Eignarleigusamningar/ns1:Fjármálageiri/ns1:ÖnnurFjármálafyrirtæki/@OpinbertFyrirtæki" xmlDataType="decimal"/>
    </xmlCellPr>
  </singleXmlCell>
  <singleXmlCell id="4330" r="G188" connectionId="0">
    <xmlCellPr id="1" uniqueName="Einkafyrirtæki">
      <xmlPr mapId="2" xpath="/ns1:EfnahagurBanka/ns1:Gögn/ns1:SundurliðunÚtlán/ns1:SÚ-Útlán/ns1:SÚ-Eignarleigusamningar/ns1:Fjármálageiri/ns1:ÖnnurFjármálafyrirtæki/@Einkafyrirtæki" xmlDataType="decimal"/>
    </xmlCellPr>
  </singleXmlCell>
  <singleXmlCell id="4331" r="H188" connectionId="0">
    <xmlCellPr id="1" uniqueName="ISK">
      <xmlPr mapId="2" xpath="/ns1:EfnahagurBanka/ns1:Gögn/ns1:SundurliðunÚtlán/ns1:SÚ-Útlán/ns1:SÚ-Eignarleigusamningar/ns1:Fjármálageiri/ns1:ÖnnurFjármálafyrirtæki/@ISK" xmlDataType="decimal"/>
    </xmlCellPr>
  </singleXmlCell>
  <singleXmlCell id="4332" r="I188" connectionId="0">
    <xmlCellPr id="1" uniqueName="EUR">
      <xmlPr mapId="2" xpath="/ns1:EfnahagurBanka/ns1:Gögn/ns1:SundurliðunÚtlán/ns1:SÚ-Útlán/ns1:SÚ-Eignarleigusamningar/ns1:Fjármálageiri/ns1:ÖnnurFjármálafyrirtæki/@EUR" xmlDataType="decimal"/>
    </xmlCellPr>
  </singleXmlCell>
  <singleXmlCell id="4333" r="J188" connectionId="0">
    <xmlCellPr id="1" uniqueName="USD">
      <xmlPr mapId="2" xpath="/ns1:EfnahagurBanka/ns1:Gögn/ns1:SundurliðunÚtlán/ns1:SÚ-Útlán/ns1:SÚ-Eignarleigusamningar/ns1:Fjármálageiri/ns1:ÖnnurFjármálafyrirtæki/@USD" xmlDataType="decimal"/>
    </xmlCellPr>
  </singleXmlCell>
  <singleXmlCell id="4334" r="K188" connectionId="0">
    <xmlCellPr id="1" uniqueName="GBP">
      <xmlPr mapId="2" xpath="/ns1:EfnahagurBanka/ns1:Gögn/ns1:SundurliðunÚtlán/ns1:SÚ-Útlán/ns1:SÚ-Eignarleigusamningar/ns1:Fjármálageiri/ns1:ÖnnurFjármálafyrirtæki/@GBP" xmlDataType="decimal"/>
    </xmlCellPr>
  </singleXmlCell>
  <singleXmlCell id="4335" r="L188" connectionId="0">
    <xmlCellPr id="1" uniqueName="JPY">
      <xmlPr mapId="2" xpath="/ns1:EfnahagurBanka/ns1:Gögn/ns1:SundurliðunÚtlán/ns1:SÚ-Útlán/ns1:SÚ-Eignarleigusamningar/ns1:Fjármálageiri/ns1:ÖnnurFjármálafyrirtæki/@JPY" xmlDataType="decimal"/>
    </xmlCellPr>
  </singleXmlCell>
  <singleXmlCell id="4336" r="M188" connectionId="0">
    <xmlCellPr id="1" uniqueName="DKK">
      <xmlPr mapId="2" xpath="/ns1:EfnahagurBanka/ns1:Gögn/ns1:SundurliðunÚtlán/ns1:SÚ-Útlán/ns1:SÚ-Eignarleigusamningar/ns1:Fjármálageiri/ns1:ÖnnurFjármálafyrirtæki/@DKK" xmlDataType="decimal"/>
    </xmlCellPr>
  </singleXmlCell>
  <singleXmlCell id="4337" r="N188" connectionId="0">
    <xmlCellPr id="1" uniqueName="NOK">
      <xmlPr mapId="2" xpath="/ns1:EfnahagurBanka/ns1:Gögn/ns1:SundurliðunÚtlán/ns1:SÚ-Útlán/ns1:SÚ-Eignarleigusamningar/ns1:Fjármálageiri/ns1:ÖnnurFjármálafyrirtæki/@NOK" xmlDataType="decimal"/>
    </xmlCellPr>
  </singleXmlCell>
  <singleXmlCell id="4338" r="O188" connectionId="0">
    <xmlCellPr id="1" uniqueName="SEK">
      <xmlPr mapId="2" xpath="/ns1:EfnahagurBanka/ns1:Gögn/ns1:SundurliðunÚtlán/ns1:SÚ-Útlán/ns1:SÚ-Eignarleigusamningar/ns1:Fjármálageiri/ns1:ÖnnurFjármálafyrirtæki/@SEK" xmlDataType="decimal"/>
    </xmlCellPr>
  </singleXmlCell>
  <singleXmlCell id="4339" r="P188" connectionId="0">
    <xmlCellPr id="1" uniqueName="CHF">
      <xmlPr mapId="2" xpath="/ns1:EfnahagurBanka/ns1:Gögn/ns1:SundurliðunÚtlán/ns1:SÚ-Útlán/ns1:SÚ-Eignarleigusamningar/ns1:Fjármálageiri/ns1:ÖnnurFjármálafyrirtæki/@CHF" xmlDataType="decimal"/>
    </xmlCellPr>
  </singleXmlCell>
  <singleXmlCell id="4340" r="Q188" connectionId="0">
    <xmlCellPr id="1" uniqueName="AðrirGjaldmiðlar">
      <xmlPr mapId="2" xpath="/ns1:EfnahagurBanka/ns1:Gögn/ns1:SundurliðunÚtlán/ns1:SÚ-Útlán/ns1:SÚ-Eignarleigusamningar/ns1:Fjármálageiri/ns1:ÖnnurFjármálafyrirtæki/@AðrirGjaldmiðlar" xmlDataType="decimal"/>
    </xmlCellPr>
  </singleXmlCell>
  <singleXmlCell id="4341" r="F189" connectionId="0">
    <xmlCellPr id="1" uniqueName="OpinbertFyrirtæki">
      <xmlPr mapId="2" xpath="/ns1:EfnahagurBanka/ns1:Gögn/ns1:SundurliðunÚtlán/ns1:SÚ-Útlán/ns1:SÚ-Eignarleigusamningar/ns1:Fjármálageiri/ns1:ÖnnurFjármálafyrirtækiÍSlitameðferð/@OpinbertFyrirtæki" xmlDataType="decimal"/>
    </xmlCellPr>
  </singleXmlCell>
  <singleXmlCell id="4342" r="G189" connectionId="0">
    <xmlCellPr id="1" uniqueName="Einkafyrirtæki">
      <xmlPr mapId="2" xpath="/ns1:EfnahagurBanka/ns1:Gögn/ns1:SundurliðunÚtlán/ns1:SÚ-Útlán/ns1:SÚ-Eignarleigusamningar/ns1:Fjármálageiri/ns1:ÖnnurFjármálafyrirtækiÍSlitameðferð/@Einkafyrirtæki" xmlDataType="decimal"/>
    </xmlCellPr>
  </singleXmlCell>
  <singleXmlCell id="4343" r="H189" connectionId="0">
    <xmlCellPr id="1" uniqueName="ISK">
      <xmlPr mapId="2" xpath="/ns1:EfnahagurBanka/ns1:Gögn/ns1:SundurliðunÚtlán/ns1:SÚ-Útlán/ns1:SÚ-Eignarleigusamningar/ns1:Fjármálageiri/ns1:ÖnnurFjármálafyrirtækiÍSlitameðferð/@ISK" xmlDataType="decimal"/>
    </xmlCellPr>
  </singleXmlCell>
  <singleXmlCell id="4344" r="I189" connectionId="0">
    <xmlCellPr id="1" uniqueName="EUR">
      <xmlPr mapId="2" xpath="/ns1:EfnahagurBanka/ns1:Gögn/ns1:SundurliðunÚtlán/ns1:SÚ-Útlán/ns1:SÚ-Eignarleigusamningar/ns1:Fjármálageiri/ns1:ÖnnurFjármálafyrirtækiÍSlitameðferð/@EUR" xmlDataType="decimal"/>
    </xmlCellPr>
  </singleXmlCell>
  <singleXmlCell id="4345" r="J189" connectionId="0">
    <xmlCellPr id="1" uniqueName="USD">
      <xmlPr mapId="2" xpath="/ns1:EfnahagurBanka/ns1:Gögn/ns1:SundurliðunÚtlán/ns1:SÚ-Útlán/ns1:SÚ-Eignarleigusamningar/ns1:Fjármálageiri/ns1:ÖnnurFjármálafyrirtækiÍSlitameðferð/@USD" xmlDataType="decimal"/>
    </xmlCellPr>
  </singleXmlCell>
  <singleXmlCell id="4346" r="K189" connectionId="0">
    <xmlCellPr id="1" uniqueName="GBP">
      <xmlPr mapId="2" xpath="/ns1:EfnahagurBanka/ns1:Gögn/ns1:SundurliðunÚtlán/ns1:SÚ-Útlán/ns1:SÚ-Eignarleigusamningar/ns1:Fjármálageiri/ns1:ÖnnurFjármálafyrirtækiÍSlitameðferð/@GBP" xmlDataType="decimal"/>
    </xmlCellPr>
  </singleXmlCell>
  <singleXmlCell id="4347" r="L189" connectionId="0">
    <xmlCellPr id="1" uniqueName="JPY">
      <xmlPr mapId="2" xpath="/ns1:EfnahagurBanka/ns1:Gögn/ns1:SundurliðunÚtlán/ns1:SÚ-Útlán/ns1:SÚ-Eignarleigusamningar/ns1:Fjármálageiri/ns1:ÖnnurFjármálafyrirtækiÍSlitameðferð/@JPY" xmlDataType="decimal"/>
    </xmlCellPr>
  </singleXmlCell>
  <singleXmlCell id="4348" r="M189" connectionId="0">
    <xmlCellPr id="1" uniqueName="DKK">
      <xmlPr mapId="2" xpath="/ns1:EfnahagurBanka/ns1:Gögn/ns1:SundurliðunÚtlán/ns1:SÚ-Útlán/ns1:SÚ-Eignarleigusamningar/ns1:Fjármálageiri/ns1:ÖnnurFjármálafyrirtækiÍSlitameðferð/@DKK" xmlDataType="decimal"/>
    </xmlCellPr>
  </singleXmlCell>
  <singleXmlCell id="4349" r="N189" connectionId="0">
    <xmlCellPr id="1" uniqueName="NOK">
      <xmlPr mapId="2" xpath="/ns1:EfnahagurBanka/ns1:Gögn/ns1:SundurliðunÚtlán/ns1:SÚ-Útlán/ns1:SÚ-Eignarleigusamningar/ns1:Fjármálageiri/ns1:ÖnnurFjármálafyrirtækiÍSlitameðferð/@NOK" xmlDataType="decimal"/>
    </xmlCellPr>
  </singleXmlCell>
  <singleXmlCell id="4350" r="O189" connectionId="0">
    <xmlCellPr id="1" uniqueName="SEK">
      <xmlPr mapId="2" xpath="/ns1:EfnahagurBanka/ns1:Gögn/ns1:SundurliðunÚtlán/ns1:SÚ-Útlán/ns1:SÚ-Eignarleigusamningar/ns1:Fjármálageiri/ns1:ÖnnurFjármálafyrirtækiÍSlitameðferð/@SEK" xmlDataType="decimal"/>
    </xmlCellPr>
  </singleXmlCell>
  <singleXmlCell id="4351" r="P189" connectionId="0">
    <xmlCellPr id="1" uniqueName="CHF">
      <xmlPr mapId="2" xpath="/ns1:EfnahagurBanka/ns1:Gögn/ns1:SundurliðunÚtlán/ns1:SÚ-Útlán/ns1:SÚ-Eignarleigusamningar/ns1:Fjármálageiri/ns1:ÖnnurFjármálafyrirtækiÍSlitameðferð/@CHF" xmlDataType="decimal"/>
    </xmlCellPr>
  </singleXmlCell>
  <singleXmlCell id="4352" r="Q189" connectionId="0">
    <xmlCellPr id="1" uniqueName="AðrirGjaldmiðlar">
      <xmlPr mapId="2" xpath="/ns1:EfnahagurBanka/ns1:Gögn/ns1:SundurliðunÚtlán/ns1:SÚ-Útlán/ns1:SÚ-Eignarleigusamningar/ns1:Fjármálageiri/ns1:ÖnnurFjármálafyrirtækiÍSlitameðferð/@AðrirGjaldmiðlar" xmlDataType="decimal"/>
    </xmlCellPr>
  </singleXmlCell>
  <singleXmlCell id="4353" r="F190" connectionId="0">
    <xmlCellPr id="1" uniqueName="OpinbertFyrirtæki">
      <xmlPr mapId="2" xpath="/ns1:EfnahagurBanka/ns1:Gögn/ns1:SundurliðunÚtlán/ns1:SÚ-Útlán/ns1:SÚ-Eignarleigusamningar/ns1:Fjármálageiri/ns1:FjármálalegHliðarstarfsemi/@OpinbertFyrirtæki" xmlDataType="decimal"/>
    </xmlCellPr>
  </singleXmlCell>
  <singleXmlCell id="4354" r="G190" connectionId="0">
    <xmlCellPr id="1" uniqueName="Einkafyrirtæki">
      <xmlPr mapId="2" xpath="/ns1:EfnahagurBanka/ns1:Gögn/ns1:SundurliðunÚtlán/ns1:SÚ-Útlán/ns1:SÚ-Eignarleigusamningar/ns1:Fjármálageiri/ns1:FjármálalegHliðarstarfsemi/@Einkafyrirtæki" xmlDataType="decimal"/>
    </xmlCellPr>
  </singleXmlCell>
  <singleXmlCell id="4355" r="H190" connectionId="0">
    <xmlCellPr id="1" uniqueName="ISK">
      <xmlPr mapId="2" xpath="/ns1:EfnahagurBanka/ns1:Gögn/ns1:SundurliðunÚtlán/ns1:SÚ-Útlán/ns1:SÚ-Eignarleigusamningar/ns1:Fjármálageiri/ns1:FjármálalegHliðarstarfsemi/@ISK" xmlDataType="decimal"/>
    </xmlCellPr>
  </singleXmlCell>
  <singleXmlCell id="4356" r="I190" connectionId="0">
    <xmlCellPr id="1" uniqueName="EUR">
      <xmlPr mapId="2" xpath="/ns1:EfnahagurBanka/ns1:Gögn/ns1:SundurliðunÚtlán/ns1:SÚ-Útlán/ns1:SÚ-Eignarleigusamningar/ns1:Fjármálageiri/ns1:FjármálalegHliðarstarfsemi/@EUR" xmlDataType="decimal"/>
    </xmlCellPr>
  </singleXmlCell>
  <singleXmlCell id="4357" r="J190" connectionId="0">
    <xmlCellPr id="1" uniqueName="USD">
      <xmlPr mapId="2" xpath="/ns1:EfnahagurBanka/ns1:Gögn/ns1:SundurliðunÚtlán/ns1:SÚ-Útlán/ns1:SÚ-Eignarleigusamningar/ns1:Fjármálageiri/ns1:FjármálalegHliðarstarfsemi/@USD" xmlDataType="decimal"/>
    </xmlCellPr>
  </singleXmlCell>
  <singleXmlCell id="4358" r="K190" connectionId="0">
    <xmlCellPr id="1" uniqueName="GBP">
      <xmlPr mapId="2" xpath="/ns1:EfnahagurBanka/ns1:Gögn/ns1:SundurliðunÚtlán/ns1:SÚ-Útlán/ns1:SÚ-Eignarleigusamningar/ns1:Fjármálageiri/ns1:FjármálalegHliðarstarfsemi/@GBP" xmlDataType="decimal"/>
    </xmlCellPr>
  </singleXmlCell>
  <singleXmlCell id="4359" r="L190" connectionId="0">
    <xmlCellPr id="1" uniqueName="JPY">
      <xmlPr mapId="2" xpath="/ns1:EfnahagurBanka/ns1:Gögn/ns1:SundurliðunÚtlán/ns1:SÚ-Útlán/ns1:SÚ-Eignarleigusamningar/ns1:Fjármálageiri/ns1:FjármálalegHliðarstarfsemi/@JPY" xmlDataType="decimal"/>
    </xmlCellPr>
  </singleXmlCell>
  <singleXmlCell id="4360" r="M190" connectionId="0">
    <xmlCellPr id="1" uniqueName="DKK">
      <xmlPr mapId="2" xpath="/ns1:EfnahagurBanka/ns1:Gögn/ns1:SundurliðunÚtlán/ns1:SÚ-Útlán/ns1:SÚ-Eignarleigusamningar/ns1:Fjármálageiri/ns1:FjármálalegHliðarstarfsemi/@DKK" xmlDataType="decimal"/>
    </xmlCellPr>
  </singleXmlCell>
  <singleXmlCell id="4361" r="N190" connectionId="0">
    <xmlCellPr id="1" uniqueName="NOK">
      <xmlPr mapId="2" xpath="/ns1:EfnahagurBanka/ns1:Gögn/ns1:SundurliðunÚtlán/ns1:SÚ-Útlán/ns1:SÚ-Eignarleigusamningar/ns1:Fjármálageiri/ns1:FjármálalegHliðarstarfsemi/@NOK" xmlDataType="decimal"/>
    </xmlCellPr>
  </singleXmlCell>
  <singleXmlCell id="4362" r="O190" connectionId="0">
    <xmlCellPr id="1" uniqueName="SEK">
      <xmlPr mapId="2" xpath="/ns1:EfnahagurBanka/ns1:Gögn/ns1:SundurliðunÚtlán/ns1:SÚ-Útlán/ns1:SÚ-Eignarleigusamningar/ns1:Fjármálageiri/ns1:FjármálalegHliðarstarfsemi/@SEK" xmlDataType="decimal"/>
    </xmlCellPr>
  </singleXmlCell>
  <singleXmlCell id="4363" r="P190" connectionId="0">
    <xmlCellPr id="1" uniqueName="CHF">
      <xmlPr mapId="2" xpath="/ns1:EfnahagurBanka/ns1:Gögn/ns1:SundurliðunÚtlán/ns1:SÚ-Útlán/ns1:SÚ-Eignarleigusamningar/ns1:Fjármálageiri/ns1:FjármálalegHliðarstarfsemi/@CHF" xmlDataType="decimal"/>
    </xmlCellPr>
  </singleXmlCell>
  <singleXmlCell id="4364" r="Q190" connectionId="0">
    <xmlCellPr id="1" uniqueName="AðrirGjaldmiðlar">
      <xmlPr mapId="2" xpath="/ns1:EfnahagurBanka/ns1:Gögn/ns1:SundurliðunÚtlán/ns1:SÚ-Útlán/ns1:SÚ-Eignarleigusamningar/ns1:Fjármálageiri/ns1:FjármálalegHliðarstarfsemi/@AðrirGjaldmiðlar" xmlDataType="decimal"/>
    </xmlCellPr>
  </singleXmlCell>
  <singleXmlCell id="4365" r="F191" connectionId="0">
    <xmlCellPr id="1" uniqueName="OpinbertFyrirtæki">
      <xmlPr mapId="2" xpath="/ns1:EfnahagurBanka/ns1:Gögn/ns1:SundurliðunÚtlán/ns1:SÚ-Útlán/ns1:SÚ-Eignarleigusamningar/ns1:Fjármálageiri/ns1:InnbyrðisFjármálastarfsemi/@OpinbertFyrirtæki" xmlDataType="decimal"/>
    </xmlCellPr>
  </singleXmlCell>
  <singleXmlCell id="4366" r="G191" connectionId="0">
    <xmlCellPr id="1" uniqueName="Einkafyrirtæki">
      <xmlPr mapId="2" xpath="/ns1:EfnahagurBanka/ns1:Gögn/ns1:SundurliðunÚtlán/ns1:SÚ-Útlán/ns1:SÚ-Eignarleigusamningar/ns1:Fjármálageiri/ns1:InnbyrðisFjármálastarfsemi/@Einkafyrirtæki" xmlDataType="decimal"/>
    </xmlCellPr>
  </singleXmlCell>
  <singleXmlCell id="4367" r="H191" connectionId="0">
    <xmlCellPr id="1" uniqueName="ISK">
      <xmlPr mapId="2" xpath="/ns1:EfnahagurBanka/ns1:Gögn/ns1:SundurliðunÚtlán/ns1:SÚ-Útlán/ns1:SÚ-Eignarleigusamningar/ns1:Fjármálageiri/ns1:InnbyrðisFjármálastarfsemi/@ISK" xmlDataType="decimal"/>
    </xmlCellPr>
  </singleXmlCell>
  <singleXmlCell id="4368" r="I191" connectionId="0">
    <xmlCellPr id="1" uniqueName="EUR">
      <xmlPr mapId="2" xpath="/ns1:EfnahagurBanka/ns1:Gögn/ns1:SundurliðunÚtlán/ns1:SÚ-Útlán/ns1:SÚ-Eignarleigusamningar/ns1:Fjármálageiri/ns1:InnbyrðisFjármálastarfsemi/@EUR" xmlDataType="decimal"/>
    </xmlCellPr>
  </singleXmlCell>
  <singleXmlCell id="4369" r="J191" connectionId="0">
    <xmlCellPr id="1" uniqueName="USD">
      <xmlPr mapId="2" xpath="/ns1:EfnahagurBanka/ns1:Gögn/ns1:SundurliðunÚtlán/ns1:SÚ-Útlán/ns1:SÚ-Eignarleigusamningar/ns1:Fjármálageiri/ns1:InnbyrðisFjármálastarfsemi/@USD" xmlDataType="decimal"/>
    </xmlCellPr>
  </singleXmlCell>
  <singleXmlCell id="4370" r="K191" connectionId="0">
    <xmlCellPr id="1" uniqueName="GBP">
      <xmlPr mapId="2" xpath="/ns1:EfnahagurBanka/ns1:Gögn/ns1:SundurliðunÚtlán/ns1:SÚ-Útlán/ns1:SÚ-Eignarleigusamningar/ns1:Fjármálageiri/ns1:InnbyrðisFjármálastarfsemi/@GBP" xmlDataType="decimal"/>
    </xmlCellPr>
  </singleXmlCell>
  <singleXmlCell id="4371" r="L191" connectionId="0">
    <xmlCellPr id="1" uniqueName="JPY">
      <xmlPr mapId="2" xpath="/ns1:EfnahagurBanka/ns1:Gögn/ns1:SundurliðunÚtlán/ns1:SÚ-Útlán/ns1:SÚ-Eignarleigusamningar/ns1:Fjármálageiri/ns1:InnbyrðisFjármálastarfsemi/@JPY" xmlDataType="decimal"/>
    </xmlCellPr>
  </singleXmlCell>
  <singleXmlCell id="4372" r="M191" connectionId="0">
    <xmlCellPr id="1" uniqueName="DKK">
      <xmlPr mapId="2" xpath="/ns1:EfnahagurBanka/ns1:Gögn/ns1:SundurliðunÚtlán/ns1:SÚ-Útlán/ns1:SÚ-Eignarleigusamningar/ns1:Fjármálageiri/ns1:InnbyrðisFjármálastarfsemi/@DKK" xmlDataType="decimal"/>
    </xmlCellPr>
  </singleXmlCell>
  <singleXmlCell id="4373" r="N191" connectionId="0">
    <xmlCellPr id="1" uniqueName="NOK">
      <xmlPr mapId="2" xpath="/ns1:EfnahagurBanka/ns1:Gögn/ns1:SundurliðunÚtlán/ns1:SÚ-Útlán/ns1:SÚ-Eignarleigusamningar/ns1:Fjármálageiri/ns1:InnbyrðisFjármálastarfsemi/@NOK" xmlDataType="decimal"/>
    </xmlCellPr>
  </singleXmlCell>
  <singleXmlCell id="4374" r="O191" connectionId="0">
    <xmlCellPr id="1" uniqueName="SEK">
      <xmlPr mapId="2" xpath="/ns1:EfnahagurBanka/ns1:Gögn/ns1:SundurliðunÚtlán/ns1:SÚ-Útlán/ns1:SÚ-Eignarleigusamningar/ns1:Fjármálageiri/ns1:InnbyrðisFjármálastarfsemi/@SEK" xmlDataType="decimal"/>
    </xmlCellPr>
  </singleXmlCell>
  <singleXmlCell id="4375" r="P191" connectionId="0">
    <xmlCellPr id="1" uniqueName="CHF">
      <xmlPr mapId="2" xpath="/ns1:EfnahagurBanka/ns1:Gögn/ns1:SundurliðunÚtlán/ns1:SÚ-Útlán/ns1:SÚ-Eignarleigusamningar/ns1:Fjármálageiri/ns1:InnbyrðisFjármálastarfsemi/@CHF" xmlDataType="decimal"/>
    </xmlCellPr>
  </singleXmlCell>
  <singleXmlCell id="4376" r="Q191" connectionId="0">
    <xmlCellPr id="1" uniqueName="AðrirGjaldmiðlar">
      <xmlPr mapId="2" xpath="/ns1:EfnahagurBanka/ns1:Gögn/ns1:SundurliðunÚtlán/ns1:SÚ-Útlán/ns1:SÚ-Eignarleigusamningar/ns1:Fjármálageiri/ns1:InnbyrðisFjármálastarfsemi/@AðrirGjaldmiðlar" xmlDataType="decimal"/>
    </xmlCellPr>
  </singleXmlCell>
  <singleXmlCell id="4377" r="F192" connectionId="0">
    <xmlCellPr id="1" uniqueName="OpinbertFyrirtæki">
      <xmlPr mapId="2" xpath="/ns1:EfnahagurBanka/ns1:Gögn/ns1:SundurliðunÚtlán/ns1:SÚ-Útlán/ns1:SÚ-Eignarleigusamningar/ns1:Fjármálageiri/ns1:Vátryggingafélög/@OpinbertFyrirtæki" xmlDataType="decimal"/>
    </xmlCellPr>
  </singleXmlCell>
  <singleXmlCell id="4378" r="G192" connectionId="0">
    <xmlCellPr id="1" uniqueName="Einkafyrirtæki">
      <xmlPr mapId="2" xpath="/ns1:EfnahagurBanka/ns1:Gögn/ns1:SundurliðunÚtlán/ns1:SÚ-Útlán/ns1:SÚ-Eignarleigusamningar/ns1:Fjármálageiri/ns1:Vátryggingafélög/@Einkafyrirtæki" xmlDataType="decimal"/>
    </xmlCellPr>
  </singleXmlCell>
  <singleXmlCell id="4379" r="H192" connectionId="0">
    <xmlCellPr id="1" uniqueName="ISK">
      <xmlPr mapId="2" xpath="/ns1:EfnahagurBanka/ns1:Gögn/ns1:SundurliðunÚtlán/ns1:SÚ-Útlán/ns1:SÚ-Eignarleigusamningar/ns1:Fjármálageiri/ns1:Vátryggingafélög/@ISK" xmlDataType="decimal"/>
    </xmlCellPr>
  </singleXmlCell>
  <singleXmlCell id="4380" r="I192" connectionId="0">
    <xmlCellPr id="1" uniqueName="EUR">
      <xmlPr mapId="2" xpath="/ns1:EfnahagurBanka/ns1:Gögn/ns1:SundurliðunÚtlán/ns1:SÚ-Útlán/ns1:SÚ-Eignarleigusamningar/ns1:Fjármálageiri/ns1:Vátryggingafélög/@EUR" xmlDataType="decimal"/>
    </xmlCellPr>
  </singleXmlCell>
  <singleXmlCell id="4381" r="J192" connectionId="0">
    <xmlCellPr id="1" uniqueName="USD">
      <xmlPr mapId="2" xpath="/ns1:EfnahagurBanka/ns1:Gögn/ns1:SundurliðunÚtlán/ns1:SÚ-Útlán/ns1:SÚ-Eignarleigusamningar/ns1:Fjármálageiri/ns1:Vátryggingafélög/@USD" xmlDataType="decimal"/>
    </xmlCellPr>
  </singleXmlCell>
  <singleXmlCell id="4382" r="K192" connectionId="0">
    <xmlCellPr id="1" uniqueName="GBP">
      <xmlPr mapId="2" xpath="/ns1:EfnahagurBanka/ns1:Gögn/ns1:SundurliðunÚtlán/ns1:SÚ-Útlán/ns1:SÚ-Eignarleigusamningar/ns1:Fjármálageiri/ns1:Vátryggingafélög/@GBP" xmlDataType="decimal"/>
    </xmlCellPr>
  </singleXmlCell>
  <singleXmlCell id="4383" r="L192" connectionId="0">
    <xmlCellPr id="1" uniqueName="JPY">
      <xmlPr mapId="2" xpath="/ns1:EfnahagurBanka/ns1:Gögn/ns1:SundurliðunÚtlán/ns1:SÚ-Útlán/ns1:SÚ-Eignarleigusamningar/ns1:Fjármálageiri/ns1:Vátryggingafélög/@JPY" xmlDataType="decimal"/>
    </xmlCellPr>
  </singleXmlCell>
  <singleXmlCell id="4384" r="M192" connectionId="0">
    <xmlCellPr id="1" uniqueName="DKK">
      <xmlPr mapId="2" xpath="/ns1:EfnahagurBanka/ns1:Gögn/ns1:SundurliðunÚtlán/ns1:SÚ-Útlán/ns1:SÚ-Eignarleigusamningar/ns1:Fjármálageiri/ns1:Vátryggingafélög/@DKK" xmlDataType="decimal"/>
    </xmlCellPr>
  </singleXmlCell>
  <singleXmlCell id="4385" r="N192" connectionId="0">
    <xmlCellPr id="1" uniqueName="NOK">
      <xmlPr mapId="2" xpath="/ns1:EfnahagurBanka/ns1:Gögn/ns1:SundurliðunÚtlán/ns1:SÚ-Útlán/ns1:SÚ-Eignarleigusamningar/ns1:Fjármálageiri/ns1:Vátryggingafélög/@NOK" xmlDataType="decimal"/>
    </xmlCellPr>
  </singleXmlCell>
  <singleXmlCell id="4386" r="O192" connectionId="0">
    <xmlCellPr id="1" uniqueName="SEK">
      <xmlPr mapId="2" xpath="/ns1:EfnahagurBanka/ns1:Gögn/ns1:SundurliðunÚtlán/ns1:SÚ-Útlán/ns1:SÚ-Eignarleigusamningar/ns1:Fjármálageiri/ns1:Vátryggingafélög/@SEK" xmlDataType="decimal"/>
    </xmlCellPr>
  </singleXmlCell>
  <singleXmlCell id="4387" r="P192" connectionId="0">
    <xmlCellPr id="1" uniqueName="CHF">
      <xmlPr mapId="2" xpath="/ns1:EfnahagurBanka/ns1:Gögn/ns1:SundurliðunÚtlán/ns1:SÚ-Útlán/ns1:SÚ-Eignarleigusamningar/ns1:Fjármálageiri/ns1:Vátryggingafélög/@CHF" xmlDataType="decimal"/>
    </xmlCellPr>
  </singleXmlCell>
  <singleXmlCell id="4388" r="Q192" connectionId="0">
    <xmlCellPr id="1" uniqueName="AðrirGjaldmiðlar">
      <xmlPr mapId="2" xpath="/ns1:EfnahagurBanka/ns1:Gögn/ns1:SundurliðunÚtlán/ns1:SÚ-Útlán/ns1:SÚ-Eignarleigusamningar/ns1:Fjármálageiri/ns1:Vátryggingafélög/@AðrirGjaldmiðlar" xmlDataType="decimal"/>
    </xmlCellPr>
  </singleXmlCell>
  <singleXmlCell id="4389" r="F193" connectionId="0">
    <xmlCellPr id="1" uniqueName="OpinbertFyrirtæki">
      <xmlPr mapId="2" xpath="/ns1:EfnahagurBanka/ns1:Gögn/ns1:SundurliðunÚtlán/ns1:SÚ-Útlán/ns1:SÚ-Eignarleigusamningar/ns1:Fjármálageiri/ns1:Lífeyrissjóðir/@OpinbertFyrirtæki" xmlDataType="decimal"/>
    </xmlCellPr>
  </singleXmlCell>
  <singleXmlCell id="4390" r="G193" connectionId="0">
    <xmlCellPr id="1" uniqueName="Einkafyrirtæki">
      <xmlPr mapId="2" xpath="/ns1:EfnahagurBanka/ns1:Gögn/ns1:SundurliðunÚtlán/ns1:SÚ-Útlán/ns1:SÚ-Eignarleigusamningar/ns1:Fjármálageiri/ns1:Lífeyrissjóðir/@Einkafyrirtæki" xmlDataType="decimal"/>
    </xmlCellPr>
  </singleXmlCell>
  <singleXmlCell id="4391" r="H193" connectionId="0">
    <xmlCellPr id="1" uniqueName="ISK">
      <xmlPr mapId="2" xpath="/ns1:EfnahagurBanka/ns1:Gögn/ns1:SundurliðunÚtlán/ns1:SÚ-Útlán/ns1:SÚ-Eignarleigusamningar/ns1:Fjármálageiri/ns1:Lífeyrissjóðir/@ISK" xmlDataType="decimal"/>
    </xmlCellPr>
  </singleXmlCell>
  <singleXmlCell id="4392" r="I193" connectionId="0">
    <xmlCellPr id="1" uniqueName="EUR">
      <xmlPr mapId="2" xpath="/ns1:EfnahagurBanka/ns1:Gögn/ns1:SundurliðunÚtlán/ns1:SÚ-Útlán/ns1:SÚ-Eignarleigusamningar/ns1:Fjármálageiri/ns1:Lífeyrissjóðir/@EUR" xmlDataType="decimal"/>
    </xmlCellPr>
  </singleXmlCell>
  <singleXmlCell id="4393" r="J193" connectionId="0">
    <xmlCellPr id="1" uniqueName="USD">
      <xmlPr mapId="2" xpath="/ns1:EfnahagurBanka/ns1:Gögn/ns1:SundurliðunÚtlán/ns1:SÚ-Útlán/ns1:SÚ-Eignarleigusamningar/ns1:Fjármálageiri/ns1:Lífeyrissjóðir/@USD" xmlDataType="decimal"/>
    </xmlCellPr>
  </singleXmlCell>
  <singleXmlCell id="4394" r="K193" connectionId="0">
    <xmlCellPr id="1" uniqueName="GBP">
      <xmlPr mapId="2" xpath="/ns1:EfnahagurBanka/ns1:Gögn/ns1:SundurliðunÚtlán/ns1:SÚ-Útlán/ns1:SÚ-Eignarleigusamningar/ns1:Fjármálageiri/ns1:Lífeyrissjóðir/@GBP" xmlDataType="decimal"/>
    </xmlCellPr>
  </singleXmlCell>
  <singleXmlCell id="4395" r="L193" connectionId="0">
    <xmlCellPr id="1" uniqueName="JPY">
      <xmlPr mapId="2" xpath="/ns1:EfnahagurBanka/ns1:Gögn/ns1:SundurliðunÚtlán/ns1:SÚ-Útlán/ns1:SÚ-Eignarleigusamningar/ns1:Fjármálageiri/ns1:Lífeyrissjóðir/@JPY" xmlDataType="decimal"/>
    </xmlCellPr>
  </singleXmlCell>
  <singleXmlCell id="4396" r="M193" connectionId="0">
    <xmlCellPr id="1" uniqueName="DKK">
      <xmlPr mapId="2" xpath="/ns1:EfnahagurBanka/ns1:Gögn/ns1:SundurliðunÚtlán/ns1:SÚ-Útlán/ns1:SÚ-Eignarleigusamningar/ns1:Fjármálageiri/ns1:Lífeyrissjóðir/@DKK" xmlDataType="decimal"/>
    </xmlCellPr>
  </singleXmlCell>
  <singleXmlCell id="4397" r="N193" connectionId="0">
    <xmlCellPr id="1" uniqueName="NOK">
      <xmlPr mapId="2" xpath="/ns1:EfnahagurBanka/ns1:Gögn/ns1:SundurliðunÚtlán/ns1:SÚ-Útlán/ns1:SÚ-Eignarleigusamningar/ns1:Fjármálageiri/ns1:Lífeyrissjóðir/@NOK" xmlDataType="decimal"/>
    </xmlCellPr>
  </singleXmlCell>
  <singleXmlCell id="4398" r="O193" connectionId="0">
    <xmlCellPr id="1" uniqueName="SEK">
      <xmlPr mapId="2" xpath="/ns1:EfnahagurBanka/ns1:Gögn/ns1:SundurliðunÚtlán/ns1:SÚ-Útlán/ns1:SÚ-Eignarleigusamningar/ns1:Fjármálageiri/ns1:Lífeyrissjóðir/@SEK" xmlDataType="decimal"/>
    </xmlCellPr>
  </singleXmlCell>
  <singleXmlCell id="4399" r="P193" connectionId="0">
    <xmlCellPr id="1" uniqueName="CHF">
      <xmlPr mapId="2" xpath="/ns1:EfnahagurBanka/ns1:Gögn/ns1:SundurliðunÚtlán/ns1:SÚ-Útlán/ns1:SÚ-Eignarleigusamningar/ns1:Fjármálageiri/ns1:Lífeyrissjóðir/@CHF" xmlDataType="decimal"/>
    </xmlCellPr>
  </singleXmlCell>
  <singleXmlCell id="4400" r="Q193" connectionId="0">
    <xmlCellPr id="1" uniqueName="AðrirGjaldmiðlar">
      <xmlPr mapId="2" xpath="/ns1:EfnahagurBanka/ns1:Gögn/ns1:SundurliðunÚtlán/ns1:SÚ-Útlán/ns1:SÚ-Eignarleigusamningar/ns1:Fjármálageiri/ns1:Lífeyrissjóðir/@AðrirGjaldmiðlar" xmlDataType="decimal"/>
    </xmlCellPr>
  </singleXmlCell>
  <singleXmlCell id="4401" r="H195" connectionId="0">
    <xmlCellPr id="1" uniqueName="ISK">
      <xmlPr mapId="2" xpath="/ns1:EfnahagurBanka/ns1:Gögn/ns1:SundurliðunÚtlán/ns1:SÚ-Útlán/ns1:SÚ-Eignarleigusamningar/ns1:HiðOpinbera/ns1:Ríkisjóður/@ISK" xmlDataType="decimal"/>
    </xmlCellPr>
  </singleXmlCell>
  <singleXmlCell id="4402" r="I195" connectionId="0">
    <xmlCellPr id="1" uniqueName="EUR">
      <xmlPr mapId="2" xpath="/ns1:EfnahagurBanka/ns1:Gögn/ns1:SundurliðunÚtlán/ns1:SÚ-Útlán/ns1:SÚ-Eignarleigusamningar/ns1:HiðOpinbera/ns1:Ríkisjóður/@EUR" xmlDataType="decimal"/>
    </xmlCellPr>
  </singleXmlCell>
  <singleXmlCell id="4403" r="J195" connectionId="0">
    <xmlCellPr id="1" uniqueName="USD">
      <xmlPr mapId="2" xpath="/ns1:EfnahagurBanka/ns1:Gögn/ns1:SundurliðunÚtlán/ns1:SÚ-Útlán/ns1:SÚ-Eignarleigusamningar/ns1:HiðOpinbera/ns1:Ríkisjóður/@USD" xmlDataType="decimal"/>
    </xmlCellPr>
  </singleXmlCell>
  <singleXmlCell id="4404" r="K195" connectionId="0">
    <xmlCellPr id="1" uniqueName="GBP">
      <xmlPr mapId="2" xpath="/ns1:EfnahagurBanka/ns1:Gögn/ns1:SundurliðunÚtlán/ns1:SÚ-Útlán/ns1:SÚ-Eignarleigusamningar/ns1:HiðOpinbera/ns1:Ríkisjóður/@GBP" xmlDataType="decimal"/>
    </xmlCellPr>
  </singleXmlCell>
  <singleXmlCell id="4405" r="L195" connectionId="0">
    <xmlCellPr id="1" uniqueName="JPY">
      <xmlPr mapId="2" xpath="/ns1:EfnahagurBanka/ns1:Gögn/ns1:SundurliðunÚtlán/ns1:SÚ-Útlán/ns1:SÚ-Eignarleigusamningar/ns1:HiðOpinbera/ns1:Ríkisjóður/@JPY" xmlDataType="decimal"/>
    </xmlCellPr>
  </singleXmlCell>
  <singleXmlCell id="4406" r="M195" connectionId="0">
    <xmlCellPr id="1" uniqueName="DKK">
      <xmlPr mapId="2" xpath="/ns1:EfnahagurBanka/ns1:Gögn/ns1:SundurliðunÚtlán/ns1:SÚ-Útlán/ns1:SÚ-Eignarleigusamningar/ns1:HiðOpinbera/ns1:Ríkisjóður/@DKK" xmlDataType="decimal"/>
    </xmlCellPr>
  </singleXmlCell>
  <singleXmlCell id="4407" r="N195" connectionId="0">
    <xmlCellPr id="1" uniqueName="NOK">
      <xmlPr mapId="2" xpath="/ns1:EfnahagurBanka/ns1:Gögn/ns1:SundurliðunÚtlán/ns1:SÚ-Útlán/ns1:SÚ-Eignarleigusamningar/ns1:HiðOpinbera/ns1:Ríkisjóður/@NOK" xmlDataType="decimal"/>
    </xmlCellPr>
  </singleXmlCell>
  <singleXmlCell id="4408" r="O195" connectionId="0">
    <xmlCellPr id="1" uniqueName="SEK">
      <xmlPr mapId="2" xpath="/ns1:EfnahagurBanka/ns1:Gögn/ns1:SundurliðunÚtlán/ns1:SÚ-Útlán/ns1:SÚ-Eignarleigusamningar/ns1:HiðOpinbera/ns1:Ríkisjóður/@SEK" xmlDataType="decimal"/>
    </xmlCellPr>
  </singleXmlCell>
  <singleXmlCell id="4409" r="P195" connectionId="0">
    <xmlCellPr id="1" uniqueName="CHF">
      <xmlPr mapId="2" xpath="/ns1:EfnahagurBanka/ns1:Gögn/ns1:SundurliðunÚtlán/ns1:SÚ-Útlán/ns1:SÚ-Eignarleigusamningar/ns1:HiðOpinbera/ns1:Ríkisjóður/@CHF" xmlDataType="decimal"/>
    </xmlCellPr>
  </singleXmlCell>
  <singleXmlCell id="4410" r="Q195" connectionId="0">
    <xmlCellPr id="1" uniqueName="AðrirGjaldmiðlar">
      <xmlPr mapId="2" xpath="/ns1:EfnahagurBanka/ns1:Gögn/ns1:SundurliðunÚtlán/ns1:SÚ-Útlán/ns1:SÚ-Eignarleigusamningar/ns1:HiðOpinbera/ns1:Ríkisjóður/@AðrirGjaldmiðlar" xmlDataType="decimal"/>
    </xmlCellPr>
  </singleXmlCell>
  <singleXmlCell id="4411" r="H196" connectionId="0">
    <xmlCellPr id="1" uniqueName="ISK">
      <xmlPr mapId="2" xpath="/ns1:EfnahagurBanka/ns1:Gögn/ns1:SundurliðunÚtlán/ns1:SÚ-Útlán/ns1:SÚ-Eignarleigusamningar/ns1:HiðOpinbera/ns1:Sveitarfélög/@ISK" xmlDataType="decimal"/>
    </xmlCellPr>
  </singleXmlCell>
  <singleXmlCell id="4412" r="I196" connectionId="0">
    <xmlCellPr id="1" uniqueName="EUR">
      <xmlPr mapId="2" xpath="/ns1:EfnahagurBanka/ns1:Gögn/ns1:SundurliðunÚtlán/ns1:SÚ-Útlán/ns1:SÚ-Eignarleigusamningar/ns1:HiðOpinbera/ns1:Sveitarfélög/@EUR" xmlDataType="decimal"/>
    </xmlCellPr>
  </singleXmlCell>
  <singleXmlCell id="4413" r="J196" connectionId="0">
    <xmlCellPr id="1" uniqueName="USD">
      <xmlPr mapId="2" xpath="/ns1:EfnahagurBanka/ns1:Gögn/ns1:SundurliðunÚtlán/ns1:SÚ-Útlán/ns1:SÚ-Eignarleigusamningar/ns1:HiðOpinbera/ns1:Sveitarfélög/@USD" xmlDataType="decimal"/>
    </xmlCellPr>
  </singleXmlCell>
  <singleXmlCell id="4414" r="K196" connectionId="0">
    <xmlCellPr id="1" uniqueName="GBP">
      <xmlPr mapId="2" xpath="/ns1:EfnahagurBanka/ns1:Gögn/ns1:SundurliðunÚtlán/ns1:SÚ-Útlán/ns1:SÚ-Eignarleigusamningar/ns1:HiðOpinbera/ns1:Sveitarfélög/@GBP" xmlDataType="decimal"/>
    </xmlCellPr>
  </singleXmlCell>
  <singleXmlCell id="4415" r="L196" connectionId="0">
    <xmlCellPr id="1" uniqueName="JPY">
      <xmlPr mapId="2" xpath="/ns1:EfnahagurBanka/ns1:Gögn/ns1:SundurliðunÚtlán/ns1:SÚ-Útlán/ns1:SÚ-Eignarleigusamningar/ns1:HiðOpinbera/ns1:Sveitarfélög/@JPY" xmlDataType="decimal"/>
    </xmlCellPr>
  </singleXmlCell>
  <singleXmlCell id="4416" r="M196" connectionId="0">
    <xmlCellPr id="1" uniqueName="DKK">
      <xmlPr mapId="2" xpath="/ns1:EfnahagurBanka/ns1:Gögn/ns1:SundurliðunÚtlán/ns1:SÚ-Útlán/ns1:SÚ-Eignarleigusamningar/ns1:HiðOpinbera/ns1:Sveitarfélög/@DKK" xmlDataType="decimal"/>
    </xmlCellPr>
  </singleXmlCell>
  <singleXmlCell id="4417" r="N196" connectionId="0">
    <xmlCellPr id="1" uniqueName="NOK">
      <xmlPr mapId="2" xpath="/ns1:EfnahagurBanka/ns1:Gögn/ns1:SundurliðunÚtlán/ns1:SÚ-Útlán/ns1:SÚ-Eignarleigusamningar/ns1:HiðOpinbera/ns1:Sveitarfélög/@NOK" xmlDataType="decimal"/>
    </xmlCellPr>
  </singleXmlCell>
  <singleXmlCell id="4418" r="O196" connectionId="0">
    <xmlCellPr id="1" uniqueName="SEK">
      <xmlPr mapId="2" xpath="/ns1:EfnahagurBanka/ns1:Gögn/ns1:SundurliðunÚtlán/ns1:SÚ-Útlán/ns1:SÚ-Eignarleigusamningar/ns1:HiðOpinbera/ns1:Sveitarfélög/@SEK" xmlDataType="decimal"/>
    </xmlCellPr>
  </singleXmlCell>
  <singleXmlCell id="4419" r="P196" connectionId="0">
    <xmlCellPr id="1" uniqueName="CHF">
      <xmlPr mapId="2" xpath="/ns1:EfnahagurBanka/ns1:Gögn/ns1:SundurliðunÚtlán/ns1:SÚ-Útlán/ns1:SÚ-Eignarleigusamningar/ns1:HiðOpinbera/ns1:Sveitarfélög/@CHF" xmlDataType="decimal"/>
    </xmlCellPr>
  </singleXmlCell>
  <singleXmlCell id="4420" r="Q196" connectionId="0">
    <xmlCellPr id="1" uniqueName="AðrirGjaldmiðlar">
      <xmlPr mapId="2" xpath="/ns1:EfnahagurBanka/ns1:Gögn/ns1:SundurliðunÚtlán/ns1:SÚ-Útlán/ns1:SÚ-Eignarleigusamningar/ns1:HiðOpinbera/ns1:Sveitarfélög/@AðrirGjaldmiðlar" xmlDataType="decimal"/>
    </xmlCellPr>
  </singleXmlCell>
  <singleXmlCell id="4421" r="H197" connectionId="0">
    <xmlCellPr id="1" uniqueName="ISK">
      <xmlPr mapId="2" xpath="/ns1:EfnahagurBanka/ns1:Gögn/ns1:SundurliðunÚtlán/ns1:SÚ-Útlán/ns1:SÚ-Eignarleigusamningar/ns1:Heimili/@ISK" xmlDataType="decimal"/>
    </xmlCellPr>
  </singleXmlCell>
  <singleXmlCell id="4422" r="I197" connectionId="0">
    <xmlCellPr id="1" uniqueName="EUR">
      <xmlPr mapId="2" xpath="/ns1:EfnahagurBanka/ns1:Gögn/ns1:SundurliðunÚtlán/ns1:SÚ-Útlán/ns1:SÚ-Eignarleigusamningar/ns1:Heimili/@EUR" xmlDataType="decimal"/>
    </xmlCellPr>
  </singleXmlCell>
  <singleXmlCell id="4423" r="J197" connectionId="0">
    <xmlCellPr id="1" uniqueName="USD">
      <xmlPr mapId="2" xpath="/ns1:EfnahagurBanka/ns1:Gögn/ns1:SundurliðunÚtlán/ns1:SÚ-Útlán/ns1:SÚ-Eignarleigusamningar/ns1:Heimili/@USD" xmlDataType="decimal"/>
    </xmlCellPr>
  </singleXmlCell>
  <singleXmlCell id="4424" r="K197" connectionId="0">
    <xmlCellPr id="1" uniqueName="GBP">
      <xmlPr mapId="2" xpath="/ns1:EfnahagurBanka/ns1:Gögn/ns1:SundurliðunÚtlán/ns1:SÚ-Útlán/ns1:SÚ-Eignarleigusamningar/ns1:Heimili/@GBP" xmlDataType="decimal"/>
    </xmlCellPr>
  </singleXmlCell>
  <singleXmlCell id="4425" r="L197" connectionId="0">
    <xmlCellPr id="1" uniqueName="JPY">
      <xmlPr mapId="2" xpath="/ns1:EfnahagurBanka/ns1:Gögn/ns1:SundurliðunÚtlán/ns1:SÚ-Útlán/ns1:SÚ-Eignarleigusamningar/ns1:Heimili/@JPY" xmlDataType="decimal"/>
    </xmlCellPr>
  </singleXmlCell>
  <singleXmlCell id="4426" r="M197" connectionId="0">
    <xmlCellPr id="1" uniqueName="DKK">
      <xmlPr mapId="2" xpath="/ns1:EfnahagurBanka/ns1:Gögn/ns1:SundurliðunÚtlán/ns1:SÚ-Útlán/ns1:SÚ-Eignarleigusamningar/ns1:Heimili/@DKK" xmlDataType="decimal"/>
    </xmlCellPr>
  </singleXmlCell>
  <singleXmlCell id="4427" r="N197" connectionId="0">
    <xmlCellPr id="1" uniqueName="NOK">
      <xmlPr mapId="2" xpath="/ns1:EfnahagurBanka/ns1:Gögn/ns1:SundurliðunÚtlán/ns1:SÚ-Útlán/ns1:SÚ-Eignarleigusamningar/ns1:Heimili/@NOK" xmlDataType="decimal"/>
    </xmlCellPr>
  </singleXmlCell>
  <singleXmlCell id="4428" r="O197" connectionId="0">
    <xmlCellPr id="1" uniqueName="SEK">
      <xmlPr mapId="2" xpath="/ns1:EfnahagurBanka/ns1:Gögn/ns1:SundurliðunÚtlán/ns1:SÚ-Útlán/ns1:SÚ-Eignarleigusamningar/ns1:Heimili/@SEK" xmlDataType="decimal"/>
    </xmlCellPr>
  </singleXmlCell>
  <singleXmlCell id="4429" r="P197" connectionId="0">
    <xmlCellPr id="1" uniqueName="CHF">
      <xmlPr mapId="2" xpath="/ns1:EfnahagurBanka/ns1:Gögn/ns1:SundurliðunÚtlán/ns1:SÚ-Útlán/ns1:SÚ-Eignarleigusamningar/ns1:Heimili/@CHF" xmlDataType="decimal"/>
    </xmlCellPr>
  </singleXmlCell>
  <singleXmlCell id="4430" r="Q197" connectionId="0">
    <xmlCellPr id="1" uniqueName="AðrirGjaldmiðlar">
      <xmlPr mapId="2" xpath="/ns1:EfnahagurBanka/ns1:Gögn/ns1:SundurliðunÚtlán/ns1:SÚ-Útlán/ns1:SÚ-Eignarleigusamningar/ns1:Heimili/@AðrirGjaldmiðlar" xmlDataType="decimal"/>
    </xmlCellPr>
  </singleXmlCell>
  <singleXmlCell id="4431" r="H198" connectionId="0">
    <xmlCellPr id="1" uniqueName="ISK">
      <xmlPr mapId="2" xpath="/ns1:EfnahagurBanka/ns1:Gögn/ns1:SundurliðunÚtlán/ns1:SÚ-Útlán/ns1:SÚ-Eignarleigusamningar/ns1:SÚ-FélagasamtökSemÞjónaHeimilum/@ISK" xmlDataType="decimal"/>
    </xmlCellPr>
  </singleXmlCell>
  <singleXmlCell id="4432" r="I198" connectionId="0">
    <xmlCellPr id="1" uniqueName="EUR">
      <xmlPr mapId="2" xpath="/ns1:EfnahagurBanka/ns1:Gögn/ns1:SundurliðunÚtlán/ns1:SÚ-Útlán/ns1:SÚ-Eignarleigusamningar/ns1:SÚ-FélagasamtökSemÞjónaHeimilum/@EUR" xmlDataType="decimal"/>
    </xmlCellPr>
  </singleXmlCell>
  <singleXmlCell id="4433" r="J198" connectionId="0">
    <xmlCellPr id="1" uniqueName="USD">
      <xmlPr mapId="2" xpath="/ns1:EfnahagurBanka/ns1:Gögn/ns1:SundurliðunÚtlán/ns1:SÚ-Útlán/ns1:SÚ-Eignarleigusamningar/ns1:SÚ-FélagasamtökSemÞjónaHeimilum/@USD" xmlDataType="decimal"/>
    </xmlCellPr>
  </singleXmlCell>
  <singleXmlCell id="4434" r="K198" connectionId="0">
    <xmlCellPr id="1" uniqueName="GBP">
      <xmlPr mapId="2" xpath="/ns1:EfnahagurBanka/ns1:Gögn/ns1:SundurliðunÚtlán/ns1:SÚ-Útlán/ns1:SÚ-Eignarleigusamningar/ns1:SÚ-FélagasamtökSemÞjónaHeimilum/@GBP" xmlDataType="decimal"/>
    </xmlCellPr>
  </singleXmlCell>
  <singleXmlCell id="4435" r="L198" connectionId="0">
    <xmlCellPr id="1" uniqueName="JPY">
      <xmlPr mapId="2" xpath="/ns1:EfnahagurBanka/ns1:Gögn/ns1:SundurliðunÚtlán/ns1:SÚ-Útlán/ns1:SÚ-Eignarleigusamningar/ns1:SÚ-FélagasamtökSemÞjónaHeimilum/@JPY" xmlDataType="decimal"/>
    </xmlCellPr>
  </singleXmlCell>
  <singleXmlCell id="4436" r="M198" connectionId="0">
    <xmlCellPr id="1" uniqueName="DKK">
      <xmlPr mapId="2" xpath="/ns1:EfnahagurBanka/ns1:Gögn/ns1:SundurliðunÚtlán/ns1:SÚ-Útlán/ns1:SÚ-Eignarleigusamningar/ns1:SÚ-FélagasamtökSemÞjónaHeimilum/@DKK" xmlDataType="decimal"/>
    </xmlCellPr>
  </singleXmlCell>
  <singleXmlCell id="4437" r="N198" connectionId="0">
    <xmlCellPr id="1" uniqueName="NOK">
      <xmlPr mapId="2" xpath="/ns1:EfnahagurBanka/ns1:Gögn/ns1:SundurliðunÚtlán/ns1:SÚ-Útlán/ns1:SÚ-Eignarleigusamningar/ns1:SÚ-FélagasamtökSemÞjónaHeimilum/@NOK" xmlDataType="decimal"/>
    </xmlCellPr>
  </singleXmlCell>
  <singleXmlCell id="4438" r="O198" connectionId="0">
    <xmlCellPr id="1" uniqueName="SEK">
      <xmlPr mapId="2" xpath="/ns1:EfnahagurBanka/ns1:Gögn/ns1:SundurliðunÚtlán/ns1:SÚ-Útlán/ns1:SÚ-Eignarleigusamningar/ns1:SÚ-FélagasamtökSemÞjónaHeimilum/@SEK" xmlDataType="decimal"/>
    </xmlCellPr>
  </singleXmlCell>
  <singleXmlCell id="4439" r="P198" connectionId="0">
    <xmlCellPr id="1" uniqueName="CHF">
      <xmlPr mapId="2" xpath="/ns1:EfnahagurBanka/ns1:Gögn/ns1:SundurliðunÚtlán/ns1:SÚ-Útlán/ns1:SÚ-Eignarleigusamningar/ns1:SÚ-FélagasamtökSemÞjónaHeimilum/@CHF" xmlDataType="decimal"/>
    </xmlCellPr>
  </singleXmlCell>
  <singleXmlCell id="4440" r="Q198" connectionId="0">
    <xmlCellPr id="1" uniqueName="AðrirGjaldmiðlar">
      <xmlPr mapId="2" xpath="/ns1:EfnahagurBanka/ns1:Gögn/ns1:SundurliðunÚtlán/ns1:SÚ-Útlán/ns1:SÚ-Eignarleigusamningar/ns1:SÚ-FélagasamtökSemÞjónaHeimilum/@AðrirGjaldmiðlar" xmlDataType="decimal"/>
    </xmlCellPr>
  </singleXmlCell>
  <singleXmlCell id="4441" r="H202" connectionId="0">
    <xmlCellPr id="1" uniqueName="ISK">
      <xmlPr mapId="2" xpath="/ns1:EfnahagurBanka/ns1:Gögn/ns1:SundurliðunÚtlán/ns1:SÚ-Útlán/ns1:SÚ-ÚtlánOgKröfurÁErlendraAðila/ns1:LánTilErlendraHludeildarfyrirtækja10Til50PrósentEinföld/ns1:InnlánsstofnanirRöð/@ISK" xmlDataType="decimal"/>
    </xmlCellPr>
  </singleXmlCell>
  <singleXmlCell id="4442" r="I202" connectionId="0">
    <xmlCellPr id="1" uniqueName="EUR">
      <xmlPr mapId="2" xpath="/ns1:EfnahagurBanka/ns1:Gögn/ns1:SundurliðunÚtlán/ns1:SÚ-Útlán/ns1:SÚ-ÚtlánOgKröfurÁErlendraAðila/ns1:LánTilErlendraHludeildarfyrirtækja10Til50PrósentEinföld/ns1:InnlánsstofnanirRöð/@EUR" xmlDataType="decimal"/>
    </xmlCellPr>
  </singleXmlCell>
  <singleXmlCell id="4443" r="J202" connectionId="0">
    <xmlCellPr id="1" uniqueName="USD">
      <xmlPr mapId="2" xpath="/ns1:EfnahagurBanka/ns1:Gögn/ns1:SundurliðunÚtlán/ns1:SÚ-Útlán/ns1:SÚ-ÚtlánOgKröfurÁErlendraAðila/ns1:LánTilErlendraHludeildarfyrirtækja10Til50PrósentEinföld/ns1:InnlánsstofnanirRöð/@USD" xmlDataType="decimal"/>
    </xmlCellPr>
  </singleXmlCell>
  <singleXmlCell id="4444" r="K202" connectionId="0">
    <xmlCellPr id="1" uniqueName="GBP">
      <xmlPr mapId="2" xpath="/ns1:EfnahagurBanka/ns1:Gögn/ns1:SundurliðunÚtlán/ns1:SÚ-Útlán/ns1:SÚ-ÚtlánOgKröfurÁErlendraAðila/ns1:LánTilErlendraHludeildarfyrirtækja10Til50PrósentEinföld/ns1:InnlánsstofnanirRöð/@GBP" xmlDataType="decimal"/>
    </xmlCellPr>
  </singleXmlCell>
  <singleXmlCell id="4445" r="L202" connectionId="0">
    <xmlCellPr id="1" uniqueName="JPY">
      <xmlPr mapId="2" xpath="/ns1:EfnahagurBanka/ns1:Gögn/ns1:SundurliðunÚtlán/ns1:SÚ-Útlán/ns1:SÚ-ÚtlánOgKröfurÁErlendraAðila/ns1:LánTilErlendraHludeildarfyrirtækja10Til50PrósentEinföld/ns1:InnlánsstofnanirRöð/@JPY" xmlDataType="decimal"/>
    </xmlCellPr>
  </singleXmlCell>
  <singleXmlCell id="4446" r="M202" connectionId="0">
    <xmlCellPr id="1" uniqueName="DKK">
      <xmlPr mapId="2" xpath="/ns1:EfnahagurBanka/ns1:Gögn/ns1:SundurliðunÚtlán/ns1:SÚ-Útlán/ns1:SÚ-ÚtlánOgKröfurÁErlendraAðila/ns1:LánTilErlendraHludeildarfyrirtækja10Til50PrósentEinföld/ns1:InnlánsstofnanirRöð/@DKK" xmlDataType="decimal"/>
    </xmlCellPr>
  </singleXmlCell>
  <singleXmlCell id="4447" r="N202" connectionId="0">
    <xmlCellPr id="1" uniqueName="NOK">
      <xmlPr mapId="2" xpath="/ns1:EfnahagurBanka/ns1:Gögn/ns1:SundurliðunÚtlán/ns1:SÚ-Útlán/ns1:SÚ-ÚtlánOgKröfurÁErlendraAðila/ns1:LánTilErlendraHludeildarfyrirtækja10Til50PrósentEinföld/ns1:InnlánsstofnanirRöð/@NOK" xmlDataType="decimal"/>
    </xmlCellPr>
  </singleXmlCell>
  <singleXmlCell id="4448" r="O202" connectionId="0">
    <xmlCellPr id="1" uniqueName="SEK">
      <xmlPr mapId="2" xpath="/ns1:EfnahagurBanka/ns1:Gögn/ns1:SundurliðunÚtlán/ns1:SÚ-Útlán/ns1:SÚ-ÚtlánOgKröfurÁErlendraAðila/ns1:LánTilErlendraHludeildarfyrirtækja10Til50PrósentEinföld/ns1:InnlánsstofnanirRöð/@SEK" xmlDataType="decimal"/>
    </xmlCellPr>
  </singleXmlCell>
  <singleXmlCell id="4449" r="P202" connectionId="0">
    <xmlCellPr id="1" uniqueName="CHF">
      <xmlPr mapId="2" xpath="/ns1:EfnahagurBanka/ns1:Gögn/ns1:SundurliðunÚtlán/ns1:SÚ-Útlán/ns1:SÚ-ÚtlánOgKröfurÁErlendraAðila/ns1:LánTilErlendraHludeildarfyrirtækja10Til50PrósentEinföld/ns1:InnlánsstofnanirRöð/@CHF" xmlDataType="decimal"/>
    </xmlCellPr>
  </singleXmlCell>
  <singleXmlCell id="4450" r="Q202" connectionId="0">
    <xmlCellPr id="1" uniqueName="AðrirGjaldmiðlar">
      <xmlPr mapId="2" xpath="/ns1:EfnahagurBanka/ns1:Gögn/ns1:SundurliðunÚtlán/ns1:SÚ-Útlán/ns1:SÚ-ÚtlánOgKröfurÁErlendraAðila/ns1:LánTilErlendraHludeildarfyrirtækja10Til50PrósentEinföld/ns1:InnlánsstofnanirRöð/@AðrirGjaldmiðlar" xmlDataType="decimal"/>
    </xmlCellPr>
  </singleXmlCell>
  <singleXmlCell id="4451" r="H205" connectionId="0">
    <xmlCellPr id="1" uniqueName="ISK">
      <xmlPr mapId="2" xpath="/ns1:EfnahagurBanka/ns1:Gögn/ns1:SundurliðunÚtlán/ns1:SÚ-Útlán/ns1:SÚ-ÚtlánOgKröfurÁErlendraAðila/ns1:LánTilErlendraHludeildarfyrirtækja10Til50PrósentEinföld/ns1:FjármálafyrirtækiÓtalinAnnarsStaðarRöð/@ISK" xmlDataType="decimal"/>
    </xmlCellPr>
  </singleXmlCell>
  <singleXmlCell id="4452" r="I205" connectionId="0">
    <xmlCellPr id="1" uniqueName="EUR">
      <xmlPr mapId="2" xpath="/ns1:EfnahagurBanka/ns1:Gögn/ns1:SundurliðunÚtlán/ns1:SÚ-Útlán/ns1:SÚ-ÚtlánOgKröfurÁErlendraAðila/ns1:LánTilErlendraHludeildarfyrirtækja10Til50PrósentEinföld/ns1:FjármálafyrirtækiÓtalinAnnarsStaðarRöð/@EUR" xmlDataType="decimal"/>
    </xmlCellPr>
  </singleXmlCell>
  <singleXmlCell id="4453" r="J205" connectionId="0">
    <xmlCellPr id="1" uniqueName="USD">
      <xmlPr mapId="2" xpath="/ns1:EfnahagurBanka/ns1:Gögn/ns1:SundurliðunÚtlán/ns1:SÚ-Útlán/ns1:SÚ-ÚtlánOgKröfurÁErlendraAðila/ns1:LánTilErlendraHludeildarfyrirtækja10Til50PrósentEinföld/ns1:FjármálafyrirtækiÓtalinAnnarsStaðarRöð/@USD" xmlDataType="decimal"/>
    </xmlCellPr>
  </singleXmlCell>
  <singleXmlCell id="4454" r="K205" connectionId="0">
    <xmlCellPr id="1" uniqueName="GBP">
      <xmlPr mapId="2" xpath="/ns1:EfnahagurBanka/ns1:Gögn/ns1:SundurliðunÚtlán/ns1:SÚ-Útlán/ns1:SÚ-ÚtlánOgKröfurÁErlendraAðila/ns1:LánTilErlendraHludeildarfyrirtækja10Til50PrósentEinföld/ns1:FjármálafyrirtækiÓtalinAnnarsStaðarRöð/@GBP" xmlDataType="decimal"/>
    </xmlCellPr>
  </singleXmlCell>
  <singleXmlCell id="4455" r="L205" connectionId="0">
    <xmlCellPr id="1" uniqueName="JPY">
      <xmlPr mapId="2" xpath="/ns1:EfnahagurBanka/ns1:Gögn/ns1:SundurliðunÚtlán/ns1:SÚ-Útlán/ns1:SÚ-ÚtlánOgKröfurÁErlendraAðila/ns1:LánTilErlendraHludeildarfyrirtækja10Til50PrósentEinföld/ns1:FjármálafyrirtækiÓtalinAnnarsStaðarRöð/@JPY" xmlDataType="decimal"/>
    </xmlCellPr>
  </singleXmlCell>
  <singleXmlCell id="4456" r="M205" connectionId="0">
    <xmlCellPr id="1" uniqueName="DKK">
      <xmlPr mapId="2" xpath="/ns1:EfnahagurBanka/ns1:Gögn/ns1:SundurliðunÚtlán/ns1:SÚ-Útlán/ns1:SÚ-ÚtlánOgKröfurÁErlendraAðila/ns1:LánTilErlendraHludeildarfyrirtækja10Til50PrósentEinföld/ns1:FjármálafyrirtækiÓtalinAnnarsStaðarRöð/@DKK" xmlDataType="decimal"/>
    </xmlCellPr>
  </singleXmlCell>
  <singleXmlCell id="4457" r="N205" connectionId="0">
    <xmlCellPr id="1" uniqueName="NOK">
      <xmlPr mapId="2" xpath="/ns1:EfnahagurBanka/ns1:Gögn/ns1:SundurliðunÚtlán/ns1:SÚ-Útlán/ns1:SÚ-ÚtlánOgKröfurÁErlendraAðila/ns1:LánTilErlendraHludeildarfyrirtækja10Til50PrósentEinföld/ns1:FjármálafyrirtækiÓtalinAnnarsStaðarRöð/@NOK" xmlDataType="decimal"/>
    </xmlCellPr>
  </singleXmlCell>
  <singleXmlCell id="4458" r="O205" connectionId="0">
    <xmlCellPr id="1" uniqueName="SEK">
      <xmlPr mapId="2" xpath="/ns1:EfnahagurBanka/ns1:Gögn/ns1:SundurliðunÚtlán/ns1:SÚ-Útlán/ns1:SÚ-ÚtlánOgKröfurÁErlendraAðila/ns1:LánTilErlendraHludeildarfyrirtækja10Til50PrósentEinföld/ns1:FjármálafyrirtækiÓtalinAnnarsStaðarRöð/@SEK" xmlDataType="decimal"/>
    </xmlCellPr>
  </singleXmlCell>
  <singleXmlCell id="4459" r="P205" connectionId="0">
    <xmlCellPr id="1" uniqueName="CHF">
      <xmlPr mapId="2" xpath="/ns1:EfnahagurBanka/ns1:Gögn/ns1:SundurliðunÚtlán/ns1:SÚ-Útlán/ns1:SÚ-ÚtlánOgKröfurÁErlendraAðila/ns1:LánTilErlendraHludeildarfyrirtækja10Til50PrósentEinföld/ns1:FjármálafyrirtækiÓtalinAnnarsStaðarRöð/@CHF" xmlDataType="decimal"/>
    </xmlCellPr>
  </singleXmlCell>
  <singleXmlCell id="4460" r="Q205" connectionId="0">
    <xmlCellPr id="1" uniqueName="AðrirGjaldmiðlar">
      <xmlPr mapId="2" xpath="/ns1:EfnahagurBanka/ns1:Gögn/ns1:SundurliðunÚtlán/ns1:SÚ-Útlán/ns1:SÚ-ÚtlánOgKröfurÁErlendraAðila/ns1:LánTilErlendraHludeildarfyrirtækja10Til50PrósentEinföld/ns1:FjármálafyrirtækiÓtalinAnnarsStaðarRöð/@AðrirGjaldmiðlar" xmlDataType="decimal"/>
    </xmlCellPr>
  </singleXmlCell>
  <singleXmlCell id="4461" r="H207" connectionId="0">
    <xmlCellPr id="1" uniqueName="ISK">
      <xmlPr mapId="2" xpath="/ns1:EfnahagurBanka/ns1:Gögn/ns1:SundurliðunÚtlán/ns1:SÚ-Útlán/ns1:SÚ-ÚtlánOgKröfurÁErlendraAðila/ns1:LánTilErlendraHludeildarfyrirtækja10Til50PrósentEinföld/ns1:ÖnnurAtvinnufyrirtækiHeimiliOgÞjónustaViðHeimiliRöð/@ISK" xmlDataType="decimal"/>
    </xmlCellPr>
  </singleXmlCell>
  <singleXmlCell id="4462" r="I207" connectionId="0">
    <xmlCellPr id="1" uniqueName="EUR">
      <xmlPr mapId="2" xpath="/ns1:EfnahagurBanka/ns1:Gögn/ns1:SundurliðunÚtlán/ns1:SÚ-Útlán/ns1:SÚ-ÚtlánOgKröfurÁErlendraAðila/ns1:LánTilErlendraHludeildarfyrirtækja10Til50PrósentEinföld/ns1:ÖnnurAtvinnufyrirtækiHeimiliOgÞjónustaViðHeimiliRöð/@EUR" xmlDataType="decimal"/>
    </xmlCellPr>
  </singleXmlCell>
  <singleXmlCell id="4463" r="J207" connectionId="0">
    <xmlCellPr id="1" uniqueName="USD">
      <xmlPr mapId="2" xpath="/ns1:EfnahagurBanka/ns1:Gögn/ns1:SundurliðunÚtlán/ns1:SÚ-Útlán/ns1:SÚ-ÚtlánOgKröfurÁErlendraAðila/ns1:LánTilErlendraHludeildarfyrirtækja10Til50PrósentEinföld/ns1:ÖnnurAtvinnufyrirtækiHeimiliOgÞjónustaViðHeimiliRöð/@USD" xmlDataType="decimal"/>
    </xmlCellPr>
  </singleXmlCell>
  <singleXmlCell id="4464" r="K207" connectionId="0">
    <xmlCellPr id="1" uniqueName="GBP">
      <xmlPr mapId="2" xpath="/ns1:EfnahagurBanka/ns1:Gögn/ns1:SundurliðunÚtlán/ns1:SÚ-Útlán/ns1:SÚ-ÚtlánOgKröfurÁErlendraAðila/ns1:LánTilErlendraHludeildarfyrirtækja10Til50PrósentEinföld/ns1:ÖnnurAtvinnufyrirtækiHeimiliOgÞjónustaViðHeimiliRöð/@GBP" xmlDataType="decimal"/>
    </xmlCellPr>
  </singleXmlCell>
  <singleXmlCell id="4465" r="L207" connectionId="0">
    <xmlCellPr id="1" uniqueName="JPY">
      <xmlPr mapId="2" xpath="/ns1:EfnahagurBanka/ns1:Gögn/ns1:SundurliðunÚtlán/ns1:SÚ-Útlán/ns1:SÚ-ÚtlánOgKröfurÁErlendraAðila/ns1:LánTilErlendraHludeildarfyrirtækja10Til50PrósentEinföld/ns1:ÖnnurAtvinnufyrirtækiHeimiliOgÞjónustaViðHeimiliRöð/@JPY" xmlDataType="decimal"/>
    </xmlCellPr>
  </singleXmlCell>
  <singleXmlCell id="4466" r="M207" connectionId="0">
    <xmlCellPr id="1" uniqueName="DKK">
      <xmlPr mapId="2" xpath="/ns1:EfnahagurBanka/ns1:Gögn/ns1:SundurliðunÚtlán/ns1:SÚ-Útlán/ns1:SÚ-ÚtlánOgKröfurÁErlendraAðila/ns1:LánTilErlendraHludeildarfyrirtækja10Til50PrósentEinföld/ns1:ÖnnurAtvinnufyrirtækiHeimiliOgÞjónustaViðHeimiliRöð/@DKK" xmlDataType="decimal"/>
    </xmlCellPr>
  </singleXmlCell>
  <singleXmlCell id="4467" r="N207" connectionId="0">
    <xmlCellPr id="1" uniqueName="NOK">
      <xmlPr mapId="2" xpath="/ns1:EfnahagurBanka/ns1:Gögn/ns1:SundurliðunÚtlán/ns1:SÚ-Útlán/ns1:SÚ-ÚtlánOgKröfurÁErlendraAðila/ns1:LánTilErlendraHludeildarfyrirtækja10Til50PrósentEinföld/ns1:ÖnnurAtvinnufyrirtækiHeimiliOgÞjónustaViðHeimiliRöð/@NOK" xmlDataType="decimal"/>
    </xmlCellPr>
  </singleXmlCell>
  <singleXmlCell id="4468" r="O207" connectionId="0">
    <xmlCellPr id="1" uniqueName="SEK">
      <xmlPr mapId="2" xpath="/ns1:EfnahagurBanka/ns1:Gögn/ns1:SundurliðunÚtlán/ns1:SÚ-Útlán/ns1:SÚ-ÚtlánOgKröfurÁErlendraAðila/ns1:LánTilErlendraHludeildarfyrirtækja10Til50PrósentEinföld/ns1:ÖnnurAtvinnufyrirtækiHeimiliOgÞjónustaViðHeimiliRöð/@SEK" xmlDataType="decimal"/>
    </xmlCellPr>
  </singleXmlCell>
  <singleXmlCell id="4469" r="P207" connectionId="0">
    <xmlCellPr id="1" uniqueName="CHF">
      <xmlPr mapId="2" xpath="/ns1:EfnahagurBanka/ns1:Gögn/ns1:SundurliðunÚtlán/ns1:SÚ-Útlán/ns1:SÚ-ÚtlánOgKröfurÁErlendraAðila/ns1:LánTilErlendraHludeildarfyrirtækja10Til50PrósentEinföld/ns1:ÖnnurAtvinnufyrirtækiHeimiliOgÞjónustaViðHeimiliRöð/@CHF" xmlDataType="decimal"/>
    </xmlCellPr>
  </singleXmlCell>
  <singleXmlCell id="4470" r="Q207" connectionId="0">
    <xmlCellPr id="1" uniqueName="AðrirGjaldmiðlar">
      <xmlPr mapId="2" xpath="/ns1:EfnahagurBanka/ns1:Gögn/ns1:SundurliðunÚtlán/ns1:SÚ-Útlán/ns1:SÚ-ÚtlánOgKröfurÁErlendraAðila/ns1:LánTilErlendraHludeildarfyrirtækja10Til50PrósentEinföld/ns1:ÖnnurAtvinnufyrirtækiHeimiliOgÞjónustaViðHeimiliRöð/@AðrirGjaldmiðlar" xmlDataType="decimal"/>
    </xmlCellPr>
  </singleXmlCell>
  <singleXmlCell id="4471" r="H210" connectionId="0">
    <xmlCellPr id="1" uniqueName="ISK">
      <xmlPr mapId="2" xpath="/ns1:EfnahagurBanka/ns1:Gögn/ns1:SundurliðunÚtlán/ns1:SÚ-Útlán/ns1:SÚ-ÚtlánOgKröfurÁErlendraAðila/ns1:LánTilErlendraDótturfyrirtækja/ns1:InnlánsstofnanirRöð/@ISK" xmlDataType="decimal"/>
    </xmlCellPr>
  </singleXmlCell>
  <singleXmlCell id="4472" r="I210" connectionId="0">
    <xmlCellPr id="1" uniqueName="EUR">
      <xmlPr mapId="2" xpath="/ns1:EfnahagurBanka/ns1:Gögn/ns1:SundurliðunÚtlán/ns1:SÚ-Útlán/ns1:SÚ-ÚtlánOgKröfurÁErlendraAðila/ns1:LánTilErlendraDótturfyrirtækja/ns1:InnlánsstofnanirRöð/@EUR" xmlDataType="decimal"/>
    </xmlCellPr>
  </singleXmlCell>
  <singleXmlCell id="4473" r="J210" connectionId="0">
    <xmlCellPr id="1" uniqueName="USD">
      <xmlPr mapId="2" xpath="/ns1:EfnahagurBanka/ns1:Gögn/ns1:SundurliðunÚtlán/ns1:SÚ-Útlán/ns1:SÚ-ÚtlánOgKröfurÁErlendraAðila/ns1:LánTilErlendraDótturfyrirtækja/ns1:InnlánsstofnanirRöð/@USD" xmlDataType="decimal"/>
    </xmlCellPr>
  </singleXmlCell>
  <singleXmlCell id="4474" r="K210" connectionId="0">
    <xmlCellPr id="1" uniqueName="GBP">
      <xmlPr mapId="2" xpath="/ns1:EfnahagurBanka/ns1:Gögn/ns1:SundurliðunÚtlán/ns1:SÚ-Útlán/ns1:SÚ-ÚtlánOgKröfurÁErlendraAðila/ns1:LánTilErlendraDótturfyrirtækja/ns1:InnlánsstofnanirRöð/@GBP" xmlDataType="decimal"/>
    </xmlCellPr>
  </singleXmlCell>
  <singleXmlCell id="4475" r="L210" connectionId="0">
    <xmlCellPr id="1" uniqueName="JPY">
      <xmlPr mapId="2" xpath="/ns1:EfnahagurBanka/ns1:Gögn/ns1:SundurliðunÚtlán/ns1:SÚ-Útlán/ns1:SÚ-ÚtlánOgKröfurÁErlendraAðila/ns1:LánTilErlendraDótturfyrirtækja/ns1:InnlánsstofnanirRöð/@JPY" xmlDataType="decimal"/>
    </xmlCellPr>
  </singleXmlCell>
  <singleXmlCell id="4476" r="M210" connectionId="0">
    <xmlCellPr id="1" uniqueName="DKK">
      <xmlPr mapId="2" xpath="/ns1:EfnahagurBanka/ns1:Gögn/ns1:SundurliðunÚtlán/ns1:SÚ-Útlán/ns1:SÚ-ÚtlánOgKröfurÁErlendraAðila/ns1:LánTilErlendraDótturfyrirtækja/ns1:InnlánsstofnanirRöð/@DKK" xmlDataType="decimal"/>
    </xmlCellPr>
  </singleXmlCell>
  <singleXmlCell id="4477" r="N210" connectionId="0">
    <xmlCellPr id="1" uniqueName="NOK">
      <xmlPr mapId="2" xpath="/ns1:EfnahagurBanka/ns1:Gögn/ns1:SundurliðunÚtlán/ns1:SÚ-Útlán/ns1:SÚ-ÚtlánOgKröfurÁErlendraAðila/ns1:LánTilErlendraDótturfyrirtækja/ns1:InnlánsstofnanirRöð/@NOK" xmlDataType="decimal"/>
    </xmlCellPr>
  </singleXmlCell>
  <singleXmlCell id="4478" r="O210" connectionId="0">
    <xmlCellPr id="1" uniqueName="SEK">
      <xmlPr mapId="2" xpath="/ns1:EfnahagurBanka/ns1:Gögn/ns1:SundurliðunÚtlán/ns1:SÚ-Útlán/ns1:SÚ-ÚtlánOgKröfurÁErlendraAðila/ns1:LánTilErlendraDótturfyrirtækja/ns1:InnlánsstofnanirRöð/@SEK" xmlDataType="decimal"/>
    </xmlCellPr>
  </singleXmlCell>
  <singleXmlCell id="4479" r="P210" connectionId="0">
    <xmlCellPr id="1" uniqueName="CHF">
      <xmlPr mapId="2" xpath="/ns1:EfnahagurBanka/ns1:Gögn/ns1:SundurliðunÚtlán/ns1:SÚ-Útlán/ns1:SÚ-ÚtlánOgKröfurÁErlendraAðila/ns1:LánTilErlendraDótturfyrirtækja/ns1:InnlánsstofnanirRöð/@CHF" xmlDataType="decimal"/>
    </xmlCellPr>
  </singleXmlCell>
  <singleXmlCell id="4480" r="Q210" connectionId="0">
    <xmlCellPr id="1" uniqueName="AðrirGjaldmiðlar">
      <xmlPr mapId="2" xpath="/ns1:EfnahagurBanka/ns1:Gögn/ns1:SundurliðunÚtlán/ns1:SÚ-Útlán/ns1:SÚ-ÚtlánOgKröfurÁErlendraAðila/ns1:LánTilErlendraDótturfyrirtækja/ns1:InnlánsstofnanirRöð/@AðrirGjaldmiðlar" xmlDataType="decimal"/>
    </xmlCellPr>
  </singleXmlCell>
  <singleXmlCell id="4481" r="H213" connectionId="0">
    <xmlCellPr id="1" uniqueName="ISK">
      <xmlPr mapId="2" xpath="/ns1:EfnahagurBanka/ns1:Gögn/ns1:SundurliðunÚtlán/ns1:SÚ-Útlán/ns1:SÚ-ÚtlánOgKröfurÁErlendraAðila/ns1:LánTilErlendraDótturfyrirtækja/ns1:FjármálafyrirtækiÓtalinAnnarsStaðarRöð/@ISK" xmlDataType="decimal"/>
    </xmlCellPr>
  </singleXmlCell>
  <singleXmlCell id="4482" r="I213" connectionId="0">
    <xmlCellPr id="1" uniqueName="EUR">
      <xmlPr mapId="2" xpath="/ns1:EfnahagurBanka/ns1:Gögn/ns1:SundurliðunÚtlán/ns1:SÚ-Útlán/ns1:SÚ-ÚtlánOgKröfurÁErlendraAðila/ns1:LánTilErlendraDótturfyrirtækja/ns1:FjármálafyrirtækiÓtalinAnnarsStaðarRöð/@EUR" xmlDataType="decimal"/>
    </xmlCellPr>
  </singleXmlCell>
  <singleXmlCell id="4483" r="J213" connectionId="0">
    <xmlCellPr id="1" uniqueName="USD">
      <xmlPr mapId="2" xpath="/ns1:EfnahagurBanka/ns1:Gögn/ns1:SundurliðunÚtlán/ns1:SÚ-Útlán/ns1:SÚ-ÚtlánOgKröfurÁErlendraAðila/ns1:LánTilErlendraDótturfyrirtækja/ns1:FjármálafyrirtækiÓtalinAnnarsStaðarRöð/@USD" xmlDataType="decimal"/>
    </xmlCellPr>
  </singleXmlCell>
  <singleXmlCell id="4484" r="K213" connectionId="0">
    <xmlCellPr id="1" uniqueName="GBP">
      <xmlPr mapId="2" xpath="/ns1:EfnahagurBanka/ns1:Gögn/ns1:SundurliðunÚtlán/ns1:SÚ-Útlán/ns1:SÚ-ÚtlánOgKröfurÁErlendraAðila/ns1:LánTilErlendraDótturfyrirtækja/ns1:FjármálafyrirtækiÓtalinAnnarsStaðarRöð/@GBP" xmlDataType="decimal"/>
    </xmlCellPr>
  </singleXmlCell>
  <singleXmlCell id="4485" r="L213" connectionId="0">
    <xmlCellPr id="1" uniqueName="JPY">
      <xmlPr mapId="2" xpath="/ns1:EfnahagurBanka/ns1:Gögn/ns1:SundurliðunÚtlán/ns1:SÚ-Útlán/ns1:SÚ-ÚtlánOgKröfurÁErlendraAðila/ns1:LánTilErlendraDótturfyrirtækja/ns1:FjármálafyrirtækiÓtalinAnnarsStaðarRöð/@JPY" xmlDataType="decimal"/>
    </xmlCellPr>
  </singleXmlCell>
  <singleXmlCell id="4486" r="M213" connectionId="0">
    <xmlCellPr id="1" uniqueName="DKK">
      <xmlPr mapId="2" xpath="/ns1:EfnahagurBanka/ns1:Gögn/ns1:SundurliðunÚtlán/ns1:SÚ-Útlán/ns1:SÚ-ÚtlánOgKröfurÁErlendraAðila/ns1:LánTilErlendraDótturfyrirtækja/ns1:FjármálafyrirtækiÓtalinAnnarsStaðarRöð/@DKK" xmlDataType="decimal"/>
    </xmlCellPr>
  </singleXmlCell>
  <singleXmlCell id="4487" r="N213" connectionId="0">
    <xmlCellPr id="1" uniqueName="NOK">
      <xmlPr mapId="2" xpath="/ns1:EfnahagurBanka/ns1:Gögn/ns1:SundurliðunÚtlán/ns1:SÚ-Útlán/ns1:SÚ-ÚtlánOgKröfurÁErlendraAðila/ns1:LánTilErlendraDótturfyrirtækja/ns1:FjármálafyrirtækiÓtalinAnnarsStaðarRöð/@NOK" xmlDataType="decimal"/>
    </xmlCellPr>
  </singleXmlCell>
  <singleXmlCell id="4488" r="O213" connectionId="0">
    <xmlCellPr id="1" uniqueName="SEK">
      <xmlPr mapId="2" xpath="/ns1:EfnahagurBanka/ns1:Gögn/ns1:SundurliðunÚtlán/ns1:SÚ-Útlán/ns1:SÚ-ÚtlánOgKröfurÁErlendraAðila/ns1:LánTilErlendraDótturfyrirtækja/ns1:FjármálafyrirtækiÓtalinAnnarsStaðarRöð/@SEK" xmlDataType="decimal"/>
    </xmlCellPr>
  </singleXmlCell>
  <singleXmlCell id="4489" r="P213" connectionId="0">
    <xmlCellPr id="1" uniqueName="CHF">
      <xmlPr mapId="2" xpath="/ns1:EfnahagurBanka/ns1:Gögn/ns1:SundurliðunÚtlán/ns1:SÚ-Útlán/ns1:SÚ-ÚtlánOgKröfurÁErlendraAðila/ns1:LánTilErlendraDótturfyrirtækja/ns1:FjármálafyrirtækiÓtalinAnnarsStaðarRöð/@CHF" xmlDataType="decimal"/>
    </xmlCellPr>
  </singleXmlCell>
  <singleXmlCell id="4490" r="Q213" connectionId="0">
    <xmlCellPr id="1" uniqueName="AðrirGjaldmiðlar">
      <xmlPr mapId="2" xpath="/ns1:EfnahagurBanka/ns1:Gögn/ns1:SundurliðunÚtlán/ns1:SÚ-Útlán/ns1:SÚ-ÚtlánOgKröfurÁErlendraAðila/ns1:LánTilErlendraDótturfyrirtækja/ns1:FjármálafyrirtækiÓtalinAnnarsStaðarRöð/@AðrirGjaldmiðlar" xmlDataType="decimal"/>
    </xmlCellPr>
  </singleXmlCell>
  <singleXmlCell id="4491" r="H215" connectionId="0">
    <xmlCellPr id="1" uniqueName="ISK">
      <xmlPr mapId="2" xpath="/ns1:EfnahagurBanka/ns1:Gögn/ns1:SundurliðunÚtlán/ns1:SÚ-Útlán/ns1:SÚ-ÚtlánOgKröfurÁErlendraAðila/ns1:LánTilErlendraDótturfyrirtækja/ns1:ÖnnurAtvinnufyrirtækiHeimiliOgÞjónustaViðHeimiliRöð/@ISK" xmlDataType="decimal"/>
    </xmlCellPr>
  </singleXmlCell>
  <singleXmlCell id="4492" r="I215" connectionId="0">
    <xmlCellPr id="1" uniqueName="EUR">
      <xmlPr mapId="2" xpath="/ns1:EfnahagurBanka/ns1:Gögn/ns1:SundurliðunÚtlán/ns1:SÚ-Útlán/ns1:SÚ-ÚtlánOgKröfurÁErlendraAðila/ns1:LánTilErlendraDótturfyrirtækja/ns1:ÖnnurAtvinnufyrirtækiHeimiliOgÞjónustaViðHeimiliRöð/@EUR" xmlDataType="decimal"/>
    </xmlCellPr>
  </singleXmlCell>
  <singleXmlCell id="4493" r="J215" connectionId="0">
    <xmlCellPr id="1" uniqueName="USD">
      <xmlPr mapId="2" xpath="/ns1:EfnahagurBanka/ns1:Gögn/ns1:SundurliðunÚtlán/ns1:SÚ-Útlán/ns1:SÚ-ÚtlánOgKröfurÁErlendraAðila/ns1:LánTilErlendraDótturfyrirtækja/ns1:ÖnnurAtvinnufyrirtækiHeimiliOgÞjónustaViðHeimiliRöð/@USD" xmlDataType="decimal"/>
    </xmlCellPr>
  </singleXmlCell>
  <singleXmlCell id="4494" r="K215" connectionId="0">
    <xmlCellPr id="1" uniqueName="GBP">
      <xmlPr mapId="2" xpath="/ns1:EfnahagurBanka/ns1:Gögn/ns1:SundurliðunÚtlán/ns1:SÚ-Útlán/ns1:SÚ-ÚtlánOgKröfurÁErlendraAðila/ns1:LánTilErlendraDótturfyrirtækja/ns1:ÖnnurAtvinnufyrirtækiHeimiliOgÞjónustaViðHeimiliRöð/@GBP" xmlDataType="decimal"/>
    </xmlCellPr>
  </singleXmlCell>
  <singleXmlCell id="4495" r="L215" connectionId="0">
    <xmlCellPr id="1" uniqueName="JPY">
      <xmlPr mapId="2" xpath="/ns1:EfnahagurBanka/ns1:Gögn/ns1:SundurliðunÚtlán/ns1:SÚ-Útlán/ns1:SÚ-ÚtlánOgKröfurÁErlendraAðila/ns1:LánTilErlendraDótturfyrirtækja/ns1:ÖnnurAtvinnufyrirtækiHeimiliOgÞjónustaViðHeimiliRöð/@JPY" xmlDataType="decimal"/>
    </xmlCellPr>
  </singleXmlCell>
  <singleXmlCell id="4496" r="M215" connectionId="0">
    <xmlCellPr id="1" uniqueName="DKK">
      <xmlPr mapId="2" xpath="/ns1:EfnahagurBanka/ns1:Gögn/ns1:SundurliðunÚtlán/ns1:SÚ-Útlán/ns1:SÚ-ÚtlánOgKröfurÁErlendraAðila/ns1:LánTilErlendraDótturfyrirtækja/ns1:ÖnnurAtvinnufyrirtækiHeimiliOgÞjónustaViðHeimiliRöð/@DKK" xmlDataType="decimal"/>
    </xmlCellPr>
  </singleXmlCell>
  <singleXmlCell id="4497" r="N215" connectionId="0">
    <xmlCellPr id="1" uniqueName="NOK">
      <xmlPr mapId="2" xpath="/ns1:EfnahagurBanka/ns1:Gögn/ns1:SundurliðunÚtlán/ns1:SÚ-Útlán/ns1:SÚ-ÚtlánOgKröfurÁErlendraAðila/ns1:LánTilErlendraDótturfyrirtækja/ns1:ÖnnurAtvinnufyrirtækiHeimiliOgÞjónustaViðHeimiliRöð/@NOK" xmlDataType="decimal"/>
    </xmlCellPr>
  </singleXmlCell>
  <singleXmlCell id="4498" r="O215" connectionId="0">
    <xmlCellPr id="1" uniqueName="SEK">
      <xmlPr mapId="2" xpath="/ns1:EfnahagurBanka/ns1:Gögn/ns1:SundurliðunÚtlán/ns1:SÚ-Útlán/ns1:SÚ-ÚtlánOgKröfurÁErlendraAðila/ns1:LánTilErlendraDótturfyrirtækja/ns1:ÖnnurAtvinnufyrirtækiHeimiliOgÞjónustaViðHeimiliRöð/@SEK" xmlDataType="decimal"/>
    </xmlCellPr>
  </singleXmlCell>
  <singleXmlCell id="4499" r="P215" connectionId="0">
    <xmlCellPr id="1" uniqueName="CHF">
      <xmlPr mapId="2" xpath="/ns1:EfnahagurBanka/ns1:Gögn/ns1:SundurliðunÚtlán/ns1:SÚ-Útlán/ns1:SÚ-ÚtlánOgKröfurÁErlendraAðila/ns1:LánTilErlendraDótturfyrirtækja/ns1:ÖnnurAtvinnufyrirtækiHeimiliOgÞjónustaViðHeimiliRöð/@CHF" xmlDataType="decimal"/>
    </xmlCellPr>
  </singleXmlCell>
  <singleXmlCell id="4500" r="Q215" connectionId="0">
    <xmlCellPr id="1" uniqueName="AðrirGjaldmiðlar">
      <xmlPr mapId="2" xpath="/ns1:EfnahagurBanka/ns1:Gögn/ns1:SundurliðunÚtlán/ns1:SÚ-Útlán/ns1:SÚ-ÚtlánOgKröfurÁErlendraAðila/ns1:LánTilErlendraDótturfyrirtækja/ns1:ÖnnurAtvinnufyrirtækiHeimiliOgÞjónustaViðHeimiliRöð/@AðrirGjaldmiðlar" xmlDataType="decimal"/>
    </xmlCellPr>
  </singleXmlCell>
  <singleXmlCell id="4501" r="H218" connectionId="0">
    <xmlCellPr id="1" uniqueName="ISK">
      <xmlPr mapId="2" xpath="/ns1:EfnahagurBanka/ns1:Gögn/ns1:SundurliðunÚtlán/ns1:SÚ-Útlán/ns1:SÚ-ÚtlánOgKröfurÁErlendraAðila/ns1:LánTilErlendraFellowFélaga/ns1:InnlánsstofnanirRöð/@ISK" xmlDataType="decimal"/>
    </xmlCellPr>
  </singleXmlCell>
  <singleXmlCell id="4502" r="I218" connectionId="0">
    <xmlCellPr id="1" uniqueName="EUR">
      <xmlPr mapId="2" xpath="/ns1:EfnahagurBanka/ns1:Gögn/ns1:SundurliðunÚtlán/ns1:SÚ-Útlán/ns1:SÚ-ÚtlánOgKröfurÁErlendraAðila/ns1:LánTilErlendraFellowFélaga/ns1:InnlánsstofnanirRöð/@EUR" xmlDataType="decimal"/>
    </xmlCellPr>
  </singleXmlCell>
  <singleXmlCell id="4503" r="J218" connectionId="0">
    <xmlCellPr id="1" uniqueName="USD">
      <xmlPr mapId="2" xpath="/ns1:EfnahagurBanka/ns1:Gögn/ns1:SundurliðunÚtlán/ns1:SÚ-Útlán/ns1:SÚ-ÚtlánOgKröfurÁErlendraAðila/ns1:LánTilErlendraFellowFélaga/ns1:InnlánsstofnanirRöð/@USD" xmlDataType="decimal"/>
    </xmlCellPr>
  </singleXmlCell>
  <singleXmlCell id="4504" r="K218" connectionId="0">
    <xmlCellPr id="1" uniqueName="GBP">
      <xmlPr mapId="2" xpath="/ns1:EfnahagurBanka/ns1:Gögn/ns1:SundurliðunÚtlán/ns1:SÚ-Útlán/ns1:SÚ-ÚtlánOgKröfurÁErlendraAðila/ns1:LánTilErlendraFellowFélaga/ns1:InnlánsstofnanirRöð/@GBP" xmlDataType="decimal"/>
    </xmlCellPr>
  </singleXmlCell>
  <singleXmlCell id="4505" r="L218" connectionId="0">
    <xmlCellPr id="1" uniqueName="JPY">
      <xmlPr mapId="2" xpath="/ns1:EfnahagurBanka/ns1:Gögn/ns1:SundurliðunÚtlán/ns1:SÚ-Útlán/ns1:SÚ-ÚtlánOgKröfurÁErlendraAðila/ns1:LánTilErlendraFellowFélaga/ns1:InnlánsstofnanirRöð/@JPY" xmlDataType="decimal"/>
    </xmlCellPr>
  </singleXmlCell>
  <singleXmlCell id="4506" r="M218" connectionId="0">
    <xmlCellPr id="1" uniqueName="DKK">
      <xmlPr mapId="2" xpath="/ns1:EfnahagurBanka/ns1:Gögn/ns1:SundurliðunÚtlán/ns1:SÚ-Útlán/ns1:SÚ-ÚtlánOgKröfurÁErlendraAðila/ns1:LánTilErlendraFellowFélaga/ns1:InnlánsstofnanirRöð/@DKK" xmlDataType="decimal"/>
    </xmlCellPr>
  </singleXmlCell>
  <singleXmlCell id="4507" r="N218" connectionId="0">
    <xmlCellPr id="1" uniqueName="NOK">
      <xmlPr mapId="2" xpath="/ns1:EfnahagurBanka/ns1:Gögn/ns1:SundurliðunÚtlán/ns1:SÚ-Útlán/ns1:SÚ-ÚtlánOgKröfurÁErlendraAðila/ns1:LánTilErlendraFellowFélaga/ns1:InnlánsstofnanirRöð/@NOK" xmlDataType="decimal"/>
    </xmlCellPr>
  </singleXmlCell>
  <singleXmlCell id="4508" r="O218" connectionId="0">
    <xmlCellPr id="1" uniqueName="SEK">
      <xmlPr mapId="2" xpath="/ns1:EfnahagurBanka/ns1:Gögn/ns1:SundurliðunÚtlán/ns1:SÚ-Útlán/ns1:SÚ-ÚtlánOgKröfurÁErlendraAðila/ns1:LánTilErlendraFellowFélaga/ns1:InnlánsstofnanirRöð/@SEK" xmlDataType="decimal"/>
    </xmlCellPr>
  </singleXmlCell>
  <singleXmlCell id="4509" r="P218" connectionId="0">
    <xmlCellPr id="1" uniqueName="CHF">
      <xmlPr mapId="2" xpath="/ns1:EfnahagurBanka/ns1:Gögn/ns1:SundurliðunÚtlán/ns1:SÚ-Útlán/ns1:SÚ-ÚtlánOgKröfurÁErlendraAðila/ns1:LánTilErlendraFellowFélaga/ns1:InnlánsstofnanirRöð/@CHF" xmlDataType="decimal"/>
    </xmlCellPr>
  </singleXmlCell>
  <singleXmlCell id="4510" r="Q218" connectionId="0">
    <xmlCellPr id="1" uniqueName="AðrirGjaldmiðlar">
      <xmlPr mapId="2" xpath="/ns1:EfnahagurBanka/ns1:Gögn/ns1:SundurliðunÚtlán/ns1:SÚ-Útlán/ns1:SÚ-ÚtlánOgKröfurÁErlendraAðila/ns1:LánTilErlendraFellowFélaga/ns1:InnlánsstofnanirRöð/@AðrirGjaldmiðlar" xmlDataType="decimal"/>
    </xmlCellPr>
  </singleXmlCell>
  <singleXmlCell id="4511" r="H221" connectionId="0">
    <xmlCellPr id="1" uniqueName="ISK">
      <xmlPr mapId="2" xpath="/ns1:EfnahagurBanka/ns1:Gögn/ns1:SundurliðunÚtlán/ns1:SÚ-Útlán/ns1:SÚ-ÚtlánOgKröfurÁErlendraAðila/ns1:LánTilErlendraFellowFélaga/ns1:FjármálafyrirtækiÓtalinAnnarsStaðarRöð/@ISK" xmlDataType="decimal"/>
    </xmlCellPr>
  </singleXmlCell>
  <singleXmlCell id="4512" r="I221" connectionId="0">
    <xmlCellPr id="1" uniqueName="EUR">
      <xmlPr mapId="2" xpath="/ns1:EfnahagurBanka/ns1:Gögn/ns1:SundurliðunÚtlán/ns1:SÚ-Útlán/ns1:SÚ-ÚtlánOgKröfurÁErlendraAðila/ns1:LánTilErlendraFellowFélaga/ns1:FjármálafyrirtækiÓtalinAnnarsStaðarRöð/@EUR" xmlDataType="decimal"/>
    </xmlCellPr>
  </singleXmlCell>
  <singleXmlCell id="4513" r="J221" connectionId="0">
    <xmlCellPr id="1" uniqueName="USD">
      <xmlPr mapId="2" xpath="/ns1:EfnahagurBanka/ns1:Gögn/ns1:SundurliðunÚtlán/ns1:SÚ-Útlán/ns1:SÚ-ÚtlánOgKröfurÁErlendraAðila/ns1:LánTilErlendraFellowFélaga/ns1:FjármálafyrirtækiÓtalinAnnarsStaðarRöð/@USD" xmlDataType="decimal"/>
    </xmlCellPr>
  </singleXmlCell>
  <singleXmlCell id="4514" r="K221" connectionId="0">
    <xmlCellPr id="1" uniqueName="GBP">
      <xmlPr mapId="2" xpath="/ns1:EfnahagurBanka/ns1:Gögn/ns1:SundurliðunÚtlán/ns1:SÚ-Útlán/ns1:SÚ-ÚtlánOgKröfurÁErlendraAðila/ns1:LánTilErlendraFellowFélaga/ns1:FjármálafyrirtækiÓtalinAnnarsStaðarRöð/@GBP" xmlDataType="decimal"/>
    </xmlCellPr>
  </singleXmlCell>
  <singleXmlCell id="4515" r="L221" connectionId="0">
    <xmlCellPr id="1" uniqueName="JPY">
      <xmlPr mapId="2" xpath="/ns1:EfnahagurBanka/ns1:Gögn/ns1:SundurliðunÚtlán/ns1:SÚ-Útlán/ns1:SÚ-ÚtlánOgKröfurÁErlendraAðila/ns1:LánTilErlendraFellowFélaga/ns1:FjármálafyrirtækiÓtalinAnnarsStaðarRöð/@JPY" xmlDataType="decimal"/>
    </xmlCellPr>
  </singleXmlCell>
  <singleXmlCell id="4516" r="M221" connectionId="0">
    <xmlCellPr id="1" uniqueName="DKK">
      <xmlPr mapId="2" xpath="/ns1:EfnahagurBanka/ns1:Gögn/ns1:SundurliðunÚtlán/ns1:SÚ-Útlán/ns1:SÚ-ÚtlánOgKröfurÁErlendraAðila/ns1:LánTilErlendraFellowFélaga/ns1:FjármálafyrirtækiÓtalinAnnarsStaðarRöð/@DKK" xmlDataType="decimal"/>
    </xmlCellPr>
  </singleXmlCell>
  <singleXmlCell id="4517" r="N221" connectionId="0">
    <xmlCellPr id="1" uniqueName="NOK">
      <xmlPr mapId="2" xpath="/ns1:EfnahagurBanka/ns1:Gögn/ns1:SundurliðunÚtlán/ns1:SÚ-Útlán/ns1:SÚ-ÚtlánOgKröfurÁErlendraAðila/ns1:LánTilErlendraFellowFélaga/ns1:FjármálafyrirtækiÓtalinAnnarsStaðarRöð/@NOK" xmlDataType="decimal"/>
    </xmlCellPr>
  </singleXmlCell>
  <singleXmlCell id="4518" r="O221" connectionId="0">
    <xmlCellPr id="1" uniqueName="SEK">
      <xmlPr mapId="2" xpath="/ns1:EfnahagurBanka/ns1:Gögn/ns1:SundurliðunÚtlán/ns1:SÚ-Útlán/ns1:SÚ-ÚtlánOgKröfurÁErlendraAðila/ns1:LánTilErlendraFellowFélaga/ns1:FjármálafyrirtækiÓtalinAnnarsStaðarRöð/@SEK" xmlDataType="decimal"/>
    </xmlCellPr>
  </singleXmlCell>
  <singleXmlCell id="4519" r="P221" connectionId="0">
    <xmlCellPr id="1" uniqueName="CHF">
      <xmlPr mapId="2" xpath="/ns1:EfnahagurBanka/ns1:Gögn/ns1:SundurliðunÚtlán/ns1:SÚ-Útlán/ns1:SÚ-ÚtlánOgKröfurÁErlendraAðila/ns1:LánTilErlendraFellowFélaga/ns1:FjármálafyrirtækiÓtalinAnnarsStaðarRöð/@CHF" xmlDataType="decimal"/>
    </xmlCellPr>
  </singleXmlCell>
  <singleXmlCell id="4520" r="Q221" connectionId="0">
    <xmlCellPr id="1" uniqueName="AðrirGjaldmiðlar">
      <xmlPr mapId="2" xpath="/ns1:EfnahagurBanka/ns1:Gögn/ns1:SundurliðunÚtlán/ns1:SÚ-Útlán/ns1:SÚ-ÚtlánOgKröfurÁErlendraAðila/ns1:LánTilErlendraFellowFélaga/ns1:FjármálafyrirtækiÓtalinAnnarsStaðarRöð/@AðrirGjaldmiðlar" xmlDataType="decimal"/>
    </xmlCellPr>
  </singleXmlCell>
  <singleXmlCell id="4521" r="H223" connectionId="0">
    <xmlCellPr id="1" uniqueName="ISK">
      <xmlPr mapId="2" xpath="/ns1:EfnahagurBanka/ns1:Gögn/ns1:SundurliðunÚtlán/ns1:SÚ-Útlán/ns1:SÚ-ÚtlánOgKröfurÁErlendraAðila/ns1:LánTilErlendraFellowFélaga/ns1:ÖnnurAtvinnufyrirtækiHeimiliOgÞjónustaViðHeimiliRöð/@ISK" xmlDataType="decimal"/>
    </xmlCellPr>
  </singleXmlCell>
  <singleXmlCell id="4522" r="I223" connectionId="0">
    <xmlCellPr id="1" uniqueName="EUR">
      <xmlPr mapId="2" xpath="/ns1:EfnahagurBanka/ns1:Gögn/ns1:SundurliðunÚtlán/ns1:SÚ-Útlán/ns1:SÚ-ÚtlánOgKröfurÁErlendraAðila/ns1:LánTilErlendraFellowFélaga/ns1:ÖnnurAtvinnufyrirtækiHeimiliOgÞjónustaViðHeimiliRöð/@EUR" xmlDataType="decimal"/>
    </xmlCellPr>
  </singleXmlCell>
  <singleXmlCell id="4523" r="J223" connectionId="0">
    <xmlCellPr id="1" uniqueName="USD">
      <xmlPr mapId="2" xpath="/ns1:EfnahagurBanka/ns1:Gögn/ns1:SundurliðunÚtlán/ns1:SÚ-Útlán/ns1:SÚ-ÚtlánOgKröfurÁErlendraAðila/ns1:LánTilErlendraFellowFélaga/ns1:ÖnnurAtvinnufyrirtækiHeimiliOgÞjónustaViðHeimiliRöð/@USD" xmlDataType="decimal"/>
    </xmlCellPr>
  </singleXmlCell>
  <singleXmlCell id="4524" r="K223" connectionId="0">
    <xmlCellPr id="1" uniqueName="GBP">
      <xmlPr mapId="2" xpath="/ns1:EfnahagurBanka/ns1:Gögn/ns1:SundurliðunÚtlán/ns1:SÚ-Útlán/ns1:SÚ-ÚtlánOgKröfurÁErlendraAðila/ns1:LánTilErlendraFellowFélaga/ns1:ÖnnurAtvinnufyrirtækiHeimiliOgÞjónustaViðHeimiliRöð/@GBP" xmlDataType="decimal"/>
    </xmlCellPr>
  </singleXmlCell>
  <singleXmlCell id="4525" r="L223" connectionId="0">
    <xmlCellPr id="1" uniqueName="JPY">
      <xmlPr mapId="2" xpath="/ns1:EfnahagurBanka/ns1:Gögn/ns1:SundurliðunÚtlán/ns1:SÚ-Útlán/ns1:SÚ-ÚtlánOgKröfurÁErlendraAðila/ns1:LánTilErlendraFellowFélaga/ns1:ÖnnurAtvinnufyrirtækiHeimiliOgÞjónustaViðHeimiliRöð/@JPY" xmlDataType="decimal"/>
    </xmlCellPr>
  </singleXmlCell>
  <singleXmlCell id="4526" r="M223" connectionId="0">
    <xmlCellPr id="1" uniqueName="DKK">
      <xmlPr mapId="2" xpath="/ns1:EfnahagurBanka/ns1:Gögn/ns1:SundurliðunÚtlán/ns1:SÚ-Útlán/ns1:SÚ-ÚtlánOgKröfurÁErlendraAðila/ns1:LánTilErlendraFellowFélaga/ns1:ÖnnurAtvinnufyrirtækiHeimiliOgÞjónustaViðHeimiliRöð/@DKK" xmlDataType="decimal"/>
    </xmlCellPr>
  </singleXmlCell>
  <singleXmlCell id="4527" r="N223" connectionId="0">
    <xmlCellPr id="1" uniqueName="NOK">
      <xmlPr mapId="2" xpath="/ns1:EfnahagurBanka/ns1:Gögn/ns1:SundurliðunÚtlán/ns1:SÚ-Útlán/ns1:SÚ-ÚtlánOgKröfurÁErlendraAðila/ns1:LánTilErlendraFellowFélaga/ns1:ÖnnurAtvinnufyrirtækiHeimiliOgÞjónustaViðHeimiliRöð/@NOK" xmlDataType="decimal"/>
    </xmlCellPr>
  </singleXmlCell>
  <singleXmlCell id="4528" r="O223" connectionId="0">
    <xmlCellPr id="1" uniqueName="SEK">
      <xmlPr mapId="2" xpath="/ns1:EfnahagurBanka/ns1:Gögn/ns1:SundurliðunÚtlán/ns1:SÚ-Útlán/ns1:SÚ-ÚtlánOgKröfurÁErlendraAðila/ns1:LánTilErlendraFellowFélaga/ns1:ÖnnurAtvinnufyrirtækiHeimiliOgÞjónustaViðHeimiliRöð/@SEK" xmlDataType="decimal"/>
    </xmlCellPr>
  </singleXmlCell>
  <singleXmlCell id="4529" r="P223" connectionId="0">
    <xmlCellPr id="1" uniqueName="CHF">
      <xmlPr mapId="2" xpath="/ns1:EfnahagurBanka/ns1:Gögn/ns1:SundurliðunÚtlán/ns1:SÚ-Útlán/ns1:SÚ-ÚtlánOgKröfurÁErlendraAðila/ns1:LánTilErlendraFellowFélaga/ns1:ÖnnurAtvinnufyrirtækiHeimiliOgÞjónustaViðHeimiliRöð/@CHF" xmlDataType="decimal"/>
    </xmlCellPr>
  </singleXmlCell>
  <singleXmlCell id="4530" r="Q223" connectionId="0">
    <xmlCellPr id="1" uniqueName="AðrirGjaldmiðlar">
      <xmlPr mapId="2" xpath="/ns1:EfnahagurBanka/ns1:Gögn/ns1:SundurliðunÚtlán/ns1:SÚ-Útlán/ns1:SÚ-ÚtlánOgKröfurÁErlendraAðila/ns1:LánTilErlendraFellowFélaga/ns1:ÖnnurAtvinnufyrirtækiHeimiliOgÞjónustaViðHeimiliRöð/@AðrirGjaldmiðlar" xmlDataType="decimal"/>
    </xmlCellPr>
  </singleXmlCell>
  <singleXmlCell id="4531" r="H226" connectionId="0">
    <xmlCellPr id="1" uniqueName="ISK">
      <xmlPr mapId="2" xpath="/ns1:EfnahagurBanka/ns1:Gögn/ns1:SundurliðunÚtlán/ns1:SÚ-Útlán/ns1:SÚ-ÚtlánOgKröfurÁErlendraAðila/ns1:ÖnnurErlendLán/ns1:InnlánsstofnanirRöð/@ISK" xmlDataType="decimal"/>
    </xmlCellPr>
  </singleXmlCell>
  <singleXmlCell id="4532" r="I226" connectionId="0">
    <xmlCellPr id="1" uniqueName="EUR">
      <xmlPr mapId="2" xpath="/ns1:EfnahagurBanka/ns1:Gögn/ns1:SundurliðunÚtlán/ns1:SÚ-Útlán/ns1:SÚ-ÚtlánOgKröfurÁErlendraAðila/ns1:ÖnnurErlendLán/ns1:InnlánsstofnanirRöð/@EUR" xmlDataType="decimal"/>
    </xmlCellPr>
  </singleXmlCell>
  <singleXmlCell id="4533" r="J226" connectionId="0">
    <xmlCellPr id="1" uniqueName="USD">
      <xmlPr mapId="2" xpath="/ns1:EfnahagurBanka/ns1:Gögn/ns1:SundurliðunÚtlán/ns1:SÚ-Útlán/ns1:SÚ-ÚtlánOgKröfurÁErlendraAðila/ns1:ÖnnurErlendLán/ns1:InnlánsstofnanirRöð/@USD" xmlDataType="decimal"/>
    </xmlCellPr>
  </singleXmlCell>
  <singleXmlCell id="4534" r="K226" connectionId="0">
    <xmlCellPr id="1" uniqueName="GBP">
      <xmlPr mapId="2" xpath="/ns1:EfnahagurBanka/ns1:Gögn/ns1:SundurliðunÚtlán/ns1:SÚ-Útlán/ns1:SÚ-ÚtlánOgKröfurÁErlendraAðila/ns1:ÖnnurErlendLán/ns1:InnlánsstofnanirRöð/@GBP" xmlDataType="decimal"/>
    </xmlCellPr>
  </singleXmlCell>
  <singleXmlCell id="4535" r="L226" connectionId="0">
    <xmlCellPr id="1" uniqueName="JPY">
      <xmlPr mapId="2" xpath="/ns1:EfnahagurBanka/ns1:Gögn/ns1:SundurliðunÚtlán/ns1:SÚ-Útlán/ns1:SÚ-ÚtlánOgKröfurÁErlendraAðila/ns1:ÖnnurErlendLán/ns1:InnlánsstofnanirRöð/@JPY" xmlDataType="decimal"/>
    </xmlCellPr>
  </singleXmlCell>
  <singleXmlCell id="4536" r="M226" connectionId="0">
    <xmlCellPr id="1" uniqueName="DKK">
      <xmlPr mapId="2" xpath="/ns1:EfnahagurBanka/ns1:Gögn/ns1:SundurliðunÚtlán/ns1:SÚ-Útlán/ns1:SÚ-ÚtlánOgKröfurÁErlendraAðila/ns1:ÖnnurErlendLán/ns1:InnlánsstofnanirRöð/@DKK" xmlDataType="decimal"/>
    </xmlCellPr>
  </singleXmlCell>
  <singleXmlCell id="4537" r="N226" connectionId="0">
    <xmlCellPr id="1" uniqueName="NOK">
      <xmlPr mapId="2" xpath="/ns1:EfnahagurBanka/ns1:Gögn/ns1:SundurliðunÚtlán/ns1:SÚ-Útlán/ns1:SÚ-ÚtlánOgKröfurÁErlendraAðila/ns1:ÖnnurErlendLán/ns1:InnlánsstofnanirRöð/@NOK" xmlDataType="decimal"/>
    </xmlCellPr>
  </singleXmlCell>
  <singleXmlCell id="4538" r="O226" connectionId="0">
    <xmlCellPr id="1" uniqueName="SEK">
      <xmlPr mapId="2" xpath="/ns1:EfnahagurBanka/ns1:Gögn/ns1:SundurliðunÚtlán/ns1:SÚ-Útlán/ns1:SÚ-ÚtlánOgKröfurÁErlendraAðila/ns1:ÖnnurErlendLán/ns1:InnlánsstofnanirRöð/@SEK" xmlDataType="decimal"/>
    </xmlCellPr>
  </singleXmlCell>
  <singleXmlCell id="4539" r="P226" connectionId="0">
    <xmlCellPr id="1" uniqueName="CHF">
      <xmlPr mapId="2" xpath="/ns1:EfnahagurBanka/ns1:Gögn/ns1:SundurliðunÚtlán/ns1:SÚ-Útlán/ns1:SÚ-ÚtlánOgKröfurÁErlendraAðila/ns1:ÖnnurErlendLán/ns1:InnlánsstofnanirRöð/@CHF" xmlDataType="decimal"/>
    </xmlCellPr>
  </singleXmlCell>
  <singleXmlCell id="4540" r="Q226" connectionId="0">
    <xmlCellPr id="1" uniqueName="AðrirGjaldmiðlar">
      <xmlPr mapId="2" xpath="/ns1:EfnahagurBanka/ns1:Gögn/ns1:SundurliðunÚtlán/ns1:SÚ-Útlán/ns1:SÚ-ÚtlánOgKröfurÁErlendraAðila/ns1:ÖnnurErlendLán/ns1:InnlánsstofnanirRöð/@AðrirGjaldmiðlar" xmlDataType="decimal"/>
    </xmlCellPr>
  </singleXmlCell>
  <singleXmlCell id="4541" r="H229" connectionId="0">
    <xmlCellPr id="1" uniqueName="ISK">
      <xmlPr mapId="2" xpath="/ns1:EfnahagurBanka/ns1:Gögn/ns1:SundurliðunÚtlán/ns1:SÚ-Útlán/ns1:SÚ-ÚtlánOgKröfurÁErlendraAðila/ns1:ÖnnurErlendLán/ns1:FjármálafyrirtækiÓtalinAnnarsStaðarRöð/@ISK" xmlDataType="decimal"/>
    </xmlCellPr>
  </singleXmlCell>
  <singleXmlCell id="4542" r="I229" connectionId="0">
    <xmlCellPr id="1" uniqueName="EUR">
      <xmlPr mapId="2" xpath="/ns1:EfnahagurBanka/ns1:Gögn/ns1:SundurliðunÚtlán/ns1:SÚ-Útlán/ns1:SÚ-ÚtlánOgKröfurÁErlendraAðila/ns1:ÖnnurErlendLán/ns1:FjármálafyrirtækiÓtalinAnnarsStaðarRöð/@EUR" xmlDataType="decimal"/>
    </xmlCellPr>
  </singleXmlCell>
  <singleXmlCell id="4543" r="J229" connectionId="0">
    <xmlCellPr id="1" uniqueName="USD">
      <xmlPr mapId="2" xpath="/ns1:EfnahagurBanka/ns1:Gögn/ns1:SundurliðunÚtlán/ns1:SÚ-Útlán/ns1:SÚ-ÚtlánOgKröfurÁErlendraAðila/ns1:ÖnnurErlendLán/ns1:FjármálafyrirtækiÓtalinAnnarsStaðarRöð/@USD" xmlDataType="decimal"/>
    </xmlCellPr>
  </singleXmlCell>
  <singleXmlCell id="4544" r="K229" connectionId="0">
    <xmlCellPr id="1" uniqueName="GBP">
      <xmlPr mapId="2" xpath="/ns1:EfnahagurBanka/ns1:Gögn/ns1:SundurliðunÚtlán/ns1:SÚ-Útlán/ns1:SÚ-ÚtlánOgKröfurÁErlendraAðila/ns1:ÖnnurErlendLán/ns1:FjármálafyrirtækiÓtalinAnnarsStaðarRöð/@GBP" xmlDataType="decimal"/>
    </xmlCellPr>
  </singleXmlCell>
  <singleXmlCell id="4545" r="L229" connectionId="0">
    <xmlCellPr id="1" uniqueName="JPY">
      <xmlPr mapId="2" xpath="/ns1:EfnahagurBanka/ns1:Gögn/ns1:SundurliðunÚtlán/ns1:SÚ-Útlán/ns1:SÚ-ÚtlánOgKröfurÁErlendraAðila/ns1:ÖnnurErlendLán/ns1:FjármálafyrirtækiÓtalinAnnarsStaðarRöð/@JPY" xmlDataType="decimal"/>
    </xmlCellPr>
  </singleXmlCell>
  <singleXmlCell id="4546" r="M229" connectionId="0">
    <xmlCellPr id="1" uniqueName="DKK">
      <xmlPr mapId="2" xpath="/ns1:EfnahagurBanka/ns1:Gögn/ns1:SundurliðunÚtlán/ns1:SÚ-Útlán/ns1:SÚ-ÚtlánOgKröfurÁErlendraAðila/ns1:ÖnnurErlendLán/ns1:FjármálafyrirtækiÓtalinAnnarsStaðarRöð/@DKK" xmlDataType="decimal"/>
    </xmlCellPr>
  </singleXmlCell>
  <singleXmlCell id="4547" r="N229" connectionId="0">
    <xmlCellPr id="1" uniqueName="NOK">
      <xmlPr mapId="2" xpath="/ns1:EfnahagurBanka/ns1:Gögn/ns1:SundurliðunÚtlán/ns1:SÚ-Útlán/ns1:SÚ-ÚtlánOgKröfurÁErlendraAðila/ns1:ÖnnurErlendLán/ns1:FjármálafyrirtækiÓtalinAnnarsStaðarRöð/@NOK" xmlDataType="decimal"/>
    </xmlCellPr>
  </singleXmlCell>
  <singleXmlCell id="4548" r="O229" connectionId="0">
    <xmlCellPr id="1" uniqueName="SEK">
      <xmlPr mapId="2" xpath="/ns1:EfnahagurBanka/ns1:Gögn/ns1:SundurliðunÚtlán/ns1:SÚ-Útlán/ns1:SÚ-ÚtlánOgKröfurÁErlendraAðila/ns1:ÖnnurErlendLán/ns1:FjármálafyrirtækiÓtalinAnnarsStaðarRöð/@SEK" xmlDataType="decimal"/>
    </xmlCellPr>
  </singleXmlCell>
  <singleXmlCell id="4549" r="P229" connectionId="0">
    <xmlCellPr id="1" uniqueName="CHF">
      <xmlPr mapId="2" xpath="/ns1:EfnahagurBanka/ns1:Gögn/ns1:SundurliðunÚtlán/ns1:SÚ-Útlán/ns1:SÚ-ÚtlánOgKröfurÁErlendraAðila/ns1:ÖnnurErlendLán/ns1:FjármálafyrirtækiÓtalinAnnarsStaðarRöð/@CHF" xmlDataType="decimal"/>
    </xmlCellPr>
  </singleXmlCell>
  <singleXmlCell id="4550" r="Q229" connectionId="0">
    <xmlCellPr id="1" uniqueName="AðrirGjaldmiðlar">
      <xmlPr mapId="2" xpath="/ns1:EfnahagurBanka/ns1:Gögn/ns1:SundurliðunÚtlán/ns1:SÚ-Útlán/ns1:SÚ-ÚtlánOgKröfurÁErlendraAðila/ns1:ÖnnurErlendLán/ns1:FjármálafyrirtækiÓtalinAnnarsStaðarRöð/@AðrirGjaldmiðlar" xmlDataType="decimal"/>
    </xmlCellPr>
  </singleXmlCell>
  <singleXmlCell id="4551" r="H231" connectionId="0">
    <xmlCellPr id="1" uniqueName="ISK">
      <xmlPr mapId="2" xpath="/ns1:EfnahagurBanka/ns1:Gögn/ns1:SundurliðunÚtlán/ns1:SÚ-Útlán/ns1:SÚ-ÚtlánOgKröfurÁErlendraAðila/ns1:ÖnnurErlendLán/ns1:ÖnnurAtvinnufyrirtækiHeimiliOgÞjónustaViðHeimiliRöð/@ISK" xmlDataType="decimal"/>
    </xmlCellPr>
  </singleXmlCell>
  <singleXmlCell id="4552" r="I231" connectionId="0">
    <xmlCellPr id="1" uniqueName="EUR">
      <xmlPr mapId="2" xpath="/ns1:EfnahagurBanka/ns1:Gögn/ns1:SundurliðunÚtlán/ns1:SÚ-Útlán/ns1:SÚ-ÚtlánOgKröfurÁErlendraAðila/ns1:ÖnnurErlendLán/ns1:ÖnnurAtvinnufyrirtækiHeimiliOgÞjónustaViðHeimiliRöð/@EUR" xmlDataType="decimal"/>
    </xmlCellPr>
  </singleXmlCell>
  <singleXmlCell id="4553" r="J231" connectionId="0">
    <xmlCellPr id="1" uniqueName="USD">
      <xmlPr mapId="2" xpath="/ns1:EfnahagurBanka/ns1:Gögn/ns1:SundurliðunÚtlán/ns1:SÚ-Útlán/ns1:SÚ-ÚtlánOgKröfurÁErlendraAðila/ns1:ÖnnurErlendLán/ns1:ÖnnurAtvinnufyrirtækiHeimiliOgÞjónustaViðHeimiliRöð/@USD" xmlDataType="decimal"/>
    </xmlCellPr>
  </singleXmlCell>
  <singleXmlCell id="4554" r="K231" connectionId="0">
    <xmlCellPr id="1" uniqueName="GBP">
      <xmlPr mapId="2" xpath="/ns1:EfnahagurBanka/ns1:Gögn/ns1:SundurliðunÚtlán/ns1:SÚ-Útlán/ns1:SÚ-ÚtlánOgKröfurÁErlendraAðila/ns1:ÖnnurErlendLán/ns1:ÖnnurAtvinnufyrirtækiHeimiliOgÞjónustaViðHeimiliRöð/@GBP" xmlDataType="decimal"/>
    </xmlCellPr>
  </singleXmlCell>
  <singleXmlCell id="4555" r="L231" connectionId="0">
    <xmlCellPr id="1" uniqueName="JPY">
      <xmlPr mapId="2" xpath="/ns1:EfnahagurBanka/ns1:Gögn/ns1:SundurliðunÚtlán/ns1:SÚ-Útlán/ns1:SÚ-ÚtlánOgKröfurÁErlendraAðila/ns1:ÖnnurErlendLán/ns1:ÖnnurAtvinnufyrirtækiHeimiliOgÞjónustaViðHeimiliRöð/@JPY" xmlDataType="decimal"/>
    </xmlCellPr>
  </singleXmlCell>
  <singleXmlCell id="4556" r="M231" connectionId="0">
    <xmlCellPr id="1" uniqueName="DKK">
      <xmlPr mapId="2" xpath="/ns1:EfnahagurBanka/ns1:Gögn/ns1:SundurliðunÚtlán/ns1:SÚ-Útlán/ns1:SÚ-ÚtlánOgKröfurÁErlendraAðila/ns1:ÖnnurErlendLán/ns1:ÖnnurAtvinnufyrirtækiHeimiliOgÞjónustaViðHeimiliRöð/@DKK" xmlDataType="decimal"/>
    </xmlCellPr>
  </singleXmlCell>
  <singleXmlCell id="4557" r="N231" connectionId="0">
    <xmlCellPr id="1" uniqueName="NOK">
      <xmlPr mapId="2" xpath="/ns1:EfnahagurBanka/ns1:Gögn/ns1:SundurliðunÚtlán/ns1:SÚ-Útlán/ns1:SÚ-ÚtlánOgKröfurÁErlendraAðila/ns1:ÖnnurErlendLán/ns1:ÖnnurAtvinnufyrirtækiHeimiliOgÞjónustaViðHeimiliRöð/@NOK" xmlDataType="decimal"/>
    </xmlCellPr>
  </singleXmlCell>
  <singleXmlCell id="4558" r="O231" connectionId="0">
    <xmlCellPr id="1" uniqueName="SEK">
      <xmlPr mapId="2" xpath="/ns1:EfnahagurBanka/ns1:Gögn/ns1:SundurliðunÚtlán/ns1:SÚ-Útlán/ns1:SÚ-ÚtlánOgKröfurÁErlendraAðila/ns1:ÖnnurErlendLán/ns1:ÖnnurAtvinnufyrirtækiHeimiliOgÞjónustaViðHeimiliRöð/@SEK" xmlDataType="decimal"/>
    </xmlCellPr>
  </singleXmlCell>
  <singleXmlCell id="4559" r="P231" connectionId="0">
    <xmlCellPr id="1" uniqueName="CHF">
      <xmlPr mapId="2" xpath="/ns1:EfnahagurBanka/ns1:Gögn/ns1:SundurliðunÚtlán/ns1:SÚ-Útlán/ns1:SÚ-ÚtlánOgKröfurÁErlendraAðila/ns1:ÖnnurErlendLán/ns1:ÖnnurAtvinnufyrirtækiHeimiliOgÞjónustaViðHeimiliRöð/@CHF" xmlDataType="decimal"/>
    </xmlCellPr>
  </singleXmlCell>
  <singleXmlCell id="4560" r="Q231" connectionId="0">
    <xmlCellPr id="1" uniqueName="AðrirGjaldmiðlar">
      <xmlPr mapId="2" xpath="/ns1:EfnahagurBanka/ns1:Gögn/ns1:SundurliðunÚtlán/ns1:SÚ-Útlán/ns1:SÚ-ÚtlánOgKröfurÁErlendraAðila/ns1:ÖnnurErlendLán/ns1:ÖnnurAtvinnufyrirtækiHeimiliOgÞjónustaViðHeimiliRöð/@AðrirGjaldmiðlar" xmlDataType="decimal"/>
    </xmlCellPr>
  </singleXmlCell>
  <singleXmlCell id="4571" r="F235" connectionId="0">
    <xmlCellPr id="1" uniqueName="OpinbertFyrirtæki">
      <xmlPr mapId="2" xpath="/ns1:EfnahagurBanka/ns1:Gögn/ns1:SundurliðunÚtlán/ns1:SÚ-NiðurfærslurÚtlána/ns1:SÚ-SérstakarNiðurfærslur/ns1:Atvinnufyrirtæki/ns1:Landbúnaður/@OpinbertFyrirtæki" xmlDataType="decimal"/>
    </xmlCellPr>
  </singleXmlCell>
  <singleXmlCell id="4572" r="G235" connectionId="0">
    <xmlCellPr id="1" uniqueName="Einkafyrirtæki">
      <xmlPr mapId="2" xpath="/ns1:EfnahagurBanka/ns1:Gögn/ns1:SundurliðunÚtlán/ns1:SÚ-NiðurfærslurÚtlána/ns1:SÚ-SérstakarNiðurfærslur/ns1:Atvinnufyrirtæki/ns1:Landbúnaður/@Einkafyrirtæki" xmlDataType="decimal"/>
    </xmlCellPr>
  </singleXmlCell>
  <singleXmlCell id="4573" r="H235" connectionId="0">
    <xmlCellPr id="1" uniqueName="ISK">
      <xmlPr mapId="2" xpath="/ns1:EfnahagurBanka/ns1:Gögn/ns1:SundurliðunÚtlán/ns1:SÚ-NiðurfærslurÚtlána/ns1:SÚ-SérstakarNiðurfærslur/ns1:Atvinnufyrirtæki/ns1:Landbúnaður/@ISK" xmlDataType="decimal"/>
    </xmlCellPr>
  </singleXmlCell>
  <singleXmlCell id="4574" r="I235" connectionId="0">
    <xmlCellPr id="1" uniqueName="EUR">
      <xmlPr mapId="2" xpath="/ns1:EfnahagurBanka/ns1:Gögn/ns1:SundurliðunÚtlán/ns1:SÚ-NiðurfærslurÚtlána/ns1:SÚ-SérstakarNiðurfærslur/ns1:Atvinnufyrirtæki/ns1:Landbúnaður/@EUR" xmlDataType="decimal"/>
    </xmlCellPr>
  </singleXmlCell>
  <singleXmlCell id="4575" r="J235" connectionId="0">
    <xmlCellPr id="1" uniqueName="USD">
      <xmlPr mapId="2" xpath="/ns1:EfnahagurBanka/ns1:Gögn/ns1:SundurliðunÚtlán/ns1:SÚ-NiðurfærslurÚtlána/ns1:SÚ-SérstakarNiðurfærslur/ns1:Atvinnufyrirtæki/ns1:Landbúnaður/@USD" xmlDataType="decimal"/>
    </xmlCellPr>
  </singleXmlCell>
  <singleXmlCell id="4576" r="K235" connectionId="0">
    <xmlCellPr id="1" uniqueName="GBP">
      <xmlPr mapId="2" xpath="/ns1:EfnahagurBanka/ns1:Gögn/ns1:SundurliðunÚtlán/ns1:SÚ-NiðurfærslurÚtlána/ns1:SÚ-SérstakarNiðurfærslur/ns1:Atvinnufyrirtæki/ns1:Landbúnaður/@GBP" xmlDataType="decimal"/>
    </xmlCellPr>
  </singleXmlCell>
  <singleXmlCell id="4577" r="L235" connectionId="0">
    <xmlCellPr id="1" uniqueName="JPY">
      <xmlPr mapId="2" xpath="/ns1:EfnahagurBanka/ns1:Gögn/ns1:SundurliðunÚtlán/ns1:SÚ-NiðurfærslurÚtlána/ns1:SÚ-SérstakarNiðurfærslur/ns1:Atvinnufyrirtæki/ns1:Landbúnaður/@JPY" xmlDataType="decimal"/>
    </xmlCellPr>
  </singleXmlCell>
  <singleXmlCell id="4578" r="M235" connectionId="0">
    <xmlCellPr id="1" uniqueName="DKK">
      <xmlPr mapId="2" xpath="/ns1:EfnahagurBanka/ns1:Gögn/ns1:SundurliðunÚtlán/ns1:SÚ-NiðurfærslurÚtlána/ns1:SÚ-SérstakarNiðurfærslur/ns1:Atvinnufyrirtæki/ns1:Landbúnaður/@DKK" xmlDataType="decimal"/>
    </xmlCellPr>
  </singleXmlCell>
  <singleXmlCell id="4579" r="N235" connectionId="0">
    <xmlCellPr id="1" uniqueName="NOK">
      <xmlPr mapId="2" xpath="/ns1:EfnahagurBanka/ns1:Gögn/ns1:SundurliðunÚtlán/ns1:SÚ-NiðurfærslurÚtlána/ns1:SÚ-SérstakarNiðurfærslur/ns1:Atvinnufyrirtæki/ns1:Landbúnaður/@NOK" xmlDataType="decimal"/>
    </xmlCellPr>
  </singleXmlCell>
  <singleXmlCell id="4580" r="O235" connectionId="0">
    <xmlCellPr id="1" uniqueName="SEK">
      <xmlPr mapId="2" xpath="/ns1:EfnahagurBanka/ns1:Gögn/ns1:SundurliðunÚtlán/ns1:SÚ-NiðurfærslurÚtlána/ns1:SÚ-SérstakarNiðurfærslur/ns1:Atvinnufyrirtæki/ns1:Landbúnaður/@SEK" xmlDataType="decimal"/>
    </xmlCellPr>
  </singleXmlCell>
  <singleXmlCell id="4581" r="P235" connectionId="0">
    <xmlCellPr id="1" uniqueName="CHF">
      <xmlPr mapId="2" xpath="/ns1:EfnahagurBanka/ns1:Gögn/ns1:SundurliðunÚtlán/ns1:SÚ-NiðurfærslurÚtlána/ns1:SÚ-SérstakarNiðurfærslur/ns1:Atvinnufyrirtæki/ns1:Landbúnaður/@CHF" xmlDataType="decimal"/>
    </xmlCellPr>
  </singleXmlCell>
  <singleXmlCell id="4582" r="Q235" connectionId="0">
    <xmlCellPr id="1" uniqueName="AðrirGjaldmiðlar">
      <xmlPr mapId="2" xpath="/ns1:EfnahagurBanka/ns1:Gögn/ns1:SundurliðunÚtlán/ns1:SÚ-NiðurfærslurÚtlána/ns1:SÚ-SérstakarNiðurfærslur/ns1:Atvinnufyrirtæki/ns1:Landbúnaður/@AðrirGjaldmiðlar" xmlDataType="decimal"/>
    </xmlCellPr>
  </singleXmlCell>
  <singleXmlCell id="4583" r="F236" connectionId="0">
    <xmlCellPr id="1" uniqueName="OpinbertFyrirtæki">
      <xmlPr mapId="2" xpath="/ns1:EfnahagurBanka/ns1:Gögn/ns1:SundurliðunÚtlán/ns1:SÚ-NiðurfærslurÚtlána/ns1:SÚ-SérstakarNiðurfærslur/ns1:Atvinnufyrirtæki/ns1:Fiskveiðar/@OpinbertFyrirtæki" xmlDataType="decimal"/>
    </xmlCellPr>
  </singleXmlCell>
  <singleXmlCell id="4584" r="G236" connectionId="0">
    <xmlCellPr id="1" uniqueName="Einkafyrirtæki">
      <xmlPr mapId="2" xpath="/ns1:EfnahagurBanka/ns1:Gögn/ns1:SundurliðunÚtlán/ns1:SÚ-NiðurfærslurÚtlána/ns1:SÚ-SérstakarNiðurfærslur/ns1:Atvinnufyrirtæki/ns1:Fiskveiðar/@Einkafyrirtæki" xmlDataType="decimal"/>
    </xmlCellPr>
  </singleXmlCell>
  <singleXmlCell id="4585" r="H236" connectionId="0">
    <xmlCellPr id="1" uniqueName="ISK">
      <xmlPr mapId="2" xpath="/ns1:EfnahagurBanka/ns1:Gögn/ns1:SundurliðunÚtlán/ns1:SÚ-NiðurfærslurÚtlána/ns1:SÚ-SérstakarNiðurfærslur/ns1:Atvinnufyrirtæki/ns1:Fiskveiðar/@ISK" xmlDataType="decimal"/>
    </xmlCellPr>
  </singleXmlCell>
  <singleXmlCell id="4586" r="I236" connectionId="0">
    <xmlCellPr id="1" uniqueName="EUR">
      <xmlPr mapId="2" xpath="/ns1:EfnahagurBanka/ns1:Gögn/ns1:SundurliðunÚtlán/ns1:SÚ-NiðurfærslurÚtlána/ns1:SÚ-SérstakarNiðurfærslur/ns1:Atvinnufyrirtæki/ns1:Fiskveiðar/@EUR" xmlDataType="decimal"/>
    </xmlCellPr>
  </singleXmlCell>
  <singleXmlCell id="4587" r="J236" connectionId="0">
    <xmlCellPr id="1" uniqueName="USD">
      <xmlPr mapId="2" xpath="/ns1:EfnahagurBanka/ns1:Gögn/ns1:SundurliðunÚtlán/ns1:SÚ-NiðurfærslurÚtlána/ns1:SÚ-SérstakarNiðurfærslur/ns1:Atvinnufyrirtæki/ns1:Fiskveiðar/@USD" xmlDataType="decimal"/>
    </xmlCellPr>
  </singleXmlCell>
  <singleXmlCell id="4588" r="K236" connectionId="0">
    <xmlCellPr id="1" uniqueName="GBP">
      <xmlPr mapId="2" xpath="/ns1:EfnahagurBanka/ns1:Gögn/ns1:SundurliðunÚtlán/ns1:SÚ-NiðurfærslurÚtlána/ns1:SÚ-SérstakarNiðurfærslur/ns1:Atvinnufyrirtæki/ns1:Fiskveiðar/@GBP" xmlDataType="decimal"/>
    </xmlCellPr>
  </singleXmlCell>
  <singleXmlCell id="4589" r="L236" connectionId="0">
    <xmlCellPr id="1" uniqueName="JPY">
      <xmlPr mapId="2" xpath="/ns1:EfnahagurBanka/ns1:Gögn/ns1:SundurliðunÚtlán/ns1:SÚ-NiðurfærslurÚtlána/ns1:SÚ-SérstakarNiðurfærslur/ns1:Atvinnufyrirtæki/ns1:Fiskveiðar/@JPY" xmlDataType="decimal"/>
    </xmlCellPr>
  </singleXmlCell>
  <singleXmlCell id="4590" r="M236" connectionId="0">
    <xmlCellPr id="1" uniqueName="DKK">
      <xmlPr mapId="2" xpath="/ns1:EfnahagurBanka/ns1:Gögn/ns1:SundurliðunÚtlán/ns1:SÚ-NiðurfærslurÚtlána/ns1:SÚ-SérstakarNiðurfærslur/ns1:Atvinnufyrirtæki/ns1:Fiskveiðar/@DKK" xmlDataType="decimal"/>
    </xmlCellPr>
  </singleXmlCell>
  <singleXmlCell id="4591" r="N236" connectionId="0">
    <xmlCellPr id="1" uniqueName="NOK">
      <xmlPr mapId="2" xpath="/ns1:EfnahagurBanka/ns1:Gögn/ns1:SundurliðunÚtlán/ns1:SÚ-NiðurfærslurÚtlána/ns1:SÚ-SérstakarNiðurfærslur/ns1:Atvinnufyrirtæki/ns1:Fiskveiðar/@NOK" xmlDataType="decimal"/>
    </xmlCellPr>
  </singleXmlCell>
  <singleXmlCell id="4592" r="O236" connectionId="0">
    <xmlCellPr id="1" uniqueName="SEK">
      <xmlPr mapId="2" xpath="/ns1:EfnahagurBanka/ns1:Gögn/ns1:SundurliðunÚtlán/ns1:SÚ-NiðurfærslurÚtlána/ns1:SÚ-SérstakarNiðurfærslur/ns1:Atvinnufyrirtæki/ns1:Fiskveiðar/@SEK" xmlDataType="decimal"/>
    </xmlCellPr>
  </singleXmlCell>
  <singleXmlCell id="4593" r="P236" connectionId="0">
    <xmlCellPr id="1" uniqueName="CHF">
      <xmlPr mapId="2" xpath="/ns1:EfnahagurBanka/ns1:Gögn/ns1:SundurliðunÚtlán/ns1:SÚ-NiðurfærslurÚtlána/ns1:SÚ-SérstakarNiðurfærslur/ns1:Atvinnufyrirtæki/ns1:Fiskveiðar/@CHF" xmlDataType="decimal"/>
    </xmlCellPr>
  </singleXmlCell>
  <singleXmlCell id="4594" r="Q236" connectionId="0">
    <xmlCellPr id="1" uniqueName="AðrirGjaldmiðlar">
      <xmlPr mapId="2" xpath="/ns1:EfnahagurBanka/ns1:Gögn/ns1:SundurliðunÚtlán/ns1:SÚ-NiðurfærslurÚtlána/ns1:SÚ-SérstakarNiðurfærslur/ns1:Atvinnufyrirtæki/ns1:Fiskveiðar/@AðrirGjaldmiðlar" xmlDataType="decimal"/>
    </xmlCellPr>
  </singleXmlCell>
  <singleXmlCell id="4595" r="F237" connectionId="0">
    <xmlCellPr id="1" uniqueName="OpinbertFyrirtæki">
      <xmlPr mapId="2" xpath="/ns1:EfnahagurBanka/ns1:Gögn/ns1:SundurliðunÚtlán/ns1:SÚ-NiðurfærslurÚtlána/ns1:SÚ-SérstakarNiðurfærslur/ns1:Atvinnufyrirtæki/ns1:IðnaðurVinnslaLandbúnaðarafurða/@OpinbertFyrirtæki" xmlDataType="decimal"/>
    </xmlCellPr>
  </singleXmlCell>
  <singleXmlCell id="4596" r="G237" connectionId="0">
    <xmlCellPr id="1" uniqueName="Einkafyrirtæki">
      <xmlPr mapId="2" xpath="/ns1:EfnahagurBanka/ns1:Gögn/ns1:SundurliðunÚtlán/ns1:SÚ-NiðurfærslurÚtlána/ns1:SÚ-SérstakarNiðurfærslur/ns1:Atvinnufyrirtæki/ns1:IðnaðurVinnslaLandbúnaðarafurða/@Einkafyrirtæki" xmlDataType="decimal"/>
    </xmlCellPr>
  </singleXmlCell>
  <singleXmlCell id="4597" r="H237" connectionId="0">
    <xmlCellPr id="1" uniqueName="ISK">
      <xmlPr mapId="2" xpath="/ns1:EfnahagurBanka/ns1:Gögn/ns1:SundurliðunÚtlán/ns1:SÚ-NiðurfærslurÚtlána/ns1:SÚ-SérstakarNiðurfærslur/ns1:Atvinnufyrirtæki/ns1:IðnaðurVinnslaLandbúnaðarafurða/@ISK" xmlDataType="decimal"/>
    </xmlCellPr>
  </singleXmlCell>
  <singleXmlCell id="4598" r="I237" connectionId="0">
    <xmlCellPr id="1" uniqueName="EUR">
      <xmlPr mapId="2" xpath="/ns1:EfnahagurBanka/ns1:Gögn/ns1:SundurliðunÚtlán/ns1:SÚ-NiðurfærslurÚtlána/ns1:SÚ-SérstakarNiðurfærslur/ns1:Atvinnufyrirtæki/ns1:IðnaðurVinnslaLandbúnaðarafurða/@EUR" xmlDataType="decimal"/>
    </xmlCellPr>
  </singleXmlCell>
  <singleXmlCell id="4599" r="J237" connectionId="0">
    <xmlCellPr id="1" uniqueName="USD">
      <xmlPr mapId="2" xpath="/ns1:EfnahagurBanka/ns1:Gögn/ns1:SundurliðunÚtlán/ns1:SÚ-NiðurfærslurÚtlána/ns1:SÚ-SérstakarNiðurfærslur/ns1:Atvinnufyrirtæki/ns1:IðnaðurVinnslaLandbúnaðarafurða/@USD" xmlDataType="decimal"/>
    </xmlCellPr>
  </singleXmlCell>
  <singleXmlCell id="4600" r="K237" connectionId="0">
    <xmlCellPr id="1" uniqueName="GBP">
      <xmlPr mapId="2" xpath="/ns1:EfnahagurBanka/ns1:Gögn/ns1:SundurliðunÚtlán/ns1:SÚ-NiðurfærslurÚtlána/ns1:SÚ-SérstakarNiðurfærslur/ns1:Atvinnufyrirtæki/ns1:IðnaðurVinnslaLandbúnaðarafurða/@GBP" xmlDataType="decimal"/>
    </xmlCellPr>
  </singleXmlCell>
  <singleXmlCell id="4601" r="L237" connectionId="0">
    <xmlCellPr id="1" uniqueName="JPY">
      <xmlPr mapId="2" xpath="/ns1:EfnahagurBanka/ns1:Gögn/ns1:SundurliðunÚtlán/ns1:SÚ-NiðurfærslurÚtlána/ns1:SÚ-SérstakarNiðurfærslur/ns1:Atvinnufyrirtæki/ns1:IðnaðurVinnslaLandbúnaðarafurða/@JPY" xmlDataType="decimal"/>
    </xmlCellPr>
  </singleXmlCell>
  <singleXmlCell id="4602" r="M237" connectionId="0">
    <xmlCellPr id="1" uniqueName="DKK">
      <xmlPr mapId="2" xpath="/ns1:EfnahagurBanka/ns1:Gögn/ns1:SundurliðunÚtlán/ns1:SÚ-NiðurfærslurÚtlána/ns1:SÚ-SérstakarNiðurfærslur/ns1:Atvinnufyrirtæki/ns1:IðnaðurVinnslaLandbúnaðarafurða/@DKK" xmlDataType="decimal"/>
    </xmlCellPr>
  </singleXmlCell>
  <singleXmlCell id="4603" r="N237" connectionId="0">
    <xmlCellPr id="1" uniqueName="NOK">
      <xmlPr mapId="2" xpath="/ns1:EfnahagurBanka/ns1:Gögn/ns1:SundurliðunÚtlán/ns1:SÚ-NiðurfærslurÚtlána/ns1:SÚ-SérstakarNiðurfærslur/ns1:Atvinnufyrirtæki/ns1:IðnaðurVinnslaLandbúnaðarafurða/@NOK" xmlDataType="decimal"/>
    </xmlCellPr>
  </singleXmlCell>
  <singleXmlCell id="4604" r="O237" connectionId="0">
    <xmlCellPr id="1" uniqueName="SEK">
      <xmlPr mapId="2" xpath="/ns1:EfnahagurBanka/ns1:Gögn/ns1:SundurliðunÚtlán/ns1:SÚ-NiðurfærslurÚtlána/ns1:SÚ-SérstakarNiðurfærslur/ns1:Atvinnufyrirtæki/ns1:IðnaðurVinnslaLandbúnaðarafurða/@SEK" xmlDataType="decimal"/>
    </xmlCellPr>
  </singleXmlCell>
  <singleXmlCell id="4605" r="P237" connectionId="0">
    <xmlCellPr id="1" uniqueName="CHF">
      <xmlPr mapId="2" xpath="/ns1:EfnahagurBanka/ns1:Gögn/ns1:SundurliðunÚtlán/ns1:SÚ-NiðurfærslurÚtlána/ns1:SÚ-SérstakarNiðurfærslur/ns1:Atvinnufyrirtæki/ns1:IðnaðurVinnslaLandbúnaðarafurða/@CHF" xmlDataType="decimal"/>
    </xmlCellPr>
  </singleXmlCell>
  <singleXmlCell id="4606" r="Q237" connectionId="0">
    <xmlCellPr id="1" uniqueName="AðrirGjaldmiðlar">
      <xmlPr mapId="2" xpath="/ns1:EfnahagurBanka/ns1:Gögn/ns1:SundurliðunÚtlán/ns1:SÚ-NiðurfærslurÚtlána/ns1:SÚ-SérstakarNiðurfærslur/ns1:Atvinnufyrirtæki/ns1:IðnaðurVinnslaLandbúnaðarafurða/@AðrirGjaldmiðlar" xmlDataType="decimal"/>
    </xmlCellPr>
  </singleXmlCell>
  <singleXmlCell id="4607" r="F238" connectionId="0">
    <xmlCellPr id="1" uniqueName="OpinbertFyrirtæki">
      <xmlPr mapId="2" xpath="/ns1:EfnahagurBanka/ns1:Gögn/ns1:SundurliðunÚtlán/ns1:SÚ-NiðurfærslurÚtlána/ns1:SÚ-SérstakarNiðurfærslur/ns1:Atvinnufyrirtæki/ns1:IðnaðurVinnslaSjávarafurða/@OpinbertFyrirtæki" xmlDataType="decimal"/>
    </xmlCellPr>
  </singleXmlCell>
  <singleXmlCell id="4608" r="G238" connectionId="0">
    <xmlCellPr id="1" uniqueName="Einkafyrirtæki">
      <xmlPr mapId="2" xpath="/ns1:EfnahagurBanka/ns1:Gögn/ns1:SundurliðunÚtlán/ns1:SÚ-NiðurfærslurÚtlána/ns1:SÚ-SérstakarNiðurfærslur/ns1:Atvinnufyrirtæki/ns1:IðnaðurVinnslaSjávarafurða/@Einkafyrirtæki" xmlDataType="decimal"/>
    </xmlCellPr>
  </singleXmlCell>
  <singleXmlCell id="4609" r="H238" connectionId="0">
    <xmlCellPr id="1" uniqueName="ISK">
      <xmlPr mapId="2" xpath="/ns1:EfnahagurBanka/ns1:Gögn/ns1:SundurliðunÚtlán/ns1:SÚ-NiðurfærslurÚtlána/ns1:SÚ-SérstakarNiðurfærslur/ns1:Atvinnufyrirtæki/ns1:IðnaðurVinnslaSjávarafurða/@ISK" xmlDataType="decimal"/>
    </xmlCellPr>
  </singleXmlCell>
  <singleXmlCell id="4610" r="I238" connectionId="0">
    <xmlCellPr id="1" uniqueName="EUR">
      <xmlPr mapId="2" xpath="/ns1:EfnahagurBanka/ns1:Gögn/ns1:SundurliðunÚtlán/ns1:SÚ-NiðurfærslurÚtlána/ns1:SÚ-SérstakarNiðurfærslur/ns1:Atvinnufyrirtæki/ns1:IðnaðurVinnslaSjávarafurða/@EUR" xmlDataType="decimal"/>
    </xmlCellPr>
  </singleXmlCell>
  <singleXmlCell id="4611" r="J238" connectionId="0">
    <xmlCellPr id="1" uniqueName="USD">
      <xmlPr mapId="2" xpath="/ns1:EfnahagurBanka/ns1:Gögn/ns1:SundurliðunÚtlán/ns1:SÚ-NiðurfærslurÚtlána/ns1:SÚ-SérstakarNiðurfærslur/ns1:Atvinnufyrirtæki/ns1:IðnaðurVinnslaSjávarafurða/@USD" xmlDataType="decimal"/>
    </xmlCellPr>
  </singleXmlCell>
  <singleXmlCell id="4612" r="K238" connectionId="0">
    <xmlCellPr id="1" uniqueName="GBP">
      <xmlPr mapId="2" xpath="/ns1:EfnahagurBanka/ns1:Gögn/ns1:SundurliðunÚtlán/ns1:SÚ-NiðurfærslurÚtlána/ns1:SÚ-SérstakarNiðurfærslur/ns1:Atvinnufyrirtæki/ns1:IðnaðurVinnslaSjávarafurða/@GBP" xmlDataType="decimal"/>
    </xmlCellPr>
  </singleXmlCell>
  <singleXmlCell id="4613" r="L238" connectionId="0">
    <xmlCellPr id="1" uniqueName="JPY">
      <xmlPr mapId="2" xpath="/ns1:EfnahagurBanka/ns1:Gögn/ns1:SundurliðunÚtlán/ns1:SÚ-NiðurfærslurÚtlána/ns1:SÚ-SérstakarNiðurfærslur/ns1:Atvinnufyrirtæki/ns1:IðnaðurVinnslaSjávarafurða/@JPY" xmlDataType="decimal"/>
    </xmlCellPr>
  </singleXmlCell>
  <singleXmlCell id="4614" r="M238" connectionId="0">
    <xmlCellPr id="1" uniqueName="DKK">
      <xmlPr mapId="2" xpath="/ns1:EfnahagurBanka/ns1:Gögn/ns1:SundurliðunÚtlán/ns1:SÚ-NiðurfærslurÚtlána/ns1:SÚ-SérstakarNiðurfærslur/ns1:Atvinnufyrirtæki/ns1:IðnaðurVinnslaSjávarafurða/@DKK" xmlDataType="decimal"/>
    </xmlCellPr>
  </singleXmlCell>
  <singleXmlCell id="4615" r="N238" connectionId="0">
    <xmlCellPr id="1" uniqueName="NOK">
      <xmlPr mapId="2" xpath="/ns1:EfnahagurBanka/ns1:Gögn/ns1:SundurliðunÚtlán/ns1:SÚ-NiðurfærslurÚtlána/ns1:SÚ-SérstakarNiðurfærslur/ns1:Atvinnufyrirtæki/ns1:IðnaðurVinnslaSjávarafurða/@NOK" xmlDataType="decimal"/>
    </xmlCellPr>
  </singleXmlCell>
  <singleXmlCell id="4616" r="O238" connectionId="0">
    <xmlCellPr id="1" uniqueName="SEK">
      <xmlPr mapId="2" xpath="/ns1:EfnahagurBanka/ns1:Gögn/ns1:SundurliðunÚtlán/ns1:SÚ-NiðurfærslurÚtlána/ns1:SÚ-SérstakarNiðurfærslur/ns1:Atvinnufyrirtæki/ns1:IðnaðurVinnslaSjávarafurða/@SEK" xmlDataType="decimal"/>
    </xmlCellPr>
  </singleXmlCell>
  <singleXmlCell id="4617" r="P238" connectionId="0">
    <xmlCellPr id="1" uniqueName="CHF">
      <xmlPr mapId="2" xpath="/ns1:EfnahagurBanka/ns1:Gögn/ns1:SundurliðunÚtlán/ns1:SÚ-NiðurfærslurÚtlána/ns1:SÚ-SérstakarNiðurfærslur/ns1:Atvinnufyrirtæki/ns1:IðnaðurVinnslaSjávarafurða/@CHF" xmlDataType="decimal"/>
    </xmlCellPr>
  </singleXmlCell>
  <singleXmlCell id="4618" r="Q238" connectionId="0">
    <xmlCellPr id="1" uniqueName="AðrirGjaldmiðlar">
      <xmlPr mapId="2" xpath="/ns1:EfnahagurBanka/ns1:Gögn/ns1:SundurliðunÚtlán/ns1:SÚ-NiðurfærslurÚtlána/ns1:SÚ-SérstakarNiðurfærslur/ns1:Atvinnufyrirtæki/ns1:IðnaðurVinnslaSjávarafurða/@AðrirGjaldmiðlar" xmlDataType="decimal"/>
    </xmlCellPr>
  </singleXmlCell>
  <singleXmlCell id="4619" r="F239" connectionId="0">
    <xmlCellPr id="1" uniqueName="OpinbertFyrirtæki">
      <xmlPr mapId="2" xpath="/ns1:EfnahagurBanka/ns1:Gögn/ns1:SundurliðunÚtlán/ns1:SÚ-NiðurfærslurÚtlána/ns1:SÚ-SérstakarNiðurfærslur/ns1:Atvinnufyrirtæki/ns1:IðnaðurAnnað/@OpinbertFyrirtæki" xmlDataType="decimal"/>
    </xmlCellPr>
  </singleXmlCell>
  <singleXmlCell id="4620" r="G239" connectionId="0">
    <xmlCellPr id="1" uniqueName="Einkafyrirtæki">
      <xmlPr mapId="2" xpath="/ns1:EfnahagurBanka/ns1:Gögn/ns1:SundurliðunÚtlán/ns1:SÚ-NiðurfærslurÚtlána/ns1:SÚ-SérstakarNiðurfærslur/ns1:Atvinnufyrirtæki/ns1:IðnaðurAnnað/@Einkafyrirtæki" xmlDataType="decimal"/>
    </xmlCellPr>
  </singleXmlCell>
  <singleXmlCell id="4621" r="H239" connectionId="0">
    <xmlCellPr id="1" uniqueName="ISK">
      <xmlPr mapId="2" xpath="/ns1:EfnahagurBanka/ns1:Gögn/ns1:SundurliðunÚtlán/ns1:SÚ-NiðurfærslurÚtlána/ns1:SÚ-SérstakarNiðurfærslur/ns1:Atvinnufyrirtæki/ns1:IðnaðurAnnað/@ISK" xmlDataType="decimal"/>
    </xmlCellPr>
  </singleXmlCell>
  <singleXmlCell id="4622" r="I239" connectionId="0">
    <xmlCellPr id="1" uniqueName="EUR">
      <xmlPr mapId="2" xpath="/ns1:EfnahagurBanka/ns1:Gögn/ns1:SundurliðunÚtlán/ns1:SÚ-NiðurfærslurÚtlána/ns1:SÚ-SérstakarNiðurfærslur/ns1:Atvinnufyrirtæki/ns1:IðnaðurAnnað/@EUR" xmlDataType="decimal"/>
    </xmlCellPr>
  </singleXmlCell>
  <singleXmlCell id="4623" r="J239" connectionId="0">
    <xmlCellPr id="1" uniqueName="USD">
      <xmlPr mapId="2" xpath="/ns1:EfnahagurBanka/ns1:Gögn/ns1:SundurliðunÚtlán/ns1:SÚ-NiðurfærslurÚtlána/ns1:SÚ-SérstakarNiðurfærslur/ns1:Atvinnufyrirtæki/ns1:IðnaðurAnnað/@USD" xmlDataType="decimal"/>
    </xmlCellPr>
  </singleXmlCell>
  <singleXmlCell id="4624" r="K239" connectionId="0">
    <xmlCellPr id="1" uniqueName="GBP">
      <xmlPr mapId="2" xpath="/ns1:EfnahagurBanka/ns1:Gögn/ns1:SundurliðunÚtlán/ns1:SÚ-NiðurfærslurÚtlána/ns1:SÚ-SérstakarNiðurfærslur/ns1:Atvinnufyrirtæki/ns1:IðnaðurAnnað/@GBP" xmlDataType="decimal"/>
    </xmlCellPr>
  </singleXmlCell>
  <singleXmlCell id="4625" r="L239" connectionId="0">
    <xmlCellPr id="1" uniqueName="JPY">
      <xmlPr mapId="2" xpath="/ns1:EfnahagurBanka/ns1:Gögn/ns1:SundurliðunÚtlán/ns1:SÚ-NiðurfærslurÚtlána/ns1:SÚ-SérstakarNiðurfærslur/ns1:Atvinnufyrirtæki/ns1:IðnaðurAnnað/@JPY" xmlDataType="decimal"/>
    </xmlCellPr>
  </singleXmlCell>
  <singleXmlCell id="4626" r="M239" connectionId="0">
    <xmlCellPr id="1" uniqueName="DKK">
      <xmlPr mapId="2" xpath="/ns1:EfnahagurBanka/ns1:Gögn/ns1:SundurliðunÚtlán/ns1:SÚ-NiðurfærslurÚtlána/ns1:SÚ-SérstakarNiðurfærslur/ns1:Atvinnufyrirtæki/ns1:IðnaðurAnnað/@DKK" xmlDataType="decimal"/>
    </xmlCellPr>
  </singleXmlCell>
  <singleXmlCell id="4627" r="N239" connectionId="0">
    <xmlCellPr id="1" uniqueName="NOK">
      <xmlPr mapId="2" xpath="/ns1:EfnahagurBanka/ns1:Gögn/ns1:SundurliðunÚtlán/ns1:SÚ-NiðurfærslurÚtlána/ns1:SÚ-SérstakarNiðurfærslur/ns1:Atvinnufyrirtæki/ns1:IðnaðurAnnað/@NOK" xmlDataType="decimal"/>
    </xmlCellPr>
  </singleXmlCell>
  <singleXmlCell id="4628" r="O239" connectionId="0">
    <xmlCellPr id="1" uniqueName="SEK">
      <xmlPr mapId="2" xpath="/ns1:EfnahagurBanka/ns1:Gögn/ns1:SundurliðunÚtlán/ns1:SÚ-NiðurfærslurÚtlána/ns1:SÚ-SérstakarNiðurfærslur/ns1:Atvinnufyrirtæki/ns1:IðnaðurAnnað/@SEK" xmlDataType="decimal"/>
    </xmlCellPr>
  </singleXmlCell>
  <singleXmlCell id="4629" r="P239" connectionId="0">
    <xmlCellPr id="1" uniqueName="CHF">
      <xmlPr mapId="2" xpath="/ns1:EfnahagurBanka/ns1:Gögn/ns1:SundurliðunÚtlán/ns1:SÚ-NiðurfærslurÚtlána/ns1:SÚ-SérstakarNiðurfærslur/ns1:Atvinnufyrirtæki/ns1:IðnaðurAnnað/@CHF" xmlDataType="decimal"/>
    </xmlCellPr>
  </singleXmlCell>
  <singleXmlCell id="4630" r="Q239" connectionId="0">
    <xmlCellPr id="1" uniqueName="AðrirGjaldmiðlar">
      <xmlPr mapId="2" xpath="/ns1:EfnahagurBanka/ns1:Gögn/ns1:SundurliðunÚtlán/ns1:SÚ-NiðurfærslurÚtlána/ns1:SÚ-SérstakarNiðurfærslur/ns1:Atvinnufyrirtæki/ns1:IðnaðurAnnað/@AðrirGjaldmiðlar" xmlDataType="decimal"/>
    </xmlCellPr>
  </singleXmlCell>
  <singleXmlCell id="4631" r="F240" connectionId="0">
    <xmlCellPr id="1" uniqueName="OpinbertFyrirtæki">
      <xmlPr mapId="2" xpath="/ns1:EfnahagurBanka/ns1:Gögn/ns1:SundurliðunÚtlán/ns1:SÚ-NiðurfærslurÚtlána/ns1:SÚ-SérstakarNiðurfærslur/ns1:Atvinnufyrirtæki/ns1:VeiturOrkuOgVatnsveitur/@OpinbertFyrirtæki" xmlDataType="decimal"/>
    </xmlCellPr>
  </singleXmlCell>
  <singleXmlCell id="4632" r="G240" connectionId="0">
    <xmlCellPr id="1" uniqueName="Einkafyrirtæki">
      <xmlPr mapId="2" xpath="/ns1:EfnahagurBanka/ns1:Gögn/ns1:SundurliðunÚtlán/ns1:SÚ-NiðurfærslurÚtlána/ns1:SÚ-SérstakarNiðurfærslur/ns1:Atvinnufyrirtæki/ns1:VeiturOrkuOgVatnsveitur/@Einkafyrirtæki" xmlDataType="decimal"/>
    </xmlCellPr>
  </singleXmlCell>
  <singleXmlCell id="4633" r="H240" connectionId="0">
    <xmlCellPr id="1" uniqueName="ISK">
      <xmlPr mapId="2" xpath="/ns1:EfnahagurBanka/ns1:Gögn/ns1:SundurliðunÚtlán/ns1:SÚ-NiðurfærslurÚtlána/ns1:SÚ-SérstakarNiðurfærslur/ns1:Atvinnufyrirtæki/ns1:VeiturOrkuOgVatnsveitur/@ISK" xmlDataType="decimal"/>
    </xmlCellPr>
  </singleXmlCell>
  <singleXmlCell id="4634" r="I240" connectionId="0">
    <xmlCellPr id="1" uniqueName="EUR">
      <xmlPr mapId="2" xpath="/ns1:EfnahagurBanka/ns1:Gögn/ns1:SundurliðunÚtlán/ns1:SÚ-NiðurfærslurÚtlána/ns1:SÚ-SérstakarNiðurfærslur/ns1:Atvinnufyrirtæki/ns1:VeiturOrkuOgVatnsveitur/@EUR" xmlDataType="decimal"/>
    </xmlCellPr>
  </singleXmlCell>
  <singleXmlCell id="4635" r="J240" connectionId="0">
    <xmlCellPr id="1" uniqueName="USD">
      <xmlPr mapId="2" xpath="/ns1:EfnahagurBanka/ns1:Gögn/ns1:SundurliðunÚtlán/ns1:SÚ-NiðurfærslurÚtlána/ns1:SÚ-SérstakarNiðurfærslur/ns1:Atvinnufyrirtæki/ns1:VeiturOrkuOgVatnsveitur/@USD" xmlDataType="decimal"/>
    </xmlCellPr>
  </singleXmlCell>
  <singleXmlCell id="4636" r="K240" connectionId="0">
    <xmlCellPr id="1" uniqueName="GBP">
      <xmlPr mapId="2" xpath="/ns1:EfnahagurBanka/ns1:Gögn/ns1:SundurliðunÚtlán/ns1:SÚ-NiðurfærslurÚtlána/ns1:SÚ-SérstakarNiðurfærslur/ns1:Atvinnufyrirtæki/ns1:VeiturOrkuOgVatnsveitur/@GBP" xmlDataType="decimal"/>
    </xmlCellPr>
  </singleXmlCell>
  <singleXmlCell id="4637" r="L240" connectionId="0">
    <xmlCellPr id="1" uniqueName="JPY">
      <xmlPr mapId="2" xpath="/ns1:EfnahagurBanka/ns1:Gögn/ns1:SundurliðunÚtlán/ns1:SÚ-NiðurfærslurÚtlána/ns1:SÚ-SérstakarNiðurfærslur/ns1:Atvinnufyrirtæki/ns1:VeiturOrkuOgVatnsveitur/@JPY" xmlDataType="decimal"/>
    </xmlCellPr>
  </singleXmlCell>
  <singleXmlCell id="4638" r="M240" connectionId="0">
    <xmlCellPr id="1" uniqueName="DKK">
      <xmlPr mapId="2" xpath="/ns1:EfnahagurBanka/ns1:Gögn/ns1:SundurliðunÚtlán/ns1:SÚ-NiðurfærslurÚtlána/ns1:SÚ-SérstakarNiðurfærslur/ns1:Atvinnufyrirtæki/ns1:VeiturOrkuOgVatnsveitur/@DKK" xmlDataType="decimal"/>
    </xmlCellPr>
  </singleXmlCell>
  <singleXmlCell id="4639" r="N240" connectionId="0">
    <xmlCellPr id="1" uniqueName="NOK">
      <xmlPr mapId="2" xpath="/ns1:EfnahagurBanka/ns1:Gögn/ns1:SundurliðunÚtlán/ns1:SÚ-NiðurfærslurÚtlána/ns1:SÚ-SérstakarNiðurfærslur/ns1:Atvinnufyrirtæki/ns1:VeiturOrkuOgVatnsveitur/@NOK" xmlDataType="decimal"/>
    </xmlCellPr>
  </singleXmlCell>
  <singleXmlCell id="4640" r="O240" connectionId="0">
    <xmlCellPr id="1" uniqueName="SEK">
      <xmlPr mapId="2" xpath="/ns1:EfnahagurBanka/ns1:Gögn/ns1:SundurliðunÚtlán/ns1:SÚ-NiðurfærslurÚtlána/ns1:SÚ-SérstakarNiðurfærslur/ns1:Atvinnufyrirtæki/ns1:VeiturOrkuOgVatnsveitur/@SEK" xmlDataType="decimal"/>
    </xmlCellPr>
  </singleXmlCell>
  <singleXmlCell id="4641" r="P240" connectionId="0">
    <xmlCellPr id="1" uniqueName="CHF">
      <xmlPr mapId="2" xpath="/ns1:EfnahagurBanka/ns1:Gögn/ns1:SundurliðunÚtlán/ns1:SÚ-NiðurfærslurÚtlána/ns1:SÚ-SérstakarNiðurfærslur/ns1:Atvinnufyrirtæki/ns1:VeiturOrkuOgVatnsveitur/@CHF" xmlDataType="decimal"/>
    </xmlCellPr>
  </singleXmlCell>
  <singleXmlCell id="4642" r="Q240" connectionId="0">
    <xmlCellPr id="1" uniqueName="AðrirGjaldmiðlar">
      <xmlPr mapId="2" xpath="/ns1:EfnahagurBanka/ns1:Gögn/ns1:SundurliðunÚtlán/ns1:SÚ-NiðurfærslurÚtlána/ns1:SÚ-SérstakarNiðurfærslur/ns1:Atvinnufyrirtæki/ns1:VeiturOrkuOgVatnsveitur/@AðrirGjaldmiðlar" xmlDataType="decimal"/>
    </xmlCellPr>
  </singleXmlCell>
  <singleXmlCell id="4643" r="F241" connectionId="0">
    <xmlCellPr id="1" uniqueName="OpinbertFyrirtæki">
      <xmlPr mapId="2" xpath="/ns1:EfnahagurBanka/ns1:Gögn/ns1:SundurliðunÚtlán/ns1:SÚ-NiðurfærslurÚtlána/ns1:SÚ-SérstakarNiðurfærslur/ns1:Atvinnufyrirtæki/ns1:ByggingastarfsemiOgMannvirkjagerð/@OpinbertFyrirtæki" xmlDataType="decimal"/>
    </xmlCellPr>
  </singleXmlCell>
  <singleXmlCell id="4644" r="G241" connectionId="0">
    <xmlCellPr id="1" uniqueName="Einkafyrirtæki">
      <xmlPr mapId="2" xpath="/ns1:EfnahagurBanka/ns1:Gögn/ns1:SundurliðunÚtlán/ns1:SÚ-NiðurfærslurÚtlána/ns1:SÚ-SérstakarNiðurfærslur/ns1:Atvinnufyrirtæki/ns1:ByggingastarfsemiOgMannvirkjagerð/@Einkafyrirtæki" xmlDataType="decimal"/>
    </xmlCellPr>
  </singleXmlCell>
  <singleXmlCell id="4645" r="H241" connectionId="0">
    <xmlCellPr id="1" uniqueName="ISK">
      <xmlPr mapId="2" xpath="/ns1:EfnahagurBanka/ns1:Gögn/ns1:SundurliðunÚtlán/ns1:SÚ-NiðurfærslurÚtlána/ns1:SÚ-SérstakarNiðurfærslur/ns1:Atvinnufyrirtæki/ns1:ByggingastarfsemiOgMannvirkjagerð/@ISK" xmlDataType="decimal"/>
    </xmlCellPr>
  </singleXmlCell>
  <singleXmlCell id="4646" r="I241" connectionId="0">
    <xmlCellPr id="1" uniqueName="EUR">
      <xmlPr mapId="2" xpath="/ns1:EfnahagurBanka/ns1:Gögn/ns1:SundurliðunÚtlán/ns1:SÚ-NiðurfærslurÚtlána/ns1:SÚ-SérstakarNiðurfærslur/ns1:Atvinnufyrirtæki/ns1:ByggingastarfsemiOgMannvirkjagerð/@EUR" xmlDataType="decimal"/>
    </xmlCellPr>
  </singleXmlCell>
  <singleXmlCell id="4647" r="J241" connectionId="0">
    <xmlCellPr id="1" uniqueName="USD">
      <xmlPr mapId="2" xpath="/ns1:EfnahagurBanka/ns1:Gögn/ns1:SundurliðunÚtlán/ns1:SÚ-NiðurfærslurÚtlána/ns1:SÚ-SérstakarNiðurfærslur/ns1:Atvinnufyrirtæki/ns1:ByggingastarfsemiOgMannvirkjagerð/@USD" xmlDataType="decimal"/>
    </xmlCellPr>
  </singleXmlCell>
  <singleXmlCell id="4648" r="K241" connectionId="0">
    <xmlCellPr id="1" uniqueName="GBP">
      <xmlPr mapId="2" xpath="/ns1:EfnahagurBanka/ns1:Gögn/ns1:SundurliðunÚtlán/ns1:SÚ-NiðurfærslurÚtlána/ns1:SÚ-SérstakarNiðurfærslur/ns1:Atvinnufyrirtæki/ns1:ByggingastarfsemiOgMannvirkjagerð/@GBP" xmlDataType="decimal"/>
    </xmlCellPr>
  </singleXmlCell>
  <singleXmlCell id="4649" r="L241" connectionId="0">
    <xmlCellPr id="1" uniqueName="JPY">
      <xmlPr mapId="2" xpath="/ns1:EfnahagurBanka/ns1:Gögn/ns1:SundurliðunÚtlán/ns1:SÚ-NiðurfærslurÚtlána/ns1:SÚ-SérstakarNiðurfærslur/ns1:Atvinnufyrirtæki/ns1:ByggingastarfsemiOgMannvirkjagerð/@JPY" xmlDataType="decimal"/>
    </xmlCellPr>
  </singleXmlCell>
  <singleXmlCell id="4650" r="M241" connectionId="0">
    <xmlCellPr id="1" uniqueName="DKK">
      <xmlPr mapId="2" xpath="/ns1:EfnahagurBanka/ns1:Gögn/ns1:SundurliðunÚtlán/ns1:SÚ-NiðurfærslurÚtlána/ns1:SÚ-SérstakarNiðurfærslur/ns1:Atvinnufyrirtæki/ns1:ByggingastarfsemiOgMannvirkjagerð/@DKK" xmlDataType="decimal"/>
    </xmlCellPr>
  </singleXmlCell>
  <singleXmlCell id="4651" r="N241" connectionId="0">
    <xmlCellPr id="1" uniqueName="NOK">
      <xmlPr mapId="2" xpath="/ns1:EfnahagurBanka/ns1:Gögn/ns1:SundurliðunÚtlán/ns1:SÚ-NiðurfærslurÚtlána/ns1:SÚ-SérstakarNiðurfærslur/ns1:Atvinnufyrirtæki/ns1:ByggingastarfsemiOgMannvirkjagerð/@NOK" xmlDataType="decimal"/>
    </xmlCellPr>
  </singleXmlCell>
  <singleXmlCell id="4652" r="O241" connectionId="0">
    <xmlCellPr id="1" uniqueName="SEK">
      <xmlPr mapId="2" xpath="/ns1:EfnahagurBanka/ns1:Gögn/ns1:SundurliðunÚtlán/ns1:SÚ-NiðurfærslurÚtlána/ns1:SÚ-SérstakarNiðurfærslur/ns1:Atvinnufyrirtæki/ns1:ByggingastarfsemiOgMannvirkjagerð/@SEK" xmlDataType="decimal"/>
    </xmlCellPr>
  </singleXmlCell>
  <singleXmlCell id="4653" r="P241" connectionId="0">
    <xmlCellPr id="1" uniqueName="CHF">
      <xmlPr mapId="2" xpath="/ns1:EfnahagurBanka/ns1:Gögn/ns1:SundurliðunÚtlán/ns1:SÚ-NiðurfærslurÚtlána/ns1:SÚ-SérstakarNiðurfærslur/ns1:Atvinnufyrirtæki/ns1:ByggingastarfsemiOgMannvirkjagerð/@CHF" xmlDataType="decimal"/>
    </xmlCellPr>
  </singleXmlCell>
  <singleXmlCell id="4654" r="Q241" connectionId="0">
    <xmlCellPr id="1" uniqueName="AðrirGjaldmiðlar">
      <xmlPr mapId="2" xpath="/ns1:EfnahagurBanka/ns1:Gögn/ns1:SundurliðunÚtlán/ns1:SÚ-NiðurfærslurÚtlána/ns1:SÚ-SérstakarNiðurfærslur/ns1:Atvinnufyrirtæki/ns1:ByggingastarfsemiOgMannvirkjagerð/@AðrirGjaldmiðlar" xmlDataType="decimal"/>
    </xmlCellPr>
  </singleXmlCell>
  <singleXmlCell id="4655" r="F242" connectionId="0">
    <xmlCellPr id="1" uniqueName="OpinbertFyrirtæki">
      <xmlPr mapId="2" xpath="/ns1:EfnahagurBanka/ns1:Gögn/ns1:SundurliðunÚtlán/ns1:SÚ-NiðurfærslurÚtlána/ns1:SÚ-SérstakarNiðurfærslur/ns1:Atvinnufyrirtæki/ns1:Verslun/@OpinbertFyrirtæki" xmlDataType="decimal"/>
    </xmlCellPr>
  </singleXmlCell>
  <singleXmlCell id="4656" r="G242" connectionId="0">
    <xmlCellPr id="1" uniqueName="Einkafyrirtæki">
      <xmlPr mapId="2" xpath="/ns1:EfnahagurBanka/ns1:Gögn/ns1:SundurliðunÚtlán/ns1:SÚ-NiðurfærslurÚtlána/ns1:SÚ-SérstakarNiðurfærslur/ns1:Atvinnufyrirtæki/ns1:Verslun/@Einkafyrirtæki" xmlDataType="decimal"/>
    </xmlCellPr>
  </singleXmlCell>
  <singleXmlCell id="4657" r="H242" connectionId="0">
    <xmlCellPr id="1" uniqueName="ISK">
      <xmlPr mapId="2" xpath="/ns1:EfnahagurBanka/ns1:Gögn/ns1:SundurliðunÚtlán/ns1:SÚ-NiðurfærslurÚtlána/ns1:SÚ-SérstakarNiðurfærslur/ns1:Atvinnufyrirtæki/ns1:Verslun/@ISK" xmlDataType="decimal"/>
    </xmlCellPr>
  </singleXmlCell>
  <singleXmlCell id="4658" r="I242" connectionId="0">
    <xmlCellPr id="1" uniqueName="EUR">
      <xmlPr mapId="2" xpath="/ns1:EfnahagurBanka/ns1:Gögn/ns1:SundurliðunÚtlán/ns1:SÚ-NiðurfærslurÚtlána/ns1:SÚ-SérstakarNiðurfærslur/ns1:Atvinnufyrirtæki/ns1:Verslun/@EUR" xmlDataType="decimal"/>
    </xmlCellPr>
  </singleXmlCell>
  <singleXmlCell id="4659" r="J242" connectionId="0">
    <xmlCellPr id="1" uniqueName="USD">
      <xmlPr mapId="2" xpath="/ns1:EfnahagurBanka/ns1:Gögn/ns1:SundurliðunÚtlán/ns1:SÚ-NiðurfærslurÚtlána/ns1:SÚ-SérstakarNiðurfærslur/ns1:Atvinnufyrirtæki/ns1:Verslun/@USD" xmlDataType="decimal"/>
    </xmlCellPr>
  </singleXmlCell>
  <singleXmlCell id="4660" r="K242" connectionId="0">
    <xmlCellPr id="1" uniqueName="GBP">
      <xmlPr mapId="2" xpath="/ns1:EfnahagurBanka/ns1:Gögn/ns1:SundurliðunÚtlán/ns1:SÚ-NiðurfærslurÚtlána/ns1:SÚ-SérstakarNiðurfærslur/ns1:Atvinnufyrirtæki/ns1:Verslun/@GBP" xmlDataType="decimal"/>
    </xmlCellPr>
  </singleXmlCell>
  <singleXmlCell id="4661" r="L242" connectionId="0">
    <xmlCellPr id="1" uniqueName="JPY">
      <xmlPr mapId="2" xpath="/ns1:EfnahagurBanka/ns1:Gögn/ns1:SundurliðunÚtlán/ns1:SÚ-NiðurfærslurÚtlána/ns1:SÚ-SérstakarNiðurfærslur/ns1:Atvinnufyrirtæki/ns1:Verslun/@JPY" xmlDataType="decimal"/>
    </xmlCellPr>
  </singleXmlCell>
  <singleXmlCell id="4662" r="M242" connectionId="0">
    <xmlCellPr id="1" uniqueName="DKK">
      <xmlPr mapId="2" xpath="/ns1:EfnahagurBanka/ns1:Gögn/ns1:SundurliðunÚtlán/ns1:SÚ-NiðurfærslurÚtlána/ns1:SÚ-SérstakarNiðurfærslur/ns1:Atvinnufyrirtæki/ns1:Verslun/@DKK" xmlDataType="decimal"/>
    </xmlCellPr>
  </singleXmlCell>
  <singleXmlCell id="4663" r="N242" connectionId="0">
    <xmlCellPr id="1" uniqueName="NOK">
      <xmlPr mapId="2" xpath="/ns1:EfnahagurBanka/ns1:Gögn/ns1:SundurliðunÚtlán/ns1:SÚ-NiðurfærslurÚtlána/ns1:SÚ-SérstakarNiðurfærslur/ns1:Atvinnufyrirtæki/ns1:Verslun/@NOK" xmlDataType="decimal"/>
    </xmlCellPr>
  </singleXmlCell>
  <singleXmlCell id="4664" r="O242" connectionId="0">
    <xmlCellPr id="1" uniqueName="SEK">
      <xmlPr mapId="2" xpath="/ns1:EfnahagurBanka/ns1:Gögn/ns1:SundurliðunÚtlán/ns1:SÚ-NiðurfærslurÚtlána/ns1:SÚ-SérstakarNiðurfærslur/ns1:Atvinnufyrirtæki/ns1:Verslun/@SEK" xmlDataType="decimal"/>
    </xmlCellPr>
  </singleXmlCell>
  <singleXmlCell id="4665" r="P242" connectionId="0">
    <xmlCellPr id="1" uniqueName="CHF">
      <xmlPr mapId="2" xpath="/ns1:EfnahagurBanka/ns1:Gögn/ns1:SundurliðunÚtlán/ns1:SÚ-NiðurfærslurÚtlána/ns1:SÚ-SérstakarNiðurfærslur/ns1:Atvinnufyrirtæki/ns1:Verslun/@CHF" xmlDataType="decimal"/>
    </xmlCellPr>
  </singleXmlCell>
  <singleXmlCell id="4666" r="Q242" connectionId="0">
    <xmlCellPr id="1" uniqueName="AðrirGjaldmiðlar">
      <xmlPr mapId="2" xpath="/ns1:EfnahagurBanka/ns1:Gögn/ns1:SundurliðunÚtlán/ns1:SÚ-NiðurfærslurÚtlána/ns1:SÚ-SérstakarNiðurfærslur/ns1:Atvinnufyrirtæki/ns1:Verslun/@AðrirGjaldmiðlar" xmlDataType="decimal"/>
    </xmlCellPr>
  </singleXmlCell>
  <singleXmlCell id="4667" r="F243" connectionId="0">
    <xmlCellPr id="1" uniqueName="OpinbertFyrirtæki">
      <xmlPr mapId="2" xpath="/ns1:EfnahagurBanka/ns1:Gögn/ns1:SundurliðunÚtlán/ns1:SÚ-NiðurfærslurÚtlána/ns1:SÚ-SérstakarNiðurfærslur/ns1:Atvinnufyrirtæki/ns1:SamgöngurOgFlutningar/@OpinbertFyrirtæki" xmlDataType="decimal"/>
    </xmlCellPr>
  </singleXmlCell>
  <singleXmlCell id="4668" r="G243" connectionId="0">
    <xmlCellPr id="1" uniqueName="Einkafyrirtæki">
      <xmlPr mapId="2" xpath="/ns1:EfnahagurBanka/ns1:Gögn/ns1:SundurliðunÚtlán/ns1:SÚ-NiðurfærslurÚtlána/ns1:SÚ-SérstakarNiðurfærslur/ns1:Atvinnufyrirtæki/ns1:SamgöngurOgFlutningar/@Einkafyrirtæki" xmlDataType="decimal"/>
    </xmlCellPr>
  </singleXmlCell>
  <singleXmlCell id="4669" r="H243" connectionId="0">
    <xmlCellPr id="1" uniqueName="ISK">
      <xmlPr mapId="2" xpath="/ns1:EfnahagurBanka/ns1:Gögn/ns1:SundurliðunÚtlán/ns1:SÚ-NiðurfærslurÚtlána/ns1:SÚ-SérstakarNiðurfærslur/ns1:Atvinnufyrirtæki/ns1:SamgöngurOgFlutningar/@ISK" xmlDataType="decimal"/>
    </xmlCellPr>
  </singleXmlCell>
  <singleXmlCell id="4670" r="I243" connectionId="0">
    <xmlCellPr id="1" uniqueName="EUR">
      <xmlPr mapId="2" xpath="/ns1:EfnahagurBanka/ns1:Gögn/ns1:SundurliðunÚtlán/ns1:SÚ-NiðurfærslurÚtlána/ns1:SÚ-SérstakarNiðurfærslur/ns1:Atvinnufyrirtæki/ns1:SamgöngurOgFlutningar/@EUR" xmlDataType="decimal"/>
    </xmlCellPr>
  </singleXmlCell>
  <singleXmlCell id="4671" r="J243" connectionId="0">
    <xmlCellPr id="1" uniqueName="USD">
      <xmlPr mapId="2" xpath="/ns1:EfnahagurBanka/ns1:Gögn/ns1:SundurliðunÚtlán/ns1:SÚ-NiðurfærslurÚtlána/ns1:SÚ-SérstakarNiðurfærslur/ns1:Atvinnufyrirtæki/ns1:SamgöngurOgFlutningar/@USD" xmlDataType="decimal"/>
    </xmlCellPr>
  </singleXmlCell>
  <singleXmlCell id="4672" r="K243" connectionId="0">
    <xmlCellPr id="1" uniqueName="GBP">
      <xmlPr mapId="2" xpath="/ns1:EfnahagurBanka/ns1:Gögn/ns1:SundurliðunÚtlán/ns1:SÚ-NiðurfærslurÚtlána/ns1:SÚ-SérstakarNiðurfærslur/ns1:Atvinnufyrirtæki/ns1:SamgöngurOgFlutningar/@GBP" xmlDataType="decimal"/>
    </xmlCellPr>
  </singleXmlCell>
  <singleXmlCell id="4673" r="L243" connectionId="0">
    <xmlCellPr id="1" uniqueName="JPY">
      <xmlPr mapId="2" xpath="/ns1:EfnahagurBanka/ns1:Gögn/ns1:SundurliðunÚtlán/ns1:SÚ-NiðurfærslurÚtlána/ns1:SÚ-SérstakarNiðurfærslur/ns1:Atvinnufyrirtæki/ns1:SamgöngurOgFlutningar/@JPY" xmlDataType="decimal"/>
    </xmlCellPr>
  </singleXmlCell>
  <singleXmlCell id="4674" r="M243" connectionId="0">
    <xmlCellPr id="1" uniqueName="DKK">
      <xmlPr mapId="2" xpath="/ns1:EfnahagurBanka/ns1:Gögn/ns1:SundurliðunÚtlán/ns1:SÚ-NiðurfærslurÚtlána/ns1:SÚ-SérstakarNiðurfærslur/ns1:Atvinnufyrirtæki/ns1:SamgöngurOgFlutningar/@DKK" xmlDataType="decimal"/>
    </xmlCellPr>
  </singleXmlCell>
  <singleXmlCell id="4675" r="N243" connectionId="0">
    <xmlCellPr id="1" uniqueName="NOK">
      <xmlPr mapId="2" xpath="/ns1:EfnahagurBanka/ns1:Gögn/ns1:SundurliðunÚtlán/ns1:SÚ-NiðurfærslurÚtlána/ns1:SÚ-SérstakarNiðurfærslur/ns1:Atvinnufyrirtæki/ns1:SamgöngurOgFlutningar/@NOK" xmlDataType="decimal"/>
    </xmlCellPr>
  </singleXmlCell>
  <singleXmlCell id="4676" r="O243" connectionId="0">
    <xmlCellPr id="1" uniqueName="SEK">
      <xmlPr mapId="2" xpath="/ns1:EfnahagurBanka/ns1:Gögn/ns1:SundurliðunÚtlán/ns1:SÚ-NiðurfærslurÚtlána/ns1:SÚ-SérstakarNiðurfærslur/ns1:Atvinnufyrirtæki/ns1:SamgöngurOgFlutningar/@SEK" xmlDataType="decimal"/>
    </xmlCellPr>
  </singleXmlCell>
  <singleXmlCell id="4677" r="P243" connectionId="0">
    <xmlCellPr id="1" uniqueName="CHF">
      <xmlPr mapId="2" xpath="/ns1:EfnahagurBanka/ns1:Gögn/ns1:SundurliðunÚtlán/ns1:SÚ-NiðurfærslurÚtlána/ns1:SÚ-SérstakarNiðurfærslur/ns1:Atvinnufyrirtæki/ns1:SamgöngurOgFlutningar/@CHF" xmlDataType="decimal"/>
    </xmlCellPr>
  </singleXmlCell>
  <singleXmlCell id="4678" r="Q243" connectionId="0">
    <xmlCellPr id="1" uniqueName="AðrirGjaldmiðlar">
      <xmlPr mapId="2" xpath="/ns1:EfnahagurBanka/ns1:Gögn/ns1:SundurliðunÚtlán/ns1:SÚ-NiðurfærslurÚtlána/ns1:SÚ-SérstakarNiðurfærslur/ns1:Atvinnufyrirtæki/ns1:SamgöngurOgFlutningar/@AðrirGjaldmiðlar" xmlDataType="decimal"/>
    </xmlCellPr>
  </singleXmlCell>
  <singleXmlCell id="4679" r="F244" connectionId="0">
    <xmlCellPr id="1" uniqueName="OpinbertFyrirtæki">
      <xmlPr mapId="2" xpath="/ns1:EfnahagurBanka/ns1:Gögn/ns1:SundurliðunÚtlán/ns1:SÚ-NiðurfærslurÚtlána/ns1:SÚ-SérstakarNiðurfærslur/ns1:Atvinnufyrirtæki/ns1:ÞjónustaFasteignafélög/@OpinbertFyrirtæki" xmlDataType="decimal"/>
    </xmlCellPr>
  </singleXmlCell>
  <singleXmlCell id="4680" r="G244" connectionId="0">
    <xmlCellPr id="1" uniqueName="Einkafyrirtæki">
      <xmlPr mapId="2" xpath="/ns1:EfnahagurBanka/ns1:Gögn/ns1:SundurliðunÚtlán/ns1:SÚ-NiðurfærslurÚtlána/ns1:SÚ-SérstakarNiðurfærslur/ns1:Atvinnufyrirtæki/ns1:ÞjónustaFasteignafélög/@Einkafyrirtæki" xmlDataType="decimal"/>
    </xmlCellPr>
  </singleXmlCell>
  <singleXmlCell id="4681" r="H244" connectionId="0">
    <xmlCellPr id="1" uniqueName="ISK">
      <xmlPr mapId="2" xpath="/ns1:EfnahagurBanka/ns1:Gögn/ns1:SundurliðunÚtlán/ns1:SÚ-NiðurfærslurÚtlána/ns1:SÚ-SérstakarNiðurfærslur/ns1:Atvinnufyrirtæki/ns1:ÞjónustaFasteignafélög/@ISK" xmlDataType="decimal"/>
    </xmlCellPr>
  </singleXmlCell>
  <singleXmlCell id="4682" r="I244" connectionId="0">
    <xmlCellPr id="1" uniqueName="EUR">
      <xmlPr mapId="2" xpath="/ns1:EfnahagurBanka/ns1:Gögn/ns1:SundurliðunÚtlán/ns1:SÚ-NiðurfærslurÚtlána/ns1:SÚ-SérstakarNiðurfærslur/ns1:Atvinnufyrirtæki/ns1:ÞjónustaFasteignafélög/@EUR" xmlDataType="decimal"/>
    </xmlCellPr>
  </singleXmlCell>
  <singleXmlCell id="4683" r="J244" connectionId="0">
    <xmlCellPr id="1" uniqueName="USD">
      <xmlPr mapId="2" xpath="/ns1:EfnahagurBanka/ns1:Gögn/ns1:SundurliðunÚtlán/ns1:SÚ-NiðurfærslurÚtlána/ns1:SÚ-SérstakarNiðurfærslur/ns1:Atvinnufyrirtæki/ns1:ÞjónustaFasteignafélög/@USD" xmlDataType="decimal"/>
    </xmlCellPr>
  </singleXmlCell>
  <singleXmlCell id="4684" r="K244" connectionId="0">
    <xmlCellPr id="1" uniqueName="GBP">
      <xmlPr mapId="2" xpath="/ns1:EfnahagurBanka/ns1:Gögn/ns1:SundurliðunÚtlán/ns1:SÚ-NiðurfærslurÚtlána/ns1:SÚ-SérstakarNiðurfærslur/ns1:Atvinnufyrirtæki/ns1:ÞjónustaFasteignafélög/@GBP" xmlDataType="decimal"/>
    </xmlCellPr>
  </singleXmlCell>
  <singleXmlCell id="4685" r="L244" connectionId="0">
    <xmlCellPr id="1" uniqueName="JPY">
      <xmlPr mapId="2" xpath="/ns1:EfnahagurBanka/ns1:Gögn/ns1:SundurliðunÚtlán/ns1:SÚ-NiðurfærslurÚtlána/ns1:SÚ-SérstakarNiðurfærslur/ns1:Atvinnufyrirtæki/ns1:ÞjónustaFasteignafélög/@JPY" xmlDataType="decimal"/>
    </xmlCellPr>
  </singleXmlCell>
  <singleXmlCell id="4686" r="M244" connectionId="0">
    <xmlCellPr id="1" uniqueName="DKK">
      <xmlPr mapId="2" xpath="/ns1:EfnahagurBanka/ns1:Gögn/ns1:SundurliðunÚtlán/ns1:SÚ-NiðurfærslurÚtlána/ns1:SÚ-SérstakarNiðurfærslur/ns1:Atvinnufyrirtæki/ns1:ÞjónustaFasteignafélög/@DKK" xmlDataType="decimal"/>
    </xmlCellPr>
  </singleXmlCell>
  <singleXmlCell id="4687" r="N244" connectionId="0">
    <xmlCellPr id="1" uniqueName="NOK">
      <xmlPr mapId="2" xpath="/ns1:EfnahagurBanka/ns1:Gögn/ns1:SundurliðunÚtlán/ns1:SÚ-NiðurfærslurÚtlána/ns1:SÚ-SérstakarNiðurfærslur/ns1:Atvinnufyrirtæki/ns1:ÞjónustaFasteignafélög/@NOK" xmlDataType="decimal"/>
    </xmlCellPr>
  </singleXmlCell>
  <singleXmlCell id="4688" r="O244" connectionId="0">
    <xmlCellPr id="1" uniqueName="SEK">
      <xmlPr mapId="2" xpath="/ns1:EfnahagurBanka/ns1:Gögn/ns1:SundurliðunÚtlán/ns1:SÚ-NiðurfærslurÚtlána/ns1:SÚ-SérstakarNiðurfærslur/ns1:Atvinnufyrirtæki/ns1:ÞjónustaFasteignafélög/@SEK" xmlDataType="decimal"/>
    </xmlCellPr>
  </singleXmlCell>
  <singleXmlCell id="4689" r="P244" connectionId="0">
    <xmlCellPr id="1" uniqueName="CHF">
      <xmlPr mapId="2" xpath="/ns1:EfnahagurBanka/ns1:Gögn/ns1:SundurliðunÚtlán/ns1:SÚ-NiðurfærslurÚtlána/ns1:SÚ-SérstakarNiðurfærslur/ns1:Atvinnufyrirtæki/ns1:ÞjónustaFasteignafélög/@CHF" xmlDataType="decimal"/>
    </xmlCellPr>
  </singleXmlCell>
  <singleXmlCell id="4690" r="Q244" connectionId="0">
    <xmlCellPr id="1" uniqueName="AðrirGjaldmiðlar">
      <xmlPr mapId="2" xpath="/ns1:EfnahagurBanka/ns1:Gögn/ns1:SundurliðunÚtlán/ns1:SÚ-NiðurfærslurÚtlána/ns1:SÚ-SérstakarNiðurfærslur/ns1:Atvinnufyrirtæki/ns1:ÞjónustaFasteignafélög/@AðrirGjaldmiðlar" xmlDataType="decimal"/>
    </xmlCellPr>
  </singleXmlCell>
  <singleXmlCell id="4691" r="F245" connectionId="0">
    <xmlCellPr id="1" uniqueName="OpinbertFyrirtæki">
      <xmlPr mapId="2" xpath="/ns1:EfnahagurBanka/ns1:Gögn/ns1:SundurliðunÚtlán/ns1:SÚ-NiðurfærslurÚtlána/ns1:SÚ-SérstakarNiðurfærslur/ns1:Atvinnufyrirtæki/ns1:ÞjónustaStarfsemiHöfuðstöðva/@OpinbertFyrirtæki" xmlDataType="decimal"/>
    </xmlCellPr>
  </singleXmlCell>
  <singleXmlCell id="4692" r="G245" connectionId="0">
    <xmlCellPr id="1" uniqueName="Einkafyrirtæki">
      <xmlPr mapId="2" xpath="/ns1:EfnahagurBanka/ns1:Gögn/ns1:SundurliðunÚtlán/ns1:SÚ-NiðurfærslurÚtlána/ns1:SÚ-SérstakarNiðurfærslur/ns1:Atvinnufyrirtæki/ns1:ÞjónustaStarfsemiHöfuðstöðva/@Einkafyrirtæki" xmlDataType="decimal"/>
    </xmlCellPr>
  </singleXmlCell>
  <singleXmlCell id="4693" r="H245" connectionId="0">
    <xmlCellPr id="1" uniqueName="ISK">
      <xmlPr mapId="2" xpath="/ns1:EfnahagurBanka/ns1:Gögn/ns1:SundurliðunÚtlán/ns1:SÚ-NiðurfærslurÚtlána/ns1:SÚ-SérstakarNiðurfærslur/ns1:Atvinnufyrirtæki/ns1:ÞjónustaStarfsemiHöfuðstöðva/@ISK" xmlDataType="decimal"/>
    </xmlCellPr>
  </singleXmlCell>
  <singleXmlCell id="4694" r="I245" connectionId="0">
    <xmlCellPr id="1" uniqueName="EUR">
      <xmlPr mapId="2" xpath="/ns1:EfnahagurBanka/ns1:Gögn/ns1:SundurliðunÚtlán/ns1:SÚ-NiðurfærslurÚtlána/ns1:SÚ-SérstakarNiðurfærslur/ns1:Atvinnufyrirtæki/ns1:ÞjónustaStarfsemiHöfuðstöðva/@EUR" xmlDataType="decimal"/>
    </xmlCellPr>
  </singleXmlCell>
  <singleXmlCell id="4695" r="J245" connectionId="0">
    <xmlCellPr id="1" uniqueName="USD">
      <xmlPr mapId="2" xpath="/ns1:EfnahagurBanka/ns1:Gögn/ns1:SundurliðunÚtlán/ns1:SÚ-NiðurfærslurÚtlána/ns1:SÚ-SérstakarNiðurfærslur/ns1:Atvinnufyrirtæki/ns1:ÞjónustaStarfsemiHöfuðstöðva/@USD" xmlDataType="decimal"/>
    </xmlCellPr>
  </singleXmlCell>
  <singleXmlCell id="4696" r="K245" connectionId="0">
    <xmlCellPr id="1" uniqueName="GBP">
      <xmlPr mapId="2" xpath="/ns1:EfnahagurBanka/ns1:Gögn/ns1:SundurliðunÚtlán/ns1:SÚ-NiðurfærslurÚtlána/ns1:SÚ-SérstakarNiðurfærslur/ns1:Atvinnufyrirtæki/ns1:ÞjónustaStarfsemiHöfuðstöðva/@GBP" xmlDataType="decimal"/>
    </xmlCellPr>
  </singleXmlCell>
  <singleXmlCell id="4697" r="L245" connectionId="0">
    <xmlCellPr id="1" uniqueName="JPY">
      <xmlPr mapId="2" xpath="/ns1:EfnahagurBanka/ns1:Gögn/ns1:SundurliðunÚtlán/ns1:SÚ-NiðurfærslurÚtlána/ns1:SÚ-SérstakarNiðurfærslur/ns1:Atvinnufyrirtæki/ns1:ÞjónustaStarfsemiHöfuðstöðva/@JPY" xmlDataType="decimal"/>
    </xmlCellPr>
  </singleXmlCell>
  <singleXmlCell id="4698" r="M245" connectionId="0">
    <xmlCellPr id="1" uniqueName="DKK">
      <xmlPr mapId="2" xpath="/ns1:EfnahagurBanka/ns1:Gögn/ns1:SundurliðunÚtlán/ns1:SÚ-NiðurfærslurÚtlána/ns1:SÚ-SérstakarNiðurfærslur/ns1:Atvinnufyrirtæki/ns1:ÞjónustaStarfsemiHöfuðstöðva/@DKK" xmlDataType="decimal"/>
    </xmlCellPr>
  </singleXmlCell>
  <singleXmlCell id="4699" r="N245" connectionId="0">
    <xmlCellPr id="1" uniqueName="NOK">
      <xmlPr mapId="2" xpath="/ns1:EfnahagurBanka/ns1:Gögn/ns1:SundurliðunÚtlán/ns1:SÚ-NiðurfærslurÚtlána/ns1:SÚ-SérstakarNiðurfærslur/ns1:Atvinnufyrirtæki/ns1:ÞjónustaStarfsemiHöfuðstöðva/@NOK" xmlDataType="decimal"/>
    </xmlCellPr>
  </singleXmlCell>
  <singleXmlCell id="4700" r="O245" connectionId="0">
    <xmlCellPr id="1" uniqueName="SEK">
      <xmlPr mapId="2" xpath="/ns1:EfnahagurBanka/ns1:Gögn/ns1:SundurliðunÚtlán/ns1:SÚ-NiðurfærslurÚtlána/ns1:SÚ-SérstakarNiðurfærslur/ns1:Atvinnufyrirtæki/ns1:ÞjónustaStarfsemiHöfuðstöðva/@SEK" xmlDataType="decimal"/>
    </xmlCellPr>
  </singleXmlCell>
  <singleXmlCell id="4701" r="P245" connectionId="0">
    <xmlCellPr id="1" uniqueName="CHF">
      <xmlPr mapId="2" xpath="/ns1:EfnahagurBanka/ns1:Gögn/ns1:SundurliðunÚtlán/ns1:SÚ-NiðurfærslurÚtlána/ns1:SÚ-SérstakarNiðurfærslur/ns1:Atvinnufyrirtæki/ns1:ÞjónustaStarfsemiHöfuðstöðva/@CHF" xmlDataType="decimal"/>
    </xmlCellPr>
  </singleXmlCell>
  <singleXmlCell id="4702" r="Q245" connectionId="0">
    <xmlCellPr id="1" uniqueName="AðrirGjaldmiðlar">
      <xmlPr mapId="2" xpath="/ns1:EfnahagurBanka/ns1:Gögn/ns1:SundurliðunÚtlán/ns1:SÚ-NiðurfærslurÚtlána/ns1:SÚ-SérstakarNiðurfærslur/ns1:Atvinnufyrirtæki/ns1:ÞjónustaStarfsemiHöfuðstöðva/@AðrirGjaldmiðlar" xmlDataType="decimal"/>
    </xmlCellPr>
  </singleXmlCell>
  <singleXmlCell id="4703" r="F246" connectionId="0">
    <xmlCellPr id="1" uniqueName="OpinbertFyrirtæki">
      <xmlPr mapId="2" xpath="/ns1:EfnahagurBanka/ns1:Gögn/ns1:SundurliðunÚtlán/ns1:SÚ-NiðurfærslurÚtlána/ns1:SÚ-SérstakarNiðurfærslur/ns1:Atvinnufyrirtæki/ns1:ÞjónustaAnnað/@OpinbertFyrirtæki" xmlDataType="decimal"/>
    </xmlCellPr>
  </singleXmlCell>
  <singleXmlCell id="4704" r="G246" connectionId="0">
    <xmlCellPr id="1" uniqueName="Einkafyrirtæki">
      <xmlPr mapId="2" xpath="/ns1:EfnahagurBanka/ns1:Gögn/ns1:SundurliðunÚtlán/ns1:SÚ-NiðurfærslurÚtlána/ns1:SÚ-SérstakarNiðurfærslur/ns1:Atvinnufyrirtæki/ns1:ÞjónustaAnnað/@Einkafyrirtæki" xmlDataType="decimal"/>
    </xmlCellPr>
  </singleXmlCell>
  <singleXmlCell id="4705" r="H246" connectionId="0">
    <xmlCellPr id="1" uniqueName="ISK">
      <xmlPr mapId="2" xpath="/ns1:EfnahagurBanka/ns1:Gögn/ns1:SundurliðunÚtlán/ns1:SÚ-NiðurfærslurÚtlána/ns1:SÚ-SérstakarNiðurfærslur/ns1:Atvinnufyrirtæki/ns1:ÞjónustaAnnað/@ISK" xmlDataType="decimal"/>
    </xmlCellPr>
  </singleXmlCell>
  <singleXmlCell id="4706" r="I246" connectionId="0">
    <xmlCellPr id="1" uniqueName="EUR">
      <xmlPr mapId="2" xpath="/ns1:EfnahagurBanka/ns1:Gögn/ns1:SundurliðunÚtlán/ns1:SÚ-NiðurfærslurÚtlána/ns1:SÚ-SérstakarNiðurfærslur/ns1:Atvinnufyrirtæki/ns1:ÞjónustaAnnað/@EUR" xmlDataType="decimal"/>
    </xmlCellPr>
  </singleXmlCell>
  <singleXmlCell id="4707" r="J246" connectionId="0">
    <xmlCellPr id="1" uniqueName="USD">
      <xmlPr mapId="2" xpath="/ns1:EfnahagurBanka/ns1:Gögn/ns1:SundurliðunÚtlán/ns1:SÚ-NiðurfærslurÚtlána/ns1:SÚ-SérstakarNiðurfærslur/ns1:Atvinnufyrirtæki/ns1:ÞjónustaAnnað/@USD" xmlDataType="decimal"/>
    </xmlCellPr>
  </singleXmlCell>
  <singleXmlCell id="4708" r="K246" connectionId="0">
    <xmlCellPr id="1" uniqueName="GBP">
      <xmlPr mapId="2" xpath="/ns1:EfnahagurBanka/ns1:Gögn/ns1:SundurliðunÚtlán/ns1:SÚ-NiðurfærslurÚtlána/ns1:SÚ-SérstakarNiðurfærslur/ns1:Atvinnufyrirtæki/ns1:ÞjónustaAnnað/@GBP" xmlDataType="decimal"/>
    </xmlCellPr>
  </singleXmlCell>
  <singleXmlCell id="4709" r="L246" connectionId="0">
    <xmlCellPr id="1" uniqueName="JPY">
      <xmlPr mapId="2" xpath="/ns1:EfnahagurBanka/ns1:Gögn/ns1:SundurliðunÚtlán/ns1:SÚ-NiðurfærslurÚtlána/ns1:SÚ-SérstakarNiðurfærslur/ns1:Atvinnufyrirtæki/ns1:ÞjónustaAnnað/@JPY" xmlDataType="decimal"/>
    </xmlCellPr>
  </singleXmlCell>
  <singleXmlCell id="4710" r="M246" connectionId="0">
    <xmlCellPr id="1" uniqueName="DKK">
      <xmlPr mapId="2" xpath="/ns1:EfnahagurBanka/ns1:Gögn/ns1:SundurliðunÚtlán/ns1:SÚ-NiðurfærslurÚtlána/ns1:SÚ-SérstakarNiðurfærslur/ns1:Atvinnufyrirtæki/ns1:ÞjónustaAnnað/@DKK" xmlDataType="decimal"/>
    </xmlCellPr>
  </singleXmlCell>
  <singleXmlCell id="4711" r="N246" connectionId="0">
    <xmlCellPr id="1" uniqueName="NOK">
      <xmlPr mapId="2" xpath="/ns1:EfnahagurBanka/ns1:Gögn/ns1:SundurliðunÚtlán/ns1:SÚ-NiðurfærslurÚtlána/ns1:SÚ-SérstakarNiðurfærslur/ns1:Atvinnufyrirtæki/ns1:ÞjónustaAnnað/@NOK" xmlDataType="decimal"/>
    </xmlCellPr>
  </singleXmlCell>
  <singleXmlCell id="4712" r="O246" connectionId="0">
    <xmlCellPr id="1" uniqueName="SEK">
      <xmlPr mapId="2" xpath="/ns1:EfnahagurBanka/ns1:Gögn/ns1:SundurliðunÚtlán/ns1:SÚ-NiðurfærslurÚtlána/ns1:SÚ-SérstakarNiðurfærslur/ns1:Atvinnufyrirtæki/ns1:ÞjónustaAnnað/@SEK" xmlDataType="decimal"/>
    </xmlCellPr>
  </singleXmlCell>
  <singleXmlCell id="4713" r="P246" connectionId="0">
    <xmlCellPr id="1" uniqueName="CHF">
      <xmlPr mapId="2" xpath="/ns1:EfnahagurBanka/ns1:Gögn/ns1:SundurliðunÚtlán/ns1:SÚ-NiðurfærslurÚtlána/ns1:SÚ-SérstakarNiðurfærslur/ns1:Atvinnufyrirtæki/ns1:ÞjónustaAnnað/@CHF" xmlDataType="decimal"/>
    </xmlCellPr>
  </singleXmlCell>
  <singleXmlCell id="4714" r="Q246" connectionId="0">
    <xmlCellPr id="1" uniqueName="AðrirGjaldmiðlar">
      <xmlPr mapId="2" xpath="/ns1:EfnahagurBanka/ns1:Gögn/ns1:SundurliðunÚtlán/ns1:SÚ-NiðurfærslurÚtlána/ns1:SÚ-SérstakarNiðurfærslur/ns1:Atvinnufyrirtæki/ns1:ÞjónustaAnnað/@AðrirGjaldmiðlar" xmlDataType="decimal"/>
    </xmlCellPr>
  </singleXmlCell>
  <singleXmlCell id="4715" r="F247" connectionId="0">
    <xmlCellPr id="1" uniqueName="OpinbertFyrirtæki">
      <xmlPr mapId="2" xpath="/ns1:EfnahagurBanka/ns1:Gögn/ns1:SundurliðunÚtlán/ns1:SÚ-NiðurfærslurÚtlána/ns1:SÚ-SérstakarNiðurfærslur/ns1:Atvinnufyrirtæki/ns1:Óflokkað/@OpinbertFyrirtæki" xmlDataType="decimal"/>
    </xmlCellPr>
  </singleXmlCell>
  <singleXmlCell id="4716" r="G247" connectionId="0">
    <xmlCellPr id="1" uniqueName="Einkafyrirtæki">
      <xmlPr mapId="2" xpath="/ns1:EfnahagurBanka/ns1:Gögn/ns1:SundurliðunÚtlán/ns1:SÚ-NiðurfærslurÚtlána/ns1:SÚ-SérstakarNiðurfærslur/ns1:Atvinnufyrirtæki/ns1:Óflokkað/@Einkafyrirtæki" xmlDataType="decimal"/>
    </xmlCellPr>
  </singleXmlCell>
  <singleXmlCell id="4717" r="H247" connectionId="0">
    <xmlCellPr id="1" uniqueName="ISK">
      <xmlPr mapId="2" xpath="/ns1:EfnahagurBanka/ns1:Gögn/ns1:SundurliðunÚtlán/ns1:SÚ-NiðurfærslurÚtlána/ns1:SÚ-SérstakarNiðurfærslur/ns1:Atvinnufyrirtæki/ns1:Óflokkað/@ISK" xmlDataType="decimal"/>
    </xmlCellPr>
  </singleXmlCell>
  <singleXmlCell id="4718" r="I247" connectionId="0">
    <xmlCellPr id="1" uniqueName="EUR">
      <xmlPr mapId="2" xpath="/ns1:EfnahagurBanka/ns1:Gögn/ns1:SundurliðunÚtlán/ns1:SÚ-NiðurfærslurÚtlána/ns1:SÚ-SérstakarNiðurfærslur/ns1:Atvinnufyrirtæki/ns1:Óflokkað/@EUR" xmlDataType="decimal"/>
    </xmlCellPr>
  </singleXmlCell>
  <singleXmlCell id="4719" r="J247" connectionId="0">
    <xmlCellPr id="1" uniqueName="USD">
      <xmlPr mapId="2" xpath="/ns1:EfnahagurBanka/ns1:Gögn/ns1:SundurliðunÚtlán/ns1:SÚ-NiðurfærslurÚtlána/ns1:SÚ-SérstakarNiðurfærslur/ns1:Atvinnufyrirtæki/ns1:Óflokkað/@USD" xmlDataType="decimal"/>
    </xmlCellPr>
  </singleXmlCell>
  <singleXmlCell id="4720" r="K247" connectionId="0">
    <xmlCellPr id="1" uniqueName="GBP">
      <xmlPr mapId="2" xpath="/ns1:EfnahagurBanka/ns1:Gögn/ns1:SundurliðunÚtlán/ns1:SÚ-NiðurfærslurÚtlána/ns1:SÚ-SérstakarNiðurfærslur/ns1:Atvinnufyrirtæki/ns1:Óflokkað/@GBP" xmlDataType="decimal"/>
    </xmlCellPr>
  </singleXmlCell>
  <singleXmlCell id="4721" r="L247" connectionId="0">
    <xmlCellPr id="1" uniqueName="JPY">
      <xmlPr mapId="2" xpath="/ns1:EfnahagurBanka/ns1:Gögn/ns1:SundurliðunÚtlán/ns1:SÚ-NiðurfærslurÚtlána/ns1:SÚ-SérstakarNiðurfærslur/ns1:Atvinnufyrirtæki/ns1:Óflokkað/@JPY" xmlDataType="decimal"/>
    </xmlCellPr>
  </singleXmlCell>
  <singleXmlCell id="4722" r="M247" connectionId="0">
    <xmlCellPr id="1" uniqueName="DKK">
      <xmlPr mapId="2" xpath="/ns1:EfnahagurBanka/ns1:Gögn/ns1:SundurliðunÚtlán/ns1:SÚ-NiðurfærslurÚtlána/ns1:SÚ-SérstakarNiðurfærslur/ns1:Atvinnufyrirtæki/ns1:Óflokkað/@DKK" xmlDataType="decimal"/>
    </xmlCellPr>
  </singleXmlCell>
  <singleXmlCell id="4723" r="N247" connectionId="0">
    <xmlCellPr id="1" uniqueName="NOK">
      <xmlPr mapId="2" xpath="/ns1:EfnahagurBanka/ns1:Gögn/ns1:SundurliðunÚtlán/ns1:SÚ-NiðurfærslurÚtlána/ns1:SÚ-SérstakarNiðurfærslur/ns1:Atvinnufyrirtæki/ns1:Óflokkað/@NOK" xmlDataType="decimal"/>
    </xmlCellPr>
  </singleXmlCell>
  <singleXmlCell id="4724" r="O247" connectionId="0">
    <xmlCellPr id="1" uniqueName="SEK">
      <xmlPr mapId="2" xpath="/ns1:EfnahagurBanka/ns1:Gögn/ns1:SundurliðunÚtlán/ns1:SÚ-NiðurfærslurÚtlána/ns1:SÚ-SérstakarNiðurfærslur/ns1:Atvinnufyrirtæki/ns1:Óflokkað/@SEK" xmlDataType="decimal"/>
    </xmlCellPr>
  </singleXmlCell>
  <singleXmlCell id="4725" r="P247" connectionId="0">
    <xmlCellPr id="1" uniqueName="CHF">
      <xmlPr mapId="2" xpath="/ns1:EfnahagurBanka/ns1:Gögn/ns1:SundurliðunÚtlán/ns1:SÚ-NiðurfærslurÚtlána/ns1:SÚ-SérstakarNiðurfærslur/ns1:Atvinnufyrirtæki/ns1:Óflokkað/@CHF" xmlDataType="decimal"/>
    </xmlCellPr>
  </singleXmlCell>
  <singleXmlCell id="4726" r="Q247" connectionId="0">
    <xmlCellPr id="1" uniqueName="AðrirGjaldmiðlar">
      <xmlPr mapId="2" xpath="/ns1:EfnahagurBanka/ns1:Gögn/ns1:SundurliðunÚtlán/ns1:SÚ-NiðurfærslurÚtlána/ns1:SÚ-SérstakarNiðurfærslur/ns1:Atvinnufyrirtæki/ns1:Óflokkað/@AðrirGjaldmiðlar" xmlDataType="decimal"/>
    </xmlCellPr>
  </singleXmlCell>
  <singleXmlCell id="4727" r="F249" connectionId="0">
    <xmlCellPr id="1" uniqueName="OpinbertFyrirtæki">
      <xmlPr mapId="2" xpath="/ns1:EfnahagurBanka/ns1:Gögn/ns1:SundurliðunÚtlán/ns1:SÚ-NiðurfærslurÚtlána/ns1:SÚ-SérstakarNiðurfærslur/ns1:Fjármálageiri/ns1:Innlánsstofnanir/@OpinbertFyrirtæki" xmlDataType="decimal"/>
    </xmlCellPr>
  </singleXmlCell>
  <singleXmlCell id="4728" r="G249" connectionId="0">
    <xmlCellPr id="1" uniqueName="Einkafyrirtæki">
      <xmlPr mapId="2" xpath="/ns1:EfnahagurBanka/ns1:Gögn/ns1:SundurliðunÚtlán/ns1:SÚ-NiðurfærslurÚtlána/ns1:SÚ-SérstakarNiðurfærslur/ns1:Fjármálageiri/ns1:Innlánsstofnanir/@Einkafyrirtæki" xmlDataType="decimal"/>
    </xmlCellPr>
  </singleXmlCell>
  <singleXmlCell id="4729" r="H249" connectionId="0">
    <xmlCellPr id="1" uniqueName="ISK">
      <xmlPr mapId="2" xpath="/ns1:EfnahagurBanka/ns1:Gögn/ns1:SundurliðunÚtlán/ns1:SÚ-NiðurfærslurÚtlána/ns1:SÚ-SérstakarNiðurfærslur/ns1:Fjármálageiri/ns1:Innlánsstofnanir/@ISK" xmlDataType="decimal"/>
    </xmlCellPr>
  </singleXmlCell>
  <singleXmlCell id="4730" r="I249" connectionId="0">
    <xmlCellPr id="1" uniqueName="EUR">
      <xmlPr mapId="2" xpath="/ns1:EfnahagurBanka/ns1:Gögn/ns1:SundurliðunÚtlán/ns1:SÚ-NiðurfærslurÚtlána/ns1:SÚ-SérstakarNiðurfærslur/ns1:Fjármálageiri/ns1:Innlánsstofnanir/@EUR" xmlDataType="decimal"/>
    </xmlCellPr>
  </singleXmlCell>
  <singleXmlCell id="4731" r="J249" connectionId="0">
    <xmlCellPr id="1" uniqueName="USD">
      <xmlPr mapId="2" xpath="/ns1:EfnahagurBanka/ns1:Gögn/ns1:SundurliðunÚtlán/ns1:SÚ-NiðurfærslurÚtlána/ns1:SÚ-SérstakarNiðurfærslur/ns1:Fjármálageiri/ns1:Innlánsstofnanir/@USD" xmlDataType="decimal"/>
    </xmlCellPr>
  </singleXmlCell>
  <singleXmlCell id="4732" r="K249" connectionId="0">
    <xmlCellPr id="1" uniqueName="GBP">
      <xmlPr mapId="2" xpath="/ns1:EfnahagurBanka/ns1:Gögn/ns1:SundurliðunÚtlán/ns1:SÚ-NiðurfærslurÚtlána/ns1:SÚ-SérstakarNiðurfærslur/ns1:Fjármálageiri/ns1:Innlánsstofnanir/@GBP" xmlDataType="decimal"/>
    </xmlCellPr>
  </singleXmlCell>
  <singleXmlCell id="4733" r="L249" connectionId="0">
    <xmlCellPr id="1" uniqueName="JPY">
      <xmlPr mapId="2" xpath="/ns1:EfnahagurBanka/ns1:Gögn/ns1:SundurliðunÚtlán/ns1:SÚ-NiðurfærslurÚtlána/ns1:SÚ-SérstakarNiðurfærslur/ns1:Fjármálageiri/ns1:Innlánsstofnanir/@JPY" xmlDataType="decimal"/>
    </xmlCellPr>
  </singleXmlCell>
  <singleXmlCell id="4734" r="M249" connectionId="0">
    <xmlCellPr id="1" uniqueName="DKK">
      <xmlPr mapId="2" xpath="/ns1:EfnahagurBanka/ns1:Gögn/ns1:SundurliðunÚtlán/ns1:SÚ-NiðurfærslurÚtlána/ns1:SÚ-SérstakarNiðurfærslur/ns1:Fjármálageiri/ns1:Innlánsstofnanir/@DKK" xmlDataType="decimal"/>
    </xmlCellPr>
  </singleXmlCell>
  <singleXmlCell id="4735" r="N249" connectionId="0">
    <xmlCellPr id="1" uniqueName="NOK">
      <xmlPr mapId="2" xpath="/ns1:EfnahagurBanka/ns1:Gögn/ns1:SundurliðunÚtlán/ns1:SÚ-NiðurfærslurÚtlána/ns1:SÚ-SérstakarNiðurfærslur/ns1:Fjármálageiri/ns1:Innlánsstofnanir/@NOK" xmlDataType="decimal"/>
    </xmlCellPr>
  </singleXmlCell>
  <singleXmlCell id="4736" r="O249" connectionId="0">
    <xmlCellPr id="1" uniqueName="SEK">
      <xmlPr mapId="2" xpath="/ns1:EfnahagurBanka/ns1:Gögn/ns1:SundurliðunÚtlán/ns1:SÚ-NiðurfærslurÚtlána/ns1:SÚ-SérstakarNiðurfærslur/ns1:Fjármálageiri/ns1:Innlánsstofnanir/@SEK" xmlDataType="decimal"/>
    </xmlCellPr>
  </singleXmlCell>
  <singleXmlCell id="4737" r="P249" connectionId="0">
    <xmlCellPr id="1" uniqueName="CHF">
      <xmlPr mapId="2" xpath="/ns1:EfnahagurBanka/ns1:Gögn/ns1:SundurliðunÚtlán/ns1:SÚ-NiðurfærslurÚtlána/ns1:SÚ-SérstakarNiðurfærslur/ns1:Fjármálageiri/ns1:Innlánsstofnanir/@CHF" xmlDataType="decimal"/>
    </xmlCellPr>
  </singleXmlCell>
  <singleXmlCell id="4738" r="Q249" connectionId="0">
    <xmlCellPr id="1" uniqueName="AðrirGjaldmiðlar">
      <xmlPr mapId="2" xpath="/ns1:EfnahagurBanka/ns1:Gögn/ns1:SundurliðunÚtlán/ns1:SÚ-NiðurfærslurÚtlána/ns1:SÚ-SérstakarNiðurfærslur/ns1:Fjármálageiri/ns1:Innlánsstofnanir/@AðrirGjaldmiðlar" xmlDataType="decimal"/>
    </xmlCellPr>
  </singleXmlCell>
  <singleXmlCell id="4739" r="F250" connectionId="0">
    <xmlCellPr id="1" uniqueName="OpinbertFyrirtæki">
      <xmlPr mapId="2" xpath="/ns1:EfnahagurBanka/ns1:Gögn/ns1:SundurliðunÚtlán/ns1:SÚ-NiðurfærslurÚtlána/ns1:SÚ-SérstakarNiðurfærslur/ns1:Fjármálageiri/ns1:InnlánsstofnanirÍSlitameðferð/@OpinbertFyrirtæki" xmlDataType="decimal"/>
    </xmlCellPr>
  </singleXmlCell>
  <singleXmlCell id="4740" r="G250" connectionId="0">
    <xmlCellPr id="1" uniqueName="Einkafyrirtæki">
      <xmlPr mapId="2" xpath="/ns1:EfnahagurBanka/ns1:Gögn/ns1:SundurliðunÚtlán/ns1:SÚ-NiðurfærslurÚtlána/ns1:SÚ-SérstakarNiðurfærslur/ns1:Fjármálageiri/ns1:InnlánsstofnanirÍSlitameðferð/@Einkafyrirtæki" xmlDataType="decimal"/>
    </xmlCellPr>
  </singleXmlCell>
  <singleXmlCell id="4741" r="H250" connectionId="0">
    <xmlCellPr id="1" uniqueName="ISK">
      <xmlPr mapId="2" xpath="/ns1:EfnahagurBanka/ns1:Gögn/ns1:SundurliðunÚtlán/ns1:SÚ-NiðurfærslurÚtlána/ns1:SÚ-SérstakarNiðurfærslur/ns1:Fjármálageiri/ns1:InnlánsstofnanirÍSlitameðferð/@ISK" xmlDataType="decimal"/>
    </xmlCellPr>
  </singleXmlCell>
  <singleXmlCell id="4742" r="I250" connectionId="0">
    <xmlCellPr id="1" uniqueName="EUR">
      <xmlPr mapId="2" xpath="/ns1:EfnahagurBanka/ns1:Gögn/ns1:SundurliðunÚtlán/ns1:SÚ-NiðurfærslurÚtlána/ns1:SÚ-SérstakarNiðurfærslur/ns1:Fjármálageiri/ns1:InnlánsstofnanirÍSlitameðferð/@EUR" xmlDataType="decimal"/>
    </xmlCellPr>
  </singleXmlCell>
  <singleXmlCell id="4743" r="J250" connectionId="0">
    <xmlCellPr id="1" uniqueName="USD">
      <xmlPr mapId="2" xpath="/ns1:EfnahagurBanka/ns1:Gögn/ns1:SundurliðunÚtlán/ns1:SÚ-NiðurfærslurÚtlána/ns1:SÚ-SérstakarNiðurfærslur/ns1:Fjármálageiri/ns1:InnlánsstofnanirÍSlitameðferð/@USD" xmlDataType="decimal"/>
    </xmlCellPr>
  </singleXmlCell>
  <singleXmlCell id="4744" r="K250" connectionId="0">
    <xmlCellPr id="1" uniqueName="GBP">
      <xmlPr mapId="2" xpath="/ns1:EfnahagurBanka/ns1:Gögn/ns1:SundurliðunÚtlán/ns1:SÚ-NiðurfærslurÚtlána/ns1:SÚ-SérstakarNiðurfærslur/ns1:Fjármálageiri/ns1:InnlánsstofnanirÍSlitameðferð/@GBP" xmlDataType="decimal"/>
    </xmlCellPr>
  </singleXmlCell>
  <singleXmlCell id="4745" r="L250" connectionId="0">
    <xmlCellPr id="1" uniqueName="JPY">
      <xmlPr mapId="2" xpath="/ns1:EfnahagurBanka/ns1:Gögn/ns1:SundurliðunÚtlán/ns1:SÚ-NiðurfærslurÚtlána/ns1:SÚ-SérstakarNiðurfærslur/ns1:Fjármálageiri/ns1:InnlánsstofnanirÍSlitameðferð/@JPY" xmlDataType="decimal"/>
    </xmlCellPr>
  </singleXmlCell>
  <singleXmlCell id="4746" r="M250" connectionId="0">
    <xmlCellPr id="1" uniqueName="DKK">
      <xmlPr mapId="2" xpath="/ns1:EfnahagurBanka/ns1:Gögn/ns1:SundurliðunÚtlán/ns1:SÚ-NiðurfærslurÚtlána/ns1:SÚ-SérstakarNiðurfærslur/ns1:Fjármálageiri/ns1:InnlánsstofnanirÍSlitameðferð/@DKK" xmlDataType="decimal"/>
    </xmlCellPr>
  </singleXmlCell>
  <singleXmlCell id="4747" r="N250" connectionId="0">
    <xmlCellPr id="1" uniqueName="NOK">
      <xmlPr mapId="2" xpath="/ns1:EfnahagurBanka/ns1:Gögn/ns1:SundurliðunÚtlán/ns1:SÚ-NiðurfærslurÚtlána/ns1:SÚ-SérstakarNiðurfærslur/ns1:Fjármálageiri/ns1:InnlánsstofnanirÍSlitameðferð/@NOK" xmlDataType="decimal"/>
    </xmlCellPr>
  </singleXmlCell>
  <singleXmlCell id="4748" r="O250" connectionId="0">
    <xmlCellPr id="1" uniqueName="SEK">
      <xmlPr mapId="2" xpath="/ns1:EfnahagurBanka/ns1:Gögn/ns1:SundurliðunÚtlán/ns1:SÚ-NiðurfærslurÚtlána/ns1:SÚ-SérstakarNiðurfærslur/ns1:Fjármálageiri/ns1:InnlánsstofnanirÍSlitameðferð/@SEK" xmlDataType="decimal"/>
    </xmlCellPr>
  </singleXmlCell>
  <singleXmlCell id="4749" r="P250" connectionId="0">
    <xmlCellPr id="1" uniqueName="CHF">
      <xmlPr mapId="2" xpath="/ns1:EfnahagurBanka/ns1:Gögn/ns1:SundurliðunÚtlán/ns1:SÚ-NiðurfærslurÚtlána/ns1:SÚ-SérstakarNiðurfærslur/ns1:Fjármálageiri/ns1:InnlánsstofnanirÍSlitameðferð/@CHF" xmlDataType="decimal"/>
    </xmlCellPr>
  </singleXmlCell>
  <singleXmlCell id="4750" r="Q250" connectionId="0">
    <xmlCellPr id="1" uniqueName="AðrirGjaldmiðlar">
      <xmlPr mapId="2" xpath="/ns1:EfnahagurBanka/ns1:Gögn/ns1:SundurliðunÚtlán/ns1:SÚ-NiðurfærslurÚtlána/ns1:SÚ-SérstakarNiðurfærslur/ns1:Fjármálageiri/ns1:InnlánsstofnanirÍSlitameðferð/@AðrirGjaldmiðlar" xmlDataType="decimal"/>
    </xmlCellPr>
  </singleXmlCell>
  <singleXmlCell id="4751" r="F251" connectionId="0">
    <xmlCellPr id="1" uniqueName="OpinbertFyrirtæki">
      <xmlPr mapId="2" xpath="/ns1:EfnahagurBanka/ns1:Gögn/ns1:SundurliðunÚtlán/ns1:SÚ-NiðurfærslurÚtlána/ns1:SÚ-SérstakarNiðurfærslur/ns1:Fjármálageiri/ns1:Peningamarkaðssjóðir/@OpinbertFyrirtæki" xmlDataType="decimal"/>
    </xmlCellPr>
  </singleXmlCell>
  <singleXmlCell id="4752" r="G251" connectionId="0">
    <xmlCellPr id="1" uniqueName="Einkafyrirtæki">
      <xmlPr mapId="2" xpath="/ns1:EfnahagurBanka/ns1:Gögn/ns1:SundurliðunÚtlán/ns1:SÚ-NiðurfærslurÚtlána/ns1:SÚ-SérstakarNiðurfærslur/ns1:Fjármálageiri/ns1:Peningamarkaðssjóðir/@Einkafyrirtæki" xmlDataType="decimal"/>
    </xmlCellPr>
  </singleXmlCell>
  <singleXmlCell id="4753" r="H251" connectionId="0">
    <xmlCellPr id="1" uniqueName="ISK">
      <xmlPr mapId="2" xpath="/ns1:EfnahagurBanka/ns1:Gögn/ns1:SundurliðunÚtlán/ns1:SÚ-NiðurfærslurÚtlána/ns1:SÚ-SérstakarNiðurfærslur/ns1:Fjármálageiri/ns1:Peningamarkaðssjóðir/@ISK" xmlDataType="decimal"/>
    </xmlCellPr>
  </singleXmlCell>
  <singleXmlCell id="4754" r="I251" connectionId="0">
    <xmlCellPr id="1" uniqueName="EUR">
      <xmlPr mapId="2" xpath="/ns1:EfnahagurBanka/ns1:Gögn/ns1:SundurliðunÚtlán/ns1:SÚ-NiðurfærslurÚtlána/ns1:SÚ-SérstakarNiðurfærslur/ns1:Fjármálageiri/ns1:Peningamarkaðssjóðir/@EUR" xmlDataType="decimal"/>
    </xmlCellPr>
  </singleXmlCell>
  <singleXmlCell id="4755" r="J251" connectionId="0">
    <xmlCellPr id="1" uniqueName="USD">
      <xmlPr mapId="2" xpath="/ns1:EfnahagurBanka/ns1:Gögn/ns1:SundurliðunÚtlán/ns1:SÚ-NiðurfærslurÚtlána/ns1:SÚ-SérstakarNiðurfærslur/ns1:Fjármálageiri/ns1:Peningamarkaðssjóðir/@USD" xmlDataType="decimal"/>
    </xmlCellPr>
  </singleXmlCell>
  <singleXmlCell id="4756" r="K251" connectionId="0">
    <xmlCellPr id="1" uniqueName="GBP">
      <xmlPr mapId="2" xpath="/ns1:EfnahagurBanka/ns1:Gögn/ns1:SundurliðunÚtlán/ns1:SÚ-NiðurfærslurÚtlána/ns1:SÚ-SérstakarNiðurfærslur/ns1:Fjármálageiri/ns1:Peningamarkaðssjóðir/@GBP" xmlDataType="decimal"/>
    </xmlCellPr>
  </singleXmlCell>
  <singleXmlCell id="4757" r="L251" connectionId="0">
    <xmlCellPr id="1" uniqueName="JPY">
      <xmlPr mapId="2" xpath="/ns1:EfnahagurBanka/ns1:Gögn/ns1:SundurliðunÚtlán/ns1:SÚ-NiðurfærslurÚtlána/ns1:SÚ-SérstakarNiðurfærslur/ns1:Fjármálageiri/ns1:Peningamarkaðssjóðir/@JPY" xmlDataType="decimal"/>
    </xmlCellPr>
  </singleXmlCell>
  <singleXmlCell id="4758" r="M251" connectionId="0">
    <xmlCellPr id="1" uniqueName="DKK">
      <xmlPr mapId="2" xpath="/ns1:EfnahagurBanka/ns1:Gögn/ns1:SundurliðunÚtlán/ns1:SÚ-NiðurfærslurÚtlána/ns1:SÚ-SérstakarNiðurfærslur/ns1:Fjármálageiri/ns1:Peningamarkaðssjóðir/@DKK" xmlDataType="decimal"/>
    </xmlCellPr>
  </singleXmlCell>
  <singleXmlCell id="4759" r="N251" connectionId="0">
    <xmlCellPr id="1" uniqueName="NOK">
      <xmlPr mapId="2" xpath="/ns1:EfnahagurBanka/ns1:Gögn/ns1:SundurliðunÚtlán/ns1:SÚ-NiðurfærslurÚtlána/ns1:SÚ-SérstakarNiðurfærslur/ns1:Fjármálageiri/ns1:Peningamarkaðssjóðir/@NOK" xmlDataType="decimal"/>
    </xmlCellPr>
  </singleXmlCell>
  <singleXmlCell id="4760" r="O251" connectionId="0">
    <xmlCellPr id="1" uniqueName="SEK">
      <xmlPr mapId="2" xpath="/ns1:EfnahagurBanka/ns1:Gögn/ns1:SundurliðunÚtlán/ns1:SÚ-NiðurfærslurÚtlána/ns1:SÚ-SérstakarNiðurfærslur/ns1:Fjármálageiri/ns1:Peningamarkaðssjóðir/@SEK" xmlDataType="decimal"/>
    </xmlCellPr>
  </singleXmlCell>
  <singleXmlCell id="4761" r="P251" connectionId="0">
    <xmlCellPr id="1" uniqueName="CHF">
      <xmlPr mapId="2" xpath="/ns1:EfnahagurBanka/ns1:Gögn/ns1:SundurliðunÚtlán/ns1:SÚ-NiðurfærslurÚtlána/ns1:SÚ-SérstakarNiðurfærslur/ns1:Fjármálageiri/ns1:Peningamarkaðssjóðir/@CHF" xmlDataType="decimal"/>
    </xmlCellPr>
  </singleXmlCell>
  <singleXmlCell id="4762" r="Q251" connectionId="0">
    <xmlCellPr id="1" uniqueName="AðrirGjaldmiðlar">
      <xmlPr mapId="2" xpath="/ns1:EfnahagurBanka/ns1:Gögn/ns1:SundurliðunÚtlán/ns1:SÚ-NiðurfærslurÚtlána/ns1:SÚ-SérstakarNiðurfærslur/ns1:Fjármálageiri/ns1:Peningamarkaðssjóðir/@AðrirGjaldmiðlar" xmlDataType="decimal"/>
    </xmlCellPr>
  </singleXmlCell>
  <singleXmlCell id="4763" r="F252" connectionId="0">
    <xmlCellPr id="1" uniqueName="OpinbertFyrirtæki">
      <xmlPr mapId="2" xpath="/ns1:EfnahagurBanka/ns1:Gögn/ns1:SundurliðunÚtlán/ns1:SÚ-NiðurfærslurÚtlána/ns1:SÚ-SérstakarNiðurfærslur/ns1:Fjármálageiri/ns1:AðrirVerðbréfaOgFjárfestingarsjóðir/@OpinbertFyrirtæki" xmlDataType="decimal"/>
    </xmlCellPr>
  </singleXmlCell>
  <singleXmlCell id="4764" r="G252" connectionId="0">
    <xmlCellPr id="1" uniqueName="Einkafyrirtæki">
      <xmlPr mapId="2" xpath="/ns1:EfnahagurBanka/ns1:Gögn/ns1:SundurliðunÚtlán/ns1:SÚ-NiðurfærslurÚtlána/ns1:SÚ-SérstakarNiðurfærslur/ns1:Fjármálageiri/ns1:AðrirVerðbréfaOgFjárfestingarsjóðir/@Einkafyrirtæki" xmlDataType="decimal"/>
    </xmlCellPr>
  </singleXmlCell>
  <singleXmlCell id="4765" r="H252" connectionId="0">
    <xmlCellPr id="1" uniqueName="ISK">
      <xmlPr mapId="2" xpath="/ns1:EfnahagurBanka/ns1:Gögn/ns1:SundurliðunÚtlán/ns1:SÚ-NiðurfærslurÚtlána/ns1:SÚ-SérstakarNiðurfærslur/ns1:Fjármálageiri/ns1:AðrirVerðbréfaOgFjárfestingarsjóðir/@ISK" xmlDataType="decimal"/>
    </xmlCellPr>
  </singleXmlCell>
  <singleXmlCell id="4766" r="I252" connectionId="0">
    <xmlCellPr id="1" uniqueName="EUR">
      <xmlPr mapId="2" xpath="/ns1:EfnahagurBanka/ns1:Gögn/ns1:SundurliðunÚtlán/ns1:SÚ-NiðurfærslurÚtlána/ns1:SÚ-SérstakarNiðurfærslur/ns1:Fjármálageiri/ns1:AðrirVerðbréfaOgFjárfestingarsjóðir/@EUR" xmlDataType="decimal"/>
    </xmlCellPr>
  </singleXmlCell>
  <singleXmlCell id="4767" r="J252" connectionId="0">
    <xmlCellPr id="1" uniqueName="USD">
      <xmlPr mapId="2" xpath="/ns1:EfnahagurBanka/ns1:Gögn/ns1:SundurliðunÚtlán/ns1:SÚ-NiðurfærslurÚtlána/ns1:SÚ-SérstakarNiðurfærslur/ns1:Fjármálageiri/ns1:AðrirVerðbréfaOgFjárfestingarsjóðir/@USD" xmlDataType="decimal"/>
    </xmlCellPr>
  </singleXmlCell>
  <singleXmlCell id="4768" r="K252" connectionId="0">
    <xmlCellPr id="1" uniqueName="GBP">
      <xmlPr mapId="2" xpath="/ns1:EfnahagurBanka/ns1:Gögn/ns1:SundurliðunÚtlán/ns1:SÚ-NiðurfærslurÚtlána/ns1:SÚ-SérstakarNiðurfærslur/ns1:Fjármálageiri/ns1:AðrirVerðbréfaOgFjárfestingarsjóðir/@GBP" xmlDataType="decimal"/>
    </xmlCellPr>
  </singleXmlCell>
  <singleXmlCell id="4769" r="L252" connectionId="0">
    <xmlCellPr id="1" uniqueName="JPY">
      <xmlPr mapId="2" xpath="/ns1:EfnahagurBanka/ns1:Gögn/ns1:SundurliðunÚtlán/ns1:SÚ-NiðurfærslurÚtlána/ns1:SÚ-SérstakarNiðurfærslur/ns1:Fjármálageiri/ns1:AðrirVerðbréfaOgFjárfestingarsjóðir/@JPY" xmlDataType="decimal"/>
    </xmlCellPr>
  </singleXmlCell>
  <singleXmlCell id="4770" r="M252" connectionId="0">
    <xmlCellPr id="1" uniqueName="DKK">
      <xmlPr mapId="2" xpath="/ns1:EfnahagurBanka/ns1:Gögn/ns1:SundurliðunÚtlán/ns1:SÚ-NiðurfærslurÚtlána/ns1:SÚ-SérstakarNiðurfærslur/ns1:Fjármálageiri/ns1:AðrirVerðbréfaOgFjárfestingarsjóðir/@DKK" xmlDataType="decimal"/>
    </xmlCellPr>
  </singleXmlCell>
  <singleXmlCell id="4771" r="N252" connectionId="0">
    <xmlCellPr id="1" uniqueName="NOK">
      <xmlPr mapId="2" xpath="/ns1:EfnahagurBanka/ns1:Gögn/ns1:SundurliðunÚtlán/ns1:SÚ-NiðurfærslurÚtlána/ns1:SÚ-SérstakarNiðurfærslur/ns1:Fjármálageiri/ns1:AðrirVerðbréfaOgFjárfestingarsjóðir/@NOK" xmlDataType="decimal"/>
    </xmlCellPr>
  </singleXmlCell>
  <singleXmlCell id="4772" r="O252" connectionId="0">
    <xmlCellPr id="1" uniqueName="SEK">
      <xmlPr mapId="2" xpath="/ns1:EfnahagurBanka/ns1:Gögn/ns1:SundurliðunÚtlán/ns1:SÚ-NiðurfærslurÚtlána/ns1:SÚ-SérstakarNiðurfærslur/ns1:Fjármálageiri/ns1:AðrirVerðbréfaOgFjárfestingarsjóðir/@SEK" xmlDataType="decimal"/>
    </xmlCellPr>
  </singleXmlCell>
  <singleXmlCell id="4773" r="P252" connectionId="0">
    <xmlCellPr id="1" uniqueName="CHF">
      <xmlPr mapId="2" xpath="/ns1:EfnahagurBanka/ns1:Gögn/ns1:SundurliðunÚtlán/ns1:SÚ-NiðurfærslurÚtlána/ns1:SÚ-SérstakarNiðurfærslur/ns1:Fjármálageiri/ns1:AðrirVerðbréfaOgFjárfestingarsjóðir/@CHF" xmlDataType="decimal"/>
    </xmlCellPr>
  </singleXmlCell>
  <singleXmlCell id="4774" r="Q252" connectionId="0">
    <xmlCellPr id="1" uniqueName="AðrirGjaldmiðlar">
      <xmlPr mapId="2" xpath="/ns1:EfnahagurBanka/ns1:Gögn/ns1:SundurliðunÚtlán/ns1:SÚ-NiðurfærslurÚtlána/ns1:SÚ-SérstakarNiðurfærslur/ns1:Fjármálageiri/ns1:AðrirVerðbréfaOgFjárfestingarsjóðir/@AðrirGjaldmiðlar" xmlDataType="decimal"/>
    </xmlCellPr>
  </singleXmlCell>
  <singleXmlCell id="4775" r="F253" connectionId="0">
    <xmlCellPr id="1" uniqueName="OpinbertFyrirtæki">
      <xmlPr mapId="2" xpath="/ns1:EfnahagurBanka/ns1:Gögn/ns1:SundurliðunÚtlán/ns1:SÚ-NiðurfærslurÚtlána/ns1:SÚ-SérstakarNiðurfærslur/ns1:Fjármálageiri/ns1:ÖnnurFjármálafyrirtæki/@OpinbertFyrirtæki" xmlDataType="decimal"/>
    </xmlCellPr>
  </singleXmlCell>
  <singleXmlCell id="4776" r="G253" connectionId="0">
    <xmlCellPr id="1" uniqueName="Einkafyrirtæki">
      <xmlPr mapId="2" xpath="/ns1:EfnahagurBanka/ns1:Gögn/ns1:SundurliðunÚtlán/ns1:SÚ-NiðurfærslurÚtlána/ns1:SÚ-SérstakarNiðurfærslur/ns1:Fjármálageiri/ns1:ÖnnurFjármálafyrirtæki/@Einkafyrirtæki" xmlDataType="decimal"/>
    </xmlCellPr>
  </singleXmlCell>
  <singleXmlCell id="4777" r="H253" connectionId="0">
    <xmlCellPr id="1" uniqueName="ISK">
      <xmlPr mapId="2" xpath="/ns1:EfnahagurBanka/ns1:Gögn/ns1:SundurliðunÚtlán/ns1:SÚ-NiðurfærslurÚtlána/ns1:SÚ-SérstakarNiðurfærslur/ns1:Fjármálageiri/ns1:ÖnnurFjármálafyrirtæki/@ISK" xmlDataType="decimal"/>
    </xmlCellPr>
  </singleXmlCell>
  <singleXmlCell id="4778" r="I253" connectionId="0">
    <xmlCellPr id="1" uniqueName="EUR">
      <xmlPr mapId="2" xpath="/ns1:EfnahagurBanka/ns1:Gögn/ns1:SundurliðunÚtlán/ns1:SÚ-NiðurfærslurÚtlána/ns1:SÚ-SérstakarNiðurfærslur/ns1:Fjármálageiri/ns1:ÖnnurFjármálafyrirtæki/@EUR" xmlDataType="decimal"/>
    </xmlCellPr>
  </singleXmlCell>
  <singleXmlCell id="4779" r="J253" connectionId="0">
    <xmlCellPr id="1" uniqueName="USD">
      <xmlPr mapId="2" xpath="/ns1:EfnahagurBanka/ns1:Gögn/ns1:SundurliðunÚtlán/ns1:SÚ-NiðurfærslurÚtlána/ns1:SÚ-SérstakarNiðurfærslur/ns1:Fjármálageiri/ns1:ÖnnurFjármálafyrirtæki/@USD" xmlDataType="decimal"/>
    </xmlCellPr>
  </singleXmlCell>
  <singleXmlCell id="4780" r="K253" connectionId="0">
    <xmlCellPr id="1" uniqueName="GBP">
      <xmlPr mapId="2" xpath="/ns1:EfnahagurBanka/ns1:Gögn/ns1:SundurliðunÚtlán/ns1:SÚ-NiðurfærslurÚtlána/ns1:SÚ-SérstakarNiðurfærslur/ns1:Fjármálageiri/ns1:ÖnnurFjármálafyrirtæki/@GBP" xmlDataType="decimal"/>
    </xmlCellPr>
  </singleXmlCell>
  <singleXmlCell id="4781" r="L253" connectionId="0">
    <xmlCellPr id="1" uniqueName="JPY">
      <xmlPr mapId="2" xpath="/ns1:EfnahagurBanka/ns1:Gögn/ns1:SundurliðunÚtlán/ns1:SÚ-NiðurfærslurÚtlána/ns1:SÚ-SérstakarNiðurfærslur/ns1:Fjármálageiri/ns1:ÖnnurFjármálafyrirtæki/@JPY" xmlDataType="decimal"/>
    </xmlCellPr>
  </singleXmlCell>
  <singleXmlCell id="4782" r="M253" connectionId="0">
    <xmlCellPr id="1" uniqueName="DKK">
      <xmlPr mapId="2" xpath="/ns1:EfnahagurBanka/ns1:Gögn/ns1:SundurliðunÚtlán/ns1:SÚ-NiðurfærslurÚtlána/ns1:SÚ-SérstakarNiðurfærslur/ns1:Fjármálageiri/ns1:ÖnnurFjármálafyrirtæki/@DKK" xmlDataType="decimal"/>
    </xmlCellPr>
  </singleXmlCell>
  <singleXmlCell id="4783" r="N253" connectionId="0">
    <xmlCellPr id="1" uniqueName="NOK">
      <xmlPr mapId="2" xpath="/ns1:EfnahagurBanka/ns1:Gögn/ns1:SundurliðunÚtlán/ns1:SÚ-NiðurfærslurÚtlána/ns1:SÚ-SérstakarNiðurfærslur/ns1:Fjármálageiri/ns1:ÖnnurFjármálafyrirtæki/@NOK" xmlDataType="decimal"/>
    </xmlCellPr>
  </singleXmlCell>
  <singleXmlCell id="4784" r="O253" connectionId="0">
    <xmlCellPr id="1" uniqueName="SEK">
      <xmlPr mapId="2" xpath="/ns1:EfnahagurBanka/ns1:Gögn/ns1:SundurliðunÚtlán/ns1:SÚ-NiðurfærslurÚtlána/ns1:SÚ-SérstakarNiðurfærslur/ns1:Fjármálageiri/ns1:ÖnnurFjármálafyrirtæki/@SEK" xmlDataType="decimal"/>
    </xmlCellPr>
  </singleXmlCell>
  <singleXmlCell id="4785" r="P253" connectionId="0">
    <xmlCellPr id="1" uniqueName="CHF">
      <xmlPr mapId="2" xpath="/ns1:EfnahagurBanka/ns1:Gögn/ns1:SundurliðunÚtlán/ns1:SÚ-NiðurfærslurÚtlána/ns1:SÚ-SérstakarNiðurfærslur/ns1:Fjármálageiri/ns1:ÖnnurFjármálafyrirtæki/@CHF" xmlDataType="decimal"/>
    </xmlCellPr>
  </singleXmlCell>
  <singleXmlCell id="4786" r="Q253" connectionId="0">
    <xmlCellPr id="1" uniqueName="AðrirGjaldmiðlar">
      <xmlPr mapId="2" xpath="/ns1:EfnahagurBanka/ns1:Gögn/ns1:SundurliðunÚtlán/ns1:SÚ-NiðurfærslurÚtlána/ns1:SÚ-SérstakarNiðurfærslur/ns1:Fjármálageiri/ns1:ÖnnurFjármálafyrirtæki/@AðrirGjaldmiðlar" xmlDataType="decimal"/>
    </xmlCellPr>
  </singleXmlCell>
  <singleXmlCell id="4787" r="F254" connectionId="0">
    <xmlCellPr id="1" uniqueName="OpinbertFyrirtæki">
      <xmlPr mapId="2" xpath="/ns1:EfnahagurBanka/ns1:Gögn/ns1:SundurliðunÚtlán/ns1:SÚ-NiðurfærslurÚtlána/ns1:SÚ-SérstakarNiðurfærslur/ns1:Fjármálageiri/ns1:ÖnnurFjármálafyrirtækiÍSlitameðferð/@OpinbertFyrirtæki" xmlDataType="decimal"/>
    </xmlCellPr>
  </singleXmlCell>
  <singleXmlCell id="4788" r="G254" connectionId="0">
    <xmlCellPr id="1" uniqueName="Einkafyrirtæki">
      <xmlPr mapId="2" xpath="/ns1:EfnahagurBanka/ns1:Gögn/ns1:SundurliðunÚtlán/ns1:SÚ-NiðurfærslurÚtlána/ns1:SÚ-SérstakarNiðurfærslur/ns1:Fjármálageiri/ns1:ÖnnurFjármálafyrirtækiÍSlitameðferð/@Einkafyrirtæki" xmlDataType="decimal"/>
    </xmlCellPr>
  </singleXmlCell>
  <singleXmlCell id="4789" r="H254" connectionId="0">
    <xmlCellPr id="1" uniqueName="ISK">
      <xmlPr mapId="2" xpath="/ns1:EfnahagurBanka/ns1:Gögn/ns1:SundurliðunÚtlán/ns1:SÚ-NiðurfærslurÚtlána/ns1:SÚ-SérstakarNiðurfærslur/ns1:Fjármálageiri/ns1:ÖnnurFjármálafyrirtækiÍSlitameðferð/@ISK" xmlDataType="decimal"/>
    </xmlCellPr>
  </singleXmlCell>
  <singleXmlCell id="4790" r="I254" connectionId="0">
    <xmlCellPr id="1" uniqueName="EUR">
      <xmlPr mapId="2" xpath="/ns1:EfnahagurBanka/ns1:Gögn/ns1:SundurliðunÚtlán/ns1:SÚ-NiðurfærslurÚtlána/ns1:SÚ-SérstakarNiðurfærslur/ns1:Fjármálageiri/ns1:ÖnnurFjármálafyrirtækiÍSlitameðferð/@EUR" xmlDataType="decimal"/>
    </xmlCellPr>
  </singleXmlCell>
  <singleXmlCell id="4791" r="J254" connectionId="0">
    <xmlCellPr id="1" uniqueName="USD">
      <xmlPr mapId="2" xpath="/ns1:EfnahagurBanka/ns1:Gögn/ns1:SundurliðunÚtlán/ns1:SÚ-NiðurfærslurÚtlána/ns1:SÚ-SérstakarNiðurfærslur/ns1:Fjármálageiri/ns1:ÖnnurFjármálafyrirtækiÍSlitameðferð/@USD" xmlDataType="decimal"/>
    </xmlCellPr>
  </singleXmlCell>
  <singleXmlCell id="4792" r="K254" connectionId="0">
    <xmlCellPr id="1" uniqueName="GBP">
      <xmlPr mapId="2" xpath="/ns1:EfnahagurBanka/ns1:Gögn/ns1:SundurliðunÚtlán/ns1:SÚ-NiðurfærslurÚtlána/ns1:SÚ-SérstakarNiðurfærslur/ns1:Fjármálageiri/ns1:ÖnnurFjármálafyrirtækiÍSlitameðferð/@GBP" xmlDataType="decimal"/>
    </xmlCellPr>
  </singleXmlCell>
  <singleXmlCell id="4793" r="L254" connectionId="0">
    <xmlCellPr id="1" uniqueName="JPY">
      <xmlPr mapId="2" xpath="/ns1:EfnahagurBanka/ns1:Gögn/ns1:SundurliðunÚtlán/ns1:SÚ-NiðurfærslurÚtlána/ns1:SÚ-SérstakarNiðurfærslur/ns1:Fjármálageiri/ns1:ÖnnurFjármálafyrirtækiÍSlitameðferð/@JPY" xmlDataType="decimal"/>
    </xmlCellPr>
  </singleXmlCell>
  <singleXmlCell id="4794" r="M254" connectionId="0">
    <xmlCellPr id="1" uniqueName="DKK">
      <xmlPr mapId="2" xpath="/ns1:EfnahagurBanka/ns1:Gögn/ns1:SundurliðunÚtlán/ns1:SÚ-NiðurfærslurÚtlána/ns1:SÚ-SérstakarNiðurfærslur/ns1:Fjármálageiri/ns1:ÖnnurFjármálafyrirtækiÍSlitameðferð/@DKK" xmlDataType="decimal"/>
    </xmlCellPr>
  </singleXmlCell>
  <singleXmlCell id="4795" r="N254" connectionId="0">
    <xmlCellPr id="1" uniqueName="NOK">
      <xmlPr mapId="2" xpath="/ns1:EfnahagurBanka/ns1:Gögn/ns1:SundurliðunÚtlán/ns1:SÚ-NiðurfærslurÚtlána/ns1:SÚ-SérstakarNiðurfærslur/ns1:Fjármálageiri/ns1:ÖnnurFjármálafyrirtækiÍSlitameðferð/@NOK" xmlDataType="decimal"/>
    </xmlCellPr>
  </singleXmlCell>
  <singleXmlCell id="4796" r="O254" connectionId="0">
    <xmlCellPr id="1" uniqueName="SEK">
      <xmlPr mapId="2" xpath="/ns1:EfnahagurBanka/ns1:Gögn/ns1:SundurliðunÚtlán/ns1:SÚ-NiðurfærslurÚtlána/ns1:SÚ-SérstakarNiðurfærslur/ns1:Fjármálageiri/ns1:ÖnnurFjármálafyrirtækiÍSlitameðferð/@SEK" xmlDataType="decimal"/>
    </xmlCellPr>
  </singleXmlCell>
  <singleXmlCell id="4797" r="P254" connectionId="0">
    <xmlCellPr id="1" uniqueName="CHF">
      <xmlPr mapId="2" xpath="/ns1:EfnahagurBanka/ns1:Gögn/ns1:SundurliðunÚtlán/ns1:SÚ-NiðurfærslurÚtlána/ns1:SÚ-SérstakarNiðurfærslur/ns1:Fjármálageiri/ns1:ÖnnurFjármálafyrirtækiÍSlitameðferð/@CHF" xmlDataType="decimal"/>
    </xmlCellPr>
  </singleXmlCell>
  <singleXmlCell id="4798" r="Q254" connectionId="0">
    <xmlCellPr id="1" uniqueName="AðrirGjaldmiðlar">
      <xmlPr mapId="2" xpath="/ns1:EfnahagurBanka/ns1:Gögn/ns1:SundurliðunÚtlán/ns1:SÚ-NiðurfærslurÚtlána/ns1:SÚ-SérstakarNiðurfærslur/ns1:Fjármálageiri/ns1:ÖnnurFjármálafyrirtækiÍSlitameðferð/@AðrirGjaldmiðlar" xmlDataType="decimal"/>
    </xmlCellPr>
  </singleXmlCell>
  <singleXmlCell id="4799" r="F255" connectionId="0">
    <xmlCellPr id="1" uniqueName="OpinbertFyrirtæki">
      <xmlPr mapId="2" xpath="/ns1:EfnahagurBanka/ns1:Gögn/ns1:SundurliðunÚtlán/ns1:SÚ-NiðurfærslurÚtlána/ns1:SÚ-SérstakarNiðurfærslur/ns1:Fjármálageiri/ns1:FjármálalegHliðarstarfsemi/@OpinbertFyrirtæki" xmlDataType="decimal"/>
    </xmlCellPr>
  </singleXmlCell>
  <singleXmlCell id="4800" r="G255" connectionId="0">
    <xmlCellPr id="1" uniqueName="Einkafyrirtæki">
      <xmlPr mapId="2" xpath="/ns1:EfnahagurBanka/ns1:Gögn/ns1:SundurliðunÚtlán/ns1:SÚ-NiðurfærslurÚtlána/ns1:SÚ-SérstakarNiðurfærslur/ns1:Fjármálageiri/ns1:FjármálalegHliðarstarfsemi/@Einkafyrirtæki" xmlDataType="decimal"/>
    </xmlCellPr>
  </singleXmlCell>
  <singleXmlCell id="4801" r="H255" connectionId="0">
    <xmlCellPr id="1" uniqueName="ISK">
      <xmlPr mapId="2" xpath="/ns1:EfnahagurBanka/ns1:Gögn/ns1:SundurliðunÚtlán/ns1:SÚ-NiðurfærslurÚtlána/ns1:SÚ-SérstakarNiðurfærslur/ns1:Fjármálageiri/ns1:FjármálalegHliðarstarfsemi/@ISK" xmlDataType="decimal"/>
    </xmlCellPr>
  </singleXmlCell>
  <singleXmlCell id="4802" r="I255" connectionId="0">
    <xmlCellPr id="1" uniqueName="EUR">
      <xmlPr mapId="2" xpath="/ns1:EfnahagurBanka/ns1:Gögn/ns1:SundurliðunÚtlán/ns1:SÚ-NiðurfærslurÚtlána/ns1:SÚ-SérstakarNiðurfærslur/ns1:Fjármálageiri/ns1:FjármálalegHliðarstarfsemi/@EUR" xmlDataType="decimal"/>
    </xmlCellPr>
  </singleXmlCell>
  <singleXmlCell id="4803" r="J255" connectionId="0">
    <xmlCellPr id="1" uniqueName="USD">
      <xmlPr mapId="2" xpath="/ns1:EfnahagurBanka/ns1:Gögn/ns1:SundurliðunÚtlán/ns1:SÚ-NiðurfærslurÚtlána/ns1:SÚ-SérstakarNiðurfærslur/ns1:Fjármálageiri/ns1:FjármálalegHliðarstarfsemi/@USD" xmlDataType="decimal"/>
    </xmlCellPr>
  </singleXmlCell>
  <singleXmlCell id="4804" r="K255" connectionId="0">
    <xmlCellPr id="1" uniqueName="GBP">
      <xmlPr mapId="2" xpath="/ns1:EfnahagurBanka/ns1:Gögn/ns1:SundurliðunÚtlán/ns1:SÚ-NiðurfærslurÚtlána/ns1:SÚ-SérstakarNiðurfærslur/ns1:Fjármálageiri/ns1:FjármálalegHliðarstarfsemi/@GBP" xmlDataType="decimal"/>
    </xmlCellPr>
  </singleXmlCell>
  <singleXmlCell id="4805" r="L255" connectionId="0">
    <xmlCellPr id="1" uniqueName="JPY">
      <xmlPr mapId="2" xpath="/ns1:EfnahagurBanka/ns1:Gögn/ns1:SundurliðunÚtlán/ns1:SÚ-NiðurfærslurÚtlána/ns1:SÚ-SérstakarNiðurfærslur/ns1:Fjármálageiri/ns1:FjármálalegHliðarstarfsemi/@JPY" xmlDataType="decimal"/>
    </xmlCellPr>
  </singleXmlCell>
  <singleXmlCell id="4806" r="M255" connectionId="0">
    <xmlCellPr id="1" uniqueName="DKK">
      <xmlPr mapId="2" xpath="/ns1:EfnahagurBanka/ns1:Gögn/ns1:SundurliðunÚtlán/ns1:SÚ-NiðurfærslurÚtlána/ns1:SÚ-SérstakarNiðurfærslur/ns1:Fjármálageiri/ns1:FjármálalegHliðarstarfsemi/@DKK" xmlDataType="decimal"/>
    </xmlCellPr>
  </singleXmlCell>
  <singleXmlCell id="4807" r="N255" connectionId="0">
    <xmlCellPr id="1" uniqueName="NOK">
      <xmlPr mapId="2" xpath="/ns1:EfnahagurBanka/ns1:Gögn/ns1:SundurliðunÚtlán/ns1:SÚ-NiðurfærslurÚtlána/ns1:SÚ-SérstakarNiðurfærslur/ns1:Fjármálageiri/ns1:FjármálalegHliðarstarfsemi/@NOK" xmlDataType="decimal"/>
    </xmlCellPr>
  </singleXmlCell>
  <singleXmlCell id="4808" r="O255" connectionId="0">
    <xmlCellPr id="1" uniqueName="SEK">
      <xmlPr mapId="2" xpath="/ns1:EfnahagurBanka/ns1:Gögn/ns1:SundurliðunÚtlán/ns1:SÚ-NiðurfærslurÚtlána/ns1:SÚ-SérstakarNiðurfærslur/ns1:Fjármálageiri/ns1:FjármálalegHliðarstarfsemi/@SEK" xmlDataType="decimal"/>
    </xmlCellPr>
  </singleXmlCell>
  <singleXmlCell id="4809" r="P255" connectionId="0">
    <xmlCellPr id="1" uniqueName="CHF">
      <xmlPr mapId="2" xpath="/ns1:EfnahagurBanka/ns1:Gögn/ns1:SundurliðunÚtlán/ns1:SÚ-NiðurfærslurÚtlána/ns1:SÚ-SérstakarNiðurfærslur/ns1:Fjármálageiri/ns1:FjármálalegHliðarstarfsemi/@CHF" xmlDataType="decimal"/>
    </xmlCellPr>
  </singleXmlCell>
  <singleXmlCell id="4810" r="Q255" connectionId="0">
    <xmlCellPr id="1" uniqueName="AðrirGjaldmiðlar">
      <xmlPr mapId="2" xpath="/ns1:EfnahagurBanka/ns1:Gögn/ns1:SundurliðunÚtlán/ns1:SÚ-NiðurfærslurÚtlána/ns1:SÚ-SérstakarNiðurfærslur/ns1:Fjármálageiri/ns1:FjármálalegHliðarstarfsemi/@AðrirGjaldmiðlar" xmlDataType="decimal"/>
    </xmlCellPr>
  </singleXmlCell>
  <singleXmlCell id="4811" r="F256" connectionId="0">
    <xmlCellPr id="1" uniqueName="OpinbertFyrirtæki">
      <xmlPr mapId="2" xpath="/ns1:EfnahagurBanka/ns1:Gögn/ns1:SundurliðunÚtlán/ns1:SÚ-NiðurfærslurÚtlána/ns1:SÚ-SérstakarNiðurfærslur/ns1:Fjármálageiri/ns1:InnbyrðisFjármálastarfsemi/@OpinbertFyrirtæki" xmlDataType="decimal"/>
    </xmlCellPr>
  </singleXmlCell>
  <singleXmlCell id="4812" r="G256" connectionId="0">
    <xmlCellPr id="1" uniqueName="Einkafyrirtæki">
      <xmlPr mapId="2" xpath="/ns1:EfnahagurBanka/ns1:Gögn/ns1:SundurliðunÚtlán/ns1:SÚ-NiðurfærslurÚtlána/ns1:SÚ-SérstakarNiðurfærslur/ns1:Fjármálageiri/ns1:InnbyrðisFjármálastarfsemi/@Einkafyrirtæki" xmlDataType="decimal"/>
    </xmlCellPr>
  </singleXmlCell>
  <singleXmlCell id="4813" r="H256" connectionId="0">
    <xmlCellPr id="1" uniqueName="ISK">
      <xmlPr mapId="2" xpath="/ns1:EfnahagurBanka/ns1:Gögn/ns1:SundurliðunÚtlán/ns1:SÚ-NiðurfærslurÚtlána/ns1:SÚ-SérstakarNiðurfærslur/ns1:Fjármálageiri/ns1:InnbyrðisFjármálastarfsemi/@ISK" xmlDataType="decimal"/>
    </xmlCellPr>
  </singleXmlCell>
  <singleXmlCell id="4814" r="I256" connectionId="0">
    <xmlCellPr id="1" uniqueName="EUR">
      <xmlPr mapId="2" xpath="/ns1:EfnahagurBanka/ns1:Gögn/ns1:SundurliðunÚtlán/ns1:SÚ-NiðurfærslurÚtlána/ns1:SÚ-SérstakarNiðurfærslur/ns1:Fjármálageiri/ns1:InnbyrðisFjármálastarfsemi/@EUR" xmlDataType="decimal"/>
    </xmlCellPr>
  </singleXmlCell>
  <singleXmlCell id="4815" r="J256" connectionId="0">
    <xmlCellPr id="1" uniqueName="USD">
      <xmlPr mapId="2" xpath="/ns1:EfnahagurBanka/ns1:Gögn/ns1:SundurliðunÚtlán/ns1:SÚ-NiðurfærslurÚtlána/ns1:SÚ-SérstakarNiðurfærslur/ns1:Fjármálageiri/ns1:InnbyrðisFjármálastarfsemi/@USD" xmlDataType="decimal"/>
    </xmlCellPr>
  </singleXmlCell>
  <singleXmlCell id="4816" r="K256" connectionId="0">
    <xmlCellPr id="1" uniqueName="GBP">
      <xmlPr mapId="2" xpath="/ns1:EfnahagurBanka/ns1:Gögn/ns1:SundurliðunÚtlán/ns1:SÚ-NiðurfærslurÚtlána/ns1:SÚ-SérstakarNiðurfærslur/ns1:Fjármálageiri/ns1:InnbyrðisFjármálastarfsemi/@GBP" xmlDataType="decimal"/>
    </xmlCellPr>
  </singleXmlCell>
  <singleXmlCell id="4817" r="L256" connectionId="0">
    <xmlCellPr id="1" uniqueName="JPY">
      <xmlPr mapId="2" xpath="/ns1:EfnahagurBanka/ns1:Gögn/ns1:SundurliðunÚtlán/ns1:SÚ-NiðurfærslurÚtlána/ns1:SÚ-SérstakarNiðurfærslur/ns1:Fjármálageiri/ns1:InnbyrðisFjármálastarfsemi/@JPY" xmlDataType="decimal"/>
    </xmlCellPr>
  </singleXmlCell>
  <singleXmlCell id="4818" r="M256" connectionId="0">
    <xmlCellPr id="1" uniqueName="DKK">
      <xmlPr mapId="2" xpath="/ns1:EfnahagurBanka/ns1:Gögn/ns1:SundurliðunÚtlán/ns1:SÚ-NiðurfærslurÚtlána/ns1:SÚ-SérstakarNiðurfærslur/ns1:Fjármálageiri/ns1:InnbyrðisFjármálastarfsemi/@DKK" xmlDataType="decimal"/>
    </xmlCellPr>
  </singleXmlCell>
  <singleXmlCell id="4819" r="N256" connectionId="0">
    <xmlCellPr id="1" uniqueName="NOK">
      <xmlPr mapId="2" xpath="/ns1:EfnahagurBanka/ns1:Gögn/ns1:SundurliðunÚtlán/ns1:SÚ-NiðurfærslurÚtlána/ns1:SÚ-SérstakarNiðurfærslur/ns1:Fjármálageiri/ns1:InnbyrðisFjármálastarfsemi/@NOK" xmlDataType="decimal"/>
    </xmlCellPr>
  </singleXmlCell>
  <singleXmlCell id="4820" r="O256" connectionId="0">
    <xmlCellPr id="1" uniqueName="SEK">
      <xmlPr mapId="2" xpath="/ns1:EfnahagurBanka/ns1:Gögn/ns1:SundurliðunÚtlán/ns1:SÚ-NiðurfærslurÚtlána/ns1:SÚ-SérstakarNiðurfærslur/ns1:Fjármálageiri/ns1:InnbyrðisFjármálastarfsemi/@SEK" xmlDataType="decimal"/>
    </xmlCellPr>
  </singleXmlCell>
  <singleXmlCell id="4821" r="P256" connectionId="0">
    <xmlCellPr id="1" uniqueName="CHF">
      <xmlPr mapId="2" xpath="/ns1:EfnahagurBanka/ns1:Gögn/ns1:SundurliðunÚtlán/ns1:SÚ-NiðurfærslurÚtlána/ns1:SÚ-SérstakarNiðurfærslur/ns1:Fjármálageiri/ns1:InnbyrðisFjármálastarfsemi/@CHF" xmlDataType="decimal"/>
    </xmlCellPr>
  </singleXmlCell>
  <singleXmlCell id="4822" r="Q256" connectionId="0">
    <xmlCellPr id="1" uniqueName="AðrirGjaldmiðlar">
      <xmlPr mapId="2" xpath="/ns1:EfnahagurBanka/ns1:Gögn/ns1:SundurliðunÚtlán/ns1:SÚ-NiðurfærslurÚtlána/ns1:SÚ-SérstakarNiðurfærslur/ns1:Fjármálageiri/ns1:InnbyrðisFjármálastarfsemi/@AðrirGjaldmiðlar" xmlDataType="decimal"/>
    </xmlCellPr>
  </singleXmlCell>
  <singleXmlCell id="4823" r="F257" connectionId="0">
    <xmlCellPr id="1" uniqueName="OpinbertFyrirtæki">
      <xmlPr mapId="2" xpath="/ns1:EfnahagurBanka/ns1:Gögn/ns1:SundurliðunÚtlán/ns1:SÚ-NiðurfærslurÚtlána/ns1:SÚ-SérstakarNiðurfærslur/ns1:Fjármálageiri/ns1:Vátryggingafélög/@OpinbertFyrirtæki" xmlDataType="decimal"/>
    </xmlCellPr>
  </singleXmlCell>
  <singleXmlCell id="4824" r="G257" connectionId="0">
    <xmlCellPr id="1" uniqueName="Einkafyrirtæki">
      <xmlPr mapId="2" xpath="/ns1:EfnahagurBanka/ns1:Gögn/ns1:SundurliðunÚtlán/ns1:SÚ-NiðurfærslurÚtlána/ns1:SÚ-SérstakarNiðurfærslur/ns1:Fjármálageiri/ns1:Vátryggingafélög/@Einkafyrirtæki" xmlDataType="decimal"/>
    </xmlCellPr>
  </singleXmlCell>
  <singleXmlCell id="4825" r="H257" connectionId="0">
    <xmlCellPr id="1" uniqueName="ISK">
      <xmlPr mapId="2" xpath="/ns1:EfnahagurBanka/ns1:Gögn/ns1:SundurliðunÚtlán/ns1:SÚ-NiðurfærslurÚtlána/ns1:SÚ-SérstakarNiðurfærslur/ns1:Fjármálageiri/ns1:Vátryggingafélög/@ISK" xmlDataType="decimal"/>
    </xmlCellPr>
  </singleXmlCell>
  <singleXmlCell id="4826" r="I257" connectionId="0">
    <xmlCellPr id="1" uniqueName="EUR">
      <xmlPr mapId="2" xpath="/ns1:EfnahagurBanka/ns1:Gögn/ns1:SundurliðunÚtlán/ns1:SÚ-NiðurfærslurÚtlána/ns1:SÚ-SérstakarNiðurfærslur/ns1:Fjármálageiri/ns1:Vátryggingafélög/@EUR" xmlDataType="decimal"/>
    </xmlCellPr>
  </singleXmlCell>
  <singleXmlCell id="4827" r="J257" connectionId="0">
    <xmlCellPr id="1" uniqueName="USD">
      <xmlPr mapId="2" xpath="/ns1:EfnahagurBanka/ns1:Gögn/ns1:SundurliðunÚtlán/ns1:SÚ-NiðurfærslurÚtlána/ns1:SÚ-SérstakarNiðurfærslur/ns1:Fjármálageiri/ns1:Vátryggingafélög/@USD" xmlDataType="decimal"/>
    </xmlCellPr>
  </singleXmlCell>
  <singleXmlCell id="4828" r="K257" connectionId="0">
    <xmlCellPr id="1" uniqueName="GBP">
      <xmlPr mapId="2" xpath="/ns1:EfnahagurBanka/ns1:Gögn/ns1:SundurliðunÚtlán/ns1:SÚ-NiðurfærslurÚtlána/ns1:SÚ-SérstakarNiðurfærslur/ns1:Fjármálageiri/ns1:Vátryggingafélög/@GBP" xmlDataType="decimal"/>
    </xmlCellPr>
  </singleXmlCell>
  <singleXmlCell id="4829" r="L257" connectionId="0">
    <xmlCellPr id="1" uniqueName="JPY">
      <xmlPr mapId="2" xpath="/ns1:EfnahagurBanka/ns1:Gögn/ns1:SundurliðunÚtlán/ns1:SÚ-NiðurfærslurÚtlána/ns1:SÚ-SérstakarNiðurfærslur/ns1:Fjármálageiri/ns1:Vátryggingafélög/@JPY" xmlDataType="decimal"/>
    </xmlCellPr>
  </singleXmlCell>
  <singleXmlCell id="4830" r="M257" connectionId="0">
    <xmlCellPr id="1" uniqueName="DKK">
      <xmlPr mapId="2" xpath="/ns1:EfnahagurBanka/ns1:Gögn/ns1:SundurliðunÚtlán/ns1:SÚ-NiðurfærslurÚtlána/ns1:SÚ-SérstakarNiðurfærslur/ns1:Fjármálageiri/ns1:Vátryggingafélög/@DKK" xmlDataType="decimal"/>
    </xmlCellPr>
  </singleXmlCell>
  <singleXmlCell id="4831" r="N257" connectionId="0">
    <xmlCellPr id="1" uniqueName="NOK">
      <xmlPr mapId="2" xpath="/ns1:EfnahagurBanka/ns1:Gögn/ns1:SundurliðunÚtlán/ns1:SÚ-NiðurfærslurÚtlána/ns1:SÚ-SérstakarNiðurfærslur/ns1:Fjármálageiri/ns1:Vátryggingafélög/@NOK" xmlDataType="decimal"/>
    </xmlCellPr>
  </singleXmlCell>
  <singleXmlCell id="4832" r="O257" connectionId="0">
    <xmlCellPr id="1" uniqueName="SEK">
      <xmlPr mapId="2" xpath="/ns1:EfnahagurBanka/ns1:Gögn/ns1:SundurliðunÚtlán/ns1:SÚ-NiðurfærslurÚtlána/ns1:SÚ-SérstakarNiðurfærslur/ns1:Fjármálageiri/ns1:Vátryggingafélög/@SEK" xmlDataType="decimal"/>
    </xmlCellPr>
  </singleXmlCell>
  <singleXmlCell id="4833" r="P257" connectionId="0">
    <xmlCellPr id="1" uniqueName="CHF">
      <xmlPr mapId="2" xpath="/ns1:EfnahagurBanka/ns1:Gögn/ns1:SundurliðunÚtlán/ns1:SÚ-NiðurfærslurÚtlána/ns1:SÚ-SérstakarNiðurfærslur/ns1:Fjármálageiri/ns1:Vátryggingafélög/@CHF" xmlDataType="decimal"/>
    </xmlCellPr>
  </singleXmlCell>
  <singleXmlCell id="4834" r="Q257" connectionId="0">
    <xmlCellPr id="1" uniqueName="AðrirGjaldmiðlar">
      <xmlPr mapId="2" xpath="/ns1:EfnahagurBanka/ns1:Gögn/ns1:SundurliðunÚtlán/ns1:SÚ-NiðurfærslurÚtlána/ns1:SÚ-SérstakarNiðurfærslur/ns1:Fjármálageiri/ns1:Vátryggingafélög/@AðrirGjaldmiðlar" xmlDataType="decimal"/>
    </xmlCellPr>
  </singleXmlCell>
  <singleXmlCell id="4835" r="F258" connectionId="0">
    <xmlCellPr id="1" uniqueName="OpinbertFyrirtæki">
      <xmlPr mapId="2" xpath="/ns1:EfnahagurBanka/ns1:Gögn/ns1:SundurliðunÚtlán/ns1:SÚ-NiðurfærslurÚtlána/ns1:SÚ-SérstakarNiðurfærslur/ns1:Fjármálageiri/ns1:Lífeyrissjóðir/@OpinbertFyrirtæki" xmlDataType="decimal"/>
    </xmlCellPr>
  </singleXmlCell>
  <singleXmlCell id="4836" r="G258" connectionId="0">
    <xmlCellPr id="1" uniqueName="Einkafyrirtæki">
      <xmlPr mapId="2" xpath="/ns1:EfnahagurBanka/ns1:Gögn/ns1:SundurliðunÚtlán/ns1:SÚ-NiðurfærslurÚtlána/ns1:SÚ-SérstakarNiðurfærslur/ns1:Fjármálageiri/ns1:Lífeyrissjóðir/@Einkafyrirtæki" xmlDataType="decimal"/>
    </xmlCellPr>
  </singleXmlCell>
  <singleXmlCell id="4837" r="H258" connectionId="0">
    <xmlCellPr id="1" uniqueName="ISK">
      <xmlPr mapId="2" xpath="/ns1:EfnahagurBanka/ns1:Gögn/ns1:SundurliðunÚtlán/ns1:SÚ-NiðurfærslurÚtlána/ns1:SÚ-SérstakarNiðurfærslur/ns1:Fjármálageiri/ns1:Lífeyrissjóðir/@ISK" xmlDataType="decimal"/>
    </xmlCellPr>
  </singleXmlCell>
  <singleXmlCell id="4838" r="I258" connectionId="0">
    <xmlCellPr id="1" uniqueName="EUR">
      <xmlPr mapId="2" xpath="/ns1:EfnahagurBanka/ns1:Gögn/ns1:SundurliðunÚtlán/ns1:SÚ-NiðurfærslurÚtlána/ns1:SÚ-SérstakarNiðurfærslur/ns1:Fjármálageiri/ns1:Lífeyrissjóðir/@EUR" xmlDataType="decimal"/>
    </xmlCellPr>
  </singleXmlCell>
  <singleXmlCell id="4839" r="J258" connectionId="0">
    <xmlCellPr id="1" uniqueName="USD">
      <xmlPr mapId="2" xpath="/ns1:EfnahagurBanka/ns1:Gögn/ns1:SundurliðunÚtlán/ns1:SÚ-NiðurfærslurÚtlána/ns1:SÚ-SérstakarNiðurfærslur/ns1:Fjármálageiri/ns1:Lífeyrissjóðir/@USD" xmlDataType="decimal"/>
    </xmlCellPr>
  </singleXmlCell>
  <singleXmlCell id="4840" r="K258" connectionId="0">
    <xmlCellPr id="1" uniqueName="GBP">
      <xmlPr mapId="2" xpath="/ns1:EfnahagurBanka/ns1:Gögn/ns1:SundurliðunÚtlán/ns1:SÚ-NiðurfærslurÚtlána/ns1:SÚ-SérstakarNiðurfærslur/ns1:Fjármálageiri/ns1:Lífeyrissjóðir/@GBP" xmlDataType="decimal"/>
    </xmlCellPr>
  </singleXmlCell>
  <singleXmlCell id="4841" r="L258" connectionId="0">
    <xmlCellPr id="1" uniqueName="JPY">
      <xmlPr mapId="2" xpath="/ns1:EfnahagurBanka/ns1:Gögn/ns1:SundurliðunÚtlán/ns1:SÚ-NiðurfærslurÚtlána/ns1:SÚ-SérstakarNiðurfærslur/ns1:Fjármálageiri/ns1:Lífeyrissjóðir/@JPY" xmlDataType="decimal"/>
    </xmlCellPr>
  </singleXmlCell>
  <singleXmlCell id="4842" r="M258" connectionId="0">
    <xmlCellPr id="1" uniqueName="DKK">
      <xmlPr mapId="2" xpath="/ns1:EfnahagurBanka/ns1:Gögn/ns1:SundurliðunÚtlán/ns1:SÚ-NiðurfærslurÚtlána/ns1:SÚ-SérstakarNiðurfærslur/ns1:Fjármálageiri/ns1:Lífeyrissjóðir/@DKK" xmlDataType="decimal"/>
    </xmlCellPr>
  </singleXmlCell>
  <singleXmlCell id="4843" r="N258" connectionId="0">
    <xmlCellPr id="1" uniqueName="NOK">
      <xmlPr mapId="2" xpath="/ns1:EfnahagurBanka/ns1:Gögn/ns1:SundurliðunÚtlán/ns1:SÚ-NiðurfærslurÚtlána/ns1:SÚ-SérstakarNiðurfærslur/ns1:Fjármálageiri/ns1:Lífeyrissjóðir/@NOK" xmlDataType="decimal"/>
    </xmlCellPr>
  </singleXmlCell>
  <singleXmlCell id="4844" r="O258" connectionId="0">
    <xmlCellPr id="1" uniqueName="SEK">
      <xmlPr mapId="2" xpath="/ns1:EfnahagurBanka/ns1:Gögn/ns1:SundurliðunÚtlán/ns1:SÚ-NiðurfærslurÚtlána/ns1:SÚ-SérstakarNiðurfærslur/ns1:Fjármálageiri/ns1:Lífeyrissjóðir/@SEK" xmlDataType="decimal"/>
    </xmlCellPr>
  </singleXmlCell>
  <singleXmlCell id="4845" r="P258" connectionId="0">
    <xmlCellPr id="1" uniqueName="CHF">
      <xmlPr mapId="2" xpath="/ns1:EfnahagurBanka/ns1:Gögn/ns1:SundurliðunÚtlán/ns1:SÚ-NiðurfærslurÚtlána/ns1:SÚ-SérstakarNiðurfærslur/ns1:Fjármálageiri/ns1:Lífeyrissjóðir/@CHF" xmlDataType="decimal"/>
    </xmlCellPr>
  </singleXmlCell>
  <singleXmlCell id="4846" r="Q258" connectionId="0">
    <xmlCellPr id="1" uniqueName="AðrirGjaldmiðlar">
      <xmlPr mapId="2" xpath="/ns1:EfnahagurBanka/ns1:Gögn/ns1:SundurliðunÚtlán/ns1:SÚ-NiðurfærslurÚtlána/ns1:SÚ-SérstakarNiðurfærslur/ns1:Fjármálageiri/ns1:Lífeyrissjóðir/@AðrirGjaldmiðlar" xmlDataType="decimal"/>
    </xmlCellPr>
  </singleXmlCell>
  <singleXmlCell id="4847" r="H260" connectionId="0">
    <xmlCellPr id="1" uniqueName="ISK">
      <xmlPr mapId="2" xpath="/ns1:EfnahagurBanka/ns1:Gögn/ns1:SundurliðunÚtlán/ns1:SÚ-NiðurfærslurÚtlána/ns1:SÚ-SérstakarNiðurfærslur/ns1:HiðOpinbera/ns1:Ríkisjóður/@ISK" xmlDataType="decimal"/>
    </xmlCellPr>
  </singleXmlCell>
  <singleXmlCell id="4848" r="I260" connectionId="0">
    <xmlCellPr id="1" uniqueName="EUR">
      <xmlPr mapId="2" xpath="/ns1:EfnahagurBanka/ns1:Gögn/ns1:SundurliðunÚtlán/ns1:SÚ-NiðurfærslurÚtlána/ns1:SÚ-SérstakarNiðurfærslur/ns1:HiðOpinbera/ns1:Ríkisjóður/@EUR" xmlDataType="decimal"/>
    </xmlCellPr>
  </singleXmlCell>
  <singleXmlCell id="4849" r="J260" connectionId="0">
    <xmlCellPr id="1" uniqueName="USD">
      <xmlPr mapId="2" xpath="/ns1:EfnahagurBanka/ns1:Gögn/ns1:SundurliðunÚtlán/ns1:SÚ-NiðurfærslurÚtlána/ns1:SÚ-SérstakarNiðurfærslur/ns1:HiðOpinbera/ns1:Ríkisjóður/@USD" xmlDataType="decimal"/>
    </xmlCellPr>
  </singleXmlCell>
  <singleXmlCell id="4850" r="K260" connectionId="0">
    <xmlCellPr id="1" uniqueName="GBP">
      <xmlPr mapId="2" xpath="/ns1:EfnahagurBanka/ns1:Gögn/ns1:SundurliðunÚtlán/ns1:SÚ-NiðurfærslurÚtlána/ns1:SÚ-SérstakarNiðurfærslur/ns1:HiðOpinbera/ns1:Ríkisjóður/@GBP" xmlDataType="decimal"/>
    </xmlCellPr>
  </singleXmlCell>
  <singleXmlCell id="4851" r="L260" connectionId="0">
    <xmlCellPr id="1" uniqueName="JPY">
      <xmlPr mapId="2" xpath="/ns1:EfnahagurBanka/ns1:Gögn/ns1:SundurliðunÚtlán/ns1:SÚ-NiðurfærslurÚtlána/ns1:SÚ-SérstakarNiðurfærslur/ns1:HiðOpinbera/ns1:Ríkisjóður/@JPY" xmlDataType="decimal"/>
    </xmlCellPr>
  </singleXmlCell>
  <singleXmlCell id="4852" r="M260" connectionId="0">
    <xmlCellPr id="1" uniqueName="DKK">
      <xmlPr mapId="2" xpath="/ns1:EfnahagurBanka/ns1:Gögn/ns1:SundurliðunÚtlán/ns1:SÚ-NiðurfærslurÚtlána/ns1:SÚ-SérstakarNiðurfærslur/ns1:HiðOpinbera/ns1:Ríkisjóður/@DKK" xmlDataType="decimal"/>
    </xmlCellPr>
  </singleXmlCell>
  <singleXmlCell id="4853" r="N260" connectionId="0">
    <xmlCellPr id="1" uniqueName="NOK">
      <xmlPr mapId="2" xpath="/ns1:EfnahagurBanka/ns1:Gögn/ns1:SundurliðunÚtlán/ns1:SÚ-NiðurfærslurÚtlána/ns1:SÚ-SérstakarNiðurfærslur/ns1:HiðOpinbera/ns1:Ríkisjóður/@NOK" xmlDataType="decimal"/>
    </xmlCellPr>
  </singleXmlCell>
  <singleXmlCell id="4854" r="O260" connectionId="0">
    <xmlCellPr id="1" uniqueName="SEK">
      <xmlPr mapId="2" xpath="/ns1:EfnahagurBanka/ns1:Gögn/ns1:SundurliðunÚtlán/ns1:SÚ-NiðurfærslurÚtlána/ns1:SÚ-SérstakarNiðurfærslur/ns1:HiðOpinbera/ns1:Ríkisjóður/@SEK" xmlDataType="decimal"/>
    </xmlCellPr>
  </singleXmlCell>
  <singleXmlCell id="4855" r="P260" connectionId="0">
    <xmlCellPr id="1" uniqueName="CHF">
      <xmlPr mapId="2" xpath="/ns1:EfnahagurBanka/ns1:Gögn/ns1:SundurliðunÚtlán/ns1:SÚ-NiðurfærslurÚtlána/ns1:SÚ-SérstakarNiðurfærslur/ns1:HiðOpinbera/ns1:Ríkisjóður/@CHF" xmlDataType="decimal"/>
    </xmlCellPr>
  </singleXmlCell>
  <singleXmlCell id="4856" r="Q260" connectionId="0">
    <xmlCellPr id="1" uniqueName="AðrirGjaldmiðlar">
      <xmlPr mapId="2" xpath="/ns1:EfnahagurBanka/ns1:Gögn/ns1:SundurliðunÚtlán/ns1:SÚ-NiðurfærslurÚtlána/ns1:SÚ-SérstakarNiðurfærslur/ns1:HiðOpinbera/ns1:Ríkisjóður/@AðrirGjaldmiðlar" xmlDataType="decimal"/>
    </xmlCellPr>
  </singleXmlCell>
  <singleXmlCell id="4857" r="H261" connectionId="0">
    <xmlCellPr id="1" uniqueName="ISK">
      <xmlPr mapId="2" xpath="/ns1:EfnahagurBanka/ns1:Gögn/ns1:SundurliðunÚtlán/ns1:SÚ-NiðurfærslurÚtlána/ns1:SÚ-SérstakarNiðurfærslur/ns1:HiðOpinbera/ns1:Sveitarfélög/@ISK" xmlDataType="decimal"/>
    </xmlCellPr>
  </singleXmlCell>
  <singleXmlCell id="4858" r="I261" connectionId="0">
    <xmlCellPr id="1" uniqueName="EUR">
      <xmlPr mapId="2" xpath="/ns1:EfnahagurBanka/ns1:Gögn/ns1:SundurliðunÚtlán/ns1:SÚ-NiðurfærslurÚtlána/ns1:SÚ-SérstakarNiðurfærslur/ns1:HiðOpinbera/ns1:Sveitarfélög/@EUR" xmlDataType="decimal"/>
    </xmlCellPr>
  </singleXmlCell>
  <singleXmlCell id="4859" r="J261" connectionId="0">
    <xmlCellPr id="1" uniqueName="USD">
      <xmlPr mapId="2" xpath="/ns1:EfnahagurBanka/ns1:Gögn/ns1:SundurliðunÚtlán/ns1:SÚ-NiðurfærslurÚtlána/ns1:SÚ-SérstakarNiðurfærslur/ns1:HiðOpinbera/ns1:Sveitarfélög/@USD" xmlDataType="decimal"/>
    </xmlCellPr>
  </singleXmlCell>
  <singleXmlCell id="4860" r="K261" connectionId="0">
    <xmlCellPr id="1" uniqueName="GBP">
      <xmlPr mapId="2" xpath="/ns1:EfnahagurBanka/ns1:Gögn/ns1:SundurliðunÚtlán/ns1:SÚ-NiðurfærslurÚtlána/ns1:SÚ-SérstakarNiðurfærslur/ns1:HiðOpinbera/ns1:Sveitarfélög/@GBP" xmlDataType="decimal"/>
    </xmlCellPr>
  </singleXmlCell>
  <singleXmlCell id="4861" r="L261" connectionId="0">
    <xmlCellPr id="1" uniqueName="JPY">
      <xmlPr mapId="2" xpath="/ns1:EfnahagurBanka/ns1:Gögn/ns1:SundurliðunÚtlán/ns1:SÚ-NiðurfærslurÚtlána/ns1:SÚ-SérstakarNiðurfærslur/ns1:HiðOpinbera/ns1:Sveitarfélög/@JPY" xmlDataType="decimal"/>
    </xmlCellPr>
  </singleXmlCell>
  <singleXmlCell id="4862" r="M261" connectionId="0">
    <xmlCellPr id="1" uniqueName="DKK">
      <xmlPr mapId="2" xpath="/ns1:EfnahagurBanka/ns1:Gögn/ns1:SundurliðunÚtlán/ns1:SÚ-NiðurfærslurÚtlána/ns1:SÚ-SérstakarNiðurfærslur/ns1:HiðOpinbera/ns1:Sveitarfélög/@DKK" xmlDataType="decimal"/>
    </xmlCellPr>
  </singleXmlCell>
  <singleXmlCell id="4863" r="N261" connectionId="0">
    <xmlCellPr id="1" uniqueName="NOK">
      <xmlPr mapId="2" xpath="/ns1:EfnahagurBanka/ns1:Gögn/ns1:SundurliðunÚtlán/ns1:SÚ-NiðurfærslurÚtlána/ns1:SÚ-SérstakarNiðurfærslur/ns1:HiðOpinbera/ns1:Sveitarfélög/@NOK" xmlDataType="decimal"/>
    </xmlCellPr>
  </singleXmlCell>
  <singleXmlCell id="4864" r="O261" connectionId="0">
    <xmlCellPr id="1" uniqueName="SEK">
      <xmlPr mapId="2" xpath="/ns1:EfnahagurBanka/ns1:Gögn/ns1:SundurliðunÚtlán/ns1:SÚ-NiðurfærslurÚtlána/ns1:SÚ-SérstakarNiðurfærslur/ns1:HiðOpinbera/ns1:Sveitarfélög/@SEK" xmlDataType="decimal"/>
    </xmlCellPr>
  </singleXmlCell>
  <singleXmlCell id="4865" r="P261" connectionId="0">
    <xmlCellPr id="1" uniqueName="CHF">
      <xmlPr mapId="2" xpath="/ns1:EfnahagurBanka/ns1:Gögn/ns1:SundurliðunÚtlán/ns1:SÚ-NiðurfærslurÚtlána/ns1:SÚ-SérstakarNiðurfærslur/ns1:HiðOpinbera/ns1:Sveitarfélög/@CHF" xmlDataType="decimal"/>
    </xmlCellPr>
  </singleXmlCell>
  <singleXmlCell id="4866" r="Q261" connectionId="0">
    <xmlCellPr id="1" uniqueName="AðrirGjaldmiðlar">
      <xmlPr mapId="2" xpath="/ns1:EfnahagurBanka/ns1:Gögn/ns1:SundurliðunÚtlán/ns1:SÚ-NiðurfærslurÚtlána/ns1:SÚ-SérstakarNiðurfærslur/ns1:HiðOpinbera/ns1:Sveitarfélög/@AðrirGjaldmiðlar" xmlDataType="decimal"/>
    </xmlCellPr>
  </singleXmlCell>
  <singleXmlCell id="4867" r="H262" connectionId="0">
    <xmlCellPr id="1" uniqueName="ISK">
      <xmlPr mapId="2" xpath="/ns1:EfnahagurBanka/ns1:Gögn/ns1:SundurliðunÚtlán/ns1:SÚ-NiðurfærslurÚtlána/ns1:SÚ-SérstakarNiðurfærslur/ns1:Heimili/@ISK" xmlDataType="decimal"/>
    </xmlCellPr>
  </singleXmlCell>
  <singleXmlCell id="4868" r="I262" connectionId="0">
    <xmlCellPr id="1" uniqueName="EUR">
      <xmlPr mapId="2" xpath="/ns1:EfnahagurBanka/ns1:Gögn/ns1:SundurliðunÚtlán/ns1:SÚ-NiðurfærslurÚtlána/ns1:SÚ-SérstakarNiðurfærslur/ns1:Heimili/@EUR" xmlDataType="decimal"/>
    </xmlCellPr>
  </singleXmlCell>
  <singleXmlCell id="4869" r="J262" connectionId="0">
    <xmlCellPr id="1" uniqueName="USD">
      <xmlPr mapId="2" xpath="/ns1:EfnahagurBanka/ns1:Gögn/ns1:SundurliðunÚtlán/ns1:SÚ-NiðurfærslurÚtlána/ns1:SÚ-SérstakarNiðurfærslur/ns1:Heimili/@USD" xmlDataType="decimal"/>
    </xmlCellPr>
  </singleXmlCell>
  <singleXmlCell id="4870" r="K262" connectionId="0">
    <xmlCellPr id="1" uniqueName="GBP">
      <xmlPr mapId="2" xpath="/ns1:EfnahagurBanka/ns1:Gögn/ns1:SundurliðunÚtlán/ns1:SÚ-NiðurfærslurÚtlána/ns1:SÚ-SérstakarNiðurfærslur/ns1:Heimili/@GBP" xmlDataType="decimal"/>
    </xmlCellPr>
  </singleXmlCell>
  <singleXmlCell id="4871" r="L262" connectionId="0">
    <xmlCellPr id="1" uniqueName="JPY">
      <xmlPr mapId="2" xpath="/ns1:EfnahagurBanka/ns1:Gögn/ns1:SundurliðunÚtlán/ns1:SÚ-NiðurfærslurÚtlána/ns1:SÚ-SérstakarNiðurfærslur/ns1:Heimili/@JPY" xmlDataType="decimal"/>
    </xmlCellPr>
  </singleXmlCell>
  <singleXmlCell id="4872" r="M262" connectionId="0">
    <xmlCellPr id="1" uniqueName="DKK">
      <xmlPr mapId="2" xpath="/ns1:EfnahagurBanka/ns1:Gögn/ns1:SundurliðunÚtlán/ns1:SÚ-NiðurfærslurÚtlána/ns1:SÚ-SérstakarNiðurfærslur/ns1:Heimili/@DKK" xmlDataType="decimal"/>
    </xmlCellPr>
  </singleXmlCell>
  <singleXmlCell id="4873" r="N262" connectionId="0">
    <xmlCellPr id="1" uniqueName="NOK">
      <xmlPr mapId="2" xpath="/ns1:EfnahagurBanka/ns1:Gögn/ns1:SundurliðunÚtlán/ns1:SÚ-NiðurfærslurÚtlána/ns1:SÚ-SérstakarNiðurfærslur/ns1:Heimili/@NOK" xmlDataType="decimal"/>
    </xmlCellPr>
  </singleXmlCell>
  <singleXmlCell id="4874" r="O262" connectionId="0">
    <xmlCellPr id="1" uniqueName="SEK">
      <xmlPr mapId="2" xpath="/ns1:EfnahagurBanka/ns1:Gögn/ns1:SundurliðunÚtlán/ns1:SÚ-NiðurfærslurÚtlána/ns1:SÚ-SérstakarNiðurfærslur/ns1:Heimili/@SEK" xmlDataType="decimal"/>
    </xmlCellPr>
  </singleXmlCell>
  <singleXmlCell id="4875" r="P262" connectionId="0">
    <xmlCellPr id="1" uniqueName="CHF">
      <xmlPr mapId="2" xpath="/ns1:EfnahagurBanka/ns1:Gögn/ns1:SundurliðunÚtlán/ns1:SÚ-NiðurfærslurÚtlána/ns1:SÚ-SérstakarNiðurfærslur/ns1:Heimili/@CHF" xmlDataType="decimal"/>
    </xmlCellPr>
  </singleXmlCell>
  <singleXmlCell id="4876" r="Q262" connectionId="0">
    <xmlCellPr id="1" uniqueName="AðrirGjaldmiðlar">
      <xmlPr mapId="2" xpath="/ns1:EfnahagurBanka/ns1:Gögn/ns1:SundurliðunÚtlán/ns1:SÚ-NiðurfærslurÚtlána/ns1:SÚ-SérstakarNiðurfærslur/ns1:Heimili/@AðrirGjaldmiðlar" xmlDataType="decimal"/>
    </xmlCellPr>
  </singleXmlCell>
  <singleXmlCell id="4877" r="H263" connectionId="0">
    <xmlCellPr id="1" uniqueName="ISK">
      <xmlPr mapId="2" xpath="/ns1:EfnahagurBanka/ns1:Gögn/ns1:SundurliðunÚtlán/ns1:SÚ-NiðurfærslurÚtlána/ns1:SÚ-SérstakarNiðurfærslur/ns1:FélagasamtökSemÞjónaHeimilum/@ISK" xmlDataType="decimal"/>
    </xmlCellPr>
  </singleXmlCell>
  <singleXmlCell id="4878" r="I263" connectionId="0">
    <xmlCellPr id="1" uniqueName="EUR">
      <xmlPr mapId="2" xpath="/ns1:EfnahagurBanka/ns1:Gögn/ns1:SundurliðunÚtlán/ns1:SÚ-NiðurfærslurÚtlána/ns1:SÚ-SérstakarNiðurfærslur/ns1:FélagasamtökSemÞjónaHeimilum/@EUR" xmlDataType="decimal"/>
    </xmlCellPr>
  </singleXmlCell>
  <singleXmlCell id="4879" r="J263" connectionId="0">
    <xmlCellPr id="1" uniqueName="USD">
      <xmlPr mapId="2" xpath="/ns1:EfnahagurBanka/ns1:Gögn/ns1:SundurliðunÚtlán/ns1:SÚ-NiðurfærslurÚtlána/ns1:SÚ-SérstakarNiðurfærslur/ns1:FélagasamtökSemÞjónaHeimilum/@USD" xmlDataType="decimal"/>
    </xmlCellPr>
  </singleXmlCell>
  <singleXmlCell id="4880" r="K263" connectionId="0">
    <xmlCellPr id="1" uniqueName="GBP">
      <xmlPr mapId="2" xpath="/ns1:EfnahagurBanka/ns1:Gögn/ns1:SundurliðunÚtlán/ns1:SÚ-NiðurfærslurÚtlána/ns1:SÚ-SérstakarNiðurfærslur/ns1:FélagasamtökSemÞjónaHeimilum/@GBP" xmlDataType="decimal"/>
    </xmlCellPr>
  </singleXmlCell>
  <singleXmlCell id="4881" r="L263" connectionId="0">
    <xmlCellPr id="1" uniqueName="JPY">
      <xmlPr mapId="2" xpath="/ns1:EfnahagurBanka/ns1:Gögn/ns1:SundurliðunÚtlán/ns1:SÚ-NiðurfærslurÚtlána/ns1:SÚ-SérstakarNiðurfærslur/ns1:FélagasamtökSemÞjónaHeimilum/@JPY" xmlDataType="decimal"/>
    </xmlCellPr>
  </singleXmlCell>
  <singleXmlCell id="4882" r="M263" connectionId="0">
    <xmlCellPr id="1" uniqueName="DKK">
      <xmlPr mapId="2" xpath="/ns1:EfnahagurBanka/ns1:Gögn/ns1:SundurliðunÚtlán/ns1:SÚ-NiðurfærslurÚtlána/ns1:SÚ-SérstakarNiðurfærslur/ns1:FélagasamtökSemÞjónaHeimilum/@DKK" xmlDataType="decimal"/>
    </xmlCellPr>
  </singleXmlCell>
  <singleXmlCell id="4883" r="N263" connectionId="0">
    <xmlCellPr id="1" uniqueName="NOK">
      <xmlPr mapId="2" xpath="/ns1:EfnahagurBanka/ns1:Gögn/ns1:SundurliðunÚtlán/ns1:SÚ-NiðurfærslurÚtlána/ns1:SÚ-SérstakarNiðurfærslur/ns1:FélagasamtökSemÞjónaHeimilum/@NOK" xmlDataType="decimal"/>
    </xmlCellPr>
  </singleXmlCell>
  <singleXmlCell id="4884" r="O263" connectionId="0">
    <xmlCellPr id="1" uniqueName="SEK">
      <xmlPr mapId="2" xpath="/ns1:EfnahagurBanka/ns1:Gögn/ns1:SundurliðunÚtlán/ns1:SÚ-NiðurfærslurÚtlána/ns1:SÚ-SérstakarNiðurfærslur/ns1:FélagasamtökSemÞjónaHeimilum/@SEK" xmlDataType="decimal"/>
    </xmlCellPr>
  </singleXmlCell>
  <singleXmlCell id="4885" r="P263" connectionId="0">
    <xmlCellPr id="1" uniqueName="CHF">
      <xmlPr mapId="2" xpath="/ns1:EfnahagurBanka/ns1:Gögn/ns1:SundurliðunÚtlán/ns1:SÚ-NiðurfærslurÚtlána/ns1:SÚ-SérstakarNiðurfærslur/ns1:FélagasamtökSemÞjónaHeimilum/@CHF" xmlDataType="decimal"/>
    </xmlCellPr>
  </singleXmlCell>
  <singleXmlCell id="4886" r="Q263" connectionId="0">
    <xmlCellPr id="1" uniqueName="AðrirGjaldmiðlar">
      <xmlPr mapId="2" xpath="/ns1:EfnahagurBanka/ns1:Gögn/ns1:SundurliðunÚtlán/ns1:SÚ-NiðurfærslurÚtlána/ns1:SÚ-SérstakarNiðurfærslur/ns1:FélagasamtökSemÞjónaHeimilum/@AðrirGjaldmiðlar" xmlDataType="decimal"/>
    </xmlCellPr>
  </singleXmlCell>
  <singleXmlCell id="4887" r="H270" connectionId="0">
    <xmlCellPr id="1" uniqueName="ISK">
      <xmlPr mapId="2" xpath="/ns1:EfnahagurBanka/ns1:Gögn/ns1:SundurliðunÚtlán/ns1:SÚ-NiðurfærslurÚtlána/ns1:SÚ-SérstakarNiðurfærslur/ns1:NiðurfærslurÚtlánaTilErlendraAðilaAlmennarOgSértækar/ns1:SÚ-LánTilErlendraHludeildarfyrirtækja10Til50PrósentFE/ns1:FjármálafyrirtækiÓtalinAnnarsStaðar/@ISK" xmlDataType="decimal"/>
    </xmlCellPr>
  </singleXmlCell>
  <singleXmlCell id="4888" r="I270" connectionId="0">
    <xmlCellPr id="1" uniqueName="EUR">
      <xmlPr mapId="2" xpath="/ns1:EfnahagurBanka/ns1:Gögn/ns1:SundurliðunÚtlán/ns1:SÚ-NiðurfærslurÚtlána/ns1:SÚ-SérstakarNiðurfærslur/ns1:NiðurfærslurÚtlánaTilErlendraAðilaAlmennarOgSértækar/ns1:SÚ-LánTilErlendraHludeildarfyrirtækja10Til50PrósentFE/ns1:FjármálafyrirtækiÓtalinAnnarsStaðar/@EUR" xmlDataType="decimal"/>
    </xmlCellPr>
  </singleXmlCell>
  <singleXmlCell id="4889" r="J270" connectionId="0">
    <xmlCellPr id="1" uniqueName="USD">
      <xmlPr mapId="2" xpath="/ns1:EfnahagurBanka/ns1:Gögn/ns1:SundurliðunÚtlán/ns1:SÚ-NiðurfærslurÚtlána/ns1:SÚ-SérstakarNiðurfærslur/ns1:NiðurfærslurÚtlánaTilErlendraAðilaAlmennarOgSértækar/ns1:SÚ-LánTilErlendraHludeildarfyrirtækja10Til50PrósentFE/ns1:FjármálafyrirtækiÓtalinAnnarsStaðar/@USD" xmlDataType="decimal"/>
    </xmlCellPr>
  </singleXmlCell>
  <singleXmlCell id="4890" r="K270" connectionId="0">
    <xmlCellPr id="1" uniqueName="GBP">
      <xmlPr mapId="2" xpath="/ns1:EfnahagurBanka/ns1:Gögn/ns1:SundurliðunÚtlán/ns1:SÚ-NiðurfærslurÚtlána/ns1:SÚ-SérstakarNiðurfærslur/ns1:NiðurfærslurÚtlánaTilErlendraAðilaAlmennarOgSértækar/ns1:SÚ-LánTilErlendraHludeildarfyrirtækja10Til50PrósentFE/ns1:FjármálafyrirtækiÓtalinAnnarsStaðar/@GBP" xmlDataType="decimal"/>
    </xmlCellPr>
  </singleXmlCell>
  <singleXmlCell id="4891" r="L270" connectionId="0">
    <xmlCellPr id="1" uniqueName="JPY">
      <xmlPr mapId="2" xpath="/ns1:EfnahagurBanka/ns1:Gögn/ns1:SundurliðunÚtlán/ns1:SÚ-NiðurfærslurÚtlána/ns1:SÚ-SérstakarNiðurfærslur/ns1:NiðurfærslurÚtlánaTilErlendraAðilaAlmennarOgSértækar/ns1:SÚ-LánTilErlendraHludeildarfyrirtækja10Til50PrósentFE/ns1:FjármálafyrirtækiÓtalinAnnarsStaðar/@JPY" xmlDataType="decimal"/>
    </xmlCellPr>
  </singleXmlCell>
  <singleXmlCell id="4892" r="M270" connectionId="0">
    <xmlCellPr id="1" uniqueName="DKK">
      <xmlPr mapId="2" xpath="/ns1:EfnahagurBanka/ns1:Gögn/ns1:SundurliðunÚtlán/ns1:SÚ-NiðurfærslurÚtlána/ns1:SÚ-SérstakarNiðurfærslur/ns1:NiðurfærslurÚtlánaTilErlendraAðilaAlmennarOgSértækar/ns1:SÚ-LánTilErlendraHludeildarfyrirtækja10Til50PrósentFE/ns1:FjármálafyrirtækiÓtalinAnnarsStaðar/@DKK" xmlDataType="decimal"/>
    </xmlCellPr>
  </singleXmlCell>
  <singleXmlCell id="4893" r="N270" connectionId="0">
    <xmlCellPr id="1" uniqueName="NOK">
      <xmlPr mapId="2" xpath="/ns1:EfnahagurBanka/ns1:Gögn/ns1:SundurliðunÚtlán/ns1:SÚ-NiðurfærslurÚtlána/ns1:SÚ-SérstakarNiðurfærslur/ns1:NiðurfærslurÚtlánaTilErlendraAðilaAlmennarOgSértækar/ns1:SÚ-LánTilErlendraHludeildarfyrirtækja10Til50PrósentFE/ns1:FjármálafyrirtækiÓtalinAnnarsStaðar/@NOK" xmlDataType="decimal"/>
    </xmlCellPr>
  </singleXmlCell>
  <singleXmlCell id="4894" r="O270" connectionId="0">
    <xmlCellPr id="1" uniqueName="SEK">
      <xmlPr mapId="2" xpath="/ns1:EfnahagurBanka/ns1:Gögn/ns1:SundurliðunÚtlán/ns1:SÚ-NiðurfærslurÚtlána/ns1:SÚ-SérstakarNiðurfærslur/ns1:NiðurfærslurÚtlánaTilErlendraAðilaAlmennarOgSértækar/ns1:SÚ-LánTilErlendraHludeildarfyrirtækja10Til50PrósentFE/ns1:FjármálafyrirtækiÓtalinAnnarsStaðar/@SEK" xmlDataType="decimal"/>
    </xmlCellPr>
  </singleXmlCell>
  <singleXmlCell id="4895" r="P270" connectionId="0">
    <xmlCellPr id="1" uniqueName="CHF">
      <xmlPr mapId="2" xpath="/ns1:EfnahagurBanka/ns1:Gögn/ns1:SundurliðunÚtlán/ns1:SÚ-NiðurfærslurÚtlána/ns1:SÚ-SérstakarNiðurfærslur/ns1:NiðurfærslurÚtlánaTilErlendraAðilaAlmennarOgSértækar/ns1:SÚ-LánTilErlendraHludeildarfyrirtækja10Til50PrósentFE/ns1:FjármálafyrirtækiÓtalinAnnarsStaðar/@CHF" xmlDataType="decimal"/>
    </xmlCellPr>
  </singleXmlCell>
  <singleXmlCell id="4896" r="Q270" connectionId="0">
    <xmlCellPr id="1" uniqueName="AðrirGjaldmiðlar">
      <xmlPr mapId="2" xpath="/ns1:EfnahagurBanka/ns1:Gögn/ns1:SundurliðunÚtlán/ns1:SÚ-NiðurfærslurÚtlána/ns1:SÚ-SérstakarNiðurfærslur/ns1:NiðurfærslurÚtlánaTilErlendraAðilaAlmennarOgSértækar/ns1:SÚ-LánTilErlendraHludeildarfyrirtækja10Til50PrósentFE/ns1:FjármálafyrirtækiÓtalinAnnarsStaðar/@AðrirGjaldmiðlar" xmlDataType="decimal"/>
    </xmlCellPr>
  </singleXmlCell>
  <singleXmlCell id="4897" r="H272" connectionId="0">
    <xmlCellPr id="1" uniqueName="ISK">
      <xmlPr mapId="2" xpath="/ns1:EfnahagurBanka/ns1:Gögn/ns1:SundurliðunÚtlán/ns1:SÚ-NiðurfærslurÚtlána/ns1:SÚ-SérstakarNiðurfærslur/ns1:NiðurfærslurÚtlánaTilErlendraAðilaAlmennarOgSértækar/ns1:SÚ-LánTilErlendraHludeildarfyrirtækja10Til50PrósentFE/ns1:ÖnnurAtvinnufyrirtækiHeimiliOgÞjónustaViðHeimili/@ISK" xmlDataType="decimal"/>
    </xmlCellPr>
  </singleXmlCell>
  <singleXmlCell id="4898" r="I272" connectionId="0">
    <xmlCellPr id="1" uniqueName="EUR">
      <xmlPr mapId="2" xpath="/ns1:EfnahagurBanka/ns1:Gögn/ns1:SundurliðunÚtlán/ns1:SÚ-NiðurfærslurÚtlána/ns1:SÚ-SérstakarNiðurfærslur/ns1:NiðurfærslurÚtlánaTilErlendraAðilaAlmennarOgSértækar/ns1:SÚ-LánTilErlendraHludeildarfyrirtækja10Til50PrósentFE/ns1:ÖnnurAtvinnufyrirtækiHeimiliOgÞjónustaViðHeimili/@EUR" xmlDataType="decimal"/>
    </xmlCellPr>
  </singleXmlCell>
  <singleXmlCell id="4899" r="J272" connectionId="0">
    <xmlCellPr id="1" uniqueName="USD">
      <xmlPr mapId="2" xpath="/ns1:EfnahagurBanka/ns1:Gögn/ns1:SundurliðunÚtlán/ns1:SÚ-NiðurfærslurÚtlána/ns1:SÚ-SérstakarNiðurfærslur/ns1:NiðurfærslurÚtlánaTilErlendraAðilaAlmennarOgSértækar/ns1:SÚ-LánTilErlendraHludeildarfyrirtækja10Til50PrósentFE/ns1:ÖnnurAtvinnufyrirtækiHeimiliOgÞjónustaViðHeimili/@USD" xmlDataType="decimal"/>
    </xmlCellPr>
  </singleXmlCell>
  <singleXmlCell id="4900" r="K272" connectionId="0">
    <xmlCellPr id="1" uniqueName="GBP">
      <xmlPr mapId="2" xpath="/ns1:EfnahagurBanka/ns1:Gögn/ns1:SundurliðunÚtlán/ns1:SÚ-NiðurfærslurÚtlána/ns1:SÚ-SérstakarNiðurfærslur/ns1:NiðurfærslurÚtlánaTilErlendraAðilaAlmennarOgSértækar/ns1:SÚ-LánTilErlendraHludeildarfyrirtækja10Til50PrósentFE/ns1:ÖnnurAtvinnufyrirtækiHeimiliOgÞjónustaViðHeimili/@GBP" xmlDataType="decimal"/>
    </xmlCellPr>
  </singleXmlCell>
  <singleXmlCell id="4901" r="L272" connectionId="0">
    <xmlCellPr id="1" uniqueName="JPY">
      <xmlPr mapId="2" xpath="/ns1:EfnahagurBanka/ns1:Gögn/ns1:SundurliðunÚtlán/ns1:SÚ-NiðurfærslurÚtlána/ns1:SÚ-SérstakarNiðurfærslur/ns1:NiðurfærslurÚtlánaTilErlendraAðilaAlmennarOgSértækar/ns1:SÚ-LánTilErlendraHludeildarfyrirtækja10Til50PrósentFE/ns1:ÖnnurAtvinnufyrirtækiHeimiliOgÞjónustaViðHeimili/@JPY" xmlDataType="decimal"/>
    </xmlCellPr>
  </singleXmlCell>
  <singleXmlCell id="4902" r="M272" connectionId="0">
    <xmlCellPr id="1" uniqueName="DKK">
      <xmlPr mapId="2" xpath="/ns1:EfnahagurBanka/ns1:Gögn/ns1:SundurliðunÚtlán/ns1:SÚ-NiðurfærslurÚtlána/ns1:SÚ-SérstakarNiðurfærslur/ns1:NiðurfærslurÚtlánaTilErlendraAðilaAlmennarOgSértækar/ns1:SÚ-LánTilErlendraHludeildarfyrirtækja10Til50PrósentFE/ns1:ÖnnurAtvinnufyrirtækiHeimiliOgÞjónustaViðHeimili/@DKK" xmlDataType="decimal"/>
    </xmlCellPr>
  </singleXmlCell>
  <singleXmlCell id="4903" r="N272" connectionId="0">
    <xmlCellPr id="1" uniqueName="NOK">
      <xmlPr mapId="2" xpath="/ns1:EfnahagurBanka/ns1:Gögn/ns1:SundurliðunÚtlán/ns1:SÚ-NiðurfærslurÚtlána/ns1:SÚ-SérstakarNiðurfærslur/ns1:NiðurfærslurÚtlánaTilErlendraAðilaAlmennarOgSértækar/ns1:SÚ-LánTilErlendraHludeildarfyrirtækja10Til50PrósentFE/ns1:ÖnnurAtvinnufyrirtækiHeimiliOgÞjónustaViðHeimili/@NOK" xmlDataType="decimal"/>
    </xmlCellPr>
  </singleXmlCell>
  <singleXmlCell id="4904" r="O272" connectionId="0">
    <xmlCellPr id="1" uniqueName="SEK">
      <xmlPr mapId="2" xpath="/ns1:EfnahagurBanka/ns1:Gögn/ns1:SundurliðunÚtlán/ns1:SÚ-NiðurfærslurÚtlána/ns1:SÚ-SérstakarNiðurfærslur/ns1:NiðurfærslurÚtlánaTilErlendraAðilaAlmennarOgSértækar/ns1:SÚ-LánTilErlendraHludeildarfyrirtækja10Til50PrósentFE/ns1:ÖnnurAtvinnufyrirtækiHeimiliOgÞjónustaViðHeimili/@SEK" xmlDataType="decimal"/>
    </xmlCellPr>
  </singleXmlCell>
  <singleXmlCell id="4905" r="P272" connectionId="0">
    <xmlCellPr id="1" uniqueName="CHF">
      <xmlPr mapId="2" xpath="/ns1:EfnahagurBanka/ns1:Gögn/ns1:SundurliðunÚtlán/ns1:SÚ-NiðurfærslurÚtlána/ns1:SÚ-SérstakarNiðurfærslur/ns1:NiðurfærslurÚtlánaTilErlendraAðilaAlmennarOgSértækar/ns1:SÚ-LánTilErlendraHludeildarfyrirtækja10Til50PrósentFE/ns1:ÖnnurAtvinnufyrirtækiHeimiliOgÞjónustaViðHeimili/@CHF" xmlDataType="decimal"/>
    </xmlCellPr>
  </singleXmlCell>
  <singleXmlCell id="4906" r="Q272" connectionId="0">
    <xmlCellPr id="1" uniqueName="AðrirGjaldmiðlar">
      <xmlPr mapId="2" xpath="/ns1:EfnahagurBanka/ns1:Gögn/ns1:SundurliðunÚtlán/ns1:SÚ-NiðurfærslurÚtlána/ns1:SÚ-SérstakarNiðurfærslur/ns1:NiðurfærslurÚtlánaTilErlendraAðilaAlmennarOgSértækar/ns1:SÚ-LánTilErlendraHludeildarfyrirtækja10Til50PrósentFE/ns1:ÖnnurAtvinnufyrirtækiHeimiliOgÞjónustaViðHeimili/@AðrirGjaldmiðlar" xmlDataType="decimal"/>
    </xmlCellPr>
  </singleXmlCell>
  <singleXmlCell id="4907" r="H275" connectionId="0">
    <xmlCellPr id="1" uniqueName="ISK">
      <xmlPr mapId="2" xpath="/ns1:EfnahagurBanka/ns1:Gögn/ns1:SundurliðunÚtlán/ns1:SÚ-NiðurfærslurÚtlána/ns1:SÚ-SérstakarNiðurfærslur/ns1:NiðurfærslurÚtlánaTilErlendraAðilaAlmennarOgSértækar/ns1:SÚ-LánTilErlendraDótturfyrirtækjaMeiraEn50PrósentFE/ns1:InnlánsstofnanirStutt/@ISK" xmlDataType="decimal"/>
    </xmlCellPr>
  </singleXmlCell>
  <singleXmlCell id="4908" r="I275" connectionId="0">
    <xmlCellPr id="1" uniqueName="EUR">
      <xmlPr mapId="2" xpath="/ns1:EfnahagurBanka/ns1:Gögn/ns1:SundurliðunÚtlán/ns1:SÚ-NiðurfærslurÚtlána/ns1:SÚ-SérstakarNiðurfærslur/ns1:NiðurfærslurÚtlánaTilErlendraAðilaAlmennarOgSértækar/ns1:SÚ-LánTilErlendraDótturfyrirtækjaMeiraEn50PrósentFE/ns1:InnlánsstofnanirStutt/@EUR" xmlDataType="decimal"/>
    </xmlCellPr>
  </singleXmlCell>
  <singleXmlCell id="4909" r="J275" connectionId="0">
    <xmlCellPr id="1" uniqueName="USD">
      <xmlPr mapId="2" xpath="/ns1:EfnahagurBanka/ns1:Gögn/ns1:SundurliðunÚtlán/ns1:SÚ-NiðurfærslurÚtlána/ns1:SÚ-SérstakarNiðurfærslur/ns1:NiðurfærslurÚtlánaTilErlendraAðilaAlmennarOgSértækar/ns1:SÚ-LánTilErlendraDótturfyrirtækjaMeiraEn50PrósentFE/ns1:InnlánsstofnanirStutt/@USD" xmlDataType="decimal"/>
    </xmlCellPr>
  </singleXmlCell>
  <singleXmlCell id="4910" r="K275" connectionId="0">
    <xmlCellPr id="1" uniqueName="GBP">
      <xmlPr mapId="2" xpath="/ns1:EfnahagurBanka/ns1:Gögn/ns1:SundurliðunÚtlán/ns1:SÚ-NiðurfærslurÚtlána/ns1:SÚ-SérstakarNiðurfærslur/ns1:NiðurfærslurÚtlánaTilErlendraAðilaAlmennarOgSértækar/ns1:SÚ-LánTilErlendraDótturfyrirtækjaMeiraEn50PrósentFE/ns1:InnlánsstofnanirStutt/@GBP" xmlDataType="decimal"/>
    </xmlCellPr>
  </singleXmlCell>
  <singleXmlCell id="4911" r="L275" connectionId="0">
    <xmlCellPr id="1" uniqueName="JPY">
      <xmlPr mapId="2" xpath="/ns1:EfnahagurBanka/ns1:Gögn/ns1:SundurliðunÚtlán/ns1:SÚ-NiðurfærslurÚtlána/ns1:SÚ-SérstakarNiðurfærslur/ns1:NiðurfærslurÚtlánaTilErlendraAðilaAlmennarOgSértækar/ns1:SÚ-LánTilErlendraDótturfyrirtækjaMeiraEn50PrósentFE/ns1:InnlánsstofnanirStutt/@JPY" xmlDataType="decimal"/>
    </xmlCellPr>
  </singleXmlCell>
  <singleXmlCell id="4912" r="M275" connectionId="0">
    <xmlCellPr id="1" uniqueName="DKK">
      <xmlPr mapId="2" xpath="/ns1:EfnahagurBanka/ns1:Gögn/ns1:SundurliðunÚtlán/ns1:SÚ-NiðurfærslurÚtlána/ns1:SÚ-SérstakarNiðurfærslur/ns1:NiðurfærslurÚtlánaTilErlendraAðilaAlmennarOgSértækar/ns1:SÚ-LánTilErlendraDótturfyrirtækjaMeiraEn50PrósentFE/ns1:InnlánsstofnanirStutt/@DKK" xmlDataType="decimal"/>
    </xmlCellPr>
  </singleXmlCell>
  <singleXmlCell id="4913" r="N275" connectionId="0">
    <xmlCellPr id="1" uniqueName="NOK">
      <xmlPr mapId="2" xpath="/ns1:EfnahagurBanka/ns1:Gögn/ns1:SundurliðunÚtlán/ns1:SÚ-NiðurfærslurÚtlána/ns1:SÚ-SérstakarNiðurfærslur/ns1:NiðurfærslurÚtlánaTilErlendraAðilaAlmennarOgSértækar/ns1:SÚ-LánTilErlendraDótturfyrirtækjaMeiraEn50PrósentFE/ns1:InnlánsstofnanirStutt/@NOK" xmlDataType="decimal"/>
    </xmlCellPr>
  </singleXmlCell>
  <singleXmlCell id="4914" r="O275" connectionId="0">
    <xmlCellPr id="1" uniqueName="SEK">
      <xmlPr mapId="2" xpath="/ns1:EfnahagurBanka/ns1:Gögn/ns1:SundurliðunÚtlán/ns1:SÚ-NiðurfærslurÚtlána/ns1:SÚ-SérstakarNiðurfærslur/ns1:NiðurfærslurÚtlánaTilErlendraAðilaAlmennarOgSértækar/ns1:SÚ-LánTilErlendraDótturfyrirtækjaMeiraEn50PrósentFE/ns1:InnlánsstofnanirStutt/@SEK" xmlDataType="decimal"/>
    </xmlCellPr>
  </singleXmlCell>
  <singleXmlCell id="4915" r="P275" connectionId="0">
    <xmlCellPr id="1" uniqueName="CHF">
      <xmlPr mapId="2" xpath="/ns1:EfnahagurBanka/ns1:Gögn/ns1:SundurliðunÚtlán/ns1:SÚ-NiðurfærslurÚtlána/ns1:SÚ-SérstakarNiðurfærslur/ns1:NiðurfærslurÚtlánaTilErlendraAðilaAlmennarOgSértækar/ns1:SÚ-LánTilErlendraDótturfyrirtækjaMeiraEn50PrósentFE/ns1:InnlánsstofnanirStutt/@CHF" xmlDataType="decimal"/>
    </xmlCellPr>
  </singleXmlCell>
  <singleXmlCell id="4916" r="Q275" connectionId="0">
    <xmlCellPr id="1" uniqueName="AðrirGjaldmiðlar">
      <xmlPr mapId="2" xpath="/ns1:EfnahagurBanka/ns1:Gögn/ns1:SundurliðunÚtlán/ns1:SÚ-NiðurfærslurÚtlána/ns1:SÚ-SérstakarNiðurfærslur/ns1:NiðurfærslurÚtlánaTilErlendraAðilaAlmennarOgSértækar/ns1:SÚ-LánTilErlendraDótturfyrirtækjaMeiraEn50PrósentFE/ns1:InnlánsstofnanirStutt/@AðrirGjaldmiðlar" xmlDataType="decimal"/>
    </xmlCellPr>
  </singleXmlCell>
  <singleXmlCell id="4917" r="H278" connectionId="0">
    <xmlCellPr id="1" uniqueName="ISK">
      <xmlPr mapId="2" xpath="/ns1:EfnahagurBanka/ns1:Gögn/ns1:SundurliðunÚtlán/ns1:SÚ-NiðurfærslurÚtlána/ns1:SÚ-SérstakarNiðurfærslur/ns1:NiðurfærslurÚtlánaTilErlendraAðilaAlmennarOgSértækar/ns1:SÚ-LánTilErlendraDótturfyrirtækjaMeiraEn50PrósentFE/ns1:FjármálafyrirtækiÓtalinAnnarsStaðar/@ISK" xmlDataType="decimal"/>
    </xmlCellPr>
  </singleXmlCell>
  <singleXmlCell id="4918" r="I278" connectionId="0">
    <xmlCellPr id="1" uniqueName="EUR">
      <xmlPr mapId="2" xpath="/ns1:EfnahagurBanka/ns1:Gögn/ns1:SundurliðunÚtlán/ns1:SÚ-NiðurfærslurÚtlána/ns1:SÚ-SérstakarNiðurfærslur/ns1:NiðurfærslurÚtlánaTilErlendraAðilaAlmennarOgSértækar/ns1:SÚ-LánTilErlendraDótturfyrirtækjaMeiraEn50PrósentFE/ns1:FjármálafyrirtækiÓtalinAnnarsStaðar/@EUR" xmlDataType="decimal"/>
    </xmlCellPr>
  </singleXmlCell>
  <singleXmlCell id="4919" r="J278" connectionId="0">
    <xmlCellPr id="1" uniqueName="USD">
      <xmlPr mapId="2" xpath="/ns1:EfnahagurBanka/ns1:Gögn/ns1:SundurliðunÚtlán/ns1:SÚ-NiðurfærslurÚtlána/ns1:SÚ-SérstakarNiðurfærslur/ns1:NiðurfærslurÚtlánaTilErlendraAðilaAlmennarOgSértækar/ns1:SÚ-LánTilErlendraDótturfyrirtækjaMeiraEn50PrósentFE/ns1:FjármálafyrirtækiÓtalinAnnarsStaðar/@USD" xmlDataType="decimal"/>
    </xmlCellPr>
  </singleXmlCell>
  <singleXmlCell id="4920" r="K278" connectionId="0">
    <xmlCellPr id="1" uniqueName="GBP">
      <xmlPr mapId="2" xpath="/ns1:EfnahagurBanka/ns1:Gögn/ns1:SundurliðunÚtlán/ns1:SÚ-NiðurfærslurÚtlána/ns1:SÚ-SérstakarNiðurfærslur/ns1:NiðurfærslurÚtlánaTilErlendraAðilaAlmennarOgSértækar/ns1:SÚ-LánTilErlendraDótturfyrirtækjaMeiraEn50PrósentFE/ns1:FjármálafyrirtækiÓtalinAnnarsStaðar/@GBP" xmlDataType="decimal"/>
    </xmlCellPr>
  </singleXmlCell>
  <singleXmlCell id="4921" r="L278" connectionId="0">
    <xmlCellPr id="1" uniqueName="JPY">
      <xmlPr mapId="2" xpath="/ns1:EfnahagurBanka/ns1:Gögn/ns1:SundurliðunÚtlán/ns1:SÚ-NiðurfærslurÚtlána/ns1:SÚ-SérstakarNiðurfærslur/ns1:NiðurfærslurÚtlánaTilErlendraAðilaAlmennarOgSértækar/ns1:SÚ-LánTilErlendraDótturfyrirtækjaMeiraEn50PrósentFE/ns1:FjármálafyrirtækiÓtalinAnnarsStaðar/@JPY" xmlDataType="decimal"/>
    </xmlCellPr>
  </singleXmlCell>
  <singleXmlCell id="4922" r="M278" connectionId="0">
    <xmlCellPr id="1" uniqueName="DKK">
      <xmlPr mapId="2" xpath="/ns1:EfnahagurBanka/ns1:Gögn/ns1:SundurliðunÚtlán/ns1:SÚ-NiðurfærslurÚtlána/ns1:SÚ-SérstakarNiðurfærslur/ns1:NiðurfærslurÚtlánaTilErlendraAðilaAlmennarOgSértækar/ns1:SÚ-LánTilErlendraDótturfyrirtækjaMeiraEn50PrósentFE/ns1:FjármálafyrirtækiÓtalinAnnarsStaðar/@DKK" xmlDataType="decimal"/>
    </xmlCellPr>
  </singleXmlCell>
  <singleXmlCell id="4923" r="N278" connectionId="0">
    <xmlCellPr id="1" uniqueName="NOK">
      <xmlPr mapId="2" xpath="/ns1:EfnahagurBanka/ns1:Gögn/ns1:SundurliðunÚtlán/ns1:SÚ-NiðurfærslurÚtlána/ns1:SÚ-SérstakarNiðurfærslur/ns1:NiðurfærslurÚtlánaTilErlendraAðilaAlmennarOgSértækar/ns1:SÚ-LánTilErlendraDótturfyrirtækjaMeiraEn50PrósentFE/ns1:FjármálafyrirtækiÓtalinAnnarsStaðar/@NOK" xmlDataType="decimal"/>
    </xmlCellPr>
  </singleXmlCell>
  <singleXmlCell id="4924" r="O278" connectionId="0">
    <xmlCellPr id="1" uniqueName="SEK">
      <xmlPr mapId="2" xpath="/ns1:EfnahagurBanka/ns1:Gögn/ns1:SundurliðunÚtlán/ns1:SÚ-NiðurfærslurÚtlána/ns1:SÚ-SérstakarNiðurfærslur/ns1:NiðurfærslurÚtlánaTilErlendraAðilaAlmennarOgSértækar/ns1:SÚ-LánTilErlendraDótturfyrirtækjaMeiraEn50PrósentFE/ns1:FjármálafyrirtækiÓtalinAnnarsStaðar/@SEK" xmlDataType="decimal"/>
    </xmlCellPr>
  </singleXmlCell>
  <singleXmlCell id="4925" r="P278" connectionId="0">
    <xmlCellPr id="1" uniqueName="CHF">
      <xmlPr mapId="2" xpath="/ns1:EfnahagurBanka/ns1:Gögn/ns1:SundurliðunÚtlán/ns1:SÚ-NiðurfærslurÚtlána/ns1:SÚ-SérstakarNiðurfærslur/ns1:NiðurfærslurÚtlánaTilErlendraAðilaAlmennarOgSértækar/ns1:SÚ-LánTilErlendraDótturfyrirtækjaMeiraEn50PrósentFE/ns1:FjármálafyrirtækiÓtalinAnnarsStaðar/@CHF" xmlDataType="decimal"/>
    </xmlCellPr>
  </singleXmlCell>
  <singleXmlCell id="4926" r="Q278" connectionId="0">
    <xmlCellPr id="1" uniqueName="AðrirGjaldmiðlar">
      <xmlPr mapId="2" xpath="/ns1:EfnahagurBanka/ns1:Gögn/ns1:SundurliðunÚtlán/ns1:SÚ-NiðurfærslurÚtlána/ns1:SÚ-SérstakarNiðurfærslur/ns1:NiðurfærslurÚtlánaTilErlendraAðilaAlmennarOgSértækar/ns1:SÚ-LánTilErlendraDótturfyrirtækjaMeiraEn50PrósentFE/ns1:FjármálafyrirtækiÓtalinAnnarsStaðar/@AðrirGjaldmiðlar" xmlDataType="decimal"/>
    </xmlCellPr>
  </singleXmlCell>
  <singleXmlCell id="4927" r="H280" connectionId="0">
    <xmlCellPr id="1" uniqueName="ISK">
      <xmlPr mapId="2" xpath="/ns1:EfnahagurBanka/ns1:Gögn/ns1:SundurliðunÚtlán/ns1:SÚ-NiðurfærslurÚtlána/ns1:SÚ-SérstakarNiðurfærslur/ns1:NiðurfærslurÚtlánaTilErlendraAðilaAlmennarOgSértækar/ns1:SÚ-LánTilErlendraDótturfyrirtækjaMeiraEn50PrósentFE/ns1:ÖnnurAtvinnufyrirtækiHeimiliOgÞjónustaViðHeimili/@ISK" xmlDataType="decimal"/>
    </xmlCellPr>
  </singleXmlCell>
  <singleXmlCell id="4928" r="I280" connectionId="0">
    <xmlCellPr id="1" uniqueName="EUR">
      <xmlPr mapId="2" xpath="/ns1:EfnahagurBanka/ns1:Gögn/ns1:SundurliðunÚtlán/ns1:SÚ-NiðurfærslurÚtlána/ns1:SÚ-SérstakarNiðurfærslur/ns1:NiðurfærslurÚtlánaTilErlendraAðilaAlmennarOgSértækar/ns1:SÚ-LánTilErlendraDótturfyrirtækjaMeiraEn50PrósentFE/ns1:ÖnnurAtvinnufyrirtækiHeimiliOgÞjónustaViðHeimili/@EUR" xmlDataType="decimal"/>
    </xmlCellPr>
  </singleXmlCell>
  <singleXmlCell id="4929" r="J280" connectionId="0">
    <xmlCellPr id="1" uniqueName="USD">
      <xmlPr mapId="2" xpath="/ns1:EfnahagurBanka/ns1:Gögn/ns1:SundurliðunÚtlán/ns1:SÚ-NiðurfærslurÚtlána/ns1:SÚ-SérstakarNiðurfærslur/ns1:NiðurfærslurÚtlánaTilErlendraAðilaAlmennarOgSértækar/ns1:SÚ-LánTilErlendraDótturfyrirtækjaMeiraEn50PrósentFE/ns1:ÖnnurAtvinnufyrirtækiHeimiliOgÞjónustaViðHeimili/@USD" xmlDataType="decimal"/>
    </xmlCellPr>
  </singleXmlCell>
  <singleXmlCell id="4930" r="K280" connectionId="0">
    <xmlCellPr id="1" uniqueName="GBP">
      <xmlPr mapId="2" xpath="/ns1:EfnahagurBanka/ns1:Gögn/ns1:SundurliðunÚtlán/ns1:SÚ-NiðurfærslurÚtlána/ns1:SÚ-SérstakarNiðurfærslur/ns1:NiðurfærslurÚtlánaTilErlendraAðilaAlmennarOgSértækar/ns1:SÚ-LánTilErlendraDótturfyrirtækjaMeiraEn50PrósentFE/ns1:ÖnnurAtvinnufyrirtækiHeimiliOgÞjónustaViðHeimili/@GBP" xmlDataType="decimal"/>
    </xmlCellPr>
  </singleXmlCell>
  <singleXmlCell id="4931" r="L280" connectionId="0">
    <xmlCellPr id="1" uniqueName="JPY">
      <xmlPr mapId="2" xpath="/ns1:EfnahagurBanka/ns1:Gögn/ns1:SundurliðunÚtlán/ns1:SÚ-NiðurfærslurÚtlána/ns1:SÚ-SérstakarNiðurfærslur/ns1:NiðurfærslurÚtlánaTilErlendraAðilaAlmennarOgSértækar/ns1:SÚ-LánTilErlendraDótturfyrirtækjaMeiraEn50PrósentFE/ns1:ÖnnurAtvinnufyrirtækiHeimiliOgÞjónustaViðHeimili/@JPY" xmlDataType="decimal"/>
    </xmlCellPr>
  </singleXmlCell>
  <singleXmlCell id="4932" r="M280" connectionId="0">
    <xmlCellPr id="1" uniqueName="DKK">
      <xmlPr mapId="2" xpath="/ns1:EfnahagurBanka/ns1:Gögn/ns1:SundurliðunÚtlán/ns1:SÚ-NiðurfærslurÚtlána/ns1:SÚ-SérstakarNiðurfærslur/ns1:NiðurfærslurÚtlánaTilErlendraAðilaAlmennarOgSértækar/ns1:SÚ-LánTilErlendraDótturfyrirtækjaMeiraEn50PrósentFE/ns1:ÖnnurAtvinnufyrirtækiHeimiliOgÞjónustaViðHeimili/@DKK" xmlDataType="decimal"/>
    </xmlCellPr>
  </singleXmlCell>
  <singleXmlCell id="4933" r="N280" connectionId="0">
    <xmlCellPr id="1" uniqueName="NOK">
      <xmlPr mapId="2" xpath="/ns1:EfnahagurBanka/ns1:Gögn/ns1:SundurliðunÚtlán/ns1:SÚ-NiðurfærslurÚtlána/ns1:SÚ-SérstakarNiðurfærslur/ns1:NiðurfærslurÚtlánaTilErlendraAðilaAlmennarOgSértækar/ns1:SÚ-LánTilErlendraDótturfyrirtækjaMeiraEn50PrósentFE/ns1:ÖnnurAtvinnufyrirtækiHeimiliOgÞjónustaViðHeimili/@NOK" xmlDataType="decimal"/>
    </xmlCellPr>
  </singleXmlCell>
  <singleXmlCell id="4934" r="O280" connectionId="0">
    <xmlCellPr id="1" uniqueName="SEK">
      <xmlPr mapId="2" xpath="/ns1:EfnahagurBanka/ns1:Gögn/ns1:SundurliðunÚtlán/ns1:SÚ-NiðurfærslurÚtlána/ns1:SÚ-SérstakarNiðurfærslur/ns1:NiðurfærslurÚtlánaTilErlendraAðilaAlmennarOgSértækar/ns1:SÚ-LánTilErlendraDótturfyrirtækjaMeiraEn50PrósentFE/ns1:ÖnnurAtvinnufyrirtækiHeimiliOgÞjónustaViðHeimili/@SEK" xmlDataType="decimal"/>
    </xmlCellPr>
  </singleXmlCell>
  <singleXmlCell id="4935" r="P280" connectionId="0">
    <xmlCellPr id="1" uniqueName="CHF">
      <xmlPr mapId="2" xpath="/ns1:EfnahagurBanka/ns1:Gögn/ns1:SundurliðunÚtlán/ns1:SÚ-NiðurfærslurÚtlána/ns1:SÚ-SérstakarNiðurfærslur/ns1:NiðurfærslurÚtlánaTilErlendraAðilaAlmennarOgSértækar/ns1:SÚ-LánTilErlendraDótturfyrirtækjaMeiraEn50PrósentFE/ns1:ÖnnurAtvinnufyrirtækiHeimiliOgÞjónustaViðHeimili/@CHF" xmlDataType="decimal"/>
    </xmlCellPr>
  </singleXmlCell>
  <singleXmlCell id="4936" r="Q280" connectionId="0">
    <xmlCellPr id="1" uniqueName="AðrirGjaldmiðlar">
      <xmlPr mapId="2" xpath="/ns1:EfnahagurBanka/ns1:Gögn/ns1:SundurliðunÚtlán/ns1:SÚ-NiðurfærslurÚtlána/ns1:SÚ-SérstakarNiðurfærslur/ns1:NiðurfærslurÚtlánaTilErlendraAðilaAlmennarOgSértækar/ns1:SÚ-LánTilErlendraDótturfyrirtækjaMeiraEn50PrósentFE/ns1:ÖnnurAtvinnufyrirtækiHeimiliOgÞjónustaViðHeimili/@AðrirGjaldmiðlar" xmlDataType="decimal"/>
    </xmlCellPr>
  </singleXmlCell>
  <singleXmlCell id="4937" r="H283" connectionId="0">
    <xmlCellPr id="1" uniqueName="ISK">
      <xmlPr mapId="2" xpath="/ns1:EfnahagurBanka/ns1:Gögn/ns1:SundurliðunÚtlán/ns1:SÚ-NiðurfærslurÚtlána/ns1:SÚ-SérstakarNiðurfærslur/ns1:NiðurfærslurÚtlánaTilErlendraAðilaAlmennarOgSértækar/ns1:SÚ-LánTilErlendraFellowFélagaFE/ns1:InnlánsstofnanirStutt/@ISK" xmlDataType="decimal"/>
    </xmlCellPr>
  </singleXmlCell>
  <singleXmlCell id="4938" r="I283" connectionId="0">
    <xmlCellPr id="1" uniqueName="EUR">
      <xmlPr mapId="2" xpath="/ns1:EfnahagurBanka/ns1:Gögn/ns1:SundurliðunÚtlán/ns1:SÚ-NiðurfærslurÚtlána/ns1:SÚ-SérstakarNiðurfærslur/ns1:NiðurfærslurÚtlánaTilErlendraAðilaAlmennarOgSértækar/ns1:SÚ-LánTilErlendraFellowFélagaFE/ns1:InnlánsstofnanirStutt/@EUR" xmlDataType="decimal"/>
    </xmlCellPr>
  </singleXmlCell>
  <singleXmlCell id="4939" r="J283" connectionId="0">
    <xmlCellPr id="1" uniqueName="USD">
      <xmlPr mapId="2" xpath="/ns1:EfnahagurBanka/ns1:Gögn/ns1:SundurliðunÚtlán/ns1:SÚ-NiðurfærslurÚtlána/ns1:SÚ-SérstakarNiðurfærslur/ns1:NiðurfærslurÚtlánaTilErlendraAðilaAlmennarOgSértækar/ns1:SÚ-LánTilErlendraFellowFélagaFE/ns1:InnlánsstofnanirStutt/@USD" xmlDataType="decimal"/>
    </xmlCellPr>
  </singleXmlCell>
  <singleXmlCell id="4940" r="K283" connectionId="0">
    <xmlCellPr id="1" uniqueName="GBP">
      <xmlPr mapId="2" xpath="/ns1:EfnahagurBanka/ns1:Gögn/ns1:SundurliðunÚtlán/ns1:SÚ-NiðurfærslurÚtlána/ns1:SÚ-SérstakarNiðurfærslur/ns1:NiðurfærslurÚtlánaTilErlendraAðilaAlmennarOgSértækar/ns1:SÚ-LánTilErlendraFellowFélagaFE/ns1:InnlánsstofnanirStutt/@GBP" xmlDataType="decimal"/>
    </xmlCellPr>
  </singleXmlCell>
  <singleXmlCell id="4941" r="L283" connectionId="0">
    <xmlCellPr id="1" uniqueName="JPY">
      <xmlPr mapId="2" xpath="/ns1:EfnahagurBanka/ns1:Gögn/ns1:SundurliðunÚtlán/ns1:SÚ-NiðurfærslurÚtlána/ns1:SÚ-SérstakarNiðurfærslur/ns1:NiðurfærslurÚtlánaTilErlendraAðilaAlmennarOgSértækar/ns1:SÚ-LánTilErlendraFellowFélagaFE/ns1:InnlánsstofnanirStutt/@JPY" xmlDataType="decimal"/>
    </xmlCellPr>
  </singleXmlCell>
  <singleXmlCell id="4942" r="M283" connectionId="0">
    <xmlCellPr id="1" uniqueName="DKK">
      <xmlPr mapId="2" xpath="/ns1:EfnahagurBanka/ns1:Gögn/ns1:SundurliðunÚtlán/ns1:SÚ-NiðurfærslurÚtlána/ns1:SÚ-SérstakarNiðurfærslur/ns1:NiðurfærslurÚtlánaTilErlendraAðilaAlmennarOgSértækar/ns1:SÚ-LánTilErlendraFellowFélagaFE/ns1:InnlánsstofnanirStutt/@DKK" xmlDataType="decimal"/>
    </xmlCellPr>
  </singleXmlCell>
  <singleXmlCell id="4943" r="N283" connectionId="0">
    <xmlCellPr id="1" uniqueName="NOK">
      <xmlPr mapId="2" xpath="/ns1:EfnahagurBanka/ns1:Gögn/ns1:SundurliðunÚtlán/ns1:SÚ-NiðurfærslurÚtlána/ns1:SÚ-SérstakarNiðurfærslur/ns1:NiðurfærslurÚtlánaTilErlendraAðilaAlmennarOgSértækar/ns1:SÚ-LánTilErlendraFellowFélagaFE/ns1:InnlánsstofnanirStutt/@NOK" xmlDataType="decimal"/>
    </xmlCellPr>
  </singleXmlCell>
  <singleXmlCell id="4944" r="O283" connectionId="0">
    <xmlCellPr id="1" uniqueName="SEK">
      <xmlPr mapId="2" xpath="/ns1:EfnahagurBanka/ns1:Gögn/ns1:SundurliðunÚtlán/ns1:SÚ-NiðurfærslurÚtlána/ns1:SÚ-SérstakarNiðurfærslur/ns1:NiðurfærslurÚtlánaTilErlendraAðilaAlmennarOgSértækar/ns1:SÚ-LánTilErlendraFellowFélagaFE/ns1:InnlánsstofnanirStutt/@SEK" xmlDataType="decimal"/>
    </xmlCellPr>
  </singleXmlCell>
  <singleXmlCell id="4945" r="P283" connectionId="0">
    <xmlCellPr id="1" uniqueName="CHF">
      <xmlPr mapId="2" xpath="/ns1:EfnahagurBanka/ns1:Gögn/ns1:SundurliðunÚtlán/ns1:SÚ-NiðurfærslurÚtlána/ns1:SÚ-SérstakarNiðurfærslur/ns1:NiðurfærslurÚtlánaTilErlendraAðilaAlmennarOgSértækar/ns1:SÚ-LánTilErlendraFellowFélagaFE/ns1:InnlánsstofnanirStutt/@CHF" xmlDataType="decimal"/>
    </xmlCellPr>
  </singleXmlCell>
  <singleXmlCell id="4946" r="Q283" connectionId="0">
    <xmlCellPr id="1" uniqueName="AðrirGjaldmiðlar">
      <xmlPr mapId="2" xpath="/ns1:EfnahagurBanka/ns1:Gögn/ns1:SundurliðunÚtlán/ns1:SÚ-NiðurfærslurÚtlána/ns1:SÚ-SérstakarNiðurfærslur/ns1:NiðurfærslurÚtlánaTilErlendraAðilaAlmennarOgSértækar/ns1:SÚ-LánTilErlendraFellowFélagaFE/ns1:InnlánsstofnanirStutt/@AðrirGjaldmiðlar" xmlDataType="decimal"/>
    </xmlCellPr>
  </singleXmlCell>
  <singleXmlCell id="4947" r="H286" connectionId="0">
    <xmlCellPr id="1" uniqueName="ISK">
      <xmlPr mapId="2" xpath="/ns1:EfnahagurBanka/ns1:Gögn/ns1:SundurliðunÚtlán/ns1:SÚ-NiðurfærslurÚtlána/ns1:SÚ-SérstakarNiðurfærslur/ns1:NiðurfærslurÚtlánaTilErlendraAðilaAlmennarOgSértækar/ns1:SÚ-LánTilErlendraFellowFélagaFE/ns1:FjármálafyrirtækiÓtalinAnnarsStaðar/@ISK" xmlDataType="decimal"/>
    </xmlCellPr>
  </singleXmlCell>
  <singleXmlCell id="4948" r="I286" connectionId="0">
    <xmlCellPr id="1" uniqueName="EUR">
      <xmlPr mapId="2" xpath="/ns1:EfnahagurBanka/ns1:Gögn/ns1:SundurliðunÚtlán/ns1:SÚ-NiðurfærslurÚtlána/ns1:SÚ-SérstakarNiðurfærslur/ns1:NiðurfærslurÚtlánaTilErlendraAðilaAlmennarOgSértækar/ns1:SÚ-LánTilErlendraFellowFélagaFE/ns1:FjármálafyrirtækiÓtalinAnnarsStaðar/@EUR" xmlDataType="decimal"/>
    </xmlCellPr>
  </singleXmlCell>
  <singleXmlCell id="4949" r="J286" connectionId="0">
    <xmlCellPr id="1" uniqueName="USD">
      <xmlPr mapId="2" xpath="/ns1:EfnahagurBanka/ns1:Gögn/ns1:SundurliðunÚtlán/ns1:SÚ-NiðurfærslurÚtlána/ns1:SÚ-SérstakarNiðurfærslur/ns1:NiðurfærslurÚtlánaTilErlendraAðilaAlmennarOgSértækar/ns1:SÚ-LánTilErlendraFellowFélagaFE/ns1:FjármálafyrirtækiÓtalinAnnarsStaðar/@USD" xmlDataType="decimal"/>
    </xmlCellPr>
  </singleXmlCell>
  <singleXmlCell id="4950" r="K286" connectionId="0">
    <xmlCellPr id="1" uniqueName="GBP">
      <xmlPr mapId="2" xpath="/ns1:EfnahagurBanka/ns1:Gögn/ns1:SundurliðunÚtlán/ns1:SÚ-NiðurfærslurÚtlána/ns1:SÚ-SérstakarNiðurfærslur/ns1:NiðurfærslurÚtlánaTilErlendraAðilaAlmennarOgSértækar/ns1:SÚ-LánTilErlendraFellowFélagaFE/ns1:FjármálafyrirtækiÓtalinAnnarsStaðar/@GBP" xmlDataType="decimal"/>
    </xmlCellPr>
  </singleXmlCell>
  <singleXmlCell id="4951" r="L286" connectionId="0">
    <xmlCellPr id="1" uniqueName="JPY">
      <xmlPr mapId="2" xpath="/ns1:EfnahagurBanka/ns1:Gögn/ns1:SundurliðunÚtlán/ns1:SÚ-NiðurfærslurÚtlána/ns1:SÚ-SérstakarNiðurfærslur/ns1:NiðurfærslurÚtlánaTilErlendraAðilaAlmennarOgSértækar/ns1:SÚ-LánTilErlendraFellowFélagaFE/ns1:FjármálafyrirtækiÓtalinAnnarsStaðar/@JPY" xmlDataType="decimal"/>
    </xmlCellPr>
  </singleXmlCell>
  <singleXmlCell id="4952" r="M286" connectionId="0">
    <xmlCellPr id="1" uniqueName="DKK">
      <xmlPr mapId="2" xpath="/ns1:EfnahagurBanka/ns1:Gögn/ns1:SundurliðunÚtlán/ns1:SÚ-NiðurfærslurÚtlána/ns1:SÚ-SérstakarNiðurfærslur/ns1:NiðurfærslurÚtlánaTilErlendraAðilaAlmennarOgSértækar/ns1:SÚ-LánTilErlendraFellowFélagaFE/ns1:FjármálafyrirtækiÓtalinAnnarsStaðar/@DKK" xmlDataType="decimal"/>
    </xmlCellPr>
  </singleXmlCell>
  <singleXmlCell id="4953" r="N286" connectionId="0">
    <xmlCellPr id="1" uniqueName="NOK">
      <xmlPr mapId="2" xpath="/ns1:EfnahagurBanka/ns1:Gögn/ns1:SundurliðunÚtlán/ns1:SÚ-NiðurfærslurÚtlána/ns1:SÚ-SérstakarNiðurfærslur/ns1:NiðurfærslurÚtlánaTilErlendraAðilaAlmennarOgSértækar/ns1:SÚ-LánTilErlendraFellowFélagaFE/ns1:FjármálafyrirtækiÓtalinAnnarsStaðar/@NOK" xmlDataType="decimal"/>
    </xmlCellPr>
  </singleXmlCell>
  <singleXmlCell id="4954" r="O286" connectionId="0">
    <xmlCellPr id="1" uniqueName="SEK">
      <xmlPr mapId="2" xpath="/ns1:EfnahagurBanka/ns1:Gögn/ns1:SundurliðunÚtlán/ns1:SÚ-NiðurfærslurÚtlána/ns1:SÚ-SérstakarNiðurfærslur/ns1:NiðurfærslurÚtlánaTilErlendraAðilaAlmennarOgSértækar/ns1:SÚ-LánTilErlendraFellowFélagaFE/ns1:FjármálafyrirtækiÓtalinAnnarsStaðar/@SEK" xmlDataType="decimal"/>
    </xmlCellPr>
  </singleXmlCell>
  <singleXmlCell id="4955" r="P286" connectionId="0">
    <xmlCellPr id="1" uniqueName="CHF">
      <xmlPr mapId="2" xpath="/ns1:EfnahagurBanka/ns1:Gögn/ns1:SundurliðunÚtlán/ns1:SÚ-NiðurfærslurÚtlána/ns1:SÚ-SérstakarNiðurfærslur/ns1:NiðurfærslurÚtlánaTilErlendraAðilaAlmennarOgSértækar/ns1:SÚ-LánTilErlendraFellowFélagaFE/ns1:FjármálafyrirtækiÓtalinAnnarsStaðar/@CHF" xmlDataType="decimal"/>
    </xmlCellPr>
  </singleXmlCell>
  <singleXmlCell id="4956" r="Q286" connectionId="0">
    <xmlCellPr id="1" uniqueName="AðrirGjaldmiðlar">
      <xmlPr mapId="2" xpath="/ns1:EfnahagurBanka/ns1:Gögn/ns1:SundurliðunÚtlán/ns1:SÚ-NiðurfærslurÚtlána/ns1:SÚ-SérstakarNiðurfærslur/ns1:NiðurfærslurÚtlánaTilErlendraAðilaAlmennarOgSértækar/ns1:SÚ-LánTilErlendraFellowFélagaFE/ns1:FjármálafyrirtækiÓtalinAnnarsStaðar/@AðrirGjaldmiðlar" xmlDataType="decimal"/>
    </xmlCellPr>
  </singleXmlCell>
  <singleXmlCell id="4957" r="H288" connectionId="0">
    <xmlCellPr id="1" uniqueName="ISK">
      <xmlPr mapId="2" xpath="/ns1:EfnahagurBanka/ns1:Gögn/ns1:SundurliðunÚtlán/ns1:SÚ-NiðurfærslurÚtlána/ns1:SÚ-SérstakarNiðurfærslur/ns1:NiðurfærslurÚtlánaTilErlendraAðilaAlmennarOgSértækar/ns1:SÚ-LánTilErlendraFellowFélagaFE/ns1:ÖnnurAtvinnufyrirtækiHeimiliOgÞjónustaViðHeimili/@ISK" xmlDataType="decimal"/>
    </xmlCellPr>
  </singleXmlCell>
  <singleXmlCell id="4958" r="I288" connectionId="0">
    <xmlCellPr id="1" uniqueName="EUR">
      <xmlPr mapId="2" xpath="/ns1:EfnahagurBanka/ns1:Gögn/ns1:SundurliðunÚtlán/ns1:SÚ-NiðurfærslurÚtlána/ns1:SÚ-SérstakarNiðurfærslur/ns1:NiðurfærslurÚtlánaTilErlendraAðilaAlmennarOgSértækar/ns1:SÚ-LánTilErlendraFellowFélagaFE/ns1:ÖnnurAtvinnufyrirtækiHeimiliOgÞjónustaViðHeimili/@EUR" xmlDataType="decimal"/>
    </xmlCellPr>
  </singleXmlCell>
  <singleXmlCell id="4959" r="J288" connectionId="0">
    <xmlCellPr id="1" uniqueName="USD">
      <xmlPr mapId="2" xpath="/ns1:EfnahagurBanka/ns1:Gögn/ns1:SundurliðunÚtlán/ns1:SÚ-NiðurfærslurÚtlána/ns1:SÚ-SérstakarNiðurfærslur/ns1:NiðurfærslurÚtlánaTilErlendraAðilaAlmennarOgSértækar/ns1:SÚ-LánTilErlendraFellowFélagaFE/ns1:ÖnnurAtvinnufyrirtækiHeimiliOgÞjónustaViðHeimili/@USD" xmlDataType="decimal"/>
    </xmlCellPr>
  </singleXmlCell>
  <singleXmlCell id="4960" r="K288" connectionId="0">
    <xmlCellPr id="1" uniqueName="GBP">
      <xmlPr mapId="2" xpath="/ns1:EfnahagurBanka/ns1:Gögn/ns1:SundurliðunÚtlán/ns1:SÚ-NiðurfærslurÚtlána/ns1:SÚ-SérstakarNiðurfærslur/ns1:NiðurfærslurÚtlánaTilErlendraAðilaAlmennarOgSértækar/ns1:SÚ-LánTilErlendraFellowFélagaFE/ns1:ÖnnurAtvinnufyrirtækiHeimiliOgÞjónustaViðHeimili/@GBP" xmlDataType="decimal"/>
    </xmlCellPr>
  </singleXmlCell>
  <singleXmlCell id="4961" r="L288" connectionId="0">
    <xmlCellPr id="1" uniqueName="JPY">
      <xmlPr mapId="2" xpath="/ns1:EfnahagurBanka/ns1:Gögn/ns1:SundurliðunÚtlán/ns1:SÚ-NiðurfærslurÚtlána/ns1:SÚ-SérstakarNiðurfærslur/ns1:NiðurfærslurÚtlánaTilErlendraAðilaAlmennarOgSértækar/ns1:SÚ-LánTilErlendraFellowFélagaFE/ns1:ÖnnurAtvinnufyrirtækiHeimiliOgÞjónustaViðHeimili/@JPY" xmlDataType="decimal"/>
    </xmlCellPr>
  </singleXmlCell>
  <singleXmlCell id="4962" r="M288" connectionId="0">
    <xmlCellPr id="1" uniqueName="DKK">
      <xmlPr mapId="2" xpath="/ns1:EfnahagurBanka/ns1:Gögn/ns1:SundurliðunÚtlán/ns1:SÚ-NiðurfærslurÚtlána/ns1:SÚ-SérstakarNiðurfærslur/ns1:NiðurfærslurÚtlánaTilErlendraAðilaAlmennarOgSértækar/ns1:SÚ-LánTilErlendraFellowFélagaFE/ns1:ÖnnurAtvinnufyrirtækiHeimiliOgÞjónustaViðHeimili/@DKK" xmlDataType="decimal"/>
    </xmlCellPr>
  </singleXmlCell>
  <singleXmlCell id="4963" r="N288" connectionId="0">
    <xmlCellPr id="1" uniqueName="NOK">
      <xmlPr mapId="2" xpath="/ns1:EfnahagurBanka/ns1:Gögn/ns1:SundurliðunÚtlán/ns1:SÚ-NiðurfærslurÚtlána/ns1:SÚ-SérstakarNiðurfærslur/ns1:NiðurfærslurÚtlánaTilErlendraAðilaAlmennarOgSértækar/ns1:SÚ-LánTilErlendraFellowFélagaFE/ns1:ÖnnurAtvinnufyrirtækiHeimiliOgÞjónustaViðHeimili/@NOK" xmlDataType="decimal"/>
    </xmlCellPr>
  </singleXmlCell>
  <singleXmlCell id="4964" r="O288" connectionId="0">
    <xmlCellPr id="1" uniqueName="SEK">
      <xmlPr mapId="2" xpath="/ns1:EfnahagurBanka/ns1:Gögn/ns1:SundurliðunÚtlán/ns1:SÚ-NiðurfærslurÚtlána/ns1:SÚ-SérstakarNiðurfærslur/ns1:NiðurfærslurÚtlánaTilErlendraAðilaAlmennarOgSértækar/ns1:SÚ-LánTilErlendraFellowFélagaFE/ns1:ÖnnurAtvinnufyrirtækiHeimiliOgÞjónustaViðHeimili/@SEK" xmlDataType="decimal"/>
    </xmlCellPr>
  </singleXmlCell>
  <singleXmlCell id="4965" r="P288" connectionId="0">
    <xmlCellPr id="1" uniqueName="CHF">
      <xmlPr mapId="2" xpath="/ns1:EfnahagurBanka/ns1:Gögn/ns1:SundurliðunÚtlán/ns1:SÚ-NiðurfærslurÚtlána/ns1:SÚ-SérstakarNiðurfærslur/ns1:NiðurfærslurÚtlánaTilErlendraAðilaAlmennarOgSértækar/ns1:SÚ-LánTilErlendraFellowFélagaFE/ns1:ÖnnurAtvinnufyrirtækiHeimiliOgÞjónustaViðHeimili/@CHF" xmlDataType="decimal"/>
    </xmlCellPr>
  </singleXmlCell>
  <singleXmlCell id="4966" r="Q288" connectionId="0">
    <xmlCellPr id="1" uniqueName="AðrirGjaldmiðlar">
      <xmlPr mapId="2" xpath="/ns1:EfnahagurBanka/ns1:Gögn/ns1:SundurliðunÚtlán/ns1:SÚ-NiðurfærslurÚtlána/ns1:SÚ-SérstakarNiðurfærslur/ns1:NiðurfærslurÚtlánaTilErlendraAðilaAlmennarOgSértækar/ns1:SÚ-LánTilErlendraFellowFélagaFE/ns1:ÖnnurAtvinnufyrirtækiHeimiliOgÞjónustaViðHeimili/@AðrirGjaldmiðlar" xmlDataType="decimal"/>
    </xmlCellPr>
  </singleXmlCell>
  <singleXmlCell id="4967" r="H291" connectionId="0">
    <xmlCellPr id="1" uniqueName="ISK">
      <xmlPr mapId="2" xpath="/ns1:EfnahagurBanka/ns1:Gögn/ns1:SundurliðunÚtlán/ns1:SÚ-NiðurfærslurÚtlána/ns1:SÚ-SérstakarNiðurfærslur/ns1:NiðurfærslurÚtlánaTilErlendraAðilaAlmennarOgSértækar/ns1:SÚ-ÖnnurErlendLán/ns1:InnlánsstofnanirStutt/@ISK" xmlDataType="decimal"/>
    </xmlCellPr>
  </singleXmlCell>
  <singleXmlCell id="4968" r="I291" connectionId="0">
    <xmlCellPr id="1" uniqueName="EUR">
      <xmlPr mapId="2" xpath="/ns1:EfnahagurBanka/ns1:Gögn/ns1:SundurliðunÚtlán/ns1:SÚ-NiðurfærslurÚtlána/ns1:SÚ-SérstakarNiðurfærslur/ns1:NiðurfærslurÚtlánaTilErlendraAðilaAlmennarOgSértækar/ns1:SÚ-ÖnnurErlendLán/ns1:InnlánsstofnanirStutt/@EUR" xmlDataType="decimal"/>
    </xmlCellPr>
  </singleXmlCell>
  <singleXmlCell id="4969" r="J291" connectionId="0">
    <xmlCellPr id="1" uniqueName="USD">
      <xmlPr mapId="2" xpath="/ns1:EfnahagurBanka/ns1:Gögn/ns1:SundurliðunÚtlán/ns1:SÚ-NiðurfærslurÚtlána/ns1:SÚ-SérstakarNiðurfærslur/ns1:NiðurfærslurÚtlánaTilErlendraAðilaAlmennarOgSértækar/ns1:SÚ-ÖnnurErlendLán/ns1:InnlánsstofnanirStutt/@USD" xmlDataType="decimal"/>
    </xmlCellPr>
  </singleXmlCell>
  <singleXmlCell id="4970" r="K291" connectionId="0">
    <xmlCellPr id="1" uniqueName="GBP">
      <xmlPr mapId="2" xpath="/ns1:EfnahagurBanka/ns1:Gögn/ns1:SundurliðunÚtlán/ns1:SÚ-NiðurfærslurÚtlána/ns1:SÚ-SérstakarNiðurfærslur/ns1:NiðurfærslurÚtlánaTilErlendraAðilaAlmennarOgSértækar/ns1:SÚ-ÖnnurErlendLán/ns1:InnlánsstofnanirStutt/@GBP" xmlDataType="decimal"/>
    </xmlCellPr>
  </singleXmlCell>
  <singleXmlCell id="4971" r="L291" connectionId="0">
    <xmlCellPr id="1" uniqueName="JPY">
      <xmlPr mapId="2" xpath="/ns1:EfnahagurBanka/ns1:Gögn/ns1:SundurliðunÚtlán/ns1:SÚ-NiðurfærslurÚtlána/ns1:SÚ-SérstakarNiðurfærslur/ns1:NiðurfærslurÚtlánaTilErlendraAðilaAlmennarOgSértækar/ns1:SÚ-ÖnnurErlendLán/ns1:InnlánsstofnanirStutt/@JPY" xmlDataType="decimal"/>
    </xmlCellPr>
  </singleXmlCell>
  <singleXmlCell id="4972" r="M291" connectionId="0">
    <xmlCellPr id="1" uniqueName="DKK">
      <xmlPr mapId="2" xpath="/ns1:EfnahagurBanka/ns1:Gögn/ns1:SundurliðunÚtlán/ns1:SÚ-NiðurfærslurÚtlána/ns1:SÚ-SérstakarNiðurfærslur/ns1:NiðurfærslurÚtlánaTilErlendraAðilaAlmennarOgSértækar/ns1:SÚ-ÖnnurErlendLán/ns1:InnlánsstofnanirStutt/@DKK" xmlDataType="decimal"/>
    </xmlCellPr>
  </singleXmlCell>
  <singleXmlCell id="4973" r="N291" connectionId="0">
    <xmlCellPr id="1" uniqueName="NOK">
      <xmlPr mapId="2" xpath="/ns1:EfnahagurBanka/ns1:Gögn/ns1:SundurliðunÚtlán/ns1:SÚ-NiðurfærslurÚtlána/ns1:SÚ-SérstakarNiðurfærslur/ns1:NiðurfærslurÚtlánaTilErlendraAðilaAlmennarOgSértækar/ns1:SÚ-ÖnnurErlendLán/ns1:InnlánsstofnanirStutt/@NOK" xmlDataType="decimal"/>
    </xmlCellPr>
  </singleXmlCell>
  <singleXmlCell id="4974" r="O291" connectionId="0">
    <xmlCellPr id="1" uniqueName="SEK">
      <xmlPr mapId="2" xpath="/ns1:EfnahagurBanka/ns1:Gögn/ns1:SundurliðunÚtlán/ns1:SÚ-NiðurfærslurÚtlána/ns1:SÚ-SérstakarNiðurfærslur/ns1:NiðurfærslurÚtlánaTilErlendraAðilaAlmennarOgSértækar/ns1:SÚ-ÖnnurErlendLán/ns1:InnlánsstofnanirStutt/@SEK" xmlDataType="decimal"/>
    </xmlCellPr>
  </singleXmlCell>
  <singleXmlCell id="4975" r="P291" connectionId="0">
    <xmlCellPr id="1" uniqueName="CHF">
      <xmlPr mapId="2" xpath="/ns1:EfnahagurBanka/ns1:Gögn/ns1:SundurliðunÚtlán/ns1:SÚ-NiðurfærslurÚtlána/ns1:SÚ-SérstakarNiðurfærslur/ns1:NiðurfærslurÚtlánaTilErlendraAðilaAlmennarOgSértækar/ns1:SÚ-ÖnnurErlendLán/ns1:InnlánsstofnanirStutt/@CHF" xmlDataType="decimal"/>
    </xmlCellPr>
  </singleXmlCell>
  <singleXmlCell id="4976" r="Q291" connectionId="0">
    <xmlCellPr id="1" uniqueName="AðrirGjaldmiðlar">
      <xmlPr mapId="2" xpath="/ns1:EfnahagurBanka/ns1:Gögn/ns1:SundurliðunÚtlán/ns1:SÚ-NiðurfærslurÚtlána/ns1:SÚ-SérstakarNiðurfærslur/ns1:NiðurfærslurÚtlánaTilErlendraAðilaAlmennarOgSértækar/ns1:SÚ-ÖnnurErlendLán/ns1:InnlánsstofnanirStutt/@AðrirGjaldmiðlar" xmlDataType="decimal"/>
    </xmlCellPr>
  </singleXmlCell>
  <singleXmlCell id="4977" r="H294" connectionId="0">
    <xmlCellPr id="1" uniqueName="ISK">
      <xmlPr mapId="2" xpath="/ns1:EfnahagurBanka/ns1:Gögn/ns1:SundurliðunÚtlán/ns1:SÚ-NiðurfærslurÚtlána/ns1:SÚ-SérstakarNiðurfærslur/ns1:NiðurfærslurÚtlánaTilErlendraAðilaAlmennarOgSértækar/ns1:SÚ-ÖnnurErlendLán/ns1:FjármálafyrirtækiÓtalinAnnarsStaðar/@ISK" xmlDataType="decimal"/>
    </xmlCellPr>
  </singleXmlCell>
  <singleXmlCell id="4978" r="I294" connectionId="0">
    <xmlCellPr id="1" uniqueName="EUR">
      <xmlPr mapId="2" xpath="/ns1:EfnahagurBanka/ns1:Gögn/ns1:SundurliðunÚtlán/ns1:SÚ-NiðurfærslurÚtlána/ns1:SÚ-SérstakarNiðurfærslur/ns1:NiðurfærslurÚtlánaTilErlendraAðilaAlmennarOgSértækar/ns1:SÚ-ÖnnurErlendLán/ns1:FjármálafyrirtækiÓtalinAnnarsStaðar/@EUR" xmlDataType="decimal"/>
    </xmlCellPr>
  </singleXmlCell>
  <singleXmlCell id="4979" r="J294" connectionId="0">
    <xmlCellPr id="1" uniqueName="USD">
      <xmlPr mapId="2" xpath="/ns1:EfnahagurBanka/ns1:Gögn/ns1:SundurliðunÚtlán/ns1:SÚ-NiðurfærslurÚtlána/ns1:SÚ-SérstakarNiðurfærslur/ns1:NiðurfærslurÚtlánaTilErlendraAðilaAlmennarOgSértækar/ns1:SÚ-ÖnnurErlendLán/ns1:FjármálafyrirtækiÓtalinAnnarsStaðar/@USD" xmlDataType="decimal"/>
    </xmlCellPr>
  </singleXmlCell>
  <singleXmlCell id="4980" r="K294" connectionId="0">
    <xmlCellPr id="1" uniqueName="GBP">
      <xmlPr mapId="2" xpath="/ns1:EfnahagurBanka/ns1:Gögn/ns1:SundurliðunÚtlán/ns1:SÚ-NiðurfærslurÚtlána/ns1:SÚ-SérstakarNiðurfærslur/ns1:NiðurfærslurÚtlánaTilErlendraAðilaAlmennarOgSértækar/ns1:SÚ-ÖnnurErlendLán/ns1:FjármálafyrirtækiÓtalinAnnarsStaðar/@GBP" xmlDataType="decimal"/>
    </xmlCellPr>
  </singleXmlCell>
  <singleXmlCell id="4981" r="L294" connectionId="0">
    <xmlCellPr id="1" uniqueName="JPY">
      <xmlPr mapId="2" xpath="/ns1:EfnahagurBanka/ns1:Gögn/ns1:SundurliðunÚtlán/ns1:SÚ-NiðurfærslurÚtlána/ns1:SÚ-SérstakarNiðurfærslur/ns1:NiðurfærslurÚtlánaTilErlendraAðilaAlmennarOgSértækar/ns1:SÚ-ÖnnurErlendLán/ns1:FjármálafyrirtækiÓtalinAnnarsStaðar/@JPY" xmlDataType="decimal"/>
    </xmlCellPr>
  </singleXmlCell>
  <singleXmlCell id="4982" r="M294" connectionId="0">
    <xmlCellPr id="1" uniqueName="DKK">
      <xmlPr mapId="2" xpath="/ns1:EfnahagurBanka/ns1:Gögn/ns1:SundurliðunÚtlán/ns1:SÚ-NiðurfærslurÚtlána/ns1:SÚ-SérstakarNiðurfærslur/ns1:NiðurfærslurÚtlánaTilErlendraAðilaAlmennarOgSértækar/ns1:SÚ-ÖnnurErlendLán/ns1:FjármálafyrirtækiÓtalinAnnarsStaðar/@DKK" xmlDataType="decimal"/>
    </xmlCellPr>
  </singleXmlCell>
  <singleXmlCell id="4983" r="N294" connectionId="0">
    <xmlCellPr id="1" uniqueName="NOK">
      <xmlPr mapId="2" xpath="/ns1:EfnahagurBanka/ns1:Gögn/ns1:SundurliðunÚtlán/ns1:SÚ-NiðurfærslurÚtlána/ns1:SÚ-SérstakarNiðurfærslur/ns1:NiðurfærslurÚtlánaTilErlendraAðilaAlmennarOgSértækar/ns1:SÚ-ÖnnurErlendLán/ns1:FjármálafyrirtækiÓtalinAnnarsStaðar/@NOK" xmlDataType="decimal"/>
    </xmlCellPr>
  </singleXmlCell>
  <singleXmlCell id="4984" r="O294" connectionId="0">
    <xmlCellPr id="1" uniqueName="SEK">
      <xmlPr mapId="2" xpath="/ns1:EfnahagurBanka/ns1:Gögn/ns1:SundurliðunÚtlán/ns1:SÚ-NiðurfærslurÚtlána/ns1:SÚ-SérstakarNiðurfærslur/ns1:NiðurfærslurÚtlánaTilErlendraAðilaAlmennarOgSértækar/ns1:SÚ-ÖnnurErlendLán/ns1:FjármálafyrirtækiÓtalinAnnarsStaðar/@SEK" xmlDataType="decimal"/>
    </xmlCellPr>
  </singleXmlCell>
  <singleXmlCell id="4985" r="P294" connectionId="0">
    <xmlCellPr id="1" uniqueName="CHF">
      <xmlPr mapId="2" xpath="/ns1:EfnahagurBanka/ns1:Gögn/ns1:SundurliðunÚtlán/ns1:SÚ-NiðurfærslurÚtlána/ns1:SÚ-SérstakarNiðurfærslur/ns1:NiðurfærslurÚtlánaTilErlendraAðilaAlmennarOgSértækar/ns1:SÚ-ÖnnurErlendLán/ns1:FjármálafyrirtækiÓtalinAnnarsStaðar/@CHF" xmlDataType="decimal"/>
    </xmlCellPr>
  </singleXmlCell>
  <singleXmlCell id="4986" r="Q294" connectionId="0">
    <xmlCellPr id="1" uniqueName="AðrirGjaldmiðlar">
      <xmlPr mapId="2" xpath="/ns1:EfnahagurBanka/ns1:Gögn/ns1:SundurliðunÚtlán/ns1:SÚ-NiðurfærslurÚtlána/ns1:SÚ-SérstakarNiðurfærslur/ns1:NiðurfærslurÚtlánaTilErlendraAðilaAlmennarOgSértækar/ns1:SÚ-ÖnnurErlendLán/ns1:FjármálafyrirtækiÓtalinAnnarsStaðar/@AðrirGjaldmiðlar" xmlDataType="decimal"/>
    </xmlCellPr>
  </singleXmlCell>
  <singleXmlCell id="4987" r="H295" connectionId="0">
    <xmlCellPr id="1" uniqueName="ISK">
      <xmlPr mapId="2" xpath="/ns1:EfnahagurBanka/ns1:Gögn/ns1:SundurliðunÚtlán/ns1:SÚ-NiðurfærslurÚtlána/ns1:SÚ-SérstakarNiðurfærslur/ns1:NiðurfærslurÚtlánaTilErlendraAðilaAlmennarOgSértækar/ns1:SÚ-ÖnnurErlendLán/ns1:OpinberirAðilarRíkiOgSveitarfélög/@ISK" xmlDataType="decimal"/>
    </xmlCellPr>
  </singleXmlCell>
  <singleXmlCell id="4988" r="I295" connectionId="0">
    <xmlCellPr id="1" uniqueName="EUR">
      <xmlPr mapId="2" xpath="/ns1:EfnahagurBanka/ns1:Gögn/ns1:SundurliðunÚtlán/ns1:SÚ-NiðurfærslurÚtlána/ns1:SÚ-SérstakarNiðurfærslur/ns1:NiðurfærslurÚtlánaTilErlendraAðilaAlmennarOgSértækar/ns1:SÚ-ÖnnurErlendLán/ns1:OpinberirAðilarRíkiOgSveitarfélög/@EUR" xmlDataType="decimal"/>
    </xmlCellPr>
  </singleXmlCell>
  <singleXmlCell id="4989" r="J295" connectionId="0">
    <xmlCellPr id="1" uniqueName="USD">
      <xmlPr mapId="2" xpath="/ns1:EfnahagurBanka/ns1:Gögn/ns1:SundurliðunÚtlán/ns1:SÚ-NiðurfærslurÚtlána/ns1:SÚ-SérstakarNiðurfærslur/ns1:NiðurfærslurÚtlánaTilErlendraAðilaAlmennarOgSértækar/ns1:SÚ-ÖnnurErlendLán/ns1:OpinberirAðilarRíkiOgSveitarfélög/@USD" xmlDataType="decimal"/>
    </xmlCellPr>
  </singleXmlCell>
  <singleXmlCell id="4990" r="K295" connectionId="0">
    <xmlCellPr id="1" uniqueName="GBP">
      <xmlPr mapId="2" xpath="/ns1:EfnahagurBanka/ns1:Gögn/ns1:SundurliðunÚtlán/ns1:SÚ-NiðurfærslurÚtlána/ns1:SÚ-SérstakarNiðurfærslur/ns1:NiðurfærslurÚtlánaTilErlendraAðilaAlmennarOgSértækar/ns1:SÚ-ÖnnurErlendLán/ns1:OpinberirAðilarRíkiOgSveitarfélög/@GBP" xmlDataType="decimal"/>
    </xmlCellPr>
  </singleXmlCell>
  <singleXmlCell id="4991" r="L295" connectionId="0">
    <xmlCellPr id="1" uniqueName="JPY">
      <xmlPr mapId="2" xpath="/ns1:EfnahagurBanka/ns1:Gögn/ns1:SundurliðunÚtlán/ns1:SÚ-NiðurfærslurÚtlána/ns1:SÚ-SérstakarNiðurfærslur/ns1:NiðurfærslurÚtlánaTilErlendraAðilaAlmennarOgSértækar/ns1:SÚ-ÖnnurErlendLán/ns1:OpinberirAðilarRíkiOgSveitarfélög/@JPY" xmlDataType="decimal"/>
    </xmlCellPr>
  </singleXmlCell>
  <singleXmlCell id="4992" r="M295" connectionId="0">
    <xmlCellPr id="1" uniqueName="DKK">
      <xmlPr mapId="2" xpath="/ns1:EfnahagurBanka/ns1:Gögn/ns1:SundurliðunÚtlán/ns1:SÚ-NiðurfærslurÚtlána/ns1:SÚ-SérstakarNiðurfærslur/ns1:NiðurfærslurÚtlánaTilErlendraAðilaAlmennarOgSértækar/ns1:SÚ-ÖnnurErlendLán/ns1:OpinberirAðilarRíkiOgSveitarfélög/@DKK" xmlDataType="decimal"/>
    </xmlCellPr>
  </singleXmlCell>
  <singleXmlCell id="4993" r="N295" connectionId="0">
    <xmlCellPr id="1" uniqueName="NOK">
      <xmlPr mapId="2" xpath="/ns1:EfnahagurBanka/ns1:Gögn/ns1:SundurliðunÚtlán/ns1:SÚ-NiðurfærslurÚtlána/ns1:SÚ-SérstakarNiðurfærslur/ns1:NiðurfærslurÚtlánaTilErlendraAðilaAlmennarOgSértækar/ns1:SÚ-ÖnnurErlendLán/ns1:OpinberirAðilarRíkiOgSveitarfélög/@NOK" xmlDataType="decimal"/>
    </xmlCellPr>
  </singleXmlCell>
  <singleXmlCell id="4994" r="O295" connectionId="0">
    <xmlCellPr id="1" uniqueName="SEK">
      <xmlPr mapId="2" xpath="/ns1:EfnahagurBanka/ns1:Gögn/ns1:SundurliðunÚtlán/ns1:SÚ-NiðurfærslurÚtlána/ns1:SÚ-SérstakarNiðurfærslur/ns1:NiðurfærslurÚtlánaTilErlendraAðilaAlmennarOgSértækar/ns1:SÚ-ÖnnurErlendLán/ns1:OpinberirAðilarRíkiOgSveitarfélög/@SEK" xmlDataType="decimal"/>
    </xmlCellPr>
  </singleXmlCell>
  <singleXmlCell id="4995" r="P295" connectionId="0">
    <xmlCellPr id="1" uniqueName="CHF">
      <xmlPr mapId="2" xpath="/ns1:EfnahagurBanka/ns1:Gögn/ns1:SundurliðunÚtlán/ns1:SÚ-NiðurfærslurÚtlána/ns1:SÚ-SérstakarNiðurfærslur/ns1:NiðurfærslurÚtlánaTilErlendraAðilaAlmennarOgSértækar/ns1:SÚ-ÖnnurErlendLán/ns1:OpinberirAðilarRíkiOgSveitarfélög/@CHF" xmlDataType="decimal"/>
    </xmlCellPr>
  </singleXmlCell>
  <singleXmlCell id="4996" r="Q295" connectionId="0">
    <xmlCellPr id="1" uniqueName="AðrirGjaldmiðlar">
      <xmlPr mapId="2" xpath="/ns1:EfnahagurBanka/ns1:Gögn/ns1:SundurliðunÚtlán/ns1:SÚ-NiðurfærslurÚtlána/ns1:SÚ-SérstakarNiðurfærslur/ns1:NiðurfærslurÚtlánaTilErlendraAðilaAlmennarOgSértækar/ns1:SÚ-ÖnnurErlendLán/ns1:OpinberirAðilarRíkiOgSveitarfélög/@AðrirGjaldmiðlar" xmlDataType="decimal"/>
    </xmlCellPr>
  </singleXmlCell>
  <singleXmlCell id="4997" r="H296" connectionId="0">
    <xmlCellPr id="1" uniqueName="ISK">
      <xmlPr mapId="2" xpath="/ns1:EfnahagurBanka/ns1:Gögn/ns1:SundurliðunÚtlán/ns1:SÚ-NiðurfærslurÚtlána/ns1:SÚ-SérstakarNiðurfærslur/ns1:NiðurfærslurÚtlánaTilErlendraAðilaAlmennarOgSértækar/ns1:SÚ-ÖnnurErlendLán/ns1:ÖnnurAtvinnufyrirtækiHeimiliOgÞjónustaViðHeimili/@ISK" xmlDataType="decimal"/>
    </xmlCellPr>
  </singleXmlCell>
  <singleXmlCell id="4998" r="I296" connectionId="0">
    <xmlCellPr id="1" uniqueName="EUR">
      <xmlPr mapId="2" xpath="/ns1:EfnahagurBanka/ns1:Gögn/ns1:SundurliðunÚtlán/ns1:SÚ-NiðurfærslurÚtlána/ns1:SÚ-SérstakarNiðurfærslur/ns1:NiðurfærslurÚtlánaTilErlendraAðilaAlmennarOgSértækar/ns1:SÚ-ÖnnurErlendLán/ns1:ÖnnurAtvinnufyrirtækiHeimiliOgÞjónustaViðHeimili/@EUR" xmlDataType="decimal"/>
    </xmlCellPr>
  </singleXmlCell>
  <singleXmlCell id="4999" r="J296" connectionId="0">
    <xmlCellPr id="1" uniqueName="USD">
      <xmlPr mapId="2" xpath="/ns1:EfnahagurBanka/ns1:Gögn/ns1:SundurliðunÚtlán/ns1:SÚ-NiðurfærslurÚtlána/ns1:SÚ-SérstakarNiðurfærslur/ns1:NiðurfærslurÚtlánaTilErlendraAðilaAlmennarOgSértækar/ns1:SÚ-ÖnnurErlendLán/ns1:ÖnnurAtvinnufyrirtækiHeimiliOgÞjónustaViðHeimili/@USD" xmlDataType="decimal"/>
    </xmlCellPr>
  </singleXmlCell>
  <singleXmlCell id="5000" r="K296" connectionId="0">
    <xmlCellPr id="1" uniqueName="GBP">
      <xmlPr mapId="2" xpath="/ns1:EfnahagurBanka/ns1:Gögn/ns1:SundurliðunÚtlán/ns1:SÚ-NiðurfærslurÚtlána/ns1:SÚ-SérstakarNiðurfærslur/ns1:NiðurfærslurÚtlánaTilErlendraAðilaAlmennarOgSértækar/ns1:SÚ-ÖnnurErlendLán/ns1:ÖnnurAtvinnufyrirtækiHeimiliOgÞjónustaViðHeimili/@GBP" xmlDataType="decimal"/>
    </xmlCellPr>
  </singleXmlCell>
  <singleXmlCell id="5001" r="L296" connectionId="0">
    <xmlCellPr id="1" uniqueName="JPY">
      <xmlPr mapId="2" xpath="/ns1:EfnahagurBanka/ns1:Gögn/ns1:SundurliðunÚtlán/ns1:SÚ-NiðurfærslurÚtlána/ns1:SÚ-SérstakarNiðurfærslur/ns1:NiðurfærslurÚtlánaTilErlendraAðilaAlmennarOgSértækar/ns1:SÚ-ÖnnurErlendLán/ns1:ÖnnurAtvinnufyrirtækiHeimiliOgÞjónustaViðHeimili/@JPY" xmlDataType="decimal"/>
    </xmlCellPr>
  </singleXmlCell>
  <singleXmlCell id="5002" r="M296" connectionId="0">
    <xmlCellPr id="1" uniqueName="DKK">
      <xmlPr mapId="2" xpath="/ns1:EfnahagurBanka/ns1:Gögn/ns1:SundurliðunÚtlán/ns1:SÚ-NiðurfærslurÚtlána/ns1:SÚ-SérstakarNiðurfærslur/ns1:NiðurfærslurÚtlánaTilErlendraAðilaAlmennarOgSértækar/ns1:SÚ-ÖnnurErlendLán/ns1:ÖnnurAtvinnufyrirtækiHeimiliOgÞjónustaViðHeimili/@DKK" xmlDataType="decimal"/>
    </xmlCellPr>
  </singleXmlCell>
  <singleXmlCell id="5003" r="N296" connectionId="0">
    <xmlCellPr id="1" uniqueName="NOK">
      <xmlPr mapId="2" xpath="/ns1:EfnahagurBanka/ns1:Gögn/ns1:SundurliðunÚtlán/ns1:SÚ-NiðurfærslurÚtlána/ns1:SÚ-SérstakarNiðurfærslur/ns1:NiðurfærslurÚtlánaTilErlendraAðilaAlmennarOgSértækar/ns1:SÚ-ÖnnurErlendLán/ns1:ÖnnurAtvinnufyrirtækiHeimiliOgÞjónustaViðHeimili/@NOK" xmlDataType="decimal"/>
    </xmlCellPr>
  </singleXmlCell>
  <singleXmlCell id="5004" r="O296" connectionId="0">
    <xmlCellPr id="1" uniqueName="SEK">
      <xmlPr mapId="2" xpath="/ns1:EfnahagurBanka/ns1:Gögn/ns1:SundurliðunÚtlán/ns1:SÚ-NiðurfærslurÚtlána/ns1:SÚ-SérstakarNiðurfærslur/ns1:NiðurfærslurÚtlánaTilErlendraAðilaAlmennarOgSértækar/ns1:SÚ-ÖnnurErlendLán/ns1:ÖnnurAtvinnufyrirtækiHeimiliOgÞjónustaViðHeimili/@SEK" xmlDataType="decimal"/>
    </xmlCellPr>
  </singleXmlCell>
  <singleXmlCell id="5005" r="P296" connectionId="0">
    <xmlCellPr id="1" uniqueName="CHF">
      <xmlPr mapId="2" xpath="/ns1:EfnahagurBanka/ns1:Gögn/ns1:SundurliðunÚtlán/ns1:SÚ-NiðurfærslurÚtlána/ns1:SÚ-SérstakarNiðurfærslur/ns1:NiðurfærslurÚtlánaTilErlendraAðilaAlmennarOgSértækar/ns1:SÚ-ÖnnurErlendLán/ns1:ÖnnurAtvinnufyrirtækiHeimiliOgÞjónustaViðHeimili/@CHF" xmlDataType="decimal"/>
    </xmlCellPr>
  </singleXmlCell>
  <singleXmlCell id="5006" r="Q296" connectionId="0">
    <xmlCellPr id="1" uniqueName="AðrirGjaldmiðlar">
      <xmlPr mapId="2" xpath="/ns1:EfnahagurBanka/ns1:Gögn/ns1:SundurliðunÚtlán/ns1:SÚ-NiðurfærslurÚtlána/ns1:SÚ-SérstakarNiðurfærslur/ns1:NiðurfærslurÚtlánaTilErlendraAðilaAlmennarOgSértækar/ns1:SÚ-ÖnnurErlendLán/ns1:ÖnnurAtvinnufyrirtækiHeimiliOgÞjónustaViðHeimili/@AðrirGjaldmiðlar" xmlDataType="decimal"/>
    </xmlCellPr>
  </singleXmlCell>
  <singleXmlCell id="1098" r="H267" connectionId="0">
    <xmlCellPr id="1" uniqueName="ISK">
      <xmlPr mapId="2" xpath="/ns1:EfnahagurBanka/ns1:Gögn/ns1:SundurliðunÚtlán/ns1:SÚ-NiðurfærslurÚtlána/ns1:SÚ-SérstakarNiðurfærslur/ns1:NiðurfærslurÚtlánaTilErlendraAðilaAlmennarOgSértækar/ns1:SÚ-LánTilErlendraHludeildarfyrirtækja10Til50PrósentFE/ns1:InnlánsstofnanirStutt/@ISK" xmlDataType="decimal"/>
    </xmlCellPr>
  </singleXmlCell>
  <singleXmlCell id="1122" r="I267" connectionId="0">
    <xmlCellPr id="1" uniqueName="EUR">
      <xmlPr mapId="2" xpath="/ns1:EfnahagurBanka/ns1:Gögn/ns1:SundurliðunÚtlán/ns1:SÚ-NiðurfærslurÚtlána/ns1:SÚ-SérstakarNiðurfærslur/ns1:NiðurfærslurÚtlánaTilErlendraAðilaAlmennarOgSértækar/ns1:SÚ-LánTilErlendraHludeildarfyrirtækja10Til50PrósentFE/ns1:InnlánsstofnanirStutt/@EUR" xmlDataType="decimal"/>
    </xmlCellPr>
  </singleXmlCell>
  <singleXmlCell id="1146" r="J267" connectionId="0">
    <xmlCellPr id="1" uniqueName="USD">
      <xmlPr mapId="2" xpath="/ns1:EfnahagurBanka/ns1:Gögn/ns1:SundurliðunÚtlán/ns1:SÚ-NiðurfærslurÚtlána/ns1:SÚ-SérstakarNiðurfærslur/ns1:NiðurfærslurÚtlánaTilErlendraAðilaAlmennarOgSértækar/ns1:SÚ-LánTilErlendraHludeildarfyrirtækja10Til50PrósentFE/ns1:InnlánsstofnanirStutt/@USD" xmlDataType="decimal"/>
    </xmlCellPr>
  </singleXmlCell>
  <singleXmlCell id="1170" r="K267" connectionId="0">
    <xmlCellPr id="1" uniqueName="GBP">
      <xmlPr mapId="2" xpath="/ns1:EfnahagurBanka/ns1:Gögn/ns1:SundurliðunÚtlán/ns1:SÚ-NiðurfærslurÚtlána/ns1:SÚ-SérstakarNiðurfærslur/ns1:NiðurfærslurÚtlánaTilErlendraAðilaAlmennarOgSértækar/ns1:SÚ-LánTilErlendraHludeildarfyrirtækja10Til50PrósentFE/ns1:InnlánsstofnanirStutt/@GBP" xmlDataType="decimal"/>
    </xmlCellPr>
  </singleXmlCell>
  <singleXmlCell id="1194" r="L267" connectionId="0">
    <xmlCellPr id="1" uniqueName="JPY">
      <xmlPr mapId="2" xpath="/ns1:EfnahagurBanka/ns1:Gögn/ns1:SundurliðunÚtlán/ns1:SÚ-NiðurfærslurÚtlána/ns1:SÚ-SérstakarNiðurfærslur/ns1:NiðurfærslurÚtlánaTilErlendraAðilaAlmennarOgSértækar/ns1:SÚ-LánTilErlendraHludeildarfyrirtækja10Til50PrósentFE/ns1:InnlánsstofnanirStutt/@JPY" xmlDataType="decimal"/>
    </xmlCellPr>
  </singleXmlCell>
  <singleXmlCell id="1218" r="M267" connectionId="0">
    <xmlCellPr id="1" uniqueName="DKK">
      <xmlPr mapId="2" xpath="/ns1:EfnahagurBanka/ns1:Gögn/ns1:SundurliðunÚtlán/ns1:SÚ-NiðurfærslurÚtlána/ns1:SÚ-SérstakarNiðurfærslur/ns1:NiðurfærslurÚtlánaTilErlendraAðilaAlmennarOgSértækar/ns1:SÚ-LánTilErlendraHludeildarfyrirtækja10Til50PrósentFE/ns1:InnlánsstofnanirStutt/@DKK" xmlDataType="decimal"/>
    </xmlCellPr>
  </singleXmlCell>
  <singleXmlCell id="1242" r="N267" connectionId="0">
    <xmlCellPr id="1" uniqueName="NOK">
      <xmlPr mapId="2" xpath="/ns1:EfnahagurBanka/ns1:Gögn/ns1:SundurliðunÚtlán/ns1:SÚ-NiðurfærslurÚtlána/ns1:SÚ-SérstakarNiðurfærslur/ns1:NiðurfærslurÚtlánaTilErlendraAðilaAlmennarOgSértækar/ns1:SÚ-LánTilErlendraHludeildarfyrirtækja10Til50PrósentFE/ns1:InnlánsstofnanirStutt/@NOK" xmlDataType="decimal"/>
    </xmlCellPr>
  </singleXmlCell>
  <singleXmlCell id="1266" r="O267" connectionId="0">
    <xmlCellPr id="1" uniqueName="SEK">
      <xmlPr mapId="2" xpath="/ns1:EfnahagurBanka/ns1:Gögn/ns1:SundurliðunÚtlán/ns1:SÚ-NiðurfærslurÚtlána/ns1:SÚ-SérstakarNiðurfærslur/ns1:NiðurfærslurÚtlánaTilErlendraAðilaAlmennarOgSértækar/ns1:SÚ-LánTilErlendraHludeildarfyrirtækja10Til50PrósentFE/ns1:InnlánsstofnanirStutt/@SEK" xmlDataType="decimal"/>
    </xmlCellPr>
  </singleXmlCell>
  <singleXmlCell id="1290" r="P267" connectionId="0">
    <xmlCellPr id="1" uniqueName="CHF">
      <xmlPr mapId="2" xpath="/ns1:EfnahagurBanka/ns1:Gögn/ns1:SundurliðunÚtlán/ns1:SÚ-NiðurfærslurÚtlána/ns1:SÚ-SérstakarNiðurfærslur/ns1:NiðurfærslurÚtlánaTilErlendraAðilaAlmennarOgSértækar/ns1:SÚ-LánTilErlendraHludeildarfyrirtækja10Til50PrósentFE/ns1:InnlánsstofnanirStutt/@CHF" xmlDataType="decimal"/>
    </xmlCellPr>
  </singleXmlCell>
  <singleXmlCell id="1314" r="Q267" connectionId="0">
    <xmlCellPr id="1" uniqueName="AðrirGjaldmiðlar">
      <xmlPr mapId="2" xpath="/ns1:EfnahagurBanka/ns1:Gögn/ns1:SundurliðunÚtlán/ns1:SÚ-NiðurfærslurÚtlána/ns1:SÚ-SérstakarNiðurfærslur/ns1:NiðurfærslurÚtlánaTilErlendraAðilaAlmennarOgSértækar/ns1:SÚ-LánTilErlendraHludeildarfyrirtækja10Til50PrósentFE/ns1:InnlánsstofnanirStutt/@AðrirGjaldmiðlar" xmlDataType="decimal"/>
    </xmlCellPr>
  </singleXmlCell>
  <singleXmlCell id="2582" r="H228" connectionId="0">
    <xmlCellPr id="1" uniqueName="ISK">
      <xmlPr mapId="2" xpath="/ns1:EfnahagurBanka/ns1:Gögn/ns1:SundurliðunÚtlán/ns1:SÚ-Útlán/ns1:SÚ-ÚtlánOgKröfurÁErlendraAðila/ns1:ÖnnurErlendLán/ns1:AðrirVerðbréfaOgFjárfestingarsjóðirStutt/@ISK" xmlDataType="decimal"/>
    </xmlCellPr>
  </singleXmlCell>
  <singleXmlCell id="2583" r="I228" connectionId="0">
    <xmlCellPr id="1" uniqueName="EUR">
      <xmlPr mapId="2" xpath="/ns1:EfnahagurBanka/ns1:Gögn/ns1:SundurliðunÚtlán/ns1:SÚ-Útlán/ns1:SÚ-ÚtlánOgKröfurÁErlendraAðila/ns1:ÖnnurErlendLán/ns1:AðrirVerðbréfaOgFjárfestingarsjóðirStutt/@EUR" xmlDataType="decimal"/>
    </xmlCellPr>
  </singleXmlCell>
  <singleXmlCell id="2584" r="J228" connectionId="0">
    <xmlCellPr id="1" uniqueName="USD">
      <xmlPr mapId="2" xpath="/ns1:EfnahagurBanka/ns1:Gögn/ns1:SundurliðunÚtlán/ns1:SÚ-Útlán/ns1:SÚ-ÚtlánOgKröfurÁErlendraAðila/ns1:ÖnnurErlendLán/ns1:AðrirVerðbréfaOgFjárfestingarsjóðirStutt/@USD" xmlDataType="decimal"/>
    </xmlCellPr>
  </singleXmlCell>
  <singleXmlCell id="2585" r="K228" connectionId="0">
    <xmlCellPr id="1" uniqueName="GBP">
      <xmlPr mapId="2" xpath="/ns1:EfnahagurBanka/ns1:Gögn/ns1:SundurliðunÚtlán/ns1:SÚ-Útlán/ns1:SÚ-ÚtlánOgKröfurÁErlendraAðila/ns1:ÖnnurErlendLán/ns1:AðrirVerðbréfaOgFjárfestingarsjóðirStutt/@GBP" xmlDataType="decimal"/>
    </xmlCellPr>
  </singleXmlCell>
  <singleXmlCell id="2586" r="L228" connectionId="0">
    <xmlCellPr id="1" uniqueName="JPY">
      <xmlPr mapId="2" xpath="/ns1:EfnahagurBanka/ns1:Gögn/ns1:SundurliðunÚtlán/ns1:SÚ-Útlán/ns1:SÚ-ÚtlánOgKröfurÁErlendraAðila/ns1:ÖnnurErlendLán/ns1:AðrirVerðbréfaOgFjárfestingarsjóðirStutt/@JPY" xmlDataType="decimal"/>
    </xmlCellPr>
  </singleXmlCell>
  <singleXmlCell id="2587" r="M228" connectionId="0">
    <xmlCellPr id="1" uniqueName="DKK">
      <xmlPr mapId="2" xpath="/ns1:EfnahagurBanka/ns1:Gögn/ns1:SundurliðunÚtlán/ns1:SÚ-Útlán/ns1:SÚ-ÚtlánOgKröfurÁErlendraAðila/ns1:ÖnnurErlendLán/ns1:AðrirVerðbréfaOgFjárfestingarsjóðirStutt/@DKK" xmlDataType="decimal"/>
    </xmlCellPr>
  </singleXmlCell>
  <singleXmlCell id="2588" r="N228" connectionId="0">
    <xmlCellPr id="1" uniqueName="NOK">
      <xmlPr mapId="2" xpath="/ns1:EfnahagurBanka/ns1:Gögn/ns1:SundurliðunÚtlán/ns1:SÚ-Útlán/ns1:SÚ-ÚtlánOgKröfurÁErlendraAðila/ns1:ÖnnurErlendLán/ns1:AðrirVerðbréfaOgFjárfestingarsjóðirStutt/@NOK" xmlDataType="decimal"/>
    </xmlCellPr>
  </singleXmlCell>
  <singleXmlCell id="2610" r="O228" connectionId="0">
    <xmlCellPr id="1" uniqueName="SEK">
      <xmlPr mapId="2" xpath="/ns1:EfnahagurBanka/ns1:Gögn/ns1:SundurliðunÚtlán/ns1:SÚ-Útlán/ns1:SÚ-ÚtlánOgKröfurÁErlendraAðila/ns1:ÖnnurErlendLán/ns1:AðrirVerðbréfaOgFjárfestingarsjóðirStutt/@SEK" xmlDataType="decimal"/>
    </xmlCellPr>
  </singleXmlCell>
  <singleXmlCell id="2611" r="P228" connectionId="0">
    <xmlCellPr id="1" uniqueName="CHF">
      <xmlPr mapId="2" xpath="/ns1:EfnahagurBanka/ns1:Gögn/ns1:SundurliðunÚtlán/ns1:SÚ-Útlán/ns1:SÚ-ÚtlánOgKröfurÁErlendraAðila/ns1:ÖnnurErlendLán/ns1:AðrirVerðbréfaOgFjárfestingarsjóðirStutt/@CHF" xmlDataType="decimal"/>
    </xmlCellPr>
  </singleXmlCell>
  <singleXmlCell id="2612" r="Q228" connectionId="0">
    <xmlCellPr id="1" uniqueName="AðrirGjaldmiðlar">
      <xmlPr mapId="2" xpath="/ns1:EfnahagurBanka/ns1:Gögn/ns1:SundurliðunÚtlán/ns1:SÚ-Útlán/ns1:SÚ-ÚtlánOgKröfurÁErlendraAðila/ns1:ÖnnurErlendLán/ns1:AðrirVerðbréfaOgFjárfestingarsjóðirStutt/@AðrirGjaldmiðlar" xmlDataType="decimal"/>
    </xmlCellPr>
  </singleXmlCell>
  <singleXmlCell id="2613" r="H230" connectionId="0">
    <xmlCellPr id="1" uniqueName="ISK">
      <xmlPr mapId="2" xpath="/ns1:EfnahagurBanka/ns1:Gögn/ns1:SundurliðunÚtlán/ns1:SÚ-Útlán/ns1:SÚ-ÚtlánOgKröfurÁErlendraAðila/ns1:ÖnnurErlendLán/ns1:OpinberirAðilarRíkiOgSveitarfélög/@ISK" xmlDataType="decimal"/>
    </xmlCellPr>
  </singleXmlCell>
  <singleXmlCell id="2614" r="I230" connectionId="0">
    <xmlCellPr id="1" uniqueName="EUR">
      <xmlPr mapId="2" xpath="/ns1:EfnahagurBanka/ns1:Gögn/ns1:SundurliðunÚtlán/ns1:SÚ-Útlán/ns1:SÚ-ÚtlánOgKröfurÁErlendraAðila/ns1:ÖnnurErlendLán/ns1:OpinberirAðilarRíkiOgSveitarfélög/@EUR" xmlDataType="decimal"/>
    </xmlCellPr>
  </singleXmlCell>
  <singleXmlCell id="2615" r="J230" connectionId="0">
    <xmlCellPr id="1" uniqueName="USD">
      <xmlPr mapId="2" xpath="/ns1:EfnahagurBanka/ns1:Gögn/ns1:SundurliðunÚtlán/ns1:SÚ-Útlán/ns1:SÚ-ÚtlánOgKröfurÁErlendraAðila/ns1:ÖnnurErlendLán/ns1:OpinberirAðilarRíkiOgSveitarfélög/@USD" xmlDataType="decimal"/>
    </xmlCellPr>
  </singleXmlCell>
  <singleXmlCell id="2616" r="K230" connectionId="0">
    <xmlCellPr id="1" uniqueName="GBP">
      <xmlPr mapId="2" xpath="/ns1:EfnahagurBanka/ns1:Gögn/ns1:SundurliðunÚtlán/ns1:SÚ-Útlán/ns1:SÚ-ÚtlánOgKröfurÁErlendraAðila/ns1:ÖnnurErlendLán/ns1:OpinberirAðilarRíkiOgSveitarfélög/@GBP" xmlDataType="decimal"/>
    </xmlCellPr>
  </singleXmlCell>
  <singleXmlCell id="2617" r="L230" connectionId="0">
    <xmlCellPr id="1" uniqueName="JPY">
      <xmlPr mapId="2" xpath="/ns1:EfnahagurBanka/ns1:Gögn/ns1:SundurliðunÚtlán/ns1:SÚ-Útlán/ns1:SÚ-ÚtlánOgKröfurÁErlendraAðila/ns1:ÖnnurErlendLán/ns1:OpinberirAðilarRíkiOgSveitarfélög/@JPY" xmlDataType="decimal"/>
    </xmlCellPr>
  </singleXmlCell>
  <singleXmlCell id="2618" r="M230" connectionId="0">
    <xmlCellPr id="1" uniqueName="DKK">
      <xmlPr mapId="2" xpath="/ns1:EfnahagurBanka/ns1:Gögn/ns1:SundurliðunÚtlán/ns1:SÚ-Útlán/ns1:SÚ-ÚtlánOgKröfurÁErlendraAðila/ns1:ÖnnurErlendLán/ns1:OpinberirAðilarRíkiOgSveitarfélög/@DKK" xmlDataType="decimal"/>
    </xmlCellPr>
  </singleXmlCell>
  <singleXmlCell id="2619" r="N230" connectionId="0">
    <xmlCellPr id="1" uniqueName="NOK">
      <xmlPr mapId="2" xpath="/ns1:EfnahagurBanka/ns1:Gögn/ns1:SundurliðunÚtlán/ns1:SÚ-Útlán/ns1:SÚ-ÚtlánOgKröfurÁErlendraAðila/ns1:ÖnnurErlendLán/ns1:OpinberirAðilarRíkiOgSveitarfélög/@NOK" xmlDataType="decimal"/>
    </xmlCellPr>
  </singleXmlCell>
  <singleXmlCell id="2713" r="O230" connectionId="0">
    <xmlCellPr id="1" uniqueName="SEK">
      <xmlPr mapId="2" xpath="/ns1:EfnahagurBanka/ns1:Gögn/ns1:SundurliðunÚtlán/ns1:SÚ-Útlán/ns1:SÚ-ÚtlánOgKröfurÁErlendraAðila/ns1:ÖnnurErlendLán/ns1:OpinberirAðilarRíkiOgSveitarfélög/@SEK" xmlDataType="decimal"/>
    </xmlCellPr>
  </singleXmlCell>
  <singleXmlCell id="3180" r="P230" connectionId="0">
    <xmlCellPr id="1" uniqueName="CHF">
      <xmlPr mapId="2" xpath="/ns1:EfnahagurBanka/ns1:Gögn/ns1:SundurliðunÚtlán/ns1:SÚ-Útlán/ns1:SÚ-ÚtlánOgKröfurÁErlendraAðila/ns1:ÖnnurErlendLán/ns1:OpinberirAðilarRíkiOgSveitarfélög/@CHF" xmlDataType="decimal"/>
    </xmlCellPr>
  </singleXmlCell>
  <singleXmlCell id="3181" r="Q230" connectionId="0">
    <xmlCellPr id="1" uniqueName="AðrirGjaldmiðlar">
      <xmlPr mapId="2" xpath="/ns1:EfnahagurBanka/ns1:Gögn/ns1:SundurliðunÚtlán/ns1:SÚ-Útlán/ns1:SÚ-ÚtlánOgKröfurÁErlendraAðila/ns1:ÖnnurErlendLán/ns1:OpinberirAðilarRíkiOgSveitarfélög/@AðrirGjaldmiðlar" xmlDataType="decimal"/>
    </xmlCellPr>
  </singleXmlCell>
  <singleXmlCell id="3182" r="H293" connectionId="0">
    <xmlCellPr id="1" uniqueName="ISK">
      <xmlPr mapId="2" xpath="/ns1:EfnahagurBanka/ns1:Gögn/ns1:SundurliðunÚtlán/ns1:SÚ-NiðurfærslurÚtlána/ns1:SÚ-SérstakarNiðurfærslur/ns1:NiðurfærslurÚtlánaTilErlendraAðilaAlmennarOgSértækar/ns1:SÚ-ÖnnurErlendLán/ns1:AðrirVerðbréfaOgFjárfestingarsjóðirStutt/@ISK" xmlDataType="decimal"/>
    </xmlCellPr>
  </singleXmlCell>
  <singleXmlCell id="3183" r="I293" connectionId="0">
    <xmlCellPr id="1" uniqueName="EUR">
      <xmlPr mapId="2" xpath="/ns1:EfnahagurBanka/ns1:Gögn/ns1:SundurliðunÚtlán/ns1:SÚ-NiðurfærslurÚtlána/ns1:SÚ-SérstakarNiðurfærslur/ns1:NiðurfærslurÚtlánaTilErlendraAðilaAlmennarOgSértækar/ns1:SÚ-ÖnnurErlendLán/ns1:AðrirVerðbréfaOgFjárfestingarsjóðirStutt/@EUR" xmlDataType="decimal"/>
    </xmlCellPr>
  </singleXmlCell>
  <singleXmlCell id="3184" r="J293" connectionId="0">
    <xmlCellPr id="1" uniqueName="USD">
      <xmlPr mapId="2" xpath="/ns1:EfnahagurBanka/ns1:Gögn/ns1:SundurliðunÚtlán/ns1:SÚ-NiðurfærslurÚtlána/ns1:SÚ-SérstakarNiðurfærslur/ns1:NiðurfærslurÚtlánaTilErlendraAðilaAlmennarOgSértækar/ns1:SÚ-ÖnnurErlendLán/ns1:AðrirVerðbréfaOgFjárfestingarsjóðirStutt/@USD" xmlDataType="decimal"/>
    </xmlCellPr>
  </singleXmlCell>
  <singleXmlCell id="3185" r="K293" connectionId="0">
    <xmlCellPr id="1" uniqueName="GBP">
      <xmlPr mapId="2" xpath="/ns1:EfnahagurBanka/ns1:Gögn/ns1:SundurliðunÚtlán/ns1:SÚ-NiðurfærslurÚtlána/ns1:SÚ-SérstakarNiðurfærslur/ns1:NiðurfærslurÚtlánaTilErlendraAðilaAlmennarOgSértækar/ns1:SÚ-ÖnnurErlendLán/ns1:AðrirVerðbréfaOgFjárfestingarsjóðirStutt/@GBP" xmlDataType="decimal"/>
    </xmlCellPr>
  </singleXmlCell>
  <singleXmlCell id="3186" r="L293" connectionId="0">
    <xmlCellPr id="1" uniqueName="JPY">
      <xmlPr mapId="2" xpath="/ns1:EfnahagurBanka/ns1:Gögn/ns1:SundurliðunÚtlán/ns1:SÚ-NiðurfærslurÚtlána/ns1:SÚ-SérstakarNiðurfærslur/ns1:NiðurfærslurÚtlánaTilErlendraAðilaAlmennarOgSértækar/ns1:SÚ-ÖnnurErlendLán/ns1:AðrirVerðbréfaOgFjárfestingarsjóðirStutt/@JPY" xmlDataType="decimal"/>
    </xmlCellPr>
  </singleXmlCell>
  <singleXmlCell id="3187" r="M293" connectionId="0">
    <xmlCellPr id="1" uniqueName="DKK">
      <xmlPr mapId="2" xpath="/ns1:EfnahagurBanka/ns1:Gögn/ns1:SundurliðunÚtlán/ns1:SÚ-NiðurfærslurÚtlána/ns1:SÚ-SérstakarNiðurfærslur/ns1:NiðurfærslurÚtlánaTilErlendraAðilaAlmennarOgSértækar/ns1:SÚ-ÖnnurErlendLán/ns1:AðrirVerðbréfaOgFjárfestingarsjóðirStutt/@DKK" xmlDataType="decimal"/>
    </xmlCellPr>
  </singleXmlCell>
  <singleXmlCell id="3188" r="N293" connectionId="0">
    <xmlCellPr id="1" uniqueName="NOK">
      <xmlPr mapId="2" xpath="/ns1:EfnahagurBanka/ns1:Gögn/ns1:SundurliðunÚtlán/ns1:SÚ-NiðurfærslurÚtlána/ns1:SÚ-SérstakarNiðurfærslur/ns1:NiðurfærslurÚtlánaTilErlendraAðilaAlmennarOgSértækar/ns1:SÚ-ÖnnurErlendLán/ns1:AðrirVerðbréfaOgFjárfestingarsjóðirStutt/@NOK" xmlDataType="decimal"/>
    </xmlCellPr>
  </singleXmlCell>
  <singleXmlCell id="3189" r="O293" connectionId="0">
    <xmlCellPr id="1" uniqueName="SEK">
      <xmlPr mapId="2" xpath="/ns1:EfnahagurBanka/ns1:Gögn/ns1:SundurliðunÚtlán/ns1:SÚ-NiðurfærslurÚtlána/ns1:SÚ-SérstakarNiðurfærslur/ns1:NiðurfærslurÚtlánaTilErlendraAðilaAlmennarOgSértækar/ns1:SÚ-ÖnnurErlendLán/ns1:AðrirVerðbréfaOgFjárfestingarsjóðirStutt/@SEK" xmlDataType="decimal"/>
    </xmlCellPr>
  </singleXmlCell>
  <singleXmlCell id="3190" r="P293" connectionId="0">
    <xmlCellPr id="1" uniqueName="CHF">
      <xmlPr mapId="2" xpath="/ns1:EfnahagurBanka/ns1:Gögn/ns1:SundurliðunÚtlán/ns1:SÚ-NiðurfærslurÚtlána/ns1:SÚ-SérstakarNiðurfærslur/ns1:NiðurfærslurÚtlánaTilErlendraAðilaAlmennarOgSértækar/ns1:SÚ-ÖnnurErlendLán/ns1:AðrirVerðbréfaOgFjárfestingarsjóðirStutt/@CHF" xmlDataType="decimal"/>
    </xmlCellPr>
  </singleXmlCell>
  <singleXmlCell id="3493" r="Q293" connectionId="0">
    <xmlCellPr id="1" uniqueName="AðrirGjaldmiðlar">
      <xmlPr mapId="2" xpath="/ns1:EfnahagurBanka/ns1:Gögn/ns1:SundurliðunÚtlán/ns1:SÚ-NiðurfærslurÚtlána/ns1:SÚ-SérstakarNiðurfærslur/ns1:NiðurfærslurÚtlánaTilErlendraAðilaAlmennarOgSértækar/ns1:SÚ-ÖnnurErlendLán/ns1:AðrirVerðbréfaOgFjárfestingarsjóðirStutt/@AðrirGjaldmiðlar" xmlDataType="decimal"/>
    </xmlCellPr>
  </singleXmlCell>
  <singleXmlCell id="2589" r="H170" connectionId="0">
    <xmlCellPr id="1" uniqueName="ISK">
      <xmlPr mapId="2" xpath="/ns1:EfnahagurBanka/ns1:Gögn/ns1:SundurliðunÚtlán/ns1:SÚ-Útlán/ns1:SÚ-Eignarleigusamningar/ns1:AtvinnufyrirtækiSundurliðað/ns1:LandbúnaðurSundurliðað/@ISK" xmlDataType="decimal"/>
    </xmlCellPr>
  </singleXmlCell>
  <singleXmlCell id="2590" r="I170" connectionId="0">
    <xmlCellPr id="1" uniqueName="EUR">
      <xmlPr mapId="2" xpath="/ns1:EfnahagurBanka/ns1:Gögn/ns1:SundurliðunÚtlán/ns1:SÚ-Útlán/ns1:SÚ-Eignarleigusamningar/ns1:AtvinnufyrirtækiSundurliðað/ns1:LandbúnaðurSundurliðað/@EUR" xmlDataType="decimal"/>
    </xmlCellPr>
  </singleXmlCell>
  <singleXmlCell id="2591" r="J170" connectionId="0">
    <xmlCellPr id="1" uniqueName="USD">
      <xmlPr mapId="2" xpath="/ns1:EfnahagurBanka/ns1:Gögn/ns1:SundurliðunÚtlán/ns1:SÚ-Útlán/ns1:SÚ-Eignarleigusamningar/ns1:AtvinnufyrirtækiSundurliðað/ns1:LandbúnaðurSundurliðað/@USD" xmlDataType="decimal"/>
    </xmlCellPr>
  </singleXmlCell>
  <singleXmlCell id="2592" r="K170" connectionId="0">
    <xmlCellPr id="1" uniqueName="GBP">
      <xmlPr mapId="2" xpath="/ns1:EfnahagurBanka/ns1:Gögn/ns1:SundurliðunÚtlán/ns1:SÚ-Útlán/ns1:SÚ-Eignarleigusamningar/ns1:AtvinnufyrirtækiSundurliðað/ns1:LandbúnaðurSundurliðað/@GBP" xmlDataType="decimal"/>
    </xmlCellPr>
  </singleXmlCell>
  <singleXmlCell id="2593" r="L170" connectionId="0">
    <xmlCellPr id="1" uniqueName="JPY">
      <xmlPr mapId="2" xpath="/ns1:EfnahagurBanka/ns1:Gögn/ns1:SundurliðunÚtlán/ns1:SÚ-Útlán/ns1:SÚ-Eignarleigusamningar/ns1:AtvinnufyrirtækiSundurliðað/ns1:LandbúnaðurSundurliðað/@JPY" xmlDataType="decimal"/>
    </xmlCellPr>
  </singleXmlCell>
  <singleXmlCell id="2594" r="M170" connectionId="0">
    <xmlCellPr id="1" uniqueName="DKK">
      <xmlPr mapId="2" xpath="/ns1:EfnahagurBanka/ns1:Gögn/ns1:SundurliðunÚtlán/ns1:SÚ-Útlán/ns1:SÚ-Eignarleigusamningar/ns1:AtvinnufyrirtækiSundurliðað/ns1:LandbúnaðurSundurliðað/@DKK" xmlDataType="decimal"/>
    </xmlCellPr>
  </singleXmlCell>
  <singleXmlCell id="2595" r="N170" connectionId="0">
    <xmlCellPr id="1" uniqueName="NOK">
      <xmlPr mapId="2" xpath="/ns1:EfnahagurBanka/ns1:Gögn/ns1:SundurliðunÚtlán/ns1:SÚ-Útlán/ns1:SÚ-Eignarleigusamningar/ns1:AtvinnufyrirtækiSundurliðað/ns1:LandbúnaðurSundurliðað/@NOK" xmlDataType="decimal"/>
    </xmlCellPr>
  </singleXmlCell>
  <singleXmlCell id="2620" r="O170" connectionId="0">
    <xmlCellPr id="1" uniqueName="SEK">
      <xmlPr mapId="2" xpath="/ns1:EfnahagurBanka/ns1:Gögn/ns1:SundurliðunÚtlán/ns1:SÚ-Útlán/ns1:SÚ-Eignarleigusamningar/ns1:AtvinnufyrirtækiSundurliðað/ns1:LandbúnaðurSundurliðað/@SEK" xmlDataType="decimal"/>
    </xmlCellPr>
  </singleXmlCell>
  <singleXmlCell id="2621" r="P170" connectionId="0">
    <xmlCellPr id="1" uniqueName="CHF">
      <xmlPr mapId="2" xpath="/ns1:EfnahagurBanka/ns1:Gögn/ns1:SundurliðunÚtlán/ns1:SÚ-Útlán/ns1:SÚ-Eignarleigusamningar/ns1:AtvinnufyrirtækiSundurliðað/ns1:LandbúnaðurSundurliðað/@CHF" xmlDataType="decimal"/>
    </xmlCellPr>
  </singleXmlCell>
  <singleXmlCell id="2622" r="Q170" connectionId="0">
    <xmlCellPr id="1" uniqueName="AðrirGjaldmiðlar">
      <xmlPr mapId="2" xpath="/ns1:EfnahagurBanka/ns1:Gögn/ns1:SundurliðunÚtlán/ns1:SÚ-Útlán/ns1:SÚ-Eignarleigusamningar/ns1:AtvinnufyrirtækiSundurliðað/ns1:LandbúnaðurSundurliðað/@AðrirGjaldmiðlar" xmlDataType="decimal"/>
    </xmlCellPr>
  </singleXmlCell>
  <singleXmlCell id="2623" r="H171" connectionId="0">
    <xmlCellPr id="1" uniqueName="ISK">
      <xmlPr mapId="2" xpath="/ns1:EfnahagurBanka/ns1:Gögn/ns1:SundurliðunÚtlán/ns1:SÚ-Útlán/ns1:SÚ-Eignarleigusamningar/ns1:AtvinnufyrirtækiSundurliðað/ns1:FiskveiðarSundurliðað/@ISK" xmlDataType="decimal"/>
    </xmlCellPr>
  </singleXmlCell>
  <singleXmlCell id="2624" r="I171" connectionId="0">
    <xmlCellPr id="1" uniqueName="EUR">
      <xmlPr mapId="2" xpath="/ns1:EfnahagurBanka/ns1:Gögn/ns1:SundurliðunÚtlán/ns1:SÚ-Útlán/ns1:SÚ-Eignarleigusamningar/ns1:AtvinnufyrirtækiSundurliðað/ns1:FiskveiðarSundurliðað/@EUR" xmlDataType="decimal"/>
    </xmlCellPr>
  </singleXmlCell>
  <singleXmlCell id="3150" r="J171" connectionId="0">
    <xmlCellPr id="1" uniqueName="USD">
      <xmlPr mapId="2" xpath="/ns1:EfnahagurBanka/ns1:Gögn/ns1:SundurliðunÚtlán/ns1:SÚ-Útlán/ns1:SÚ-Eignarleigusamningar/ns1:AtvinnufyrirtækiSundurliðað/ns1:FiskveiðarSundurliðað/@USD" xmlDataType="decimal"/>
    </xmlCellPr>
  </singleXmlCell>
  <singleXmlCell id="3151" r="K171" connectionId="0">
    <xmlCellPr id="1" uniqueName="GBP">
      <xmlPr mapId="2" xpath="/ns1:EfnahagurBanka/ns1:Gögn/ns1:SundurliðunÚtlán/ns1:SÚ-Útlán/ns1:SÚ-Eignarleigusamningar/ns1:AtvinnufyrirtækiSundurliðað/ns1:FiskveiðarSundurliðað/@GBP" xmlDataType="decimal"/>
    </xmlCellPr>
  </singleXmlCell>
  <singleXmlCell id="3152" r="L171" connectionId="0">
    <xmlCellPr id="1" uniqueName="JPY">
      <xmlPr mapId="2" xpath="/ns1:EfnahagurBanka/ns1:Gögn/ns1:SundurliðunÚtlán/ns1:SÚ-Útlán/ns1:SÚ-Eignarleigusamningar/ns1:AtvinnufyrirtækiSundurliðað/ns1:FiskveiðarSundurliðað/@JPY" xmlDataType="decimal"/>
    </xmlCellPr>
  </singleXmlCell>
  <singleXmlCell id="3250" r="M171" connectionId="0">
    <xmlCellPr id="1" uniqueName="DKK">
      <xmlPr mapId="2" xpath="/ns1:EfnahagurBanka/ns1:Gögn/ns1:SundurliðunÚtlán/ns1:SÚ-Útlán/ns1:SÚ-Eignarleigusamningar/ns1:AtvinnufyrirtækiSundurliðað/ns1:FiskveiðarSundurliðað/@DKK" xmlDataType="decimal"/>
    </xmlCellPr>
  </singleXmlCell>
  <singleXmlCell id="3251" r="N171" connectionId="0">
    <xmlCellPr id="1" uniqueName="NOK">
      <xmlPr mapId="2" xpath="/ns1:EfnahagurBanka/ns1:Gögn/ns1:SundurliðunÚtlán/ns1:SÚ-Útlán/ns1:SÚ-Eignarleigusamningar/ns1:AtvinnufyrirtækiSundurliðað/ns1:FiskveiðarSundurliðað/@NOK" xmlDataType="decimal"/>
    </xmlCellPr>
  </singleXmlCell>
  <singleXmlCell id="3252" r="O171" connectionId="0">
    <xmlCellPr id="1" uniqueName="SEK">
      <xmlPr mapId="2" xpath="/ns1:EfnahagurBanka/ns1:Gögn/ns1:SundurliðunÚtlán/ns1:SÚ-Útlán/ns1:SÚ-Eignarleigusamningar/ns1:AtvinnufyrirtækiSundurliðað/ns1:FiskveiðarSundurliðað/@SEK" xmlDataType="decimal"/>
    </xmlCellPr>
  </singleXmlCell>
  <singleXmlCell id="3253" r="P171" connectionId="0">
    <xmlCellPr id="1" uniqueName="CHF">
      <xmlPr mapId="2" xpath="/ns1:EfnahagurBanka/ns1:Gögn/ns1:SundurliðunÚtlán/ns1:SÚ-Útlán/ns1:SÚ-Eignarleigusamningar/ns1:AtvinnufyrirtækiSundurliðað/ns1:FiskveiðarSundurliðað/@CHF" xmlDataType="decimal"/>
    </xmlCellPr>
  </singleXmlCell>
  <singleXmlCell id="3254" r="Q171" connectionId="0">
    <xmlCellPr id="1" uniqueName="AðrirGjaldmiðlar">
      <xmlPr mapId="2" xpath="/ns1:EfnahagurBanka/ns1:Gögn/ns1:SundurliðunÚtlán/ns1:SÚ-Útlán/ns1:SÚ-Eignarleigusamningar/ns1:AtvinnufyrirtækiSundurliðað/ns1:FiskveiðarSundurliðað/@AðrirGjaldmiðlar" xmlDataType="decimal"/>
    </xmlCellPr>
  </singleXmlCell>
  <singleXmlCell id="3255" r="H172" connectionId="0">
    <xmlCellPr id="1" uniqueName="ISK">
      <xmlPr mapId="2" xpath="/ns1:EfnahagurBanka/ns1:Gögn/ns1:SundurliðunÚtlán/ns1:SÚ-Útlán/ns1:SÚ-Eignarleigusamningar/ns1:AtvinnufyrirtækiSundurliðað/ns1:IðnaðurVinnslaLandbúnaðarafurðaSundurliðað/@ISK" xmlDataType="decimal"/>
    </xmlCellPr>
  </singleXmlCell>
  <singleXmlCell id="3256" r="I172" connectionId="0">
    <xmlCellPr id="1" uniqueName="EUR">
      <xmlPr mapId="2" xpath="/ns1:EfnahagurBanka/ns1:Gögn/ns1:SundurliðunÚtlán/ns1:SÚ-Útlán/ns1:SÚ-Eignarleigusamningar/ns1:AtvinnufyrirtækiSundurliðað/ns1:IðnaðurVinnslaLandbúnaðarafurðaSundurliðað/@EUR" xmlDataType="decimal"/>
    </xmlCellPr>
  </singleXmlCell>
  <singleXmlCell id="3257" r="J172" connectionId="0">
    <xmlCellPr id="1" uniqueName="USD">
      <xmlPr mapId="2" xpath="/ns1:EfnahagurBanka/ns1:Gögn/ns1:SundurliðunÚtlán/ns1:SÚ-Útlán/ns1:SÚ-Eignarleigusamningar/ns1:AtvinnufyrirtækiSundurliðað/ns1:IðnaðurVinnslaLandbúnaðarafurðaSundurliðað/@USD" xmlDataType="decimal"/>
    </xmlCellPr>
  </singleXmlCell>
  <singleXmlCell id="3258" r="K172" connectionId="0">
    <xmlCellPr id="1" uniqueName="GBP">
      <xmlPr mapId="2" xpath="/ns1:EfnahagurBanka/ns1:Gögn/ns1:SundurliðunÚtlán/ns1:SÚ-Útlán/ns1:SÚ-Eignarleigusamningar/ns1:AtvinnufyrirtækiSundurliðað/ns1:IðnaðurVinnslaLandbúnaðarafurðaSundurliðað/@GBP" xmlDataType="decimal"/>
    </xmlCellPr>
  </singleXmlCell>
  <singleXmlCell id="3259" r="L172" connectionId="0">
    <xmlCellPr id="1" uniqueName="JPY">
      <xmlPr mapId="2" xpath="/ns1:EfnahagurBanka/ns1:Gögn/ns1:SundurliðunÚtlán/ns1:SÚ-Útlán/ns1:SÚ-Eignarleigusamningar/ns1:AtvinnufyrirtækiSundurliðað/ns1:IðnaðurVinnslaLandbúnaðarafurðaSundurliðað/@JPY" xmlDataType="decimal"/>
    </xmlCellPr>
  </singleXmlCell>
  <singleXmlCell id="3260" r="M172" connectionId="0">
    <xmlCellPr id="1" uniqueName="DKK">
      <xmlPr mapId="2" xpath="/ns1:EfnahagurBanka/ns1:Gögn/ns1:SundurliðunÚtlán/ns1:SÚ-Útlán/ns1:SÚ-Eignarleigusamningar/ns1:AtvinnufyrirtækiSundurliðað/ns1:IðnaðurVinnslaLandbúnaðarafurðaSundurliðað/@DKK" xmlDataType="decimal"/>
    </xmlCellPr>
  </singleXmlCell>
  <singleXmlCell id="3261" r="N172" connectionId="0">
    <xmlCellPr id="1" uniqueName="NOK">
      <xmlPr mapId="2" xpath="/ns1:EfnahagurBanka/ns1:Gögn/ns1:SundurliðunÚtlán/ns1:SÚ-Útlán/ns1:SÚ-Eignarleigusamningar/ns1:AtvinnufyrirtækiSundurliðað/ns1:IðnaðurVinnslaLandbúnaðarafurðaSundurliðað/@NOK" xmlDataType="decimal"/>
    </xmlCellPr>
  </singleXmlCell>
  <singleXmlCell id="3494" r="O172" connectionId="0">
    <xmlCellPr id="1" uniqueName="SEK">
      <xmlPr mapId="2" xpath="/ns1:EfnahagurBanka/ns1:Gögn/ns1:SundurliðunÚtlán/ns1:SÚ-Útlán/ns1:SÚ-Eignarleigusamningar/ns1:AtvinnufyrirtækiSundurliðað/ns1:IðnaðurVinnslaLandbúnaðarafurðaSundurliðað/@SEK" xmlDataType="decimal"/>
    </xmlCellPr>
  </singleXmlCell>
  <singleXmlCell id="3495" r="P172" connectionId="0">
    <xmlCellPr id="1" uniqueName="CHF">
      <xmlPr mapId="2" xpath="/ns1:EfnahagurBanka/ns1:Gögn/ns1:SundurliðunÚtlán/ns1:SÚ-Útlán/ns1:SÚ-Eignarleigusamningar/ns1:AtvinnufyrirtækiSundurliðað/ns1:IðnaðurVinnslaLandbúnaðarafurðaSundurliðað/@CHF" xmlDataType="decimal"/>
    </xmlCellPr>
  </singleXmlCell>
  <singleXmlCell id="3533" r="Q172" connectionId="0">
    <xmlCellPr id="1" uniqueName="AðrirGjaldmiðlar">
      <xmlPr mapId="2" xpath="/ns1:EfnahagurBanka/ns1:Gögn/ns1:SundurliðunÚtlán/ns1:SÚ-Útlán/ns1:SÚ-Eignarleigusamningar/ns1:AtvinnufyrirtækiSundurliðað/ns1:IðnaðurVinnslaLandbúnaðarafurðaSundurliðað/@AðrirGjaldmiðlar" xmlDataType="decimal"/>
    </xmlCellPr>
  </singleXmlCell>
  <singleXmlCell id="3534" r="H173" connectionId="0">
    <xmlCellPr id="1" uniqueName="ISK">
      <xmlPr mapId="2" xpath="/ns1:EfnahagurBanka/ns1:Gögn/ns1:SundurliðunÚtlán/ns1:SÚ-Útlán/ns1:SÚ-Eignarleigusamningar/ns1:AtvinnufyrirtækiSundurliðað/ns1:IðnaðurVinnslaSjávarafurðaSundurliðað/@ISK" xmlDataType="decimal"/>
    </xmlCellPr>
  </singleXmlCell>
  <singleXmlCell id="3535" r="I173" connectionId="0">
    <xmlCellPr id="1" uniqueName="EUR">
      <xmlPr mapId="2" xpath="/ns1:EfnahagurBanka/ns1:Gögn/ns1:SundurliðunÚtlán/ns1:SÚ-Útlán/ns1:SÚ-Eignarleigusamningar/ns1:AtvinnufyrirtækiSundurliðað/ns1:IðnaðurVinnslaSjávarafurðaSundurliðað/@EUR" xmlDataType="decimal"/>
    </xmlCellPr>
  </singleXmlCell>
  <singleXmlCell id="3536" r="J173" connectionId="0">
    <xmlCellPr id="1" uniqueName="USD">
      <xmlPr mapId="2" xpath="/ns1:EfnahagurBanka/ns1:Gögn/ns1:SundurliðunÚtlán/ns1:SÚ-Útlán/ns1:SÚ-Eignarleigusamningar/ns1:AtvinnufyrirtækiSundurliðað/ns1:IðnaðurVinnslaSjávarafurðaSundurliðað/@USD" xmlDataType="decimal"/>
    </xmlCellPr>
  </singleXmlCell>
  <singleXmlCell id="3537" r="K173" connectionId="0">
    <xmlCellPr id="1" uniqueName="GBP">
      <xmlPr mapId="2" xpath="/ns1:EfnahagurBanka/ns1:Gögn/ns1:SundurliðunÚtlán/ns1:SÚ-Útlán/ns1:SÚ-Eignarleigusamningar/ns1:AtvinnufyrirtækiSundurliðað/ns1:IðnaðurVinnslaSjávarafurðaSundurliðað/@GBP" xmlDataType="decimal"/>
    </xmlCellPr>
  </singleXmlCell>
  <singleXmlCell id="3538" r="L173" connectionId="0">
    <xmlCellPr id="1" uniqueName="JPY">
      <xmlPr mapId="2" xpath="/ns1:EfnahagurBanka/ns1:Gögn/ns1:SundurliðunÚtlán/ns1:SÚ-Útlán/ns1:SÚ-Eignarleigusamningar/ns1:AtvinnufyrirtækiSundurliðað/ns1:IðnaðurVinnslaSjávarafurðaSundurliðað/@JPY" xmlDataType="decimal"/>
    </xmlCellPr>
  </singleXmlCell>
  <singleXmlCell id="3539" r="M173" connectionId="0">
    <xmlCellPr id="1" uniqueName="DKK">
      <xmlPr mapId="2" xpath="/ns1:EfnahagurBanka/ns1:Gögn/ns1:SundurliðunÚtlán/ns1:SÚ-Útlán/ns1:SÚ-Eignarleigusamningar/ns1:AtvinnufyrirtækiSundurliðað/ns1:IðnaðurVinnslaSjávarafurðaSundurliðað/@DKK" xmlDataType="decimal"/>
    </xmlCellPr>
  </singleXmlCell>
  <singleXmlCell id="3540" r="N173" connectionId="0">
    <xmlCellPr id="1" uniqueName="NOK">
      <xmlPr mapId="2" xpath="/ns1:EfnahagurBanka/ns1:Gögn/ns1:SundurliðunÚtlán/ns1:SÚ-Útlán/ns1:SÚ-Eignarleigusamningar/ns1:AtvinnufyrirtækiSundurliðað/ns1:IðnaðurVinnslaSjávarafurðaSundurliðað/@NOK" xmlDataType="decimal"/>
    </xmlCellPr>
  </singleXmlCell>
  <singleXmlCell id="3541" r="O173" connectionId="0">
    <xmlCellPr id="1" uniqueName="SEK">
      <xmlPr mapId="2" xpath="/ns1:EfnahagurBanka/ns1:Gögn/ns1:SundurliðunÚtlán/ns1:SÚ-Útlán/ns1:SÚ-Eignarleigusamningar/ns1:AtvinnufyrirtækiSundurliðað/ns1:IðnaðurVinnslaSjávarafurðaSundurliðað/@SEK" xmlDataType="decimal"/>
    </xmlCellPr>
  </singleXmlCell>
  <singleXmlCell id="3542" r="P173" connectionId="0">
    <xmlCellPr id="1" uniqueName="CHF">
      <xmlPr mapId="2" xpath="/ns1:EfnahagurBanka/ns1:Gögn/ns1:SundurliðunÚtlán/ns1:SÚ-Útlán/ns1:SÚ-Eignarleigusamningar/ns1:AtvinnufyrirtækiSundurliðað/ns1:IðnaðurVinnslaSjávarafurðaSundurliðað/@CHF" xmlDataType="decimal"/>
    </xmlCellPr>
  </singleXmlCell>
  <singleXmlCell id="3543" r="Q173" connectionId="0">
    <xmlCellPr id="1" uniqueName="AðrirGjaldmiðlar">
      <xmlPr mapId="2" xpath="/ns1:EfnahagurBanka/ns1:Gögn/ns1:SundurliðunÚtlán/ns1:SÚ-Útlán/ns1:SÚ-Eignarleigusamningar/ns1:AtvinnufyrirtækiSundurliðað/ns1:IðnaðurVinnslaSjávarafurðaSundurliðað/@AðrirGjaldmiðlar" xmlDataType="decimal"/>
    </xmlCellPr>
  </singleXmlCell>
  <singleXmlCell id="3544" r="H174" connectionId="0">
    <xmlCellPr id="1" uniqueName="ISK">
      <xmlPr mapId="2" xpath="/ns1:EfnahagurBanka/ns1:Gögn/ns1:SundurliðunÚtlán/ns1:SÚ-Útlán/ns1:SÚ-Eignarleigusamningar/ns1:AtvinnufyrirtækiSundurliðað/ns1:IðnaðurAnnaðSundurliðað/@ISK" xmlDataType="decimal"/>
    </xmlCellPr>
  </singleXmlCell>
  <singleXmlCell id="3877" r="I174" connectionId="0">
    <xmlCellPr id="1" uniqueName="EUR">
      <xmlPr mapId="2" xpath="/ns1:EfnahagurBanka/ns1:Gögn/ns1:SundurliðunÚtlán/ns1:SÚ-Útlán/ns1:SÚ-Eignarleigusamningar/ns1:AtvinnufyrirtækiSundurliðað/ns1:IðnaðurAnnaðSundurliðað/@EUR" xmlDataType="decimal"/>
    </xmlCellPr>
  </singleXmlCell>
  <singleXmlCell id="3878" r="J174" connectionId="0">
    <xmlCellPr id="1" uniqueName="USD">
      <xmlPr mapId="2" xpath="/ns1:EfnahagurBanka/ns1:Gögn/ns1:SundurliðunÚtlán/ns1:SÚ-Útlán/ns1:SÚ-Eignarleigusamningar/ns1:AtvinnufyrirtækiSundurliðað/ns1:IðnaðurAnnaðSundurliðað/@USD" xmlDataType="decimal"/>
    </xmlCellPr>
  </singleXmlCell>
  <singleXmlCell id="3879" r="K174" connectionId="0">
    <xmlCellPr id="1" uniqueName="GBP">
      <xmlPr mapId="2" xpath="/ns1:EfnahagurBanka/ns1:Gögn/ns1:SundurliðunÚtlán/ns1:SÚ-Útlán/ns1:SÚ-Eignarleigusamningar/ns1:AtvinnufyrirtækiSundurliðað/ns1:IðnaðurAnnaðSundurliðað/@GBP" xmlDataType="decimal"/>
    </xmlCellPr>
  </singleXmlCell>
  <singleXmlCell id="3880" r="L174" connectionId="0">
    <xmlCellPr id="1" uniqueName="JPY">
      <xmlPr mapId="2" xpath="/ns1:EfnahagurBanka/ns1:Gögn/ns1:SundurliðunÚtlán/ns1:SÚ-Útlán/ns1:SÚ-Eignarleigusamningar/ns1:AtvinnufyrirtækiSundurliðað/ns1:IðnaðurAnnaðSundurliðað/@JPY" xmlDataType="decimal"/>
    </xmlCellPr>
  </singleXmlCell>
  <singleXmlCell id="3881" r="M174" connectionId="0">
    <xmlCellPr id="1" uniqueName="DKK">
      <xmlPr mapId="2" xpath="/ns1:EfnahagurBanka/ns1:Gögn/ns1:SundurliðunÚtlán/ns1:SÚ-Útlán/ns1:SÚ-Eignarleigusamningar/ns1:AtvinnufyrirtækiSundurliðað/ns1:IðnaðurAnnaðSundurliðað/@DKK" xmlDataType="decimal"/>
    </xmlCellPr>
  </singleXmlCell>
  <singleXmlCell id="3882" r="N174" connectionId="0">
    <xmlCellPr id="1" uniqueName="NOK">
      <xmlPr mapId="2" xpath="/ns1:EfnahagurBanka/ns1:Gögn/ns1:SundurliðunÚtlán/ns1:SÚ-Útlán/ns1:SÚ-Eignarleigusamningar/ns1:AtvinnufyrirtækiSundurliðað/ns1:IðnaðurAnnaðSundurliðað/@NOK" xmlDataType="decimal"/>
    </xmlCellPr>
  </singleXmlCell>
  <singleXmlCell id="3883" r="O174" connectionId="0">
    <xmlCellPr id="1" uniqueName="SEK">
      <xmlPr mapId="2" xpath="/ns1:EfnahagurBanka/ns1:Gögn/ns1:SundurliðunÚtlán/ns1:SÚ-Útlán/ns1:SÚ-Eignarleigusamningar/ns1:AtvinnufyrirtækiSundurliðað/ns1:IðnaðurAnnaðSundurliðað/@SEK" xmlDataType="decimal"/>
    </xmlCellPr>
  </singleXmlCell>
  <singleXmlCell id="3884" r="P174" connectionId="0">
    <xmlCellPr id="1" uniqueName="CHF">
      <xmlPr mapId="2" xpath="/ns1:EfnahagurBanka/ns1:Gögn/ns1:SundurliðunÚtlán/ns1:SÚ-Útlán/ns1:SÚ-Eignarleigusamningar/ns1:AtvinnufyrirtækiSundurliðað/ns1:IðnaðurAnnaðSundurliðað/@CHF" xmlDataType="decimal"/>
    </xmlCellPr>
  </singleXmlCell>
  <singleXmlCell id="3885" r="Q174" connectionId="0">
    <xmlCellPr id="1" uniqueName="AðrirGjaldmiðlar">
      <xmlPr mapId="2" xpath="/ns1:EfnahagurBanka/ns1:Gögn/ns1:SundurliðunÚtlán/ns1:SÚ-Útlán/ns1:SÚ-Eignarleigusamningar/ns1:AtvinnufyrirtækiSundurliðað/ns1:IðnaðurAnnaðSundurliðað/@AðrirGjaldmiðlar" xmlDataType="decimal"/>
    </xmlCellPr>
  </singleXmlCell>
  <singleXmlCell id="3886" r="H175" connectionId="0">
    <xmlCellPr id="1" uniqueName="ISK">
      <xmlPr mapId="2" xpath="/ns1:EfnahagurBanka/ns1:Gögn/ns1:SundurliðunÚtlán/ns1:SÚ-Útlán/ns1:SÚ-Eignarleigusamningar/ns1:AtvinnufyrirtækiSundurliðað/ns1:VeiturOrkuOgVatnsveiturSundurliðað/@ISK" xmlDataType="decimal"/>
    </xmlCellPr>
  </singleXmlCell>
  <singleXmlCell id="3887" r="I175" connectionId="0">
    <xmlCellPr id="1" uniqueName="EUR">
      <xmlPr mapId="2" xpath="/ns1:EfnahagurBanka/ns1:Gögn/ns1:SundurliðunÚtlán/ns1:SÚ-Útlán/ns1:SÚ-Eignarleigusamningar/ns1:AtvinnufyrirtækiSundurliðað/ns1:VeiturOrkuOgVatnsveiturSundurliðað/@EUR" xmlDataType="decimal"/>
    </xmlCellPr>
  </singleXmlCell>
  <singleXmlCell id="3888" r="J175" connectionId="0">
    <xmlCellPr id="1" uniqueName="USD">
      <xmlPr mapId="2" xpath="/ns1:EfnahagurBanka/ns1:Gögn/ns1:SundurliðunÚtlán/ns1:SÚ-Útlán/ns1:SÚ-Eignarleigusamningar/ns1:AtvinnufyrirtækiSundurliðað/ns1:VeiturOrkuOgVatnsveiturSundurliðað/@USD" xmlDataType="decimal"/>
    </xmlCellPr>
  </singleXmlCell>
  <singleXmlCell id="4049" r="K175" connectionId="0">
    <xmlCellPr id="1" uniqueName="GBP">
      <xmlPr mapId="2" xpath="/ns1:EfnahagurBanka/ns1:Gögn/ns1:SundurliðunÚtlán/ns1:SÚ-Útlán/ns1:SÚ-Eignarleigusamningar/ns1:AtvinnufyrirtækiSundurliðað/ns1:VeiturOrkuOgVatnsveiturSundurliðað/@GBP" xmlDataType="decimal"/>
    </xmlCellPr>
  </singleXmlCell>
  <singleXmlCell id="4050" r="L175" connectionId="0">
    <xmlCellPr id="1" uniqueName="JPY">
      <xmlPr mapId="2" xpath="/ns1:EfnahagurBanka/ns1:Gögn/ns1:SundurliðunÚtlán/ns1:SÚ-Útlán/ns1:SÚ-Eignarleigusamningar/ns1:AtvinnufyrirtækiSundurliðað/ns1:VeiturOrkuOgVatnsveiturSundurliðað/@JPY" xmlDataType="decimal"/>
    </xmlCellPr>
  </singleXmlCell>
  <singleXmlCell id="4051" r="M175" connectionId="0">
    <xmlCellPr id="1" uniqueName="DKK">
      <xmlPr mapId="2" xpath="/ns1:EfnahagurBanka/ns1:Gögn/ns1:SundurliðunÚtlán/ns1:SÚ-Útlán/ns1:SÚ-Eignarleigusamningar/ns1:AtvinnufyrirtækiSundurliðað/ns1:VeiturOrkuOgVatnsveiturSundurliðað/@DKK" xmlDataType="decimal"/>
    </xmlCellPr>
  </singleXmlCell>
  <singleXmlCell id="4087" r="N175" connectionId="0">
    <xmlCellPr id="1" uniqueName="NOK">
      <xmlPr mapId="2" xpath="/ns1:EfnahagurBanka/ns1:Gögn/ns1:SundurliðunÚtlán/ns1:SÚ-Útlán/ns1:SÚ-Eignarleigusamningar/ns1:AtvinnufyrirtækiSundurliðað/ns1:VeiturOrkuOgVatnsveiturSundurliðað/@NOK" xmlDataType="decimal"/>
    </xmlCellPr>
  </singleXmlCell>
  <singleXmlCell id="4088" r="O175" connectionId="0">
    <xmlCellPr id="1" uniqueName="SEK">
      <xmlPr mapId="2" xpath="/ns1:EfnahagurBanka/ns1:Gögn/ns1:SundurliðunÚtlán/ns1:SÚ-Útlán/ns1:SÚ-Eignarleigusamningar/ns1:AtvinnufyrirtækiSundurliðað/ns1:VeiturOrkuOgVatnsveiturSundurliðað/@SEK" xmlDataType="decimal"/>
    </xmlCellPr>
  </singleXmlCell>
  <singleXmlCell id="4089" r="P175" connectionId="0">
    <xmlCellPr id="1" uniqueName="CHF">
      <xmlPr mapId="2" xpath="/ns1:EfnahagurBanka/ns1:Gögn/ns1:SundurliðunÚtlán/ns1:SÚ-Útlán/ns1:SÚ-Eignarleigusamningar/ns1:AtvinnufyrirtækiSundurliðað/ns1:VeiturOrkuOgVatnsveiturSundurliðað/@CHF" xmlDataType="decimal"/>
    </xmlCellPr>
  </singleXmlCell>
  <singleXmlCell id="4090" r="Q175" connectionId="0">
    <xmlCellPr id="1" uniqueName="AðrirGjaldmiðlar">
      <xmlPr mapId="2" xpath="/ns1:EfnahagurBanka/ns1:Gögn/ns1:SundurliðunÚtlán/ns1:SÚ-Útlán/ns1:SÚ-Eignarleigusamningar/ns1:AtvinnufyrirtækiSundurliðað/ns1:VeiturOrkuOgVatnsveiturSundurliðað/@AðrirGjaldmiðlar" xmlDataType="decimal"/>
    </xmlCellPr>
  </singleXmlCell>
  <singleXmlCell id="4091" r="H176" connectionId="0">
    <xmlCellPr id="1" uniqueName="ISK">
      <xmlPr mapId="2" xpath="/ns1:EfnahagurBanka/ns1:Gögn/ns1:SundurliðunÚtlán/ns1:SÚ-Útlán/ns1:SÚ-Eignarleigusamningar/ns1:AtvinnufyrirtækiSundurliðað/ns1:ByggingastarfsemiOgMannvirkjagerðSundurliðað/@ISK" xmlDataType="decimal"/>
    </xmlCellPr>
  </singleXmlCell>
  <singleXmlCell id="4092" r="I176" connectionId="0">
    <xmlCellPr id="1" uniqueName="EUR">
      <xmlPr mapId="2" xpath="/ns1:EfnahagurBanka/ns1:Gögn/ns1:SundurliðunÚtlán/ns1:SÚ-Útlán/ns1:SÚ-Eignarleigusamningar/ns1:AtvinnufyrirtækiSundurliðað/ns1:ByggingastarfsemiOgMannvirkjagerðSundurliðað/@EUR" xmlDataType="decimal"/>
    </xmlCellPr>
  </singleXmlCell>
  <singleXmlCell id="4093" r="J176" connectionId="0">
    <xmlCellPr id="1" uniqueName="USD">
      <xmlPr mapId="2" xpath="/ns1:EfnahagurBanka/ns1:Gögn/ns1:SundurliðunÚtlán/ns1:SÚ-Útlán/ns1:SÚ-Eignarleigusamningar/ns1:AtvinnufyrirtækiSundurliðað/ns1:ByggingastarfsemiOgMannvirkjagerðSundurliðað/@USD" xmlDataType="decimal"/>
    </xmlCellPr>
  </singleXmlCell>
  <singleXmlCell id="4094" r="K176" connectionId="0">
    <xmlCellPr id="1" uniqueName="GBP">
      <xmlPr mapId="2" xpath="/ns1:EfnahagurBanka/ns1:Gögn/ns1:SundurliðunÚtlán/ns1:SÚ-Útlán/ns1:SÚ-Eignarleigusamningar/ns1:AtvinnufyrirtækiSundurliðað/ns1:ByggingastarfsemiOgMannvirkjagerðSundurliðað/@GBP" xmlDataType="decimal"/>
    </xmlCellPr>
  </singleXmlCell>
  <singleXmlCell id="4095" r="L176" connectionId="0">
    <xmlCellPr id="1" uniqueName="JPY">
      <xmlPr mapId="2" xpath="/ns1:EfnahagurBanka/ns1:Gögn/ns1:SundurliðunÚtlán/ns1:SÚ-Útlán/ns1:SÚ-Eignarleigusamningar/ns1:AtvinnufyrirtækiSundurliðað/ns1:ByggingastarfsemiOgMannvirkjagerðSundurliðað/@JPY" xmlDataType="decimal"/>
    </xmlCellPr>
  </singleXmlCell>
  <singleXmlCell id="4096" r="M176" connectionId="0">
    <xmlCellPr id="1" uniqueName="DKK">
      <xmlPr mapId="2" xpath="/ns1:EfnahagurBanka/ns1:Gögn/ns1:SundurliðunÚtlán/ns1:SÚ-Útlán/ns1:SÚ-Eignarleigusamningar/ns1:AtvinnufyrirtækiSundurliðað/ns1:ByggingastarfsemiOgMannvirkjagerðSundurliðað/@DKK" xmlDataType="decimal"/>
    </xmlCellPr>
  </singleXmlCell>
  <singleXmlCell id="4097" r="N176" connectionId="0">
    <xmlCellPr id="1" uniqueName="NOK">
      <xmlPr mapId="2" xpath="/ns1:EfnahagurBanka/ns1:Gögn/ns1:SundurliðunÚtlán/ns1:SÚ-Útlán/ns1:SÚ-Eignarleigusamningar/ns1:AtvinnufyrirtækiSundurliðað/ns1:ByggingastarfsemiOgMannvirkjagerðSundurliðað/@NOK" xmlDataType="decimal"/>
    </xmlCellPr>
  </singleXmlCell>
  <singleXmlCell id="4098" r="O176" connectionId="0">
    <xmlCellPr id="1" uniqueName="SEK">
      <xmlPr mapId="2" xpath="/ns1:EfnahagurBanka/ns1:Gögn/ns1:SundurliðunÚtlán/ns1:SÚ-Útlán/ns1:SÚ-Eignarleigusamningar/ns1:AtvinnufyrirtækiSundurliðað/ns1:ByggingastarfsemiOgMannvirkjagerðSundurliðað/@SEK" xmlDataType="decimal"/>
    </xmlCellPr>
  </singleXmlCell>
  <singleXmlCell id="4269" r="P176" connectionId="0">
    <xmlCellPr id="1" uniqueName="CHF">
      <xmlPr mapId="2" xpath="/ns1:EfnahagurBanka/ns1:Gögn/ns1:SundurliðunÚtlán/ns1:SÚ-Útlán/ns1:SÚ-Eignarleigusamningar/ns1:AtvinnufyrirtækiSundurliðað/ns1:ByggingastarfsemiOgMannvirkjagerðSundurliðað/@CHF" xmlDataType="decimal"/>
    </xmlCellPr>
  </singleXmlCell>
  <singleXmlCell id="4270" r="Q176" connectionId="0">
    <xmlCellPr id="1" uniqueName="AðrirGjaldmiðlar">
      <xmlPr mapId="2" xpath="/ns1:EfnahagurBanka/ns1:Gögn/ns1:SundurliðunÚtlán/ns1:SÚ-Útlán/ns1:SÚ-Eignarleigusamningar/ns1:AtvinnufyrirtækiSundurliðað/ns1:ByggingastarfsemiOgMannvirkjagerðSundurliðað/@AðrirGjaldmiðlar" xmlDataType="decimal"/>
    </xmlCellPr>
  </singleXmlCell>
  <singleXmlCell id="4271" r="H177" connectionId="0">
    <xmlCellPr id="1" uniqueName="ISK">
      <xmlPr mapId="2" xpath="/ns1:EfnahagurBanka/ns1:Gögn/ns1:SundurliðunÚtlán/ns1:SÚ-Útlán/ns1:SÚ-Eignarleigusamningar/ns1:AtvinnufyrirtækiSundurliðað/ns1:VerslunSundurliðað/@ISK" xmlDataType="decimal"/>
    </xmlCellPr>
  </singleXmlCell>
  <singleXmlCell id="4272" r="I177" connectionId="0">
    <xmlCellPr id="1" uniqueName="EUR">
      <xmlPr mapId="2" xpath="/ns1:EfnahagurBanka/ns1:Gögn/ns1:SundurliðunÚtlán/ns1:SÚ-Útlán/ns1:SÚ-Eignarleigusamningar/ns1:AtvinnufyrirtækiSundurliðað/ns1:VerslunSundurliðað/@EUR" xmlDataType="decimal"/>
    </xmlCellPr>
  </singleXmlCell>
  <singleXmlCell id="4273" r="J177" connectionId="0">
    <xmlCellPr id="1" uniqueName="USD">
      <xmlPr mapId="2" xpath="/ns1:EfnahagurBanka/ns1:Gögn/ns1:SundurliðunÚtlán/ns1:SÚ-Útlán/ns1:SÚ-Eignarleigusamningar/ns1:AtvinnufyrirtækiSundurliðað/ns1:VerslunSundurliðað/@USD" xmlDataType="decimal"/>
    </xmlCellPr>
  </singleXmlCell>
  <singleXmlCell id="4274" r="K177" connectionId="0">
    <xmlCellPr id="1" uniqueName="GBP">
      <xmlPr mapId="2" xpath="/ns1:EfnahagurBanka/ns1:Gögn/ns1:SundurliðunÚtlán/ns1:SÚ-Útlán/ns1:SÚ-Eignarleigusamningar/ns1:AtvinnufyrirtækiSundurliðað/ns1:VerslunSundurliðað/@GBP" xmlDataType="decimal"/>
    </xmlCellPr>
  </singleXmlCell>
  <singleXmlCell id="4275" r="L177" connectionId="0">
    <xmlCellPr id="1" uniqueName="JPY">
      <xmlPr mapId="2" xpath="/ns1:EfnahagurBanka/ns1:Gögn/ns1:SundurliðunÚtlán/ns1:SÚ-Útlán/ns1:SÚ-Eignarleigusamningar/ns1:AtvinnufyrirtækiSundurliðað/ns1:VerslunSundurliðað/@JPY" xmlDataType="decimal"/>
    </xmlCellPr>
  </singleXmlCell>
  <singleXmlCell id="4276" r="M177" connectionId="0">
    <xmlCellPr id="1" uniqueName="DKK">
      <xmlPr mapId="2" xpath="/ns1:EfnahagurBanka/ns1:Gögn/ns1:SundurliðunÚtlán/ns1:SÚ-Útlán/ns1:SÚ-Eignarleigusamningar/ns1:AtvinnufyrirtækiSundurliðað/ns1:VerslunSundurliðað/@DKK" xmlDataType="decimal"/>
    </xmlCellPr>
  </singleXmlCell>
  <singleXmlCell id="4277" r="N177" connectionId="0">
    <xmlCellPr id="1" uniqueName="NOK">
      <xmlPr mapId="2" xpath="/ns1:EfnahagurBanka/ns1:Gögn/ns1:SundurliðunÚtlán/ns1:SÚ-Útlán/ns1:SÚ-Eignarleigusamningar/ns1:AtvinnufyrirtækiSundurliðað/ns1:VerslunSundurliðað/@NOK" xmlDataType="decimal"/>
    </xmlCellPr>
  </singleXmlCell>
  <singleXmlCell id="4278" r="O177" connectionId="0">
    <xmlCellPr id="1" uniqueName="SEK">
      <xmlPr mapId="2" xpath="/ns1:EfnahagurBanka/ns1:Gögn/ns1:SundurliðunÚtlán/ns1:SÚ-Útlán/ns1:SÚ-Eignarleigusamningar/ns1:AtvinnufyrirtækiSundurliðað/ns1:VerslunSundurliðað/@SEK" xmlDataType="decimal"/>
    </xmlCellPr>
  </singleXmlCell>
  <singleXmlCell id="4279" r="P177" connectionId="0">
    <xmlCellPr id="1" uniqueName="CHF">
      <xmlPr mapId="2" xpath="/ns1:EfnahagurBanka/ns1:Gögn/ns1:SundurliðunÚtlán/ns1:SÚ-Útlán/ns1:SÚ-Eignarleigusamningar/ns1:AtvinnufyrirtækiSundurliðað/ns1:VerslunSundurliðað/@CHF" xmlDataType="decimal"/>
    </xmlCellPr>
  </singleXmlCell>
  <singleXmlCell id="4280" r="Q177" connectionId="0">
    <xmlCellPr id="1" uniqueName="AðrirGjaldmiðlar">
      <xmlPr mapId="2" xpath="/ns1:EfnahagurBanka/ns1:Gögn/ns1:SundurliðunÚtlán/ns1:SÚ-Útlán/ns1:SÚ-Eignarleigusamningar/ns1:AtvinnufyrirtækiSundurliðað/ns1:VerslunSundurliðað/@AðrirGjaldmiðlar" xmlDataType="decimal"/>
    </xmlCellPr>
  </singleXmlCell>
  <singleXmlCell id="7264" r="H178" connectionId="0">
    <xmlCellPr id="1" uniqueName="ISK">
      <xmlPr mapId="2" xpath="/ns1:EfnahagurBanka/ns1:Gögn/ns1:SundurliðunÚtlán/ns1:SÚ-Útlán/ns1:SÚ-Eignarleigusamningar/ns1:AtvinnufyrirtækiSundurliðað/ns1:SamgöngurOgFlutningarSundurliðað/@ISK" xmlDataType="decimal"/>
    </xmlCellPr>
  </singleXmlCell>
  <singleXmlCell id="7265" r="I178" connectionId="0">
    <xmlCellPr id="1" uniqueName="EUR">
      <xmlPr mapId="2" xpath="/ns1:EfnahagurBanka/ns1:Gögn/ns1:SundurliðunÚtlán/ns1:SÚ-Útlán/ns1:SÚ-Eignarleigusamningar/ns1:AtvinnufyrirtækiSundurliðað/ns1:SamgöngurOgFlutningarSundurliðað/@EUR" xmlDataType="decimal"/>
    </xmlCellPr>
  </singleXmlCell>
  <singleXmlCell id="7266" r="J178" connectionId="0">
    <xmlCellPr id="1" uniqueName="USD">
      <xmlPr mapId="2" xpath="/ns1:EfnahagurBanka/ns1:Gögn/ns1:SundurliðunÚtlán/ns1:SÚ-Útlán/ns1:SÚ-Eignarleigusamningar/ns1:AtvinnufyrirtækiSundurliðað/ns1:SamgöngurOgFlutningarSundurliðað/@USD" xmlDataType="decimal"/>
    </xmlCellPr>
  </singleXmlCell>
  <singleXmlCell id="7267" r="K178" connectionId="0">
    <xmlCellPr id="1" uniqueName="GBP">
      <xmlPr mapId="2" xpath="/ns1:EfnahagurBanka/ns1:Gögn/ns1:SundurliðunÚtlán/ns1:SÚ-Útlán/ns1:SÚ-Eignarleigusamningar/ns1:AtvinnufyrirtækiSundurliðað/ns1:SamgöngurOgFlutningarSundurliðað/@GBP" xmlDataType="decimal"/>
    </xmlCellPr>
  </singleXmlCell>
  <singleXmlCell id="7268" r="L178" connectionId="0">
    <xmlCellPr id="1" uniqueName="JPY">
      <xmlPr mapId="2" xpath="/ns1:EfnahagurBanka/ns1:Gögn/ns1:SundurliðunÚtlán/ns1:SÚ-Útlán/ns1:SÚ-Eignarleigusamningar/ns1:AtvinnufyrirtækiSundurliðað/ns1:SamgöngurOgFlutningarSundurliðað/@JPY" xmlDataType="decimal"/>
    </xmlCellPr>
  </singleXmlCell>
  <singleXmlCell id="7269" r="M178" connectionId="0">
    <xmlCellPr id="1" uniqueName="DKK">
      <xmlPr mapId="2" xpath="/ns1:EfnahagurBanka/ns1:Gögn/ns1:SundurliðunÚtlán/ns1:SÚ-Útlán/ns1:SÚ-Eignarleigusamningar/ns1:AtvinnufyrirtækiSundurliðað/ns1:SamgöngurOgFlutningarSundurliðað/@DKK" xmlDataType="decimal"/>
    </xmlCellPr>
  </singleXmlCell>
  <singleXmlCell id="7270" r="N178" connectionId="0">
    <xmlCellPr id="1" uniqueName="NOK">
      <xmlPr mapId="2" xpath="/ns1:EfnahagurBanka/ns1:Gögn/ns1:SundurliðunÚtlán/ns1:SÚ-Útlán/ns1:SÚ-Eignarleigusamningar/ns1:AtvinnufyrirtækiSundurliðað/ns1:SamgöngurOgFlutningarSundurliðað/@NOK" xmlDataType="decimal"/>
    </xmlCellPr>
  </singleXmlCell>
  <singleXmlCell id="7467" r="O178" connectionId="0">
    <xmlCellPr id="1" uniqueName="SEK">
      <xmlPr mapId="2" xpath="/ns1:EfnahagurBanka/ns1:Gögn/ns1:SundurliðunÚtlán/ns1:SÚ-Útlán/ns1:SÚ-Eignarleigusamningar/ns1:AtvinnufyrirtækiSundurliðað/ns1:SamgöngurOgFlutningarSundurliðað/@SEK" xmlDataType="decimal"/>
    </xmlCellPr>
  </singleXmlCell>
  <singleXmlCell id="7491" r="P178" connectionId="0">
    <xmlCellPr id="1" uniqueName="CHF">
      <xmlPr mapId="2" xpath="/ns1:EfnahagurBanka/ns1:Gögn/ns1:SundurliðunÚtlán/ns1:SÚ-Útlán/ns1:SÚ-Eignarleigusamningar/ns1:AtvinnufyrirtækiSundurliðað/ns1:SamgöngurOgFlutningarSundurliðað/@CHF" xmlDataType="decimal"/>
    </xmlCellPr>
  </singleXmlCell>
  <singleXmlCell id="7825" r="Q178" connectionId="0">
    <xmlCellPr id="1" uniqueName="AðrirGjaldmiðlar">
      <xmlPr mapId="2" xpath="/ns1:EfnahagurBanka/ns1:Gögn/ns1:SundurliðunÚtlán/ns1:SÚ-Útlán/ns1:SÚ-Eignarleigusamningar/ns1:AtvinnufyrirtækiSundurliðað/ns1:SamgöngurOgFlutningarSundurliðað/@AðrirGjaldmiðlar" xmlDataType="decimal"/>
    </xmlCellPr>
  </singleXmlCell>
  <singleXmlCell id="7826" r="H179" connectionId="0">
    <xmlCellPr id="1" uniqueName="ISK">
      <xmlPr mapId="2" xpath="/ns1:EfnahagurBanka/ns1:Gögn/ns1:SundurliðunÚtlán/ns1:SÚ-Útlán/ns1:SÚ-Eignarleigusamningar/ns1:AtvinnufyrirtækiSundurliðað/ns1:ÞjónustaFasteignafélögSundurliðað/@ISK" xmlDataType="decimal"/>
    </xmlCellPr>
  </singleXmlCell>
  <singleXmlCell id="7827" r="I179" connectionId="0">
    <xmlCellPr id="1" uniqueName="EUR">
      <xmlPr mapId="2" xpath="/ns1:EfnahagurBanka/ns1:Gögn/ns1:SundurliðunÚtlán/ns1:SÚ-Útlán/ns1:SÚ-Eignarleigusamningar/ns1:AtvinnufyrirtækiSundurliðað/ns1:ÞjónustaFasteignafélögSundurliðað/@EUR" xmlDataType="decimal"/>
    </xmlCellPr>
  </singleXmlCell>
  <singleXmlCell id="7828" r="J179" connectionId="0">
    <xmlCellPr id="1" uniqueName="USD">
      <xmlPr mapId="2" xpath="/ns1:EfnahagurBanka/ns1:Gögn/ns1:SundurliðunÚtlán/ns1:SÚ-Útlán/ns1:SÚ-Eignarleigusamningar/ns1:AtvinnufyrirtækiSundurliðað/ns1:ÞjónustaFasteignafélögSundurliðað/@USD" xmlDataType="decimal"/>
    </xmlCellPr>
  </singleXmlCell>
  <singleXmlCell id="7829" r="K179" connectionId="0">
    <xmlCellPr id="1" uniqueName="GBP">
      <xmlPr mapId="2" xpath="/ns1:EfnahagurBanka/ns1:Gögn/ns1:SundurliðunÚtlán/ns1:SÚ-Útlán/ns1:SÚ-Eignarleigusamningar/ns1:AtvinnufyrirtækiSundurliðað/ns1:ÞjónustaFasteignafélögSundurliðað/@GBP" xmlDataType="decimal"/>
    </xmlCellPr>
  </singleXmlCell>
  <singleXmlCell id="7830" r="L179" connectionId="0">
    <xmlCellPr id="1" uniqueName="JPY">
      <xmlPr mapId="2" xpath="/ns1:EfnahagurBanka/ns1:Gögn/ns1:SundurliðunÚtlán/ns1:SÚ-Útlán/ns1:SÚ-Eignarleigusamningar/ns1:AtvinnufyrirtækiSundurliðað/ns1:ÞjónustaFasteignafélögSundurliðað/@JPY" xmlDataType="decimal"/>
    </xmlCellPr>
  </singleXmlCell>
  <singleXmlCell id="7831" r="M179" connectionId="0">
    <xmlCellPr id="1" uniqueName="DKK">
      <xmlPr mapId="2" xpath="/ns1:EfnahagurBanka/ns1:Gögn/ns1:SundurliðunÚtlán/ns1:SÚ-Útlán/ns1:SÚ-Eignarleigusamningar/ns1:AtvinnufyrirtækiSundurliðað/ns1:ÞjónustaFasteignafélögSundurliðað/@DKK" xmlDataType="decimal"/>
    </xmlCellPr>
  </singleXmlCell>
  <singleXmlCell id="7832" r="N179" connectionId="0">
    <xmlCellPr id="1" uniqueName="NOK">
      <xmlPr mapId="2" xpath="/ns1:EfnahagurBanka/ns1:Gögn/ns1:SundurliðunÚtlán/ns1:SÚ-Útlán/ns1:SÚ-Eignarleigusamningar/ns1:AtvinnufyrirtækiSundurliðað/ns1:ÞjónustaFasteignafélögSundurliðað/@NOK" xmlDataType="decimal"/>
    </xmlCellPr>
  </singleXmlCell>
  <singleXmlCell id="7833" r="O179" connectionId="0">
    <xmlCellPr id="1" uniqueName="SEK">
      <xmlPr mapId="2" xpath="/ns1:EfnahagurBanka/ns1:Gögn/ns1:SundurliðunÚtlán/ns1:SÚ-Útlán/ns1:SÚ-Eignarleigusamningar/ns1:AtvinnufyrirtækiSundurliðað/ns1:ÞjónustaFasteignafélögSundurliðað/@SEK" xmlDataType="decimal"/>
    </xmlCellPr>
  </singleXmlCell>
  <singleXmlCell id="7834" r="P179" connectionId="0">
    <xmlCellPr id="1" uniqueName="CHF">
      <xmlPr mapId="2" xpath="/ns1:EfnahagurBanka/ns1:Gögn/ns1:SundurliðunÚtlán/ns1:SÚ-Útlán/ns1:SÚ-Eignarleigusamningar/ns1:AtvinnufyrirtækiSundurliðað/ns1:ÞjónustaFasteignafélögSundurliðað/@CHF" xmlDataType="decimal"/>
    </xmlCellPr>
  </singleXmlCell>
  <singleXmlCell id="7835" r="Q179" connectionId="0">
    <xmlCellPr id="1" uniqueName="AðrirGjaldmiðlar">
      <xmlPr mapId="2" xpath="/ns1:EfnahagurBanka/ns1:Gögn/ns1:SundurliðunÚtlán/ns1:SÚ-Útlán/ns1:SÚ-Eignarleigusamningar/ns1:AtvinnufyrirtækiSundurliðað/ns1:ÞjónustaFasteignafélögSundurliðað/@AðrirGjaldmiðlar" xmlDataType="decimal"/>
    </xmlCellPr>
  </singleXmlCell>
  <singleXmlCell id="7836" r="H180" connectionId="0">
    <xmlCellPr id="1" uniqueName="ISK">
      <xmlPr mapId="2" xpath="/ns1:EfnahagurBanka/ns1:Gögn/ns1:SundurliðunÚtlán/ns1:SÚ-Útlán/ns1:SÚ-Eignarleigusamningar/ns1:AtvinnufyrirtækiSundurliðað/ns1:ÞjónustaStarfsemiHöfuðstöðvaSundurliðað/@ISK" xmlDataType="decimal"/>
    </xmlCellPr>
  </singleXmlCell>
  <singleXmlCell id="7837" r="I180" connectionId="0">
    <xmlCellPr id="1" uniqueName="EUR">
      <xmlPr mapId="2" xpath="/ns1:EfnahagurBanka/ns1:Gögn/ns1:SundurliðunÚtlán/ns1:SÚ-Útlán/ns1:SÚ-Eignarleigusamningar/ns1:AtvinnufyrirtækiSundurliðað/ns1:ÞjónustaStarfsemiHöfuðstöðvaSundurliðað/@EUR" xmlDataType="decimal"/>
    </xmlCellPr>
  </singleXmlCell>
  <singleXmlCell id="7838" r="J180" connectionId="0">
    <xmlCellPr id="1" uniqueName="USD">
      <xmlPr mapId="2" xpath="/ns1:EfnahagurBanka/ns1:Gögn/ns1:SundurliðunÚtlán/ns1:SÚ-Útlán/ns1:SÚ-Eignarleigusamningar/ns1:AtvinnufyrirtækiSundurliðað/ns1:ÞjónustaStarfsemiHöfuðstöðvaSundurliðað/@USD" xmlDataType="decimal"/>
    </xmlCellPr>
  </singleXmlCell>
  <singleXmlCell id="7839" r="K180" connectionId="0">
    <xmlCellPr id="1" uniqueName="GBP">
      <xmlPr mapId="2" xpath="/ns1:EfnahagurBanka/ns1:Gögn/ns1:SundurliðunÚtlán/ns1:SÚ-Útlán/ns1:SÚ-Eignarleigusamningar/ns1:AtvinnufyrirtækiSundurliðað/ns1:ÞjónustaStarfsemiHöfuðstöðvaSundurliðað/@GBP" xmlDataType="decimal"/>
    </xmlCellPr>
  </singleXmlCell>
  <singleXmlCell id="7840" r="L180" connectionId="0">
    <xmlCellPr id="1" uniqueName="JPY">
      <xmlPr mapId="2" xpath="/ns1:EfnahagurBanka/ns1:Gögn/ns1:SundurliðunÚtlán/ns1:SÚ-Útlán/ns1:SÚ-Eignarleigusamningar/ns1:AtvinnufyrirtækiSundurliðað/ns1:ÞjónustaStarfsemiHöfuðstöðvaSundurliðað/@JPY" xmlDataType="decimal"/>
    </xmlCellPr>
  </singleXmlCell>
  <singleXmlCell id="7841" r="M180" connectionId="0">
    <xmlCellPr id="1" uniqueName="DKK">
      <xmlPr mapId="2" xpath="/ns1:EfnahagurBanka/ns1:Gögn/ns1:SundurliðunÚtlán/ns1:SÚ-Útlán/ns1:SÚ-Eignarleigusamningar/ns1:AtvinnufyrirtækiSundurliðað/ns1:ÞjónustaStarfsemiHöfuðstöðvaSundurliðað/@DKK" xmlDataType="decimal"/>
    </xmlCellPr>
  </singleXmlCell>
  <singleXmlCell id="7842" r="N180" connectionId="0">
    <xmlCellPr id="1" uniqueName="NOK">
      <xmlPr mapId="2" xpath="/ns1:EfnahagurBanka/ns1:Gögn/ns1:SundurliðunÚtlán/ns1:SÚ-Útlán/ns1:SÚ-Eignarleigusamningar/ns1:AtvinnufyrirtækiSundurliðað/ns1:ÞjónustaStarfsemiHöfuðstöðvaSundurliðað/@NOK" xmlDataType="decimal"/>
    </xmlCellPr>
  </singleXmlCell>
  <singleXmlCell id="7843" r="O180" connectionId="0">
    <xmlCellPr id="1" uniqueName="SEK">
      <xmlPr mapId="2" xpath="/ns1:EfnahagurBanka/ns1:Gögn/ns1:SundurliðunÚtlán/ns1:SÚ-Útlán/ns1:SÚ-Eignarleigusamningar/ns1:AtvinnufyrirtækiSundurliðað/ns1:ÞjónustaStarfsemiHöfuðstöðvaSundurliðað/@SEK" xmlDataType="decimal"/>
    </xmlCellPr>
  </singleXmlCell>
  <singleXmlCell id="7844" r="P180" connectionId="0">
    <xmlCellPr id="1" uniqueName="CHF">
      <xmlPr mapId="2" xpath="/ns1:EfnahagurBanka/ns1:Gögn/ns1:SundurliðunÚtlán/ns1:SÚ-Útlán/ns1:SÚ-Eignarleigusamningar/ns1:AtvinnufyrirtækiSundurliðað/ns1:ÞjónustaStarfsemiHöfuðstöðvaSundurliðað/@CHF" xmlDataType="decimal"/>
    </xmlCellPr>
  </singleXmlCell>
  <singleXmlCell id="7845" r="Q180" connectionId="0">
    <xmlCellPr id="1" uniqueName="AðrirGjaldmiðlar">
      <xmlPr mapId="2" xpath="/ns1:EfnahagurBanka/ns1:Gögn/ns1:SundurliðunÚtlán/ns1:SÚ-Útlán/ns1:SÚ-Eignarleigusamningar/ns1:AtvinnufyrirtækiSundurliðað/ns1:ÞjónustaStarfsemiHöfuðstöðvaSundurliðað/@AðrirGjaldmiðlar" xmlDataType="decimal"/>
    </xmlCellPr>
  </singleXmlCell>
  <singleXmlCell id="7846" r="H181" connectionId="0">
    <xmlCellPr id="1" uniqueName="ISK">
      <xmlPr mapId="2" xpath="/ns1:EfnahagurBanka/ns1:Gögn/ns1:SundurliðunÚtlán/ns1:SÚ-Útlán/ns1:SÚ-Eignarleigusamningar/ns1:AtvinnufyrirtækiSundurliðað/ns1:ÞjónustaAnnaðSundurliðað/@ISK" xmlDataType="decimal"/>
    </xmlCellPr>
  </singleXmlCell>
  <singleXmlCell id="7847" r="I181" connectionId="0">
    <xmlCellPr id="1" uniqueName="EUR">
      <xmlPr mapId="2" xpath="/ns1:EfnahagurBanka/ns1:Gögn/ns1:SundurliðunÚtlán/ns1:SÚ-Útlán/ns1:SÚ-Eignarleigusamningar/ns1:AtvinnufyrirtækiSundurliðað/ns1:ÞjónustaAnnaðSundurliðað/@EUR" xmlDataType="decimal"/>
    </xmlCellPr>
  </singleXmlCell>
  <singleXmlCell id="7848" r="J181" connectionId="0">
    <xmlCellPr id="1" uniqueName="USD">
      <xmlPr mapId="2" xpath="/ns1:EfnahagurBanka/ns1:Gögn/ns1:SundurliðunÚtlán/ns1:SÚ-Útlán/ns1:SÚ-Eignarleigusamningar/ns1:AtvinnufyrirtækiSundurliðað/ns1:ÞjónustaAnnaðSundurliðað/@USD" xmlDataType="decimal"/>
    </xmlCellPr>
  </singleXmlCell>
  <singleXmlCell id="7849" r="K181" connectionId="0">
    <xmlCellPr id="1" uniqueName="GBP">
      <xmlPr mapId="2" xpath="/ns1:EfnahagurBanka/ns1:Gögn/ns1:SundurliðunÚtlán/ns1:SÚ-Útlán/ns1:SÚ-Eignarleigusamningar/ns1:AtvinnufyrirtækiSundurliðað/ns1:ÞjónustaAnnaðSundurliðað/@GBP" xmlDataType="decimal"/>
    </xmlCellPr>
  </singleXmlCell>
  <singleXmlCell id="7850" r="L181" connectionId="0">
    <xmlCellPr id="1" uniqueName="JPY">
      <xmlPr mapId="2" xpath="/ns1:EfnahagurBanka/ns1:Gögn/ns1:SundurliðunÚtlán/ns1:SÚ-Útlán/ns1:SÚ-Eignarleigusamningar/ns1:AtvinnufyrirtækiSundurliðað/ns1:ÞjónustaAnnaðSundurliðað/@JPY" xmlDataType="decimal"/>
    </xmlCellPr>
  </singleXmlCell>
  <singleXmlCell id="7851" r="M181" connectionId="0">
    <xmlCellPr id="1" uniqueName="DKK">
      <xmlPr mapId="2" xpath="/ns1:EfnahagurBanka/ns1:Gögn/ns1:SundurliðunÚtlán/ns1:SÚ-Útlán/ns1:SÚ-Eignarleigusamningar/ns1:AtvinnufyrirtækiSundurliðað/ns1:ÞjónustaAnnaðSundurliðað/@DKK" xmlDataType="decimal"/>
    </xmlCellPr>
  </singleXmlCell>
  <singleXmlCell id="7852" r="N181" connectionId="0">
    <xmlCellPr id="1" uniqueName="NOK">
      <xmlPr mapId="2" xpath="/ns1:EfnahagurBanka/ns1:Gögn/ns1:SundurliðunÚtlán/ns1:SÚ-Útlán/ns1:SÚ-Eignarleigusamningar/ns1:AtvinnufyrirtækiSundurliðað/ns1:ÞjónustaAnnaðSundurliðað/@NOK" xmlDataType="decimal"/>
    </xmlCellPr>
  </singleXmlCell>
  <singleXmlCell id="7853" r="O181" connectionId="0">
    <xmlCellPr id="1" uniqueName="SEK">
      <xmlPr mapId="2" xpath="/ns1:EfnahagurBanka/ns1:Gögn/ns1:SundurliðunÚtlán/ns1:SÚ-Útlán/ns1:SÚ-Eignarleigusamningar/ns1:AtvinnufyrirtækiSundurliðað/ns1:ÞjónustaAnnaðSundurliðað/@SEK" xmlDataType="decimal"/>
    </xmlCellPr>
  </singleXmlCell>
  <singleXmlCell id="7854" r="P181" connectionId="0">
    <xmlCellPr id="1" uniqueName="CHF">
      <xmlPr mapId="2" xpath="/ns1:EfnahagurBanka/ns1:Gögn/ns1:SundurliðunÚtlán/ns1:SÚ-Útlán/ns1:SÚ-Eignarleigusamningar/ns1:AtvinnufyrirtækiSundurliðað/ns1:ÞjónustaAnnaðSundurliðað/@CHF" xmlDataType="decimal"/>
    </xmlCellPr>
  </singleXmlCell>
  <singleXmlCell id="7855" r="Q181" connectionId="0">
    <xmlCellPr id="1" uniqueName="AðrirGjaldmiðlar">
      <xmlPr mapId="2" xpath="/ns1:EfnahagurBanka/ns1:Gögn/ns1:SundurliðunÚtlán/ns1:SÚ-Útlán/ns1:SÚ-Eignarleigusamningar/ns1:AtvinnufyrirtækiSundurliðað/ns1:ÞjónustaAnnaðSundurliðað/@AðrirGjaldmiðlar" xmlDataType="decimal"/>
    </xmlCellPr>
  </singleXmlCell>
  <singleXmlCell id="7856" r="H182" connectionId="0">
    <xmlCellPr id="1" uniqueName="ISK">
      <xmlPr mapId="2" xpath="/ns1:EfnahagurBanka/ns1:Gögn/ns1:SundurliðunÚtlán/ns1:SÚ-Útlán/ns1:SÚ-Eignarleigusamningar/ns1:AtvinnufyrirtækiSundurliðað/ns1:ÓflokkaðSundurliðað/@ISK" xmlDataType="decimal"/>
    </xmlCellPr>
  </singleXmlCell>
  <singleXmlCell id="7857" r="I182" connectionId="0">
    <xmlCellPr id="1" uniqueName="EUR">
      <xmlPr mapId="2" xpath="/ns1:EfnahagurBanka/ns1:Gögn/ns1:SundurliðunÚtlán/ns1:SÚ-Útlán/ns1:SÚ-Eignarleigusamningar/ns1:AtvinnufyrirtækiSundurliðað/ns1:ÓflokkaðSundurliðað/@EUR" xmlDataType="decimal"/>
    </xmlCellPr>
  </singleXmlCell>
  <singleXmlCell id="7858" r="J182" connectionId="0">
    <xmlCellPr id="1" uniqueName="USD">
      <xmlPr mapId="2" xpath="/ns1:EfnahagurBanka/ns1:Gögn/ns1:SundurliðunÚtlán/ns1:SÚ-Útlán/ns1:SÚ-Eignarleigusamningar/ns1:AtvinnufyrirtækiSundurliðað/ns1:ÓflokkaðSundurliðað/@USD" xmlDataType="decimal"/>
    </xmlCellPr>
  </singleXmlCell>
  <singleXmlCell id="7859" r="K182" connectionId="0">
    <xmlCellPr id="1" uniqueName="GBP">
      <xmlPr mapId="2" xpath="/ns1:EfnahagurBanka/ns1:Gögn/ns1:SundurliðunÚtlán/ns1:SÚ-Útlán/ns1:SÚ-Eignarleigusamningar/ns1:AtvinnufyrirtækiSundurliðað/ns1:ÓflokkaðSundurliðað/@GBP" xmlDataType="decimal"/>
    </xmlCellPr>
  </singleXmlCell>
  <singleXmlCell id="7860" r="L182" connectionId="0">
    <xmlCellPr id="1" uniqueName="JPY">
      <xmlPr mapId="2" xpath="/ns1:EfnahagurBanka/ns1:Gögn/ns1:SundurliðunÚtlán/ns1:SÚ-Útlán/ns1:SÚ-Eignarleigusamningar/ns1:AtvinnufyrirtækiSundurliðað/ns1:ÓflokkaðSundurliðað/@JPY" xmlDataType="decimal"/>
    </xmlCellPr>
  </singleXmlCell>
  <singleXmlCell id="7861" r="M182" connectionId="0">
    <xmlCellPr id="1" uniqueName="DKK">
      <xmlPr mapId="2" xpath="/ns1:EfnahagurBanka/ns1:Gögn/ns1:SundurliðunÚtlán/ns1:SÚ-Útlán/ns1:SÚ-Eignarleigusamningar/ns1:AtvinnufyrirtækiSundurliðað/ns1:ÓflokkaðSundurliðað/@DKK" xmlDataType="decimal"/>
    </xmlCellPr>
  </singleXmlCell>
  <singleXmlCell id="7862" r="N182" connectionId="0">
    <xmlCellPr id="1" uniqueName="NOK">
      <xmlPr mapId="2" xpath="/ns1:EfnahagurBanka/ns1:Gögn/ns1:SundurliðunÚtlán/ns1:SÚ-Útlán/ns1:SÚ-Eignarleigusamningar/ns1:AtvinnufyrirtækiSundurliðað/ns1:ÓflokkaðSundurliðað/@NOK" xmlDataType="decimal"/>
    </xmlCellPr>
  </singleXmlCell>
  <singleXmlCell id="7863" r="O182" connectionId="0">
    <xmlCellPr id="1" uniqueName="SEK">
      <xmlPr mapId="2" xpath="/ns1:EfnahagurBanka/ns1:Gögn/ns1:SundurliðunÚtlán/ns1:SÚ-Útlán/ns1:SÚ-Eignarleigusamningar/ns1:AtvinnufyrirtækiSundurliðað/ns1:ÓflokkaðSundurliðað/@SEK" xmlDataType="decimal"/>
    </xmlCellPr>
  </singleXmlCell>
  <singleXmlCell id="7864" r="P182" connectionId="0">
    <xmlCellPr id="1" uniqueName="CHF">
      <xmlPr mapId="2" xpath="/ns1:EfnahagurBanka/ns1:Gögn/ns1:SundurliðunÚtlán/ns1:SÚ-Útlán/ns1:SÚ-Eignarleigusamningar/ns1:AtvinnufyrirtækiSundurliðað/ns1:ÓflokkaðSundurliðað/@CHF" xmlDataType="decimal"/>
    </xmlCellPr>
  </singleXmlCell>
  <singleXmlCell id="7865" r="Q182" connectionId="0">
    <xmlCellPr id="1" uniqueName="AðrirGjaldmiðlar">
      <xmlPr mapId="2" xpath="/ns1:EfnahagurBanka/ns1:Gögn/ns1:SundurliðunÚtlán/ns1:SÚ-Útlán/ns1:SÚ-Eignarleigusamningar/ns1:AtvinnufyrirtækiSundurliðað/ns1:ÓflokkaðSundurliðað/@AðrirGjaldmiðlar" xmlDataType="decimal"/>
    </xmlCellPr>
  </singleXmlCell>
  <singleXmlCell id="7866" r="H138" connectionId="0">
    <xmlCellPr id="1" uniqueName="ISK">
      <xmlPr mapId="2" xpath="/ns1:EfnahagurBanka/ns1:Gögn/ns1:SundurliðunÚtlán/ns1:SÚ-Útlán/ns1:SÚ-ÖnnurÚtlánOgKröfur/ns1:AtvinnufyrirtækiSundurliðað/ns1:LandbúnaðurSundurliðað/@ISK" xmlDataType="decimal"/>
    </xmlCellPr>
  </singleXmlCell>
  <singleXmlCell id="7867" r="I138" connectionId="0">
    <xmlCellPr id="1" uniqueName="EUR">
      <xmlPr mapId="2" xpath="/ns1:EfnahagurBanka/ns1:Gögn/ns1:SundurliðunÚtlán/ns1:SÚ-Útlán/ns1:SÚ-ÖnnurÚtlánOgKröfur/ns1:AtvinnufyrirtækiSundurliðað/ns1:LandbúnaðurSundurliðað/@EUR" xmlDataType="decimal"/>
    </xmlCellPr>
  </singleXmlCell>
  <singleXmlCell id="7868" r="J138" connectionId="0">
    <xmlCellPr id="1" uniqueName="USD">
      <xmlPr mapId="2" xpath="/ns1:EfnahagurBanka/ns1:Gögn/ns1:SundurliðunÚtlán/ns1:SÚ-Útlán/ns1:SÚ-ÖnnurÚtlánOgKröfur/ns1:AtvinnufyrirtækiSundurliðað/ns1:LandbúnaðurSundurliðað/@USD" xmlDataType="decimal"/>
    </xmlCellPr>
  </singleXmlCell>
  <singleXmlCell id="7869" r="K138" connectionId="0">
    <xmlCellPr id="1" uniqueName="GBP">
      <xmlPr mapId="2" xpath="/ns1:EfnahagurBanka/ns1:Gögn/ns1:SundurliðunÚtlán/ns1:SÚ-Útlán/ns1:SÚ-ÖnnurÚtlánOgKröfur/ns1:AtvinnufyrirtækiSundurliðað/ns1:LandbúnaðurSundurliðað/@GBP" xmlDataType="decimal"/>
    </xmlCellPr>
  </singleXmlCell>
  <singleXmlCell id="7870" r="L138" connectionId="0">
    <xmlCellPr id="1" uniqueName="JPY">
      <xmlPr mapId="2" xpath="/ns1:EfnahagurBanka/ns1:Gögn/ns1:SundurliðunÚtlán/ns1:SÚ-Útlán/ns1:SÚ-ÖnnurÚtlánOgKröfur/ns1:AtvinnufyrirtækiSundurliðað/ns1:LandbúnaðurSundurliðað/@JPY" xmlDataType="decimal"/>
    </xmlCellPr>
  </singleXmlCell>
  <singleXmlCell id="7871" r="M138" connectionId="0">
    <xmlCellPr id="1" uniqueName="DKK">
      <xmlPr mapId="2" xpath="/ns1:EfnahagurBanka/ns1:Gögn/ns1:SundurliðunÚtlán/ns1:SÚ-Útlán/ns1:SÚ-ÖnnurÚtlánOgKröfur/ns1:AtvinnufyrirtækiSundurliðað/ns1:LandbúnaðurSundurliðað/@DKK" xmlDataType="decimal"/>
    </xmlCellPr>
  </singleXmlCell>
  <singleXmlCell id="7872" r="N138" connectionId="0">
    <xmlCellPr id="1" uniqueName="NOK">
      <xmlPr mapId="2" xpath="/ns1:EfnahagurBanka/ns1:Gögn/ns1:SundurliðunÚtlán/ns1:SÚ-Útlán/ns1:SÚ-ÖnnurÚtlánOgKröfur/ns1:AtvinnufyrirtækiSundurliðað/ns1:LandbúnaðurSundurliðað/@NOK" xmlDataType="decimal"/>
    </xmlCellPr>
  </singleXmlCell>
  <singleXmlCell id="7873" r="O138" connectionId="0">
    <xmlCellPr id="1" uniqueName="SEK">
      <xmlPr mapId="2" xpath="/ns1:EfnahagurBanka/ns1:Gögn/ns1:SundurliðunÚtlán/ns1:SÚ-Útlán/ns1:SÚ-ÖnnurÚtlánOgKröfur/ns1:AtvinnufyrirtækiSundurliðað/ns1:LandbúnaðurSundurliðað/@SEK" xmlDataType="decimal"/>
    </xmlCellPr>
  </singleXmlCell>
  <singleXmlCell id="7874" r="P138" connectionId="0">
    <xmlCellPr id="1" uniqueName="CHF">
      <xmlPr mapId="2" xpath="/ns1:EfnahagurBanka/ns1:Gögn/ns1:SundurliðunÚtlán/ns1:SÚ-Útlán/ns1:SÚ-ÖnnurÚtlánOgKröfur/ns1:AtvinnufyrirtækiSundurliðað/ns1:LandbúnaðurSundurliðað/@CHF" xmlDataType="decimal"/>
    </xmlCellPr>
  </singleXmlCell>
  <singleXmlCell id="7875" r="Q138" connectionId="0">
    <xmlCellPr id="1" uniqueName="AðrirGjaldmiðlar">
      <xmlPr mapId="2" xpath="/ns1:EfnahagurBanka/ns1:Gögn/ns1:SundurliðunÚtlán/ns1:SÚ-Útlán/ns1:SÚ-ÖnnurÚtlánOgKröfur/ns1:AtvinnufyrirtækiSundurliðað/ns1:LandbúnaðurSundurliðað/@AðrirGjaldmiðlar" xmlDataType="decimal"/>
    </xmlCellPr>
  </singleXmlCell>
  <singleXmlCell id="7876" r="H139" connectionId="0">
    <xmlCellPr id="1" uniqueName="ISK">
      <xmlPr mapId="2" xpath="/ns1:EfnahagurBanka/ns1:Gögn/ns1:SundurliðunÚtlán/ns1:SÚ-Útlán/ns1:SÚ-ÖnnurÚtlánOgKröfur/ns1:AtvinnufyrirtækiSundurliðað/ns1:FiskveiðarSundurliðað/@ISK" xmlDataType="decimal"/>
    </xmlCellPr>
  </singleXmlCell>
  <singleXmlCell id="7877" r="I139" connectionId="0">
    <xmlCellPr id="1" uniqueName="EUR">
      <xmlPr mapId="2" xpath="/ns1:EfnahagurBanka/ns1:Gögn/ns1:SundurliðunÚtlán/ns1:SÚ-Útlán/ns1:SÚ-ÖnnurÚtlánOgKröfur/ns1:AtvinnufyrirtækiSundurliðað/ns1:FiskveiðarSundurliðað/@EUR" xmlDataType="decimal"/>
    </xmlCellPr>
  </singleXmlCell>
  <singleXmlCell id="7878" r="J139" connectionId="0">
    <xmlCellPr id="1" uniqueName="USD">
      <xmlPr mapId="2" xpath="/ns1:EfnahagurBanka/ns1:Gögn/ns1:SundurliðunÚtlán/ns1:SÚ-Útlán/ns1:SÚ-ÖnnurÚtlánOgKröfur/ns1:AtvinnufyrirtækiSundurliðað/ns1:FiskveiðarSundurliðað/@USD" xmlDataType="decimal"/>
    </xmlCellPr>
  </singleXmlCell>
  <singleXmlCell id="7879" r="K139" connectionId="0">
    <xmlCellPr id="1" uniqueName="GBP">
      <xmlPr mapId="2" xpath="/ns1:EfnahagurBanka/ns1:Gögn/ns1:SundurliðunÚtlán/ns1:SÚ-Útlán/ns1:SÚ-ÖnnurÚtlánOgKröfur/ns1:AtvinnufyrirtækiSundurliðað/ns1:FiskveiðarSundurliðað/@GBP" xmlDataType="decimal"/>
    </xmlCellPr>
  </singleXmlCell>
  <singleXmlCell id="7880" r="L139" connectionId="0">
    <xmlCellPr id="1" uniqueName="JPY">
      <xmlPr mapId="2" xpath="/ns1:EfnahagurBanka/ns1:Gögn/ns1:SundurliðunÚtlán/ns1:SÚ-Útlán/ns1:SÚ-ÖnnurÚtlánOgKröfur/ns1:AtvinnufyrirtækiSundurliðað/ns1:FiskveiðarSundurliðað/@JPY" xmlDataType="decimal"/>
    </xmlCellPr>
  </singleXmlCell>
  <singleXmlCell id="7881" r="M139" connectionId="0">
    <xmlCellPr id="1" uniqueName="DKK">
      <xmlPr mapId="2" xpath="/ns1:EfnahagurBanka/ns1:Gögn/ns1:SundurliðunÚtlán/ns1:SÚ-Útlán/ns1:SÚ-ÖnnurÚtlánOgKröfur/ns1:AtvinnufyrirtækiSundurliðað/ns1:FiskveiðarSundurliðað/@DKK" xmlDataType="decimal"/>
    </xmlCellPr>
  </singleXmlCell>
  <singleXmlCell id="7882" r="N139" connectionId="0">
    <xmlCellPr id="1" uniqueName="NOK">
      <xmlPr mapId="2" xpath="/ns1:EfnahagurBanka/ns1:Gögn/ns1:SundurliðunÚtlán/ns1:SÚ-Útlán/ns1:SÚ-ÖnnurÚtlánOgKröfur/ns1:AtvinnufyrirtækiSundurliðað/ns1:FiskveiðarSundurliðað/@NOK" xmlDataType="decimal"/>
    </xmlCellPr>
  </singleXmlCell>
  <singleXmlCell id="7883" r="O139" connectionId="0">
    <xmlCellPr id="1" uniqueName="SEK">
      <xmlPr mapId="2" xpath="/ns1:EfnahagurBanka/ns1:Gögn/ns1:SundurliðunÚtlán/ns1:SÚ-Útlán/ns1:SÚ-ÖnnurÚtlánOgKröfur/ns1:AtvinnufyrirtækiSundurliðað/ns1:FiskveiðarSundurliðað/@SEK" xmlDataType="decimal"/>
    </xmlCellPr>
  </singleXmlCell>
  <singleXmlCell id="7884" r="P139" connectionId="0">
    <xmlCellPr id="1" uniqueName="CHF">
      <xmlPr mapId="2" xpath="/ns1:EfnahagurBanka/ns1:Gögn/ns1:SundurliðunÚtlán/ns1:SÚ-Útlán/ns1:SÚ-ÖnnurÚtlánOgKröfur/ns1:AtvinnufyrirtækiSundurliðað/ns1:FiskveiðarSundurliðað/@CHF" xmlDataType="decimal"/>
    </xmlCellPr>
  </singleXmlCell>
  <singleXmlCell id="7885" r="Q139" connectionId="0">
    <xmlCellPr id="1" uniqueName="AðrirGjaldmiðlar">
      <xmlPr mapId="2" xpath="/ns1:EfnahagurBanka/ns1:Gögn/ns1:SundurliðunÚtlán/ns1:SÚ-Útlán/ns1:SÚ-ÖnnurÚtlánOgKröfur/ns1:AtvinnufyrirtækiSundurliðað/ns1:FiskveiðarSundurliðað/@AðrirGjaldmiðlar" xmlDataType="decimal"/>
    </xmlCellPr>
  </singleXmlCell>
  <singleXmlCell id="7886" r="H140" connectionId="0">
    <xmlCellPr id="1" uniqueName="ISK">
      <xmlPr mapId="2" xpath="/ns1:EfnahagurBanka/ns1:Gögn/ns1:SundurliðunÚtlán/ns1:SÚ-Útlán/ns1:SÚ-ÖnnurÚtlánOgKröfur/ns1:AtvinnufyrirtækiSundurliðað/ns1:IðnaðurVinnslaLandbúnaðarafurðaSundurliðað/@ISK" xmlDataType="decimal"/>
    </xmlCellPr>
  </singleXmlCell>
  <singleXmlCell id="7887" r="I140" connectionId="0">
    <xmlCellPr id="1" uniqueName="EUR">
      <xmlPr mapId="2" xpath="/ns1:EfnahagurBanka/ns1:Gögn/ns1:SundurliðunÚtlán/ns1:SÚ-Útlán/ns1:SÚ-ÖnnurÚtlánOgKröfur/ns1:AtvinnufyrirtækiSundurliðað/ns1:IðnaðurVinnslaLandbúnaðarafurðaSundurliðað/@EUR" xmlDataType="decimal"/>
    </xmlCellPr>
  </singleXmlCell>
  <singleXmlCell id="7888" r="J140" connectionId="0">
    <xmlCellPr id="1" uniqueName="USD">
      <xmlPr mapId="2" xpath="/ns1:EfnahagurBanka/ns1:Gögn/ns1:SundurliðunÚtlán/ns1:SÚ-Útlán/ns1:SÚ-ÖnnurÚtlánOgKröfur/ns1:AtvinnufyrirtækiSundurliðað/ns1:IðnaðurVinnslaLandbúnaðarafurðaSundurliðað/@USD" xmlDataType="decimal"/>
    </xmlCellPr>
  </singleXmlCell>
  <singleXmlCell id="7889" r="K140" connectionId="0">
    <xmlCellPr id="1" uniqueName="GBP">
      <xmlPr mapId="2" xpath="/ns1:EfnahagurBanka/ns1:Gögn/ns1:SundurliðunÚtlán/ns1:SÚ-Útlán/ns1:SÚ-ÖnnurÚtlánOgKröfur/ns1:AtvinnufyrirtækiSundurliðað/ns1:IðnaðurVinnslaLandbúnaðarafurðaSundurliðað/@GBP" xmlDataType="decimal"/>
    </xmlCellPr>
  </singleXmlCell>
  <singleXmlCell id="7890" r="L140" connectionId="0">
    <xmlCellPr id="1" uniqueName="JPY">
      <xmlPr mapId="2" xpath="/ns1:EfnahagurBanka/ns1:Gögn/ns1:SundurliðunÚtlán/ns1:SÚ-Útlán/ns1:SÚ-ÖnnurÚtlánOgKröfur/ns1:AtvinnufyrirtækiSundurliðað/ns1:IðnaðurVinnslaLandbúnaðarafurðaSundurliðað/@JPY" xmlDataType="decimal"/>
    </xmlCellPr>
  </singleXmlCell>
  <singleXmlCell id="7891" r="M140" connectionId="0">
    <xmlCellPr id="1" uniqueName="DKK">
      <xmlPr mapId="2" xpath="/ns1:EfnahagurBanka/ns1:Gögn/ns1:SundurliðunÚtlán/ns1:SÚ-Útlán/ns1:SÚ-ÖnnurÚtlánOgKröfur/ns1:AtvinnufyrirtækiSundurliðað/ns1:IðnaðurVinnslaLandbúnaðarafurðaSundurliðað/@DKK" xmlDataType="decimal"/>
    </xmlCellPr>
  </singleXmlCell>
  <singleXmlCell id="7892" r="N140" connectionId="0">
    <xmlCellPr id="1" uniqueName="NOK">
      <xmlPr mapId="2" xpath="/ns1:EfnahagurBanka/ns1:Gögn/ns1:SundurliðunÚtlán/ns1:SÚ-Útlán/ns1:SÚ-ÖnnurÚtlánOgKröfur/ns1:AtvinnufyrirtækiSundurliðað/ns1:IðnaðurVinnslaLandbúnaðarafurðaSundurliðað/@NOK" xmlDataType="decimal"/>
    </xmlCellPr>
  </singleXmlCell>
  <singleXmlCell id="7893" r="O140" connectionId="0">
    <xmlCellPr id="1" uniqueName="SEK">
      <xmlPr mapId="2" xpath="/ns1:EfnahagurBanka/ns1:Gögn/ns1:SundurliðunÚtlán/ns1:SÚ-Útlán/ns1:SÚ-ÖnnurÚtlánOgKröfur/ns1:AtvinnufyrirtækiSundurliðað/ns1:IðnaðurVinnslaLandbúnaðarafurðaSundurliðað/@SEK" xmlDataType="decimal"/>
    </xmlCellPr>
  </singleXmlCell>
  <singleXmlCell id="7894" r="P140" connectionId="0">
    <xmlCellPr id="1" uniqueName="CHF">
      <xmlPr mapId="2" xpath="/ns1:EfnahagurBanka/ns1:Gögn/ns1:SundurliðunÚtlán/ns1:SÚ-Útlán/ns1:SÚ-ÖnnurÚtlánOgKröfur/ns1:AtvinnufyrirtækiSundurliðað/ns1:IðnaðurVinnslaLandbúnaðarafurðaSundurliðað/@CHF" xmlDataType="decimal"/>
    </xmlCellPr>
  </singleXmlCell>
  <singleXmlCell id="7895" r="Q140" connectionId="0">
    <xmlCellPr id="1" uniqueName="AðrirGjaldmiðlar">
      <xmlPr mapId="2" xpath="/ns1:EfnahagurBanka/ns1:Gögn/ns1:SundurliðunÚtlán/ns1:SÚ-Útlán/ns1:SÚ-ÖnnurÚtlánOgKröfur/ns1:AtvinnufyrirtækiSundurliðað/ns1:IðnaðurVinnslaLandbúnaðarafurðaSundurliðað/@AðrirGjaldmiðlar" xmlDataType="decimal"/>
    </xmlCellPr>
  </singleXmlCell>
  <singleXmlCell id="7896" r="H141" connectionId="0">
    <xmlCellPr id="1" uniqueName="ISK">
      <xmlPr mapId="2" xpath="/ns1:EfnahagurBanka/ns1:Gögn/ns1:SundurliðunÚtlán/ns1:SÚ-Útlán/ns1:SÚ-ÖnnurÚtlánOgKröfur/ns1:AtvinnufyrirtækiSundurliðað/ns1:IðnaðurVinnslaSjávarafurðaSundurliðað/@ISK" xmlDataType="decimal"/>
    </xmlCellPr>
  </singleXmlCell>
  <singleXmlCell id="7897" r="I141" connectionId="0">
    <xmlCellPr id="1" uniqueName="EUR">
      <xmlPr mapId="2" xpath="/ns1:EfnahagurBanka/ns1:Gögn/ns1:SundurliðunÚtlán/ns1:SÚ-Útlán/ns1:SÚ-ÖnnurÚtlánOgKröfur/ns1:AtvinnufyrirtækiSundurliðað/ns1:IðnaðurVinnslaSjávarafurðaSundurliðað/@EUR" xmlDataType="decimal"/>
    </xmlCellPr>
  </singleXmlCell>
  <singleXmlCell id="7898" r="J141" connectionId="0">
    <xmlCellPr id="1" uniqueName="USD">
      <xmlPr mapId="2" xpath="/ns1:EfnahagurBanka/ns1:Gögn/ns1:SundurliðunÚtlán/ns1:SÚ-Útlán/ns1:SÚ-ÖnnurÚtlánOgKröfur/ns1:AtvinnufyrirtækiSundurliðað/ns1:IðnaðurVinnslaSjávarafurðaSundurliðað/@USD" xmlDataType="decimal"/>
    </xmlCellPr>
  </singleXmlCell>
  <singleXmlCell id="7899" r="K141" connectionId="0">
    <xmlCellPr id="1" uniqueName="GBP">
      <xmlPr mapId="2" xpath="/ns1:EfnahagurBanka/ns1:Gögn/ns1:SundurliðunÚtlán/ns1:SÚ-Útlán/ns1:SÚ-ÖnnurÚtlánOgKröfur/ns1:AtvinnufyrirtækiSundurliðað/ns1:IðnaðurVinnslaSjávarafurðaSundurliðað/@GBP" xmlDataType="decimal"/>
    </xmlCellPr>
  </singleXmlCell>
  <singleXmlCell id="7900" r="L141" connectionId="0">
    <xmlCellPr id="1" uniqueName="JPY">
      <xmlPr mapId="2" xpath="/ns1:EfnahagurBanka/ns1:Gögn/ns1:SundurliðunÚtlán/ns1:SÚ-Útlán/ns1:SÚ-ÖnnurÚtlánOgKröfur/ns1:AtvinnufyrirtækiSundurliðað/ns1:IðnaðurVinnslaSjávarafurðaSundurliðað/@JPY" xmlDataType="decimal"/>
    </xmlCellPr>
  </singleXmlCell>
  <singleXmlCell id="7901" r="M141" connectionId="0">
    <xmlCellPr id="1" uniqueName="DKK">
      <xmlPr mapId="2" xpath="/ns1:EfnahagurBanka/ns1:Gögn/ns1:SundurliðunÚtlán/ns1:SÚ-Útlán/ns1:SÚ-ÖnnurÚtlánOgKröfur/ns1:AtvinnufyrirtækiSundurliðað/ns1:IðnaðurVinnslaSjávarafurðaSundurliðað/@DKK" xmlDataType="decimal"/>
    </xmlCellPr>
  </singleXmlCell>
  <singleXmlCell id="7902" r="N141" connectionId="0">
    <xmlCellPr id="1" uniqueName="NOK">
      <xmlPr mapId="2" xpath="/ns1:EfnahagurBanka/ns1:Gögn/ns1:SundurliðunÚtlán/ns1:SÚ-Útlán/ns1:SÚ-ÖnnurÚtlánOgKröfur/ns1:AtvinnufyrirtækiSundurliðað/ns1:IðnaðurVinnslaSjávarafurðaSundurliðað/@NOK" xmlDataType="decimal"/>
    </xmlCellPr>
  </singleXmlCell>
  <singleXmlCell id="7903" r="O141" connectionId="0">
    <xmlCellPr id="1" uniqueName="SEK">
      <xmlPr mapId="2" xpath="/ns1:EfnahagurBanka/ns1:Gögn/ns1:SundurliðunÚtlán/ns1:SÚ-Útlán/ns1:SÚ-ÖnnurÚtlánOgKröfur/ns1:AtvinnufyrirtækiSundurliðað/ns1:IðnaðurVinnslaSjávarafurðaSundurliðað/@SEK" xmlDataType="decimal"/>
    </xmlCellPr>
  </singleXmlCell>
  <singleXmlCell id="7904" r="P141" connectionId="0">
    <xmlCellPr id="1" uniqueName="CHF">
      <xmlPr mapId="2" xpath="/ns1:EfnahagurBanka/ns1:Gögn/ns1:SundurliðunÚtlán/ns1:SÚ-Útlán/ns1:SÚ-ÖnnurÚtlánOgKröfur/ns1:AtvinnufyrirtækiSundurliðað/ns1:IðnaðurVinnslaSjávarafurðaSundurliðað/@CHF" xmlDataType="decimal"/>
    </xmlCellPr>
  </singleXmlCell>
  <singleXmlCell id="7905" r="Q141" connectionId="0">
    <xmlCellPr id="1" uniqueName="AðrirGjaldmiðlar">
      <xmlPr mapId="2" xpath="/ns1:EfnahagurBanka/ns1:Gögn/ns1:SundurliðunÚtlán/ns1:SÚ-Útlán/ns1:SÚ-ÖnnurÚtlánOgKröfur/ns1:AtvinnufyrirtækiSundurliðað/ns1:IðnaðurVinnslaSjávarafurðaSundurliðað/@AðrirGjaldmiðlar" xmlDataType="decimal"/>
    </xmlCellPr>
  </singleXmlCell>
  <singleXmlCell id="7906" r="H142" connectionId="0">
    <xmlCellPr id="1" uniqueName="ISK">
      <xmlPr mapId="2" xpath="/ns1:EfnahagurBanka/ns1:Gögn/ns1:SundurliðunÚtlán/ns1:SÚ-Útlán/ns1:SÚ-ÖnnurÚtlánOgKröfur/ns1:AtvinnufyrirtækiSundurliðað/ns1:IðnaðurAnnaðSundurliðað/@ISK" xmlDataType="decimal"/>
    </xmlCellPr>
  </singleXmlCell>
  <singleXmlCell id="7907" r="I142" connectionId="0">
    <xmlCellPr id="1" uniqueName="EUR">
      <xmlPr mapId="2" xpath="/ns1:EfnahagurBanka/ns1:Gögn/ns1:SundurliðunÚtlán/ns1:SÚ-Útlán/ns1:SÚ-ÖnnurÚtlánOgKröfur/ns1:AtvinnufyrirtækiSundurliðað/ns1:IðnaðurAnnaðSundurliðað/@EUR" xmlDataType="decimal"/>
    </xmlCellPr>
  </singleXmlCell>
  <singleXmlCell id="7908" r="J142" connectionId="0">
    <xmlCellPr id="1" uniqueName="USD">
      <xmlPr mapId="2" xpath="/ns1:EfnahagurBanka/ns1:Gögn/ns1:SundurliðunÚtlán/ns1:SÚ-Útlán/ns1:SÚ-ÖnnurÚtlánOgKröfur/ns1:AtvinnufyrirtækiSundurliðað/ns1:IðnaðurAnnaðSundurliðað/@USD" xmlDataType="decimal"/>
    </xmlCellPr>
  </singleXmlCell>
  <singleXmlCell id="7909" r="K142" connectionId="0">
    <xmlCellPr id="1" uniqueName="GBP">
      <xmlPr mapId="2" xpath="/ns1:EfnahagurBanka/ns1:Gögn/ns1:SundurliðunÚtlán/ns1:SÚ-Útlán/ns1:SÚ-ÖnnurÚtlánOgKröfur/ns1:AtvinnufyrirtækiSundurliðað/ns1:IðnaðurAnnaðSundurliðað/@GBP" xmlDataType="decimal"/>
    </xmlCellPr>
  </singleXmlCell>
  <singleXmlCell id="7910" r="L142" connectionId="0">
    <xmlCellPr id="1" uniqueName="JPY">
      <xmlPr mapId="2" xpath="/ns1:EfnahagurBanka/ns1:Gögn/ns1:SundurliðunÚtlán/ns1:SÚ-Útlán/ns1:SÚ-ÖnnurÚtlánOgKröfur/ns1:AtvinnufyrirtækiSundurliðað/ns1:IðnaðurAnnaðSundurliðað/@JPY" xmlDataType="decimal"/>
    </xmlCellPr>
  </singleXmlCell>
  <singleXmlCell id="7911" r="M142" connectionId="0">
    <xmlCellPr id="1" uniqueName="DKK">
      <xmlPr mapId="2" xpath="/ns1:EfnahagurBanka/ns1:Gögn/ns1:SundurliðunÚtlán/ns1:SÚ-Útlán/ns1:SÚ-ÖnnurÚtlánOgKröfur/ns1:AtvinnufyrirtækiSundurliðað/ns1:IðnaðurAnnaðSundurliðað/@DKK" xmlDataType="decimal"/>
    </xmlCellPr>
  </singleXmlCell>
  <singleXmlCell id="7912" r="N142" connectionId="0">
    <xmlCellPr id="1" uniqueName="NOK">
      <xmlPr mapId="2" xpath="/ns1:EfnahagurBanka/ns1:Gögn/ns1:SundurliðunÚtlán/ns1:SÚ-Útlán/ns1:SÚ-ÖnnurÚtlánOgKröfur/ns1:AtvinnufyrirtækiSundurliðað/ns1:IðnaðurAnnaðSundurliðað/@NOK" xmlDataType="decimal"/>
    </xmlCellPr>
  </singleXmlCell>
  <singleXmlCell id="7913" r="O142" connectionId="0">
    <xmlCellPr id="1" uniqueName="SEK">
      <xmlPr mapId="2" xpath="/ns1:EfnahagurBanka/ns1:Gögn/ns1:SundurliðunÚtlán/ns1:SÚ-Útlán/ns1:SÚ-ÖnnurÚtlánOgKröfur/ns1:AtvinnufyrirtækiSundurliðað/ns1:IðnaðurAnnaðSundurliðað/@SEK" xmlDataType="decimal"/>
    </xmlCellPr>
  </singleXmlCell>
  <singleXmlCell id="7914" r="P142" connectionId="0">
    <xmlCellPr id="1" uniqueName="CHF">
      <xmlPr mapId="2" xpath="/ns1:EfnahagurBanka/ns1:Gögn/ns1:SundurliðunÚtlán/ns1:SÚ-Útlán/ns1:SÚ-ÖnnurÚtlánOgKröfur/ns1:AtvinnufyrirtækiSundurliðað/ns1:IðnaðurAnnaðSundurliðað/@CHF" xmlDataType="decimal"/>
    </xmlCellPr>
  </singleXmlCell>
  <singleXmlCell id="7915" r="Q142" connectionId="0">
    <xmlCellPr id="1" uniqueName="AðrirGjaldmiðlar">
      <xmlPr mapId="2" xpath="/ns1:EfnahagurBanka/ns1:Gögn/ns1:SundurliðunÚtlán/ns1:SÚ-Útlán/ns1:SÚ-ÖnnurÚtlánOgKröfur/ns1:AtvinnufyrirtækiSundurliðað/ns1:IðnaðurAnnaðSundurliðað/@AðrirGjaldmiðlar" xmlDataType="decimal"/>
    </xmlCellPr>
  </singleXmlCell>
  <singleXmlCell id="7916" r="H143" connectionId="0">
    <xmlCellPr id="1" uniqueName="ISK">
      <xmlPr mapId="2" xpath="/ns1:EfnahagurBanka/ns1:Gögn/ns1:SundurliðunÚtlán/ns1:SÚ-Útlán/ns1:SÚ-ÖnnurÚtlánOgKröfur/ns1:AtvinnufyrirtækiSundurliðað/ns1:VeiturOrkuOgVatnsveiturSundurliðað/@ISK" xmlDataType="decimal"/>
    </xmlCellPr>
  </singleXmlCell>
  <singleXmlCell id="7917" r="I143" connectionId="0">
    <xmlCellPr id="1" uniqueName="EUR">
      <xmlPr mapId="2" xpath="/ns1:EfnahagurBanka/ns1:Gögn/ns1:SundurliðunÚtlán/ns1:SÚ-Útlán/ns1:SÚ-ÖnnurÚtlánOgKröfur/ns1:AtvinnufyrirtækiSundurliðað/ns1:VeiturOrkuOgVatnsveiturSundurliðað/@EUR" xmlDataType="decimal"/>
    </xmlCellPr>
  </singleXmlCell>
  <singleXmlCell id="7918" r="J143" connectionId="0">
    <xmlCellPr id="1" uniqueName="USD">
      <xmlPr mapId="2" xpath="/ns1:EfnahagurBanka/ns1:Gögn/ns1:SundurliðunÚtlán/ns1:SÚ-Útlán/ns1:SÚ-ÖnnurÚtlánOgKröfur/ns1:AtvinnufyrirtækiSundurliðað/ns1:VeiturOrkuOgVatnsveiturSundurliðað/@USD" xmlDataType="decimal"/>
    </xmlCellPr>
  </singleXmlCell>
  <singleXmlCell id="7919" r="K143" connectionId="0">
    <xmlCellPr id="1" uniqueName="GBP">
      <xmlPr mapId="2" xpath="/ns1:EfnahagurBanka/ns1:Gögn/ns1:SundurliðunÚtlán/ns1:SÚ-Útlán/ns1:SÚ-ÖnnurÚtlánOgKröfur/ns1:AtvinnufyrirtækiSundurliðað/ns1:VeiturOrkuOgVatnsveiturSundurliðað/@GBP" xmlDataType="decimal"/>
    </xmlCellPr>
  </singleXmlCell>
  <singleXmlCell id="7920" r="L143" connectionId="0">
    <xmlCellPr id="1" uniqueName="JPY">
      <xmlPr mapId="2" xpath="/ns1:EfnahagurBanka/ns1:Gögn/ns1:SundurliðunÚtlán/ns1:SÚ-Útlán/ns1:SÚ-ÖnnurÚtlánOgKröfur/ns1:AtvinnufyrirtækiSundurliðað/ns1:VeiturOrkuOgVatnsveiturSundurliðað/@JPY" xmlDataType="decimal"/>
    </xmlCellPr>
  </singleXmlCell>
  <singleXmlCell id="7921" r="M143" connectionId="0">
    <xmlCellPr id="1" uniqueName="DKK">
      <xmlPr mapId="2" xpath="/ns1:EfnahagurBanka/ns1:Gögn/ns1:SundurliðunÚtlán/ns1:SÚ-Útlán/ns1:SÚ-ÖnnurÚtlánOgKröfur/ns1:AtvinnufyrirtækiSundurliðað/ns1:VeiturOrkuOgVatnsveiturSundurliðað/@DKK" xmlDataType="decimal"/>
    </xmlCellPr>
  </singleXmlCell>
  <singleXmlCell id="7922" r="N143" connectionId="0">
    <xmlCellPr id="1" uniqueName="NOK">
      <xmlPr mapId="2" xpath="/ns1:EfnahagurBanka/ns1:Gögn/ns1:SundurliðunÚtlán/ns1:SÚ-Útlán/ns1:SÚ-ÖnnurÚtlánOgKröfur/ns1:AtvinnufyrirtækiSundurliðað/ns1:VeiturOrkuOgVatnsveiturSundurliðað/@NOK" xmlDataType="decimal"/>
    </xmlCellPr>
  </singleXmlCell>
  <singleXmlCell id="7923" r="O143" connectionId="0">
    <xmlCellPr id="1" uniqueName="SEK">
      <xmlPr mapId="2" xpath="/ns1:EfnahagurBanka/ns1:Gögn/ns1:SundurliðunÚtlán/ns1:SÚ-Útlán/ns1:SÚ-ÖnnurÚtlánOgKröfur/ns1:AtvinnufyrirtækiSundurliðað/ns1:VeiturOrkuOgVatnsveiturSundurliðað/@SEK" xmlDataType="decimal"/>
    </xmlCellPr>
  </singleXmlCell>
  <singleXmlCell id="7924" r="P143" connectionId="0">
    <xmlCellPr id="1" uniqueName="CHF">
      <xmlPr mapId="2" xpath="/ns1:EfnahagurBanka/ns1:Gögn/ns1:SundurliðunÚtlán/ns1:SÚ-Útlán/ns1:SÚ-ÖnnurÚtlánOgKröfur/ns1:AtvinnufyrirtækiSundurliðað/ns1:VeiturOrkuOgVatnsveiturSundurliðað/@CHF" xmlDataType="decimal"/>
    </xmlCellPr>
  </singleXmlCell>
  <singleXmlCell id="7925" r="Q143" connectionId="0">
    <xmlCellPr id="1" uniqueName="AðrirGjaldmiðlar">
      <xmlPr mapId="2" xpath="/ns1:EfnahagurBanka/ns1:Gögn/ns1:SundurliðunÚtlán/ns1:SÚ-Útlán/ns1:SÚ-ÖnnurÚtlánOgKröfur/ns1:AtvinnufyrirtækiSundurliðað/ns1:VeiturOrkuOgVatnsveiturSundurliðað/@AðrirGjaldmiðlar" xmlDataType="decimal"/>
    </xmlCellPr>
  </singleXmlCell>
  <singleXmlCell id="7926" r="H144" connectionId="0">
    <xmlCellPr id="1" uniqueName="ISK">
      <xmlPr mapId="2" xpath="/ns1:EfnahagurBanka/ns1:Gögn/ns1:SundurliðunÚtlán/ns1:SÚ-Útlán/ns1:SÚ-ÖnnurÚtlánOgKröfur/ns1:AtvinnufyrirtækiSundurliðað/ns1:ByggingastarfsemiOgMannvirkjagerðSundurliðað/@ISK" xmlDataType="decimal"/>
    </xmlCellPr>
  </singleXmlCell>
  <singleXmlCell id="7927" r="I144" connectionId="0">
    <xmlCellPr id="1" uniqueName="EUR">
      <xmlPr mapId="2" xpath="/ns1:EfnahagurBanka/ns1:Gögn/ns1:SundurliðunÚtlán/ns1:SÚ-Útlán/ns1:SÚ-ÖnnurÚtlánOgKröfur/ns1:AtvinnufyrirtækiSundurliðað/ns1:ByggingastarfsemiOgMannvirkjagerðSundurliðað/@EUR" xmlDataType="decimal"/>
    </xmlCellPr>
  </singleXmlCell>
  <singleXmlCell id="7928" r="J144" connectionId="0">
    <xmlCellPr id="1" uniqueName="USD">
      <xmlPr mapId="2" xpath="/ns1:EfnahagurBanka/ns1:Gögn/ns1:SundurliðunÚtlán/ns1:SÚ-Útlán/ns1:SÚ-ÖnnurÚtlánOgKröfur/ns1:AtvinnufyrirtækiSundurliðað/ns1:ByggingastarfsemiOgMannvirkjagerðSundurliðað/@USD" xmlDataType="decimal"/>
    </xmlCellPr>
  </singleXmlCell>
  <singleXmlCell id="7929" r="K144" connectionId="0">
    <xmlCellPr id="1" uniqueName="GBP">
      <xmlPr mapId="2" xpath="/ns1:EfnahagurBanka/ns1:Gögn/ns1:SundurliðunÚtlán/ns1:SÚ-Útlán/ns1:SÚ-ÖnnurÚtlánOgKröfur/ns1:AtvinnufyrirtækiSundurliðað/ns1:ByggingastarfsemiOgMannvirkjagerðSundurliðað/@GBP" xmlDataType="decimal"/>
    </xmlCellPr>
  </singleXmlCell>
  <singleXmlCell id="7930" r="L144" connectionId="0">
    <xmlCellPr id="1" uniqueName="JPY">
      <xmlPr mapId="2" xpath="/ns1:EfnahagurBanka/ns1:Gögn/ns1:SundurliðunÚtlán/ns1:SÚ-Útlán/ns1:SÚ-ÖnnurÚtlánOgKröfur/ns1:AtvinnufyrirtækiSundurliðað/ns1:ByggingastarfsemiOgMannvirkjagerðSundurliðað/@JPY" xmlDataType="decimal"/>
    </xmlCellPr>
  </singleXmlCell>
  <singleXmlCell id="7931" r="M144" connectionId="0">
    <xmlCellPr id="1" uniqueName="DKK">
      <xmlPr mapId="2" xpath="/ns1:EfnahagurBanka/ns1:Gögn/ns1:SundurliðunÚtlán/ns1:SÚ-Útlán/ns1:SÚ-ÖnnurÚtlánOgKröfur/ns1:AtvinnufyrirtækiSundurliðað/ns1:ByggingastarfsemiOgMannvirkjagerðSundurliðað/@DKK" xmlDataType="decimal"/>
    </xmlCellPr>
  </singleXmlCell>
  <singleXmlCell id="7932" r="N144" connectionId="0">
    <xmlCellPr id="1" uniqueName="NOK">
      <xmlPr mapId="2" xpath="/ns1:EfnahagurBanka/ns1:Gögn/ns1:SundurliðunÚtlán/ns1:SÚ-Útlán/ns1:SÚ-ÖnnurÚtlánOgKröfur/ns1:AtvinnufyrirtækiSundurliðað/ns1:ByggingastarfsemiOgMannvirkjagerðSundurliðað/@NOK" xmlDataType="decimal"/>
    </xmlCellPr>
  </singleXmlCell>
  <singleXmlCell id="7933" r="O144" connectionId="0">
    <xmlCellPr id="1" uniqueName="SEK">
      <xmlPr mapId="2" xpath="/ns1:EfnahagurBanka/ns1:Gögn/ns1:SundurliðunÚtlán/ns1:SÚ-Útlán/ns1:SÚ-ÖnnurÚtlánOgKröfur/ns1:AtvinnufyrirtækiSundurliðað/ns1:ByggingastarfsemiOgMannvirkjagerðSundurliðað/@SEK" xmlDataType="decimal"/>
    </xmlCellPr>
  </singleXmlCell>
  <singleXmlCell id="7934" r="P144" connectionId="0">
    <xmlCellPr id="1" uniqueName="CHF">
      <xmlPr mapId="2" xpath="/ns1:EfnahagurBanka/ns1:Gögn/ns1:SundurliðunÚtlán/ns1:SÚ-Útlán/ns1:SÚ-ÖnnurÚtlánOgKröfur/ns1:AtvinnufyrirtækiSundurliðað/ns1:ByggingastarfsemiOgMannvirkjagerðSundurliðað/@CHF" xmlDataType="decimal"/>
    </xmlCellPr>
  </singleXmlCell>
  <singleXmlCell id="7935" r="Q144" connectionId="0">
    <xmlCellPr id="1" uniqueName="AðrirGjaldmiðlar">
      <xmlPr mapId="2" xpath="/ns1:EfnahagurBanka/ns1:Gögn/ns1:SundurliðunÚtlán/ns1:SÚ-Útlán/ns1:SÚ-ÖnnurÚtlánOgKröfur/ns1:AtvinnufyrirtækiSundurliðað/ns1:ByggingastarfsemiOgMannvirkjagerðSundurliðað/@AðrirGjaldmiðlar" xmlDataType="decimal"/>
    </xmlCellPr>
  </singleXmlCell>
  <singleXmlCell id="7936" r="H145" connectionId="0">
    <xmlCellPr id="1" uniqueName="ISK">
      <xmlPr mapId="2" xpath="/ns1:EfnahagurBanka/ns1:Gögn/ns1:SundurliðunÚtlán/ns1:SÚ-Útlán/ns1:SÚ-ÖnnurÚtlánOgKröfur/ns1:AtvinnufyrirtækiSundurliðað/ns1:VerslunSundurliðað/@ISK" xmlDataType="decimal"/>
    </xmlCellPr>
  </singleXmlCell>
  <singleXmlCell id="7937" r="I145" connectionId="0">
    <xmlCellPr id="1" uniqueName="EUR">
      <xmlPr mapId="2" xpath="/ns1:EfnahagurBanka/ns1:Gögn/ns1:SundurliðunÚtlán/ns1:SÚ-Útlán/ns1:SÚ-ÖnnurÚtlánOgKröfur/ns1:AtvinnufyrirtækiSundurliðað/ns1:VerslunSundurliðað/@EUR" xmlDataType="decimal"/>
    </xmlCellPr>
  </singleXmlCell>
  <singleXmlCell id="7938" r="J145" connectionId="0">
    <xmlCellPr id="1" uniqueName="USD">
      <xmlPr mapId="2" xpath="/ns1:EfnahagurBanka/ns1:Gögn/ns1:SundurliðunÚtlán/ns1:SÚ-Útlán/ns1:SÚ-ÖnnurÚtlánOgKröfur/ns1:AtvinnufyrirtækiSundurliðað/ns1:VerslunSundurliðað/@USD" xmlDataType="decimal"/>
    </xmlCellPr>
  </singleXmlCell>
  <singleXmlCell id="7939" r="K145" connectionId="0">
    <xmlCellPr id="1" uniqueName="GBP">
      <xmlPr mapId="2" xpath="/ns1:EfnahagurBanka/ns1:Gögn/ns1:SundurliðunÚtlán/ns1:SÚ-Útlán/ns1:SÚ-ÖnnurÚtlánOgKröfur/ns1:AtvinnufyrirtækiSundurliðað/ns1:VerslunSundurliðað/@GBP" xmlDataType="decimal"/>
    </xmlCellPr>
  </singleXmlCell>
  <singleXmlCell id="7940" r="L145" connectionId="0">
    <xmlCellPr id="1" uniqueName="JPY">
      <xmlPr mapId="2" xpath="/ns1:EfnahagurBanka/ns1:Gögn/ns1:SundurliðunÚtlán/ns1:SÚ-Útlán/ns1:SÚ-ÖnnurÚtlánOgKröfur/ns1:AtvinnufyrirtækiSundurliðað/ns1:VerslunSundurliðað/@JPY" xmlDataType="decimal"/>
    </xmlCellPr>
  </singleXmlCell>
  <singleXmlCell id="7941" r="M145" connectionId="0">
    <xmlCellPr id="1" uniqueName="DKK">
      <xmlPr mapId="2" xpath="/ns1:EfnahagurBanka/ns1:Gögn/ns1:SundurliðunÚtlán/ns1:SÚ-Útlán/ns1:SÚ-ÖnnurÚtlánOgKröfur/ns1:AtvinnufyrirtækiSundurliðað/ns1:VerslunSundurliðað/@DKK" xmlDataType="decimal"/>
    </xmlCellPr>
  </singleXmlCell>
  <singleXmlCell id="7942" r="N145" connectionId="0">
    <xmlCellPr id="1" uniqueName="NOK">
      <xmlPr mapId="2" xpath="/ns1:EfnahagurBanka/ns1:Gögn/ns1:SundurliðunÚtlán/ns1:SÚ-Útlán/ns1:SÚ-ÖnnurÚtlánOgKröfur/ns1:AtvinnufyrirtækiSundurliðað/ns1:VerslunSundurliðað/@NOK" xmlDataType="decimal"/>
    </xmlCellPr>
  </singleXmlCell>
  <singleXmlCell id="7943" r="O145" connectionId="0">
    <xmlCellPr id="1" uniqueName="SEK">
      <xmlPr mapId="2" xpath="/ns1:EfnahagurBanka/ns1:Gögn/ns1:SundurliðunÚtlán/ns1:SÚ-Útlán/ns1:SÚ-ÖnnurÚtlánOgKröfur/ns1:AtvinnufyrirtækiSundurliðað/ns1:VerslunSundurliðað/@SEK" xmlDataType="decimal"/>
    </xmlCellPr>
  </singleXmlCell>
  <singleXmlCell id="7944" r="P145" connectionId="0">
    <xmlCellPr id="1" uniqueName="CHF">
      <xmlPr mapId="2" xpath="/ns1:EfnahagurBanka/ns1:Gögn/ns1:SundurliðunÚtlán/ns1:SÚ-Útlán/ns1:SÚ-ÖnnurÚtlánOgKröfur/ns1:AtvinnufyrirtækiSundurliðað/ns1:VerslunSundurliðað/@CHF" xmlDataType="decimal"/>
    </xmlCellPr>
  </singleXmlCell>
  <singleXmlCell id="7945" r="Q145" connectionId="0">
    <xmlCellPr id="1" uniqueName="AðrirGjaldmiðlar">
      <xmlPr mapId="2" xpath="/ns1:EfnahagurBanka/ns1:Gögn/ns1:SundurliðunÚtlán/ns1:SÚ-Útlán/ns1:SÚ-ÖnnurÚtlánOgKröfur/ns1:AtvinnufyrirtækiSundurliðað/ns1:VerslunSundurliðað/@AðrirGjaldmiðlar" xmlDataType="decimal"/>
    </xmlCellPr>
  </singleXmlCell>
  <singleXmlCell id="7946" r="H146" connectionId="0">
    <xmlCellPr id="1" uniqueName="ISK">
      <xmlPr mapId="2" xpath="/ns1:EfnahagurBanka/ns1:Gögn/ns1:SundurliðunÚtlán/ns1:SÚ-Útlán/ns1:SÚ-ÖnnurÚtlánOgKröfur/ns1:AtvinnufyrirtækiSundurliðað/ns1:SamgöngurOgFlutningarSundurliðað/@ISK" xmlDataType="decimal"/>
    </xmlCellPr>
  </singleXmlCell>
  <singleXmlCell id="7947" r="I146" connectionId="0">
    <xmlCellPr id="1" uniqueName="EUR">
      <xmlPr mapId="2" xpath="/ns1:EfnahagurBanka/ns1:Gögn/ns1:SundurliðunÚtlán/ns1:SÚ-Útlán/ns1:SÚ-ÖnnurÚtlánOgKröfur/ns1:AtvinnufyrirtækiSundurliðað/ns1:SamgöngurOgFlutningarSundurliðað/@EUR" xmlDataType="decimal"/>
    </xmlCellPr>
  </singleXmlCell>
  <singleXmlCell id="7948" r="J146" connectionId="0">
    <xmlCellPr id="1" uniqueName="USD">
      <xmlPr mapId="2" xpath="/ns1:EfnahagurBanka/ns1:Gögn/ns1:SundurliðunÚtlán/ns1:SÚ-Útlán/ns1:SÚ-ÖnnurÚtlánOgKröfur/ns1:AtvinnufyrirtækiSundurliðað/ns1:SamgöngurOgFlutningarSundurliðað/@USD" xmlDataType="decimal"/>
    </xmlCellPr>
  </singleXmlCell>
  <singleXmlCell id="7949" r="K146" connectionId="0">
    <xmlCellPr id="1" uniqueName="GBP">
      <xmlPr mapId="2" xpath="/ns1:EfnahagurBanka/ns1:Gögn/ns1:SundurliðunÚtlán/ns1:SÚ-Útlán/ns1:SÚ-ÖnnurÚtlánOgKröfur/ns1:AtvinnufyrirtækiSundurliðað/ns1:SamgöngurOgFlutningarSundurliðað/@GBP" xmlDataType="decimal"/>
    </xmlCellPr>
  </singleXmlCell>
  <singleXmlCell id="7950" r="L146" connectionId="0">
    <xmlCellPr id="1" uniqueName="JPY">
      <xmlPr mapId="2" xpath="/ns1:EfnahagurBanka/ns1:Gögn/ns1:SundurliðunÚtlán/ns1:SÚ-Útlán/ns1:SÚ-ÖnnurÚtlánOgKröfur/ns1:AtvinnufyrirtækiSundurliðað/ns1:SamgöngurOgFlutningarSundurliðað/@JPY" xmlDataType="decimal"/>
    </xmlCellPr>
  </singleXmlCell>
  <singleXmlCell id="7951" r="M146" connectionId="0">
    <xmlCellPr id="1" uniqueName="DKK">
      <xmlPr mapId="2" xpath="/ns1:EfnahagurBanka/ns1:Gögn/ns1:SundurliðunÚtlán/ns1:SÚ-Útlán/ns1:SÚ-ÖnnurÚtlánOgKröfur/ns1:AtvinnufyrirtækiSundurliðað/ns1:SamgöngurOgFlutningarSundurliðað/@DKK" xmlDataType="decimal"/>
    </xmlCellPr>
  </singleXmlCell>
  <singleXmlCell id="7952" r="N146" connectionId="0">
    <xmlCellPr id="1" uniqueName="NOK">
      <xmlPr mapId="2" xpath="/ns1:EfnahagurBanka/ns1:Gögn/ns1:SundurliðunÚtlán/ns1:SÚ-Útlán/ns1:SÚ-ÖnnurÚtlánOgKröfur/ns1:AtvinnufyrirtækiSundurliðað/ns1:SamgöngurOgFlutningarSundurliðað/@NOK" xmlDataType="decimal"/>
    </xmlCellPr>
  </singleXmlCell>
  <singleXmlCell id="7953" r="O146" connectionId="0">
    <xmlCellPr id="1" uniqueName="SEK">
      <xmlPr mapId="2" xpath="/ns1:EfnahagurBanka/ns1:Gögn/ns1:SundurliðunÚtlán/ns1:SÚ-Útlán/ns1:SÚ-ÖnnurÚtlánOgKröfur/ns1:AtvinnufyrirtækiSundurliðað/ns1:SamgöngurOgFlutningarSundurliðað/@SEK" xmlDataType="decimal"/>
    </xmlCellPr>
  </singleXmlCell>
  <singleXmlCell id="7954" r="P146" connectionId="0">
    <xmlCellPr id="1" uniqueName="CHF">
      <xmlPr mapId="2" xpath="/ns1:EfnahagurBanka/ns1:Gögn/ns1:SundurliðunÚtlán/ns1:SÚ-Útlán/ns1:SÚ-ÖnnurÚtlánOgKröfur/ns1:AtvinnufyrirtækiSundurliðað/ns1:SamgöngurOgFlutningarSundurliðað/@CHF" xmlDataType="decimal"/>
    </xmlCellPr>
  </singleXmlCell>
  <singleXmlCell id="7955" r="Q146" connectionId="0">
    <xmlCellPr id="1" uniqueName="AðrirGjaldmiðlar">
      <xmlPr mapId="2" xpath="/ns1:EfnahagurBanka/ns1:Gögn/ns1:SundurliðunÚtlán/ns1:SÚ-Útlán/ns1:SÚ-ÖnnurÚtlánOgKröfur/ns1:AtvinnufyrirtækiSundurliðað/ns1:SamgöngurOgFlutningarSundurliðað/@AðrirGjaldmiðlar" xmlDataType="decimal"/>
    </xmlCellPr>
  </singleXmlCell>
  <singleXmlCell id="7956" r="H147" connectionId="0">
    <xmlCellPr id="1" uniqueName="ISK">
      <xmlPr mapId="2" xpath="/ns1:EfnahagurBanka/ns1:Gögn/ns1:SundurliðunÚtlán/ns1:SÚ-Útlán/ns1:SÚ-ÖnnurÚtlánOgKröfur/ns1:AtvinnufyrirtækiSundurliðað/ns1:ÞjónustaFasteignafélögSundurliðað/@ISK" xmlDataType="decimal"/>
    </xmlCellPr>
  </singleXmlCell>
  <singleXmlCell id="7957" r="I147" connectionId="0">
    <xmlCellPr id="1" uniqueName="EUR">
      <xmlPr mapId="2" xpath="/ns1:EfnahagurBanka/ns1:Gögn/ns1:SundurliðunÚtlán/ns1:SÚ-Útlán/ns1:SÚ-ÖnnurÚtlánOgKröfur/ns1:AtvinnufyrirtækiSundurliðað/ns1:ÞjónustaFasteignafélögSundurliðað/@EUR" xmlDataType="decimal"/>
    </xmlCellPr>
  </singleXmlCell>
  <singleXmlCell id="7958" r="J147" connectionId="0">
    <xmlCellPr id="1" uniqueName="USD">
      <xmlPr mapId="2" xpath="/ns1:EfnahagurBanka/ns1:Gögn/ns1:SundurliðunÚtlán/ns1:SÚ-Útlán/ns1:SÚ-ÖnnurÚtlánOgKröfur/ns1:AtvinnufyrirtækiSundurliðað/ns1:ÞjónustaFasteignafélögSundurliðað/@USD" xmlDataType="decimal"/>
    </xmlCellPr>
  </singleXmlCell>
  <singleXmlCell id="7959" r="K147" connectionId="0">
    <xmlCellPr id="1" uniqueName="GBP">
      <xmlPr mapId="2" xpath="/ns1:EfnahagurBanka/ns1:Gögn/ns1:SundurliðunÚtlán/ns1:SÚ-Útlán/ns1:SÚ-ÖnnurÚtlánOgKröfur/ns1:AtvinnufyrirtækiSundurliðað/ns1:ÞjónustaFasteignafélögSundurliðað/@GBP" xmlDataType="decimal"/>
    </xmlCellPr>
  </singleXmlCell>
  <singleXmlCell id="7960" r="L147" connectionId="0">
    <xmlCellPr id="1" uniqueName="JPY">
      <xmlPr mapId="2" xpath="/ns1:EfnahagurBanka/ns1:Gögn/ns1:SundurliðunÚtlán/ns1:SÚ-Útlán/ns1:SÚ-ÖnnurÚtlánOgKröfur/ns1:AtvinnufyrirtækiSundurliðað/ns1:ÞjónustaFasteignafélögSundurliðað/@JPY" xmlDataType="decimal"/>
    </xmlCellPr>
  </singleXmlCell>
  <singleXmlCell id="7961" r="M147" connectionId="0">
    <xmlCellPr id="1" uniqueName="DKK">
      <xmlPr mapId="2" xpath="/ns1:EfnahagurBanka/ns1:Gögn/ns1:SundurliðunÚtlán/ns1:SÚ-Útlán/ns1:SÚ-ÖnnurÚtlánOgKröfur/ns1:AtvinnufyrirtækiSundurliðað/ns1:ÞjónustaFasteignafélögSundurliðað/@DKK" xmlDataType="decimal"/>
    </xmlCellPr>
  </singleXmlCell>
  <singleXmlCell id="7962" r="N147" connectionId="0">
    <xmlCellPr id="1" uniqueName="NOK">
      <xmlPr mapId="2" xpath="/ns1:EfnahagurBanka/ns1:Gögn/ns1:SundurliðunÚtlán/ns1:SÚ-Útlán/ns1:SÚ-ÖnnurÚtlánOgKröfur/ns1:AtvinnufyrirtækiSundurliðað/ns1:ÞjónustaFasteignafélögSundurliðað/@NOK" xmlDataType="decimal"/>
    </xmlCellPr>
  </singleXmlCell>
  <singleXmlCell id="7963" r="O147" connectionId="0">
    <xmlCellPr id="1" uniqueName="SEK">
      <xmlPr mapId="2" xpath="/ns1:EfnahagurBanka/ns1:Gögn/ns1:SundurliðunÚtlán/ns1:SÚ-Útlán/ns1:SÚ-ÖnnurÚtlánOgKröfur/ns1:AtvinnufyrirtækiSundurliðað/ns1:ÞjónustaFasteignafélögSundurliðað/@SEK" xmlDataType="decimal"/>
    </xmlCellPr>
  </singleXmlCell>
  <singleXmlCell id="7964" r="P147" connectionId="0">
    <xmlCellPr id="1" uniqueName="CHF">
      <xmlPr mapId="2" xpath="/ns1:EfnahagurBanka/ns1:Gögn/ns1:SundurliðunÚtlán/ns1:SÚ-Útlán/ns1:SÚ-ÖnnurÚtlánOgKröfur/ns1:AtvinnufyrirtækiSundurliðað/ns1:ÞjónustaFasteignafélögSundurliðað/@CHF" xmlDataType="decimal"/>
    </xmlCellPr>
  </singleXmlCell>
  <singleXmlCell id="7965" r="Q147" connectionId="0">
    <xmlCellPr id="1" uniqueName="AðrirGjaldmiðlar">
      <xmlPr mapId="2" xpath="/ns1:EfnahagurBanka/ns1:Gögn/ns1:SundurliðunÚtlán/ns1:SÚ-Útlán/ns1:SÚ-ÖnnurÚtlánOgKröfur/ns1:AtvinnufyrirtækiSundurliðað/ns1:ÞjónustaFasteignafélögSundurliðað/@AðrirGjaldmiðlar" xmlDataType="decimal"/>
    </xmlCellPr>
  </singleXmlCell>
  <singleXmlCell id="7966" r="H148" connectionId="0">
    <xmlCellPr id="1" uniqueName="ISK">
      <xmlPr mapId="2" xpath="/ns1:EfnahagurBanka/ns1:Gögn/ns1:SundurliðunÚtlán/ns1:SÚ-Útlán/ns1:SÚ-ÖnnurÚtlánOgKröfur/ns1:AtvinnufyrirtækiSundurliðað/ns1:ÞjónustaStarfsemiHöfuðstöðvaSundurliðað/@ISK" xmlDataType="decimal"/>
    </xmlCellPr>
  </singleXmlCell>
  <singleXmlCell id="7967" r="I148" connectionId="0">
    <xmlCellPr id="1" uniqueName="EUR">
      <xmlPr mapId="2" xpath="/ns1:EfnahagurBanka/ns1:Gögn/ns1:SundurliðunÚtlán/ns1:SÚ-Útlán/ns1:SÚ-ÖnnurÚtlánOgKröfur/ns1:AtvinnufyrirtækiSundurliðað/ns1:ÞjónustaStarfsemiHöfuðstöðvaSundurliðað/@EUR" xmlDataType="decimal"/>
    </xmlCellPr>
  </singleXmlCell>
  <singleXmlCell id="7968" r="J148" connectionId="0">
    <xmlCellPr id="1" uniqueName="USD">
      <xmlPr mapId="2" xpath="/ns1:EfnahagurBanka/ns1:Gögn/ns1:SundurliðunÚtlán/ns1:SÚ-Útlán/ns1:SÚ-ÖnnurÚtlánOgKröfur/ns1:AtvinnufyrirtækiSundurliðað/ns1:ÞjónustaStarfsemiHöfuðstöðvaSundurliðað/@USD" xmlDataType="decimal"/>
    </xmlCellPr>
  </singleXmlCell>
  <singleXmlCell id="7969" r="K148" connectionId="0">
    <xmlCellPr id="1" uniqueName="GBP">
      <xmlPr mapId="2" xpath="/ns1:EfnahagurBanka/ns1:Gögn/ns1:SundurliðunÚtlán/ns1:SÚ-Útlán/ns1:SÚ-ÖnnurÚtlánOgKröfur/ns1:AtvinnufyrirtækiSundurliðað/ns1:ÞjónustaStarfsemiHöfuðstöðvaSundurliðað/@GBP" xmlDataType="decimal"/>
    </xmlCellPr>
  </singleXmlCell>
  <singleXmlCell id="7970" r="L148" connectionId="0">
    <xmlCellPr id="1" uniqueName="JPY">
      <xmlPr mapId="2" xpath="/ns1:EfnahagurBanka/ns1:Gögn/ns1:SundurliðunÚtlán/ns1:SÚ-Útlán/ns1:SÚ-ÖnnurÚtlánOgKröfur/ns1:AtvinnufyrirtækiSundurliðað/ns1:ÞjónustaStarfsemiHöfuðstöðvaSundurliðað/@JPY" xmlDataType="decimal"/>
    </xmlCellPr>
  </singleXmlCell>
  <singleXmlCell id="7971" r="M148" connectionId="0">
    <xmlCellPr id="1" uniqueName="DKK">
      <xmlPr mapId="2" xpath="/ns1:EfnahagurBanka/ns1:Gögn/ns1:SundurliðunÚtlán/ns1:SÚ-Útlán/ns1:SÚ-ÖnnurÚtlánOgKröfur/ns1:AtvinnufyrirtækiSundurliðað/ns1:ÞjónustaStarfsemiHöfuðstöðvaSundurliðað/@DKK" xmlDataType="decimal"/>
    </xmlCellPr>
  </singleXmlCell>
  <singleXmlCell id="7972" r="N148" connectionId="0">
    <xmlCellPr id="1" uniqueName="NOK">
      <xmlPr mapId="2" xpath="/ns1:EfnahagurBanka/ns1:Gögn/ns1:SundurliðunÚtlán/ns1:SÚ-Útlán/ns1:SÚ-ÖnnurÚtlánOgKröfur/ns1:AtvinnufyrirtækiSundurliðað/ns1:ÞjónustaStarfsemiHöfuðstöðvaSundurliðað/@NOK" xmlDataType="decimal"/>
    </xmlCellPr>
  </singleXmlCell>
  <singleXmlCell id="7973" r="O148" connectionId="0">
    <xmlCellPr id="1" uniqueName="SEK">
      <xmlPr mapId="2" xpath="/ns1:EfnahagurBanka/ns1:Gögn/ns1:SundurliðunÚtlán/ns1:SÚ-Útlán/ns1:SÚ-ÖnnurÚtlánOgKröfur/ns1:AtvinnufyrirtækiSundurliðað/ns1:ÞjónustaStarfsemiHöfuðstöðvaSundurliðað/@SEK" xmlDataType="decimal"/>
    </xmlCellPr>
  </singleXmlCell>
  <singleXmlCell id="7974" r="P148" connectionId="0">
    <xmlCellPr id="1" uniqueName="CHF">
      <xmlPr mapId="2" xpath="/ns1:EfnahagurBanka/ns1:Gögn/ns1:SundurliðunÚtlán/ns1:SÚ-Útlán/ns1:SÚ-ÖnnurÚtlánOgKröfur/ns1:AtvinnufyrirtækiSundurliðað/ns1:ÞjónustaStarfsemiHöfuðstöðvaSundurliðað/@CHF" xmlDataType="decimal"/>
    </xmlCellPr>
  </singleXmlCell>
  <singleXmlCell id="7975" r="Q148" connectionId="0">
    <xmlCellPr id="1" uniqueName="AðrirGjaldmiðlar">
      <xmlPr mapId="2" xpath="/ns1:EfnahagurBanka/ns1:Gögn/ns1:SundurliðunÚtlán/ns1:SÚ-Útlán/ns1:SÚ-ÖnnurÚtlánOgKröfur/ns1:AtvinnufyrirtækiSundurliðað/ns1:ÞjónustaStarfsemiHöfuðstöðvaSundurliðað/@AðrirGjaldmiðlar" xmlDataType="decimal"/>
    </xmlCellPr>
  </singleXmlCell>
  <singleXmlCell id="7976" r="H149" connectionId="0">
    <xmlCellPr id="1" uniqueName="ISK">
      <xmlPr mapId="2" xpath="/ns1:EfnahagurBanka/ns1:Gögn/ns1:SundurliðunÚtlán/ns1:SÚ-Útlán/ns1:SÚ-ÖnnurÚtlánOgKröfur/ns1:AtvinnufyrirtækiSundurliðað/ns1:ÞjónustaAnnaðSundurliðað/@ISK" xmlDataType="decimal"/>
    </xmlCellPr>
  </singleXmlCell>
  <singleXmlCell id="7977" r="I149" connectionId="0">
    <xmlCellPr id="1" uniqueName="EUR">
      <xmlPr mapId="2" xpath="/ns1:EfnahagurBanka/ns1:Gögn/ns1:SundurliðunÚtlán/ns1:SÚ-Útlán/ns1:SÚ-ÖnnurÚtlánOgKröfur/ns1:AtvinnufyrirtækiSundurliðað/ns1:ÞjónustaAnnaðSundurliðað/@EUR" xmlDataType="decimal"/>
    </xmlCellPr>
  </singleXmlCell>
  <singleXmlCell id="7978" r="J149" connectionId="0">
    <xmlCellPr id="1" uniqueName="USD">
      <xmlPr mapId="2" xpath="/ns1:EfnahagurBanka/ns1:Gögn/ns1:SundurliðunÚtlán/ns1:SÚ-Útlán/ns1:SÚ-ÖnnurÚtlánOgKröfur/ns1:AtvinnufyrirtækiSundurliðað/ns1:ÞjónustaAnnaðSundurliðað/@USD" xmlDataType="decimal"/>
    </xmlCellPr>
  </singleXmlCell>
  <singleXmlCell id="7979" r="K149" connectionId="0">
    <xmlCellPr id="1" uniqueName="GBP">
      <xmlPr mapId="2" xpath="/ns1:EfnahagurBanka/ns1:Gögn/ns1:SundurliðunÚtlán/ns1:SÚ-Útlán/ns1:SÚ-ÖnnurÚtlánOgKröfur/ns1:AtvinnufyrirtækiSundurliðað/ns1:ÞjónustaAnnaðSundurliðað/@GBP" xmlDataType="decimal"/>
    </xmlCellPr>
  </singleXmlCell>
  <singleXmlCell id="7980" r="L149" connectionId="0">
    <xmlCellPr id="1" uniqueName="JPY">
      <xmlPr mapId="2" xpath="/ns1:EfnahagurBanka/ns1:Gögn/ns1:SundurliðunÚtlán/ns1:SÚ-Útlán/ns1:SÚ-ÖnnurÚtlánOgKröfur/ns1:AtvinnufyrirtækiSundurliðað/ns1:ÞjónustaAnnaðSundurliðað/@JPY" xmlDataType="decimal"/>
    </xmlCellPr>
  </singleXmlCell>
  <singleXmlCell id="7981" r="M149" connectionId="0">
    <xmlCellPr id="1" uniqueName="DKK">
      <xmlPr mapId="2" xpath="/ns1:EfnahagurBanka/ns1:Gögn/ns1:SundurliðunÚtlán/ns1:SÚ-Útlán/ns1:SÚ-ÖnnurÚtlánOgKröfur/ns1:AtvinnufyrirtækiSundurliðað/ns1:ÞjónustaAnnaðSundurliðað/@DKK" xmlDataType="decimal"/>
    </xmlCellPr>
  </singleXmlCell>
  <singleXmlCell id="7982" r="N149" connectionId="0">
    <xmlCellPr id="1" uniqueName="NOK">
      <xmlPr mapId="2" xpath="/ns1:EfnahagurBanka/ns1:Gögn/ns1:SundurliðunÚtlán/ns1:SÚ-Útlán/ns1:SÚ-ÖnnurÚtlánOgKröfur/ns1:AtvinnufyrirtækiSundurliðað/ns1:ÞjónustaAnnaðSundurliðað/@NOK" xmlDataType="decimal"/>
    </xmlCellPr>
  </singleXmlCell>
  <singleXmlCell id="7983" r="O149" connectionId="0">
    <xmlCellPr id="1" uniqueName="SEK">
      <xmlPr mapId="2" xpath="/ns1:EfnahagurBanka/ns1:Gögn/ns1:SundurliðunÚtlán/ns1:SÚ-Útlán/ns1:SÚ-ÖnnurÚtlánOgKröfur/ns1:AtvinnufyrirtækiSundurliðað/ns1:ÞjónustaAnnaðSundurliðað/@SEK" xmlDataType="decimal"/>
    </xmlCellPr>
  </singleXmlCell>
  <singleXmlCell id="7984" r="P149" connectionId="0">
    <xmlCellPr id="1" uniqueName="CHF">
      <xmlPr mapId="2" xpath="/ns1:EfnahagurBanka/ns1:Gögn/ns1:SundurliðunÚtlán/ns1:SÚ-Útlán/ns1:SÚ-ÖnnurÚtlánOgKröfur/ns1:AtvinnufyrirtækiSundurliðað/ns1:ÞjónustaAnnaðSundurliðað/@CHF" xmlDataType="decimal"/>
    </xmlCellPr>
  </singleXmlCell>
  <singleXmlCell id="7985" r="Q149" connectionId="0">
    <xmlCellPr id="1" uniqueName="AðrirGjaldmiðlar">
      <xmlPr mapId="2" xpath="/ns1:EfnahagurBanka/ns1:Gögn/ns1:SundurliðunÚtlán/ns1:SÚ-Útlán/ns1:SÚ-ÖnnurÚtlánOgKröfur/ns1:AtvinnufyrirtækiSundurliðað/ns1:ÞjónustaAnnaðSundurliðað/@AðrirGjaldmiðlar" xmlDataType="decimal"/>
    </xmlCellPr>
  </singleXmlCell>
  <singleXmlCell id="7986" r="H150" connectionId="0">
    <xmlCellPr id="1" uniqueName="ISK">
      <xmlPr mapId="2" xpath="/ns1:EfnahagurBanka/ns1:Gögn/ns1:SundurliðunÚtlán/ns1:SÚ-Útlán/ns1:SÚ-ÖnnurÚtlánOgKröfur/ns1:AtvinnufyrirtækiSundurliðað/ns1:ÓflokkaðSundurliðað/@ISK" xmlDataType="decimal"/>
    </xmlCellPr>
  </singleXmlCell>
  <singleXmlCell id="7987" r="I150" connectionId="0">
    <xmlCellPr id="1" uniqueName="EUR">
      <xmlPr mapId="2" xpath="/ns1:EfnahagurBanka/ns1:Gögn/ns1:SundurliðunÚtlán/ns1:SÚ-Útlán/ns1:SÚ-ÖnnurÚtlánOgKröfur/ns1:AtvinnufyrirtækiSundurliðað/ns1:ÓflokkaðSundurliðað/@EUR" xmlDataType="decimal"/>
    </xmlCellPr>
  </singleXmlCell>
  <singleXmlCell id="7988" r="J150" connectionId="0">
    <xmlCellPr id="1" uniqueName="USD">
      <xmlPr mapId="2" xpath="/ns1:EfnahagurBanka/ns1:Gögn/ns1:SundurliðunÚtlán/ns1:SÚ-Útlán/ns1:SÚ-ÖnnurÚtlánOgKröfur/ns1:AtvinnufyrirtækiSundurliðað/ns1:ÓflokkaðSundurliðað/@USD" xmlDataType="decimal"/>
    </xmlCellPr>
  </singleXmlCell>
  <singleXmlCell id="7989" r="K150" connectionId="0">
    <xmlCellPr id="1" uniqueName="GBP">
      <xmlPr mapId="2" xpath="/ns1:EfnahagurBanka/ns1:Gögn/ns1:SundurliðunÚtlán/ns1:SÚ-Útlán/ns1:SÚ-ÖnnurÚtlánOgKröfur/ns1:AtvinnufyrirtækiSundurliðað/ns1:ÓflokkaðSundurliðað/@GBP" xmlDataType="decimal"/>
    </xmlCellPr>
  </singleXmlCell>
  <singleXmlCell id="7990" r="L150" connectionId="0">
    <xmlCellPr id="1" uniqueName="JPY">
      <xmlPr mapId="2" xpath="/ns1:EfnahagurBanka/ns1:Gögn/ns1:SundurliðunÚtlán/ns1:SÚ-Útlán/ns1:SÚ-ÖnnurÚtlánOgKröfur/ns1:AtvinnufyrirtækiSundurliðað/ns1:ÓflokkaðSundurliðað/@JPY" xmlDataType="decimal"/>
    </xmlCellPr>
  </singleXmlCell>
  <singleXmlCell id="7991" r="M150" connectionId="0">
    <xmlCellPr id="1" uniqueName="DKK">
      <xmlPr mapId="2" xpath="/ns1:EfnahagurBanka/ns1:Gögn/ns1:SundurliðunÚtlán/ns1:SÚ-Útlán/ns1:SÚ-ÖnnurÚtlánOgKröfur/ns1:AtvinnufyrirtækiSundurliðað/ns1:ÓflokkaðSundurliðað/@DKK" xmlDataType="decimal"/>
    </xmlCellPr>
  </singleXmlCell>
  <singleXmlCell id="7992" r="N150" connectionId="0">
    <xmlCellPr id="1" uniqueName="NOK">
      <xmlPr mapId="2" xpath="/ns1:EfnahagurBanka/ns1:Gögn/ns1:SundurliðunÚtlán/ns1:SÚ-Útlán/ns1:SÚ-ÖnnurÚtlánOgKröfur/ns1:AtvinnufyrirtækiSundurliðað/ns1:ÓflokkaðSundurliðað/@NOK" xmlDataType="decimal"/>
    </xmlCellPr>
  </singleXmlCell>
  <singleXmlCell id="7993" r="O150" connectionId="0">
    <xmlCellPr id="1" uniqueName="SEK">
      <xmlPr mapId="2" xpath="/ns1:EfnahagurBanka/ns1:Gögn/ns1:SundurliðunÚtlán/ns1:SÚ-Útlán/ns1:SÚ-ÖnnurÚtlánOgKröfur/ns1:AtvinnufyrirtækiSundurliðað/ns1:ÓflokkaðSundurliðað/@SEK" xmlDataType="decimal"/>
    </xmlCellPr>
  </singleXmlCell>
  <singleXmlCell id="7994" r="P150" connectionId="0">
    <xmlCellPr id="1" uniqueName="CHF">
      <xmlPr mapId="2" xpath="/ns1:EfnahagurBanka/ns1:Gögn/ns1:SundurliðunÚtlán/ns1:SÚ-Útlán/ns1:SÚ-ÖnnurÚtlánOgKröfur/ns1:AtvinnufyrirtækiSundurliðað/ns1:ÓflokkaðSundurliðað/@CHF" xmlDataType="decimal"/>
    </xmlCellPr>
  </singleXmlCell>
  <singleXmlCell id="7995" r="Q150" connectionId="0">
    <xmlCellPr id="1" uniqueName="AðrirGjaldmiðlar">
      <xmlPr mapId="2" xpath="/ns1:EfnahagurBanka/ns1:Gögn/ns1:SundurliðunÚtlán/ns1:SÚ-Útlán/ns1:SÚ-ÖnnurÚtlánOgKröfur/ns1:AtvinnufyrirtækiSundurliðað/ns1:ÓflokkaðSundurliðað/@AðrirGjaldmiðlar" xmlDataType="decimal"/>
    </xmlCellPr>
  </singleXmlCell>
  <singleXmlCell id="7996" r="H13" connectionId="0">
    <xmlCellPr id="1" uniqueName="ISK">
      <xmlPr mapId="2" xpath="/ns1:EfnahagurBanka/ns1:Gögn/ns1:SundurliðunÚtlán/ns1:SÚ-Útlán/ns1:SÚ-GreiddarÓinnleystarÁbyrgðir/ns1:AtvinnufyrirtækiSundurliðað/ns1:LandbúnaðurSundurliðað/@ISK" xmlDataType="decimal"/>
    </xmlCellPr>
  </singleXmlCell>
  <singleXmlCell id="7997" r="I13" connectionId="0">
    <xmlCellPr id="1" uniqueName="EUR">
      <xmlPr mapId="2" xpath="/ns1:EfnahagurBanka/ns1:Gögn/ns1:SundurliðunÚtlán/ns1:SÚ-Útlán/ns1:SÚ-GreiddarÓinnleystarÁbyrgðir/ns1:AtvinnufyrirtækiSundurliðað/ns1:LandbúnaðurSundurliðað/@EUR" xmlDataType="decimal"/>
    </xmlCellPr>
  </singleXmlCell>
  <singleXmlCell id="7998" r="J13" connectionId="0">
    <xmlCellPr id="1" uniqueName="USD">
      <xmlPr mapId="2" xpath="/ns1:EfnahagurBanka/ns1:Gögn/ns1:SundurliðunÚtlán/ns1:SÚ-Útlán/ns1:SÚ-GreiddarÓinnleystarÁbyrgðir/ns1:AtvinnufyrirtækiSundurliðað/ns1:LandbúnaðurSundurliðað/@USD" xmlDataType="decimal"/>
    </xmlCellPr>
  </singleXmlCell>
  <singleXmlCell id="7999" r="K13" connectionId="0">
    <xmlCellPr id="1" uniqueName="GBP">
      <xmlPr mapId="2" xpath="/ns1:EfnahagurBanka/ns1:Gögn/ns1:SundurliðunÚtlán/ns1:SÚ-Útlán/ns1:SÚ-GreiddarÓinnleystarÁbyrgðir/ns1:AtvinnufyrirtækiSundurliðað/ns1:LandbúnaðurSundurliðað/@GBP" xmlDataType="decimal"/>
    </xmlCellPr>
  </singleXmlCell>
  <singleXmlCell id="8000" r="L13" connectionId="0">
    <xmlCellPr id="1" uniqueName="JPY">
      <xmlPr mapId="2" xpath="/ns1:EfnahagurBanka/ns1:Gögn/ns1:SundurliðunÚtlán/ns1:SÚ-Útlán/ns1:SÚ-GreiddarÓinnleystarÁbyrgðir/ns1:AtvinnufyrirtækiSundurliðað/ns1:LandbúnaðurSundurliðað/@JPY" xmlDataType="decimal"/>
    </xmlCellPr>
  </singleXmlCell>
  <singleXmlCell id="8001" r="M13" connectionId="0">
    <xmlCellPr id="1" uniqueName="DKK">
      <xmlPr mapId="2" xpath="/ns1:EfnahagurBanka/ns1:Gögn/ns1:SundurliðunÚtlán/ns1:SÚ-Útlán/ns1:SÚ-GreiddarÓinnleystarÁbyrgðir/ns1:AtvinnufyrirtækiSundurliðað/ns1:LandbúnaðurSundurliðað/@DKK" xmlDataType="decimal"/>
    </xmlCellPr>
  </singleXmlCell>
  <singleXmlCell id="8002" r="N13" connectionId="0">
    <xmlCellPr id="1" uniqueName="NOK">
      <xmlPr mapId="2" xpath="/ns1:EfnahagurBanka/ns1:Gögn/ns1:SundurliðunÚtlán/ns1:SÚ-Útlán/ns1:SÚ-GreiddarÓinnleystarÁbyrgðir/ns1:AtvinnufyrirtækiSundurliðað/ns1:LandbúnaðurSundurliðað/@NOK" xmlDataType="decimal"/>
    </xmlCellPr>
  </singleXmlCell>
  <singleXmlCell id="8003" r="O13" connectionId="0">
    <xmlCellPr id="1" uniqueName="SEK">
      <xmlPr mapId="2" xpath="/ns1:EfnahagurBanka/ns1:Gögn/ns1:SundurliðunÚtlán/ns1:SÚ-Útlán/ns1:SÚ-GreiddarÓinnleystarÁbyrgðir/ns1:AtvinnufyrirtækiSundurliðað/ns1:LandbúnaðurSundurliðað/@SEK" xmlDataType="decimal"/>
    </xmlCellPr>
  </singleXmlCell>
  <singleXmlCell id="8004" r="P13" connectionId="0">
    <xmlCellPr id="1" uniqueName="CHF">
      <xmlPr mapId="2" xpath="/ns1:EfnahagurBanka/ns1:Gögn/ns1:SundurliðunÚtlán/ns1:SÚ-Útlán/ns1:SÚ-GreiddarÓinnleystarÁbyrgðir/ns1:AtvinnufyrirtækiSundurliðað/ns1:LandbúnaðurSundurliðað/@CHF" xmlDataType="decimal"/>
    </xmlCellPr>
  </singleXmlCell>
  <singleXmlCell id="8005" r="Q13" connectionId="0">
    <xmlCellPr id="1" uniqueName="AðrirGjaldmiðlar">
      <xmlPr mapId="2" xpath="/ns1:EfnahagurBanka/ns1:Gögn/ns1:SundurliðunÚtlán/ns1:SÚ-Útlán/ns1:SÚ-GreiddarÓinnleystarÁbyrgðir/ns1:AtvinnufyrirtækiSundurliðað/ns1:LandbúnaðurSundurliðað/@AðrirGjaldmiðlar" xmlDataType="decimal"/>
    </xmlCellPr>
  </singleXmlCell>
  <singleXmlCell id="8006" r="H14" connectionId="0">
    <xmlCellPr id="1" uniqueName="ISK">
      <xmlPr mapId="2" xpath="/ns1:EfnahagurBanka/ns1:Gögn/ns1:SundurliðunÚtlán/ns1:SÚ-Útlán/ns1:SÚ-GreiddarÓinnleystarÁbyrgðir/ns1:AtvinnufyrirtækiSundurliðað/ns1:FiskveiðarSundurliðað/@ISK" xmlDataType="decimal"/>
    </xmlCellPr>
  </singleXmlCell>
  <singleXmlCell id="8007" r="I14" connectionId="0">
    <xmlCellPr id="1" uniqueName="EUR">
      <xmlPr mapId="2" xpath="/ns1:EfnahagurBanka/ns1:Gögn/ns1:SundurliðunÚtlán/ns1:SÚ-Útlán/ns1:SÚ-GreiddarÓinnleystarÁbyrgðir/ns1:AtvinnufyrirtækiSundurliðað/ns1:FiskveiðarSundurliðað/@EUR" xmlDataType="decimal"/>
    </xmlCellPr>
  </singleXmlCell>
  <singleXmlCell id="8008" r="J14" connectionId="0">
    <xmlCellPr id="1" uniqueName="USD">
      <xmlPr mapId="2" xpath="/ns1:EfnahagurBanka/ns1:Gögn/ns1:SundurliðunÚtlán/ns1:SÚ-Útlán/ns1:SÚ-GreiddarÓinnleystarÁbyrgðir/ns1:AtvinnufyrirtækiSundurliðað/ns1:FiskveiðarSundurliðað/@USD" xmlDataType="decimal"/>
    </xmlCellPr>
  </singleXmlCell>
  <singleXmlCell id="8009" r="K14" connectionId="0">
    <xmlCellPr id="1" uniqueName="GBP">
      <xmlPr mapId="2" xpath="/ns1:EfnahagurBanka/ns1:Gögn/ns1:SundurliðunÚtlán/ns1:SÚ-Útlán/ns1:SÚ-GreiddarÓinnleystarÁbyrgðir/ns1:AtvinnufyrirtækiSundurliðað/ns1:FiskveiðarSundurliðað/@GBP" xmlDataType="decimal"/>
    </xmlCellPr>
  </singleXmlCell>
  <singleXmlCell id="8010" r="L14" connectionId="0">
    <xmlCellPr id="1" uniqueName="JPY">
      <xmlPr mapId="2" xpath="/ns1:EfnahagurBanka/ns1:Gögn/ns1:SundurliðunÚtlán/ns1:SÚ-Útlán/ns1:SÚ-GreiddarÓinnleystarÁbyrgðir/ns1:AtvinnufyrirtækiSundurliðað/ns1:FiskveiðarSundurliðað/@JPY" xmlDataType="decimal"/>
    </xmlCellPr>
  </singleXmlCell>
  <singleXmlCell id="8011" r="M14" connectionId="0">
    <xmlCellPr id="1" uniqueName="DKK">
      <xmlPr mapId="2" xpath="/ns1:EfnahagurBanka/ns1:Gögn/ns1:SundurliðunÚtlán/ns1:SÚ-Útlán/ns1:SÚ-GreiddarÓinnleystarÁbyrgðir/ns1:AtvinnufyrirtækiSundurliðað/ns1:FiskveiðarSundurliðað/@DKK" xmlDataType="decimal"/>
    </xmlCellPr>
  </singleXmlCell>
  <singleXmlCell id="8012" r="N14" connectionId="0">
    <xmlCellPr id="1" uniqueName="NOK">
      <xmlPr mapId="2" xpath="/ns1:EfnahagurBanka/ns1:Gögn/ns1:SundurliðunÚtlán/ns1:SÚ-Útlán/ns1:SÚ-GreiddarÓinnleystarÁbyrgðir/ns1:AtvinnufyrirtækiSundurliðað/ns1:FiskveiðarSundurliðað/@NOK" xmlDataType="decimal"/>
    </xmlCellPr>
  </singleXmlCell>
  <singleXmlCell id="8013" r="O14" connectionId="0">
    <xmlCellPr id="1" uniqueName="SEK">
      <xmlPr mapId="2" xpath="/ns1:EfnahagurBanka/ns1:Gögn/ns1:SundurliðunÚtlán/ns1:SÚ-Útlán/ns1:SÚ-GreiddarÓinnleystarÁbyrgðir/ns1:AtvinnufyrirtækiSundurliðað/ns1:FiskveiðarSundurliðað/@SEK" xmlDataType="decimal"/>
    </xmlCellPr>
  </singleXmlCell>
  <singleXmlCell id="8014" r="P14" connectionId="0">
    <xmlCellPr id="1" uniqueName="CHF">
      <xmlPr mapId="2" xpath="/ns1:EfnahagurBanka/ns1:Gögn/ns1:SundurliðunÚtlán/ns1:SÚ-Útlán/ns1:SÚ-GreiddarÓinnleystarÁbyrgðir/ns1:AtvinnufyrirtækiSundurliðað/ns1:FiskveiðarSundurliðað/@CHF" xmlDataType="decimal"/>
    </xmlCellPr>
  </singleXmlCell>
  <singleXmlCell id="8015" r="Q14" connectionId="0">
    <xmlCellPr id="1" uniqueName="AðrirGjaldmiðlar">
      <xmlPr mapId="2" xpath="/ns1:EfnahagurBanka/ns1:Gögn/ns1:SundurliðunÚtlán/ns1:SÚ-Útlán/ns1:SÚ-GreiddarÓinnleystarÁbyrgðir/ns1:AtvinnufyrirtækiSundurliðað/ns1:FiskveiðarSundurliðað/@AðrirGjaldmiðlar" xmlDataType="decimal"/>
    </xmlCellPr>
  </singleXmlCell>
  <singleXmlCell id="8016" r="H15" connectionId="0">
    <xmlCellPr id="1" uniqueName="ISK">
      <xmlPr mapId="2" xpath="/ns1:EfnahagurBanka/ns1:Gögn/ns1:SundurliðunÚtlán/ns1:SÚ-Útlán/ns1:SÚ-GreiddarÓinnleystarÁbyrgðir/ns1:AtvinnufyrirtækiSundurliðað/ns1:IðnaðurVinnslaLandbúnaðarafurðaSundurliðað/@ISK" xmlDataType="decimal"/>
    </xmlCellPr>
  </singleXmlCell>
  <singleXmlCell id="8017" r="I15" connectionId="0">
    <xmlCellPr id="1" uniqueName="EUR">
      <xmlPr mapId="2" xpath="/ns1:EfnahagurBanka/ns1:Gögn/ns1:SundurliðunÚtlán/ns1:SÚ-Útlán/ns1:SÚ-GreiddarÓinnleystarÁbyrgðir/ns1:AtvinnufyrirtækiSundurliðað/ns1:IðnaðurVinnslaLandbúnaðarafurðaSundurliðað/@EUR" xmlDataType="decimal"/>
    </xmlCellPr>
  </singleXmlCell>
  <singleXmlCell id="8018" r="J15" connectionId="0">
    <xmlCellPr id="1" uniqueName="USD">
      <xmlPr mapId="2" xpath="/ns1:EfnahagurBanka/ns1:Gögn/ns1:SundurliðunÚtlán/ns1:SÚ-Útlán/ns1:SÚ-GreiddarÓinnleystarÁbyrgðir/ns1:AtvinnufyrirtækiSundurliðað/ns1:IðnaðurVinnslaLandbúnaðarafurðaSundurliðað/@USD" xmlDataType="decimal"/>
    </xmlCellPr>
  </singleXmlCell>
  <singleXmlCell id="8019" r="K15" connectionId="0">
    <xmlCellPr id="1" uniqueName="GBP">
      <xmlPr mapId="2" xpath="/ns1:EfnahagurBanka/ns1:Gögn/ns1:SundurliðunÚtlán/ns1:SÚ-Útlán/ns1:SÚ-GreiddarÓinnleystarÁbyrgðir/ns1:AtvinnufyrirtækiSundurliðað/ns1:IðnaðurVinnslaLandbúnaðarafurðaSundurliðað/@GBP" xmlDataType="decimal"/>
    </xmlCellPr>
  </singleXmlCell>
  <singleXmlCell id="8020" r="L15" connectionId="0">
    <xmlCellPr id="1" uniqueName="JPY">
      <xmlPr mapId="2" xpath="/ns1:EfnahagurBanka/ns1:Gögn/ns1:SundurliðunÚtlán/ns1:SÚ-Útlán/ns1:SÚ-GreiddarÓinnleystarÁbyrgðir/ns1:AtvinnufyrirtækiSundurliðað/ns1:IðnaðurVinnslaLandbúnaðarafurðaSundurliðað/@JPY" xmlDataType="decimal"/>
    </xmlCellPr>
  </singleXmlCell>
  <singleXmlCell id="8021" r="M15" connectionId="0">
    <xmlCellPr id="1" uniqueName="DKK">
      <xmlPr mapId="2" xpath="/ns1:EfnahagurBanka/ns1:Gögn/ns1:SundurliðunÚtlán/ns1:SÚ-Útlán/ns1:SÚ-GreiddarÓinnleystarÁbyrgðir/ns1:AtvinnufyrirtækiSundurliðað/ns1:IðnaðurVinnslaLandbúnaðarafurðaSundurliðað/@DKK" xmlDataType="decimal"/>
    </xmlCellPr>
  </singleXmlCell>
  <singleXmlCell id="8022" r="N15" connectionId="0">
    <xmlCellPr id="1" uniqueName="NOK">
      <xmlPr mapId="2" xpath="/ns1:EfnahagurBanka/ns1:Gögn/ns1:SundurliðunÚtlán/ns1:SÚ-Útlán/ns1:SÚ-GreiddarÓinnleystarÁbyrgðir/ns1:AtvinnufyrirtækiSundurliðað/ns1:IðnaðurVinnslaLandbúnaðarafurðaSundurliðað/@NOK" xmlDataType="decimal"/>
    </xmlCellPr>
  </singleXmlCell>
  <singleXmlCell id="8023" r="O15" connectionId="0">
    <xmlCellPr id="1" uniqueName="SEK">
      <xmlPr mapId="2" xpath="/ns1:EfnahagurBanka/ns1:Gögn/ns1:SundurliðunÚtlán/ns1:SÚ-Útlán/ns1:SÚ-GreiddarÓinnleystarÁbyrgðir/ns1:AtvinnufyrirtækiSundurliðað/ns1:IðnaðurVinnslaLandbúnaðarafurðaSundurliðað/@SEK" xmlDataType="decimal"/>
    </xmlCellPr>
  </singleXmlCell>
  <singleXmlCell id="8024" r="P15" connectionId="0">
    <xmlCellPr id="1" uniqueName="CHF">
      <xmlPr mapId="2" xpath="/ns1:EfnahagurBanka/ns1:Gögn/ns1:SundurliðunÚtlán/ns1:SÚ-Útlán/ns1:SÚ-GreiddarÓinnleystarÁbyrgðir/ns1:AtvinnufyrirtækiSundurliðað/ns1:IðnaðurVinnslaLandbúnaðarafurðaSundurliðað/@CHF" xmlDataType="decimal"/>
    </xmlCellPr>
  </singleXmlCell>
  <singleXmlCell id="8025" r="Q15" connectionId="0">
    <xmlCellPr id="1" uniqueName="AðrirGjaldmiðlar">
      <xmlPr mapId="2" xpath="/ns1:EfnahagurBanka/ns1:Gögn/ns1:SundurliðunÚtlán/ns1:SÚ-Útlán/ns1:SÚ-GreiddarÓinnleystarÁbyrgðir/ns1:AtvinnufyrirtækiSundurliðað/ns1:IðnaðurVinnslaLandbúnaðarafurðaSundurliðað/@AðrirGjaldmiðlar" xmlDataType="decimal"/>
    </xmlCellPr>
  </singleXmlCell>
  <singleXmlCell id="8026" r="H16" connectionId="0">
    <xmlCellPr id="1" uniqueName="ISK">
      <xmlPr mapId="2" xpath="/ns1:EfnahagurBanka/ns1:Gögn/ns1:SundurliðunÚtlán/ns1:SÚ-Útlán/ns1:SÚ-GreiddarÓinnleystarÁbyrgðir/ns1:AtvinnufyrirtækiSundurliðað/ns1:IðnaðurVinnslaSjávarafurðaSundurliðað/@ISK" xmlDataType="decimal"/>
    </xmlCellPr>
  </singleXmlCell>
  <singleXmlCell id="8027" r="I16" connectionId="0">
    <xmlCellPr id="1" uniqueName="EUR">
      <xmlPr mapId="2" xpath="/ns1:EfnahagurBanka/ns1:Gögn/ns1:SundurliðunÚtlán/ns1:SÚ-Útlán/ns1:SÚ-GreiddarÓinnleystarÁbyrgðir/ns1:AtvinnufyrirtækiSundurliðað/ns1:IðnaðurVinnslaSjávarafurðaSundurliðað/@EUR" xmlDataType="decimal"/>
    </xmlCellPr>
  </singleXmlCell>
  <singleXmlCell id="8028" r="J16" connectionId="0">
    <xmlCellPr id="1" uniqueName="USD">
      <xmlPr mapId="2" xpath="/ns1:EfnahagurBanka/ns1:Gögn/ns1:SundurliðunÚtlán/ns1:SÚ-Útlán/ns1:SÚ-GreiddarÓinnleystarÁbyrgðir/ns1:AtvinnufyrirtækiSundurliðað/ns1:IðnaðurVinnslaSjávarafurðaSundurliðað/@USD" xmlDataType="decimal"/>
    </xmlCellPr>
  </singleXmlCell>
  <singleXmlCell id="8029" r="K16" connectionId="0">
    <xmlCellPr id="1" uniqueName="GBP">
      <xmlPr mapId="2" xpath="/ns1:EfnahagurBanka/ns1:Gögn/ns1:SundurliðunÚtlán/ns1:SÚ-Útlán/ns1:SÚ-GreiddarÓinnleystarÁbyrgðir/ns1:AtvinnufyrirtækiSundurliðað/ns1:IðnaðurVinnslaSjávarafurðaSundurliðað/@GBP" xmlDataType="decimal"/>
    </xmlCellPr>
  </singleXmlCell>
  <singleXmlCell id="8030" r="L16" connectionId="0">
    <xmlCellPr id="1" uniqueName="JPY">
      <xmlPr mapId="2" xpath="/ns1:EfnahagurBanka/ns1:Gögn/ns1:SundurliðunÚtlán/ns1:SÚ-Útlán/ns1:SÚ-GreiddarÓinnleystarÁbyrgðir/ns1:AtvinnufyrirtækiSundurliðað/ns1:IðnaðurVinnslaSjávarafurðaSundurliðað/@JPY" xmlDataType="decimal"/>
    </xmlCellPr>
  </singleXmlCell>
  <singleXmlCell id="8031" r="M16" connectionId="0">
    <xmlCellPr id="1" uniqueName="DKK">
      <xmlPr mapId="2" xpath="/ns1:EfnahagurBanka/ns1:Gögn/ns1:SundurliðunÚtlán/ns1:SÚ-Útlán/ns1:SÚ-GreiddarÓinnleystarÁbyrgðir/ns1:AtvinnufyrirtækiSundurliðað/ns1:IðnaðurVinnslaSjávarafurðaSundurliðað/@DKK" xmlDataType="decimal"/>
    </xmlCellPr>
  </singleXmlCell>
  <singleXmlCell id="8032" r="N16" connectionId="0">
    <xmlCellPr id="1" uniqueName="NOK">
      <xmlPr mapId="2" xpath="/ns1:EfnahagurBanka/ns1:Gögn/ns1:SundurliðunÚtlán/ns1:SÚ-Útlán/ns1:SÚ-GreiddarÓinnleystarÁbyrgðir/ns1:AtvinnufyrirtækiSundurliðað/ns1:IðnaðurVinnslaSjávarafurðaSundurliðað/@NOK" xmlDataType="decimal"/>
    </xmlCellPr>
  </singleXmlCell>
  <singleXmlCell id="8033" r="O16" connectionId="0">
    <xmlCellPr id="1" uniqueName="SEK">
      <xmlPr mapId="2" xpath="/ns1:EfnahagurBanka/ns1:Gögn/ns1:SundurliðunÚtlán/ns1:SÚ-Útlán/ns1:SÚ-GreiddarÓinnleystarÁbyrgðir/ns1:AtvinnufyrirtækiSundurliðað/ns1:IðnaðurVinnslaSjávarafurðaSundurliðað/@SEK" xmlDataType="decimal"/>
    </xmlCellPr>
  </singleXmlCell>
  <singleXmlCell id="8034" r="P16" connectionId="0">
    <xmlCellPr id="1" uniqueName="CHF">
      <xmlPr mapId="2" xpath="/ns1:EfnahagurBanka/ns1:Gögn/ns1:SundurliðunÚtlán/ns1:SÚ-Útlán/ns1:SÚ-GreiddarÓinnleystarÁbyrgðir/ns1:AtvinnufyrirtækiSundurliðað/ns1:IðnaðurVinnslaSjávarafurðaSundurliðað/@CHF" xmlDataType="decimal"/>
    </xmlCellPr>
  </singleXmlCell>
  <singleXmlCell id="8035" r="Q16" connectionId="0">
    <xmlCellPr id="1" uniqueName="AðrirGjaldmiðlar">
      <xmlPr mapId="2" xpath="/ns1:EfnahagurBanka/ns1:Gögn/ns1:SundurliðunÚtlán/ns1:SÚ-Útlán/ns1:SÚ-GreiddarÓinnleystarÁbyrgðir/ns1:AtvinnufyrirtækiSundurliðað/ns1:IðnaðurVinnslaSjávarafurðaSundurliðað/@AðrirGjaldmiðlar" xmlDataType="decimal"/>
    </xmlCellPr>
  </singleXmlCell>
  <singleXmlCell id="8036" r="H17" connectionId="0">
    <xmlCellPr id="1" uniqueName="ISK">
      <xmlPr mapId="2" xpath="/ns1:EfnahagurBanka/ns1:Gögn/ns1:SundurliðunÚtlán/ns1:SÚ-Útlán/ns1:SÚ-GreiddarÓinnleystarÁbyrgðir/ns1:AtvinnufyrirtækiSundurliðað/ns1:IðnaðurAnnaðSundurliðað/@ISK" xmlDataType="decimal"/>
    </xmlCellPr>
  </singleXmlCell>
  <singleXmlCell id="8037" r="I17" connectionId="0">
    <xmlCellPr id="1" uniqueName="EUR">
      <xmlPr mapId="2" xpath="/ns1:EfnahagurBanka/ns1:Gögn/ns1:SundurliðunÚtlán/ns1:SÚ-Útlán/ns1:SÚ-GreiddarÓinnleystarÁbyrgðir/ns1:AtvinnufyrirtækiSundurliðað/ns1:IðnaðurAnnaðSundurliðað/@EUR" xmlDataType="decimal"/>
    </xmlCellPr>
  </singleXmlCell>
  <singleXmlCell id="8038" r="J17" connectionId="0">
    <xmlCellPr id="1" uniqueName="USD">
      <xmlPr mapId="2" xpath="/ns1:EfnahagurBanka/ns1:Gögn/ns1:SundurliðunÚtlán/ns1:SÚ-Útlán/ns1:SÚ-GreiddarÓinnleystarÁbyrgðir/ns1:AtvinnufyrirtækiSundurliðað/ns1:IðnaðurAnnaðSundurliðað/@USD" xmlDataType="decimal"/>
    </xmlCellPr>
  </singleXmlCell>
  <singleXmlCell id="8039" r="K17" connectionId="0">
    <xmlCellPr id="1" uniqueName="GBP">
      <xmlPr mapId="2" xpath="/ns1:EfnahagurBanka/ns1:Gögn/ns1:SundurliðunÚtlán/ns1:SÚ-Útlán/ns1:SÚ-GreiddarÓinnleystarÁbyrgðir/ns1:AtvinnufyrirtækiSundurliðað/ns1:IðnaðurAnnaðSundurliðað/@GBP" xmlDataType="decimal"/>
    </xmlCellPr>
  </singleXmlCell>
  <singleXmlCell id="8040" r="L17" connectionId="0">
    <xmlCellPr id="1" uniqueName="JPY">
      <xmlPr mapId="2" xpath="/ns1:EfnahagurBanka/ns1:Gögn/ns1:SundurliðunÚtlán/ns1:SÚ-Útlán/ns1:SÚ-GreiddarÓinnleystarÁbyrgðir/ns1:AtvinnufyrirtækiSundurliðað/ns1:IðnaðurAnnaðSundurliðað/@JPY" xmlDataType="decimal"/>
    </xmlCellPr>
  </singleXmlCell>
  <singleXmlCell id="8041" r="M17" connectionId="0">
    <xmlCellPr id="1" uniqueName="DKK">
      <xmlPr mapId="2" xpath="/ns1:EfnahagurBanka/ns1:Gögn/ns1:SundurliðunÚtlán/ns1:SÚ-Útlán/ns1:SÚ-GreiddarÓinnleystarÁbyrgðir/ns1:AtvinnufyrirtækiSundurliðað/ns1:IðnaðurAnnaðSundurliðað/@DKK" xmlDataType="decimal"/>
    </xmlCellPr>
  </singleXmlCell>
  <singleXmlCell id="8042" r="N17" connectionId="0">
    <xmlCellPr id="1" uniqueName="NOK">
      <xmlPr mapId="2" xpath="/ns1:EfnahagurBanka/ns1:Gögn/ns1:SundurliðunÚtlán/ns1:SÚ-Útlán/ns1:SÚ-GreiddarÓinnleystarÁbyrgðir/ns1:AtvinnufyrirtækiSundurliðað/ns1:IðnaðurAnnaðSundurliðað/@NOK" xmlDataType="decimal"/>
    </xmlCellPr>
  </singleXmlCell>
  <singleXmlCell id="8043" r="O17" connectionId="0">
    <xmlCellPr id="1" uniqueName="SEK">
      <xmlPr mapId="2" xpath="/ns1:EfnahagurBanka/ns1:Gögn/ns1:SundurliðunÚtlán/ns1:SÚ-Útlán/ns1:SÚ-GreiddarÓinnleystarÁbyrgðir/ns1:AtvinnufyrirtækiSundurliðað/ns1:IðnaðurAnnaðSundurliðað/@SEK" xmlDataType="decimal"/>
    </xmlCellPr>
  </singleXmlCell>
  <singleXmlCell id="8044" r="P17" connectionId="0">
    <xmlCellPr id="1" uniqueName="CHF">
      <xmlPr mapId="2" xpath="/ns1:EfnahagurBanka/ns1:Gögn/ns1:SundurliðunÚtlán/ns1:SÚ-Útlán/ns1:SÚ-GreiddarÓinnleystarÁbyrgðir/ns1:AtvinnufyrirtækiSundurliðað/ns1:IðnaðurAnnaðSundurliðað/@CHF" xmlDataType="decimal"/>
    </xmlCellPr>
  </singleXmlCell>
  <singleXmlCell id="8045" r="Q17" connectionId="0">
    <xmlCellPr id="1" uniqueName="AðrirGjaldmiðlar">
      <xmlPr mapId="2" xpath="/ns1:EfnahagurBanka/ns1:Gögn/ns1:SundurliðunÚtlán/ns1:SÚ-Útlán/ns1:SÚ-GreiddarÓinnleystarÁbyrgðir/ns1:AtvinnufyrirtækiSundurliðað/ns1:IðnaðurAnnaðSundurliðað/@AðrirGjaldmiðlar" xmlDataType="decimal"/>
    </xmlCellPr>
  </singleXmlCell>
  <singleXmlCell id="8046" r="H18" connectionId="0">
    <xmlCellPr id="1" uniqueName="ISK">
      <xmlPr mapId="2" xpath="/ns1:EfnahagurBanka/ns1:Gögn/ns1:SundurliðunÚtlán/ns1:SÚ-Útlán/ns1:SÚ-GreiddarÓinnleystarÁbyrgðir/ns1:AtvinnufyrirtækiSundurliðað/ns1:VeiturOrkuOgVatnsveiturSundurliðað/@ISK" xmlDataType="decimal"/>
    </xmlCellPr>
  </singleXmlCell>
  <singleXmlCell id="8047" r="I18" connectionId="0">
    <xmlCellPr id="1" uniqueName="EUR">
      <xmlPr mapId="2" xpath="/ns1:EfnahagurBanka/ns1:Gögn/ns1:SundurliðunÚtlán/ns1:SÚ-Útlán/ns1:SÚ-GreiddarÓinnleystarÁbyrgðir/ns1:AtvinnufyrirtækiSundurliðað/ns1:VeiturOrkuOgVatnsveiturSundurliðað/@EUR" xmlDataType="decimal"/>
    </xmlCellPr>
  </singleXmlCell>
  <singleXmlCell id="8048" r="J18" connectionId="0">
    <xmlCellPr id="1" uniqueName="USD">
      <xmlPr mapId="2" xpath="/ns1:EfnahagurBanka/ns1:Gögn/ns1:SundurliðunÚtlán/ns1:SÚ-Útlán/ns1:SÚ-GreiddarÓinnleystarÁbyrgðir/ns1:AtvinnufyrirtækiSundurliðað/ns1:VeiturOrkuOgVatnsveiturSundurliðað/@USD" xmlDataType="decimal"/>
    </xmlCellPr>
  </singleXmlCell>
  <singleXmlCell id="8049" r="K18" connectionId="0">
    <xmlCellPr id="1" uniqueName="GBP">
      <xmlPr mapId="2" xpath="/ns1:EfnahagurBanka/ns1:Gögn/ns1:SundurliðunÚtlán/ns1:SÚ-Útlán/ns1:SÚ-GreiddarÓinnleystarÁbyrgðir/ns1:AtvinnufyrirtækiSundurliðað/ns1:VeiturOrkuOgVatnsveiturSundurliðað/@GBP" xmlDataType="decimal"/>
    </xmlCellPr>
  </singleXmlCell>
  <singleXmlCell id="8050" r="L18" connectionId="0">
    <xmlCellPr id="1" uniqueName="JPY">
      <xmlPr mapId="2" xpath="/ns1:EfnahagurBanka/ns1:Gögn/ns1:SundurliðunÚtlán/ns1:SÚ-Útlán/ns1:SÚ-GreiddarÓinnleystarÁbyrgðir/ns1:AtvinnufyrirtækiSundurliðað/ns1:VeiturOrkuOgVatnsveiturSundurliðað/@JPY" xmlDataType="decimal"/>
    </xmlCellPr>
  </singleXmlCell>
  <singleXmlCell id="8051" r="M18" connectionId="0">
    <xmlCellPr id="1" uniqueName="DKK">
      <xmlPr mapId="2" xpath="/ns1:EfnahagurBanka/ns1:Gögn/ns1:SundurliðunÚtlán/ns1:SÚ-Útlán/ns1:SÚ-GreiddarÓinnleystarÁbyrgðir/ns1:AtvinnufyrirtækiSundurliðað/ns1:VeiturOrkuOgVatnsveiturSundurliðað/@DKK" xmlDataType="decimal"/>
    </xmlCellPr>
  </singleXmlCell>
  <singleXmlCell id="8052" r="N18" connectionId="0">
    <xmlCellPr id="1" uniqueName="NOK">
      <xmlPr mapId="2" xpath="/ns1:EfnahagurBanka/ns1:Gögn/ns1:SundurliðunÚtlán/ns1:SÚ-Útlán/ns1:SÚ-GreiddarÓinnleystarÁbyrgðir/ns1:AtvinnufyrirtækiSundurliðað/ns1:VeiturOrkuOgVatnsveiturSundurliðað/@NOK" xmlDataType="decimal"/>
    </xmlCellPr>
  </singleXmlCell>
  <singleXmlCell id="8053" r="O18" connectionId="0">
    <xmlCellPr id="1" uniqueName="SEK">
      <xmlPr mapId="2" xpath="/ns1:EfnahagurBanka/ns1:Gögn/ns1:SundurliðunÚtlán/ns1:SÚ-Útlán/ns1:SÚ-GreiddarÓinnleystarÁbyrgðir/ns1:AtvinnufyrirtækiSundurliðað/ns1:VeiturOrkuOgVatnsveiturSundurliðað/@SEK" xmlDataType="decimal"/>
    </xmlCellPr>
  </singleXmlCell>
  <singleXmlCell id="8054" r="P18" connectionId="0">
    <xmlCellPr id="1" uniqueName="CHF">
      <xmlPr mapId="2" xpath="/ns1:EfnahagurBanka/ns1:Gögn/ns1:SundurliðunÚtlán/ns1:SÚ-Útlán/ns1:SÚ-GreiddarÓinnleystarÁbyrgðir/ns1:AtvinnufyrirtækiSundurliðað/ns1:VeiturOrkuOgVatnsveiturSundurliðað/@CHF" xmlDataType="decimal"/>
    </xmlCellPr>
  </singleXmlCell>
  <singleXmlCell id="8055" r="Q18" connectionId="0">
    <xmlCellPr id="1" uniqueName="AðrirGjaldmiðlar">
      <xmlPr mapId="2" xpath="/ns1:EfnahagurBanka/ns1:Gögn/ns1:SundurliðunÚtlán/ns1:SÚ-Útlán/ns1:SÚ-GreiddarÓinnleystarÁbyrgðir/ns1:AtvinnufyrirtækiSundurliðað/ns1:VeiturOrkuOgVatnsveiturSundurliðað/@AðrirGjaldmiðlar" xmlDataType="decimal"/>
    </xmlCellPr>
  </singleXmlCell>
  <singleXmlCell id="8056" r="H19" connectionId="0">
    <xmlCellPr id="1" uniqueName="ISK">
      <xmlPr mapId="2" xpath="/ns1:EfnahagurBanka/ns1:Gögn/ns1:SundurliðunÚtlán/ns1:SÚ-Útlán/ns1:SÚ-GreiddarÓinnleystarÁbyrgðir/ns1:AtvinnufyrirtækiSundurliðað/ns1:ByggingastarfsemiOgMannvirkjagerðSundurliðað/@ISK" xmlDataType="decimal"/>
    </xmlCellPr>
  </singleXmlCell>
  <singleXmlCell id="8289" r="I19" connectionId="0">
    <xmlCellPr id="1" uniqueName="EUR">
      <xmlPr mapId="2" xpath="/ns1:EfnahagurBanka/ns1:Gögn/ns1:SundurliðunÚtlán/ns1:SÚ-Útlán/ns1:SÚ-GreiddarÓinnleystarÁbyrgðir/ns1:AtvinnufyrirtækiSundurliðað/ns1:ByggingastarfsemiOgMannvirkjagerðSundurliðað/@EUR" xmlDataType="decimal"/>
    </xmlCellPr>
  </singleXmlCell>
  <singleXmlCell id="8290" r="J19" connectionId="0">
    <xmlCellPr id="1" uniqueName="USD">
      <xmlPr mapId="2" xpath="/ns1:EfnahagurBanka/ns1:Gögn/ns1:SundurliðunÚtlán/ns1:SÚ-Útlán/ns1:SÚ-GreiddarÓinnleystarÁbyrgðir/ns1:AtvinnufyrirtækiSundurliðað/ns1:ByggingastarfsemiOgMannvirkjagerðSundurliðað/@USD" xmlDataType="decimal"/>
    </xmlCellPr>
  </singleXmlCell>
  <singleXmlCell id="8291" r="K19" connectionId="0">
    <xmlCellPr id="1" uniqueName="GBP">
      <xmlPr mapId="2" xpath="/ns1:EfnahagurBanka/ns1:Gögn/ns1:SundurliðunÚtlán/ns1:SÚ-Útlán/ns1:SÚ-GreiddarÓinnleystarÁbyrgðir/ns1:AtvinnufyrirtækiSundurliðað/ns1:ByggingastarfsemiOgMannvirkjagerðSundurliðað/@GBP" xmlDataType="decimal"/>
    </xmlCellPr>
  </singleXmlCell>
  <singleXmlCell id="8292" r="L19" connectionId="0">
    <xmlCellPr id="1" uniqueName="JPY">
      <xmlPr mapId="2" xpath="/ns1:EfnahagurBanka/ns1:Gögn/ns1:SundurliðunÚtlán/ns1:SÚ-Útlán/ns1:SÚ-GreiddarÓinnleystarÁbyrgðir/ns1:AtvinnufyrirtækiSundurliðað/ns1:ByggingastarfsemiOgMannvirkjagerðSundurliðað/@JPY" xmlDataType="decimal"/>
    </xmlCellPr>
  </singleXmlCell>
  <singleXmlCell id="8293" r="M19" connectionId="0">
    <xmlCellPr id="1" uniqueName="DKK">
      <xmlPr mapId="2" xpath="/ns1:EfnahagurBanka/ns1:Gögn/ns1:SundurliðunÚtlán/ns1:SÚ-Útlán/ns1:SÚ-GreiddarÓinnleystarÁbyrgðir/ns1:AtvinnufyrirtækiSundurliðað/ns1:ByggingastarfsemiOgMannvirkjagerðSundurliðað/@DKK" xmlDataType="decimal"/>
    </xmlCellPr>
  </singleXmlCell>
  <singleXmlCell id="8294" r="N19" connectionId="0">
    <xmlCellPr id="1" uniqueName="NOK">
      <xmlPr mapId="2" xpath="/ns1:EfnahagurBanka/ns1:Gögn/ns1:SundurliðunÚtlán/ns1:SÚ-Útlán/ns1:SÚ-GreiddarÓinnleystarÁbyrgðir/ns1:AtvinnufyrirtækiSundurliðað/ns1:ByggingastarfsemiOgMannvirkjagerðSundurliðað/@NOK" xmlDataType="decimal"/>
    </xmlCellPr>
  </singleXmlCell>
  <singleXmlCell id="8295" r="O19" connectionId="0">
    <xmlCellPr id="1" uniqueName="SEK">
      <xmlPr mapId="2" xpath="/ns1:EfnahagurBanka/ns1:Gögn/ns1:SundurliðunÚtlán/ns1:SÚ-Útlán/ns1:SÚ-GreiddarÓinnleystarÁbyrgðir/ns1:AtvinnufyrirtækiSundurliðað/ns1:ByggingastarfsemiOgMannvirkjagerðSundurliðað/@SEK" xmlDataType="decimal"/>
    </xmlCellPr>
  </singleXmlCell>
  <singleXmlCell id="8296" r="P19" connectionId="0">
    <xmlCellPr id="1" uniqueName="CHF">
      <xmlPr mapId="2" xpath="/ns1:EfnahagurBanka/ns1:Gögn/ns1:SundurliðunÚtlán/ns1:SÚ-Útlán/ns1:SÚ-GreiddarÓinnleystarÁbyrgðir/ns1:AtvinnufyrirtækiSundurliðað/ns1:ByggingastarfsemiOgMannvirkjagerðSundurliðað/@CHF" xmlDataType="decimal"/>
    </xmlCellPr>
  </singleXmlCell>
  <singleXmlCell id="8297" r="Q19" connectionId="0">
    <xmlCellPr id="1" uniqueName="AðrirGjaldmiðlar">
      <xmlPr mapId="2" xpath="/ns1:EfnahagurBanka/ns1:Gögn/ns1:SundurliðunÚtlán/ns1:SÚ-Útlán/ns1:SÚ-GreiddarÓinnleystarÁbyrgðir/ns1:AtvinnufyrirtækiSundurliðað/ns1:ByggingastarfsemiOgMannvirkjagerðSundurliðað/@AðrirGjaldmiðlar" xmlDataType="decimal"/>
    </xmlCellPr>
  </singleXmlCell>
  <singleXmlCell id="8298" r="H20" connectionId="0">
    <xmlCellPr id="1" uniqueName="ISK">
      <xmlPr mapId="2" xpath="/ns1:EfnahagurBanka/ns1:Gögn/ns1:SundurliðunÚtlán/ns1:SÚ-Útlán/ns1:SÚ-GreiddarÓinnleystarÁbyrgðir/ns1:AtvinnufyrirtækiSundurliðað/ns1:VerslunSundurliðað/@ISK" xmlDataType="decimal"/>
    </xmlCellPr>
  </singleXmlCell>
  <singleXmlCell id="8299" r="I20" connectionId="0">
    <xmlCellPr id="1" uniqueName="EUR">
      <xmlPr mapId="2" xpath="/ns1:EfnahagurBanka/ns1:Gögn/ns1:SundurliðunÚtlán/ns1:SÚ-Útlán/ns1:SÚ-GreiddarÓinnleystarÁbyrgðir/ns1:AtvinnufyrirtækiSundurliðað/ns1:VerslunSundurliðað/@EUR" xmlDataType="decimal"/>
    </xmlCellPr>
  </singleXmlCell>
  <singleXmlCell id="8300" r="J20" connectionId="0">
    <xmlCellPr id="1" uniqueName="USD">
      <xmlPr mapId="2" xpath="/ns1:EfnahagurBanka/ns1:Gögn/ns1:SundurliðunÚtlán/ns1:SÚ-Útlán/ns1:SÚ-GreiddarÓinnleystarÁbyrgðir/ns1:AtvinnufyrirtækiSundurliðað/ns1:VerslunSundurliðað/@USD" xmlDataType="decimal"/>
    </xmlCellPr>
  </singleXmlCell>
  <singleXmlCell id="8565" r="K20" connectionId="0">
    <xmlCellPr id="1" uniqueName="GBP">
      <xmlPr mapId="2" xpath="/ns1:EfnahagurBanka/ns1:Gögn/ns1:SundurliðunÚtlán/ns1:SÚ-Útlán/ns1:SÚ-GreiddarÓinnleystarÁbyrgðir/ns1:AtvinnufyrirtækiSundurliðað/ns1:VerslunSundurliðað/@GBP" xmlDataType="decimal"/>
    </xmlCellPr>
  </singleXmlCell>
  <singleXmlCell id="8566" r="L20" connectionId="0">
    <xmlCellPr id="1" uniqueName="JPY">
      <xmlPr mapId="2" xpath="/ns1:EfnahagurBanka/ns1:Gögn/ns1:SundurliðunÚtlán/ns1:SÚ-Útlán/ns1:SÚ-GreiddarÓinnleystarÁbyrgðir/ns1:AtvinnufyrirtækiSundurliðað/ns1:VerslunSundurliðað/@JPY" xmlDataType="decimal"/>
    </xmlCellPr>
  </singleXmlCell>
  <singleXmlCell id="8567" r="M20" connectionId="0">
    <xmlCellPr id="1" uniqueName="DKK">
      <xmlPr mapId="2" xpath="/ns1:EfnahagurBanka/ns1:Gögn/ns1:SundurliðunÚtlán/ns1:SÚ-Útlán/ns1:SÚ-GreiddarÓinnleystarÁbyrgðir/ns1:AtvinnufyrirtækiSundurliðað/ns1:VerslunSundurliðað/@DKK" xmlDataType="decimal"/>
    </xmlCellPr>
  </singleXmlCell>
  <singleXmlCell id="8568" r="N20" connectionId="0">
    <xmlCellPr id="1" uniqueName="NOK">
      <xmlPr mapId="2" xpath="/ns1:EfnahagurBanka/ns1:Gögn/ns1:SundurliðunÚtlán/ns1:SÚ-Útlán/ns1:SÚ-GreiddarÓinnleystarÁbyrgðir/ns1:AtvinnufyrirtækiSundurliðað/ns1:VerslunSundurliðað/@NOK" xmlDataType="decimal"/>
    </xmlCellPr>
  </singleXmlCell>
  <singleXmlCell id="8569" r="O20" connectionId="0">
    <xmlCellPr id="1" uniqueName="SEK">
      <xmlPr mapId="2" xpath="/ns1:EfnahagurBanka/ns1:Gögn/ns1:SundurliðunÚtlán/ns1:SÚ-Útlán/ns1:SÚ-GreiddarÓinnleystarÁbyrgðir/ns1:AtvinnufyrirtækiSundurliðað/ns1:VerslunSundurliðað/@SEK" xmlDataType="decimal"/>
    </xmlCellPr>
  </singleXmlCell>
  <singleXmlCell id="8570" r="P20" connectionId="0">
    <xmlCellPr id="1" uniqueName="CHF">
      <xmlPr mapId="2" xpath="/ns1:EfnahagurBanka/ns1:Gögn/ns1:SundurliðunÚtlán/ns1:SÚ-Útlán/ns1:SÚ-GreiddarÓinnleystarÁbyrgðir/ns1:AtvinnufyrirtækiSundurliðað/ns1:VerslunSundurliðað/@CHF" xmlDataType="decimal"/>
    </xmlCellPr>
  </singleXmlCell>
  <singleXmlCell id="8571" r="Q20" connectionId="0">
    <xmlCellPr id="1" uniqueName="AðrirGjaldmiðlar">
      <xmlPr mapId="2" xpath="/ns1:EfnahagurBanka/ns1:Gögn/ns1:SundurliðunÚtlán/ns1:SÚ-Útlán/ns1:SÚ-GreiddarÓinnleystarÁbyrgðir/ns1:AtvinnufyrirtækiSundurliðað/ns1:VerslunSundurliðað/@AðrirGjaldmiðlar" xmlDataType="decimal"/>
    </xmlCellPr>
  </singleXmlCell>
  <singleXmlCell id="8572" r="H21" connectionId="0">
    <xmlCellPr id="1" uniqueName="ISK">
      <xmlPr mapId="2" xpath="/ns1:EfnahagurBanka/ns1:Gögn/ns1:SundurliðunÚtlán/ns1:SÚ-Útlán/ns1:SÚ-GreiddarÓinnleystarÁbyrgðir/ns1:AtvinnufyrirtækiSundurliðað/ns1:SamgöngurOgFlutningarSundurliðað/@ISK" xmlDataType="decimal"/>
    </xmlCellPr>
  </singleXmlCell>
  <singleXmlCell id="8573" r="I21" connectionId="0">
    <xmlCellPr id="1" uniqueName="EUR">
      <xmlPr mapId="2" xpath="/ns1:EfnahagurBanka/ns1:Gögn/ns1:SundurliðunÚtlán/ns1:SÚ-Útlán/ns1:SÚ-GreiddarÓinnleystarÁbyrgðir/ns1:AtvinnufyrirtækiSundurliðað/ns1:SamgöngurOgFlutningarSundurliðað/@EUR" xmlDataType="decimal"/>
    </xmlCellPr>
  </singleXmlCell>
  <singleXmlCell id="8574" r="J21" connectionId="0">
    <xmlCellPr id="1" uniqueName="USD">
      <xmlPr mapId="2" xpath="/ns1:EfnahagurBanka/ns1:Gögn/ns1:SundurliðunÚtlán/ns1:SÚ-Útlán/ns1:SÚ-GreiddarÓinnleystarÁbyrgðir/ns1:AtvinnufyrirtækiSundurliðað/ns1:SamgöngurOgFlutningarSundurliðað/@USD" xmlDataType="decimal"/>
    </xmlCellPr>
  </singleXmlCell>
  <singleXmlCell id="8587" r="K21" connectionId="0">
    <xmlCellPr id="1" uniqueName="GBP">
      <xmlPr mapId="2" xpath="/ns1:EfnahagurBanka/ns1:Gögn/ns1:SundurliðunÚtlán/ns1:SÚ-Útlán/ns1:SÚ-GreiddarÓinnleystarÁbyrgðir/ns1:AtvinnufyrirtækiSundurliðað/ns1:SamgöngurOgFlutningarSundurliðað/@GBP" xmlDataType="decimal"/>
    </xmlCellPr>
  </singleXmlCell>
  <singleXmlCell id="8598" r="L21" connectionId="0">
    <xmlCellPr id="1" uniqueName="JPY">
      <xmlPr mapId="2" xpath="/ns1:EfnahagurBanka/ns1:Gögn/ns1:SundurliðunÚtlán/ns1:SÚ-Útlán/ns1:SÚ-GreiddarÓinnleystarÁbyrgðir/ns1:AtvinnufyrirtækiSundurliðað/ns1:SamgöngurOgFlutningarSundurliðað/@JPY" xmlDataType="decimal"/>
    </xmlCellPr>
  </singleXmlCell>
  <singleXmlCell id="8599" r="M21" connectionId="0">
    <xmlCellPr id="1" uniqueName="DKK">
      <xmlPr mapId="2" xpath="/ns1:EfnahagurBanka/ns1:Gögn/ns1:SundurliðunÚtlán/ns1:SÚ-Útlán/ns1:SÚ-GreiddarÓinnleystarÁbyrgðir/ns1:AtvinnufyrirtækiSundurliðað/ns1:SamgöngurOgFlutningarSundurliðað/@DKK" xmlDataType="decimal"/>
    </xmlCellPr>
  </singleXmlCell>
  <singleXmlCell id="8600" r="N21" connectionId="0">
    <xmlCellPr id="1" uniqueName="NOK">
      <xmlPr mapId="2" xpath="/ns1:EfnahagurBanka/ns1:Gögn/ns1:SundurliðunÚtlán/ns1:SÚ-Útlán/ns1:SÚ-GreiddarÓinnleystarÁbyrgðir/ns1:AtvinnufyrirtækiSundurliðað/ns1:SamgöngurOgFlutningarSundurliðað/@NOK" xmlDataType="decimal"/>
    </xmlCellPr>
  </singleXmlCell>
  <singleXmlCell id="8601" r="O21" connectionId="0">
    <xmlCellPr id="1" uniqueName="SEK">
      <xmlPr mapId="2" xpath="/ns1:EfnahagurBanka/ns1:Gögn/ns1:SundurliðunÚtlán/ns1:SÚ-Útlán/ns1:SÚ-GreiddarÓinnleystarÁbyrgðir/ns1:AtvinnufyrirtækiSundurliðað/ns1:SamgöngurOgFlutningarSundurliðað/@SEK" xmlDataType="decimal"/>
    </xmlCellPr>
  </singleXmlCell>
  <singleXmlCell id="8602" r="P21" connectionId="0">
    <xmlCellPr id="1" uniqueName="CHF">
      <xmlPr mapId="2" xpath="/ns1:EfnahagurBanka/ns1:Gögn/ns1:SundurliðunÚtlán/ns1:SÚ-Útlán/ns1:SÚ-GreiddarÓinnleystarÁbyrgðir/ns1:AtvinnufyrirtækiSundurliðað/ns1:SamgöngurOgFlutningarSundurliðað/@CHF" xmlDataType="decimal"/>
    </xmlCellPr>
  </singleXmlCell>
  <singleXmlCell id="8603" r="Q21" connectionId="0">
    <xmlCellPr id="1" uniqueName="AðrirGjaldmiðlar">
      <xmlPr mapId="2" xpath="/ns1:EfnahagurBanka/ns1:Gögn/ns1:SundurliðunÚtlán/ns1:SÚ-Útlán/ns1:SÚ-GreiddarÓinnleystarÁbyrgðir/ns1:AtvinnufyrirtækiSundurliðað/ns1:SamgöngurOgFlutningarSundurliðað/@AðrirGjaldmiðlar" xmlDataType="decimal"/>
    </xmlCellPr>
  </singleXmlCell>
  <singleXmlCell id="8604" r="H22" connectionId="0">
    <xmlCellPr id="1" uniqueName="ISK">
      <xmlPr mapId="2" xpath="/ns1:EfnahagurBanka/ns1:Gögn/ns1:SundurliðunÚtlán/ns1:SÚ-Útlán/ns1:SÚ-GreiddarÓinnleystarÁbyrgðir/ns1:AtvinnufyrirtækiSundurliðað/ns1:ÞjónustaFasteignafélögSundurliðað/@ISK" xmlDataType="decimal"/>
    </xmlCellPr>
  </singleXmlCell>
  <singleXmlCell id="8605" r="I22" connectionId="0">
    <xmlCellPr id="1" uniqueName="EUR">
      <xmlPr mapId="2" xpath="/ns1:EfnahagurBanka/ns1:Gögn/ns1:SundurliðunÚtlán/ns1:SÚ-Útlán/ns1:SÚ-GreiddarÓinnleystarÁbyrgðir/ns1:AtvinnufyrirtækiSundurliðað/ns1:ÞjónustaFasteignafélögSundurliðað/@EUR" xmlDataType="decimal"/>
    </xmlCellPr>
  </singleXmlCell>
  <singleXmlCell id="8606" r="J22" connectionId="0">
    <xmlCellPr id="1" uniqueName="USD">
      <xmlPr mapId="2" xpath="/ns1:EfnahagurBanka/ns1:Gögn/ns1:SundurliðunÚtlán/ns1:SÚ-Útlán/ns1:SÚ-GreiddarÓinnleystarÁbyrgðir/ns1:AtvinnufyrirtækiSundurliðað/ns1:ÞjónustaFasteignafélögSundurliðað/@USD" xmlDataType="decimal"/>
    </xmlCellPr>
  </singleXmlCell>
  <singleXmlCell id="8607" r="K22" connectionId="0">
    <xmlCellPr id="1" uniqueName="GBP">
      <xmlPr mapId="2" xpath="/ns1:EfnahagurBanka/ns1:Gögn/ns1:SundurliðunÚtlán/ns1:SÚ-Útlán/ns1:SÚ-GreiddarÓinnleystarÁbyrgðir/ns1:AtvinnufyrirtækiSundurliðað/ns1:ÞjónustaFasteignafélögSundurliðað/@GBP" xmlDataType="decimal"/>
    </xmlCellPr>
  </singleXmlCell>
  <singleXmlCell id="8608" r="L22" connectionId="0">
    <xmlCellPr id="1" uniqueName="JPY">
      <xmlPr mapId="2" xpath="/ns1:EfnahagurBanka/ns1:Gögn/ns1:SundurliðunÚtlán/ns1:SÚ-Útlán/ns1:SÚ-GreiddarÓinnleystarÁbyrgðir/ns1:AtvinnufyrirtækiSundurliðað/ns1:ÞjónustaFasteignafélögSundurliðað/@JPY" xmlDataType="decimal"/>
    </xmlCellPr>
  </singleXmlCell>
  <singleXmlCell id="8609" r="M22" connectionId="0">
    <xmlCellPr id="1" uniqueName="DKK">
      <xmlPr mapId="2" xpath="/ns1:EfnahagurBanka/ns1:Gögn/ns1:SundurliðunÚtlán/ns1:SÚ-Útlán/ns1:SÚ-GreiddarÓinnleystarÁbyrgðir/ns1:AtvinnufyrirtækiSundurliðað/ns1:ÞjónustaFasteignafélögSundurliðað/@DKK" xmlDataType="decimal"/>
    </xmlCellPr>
  </singleXmlCell>
  <singleXmlCell id="8610" r="N22" connectionId="0">
    <xmlCellPr id="1" uniqueName="NOK">
      <xmlPr mapId="2" xpath="/ns1:EfnahagurBanka/ns1:Gögn/ns1:SundurliðunÚtlán/ns1:SÚ-Útlán/ns1:SÚ-GreiddarÓinnleystarÁbyrgðir/ns1:AtvinnufyrirtækiSundurliðað/ns1:ÞjónustaFasteignafélögSundurliðað/@NOK" xmlDataType="decimal"/>
    </xmlCellPr>
  </singleXmlCell>
  <singleXmlCell id="8611" r="O22" connectionId="0">
    <xmlCellPr id="1" uniqueName="SEK">
      <xmlPr mapId="2" xpath="/ns1:EfnahagurBanka/ns1:Gögn/ns1:SundurliðunÚtlán/ns1:SÚ-Útlán/ns1:SÚ-GreiddarÓinnleystarÁbyrgðir/ns1:AtvinnufyrirtækiSundurliðað/ns1:ÞjónustaFasteignafélögSundurliðað/@SEK" xmlDataType="decimal"/>
    </xmlCellPr>
  </singleXmlCell>
  <singleXmlCell id="8612" r="P22" connectionId="0">
    <xmlCellPr id="1" uniqueName="CHF">
      <xmlPr mapId="2" xpath="/ns1:EfnahagurBanka/ns1:Gögn/ns1:SundurliðunÚtlán/ns1:SÚ-Útlán/ns1:SÚ-GreiddarÓinnleystarÁbyrgðir/ns1:AtvinnufyrirtækiSundurliðað/ns1:ÞjónustaFasteignafélögSundurliðað/@CHF" xmlDataType="decimal"/>
    </xmlCellPr>
  </singleXmlCell>
  <singleXmlCell id="8613" r="Q22" connectionId="0">
    <xmlCellPr id="1" uniqueName="AðrirGjaldmiðlar">
      <xmlPr mapId="2" xpath="/ns1:EfnahagurBanka/ns1:Gögn/ns1:SundurliðunÚtlán/ns1:SÚ-Útlán/ns1:SÚ-GreiddarÓinnleystarÁbyrgðir/ns1:AtvinnufyrirtækiSundurliðað/ns1:ÞjónustaFasteignafélögSundurliðað/@AðrirGjaldmiðlar" xmlDataType="decimal"/>
    </xmlCellPr>
  </singleXmlCell>
  <singleXmlCell id="8614" r="H23" connectionId="0">
    <xmlCellPr id="1" uniqueName="ISK">
      <xmlPr mapId="2" xpath="/ns1:EfnahagurBanka/ns1:Gögn/ns1:SundurliðunÚtlán/ns1:SÚ-Útlán/ns1:SÚ-GreiddarÓinnleystarÁbyrgðir/ns1:AtvinnufyrirtækiSundurliðað/ns1:ÞjónustaStarfsemiHöfuðstöðvaSundurliðað/@ISK" xmlDataType="decimal"/>
    </xmlCellPr>
  </singleXmlCell>
  <singleXmlCell id="8615" r="I23" connectionId="0">
    <xmlCellPr id="1" uniqueName="EUR">
      <xmlPr mapId="2" xpath="/ns1:EfnahagurBanka/ns1:Gögn/ns1:SundurliðunÚtlán/ns1:SÚ-Útlán/ns1:SÚ-GreiddarÓinnleystarÁbyrgðir/ns1:AtvinnufyrirtækiSundurliðað/ns1:ÞjónustaStarfsemiHöfuðstöðvaSundurliðað/@EUR" xmlDataType="decimal"/>
    </xmlCellPr>
  </singleXmlCell>
  <singleXmlCell id="8616" r="J23" connectionId="0">
    <xmlCellPr id="1" uniqueName="USD">
      <xmlPr mapId="2" xpath="/ns1:EfnahagurBanka/ns1:Gögn/ns1:SundurliðunÚtlán/ns1:SÚ-Útlán/ns1:SÚ-GreiddarÓinnleystarÁbyrgðir/ns1:AtvinnufyrirtækiSundurliðað/ns1:ÞjónustaStarfsemiHöfuðstöðvaSundurliðað/@USD" xmlDataType="decimal"/>
    </xmlCellPr>
  </singleXmlCell>
  <singleXmlCell id="8617" r="K23" connectionId="0">
    <xmlCellPr id="1" uniqueName="GBP">
      <xmlPr mapId="2" xpath="/ns1:EfnahagurBanka/ns1:Gögn/ns1:SundurliðunÚtlán/ns1:SÚ-Útlán/ns1:SÚ-GreiddarÓinnleystarÁbyrgðir/ns1:AtvinnufyrirtækiSundurliðað/ns1:ÞjónustaStarfsemiHöfuðstöðvaSundurliðað/@GBP" xmlDataType="decimal"/>
    </xmlCellPr>
  </singleXmlCell>
  <singleXmlCell id="8618" r="L23" connectionId="0">
    <xmlCellPr id="1" uniqueName="JPY">
      <xmlPr mapId="2" xpath="/ns1:EfnahagurBanka/ns1:Gögn/ns1:SundurliðunÚtlán/ns1:SÚ-Útlán/ns1:SÚ-GreiddarÓinnleystarÁbyrgðir/ns1:AtvinnufyrirtækiSundurliðað/ns1:ÞjónustaStarfsemiHöfuðstöðvaSundurliðað/@JPY" xmlDataType="decimal"/>
    </xmlCellPr>
  </singleXmlCell>
  <singleXmlCell id="8619" r="M23" connectionId="0">
    <xmlCellPr id="1" uniqueName="DKK">
      <xmlPr mapId="2" xpath="/ns1:EfnahagurBanka/ns1:Gögn/ns1:SundurliðunÚtlán/ns1:SÚ-Útlán/ns1:SÚ-GreiddarÓinnleystarÁbyrgðir/ns1:AtvinnufyrirtækiSundurliðað/ns1:ÞjónustaStarfsemiHöfuðstöðvaSundurliðað/@DKK" xmlDataType="decimal"/>
    </xmlCellPr>
  </singleXmlCell>
  <singleXmlCell id="8620" r="N23" connectionId="0">
    <xmlCellPr id="1" uniqueName="NOK">
      <xmlPr mapId="2" xpath="/ns1:EfnahagurBanka/ns1:Gögn/ns1:SundurliðunÚtlán/ns1:SÚ-Útlán/ns1:SÚ-GreiddarÓinnleystarÁbyrgðir/ns1:AtvinnufyrirtækiSundurliðað/ns1:ÞjónustaStarfsemiHöfuðstöðvaSundurliðað/@NOK" xmlDataType="decimal"/>
    </xmlCellPr>
  </singleXmlCell>
  <singleXmlCell id="8621" r="O23" connectionId="0">
    <xmlCellPr id="1" uniqueName="SEK">
      <xmlPr mapId="2" xpath="/ns1:EfnahagurBanka/ns1:Gögn/ns1:SundurliðunÚtlán/ns1:SÚ-Útlán/ns1:SÚ-GreiddarÓinnleystarÁbyrgðir/ns1:AtvinnufyrirtækiSundurliðað/ns1:ÞjónustaStarfsemiHöfuðstöðvaSundurliðað/@SEK" xmlDataType="decimal"/>
    </xmlCellPr>
  </singleXmlCell>
  <singleXmlCell id="8622" r="P23" connectionId="0">
    <xmlCellPr id="1" uniqueName="CHF">
      <xmlPr mapId="2" xpath="/ns1:EfnahagurBanka/ns1:Gögn/ns1:SundurliðunÚtlán/ns1:SÚ-Útlán/ns1:SÚ-GreiddarÓinnleystarÁbyrgðir/ns1:AtvinnufyrirtækiSundurliðað/ns1:ÞjónustaStarfsemiHöfuðstöðvaSundurliðað/@CHF" xmlDataType="decimal"/>
    </xmlCellPr>
  </singleXmlCell>
  <singleXmlCell id="8624" r="Q23" connectionId="0">
    <xmlCellPr id="1" uniqueName="AðrirGjaldmiðlar">
      <xmlPr mapId="2" xpath="/ns1:EfnahagurBanka/ns1:Gögn/ns1:SundurliðunÚtlán/ns1:SÚ-Útlán/ns1:SÚ-GreiddarÓinnleystarÁbyrgðir/ns1:AtvinnufyrirtækiSundurliðað/ns1:ÞjónustaStarfsemiHöfuðstöðvaSundurliðað/@AðrirGjaldmiðlar" xmlDataType="decimal"/>
    </xmlCellPr>
  </singleXmlCell>
  <singleXmlCell id="8625" r="H24" connectionId="0">
    <xmlCellPr id="1" uniqueName="ISK">
      <xmlPr mapId="2" xpath="/ns1:EfnahagurBanka/ns1:Gögn/ns1:SundurliðunÚtlán/ns1:SÚ-Útlán/ns1:SÚ-GreiddarÓinnleystarÁbyrgðir/ns1:AtvinnufyrirtækiSundurliðað/ns1:ÞjónustaAnnaðSundurliðað/@ISK" xmlDataType="decimal"/>
    </xmlCellPr>
  </singleXmlCell>
  <singleXmlCell id="8626" r="I24" connectionId="0">
    <xmlCellPr id="1" uniqueName="EUR">
      <xmlPr mapId="2" xpath="/ns1:EfnahagurBanka/ns1:Gögn/ns1:SundurliðunÚtlán/ns1:SÚ-Útlán/ns1:SÚ-GreiddarÓinnleystarÁbyrgðir/ns1:AtvinnufyrirtækiSundurliðað/ns1:ÞjónustaAnnaðSundurliðað/@EUR" xmlDataType="decimal"/>
    </xmlCellPr>
  </singleXmlCell>
  <singleXmlCell id="8627" r="J24" connectionId="0">
    <xmlCellPr id="1" uniqueName="USD">
      <xmlPr mapId="2" xpath="/ns1:EfnahagurBanka/ns1:Gögn/ns1:SundurliðunÚtlán/ns1:SÚ-Útlán/ns1:SÚ-GreiddarÓinnleystarÁbyrgðir/ns1:AtvinnufyrirtækiSundurliðað/ns1:ÞjónustaAnnaðSundurliðað/@USD" xmlDataType="decimal"/>
    </xmlCellPr>
  </singleXmlCell>
  <singleXmlCell id="8628" r="K24" connectionId="0">
    <xmlCellPr id="1" uniqueName="GBP">
      <xmlPr mapId="2" xpath="/ns1:EfnahagurBanka/ns1:Gögn/ns1:SundurliðunÚtlán/ns1:SÚ-Útlán/ns1:SÚ-GreiddarÓinnleystarÁbyrgðir/ns1:AtvinnufyrirtækiSundurliðað/ns1:ÞjónustaAnnaðSundurliðað/@GBP" xmlDataType="decimal"/>
    </xmlCellPr>
  </singleXmlCell>
  <singleXmlCell id="8629" r="L24" connectionId="0">
    <xmlCellPr id="1" uniqueName="JPY">
      <xmlPr mapId="2" xpath="/ns1:EfnahagurBanka/ns1:Gögn/ns1:SundurliðunÚtlán/ns1:SÚ-Útlán/ns1:SÚ-GreiddarÓinnleystarÁbyrgðir/ns1:AtvinnufyrirtækiSundurliðað/ns1:ÞjónustaAnnaðSundurliðað/@JPY" xmlDataType="decimal"/>
    </xmlCellPr>
  </singleXmlCell>
  <singleXmlCell id="8630" r="M24" connectionId="0">
    <xmlCellPr id="1" uniqueName="DKK">
      <xmlPr mapId="2" xpath="/ns1:EfnahagurBanka/ns1:Gögn/ns1:SundurliðunÚtlán/ns1:SÚ-Útlán/ns1:SÚ-GreiddarÓinnleystarÁbyrgðir/ns1:AtvinnufyrirtækiSundurliðað/ns1:ÞjónustaAnnaðSundurliðað/@DKK" xmlDataType="decimal"/>
    </xmlCellPr>
  </singleXmlCell>
  <singleXmlCell id="8631" r="N24" connectionId="0">
    <xmlCellPr id="1" uniqueName="NOK">
      <xmlPr mapId="2" xpath="/ns1:EfnahagurBanka/ns1:Gögn/ns1:SundurliðunÚtlán/ns1:SÚ-Útlán/ns1:SÚ-GreiddarÓinnleystarÁbyrgðir/ns1:AtvinnufyrirtækiSundurliðað/ns1:ÞjónustaAnnaðSundurliðað/@NOK" xmlDataType="decimal"/>
    </xmlCellPr>
  </singleXmlCell>
  <singleXmlCell id="8632" r="O24" connectionId="0">
    <xmlCellPr id="1" uniqueName="SEK">
      <xmlPr mapId="2" xpath="/ns1:EfnahagurBanka/ns1:Gögn/ns1:SundurliðunÚtlán/ns1:SÚ-Útlán/ns1:SÚ-GreiddarÓinnleystarÁbyrgðir/ns1:AtvinnufyrirtækiSundurliðað/ns1:ÞjónustaAnnaðSundurliðað/@SEK" xmlDataType="decimal"/>
    </xmlCellPr>
  </singleXmlCell>
  <singleXmlCell id="8633" r="P24" connectionId="0">
    <xmlCellPr id="1" uniqueName="CHF">
      <xmlPr mapId="2" xpath="/ns1:EfnahagurBanka/ns1:Gögn/ns1:SundurliðunÚtlán/ns1:SÚ-Útlán/ns1:SÚ-GreiddarÓinnleystarÁbyrgðir/ns1:AtvinnufyrirtækiSundurliðað/ns1:ÞjónustaAnnaðSundurliðað/@CHF" xmlDataType="decimal"/>
    </xmlCellPr>
  </singleXmlCell>
  <singleXmlCell id="8634" r="Q24" connectionId="0">
    <xmlCellPr id="1" uniqueName="AðrirGjaldmiðlar">
      <xmlPr mapId="2" xpath="/ns1:EfnahagurBanka/ns1:Gögn/ns1:SundurliðunÚtlán/ns1:SÚ-Útlán/ns1:SÚ-GreiddarÓinnleystarÁbyrgðir/ns1:AtvinnufyrirtækiSundurliðað/ns1:ÞjónustaAnnaðSundurliðað/@AðrirGjaldmiðlar" xmlDataType="decimal"/>
    </xmlCellPr>
  </singleXmlCell>
  <singleXmlCell id="8635" r="H25" connectionId="0">
    <xmlCellPr id="1" uniqueName="ISK">
      <xmlPr mapId="2" xpath="/ns1:EfnahagurBanka/ns1:Gögn/ns1:SundurliðunÚtlán/ns1:SÚ-Útlán/ns1:SÚ-GreiddarÓinnleystarÁbyrgðir/ns1:AtvinnufyrirtækiSundurliðað/ns1:ÓflokkaðSundurliðað/@ISK" xmlDataType="decimal"/>
    </xmlCellPr>
  </singleXmlCell>
  <singleXmlCell id="8636" r="I25" connectionId="0">
    <xmlCellPr id="1" uniqueName="EUR">
      <xmlPr mapId="2" xpath="/ns1:EfnahagurBanka/ns1:Gögn/ns1:SundurliðunÚtlán/ns1:SÚ-Útlán/ns1:SÚ-GreiddarÓinnleystarÁbyrgðir/ns1:AtvinnufyrirtækiSundurliðað/ns1:ÓflokkaðSundurliðað/@EUR" xmlDataType="decimal"/>
    </xmlCellPr>
  </singleXmlCell>
  <singleXmlCell id="8637" r="J25" connectionId="0">
    <xmlCellPr id="1" uniqueName="USD">
      <xmlPr mapId="2" xpath="/ns1:EfnahagurBanka/ns1:Gögn/ns1:SundurliðunÚtlán/ns1:SÚ-Útlán/ns1:SÚ-GreiddarÓinnleystarÁbyrgðir/ns1:AtvinnufyrirtækiSundurliðað/ns1:ÓflokkaðSundurliðað/@USD" xmlDataType="decimal"/>
    </xmlCellPr>
  </singleXmlCell>
  <singleXmlCell id="8638" r="K25" connectionId="0">
    <xmlCellPr id="1" uniqueName="GBP">
      <xmlPr mapId="2" xpath="/ns1:EfnahagurBanka/ns1:Gögn/ns1:SundurliðunÚtlán/ns1:SÚ-Útlán/ns1:SÚ-GreiddarÓinnleystarÁbyrgðir/ns1:AtvinnufyrirtækiSundurliðað/ns1:ÓflokkaðSundurliðað/@GBP" xmlDataType="decimal"/>
    </xmlCellPr>
  </singleXmlCell>
  <singleXmlCell id="8639" r="L25" connectionId="0">
    <xmlCellPr id="1" uniqueName="JPY">
      <xmlPr mapId="2" xpath="/ns1:EfnahagurBanka/ns1:Gögn/ns1:SundurliðunÚtlán/ns1:SÚ-Útlán/ns1:SÚ-GreiddarÓinnleystarÁbyrgðir/ns1:AtvinnufyrirtækiSundurliðað/ns1:ÓflokkaðSundurliðað/@JPY" xmlDataType="decimal"/>
    </xmlCellPr>
  </singleXmlCell>
  <singleXmlCell id="8640" r="M25" connectionId="0">
    <xmlCellPr id="1" uniqueName="DKK">
      <xmlPr mapId="2" xpath="/ns1:EfnahagurBanka/ns1:Gögn/ns1:SundurliðunÚtlán/ns1:SÚ-Útlán/ns1:SÚ-GreiddarÓinnleystarÁbyrgðir/ns1:AtvinnufyrirtækiSundurliðað/ns1:ÓflokkaðSundurliðað/@DKK" xmlDataType="decimal"/>
    </xmlCellPr>
  </singleXmlCell>
  <singleXmlCell id="8641" r="N25" connectionId="0">
    <xmlCellPr id="1" uniqueName="NOK">
      <xmlPr mapId="2" xpath="/ns1:EfnahagurBanka/ns1:Gögn/ns1:SundurliðunÚtlán/ns1:SÚ-Útlán/ns1:SÚ-GreiddarÓinnleystarÁbyrgðir/ns1:AtvinnufyrirtækiSundurliðað/ns1:ÓflokkaðSundurliðað/@NOK" xmlDataType="decimal"/>
    </xmlCellPr>
  </singleXmlCell>
  <singleXmlCell id="8642" r="O25" connectionId="0">
    <xmlCellPr id="1" uniqueName="SEK">
      <xmlPr mapId="2" xpath="/ns1:EfnahagurBanka/ns1:Gögn/ns1:SundurliðunÚtlán/ns1:SÚ-Útlán/ns1:SÚ-GreiddarÓinnleystarÁbyrgðir/ns1:AtvinnufyrirtækiSundurliðað/ns1:ÓflokkaðSundurliðað/@SEK" xmlDataType="decimal"/>
    </xmlCellPr>
  </singleXmlCell>
  <singleXmlCell id="8643" r="P25" connectionId="0">
    <xmlCellPr id="1" uniqueName="CHF">
      <xmlPr mapId="2" xpath="/ns1:EfnahagurBanka/ns1:Gögn/ns1:SundurliðunÚtlán/ns1:SÚ-Útlán/ns1:SÚ-GreiddarÓinnleystarÁbyrgðir/ns1:AtvinnufyrirtækiSundurliðað/ns1:ÓflokkaðSundurliðað/@CHF" xmlDataType="decimal"/>
    </xmlCellPr>
  </singleXmlCell>
  <singleXmlCell id="8644" r="Q25" connectionId="0">
    <xmlCellPr id="1" uniqueName="AðrirGjaldmiðlar">
      <xmlPr mapId="2" xpath="/ns1:EfnahagurBanka/ns1:Gögn/ns1:SundurliðunÚtlán/ns1:SÚ-Útlán/ns1:SÚ-GreiddarÓinnleystarÁbyrgðir/ns1:AtvinnufyrirtækiSundurliðað/ns1:ÓflokkaðSundurliðað/@AðrirGjaldmiðlar" xmlDataType="decimal"/>
    </xmlCellPr>
  </singleXmlCell>
  <singleXmlCell id="8645" r="H44" connectionId="0">
    <xmlCellPr id="1" uniqueName="ISK">
      <xmlPr mapId="2" xpath="/ns1:EfnahagurBanka/ns1:Gögn/ns1:SundurliðunÚtlán/ns1:SÚ-Útlán/ns1:SÚ-Yfirdráttarlán/ns1:AtvinnufyrirtækiSundurliðað/ns1:LandbúnaðurSundurliðað/@ISK" xmlDataType="decimal"/>
    </xmlCellPr>
  </singleXmlCell>
  <singleXmlCell id="8646" r="I44" connectionId="0">
    <xmlCellPr id="1" uniqueName="EUR">
      <xmlPr mapId="2" xpath="/ns1:EfnahagurBanka/ns1:Gögn/ns1:SundurliðunÚtlán/ns1:SÚ-Útlán/ns1:SÚ-Yfirdráttarlán/ns1:AtvinnufyrirtækiSundurliðað/ns1:LandbúnaðurSundurliðað/@EUR" xmlDataType="decimal"/>
    </xmlCellPr>
  </singleXmlCell>
  <singleXmlCell id="8647" r="J44" connectionId="0">
    <xmlCellPr id="1" uniqueName="USD">
      <xmlPr mapId="2" xpath="/ns1:EfnahagurBanka/ns1:Gögn/ns1:SundurliðunÚtlán/ns1:SÚ-Útlán/ns1:SÚ-Yfirdráttarlán/ns1:AtvinnufyrirtækiSundurliðað/ns1:LandbúnaðurSundurliðað/@USD" xmlDataType="decimal"/>
    </xmlCellPr>
  </singleXmlCell>
  <singleXmlCell id="8648" r="K44" connectionId="0">
    <xmlCellPr id="1" uniqueName="GBP">
      <xmlPr mapId="2" xpath="/ns1:EfnahagurBanka/ns1:Gögn/ns1:SundurliðunÚtlán/ns1:SÚ-Útlán/ns1:SÚ-Yfirdráttarlán/ns1:AtvinnufyrirtækiSundurliðað/ns1:LandbúnaðurSundurliðað/@GBP" xmlDataType="decimal"/>
    </xmlCellPr>
  </singleXmlCell>
  <singleXmlCell id="8649" r="L44" connectionId="0">
    <xmlCellPr id="1" uniqueName="JPY">
      <xmlPr mapId="2" xpath="/ns1:EfnahagurBanka/ns1:Gögn/ns1:SundurliðunÚtlán/ns1:SÚ-Útlán/ns1:SÚ-Yfirdráttarlán/ns1:AtvinnufyrirtækiSundurliðað/ns1:LandbúnaðurSundurliðað/@JPY" xmlDataType="decimal"/>
    </xmlCellPr>
  </singleXmlCell>
  <singleXmlCell id="8650" r="M44" connectionId="0">
    <xmlCellPr id="1" uniqueName="DKK">
      <xmlPr mapId="2" xpath="/ns1:EfnahagurBanka/ns1:Gögn/ns1:SundurliðunÚtlán/ns1:SÚ-Útlán/ns1:SÚ-Yfirdráttarlán/ns1:AtvinnufyrirtækiSundurliðað/ns1:LandbúnaðurSundurliðað/@DKK" xmlDataType="decimal"/>
    </xmlCellPr>
  </singleXmlCell>
  <singleXmlCell id="8651" r="N44" connectionId="0">
    <xmlCellPr id="1" uniqueName="NOK">
      <xmlPr mapId="2" xpath="/ns1:EfnahagurBanka/ns1:Gögn/ns1:SundurliðunÚtlán/ns1:SÚ-Útlán/ns1:SÚ-Yfirdráttarlán/ns1:AtvinnufyrirtækiSundurliðað/ns1:LandbúnaðurSundurliðað/@NOK" xmlDataType="decimal"/>
    </xmlCellPr>
  </singleXmlCell>
  <singleXmlCell id="8652" r="O44" connectionId="0">
    <xmlCellPr id="1" uniqueName="SEK">
      <xmlPr mapId="2" xpath="/ns1:EfnahagurBanka/ns1:Gögn/ns1:SundurliðunÚtlán/ns1:SÚ-Útlán/ns1:SÚ-Yfirdráttarlán/ns1:AtvinnufyrirtækiSundurliðað/ns1:LandbúnaðurSundurliðað/@SEK" xmlDataType="decimal"/>
    </xmlCellPr>
  </singleXmlCell>
  <singleXmlCell id="8653" r="P44" connectionId="0">
    <xmlCellPr id="1" uniqueName="CHF">
      <xmlPr mapId="2" xpath="/ns1:EfnahagurBanka/ns1:Gögn/ns1:SundurliðunÚtlán/ns1:SÚ-Útlán/ns1:SÚ-Yfirdráttarlán/ns1:AtvinnufyrirtækiSundurliðað/ns1:LandbúnaðurSundurliðað/@CHF" xmlDataType="decimal"/>
    </xmlCellPr>
  </singleXmlCell>
  <singleXmlCell id="8654" r="Q44" connectionId="0">
    <xmlCellPr id="1" uniqueName="AðrirGjaldmiðlar">
      <xmlPr mapId="2" xpath="/ns1:EfnahagurBanka/ns1:Gögn/ns1:SundurliðunÚtlán/ns1:SÚ-Útlán/ns1:SÚ-Yfirdráttarlán/ns1:AtvinnufyrirtækiSundurliðað/ns1:LandbúnaðurSundurliðað/@AðrirGjaldmiðlar" xmlDataType="decimal"/>
    </xmlCellPr>
  </singleXmlCell>
  <singleXmlCell id="8655" r="H45" connectionId="0">
    <xmlCellPr id="1" uniqueName="ISK">
      <xmlPr mapId="2" xpath="/ns1:EfnahagurBanka/ns1:Gögn/ns1:SundurliðunÚtlán/ns1:SÚ-Útlán/ns1:SÚ-Yfirdráttarlán/ns1:AtvinnufyrirtækiSundurliðað/ns1:FiskveiðarSundurliðað/@ISK" xmlDataType="decimal"/>
    </xmlCellPr>
  </singleXmlCell>
  <singleXmlCell id="8656" r="I45" connectionId="0">
    <xmlCellPr id="1" uniqueName="EUR">
      <xmlPr mapId="2" xpath="/ns1:EfnahagurBanka/ns1:Gögn/ns1:SundurliðunÚtlán/ns1:SÚ-Útlán/ns1:SÚ-Yfirdráttarlán/ns1:AtvinnufyrirtækiSundurliðað/ns1:FiskveiðarSundurliðað/@EUR" xmlDataType="decimal"/>
    </xmlCellPr>
  </singleXmlCell>
  <singleXmlCell id="8657" r="J45" connectionId="0">
    <xmlCellPr id="1" uniqueName="USD">
      <xmlPr mapId="2" xpath="/ns1:EfnahagurBanka/ns1:Gögn/ns1:SundurliðunÚtlán/ns1:SÚ-Útlán/ns1:SÚ-Yfirdráttarlán/ns1:AtvinnufyrirtækiSundurliðað/ns1:FiskveiðarSundurliðað/@USD" xmlDataType="decimal"/>
    </xmlCellPr>
  </singleXmlCell>
  <singleXmlCell id="8658" r="K45" connectionId="0">
    <xmlCellPr id="1" uniqueName="GBP">
      <xmlPr mapId="2" xpath="/ns1:EfnahagurBanka/ns1:Gögn/ns1:SundurliðunÚtlán/ns1:SÚ-Útlán/ns1:SÚ-Yfirdráttarlán/ns1:AtvinnufyrirtækiSundurliðað/ns1:FiskveiðarSundurliðað/@GBP" xmlDataType="decimal"/>
    </xmlCellPr>
  </singleXmlCell>
  <singleXmlCell id="8659" r="L45" connectionId="0">
    <xmlCellPr id="1" uniqueName="JPY">
      <xmlPr mapId="2" xpath="/ns1:EfnahagurBanka/ns1:Gögn/ns1:SundurliðunÚtlán/ns1:SÚ-Útlán/ns1:SÚ-Yfirdráttarlán/ns1:AtvinnufyrirtækiSundurliðað/ns1:FiskveiðarSundurliðað/@JPY" xmlDataType="decimal"/>
    </xmlCellPr>
  </singleXmlCell>
  <singleXmlCell id="8660" r="M45" connectionId="0">
    <xmlCellPr id="1" uniqueName="DKK">
      <xmlPr mapId="2" xpath="/ns1:EfnahagurBanka/ns1:Gögn/ns1:SundurliðunÚtlán/ns1:SÚ-Útlán/ns1:SÚ-Yfirdráttarlán/ns1:AtvinnufyrirtækiSundurliðað/ns1:FiskveiðarSundurliðað/@DKK" xmlDataType="decimal"/>
    </xmlCellPr>
  </singleXmlCell>
  <singleXmlCell id="8661" r="N45" connectionId="0">
    <xmlCellPr id="1" uniqueName="NOK">
      <xmlPr mapId="2" xpath="/ns1:EfnahagurBanka/ns1:Gögn/ns1:SundurliðunÚtlán/ns1:SÚ-Útlán/ns1:SÚ-Yfirdráttarlán/ns1:AtvinnufyrirtækiSundurliðað/ns1:FiskveiðarSundurliðað/@NOK" xmlDataType="decimal"/>
    </xmlCellPr>
  </singleXmlCell>
  <singleXmlCell id="8662" r="O45" connectionId="0">
    <xmlCellPr id="1" uniqueName="SEK">
      <xmlPr mapId="2" xpath="/ns1:EfnahagurBanka/ns1:Gögn/ns1:SundurliðunÚtlán/ns1:SÚ-Útlán/ns1:SÚ-Yfirdráttarlán/ns1:AtvinnufyrirtækiSundurliðað/ns1:FiskveiðarSundurliðað/@SEK" xmlDataType="decimal"/>
    </xmlCellPr>
  </singleXmlCell>
  <singleXmlCell id="8663" r="P45" connectionId="0">
    <xmlCellPr id="1" uniqueName="CHF">
      <xmlPr mapId="2" xpath="/ns1:EfnahagurBanka/ns1:Gögn/ns1:SundurliðunÚtlán/ns1:SÚ-Útlán/ns1:SÚ-Yfirdráttarlán/ns1:AtvinnufyrirtækiSundurliðað/ns1:FiskveiðarSundurliðað/@CHF" xmlDataType="decimal"/>
    </xmlCellPr>
  </singleXmlCell>
  <singleXmlCell id="8664" r="Q45" connectionId="0">
    <xmlCellPr id="1" uniqueName="AðrirGjaldmiðlar">
      <xmlPr mapId="2" xpath="/ns1:EfnahagurBanka/ns1:Gögn/ns1:SundurliðunÚtlán/ns1:SÚ-Útlán/ns1:SÚ-Yfirdráttarlán/ns1:AtvinnufyrirtækiSundurliðað/ns1:FiskveiðarSundurliðað/@AðrirGjaldmiðlar" xmlDataType="decimal"/>
    </xmlCellPr>
  </singleXmlCell>
  <singleXmlCell id="8665" r="H46" connectionId="0">
    <xmlCellPr id="1" uniqueName="ISK">
      <xmlPr mapId="2" xpath="/ns1:EfnahagurBanka/ns1:Gögn/ns1:SundurliðunÚtlán/ns1:SÚ-Útlán/ns1:SÚ-Yfirdráttarlán/ns1:AtvinnufyrirtækiSundurliðað/ns1:IðnaðurVinnslaLandbúnaðarafurðaSundurliðað/@ISK" xmlDataType="decimal"/>
    </xmlCellPr>
  </singleXmlCell>
  <singleXmlCell id="8666" r="I46" connectionId="0">
    <xmlCellPr id="1" uniqueName="EUR">
      <xmlPr mapId="2" xpath="/ns1:EfnahagurBanka/ns1:Gögn/ns1:SundurliðunÚtlán/ns1:SÚ-Útlán/ns1:SÚ-Yfirdráttarlán/ns1:AtvinnufyrirtækiSundurliðað/ns1:IðnaðurVinnslaLandbúnaðarafurðaSundurliðað/@EUR" xmlDataType="decimal"/>
    </xmlCellPr>
  </singleXmlCell>
  <singleXmlCell id="8667" r="J46" connectionId="0">
    <xmlCellPr id="1" uniqueName="USD">
      <xmlPr mapId="2" xpath="/ns1:EfnahagurBanka/ns1:Gögn/ns1:SundurliðunÚtlán/ns1:SÚ-Útlán/ns1:SÚ-Yfirdráttarlán/ns1:AtvinnufyrirtækiSundurliðað/ns1:IðnaðurVinnslaLandbúnaðarafurðaSundurliðað/@USD" xmlDataType="decimal"/>
    </xmlCellPr>
  </singleXmlCell>
  <singleXmlCell id="8668" r="K46" connectionId="0">
    <xmlCellPr id="1" uniqueName="GBP">
      <xmlPr mapId="2" xpath="/ns1:EfnahagurBanka/ns1:Gögn/ns1:SundurliðunÚtlán/ns1:SÚ-Útlán/ns1:SÚ-Yfirdráttarlán/ns1:AtvinnufyrirtækiSundurliðað/ns1:IðnaðurVinnslaLandbúnaðarafurðaSundurliðað/@GBP" xmlDataType="decimal"/>
    </xmlCellPr>
  </singleXmlCell>
  <singleXmlCell id="8669" r="L46" connectionId="0">
    <xmlCellPr id="1" uniqueName="JPY">
      <xmlPr mapId="2" xpath="/ns1:EfnahagurBanka/ns1:Gögn/ns1:SundurliðunÚtlán/ns1:SÚ-Útlán/ns1:SÚ-Yfirdráttarlán/ns1:AtvinnufyrirtækiSundurliðað/ns1:IðnaðurVinnslaLandbúnaðarafurðaSundurliðað/@JPY" xmlDataType="decimal"/>
    </xmlCellPr>
  </singleXmlCell>
  <singleXmlCell id="8670" r="M46" connectionId="0">
    <xmlCellPr id="1" uniqueName="DKK">
      <xmlPr mapId="2" xpath="/ns1:EfnahagurBanka/ns1:Gögn/ns1:SundurliðunÚtlán/ns1:SÚ-Útlán/ns1:SÚ-Yfirdráttarlán/ns1:AtvinnufyrirtækiSundurliðað/ns1:IðnaðurVinnslaLandbúnaðarafurðaSundurliðað/@DKK" xmlDataType="decimal"/>
    </xmlCellPr>
  </singleXmlCell>
  <singleXmlCell id="8671" r="N46" connectionId="0">
    <xmlCellPr id="1" uniqueName="NOK">
      <xmlPr mapId="2" xpath="/ns1:EfnahagurBanka/ns1:Gögn/ns1:SundurliðunÚtlán/ns1:SÚ-Útlán/ns1:SÚ-Yfirdráttarlán/ns1:AtvinnufyrirtækiSundurliðað/ns1:IðnaðurVinnslaLandbúnaðarafurðaSundurliðað/@NOK" xmlDataType="decimal"/>
    </xmlCellPr>
  </singleXmlCell>
  <singleXmlCell id="8672" r="O46" connectionId="0">
    <xmlCellPr id="1" uniqueName="SEK">
      <xmlPr mapId="2" xpath="/ns1:EfnahagurBanka/ns1:Gögn/ns1:SundurliðunÚtlán/ns1:SÚ-Útlán/ns1:SÚ-Yfirdráttarlán/ns1:AtvinnufyrirtækiSundurliðað/ns1:IðnaðurVinnslaLandbúnaðarafurðaSundurliðað/@SEK" xmlDataType="decimal"/>
    </xmlCellPr>
  </singleXmlCell>
  <singleXmlCell id="8673" r="P46" connectionId="0">
    <xmlCellPr id="1" uniqueName="CHF">
      <xmlPr mapId="2" xpath="/ns1:EfnahagurBanka/ns1:Gögn/ns1:SundurliðunÚtlán/ns1:SÚ-Útlán/ns1:SÚ-Yfirdráttarlán/ns1:AtvinnufyrirtækiSundurliðað/ns1:IðnaðurVinnslaLandbúnaðarafurðaSundurliðað/@CHF" xmlDataType="decimal"/>
    </xmlCellPr>
  </singleXmlCell>
  <singleXmlCell id="8674" r="Q46" connectionId="0">
    <xmlCellPr id="1" uniqueName="AðrirGjaldmiðlar">
      <xmlPr mapId="2" xpath="/ns1:EfnahagurBanka/ns1:Gögn/ns1:SundurliðunÚtlán/ns1:SÚ-Útlán/ns1:SÚ-Yfirdráttarlán/ns1:AtvinnufyrirtækiSundurliðað/ns1:IðnaðurVinnslaLandbúnaðarafurðaSundurliðað/@AðrirGjaldmiðlar" xmlDataType="decimal"/>
    </xmlCellPr>
  </singleXmlCell>
  <singleXmlCell id="8675" r="H47" connectionId="0">
    <xmlCellPr id="1" uniqueName="ISK">
      <xmlPr mapId="2" xpath="/ns1:EfnahagurBanka/ns1:Gögn/ns1:SundurliðunÚtlán/ns1:SÚ-Útlán/ns1:SÚ-Yfirdráttarlán/ns1:AtvinnufyrirtækiSundurliðað/ns1:IðnaðurVinnslaSjávarafurðaSundurliðað/@ISK" xmlDataType="decimal"/>
    </xmlCellPr>
  </singleXmlCell>
  <singleXmlCell id="8676" r="I47" connectionId="0">
    <xmlCellPr id="1" uniqueName="EUR">
      <xmlPr mapId="2" xpath="/ns1:EfnahagurBanka/ns1:Gögn/ns1:SundurliðunÚtlán/ns1:SÚ-Útlán/ns1:SÚ-Yfirdráttarlán/ns1:AtvinnufyrirtækiSundurliðað/ns1:IðnaðurVinnslaSjávarafurðaSundurliðað/@EUR" xmlDataType="decimal"/>
    </xmlCellPr>
  </singleXmlCell>
  <singleXmlCell id="8677" r="J47" connectionId="0">
    <xmlCellPr id="1" uniqueName="USD">
      <xmlPr mapId="2" xpath="/ns1:EfnahagurBanka/ns1:Gögn/ns1:SundurliðunÚtlán/ns1:SÚ-Útlán/ns1:SÚ-Yfirdráttarlán/ns1:AtvinnufyrirtækiSundurliðað/ns1:IðnaðurVinnslaSjávarafurðaSundurliðað/@USD" xmlDataType="decimal"/>
    </xmlCellPr>
  </singleXmlCell>
  <singleXmlCell id="8678" r="K47" connectionId="0">
    <xmlCellPr id="1" uniqueName="GBP">
      <xmlPr mapId="2" xpath="/ns1:EfnahagurBanka/ns1:Gögn/ns1:SundurliðunÚtlán/ns1:SÚ-Útlán/ns1:SÚ-Yfirdráttarlán/ns1:AtvinnufyrirtækiSundurliðað/ns1:IðnaðurVinnslaSjávarafurðaSundurliðað/@GBP" xmlDataType="decimal"/>
    </xmlCellPr>
  </singleXmlCell>
  <singleXmlCell id="8679" r="L47" connectionId="0">
    <xmlCellPr id="1" uniqueName="JPY">
      <xmlPr mapId="2" xpath="/ns1:EfnahagurBanka/ns1:Gögn/ns1:SundurliðunÚtlán/ns1:SÚ-Útlán/ns1:SÚ-Yfirdráttarlán/ns1:AtvinnufyrirtækiSundurliðað/ns1:IðnaðurVinnslaSjávarafurðaSundurliðað/@JPY" xmlDataType="decimal"/>
    </xmlCellPr>
  </singleXmlCell>
  <singleXmlCell id="8680" r="M47" connectionId="0">
    <xmlCellPr id="1" uniqueName="DKK">
      <xmlPr mapId="2" xpath="/ns1:EfnahagurBanka/ns1:Gögn/ns1:SundurliðunÚtlán/ns1:SÚ-Útlán/ns1:SÚ-Yfirdráttarlán/ns1:AtvinnufyrirtækiSundurliðað/ns1:IðnaðurVinnslaSjávarafurðaSundurliðað/@DKK" xmlDataType="decimal"/>
    </xmlCellPr>
  </singleXmlCell>
  <singleXmlCell id="8681" r="N47" connectionId="0">
    <xmlCellPr id="1" uniqueName="NOK">
      <xmlPr mapId="2" xpath="/ns1:EfnahagurBanka/ns1:Gögn/ns1:SundurliðunÚtlán/ns1:SÚ-Útlán/ns1:SÚ-Yfirdráttarlán/ns1:AtvinnufyrirtækiSundurliðað/ns1:IðnaðurVinnslaSjávarafurðaSundurliðað/@NOK" xmlDataType="decimal"/>
    </xmlCellPr>
  </singleXmlCell>
  <singleXmlCell id="8682" r="O47" connectionId="0">
    <xmlCellPr id="1" uniqueName="SEK">
      <xmlPr mapId="2" xpath="/ns1:EfnahagurBanka/ns1:Gögn/ns1:SundurliðunÚtlán/ns1:SÚ-Útlán/ns1:SÚ-Yfirdráttarlán/ns1:AtvinnufyrirtækiSundurliðað/ns1:IðnaðurVinnslaSjávarafurðaSundurliðað/@SEK" xmlDataType="decimal"/>
    </xmlCellPr>
  </singleXmlCell>
  <singleXmlCell id="8683" r="P47" connectionId="0">
    <xmlCellPr id="1" uniqueName="CHF">
      <xmlPr mapId="2" xpath="/ns1:EfnahagurBanka/ns1:Gögn/ns1:SundurliðunÚtlán/ns1:SÚ-Útlán/ns1:SÚ-Yfirdráttarlán/ns1:AtvinnufyrirtækiSundurliðað/ns1:IðnaðurVinnslaSjávarafurðaSundurliðað/@CHF" xmlDataType="decimal"/>
    </xmlCellPr>
  </singleXmlCell>
  <singleXmlCell id="8684" r="Q47" connectionId="0">
    <xmlCellPr id="1" uniqueName="AðrirGjaldmiðlar">
      <xmlPr mapId="2" xpath="/ns1:EfnahagurBanka/ns1:Gögn/ns1:SundurliðunÚtlán/ns1:SÚ-Útlán/ns1:SÚ-Yfirdráttarlán/ns1:AtvinnufyrirtækiSundurliðað/ns1:IðnaðurVinnslaSjávarafurðaSundurliðað/@AðrirGjaldmiðlar" xmlDataType="decimal"/>
    </xmlCellPr>
  </singleXmlCell>
  <singleXmlCell id="8685" r="H48" connectionId="0">
    <xmlCellPr id="1" uniqueName="ISK">
      <xmlPr mapId="2" xpath="/ns1:EfnahagurBanka/ns1:Gögn/ns1:SundurliðunÚtlán/ns1:SÚ-Útlán/ns1:SÚ-Yfirdráttarlán/ns1:AtvinnufyrirtækiSundurliðað/ns1:IðnaðurAnnaðSundurliðað/@ISK" xmlDataType="decimal"/>
    </xmlCellPr>
  </singleXmlCell>
  <singleXmlCell id="8686" r="I48" connectionId="0">
    <xmlCellPr id="1" uniqueName="EUR">
      <xmlPr mapId="2" xpath="/ns1:EfnahagurBanka/ns1:Gögn/ns1:SundurliðunÚtlán/ns1:SÚ-Útlán/ns1:SÚ-Yfirdráttarlán/ns1:AtvinnufyrirtækiSundurliðað/ns1:IðnaðurAnnaðSundurliðað/@EUR" xmlDataType="decimal"/>
    </xmlCellPr>
  </singleXmlCell>
  <singleXmlCell id="8687" r="J48" connectionId="0">
    <xmlCellPr id="1" uniqueName="USD">
      <xmlPr mapId="2" xpath="/ns1:EfnahagurBanka/ns1:Gögn/ns1:SundurliðunÚtlán/ns1:SÚ-Útlán/ns1:SÚ-Yfirdráttarlán/ns1:AtvinnufyrirtækiSundurliðað/ns1:IðnaðurAnnaðSundurliðað/@USD" xmlDataType="decimal"/>
    </xmlCellPr>
  </singleXmlCell>
  <singleXmlCell id="8688" r="K48" connectionId="0">
    <xmlCellPr id="1" uniqueName="GBP">
      <xmlPr mapId="2" xpath="/ns1:EfnahagurBanka/ns1:Gögn/ns1:SundurliðunÚtlán/ns1:SÚ-Útlán/ns1:SÚ-Yfirdráttarlán/ns1:AtvinnufyrirtækiSundurliðað/ns1:IðnaðurAnnaðSundurliðað/@GBP" xmlDataType="decimal"/>
    </xmlCellPr>
  </singleXmlCell>
  <singleXmlCell id="8689" r="L48" connectionId="0">
    <xmlCellPr id="1" uniqueName="JPY">
      <xmlPr mapId="2" xpath="/ns1:EfnahagurBanka/ns1:Gögn/ns1:SundurliðunÚtlán/ns1:SÚ-Útlán/ns1:SÚ-Yfirdráttarlán/ns1:AtvinnufyrirtækiSundurliðað/ns1:IðnaðurAnnaðSundurliðað/@JPY" xmlDataType="decimal"/>
    </xmlCellPr>
  </singleXmlCell>
  <singleXmlCell id="8690" r="M48" connectionId="0">
    <xmlCellPr id="1" uniqueName="DKK">
      <xmlPr mapId="2" xpath="/ns1:EfnahagurBanka/ns1:Gögn/ns1:SundurliðunÚtlán/ns1:SÚ-Útlán/ns1:SÚ-Yfirdráttarlán/ns1:AtvinnufyrirtækiSundurliðað/ns1:IðnaðurAnnaðSundurliðað/@DKK" xmlDataType="decimal"/>
    </xmlCellPr>
  </singleXmlCell>
  <singleXmlCell id="8691" r="N48" connectionId="0">
    <xmlCellPr id="1" uniqueName="NOK">
      <xmlPr mapId="2" xpath="/ns1:EfnahagurBanka/ns1:Gögn/ns1:SundurliðunÚtlán/ns1:SÚ-Útlán/ns1:SÚ-Yfirdráttarlán/ns1:AtvinnufyrirtækiSundurliðað/ns1:IðnaðurAnnaðSundurliðað/@NOK" xmlDataType="decimal"/>
    </xmlCellPr>
  </singleXmlCell>
  <singleXmlCell id="8692" r="O48" connectionId="0">
    <xmlCellPr id="1" uniqueName="SEK">
      <xmlPr mapId="2" xpath="/ns1:EfnahagurBanka/ns1:Gögn/ns1:SundurliðunÚtlán/ns1:SÚ-Útlán/ns1:SÚ-Yfirdráttarlán/ns1:AtvinnufyrirtækiSundurliðað/ns1:IðnaðurAnnaðSundurliðað/@SEK" xmlDataType="decimal"/>
    </xmlCellPr>
  </singleXmlCell>
  <singleXmlCell id="8693" r="P48" connectionId="0">
    <xmlCellPr id="1" uniqueName="CHF">
      <xmlPr mapId="2" xpath="/ns1:EfnahagurBanka/ns1:Gögn/ns1:SundurliðunÚtlán/ns1:SÚ-Útlán/ns1:SÚ-Yfirdráttarlán/ns1:AtvinnufyrirtækiSundurliðað/ns1:IðnaðurAnnaðSundurliðað/@CHF" xmlDataType="decimal"/>
    </xmlCellPr>
  </singleXmlCell>
  <singleXmlCell id="8694" r="Q48" connectionId="0">
    <xmlCellPr id="1" uniqueName="AðrirGjaldmiðlar">
      <xmlPr mapId="2" xpath="/ns1:EfnahagurBanka/ns1:Gögn/ns1:SundurliðunÚtlán/ns1:SÚ-Útlán/ns1:SÚ-Yfirdráttarlán/ns1:AtvinnufyrirtækiSundurliðað/ns1:IðnaðurAnnaðSundurliðað/@AðrirGjaldmiðlar" xmlDataType="decimal"/>
    </xmlCellPr>
  </singleXmlCell>
  <singleXmlCell id="8695" r="H49" connectionId="0">
    <xmlCellPr id="1" uniqueName="ISK">
      <xmlPr mapId="2" xpath="/ns1:EfnahagurBanka/ns1:Gögn/ns1:SundurliðunÚtlán/ns1:SÚ-Útlán/ns1:SÚ-Yfirdráttarlán/ns1:AtvinnufyrirtækiSundurliðað/ns1:VeiturOrkuOgVatnsveiturSundurliðað/@ISK" xmlDataType="decimal"/>
    </xmlCellPr>
  </singleXmlCell>
  <singleXmlCell id="8696" r="I49" connectionId="0">
    <xmlCellPr id="1" uniqueName="EUR">
      <xmlPr mapId="2" xpath="/ns1:EfnahagurBanka/ns1:Gögn/ns1:SundurliðunÚtlán/ns1:SÚ-Útlán/ns1:SÚ-Yfirdráttarlán/ns1:AtvinnufyrirtækiSundurliðað/ns1:VeiturOrkuOgVatnsveiturSundurliðað/@EUR" xmlDataType="decimal"/>
    </xmlCellPr>
  </singleXmlCell>
  <singleXmlCell id="8697" r="J49" connectionId="0">
    <xmlCellPr id="1" uniqueName="USD">
      <xmlPr mapId="2" xpath="/ns1:EfnahagurBanka/ns1:Gögn/ns1:SundurliðunÚtlán/ns1:SÚ-Útlán/ns1:SÚ-Yfirdráttarlán/ns1:AtvinnufyrirtækiSundurliðað/ns1:VeiturOrkuOgVatnsveiturSundurliðað/@USD" xmlDataType="decimal"/>
    </xmlCellPr>
  </singleXmlCell>
  <singleXmlCell id="8698" r="K49" connectionId="0">
    <xmlCellPr id="1" uniqueName="GBP">
      <xmlPr mapId="2" xpath="/ns1:EfnahagurBanka/ns1:Gögn/ns1:SundurliðunÚtlán/ns1:SÚ-Útlán/ns1:SÚ-Yfirdráttarlán/ns1:AtvinnufyrirtækiSundurliðað/ns1:VeiturOrkuOgVatnsveiturSundurliðað/@GBP" xmlDataType="decimal"/>
    </xmlCellPr>
  </singleXmlCell>
  <singleXmlCell id="8699" r="L49" connectionId="0">
    <xmlCellPr id="1" uniqueName="JPY">
      <xmlPr mapId="2" xpath="/ns1:EfnahagurBanka/ns1:Gögn/ns1:SundurliðunÚtlán/ns1:SÚ-Útlán/ns1:SÚ-Yfirdráttarlán/ns1:AtvinnufyrirtækiSundurliðað/ns1:VeiturOrkuOgVatnsveiturSundurliðað/@JPY" xmlDataType="decimal"/>
    </xmlCellPr>
  </singleXmlCell>
  <singleXmlCell id="8700" r="M49" connectionId="0">
    <xmlCellPr id="1" uniqueName="DKK">
      <xmlPr mapId="2" xpath="/ns1:EfnahagurBanka/ns1:Gögn/ns1:SundurliðunÚtlán/ns1:SÚ-Útlán/ns1:SÚ-Yfirdráttarlán/ns1:AtvinnufyrirtækiSundurliðað/ns1:VeiturOrkuOgVatnsveiturSundurliðað/@DKK" xmlDataType="decimal"/>
    </xmlCellPr>
  </singleXmlCell>
  <singleXmlCell id="8701" r="N49" connectionId="0">
    <xmlCellPr id="1" uniqueName="NOK">
      <xmlPr mapId="2" xpath="/ns1:EfnahagurBanka/ns1:Gögn/ns1:SundurliðunÚtlán/ns1:SÚ-Útlán/ns1:SÚ-Yfirdráttarlán/ns1:AtvinnufyrirtækiSundurliðað/ns1:VeiturOrkuOgVatnsveiturSundurliðað/@NOK" xmlDataType="decimal"/>
    </xmlCellPr>
  </singleXmlCell>
  <singleXmlCell id="8702" r="O49" connectionId="0">
    <xmlCellPr id="1" uniqueName="SEK">
      <xmlPr mapId="2" xpath="/ns1:EfnahagurBanka/ns1:Gögn/ns1:SundurliðunÚtlán/ns1:SÚ-Útlán/ns1:SÚ-Yfirdráttarlán/ns1:AtvinnufyrirtækiSundurliðað/ns1:VeiturOrkuOgVatnsveiturSundurliðað/@SEK" xmlDataType="decimal"/>
    </xmlCellPr>
  </singleXmlCell>
  <singleXmlCell id="8703" r="P49" connectionId="0">
    <xmlCellPr id="1" uniqueName="CHF">
      <xmlPr mapId="2" xpath="/ns1:EfnahagurBanka/ns1:Gögn/ns1:SundurliðunÚtlán/ns1:SÚ-Útlán/ns1:SÚ-Yfirdráttarlán/ns1:AtvinnufyrirtækiSundurliðað/ns1:VeiturOrkuOgVatnsveiturSundurliðað/@CHF" xmlDataType="decimal"/>
    </xmlCellPr>
  </singleXmlCell>
  <singleXmlCell id="8704" r="Q49" connectionId="0">
    <xmlCellPr id="1" uniqueName="AðrirGjaldmiðlar">
      <xmlPr mapId="2" xpath="/ns1:EfnahagurBanka/ns1:Gögn/ns1:SundurliðunÚtlán/ns1:SÚ-Útlán/ns1:SÚ-Yfirdráttarlán/ns1:AtvinnufyrirtækiSundurliðað/ns1:VeiturOrkuOgVatnsveiturSundurliðað/@AðrirGjaldmiðlar" xmlDataType="decimal"/>
    </xmlCellPr>
  </singleXmlCell>
  <singleXmlCell id="8705" r="H50" connectionId="0">
    <xmlCellPr id="1" uniqueName="ISK">
      <xmlPr mapId="2" xpath="/ns1:EfnahagurBanka/ns1:Gögn/ns1:SundurliðunÚtlán/ns1:SÚ-Útlán/ns1:SÚ-Yfirdráttarlán/ns1:AtvinnufyrirtækiSundurliðað/ns1:ByggingastarfsemiOgMannvirkjagerðSundurliðað/@ISK" xmlDataType="decimal"/>
    </xmlCellPr>
  </singleXmlCell>
  <singleXmlCell id="8706" r="I50" connectionId="0">
    <xmlCellPr id="1" uniqueName="EUR">
      <xmlPr mapId="2" xpath="/ns1:EfnahagurBanka/ns1:Gögn/ns1:SundurliðunÚtlán/ns1:SÚ-Útlán/ns1:SÚ-Yfirdráttarlán/ns1:AtvinnufyrirtækiSundurliðað/ns1:ByggingastarfsemiOgMannvirkjagerðSundurliðað/@EUR" xmlDataType="decimal"/>
    </xmlCellPr>
  </singleXmlCell>
  <singleXmlCell id="8707" r="J50" connectionId="0">
    <xmlCellPr id="1" uniqueName="USD">
      <xmlPr mapId="2" xpath="/ns1:EfnahagurBanka/ns1:Gögn/ns1:SundurliðunÚtlán/ns1:SÚ-Útlán/ns1:SÚ-Yfirdráttarlán/ns1:AtvinnufyrirtækiSundurliðað/ns1:ByggingastarfsemiOgMannvirkjagerðSundurliðað/@USD" xmlDataType="decimal"/>
    </xmlCellPr>
  </singleXmlCell>
  <singleXmlCell id="8708" r="K50" connectionId="0">
    <xmlCellPr id="1" uniqueName="GBP">
      <xmlPr mapId="2" xpath="/ns1:EfnahagurBanka/ns1:Gögn/ns1:SundurliðunÚtlán/ns1:SÚ-Útlán/ns1:SÚ-Yfirdráttarlán/ns1:AtvinnufyrirtækiSundurliðað/ns1:ByggingastarfsemiOgMannvirkjagerðSundurliðað/@GBP" xmlDataType="decimal"/>
    </xmlCellPr>
  </singleXmlCell>
  <singleXmlCell id="8709" r="L50" connectionId="0">
    <xmlCellPr id="1" uniqueName="JPY">
      <xmlPr mapId="2" xpath="/ns1:EfnahagurBanka/ns1:Gögn/ns1:SundurliðunÚtlán/ns1:SÚ-Útlán/ns1:SÚ-Yfirdráttarlán/ns1:AtvinnufyrirtækiSundurliðað/ns1:ByggingastarfsemiOgMannvirkjagerðSundurliðað/@JPY" xmlDataType="decimal"/>
    </xmlCellPr>
  </singleXmlCell>
  <singleXmlCell id="8710" r="M50" connectionId="0">
    <xmlCellPr id="1" uniqueName="DKK">
      <xmlPr mapId="2" xpath="/ns1:EfnahagurBanka/ns1:Gögn/ns1:SundurliðunÚtlán/ns1:SÚ-Útlán/ns1:SÚ-Yfirdráttarlán/ns1:AtvinnufyrirtækiSundurliðað/ns1:ByggingastarfsemiOgMannvirkjagerðSundurliðað/@DKK" xmlDataType="decimal"/>
    </xmlCellPr>
  </singleXmlCell>
  <singleXmlCell id="8711" r="N50" connectionId="0">
    <xmlCellPr id="1" uniqueName="NOK">
      <xmlPr mapId="2" xpath="/ns1:EfnahagurBanka/ns1:Gögn/ns1:SundurliðunÚtlán/ns1:SÚ-Útlán/ns1:SÚ-Yfirdráttarlán/ns1:AtvinnufyrirtækiSundurliðað/ns1:ByggingastarfsemiOgMannvirkjagerðSundurliðað/@NOK" xmlDataType="decimal"/>
    </xmlCellPr>
  </singleXmlCell>
  <singleXmlCell id="8712" r="O50" connectionId="0">
    <xmlCellPr id="1" uniqueName="SEK">
      <xmlPr mapId="2" xpath="/ns1:EfnahagurBanka/ns1:Gögn/ns1:SundurliðunÚtlán/ns1:SÚ-Útlán/ns1:SÚ-Yfirdráttarlán/ns1:AtvinnufyrirtækiSundurliðað/ns1:ByggingastarfsemiOgMannvirkjagerðSundurliðað/@SEK" xmlDataType="decimal"/>
    </xmlCellPr>
  </singleXmlCell>
  <singleXmlCell id="8713" r="P50" connectionId="0">
    <xmlCellPr id="1" uniqueName="CHF">
      <xmlPr mapId="2" xpath="/ns1:EfnahagurBanka/ns1:Gögn/ns1:SundurliðunÚtlán/ns1:SÚ-Útlán/ns1:SÚ-Yfirdráttarlán/ns1:AtvinnufyrirtækiSundurliðað/ns1:ByggingastarfsemiOgMannvirkjagerðSundurliðað/@CHF" xmlDataType="decimal"/>
    </xmlCellPr>
  </singleXmlCell>
  <singleXmlCell id="8714" r="Q50" connectionId="0">
    <xmlCellPr id="1" uniqueName="AðrirGjaldmiðlar">
      <xmlPr mapId="2" xpath="/ns1:EfnahagurBanka/ns1:Gögn/ns1:SundurliðunÚtlán/ns1:SÚ-Útlán/ns1:SÚ-Yfirdráttarlán/ns1:AtvinnufyrirtækiSundurliðað/ns1:ByggingastarfsemiOgMannvirkjagerðSundurliðað/@AðrirGjaldmiðlar" xmlDataType="decimal"/>
    </xmlCellPr>
  </singleXmlCell>
  <singleXmlCell id="8715" r="H51" connectionId="0">
    <xmlCellPr id="1" uniqueName="ISK">
      <xmlPr mapId="2" xpath="/ns1:EfnahagurBanka/ns1:Gögn/ns1:SundurliðunÚtlán/ns1:SÚ-Útlán/ns1:SÚ-Yfirdráttarlán/ns1:AtvinnufyrirtækiSundurliðað/ns1:VerslunSundurliðað/@ISK" xmlDataType="decimal"/>
    </xmlCellPr>
  </singleXmlCell>
  <singleXmlCell id="8716" r="I51" connectionId="0">
    <xmlCellPr id="1" uniqueName="EUR">
      <xmlPr mapId="2" xpath="/ns1:EfnahagurBanka/ns1:Gögn/ns1:SundurliðunÚtlán/ns1:SÚ-Útlán/ns1:SÚ-Yfirdráttarlán/ns1:AtvinnufyrirtækiSundurliðað/ns1:VerslunSundurliðað/@EUR" xmlDataType="decimal"/>
    </xmlCellPr>
  </singleXmlCell>
  <singleXmlCell id="8717" r="J51" connectionId="0">
    <xmlCellPr id="1" uniqueName="USD">
      <xmlPr mapId="2" xpath="/ns1:EfnahagurBanka/ns1:Gögn/ns1:SundurliðunÚtlán/ns1:SÚ-Útlán/ns1:SÚ-Yfirdráttarlán/ns1:AtvinnufyrirtækiSundurliðað/ns1:VerslunSundurliðað/@USD" xmlDataType="decimal"/>
    </xmlCellPr>
  </singleXmlCell>
  <singleXmlCell id="8718" r="K51" connectionId="0">
    <xmlCellPr id="1" uniqueName="GBP">
      <xmlPr mapId="2" xpath="/ns1:EfnahagurBanka/ns1:Gögn/ns1:SundurliðunÚtlán/ns1:SÚ-Útlán/ns1:SÚ-Yfirdráttarlán/ns1:AtvinnufyrirtækiSundurliðað/ns1:VerslunSundurliðað/@GBP" xmlDataType="decimal"/>
    </xmlCellPr>
  </singleXmlCell>
  <singleXmlCell id="8719" r="L51" connectionId="0">
    <xmlCellPr id="1" uniqueName="JPY">
      <xmlPr mapId="2" xpath="/ns1:EfnahagurBanka/ns1:Gögn/ns1:SundurliðunÚtlán/ns1:SÚ-Útlán/ns1:SÚ-Yfirdráttarlán/ns1:AtvinnufyrirtækiSundurliðað/ns1:VerslunSundurliðað/@JPY" xmlDataType="decimal"/>
    </xmlCellPr>
  </singleXmlCell>
  <singleXmlCell id="8720" r="M51" connectionId="0">
    <xmlCellPr id="1" uniqueName="DKK">
      <xmlPr mapId="2" xpath="/ns1:EfnahagurBanka/ns1:Gögn/ns1:SundurliðunÚtlán/ns1:SÚ-Útlán/ns1:SÚ-Yfirdráttarlán/ns1:AtvinnufyrirtækiSundurliðað/ns1:VerslunSundurliðað/@DKK" xmlDataType="decimal"/>
    </xmlCellPr>
  </singleXmlCell>
  <singleXmlCell id="8721" r="N51" connectionId="0">
    <xmlCellPr id="1" uniqueName="NOK">
      <xmlPr mapId="2" xpath="/ns1:EfnahagurBanka/ns1:Gögn/ns1:SundurliðunÚtlán/ns1:SÚ-Útlán/ns1:SÚ-Yfirdráttarlán/ns1:AtvinnufyrirtækiSundurliðað/ns1:VerslunSundurliðað/@NOK" xmlDataType="decimal"/>
    </xmlCellPr>
  </singleXmlCell>
  <singleXmlCell id="8722" r="O51" connectionId="0">
    <xmlCellPr id="1" uniqueName="SEK">
      <xmlPr mapId="2" xpath="/ns1:EfnahagurBanka/ns1:Gögn/ns1:SundurliðunÚtlán/ns1:SÚ-Útlán/ns1:SÚ-Yfirdráttarlán/ns1:AtvinnufyrirtækiSundurliðað/ns1:VerslunSundurliðað/@SEK" xmlDataType="decimal"/>
    </xmlCellPr>
  </singleXmlCell>
  <singleXmlCell id="8723" r="P51" connectionId="0">
    <xmlCellPr id="1" uniqueName="CHF">
      <xmlPr mapId="2" xpath="/ns1:EfnahagurBanka/ns1:Gögn/ns1:SundurliðunÚtlán/ns1:SÚ-Útlán/ns1:SÚ-Yfirdráttarlán/ns1:AtvinnufyrirtækiSundurliðað/ns1:VerslunSundurliðað/@CHF" xmlDataType="decimal"/>
    </xmlCellPr>
  </singleXmlCell>
  <singleXmlCell id="8724" r="Q51" connectionId="0">
    <xmlCellPr id="1" uniqueName="AðrirGjaldmiðlar">
      <xmlPr mapId="2" xpath="/ns1:EfnahagurBanka/ns1:Gögn/ns1:SundurliðunÚtlán/ns1:SÚ-Útlán/ns1:SÚ-Yfirdráttarlán/ns1:AtvinnufyrirtækiSundurliðað/ns1:VerslunSundurliðað/@AðrirGjaldmiðlar" xmlDataType="decimal"/>
    </xmlCellPr>
  </singleXmlCell>
  <singleXmlCell id="8725" r="H52" connectionId="0">
    <xmlCellPr id="1" uniqueName="ISK">
      <xmlPr mapId="2" xpath="/ns1:EfnahagurBanka/ns1:Gögn/ns1:SundurliðunÚtlán/ns1:SÚ-Útlán/ns1:SÚ-Yfirdráttarlán/ns1:AtvinnufyrirtækiSundurliðað/ns1:SamgöngurOgFlutningarSundurliðað/@ISK" xmlDataType="decimal"/>
    </xmlCellPr>
  </singleXmlCell>
  <singleXmlCell id="8726" r="I52" connectionId="0">
    <xmlCellPr id="1" uniqueName="EUR">
      <xmlPr mapId="2" xpath="/ns1:EfnahagurBanka/ns1:Gögn/ns1:SundurliðunÚtlán/ns1:SÚ-Útlán/ns1:SÚ-Yfirdráttarlán/ns1:AtvinnufyrirtækiSundurliðað/ns1:SamgöngurOgFlutningarSundurliðað/@EUR" xmlDataType="decimal"/>
    </xmlCellPr>
  </singleXmlCell>
  <singleXmlCell id="8727" r="J52" connectionId="0">
    <xmlCellPr id="1" uniqueName="USD">
      <xmlPr mapId="2" xpath="/ns1:EfnahagurBanka/ns1:Gögn/ns1:SundurliðunÚtlán/ns1:SÚ-Útlán/ns1:SÚ-Yfirdráttarlán/ns1:AtvinnufyrirtækiSundurliðað/ns1:SamgöngurOgFlutningarSundurliðað/@USD" xmlDataType="decimal"/>
    </xmlCellPr>
  </singleXmlCell>
  <singleXmlCell id="8728" r="K52" connectionId="0">
    <xmlCellPr id="1" uniqueName="GBP">
      <xmlPr mapId="2" xpath="/ns1:EfnahagurBanka/ns1:Gögn/ns1:SundurliðunÚtlán/ns1:SÚ-Útlán/ns1:SÚ-Yfirdráttarlán/ns1:AtvinnufyrirtækiSundurliðað/ns1:SamgöngurOgFlutningarSundurliðað/@GBP" xmlDataType="decimal"/>
    </xmlCellPr>
  </singleXmlCell>
  <singleXmlCell id="8729" r="L52" connectionId="0">
    <xmlCellPr id="1" uniqueName="JPY">
      <xmlPr mapId="2" xpath="/ns1:EfnahagurBanka/ns1:Gögn/ns1:SundurliðunÚtlán/ns1:SÚ-Útlán/ns1:SÚ-Yfirdráttarlán/ns1:AtvinnufyrirtækiSundurliðað/ns1:SamgöngurOgFlutningarSundurliðað/@JPY" xmlDataType="decimal"/>
    </xmlCellPr>
  </singleXmlCell>
  <singleXmlCell id="8730" r="M52" connectionId="0">
    <xmlCellPr id="1" uniqueName="DKK">
      <xmlPr mapId="2" xpath="/ns1:EfnahagurBanka/ns1:Gögn/ns1:SundurliðunÚtlán/ns1:SÚ-Útlán/ns1:SÚ-Yfirdráttarlán/ns1:AtvinnufyrirtækiSundurliðað/ns1:SamgöngurOgFlutningarSundurliðað/@DKK" xmlDataType="decimal"/>
    </xmlCellPr>
  </singleXmlCell>
  <singleXmlCell id="8731" r="N52" connectionId="0">
    <xmlCellPr id="1" uniqueName="NOK">
      <xmlPr mapId="2" xpath="/ns1:EfnahagurBanka/ns1:Gögn/ns1:SundurliðunÚtlán/ns1:SÚ-Útlán/ns1:SÚ-Yfirdráttarlán/ns1:AtvinnufyrirtækiSundurliðað/ns1:SamgöngurOgFlutningarSundurliðað/@NOK" xmlDataType="decimal"/>
    </xmlCellPr>
  </singleXmlCell>
  <singleXmlCell id="8732" r="O52" connectionId="0">
    <xmlCellPr id="1" uniqueName="SEK">
      <xmlPr mapId="2" xpath="/ns1:EfnahagurBanka/ns1:Gögn/ns1:SundurliðunÚtlán/ns1:SÚ-Útlán/ns1:SÚ-Yfirdráttarlán/ns1:AtvinnufyrirtækiSundurliðað/ns1:SamgöngurOgFlutningarSundurliðað/@SEK" xmlDataType="decimal"/>
    </xmlCellPr>
  </singleXmlCell>
  <singleXmlCell id="8733" r="P52" connectionId="0">
    <xmlCellPr id="1" uniqueName="CHF">
      <xmlPr mapId="2" xpath="/ns1:EfnahagurBanka/ns1:Gögn/ns1:SundurliðunÚtlán/ns1:SÚ-Útlán/ns1:SÚ-Yfirdráttarlán/ns1:AtvinnufyrirtækiSundurliðað/ns1:SamgöngurOgFlutningarSundurliðað/@CHF" xmlDataType="decimal"/>
    </xmlCellPr>
  </singleXmlCell>
  <singleXmlCell id="8734" r="Q52" connectionId="0">
    <xmlCellPr id="1" uniqueName="AðrirGjaldmiðlar">
      <xmlPr mapId="2" xpath="/ns1:EfnahagurBanka/ns1:Gögn/ns1:SundurliðunÚtlán/ns1:SÚ-Útlán/ns1:SÚ-Yfirdráttarlán/ns1:AtvinnufyrirtækiSundurliðað/ns1:SamgöngurOgFlutningarSundurliðað/@AðrirGjaldmiðlar" xmlDataType="decimal"/>
    </xmlCellPr>
  </singleXmlCell>
  <singleXmlCell id="8735" r="H53" connectionId="0">
    <xmlCellPr id="1" uniqueName="ISK">
      <xmlPr mapId="2" xpath="/ns1:EfnahagurBanka/ns1:Gögn/ns1:SundurliðunÚtlán/ns1:SÚ-Útlán/ns1:SÚ-Yfirdráttarlán/ns1:AtvinnufyrirtækiSundurliðað/ns1:ÞjónustaFasteignafélögSundurliðað/@ISK" xmlDataType="decimal"/>
    </xmlCellPr>
  </singleXmlCell>
  <singleXmlCell id="8736" r="I53" connectionId="0">
    <xmlCellPr id="1" uniqueName="EUR">
      <xmlPr mapId="2" xpath="/ns1:EfnahagurBanka/ns1:Gögn/ns1:SundurliðunÚtlán/ns1:SÚ-Útlán/ns1:SÚ-Yfirdráttarlán/ns1:AtvinnufyrirtækiSundurliðað/ns1:ÞjónustaFasteignafélögSundurliðað/@EUR" xmlDataType="decimal"/>
    </xmlCellPr>
  </singleXmlCell>
  <singleXmlCell id="8737" r="J53" connectionId="0">
    <xmlCellPr id="1" uniqueName="USD">
      <xmlPr mapId="2" xpath="/ns1:EfnahagurBanka/ns1:Gögn/ns1:SundurliðunÚtlán/ns1:SÚ-Útlán/ns1:SÚ-Yfirdráttarlán/ns1:AtvinnufyrirtækiSundurliðað/ns1:ÞjónustaFasteignafélögSundurliðað/@USD" xmlDataType="decimal"/>
    </xmlCellPr>
  </singleXmlCell>
  <singleXmlCell id="8738" r="K53" connectionId="0">
    <xmlCellPr id="1" uniqueName="GBP">
      <xmlPr mapId="2" xpath="/ns1:EfnahagurBanka/ns1:Gögn/ns1:SundurliðunÚtlán/ns1:SÚ-Útlán/ns1:SÚ-Yfirdráttarlán/ns1:AtvinnufyrirtækiSundurliðað/ns1:ÞjónustaFasteignafélögSundurliðað/@GBP" xmlDataType="decimal"/>
    </xmlCellPr>
  </singleXmlCell>
  <singleXmlCell id="8739" r="L53" connectionId="0">
    <xmlCellPr id="1" uniqueName="JPY">
      <xmlPr mapId="2" xpath="/ns1:EfnahagurBanka/ns1:Gögn/ns1:SundurliðunÚtlán/ns1:SÚ-Útlán/ns1:SÚ-Yfirdráttarlán/ns1:AtvinnufyrirtækiSundurliðað/ns1:ÞjónustaFasteignafélögSundurliðað/@JPY" xmlDataType="decimal"/>
    </xmlCellPr>
  </singleXmlCell>
  <singleXmlCell id="8740" r="M53" connectionId="0">
    <xmlCellPr id="1" uniqueName="DKK">
      <xmlPr mapId="2" xpath="/ns1:EfnahagurBanka/ns1:Gögn/ns1:SundurliðunÚtlán/ns1:SÚ-Útlán/ns1:SÚ-Yfirdráttarlán/ns1:AtvinnufyrirtækiSundurliðað/ns1:ÞjónustaFasteignafélögSundurliðað/@DKK" xmlDataType="decimal"/>
    </xmlCellPr>
  </singleXmlCell>
  <singleXmlCell id="8741" r="N53" connectionId="0">
    <xmlCellPr id="1" uniqueName="NOK">
      <xmlPr mapId="2" xpath="/ns1:EfnahagurBanka/ns1:Gögn/ns1:SundurliðunÚtlán/ns1:SÚ-Útlán/ns1:SÚ-Yfirdráttarlán/ns1:AtvinnufyrirtækiSundurliðað/ns1:ÞjónustaFasteignafélögSundurliðað/@NOK" xmlDataType="decimal"/>
    </xmlCellPr>
  </singleXmlCell>
  <singleXmlCell id="8742" r="O53" connectionId="0">
    <xmlCellPr id="1" uniqueName="SEK">
      <xmlPr mapId="2" xpath="/ns1:EfnahagurBanka/ns1:Gögn/ns1:SundurliðunÚtlán/ns1:SÚ-Útlán/ns1:SÚ-Yfirdráttarlán/ns1:AtvinnufyrirtækiSundurliðað/ns1:ÞjónustaFasteignafélögSundurliðað/@SEK" xmlDataType="decimal"/>
    </xmlCellPr>
  </singleXmlCell>
  <singleXmlCell id="8743" r="P53" connectionId="0">
    <xmlCellPr id="1" uniqueName="CHF">
      <xmlPr mapId="2" xpath="/ns1:EfnahagurBanka/ns1:Gögn/ns1:SundurliðunÚtlán/ns1:SÚ-Útlán/ns1:SÚ-Yfirdráttarlán/ns1:AtvinnufyrirtækiSundurliðað/ns1:ÞjónustaFasteignafélögSundurliðað/@CHF" xmlDataType="decimal"/>
    </xmlCellPr>
  </singleXmlCell>
  <singleXmlCell id="8744" r="Q53" connectionId="0">
    <xmlCellPr id="1" uniqueName="AðrirGjaldmiðlar">
      <xmlPr mapId="2" xpath="/ns1:EfnahagurBanka/ns1:Gögn/ns1:SundurliðunÚtlán/ns1:SÚ-Útlán/ns1:SÚ-Yfirdráttarlán/ns1:AtvinnufyrirtækiSundurliðað/ns1:ÞjónustaFasteignafélögSundurliðað/@AðrirGjaldmiðlar" xmlDataType="decimal"/>
    </xmlCellPr>
  </singleXmlCell>
  <singleXmlCell id="8745" r="H54" connectionId="0">
    <xmlCellPr id="1" uniqueName="ISK">
      <xmlPr mapId="2" xpath="/ns1:EfnahagurBanka/ns1:Gögn/ns1:SundurliðunÚtlán/ns1:SÚ-Útlán/ns1:SÚ-Yfirdráttarlán/ns1:AtvinnufyrirtækiSundurliðað/ns1:ÞjónustaStarfsemiHöfuðstöðvaSundurliðað/@ISK" xmlDataType="decimal"/>
    </xmlCellPr>
  </singleXmlCell>
  <singleXmlCell id="8746" r="I54" connectionId="0">
    <xmlCellPr id="1" uniqueName="EUR">
      <xmlPr mapId="2" xpath="/ns1:EfnahagurBanka/ns1:Gögn/ns1:SundurliðunÚtlán/ns1:SÚ-Útlán/ns1:SÚ-Yfirdráttarlán/ns1:AtvinnufyrirtækiSundurliðað/ns1:ÞjónustaStarfsemiHöfuðstöðvaSundurliðað/@EUR" xmlDataType="decimal"/>
    </xmlCellPr>
  </singleXmlCell>
  <singleXmlCell id="8747" r="J54" connectionId="0">
    <xmlCellPr id="1" uniqueName="USD">
      <xmlPr mapId="2" xpath="/ns1:EfnahagurBanka/ns1:Gögn/ns1:SundurliðunÚtlán/ns1:SÚ-Útlán/ns1:SÚ-Yfirdráttarlán/ns1:AtvinnufyrirtækiSundurliðað/ns1:ÞjónustaStarfsemiHöfuðstöðvaSundurliðað/@USD" xmlDataType="decimal"/>
    </xmlCellPr>
  </singleXmlCell>
  <singleXmlCell id="8748" r="K54" connectionId="0">
    <xmlCellPr id="1" uniqueName="GBP">
      <xmlPr mapId="2" xpath="/ns1:EfnahagurBanka/ns1:Gögn/ns1:SundurliðunÚtlán/ns1:SÚ-Útlán/ns1:SÚ-Yfirdráttarlán/ns1:AtvinnufyrirtækiSundurliðað/ns1:ÞjónustaStarfsemiHöfuðstöðvaSundurliðað/@GBP" xmlDataType="decimal"/>
    </xmlCellPr>
  </singleXmlCell>
  <singleXmlCell id="8749" r="L54" connectionId="0">
    <xmlCellPr id="1" uniqueName="JPY">
      <xmlPr mapId="2" xpath="/ns1:EfnahagurBanka/ns1:Gögn/ns1:SundurliðunÚtlán/ns1:SÚ-Útlán/ns1:SÚ-Yfirdráttarlán/ns1:AtvinnufyrirtækiSundurliðað/ns1:ÞjónustaStarfsemiHöfuðstöðvaSundurliðað/@JPY" xmlDataType="decimal"/>
    </xmlCellPr>
  </singleXmlCell>
  <singleXmlCell id="8750" r="M54" connectionId="0">
    <xmlCellPr id="1" uniqueName="DKK">
      <xmlPr mapId="2" xpath="/ns1:EfnahagurBanka/ns1:Gögn/ns1:SundurliðunÚtlán/ns1:SÚ-Útlán/ns1:SÚ-Yfirdráttarlán/ns1:AtvinnufyrirtækiSundurliðað/ns1:ÞjónustaStarfsemiHöfuðstöðvaSundurliðað/@DKK" xmlDataType="decimal"/>
    </xmlCellPr>
  </singleXmlCell>
  <singleXmlCell id="8751" r="N54" connectionId="0">
    <xmlCellPr id="1" uniqueName="NOK">
      <xmlPr mapId="2" xpath="/ns1:EfnahagurBanka/ns1:Gögn/ns1:SundurliðunÚtlán/ns1:SÚ-Útlán/ns1:SÚ-Yfirdráttarlán/ns1:AtvinnufyrirtækiSundurliðað/ns1:ÞjónustaStarfsemiHöfuðstöðvaSundurliðað/@NOK" xmlDataType="decimal"/>
    </xmlCellPr>
  </singleXmlCell>
  <singleXmlCell id="8752" r="O54" connectionId="0">
    <xmlCellPr id="1" uniqueName="SEK">
      <xmlPr mapId="2" xpath="/ns1:EfnahagurBanka/ns1:Gögn/ns1:SundurliðunÚtlán/ns1:SÚ-Útlán/ns1:SÚ-Yfirdráttarlán/ns1:AtvinnufyrirtækiSundurliðað/ns1:ÞjónustaStarfsemiHöfuðstöðvaSundurliðað/@SEK" xmlDataType="decimal"/>
    </xmlCellPr>
  </singleXmlCell>
  <singleXmlCell id="8753" r="P54" connectionId="0">
    <xmlCellPr id="1" uniqueName="CHF">
      <xmlPr mapId="2" xpath="/ns1:EfnahagurBanka/ns1:Gögn/ns1:SundurliðunÚtlán/ns1:SÚ-Útlán/ns1:SÚ-Yfirdráttarlán/ns1:AtvinnufyrirtækiSundurliðað/ns1:ÞjónustaStarfsemiHöfuðstöðvaSundurliðað/@CHF" xmlDataType="decimal"/>
    </xmlCellPr>
  </singleXmlCell>
  <singleXmlCell id="8754" r="Q54" connectionId="0">
    <xmlCellPr id="1" uniqueName="AðrirGjaldmiðlar">
      <xmlPr mapId="2" xpath="/ns1:EfnahagurBanka/ns1:Gögn/ns1:SundurliðunÚtlán/ns1:SÚ-Útlán/ns1:SÚ-Yfirdráttarlán/ns1:AtvinnufyrirtækiSundurliðað/ns1:ÞjónustaStarfsemiHöfuðstöðvaSundurliðað/@AðrirGjaldmiðlar" xmlDataType="decimal"/>
    </xmlCellPr>
  </singleXmlCell>
  <singleXmlCell id="8755" r="H55" connectionId="0">
    <xmlCellPr id="1" uniqueName="ISK">
      <xmlPr mapId="2" xpath="/ns1:EfnahagurBanka/ns1:Gögn/ns1:SundurliðunÚtlán/ns1:SÚ-Útlán/ns1:SÚ-Yfirdráttarlán/ns1:AtvinnufyrirtækiSundurliðað/ns1:ÞjónustaAnnaðSundurliðað/@ISK" xmlDataType="decimal"/>
    </xmlCellPr>
  </singleXmlCell>
  <singleXmlCell id="8756" r="I55" connectionId="0">
    <xmlCellPr id="1" uniqueName="EUR">
      <xmlPr mapId="2" xpath="/ns1:EfnahagurBanka/ns1:Gögn/ns1:SundurliðunÚtlán/ns1:SÚ-Útlán/ns1:SÚ-Yfirdráttarlán/ns1:AtvinnufyrirtækiSundurliðað/ns1:ÞjónustaAnnaðSundurliðað/@EUR" xmlDataType="decimal"/>
    </xmlCellPr>
  </singleXmlCell>
  <singleXmlCell id="8757" r="J55" connectionId="0">
    <xmlCellPr id="1" uniqueName="USD">
      <xmlPr mapId="2" xpath="/ns1:EfnahagurBanka/ns1:Gögn/ns1:SundurliðunÚtlán/ns1:SÚ-Útlán/ns1:SÚ-Yfirdráttarlán/ns1:AtvinnufyrirtækiSundurliðað/ns1:ÞjónustaAnnaðSundurliðað/@USD" xmlDataType="decimal"/>
    </xmlCellPr>
  </singleXmlCell>
  <singleXmlCell id="8758" r="K55" connectionId="0">
    <xmlCellPr id="1" uniqueName="GBP">
      <xmlPr mapId="2" xpath="/ns1:EfnahagurBanka/ns1:Gögn/ns1:SundurliðunÚtlán/ns1:SÚ-Útlán/ns1:SÚ-Yfirdráttarlán/ns1:AtvinnufyrirtækiSundurliðað/ns1:ÞjónustaAnnaðSundurliðað/@GBP" xmlDataType="decimal"/>
    </xmlCellPr>
  </singleXmlCell>
  <singleXmlCell id="8759" r="L55" connectionId="0">
    <xmlCellPr id="1" uniqueName="JPY">
      <xmlPr mapId="2" xpath="/ns1:EfnahagurBanka/ns1:Gögn/ns1:SundurliðunÚtlán/ns1:SÚ-Útlán/ns1:SÚ-Yfirdráttarlán/ns1:AtvinnufyrirtækiSundurliðað/ns1:ÞjónustaAnnaðSundurliðað/@JPY" xmlDataType="decimal"/>
    </xmlCellPr>
  </singleXmlCell>
  <singleXmlCell id="8760" r="M55" connectionId="0">
    <xmlCellPr id="1" uniqueName="DKK">
      <xmlPr mapId="2" xpath="/ns1:EfnahagurBanka/ns1:Gögn/ns1:SundurliðunÚtlán/ns1:SÚ-Útlán/ns1:SÚ-Yfirdráttarlán/ns1:AtvinnufyrirtækiSundurliðað/ns1:ÞjónustaAnnaðSundurliðað/@DKK" xmlDataType="decimal"/>
    </xmlCellPr>
  </singleXmlCell>
  <singleXmlCell id="8761" r="N55" connectionId="0">
    <xmlCellPr id="1" uniqueName="NOK">
      <xmlPr mapId="2" xpath="/ns1:EfnahagurBanka/ns1:Gögn/ns1:SundurliðunÚtlán/ns1:SÚ-Útlán/ns1:SÚ-Yfirdráttarlán/ns1:AtvinnufyrirtækiSundurliðað/ns1:ÞjónustaAnnaðSundurliðað/@NOK" xmlDataType="decimal"/>
    </xmlCellPr>
  </singleXmlCell>
  <singleXmlCell id="8762" r="O55" connectionId="0">
    <xmlCellPr id="1" uniqueName="SEK">
      <xmlPr mapId="2" xpath="/ns1:EfnahagurBanka/ns1:Gögn/ns1:SundurliðunÚtlán/ns1:SÚ-Útlán/ns1:SÚ-Yfirdráttarlán/ns1:AtvinnufyrirtækiSundurliðað/ns1:ÞjónustaAnnaðSundurliðað/@SEK" xmlDataType="decimal"/>
    </xmlCellPr>
  </singleXmlCell>
  <singleXmlCell id="8763" r="P55" connectionId="0">
    <xmlCellPr id="1" uniqueName="CHF">
      <xmlPr mapId="2" xpath="/ns1:EfnahagurBanka/ns1:Gögn/ns1:SundurliðunÚtlán/ns1:SÚ-Útlán/ns1:SÚ-Yfirdráttarlán/ns1:AtvinnufyrirtækiSundurliðað/ns1:ÞjónustaAnnaðSundurliðað/@CHF" xmlDataType="decimal"/>
    </xmlCellPr>
  </singleXmlCell>
  <singleXmlCell id="8764" r="Q55" connectionId="0">
    <xmlCellPr id="1" uniqueName="AðrirGjaldmiðlar">
      <xmlPr mapId="2" xpath="/ns1:EfnahagurBanka/ns1:Gögn/ns1:SundurliðunÚtlán/ns1:SÚ-Útlán/ns1:SÚ-Yfirdráttarlán/ns1:AtvinnufyrirtækiSundurliðað/ns1:ÞjónustaAnnaðSundurliðað/@AðrirGjaldmiðlar" xmlDataType="decimal"/>
    </xmlCellPr>
  </singleXmlCell>
  <singleXmlCell id="8765" r="H56" connectionId="0">
    <xmlCellPr id="1" uniqueName="ISK">
      <xmlPr mapId="2" xpath="/ns1:EfnahagurBanka/ns1:Gögn/ns1:SundurliðunÚtlán/ns1:SÚ-Útlán/ns1:SÚ-Yfirdráttarlán/ns1:AtvinnufyrirtækiSundurliðað/ns1:ÓflokkaðSundurliðað/@ISK" xmlDataType="decimal"/>
    </xmlCellPr>
  </singleXmlCell>
  <singleXmlCell id="8766" r="I56" connectionId="0">
    <xmlCellPr id="1" uniqueName="EUR">
      <xmlPr mapId="2" xpath="/ns1:EfnahagurBanka/ns1:Gögn/ns1:SundurliðunÚtlán/ns1:SÚ-Útlán/ns1:SÚ-Yfirdráttarlán/ns1:AtvinnufyrirtækiSundurliðað/ns1:ÓflokkaðSundurliðað/@EUR" xmlDataType="decimal"/>
    </xmlCellPr>
  </singleXmlCell>
  <singleXmlCell id="8767" r="J56" connectionId="0">
    <xmlCellPr id="1" uniqueName="USD">
      <xmlPr mapId="2" xpath="/ns1:EfnahagurBanka/ns1:Gögn/ns1:SundurliðunÚtlán/ns1:SÚ-Útlán/ns1:SÚ-Yfirdráttarlán/ns1:AtvinnufyrirtækiSundurliðað/ns1:ÓflokkaðSundurliðað/@USD" xmlDataType="decimal"/>
    </xmlCellPr>
  </singleXmlCell>
  <singleXmlCell id="8768" r="K56" connectionId="0">
    <xmlCellPr id="1" uniqueName="GBP">
      <xmlPr mapId="2" xpath="/ns1:EfnahagurBanka/ns1:Gögn/ns1:SundurliðunÚtlán/ns1:SÚ-Útlán/ns1:SÚ-Yfirdráttarlán/ns1:AtvinnufyrirtækiSundurliðað/ns1:ÓflokkaðSundurliðað/@GBP" xmlDataType="decimal"/>
    </xmlCellPr>
  </singleXmlCell>
  <singleXmlCell id="8769" r="L56" connectionId="0">
    <xmlCellPr id="1" uniqueName="JPY">
      <xmlPr mapId="2" xpath="/ns1:EfnahagurBanka/ns1:Gögn/ns1:SundurliðunÚtlán/ns1:SÚ-Útlán/ns1:SÚ-Yfirdráttarlán/ns1:AtvinnufyrirtækiSundurliðað/ns1:ÓflokkaðSundurliðað/@JPY" xmlDataType="decimal"/>
    </xmlCellPr>
  </singleXmlCell>
  <singleXmlCell id="8770" r="M56" connectionId="0">
    <xmlCellPr id="1" uniqueName="DKK">
      <xmlPr mapId="2" xpath="/ns1:EfnahagurBanka/ns1:Gögn/ns1:SundurliðunÚtlán/ns1:SÚ-Útlán/ns1:SÚ-Yfirdráttarlán/ns1:AtvinnufyrirtækiSundurliðað/ns1:ÓflokkaðSundurliðað/@DKK" xmlDataType="decimal"/>
    </xmlCellPr>
  </singleXmlCell>
  <singleXmlCell id="8771" r="N56" connectionId="0">
    <xmlCellPr id="1" uniqueName="NOK">
      <xmlPr mapId="2" xpath="/ns1:EfnahagurBanka/ns1:Gögn/ns1:SundurliðunÚtlán/ns1:SÚ-Útlán/ns1:SÚ-Yfirdráttarlán/ns1:AtvinnufyrirtækiSundurliðað/ns1:ÓflokkaðSundurliðað/@NOK" xmlDataType="decimal"/>
    </xmlCellPr>
  </singleXmlCell>
  <singleXmlCell id="8772" r="O56" connectionId="0">
    <xmlCellPr id="1" uniqueName="SEK">
      <xmlPr mapId="2" xpath="/ns1:EfnahagurBanka/ns1:Gögn/ns1:SundurliðunÚtlán/ns1:SÚ-Útlán/ns1:SÚ-Yfirdráttarlán/ns1:AtvinnufyrirtækiSundurliðað/ns1:ÓflokkaðSundurliðað/@SEK" xmlDataType="decimal"/>
    </xmlCellPr>
  </singleXmlCell>
  <singleXmlCell id="8773" r="P56" connectionId="0">
    <xmlCellPr id="1" uniqueName="CHF">
      <xmlPr mapId="2" xpath="/ns1:EfnahagurBanka/ns1:Gögn/ns1:SundurliðunÚtlán/ns1:SÚ-Útlán/ns1:SÚ-Yfirdráttarlán/ns1:AtvinnufyrirtækiSundurliðað/ns1:ÓflokkaðSundurliðað/@CHF" xmlDataType="decimal"/>
    </xmlCellPr>
  </singleXmlCell>
  <singleXmlCell id="8774" r="Q56" connectionId="0">
    <xmlCellPr id="1" uniqueName="AðrirGjaldmiðlar">
      <xmlPr mapId="2" xpath="/ns1:EfnahagurBanka/ns1:Gögn/ns1:SundurliðunÚtlán/ns1:SÚ-Útlán/ns1:SÚ-Yfirdráttarlán/ns1:AtvinnufyrirtækiSundurliðað/ns1:ÓflokkaðSundurliðað/@AðrirGjaldmiðlar" xmlDataType="decimal"/>
    </xmlCellPr>
  </singleXmlCell>
  <singleXmlCell id="8775" r="H75" connectionId="0">
    <xmlCellPr id="1" uniqueName="ISK">
      <xmlPr mapId="2" xpath="/ns1:EfnahagurBanka/ns1:Gögn/ns1:SundurliðunÚtlán/ns1:SÚ-Útlán/ns1:SÚ-Víxlar/ns1:AtvinnufyrirtækiSundurliðað/ns1:LandbúnaðurSundurliðað/@ISK" xmlDataType="decimal"/>
    </xmlCellPr>
  </singleXmlCell>
  <singleXmlCell id="8776" r="I75" connectionId="0">
    <xmlCellPr id="1" uniqueName="EUR">
      <xmlPr mapId="2" xpath="/ns1:EfnahagurBanka/ns1:Gögn/ns1:SundurliðunÚtlán/ns1:SÚ-Útlán/ns1:SÚ-Víxlar/ns1:AtvinnufyrirtækiSundurliðað/ns1:LandbúnaðurSundurliðað/@EUR" xmlDataType="decimal"/>
    </xmlCellPr>
  </singleXmlCell>
  <singleXmlCell id="8777" r="J75" connectionId="0">
    <xmlCellPr id="1" uniqueName="USD">
      <xmlPr mapId="2" xpath="/ns1:EfnahagurBanka/ns1:Gögn/ns1:SundurliðunÚtlán/ns1:SÚ-Útlán/ns1:SÚ-Víxlar/ns1:AtvinnufyrirtækiSundurliðað/ns1:LandbúnaðurSundurliðað/@USD" xmlDataType="decimal"/>
    </xmlCellPr>
  </singleXmlCell>
  <singleXmlCell id="8778" r="K75" connectionId="0">
    <xmlCellPr id="1" uniqueName="GBP">
      <xmlPr mapId="2" xpath="/ns1:EfnahagurBanka/ns1:Gögn/ns1:SundurliðunÚtlán/ns1:SÚ-Útlán/ns1:SÚ-Víxlar/ns1:AtvinnufyrirtækiSundurliðað/ns1:LandbúnaðurSundurliðað/@GBP" xmlDataType="decimal"/>
    </xmlCellPr>
  </singleXmlCell>
  <singleXmlCell id="8779" r="L75" connectionId="0">
    <xmlCellPr id="1" uniqueName="JPY">
      <xmlPr mapId="2" xpath="/ns1:EfnahagurBanka/ns1:Gögn/ns1:SundurliðunÚtlán/ns1:SÚ-Útlán/ns1:SÚ-Víxlar/ns1:AtvinnufyrirtækiSundurliðað/ns1:LandbúnaðurSundurliðað/@JPY" xmlDataType="decimal"/>
    </xmlCellPr>
  </singleXmlCell>
  <singleXmlCell id="8780" r="M75" connectionId="0">
    <xmlCellPr id="1" uniqueName="DKK">
      <xmlPr mapId="2" xpath="/ns1:EfnahagurBanka/ns1:Gögn/ns1:SundurliðunÚtlán/ns1:SÚ-Útlán/ns1:SÚ-Víxlar/ns1:AtvinnufyrirtækiSundurliðað/ns1:LandbúnaðurSundurliðað/@DKK" xmlDataType="decimal"/>
    </xmlCellPr>
  </singleXmlCell>
  <singleXmlCell id="8781" r="N75" connectionId="0">
    <xmlCellPr id="1" uniqueName="NOK">
      <xmlPr mapId="2" xpath="/ns1:EfnahagurBanka/ns1:Gögn/ns1:SundurliðunÚtlán/ns1:SÚ-Útlán/ns1:SÚ-Víxlar/ns1:AtvinnufyrirtækiSundurliðað/ns1:LandbúnaðurSundurliðað/@NOK" xmlDataType="decimal"/>
    </xmlCellPr>
  </singleXmlCell>
  <singleXmlCell id="8782" r="O75" connectionId="0">
    <xmlCellPr id="1" uniqueName="SEK">
      <xmlPr mapId="2" xpath="/ns1:EfnahagurBanka/ns1:Gögn/ns1:SundurliðunÚtlán/ns1:SÚ-Útlán/ns1:SÚ-Víxlar/ns1:AtvinnufyrirtækiSundurliðað/ns1:LandbúnaðurSundurliðað/@SEK" xmlDataType="decimal"/>
    </xmlCellPr>
  </singleXmlCell>
  <singleXmlCell id="8783" r="P75" connectionId="0">
    <xmlCellPr id="1" uniqueName="CHF">
      <xmlPr mapId="2" xpath="/ns1:EfnahagurBanka/ns1:Gögn/ns1:SundurliðunÚtlán/ns1:SÚ-Útlán/ns1:SÚ-Víxlar/ns1:AtvinnufyrirtækiSundurliðað/ns1:LandbúnaðurSundurliðað/@CHF" xmlDataType="decimal"/>
    </xmlCellPr>
  </singleXmlCell>
  <singleXmlCell id="8784" r="Q75" connectionId="0">
    <xmlCellPr id="1" uniqueName="AðrirGjaldmiðlar">
      <xmlPr mapId="2" xpath="/ns1:EfnahagurBanka/ns1:Gögn/ns1:SundurliðunÚtlán/ns1:SÚ-Útlán/ns1:SÚ-Víxlar/ns1:AtvinnufyrirtækiSundurliðað/ns1:LandbúnaðurSundurliðað/@AðrirGjaldmiðlar" xmlDataType="decimal"/>
    </xmlCellPr>
  </singleXmlCell>
  <singleXmlCell id="8785" r="H76" connectionId="0">
    <xmlCellPr id="1" uniqueName="ISK">
      <xmlPr mapId="2" xpath="/ns1:EfnahagurBanka/ns1:Gögn/ns1:SundurliðunÚtlán/ns1:SÚ-Útlán/ns1:SÚ-Víxlar/ns1:AtvinnufyrirtækiSundurliðað/ns1:FiskveiðarSundurliðað/@ISK" xmlDataType="decimal"/>
    </xmlCellPr>
  </singleXmlCell>
  <singleXmlCell id="8786" r="I76" connectionId="0">
    <xmlCellPr id="1" uniqueName="EUR">
      <xmlPr mapId="2" xpath="/ns1:EfnahagurBanka/ns1:Gögn/ns1:SundurliðunÚtlán/ns1:SÚ-Útlán/ns1:SÚ-Víxlar/ns1:AtvinnufyrirtækiSundurliðað/ns1:FiskveiðarSundurliðað/@EUR" xmlDataType="decimal"/>
    </xmlCellPr>
  </singleXmlCell>
  <singleXmlCell id="8787" r="J76" connectionId="0">
    <xmlCellPr id="1" uniqueName="USD">
      <xmlPr mapId="2" xpath="/ns1:EfnahagurBanka/ns1:Gögn/ns1:SundurliðunÚtlán/ns1:SÚ-Útlán/ns1:SÚ-Víxlar/ns1:AtvinnufyrirtækiSundurliðað/ns1:FiskveiðarSundurliðað/@USD" xmlDataType="decimal"/>
    </xmlCellPr>
  </singleXmlCell>
  <singleXmlCell id="8788" r="K76" connectionId="0">
    <xmlCellPr id="1" uniqueName="GBP">
      <xmlPr mapId="2" xpath="/ns1:EfnahagurBanka/ns1:Gögn/ns1:SundurliðunÚtlán/ns1:SÚ-Útlán/ns1:SÚ-Víxlar/ns1:AtvinnufyrirtækiSundurliðað/ns1:FiskveiðarSundurliðað/@GBP" xmlDataType="decimal"/>
    </xmlCellPr>
  </singleXmlCell>
  <singleXmlCell id="8789" r="L76" connectionId="0">
    <xmlCellPr id="1" uniqueName="JPY">
      <xmlPr mapId="2" xpath="/ns1:EfnahagurBanka/ns1:Gögn/ns1:SundurliðunÚtlán/ns1:SÚ-Útlán/ns1:SÚ-Víxlar/ns1:AtvinnufyrirtækiSundurliðað/ns1:FiskveiðarSundurliðað/@JPY" xmlDataType="decimal"/>
    </xmlCellPr>
  </singleXmlCell>
  <singleXmlCell id="8790" r="M76" connectionId="0">
    <xmlCellPr id="1" uniqueName="DKK">
      <xmlPr mapId="2" xpath="/ns1:EfnahagurBanka/ns1:Gögn/ns1:SundurliðunÚtlán/ns1:SÚ-Útlán/ns1:SÚ-Víxlar/ns1:AtvinnufyrirtækiSundurliðað/ns1:FiskveiðarSundurliðað/@DKK" xmlDataType="decimal"/>
    </xmlCellPr>
  </singleXmlCell>
  <singleXmlCell id="8791" r="N76" connectionId="0">
    <xmlCellPr id="1" uniqueName="NOK">
      <xmlPr mapId="2" xpath="/ns1:EfnahagurBanka/ns1:Gögn/ns1:SundurliðunÚtlán/ns1:SÚ-Útlán/ns1:SÚ-Víxlar/ns1:AtvinnufyrirtækiSundurliðað/ns1:FiskveiðarSundurliðað/@NOK" xmlDataType="decimal"/>
    </xmlCellPr>
  </singleXmlCell>
  <singleXmlCell id="8792" r="O76" connectionId="0">
    <xmlCellPr id="1" uniqueName="SEK">
      <xmlPr mapId="2" xpath="/ns1:EfnahagurBanka/ns1:Gögn/ns1:SundurliðunÚtlán/ns1:SÚ-Útlán/ns1:SÚ-Víxlar/ns1:AtvinnufyrirtækiSundurliðað/ns1:FiskveiðarSundurliðað/@SEK" xmlDataType="decimal"/>
    </xmlCellPr>
  </singleXmlCell>
  <singleXmlCell id="8793" r="P76" connectionId="0">
    <xmlCellPr id="1" uniqueName="CHF">
      <xmlPr mapId="2" xpath="/ns1:EfnahagurBanka/ns1:Gögn/ns1:SundurliðunÚtlán/ns1:SÚ-Útlán/ns1:SÚ-Víxlar/ns1:AtvinnufyrirtækiSundurliðað/ns1:FiskveiðarSundurliðað/@CHF" xmlDataType="decimal"/>
    </xmlCellPr>
  </singleXmlCell>
  <singleXmlCell id="8794" r="Q76" connectionId="0">
    <xmlCellPr id="1" uniqueName="AðrirGjaldmiðlar">
      <xmlPr mapId="2" xpath="/ns1:EfnahagurBanka/ns1:Gögn/ns1:SundurliðunÚtlán/ns1:SÚ-Útlán/ns1:SÚ-Víxlar/ns1:AtvinnufyrirtækiSundurliðað/ns1:FiskveiðarSundurliðað/@AðrirGjaldmiðlar" xmlDataType="decimal"/>
    </xmlCellPr>
  </singleXmlCell>
  <singleXmlCell id="8795" r="H77" connectionId="0">
    <xmlCellPr id="1" uniqueName="ISK">
      <xmlPr mapId="2" xpath="/ns1:EfnahagurBanka/ns1:Gögn/ns1:SundurliðunÚtlán/ns1:SÚ-Útlán/ns1:SÚ-Víxlar/ns1:AtvinnufyrirtækiSundurliðað/ns1:IðnaðurVinnslaLandbúnaðarafurðaSundurliðað/@ISK" xmlDataType="decimal"/>
    </xmlCellPr>
  </singleXmlCell>
  <singleXmlCell id="8796" r="I77" connectionId="0">
    <xmlCellPr id="1" uniqueName="EUR">
      <xmlPr mapId="2" xpath="/ns1:EfnahagurBanka/ns1:Gögn/ns1:SundurliðunÚtlán/ns1:SÚ-Útlán/ns1:SÚ-Víxlar/ns1:AtvinnufyrirtækiSundurliðað/ns1:IðnaðurVinnslaLandbúnaðarafurðaSundurliðað/@EUR" xmlDataType="decimal"/>
    </xmlCellPr>
  </singleXmlCell>
  <singleXmlCell id="8797" r="J77" connectionId="0">
    <xmlCellPr id="1" uniqueName="USD">
      <xmlPr mapId="2" xpath="/ns1:EfnahagurBanka/ns1:Gögn/ns1:SundurliðunÚtlán/ns1:SÚ-Útlán/ns1:SÚ-Víxlar/ns1:AtvinnufyrirtækiSundurliðað/ns1:IðnaðurVinnslaLandbúnaðarafurðaSundurliðað/@USD" xmlDataType="decimal"/>
    </xmlCellPr>
  </singleXmlCell>
  <singleXmlCell id="8798" r="K77" connectionId="0">
    <xmlCellPr id="1" uniqueName="GBP">
      <xmlPr mapId="2" xpath="/ns1:EfnahagurBanka/ns1:Gögn/ns1:SundurliðunÚtlán/ns1:SÚ-Útlán/ns1:SÚ-Víxlar/ns1:AtvinnufyrirtækiSundurliðað/ns1:IðnaðurVinnslaLandbúnaðarafurðaSundurliðað/@GBP" xmlDataType="decimal"/>
    </xmlCellPr>
  </singleXmlCell>
  <singleXmlCell id="8799" r="L77" connectionId="0">
    <xmlCellPr id="1" uniqueName="JPY">
      <xmlPr mapId="2" xpath="/ns1:EfnahagurBanka/ns1:Gögn/ns1:SundurliðunÚtlán/ns1:SÚ-Útlán/ns1:SÚ-Víxlar/ns1:AtvinnufyrirtækiSundurliðað/ns1:IðnaðurVinnslaLandbúnaðarafurðaSundurliðað/@JPY" xmlDataType="decimal"/>
    </xmlCellPr>
  </singleXmlCell>
  <singleXmlCell id="8800" r="M77" connectionId="0">
    <xmlCellPr id="1" uniqueName="DKK">
      <xmlPr mapId="2" xpath="/ns1:EfnahagurBanka/ns1:Gögn/ns1:SundurliðunÚtlán/ns1:SÚ-Útlán/ns1:SÚ-Víxlar/ns1:AtvinnufyrirtækiSundurliðað/ns1:IðnaðurVinnslaLandbúnaðarafurðaSundurliðað/@DKK" xmlDataType="decimal"/>
    </xmlCellPr>
  </singleXmlCell>
  <singleXmlCell id="8801" r="N77" connectionId="0">
    <xmlCellPr id="1" uniqueName="NOK">
      <xmlPr mapId="2" xpath="/ns1:EfnahagurBanka/ns1:Gögn/ns1:SundurliðunÚtlán/ns1:SÚ-Útlán/ns1:SÚ-Víxlar/ns1:AtvinnufyrirtækiSundurliðað/ns1:IðnaðurVinnslaLandbúnaðarafurðaSundurliðað/@NOK" xmlDataType="decimal"/>
    </xmlCellPr>
  </singleXmlCell>
  <singleXmlCell id="8802" r="O77" connectionId="0">
    <xmlCellPr id="1" uniqueName="SEK">
      <xmlPr mapId="2" xpath="/ns1:EfnahagurBanka/ns1:Gögn/ns1:SundurliðunÚtlán/ns1:SÚ-Útlán/ns1:SÚ-Víxlar/ns1:AtvinnufyrirtækiSundurliðað/ns1:IðnaðurVinnslaLandbúnaðarafurðaSundurliðað/@SEK" xmlDataType="decimal"/>
    </xmlCellPr>
  </singleXmlCell>
  <singleXmlCell id="8803" r="P77" connectionId="0">
    <xmlCellPr id="1" uniqueName="CHF">
      <xmlPr mapId="2" xpath="/ns1:EfnahagurBanka/ns1:Gögn/ns1:SundurliðunÚtlán/ns1:SÚ-Útlán/ns1:SÚ-Víxlar/ns1:AtvinnufyrirtækiSundurliðað/ns1:IðnaðurVinnslaLandbúnaðarafurðaSundurliðað/@CHF" xmlDataType="decimal"/>
    </xmlCellPr>
  </singleXmlCell>
  <singleXmlCell id="8804" r="Q77" connectionId="0">
    <xmlCellPr id="1" uniqueName="AðrirGjaldmiðlar">
      <xmlPr mapId="2" xpath="/ns1:EfnahagurBanka/ns1:Gögn/ns1:SundurliðunÚtlán/ns1:SÚ-Útlán/ns1:SÚ-Víxlar/ns1:AtvinnufyrirtækiSundurliðað/ns1:IðnaðurVinnslaLandbúnaðarafurðaSundurliðað/@AðrirGjaldmiðlar" xmlDataType="decimal"/>
    </xmlCellPr>
  </singleXmlCell>
  <singleXmlCell id="8805" r="H78" connectionId="0">
    <xmlCellPr id="1" uniqueName="ISK">
      <xmlPr mapId="2" xpath="/ns1:EfnahagurBanka/ns1:Gögn/ns1:SundurliðunÚtlán/ns1:SÚ-Útlán/ns1:SÚ-Víxlar/ns1:AtvinnufyrirtækiSundurliðað/ns1:IðnaðurVinnslaSjávarafurðaSundurliðað/@ISK" xmlDataType="decimal"/>
    </xmlCellPr>
  </singleXmlCell>
  <singleXmlCell id="8806" r="I78" connectionId="0">
    <xmlCellPr id="1" uniqueName="EUR">
      <xmlPr mapId="2" xpath="/ns1:EfnahagurBanka/ns1:Gögn/ns1:SundurliðunÚtlán/ns1:SÚ-Útlán/ns1:SÚ-Víxlar/ns1:AtvinnufyrirtækiSundurliðað/ns1:IðnaðurVinnslaSjávarafurðaSundurliðað/@EUR" xmlDataType="decimal"/>
    </xmlCellPr>
  </singleXmlCell>
  <singleXmlCell id="8807" r="J78" connectionId="0">
    <xmlCellPr id="1" uniqueName="USD">
      <xmlPr mapId="2" xpath="/ns1:EfnahagurBanka/ns1:Gögn/ns1:SundurliðunÚtlán/ns1:SÚ-Útlán/ns1:SÚ-Víxlar/ns1:AtvinnufyrirtækiSundurliðað/ns1:IðnaðurVinnslaSjávarafurðaSundurliðað/@USD" xmlDataType="decimal"/>
    </xmlCellPr>
  </singleXmlCell>
  <singleXmlCell id="8808" r="K78" connectionId="0">
    <xmlCellPr id="1" uniqueName="GBP">
      <xmlPr mapId="2" xpath="/ns1:EfnahagurBanka/ns1:Gögn/ns1:SundurliðunÚtlán/ns1:SÚ-Útlán/ns1:SÚ-Víxlar/ns1:AtvinnufyrirtækiSundurliðað/ns1:IðnaðurVinnslaSjávarafurðaSundurliðað/@GBP" xmlDataType="decimal"/>
    </xmlCellPr>
  </singleXmlCell>
  <singleXmlCell id="8809" r="L78" connectionId="0">
    <xmlCellPr id="1" uniqueName="JPY">
      <xmlPr mapId="2" xpath="/ns1:EfnahagurBanka/ns1:Gögn/ns1:SundurliðunÚtlán/ns1:SÚ-Útlán/ns1:SÚ-Víxlar/ns1:AtvinnufyrirtækiSundurliðað/ns1:IðnaðurVinnslaSjávarafurðaSundurliðað/@JPY" xmlDataType="decimal"/>
    </xmlCellPr>
  </singleXmlCell>
  <singleXmlCell id="8810" r="M78" connectionId="0">
    <xmlCellPr id="1" uniqueName="DKK">
      <xmlPr mapId="2" xpath="/ns1:EfnahagurBanka/ns1:Gögn/ns1:SundurliðunÚtlán/ns1:SÚ-Útlán/ns1:SÚ-Víxlar/ns1:AtvinnufyrirtækiSundurliðað/ns1:IðnaðurVinnslaSjávarafurðaSundurliðað/@DKK" xmlDataType="decimal"/>
    </xmlCellPr>
  </singleXmlCell>
  <singleXmlCell id="8811" r="N78" connectionId="0">
    <xmlCellPr id="1" uniqueName="NOK">
      <xmlPr mapId="2" xpath="/ns1:EfnahagurBanka/ns1:Gögn/ns1:SundurliðunÚtlán/ns1:SÚ-Útlán/ns1:SÚ-Víxlar/ns1:AtvinnufyrirtækiSundurliðað/ns1:IðnaðurVinnslaSjávarafurðaSundurliðað/@NOK" xmlDataType="decimal"/>
    </xmlCellPr>
  </singleXmlCell>
  <singleXmlCell id="8812" r="O78" connectionId="0">
    <xmlCellPr id="1" uniqueName="SEK">
      <xmlPr mapId="2" xpath="/ns1:EfnahagurBanka/ns1:Gögn/ns1:SundurliðunÚtlán/ns1:SÚ-Útlán/ns1:SÚ-Víxlar/ns1:AtvinnufyrirtækiSundurliðað/ns1:IðnaðurVinnslaSjávarafurðaSundurliðað/@SEK" xmlDataType="decimal"/>
    </xmlCellPr>
  </singleXmlCell>
  <singleXmlCell id="8813" r="P78" connectionId="0">
    <xmlCellPr id="1" uniqueName="CHF">
      <xmlPr mapId="2" xpath="/ns1:EfnahagurBanka/ns1:Gögn/ns1:SundurliðunÚtlán/ns1:SÚ-Útlán/ns1:SÚ-Víxlar/ns1:AtvinnufyrirtækiSundurliðað/ns1:IðnaðurVinnslaSjávarafurðaSundurliðað/@CHF" xmlDataType="decimal"/>
    </xmlCellPr>
  </singleXmlCell>
  <singleXmlCell id="8814" r="Q78" connectionId="0">
    <xmlCellPr id="1" uniqueName="AðrirGjaldmiðlar">
      <xmlPr mapId="2" xpath="/ns1:EfnahagurBanka/ns1:Gögn/ns1:SundurliðunÚtlán/ns1:SÚ-Útlán/ns1:SÚ-Víxlar/ns1:AtvinnufyrirtækiSundurliðað/ns1:IðnaðurVinnslaSjávarafurðaSundurliðað/@AðrirGjaldmiðlar" xmlDataType="decimal"/>
    </xmlCellPr>
  </singleXmlCell>
  <singleXmlCell id="8815" r="H79" connectionId="0">
    <xmlCellPr id="1" uniqueName="ISK">
      <xmlPr mapId="2" xpath="/ns1:EfnahagurBanka/ns1:Gögn/ns1:SundurliðunÚtlán/ns1:SÚ-Útlán/ns1:SÚ-Víxlar/ns1:AtvinnufyrirtækiSundurliðað/ns1:IðnaðurAnnaðSundurliðað/@ISK" xmlDataType="decimal"/>
    </xmlCellPr>
  </singleXmlCell>
  <singleXmlCell id="8816" r="I79" connectionId="0">
    <xmlCellPr id="1" uniqueName="EUR">
      <xmlPr mapId="2" xpath="/ns1:EfnahagurBanka/ns1:Gögn/ns1:SundurliðunÚtlán/ns1:SÚ-Útlán/ns1:SÚ-Víxlar/ns1:AtvinnufyrirtækiSundurliðað/ns1:IðnaðurAnnaðSundurliðað/@EUR" xmlDataType="decimal"/>
    </xmlCellPr>
  </singleXmlCell>
  <singleXmlCell id="8817" r="J79" connectionId="0">
    <xmlCellPr id="1" uniqueName="USD">
      <xmlPr mapId="2" xpath="/ns1:EfnahagurBanka/ns1:Gögn/ns1:SundurliðunÚtlán/ns1:SÚ-Útlán/ns1:SÚ-Víxlar/ns1:AtvinnufyrirtækiSundurliðað/ns1:IðnaðurAnnaðSundurliðað/@USD" xmlDataType="decimal"/>
    </xmlCellPr>
  </singleXmlCell>
  <singleXmlCell id="8818" r="K79" connectionId="0">
    <xmlCellPr id="1" uniqueName="GBP">
      <xmlPr mapId="2" xpath="/ns1:EfnahagurBanka/ns1:Gögn/ns1:SundurliðunÚtlán/ns1:SÚ-Útlán/ns1:SÚ-Víxlar/ns1:AtvinnufyrirtækiSundurliðað/ns1:IðnaðurAnnaðSundurliðað/@GBP" xmlDataType="decimal"/>
    </xmlCellPr>
  </singleXmlCell>
  <singleXmlCell id="8819" r="L79" connectionId="0">
    <xmlCellPr id="1" uniqueName="JPY">
      <xmlPr mapId="2" xpath="/ns1:EfnahagurBanka/ns1:Gögn/ns1:SundurliðunÚtlán/ns1:SÚ-Útlán/ns1:SÚ-Víxlar/ns1:AtvinnufyrirtækiSundurliðað/ns1:IðnaðurAnnaðSundurliðað/@JPY" xmlDataType="decimal"/>
    </xmlCellPr>
  </singleXmlCell>
  <singleXmlCell id="8820" r="M79" connectionId="0">
    <xmlCellPr id="1" uniqueName="DKK">
      <xmlPr mapId="2" xpath="/ns1:EfnahagurBanka/ns1:Gögn/ns1:SundurliðunÚtlán/ns1:SÚ-Útlán/ns1:SÚ-Víxlar/ns1:AtvinnufyrirtækiSundurliðað/ns1:IðnaðurAnnaðSundurliðað/@DKK" xmlDataType="decimal"/>
    </xmlCellPr>
  </singleXmlCell>
  <singleXmlCell id="8821" r="N79" connectionId="0">
    <xmlCellPr id="1" uniqueName="NOK">
      <xmlPr mapId="2" xpath="/ns1:EfnahagurBanka/ns1:Gögn/ns1:SundurliðunÚtlán/ns1:SÚ-Útlán/ns1:SÚ-Víxlar/ns1:AtvinnufyrirtækiSundurliðað/ns1:IðnaðurAnnaðSundurliðað/@NOK" xmlDataType="decimal"/>
    </xmlCellPr>
  </singleXmlCell>
  <singleXmlCell id="8822" r="O79" connectionId="0">
    <xmlCellPr id="1" uniqueName="SEK">
      <xmlPr mapId="2" xpath="/ns1:EfnahagurBanka/ns1:Gögn/ns1:SundurliðunÚtlán/ns1:SÚ-Útlán/ns1:SÚ-Víxlar/ns1:AtvinnufyrirtækiSundurliðað/ns1:IðnaðurAnnaðSundurliðað/@SEK" xmlDataType="decimal"/>
    </xmlCellPr>
  </singleXmlCell>
  <singleXmlCell id="8823" r="P79" connectionId="0">
    <xmlCellPr id="1" uniqueName="CHF">
      <xmlPr mapId="2" xpath="/ns1:EfnahagurBanka/ns1:Gögn/ns1:SundurliðunÚtlán/ns1:SÚ-Útlán/ns1:SÚ-Víxlar/ns1:AtvinnufyrirtækiSundurliðað/ns1:IðnaðurAnnaðSundurliðað/@CHF" xmlDataType="decimal"/>
    </xmlCellPr>
  </singleXmlCell>
  <singleXmlCell id="8824" r="Q79" connectionId="0">
    <xmlCellPr id="1" uniqueName="AðrirGjaldmiðlar">
      <xmlPr mapId="2" xpath="/ns1:EfnahagurBanka/ns1:Gögn/ns1:SundurliðunÚtlán/ns1:SÚ-Útlán/ns1:SÚ-Víxlar/ns1:AtvinnufyrirtækiSundurliðað/ns1:IðnaðurAnnaðSundurliðað/@AðrirGjaldmiðlar" xmlDataType="decimal"/>
    </xmlCellPr>
  </singleXmlCell>
  <singleXmlCell id="8825" r="H80" connectionId="0">
    <xmlCellPr id="1" uniqueName="ISK">
      <xmlPr mapId="2" xpath="/ns1:EfnahagurBanka/ns1:Gögn/ns1:SundurliðunÚtlán/ns1:SÚ-Útlán/ns1:SÚ-Víxlar/ns1:AtvinnufyrirtækiSundurliðað/ns1:VeiturOrkuOgVatnsveiturSundurliðað/@ISK" xmlDataType="decimal"/>
    </xmlCellPr>
  </singleXmlCell>
  <singleXmlCell id="8826" r="I80" connectionId="0">
    <xmlCellPr id="1" uniqueName="EUR">
      <xmlPr mapId="2" xpath="/ns1:EfnahagurBanka/ns1:Gögn/ns1:SundurliðunÚtlán/ns1:SÚ-Útlán/ns1:SÚ-Víxlar/ns1:AtvinnufyrirtækiSundurliðað/ns1:VeiturOrkuOgVatnsveiturSundurliðað/@EUR" xmlDataType="decimal"/>
    </xmlCellPr>
  </singleXmlCell>
  <singleXmlCell id="8827" r="J80" connectionId="0">
    <xmlCellPr id="1" uniqueName="USD">
      <xmlPr mapId="2" xpath="/ns1:EfnahagurBanka/ns1:Gögn/ns1:SundurliðunÚtlán/ns1:SÚ-Útlán/ns1:SÚ-Víxlar/ns1:AtvinnufyrirtækiSundurliðað/ns1:VeiturOrkuOgVatnsveiturSundurliðað/@USD" xmlDataType="decimal"/>
    </xmlCellPr>
  </singleXmlCell>
  <singleXmlCell id="8828" r="K80" connectionId="0">
    <xmlCellPr id="1" uniqueName="GBP">
      <xmlPr mapId="2" xpath="/ns1:EfnahagurBanka/ns1:Gögn/ns1:SundurliðunÚtlán/ns1:SÚ-Útlán/ns1:SÚ-Víxlar/ns1:AtvinnufyrirtækiSundurliðað/ns1:VeiturOrkuOgVatnsveiturSundurliðað/@GBP" xmlDataType="decimal"/>
    </xmlCellPr>
  </singleXmlCell>
  <singleXmlCell id="8829" r="L80" connectionId="0">
    <xmlCellPr id="1" uniqueName="JPY">
      <xmlPr mapId="2" xpath="/ns1:EfnahagurBanka/ns1:Gögn/ns1:SundurliðunÚtlán/ns1:SÚ-Útlán/ns1:SÚ-Víxlar/ns1:AtvinnufyrirtækiSundurliðað/ns1:VeiturOrkuOgVatnsveiturSundurliðað/@JPY" xmlDataType="decimal"/>
    </xmlCellPr>
  </singleXmlCell>
  <singleXmlCell id="8830" r="M80" connectionId="0">
    <xmlCellPr id="1" uniqueName="DKK">
      <xmlPr mapId="2" xpath="/ns1:EfnahagurBanka/ns1:Gögn/ns1:SundurliðunÚtlán/ns1:SÚ-Útlán/ns1:SÚ-Víxlar/ns1:AtvinnufyrirtækiSundurliðað/ns1:VeiturOrkuOgVatnsveiturSundurliðað/@DKK" xmlDataType="decimal"/>
    </xmlCellPr>
  </singleXmlCell>
  <singleXmlCell id="8831" r="N80" connectionId="0">
    <xmlCellPr id="1" uniqueName="NOK">
      <xmlPr mapId="2" xpath="/ns1:EfnahagurBanka/ns1:Gögn/ns1:SundurliðunÚtlán/ns1:SÚ-Útlán/ns1:SÚ-Víxlar/ns1:AtvinnufyrirtækiSundurliðað/ns1:VeiturOrkuOgVatnsveiturSundurliðað/@NOK" xmlDataType="decimal"/>
    </xmlCellPr>
  </singleXmlCell>
  <singleXmlCell id="8832" r="O80" connectionId="0">
    <xmlCellPr id="1" uniqueName="SEK">
      <xmlPr mapId="2" xpath="/ns1:EfnahagurBanka/ns1:Gögn/ns1:SundurliðunÚtlán/ns1:SÚ-Útlán/ns1:SÚ-Víxlar/ns1:AtvinnufyrirtækiSundurliðað/ns1:VeiturOrkuOgVatnsveiturSundurliðað/@SEK" xmlDataType="decimal"/>
    </xmlCellPr>
  </singleXmlCell>
  <singleXmlCell id="8833" r="P80" connectionId="0">
    <xmlCellPr id="1" uniqueName="CHF">
      <xmlPr mapId="2" xpath="/ns1:EfnahagurBanka/ns1:Gögn/ns1:SundurliðunÚtlán/ns1:SÚ-Útlán/ns1:SÚ-Víxlar/ns1:AtvinnufyrirtækiSundurliðað/ns1:VeiturOrkuOgVatnsveiturSundurliðað/@CHF" xmlDataType="decimal"/>
    </xmlCellPr>
  </singleXmlCell>
  <singleXmlCell id="8834" r="Q80" connectionId="0">
    <xmlCellPr id="1" uniqueName="AðrirGjaldmiðlar">
      <xmlPr mapId="2" xpath="/ns1:EfnahagurBanka/ns1:Gögn/ns1:SundurliðunÚtlán/ns1:SÚ-Útlán/ns1:SÚ-Víxlar/ns1:AtvinnufyrirtækiSundurliðað/ns1:VeiturOrkuOgVatnsveiturSundurliðað/@AðrirGjaldmiðlar" xmlDataType="decimal"/>
    </xmlCellPr>
  </singleXmlCell>
  <singleXmlCell id="8835" r="H81" connectionId="0">
    <xmlCellPr id="1" uniqueName="ISK">
      <xmlPr mapId="2" xpath="/ns1:EfnahagurBanka/ns1:Gögn/ns1:SundurliðunÚtlán/ns1:SÚ-Útlán/ns1:SÚ-Víxlar/ns1:AtvinnufyrirtækiSundurliðað/ns1:ByggingastarfsemiOgMannvirkjagerðSundurliðað/@ISK" xmlDataType="decimal"/>
    </xmlCellPr>
  </singleXmlCell>
  <singleXmlCell id="8836" r="I81" connectionId="0">
    <xmlCellPr id="1" uniqueName="EUR">
      <xmlPr mapId="2" xpath="/ns1:EfnahagurBanka/ns1:Gögn/ns1:SundurliðunÚtlán/ns1:SÚ-Útlán/ns1:SÚ-Víxlar/ns1:AtvinnufyrirtækiSundurliðað/ns1:ByggingastarfsemiOgMannvirkjagerðSundurliðað/@EUR" xmlDataType="decimal"/>
    </xmlCellPr>
  </singleXmlCell>
  <singleXmlCell id="8837" r="J81" connectionId="0">
    <xmlCellPr id="1" uniqueName="USD">
      <xmlPr mapId="2" xpath="/ns1:EfnahagurBanka/ns1:Gögn/ns1:SundurliðunÚtlán/ns1:SÚ-Útlán/ns1:SÚ-Víxlar/ns1:AtvinnufyrirtækiSundurliðað/ns1:ByggingastarfsemiOgMannvirkjagerðSundurliðað/@USD" xmlDataType="decimal"/>
    </xmlCellPr>
  </singleXmlCell>
  <singleXmlCell id="8838" r="K81" connectionId="0">
    <xmlCellPr id="1" uniqueName="GBP">
      <xmlPr mapId="2" xpath="/ns1:EfnahagurBanka/ns1:Gögn/ns1:SundurliðunÚtlán/ns1:SÚ-Útlán/ns1:SÚ-Víxlar/ns1:AtvinnufyrirtækiSundurliðað/ns1:ByggingastarfsemiOgMannvirkjagerðSundurliðað/@GBP" xmlDataType="decimal"/>
    </xmlCellPr>
  </singleXmlCell>
  <singleXmlCell id="8839" r="L81" connectionId="0">
    <xmlCellPr id="1" uniqueName="JPY">
      <xmlPr mapId="2" xpath="/ns1:EfnahagurBanka/ns1:Gögn/ns1:SundurliðunÚtlán/ns1:SÚ-Útlán/ns1:SÚ-Víxlar/ns1:AtvinnufyrirtækiSundurliðað/ns1:ByggingastarfsemiOgMannvirkjagerðSundurliðað/@JPY" xmlDataType="decimal"/>
    </xmlCellPr>
  </singleXmlCell>
  <singleXmlCell id="8840" r="M81" connectionId="0">
    <xmlCellPr id="1" uniqueName="DKK">
      <xmlPr mapId="2" xpath="/ns1:EfnahagurBanka/ns1:Gögn/ns1:SundurliðunÚtlán/ns1:SÚ-Útlán/ns1:SÚ-Víxlar/ns1:AtvinnufyrirtækiSundurliðað/ns1:ByggingastarfsemiOgMannvirkjagerðSundurliðað/@DKK" xmlDataType="decimal"/>
    </xmlCellPr>
  </singleXmlCell>
  <singleXmlCell id="8841" r="N81" connectionId="0">
    <xmlCellPr id="1" uniqueName="NOK">
      <xmlPr mapId="2" xpath="/ns1:EfnahagurBanka/ns1:Gögn/ns1:SundurliðunÚtlán/ns1:SÚ-Útlán/ns1:SÚ-Víxlar/ns1:AtvinnufyrirtækiSundurliðað/ns1:ByggingastarfsemiOgMannvirkjagerðSundurliðað/@NOK" xmlDataType="decimal"/>
    </xmlCellPr>
  </singleXmlCell>
  <singleXmlCell id="8842" r="O81" connectionId="0">
    <xmlCellPr id="1" uniqueName="SEK">
      <xmlPr mapId="2" xpath="/ns1:EfnahagurBanka/ns1:Gögn/ns1:SundurliðunÚtlán/ns1:SÚ-Útlán/ns1:SÚ-Víxlar/ns1:AtvinnufyrirtækiSundurliðað/ns1:ByggingastarfsemiOgMannvirkjagerðSundurliðað/@SEK" xmlDataType="decimal"/>
    </xmlCellPr>
  </singleXmlCell>
  <singleXmlCell id="8843" r="P81" connectionId="0">
    <xmlCellPr id="1" uniqueName="CHF">
      <xmlPr mapId="2" xpath="/ns1:EfnahagurBanka/ns1:Gögn/ns1:SundurliðunÚtlán/ns1:SÚ-Útlán/ns1:SÚ-Víxlar/ns1:AtvinnufyrirtækiSundurliðað/ns1:ByggingastarfsemiOgMannvirkjagerðSundurliðað/@CHF" xmlDataType="decimal"/>
    </xmlCellPr>
  </singleXmlCell>
  <singleXmlCell id="8844" r="Q81" connectionId="0">
    <xmlCellPr id="1" uniqueName="AðrirGjaldmiðlar">
      <xmlPr mapId="2" xpath="/ns1:EfnahagurBanka/ns1:Gögn/ns1:SundurliðunÚtlán/ns1:SÚ-Útlán/ns1:SÚ-Víxlar/ns1:AtvinnufyrirtækiSundurliðað/ns1:ByggingastarfsemiOgMannvirkjagerðSundurliðað/@AðrirGjaldmiðlar" xmlDataType="decimal"/>
    </xmlCellPr>
  </singleXmlCell>
  <singleXmlCell id="8845" r="H82" connectionId="0">
    <xmlCellPr id="1" uniqueName="ISK">
      <xmlPr mapId="2" xpath="/ns1:EfnahagurBanka/ns1:Gögn/ns1:SundurliðunÚtlán/ns1:SÚ-Útlán/ns1:SÚ-Víxlar/ns1:AtvinnufyrirtækiSundurliðað/ns1:VerslunSundurliðað/@ISK" xmlDataType="decimal"/>
    </xmlCellPr>
  </singleXmlCell>
  <singleXmlCell id="8846" r="I82" connectionId="0">
    <xmlCellPr id="1" uniqueName="EUR">
      <xmlPr mapId="2" xpath="/ns1:EfnahagurBanka/ns1:Gögn/ns1:SundurliðunÚtlán/ns1:SÚ-Útlán/ns1:SÚ-Víxlar/ns1:AtvinnufyrirtækiSundurliðað/ns1:VerslunSundurliðað/@EUR" xmlDataType="decimal"/>
    </xmlCellPr>
  </singleXmlCell>
  <singleXmlCell id="8847" r="J82" connectionId="0">
    <xmlCellPr id="1" uniqueName="USD">
      <xmlPr mapId="2" xpath="/ns1:EfnahagurBanka/ns1:Gögn/ns1:SundurliðunÚtlán/ns1:SÚ-Útlán/ns1:SÚ-Víxlar/ns1:AtvinnufyrirtækiSundurliðað/ns1:VerslunSundurliðað/@USD" xmlDataType="decimal"/>
    </xmlCellPr>
  </singleXmlCell>
  <singleXmlCell id="8848" r="K82" connectionId="0">
    <xmlCellPr id="1" uniqueName="GBP">
      <xmlPr mapId="2" xpath="/ns1:EfnahagurBanka/ns1:Gögn/ns1:SundurliðunÚtlán/ns1:SÚ-Útlán/ns1:SÚ-Víxlar/ns1:AtvinnufyrirtækiSundurliðað/ns1:VerslunSundurliðað/@GBP" xmlDataType="decimal"/>
    </xmlCellPr>
  </singleXmlCell>
  <singleXmlCell id="8849" r="L82" connectionId="0">
    <xmlCellPr id="1" uniqueName="JPY">
      <xmlPr mapId="2" xpath="/ns1:EfnahagurBanka/ns1:Gögn/ns1:SundurliðunÚtlán/ns1:SÚ-Útlán/ns1:SÚ-Víxlar/ns1:AtvinnufyrirtækiSundurliðað/ns1:VerslunSundurliðað/@JPY" xmlDataType="decimal"/>
    </xmlCellPr>
  </singleXmlCell>
  <singleXmlCell id="8850" r="M82" connectionId="0">
    <xmlCellPr id="1" uniqueName="DKK">
      <xmlPr mapId="2" xpath="/ns1:EfnahagurBanka/ns1:Gögn/ns1:SundurliðunÚtlán/ns1:SÚ-Útlán/ns1:SÚ-Víxlar/ns1:AtvinnufyrirtækiSundurliðað/ns1:VerslunSundurliðað/@DKK" xmlDataType="decimal"/>
    </xmlCellPr>
  </singleXmlCell>
  <singleXmlCell id="8851" r="N82" connectionId="0">
    <xmlCellPr id="1" uniqueName="NOK">
      <xmlPr mapId="2" xpath="/ns1:EfnahagurBanka/ns1:Gögn/ns1:SundurliðunÚtlán/ns1:SÚ-Útlán/ns1:SÚ-Víxlar/ns1:AtvinnufyrirtækiSundurliðað/ns1:VerslunSundurliðað/@NOK" xmlDataType="decimal"/>
    </xmlCellPr>
  </singleXmlCell>
  <singleXmlCell id="8852" r="O82" connectionId="0">
    <xmlCellPr id="1" uniqueName="SEK">
      <xmlPr mapId="2" xpath="/ns1:EfnahagurBanka/ns1:Gögn/ns1:SundurliðunÚtlán/ns1:SÚ-Útlán/ns1:SÚ-Víxlar/ns1:AtvinnufyrirtækiSundurliðað/ns1:VerslunSundurliðað/@SEK" xmlDataType="decimal"/>
    </xmlCellPr>
  </singleXmlCell>
  <singleXmlCell id="8853" r="P82" connectionId="0">
    <xmlCellPr id="1" uniqueName="CHF">
      <xmlPr mapId="2" xpath="/ns1:EfnahagurBanka/ns1:Gögn/ns1:SundurliðunÚtlán/ns1:SÚ-Útlán/ns1:SÚ-Víxlar/ns1:AtvinnufyrirtækiSundurliðað/ns1:VerslunSundurliðað/@CHF" xmlDataType="decimal"/>
    </xmlCellPr>
  </singleXmlCell>
  <singleXmlCell id="8854" r="Q82" connectionId="0">
    <xmlCellPr id="1" uniqueName="AðrirGjaldmiðlar">
      <xmlPr mapId="2" xpath="/ns1:EfnahagurBanka/ns1:Gögn/ns1:SundurliðunÚtlán/ns1:SÚ-Útlán/ns1:SÚ-Víxlar/ns1:AtvinnufyrirtækiSundurliðað/ns1:VerslunSundurliðað/@AðrirGjaldmiðlar" xmlDataType="decimal"/>
    </xmlCellPr>
  </singleXmlCell>
  <singleXmlCell id="8855" r="H83" connectionId="0">
    <xmlCellPr id="1" uniqueName="ISK">
      <xmlPr mapId="2" xpath="/ns1:EfnahagurBanka/ns1:Gögn/ns1:SundurliðunÚtlán/ns1:SÚ-Útlán/ns1:SÚ-Víxlar/ns1:AtvinnufyrirtækiSundurliðað/ns1:SamgöngurOgFlutningarSundurliðað/@ISK" xmlDataType="decimal"/>
    </xmlCellPr>
  </singleXmlCell>
  <singleXmlCell id="8856" r="I83" connectionId="0">
    <xmlCellPr id="1" uniqueName="EUR">
      <xmlPr mapId="2" xpath="/ns1:EfnahagurBanka/ns1:Gögn/ns1:SundurliðunÚtlán/ns1:SÚ-Útlán/ns1:SÚ-Víxlar/ns1:AtvinnufyrirtækiSundurliðað/ns1:SamgöngurOgFlutningarSundurliðað/@EUR" xmlDataType="decimal"/>
    </xmlCellPr>
  </singleXmlCell>
  <singleXmlCell id="8857" r="J83" connectionId="0">
    <xmlCellPr id="1" uniqueName="USD">
      <xmlPr mapId="2" xpath="/ns1:EfnahagurBanka/ns1:Gögn/ns1:SundurliðunÚtlán/ns1:SÚ-Útlán/ns1:SÚ-Víxlar/ns1:AtvinnufyrirtækiSundurliðað/ns1:SamgöngurOgFlutningarSundurliðað/@USD" xmlDataType="decimal"/>
    </xmlCellPr>
  </singleXmlCell>
  <singleXmlCell id="8858" r="K83" connectionId="0">
    <xmlCellPr id="1" uniqueName="GBP">
      <xmlPr mapId="2" xpath="/ns1:EfnahagurBanka/ns1:Gögn/ns1:SundurliðunÚtlán/ns1:SÚ-Útlán/ns1:SÚ-Víxlar/ns1:AtvinnufyrirtækiSundurliðað/ns1:SamgöngurOgFlutningarSundurliðað/@GBP" xmlDataType="decimal"/>
    </xmlCellPr>
  </singleXmlCell>
  <singleXmlCell id="8859" r="L83" connectionId="0">
    <xmlCellPr id="1" uniqueName="JPY">
      <xmlPr mapId="2" xpath="/ns1:EfnahagurBanka/ns1:Gögn/ns1:SundurliðunÚtlán/ns1:SÚ-Útlán/ns1:SÚ-Víxlar/ns1:AtvinnufyrirtækiSundurliðað/ns1:SamgöngurOgFlutningarSundurliðað/@JPY" xmlDataType="decimal"/>
    </xmlCellPr>
  </singleXmlCell>
  <singleXmlCell id="8860" r="M83" connectionId="0">
    <xmlCellPr id="1" uniqueName="DKK">
      <xmlPr mapId="2" xpath="/ns1:EfnahagurBanka/ns1:Gögn/ns1:SundurliðunÚtlán/ns1:SÚ-Útlán/ns1:SÚ-Víxlar/ns1:AtvinnufyrirtækiSundurliðað/ns1:SamgöngurOgFlutningarSundurliðað/@DKK" xmlDataType="decimal"/>
    </xmlCellPr>
  </singleXmlCell>
  <singleXmlCell id="8861" r="N83" connectionId="0">
    <xmlCellPr id="1" uniqueName="NOK">
      <xmlPr mapId="2" xpath="/ns1:EfnahagurBanka/ns1:Gögn/ns1:SundurliðunÚtlán/ns1:SÚ-Útlán/ns1:SÚ-Víxlar/ns1:AtvinnufyrirtækiSundurliðað/ns1:SamgöngurOgFlutningarSundurliðað/@NOK" xmlDataType="decimal"/>
    </xmlCellPr>
  </singleXmlCell>
  <singleXmlCell id="8862" r="O83" connectionId="0">
    <xmlCellPr id="1" uniqueName="SEK">
      <xmlPr mapId="2" xpath="/ns1:EfnahagurBanka/ns1:Gögn/ns1:SundurliðunÚtlán/ns1:SÚ-Útlán/ns1:SÚ-Víxlar/ns1:AtvinnufyrirtækiSundurliðað/ns1:SamgöngurOgFlutningarSundurliðað/@SEK" xmlDataType="decimal"/>
    </xmlCellPr>
  </singleXmlCell>
  <singleXmlCell id="8863" r="P83" connectionId="0">
    <xmlCellPr id="1" uniqueName="CHF">
      <xmlPr mapId="2" xpath="/ns1:EfnahagurBanka/ns1:Gögn/ns1:SundurliðunÚtlán/ns1:SÚ-Útlán/ns1:SÚ-Víxlar/ns1:AtvinnufyrirtækiSundurliðað/ns1:SamgöngurOgFlutningarSundurliðað/@CHF" xmlDataType="decimal"/>
    </xmlCellPr>
  </singleXmlCell>
  <singleXmlCell id="8864" r="Q83" connectionId="0">
    <xmlCellPr id="1" uniqueName="AðrirGjaldmiðlar">
      <xmlPr mapId="2" xpath="/ns1:EfnahagurBanka/ns1:Gögn/ns1:SundurliðunÚtlán/ns1:SÚ-Útlán/ns1:SÚ-Víxlar/ns1:AtvinnufyrirtækiSundurliðað/ns1:SamgöngurOgFlutningarSundurliðað/@AðrirGjaldmiðlar" xmlDataType="decimal"/>
    </xmlCellPr>
  </singleXmlCell>
  <singleXmlCell id="8865" r="H84" connectionId="0">
    <xmlCellPr id="1" uniqueName="ISK">
      <xmlPr mapId="2" xpath="/ns1:EfnahagurBanka/ns1:Gögn/ns1:SundurliðunÚtlán/ns1:SÚ-Útlán/ns1:SÚ-Víxlar/ns1:AtvinnufyrirtækiSundurliðað/ns1:ÞjónustaFasteignafélögSundurliðað/@ISK" xmlDataType="decimal"/>
    </xmlCellPr>
  </singleXmlCell>
  <singleXmlCell id="8866" r="I84" connectionId="0">
    <xmlCellPr id="1" uniqueName="EUR">
      <xmlPr mapId="2" xpath="/ns1:EfnahagurBanka/ns1:Gögn/ns1:SundurliðunÚtlán/ns1:SÚ-Útlán/ns1:SÚ-Víxlar/ns1:AtvinnufyrirtækiSundurliðað/ns1:ÞjónustaFasteignafélögSundurliðað/@EUR" xmlDataType="decimal"/>
    </xmlCellPr>
  </singleXmlCell>
  <singleXmlCell id="8867" r="J84" connectionId="0">
    <xmlCellPr id="1" uniqueName="USD">
      <xmlPr mapId="2" xpath="/ns1:EfnahagurBanka/ns1:Gögn/ns1:SundurliðunÚtlán/ns1:SÚ-Útlán/ns1:SÚ-Víxlar/ns1:AtvinnufyrirtækiSundurliðað/ns1:ÞjónustaFasteignafélögSundurliðað/@USD" xmlDataType="decimal"/>
    </xmlCellPr>
  </singleXmlCell>
  <singleXmlCell id="8868" r="K84" connectionId="0">
    <xmlCellPr id="1" uniqueName="GBP">
      <xmlPr mapId="2" xpath="/ns1:EfnahagurBanka/ns1:Gögn/ns1:SundurliðunÚtlán/ns1:SÚ-Útlán/ns1:SÚ-Víxlar/ns1:AtvinnufyrirtækiSundurliðað/ns1:ÞjónustaFasteignafélögSundurliðað/@GBP" xmlDataType="decimal"/>
    </xmlCellPr>
  </singleXmlCell>
  <singleXmlCell id="8869" r="L84" connectionId="0">
    <xmlCellPr id="1" uniqueName="JPY">
      <xmlPr mapId="2" xpath="/ns1:EfnahagurBanka/ns1:Gögn/ns1:SundurliðunÚtlán/ns1:SÚ-Útlán/ns1:SÚ-Víxlar/ns1:AtvinnufyrirtækiSundurliðað/ns1:ÞjónustaFasteignafélögSundurliðað/@JPY" xmlDataType="decimal"/>
    </xmlCellPr>
  </singleXmlCell>
  <singleXmlCell id="8870" r="M84" connectionId="0">
    <xmlCellPr id="1" uniqueName="DKK">
      <xmlPr mapId="2" xpath="/ns1:EfnahagurBanka/ns1:Gögn/ns1:SundurliðunÚtlán/ns1:SÚ-Útlán/ns1:SÚ-Víxlar/ns1:AtvinnufyrirtækiSundurliðað/ns1:ÞjónustaFasteignafélögSundurliðað/@DKK" xmlDataType="decimal"/>
    </xmlCellPr>
  </singleXmlCell>
  <singleXmlCell id="8871" r="N84" connectionId="0">
    <xmlCellPr id="1" uniqueName="NOK">
      <xmlPr mapId="2" xpath="/ns1:EfnahagurBanka/ns1:Gögn/ns1:SundurliðunÚtlán/ns1:SÚ-Útlán/ns1:SÚ-Víxlar/ns1:AtvinnufyrirtækiSundurliðað/ns1:ÞjónustaFasteignafélögSundurliðað/@NOK" xmlDataType="decimal"/>
    </xmlCellPr>
  </singleXmlCell>
  <singleXmlCell id="8872" r="O84" connectionId="0">
    <xmlCellPr id="1" uniqueName="SEK">
      <xmlPr mapId="2" xpath="/ns1:EfnahagurBanka/ns1:Gögn/ns1:SundurliðunÚtlán/ns1:SÚ-Útlán/ns1:SÚ-Víxlar/ns1:AtvinnufyrirtækiSundurliðað/ns1:ÞjónustaFasteignafélögSundurliðað/@SEK" xmlDataType="decimal"/>
    </xmlCellPr>
  </singleXmlCell>
  <singleXmlCell id="8873" r="P84" connectionId="0">
    <xmlCellPr id="1" uniqueName="CHF">
      <xmlPr mapId="2" xpath="/ns1:EfnahagurBanka/ns1:Gögn/ns1:SundurliðunÚtlán/ns1:SÚ-Útlán/ns1:SÚ-Víxlar/ns1:AtvinnufyrirtækiSundurliðað/ns1:ÞjónustaFasteignafélögSundurliðað/@CHF" xmlDataType="decimal"/>
    </xmlCellPr>
  </singleXmlCell>
  <singleXmlCell id="8874" r="Q84" connectionId="0">
    <xmlCellPr id="1" uniqueName="AðrirGjaldmiðlar">
      <xmlPr mapId="2" xpath="/ns1:EfnahagurBanka/ns1:Gögn/ns1:SundurliðunÚtlán/ns1:SÚ-Útlán/ns1:SÚ-Víxlar/ns1:AtvinnufyrirtækiSundurliðað/ns1:ÞjónustaFasteignafélögSundurliðað/@AðrirGjaldmiðlar" xmlDataType="decimal"/>
    </xmlCellPr>
  </singleXmlCell>
  <singleXmlCell id="8875" r="H85" connectionId="0">
    <xmlCellPr id="1" uniqueName="ISK">
      <xmlPr mapId="2" xpath="/ns1:EfnahagurBanka/ns1:Gögn/ns1:SundurliðunÚtlán/ns1:SÚ-Útlán/ns1:SÚ-Víxlar/ns1:AtvinnufyrirtækiSundurliðað/ns1:ÞjónustaStarfsemiHöfuðstöðvaSundurliðað/@ISK" xmlDataType="decimal"/>
    </xmlCellPr>
  </singleXmlCell>
  <singleXmlCell id="8876" r="I85" connectionId="0">
    <xmlCellPr id="1" uniqueName="EUR">
      <xmlPr mapId="2" xpath="/ns1:EfnahagurBanka/ns1:Gögn/ns1:SundurliðunÚtlán/ns1:SÚ-Útlán/ns1:SÚ-Víxlar/ns1:AtvinnufyrirtækiSundurliðað/ns1:ÞjónustaStarfsemiHöfuðstöðvaSundurliðað/@EUR" xmlDataType="decimal"/>
    </xmlCellPr>
  </singleXmlCell>
  <singleXmlCell id="8877" r="J85" connectionId="0">
    <xmlCellPr id="1" uniqueName="USD">
      <xmlPr mapId="2" xpath="/ns1:EfnahagurBanka/ns1:Gögn/ns1:SundurliðunÚtlán/ns1:SÚ-Útlán/ns1:SÚ-Víxlar/ns1:AtvinnufyrirtækiSundurliðað/ns1:ÞjónustaStarfsemiHöfuðstöðvaSundurliðað/@USD" xmlDataType="decimal"/>
    </xmlCellPr>
  </singleXmlCell>
  <singleXmlCell id="8878" r="K85" connectionId="0">
    <xmlCellPr id="1" uniqueName="GBP">
      <xmlPr mapId="2" xpath="/ns1:EfnahagurBanka/ns1:Gögn/ns1:SundurliðunÚtlán/ns1:SÚ-Útlán/ns1:SÚ-Víxlar/ns1:AtvinnufyrirtækiSundurliðað/ns1:ÞjónustaStarfsemiHöfuðstöðvaSundurliðað/@GBP" xmlDataType="decimal"/>
    </xmlCellPr>
  </singleXmlCell>
  <singleXmlCell id="8879" r="L85" connectionId="0">
    <xmlCellPr id="1" uniqueName="JPY">
      <xmlPr mapId="2" xpath="/ns1:EfnahagurBanka/ns1:Gögn/ns1:SundurliðunÚtlán/ns1:SÚ-Útlán/ns1:SÚ-Víxlar/ns1:AtvinnufyrirtækiSundurliðað/ns1:ÞjónustaStarfsemiHöfuðstöðvaSundurliðað/@JPY" xmlDataType="decimal"/>
    </xmlCellPr>
  </singleXmlCell>
  <singleXmlCell id="8880" r="M85" connectionId="0">
    <xmlCellPr id="1" uniqueName="DKK">
      <xmlPr mapId="2" xpath="/ns1:EfnahagurBanka/ns1:Gögn/ns1:SundurliðunÚtlán/ns1:SÚ-Útlán/ns1:SÚ-Víxlar/ns1:AtvinnufyrirtækiSundurliðað/ns1:ÞjónustaStarfsemiHöfuðstöðvaSundurliðað/@DKK" xmlDataType="decimal"/>
    </xmlCellPr>
  </singleXmlCell>
  <singleXmlCell id="8881" r="N85" connectionId="0">
    <xmlCellPr id="1" uniqueName="NOK">
      <xmlPr mapId="2" xpath="/ns1:EfnahagurBanka/ns1:Gögn/ns1:SundurliðunÚtlán/ns1:SÚ-Útlán/ns1:SÚ-Víxlar/ns1:AtvinnufyrirtækiSundurliðað/ns1:ÞjónustaStarfsemiHöfuðstöðvaSundurliðað/@NOK" xmlDataType="decimal"/>
    </xmlCellPr>
  </singleXmlCell>
  <singleXmlCell id="8882" r="O85" connectionId="0">
    <xmlCellPr id="1" uniqueName="SEK">
      <xmlPr mapId="2" xpath="/ns1:EfnahagurBanka/ns1:Gögn/ns1:SundurliðunÚtlán/ns1:SÚ-Útlán/ns1:SÚ-Víxlar/ns1:AtvinnufyrirtækiSundurliðað/ns1:ÞjónustaStarfsemiHöfuðstöðvaSundurliðað/@SEK" xmlDataType="decimal"/>
    </xmlCellPr>
  </singleXmlCell>
  <singleXmlCell id="8883" r="P85" connectionId="0">
    <xmlCellPr id="1" uniqueName="CHF">
      <xmlPr mapId="2" xpath="/ns1:EfnahagurBanka/ns1:Gögn/ns1:SundurliðunÚtlán/ns1:SÚ-Útlán/ns1:SÚ-Víxlar/ns1:AtvinnufyrirtækiSundurliðað/ns1:ÞjónustaStarfsemiHöfuðstöðvaSundurliðað/@CHF" xmlDataType="decimal"/>
    </xmlCellPr>
  </singleXmlCell>
  <singleXmlCell id="8884" r="Q85" connectionId="0">
    <xmlCellPr id="1" uniqueName="AðrirGjaldmiðlar">
      <xmlPr mapId="2" xpath="/ns1:EfnahagurBanka/ns1:Gögn/ns1:SundurliðunÚtlán/ns1:SÚ-Útlán/ns1:SÚ-Víxlar/ns1:AtvinnufyrirtækiSundurliðað/ns1:ÞjónustaStarfsemiHöfuðstöðvaSundurliðað/@AðrirGjaldmiðlar" xmlDataType="decimal"/>
    </xmlCellPr>
  </singleXmlCell>
  <singleXmlCell id="8885" r="H86" connectionId="0">
    <xmlCellPr id="1" uniqueName="ISK">
      <xmlPr mapId="2" xpath="/ns1:EfnahagurBanka/ns1:Gögn/ns1:SundurliðunÚtlán/ns1:SÚ-Útlán/ns1:SÚ-Víxlar/ns1:AtvinnufyrirtækiSundurliðað/ns1:ÞjónustaAnnaðSundurliðað/@ISK" xmlDataType="decimal"/>
    </xmlCellPr>
  </singleXmlCell>
  <singleXmlCell id="8886" r="I86" connectionId="0">
    <xmlCellPr id="1" uniqueName="EUR">
      <xmlPr mapId="2" xpath="/ns1:EfnahagurBanka/ns1:Gögn/ns1:SundurliðunÚtlán/ns1:SÚ-Útlán/ns1:SÚ-Víxlar/ns1:AtvinnufyrirtækiSundurliðað/ns1:ÞjónustaAnnaðSundurliðað/@EUR" xmlDataType="decimal"/>
    </xmlCellPr>
  </singleXmlCell>
  <singleXmlCell id="8887" r="J86" connectionId="0">
    <xmlCellPr id="1" uniqueName="USD">
      <xmlPr mapId="2" xpath="/ns1:EfnahagurBanka/ns1:Gögn/ns1:SundurliðunÚtlán/ns1:SÚ-Útlán/ns1:SÚ-Víxlar/ns1:AtvinnufyrirtækiSundurliðað/ns1:ÞjónustaAnnaðSundurliðað/@USD" xmlDataType="decimal"/>
    </xmlCellPr>
  </singleXmlCell>
  <singleXmlCell id="8888" r="K86" connectionId="0">
    <xmlCellPr id="1" uniqueName="GBP">
      <xmlPr mapId="2" xpath="/ns1:EfnahagurBanka/ns1:Gögn/ns1:SundurliðunÚtlán/ns1:SÚ-Útlán/ns1:SÚ-Víxlar/ns1:AtvinnufyrirtækiSundurliðað/ns1:ÞjónustaAnnaðSundurliðað/@GBP" xmlDataType="decimal"/>
    </xmlCellPr>
  </singleXmlCell>
  <singleXmlCell id="8889" r="L86" connectionId="0">
    <xmlCellPr id="1" uniqueName="JPY">
      <xmlPr mapId="2" xpath="/ns1:EfnahagurBanka/ns1:Gögn/ns1:SundurliðunÚtlán/ns1:SÚ-Útlán/ns1:SÚ-Víxlar/ns1:AtvinnufyrirtækiSundurliðað/ns1:ÞjónustaAnnaðSundurliðað/@JPY" xmlDataType="decimal"/>
    </xmlCellPr>
  </singleXmlCell>
  <singleXmlCell id="8890" r="M86" connectionId="0">
    <xmlCellPr id="1" uniqueName="DKK">
      <xmlPr mapId="2" xpath="/ns1:EfnahagurBanka/ns1:Gögn/ns1:SundurliðunÚtlán/ns1:SÚ-Útlán/ns1:SÚ-Víxlar/ns1:AtvinnufyrirtækiSundurliðað/ns1:ÞjónustaAnnaðSundurliðað/@DKK" xmlDataType="decimal"/>
    </xmlCellPr>
  </singleXmlCell>
  <singleXmlCell id="8891" r="N86" connectionId="0">
    <xmlCellPr id="1" uniqueName="NOK">
      <xmlPr mapId="2" xpath="/ns1:EfnahagurBanka/ns1:Gögn/ns1:SundurliðunÚtlán/ns1:SÚ-Útlán/ns1:SÚ-Víxlar/ns1:AtvinnufyrirtækiSundurliðað/ns1:ÞjónustaAnnaðSundurliðað/@NOK" xmlDataType="decimal"/>
    </xmlCellPr>
  </singleXmlCell>
  <singleXmlCell id="8892" r="O86" connectionId="0">
    <xmlCellPr id="1" uniqueName="SEK">
      <xmlPr mapId="2" xpath="/ns1:EfnahagurBanka/ns1:Gögn/ns1:SundurliðunÚtlán/ns1:SÚ-Útlán/ns1:SÚ-Víxlar/ns1:AtvinnufyrirtækiSundurliðað/ns1:ÞjónustaAnnaðSundurliðað/@SEK" xmlDataType="decimal"/>
    </xmlCellPr>
  </singleXmlCell>
  <singleXmlCell id="8893" r="P86" connectionId="0">
    <xmlCellPr id="1" uniqueName="CHF">
      <xmlPr mapId="2" xpath="/ns1:EfnahagurBanka/ns1:Gögn/ns1:SundurliðunÚtlán/ns1:SÚ-Útlán/ns1:SÚ-Víxlar/ns1:AtvinnufyrirtækiSundurliðað/ns1:ÞjónustaAnnaðSundurliðað/@CHF" xmlDataType="decimal"/>
    </xmlCellPr>
  </singleXmlCell>
  <singleXmlCell id="8894" r="Q86" connectionId="0">
    <xmlCellPr id="1" uniqueName="AðrirGjaldmiðlar">
      <xmlPr mapId="2" xpath="/ns1:EfnahagurBanka/ns1:Gögn/ns1:SundurliðunÚtlán/ns1:SÚ-Útlán/ns1:SÚ-Víxlar/ns1:AtvinnufyrirtækiSundurliðað/ns1:ÞjónustaAnnaðSundurliðað/@AðrirGjaldmiðlar" xmlDataType="decimal"/>
    </xmlCellPr>
  </singleXmlCell>
  <singleXmlCell id="8895" r="H87" connectionId="0">
    <xmlCellPr id="1" uniqueName="ISK">
      <xmlPr mapId="2" xpath="/ns1:EfnahagurBanka/ns1:Gögn/ns1:SundurliðunÚtlán/ns1:SÚ-Útlán/ns1:SÚ-Víxlar/ns1:AtvinnufyrirtækiSundurliðað/ns1:ÓflokkaðSundurliðað/@ISK" xmlDataType="decimal"/>
    </xmlCellPr>
  </singleXmlCell>
  <singleXmlCell id="8896" r="I87" connectionId="0">
    <xmlCellPr id="1" uniqueName="EUR">
      <xmlPr mapId="2" xpath="/ns1:EfnahagurBanka/ns1:Gögn/ns1:SundurliðunÚtlán/ns1:SÚ-Útlán/ns1:SÚ-Víxlar/ns1:AtvinnufyrirtækiSundurliðað/ns1:ÓflokkaðSundurliðað/@EUR" xmlDataType="decimal"/>
    </xmlCellPr>
  </singleXmlCell>
  <singleXmlCell id="8897" r="J87" connectionId="0">
    <xmlCellPr id="1" uniqueName="USD">
      <xmlPr mapId="2" xpath="/ns1:EfnahagurBanka/ns1:Gögn/ns1:SundurliðunÚtlán/ns1:SÚ-Útlán/ns1:SÚ-Víxlar/ns1:AtvinnufyrirtækiSundurliðað/ns1:ÓflokkaðSundurliðað/@USD" xmlDataType="decimal"/>
    </xmlCellPr>
  </singleXmlCell>
  <singleXmlCell id="8898" r="K87" connectionId="0">
    <xmlCellPr id="1" uniqueName="GBP">
      <xmlPr mapId="2" xpath="/ns1:EfnahagurBanka/ns1:Gögn/ns1:SundurliðunÚtlán/ns1:SÚ-Útlán/ns1:SÚ-Víxlar/ns1:AtvinnufyrirtækiSundurliðað/ns1:ÓflokkaðSundurliðað/@GBP" xmlDataType="decimal"/>
    </xmlCellPr>
  </singleXmlCell>
  <singleXmlCell id="8899" r="L87" connectionId="0">
    <xmlCellPr id="1" uniqueName="JPY">
      <xmlPr mapId="2" xpath="/ns1:EfnahagurBanka/ns1:Gögn/ns1:SundurliðunÚtlán/ns1:SÚ-Útlán/ns1:SÚ-Víxlar/ns1:AtvinnufyrirtækiSundurliðað/ns1:ÓflokkaðSundurliðað/@JPY" xmlDataType="decimal"/>
    </xmlCellPr>
  </singleXmlCell>
  <singleXmlCell id="8900" r="M87" connectionId="0">
    <xmlCellPr id="1" uniqueName="DKK">
      <xmlPr mapId="2" xpath="/ns1:EfnahagurBanka/ns1:Gögn/ns1:SundurliðunÚtlán/ns1:SÚ-Útlán/ns1:SÚ-Víxlar/ns1:AtvinnufyrirtækiSundurliðað/ns1:ÓflokkaðSundurliðað/@DKK" xmlDataType="decimal"/>
    </xmlCellPr>
  </singleXmlCell>
  <singleXmlCell id="8901" r="N87" connectionId="0">
    <xmlCellPr id="1" uniqueName="NOK">
      <xmlPr mapId="2" xpath="/ns1:EfnahagurBanka/ns1:Gögn/ns1:SundurliðunÚtlán/ns1:SÚ-Útlán/ns1:SÚ-Víxlar/ns1:AtvinnufyrirtækiSundurliðað/ns1:ÓflokkaðSundurliðað/@NOK" xmlDataType="decimal"/>
    </xmlCellPr>
  </singleXmlCell>
  <singleXmlCell id="8902" r="O87" connectionId="0">
    <xmlCellPr id="1" uniqueName="SEK">
      <xmlPr mapId="2" xpath="/ns1:EfnahagurBanka/ns1:Gögn/ns1:SundurliðunÚtlán/ns1:SÚ-Útlán/ns1:SÚ-Víxlar/ns1:AtvinnufyrirtækiSundurliðað/ns1:ÓflokkaðSundurliðað/@SEK" xmlDataType="decimal"/>
    </xmlCellPr>
  </singleXmlCell>
  <singleXmlCell id="8903" r="P87" connectionId="0">
    <xmlCellPr id="1" uniqueName="CHF">
      <xmlPr mapId="2" xpath="/ns1:EfnahagurBanka/ns1:Gögn/ns1:SundurliðunÚtlán/ns1:SÚ-Útlán/ns1:SÚ-Víxlar/ns1:AtvinnufyrirtækiSundurliðað/ns1:ÓflokkaðSundurliðað/@CHF" xmlDataType="decimal"/>
    </xmlCellPr>
  </singleXmlCell>
  <singleXmlCell id="8904" r="Q87" connectionId="0">
    <xmlCellPr id="1" uniqueName="AðrirGjaldmiðlar">
      <xmlPr mapId="2" xpath="/ns1:EfnahagurBanka/ns1:Gögn/ns1:SundurliðunÚtlán/ns1:SÚ-Útlán/ns1:SÚ-Víxlar/ns1:AtvinnufyrirtækiSundurliðað/ns1:ÓflokkaðSundurliðað/@AðrirGjaldmiðlar" xmlDataType="decimal"/>
    </xmlCellPr>
  </singleXmlCell>
  <singleXmlCell id="8905" r="F74" connectionId="0">
    <xmlCellPr id="1" uniqueName="OpinbertFyrirtæki">
      <xmlPr mapId="2" xpath="/ns1:EfnahagurBanka/ns1:Gögn/ns1:SundurliðunÚtlán/ns1:SÚ-Útlán/ns1:SÚ-Víxlar/ns1:AtvinnufyrirtækiSundurliðað/ns1:AtvinnufyrirtækiOpinbertEinkaSamtals/@OpinbertFyrirtæki" xmlDataType="decimal"/>
    </xmlCellPr>
  </singleXmlCell>
  <singleXmlCell id="8906" r="G74" connectionId="0">
    <xmlCellPr id="1" uniqueName="Einkafyrirtæki">
      <xmlPr mapId="2" xpath="/ns1:EfnahagurBanka/ns1:Gögn/ns1:SundurliðunÚtlán/ns1:SÚ-Útlán/ns1:SÚ-Víxlar/ns1:AtvinnufyrirtækiSundurliðað/ns1:AtvinnufyrirtækiOpinbertEinkaSamtals/@Einkafyrirtæki" xmlDataType="decimal"/>
    </xmlCellPr>
  </singleXmlCell>
  <singleXmlCell id="8907" r="H74" connectionId="0">
    <xmlCellPr id="1" uniqueName="ISK">
      <xmlPr mapId="2" xpath="/ns1:EfnahagurBanka/ns1:Gögn/ns1:SundurliðunÚtlán/ns1:SÚ-Útlán/ns1:SÚ-Víxlar/ns1:AtvinnufyrirtækiSundurliðað/ns1:AtvinnufyrirtækiOpinbertEinkaSamtals/@ISK" xmlDataType="decimal"/>
    </xmlCellPr>
  </singleXmlCell>
  <singleXmlCell id="3705" r="F43" connectionId="0">
    <xmlCellPr id="1" uniqueName="OpinbertFyrirtæki">
      <xmlPr mapId="2" xpath="/ns1:EfnahagurBanka/ns1:Gögn/ns1:SundurliðunÚtlán/ns1:SÚ-Útlán/ns1:SÚ-Yfirdráttarlán/ns1:AtvinnufyrirtækiSundurliðað/ns1:AtvinnufyrirtækiOpinbertEinkaSamtals/@OpinbertFyrirtæki" xmlDataType="decimal"/>
    </xmlCellPr>
  </singleXmlCell>
  <singleXmlCell id="3706" r="G43" connectionId="0">
    <xmlCellPr id="1" uniqueName="Einkafyrirtæki">
      <xmlPr mapId="2" xpath="/ns1:EfnahagurBanka/ns1:Gögn/ns1:SundurliðunÚtlán/ns1:SÚ-Útlán/ns1:SÚ-Yfirdráttarlán/ns1:AtvinnufyrirtækiSundurliðað/ns1:AtvinnufyrirtækiOpinbertEinkaSamtals/@Einkafyrirtæki" xmlDataType="decimal"/>
    </xmlCellPr>
  </singleXmlCell>
  <singleXmlCell id="3707" r="H43" connectionId="0">
    <xmlCellPr id="1" uniqueName="ISK">
      <xmlPr mapId="2" xpath="/ns1:EfnahagurBanka/ns1:Gögn/ns1:SundurliðunÚtlán/ns1:SÚ-Útlán/ns1:SÚ-Yfirdráttarlán/ns1:AtvinnufyrirtækiSundurliðað/ns1:AtvinnufyrirtækiOpinbertEinkaSamtals/@ISK" xmlDataType="decimal"/>
    </xmlCellPr>
  </singleXmlCell>
  <singleXmlCell id="3708" r="H106" connectionId="0">
    <xmlCellPr id="1" uniqueName="ISK">
      <xmlPr mapId="2" xpath="/ns1:EfnahagurBanka/ns1:Gögn/ns1:SundurliðunÚtlán/ns1:SÚ-Útlán/ns1:SÚ-VerðtryggðÚtlán/ns1:AtvinnufyrirtækiSundurliðaðISK/ns1:LandbúnaðurISK/@ISK" xmlDataType="decimal"/>
    </xmlCellPr>
  </singleXmlCell>
  <singleXmlCell id="3709" r="H107" connectionId="0">
    <xmlCellPr id="1" uniqueName="ISK">
      <xmlPr mapId="2" xpath="/ns1:EfnahagurBanka/ns1:Gögn/ns1:SundurliðunÚtlán/ns1:SÚ-Útlán/ns1:SÚ-VerðtryggðÚtlán/ns1:AtvinnufyrirtækiSundurliðaðISK/ns1:FiskveiðarISK/@ISK" xmlDataType="decimal"/>
    </xmlCellPr>
  </singleXmlCell>
  <singleXmlCell id="3710" r="H108" connectionId="0">
    <xmlCellPr id="1" uniqueName="ISK">
      <xmlPr mapId="2" xpath="/ns1:EfnahagurBanka/ns1:Gögn/ns1:SundurliðunÚtlán/ns1:SÚ-Útlán/ns1:SÚ-VerðtryggðÚtlán/ns1:AtvinnufyrirtækiSundurliðaðISK/ns1:IðnaðurVinnslaLandbúnaðarafurðaISK/@ISK" xmlDataType="decimal"/>
    </xmlCellPr>
  </singleXmlCell>
  <singleXmlCell id="3711" r="H109" connectionId="0">
    <xmlCellPr id="1" uniqueName="ISK">
      <xmlPr mapId="2" xpath="/ns1:EfnahagurBanka/ns1:Gögn/ns1:SundurliðunÚtlán/ns1:SÚ-Útlán/ns1:SÚ-VerðtryggðÚtlán/ns1:AtvinnufyrirtækiSundurliðaðISK/ns1:IðnaðurVinnslaSjávarafurðaISK/@ISK" xmlDataType="decimal"/>
    </xmlCellPr>
  </singleXmlCell>
  <singleXmlCell id="3712" r="H110" connectionId="0">
    <xmlCellPr id="1" uniqueName="ISK">
      <xmlPr mapId="2" xpath="/ns1:EfnahagurBanka/ns1:Gögn/ns1:SundurliðunÚtlán/ns1:SÚ-Útlán/ns1:SÚ-VerðtryggðÚtlán/ns1:AtvinnufyrirtækiSundurliðaðISK/ns1:IðnaðurAnnaðISK/@ISK" xmlDataType="decimal"/>
    </xmlCellPr>
  </singleXmlCell>
  <singleXmlCell id="3713" r="H111" connectionId="0">
    <xmlCellPr id="1" uniqueName="ISK">
      <xmlPr mapId="2" xpath="/ns1:EfnahagurBanka/ns1:Gögn/ns1:SundurliðunÚtlán/ns1:SÚ-Útlán/ns1:SÚ-VerðtryggðÚtlán/ns1:AtvinnufyrirtækiSundurliðaðISK/ns1:VeiturOrkuOgVatnsveiturISK/@ISK" xmlDataType="decimal"/>
    </xmlCellPr>
  </singleXmlCell>
  <singleXmlCell id="3714" r="H112" connectionId="0">
    <xmlCellPr id="1" uniqueName="ISK">
      <xmlPr mapId="2" xpath="/ns1:EfnahagurBanka/ns1:Gögn/ns1:SundurliðunÚtlán/ns1:SÚ-Útlán/ns1:SÚ-VerðtryggðÚtlán/ns1:AtvinnufyrirtækiSundurliðaðISK/ns1:ByggingastarfsemiOgMannvirkjagerðISK/@ISK" xmlDataType="decimal"/>
    </xmlCellPr>
  </singleXmlCell>
  <singleXmlCell id="3715" r="H113" connectionId="0">
    <xmlCellPr id="1" uniqueName="ISK">
      <xmlPr mapId="2" xpath="/ns1:EfnahagurBanka/ns1:Gögn/ns1:SundurliðunÚtlán/ns1:SÚ-Útlán/ns1:SÚ-VerðtryggðÚtlán/ns1:AtvinnufyrirtækiSundurliðaðISK/ns1:VerslunISK/@ISK" xmlDataType="decimal"/>
    </xmlCellPr>
  </singleXmlCell>
  <singleXmlCell id="3716" r="H114" connectionId="0">
    <xmlCellPr id="1" uniqueName="ISK">
      <xmlPr mapId="2" xpath="/ns1:EfnahagurBanka/ns1:Gögn/ns1:SundurliðunÚtlán/ns1:SÚ-Útlán/ns1:SÚ-VerðtryggðÚtlán/ns1:AtvinnufyrirtækiSundurliðaðISK/ns1:SamgöngurOgFlutningarISK/@ISK" xmlDataType="decimal"/>
    </xmlCellPr>
  </singleXmlCell>
  <singleXmlCell id="8908" r="H115" connectionId="0">
    <xmlCellPr id="1" uniqueName="ISK">
      <xmlPr mapId="2" xpath="/ns1:EfnahagurBanka/ns1:Gögn/ns1:SundurliðunÚtlán/ns1:SÚ-Útlán/ns1:SÚ-VerðtryggðÚtlán/ns1:AtvinnufyrirtækiSundurliðaðISK/ns1:ÞjónustaFasteignafélögISK/@ISK" xmlDataType="decimal"/>
    </xmlCellPr>
  </singleXmlCell>
  <singleXmlCell id="8909" r="H116" connectionId="0">
    <xmlCellPr id="1" uniqueName="ISK">
      <xmlPr mapId="2" xpath="/ns1:EfnahagurBanka/ns1:Gögn/ns1:SundurliðunÚtlán/ns1:SÚ-Útlán/ns1:SÚ-VerðtryggðÚtlán/ns1:AtvinnufyrirtækiSundurliðaðISK/ns1:ÞjónustaStarfsemiHöfuðstöðvaISK/@ISK" xmlDataType="decimal"/>
    </xmlCellPr>
  </singleXmlCell>
  <singleXmlCell id="8910" r="H117" connectionId="0">
    <xmlCellPr id="1" uniqueName="ISK">
      <xmlPr mapId="2" xpath="/ns1:EfnahagurBanka/ns1:Gögn/ns1:SundurliðunÚtlán/ns1:SÚ-Útlán/ns1:SÚ-VerðtryggðÚtlán/ns1:AtvinnufyrirtækiSundurliðaðISK/ns1:ÞjónustaAnnaðISK/@ISK" xmlDataType="decimal"/>
    </xmlCellPr>
  </singleXmlCell>
  <singleXmlCell id="8911" r="H118" connectionId="0">
    <xmlCellPr id="1" uniqueName="ISK">
      <xmlPr mapId="2" xpath="/ns1:EfnahagurBanka/ns1:Gögn/ns1:SundurliðunÚtlán/ns1:SÚ-Útlán/ns1:SÚ-VerðtryggðÚtlán/ns1:AtvinnufyrirtækiSundurliðaðISK/ns1:ÓflokkaðISK/@ISK" xmlDataType="decimal"/>
    </xmlCellPr>
  </singleXmlCell>
  <singleXmlCell id="8912" r="F105" connectionId="0">
    <xmlCellPr id="1" uniqueName="OpinbertFyrirtæki">
      <xmlPr mapId="2" xpath="/ns1:EfnahagurBanka/ns1:Gögn/ns1:SundurliðunÚtlán/ns1:SÚ-Útlán/ns1:SÚ-VerðtryggðÚtlán/ns1:AtvinnufyrirtækiSundurliðaðISK/ns1:AtvinnufyrirtækiOpinbertEinkaSamtals/@OpinbertFyrirtæki" xmlDataType="decimal"/>
    </xmlCellPr>
  </singleXmlCell>
  <singleXmlCell id="8913" r="G105" connectionId="0">
    <xmlCellPr id="1" uniqueName="Einkafyrirtæki">
      <xmlPr mapId="2" xpath="/ns1:EfnahagurBanka/ns1:Gögn/ns1:SundurliðunÚtlán/ns1:SÚ-Útlán/ns1:SÚ-VerðtryggðÚtlán/ns1:AtvinnufyrirtækiSundurliðaðISK/ns1:AtvinnufyrirtækiOpinbertEinkaSamtals/@Einkafyrirtæki" xmlDataType="decimal"/>
    </xmlCellPr>
  </singleXmlCell>
  <singleXmlCell id="8914" r="H105" connectionId="0">
    <xmlCellPr id="1" uniqueName="ISK">
      <xmlPr mapId="2" xpath="/ns1:EfnahagurBanka/ns1:Gögn/ns1:SundurliðunÚtlán/ns1:SÚ-Útlán/ns1:SÚ-VerðtryggðÚtlán/ns1:AtvinnufyrirtækiSundurliðaðISK/ns1:AtvinnufyrirtækiOpinbertEinkaSamtals/@ISK" xmlDataType="decimal"/>
    </xmlCellPr>
  </singleXmlCell>
  <singleXmlCell id="8915" r="F137" connectionId="0">
    <xmlCellPr id="1" uniqueName="OpinbertFyrirtæki">
      <xmlPr mapId="2" xpath="/ns1:EfnahagurBanka/ns1:Gögn/ns1:SundurliðunÚtlán/ns1:SÚ-Útlán/ns1:SÚ-ÖnnurÚtlánOgKröfur/ns1:AtvinnufyrirtækiSundurliðað/ns1:AtvinnufyrirtækiOpinbertEinkaSamtals/@OpinbertFyrirtæki" xmlDataType="decimal"/>
    </xmlCellPr>
  </singleXmlCell>
  <singleXmlCell id="8916" r="G137" connectionId="0">
    <xmlCellPr id="1" uniqueName="Einkafyrirtæki">
      <xmlPr mapId="2" xpath="/ns1:EfnahagurBanka/ns1:Gögn/ns1:SundurliðunÚtlán/ns1:SÚ-Útlán/ns1:SÚ-ÖnnurÚtlánOgKröfur/ns1:AtvinnufyrirtækiSundurliðað/ns1:AtvinnufyrirtækiOpinbertEinkaSamtals/@Einkafyrirtæki" xmlDataType="decimal"/>
    </xmlCellPr>
  </singleXmlCell>
  <singleXmlCell id="8917" r="H137" connectionId="0">
    <xmlCellPr id="1" uniqueName="ISK">
      <xmlPr mapId="2" xpath="/ns1:EfnahagurBanka/ns1:Gögn/ns1:SundurliðunÚtlán/ns1:SÚ-Útlán/ns1:SÚ-ÖnnurÚtlánOgKröfur/ns1:AtvinnufyrirtækiSundurliðað/ns1:AtvinnufyrirtækiOpinbertEinkaSamtals/@ISK" xmlDataType="decimal"/>
    </xmlCellPr>
  </singleXmlCell>
  <singleXmlCell id="8918" r="F169" connectionId="0">
    <xmlCellPr id="1" uniqueName="OpinbertFyrirtæki">
      <xmlPr mapId="2" xpath="/ns1:EfnahagurBanka/ns1:Gögn/ns1:SundurliðunÚtlán/ns1:SÚ-Útlán/ns1:SÚ-Eignarleigusamningar/ns1:AtvinnufyrirtækiSundurliðað/ns1:AtvinnufyrirtækiOpinbertEinkaSamtals/@OpinbertFyrirtæki" xmlDataType="decimal"/>
    </xmlCellPr>
  </singleXmlCell>
  <singleXmlCell id="8919" r="G169" connectionId="0">
    <xmlCellPr id="1" uniqueName="Einkafyrirtæki">
      <xmlPr mapId="2" xpath="/ns1:EfnahagurBanka/ns1:Gögn/ns1:SundurliðunÚtlán/ns1:SÚ-Útlán/ns1:SÚ-Eignarleigusamningar/ns1:AtvinnufyrirtækiSundurliðað/ns1:AtvinnufyrirtækiOpinbertEinkaSamtals/@Einkafyrirtæki" xmlDataType="decimal"/>
    </xmlCellPr>
  </singleXmlCell>
  <singleXmlCell id="8920" r="H169" connectionId="0">
    <xmlCellPr id="1" uniqueName="ISK">
      <xmlPr mapId="2" xpath="/ns1:EfnahagurBanka/ns1:Gögn/ns1:SundurliðunÚtlán/ns1:SÚ-Útlán/ns1:SÚ-Eignarleigusamningar/ns1:AtvinnufyrirtækiSundurliðað/ns1:AtvinnufyrirtækiOpinbertEinkaSamtals/@ISK" xmlDataType="decimal"/>
    </xmlCellPr>
  </singleXmlCell>
  <singleXmlCell id="8921" r="F12" connectionId="0">
    <xmlCellPr id="1" uniqueName="OpinbertFyrirtæki">
      <xmlPr mapId="2" xpath="/ns1:EfnahagurBanka/ns1:Gögn/ns1:SundurliðunÚtlán/ns1:SÚ-Útlán/ns1:SÚ-GreiddarÓinnleystarÁbyrgðir/ns1:AtvinnufyrirtækiSundurliðað/ns1:AtvinnufyrirtækiOpinbertEinkaSamtals/@OpinbertFyrirtæki" xmlDataType="decimal"/>
    </xmlCellPr>
  </singleXmlCell>
  <singleXmlCell id="8922" r="G12" connectionId="0">
    <xmlCellPr id="1" uniqueName="Einkafyrirtæki">
      <xmlPr mapId="2" xpath="/ns1:EfnahagurBanka/ns1:Gögn/ns1:SundurliðunÚtlán/ns1:SÚ-Útlán/ns1:SÚ-GreiddarÓinnleystarÁbyrgðir/ns1:AtvinnufyrirtækiSundurliðað/ns1:AtvinnufyrirtækiOpinbertEinkaSamtals/@Einkafyrirtæki" xmlDataType="decimal"/>
    </xmlCellPr>
  </singleXmlCell>
  <singleXmlCell id="8923" r="H12" connectionId="0">
    <xmlCellPr id="1" uniqueName="ISK">
      <xmlPr mapId="2" xpath="/ns1:EfnahagurBanka/ns1:Gögn/ns1:SundurliðunÚtlán/ns1:SÚ-Útlán/ns1:SÚ-GreiddarÓinnleystarÁbyrgðir/ns1:AtvinnufyrirtækiSundurliðað/ns1:AtvinnufyrirtækiOpinbertEinkaSamtals/@ISK" xmlDataType="decimal"/>
    </xmlCellPr>
  </singleXmlCell>
</singleXmlCells>
</file>

<file path=xl/tables/tableSingleCells9.xml><?xml version="1.0" encoding="utf-8"?>
<singleXmlCells xmlns="http://schemas.openxmlformats.org/spreadsheetml/2006/main">
  <singleXmlCell id="5007" r="F7" connectionId="0">
    <xmlCellPr id="1" uniqueName="OpinbertFyrirtæki">
      <xmlPr mapId="2" xpath="/ns1:EfnahagurBanka/ns1:Gögn/ns1:AfleiðurOgSkortstöðurEignir/ns1:Valréttir/ns1:AtvinnufyrirtækiMeðEignarhaldi/@OpinbertFyrirtæki" xmlDataType="decimal"/>
    </xmlCellPr>
  </singleXmlCell>
  <singleXmlCell id="5008" r="G7" connectionId="0">
    <xmlCellPr id="1" uniqueName="Einkafyrirtæki">
      <xmlPr mapId="2" xpath="/ns1:EfnahagurBanka/ns1:Gögn/ns1:AfleiðurOgSkortstöðurEignir/ns1:Valréttir/ns1:AtvinnufyrirtækiMeðEignarhaldi/@Einkafyrirtæki" xmlDataType="decimal"/>
    </xmlCellPr>
  </singleXmlCell>
  <singleXmlCell id="5009" r="H7" connectionId="0">
    <xmlCellPr id="1" uniqueName="ISK">
      <xmlPr mapId="2" xpath="/ns1:EfnahagurBanka/ns1:Gögn/ns1:AfleiðurOgSkortstöðurEignir/ns1:Valréttir/ns1:AtvinnufyrirtækiMeðEignarhaldi/@ISK" xmlDataType="decimal"/>
    </xmlCellPr>
  </singleXmlCell>
  <singleXmlCell id="5010" r="I7" connectionId="0">
    <xmlCellPr id="1" uniqueName="EUR">
      <xmlPr mapId="2" xpath="/ns1:EfnahagurBanka/ns1:Gögn/ns1:AfleiðurOgSkortstöðurEignir/ns1:Valréttir/ns1:AtvinnufyrirtækiMeðEignarhaldi/@EUR" xmlDataType="decimal"/>
    </xmlCellPr>
  </singleXmlCell>
  <singleXmlCell id="5011" r="J7" connectionId="0">
    <xmlCellPr id="1" uniqueName="USD">
      <xmlPr mapId="2" xpath="/ns1:EfnahagurBanka/ns1:Gögn/ns1:AfleiðurOgSkortstöðurEignir/ns1:Valréttir/ns1:AtvinnufyrirtækiMeðEignarhaldi/@USD" xmlDataType="decimal"/>
    </xmlCellPr>
  </singleXmlCell>
  <singleXmlCell id="5012" r="K7" connectionId="0">
    <xmlCellPr id="1" uniqueName="GBP">
      <xmlPr mapId="2" xpath="/ns1:EfnahagurBanka/ns1:Gögn/ns1:AfleiðurOgSkortstöðurEignir/ns1:Valréttir/ns1:AtvinnufyrirtækiMeðEignarhaldi/@GBP" xmlDataType="decimal"/>
    </xmlCellPr>
  </singleXmlCell>
  <singleXmlCell id="5013" r="L7" connectionId="0">
    <xmlCellPr id="1" uniqueName="JPY">
      <xmlPr mapId="2" xpath="/ns1:EfnahagurBanka/ns1:Gögn/ns1:AfleiðurOgSkortstöðurEignir/ns1:Valréttir/ns1:AtvinnufyrirtækiMeðEignarhaldi/@JPY" xmlDataType="decimal"/>
    </xmlCellPr>
  </singleXmlCell>
  <singleXmlCell id="5014" r="M7" connectionId="0">
    <xmlCellPr id="1" uniqueName="DKK">
      <xmlPr mapId="2" xpath="/ns1:EfnahagurBanka/ns1:Gögn/ns1:AfleiðurOgSkortstöðurEignir/ns1:Valréttir/ns1:AtvinnufyrirtækiMeðEignarhaldi/@DKK" xmlDataType="decimal"/>
    </xmlCellPr>
  </singleXmlCell>
  <singleXmlCell id="5015" r="N7" connectionId="0">
    <xmlCellPr id="1" uniqueName="NOK">
      <xmlPr mapId="2" xpath="/ns1:EfnahagurBanka/ns1:Gögn/ns1:AfleiðurOgSkortstöðurEignir/ns1:Valréttir/ns1:AtvinnufyrirtækiMeðEignarhaldi/@NOK" xmlDataType="decimal"/>
    </xmlCellPr>
  </singleXmlCell>
  <singleXmlCell id="5016" r="O7" connectionId="0">
    <xmlCellPr id="1" uniqueName="SEK">
      <xmlPr mapId="2" xpath="/ns1:EfnahagurBanka/ns1:Gögn/ns1:AfleiðurOgSkortstöðurEignir/ns1:Valréttir/ns1:AtvinnufyrirtækiMeðEignarhaldi/@SEK" xmlDataType="decimal"/>
    </xmlCellPr>
  </singleXmlCell>
  <singleXmlCell id="5017" r="P7" connectionId="0">
    <xmlCellPr id="1" uniqueName="CHF">
      <xmlPr mapId="2" xpath="/ns1:EfnahagurBanka/ns1:Gögn/ns1:AfleiðurOgSkortstöðurEignir/ns1:Valréttir/ns1:AtvinnufyrirtækiMeðEignarhaldi/@CHF" xmlDataType="decimal"/>
    </xmlCellPr>
  </singleXmlCell>
  <singleXmlCell id="5018" r="Q7" connectionId="0">
    <xmlCellPr id="1" uniqueName="AðrirGjaldmiðlar">
      <xmlPr mapId="2" xpath="/ns1:EfnahagurBanka/ns1:Gögn/ns1:AfleiðurOgSkortstöðurEignir/ns1:Valréttir/ns1:AtvinnufyrirtækiMeðEignarhaldi/@AðrirGjaldmiðlar" xmlDataType="decimal"/>
    </xmlCellPr>
  </singleXmlCell>
  <singleXmlCell id="5019" r="F9" connectionId="0">
    <xmlCellPr id="1" uniqueName="OpinbertFyrirtæki">
      <xmlPr mapId="2" xpath="/ns1:EfnahagurBanka/ns1:Gögn/ns1:AfleiðurOgSkortstöðurEignir/ns1:Valréttir/ns1:Fjármálageiri/ns1:Innlánsstofnanir/@OpinbertFyrirtæki" xmlDataType="decimal"/>
    </xmlCellPr>
  </singleXmlCell>
  <singleXmlCell id="5020" r="G9" connectionId="0">
    <xmlCellPr id="1" uniqueName="Einkafyrirtæki">
      <xmlPr mapId="2" xpath="/ns1:EfnahagurBanka/ns1:Gögn/ns1:AfleiðurOgSkortstöðurEignir/ns1:Valréttir/ns1:Fjármálageiri/ns1:Innlánsstofnanir/@Einkafyrirtæki" xmlDataType="decimal"/>
    </xmlCellPr>
  </singleXmlCell>
  <singleXmlCell id="5021" r="H9" connectionId="0">
    <xmlCellPr id="1" uniqueName="ISK">
      <xmlPr mapId="2" xpath="/ns1:EfnahagurBanka/ns1:Gögn/ns1:AfleiðurOgSkortstöðurEignir/ns1:Valréttir/ns1:Fjármálageiri/ns1:Innlánsstofnanir/@ISK" xmlDataType="decimal"/>
    </xmlCellPr>
  </singleXmlCell>
  <singleXmlCell id="5022" r="I9" connectionId="0">
    <xmlCellPr id="1" uniqueName="EUR">
      <xmlPr mapId="2" xpath="/ns1:EfnahagurBanka/ns1:Gögn/ns1:AfleiðurOgSkortstöðurEignir/ns1:Valréttir/ns1:Fjármálageiri/ns1:Innlánsstofnanir/@EUR" xmlDataType="decimal"/>
    </xmlCellPr>
  </singleXmlCell>
  <singleXmlCell id="5023" r="J9" connectionId="0">
    <xmlCellPr id="1" uniqueName="USD">
      <xmlPr mapId="2" xpath="/ns1:EfnahagurBanka/ns1:Gögn/ns1:AfleiðurOgSkortstöðurEignir/ns1:Valréttir/ns1:Fjármálageiri/ns1:Innlánsstofnanir/@USD" xmlDataType="decimal"/>
    </xmlCellPr>
  </singleXmlCell>
  <singleXmlCell id="5024" r="K9" connectionId="0">
    <xmlCellPr id="1" uniqueName="GBP">
      <xmlPr mapId="2" xpath="/ns1:EfnahagurBanka/ns1:Gögn/ns1:AfleiðurOgSkortstöðurEignir/ns1:Valréttir/ns1:Fjármálageiri/ns1:Innlánsstofnanir/@GBP" xmlDataType="decimal"/>
    </xmlCellPr>
  </singleXmlCell>
  <singleXmlCell id="5025" r="L9" connectionId="0">
    <xmlCellPr id="1" uniqueName="JPY">
      <xmlPr mapId="2" xpath="/ns1:EfnahagurBanka/ns1:Gögn/ns1:AfleiðurOgSkortstöðurEignir/ns1:Valréttir/ns1:Fjármálageiri/ns1:Innlánsstofnanir/@JPY" xmlDataType="decimal"/>
    </xmlCellPr>
  </singleXmlCell>
  <singleXmlCell id="5026" r="M9" connectionId="0">
    <xmlCellPr id="1" uniqueName="DKK">
      <xmlPr mapId="2" xpath="/ns1:EfnahagurBanka/ns1:Gögn/ns1:AfleiðurOgSkortstöðurEignir/ns1:Valréttir/ns1:Fjármálageiri/ns1:Innlánsstofnanir/@DKK" xmlDataType="decimal"/>
    </xmlCellPr>
  </singleXmlCell>
  <singleXmlCell id="5027" r="N9" connectionId="0">
    <xmlCellPr id="1" uniqueName="NOK">
      <xmlPr mapId="2" xpath="/ns1:EfnahagurBanka/ns1:Gögn/ns1:AfleiðurOgSkortstöðurEignir/ns1:Valréttir/ns1:Fjármálageiri/ns1:Innlánsstofnanir/@NOK" xmlDataType="decimal"/>
    </xmlCellPr>
  </singleXmlCell>
  <singleXmlCell id="5028" r="O9" connectionId="0">
    <xmlCellPr id="1" uniqueName="SEK">
      <xmlPr mapId="2" xpath="/ns1:EfnahagurBanka/ns1:Gögn/ns1:AfleiðurOgSkortstöðurEignir/ns1:Valréttir/ns1:Fjármálageiri/ns1:Innlánsstofnanir/@SEK" xmlDataType="decimal"/>
    </xmlCellPr>
  </singleXmlCell>
  <singleXmlCell id="5029" r="P9" connectionId="0">
    <xmlCellPr id="1" uniqueName="CHF">
      <xmlPr mapId="2" xpath="/ns1:EfnahagurBanka/ns1:Gögn/ns1:AfleiðurOgSkortstöðurEignir/ns1:Valréttir/ns1:Fjármálageiri/ns1:Innlánsstofnanir/@CHF" xmlDataType="decimal"/>
    </xmlCellPr>
  </singleXmlCell>
  <singleXmlCell id="5030" r="Q9" connectionId="0">
    <xmlCellPr id="1" uniqueName="AðrirGjaldmiðlar">
      <xmlPr mapId="2" xpath="/ns1:EfnahagurBanka/ns1:Gögn/ns1:AfleiðurOgSkortstöðurEignir/ns1:Valréttir/ns1:Fjármálageiri/ns1:Innlánsstofnanir/@AðrirGjaldmiðlar" xmlDataType="decimal"/>
    </xmlCellPr>
  </singleXmlCell>
  <singleXmlCell id="5031" r="F10" connectionId="0">
    <xmlCellPr id="1" uniqueName="OpinbertFyrirtæki">
      <xmlPr mapId="2" xpath="/ns1:EfnahagurBanka/ns1:Gögn/ns1:AfleiðurOgSkortstöðurEignir/ns1:Valréttir/ns1:Fjármálageiri/ns1:InnlánsstofnanirÍSlitameðferð/@OpinbertFyrirtæki" xmlDataType="decimal"/>
    </xmlCellPr>
  </singleXmlCell>
  <singleXmlCell id="5032" r="G10" connectionId="0">
    <xmlCellPr id="1" uniqueName="Einkafyrirtæki">
      <xmlPr mapId="2" xpath="/ns1:EfnahagurBanka/ns1:Gögn/ns1:AfleiðurOgSkortstöðurEignir/ns1:Valréttir/ns1:Fjármálageiri/ns1:InnlánsstofnanirÍSlitameðferð/@Einkafyrirtæki" xmlDataType="decimal"/>
    </xmlCellPr>
  </singleXmlCell>
  <singleXmlCell id="5033" r="H10" connectionId="0">
    <xmlCellPr id="1" uniqueName="ISK">
      <xmlPr mapId="2" xpath="/ns1:EfnahagurBanka/ns1:Gögn/ns1:AfleiðurOgSkortstöðurEignir/ns1:Valréttir/ns1:Fjármálageiri/ns1:InnlánsstofnanirÍSlitameðferð/@ISK" xmlDataType="decimal"/>
    </xmlCellPr>
  </singleXmlCell>
  <singleXmlCell id="5034" r="I10" connectionId="0">
    <xmlCellPr id="1" uniqueName="EUR">
      <xmlPr mapId="2" xpath="/ns1:EfnahagurBanka/ns1:Gögn/ns1:AfleiðurOgSkortstöðurEignir/ns1:Valréttir/ns1:Fjármálageiri/ns1:InnlánsstofnanirÍSlitameðferð/@EUR" xmlDataType="decimal"/>
    </xmlCellPr>
  </singleXmlCell>
  <singleXmlCell id="5035" r="J10" connectionId="0">
    <xmlCellPr id="1" uniqueName="USD">
      <xmlPr mapId="2" xpath="/ns1:EfnahagurBanka/ns1:Gögn/ns1:AfleiðurOgSkortstöðurEignir/ns1:Valréttir/ns1:Fjármálageiri/ns1:InnlánsstofnanirÍSlitameðferð/@USD" xmlDataType="decimal"/>
    </xmlCellPr>
  </singleXmlCell>
  <singleXmlCell id="5036" r="K10" connectionId="0">
    <xmlCellPr id="1" uniqueName="GBP">
      <xmlPr mapId="2" xpath="/ns1:EfnahagurBanka/ns1:Gögn/ns1:AfleiðurOgSkortstöðurEignir/ns1:Valréttir/ns1:Fjármálageiri/ns1:InnlánsstofnanirÍSlitameðferð/@GBP" xmlDataType="decimal"/>
    </xmlCellPr>
  </singleXmlCell>
  <singleXmlCell id="5037" r="L10" connectionId="0">
    <xmlCellPr id="1" uniqueName="JPY">
      <xmlPr mapId="2" xpath="/ns1:EfnahagurBanka/ns1:Gögn/ns1:AfleiðurOgSkortstöðurEignir/ns1:Valréttir/ns1:Fjármálageiri/ns1:InnlánsstofnanirÍSlitameðferð/@JPY" xmlDataType="decimal"/>
    </xmlCellPr>
  </singleXmlCell>
  <singleXmlCell id="5038" r="M10" connectionId="0">
    <xmlCellPr id="1" uniqueName="DKK">
      <xmlPr mapId="2" xpath="/ns1:EfnahagurBanka/ns1:Gögn/ns1:AfleiðurOgSkortstöðurEignir/ns1:Valréttir/ns1:Fjármálageiri/ns1:InnlánsstofnanirÍSlitameðferð/@DKK" xmlDataType="decimal"/>
    </xmlCellPr>
  </singleXmlCell>
  <singleXmlCell id="5039" r="N10" connectionId="0">
    <xmlCellPr id="1" uniqueName="NOK">
      <xmlPr mapId="2" xpath="/ns1:EfnahagurBanka/ns1:Gögn/ns1:AfleiðurOgSkortstöðurEignir/ns1:Valréttir/ns1:Fjármálageiri/ns1:InnlánsstofnanirÍSlitameðferð/@NOK" xmlDataType="decimal"/>
    </xmlCellPr>
  </singleXmlCell>
  <singleXmlCell id="5040" r="O10" connectionId="0">
    <xmlCellPr id="1" uniqueName="SEK">
      <xmlPr mapId="2" xpath="/ns1:EfnahagurBanka/ns1:Gögn/ns1:AfleiðurOgSkortstöðurEignir/ns1:Valréttir/ns1:Fjármálageiri/ns1:InnlánsstofnanirÍSlitameðferð/@SEK" xmlDataType="decimal"/>
    </xmlCellPr>
  </singleXmlCell>
  <singleXmlCell id="5041" r="P10" connectionId="0">
    <xmlCellPr id="1" uniqueName="CHF">
      <xmlPr mapId="2" xpath="/ns1:EfnahagurBanka/ns1:Gögn/ns1:AfleiðurOgSkortstöðurEignir/ns1:Valréttir/ns1:Fjármálageiri/ns1:InnlánsstofnanirÍSlitameðferð/@CHF" xmlDataType="decimal"/>
    </xmlCellPr>
  </singleXmlCell>
  <singleXmlCell id="5042" r="Q10" connectionId="0">
    <xmlCellPr id="1" uniqueName="AðrirGjaldmiðlar">
      <xmlPr mapId="2" xpath="/ns1:EfnahagurBanka/ns1:Gögn/ns1:AfleiðurOgSkortstöðurEignir/ns1:Valréttir/ns1:Fjármálageiri/ns1:InnlánsstofnanirÍSlitameðferð/@AðrirGjaldmiðlar" xmlDataType="decimal"/>
    </xmlCellPr>
  </singleXmlCell>
  <singleXmlCell id="5043" r="F11" connectionId="0">
    <xmlCellPr id="1" uniqueName="OpinbertFyrirtæki">
      <xmlPr mapId="2" xpath="/ns1:EfnahagurBanka/ns1:Gögn/ns1:AfleiðurOgSkortstöðurEignir/ns1:Valréttir/ns1:Fjármálageiri/ns1:Peningamarkaðssjóðir/@OpinbertFyrirtæki" xmlDataType="decimal"/>
    </xmlCellPr>
  </singleXmlCell>
  <singleXmlCell id="5044" r="G11" connectionId="0">
    <xmlCellPr id="1" uniqueName="Einkafyrirtæki">
      <xmlPr mapId="2" xpath="/ns1:EfnahagurBanka/ns1:Gögn/ns1:AfleiðurOgSkortstöðurEignir/ns1:Valréttir/ns1:Fjármálageiri/ns1:Peningamarkaðssjóðir/@Einkafyrirtæki" xmlDataType="decimal"/>
    </xmlCellPr>
  </singleXmlCell>
  <singleXmlCell id="5045" r="H11" connectionId="0">
    <xmlCellPr id="1" uniqueName="ISK">
      <xmlPr mapId="2" xpath="/ns1:EfnahagurBanka/ns1:Gögn/ns1:AfleiðurOgSkortstöðurEignir/ns1:Valréttir/ns1:Fjármálageiri/ns1:Peningamarkaðssjóðir/@ISK" xmlDataType="decimal"/>
    </xmlCellPr>
  </singleXmlCell>
  <singleXmlCell id="5046" r="I11" connectionId="0">
    <xmlCellPr id="1" uniqueName="EUR">
      <xmlPr mapId="2" xpath="/ns1:EfnahagurBanka/ns1:Gögn/ns1:AfleiðurOgSkortstöðurEignir/ns1:Valréttir/ns1:Fjármálageiri/ns1:Peningamarkaðssjóðir/@EUR" xmlDataType="decimal"/>
    </xmlCellPr>
  </singleXmlCell>
  <singleXmlCell id="5047" r="J11" connectionId="0">
    <xmlCellPr id="1" uniqueName="USD">
      <xmlPr mapId="2" xpath="/ns1:EfnahagurBanka/ns1:Gögn/ns1:AfleiðurOgSkortstöðurEignir/ns1:Valréttir/ns1:Fjármálageiri/ns1:Peningamarkaðssjóðir/@USD" xmlDataType="decimal"/>
    </xmlCellPr>
  </singleXmlCell>
  <singleXmlCell id="5048" r="K11" connectionId="0">
    <xmlCellPr id="1" uniqueName="GBP">
      <xmlPr mapId="2" xpath="/ns1:EfnahagurBanka/ns1:Gögn/ns1:AfleiðurOgSkortstöðurEignir/ns1:Valréttir/ns1:Fjármálageiri/ns1:Peningamarkaðssjóðir/@GBP" xmlDataType="decimal"/>
    </xmlCellPr>
  </singleXmlCell>
  <singleXmlCell id="5049" r="L11" connectionId="0">
    <xmlCellPr id="1" uniqueName="JPY">
      <xmlPr mapId="2" xpath="/ns1:EfnahagurBanka/ns1:Gögn/ns1:AfleiðurOgSkortstöðurEignir/ns1:Valréttir/ns1:Fjármálageiri/ns1:Peningamarkaðssjóðir/@JPY" xmlDataType="decimal"/>
    </xmlCellPr>
  </singleXmlCell>
  <singleXmlCell id="5050" r="M11" connectionId="0">
    <xmlCellPr id="1" uniqueName="DKK">
      <xmlPr mapId="2" xpath="/ns1:EfnahagurBanka/ns1:Gögn/ns1:AfleiðurOgSkortstöðurEignir/ns1:Valréttir/ns1:Fjármálageiri/ns1:Peningamarkaðssjóðir/@DKK" xmlDataType="decimal"/>
    </xmlCellPr>
  </singleXmlCell>
  <singleXmlCell id="5051" r="N11" connectionId="0">
    <xmlCellPr id="1" uniqueName="NOK">
      <xmlPr mapId="2" xpath="/ns1:EfnahagurBanka/ns1:Gögn/ns1:AfleiðurOgSkortstöðurEignir/ns1:Valréttir/ns1:Fjármálageiri/ns1:Peningamarkaðssjóðir/@NOK" xmlDataType="decimal"/>
    </xmlCellPr>
  </singleXmlCell>
  <singleXmlCell id="5052" r="O11" connectionId="0">
    <xmlCellPr id="1" uniqueName="SEK">
      <xmlPr mapId="2" xpath="/ns1:EfnahagurBanka/ns1:Gögn/ns1:AfleiðurOgSkortstöðurEignir/ns1:Valréttir/ns1:Fjármálageiri/ns1:Peningamarkaðssjóðir/@SEK" xmlDataType="decimal"/>
    </xmlCellPr>
  </singleXmlCell>
  <singleXmlCell id="5053" r="P11" connectionId="0">
    <xmlCellPr id="1" uniqueName="CHF">
      <xmlPr mapId="2" xpath="/ns1:EfnahagurBanka/ns1:Gögn/ns1:AfleiðurOgSkortstöðurEignir/ns1:Valréttir/ns1:Fjármálageiri/ns1:Peningamarkaðssjóðir/@CHF" xmlDataType="decimal"/>
    </xmlCellPr>
  </singleXmlCell>
  <singleXmlCell id="5054" r="Q11" connectionId="0">
    <xmlCellPr id="1" uniqueName="AðrirGjaldmiðlar">
      <xmlPr mapId="2" xpath="/ns1:EfnahagurBanka/ns1:Gögn/ns1:AfleiðurOgSkortstöðurEignir/ns1:Valréttir/ns1:Fjármálageiri/ns1:Peningamarkaðssjóðir/@AðrirGjaldmiðlar" xmlDataType="decimal"/>
    </xmlCellPr>
  </singleXmlCell>
  <singleXmlCell id="5055" r="F12" connectionId="0">
    <xmlCellPr id="1" uniqueName="OpinbertFyrirtæki">
      <xmlPr mapId="2" xpath="/ns1:EfnahagurBanka/ns1:Gögn/ns1:AfleiðurOgSkortstöðurEignir/ns1:Valréttir/ns1:Fjármálageiri/ns1:AðrirVerðbréfaOgFjárfestingarsjóðir/@OpinbertFyrirtæki" xmlDataType="decimal"/>
    </xmlCellPr>
  </singleXmlCell>
  <singleXmlCell id="5056" r="G12" connectionId="0">
    <xmlCellPr id="1" uniqueName="Einkafyrirtæki">
      <xmlPr mapId="2" xpath="/ns1:EfnahagurBanka/ns1:Gögn/ns1:AfleiðurOgSkortstöðurEignir/ns1:Valréttir/ns1:Fjármálageiri/ns1:AðrirVerðbréfaOgFjárfestingarsjóðir/@Einkafyrirtæki" xmlDataType="decimal"/>
    </xmlCellPr>
  </singleXmlCell>
  <singleXmlCell id="5057" r="H12" connectionId="0">
    <xmlCellPr id="1" uniqueName="ISK">
      <xmlPr mapId="2" xpath="/ns1:EfnahagurBanka/ns1:Gögn/ns1:AfleiðurOgSkortstöðurEignir/ns1:Valréttir/ns1:Fjármálageiri/ns1:AðrirVerðbréfaOgFjárfestingarsjóðir/@ISK" xmlDataType="decimal"/>
    </xmlCellPr>
  </singleXmlCell>
  <singleXmlCell id="5058" r="I12" connectionId="0">
    <xmlCellPr id="1" uniqueName="EUR">
      <xmlPr mapId="2" xpath="/ns1:EfnahagurBanka/ns1:Gögn/ns1:AfleiðurOgSkortstöðurEignir/ns1:Valréttir/ns1:Fjármálageiri/ns1:AðrirVerðbréfaOgFjárfestingarsjóðir/@EUR" xmlDataType="decimal"/>
    </xmlCellPr>
  </singleXmlCell>
  <singleXmlCell id="5059" r="J12" connectionId="0">
    <xmlCellPr id="1" uniqueName="USD">
      <xmlPr mapId="2" xpath="/ns1:EfnahagurBanka/ns1:Gögn/ns1:AfleiðurOgSkortstöðurEignir/ns1:Valréttir/ns1:Fjármálageiri/ns1:AðrirVerðbréfaOgFjárfestingarsjóðir/@USD" xmlDataType="decimal"/>
    </xmlCellPr>
  </singleXmlCell>
  <singleXmlCell id="5060" r="K12" connectionId="0">
    <xmlCellPr id="1" uniqueName="GBP">
      <xmlPr mapId="2" xpath="/ns1:EfnahagurBanka/ns1:Gögn/ns1:AfleiðurOgSkortstöðurEignir/ns1:Valréttir/ns1:Fjármálageiri/ns1:AðrirVerðbréfaOgFjárfestingarsjóðir/@GBP" xmlDataType="decimal"/>
    </xmlCellPr>
  </singleXmlCell>
  <singleXmlCell id="5061" r="L12" connectionId="0">
    <xmlCellPr id="1" uniqueName="JPY">
      <xmlPr mapId="2" xpath="/ns1:EfnahagurBanka/ns1:Gögn/ns1:AfleiðurOgSkortstöðurEignir/ns1:Valréttir/ns1:Fjármálageiri/ns1:AðrirVerðbréfaOgFjárfestingarsjóðir/@JPY" xmlDataType="decimal"/>
    </xmlCellPr>
  </singleXmlCell>
  <singleXmlCell id="5062" r="M12" connectionId="0">
    <xmlCellPr id="1" uniqueName="DKK">
      <xmlPr mapId="2" xpath="/ns1:EfnahagurBanka/ns1:Gögn/ns1:AfleiðurOgSkortstöðurEignir/ns1:Valréttir/ns1:Fjármálageiri/ns1:AðrirVerðbréfaOgFjárfestingarsjóðir/@DKK" xmlDataType="decimal"/>
    </xmlCellPr>
  </singleXmlCell>
  <singleXmlCell id="5063" r="N12" connectionId="0">
    <xmlCellPr id="1" uniqueName="NOK">
      <xmlPr mapId="2" xpath="/ns1:EfnahagurBanka/ns1:Gögn/ns1:AfleiðurOgSkortstöðurEignir/ns1:Valréttir/ns1:Fjármálageiri/ns1:AðrirVerðbréfaOgFjárfestingarsjóðir/@NOK" xmlDataType="decimal"/>
    </xmlCellPr>
  </singleXmlCell>
  <singleXmlCell id="5064" r="O12" connectionId="0">
    <xmlCellPr id="1" uniqueName="SEK">
      <xmlPr mapId="2" xpath="/ns1:EfnahagurBanka/ns1:Gögn/ns1:AfleiðurOgSkortstöðurEignir/ns1:Valréttir/ns1:Fjármálageiri/ns1:AðrirVerðbréfaOgFjárfestingarsjóðir/@SEK" xmlDataType="decimal"/>
    </xmlCellPr>
  </singleXmlCell>
  <singleXmlCell id="5065" r="P12" connectionId="0">
    <xmlCellPr id="1" uniqueName="CHF">
      <xmlPr mapId="2" xpath="/ns1:EfnahagurBanka/ns1:Gögn/ns1:AfleiðurOgSkortstöðurEignir/ns1:Valréttir/ns1:Fjármálageiri/ns1:AðrirVerðbréfaOgFjárfestingarsjóðir/@CHF" xmlDataType="decimal"/>
    </xmlCellPr>
  </singleXmlCell>
  <singleXmlCell id="5066" r="Q12" connectionId="0">
    <xmlCellPr id="1" uniqueName="AðrirGjaldmiðlar">
      <xmlPr mapId="2" xpath="/ns1:EfnahagurBanka/ns1:Gögn/ns1:AfleiðurOgSkortstöðurEignir/ns1:Valréttir/ns1:Fjármálageiri/ns1:AðrirVerðbréfaOgFjárfestingarsjóðir/@AðrirGjaldmiðlar" xmlDataType="decimal"/>
    </xmlCellPr>
  </singleXmlCell>
  <singleXmlCell id="5067" r="F13" connectionId="0">
    <xmlCellPr id="1" uniqueName="OpinbertFyrirtæki">
      <xmlPr mapId="2" xpath="/ns1:EfnahagurBanka/ns1:Gögn/ns1:AfleiðurOgSkortstöðurEignir/ns1:Valréttir/ns1:Fjármálageiri/ns1:ÖnnurFjármálafyrirtæki/@OpinbertFyrirtæki" xmlDataType="decimal"/>
    </xmlCellPr>
  </singleXmlCell>
  <singleXmlCell id="5068" r="G13" connectionId="0">
    <xmlCellPr id="1" uniqueName="Einkafyrirtæki">
      <xmlPr mapId="2" xpath="/ns1:EfnahagurBanka/ns1:Gögn/ns1:AfleiðurOgSkortstöðurEignir/ns1:Valréttir/ns1:Fjármálageiri/ns1:ÖnnurFjármálafyrirtæki/@Einkafyrirtæki" xmlDataType="decimal"/>
    </xmlCellPr>
  </singleXmlCell>
  <singleXmlCell id="5069" r="H13" connectionId="0">
    <xmlCellPr id="1" uniqueName="ISK">
      <xmlPr mapId="2" xpath="/ns1:EfnahagurBanka/ns1:Gögn/ns1:AfleiðurOgSkortstöðurEignir/ns1:Valréttir/ns1:Fjármálageiri/ns1:ÖnnurFjármálafyrirtæki/@ISK" xmlDataType="decimal"/>
    </xmlCellPr>
  </singleXmlCell>
  <singleXmlCell id="5070" r="I13" connectionId="0">
    <xmlCellPr id="1" uniqueName="EUR">
      <xmlPr mapId="2" xpath="/ns1:EfnahagurBanka/ns1:Gögn/ns1:AfleiðurOgSkortstöðurEignir/ns1:Valréttir/ns1:Fjármálageiri/ns1:ÖnnurFjármálafyrirtæki/@EUR" xmlDataType="decimal"/>
    </xmlCellPr>
  </singleXmlCell>
  <singleXmlCell id="5071" r="J13" connectionId="0">
    <xmlCellPr id="1" uniqueName="USD">
      <xmlPr mapId="2" xpath="/ns1:EfnahagurBanka/ns1:Gögn/ns1:AfleiðurOgSkortstöðurEignir/ns1:Valréttir/ns1:Fjármálageiri/ns1:ÖnnurFjármálafyrirtæki/@USD" xmlDataType="decimal"/>
    </xmlCellPr>
  </singleXmlCell>
  <singleXmlCell id="5072" r="K13" connectionId="0">
    <xmlCellPr id="1" uniqueName="GBP">
      <xmlPr mapId="2" xpath="/ns1:EfnahagurBanka/ns1:Gögn/ns1:AfleiðurOgSkortstöðurEignir/ns1:Valréttir/ns1:Fjármálageiri/ns1:ÖnnurFjármálafyrirtæki/@GBP" xmlDataType="decimal"/>
    </xmlCellPr>
  </singleXmlCell>
  <singleXmlCell id="5073" r="L13" connectionId="0">
    <xmlCellPr id="1" uniqueName="JPY">
      <xmlPr mapId="2" xpath="/ns1:EfnahagurBanka/ns1:Gögn/ns1:AfleiðurOgSkortstöðurEignir/ns1:Valréttir/ns1:Fjármálageiri/ns1:ÖnnurFjármálafyrirtæki/@JPY" xmlDataType="decimal"/>
    </xmlCellPr>
  </singleXmlCell>
  <singleXmlCell id="5074" r="M13" connectionId="0">
    <xmlCellPr id="1" uniqueName="DKK">
      <xmlPr mapId="2" xpath="/ns1:EfnahagurBanka/ns1:Gögn/ns1:AfleiðurOgSkortstöðurEignir/ns1:Valréttir/ns1:Fjármálageiri/ns1:ÖnnurFjármálafyrirtæki/@DKK" xmlDataType="decimal"/>
    </xmlCellPr>
  </singleXmlCell>
  <singleXmlCell id="5075" r="N13" connectionId="0">
    <xmlCellPr id="1" uniqueName="NOK">
      <xmlPr mapId="2" xpath="/ns1:EfnahagurBanka/ns1:Gögn/ns1:AfleiðurOgSkortstöðurEignir/ns1:Valréttir/ns1:Fjármálageiri/ns1:ÖnnurFjármálafyrirtæki/@NOK" xmlDataType="decimal"/>
    </xmlCellPr>
  </singleXmlCell>
  <singleXmlCell id="5076" r="O13" connectionId="0">
    <xmlCellPr id="1" uniqueName="SEK">
      <xmlPr mapId="2" xpath="/ns1:EfnahagurBanka/ns1:Gögn/ns1:AfleiðurOgSkortstöðurEignir/ns1:Valréttir/ns1:Fjármálageiri/ns1:ÖnnurFjármálafyrirtæki/@SEK" xmlDataType="decimal"/>
    </xmlCellPr>
  </singleXmlCell>
  <singleXmlCell id="5077" r="P13" connectionId="0">
    <xmlCellPr id="1" uniqueName="CHF">
      <xmlPr mapId="2" xpath="/ns1:EfnahagurBanka/ns1:Gögn/ns1:AfleiðurOgSkortstöðurEignir/ns1:Valréttir/ns1:Fjármálageiri/ns1:ÖnnurFjármálafyrirtæki/@CHF" xmlDataType="decimal"/>
    </xmlCellPr>
  </singleXmlCell>
  <singleXmlCell id="5078" r="Q13" connectionId="0">
    <xmlCellPr id="1" uniqueName="AðrirGjaldmiðlar">
      <xmlPr mapId="2" xpath="/ns1:EfnahagurBanka/ns1:Gögn/ns1:AfleiðurOgSkortstöðurEignir/ns1:Valréttir/ns1:Fjármálageiri/ns1:ÖnnurFjármálafyrirtæki/@AðrirGjaldmiðlar" xmlDataType="decimal"/>
    </xmlCellPr>
  </singleXmlCell>
  <singleXmlCell id="5079" r="F14" connectionId="0">
    <xmlCellPr id="1" uniqueName="OpinbertFyrirtæki">
      <xmlPr mapId="2" xpath="/ns1:EfnahagurBanka/ns1:Gögn/ns1:AfleiðurOgSkortstöðurEignir/ns1:Valréttir/ns1:Fjármálageiri/ns1:ÖnnurFjármálafyrirtækiÍSlitameðferð/@OpinbertFyrirtæki" xmlDataType="decimal"/>
    </xmlCellPr>
  </singleXmlCell>
  <singleXmlCell id="5080" r="G14" connectionId="0">
    <xmlCellPr id="1" uniqueName="Einkafyrirtæki">
      <xmlPr mapId="2" xpath="/ns1:EfnahagurBanka/ns1:Gögn/ns1:AfleiðurOgSkortstöðurEignir/ns1:Valréttir/ns1:Fjármálageiri/ns1:ÖnnurFjármálafyrirtækiÍSlitameðferð/@Einkafyrirtæki" xmlDataType="decimal"/>
    </xmlCellPr>
  </singleXmlCell>
  <singleXmlCell id="5081" r="H14" connectionId="0">
    <xmlCellPr id="1" uniqueName="ISK">
      <xmlPr mapId="2" xpath="/ns1:EfnahagurBanka/ns1:Gögn/ns1:AfleiðurOgSkortstöðurEignir/ns1:Valréttir/ns1:Fjármálageiri/ns1:ÖnnurFjármálafyrirtækiÍSlitameðferð/@ISK" xmlDataType="decimal"/>
    </xmlCellPr>
  </singleXmlCell>
  <singleXmlCell id="5082" r="I14" connectionId="0">
    <xmlCellPr id="1" uniqueName="EUR">
      <xmlPr mapId="2" xpath="/ns1:EfnahagurBanka/ns1:Gögn/ns1:AfleiðurOgSkortstöðurEignir/ns1:Valréttir/ns1:Fjármálageiri/ns1:ÖnnurFjármálafyrirtækiÍSlitameðferð/@EUR" xmlDataType="decimal"/>
    </xmlCellPr>
  </singleXmlCell>
  <singleXmlCell id="5083" r="J14" connectionId="0">
    <xmlCellPr id="1" uniqueName="USD">
      <xmlPr mapId="2" xpath="/ns1:EfnahagurBanka/ns1:Gögn/ns1:AfleiðurOgSkortstöðurEignir/ns1:Valréttir/ns1:Fjármálageiri/ns1:ÖnnurFjármálafyrirtækiÍSlitameðferð/@USD" xmlDataType="decimal"/>
    </xmlCellPr>
  </singleXmlCell>
  <singleXmlCell id="5084" r="K14" connectionId="0">
    <xmlCellPr id="1" uniqueName="GBP">
      <xmlPr mapId="2" xpath="/ns1:EfnahagurBanka/ns1:Gögn/ns1:AfleiðurOgSkortstöðurEignir/ns1:Valréttir/ns1:Fjármálageiri/ns1:ÖnnurFjármálafyrirtækiÍSlitameðferð/@GBP" xmlDataType="decimal"/>
    </xmlCellPr>
  </singleXmlCell>
  <singleXmlCell id="5085" r="L14" connectionId="0">
    <xmlCellPr id="1" uniqueName="JPY">
      <xmlPr mapId="2" xpath="/ns1:EfnahagurBanka/ns1:Gögn/ns1:AfleiðurOgSkortstöðurEignir/ns1:Valréttir/ns1:Fjármálageiri/ns1:ÖnnurFjármálafyrirtækiÍSlitameðferð/@JPY" xmlDataType="decimal"/>
    </xmlCellPr>
  </singleXmlCell>
  <singleXmlCell id="5086" r="M14" connectionId="0">
    <xmlCellPr id="1" uniqueName="DKK">
      <xmlPr mapId="2" xpath="/ns1:EfnahagurBanka/ns1:Gögn/ns1:AfleiðurOgSkortstöðurEignir/ns1:Valréttir/ns1:Fjármálageiri/ns1:ÖnnurFjármálafyrirtækiÍSlitameðferð/@DKK" xmlDataType="decimal"/>
    </xmlCellPr>
  </singleXmlCell>
  <singleXmlCell id="5087" r="N14" connectionId="0">
    <xmlCellPr id="1" uniqueName="NOK">
      <xmlPr mapId="2" xpath="/ns1:EfnahagurBanka/ns1:Gögn/ns1:AfleiðurOgSkortstöðurEignir/ns1:Valréttir/ns1:Fjármálageiri/ns1:ÖnnurFjármálafyrirtækiÍSlitameðferð/@NOK" xmlDataType="decimal"/>
    </xmlCellPr>
  </singleXmlCell>
  <singleXmlCell id="5088" r="O14" connectionId="0">
    <xmlCellPr id="1" uniqueName="SEK">
      <xmlPr mapId="2" xpath="/ns1:EfnahagurBanka/ns1:Gögn/ns1:AfleiðurOgSkortstöðurEignir/ns1:Valréttir/ns1:Fjármálageiri/ns1:ÖnnurFjármálafyrirtækiÍSlitameðferð/@SEK" xmlDataType="decimal"/>
    </xmlCellPr>
  </singleXmlCell>
  <singleXmlCell id="5089" r="P14" connectionId="0">
    <xmlCellPr id="1" uniqueName="CHF">
      <xmlPr mapId="2" xpath="/ns1:EfnahagurBanka/ns1:Gögn/ns1:AfleiðurOgSkortstöðurEignir/ns1:Valréttir/ns1:Fjármálageiri/ns1:ÖnnurFjármálafyrirtækiÍSlitameðferð/@CHF" xmlDataType="decimal"/>
    </xmlCellPr>
  </singleXmlCell>
  <singleXmlCell id="5090" r="Q14" connectionId="0">
    <xmlCellPr id="1" uniqueName="AðrirGjaldmiðlar">
      <xmlPr mapId="2" xpath="/ns1:EfnahagurBanka/ns1:Gögn/ns1:AfleiðurOgSkortstöðurEignir/ns1:Valréttir/ns1:Fjármálageiri/ns1:ÖnnurFjármálafyrirtækiÍSlitameðferð/@AðrirGjaldmiðlar" xmlDataType="decimal"/>
    </xmlCellPr>
  </singleXmlCell>
  <singleXmlCell id="5091" r="F15" connectionId="0">
    <xmlCellPr id="1" uniqueName="OpinbertFyrirtæki">
      <xmlPr mapId="2" xpath="/ns1:EfnahagurBanka/ns1:Gögn/ns1:AfleiðurOgSkortstöðurEignir/ns1:Valréttir/ns1:Fjármálageiri/ns1:FjármálalegHliðarstarfsemi/@OpinbertFyrirtæki" xmlDataType="decimal"/>
    </xmlCellPr>
  </singleXmlCell>
  <singleXmlCell id="5092" r="G15" connectionId="0">
    <xmlCellPr id="1" uniqueName="Einkafyrirtæki">
      <xmlPr mapId="2" xpath="/ns1:EfnahagurBanka/ns1:Gögn/ns1:AfleiðurOgSkortstöðurEignir/ns1:Valréttir/ns1:Fjármálageiri/ns1:FjármálalegHliðarstarfsemi/@Einkafyrirtæki" xmlDataType="decimal"/>
    </xmlCellPr>
  </singleXmlCell>
  <singleXmlCell id="5093" r="H15" connectionId="0">
    <xmlCellPr id="1" uniqueName="ISK">
      <xmlPr mapId="2" xpath="/ns1:EfnahagurBanka/ns1:Gögn/ns1:AfleiðurOgSkortstöðurEignir/ns1:Valréttir/ns1:Fjármálageiri/ns1:FjármálalegHliðarstarfsemi/@ISK" xmlDataType="decimal"/>
    </xmlCellPr>
  </singleXmlCell>
  <singleXmlCell id="5094" r="I15" connectionId="0">
    <xmlCellPr id="1" uniqueName="EUR">
      <xmlPr mapId="2" xpath="/ns1:EfnahagurBanka/ns1:Gögn/ns1:AfleiðurOgSkortstöðurEignir/ns1:Valréttir/ns1:Fjármálageiri/ns1:FjármálalegHliðarstarfsemi/@EUR" xmlDataType="decimal"/>
    </xmlCellPr>
  </singleXmlCell>
  <singleXmlCell id="5095" r="J15" connectionId="0">
    <xmlCellPr id="1" uniqueName="USD">
      <xmlPr mapId="2" xpath="/ns1:EfnahagurBanka/ns1:Gögn/ns1:AfleiðurOgSkortstöðurEignir/ns1:Valréttir/ns1:Fjármálageiri/ns1:FjármálalegHliðarstarfsemi/@USD" xmlDataType="decimal"/>
    </xmlCellPr>
  </singleXmlCell>
  <singleXmlCell id="5096" r="K15" connectionId="0">
    <xmlCellPr id="1" uniqueName="GBP">
      <xmlPr mapId="2" xpath="/ns1:EfnahagurBanka/ns1:Gögn/ns1:AfleiðurOgSkortstöðurEignir/ns1:Valréttir/ns1:Fjármálageiri/ns1:FjármálalegHliðarstarfsemi/@GBP" xmlDataType="decimal"/>
    </xmlCellPr>
  </singleXmlCell>
  <singleXmlCell id="5097" r="L15" connectionId="0">
    <xmlCellPr id="1" uniqueName="JPY">
      <xmlPr mapId="2" xpath="/ns1:EfnahagurBanka/ns1:Gögn/ns1:AfleiðurOgSkortstöðurEignir/ns1:Valréttir/ns1:Fjármálageiri/ns1:FjármálalegHliðarstarfsemi/@JPY" xmlDataType="decimal"/>
    </xmlCellPr>
  </singleXmlCell>
  <singleXmlCell id="5098" r="M15" connectionId="0">
    <xmlCellPr id="1" uniqueName="DKK">
      <xmlPr mapId="2" xpath="/ns1:EfnahagurBanka/ns1:Gögn/ns1:AfleiðurOgSkortstöðurEignir/ns1:Valréttir/ns1:Fjármálageiri/ns1:FjármálalegHliðarstarfsemi/@DKK" xmlDataType="decimal"/>
    </xmlCellPr>
  </singleXmlCell>
  <singleXmlCell id="5099" r="N15" connectionId="0">
    <xmlCellPr id="1" uniqueName="NOK">
      <xmlPr mapId="2" xpath="/ns1:EfnahagurBanka/ns1:Gögn/ns1:AfleiðurOgSkortstöðurEignir/ns1:Valréttir/ns1:Fjármálageiri/ns1:FjármálalegHliðarstarfsemi/@NOK" xmlDataType="decimal"/>
    </xmlCellPr>
  </singleXmlCell>
  <singleXmlCell id="5100" r="O15" connectionId="0">
    <xmlCellPr id="1" uniqueName="SEK">
      <xmlPr mapId="2" xpath="/ns1:EfnahagurBanka/ns1:Gögn/ns1:AfleiðurOgSkortstöðurEignir/ns1:Valréttir/ns1:Fjármálageiri/ns1:FjármálalegHliðarstarfsemi/@SEK" xmlDataType="decimal"/>
    </xmlCellPr>
  </singleXmlCell>
  <singleXmlCell id="5101" r="P15" connectionId="0">
    <xmlCellPr id="1" uniqueName="CHF">
      <xmlPr mapId="2" xpath="/ns1:EfnahagurBanka/ns1:Gögn/ns1:AfleiðurOgSkortstöðurEignir/ns1:Valréttir/ns1:Fjármálageiri/ns1:FjármálalegHliðarstarfsemi/@CHF" xmlDataType="decimal"/>
    </xmlCellPr>
  </singleXmlCell>
  <singleXmlCell id="5102" r="Q15" connectionId="0">
    <xmlCellPr id="1" uniqueName="AðrirGjaldmiðlar">
      <xmlPr mapId="2" xpath="/ns1:EfnahagurBanka/ns1:Gögn/ns1:AfleiðurOgSkortstöðurEignir/ns1:Valréttir/ns1:Fjármálageiri/ns1:FjármálalegHliðarstarfsemi/@AðrirGjaldmiðlar" xmlDataType="decimal"/>
    </xmlCellPr>
  </singleXmlCell>
  <singleXmlCell id="5103" r="F16" connectionId="0">
    <xmlCellPr id="1" uniqueName="OpinbertFyrirtæki">
      <xmlPr mapId="2" xpath="/ns1:EfnahagurBanka/ns1:Gögn/ns1:AfleiðurOgSkortstöðurEignir/ns1:Valréttir/ns1:Fjármálageiri/ns1:InnbyrðisFjármálastarfsemi/@OpinbertFyrirtæki" xmlDataType="decimal"/>
    </xmlCellPr>
  </singleXmlCell>
  <singleXmlCell id="5104" r="G16" connectionId="0">
    <xmlCellPr id="1" uniqueName="Einkafyrirtæki">
      <xmlPr mapId="2" xpath="/ns1:EfnahagurBanka/ns1:Gögn/ns1:AfleiðurOgSkortstöðurEignir/ns1:Valréttir/ns1:Fjármálageiri/ns1:InnbyrðisFjármálastarfsemi/@Einkafyrirtæki" xmlDataType="decimal"/>
    </xmlCellPr>
  </singleXmlCell>
  <singleXmlCell id="5105" r="H16" connectionId="0">
    <xmlCellPr id="1" uniqueName="ISK">
      <xmlPr mapId="2" xpath="/ns1:EfnahagurBanka/ns1:Gögn/ns1:AfleiðurOgSkortstöðurEignir/ns1:Valréttir/ns1:Fjármálageiri/ns1:InnbyrðisFjármálastarfsemi/@ISK" xmlDataType="decimal"/>
    </xmlCellPr>
  </singleXmlCell>
  <singleXmlCell id="5106" r="I16" connectionId="0">
    <xmlCellPr id="1" uniqueName="EUR">
      <xmlPr mapId="2" xpath="/ns1:EfnahagurBanka/ns1:Gögn/ns1:AfleiðurOgSkortstöðurEignir/ns1:Valréttir/ns1:Fjármálageiri/ns1:InnbyrðisFjármálastarfsemi/@EUR" xmlDataType="decimal"/>
    </xmlCellPr>
  </singleXmlCell>
  <singleXmlCell id="5107" r="J16" connectionId="0">
    <xmlCellPr id="1" uniqueName="USD">
      <xmlPr mapId="2" xpath="/ns1:EfnahagurBanka/ns1:Gögn/ns1:AfleiðurOgSkortstöðurEignir/ns1:Valréttir/ns1:Fjármálageiri/ns1:InnbyrðisFjármálastarfsemi/@USD" xmlDataType="decimal"/>
    </xmlCellPr>
  </singleXmlCell>
  <singleXmlCell id="5108" r="K16" connectionId="0">
    <xmlCellPr id="1" uniqueName="GBP">
      <xmlPr mapId="2" xpath="/ns1:EfnahagurBanka/ns1:Gögn/ns1:AfleiðurOgSkortstöðurEignir/ns1:Valréttir/ns1:Fjármálageiri/ns1:InnbyrðisFjármálastarfsemi/@GBP" xmlDataType="decimal"/>
    </xmlCellPr>
  </singleXmlCell>
  <singleXmlCell id="5109" r="L16" connectionId="0">
    <xmlCellPr id="1" uniqueName="JPY">
      <xmlPr mapId="2" xpath="/ns1:EfnahagurBanka/ns1:Gögn/ns1:AfleiðurOgSkortstöðurEignir/ns1:Valréttir/ns1:Fjármálageiri/ns1:InnbyrðisFjármálastarfsemi/@JPY" xmlDataType="decimal"/>
    </xmlCellPr>
  </singleXmlCell>
  <singleXmlCell id="5110" r="M16" connectionId="0">
    <xmlCellPr id="1" uniqueName="DKK">
      <xmlPr mapId="2" xpath="/ns1:EfnahagurBanka/ns1:Gögn/ns1:AfleiðurOgSkortstöðurEignir/ns1:Valréttir/ns1:Fjármálageiri/ns1:InnbyrðisFjármálastarfsemi/@DKK" xmlDataType="decimal"/>
    </xmlCellPr>
  </singleXmlCell>
  <singleXmlCell id="5111" r="N16" connectionId="0">
    <xmlCellPr id="1" uniqueName="NOK">
      <xmlPr mapId="2" xpath="/ns1:EfnahagurBanka/ns1:Gögn/ns1:AfleiðurOgSkortstöðurEignir/ns1:Valréttir/ns1:Fjármálageiri/ns1:InnbyrðisFjármálastarfsemi/@NOK" xmlDataType="decimal"/>
    </xmlCellPr>
  </singleXmlCell>
  <singleXmlCell id="5112" r="O16" connectionId="0">
    <xmlCellPr id="1" uniqueName="SEK">
      <xmlPr mapId="2" xpath="/ns1:EfnahagurBanka/ns1:Gögn/ns1:AfleiðurOgSkortstöðurEignir/ns1:Valréttir/ns1:Fjármálageiri/ns1:InnbyrðisFjármálastarfsemi/@SEK" xmlDataType="decimal"/>
    </xmlCellPr>
  </singleXmlCell>
  <singleXmlCell id="5113" r="P16" connectionId="0">
    <xmlCellPr id="1" uniqueName="CHF">
      <xmlPr mapId="2" xpath="/ns1:EfnahagurBanka/ns1:Gögn/ns1:AfleiðurOgSkortstöðurEignir/ns1:Valréttir/ns1:Fjármálageiri/ns1:InnbyrðisFjármálastarfsemi/@CHF" xmlDataType="decimal"/>
    </xmlCellPr>
  </singleXmlCell>
  <singleXmlCell id="5114" r="Q16" connectionId="0">
    <xmlCellPr id="1" uniqueName="AðrirGjaldmiðlar">
      <xmlPr mapId="2" xpath="/ns1:EfnahagurBanka/ns1:Gögn/ns1:AfleiðurOgSkortstöðurEignir/ns1:Valréttir/ns1:Fjármálageiri/ns1:InnbyrðisFjármálastarfsemi/@AðrirGjaldmiðlar" xmlDataType="decimal"/>
    </xmlCellPr>
  </singleXmlCell>
  <singleXmlCell id="5115" r="F17" connectionId="0">
    <xmlCellPr id="1" uniqueName="OpinbertFyrirtæki">
      <xmlPr mapId="2" xpath="/ns1:EfnahagurBanka/ns1:Gögn/ns1:AfleiðurOgSkortstöðurEignir/ns1:Valréttir/ns1:Fjármálageiri/ns1:Vátryggingafélög/@OpinbertFyrirtæki" xmlDataType="decimal"/>
    </xmlCellPr>
  </singleXmlCell>
  <singleXmlCell id="5116" r="G17" connectionId="0">
    <xmlCellPr id="1" uniqueName="Einkafyrirtæki">
      <xmlPr mapId="2" xpath="/ns1:EfnahagurBanka/ns1:Gögn/ns1:AfleiðurOgSkortstöðurEignir/ns1:Valréttir/ns1:Fjármálageiri/ns1:Vátryggingafélög/@Einkafyrirtæki" xmlDataType="decimal"/>
    </xmlCellPr>
  </singleXmlCell>
  <singleXmlCell id="5117" r="H17" connectionId="0">
    <xmlCellPr id="1" uniqueName="ISK">
      <xmlPr mapId="2" xpath="/ns1:EfnahagurBanka/ns1:Gögn/ns1:AfleiðurOgSkortstöðurEignir/ns1:Valréttir/ns1:Fjármálageiri/ns1:Vátryggingafélög/@ISK" xmlDataType="decimal"/>
    </xmlCellPr>
  </singleXmlCell>
  <singleXmlCell id="5118" r="I17" connectionId="0">
    <xmlCellPr id="1" uniqueName="EUR">
      <xmlPr mapId="2" xpath="/ns1:EfnahagurBanka/ns1:Gögn/ns1:AfleiðurOgSkortstöðurEignir/ns1:Valréttir/ns1:Fjármálageiri/ns1:Vátryggingafélög/@EUR" xmlDataType="decimal"/>
    </xmlCellPr>
  </singleXmlCell>
  <singleXmlCell id="5119" r="J17" connectionId="0">
    <xmlCellPr id="1" uniqueName="USD">
      <xmlPr mapId="2" xpath="/ns1:EfnahagurBanka/ns1:Gögn/ns1:AfleiðurOgSkortstöðurEignir/ns1:Valréttir/ns1:Fjármálageiri/ns1:Vátryggingafélög/@USD" xmlDataType="decimal"/>
    </xmlCellPr>
  </singleXmlCell>
  <singleXmlCell id="5120" r="K17" connectionId="0">
    <xmlCellPr id="1" uniqueName="GBP">
      <xmlPr mapId="2" xpath="/ns1:EfnahagurBanka/ns1:Gögn/ns1:AfleiðurOgSkortstöðurEignir/ns1:Valréttir/ns1:Fjármálageiri/ns1:Vátryggingafélög/@GBP" xmlDataType="decimal"/>
    </xmlCellPr>
  </singleXmlCell>
  <singleXmlCell id="5121" r="L17" connectionId="0">
    <xmlCellPr id="1" uniqueName="JPY">
      <xmlPr mapId="2" xpath="/ns1:EfnahagurBanka/ns1:Gögn/ns1:AfleiðurOgSkortstöðurEignir/ns1:Valréttir/ns1:Fjármálageiri/ns1:Vátryggingafélög/@JPY" xmlDataType="decimal"/>
    </xmlCellPr>
  </singleXmlCell>
  <singleXmlCell id="5122" r="M17" connectionId="0">
    <xmlCellPr id="1" uniqueName="DKK">
      <xmlPr mapId="2" xpath="/ns1:EfnahagurBanka/ns1:Gögn/ns1:AfleiðurOgSkortstöðurEignir/ns1:Valréttir/ns1:Fjármálageiri/ns1:Vátryggingafélög/@DKK" xmlDataType="decimal"/>
    </xmlCellPr>
  </singleXmlCell>
  <singleXmlCell id="5123" r="N17" connectionId="0">
    <xmlCellPr id="1" uniqueName="NOK">
      <xmlPr mapId="2" xpath="/ns1:EfnahagurBanka/ns1:Gögn/ns1:AfleiðurOgSkortstöðurEignir/ns1:Valréttir/ns1:Fjármálageiri/ns1:Vátryggingafélög/@NOK" xmlDataType="decimal"/>
    </xmlCellPr>
  </singleXmlCell>
  <singleXmlCell id="5124" r="O17" connectionId="0">
    <xmlCellPr id="1" uniqueName="SEK">
      <xmlPr mapId="2" xpath="/ns1:EfnahagurBanka/ns1:Gögn/ns1:AfleiðurOgSkortstöðurEignir/ns1:Valréttir/ns1:Fjármálageiri/ns1:Vátryggingafélög/@SEK" xmlDataType="decimal"/>
    </xmlCellPr>
  </singleXmlCell>
  <singleXmlCell id="5125" r="P17" connectionId="0">
    <xmlCellPr id="1" uniqueName="CHF">
      <xmlPr mapId="2" xpath="/ns1:EfnahagurBanka/ns1:Gögn/ns1:AfleiðurOgSkortstöðurEignir/ns1:Valréttir/ns1:Fjármálageiri/ns1:Vátryggingafélög/@CHF" xmlDataType="decimal"/>
    </xmlCellPr>
  </singleXmlCell>
  <singleXmlCell id="5126" r="Q17" connectionId="0">
    <xmlCellPr id="1" uniqueName="AðrirGjaldmiðlar">
      <xmlPr mapId="2" xpath="/ns1:EfnahagurBanka/ns1:Gögn/ns1:AfleiðurOgSkortstöðurEignir/ns1:Valréttir/ns1:Fjármálageiri/ns1:Vátryggingafélög/@AðrirGjaldmiðlar" xmlDataType="decimal"/>
    </xmlCellPr>
  </singleXmlCell>
  <singleXmlCell id="5127" r="F18" connectionId="0">
    <xmlCellPr id="1" uniqueName="OpinbertFyrirtæki">
      <xmlPr mapId="2" xpath="/ns1:EfnahagurBanka/ns1:Gögn/ns1:AfleiðurOgSkortstöðurEignir/ns1:Valréttir/ns1:Fjármálageiri/ns1:Lífeyrissjóðir/@OpinbertFyrirtæki" xmlDataType="decimal"/>
    </xmlCellPr>
  </singleXmlCell>
  <singleXmlCell id="5128" r="G18" connectionId="0">
    <xmlCellPr id="1" uniqueName="Einkafyrirtæki">
      <xmlPr mapId="2" xpath="/ns1:EfnahagurBanka/ns1:Gögn/ns1:AfleiðurOgSkortstöðurEignir/ns1:Valréttir/ns1:Fjármálageiri/ns1:Lífeyrissjóðir/@Einkafyrirtæki" xmlDataType="decimal"/>
    </xmlCellPr>
  </singleXmlCell>
  <singleXmlCell id="5129" r="H18" connectionId="0">
    <xmlCellPr id="1" uniqueName="ISK">
      <xmlPr mapId="2" xpath="/ns1:EfnahagurBanka/ns1:Gögn/ns1:AfleiðurOgSkortstöðurEignir/ns1:Valréttir/ns1:Fjármálageiri/ns1:Lífeyrissjóðir/@ISK" xmlDataType="decimal"/>
    </xmlCellPr>
  </singleXmlCell>
  <singleXmlCell id="5130" r="I18" connectionId="0">
    <xmlCellPr id="1" uniqueName="EUR">
      <xmlPr mapId="2" xpath="/ns1:EfnahagurBanka/ns1:Gögn/ns1:AfleiðurOgSkortstöðurEignir/ns1:Valréttir/ns1:Fjármálageiri/ns1:Lífeyrissjóðir/@EUR" xmlDataType="decimal"/>
    </xmlCellPr>
  </singleXmlCell>
  <singleXmlCell id="5131" r="J18" connectionId="0">
    <xmlCellPr id="1" uniqueName="USD">
      <xmlPr mapId="2" xpath="/ns1:EfnahagurBanka/ns1:Gögn/ns1:AfleiðurOgSkortstöðurEignir/ns1:Valréttir/ns1:Fjármálageiri/ns1:Lífeyrissjóðir/@USD" xmlDataType="decimal"/>
    </xmlCellPr>
  </singleXmlCell>
  <singleXmlCell id="5132" r="K18" connectionId="0">
    <xmlCellPr id="1" uniqueName="GBP">
      <xmlPr mapId="2" xpath="/ns1:EfnahagurBanka/ns1:Gögn/ns1:AfleiðurOgSkortstöðurEignir/ns1:Valréttir/ns1:Fjármálageiri/ns1:Lífeyrissjóðir/@GBP" xmlDataType="decimal"/>
    </xmlCellPr>
  </singleXmlCell>
  <singleXmlCell id="5133" r="L18" connectionId="0">
    <xmlCellPr id="1" uniqueName="JPY">
      <xmlPr mapId="2" xpath="/ns1:EfnahagurBanka/ns1:Gögn/ns1:AfleiðurOgSkortstöðurEignir/ns1:Valréttir/ns1:Fjármálageiri/ns1:Lífeyrissjóðir/@JPY" xmlDataType="decimal"/>
    </xmlCellPr>
  </singleXmlCell>
  <singleXmlCell id="5134" r="M18" connectionId="0">
    <xmlCellPr id="1" uniqueName="DKK">
      <xmlPr mapId="2" xpath="/ns1:EfnahagurBanka/ns1:Gögn/ns1:AfleiðurOgSkortstöðurEignir/ns1:Valréttir/ns1:Fjármálageiri/ns1:Lífeyrissjóðir/@DKK" xmlDataType="decimal"/>
    </xmlCellPr>
  </singleXmlCell>
  <singleXmlCell id="5135" r="N18" connectionId="0">
    <xmlCellPr id="1" uniqueName="NOK">
      <xmlPr mapId="2" xpath="/ns1:EfnahagurBanka/ns1:Gögn/ns1:AfleiðurOgSkortstöðurEignir/ns1:Valréttir/ns1:Fjármálageiri/ns1:Lífeyrissjóðir/@NOK" xmlDataType="decimal"/>
    </xmlCellPr>
  </singleXmlCell>
  <singleXmlCell id="5136" r="O18" connectionId="0">
    <xmlCellPr id="1" uniqueName="SEK">
      <xmlPr mapId="2" xpath="/ns1:EfnahagurBanka/ns1:Gögn/ns1:AfleiðurOgSkortstöðurEignir/ns1:Valréttir/ns1:Fjármálageiri/ns1:Lífeyrissjóðir/@SEK" xmlDataType="decimal"/>
    </xmlCellPr>
  </singleXmlCell>
  <singleXmlCell id="5137" r="P18" connectionId="0">
    <xmlCellPr id="1" uniqueName="CHF">
      <xmlPr mapId="2" xpath="/ns1:EfnahagurBanka/ns1:Gögn/ns1:AfleiðurOgSkortstöðurEignir/ns1:Valréttir/ns1:Fjármálageiri/ns1:Lífeyrissjóðir/@CHF" xmlDataType="decimal"/>
    </xmlCellPr>
  </singleXmlCell>
  <singleXmlCell id="5138" r="Q18" connectionId="0">
    <xmlCellPr id="1" uniqueName="AðrirGjaldmiðlar">
      <xmlPr mapId="2" xpath="/ns1:EfnahagurBanka/ns1:Gögn/ns1:AfleiðurOgSkortstöðurEignir/ns1:Valréttir/ns1:Fjármálageiri/ns1:Lífeyrissjóðir/@AðrirGjaldmiðlar" xmlDataType="decimal"/>
    </xmlCellPr>
  </singleXmlCell>
  <singleXmlCell id="5139" r="H20" connectionId="0">
    <xmlCellPr id="1" uniqueName="ISK">
      <xmlPr mapId="2" xpath="/ns1:EfnahagurBanka/ns1:Gögn/ns1:AfleiðurOgSkortstöðurEignir/ns1:Valréttir/ns1:HiðOpinbera/ns1:Ríkisjóður/@ISK" xmlDataType="decimal"/>
    </xmlCellPr>
  </singleXmlCell>
  <singleXmlCell id="5140" r="I20" connectionId="0">
    <xmlCellPr id="1" uniqueName="EUR">
      <xmlPr mapId="2" xpath="/ns1:EfnahagurBanka/ns1:Gögn/ns1:AfleiðurOgSkortstöðurEignir/ns1:Valréttir/ns1:HiðOpinbera/ns1:Ríkisjóður/@EUR" xmlDataType="decimal"/>
    </xmlCellPr>
  </singleXmlCell>
  <singleXmlCell id="5141" r="J20" connectionId="0">
    <xmlCellPr id="1" uniqueName="USD">
      <xmlPr mapId="2" xpath="/ns1:EfnahagurBanka/ns1:Gögn/ns1:AfleiðurOgSkortstöðurEignir/ns1:Valréttir/ns1:HiðOpinbera/ns1:Ríkisjóður/@USD" xmlDataType="decimal"/>
    </xmlCellPr>
  </singleXmlCell>
  <singleXmlCell id="5142" r="K20" connectionId="0">
    <xmlCellPr id="1" uniqueName="GBP">
      <xmlPr mapId="2" xpath="/ns1:EfnahagurBanka/ns1:Gögn/ns1:AfleiðurOgSkortstöðurEignir/ns1:Valréttir/ns1:HiðOpinbera/ns1:Ríkisjóður/@GBP" xmlDataType="decimal"/>
    </xmlCellPr>
  </singleXmlCell>
  <singleXmlCell id="5143" r="L20" connectionId="0">
    <xmlCellPr id="1" uniqueName="JPY">
      <xmlPr mapId="2" xpath="/ns1:EfnahagurBanka/ns1:Gögn/ns1:AfleiðurOgSkortstöðurEignir/ns1:Valréttir/ns1:HiðOpinbera/ns1:Ríkisjóður/@JPY" xmlDataType="decimal"/>
    </xmlCellPr>
  </singleXmlCell>
  <singleXmlCell id="5144" r="M20" connectionId="0">
    <xmlCellPr id="1" uniqueName="DKK">
      <xmlPr mapId="2" xpath="/ns1:EfnahagurBanka/ns1:Gögn/ns1:AfleiðurOgSkortstöðurEignir/ns1:Valréttir/ns1:HiðOpinbera/ns1:Ríkisjóður/@DKK" xmlDataType="decimal"/>
    </xmlCellPr>
  </singleXmlCell>
  <singleXmlCell id="5145" r="N20" connectionId="0">
    <xmlCellPr id="1" uniqueName="NOK">
      <xmlPr mapId="2" xpath="/ns1:EfnahagurBanka/ns1:Gögn/ns1:AfleiðurOgSkortstöðurEignir/ns1:Valréttir/ns1:HiðOpinbera/ns1:Ríkisjóður/@NOK" xmlDataType="decimal"/>
    </xmlCellPr>
  </singleXmlCell>
  <singleXmlCell id="5146" r="O20" connectionId="0">
    <xmlCellPr id="1" uniqueName="SEK">
      <xmlPr mapId="2" xpath="/ns1:EfnahagurBanka/ns1:Gögn/ns1:AfleiðurOgSkortstöðurEignir/ns1:Valréttir/ns1:HiðOpinbera/ns1:Ríkisjóður/@SEK" xmlDataType="decimal"/>
    </xmlCellPr>
  </singleXmlCell>
  <singleXmlCell id="5147" r="P20" connectionId="0">
    <xmlCellPr id="1" uniqueName="CHF">
      <xmlPr mapId="2" xpath="/ns1:EfnahagurBanka/ns1:Gögn/ns1:AfleiðurOgSkortstöðurEignir/ns1:Valréttir/ns1:HiðOpinbera/ns1:Ríkisjóður/@CHF" xmlDataType="decimal"/>
    </xmlCellPr>
  </singleXmlCell>
  <singleXmlCell id="5148" r="Q20" connectionId="0">
    <xmlCellPr id="1" uniqueName="AðrirGjaldmiðlar">
      <xmlPr mapId="2" xpath="/ns1:EfnahagurBanka/ns1:Gögn/ns1:AfleiðurOgSkortstöðurEignir/ns1:Valréttir/ns1:HiðOpinbera/ns1:Ríkisjóður/@AðrirGjaldmiðlar" xmlDataType="decimal"/>
    </xmlCellPr>
  </singleXmlCell>
  <singleXmlCell id="5149" r="H21" connectionId="0">
    <xmlCellPr id="1" uniqueName="ISK">
      <xmlPr mapId="2" xpath="/ns1:EfnahagurBanka/ns1:Gögn/ns1:AfleiðurOgSkortstöðurEignir/ns1:Valréttir/ns1:HiðOpinbera/ns1:Sveitarfélög/@ISK" xmlDataType="decimal"/>
    </xmlCellPr>
  </singleXmlCell>
  <singleXmlCell id="5150" r="I21" connectionId="0">
    <xmlCellPr id="1" uniqueName="EUR">
      <xmlPr mapId="2" xpath="/ns1:EfnahagurBanka/ns1:Gögn/ns1:AfleiðurOgSkortstöðurEignir/ns1:Valréttir/ns1:HiðOpinbera/ns1:Sveitarfélög/@EUR" xmlDataType="decimal"/>
    </xmlCellPr>
  </singleXmlCell>
  <singleXmlCell id="5151" r="J21" connectionId="0">
    <xmlCellPr id="1" uniqueName="USD">
      <xmlPr mapId="2" xpath="/ns1:EfnahagurBanka/ns1:Gögn/ns1:AfleiðurOgSkortstöðurEignir/ns1:Valréttir/ns1:HiðOpinbera/ns1:Sveitarfélög/@USD" xmlDataType="decimal"/>
    </xmlCellPr>
  </singleXmlCell>
  <singleXmlCell id="5152" r="K21" connectionId="0">
    <xmlCellPr id="1" uniqueName="GBP">
      <xmlPr mapId="2" xpath="/ns1:EfnahagurBanka/ns1:Gögn/ns1:AfleiðurOgSkortstöðurEignir/ns1:Valréttir/ns1:HiðOpinbera/ns1:Sveitarfélög/@GBP" xmlDataType="decimal"/>
    </xmlCellPr>
  </singleXmlCell>
  <singleXmlCell id="5153" r="L21" connectionId="0">
    <xmlCellPr id="1" uniqueName="JPY">
      <xmlPr mapId="2" xpath="/ns1:EfnahagurBanka/ns1:Gögn/ns1:AfleiðurOgSkortstöðurEignir/ns1:Valréttir/ns1:HiðOpinbera/ns1:Sveitarfélög/@JPY" xmlDataType="decimal"/>
    </xmlCellPr>
  </singleXmlCell>
  <singleXmlCell id="5154" r="M21" connectionId="0">
    <xmlCellPr id="1" uniqueName="DKK">
      <xmlPr mapId="2" xpath="/ns1:EfnahagurBanka/ns1:Gögn/ns1:AfleiðurOgSkortstöðurEignir/ns1:Valréttir/ns1:HiðOpinbera/ns1:Sveitarfélög/@DKK" xmlDataType="decimal"/>
    </xmlCellPr>
  </singleXmlCell>
  <singleXmlCell id="5155" r="N21" connectionId="0">
    <xmlCellPr id="1" uniqueName="NOK">
      <xmlPr mapId="2" xpath="/ns1:EfnahagurBanka/ns1:Gögn/ns1:AfleiðurOgSkortstöðurEignir/ns1:Valréttir/ns1:HiðOpinbera/ns1:Sveitarfélög/@NOK" xmlDataType="decimal"/>
    </xmlCellPr>
  </singleXmlCell>
  <singleXmlCell id="5156" r="O21" connectionId="0">
    <xmlCellPr id="1" uniqueName="SEK">
      <xmlPr mapId="2" xpath="/ns1:EfnahagurBanka/ns1:Gögn/ns1:AfleiðurOgSkortstöðurEignir/ns1:Valréttir/ns1:HiðOpinbera/ns1:Sveitarfélög/@SEK" xmlDataType="decimal"/>
    </xmlCellPr>
  </singleXmlCell>
  <singleXmlCell id="5157" r="P21" connectionId="0">
    <xmlCellPr id="1" uniqueName="CHF">
      <xmlPr mapId="2" xpath="/ns1:EfnahagurBanka/ns1:Gögn/ns1:AfleiðurOgSkortstöðurEignir/ns1:Valréttir/ns1:HiðOpinbera/ns1:Sveitarfélög/@CHF" xmlDataType="decimal"/>
    </xmlCellPr>
  </singleXmlCell>
  <singleXmlCell id="5158" r="Q21" connectionId="0">
    <xmlCellPr id="1" uniqueName="AðrirGjaldmiðlar">
      <xmlPr mapId="2" xpath="/ns1:EfnahagurBanka/ns1:Gögn/ns1:AfleiðurOgSkortstöðurEignir/ns1:Valréttir/ns1:HiðOpinbera/ns1:Sveitarfélög/@AðrirGjaldmiðlar" xmlDataType="decimal"/>
    </xmlCellPr>
  </singleXmlCell>
  <singleXmlCell id="5159" r="H22" connectionId="0">
    <xmlCellPr id="1" uniqueName="ISK">
      <xmlPr mapId="2" xpath="/ns1:EfnahagurBanka/ns1:Gögn/ns1:AfleiðurOgSkortstöðurEignir/ns1:Valréttir/ns1:Heimili/@ISK" xmlDataType="decimal"/>
    </xmlCellPr>
  </singleXmlCell>
  <singleXmlCell id="5160" r="I22" connectionId="0">
    <xmlCellPr id="1" uniqueName="EUR">
      <xmlPr mapId="2" xpath="/ns1:EfnahagurBanka/ns1:Gögn/ns1:AfleiðurOgSkortstöðurEignir/ns1:Valréttir/ns1:Heimili/@EUR" xmlDataType="decimal"/>
    </xmlCellPr>
  </singleXmlCell>
  <singleXmlCell id="5161" r="J22" connectionId="0">
    <xmlCellPr id="1" uniqueName="USD">
      <xmlPr mapId="2" xpath="/ns1:EfnahagurBanka/ns1:Gögn/ns1:AfleiðurOgSkortstöðurEignir/ns1:Valréttir/ns1:Heimili/@USD" xmlDataType="decimal"/>
    </xmlCellPr>
  </singleXmlCell>
  <singleXmlCell id="5162" r="K22" connectionId="0">
    <xmlCellPr id="1" uniqueName="GBP">
      <xmlPr mapId="2" xpath="/ns1:EfnahagurBanka/ns1:Gögn/ns1:AfleiðurOgSkortstöðurEignir/ns1:Valréttir/ns1:Heimili/@GBP" xmlDataType="decimal"/>
    </xmlCellPr>
  </singleXmlCell>
  <singleXmlCell id="5163" r="L22" connectionId="0">
    <xmlCellPr id="1" uniqueName="JPY">
      <xmlPr mapId="2" xpath="/ns1:EfnahagurBanka/ns1:Gögn/ns1:AfleiðurOgSkortstöðurEignir/ns1:Valréttir/ns1:Heimili/@JPY" xmlDataType="decimal"/>
    </xmlCellPr>
  </singleXmlCell>
  <singleXmlCell id="5164" r="M22" connectionId="0">
    <xmlCellPr id="1" uniqueName="DKK">
      <xmlPr mapId="2" xpath="/ns1:EfnahagurBanka/ns1:Gögn/ns1:AfleiðurOgSkortstöðurEignir/ns1:Valréttir/ns1:Heimili/@DKK" xmlDataType="decimal"/>
    </xmlCellPr>
  </singleXmlCell>
  <singleXmlCell id="5165" r="N22" connectionId="0">
    <xmlCellPr id="1" uniqueName="NOK">
      <xmlPr mapId="2" xpath="/ns1:EfnahagurBanka/ns1:Gögn/ns1:AfleiðurOgSkortstöðurEignir/ns1:Valréttir/ns1:Heimili/@NOK" xmlDataType="decimal"/>
    </xmlCellPr>
  </singleXmlCell>
  <singleXmlCell id="5166" r="O22" connectionId="0">
    <xmlCellPr id="1" uniqueName="SEK">
      <xmlPr mapId="2" xpath="/ns1:EfnahagurBanka/ns1:Gögn/ns1:AfleiðurOgSkortstöðurEignir/ns1:Valréttir/ns1:Heimili/@SEK" xmlDataType="decimal"/>
    </xmlCellPr>
  </singleXmlCell>
  <singleXmlCell id="5167" r="P22" connectionId="0">
    <xmlCellPr id="1" uniqueName="CHF">
      <xmlPr mapId="2" xpath="/ns1:EfnahagurBanka/ns1:Gögn/ns1:AfleiðurOgSkortstöðurEignir/ns1:Valréttir/ns1:Heimili/@CHF" xmlDataType="decimal"/>
    </xmlCellPr>
  </singleXmlCell>
  <singleXmlCell id="5168" r="Q22" connectionId="0">
    <xmlCellPr id="1" uniqueName="AðrirGjaldmiðlar">
      <xmlPr mapId="2" xpath="/ns1:EfnahagurBanka/ns1:Gögn/ns1:AfleiðurOgSkortstöðurEignir/ns1:Valréttir/ns1:Heimili/@AðrirGjaldmiðlar" xmlDataType="decimal"/>
    </xmlCellPr>
  </singleXmlCell>
  <singleXmlCell id="5169" r="H23" connectionId="0">
    <xmlCellPr id="1" uniqueName="ISK">
      <xmlPr mapId="2" xpath="/ns1:EfnahagurBanka/ns1:Gögn/ns1:AfleiðurOgSkortstöðurEignir/ns1:Valréttir/ns1:FélagasamtökSemÞjónaHeimilum/@ISK" xmlDataType="decimal"/>
    </xmlCellPr>
  </singleXmlCell>
  <singleXmlCell id="5170" r="I23" connectionId="0">
    <xmlCellPr id="1" uniqueName="EUR">
      <xmlPr mapId="2" xpath="/ns1:EfnahagurBanka/ns1:Gögn/ns1:AfleiðurOgSkortstöðurEignir/ns1:Valréttir/ns1:FélagasamtökSemÞjónaHeimilum/@EUR" xmlDataType="decimal"/>
    </xmlCellPr>
  </singleXmlCell>
  <singleXmlCell id="5171" r="J23" connectionId="0">
    <xmlCellPr id="1" uniqueName="USD">
      <xmlPr mapId="2" xpath="/ns1:EfnahagurBanka/ns1:Gögn/ns1:AfleiðurOgSkortstöðurEignir/ns1:Valréttir/ns1:FélagasamtökSemÞjónaHeimilum/@USD" xmlDataType="decimal"/>
    </xmlCellPr>
  </singleXmlCell>
  <singleXmlCell id="5172" r="K23" connectionId="0">
    <xmlCellPr id="1" uniqueName="GBP">
      <xmlPr mapId="2" xpath="/ns1:EfnahagurBanka/ns1:Gögn/ns1:AfleiðurOgSkortstöðurEignir/ns1:Valréttir/ns1:FélagasamtökSemÞjónaHeimilum/@GBP" xmlDataType="decimal"/>
    </xmlCellPr>
  </singleXmlCell>
  <singleXmlCell id="5173" r="L23" connectionId="0">
    <xmlCellPr id="1" uniqueName="JPY">
      <xmlPr mapId="2" xpath="/ns1:EfnahagurBanka/ns1:Gögn/ns1:AfleiðurOgSkortstöðurEignir/ns1:Valréttir/ns1:FélagasamtökSemÞjónaHeimilum/@JPY" xmlDataType="decimal"/>
    </xmlCellPr>
  </singleXmlCell>
  <singleXmlCell id="5174" r="M23" connectionId="0">
    <xmlCellPr id="1" uniqueName="DKK">
      <xmlPr mapId="2" xpath="/ns1:EfnahagurBanka/ns1:Gögn/ns1:AfleiðurOgSkortstöðurEignir/ns1:Valréttir/ns1:FélagasamtökSemÞjónaHeimilum/@DKK" xmlDataType="decimal"/>
    </xmlCellPr>
  </singleXmlCell>
  <singleXmlCell id="5175" r="N23" connectionId="0">
    <xmlCellPr id="1" uniqueName="NOK">
      <xmlPr mapId="2" xpath="/ns1:EfnahagurBanka/ns1:Gögn/ns1:AfleiðurOgSkortstöðurEignir/ns1:Valréttir/ns1:FélagasamtökSemÞjónaHeimilum/@NOK" xmlDataType="decimal"/>
    </xmlCellPr>
  </singleXmlCell>
  <singleXmlCell id="5176" r="O23" connectionId="0">
    <xmlCellPr id="1" uniqueName="SEK">
      <xmlPr mapId="2" xpath="/ns1:EfnahagurBanka/ns1:Gögn/ns1:AfleiðurOgSkortstöðurEignir/ns1:Valréttir/ns1:FélagasamtökSemÞjónaHeimilum/@SEK" xmlDataType="decimal"/>
    </xmlCellPr>
  </singleXmlCell>
  <singleXmlCell id="5177" r="P23" connectionId="0">
    <xmlCellPr id="1" uniqueName="CHF">
      <xmlPr mapId="2" xpath="/ns1:EfnahagurBanka/ns1:Gögn/ns1:AfleiðurOgSkortstöðurEignir/ns1:Valréttir/ns1:FélagasamtökSemÞjónaHeimilum/@CHF" xmlDataType="decimal"/>
    </xmlCellPr>
  </singleXmlCell>
  <singleXmlCell id="5178" r="Q23" connectionId="0">
    <xmlCellPr id="1" uniqueName="AðrirGjaldmiðlar">
      <xmlPr mapId="2" xpath="/ns1:EfnahagurBanka/ns1:Gögn/ns1:AfleiðurOgSkortstöðurEignir/ns1:Valréttir/ns1:FélagasamtökSemÞjónaHeimilum/@AðrirGjaldmiðlar" xmlDataType="decimal"/>
    </xmlCellPr>
  </singleXmlCell>
  <singleXmlCell id="5179" r="H25" connectionId="0">
    <xmlCellPr id="1" uniqueName="ISK">
      <xmlPr mapId="2" xpath="/ns1:EfnahagurBanka/ns1:Gögn/ns1:AfleiðurOgSkortstöðurEignir/ns1:Valréttir/ns1:ErlendirAðilar/ns1:Seðlabankar/@ISK" xmlDataType="decimal"/>
    </xmlCellPr>
  </singleXmlCell>
  <singleXmlCell id="5180" r="I25" connectionId="0">
    <xmlCellPr id="1" uniqueName="EUR">
      <xmlPr mapId="2" xpath="/ns1:EfnahagurBanka/ns1:Gögn/ns1:AfleiðurOgSkortstöðurEignir/ns1:Valréttir/ns1:ErlendirAðilar/ns1:Seðlabankar/@EUR" xmlDataType="decimal"/>
    </xmlCellPr>
  </singleXmlCell>
  <singleXmlCell id="5181" r="J25" connectionId="0">
    <xmlCellPr id="1" uniqueName="USD">
      <xmlPr mapId="2" xpath="/ns1:EfnahagurBanka/ns1:Gögn/ns1:AfleiðurOgSkortstöðurEignir/ns1:Valréttir/ns1:ErlendirAðilar/ns1:Seðlabankar/@USD" xmlDataType="decimal"/>
    </xmlCellPr>
  </singleXmlCell>
  <singleXmlCell id="5182" r="K25" connectionId="0">
    <xmlCellPr id="1" uniqueName="GBP">
      <xmlPr mapId="2" xpath="/ns1:EfnahagurBanka/ns1:Gögn/ns1:AfleiðurOgSkortstöðurEignir/ns1:Valréttir/ns1:ErlendirAðilar/ns1:Seðlabankar/@GBP" xmlDataType="decimal"/>
    </xmlCellPr>
  </singleXmlCell>
  <singleXmlCell id="5183" r="L25" connectionId="0">
    <xmlCellPr id="1" uniqueName="JPY">
      <xmlPr mapId="2" xpath="/ns1:EfnahagurBanka/ns1:Gögn/ns1:AfleiðurOgSkortstöðurEignir/ns1:Valréttir/ns1:ErlendirAðilar/ns1:Seðlabankar/@JPY" xmlDataType="decimal"/>
    </xmlCellPr>
  </singleXmlCell>
  <singleXmlCell id="5184" r="M25" connectionId="0">
    <xmlCellPr id="1" uniqueName="DKK">
      <xmlPr mapId="2" xpath="/ns1:EfnahagurBanka/ns1:Gögn/ns1:AfleiðurOgSkortstöðurEignir/ns1:Valréttir/ns1:ErlendirAðilar/ns1:Seðlabankar/@DKK" xmlDataType="decimal"/>
    </xmlCellPr>
  </singleXmlCell>
  <singleXmlCell id="5185" r="N25" connectionId="0">
    <xmlCellPr id="1" uniqueName="NOK">
      <xmlPr mapId="2" xpath="/ns1:EfnahagurBanka/ns1:Gögn/ns1:AfleiðurOgSkortstöðurEignir/ns1:Valréttir/ns1:ErlendirAðilar/ns1:Seðlabankar/@NOK" xmlDataType="decimal"/>
    </xmlCellPr>
  </singleXmlCell>
  <singleXmlCell id="5186" r="O25" connectionId="0">
    <xmlCellPr id="1" uniqueName="SEK">
      <xmlPr mapId="2" xpath="/ns1:EfnahagurBanka/ns1:Gögn/ns1:AfleiðurOgSkortstöðurEignir/ns1:Valréttir/ns1:ErlendirAðilar/ns1:Seðlabankar/@SEK" xmlDataType="decimal"/>
    </xmlCellPr>
  </singleXmlCell>
  <singleXmlCell id="5187" r="P25" connectionId="0">
    <xmlCellPr id="1" uniqueName="CHF">
      <xmlPr mapId="2" xpath="/ns1:EfnahagurBanka/ns1:Gögn/ns1:AfleiðurOgSkortstöðurEignir/ns1:Valréttir/ns1:ErlendirAðilar/ns1:Seðlabankar/@CHF" xmlDataType="decimal"/>
    </xmlCellPr>
  </singleXmlCell>
  <singleXmlCell id="5188" r="Q25" connectionId="0">
    <xmlCellPr id="1" uniqueName="AðrirGjaldmiðlar">
      <xmlPr mapId="2" xpath="/ns1:EfnahagurBanka/ns1:Gögn/ns1:AfleiðurOgSkortstöðurEignir/ns1:Valréttir/ns1:ErlendirAðilar/ns1:Seðlabankar/@AðrirGjaldmiðlar" xmlDataType="decimal"/>
    </xmlCellPr>
  </singleXmlCell>
  <singleXmlCell id="5189" r="H26" connectionId="0">
    <xmlCellPr id="1" uniqueName="ISK">
      <xmlPr mapId="2" xpath="/ns1:EfnahagurBanka/ns1:Gögn/ns1:AfleiðurOgSkortstöðurEignir/ns1:Valréttir/ns1:ErlendirAðilar/ns1:ErlendarInnlánsstofnanir/@ISK" xmlDataType="decimal"/>
    </xmlCellPr>
  </singleXmlCell>
  <singleXmlCell id="5190" r="I26" connectionId="0">
    <xmlCellPr id="1" uniqueName="EUR">
      <xmlPr mapId="2" xpath="/ns1:EfnahagurBanka/ns1:Gögn/ns1:AfleiðurOgSkortstöðurEignir/ns1:Valréttir/ns1:ErlendirAðilar/ns1:ErlendarInnlánsstofnanir/@EUR" xmlDataType="decimal"/>
    </xmlCellPr>
  </singleXmlCell>
  <singleXmlCell id="5191" r="J26" connectionId="0">
    <xmlCellPr id="1" uniqueName="USD">
      <xmlPr mapId="2" xpath="/ns1:EfnahagurBanka/ns1:Gögn/ns1:AfleiðurOgSkortstöðurEignir/ns1:Valréttir/ns1:ErlendirAðilar/ns1:ErlendarInnlánsstofnanir/@USD" xmlDataType="decimal"/>
    </xmlCellPr>
  </singleXmlCell>
  <singleXmlCell id="5192" r="K26" connectionId="0">
    <xmlCellPr id="1" uniqueName="GBP">
      <xmlPr mapId="2" xpath="/ns1:EfnahagurBanka/ns1:Gögn/ns1:AfleiðurOgSkortstöðurEignir/ns1:Valréttir/ns1:ErlendirAðilar/ns1:ErlendarInnlánsstofnanir/@GBP" xmlDataType="decimal"/>
    </xmlCellPr>
  </singleXmlCell>
  <singleXmlCell id="5193" r="L26" connectionId="0">
    <xmlCellPr id="1" uniqueName="JPY">
      <xmlPr mapId="2" xpath="/ns1:EfnahagurBanka/ns1:Gögn/ns1:AfleiðurOgSkortstöðurEignir/ns1:Valréttir/ns1:ErlendirAðilar/ns1:ErlendarInnlánsstofnanir/@JPY" xmlDataType="decimal"/>
    </xmlCellPr>
  </singleXmlCell>
  <singleXmlCell id="5194" r="M26" connectionId="0">
    <xmlCellPr id="1" uniqueName="DKK">
      <xmlPr mapId="2" xpath="/ns1:EfnahagurBanka/ns1:Gögn/ns1:AfleiðurOgSkortstöðurEignir/ns1:Valréttir/ns1:ErlendirAðilar/ns1:ErlendarInnlánsstofnanir/@DKK" xmlDataType="decimal"/>
    </xmlCellPr>
  </singleXmlCell>
  <singleXmlCell id="5195" r="N26" connectionId="0">
    <xmlCellPr id="1" uniqueName="NOK">
      <xmlPr mapId="2" xpath="/ns1:EfnahagurBanka/ns1:Gögn/ns1:AfleiðurOgSkortstöðurEignir/ns1:Valréttir/ns1:ErlendirAðilar/ns1:ErlendarInnlánsstofnanir/@NOK" xmlDataType="decimal"/>
    </xmlCellPr>
  </singleXmlCell>
  <singleXmlCell id="5196" r="O26" connectionId="0">
    <xmlCellPr id="1" uniqueName="SEK">
      <xmlPr mapId="2" xpath="/ns1:EfnahagurBanka/ns1:Gögn/ns1:AfleiðurOgSkortstöðurEignir/ns1:Valréttir/ns1:ErlendirAðilar/ns1:ErlendarInnlánsstofnanir/@SEK" xmlDataType="decimal"/>
    </xmlCellPr>
  </singleXmlCell>
  <singleXmlCell id="5197" r="P26" connectionId="0">
    <xmlCellPr id="1" uniqueName="CHF">
      <xmlPr mapId="2" xpath="/ns1:EfnahagurBanka/ns1:Gögn/ns1:AfleiðurOgSkortstöðurEignir/ns1:Valréttir/ns1:ErlendirAðilar/ns1:ErlendarInnlánsstofnanir/@CHF" xmlDataType="decimal"/>
    </xmlCellPr>
  </singleXmlCell>
  <singleXmlCell id="5198" r="Q26" connectionId="0">
    <xmlCellPr id="1" uniqueName="AðrirGjaldmiðlar">
      <xmlPr mapId="2" xpath="/ns1:EfnahagurBanka/ns1:Gögn/ns1:AfleiðurOgSkortstöðurEignir/ns1:Valréttir/ns1:ErlendirAðilar/ns1:ErlendarInnlánsstofnanir/@AðrirGjaldmiðlar" xmlDataType="decimal"/>
    </xmlCellPr>
  </singleXmlCell>
  <singleXmlCell id="5199" r="H27" connectionId="0">
    <xmlCellPr id="1" uniqueName="ISK">
      <xmlPr mapId="2" xpath="/ns1:EfnahagurBanka/ns1:Gögn/ns1:AfleiðurOgSkortstöðurEignir/ns1:Valréttir/ns1:ErlendirAðilar/ns1:ErlendirPeningamarkaðssjóðir/@ISK" xmlDataType="decimal"/>
    </xmlCellPr>
  </singleXmlCell>
  <singleXmlCell id="5200" r="I27" connectionId="0">
    <xmlCellPr id="1" uniqueName="EUR">
      <xmlPr mapId="2" xpath="/ns1:EfnahagurBanka/ns1:Gögn/ns1:AfleiðurOgSkortstöðurEignir/ns1:Valréttir/ns1:ErlendirAðilar/ns1:ErlendirPeningamarkaðssjóðir/@EUR" xmlDataType="decimal"/>
    </xmlCellPr>
  </singleXmlCell>
  <singleXmlCell id="5201" r="J27" connectionId="0">
    <xmlCellPr id="1" uniqueName="USD">
      <xmlPr mapId="2" xpath="/ns1:EfnahagurBanka/ns1:Gögn/ns1:AfleiðurOgSkortstöðurEignir/ns1:Valréttir/ns1:ErlendirAðilar/ns1:ErlendirPeningamarkaðssjóðir/@USD" xmlDataType="decimal"/>
    </xmlCellPr>
  </singleXmlCell>
  <singleXmlCell id="5202" r="K27" connectionId="0">
    <xmlCellPr id="1" uniqueName="GBP">
      <xmlPr mapId="2" xpath="/ns1:EfnahagurBanka/ns1:Gögn/ns1:AfleiðurOgSkortstöðurEignir/ns1:Valréttir/ns1:ErlendirAðilar/ns1:ErlendirPeningamarkaðssjóðir/@GBP" xmlDataType="decimal"/>
    </xmlCellPr>
  </singleXmlCell>
  <singleXmlCell id="5203" r="L27" connectionId="0">
    <xmlCellPr id="1" uniqueName="JPY">
      <xmlPr mapId="2" xpath="/ns1:EfnahagurBanka/ns1:Gögn/ns1:AfleiðurOgSkortstöðurEignir/ns1:Valréttir/ns1:ErlendirAðilar/ns1:ErlendirPeningamarkaðssjóðir/@JPY" xmlDataType="decimal"/>
    </xmlCellPr>
  </singleXmlCell>
  <singleXmlCell id="5204" r="M27" connectionId="0">
    <xmlCellPr id="1" uniqueName="DKK">
      <xmlPr mapId="2" xpath="/ns1:EfnahagurBanka/ns1:Gögn/ns1:AfleiðurOgSkortstöðurEignir/ns1:Valréttir/ns1:ErlendirAðilar/ns1:ErlendirPeningamarkaðssjóðir/@DKK" xmlDataType="decimal"/>
    </xmlCellPr>
  </singleXmlCell>
  <singleXmlCell id="5205" r="N27" connectionId="0">
    <xmlCellPr id="1" uniqueName="NOK">
      <xmlPr mapId="2" xpath="/ns1:EfnahagurBanka/ns1:Gögn/ns1:AfleiðurOgSkortstöðurEignir/ns1:Valréttir/ns1:ErlendirAðilar/ns1:ErlendirPeningamarkaðssjóðir/@NOK" xmlDataType="decimal"/>
    </xmlCellPr>
  </singleXmlCell>
  <singleXmlCell id="5206" r="O27" connectionId="0">
    <xmlCellPr id="1" uniqueName="SEK">
      <xmlPr mapId="2" xpath="/ns1:EfnahagurBanka/ns1:Gögn/ns1:AfleiðurOgSkortstöðurEignir/ns1:Valréttir/ns1:ErlendirAðilar/ns1:ErlendirPeningamarkaðssjóðir/@SEK" xmlDataType="decimal"/>
    </xmlCellPr>
  </singleXmlCell>
  <singleXmlCell id="5207" r="P27" connectionId="0">
    <xmlCellPr id="1" uniqueName="CHF">
      <xmlPr mapId="2" xpath="/ns1:EfnahagurBanka/ns1:Gögn/ns1:AfleiðurOgSkortstöðurEignir/ns1:Valréttir/ns1:ErlendirAðilar/ns1:ErlendirPeningamarkaðssjóðir/@CHF" xmlDataType="decimal"/>
    </xmlCellPr>
  </singleXmlCell>
  <singleXmlCell id="5208" r="Q27" connectionId="0">
    <xmlCellPr id="1" uniqueName="AðrirGjaldmiðlar">
      <xmlPr mapId="2" xpath="/ns1:EfnahagurBanka/ns1:Gögn/ns1:AfleiðurOgSkortstöðurEignir/ns1:Valréttir/ns1:ErlendirAðilar/ns1:ErlendirPeningamarkaðssjóðir/@AðrirGjaldmiðlar" xmlDataType="decimal"/>
    </xmlCellPr>
  </singleXmlCell>
  <singleXmlCell id="5209" r="H28" connectionId="0">
    <xmlCellPr id="1" uniqueName="ISK">
      <xmlPr mapId="2" xpath="/ns1:EfnahagurBanka/ns1:Gögn/ns1:AfleiðurOgSkortstöðurEignir/ns1:Valréttir/ns1:ErlendirAðilar/ns1:ErlendirAðrirVerðbréfaOgFjárfestingarsjóðir/@ISK" xmlDataType="decimal"/>
    </xmlCellPr>
  </singleXmlCell>
  <singleXmlCell id="5210" r="I28" connectionId="0">
    <xmlCellPr id="1" uniqueName="EUR">
      <xmlPr mapId="2" xpath="/ns1:EfnahagurBanka/ns1:Gögn/ns1:AfleiðurOgSkortstöðurEignir/ns1:Valréttir/ns1:ErlendirAðilar/ns1:ErlendirAðrirVerðbréfaOgFjárfestingarsjóðir/@EUR" xmlDataType="decimal"/>
    </xmlCellPr>
  </singleXmlCell>
  <singleXmlCell id="5211" r="J28" connectionId="0">
    <xmlCellPr id="1" uniqueName="USD">
      <xmlPr mapId="2" xpath="/ns1:EfnahagurBanka/ns1:Gögn/ns1:AfleiðurOgSkortstöðurEignir/ns1:Valréttir/ns1:ErlendirAðilar/ns1:ErlendirAðrirVerðbréfaOgFjárfestingarsjóðir/@USD" xmlDataType="decimal"/>
    </xmlCellPr>
  </singleXmlCell>
  <singleXmlCell id="5212" r="K28" connectionId="0">
    <xmlCellPr id="1" uniqueName="GBP">
      <xmlPr mapId="2" xpath="/ns1:EfnahagurBanka/ns1:Gögn/ns1:AfleiðurOgSkortstöðurEignir/ns1:Valréttir/ns1:ErlendirAðilar/ns1:ErlendirAðrirVerðbréfaOgFjárfestingarsjóðir/@GBP" xmlDataType="decimal"/>
    </xmlCellPr>
  </singleXmlCell>
  <singleXmlCell id="5213" r="L28" connectionId="0">
    <xmlCellPr id="1" uniqueName="JPY">
      <xmlPr mapId="2" xpath="/ns1:EfnahagurBanka/ns1:Gögn/ns1:AfleiðurOgSkortstöðurEignir/ns1:Valréttir/ns1:ErlendirAðilar/ns1:ErlendirAðrirVerðbréfaOgFjárfestingarsjóðir/@JPY" xmlDataType="decimal"/>
    </xmlCellPr>
  </singleXmlCell>
  <singleXmlCell id="5214" r="M28" connectionId="0">
    <xmlCellPr id="1" uniqueName="DKK">
      <xmlPr mapId="2" xpath="/ns1:EfnahagurBanka/ns1:Gögn/ns1:AfleiðurOgSkortstöðurEignir/ns1:Valréttir/ns1:ErlendirAðilar/ns1:ErlendirAðrirVerðbréfaOgFjárfestingarsjóðir/@DKK" xmlDataType="decimal"/>
    </xmlCellPr>
  </singleXmlCell>
  <singleXmlCell id="5215" r="N28" connectionId="0">
    <xmlCellPr id="1" uniqueName="NOK">
      <xmlPr mapId="2" xpath="/ns1:EfnahagurBanka/ns1:Gögn/ns1:AfleiðurOgSkortstöðurEignir/ns1:Valréttir/ns1:ErlendirAðilar/ns1:ErlendirAðrirVerðbréfaOgFjárfestingarsjóðir/@NOK" xmlDataType="decimal"/>
    </xmlCellPr>
  </singleXmlCell>
  <singleXmlCell id="5216" r="O28" connectionId="0">
    <xmlCellPr id="1" uniqueName="SEK">
      <xmlPr mapId="2" xpath="/ns1:EfnahagurBanka/ns1:Gögn/ns1:AfleiðurOgSkortstöðurEignir/ns1:Valréttir/ns1:ErlendirAðilar/ns1:ErlendirAðrirVerðbréfaOgFjárfestingarsjóðir/@SEK" xmlDataType="decimal"/>
    </xmlCellPr>
  </singleXmlCell>
  <singleXmlCell id="5217" r="P28" connectionId="0">
    <xmlCellPr id="1" uniqueName="CHF">
      <xmlPr mapId="2" xpath="/ns1:EfnahagurBanka/ns1:Gögn/ns1:AfleiðurOgSkortstöðurEignir/ns1:Valréttir/ns1:ErlendirAðilar/ns1:ErlendirAðrirVerðbréfaOgFjárfestingarsjóðir/@CHF" xmlDataType="decimal"/>
    </xmlCellPr>
  </singleXmlCell>
  <singleXmlCell id="5218" r="Q28" connectionId="0">
    <xmlCellPr id="1" uniqueName="AðrirGjaldmiðlar">
      <xmlPr mapId="2" xpath="/ns1:EfnahagurBanka/ns1:Gögn/ns1:AfleiðurOgSkortstöðurEignir/ns1:Valréttir/ns1:ErlendirAðilar/ns1:ErlendirAðrirVerðbréfaOgFjárfestingarsjóðir/@AðrirGjaldmiðlar" xmlDataType="decimal"/>
    </xmlCellPr>
  </singleXmlCell>
  <singleXmlCell id="5219" r="H29" connectionId="0">
    <xmlCellPr id="1" uniqueName="ISK">
      <xmlPr mapId="2" xpath="/ns1:EfnahagurBanka/ns1:Gögn/ns1:AfleiðurOgSkortstöðurEignir/ns1:Valréttir/ns1:ErlendirAðilar/ns1:ErlendiFjármálafyrirtækiÓtalinAnnarsStaðar/@ISK" xmlDataType="decimal"/>
    </xmlCellPr>
  </singleXmlCell>
  <singleXmlCell id="5220" r="I29" connectionId="0">
    <xmlCellPr id="1" uniqueName="EUR">
      <xmlPr mapId="2" xpath="/ns1:EfnahagurBanka/ns1:Gögn/ns1:AfleiðurOgSkortstöðurEignir/ns1:Valréttir/ns1:ErlendirAðilar/ns1:ErlendiFjármálafyrirtækiÓtalinAnnarsStaðar/@EUR" xmlDataType="decimal"/>
    </xmlCellPr>
  </singleXmlCell>
  <singleXmlCell id="5221" r="J29" connectionId="0">
    <xmlCellPr id="1" uniqueName="USD">
      <xmlPr mapId="2" xpath="/ns1:EfnahagurBanka/ns1:Gögn/ns1:AfleiðurOgSkortstöðurEignir/ns1:Valréttir/ns1:ErlendirAðilar/ns1:ErlendiFjármálafyrirtækiÓtalinAnnarsStaðar/@USD" xmlDataType="decimal"/>
    </xmlCellPr>
  </singleXmlCell>
  <singleXmlCell id="5222" r="K29" connectionId="0">
    <xmlCellPr id="1" uniqueName="GBP">
      <xmlPr mapId="2" xpath="/ns1:EfnahagurBanka/ns1:Gögn/ns1:AfleiðurOgSkortstöðurEignir/ns1:Valréttir/ns1:ErlendirAðilar/ns1:ErlendiFjármálafyrirtækiÓtalinAnnarsStaðar/@GBP" xmlDataType="decimal"/>
    </xmlCellPr>
  </singleXmlCell>
  <singleXmlCell id="5223" r="L29" connectionId="0">
    <xmlCellPr id="1" uniqueName="JPY">
      <xmlPr mapId="2" xpath="/ns1:EfnahagurBanka/ns1:Gögn/ns1:AfleiðurOgSkortstöðurEignir/ns1:Valréttir/ns1:ErlendirAðilar/ns1:ErlendiFjármálafyrirtækiÓtalinAnnarsStaðar/@JPY" xmlDataType="decimal"/>
    </xmlCellPr>
  </singleXmlCell>
  <singleXmlCell id="5224" r="M29" connectionId="0">
    <xmlCellPr id="1" uniqueName="DKK">
      <xmlPr mapId="2" xpath="/ns1:EfnahagurBanka/ns1:Gögn/ns1:AfleiðurOgSkortstöðurEignir/ns1:Valréttir/ns1:ErlendirAðilar/ns1:ErlendiFjármálafyrirtækiÓtalinAnnarsStaðar/@DKK" xmlDataType="decimal"/>
    </xmlCellPr>
  </singleXmlCell>
  <singleXmlCell id="5225" r="N29" connectionId="0">
    <xmlCellPr id="1" uniqueName="NOK">
      <xmlPr mapId="2" xpath="/ns1:EfnahagurBanka/ns1:Gögn/ns1:AfleiðurOgSkortstöðurEignir/ns1:Valréttir/ns1:ErlendirAðilar/ns1:ErlendiFjármálafyrirtækiÓtalinAnnarsStaðar/@NOK" xmlDataType="decimal"/>
    </xmlCellPr>
  </singleXmlCell>
  <singleXmlCell id="5226" r="O29" connectionId="0">
    <xmlCellPr id="1" uniqueName="SEK">
      <xmlPr mapId="2" xpath="/ns1:EfnahagurBanka/ns1:Gögn/ns1:AfleiðurOgSkortstöðurEignir/ns1:Valréttir/ns1:ErlendirAðilar/ns1:ErlendiFjármálafyrirtækiÓtalinAnnarsStaðar/@SEK" xmlDataType="decimal"/>
    </xmlCellPr>
  </singleXmlCell>
  <singleXmlCell id="5227" r="P29" connectionId="0">
    <xmlCellPr id="1" uniqueName="CHF">
      <xmlPr mapId="2" xpath="/ns1:EfnahagurBanka/ns1:Gögn/ns1:AfleiðurOgSkortstöðurEignir/ns1:Valréttir/ns1:ErlendirAðilar/ns1:ErlendiFjármálafyrirtækiÓtalinAnnarsStaðar/@CHF" xmlDataType="decimal"/>
    </xmlCellPr>
  </singleXmlCell>
  <singleXmlCell id="5228" r="Q29" connectionId="0">
    <xmlCellPr id="1" uniqueName="AðrirGjaldmiðlar">
      <xmlPr mapId="2" xpath="/ns1:EfnahagurBanka/ns1:Gögn/ns1:AfleiðurOgSkortstöðurEignir/ns1:Valréttir/ns1:ErlendirAðilar/ns1:ErlendiFjármálafyrirtækiÓtalinAnnarsStaðar/@AðrirGjaldmiðlar" xmlDataType="decimal"/>
    </xmlCellPr>
  </singleXmlCell>
  <singleXmlCell id="5229" r="H30" connectionId="0">
    <xmlCellPr id="1" uniqueName="ISK">
      <xmlPr mapId="2" xpath="/ns1:EfnahagurBanka/ns1:Gögn/ns1:AfleiðurOgSkortstöðurEignir/ns1:Valréttir/ns1:ErlendirAðilar/ns1:ErlendirOpinberirAðilarRíkiOgSveitarfélög/@ISK" xmlDataType="decimal"/>
    </xmlCellPr>
  </singleXmlCell>
  <singleXmlCell id="5230" r="I30" connectionId="0">
    <xmlCellPr id="1" uniqueName="EUR">
      <xmlPr mapId="2" xpath="/ns1:EfnahagurBanka/ns1:Gögn/ns1:AfleiðurOgSkortstöðurEignir/ns1:Valréttir/ns1:ErlendirAðilar/ns1:ErlendirOpinberirAðilarRíkiOgSveitarfélög/@EUR" xmlDataType="decimal"/>
    </xmlCellPr>
  </singleXmlCell>
  <singleXmlCell id="5231" r="J30" connectionId="0">
    <xmlCellPr id="1" uniqueName="USD">
      <xmlPr mapId="2" xpath="/ns1:EfnahagurBanka/ns1:Gögn/ns1:AfleiðurOgSkortstöðurEignir/ns1:Valréttir/ns1:ErlendirAðilar/ns1:ErlendirOpinberirAðilarRíkiOgSveitarfélög/@USD" xmlDataType="decimal"/>
    </xmlCellPr>
  </singleXmlCell>
  <singleXmlCell id="5232" r="K30" connectionId="0">
    <xmlCellPr id="1" uniqueName="GBP">
      <xmlPr mapId="2" xpath="/ns1:EfnahagurBanka/ns1:Gögn/ns1:AfleiðurOgSkortstöðurEignir/ns1:Valréttir/ns1:ErlendirAðilar/ns1:ErlendirOpinberirAðilarRíkiOgSveitarfélög/@GBP" xmlDataType="decimal"/>
    </xmlCellPr>
  </singleXmlCell>
  <singleXmlCell id="5233" r="L30" connectionId="0">
    <xmlCellPr id="1" uniqueName="JPY">
      <xmlPr mapId="2" xpath="/ns1:EfnahagurBanka/ns1:Gögn/ns1:AfleiðurOgSkortstöðurEignir/ns1:Valréttir/ns1:ErlendirAðilar/ns1:ErlendirOpinberirAðilarRíkiOgSveitarfélög/@JPY" xmlDataType="decimal"/>
    </xmlCellPr>
  </singleXmlCell>
  <singleXmlCell id="5234" r="M30" connectionId="0">
    <xmlCellPr id="1" uniqueName="DKK">
      <xmlPr mapId="2" xpath="/ns1:EfnahagurBanka/ns1:Gögn/ns1:AfleiðurOgSkortstöðurEignir/ns1:Valréttir/ns1:ErlendirAðilar/ns1:ErlendirOpinberirAðilarRíkiOgSveitarfélög/@DKK" xmlDataType="decimal"/>
    </xmlCellPr>
  </singleXmlCell>
  <singleXmlCell id="5235" r="N30" connectionId="0">
    <xmlCellPr id="1" uniqueName="NOK">
      <xmlPr mapId="2" xpath="/ns1:EfnahagurBanka/ns1:Gögn/ns1:AfleiðurOgSkortstöðurEignir/ns1:Valréttir/ns1:ErlendirAðilar/ns1:ErlendirOpinberirAðilarRíkiOgSveitarfélög/@NOK" xmlDataType="decimal"/>
    </xmlCellPr>
  </singleXmlCell>
  <singleXmlCell id="5236" r="O30" connectionId="0">
    <xmlCellPr id="1" uniqueName="SEK">
      <xmlPr mapId="2" xpath="/ns1:EfnahagurBanka/ns1:Gögn/ns1:AfleiðurOgSkortstöðurEignir/ns1:Valréttir/ns1:ErlendirAðilar/ns1:ErlendirOpinberirAðilarRíkiOgSveitarfélög/@SEK" xmlDataType="decimal"/>
    </xmlCellPr>
  </singleXmlCell>
  <singleXmlCell id="5237" r="P30" connectionId="0">
    <xmlCellPr id="1" uniqueName="CHF">
      <xmlPr mapId="2" xpath="/ns1:EfnahagurBanka/ns1:Gögn/ns1:AfleiðurOgSkortstöðurEignir/ns1:Valréttir/ns1:ErlendirAðilar/ns1:ErlendirOpinberirAðilarRíkiOgSveitarfélög/@CHF" xmlDataType="decimal"/>
    </xmlCellPr>
  </singleXmlCell>
  <singleXmlCell id="5238" r="Q30" connectionId="0">
    <xmlCellPr id="1" uniqueName="AðrirGjaldmiðlar">
      <xmlPr mapId="2" xpath="/ns1:EfnahagurBanka/ns1:Gögn/ns1:AfleiðurOgSkortstöðurEignir/ns1:Valréttir/ns1:ErlendirAðilar/ns1:ErlendirOpinberirAðilarRíkiOgSveitarfélög/@AðrirGjaldmiðlar" xmlDataType="decimal"/>
    </xmlCellPr>
  </singleXmlCell>
  <singleXmlCell id="5239" r="H31" connectionId="0">
    <xmlCellPr id="1" uniqueName="ISK">
      <xmlPr mapId="2" xpath="/ns1:EfnahagurBanka/ns1:Gögn/ns1:AfleiðurOgSkortstöðurEignir/ns1:Valréttir/ns1:ErlendirAðilar/ns1:ErlendÖnnurAtvinnufyrirtækiHeimiliOgÞjónustaViðHeimili/@ISK" xmlDataType="decimal"/>
    </xmlCellPr>
  </singleXmlCell>
  <singleXmlCell id="5240" r="I31" connectionId="0">
    <xmlCellPr id="1" uniqueName="EUR">
      <xmlPr mapId="2" xpath="/ns1:EfnahagurBanka/ns1:Gögn/ns1:AfleiðurOgSkortstöðurEignir/ns1:Valréttir/ns1:ErlendirAðilar/ns1:ErlendÖnnurAtvinnufyrirtækiHeimiliOgÞjónustaViðHeimili/@EUR" xmlDataType="decimal"/>
    </xmlCellPr>
  </singleXmlCell>
  <singleXmlCell id="5241" r="J31" connectionId="0">
    <xmlCellPr id="1" uniqueName="USD">
      <xmlPr mapId="2" xpath="/ns1:EfnahagurBanka/ns1:Gögn/ns1:AfleiðurOgSkortstöðurEignir/ns1:Valréttir/ns1:ErlendirAðilar/ns1:ErlendÖnnurAtvinnufyrirtækiHeimiliOgÞjónustaViðHeimili/@USD" xmlDataType="decimal"/>
    </xmlCellPr>
  </singleXmlCell>
  <singleXmlCell id="5242" r="K31" connectionId="0">
    <xmlCellPr id="1" uniqueName="GBP">
      <xmlPr mapId="2" xpath="/ns1:EfnahagurBanka/ns1:Gögn/ns1:AfleiðurOgSkortstöðurEignir/ns1:Valréttir/ns1:ErlendirAðilar/ns1:ErlendÖnnurAtvinnufyrirtækiHeimiliOgÞjónustaViðHeimili/@GBP" xmlDataType="decimal"/>
    </xmlCellPr>
  </singleXmlCell>
  <singleXmlCell id="5243" r="L31" connectionId="0">
    <xmlCellPr id="1" uniqueName="JPY">
      <xmlPr mapId="2" xpath="/ns1:EfnahagurBanka/ns1:Gögn/ns1:AfleiðurOgSkortstöðurEignir/ns1:Valréttir/ns1:ErlendirAðilar/ns1:ErlendÖnnurAtvinnufyrirtækiHeimiliOgÞjónustaViðHeimili/@JPY" xmlDataType="decimal"/>
    </xmlCellPr>
  </singleXmlCell>
  <singleXmlCell id="5244" r="M31" connectionId="0">
    <xmlCellPr id="1" uniqueName="DKK">
      <xmlPr mapId="2" xpath="/ns1:EfnahagurBanka/ns1:Gögn/ns1:AfleiðurOgSkortstöðurEignir/ns1:Valréttir/ns1:ErlendirAðilar/ns1:ErlendÖnnurAtvinnufyrirtækiHeimiliOgÞjónustaViðHeimili/@DKK" xmlDataType="decimal"/>
    </xmlCellPr>
  </singleXmlCell>
  <singleXmlCell id="5245" r="N31" connectionId="0">
    <xmlCellPr id="1" uniqueName="NOK">
      <xmlPr mapId="2" xpath="/ns1:EfnahagurBanka/ns1:Gögn/ns1:AfleiðurOgSkortstöðurEignir/ns1:Valréttir/ns1:ErlendirAðilar/ns1:ErlendÖnnurAtvinnufyrirtækiHeimiliOgÞjónustaViðHeimili/@NOK" xmlDataType="decimal"/>
    </xmlCellPr>
  </singleXmlCell>
  <singleXmlCell id="5246" r="O31" connectionId="0">
    <xmlCellPr id="1" uniqueName="SEK">
      <xmlPr mapId="2" xpath="/ns1:EfnahagurBanka/ns1:Gögn/ns1:AfleiðurOgSkortstöðurEignir/ns1:Valréttir/ns1:ErlendirAðilar/ns1:ErlendÖnnurAtvinnufyrirtækiHeimiliOgÞjónustaViðHeimili/@SEK" xmlDataType="decimal"/>
    </xmlCellPr>
  </singleXmlCell>
  <singleXmlCell id="5247" r="P31" connectionId="0">
    <xmlCellPr id="1" uniqueName="CHF">
      <xmlPr mapId="2" xpath="/ns1:EfnahagurBanka/ns1:Gögn/ns1:AfleiðurOgSkortstöðurEignir/ns1:Valréttir/ns1:ErlendirAðilar/ns1:ErlendÖnnurAtvinnufyrirtækiHeimiliOgÞjónustaViðHeimili/@CHF" xmlDataType="decimal"/>
    </xmlCellPr>
  </singleXmlCell>
  <singleXmlCell id="5248" r="Q31" connectionId="0">
    <xmlCellPr id="1" uniqueName="AðrirGjaldmiðlar">
      <xmlPr mapId="2" xpath="/ns1:EfnahagurBanka/ns1:Gögn/ns1:AfleiðurOgSkortstöðurEignir/ns1:Valréttir/ns1:ErlendirAðilar/ns1:ErlendÖnnurAtvinnufyrirtækiHeimiliOgÞjónustaViðHeimili/@AðrirGjaldmiðlar" xmlDataType="decimal"/>
    </xmlCellPr>
  </singleXmlCell>
  <singleXmlCell id="5249" r="F33" connectionId="0">
    <xmlCellPr id="1" uniqueName="OpinbertFyrirtæki">
      <xmlPr mapId="2" xpath="/ns1:EfnahagurBanka/ns1:Gögn/ns1:AfleiðurOgSkortstöðurEignir/ns1:FramvirkirSamningar/ns1:AtvinnufyrirtækiMeðEignarhaldi/@OpinbertFyrirtæki" xmlDataType="decimal"/>
    </xmlCellPr>
  </singleXmlCell>
  <singleXmlCell id="5250" r="G33" connectionId="0">
    <xmlCellPr id="1" uniqueName="Einkafyrirtæki">
      <xmlPr mapId="2" xpath="/ns1:EfnahagurBanka/ns1:Gögn/ns1:AfleiðurOgSkortstöðurEignir/ns1:FramvirkirSamningar/ns1:AtvinnufyrirtækiMeðEignarhaldi/@Einkafyrirtæki" xmlDataType="decimal"/>
    </xmlCellPr>
  </singleXmlCell>
  <singleXmlCell id="5251" r="H33" connectionId="0">
    <xmlCellPr id="1" uniqueName="ISK">
      <xmlPr mapId="2" xpath="/ns1:EfnahagurBanka/ns1:Gögn/ns1:AfleiðurOgSkortstöðurEignir/ns1:FramvirkirSamningar/ns1:AtvinnufyrirtækiMeðEignarhaldi/@ISK" xmlDataType="decimal"/>
    </xmlCellPr>
  </singleXmlCell>
  <singleXmlCell id="5252" r="I33" connectionId="0">
    <xmlCellPr id="1" uniqueName="EUR">
      <xmlPr mapId="2" xpath="/ns1:EfnahagurBanka/ns1:Gögn/ns1:AfleiðurOgSkortstöðurEignir/ns1:FramvirkirSamningar/ns1:AtvinnufyrirtækiMeðEignarhaldi/@EUR" xmlDataType="decimal"/>
    </xmlCellPr>
  </singleXmlCell>
  <singleXmlCell id="5253" r="J33" connectionId="0">
    <xmlCellPr id="1" uniqueName="USD">
      <xmlPr mapId="2" xpath="/ns1:EfnahagurBanka/ns1:Gögn/ns1:AfleiðurOgSkortstöðurEignir/ns1:FramvirkirSamningar/ns1:AtvinnufyrirtækiMeðEignarhaldi/@USD" xmlDataType="decimal"/>
    </xmlCellPr>
  </singleXmlCell>
  <singleXmlCell id="5254" r="K33" connectionId="0">
    <xmlCellPr id="1" uniqueName="GBP">
      <xmlPr mapId="2" xpath="/ns1:EfnahagurBanka/ns1:Gögn/ns1:AfleiðurOgSkortstöðurEignir/ns1:FramvirkirSamningar/ns1:AtvinnufyrirtækiMeðEignarhaldi/@GBP" xmlDataType="decimal"/>
    </xmlCellPr>
  </singleXmlCell>
  <singleXmlCell id="5255" r="L33" connectionId="0">
    <xmlCellPr id="1" uniqueName="JPY">
      <xmlPr mapId="2" xpath="/ns1:EfnahagurBanka/ns1:Gögn/ns1:AfleiðurOgSkortstöðurEignir/ns1:FramvirkirSamningar/ns1:AtvinnufyrirtækiMeðEignarhaldi/@JPY" xmlDataType="decimal"/>
    </xmlCellPr>
  </singleXmlCell>
  <singleXmlCell id="5256" r="M33" connectionId="0">
    <xmlCellPr id="1" uniqueName="DKK">
      <xmlPr mapId="2" xpath="/ns1:EfnahagurBanka/ns1:Gögn/ns1:AfleiðurOgSkortstöðurEignir/ns1:FramvirkirSamningar/ns1:AtvinnufyrirtækiMeðEignarhaldi/@DKK" xmlDataType="decimal"/>
    </xmlCellPr>
  </singleXmlCell>
  <singleXmlCell id="5257" r="N33" connectionId="0">
    <xmlCellPr id="1" uniqueName="NOK">
      <xmlPr mapId="2" xpath="/ns1:EfnahagurBanka/ns1:Gögn/ns1:AfleiðurOgSkortstöðurEignir/ns1:FramvirkirSamningar/ns1:AtvinnufyrirtækiMeðEignarhaldi/@NOK" xmlDataType="decimal"/>
    </xmlCellPr>
  </singleXmlCell>
  <singleXmlCell id="5258" r="O33" connectionId="0">
    <xmlCellPr id="1" uniqueName="SEK">
      <xmlPr mapId="2" xpath="/ns1:EfnahagurBanka/ns1:Gögn/ns1:AfleiðurOgSkortstöðurEignir/ns1:FramvirkirSamningar/ns1:AtvinnufyrirtækiMeðEignarhaldi/@SEK" xmlDataType="decimal"/>
    </xmlCellPr>
  </singleXmlCell>
  <singleXmlCell id="5259" r="P33" connectionId="0">
    <xmlCellPr id="1" uniqueName="CHF">
      <xmlPr mapId="2" xpath="/ns1:EfnahagurBanka/ns1:Gögn/ns1:AfleiðurOgSkortstöðurEignir/ns1:FramvirkirSamningar/ns1:AtvinnufyrirtækiMeðEignarhaldi/@CHF" xmlDataType="decimal"/>
    </xmlCellPr>
  </singleXmlCell>
  <singleXmlCell id="5260" r="Q33" connectionId="0">
    <xmlCellPr id="1" uniqueName="AðrirGjaldmiðlar">
      <xmlPr mapId="2" xpath="/ns1:EfnahagurBanka/ns1:Gögn/ns1:AfleiðurOgSkortstöðurEignir/ns1:FramvirkirSamningar/ns1:AtvinnufyrirtækiMeðEignarhaldi/@AðrirGjaldmiðlar" xmlDataType="decimal"/>
    </xmlCellPr>
  </singleXmlCell>
  <singleXmlCell id="5261" r="F35" connectionId="0">
    <xmlCellPr id="1" uniqueName="OpinbertFyrirtæki">
      <xmlPr mapId="2" xpath="/ns1:EfnahagurBanka/ns1:Gögn/ns1:AfleiðurOgSkortstöðurEignir/ns1:FramvirkirSamningar/ns1:Fjármálageiri/ns1:Innlánsstofnanir/@OpinbertFyrirtæki" xmlDataType="decimal"/>
    </xmlCellPr>
  </singleXmlCell>
  <singleXmlCell id="5262" r="G35" connectionId="0">
    <xmlCellPr id="1" uniqueName="Einkafyrirtæki">
      <xmlPr mapId="2" xpath="/ns1:EfnahagurBanka/ns1:Gögn/ns1:AfleiðurOgSkortstöðurEignir/ns1:FramvirkirSamningar/ns1:Fjármálageiri/ns1:Innlánsstofnanir/@Einkafyrirtæki" xmlDataType="decimal"/>
    </xmlCellPr>
  </singleXmlCell>
  <singleXmlCell id="5263" r="H35" connectionId="0">
    <xmlCellPr id="1" uniqueName="ISK">
      <xmlPr mapId="2" xpath="/ns1:EfnahagurBanka/ns1:Gögn/ns1:AfleiðurOgSkortstöðurEignir/ns1:FramvirkirSamningar/ns1:Fjármálageiri/ns1:Innlánsstofnanir/@ISK" xmlDataType="decimal"/>
    </xmlCellPr>
  </singleXmlCell>
  <singleXmlCell id="5264" r="I35" connectionId="0">
    <xmlCellPr id="1" uniqueName="EUR">
      <xmlPr mapId="2" xpath="/ns1:EfnahagurBanka/ns1:Gögn/ns1:AfleiðurOgSkortstöðurEignir/ns1:FramvirkirSamningar/ns1:Fjármálageiri/ns1:Innlánsstofnanir/@EUR" xmlDataType="decimal"/>
    </xmlCellPr>
  </singleXmlCell>
  <singleXmlCell id="5265" r="J35" connectionId="0">
    <xmlCellPr id="1" uniqueName="USD">
      <xmlPr mapId="2" xpath="/ns1:EfnahagurBanka/ns1:Gögn/ns1:AfleiðurOgSkortstöðurEignir/ns1:FramvirkirSamningar/ns1:Fjármálageiri/ns1:Innlánsstofnanir/@USD" xmlDataType="decimal"/>
    </xmlCellPr>
  </singleXmlCell>
  <singleXmlCell id="5266" r="K35" connectionId="0">
    <xmlCellPr id="1" uniqueName="GBP">
      <xmlPr mapId="2" xpath="/ns1:EfnahagurBanka/ns1:Gögn/ns1:AfleiðurOgSkortstöðurEignir/ns1:FramvirkirSamningar/ns1:Fjármálageiri/ns1:Innlánsstofnanir/@GBP" xmlDataType="decimal"/>
    </xmlCellPr>
  </singleXmlCell>
  <singleXmlCell id="5267" r="L35" connectionId="0">
    <xmlCellPr id="1" uniqueName="JPY">
      <xmlPr mapId="2" xpath="/ns1:EfnahagurBanka/ns1:Gögn/ns1:AfleiðurOgSkortstöðurEignir/ns1:FramvirkirSamningar/ns1:Fjármálageiri/ns1:Innlánsstofnanir/@JPY" xmlDataType="decimal"/>
    </xmlCellPr>
  </singleXmlCell>
  <singleXmlCell id="5268" r="M35" connectionId="0">
    <xmlCellPr id="1" uniqueName="DKK">
      <xmlPr mapId="2" xpath="/ns1:EfnahagurBanka/ns1:Gögn/ns1:AfleiðurOgSkortstöðurEignir/ns1:FramvirkirSamningar/ns1:Fjármálageiri/ns1:Innlánsstofnanir/@DKK" xmlDataType="decimal"/>
    </xmlCellPr>
  </singleXmlCell>
  <singleXmlCell id="5269" r="N35" connectionId="0">
    <xmlCellPr id="1" uniqueName="NOK">
      <xmlPr mapId="2" xpath="/ns1:EfnahagurBanka/ns1:Gögn/ns1:AfleiðurOgSkortstöðurEignir/ns1:FramvirkirSamningar/ns1:Fjármálageiri/ns1:Innlánsstofnanir/@NOK" xmlDataType="decimal"/>
    </xmlCellPr>
  </singleXmlCell>
  <singleXmlCell id="5270" r="O35" connectionId="0">
    <xmlCellPr id="1" uniqueName="SEK">
      <xmlPr mapId="2" xpath="/ns1:EfnahagurBanka/ns1:Gögn/ns1:AfleiðurOgSkortstöðurEignir/ns1:FramvirkirSamningar/ns1:Fjármálageiri/ns1:Innlánsstofnanir/@SEK" xmlDataType="decimal"/>
    </xmlCellPr>
  </singleXmlCell>
  <singleXmlCell id="5271" r="P35" connectionId="0">
    <xmlCellPr id="1" uniqueName="CHF">
      <xmlPr mapId="2" xpath="/ns1:EfnahagurBanka/ns1:Gögn/ns1:AfleiðurOgSkortstöðurEignir/ns1:FramvirkirSamningar/ns1:Fjármálageiri/ns1:Innlánsstofnanir/@CHF" xmlDataType="decimal"/>
    </xmlCellPr>
  </singleXmlCell>
  <singleXmlCell id="5272" r="Q35" connectionId="0">
    <xmlCellPr id="1" uniqueName="AðrirGjaldmiðlar">
      <xmlPr mapId="2" xpath="/ns1:EfnahagurBanka/ns1:Gögn/ns1:AfleiðurOgSkortstöðurEignir/ns1:FramvirkirSamningar/ns1:Fjármálageiri/ns1:Innlánsstofnanir/@AðrirGjaldmiðlar" xmlDataType="decimal"/>
    </xmlCellPr>
  </singleXmlCell>
  <singleXmlCell id="5273" r="F36" connectionId="0">
    <xmlCellPr id="1" uniqueName="OpinbertFyrirtæki">
      <xmlPr mapId="2" xpath="/ns1:EfnahagurBanka/ns1:Gögn/ns1:AfleiðurOgSkortstöðurEignir/ns1:FramvirkirSamningar/ns1:Fjármálageiri/ns1:InnlánsstofnanirÍSlitameðferð/@OpinbertFyrirtæki" xmlDataType="decimal"/>
    </xmlCellPr>
  </singleXmlCell>
  <singleXmlCell id="5274" r="G36" connectionId="0">
    <xmlCellPr id="1" uniqueName="Einkafyrirtæki">
      <xmlPr mapId="2" xpath="/ns1:EfnahagurBanka/ns1:Gögn/ns1:AfleiðurOgSkortstöðurEignir/ns1:FramvirkirSamningar/ns1:Fjármálageiri/ns1:InnlánsstofnanirÍSlitameðferð/@Einkafyrirtæki" xmlDataType="decimal"/>
    </xmlCellPr>
  </singleXmlCell>
  <singleXmlCell id="5275" r="H36" connectionId="0">
    <xmlCellPr id="1" uniqueName="ISK">
      <xmlPr mapId="2" xpath="/ns1:EfnahagurBanka/ns1:Gögn/ns1:AfleiðurOgSkortstöðurEignir/ns1:FramvirkirSamningar/ns1:Fjármálageiri/ns1:InnlánsstofnanirÍSlitameðferð/@ISK" xmlDataType="decimal"/>
    </xmlCellPr>
  </singleXmlCell>
  <singleXmlCell id="5276" r="I36" connectionId="0">
    <xmlCellPr id="1" uniqueName="EUR">
      <xmlPr mapId="2" xpath="/ns1:EfnahagurBanka/ns1:Gögn/ns1:AfleiðurOgSkortstöðurEignir/ns1:FramvirkirSamningar/ns1:Fjármálageiri/ns1:InnlánsstofnanirÍSlitameðferð/@EUR" xmlDataType="decimal"/>
    </xmlCellPr>
  </singleXmlCell>
  <singleXmlCell id="5277" r="J36" connectionId="0">
    <xmlCellPr id="1" uniqueName="USD">
      <xmlPr mapId="2" xpath="/ns1:EfnahagurBanka/ns1:Gögn/ns1:AfleiðurOgSkortstöðurEignir/ns1:FramvirkirSamningar/ns1:Fjármálageiri/ns1:InnlánsstofnanirÍSlitameðferð/@USD" xmlDataType="decimal"/>
    </xmlCellPr>
  </singleXmlCell>
  <singleXmlCell id="5278" r="K36" connectionId="0">
    <xmlCellPr id="1" uniqueName="GBP">
      <xmlPr mapId="2" xpath="/ns1:EfnahagurBanka/ns1:Gögn/ns1:AfleiðurOgSkortstöðurEignir/ns1:FramvirkirSamningar/ns1:Fjármálageiri/ns1:InnlánsstofnanirÍSlitameðferð/@GBP" xmlDataType="decimal"/>
    </xmlCellPr>
  </singleXmlCell>
  <singleXmlCell id="5279" r="L36" connectionId="0">
    <xmlCellPr id="1" uniqueName="JPY">
      <xmlPr mapId="2" xpath="/ns1:EfnahagurBanka/ns1:Gögn/ns1:AfleiðurOgSkortstöðurEignir/ns1:FramvirkirSamningar/ns1:Fjármálageiri/ns1:InnlánsstofnanirÍSlitameðferð/@JPY" xmlDataType="decimal"/>
    </xmlCellPr>
  </singleXmlCell>
  <singleXmlCell id="5280" r="M36" connectionId="0">
    <xmlCellPr id="1" uniqueName="DKK">
      <xmlPr mapId="2" xpath="/ns1:EfnahagurBanka/ns1:Gögn/ns1:AfleiðurOgSkortstöðurEignir/ns1:FramvirkirSamningar/ns1:Fjármálageiri/ns1:InnlánsstofnanirÍSlitameðferð/@DKK" xmlDataType="decimal"/>
    </xmlCellPr>
  </singleXmlCell>
  <singleXmlCell id="5281" r="N36" connectionId="0">
    <xmlCellPr id="1" uniqueName="NOK">
      <xmlPr mapId="2" xpath="/ns1:EfnahagurBanka/ns1:Gögn/ns1:AfleiðurOgSkortstöðurEignir/ns1:FramvirkirSamningar/ns1:Fjármálageiri/ns1:InnlánsstofnanirÍSlitameðferð/@NOK" xmlDataType="decimal"/>
    </xmlCellPr>
  </singleXmlCell>
  <singleXmlCell id="5282" r="O36" connectionId="0">
    <xmlCellPr id="1" uniqueName="SEK">
      <xmlPr mapId="2" xpath="/ns1:EfnahagurBanka/ns1:Gögn/ns1:AfleiðurOgSkortstöðurEignir/ns1:FramvirkirSamningar/ns1:Fjármálageiri/ns1:InnlánsstofnanirÍSlitameðferð/@SEK" xmlDataType="decimal"/>
    </xmlCellPr>
  </singleXmlCell>
  <singleXmlCell id="5283" r="P36" connectionId="0">
    <xmlCellPr id="1" uniqueName="CHF">
      <xmlPr mapId="2" xpath="/ns1:EfnahagurBanka/ns1:Gögn/ns1:AfleiðurOgSkortstöðurEignir/ns1:FramvirkirSamningar/ns1:Fjármálageiri/ns1:InnlánsstofnanirÍSlitameðferð/@CHF" xmlDataType="decimal"/>
    </xmlCellPr>
  </singleXmlCell>
  <singleXmlCell id="5284" r="Q36" connectionId="0">
    <xmlCellPr id="1" uniqueName="AðrirGjaldmiðlar">
      <xmlPr mapId="2" xpath="/ns1:EfnahagurBanka/ns1:Gögn/ns1:AfleiðurOgSkortstöðurEignir/ns1:FramvirkirSamningar/ns1:Fjármálageiri/ns1:InnlánsstofnanirÍSlitameðferð/@AðrirGjaldmiðlar" xmlDataType="decimal"/>
    </xmlCellPr>
  </singleXmlCell>
  <singleXmlCell id="5285" r="F37" connectionId="0">
    <xmlCellPr id="1" uniqueName="OpinbertFyrirtæki">
      <xmlPr mapId="2" xpath="/ns1:EfnahagurBanka/ns1:Gögn/ns1:AfleiðurOgSkortstöðurEignir/ns1:FramvirkirSamningar/ns1:Fjármálageiri/ns1:Peningamarkaðssjóðir/@OpinbertFyrirtæki" xmlDataType="decimal"/>
    </xmlCellPr>
  </singleXmlCell>
  <singleXmlCell id="5286" r="G37" connectionId="0">
    <xmlCellPr id="1" uniqueName="Einkafyrirtæki">
      <xmlPr mapId="2" xpath="/ns1:EfnahagurBanka/ns1:Gögn/ns1:AfleiðurOgSkortstöðurEignir/ns1:FramvirkirSamningar/ns1:Fjármálageiri/ns1:Peningamarkaðssjóðir/@Einkafyrirtæki" xmlDataType="decimal"/>
    </xmlCellPr>
  </singleXmlCell>
  <singleXmlCell id="5287" r="H37" connectionId="0">
    <xmlCellPr id="1" uniqueName="ISK">
      <xmlPr mapId="2" xpath="/ns1:EfnahagurBanka/ns1:Gögn/ns1:AfleiðurOgSkortstöðurEignir/ns1:FramvirkirSamningar/ns1:Fjármálageiri/ns1:Peningamarkaðssjóðir/@ISK" xmlDataType="decimal"/>
    </xmlCellPr>
  </singleXmlCell>
  <singleXmlCell id="5288" r="I37" connectionId="0">
    <xmlCellPr id="1" uniqueName="EUR">
      <xmlPr mapId="2" xpath="/ns1:EfnahagurBanka/ns1:Gögn/ns1:AfleiðurOgSkortstöðurEignir/ns1:FramvirkirSamningar/ns1:Fjármálageiri/ns1:Peningamarkaðssjóðir/@EUR" xmlDataType="decimal"/>
    </xmlCellPr>
  </singleXmlCell>
  <singleXmlCell id="5289" r="J37" connectionId="0">
    <xmlCellPr id="1" uniqueName="USD">
      <xmlPr mapId="2" xpath="/ns1:EfnahagurBanka/ns1:Gögn/ns1:AfleiðurOgSkortstöðurEignir/ns1:FramvirkirSamningar/ns1:Fjármálageiri/ns1:Peningamarkaðssjóðir/@USD" xmlDataType="decimal"/>
    </xmlCellPr>
  </singleXmlCell>
  <singleXmlCell id="5290" r="K37" connectionId="0">
    <xmlCellPr id="1" uniqueName="GBP">
      <xmlPr mapId="2" xpath="/ns1:EfnahagurBanka/ns1:Gögn/ns1:AfleiðurOgSkortstöðurEignir/ns1:FramvirkirSamningar/ns1:Fjármálageiri/ns1:Peningamarkaðssjóðir/@GBP" xmlDataType="decimal"/>
    </xmlCellPr>
  </singleXmlCell>
  <singleXmlCell id="5291" r="L37" connectionId="0">
    <xmlCellPr id="1" uniqueName="JPY">
      <xmlPr mapId="2" xpath="/ns1:EfnahagurBanka/ns1:Gögn/ns1:AfleiðurOgSkortstöðurEignir/ns1:FramvirkirSamningar/ns1:Fjármálageiri/ns1:Peningamarkaðssjóðir/@JPY" xmlDataType="decimal"/>
    </xmlCellPr>
  </singleXmlCell>
  <singleXmlCell id="5292" r="M37" connectionId="0">
    <xmlCellPr id="1" uniqueName="DKK">
      <xmlPr mapId="2" xpath="/ns1:EfnahagurBanka/ns1:Gögn/ns1:AfleiðurOgSkortstöðurEignir/ns1:FramvirkirSamningar/ns1:Fjármálageiri/ns1:Peningamarkaðssjóðir/@DKK" xmlDataType="decimal"/>
    </xmlCellPr>
  </singleXmlCell>
  <singleXmlCell id="5293" r="N37" connectionId="0">
    <xmlCellPr id="1" uniqueName="NOK">
      <xmlPr mapId="2" xpath="/ns1:EfnahagurBanka/ns1:Gögn/ns1:AfleiðurOgSkortstöðurEignir/ns1:FramvirkirSamningar/ns1:Fjármálageiri/ns1:Peningamarkaðssjóðir/@NOK" xmlDataType="decimal"/>
    </xmlCellPr>
  </singleXmlCell>
  <singleXmlCell id="5294" r="O37" connectionId="0">
    <xmlCellPr id="1" uniqueName="SEK">
      <xmlPr mapId="2" xpath="/ns1:EfnahagurBanka/ns1:Gögn/ns1:AfleiðurOgSkortstöðurEignir/ns1:FramvirkirSamningar/ns1:Fjármálageiri/ns1:Peningamarkaðssjóðir/@SEK" xmlDataType="decimal"/>
    </xmlCellPr>
  </singleXmlCell>
  <singleXmlCell id="5295" r="P37" connectionId="0">
    <xmlCellPr id="1" uniqueName="CHF">
      <xmlPr mapId="2" xpath="/ns1:EfnahagurBanka/ns1:Gögn/ns1:AfleiðurOgSkortstöðurEignir/ns1:FramvirkirSamningar/ns1:Fjármálageiri/ns1:Peningamarkaðssjóðir/@CHF" xmlDataType="decimal"/>
    </xmlCellPr>
  </singleXmlCell>
  <singleXmlCell id="5296" r="Q37" connectionId="0">
    <xmlCellPr id="1" uniqueName="AðrirGjaldmiðlar">
      <xmlPr mapId="2" xpath="/ns1:EfnahagurBanka/ns1:Gögn/ns1:AfleiðurOgSkortstöðurEignir/ns1:FramvirkirSamningar/ns1:Fjármálageiri/ns1:Peningamarkaðssjóðir/@AðrirGjaldmiðlar" xmlDataType="decimal"/>
    </xmlCellPr>
  </singleXmlCell>
  <singleXmlCell id="5297" r="F38" connectionId="0">
    <xmlCellPr id="1" uniqueName="OpinbertFyrirtæki">
      <xmlPr mapId="2" xpath="/ns1:EfnahagurBanka/ns1:Gögn/ns1:AfleiðurOgSkortstöðurEignir/ns1:FramvirkirSamningar/ns1:Fjármálageiri/ns1:AðrirVerðbréfaOgFjárfestingarsjóðir/@OpinbertFyrirtæki" xmlDataType="decimal"/>
    </xmlCellPr>
  </singleXmlCell>
  <singleXmlCell id="5298" r="G38" connectionId="0">
    <xmlCellPr id="1" uniqueName="Einkafyrirtæki">
      <xmlPr mapId="2" xpath="/ns1:EfnahagurBanka/ns1:Gögn/ns1:AfleiðurOgSkortstöðurEignir/ns1:FramvirkirSamningar/ns1:Fjármálageiri/ns1:AðrirVerðbréfaOgFjárfestingarsjóðir/@Einkafyrirtæki" xmlDataType="decimal"/>
    </xmlCellPr>
  </singleXmlCell>
  <singleXmlCell id="5299" r="H38" connectionId="0">
    <xmlCellPr id="1" uniqueName="ISK">
      <xmlPr mapId="2" xpath="/ns1:EfnahagurBanka/ns1:Gögn/ns1:AfleiðurOgSkortstöðurEignir/ns1:FramvirkirSamningar/ns1:Fjármálageiri/ns1:AðrirVerðbréfaOgFjárfestingarsjóðir/@ISK" xmlDataType="decimal"/>
    </xmlCellPr>
  </singleXmlCell>
  <singleXmlCell id="5300" r="I38" connectionId="0">
    <xmlCellPr id="1" uniqueName="EUR">
      <xmlPr mapId="2" xpath="/ns1:EfnahagurBanka/ns1:Gögn/ns1:AfleiðurOgSkortstöðurEignir/ns1:FramvirkirSamningar/ns1:Fjármálageiri/ns1:AðrirVerðbréfaOgFjárfestingarsjóðir/@EUR" xmlDataType="decimal"/>
    </xmlCellPr>
  </singleXmlCell>
  <singleXmlCell id="5301" r="J38" connectionId="0">
    <xmlCellPr id="1" uniqueName="USD">
      <xmlPr mapId="2" xpath="/ns1:EfnahagurBanka/ns1:Gögn/ns1:AfleiðurOgSkortstöðurEignir/ns1:FramvirkirSamningar/ns1:Fjármálageiri/ns1:AðrirVerðbréfaOgFjárfestingarsjóðir/@USD" xmlDataType="decimal"/>
    </xmlCellPr>
  </singleXmlCell>
  <singleXmlCell id="5302" r="K38" connectionId="0">
    <xmlCellPr id="1" uniqueName="GBP">
      <xmlPr mapId="2" xpath="/ns1:EfnahagurBanka/ns1:Gögn/ns1:AfleiðurOgSkortstöðurEignir/ns1:FramvirkirSamningar/ns1:Fjármálageiri/ns1:AðrirVerðbréfaOgFjárfestingarsjóðir/@GBP" xmlDataType="decimal"/>
    </xmlCellPr>
  </singleXmlCell>
  <singleXmlCell id="5303" r="L38" connectionId="0">
    <xmlCellPr id="1" uniqueName="JPY">
      <xmlPr mapId="2" xpath="/ns1:EfnahagurBanka/ns1:Gögn/ns1:AfleiðurOgSkortstöðurEignir/ns1:FramvirkirSamningar/ns1:Fjármálageiri/ns1:AðrirVerðbréfaOgFjárfestingarsjóðir/@JPY" xmlDataType="decimal"/>
    </xmlCellPr>
  </singleXmlCell>
  <singleXmlCell id="5304" r="M38" connectionId="0">
    <xmlCellPr id="1" uniqueName="DKK">
      <xmlPr mapId="2" xpath="/ns1:EfnahagurBanka/ns1:Gögn/ns1:AfleiðurOgSkortstöðurEignir/ns1:FramvirkirSamningar/ns1:Fjármálageiri/ns1:AðrirVerðbréfaOgFjárfestingarsjóðir/@DKK" xmlDataType="decimal"/>
    </xmlCellPr>
  </singleXmlCell>
  <singleXmlCell id="5305" r="N38" connectionId="0">
    <xmlCellPr id="1" uniqueName="NOK">
      <xmlPr mapId="2" xpath="/ns1:EfnahagurBanka/ns1:Gögn/ns1:AfleiðurOgSkortstöðurEignir/ns1:FramvirkirSamningar/ns1:Fjármálageiri/ns1:AðrirVerðbréfaOgFjárfestingarsjóðir/@NOK" xmlDataType="decimal"/>
    </xmlCellPr>
  </singleXmlCell>
  <singleXmlCell id="5306" r="O38" connectionId="0">
    <xmlCellPr id="1" uniqueName="SEK">
      <xmlPr mapId="2" xpath="/ns1:EfnahagurBanka/ns1:Gögn/ns1:AfleiðurOgSkortstöðurEignir/ns1:FramvirkirSamningar/ns1:Fjármálageiri/ns1:AðrirVerðbréfaOgFjárfestingarsjóðir/@SEK" xmlDataType="decimal"/>
    </xmlCellPr>
  </singleXmlCell>
  <singleXmlCell id="5307" r="P38" connectionId="0">
    <xmlCellPr id="1" uniqueName="CHF">
      <xmlPr mapId="2" xpath="/ns1:EfnahagurBanka/ns1:Gögn/ns1:AfleiðurOgSkortstöðurEignir/ns1:FramvirkirSamningar/ns1:Fjármálageiri/ns1:AðrirVerðbréfaOgFjárfestingarsjóðir/@CHF" xmlDataType="decimal"/>
    </xmlCellPr>
  </singleXmlCell>
  <singleXmlCell id="5308" r="Q38" connectionId="0">
    <xmlCellPr id="1" uniqueName="AðrirGjaldmiðlar">
      <xmlPr mapId="2" xpath="/ns1:EfnahagurBanka/ns1:Gögn/ns1:AfleiðurOgSkortstöðurEignir/ns1:FramvirkirSamningar/ns1:Fjármálageiri/ns1:AðrirVerðbréfaOgFjárfestingarsjóðir/@AðrirGjaldmiðlar" xmlDataType="decimal"/>
    </xmlCellPr>
  </singleXmlCell>
  <singleXmlCell id="5309" r="F39" connectionId="0">
    <xmlCellPr id="1" uniqueName="OpinbertFyrirtæki">
      <xmlPr mapId="2" xpath="/ns1:EfnahagurBanka/ns1:Gögn/ns1:AfleiðurOgSkortstöðurEignir/ns1:FramvirkirSamningar/ns1:Fjármálageiri/ns1:ÖnnurFjármálafyrirtæki/@OpinbertFyrirtæki" xmlDataType="decimal"/>
    </xmlCellPr>
  </singleXmlCell>
  <singleXmlCell id="5310" r="G39" connectionId="0">
    <xmlCellPr id="1" uniqueName="Einkafyrirtæki">
      <xmlPr mapId="2" xpath="/ns1:EfnahagurBanka/ns1:Gögn/ns1:AfleiðurOgSkortstöðurEignir/ns1:FramvirkirSamningar/ns1:Fjármálageiri/ns1:ÖnnurFjármálafyrirtæki/@Einkafyrirtæki" xmlDataType="decimal"/>
    </xmlCellPr>
  </singleXmlCell>
  <singleXmlCell id="5311" r="H39" connectionId="0">
    <xmlCellPr id="1" uniqueName="ISK">
      <xmlPr mapId="2" xpath="/ns1:EfnahagurBanka/ns1:Gögn/ns1:AfleiðurOgSkortstöðurEignir/ns1:FramvirkirSamningar/ns1:Fjármálageiri/ns1:ÖnnurFjármálafyrirtæki/@ISK" xmlDataType="decimal"/>
    </xmlCellPr>
  </singleXmlCell>
  <singleXmlCell id="5312" r="I39" connectionId="0">
    <xmlCellPr id="1" uniqueName="EUR">
      <xmlPr mapId="2" xpath="/ns1:EfnahagurBanka/ns1:Gögn/ns1:AfleiðurOgSkortstöðurEignir/ns1:FramvirkirSamningar/ns1:Fjármálageiri/ns1:ÖnnurFjármálafyrirtæki/@EUR" xmlDataType="decimal"/>
    </xmlCellPr>
  </singleXmlCell>
  <singleXmlCell id="5313" r="J39" connectionId="0">
    <xmlCellPr id="1" uniqueName="USD">
      <xmlPr mapId="2" xpath="/ns1:EfnahagurBanka/ns1:Gögn/ns1:AfleiðurOgSkortstöðurEignir/ns1:FramvirkirSamningar/ns1:Fjármálageiri/ns1:ÖnnurFjármálafyrirtæki/@USD" xmlDataType="decimal"/>
    </xmlCellPr>
  </singleXmlCell>
  <singleXmlCell id="5314" r="K39" connectionId="0">
    <xmlCellPr id="1" uniqueName="GBP">
      <xmlPr mapId="2" xpath="/ns1:EfnahagurBanka/ns1:Gögn/ns1:AfleiðurOgSkortstöðurEignir/ns1:FramvirkirSamningar/ns1:Fjármálageiri/ns1:ÖnnurFjármálafyrirtæki/@GBP" xmlDataType="decimal"/>
    </xmlCellPr>
  </singleXmlCell>
  <singleXmlCell id="5315" r="L39" connectionId="0">
    <xmlCellPr id="1" uniqueName="JPY">
      <xmlPr mapId="2" xpath="/ns1:EfnahagurBanka/ns1:Gögn/ns1:AfleiðurOgSkortstöðurEignir/ns1:FramvirkirSamningar/ns1:Fjármálageiri/ns1:ÖnnurFjármálafyrirtæki/@JPY" xmlDataType="decimal"/>
    </xmlCellPr>
  </singleXmlCell>
  <singleXmlCell id="5316" r="M39" connectionId="0">
    <xmlCellPr id="1" uniqueName="DKK">
      <xmlPr mapId="2" xpath="/ns1:EfnahagurBanka/ns1:Gögn/ns1:AfleiðurOgSkortstöðurEignir/ns1:FramvirkirSamningar/ns1:Fjármálageiri/ns1:ÖnnurFjármálafyrirtæki/@DKK" xmlDataType="decimal"/>
    </xmlCellPr>
  </singleXmlCell>
  <singleXmlCell id="5317" r="N39" connectionId="0">
    <xmlCellPr id="1" uniqueName="NOK">
      <xmlPr mapId="2" xpath="/ns1:EfnahagurBanka/ns1:Gögn/ns1:AfleiðurOgSkortstöðurEignir/ns1:FramvirkirSamningar/ns1:Fjármálageiri/ns1:ÖnnurFjármálafyrirtæki/@NOK" xmlDataType="decimal"/>
    </xmlCellPr>
  </singleXmlCell>
  <singleXmlCell id="5318" r="O39" connectionId="0">
    <xmlCellPr id="1" uniqueName="SEK">
      <xmlPr mapId="2" xpath="/ns1:EfnahagurBanka/ns1:Gögn/ns1:AfleiðurOgSkortstöðurEignir/ns1:FramvirkirSamningar/ns1:Fjármálageiri/ns1:ÖnnurFjármálafyrirtæki/@SEK" xmlDataType="decimal"/>
    </xmlCellPr>
  </singleXmlCell>
  <singleXmlCell id="5319" r="P39" connectionId="0">
    <xmlCellPr id="1" uniqueName="CHF">
      <xmlPr mapId="2" xpath="/ns1:EfnahagurBanka/ns1:Gögn/ns1:AfleiðurOgSkortstöðurEignir/ns1:FramvirkirSamningar/ns1:Fjármálageiri/ns1:ÖnnurFjármálafyrirtæki/@CHF" xmlDataType="decimal"/>
    </xmlCellPr>
  </singleXmlCell>
  <singleXmlCell id="5320" r="Q39" connectionId="0">
    <xmlCellPr id="1" uniqueName="AðrirGjaldmiðlar">
      <xmlPr mapId="2" xpath="/ns1:EfnahagurBanka/ns1:Gögn/ns1:AfleiðurOgSkortstöðurEignir/ns1:FramvirkirSamningar/ns1:Fjármálageiri/ns1:ÖnnurFjármálafyrirtæki/@AðrirGjaldmiðlar" xmlDataType="decimal"/>
    </xmlCellPr>
  </singleXmlCell>
  <singleXmlCell id="5321" r="F40" connectionId="0">
    <xmlCellPr id="1" uniqueName="OpinbertFyrirtæki">
      <xmlPr mapId="2" xpath="/ns1:EfnahagurBanka/ns1:Gögn/ns1:AfleiðurOgSkortstöðurEignir/ns1:FramvirkirSamningar/ns1:Fjármálageiri/ns1:ÖnnurFjármálafyrirtækiÍSlitameðferð/@OpinbertFyrirtæki" xmlDataType="decimal"/>
    </xmlCellPr>
  </singleXmlCell>
  <singleXmlCell id="5322" r="G40" connectionId="0">
    <xmlCellPr id="1" uniqueName="Einkafyrirtæki">
      <xmlPr mapId="2" xpath="/ns1:EfnahagurBanka/ns1:Gögn/ns1:AfleiðurOgSkortstöðurEignir/ns1:FramvirkirSamningar/ns1:Fjármálageiri/ns1:ÖnnurFjármálafyrirtækiÍSlitameðferð/@Einkafyrirtæki" xmlDataType="decimal"/>
    </xmlCellPr>
  </singleXmlCell>
  <singleXmlCell id="5323" r="H40" connectionId="0">
    <xmlCellPr id="1" uniqueName="ISK">
      <xmlPr mapId="2" xpath="/ns1:EfnahagurBanka/ns1:Gögn/ns1:AfleiðurOgSkortstöðurEignir/ns1:FramvirkirSamningar/ns1:Fjármálageiri/ns1:ÖnnurFjármálafyrirtækiÍSlitameðferð/@ISK" xmlDataType="decimal"/>
    </xmlCellPr>
  </singleXmlCell>
  <singleXmlCell id="5324" r="I40" connectionId="0">
    <xmlCellPr id="1" uniqueName="EUR">
      <xmlPr mapId="2" xpath="/ns1:EfnahagurBanka/ns1:Gögn/ns1:AfleiðurOgSkortstöðurEignir/ns1:FramvirkirSamningar/ns1:Fjármálageiri/ns1:ÖnnurFjármálafyrirtækiÍSlitameðferð/@EUR" xmlDataType="decimal"/>
    </xmlCellPr>
  </singleXmlCell>
  <singleXmlCell id="5325" r="J40" connectionId="0">
    <xmlCellPr id="1" uniqueName="USD">
      <xmlPr mapId="2" xpath="/ns1:EfnahagurBanka/ns1:Gögn/ns1:AfleiðurOgSkortstöðurEignir/ns1:FramvirkirSamningar/ns1:Fjármálageiri/ns1:ÖnnurFjármálafyrirtækiÍSlitameðferð/@USD" xmlDataType="decimal"/>
    </xmlCellPr>
  </singleXmlCell>
  <singleXmlCell id="5326" r="K40" connectionId="0">
    <xmlCellPr id="1" uniqueName="GBP">
      <xmlPr mapId="2" xpath="/ns1:EfnahagurBanka/ns1:Gögn/ns1:AfleiðurOgSkortstöðurEignir/ns1:FramvirkirSamningar/ns1:Fjármálageiri/ns1:ÖnnurFjármálafyrirtækiÍSlitameðferð/@GBP" xmlDataType="decimal"/>
    </xmlCellPr>
  </singleXmlCell>
  <singleXmlCell id="5327" r="L40" connectionId="0">
    <xmlCellPr id="1" uniqueName="JPY">
      <xmlPr mapId="2" xpath="/ns1:EfnahagurBanka/ns1:Gögn/ns1:AfleiðurOgSkortstöðurEignir/ns1:FramvirkirSamningar/ns1:Fjármálageiri/ns1:ÖnnurFjármálafyrirtækiÍSlitameðferð/@JPY" xmlDataType="decimal"/>
    </xmlCellPr>
  </singleXmlCell>
  <singleXmlCell id="5328" r="M40" connectionId="0">
    <xmlCellPr id="1" uniqueName="DKK">
      <xmlPr mapId="2" xpath="/ns1:EfnahagurBanka/ns1:Gögn/ns1:AfleiðurOgSkortstöðurEignir/ns1:FramvirkirSamningar/ns1:Fjármálageiri/ns1:ÖnnurFjármálafyrirtækiÍSlitameðferð/@DKK" xmlDataType="decimal"/>
    </xmlCellPr>
  </singleXmlCell>
  <singleXmlCell id="5329" r="N40" connectionId="0">
    <xmlCellPr id="1" uniqueName="NOK">
      <xmlPr mapId="2" xpath="/ns1:EfnahagurBanka/ns1:Gögn/ns1:AfleiðurOgSkortstöðurEignir/ns1:FramvirkirSamningar/ns1:Fjármálageiri/ns1:ÖnnurFjármálafyrirtækiÍSlitameðferð/@NOK" xmlDataType="decimal"/>
    </xmlCellPr>
  </singleXmlCell>
  <singleXmlCell id="5330" r="O40" connectionId="0">
    <xmlCellPr id="1" uniqueName="SEK">
      <xmlPr mapId="2" xpath="/ns1:EfnahagurBanka/ns1:Gögn/ns1:AfleiðurOgSkortstöðurEignir/ns1:FramvirkirSamningar/ns1:Fjármálageiri/ns1:ÖnnurFjármálafyrirtækiÍSlitameðferð/@SEK" xmlDataType="decimal"/>
    </xmlCellPr>
  </singleXmlCell>
  <singleXmlCell id="5331" r="P40" connectionId="0">
    <xmlCellPr id="1" uniqueName="CHF">
      <xmlPr mapId="2" xpath="/ns1:EfnahagurBanka/ns1:Gögn/ns1:AfleiðurOgSkortstöðurEignir/ns1:FramvirkirSamningar/ns1:Fjármálageiri/ns1:ÖnnurFjármálafyrirtækiÍSlitameðferð/@CHF" xmlDataType="decimal"/>
    </xmlCellPr>
  </singleXmlCell>
  <singleXmlCell id="5332" r="Q40" connectionId="0">
    <xmlCellPr id="1" uniqueName="AðrirGjaldmiðlar">
      <xmlPr mapId="2" xpath="/ns1:EfnahagurBanka/ns1:Gögn/ns1:AfleiðurOgSkortstöðurEignir/ns1:FramvirkirSamningar/ns1:Fjármálageiri/ns1:ÖnnurFjármálafyrirtækiÍSlitameðferð/@AðrirGjaldmiðlar" xmlDataType="decimal"/>
    </xmlCellPr>
  </singleXmlCell>
  <singleXmlCell id="5333" r="F41" connectionId="0">
    <xmlCellPr id="1" uniqueName="OpinbertFyrirtæki">
      <xmlPr mapId="2" xpath="/ns1:EfnahagurBanka/ns1:Gögn/ns1:AfleiðurOgSkortstöðurEignir/ns1:FramvirkirSamningar/ns1:Fjármálageiri/ns1:FjármálalegHliðarstarfsemi/@OpinbertFyrirtæki" xmlDataType="decimal"/>
    </xmlCellPr>
  </singleXmlCell>
  <singleXmlCell id="5334" r="G41" connectionId="0">
    <xmlCellPr id="1" uniqueName="Einkafyrirtæki">
      <xmlPr mapId="2" xpath="/ns1:EfnahagurBanka/ns1:Gögn/ns1:AfleiðurOgSkortstöðurEignir/ns1:FramvirkirSamningar/ns1:Fjármálageiri/ns1:FjármálalegHliðarstarfsemi/@Einkafyrirtæki" xmlDataType="decimal"/>
    </xmlCellPr>
  </singleXmlCell>
  <singleXmlCell id="5335" r="H41" connectionId="0">
    <xmlCellPr id="1" uniqueName="ISK">
      <xmlPr mapId="2" xpath="/ns1:EfnahagurBanka/ns1:Gögn/ns1:AfleiðurOgSkortstöðurEignir/ns1:FramvirkirSamningar/ns1:Fjármálageiri/ns1:FjármálalegHliðarstarfsemi/@ISK" xmlDataType="decimal"/>
    </xmlCellPr>
  </singleXmlCell>
  <singleXmlCell id="5336" r="I41" connectionId="0">
    <xmlCellPr id="1" uniqueName="EUR">
      <xmlPr mapId="2" xpath="/ns1:EfnahagurBanka/ns1:Gögn/ns1:AfleiðurOgSkortstöðurEignir/ns1:FramvirkirSamningar/ns1:Fjármálageiri/ns1:FjármálalegHliðarstarfsemi/@EUR" xmlDataType="decimal"/>
    </xmlCellPr>
  </singleXmlCell>
  <singleXmlCell id="5337" r="J41" connectionId="0">
    <xmlCellPr id="1" uniqueName="USD">
      <xmlPr mapId="2" xpath="/ns1:EfnahagurBanka/ns1:Gögn/ns1:AfleiðurOgSkortstöðurEignir/ns1:FramvirkirSamningar/ns1:Fjármálageiri/ns1:FjármálalegHliðarstarfsemi/@USD" xmlDataType="decimal"/>
    </xmlCellPr>
  </singleXmlCell>
  <singleXmlCell id="5338" r="K41" connectionId="0">
    <xmlCellPr id="1" uniqueName="GBP">
      <xmlPr mapId="2" xpath="/ns1:EfnahagurBanka/ns1:Gögn/ns1:AfleiðurOgSkortstöðurEignir/ns1:FramvirkirSamningar/ns1:Fjármálageiri/ns1:FjármálalegHliðarstarfsemi/@GBP" xmlDataType="decimal"/>
    </xmlCellPr>
  </singleXmlCell>
  <singleXmlCell id="5339" r="L41" connectionId="0">
    <xmlCellPr id="1" uniqueName="JPY">
      <xmlPr mapId="2" xpath="/ns1:EfnahagurBanka/ns1:Gögn/ns1:AfleiðurOgSkortstöðurEignir/ns1:FramvirkirSamningar/ns1:Fjármálageiri/ns1:FjármálalegHliðarstarfsemi/@JPY" xmlDataType="decimal"/>
    </xmlCellPr>
  </singleXmlCell>
  <singleXmlCell id="5340" r="M41" connectionId="0">
    <xmlCellPr id="1" uniqueName="DKK">
      <xmlPr mapId="2" xpath="/ns1:EfnahagurBanka/ns1:Gögn/ns1:AfleiðurOgSkortstöðurEignir/ns1:FramvirkirSamningar/ns1:Fjármálageiri/ns1:FjármálalegHliðarstarfsemi/@DKK" xmlDataType="decimal"/>
    </xmlCellPr>
  </singleXmlCell>
  <singleXmlCell id="5341" r="N41" connectionId="0">
    <xmlCellPr id="1" uniqueName="NOK">
      <xmlPr mapId="2" xpath="/ns1:EfnahagurBanka/ns1:Gögn/ns1:AfleiðurOgSkortstöðurEignir/ns1:FramvirkirSamningar/ns1:Fjármálageiri/ns1:FjármálalegHliðarstarfsemi/@NOK" xmlDataType="decimal"/>
    </xmlCellPr>
  </singleXmlCell>
  <singleXmlCell id="5342" r="O41" connectionId="0">
    <xmlCellPr id="1" uniqueName="SEK">
      <xmlPr mapId="2" xpath="/ns1:EfnahagurBanka/ns1:Gögn/ns1:AfleiðurOgSkortstöðurEignir/ns1:FramvirkirSamningar/ns1:Fjármálageiri/ns1:FjármálalegHliðarstarfsemi/@SEK" xmlDataType="decimal"/>
    </xmlCellPr>
  </singleXmlCell>
  <singleXmlCell id="5343" r="P41" connectionId="0">
    <xmlCellPr id="1" uniqueName="CHF">
      <xmlPr mapId="2" xpath="/ns1:EfnahagurBanka/ns1:Gögn/ns1:AfleiðurOgSkortstöðurEignir/ns1:FramvirkirSamningar/ns1:Fjármálageiri/ns1:FjármálalegHliðarstarfsemi/@CHF" xmlDataType="decimal"/>
    </xmlCellPr>
  </singleXmlCell>
  <singleXmlCell id="5344" r="Q41" connectionId="0">
    <xmlCellPr id="1" uniqueName="AðrirGjaldmiðlar">
      <xmlPr mapId="2" xpath="/ns1:EfnahagurBanka/ns1:Gögn/ns1:AfleiðurOgSkortstöðurEignir/ns1:FramvirkirSamningar/ns1:Fjármálageiri/ns1:FjármálalegHliðarstarfsemi/@AðrirGjaldmiðlar" xmlDataType="decimal"/>
    </xmlCellPr>
  </singleXmlCell>
  <singleXmlCell id="5345" r="F42" connectionId="0">
    <xmlCellPr id="1" uniqueName="OpinbertFyrirtæki">
      <xmlPr mapId="2" xpath="/ns1:EfnahagurBanka/ns1:Gögn/ns1:AfleiðurOgSkortstöðurEignir/ns1:FramvirkirSamningar/ns1:Fjármálageiri/ns1:InnbyrðisFjármálastarfsemi/@OpinbertFyrirtæki" xmlDataType="decimal"/>
    </xmlCellPr>
  </singleXmlCell>
  <singleXmlCell id="5346" r="G42" connectionId="0">
    <xmlCellPr id="1" uniqueName="Einkafyrirtæki">
      <xmlPr mapId="2" xpath="/ns1:EfnahagurBanka/ns1:Gögn/ns1:AfleiðurOgSkortstöðurEignir/ns1:FramvirkirSamningar/ns1:Fjármálageiri/ns1:InnbyrðisFjármálastarfsemi/@Einkafyrirtæki" xmlDataType="decimal"/>
    </xmlCellPr>
  </singleXmlCell>
  <singleXmlCell id="5347" r="H42" connectionId="0">
    <xmlCellPr id="1" uniqueName="ISK">
      <xmlPr mapId="2" xpath="/ns1:EfnahagurBanka/ns1:Gögn/ns1:AfleiðurOgSkortstöðurEignir/ns1:FramvirkirSamningar/ns1:Fjármálageiri/ns1:InnbyrðisFjármálastarfsemi/@ISK" xmlDataType="decimal"/>
    </xmlCellPr>
  </singleXmlCell>
  <singleXmlCell id="5348" r="I42" connectionId="0">
    <xmlCellPr id="1" uniqueName="EUR">
      <xmlPr mapId="2" xpath="/ns1:EfnahagurBanka/ns1:Gögn/ns1:AfleiðurOgSkortstöðurEignir/ns1:FramvirkirSamningar/ns1:Fjármálageiri/ns1:InnbyrðisFjármálastarfsemi/@EUR" xmlDataType="decimal"/>
    </xmlCellPr>
  </singleXmlCell>
  <singleXmlCell id="5349" r="J42" connectionId="0">
    <xmlCellPr id="1" uniqueName="USD">
      <xmlPr mapId="2" xpath="/ns1:EfnahagurBanka/ns1:Gögn/ns1:AfleiðurOgSkortstöðurEignir/ns1:FramvirkirSamningar/ns1:Fjármálageiri/ns1:InnbyrðisFjármálastarfsemi/@USD" xmlDataType="decimal"/>
    </xmlCellPr>
  </singleXmlCell>
  <singleXmlCell id="5350" r="K42" connectionId="0">
    <xmlCellPr id="1" uniqueName="GBP">
      <xmlPr mapId="2" xpath="/ns1:EfnahagurBanka/ns1:Gögn/ns1:AfleiðurOgSkortstöðurEignir/ns1:FramvirkirSamningar/ns1:Fjármálageiri/ns1:InnbyrðisFjármálastarfsemi/@GBP" xmlDataType="decimal"/>
    </xmlCellPr>
  </singleXmlCell>
  <singleXmlCell id="5351" r="L42" connectionId="0">
    <xmlCellPr id="1" uniqueName="JPY">
      <xmlPr mapId="2" xpath="/ns1:EfnahagurBanka/ns1:Gögn/ns1:AfleiðurOgSkortstöðurEignir/ns1:FramvirkirSamningar/ns1:Fjármálageiri/ns1:InnbyrðisFjármálastarfsemi/@JPY" xmlDataType="decimal"/>
    </xmlCellPr>
  </singleXmlCell>
  <singleXmlCell id="5352" r="M42" connectionId="0">
    <xmlCellPr id="1" uniqueName="DKK">
      <xmlPr mapId="2" xpath="/ns1:EfnahagurBanka/ns1:Gögn/ns1:AfleiðurOgSkortstöðurEignir/ns1:FramvirkirSamningar/ns1:Fjármálageiri/ns1:InnbyrðisFjármálastarfsemi/@DKK" xmlDataType="decimal"/>
    </xmlCellPr>
  </singleXmlCell>
  <singleXmlCell id="5353" r="N42" connectionId="0">
    <xmlCellPr id="1" uniqueName="NOK">
      <xmlPr mapId="2" xpath="/ns1:EfnahagurBanka/ns1:Gögn/ns1:AfleiðurOgSkortstöðurEignir/ns1:FramvirkirSamningar/ns1:Fjármálageiri/ns1:InnbyrðisFjármálastarfsemi/@NOK" xmlDataType="decimal"/>
    </xmlCellPr>
  </singleXmlCell>
  <singleXmlCell id="5354" r="O42" connectionId="0">
    <xmlCellPr id="1" uniqueName="SEK">
      <xmlPr mapId="2" xpath="/ns1:EfnahagurBanka/ns1:Gögn/ns1:AfleiðurOgSkortstöðurEignir/ns1:FramvirkirSamningar/ns1:Fjármálageiri/ns1:InnbyrðisFjármálastarfsemi/@SEK" xmlDataType="decimal"/>
    </xmlCellPr>
  </singleXmlCell>
  <singleXmlCell id="5355" r="P42" connectionId="0">
    <xmlCellPr id="1" uniqueName="CHF">
      <xmlPr mapId="2" xpath="/ns1:EfnahagurBanka/ns1:Gögn/ns1:AfleiðurOgSkortstöðurEignir/ns1:FramvirkirSamningar/ns1:Fjármálageiri/ns1:InnbyrðisFjármálastarfsemi/@CHF" xmlDataType="decimal"/>
    </xmlCellPr>
  </singleXmlCell>
  <singleXmlCell id="5356" r="Q42" connectionId="0">
    <xmlCellPr id="1" uniqueName="AðrirGjaldmiðlar">
      <xmlPr mapId="2" xpath="/ns1:EfnahagurBanka/ns1:Gögn/ns1:AfleiðurOgSkortstöðurEignir/ns1:FramvirkirSamningar/ns1:Fjármálageiri/ns1:InnbyrðisFjármálastarfsemi/@AðrirGjaldmiðlar" xmlDataType="decimal"/>
    </xmlCellPr>
  </singleXmlCell>
  <singleXmlCell id="5357" r="F43" connectionId="0">
    <xmlCellPr id="1" uniqueName="OpinbertFyrirtæki">
      <xmlPr mapId="2" xpath="/ns1:EfnahagurBanka/ns1:Gögn/ns1:AfleiðurOgSkortstöðurEignir/ns1:FramvirkirSamningar/ns1:Fjármálageiri/ns1:Vátryggingafélög/@OpinbertFyrirtæki" xmlDataType="decimal"/>
    </xmlCellPr>
  </singleXmlCell>
  <singleXmlCell id="5358" r="G43" connectionId="0">
    <xmlCellPr id="1" uniqueName="Einkafyrirtæki">
      <xmlPr mapId="2" xpath="/ns1:EfnahagurBanka/ns1:Gögn/ns1:AfleiðurOgSkortstöðurEignir/ns1:FramvirkirSamningar/ns1:Fjármálageiri/ns1:Vátryggingafélög/@Einkafyrirtæki" xmlDataType="decimal"/>
    </xmlCellPr>
  </singleXmlCell>
  <singleXmlCell id="5359" r="H43" connectionId="0">
    <xmlCellPr id="1" uniqueName="ISK">
      <xmlPr mapId="2" xpath="/ns1:EfnahagurBanka/ns1:Gögn/ns1:AfleiðurOgSkortstöðurEignir/ns1:FramvirkirSamningar/ns1:Fjármálageiri/ns1:Vátryggingafélög/@ISK" xmlDataType="decimal"/>
    </xmlCellPr>
  </singleXmlCell>
  <singleXmlCell id="5360" r="I43" connectionId="0">
    <xmlCellPr id="1" uniqueName="EUR">
      <xmlPr mapId="2" xpath="/ns1:EfnahagurBanka/ns1:Gögn/ns1:AfleiðurOgSkortstöðurEignir/ns1:FramvirkirSamningar/ns1:Fjármálageiri/ns1:Vátryggingafélög/@EUR" xmlDataType="decimal"/>
    </xmlCellPr>
  </singleXmlCell>
  <singleXmlCell id="5361" r="J43" connectionId="0">
    <xmlCellPr id="1" uniqueName="USD">
      <xmlPr mapId="2" xpath="/ns1:EfnahagurBanka/ns1:Gögn/ns1:AfleiðurOgSkortstöðurEignir/ns1:FramvirkirSamningar/ns1:Fjármálageiri/ns1:Vátryggingafélög/@USD" xmlDataType="decimal"/>
    </xmlCellPr>
  </singleXmlCell>
  <singleXmlCell id="5362" r="K43" connectionId="0">
    <xmlCellPr id="1" uniqueName="GBP">
      <xmlPr mapId="2" xpath="/ns1:EfnahagurBanka/ns1:Gögn/ns1:AfleiðurOgSkortstöðurEignir/ns1:FramvirkirSamningar/ns1:Fjármálageiri/ns1:Vátryggingafélög/@GBP" xmlDataType="decimal"/>
    </xmlCellPr>
  </singleXmlCell>
  <singleXmlCell id="5363" r="L43" connectionId="0">
    <xmlCellPr id="1" uniqueName="JPY">
      <xmlPr mapId="2" xpath="/ns1:EfnahagurBanka/ns1:Gögn/ns1:AfleiðurOgSkortstöðurEignir/ns1:FramvirkirSamningar/ns1:Fjármálageiri/ns1:Vátryggingafélög/@JPY" xmlDataType="decimal"/>
    </xmlCellPr>
  </singleXmlCell>
  <singleXmlCell id="5364" r="M43" connectionId="0">
    <xmlCellPr id="1" uniqueName="DKK">
      <xmlPr mapId="2" xpath="/ns1:EfnahagurBanka/ns1:Gögn/ns1:AfleiðurOgSkortstöðurEignir/ns1:FramvirkirSamningar/ns1:Fjármálageiri/ns1:Vátryggingafélög/@DKK" xmlDataType="decimal"/>
    </xmlCellPr>
  </singleXmlCell>
  <singleXmlCell id="5365" r="N43" connectionId="0">
    <xmlCellPr id="1" uniqueName="NOK">
      <xmlPr mapId="2" xpath="/ns1:EfnahagurBanka/ns1:Gögn/ns1:AfleiðurOgSkortstöðurEignir/ns1:FramvirkirSamningar/ns1:Fjármálageiri/ns1:Vátryggingafélög/@NOK" xmlDataType="decimal"/>
    </xmlCellPr>
  </singleXmlCell>
  <singleXmlCell id="5366" r="O43" connectionId="0">
    <xmlCellPr id="1" uniqueName="SEK">
      <xmlPr mapId="2" xpath="/ns1:EfnahagurBanka/ns1:Gögn/ns1:AfleiðurOgSkortstöðurEignir/ns1:FramvirkirSamningar/ns1:Fjármálageiri/ns1:Vátryggingafélög/@SEK" xmlDataType="decimal"/>
    </xmlCellPr>
  </singleXmlCell>
  <singleXmlCell id="5367" r="P43" connectionId="0">
    <xmlCellPr id="1" uniqueName="CHF">
      <xmlPr mapId="2" xpath="/ns1:EfnahagurBanka/ns1:Gögn/ns1:AfleiðurOgSkortstöðurEignir/ns1:FramvirkirSamningar/ns1:Fjármálageiri/ns1:Vátryggingafélög/@CHF" xmlDataType="decimal"/>
    </xmlCellPr>
  </singleXmlCell>
  <singleXmlCell id="5368" r="Q43" connectionId="0">
    <xmlCellPr id="1" uniqueName="AðrirGjaldmiðlar">
      <xmlPr mapId="2" xpath="/ns1:EfnahagurBanka/ns1:Gögn/ns1:AfleiðurOgSkortstöðurEignir/ns1:FramvirkirSamningar/ns1:Fjármálageiri/ns1:Vátryggingafélög/@AðrirGjaldmiðlar" xmlDataType="decimal"/>
    </xmlCellPr>
  </singleXmlCell>
  <singleXmlCell id="5369" r="F44" connectionId="0">
    <xmlCellPr id="1" uniqueName="OpinbertFyrirtæki">
      <xmlPr mapId="2" xpath="/ns1:EfnahagurBanka/ns1:Gögn/ns1:AfleiðurOgSkortstöðurEignir/ns1:FramvirkirSamningar/ns1:Fjármálageiri/ns1:Lífeyrissjóðir/@OpinbertFyrirtæki" xmlDataType="decimal"/>
    </xmlCellPr>
  </singleXmlCell>
  <singleXmlCell id="5370" r="G44" connectionId="0">
    <xmlCellPr id="1" uniqueName="Einkafyrirtæki">
      <xmlPr mapId="2" xpath="/ns1:EfnahagurBanka/ns1:Gögn/ns1:AfleiðurOgSkortstöðurEignir/ns1:FramvirkirSamningar/ns1:Fjármálageiri/ns1:Lífeyrissjóðir/@Einkafyrirtæki" xmlDataType="decimal"/>
    </xmlCellPr>
  </singleXmlCell>
  <singleXmlCell id="5371" r="H44" connectionId="0">
    <xmlCellPr id="1" uniqueName="ISK">
      <xmlPr mapId="2" xpath="/ns1:EfnahagurBanka/ns1:Gögn/ns1:AfleiðurOgSkortstöðurEignir/ns1:FramvirkirSamningar/ns1:Fjármálageiri/ns1:Lífeyrissjóðir/@ISK" xmlDataType="decimal"/>
    </xmlCellPr>
  </singleXmlCell>
  <singleXmlCell id="5372" r="I44" connectionId="0">
    <xmlCellPr id="1" uniqueName="EUR">
      <xmlPr mapId="2" xpath="/ns1:EfnahagurBanka/ns1:Gögn/ns1:AfleiðurOgSkortstöðurEignir/ns1:FramvirkirSamningar/ns1:Fjármálageiri/ns1:Lífeyrissjóðir/@EUR" xmlDataType="decimal"/>
    </xmlCellPr>
  </singleXmlCell>
  <singleXmlCell id="5373" r="J44" connectionId="0">
    <xmlCellPr id="1" uniqueName="USD">
      <xmlPr mapId="2" xpath="/ns1:EfnahagurBanka/ns1:Gögn/ns1:AfleiðurOgSkortstöðurEignir/ns1:FramvirkirSamningar/ns1:Fjármálageiri/ns1:Lífeyrissjóðir/@USD" xmlDataType="decimal"/>
    </xmlCellPr>
  </singleXmlCell>
  <singleXmlCell id="5374" r="K44" connectionId="0">
    <xmlCellPr id="1" uniqueName="GBP">
      <xmlPr mapId="2" xpath="/ns1:EfnahagurBanka/ns1:Gögn/ns1:AfleiðurOgSkortstöðurEignir/ns1:FramvirkirSamningar/ns1:Fjármálageiri/ns1:Lífeyrissjóðir/@GBP" xmlDataType="decimal"/>
    </xmlCellPr>
  </singleXmlCell>
  <singleXmlCell id="5375" r="L44" connectionId="0">
    <xmlCellPr id="1" uniqueName="JPY">
      <xmlPr mapId="2" xpath="/ns1:EfnahagurBanka/ns1:Gögn/ns1:AfleiðurOgSkortstöðurEignir/ns1:FramvirkirSamningar/ns1:Fjármálageiri/ns1:Lífeyrissjóðir/@JPY" xmlDataType="decimal"/>
    </xmlCellPr>
  </singleXmlCell>
  <singleXmlCell id="5376" r="M44" connectionId="0">
    <xmlCellPr id="1" uniqueName="DKK">
      <xmlPr mapId="2" xpath="/ns1:EfnahagurBanka/ns1:Gögn/ns1:AfleiðurOgSkortstöðurEignir/ns1:FramvirkirSamningar/ns1:Fjármálageiri/ns1:Lífeyrissjóðir/@DKK" xmlDataType="decimal"/>
    </xmlCellPr>
  </singleXmlCell>
  <singleXmlCell id="5377" r="N44" connectionId="0">
    <xmlCellPr id="1" uniqueName="NOK">
      <xmlPr mapId="2" xpath="/ns1:EfnahagurBanka/ns1:Gögn/ns1:AfleiðurOgSkortstöðurEignir/ns1:FramvirkirSamningar/ns1:Fjármálageiri/ns1:Lífeyrissjóðir/@NOK" xmlDataType="decimal"/>
    </xmlCellPr>
  </singleXmlCell>
  <singleXmlCell id="5378" r="O44" connectionId="0">
    <xmlCellPr id="1" uniqueName="SEK">
      <xmlPr mapId="2" xpath="/ns1:EfnahagurBanka/ns1:Gögn/ns1:AfleiðurOgSkortstöðurEignir/ns1:FramvirkirSamningar/ns1:Fjármálageiri/ns1:Lífeyrissjóðir/@SEK" xmlDataType="decimal"/>
    </xmlCellPr>
  </singleXmlCell>
  <singleXmlCell id="5379" r="P44" connectionId="0">
    <xmlCellPr id="1" uniqueName="CHF">
      <xmlPr mapId="2" xpath="/ns1:EfnahagurBanka/ns1:Gögn/ns1:AfleiðurOgSkortstöðurEignir/ns1:FramvirkirSamningar/ns1:Fjármálageiri/ns1:Lífeyrissjóðir/@CHF" xmlDataType="decimal"/>
    </xmlCellPr>
  </singleXmlCell>
  <singleXmlCell id="5380" r="Q44" connectionId="0">
    <xmlCellPr id="1" uniqueName="AðrirGjaldmiðlar">
      <xmlPr mapId="2" xpath="/ns1:EfnahagurBanka/ns1:Gögn/ns1:AfleiðurOgSkortstöðurEignir/ns1:FramvirkirSamningar/ns1:Fjármálageiri/ns1:Lífeyrissjóðir/@AðrirGjaldmiðlar" xmlDataType="decimal"/>
    </xmlCellPr>
  </singleXmlCell>
  <singleXmlCell id="5381" r="H46" connectionId="0">
    <xmlCellPr id="1" uniqueName="ISK">
      <xmlPr mapId="2" xpath="/ns1:EfnahagurBanka/ns1:Gögn/ns1:AfleiðurOgSkortstöðurEignir/ns1:FramvirkirSamningar/ns1:HiðOpinbera/ns1:Ríkisjóður/@ISK" xmlDataType="decimal"/>
    </xmlCellPr>
  </singleXmlCell>
  <singleXmlCell id="5382" r="I46" connectionId="0">
    <xmlCellPr id="1" uniqueName="EUR">
      <xmlPr mapId="2" xpath="/ns1:EfnahagurBanka/ns1:Gögn/ns1:AfleiðurOgSkortstöðurEignir/ns1:FramvirkirSamningar/ns1:HiðOpinbera/ns1:Ríkisjóður/@EUR" xmlDataType="decimal"/>
    </xmlCellPr>
  </singleXmlCell>
  <singleXmlCell id="5383" r="J46" connectionId="0">
    <xmlCellPr id="1" uniqueName="USD">
      <xmlPr mapId="2" xpath="/ns1:EfnahagurBanka/ns1:Gögn/ns1:AfleiðurOgSkortstöðurEignir/ns1:FramvirkirSamningar/ns1:HiðOpinbera/ns1:Ríkisjóður/@USD" xmlDataType="decimal"/>
    </xmlCellPr>
  </singleXmlCell>
  <singleXmlCell id="5384" r="K46" connectionId="0">
    <xmlCellPr id="1" uniqueName="GBP">
      <xmlPr mapId="2" xpath="/ns1:EfnahagurBanka/ns1:Gögn/ns1:AfleiðurOgSkortstöðurEignir/ns1:FramvirkirSamningar/ns1:HiðOpinbera/ns1:Ríkisjóður/@GBP" xmlDataType="decimal"/>
    </xmlCellPr>
  </singleXmlCell>
  <singleXmlCell id="5385" r="L46" connectionId="0">
    <xmlCellPr id="1" uniqueName="JPY">
      <xmlPr mapId="2" xpath="/ns1:EfnahagurBanka/ns1:Gögn/ns1:AfleiðurOgSkortstöðurEignir/ns1:FramvirkirSamningar/ns1:HiðOpinbera/ns1:Ríkisjóður/@JPY" xmlDataType="decimal"/>
    </xmlCellPr>
  </singleXmlCell>
  <singleXmlCell id="5386" r="M46" connectionId="0">
    <xmlCellPr id="1" uniqueName="DKK">
      <xmlPr mapId="2" xpath="/ns1:EfnahagurBanka/ns1:Gögn/ns1:AfleiðurOgSkortstöðurEignir/ns1:FramvirkirSamningar/ns1:HiðOpinbera/ns1:Ríkisjóður/@DKK" xmlDataType="decimal"/>
    </xmlCellPr>
  </singleXmlCell>
  <singleXmlCell id="5387" r="N46" connectionId="0">
    <xmlCellPr id="1" uniqueName="NOK">
      <xmlPr mapId="2" xpath="/ns1:EfnahagurBanka/ns1:Gögn/ns1:AfleiðurOgSkortstöðurEignir/ns1:FramvirkirSamningar/ns1:HiðOpinbera/ns1:Ríkisjóður/@NOK" xmlDataType="decimal"/>
    </xmlCellPr>
  </singleXmlCell>
  <singleXmlCell id="5388" r="O46" connectionId="0">
    <xmlCellPr id="1" uniqueName="SEK">
      <xmlPr mapId="2" xpath="/ns1:EfnahagurBanka/ns1:Gögn/ns1:AfleiðurOgSkortstöðurEignir/ns1:FramvirkirSamningar/ns1:HiðOpinbera/ns1:Ríkisjóður/@SEK" xmlDataType="decimal"/>
    </xmlCellPr>
  </singleXmlCell>
  <singleXmlCell id="5389" r="P46" connectionId="0">
    <xmlCellPr id="1" uniqueName="CHF">
      <xmlPr mapId="2" xpath="/ns1:EfnahagurBanka/ns1:Gögn/ns1:AfleiðurOgSkortstöðurEignir/ns1:FramvirkirSamningar/ns1:HiðOpinbera/ns1:Ríkisjóður/@CHF" xmlDataType="decimal"/>
    </xmlCellPr>
  </singleXmlCell>
  <singleXmlCell id="5390" r="Q46" connectionId="0">
    <xmlCellPr id="1" uniqueName="AðrirGjaldmiðlar">
      <xmlPr mapId="2" xpath="/ns1:EfnahagurBanka/ns1:Gögn/ns1:AfleiðurOgSkortstöðurEignir/ns1:FramvirkirSamningar/ns1:HiðOpinbera/ns1:Ríkisjóður/@AðrirGjaldmiðlar" xmlDataType="decimal"/>
    </xmlCellPr>
  </singleXmlCell>
  <singleXmlCell id="5391" r="H47" connectionId="0">
    <xmlCellPr id="1" uniqueName="ISK">
      <xmlPr mapId="2" xpath="/ns1:EfnahagurBanka/ns1:Gögn/ns1:AfleiðurOgSkortstöðurEignir/ns1:FramvirkirSamningar/ns1:HiðOpinbera/ns1:Sveitarfélög/@ISK" xmlDataType="decimal"/>
    </xmlCellPr>
  </singleXmlCell>
  <singleXmlCell id="5392" r="I47" connectionId="0">
    <xmlCellPr id="1" uniqueName="EUR">
      <xmlPr mapId="2" xpath="/ns1:EfnahagurBanka/ns1:Gögn/ns1:AfleiðurOgSkortstöðurEignir/ns1:FramvirkirSamningar/ns1:HiðOpinbera/ns1:Sveitarfélög/@EUR" xmlDataType="decimal"/>
    </xmlCellPr>
  </singleXmlCell>
  <singleXmlCell id="5393" r="J47" connectionId="0">
    <xmlCellPr id="1" uniqueName="USD">
      <xmlPr mapId="2" xpath="/ns1:EfnahagurBanka/ns1:Gögn/ns1:AfleiðurOgSkortstöðurEignir/ns1:FramvirkirSamningar/ns1:HiðOpinbera/ns1:Sveitarfélög/@USD" xmlDataType="decimal"/>
    </xmlCellPr>
  </singleXmlCell>
  <singleXmlCell id="5394" r="K47" connectionId="0">
    <xmlCellPr id="1" uniqueName="GBP">
      <xmlPr mapId="2" xpath="/ns1:EfnahagurBanka/ns1:Gögn/ns1:AfleiðurOgSkortstöðurEignir/ns1:FramvirkirSamningar/ns1:HiðOpinbera/ns1:Sveitarfélög/@GBP" xmlDataType="decimal"/>
    </xmlCellPr>
  </singleXmlCell>
  <singleXmlCell id="5395" r="L47" connectionId="0">
    <xmlCellPr id="1" uniqueName="JPY">
      <xmlPr mapId="2" xpath="/ns1:EfnahagurBanka/ns1:Gögn/ns1:AfleiðurOgSkortstöðurEignir/ns1:FramvirkirSamningar/ns1:HiðOpinbera/ns1:Sveitarfélög/@JPY" xmlDataType="decimal"/>
    </xmlCellPr>
  </singleXmlCell>
  <singleXmlCell id="5396" r="M47" connectionId="0">
    <xmlCellPr id="1" uniqueName="DKK">
      <xmlPr mapId="2" xpath="/ns1:EfnahagurBanka/ns1:Gögn/ns1:AfleiðurOgSkortstöðurEignir/ns1:FramvirkirSamningar/ns1:HiðOpinbera/ns1:Sveitarfélög/@DKK" xmlDataType="decimal"/>
    </xmlCellPr>
  </singleXmlCell>
  <singleXmlCell id="5397" r="N47" connectionId="0">
    <xmlCellPr id="1" uniqueName="NOK">
      <xmlPr mapId="2" xpath="/ns1:EfnahagurBanka/ns1:Gögn/ns1:AfleiðurOgSkortstöðurEignir/ns1:FramvirkirSamningar/ns1:HiðOpinbera/ns1:Sveitarfélög/@NOK" xmlDataType="decimal"/>
    </xmlCellPr>
  </singleXmlCell>
  <singleXmlCell id="5398" r="O47" connectionId="0">
    <xmlCellPr id="1" uniqueName="SEK">
      <xmlPr mapId="2" xpath="/ns1:EfnahagurBanka/ns1:Gögn/ns1:AfleiðurOgSkortstöðurEignir/ns1:FramvirkirSamningar/ns1:HiðOpinbera/ns1:Sveitarfélög/@SEK" xmlDataType="decimal"/>
    </xmlCellPr>
  </singleXmlCell>
  <singleXmlCell id="5399" r="P47" connectionId="0">
    <xmlCellPr id="1" uniqueName="CHF">
      <xmlPr mapId="2" xpath="/ns1:EfnahagurBanka/ns1:Gögn/ns1:AfleiðurOgSkortstöðurEignir/ns1:FramvirkirSamningar/ns1:HiðOpinbera/ns1:Sveitarfélög/@CHF" xmlDataType="decimal"/>
    </xmlCellPr>
  </singleXmlCell>
  <singleXmlCell id="5400" r="Q47" connectionId="0">
    <xmlCellPr id="1" uniqueName="AðrirGjaldmiðlar">
      <xmlPr mapId="2" xpath="/ns1:EfnahagurBanka/ns1:Gögn/ns1:AfleiðurOgSkortstöðurEignir/ns1:FramvirkirSamningar/ns1:HiðOpinbera/ns1:Sveitarfélög/@AðrirGjaldmiðlar" xmlDataType="decimal"/>
    </xmlCellPr>
  </singleXmlCell>
  <singleXmlCell id="5401" r="H48" connectionId="0">
    <xmlCellPr id="1" uniqueName="ISK">
      <xmlPr mapId="2" xpath="/ns1:EfnahagurBanka/ns1:Gögn/ns1:AfleiðurOgSkortstöðurEignir/ns1:FramvirkirSamningar/ns1:Heimili/@ISK" xmlDataType="decimal"/>
    </xmlCellPr>
  </singleXmlCell>
  <singleXmlCell id="5402" r="I48" connectionId="0">
    <xmlCellPr id="1" uniqueName="EUR">
      <xmlPr mapId="2" xpath="/ns1:EfnahagurBanka/ns1:Gögn/ns1:AfleiðurOgSkortstöðurEignir/ns1:FramvirkirSamningar/ns1:Heimili/@EUR" xmlDataType="decimal"/>
    </xmlCellPr>
  </singleXmlCell>
  <singleXmlCell id="5403" r="J48" connectionId="0">
    <xmlCellPr id="1" uniqueName="USD">
      <xmlPr mapId="2" xpath="/ns1:EfnahagurBanka/ns1:Gögn/ns1:AfleiðurOgSkortstöðurEignir/ns1:FramvirkirSamningar/ns1:Heimili/@USD" xmlDataType="decimal"/>
    </xmlCellPr>
  </singleXmlCell>
  <singleXmlCell id="5404" r="K48" connectionId="0">
    <xmlCellPr id="1" uniqueName="GBP">
      <xmlPr mapId="2" xpath="/ns1:EfnahagurBanka/ns1:Gögn/ns1:AfleiðurOgSkortstöðurEignir/ns1:FramvirkirSamningar/ns1:Heimili/@GBP" xmlDataType="decimal"/>
    </xmlCellPr>
  </singleXmlCell>
  <singleXmlCell id="5405" r="L48" connectionId="0">
    <xmlCellPr id="1" uniqueName="JPY">
      <xmlPr mapId="2" xpath="/ns1:EfnahagurBanka/ns1:Gögn/ns1:AfleiðurOgSkortstöðurEignir/ns1:FramvirkirSamningar/ns1:Heimili/@JPY" xmlDataType="decimal"/>
    </xmlCellPr>
  </singleXmlCell>
  <singleXmlCell id="5406" r="M48" connectionId="0">
    <xmlCellPr id="1" uniqueName="DKK">
      <xmlPr mapId="2" xpath="/ns1:EfnahagurBanka/ns1:Gögn/ns1:AfleiðurOgSkortstöðurEignir/ns1:FramvirkirSamningar/ns1:Heimili/@DKK" xmlDataType="decimal"/>
    </xmlCellPr>
  </singleXmlCell>
  <singleXmlCell id="5407" r="N48" connectionId="0">
    <xmlCellPr id="1" uniqueName="NOK">
      <xmlPr mapId="2" xpath="/ns1:EfnahagurBanka/ns1:Gögn/ns1:AfleiðurOgSkortstöðurEignir/ns1:FramvirkirSamningar/ns1:Heimili/@NOK" xmlDataType="decimal"/>
    </xmlCellPr>
  </singleXmlCell>
  <singleXmlCell id="5408" r="O48" connectionId="0">
    <xmlCellPr id="1" uniqueName="SEK">
      <xmlPr mapId="2" xpath="/ns1:EfnahagurBanka/ns1:Gögn/ns1:AfleiðurOgSkortstöðurEignir/ns1:FramvirkirSamningar/ns1:Heimili/@SEK" xmlDataType="decimal"/>
    </xmlCellPr>
  </singleXmlCell>
  <singleXmlCell id="5409" r="P48" connectionId="0">
    <xmlCellPr id="1" uniqueName="CHF">
      <xmlPr mapId="2" xpath="/ns1:EfnahagurBanka/ns1:Gögn/ns1:AfleiðurOgSkortstöðurEignir/ns1:FramvirkirSamningar/ns1:Heimili/@CHF" xmlDataType="decimal"/>
    </xmlCellPr>
  </singleXmlCell>
  <singleXmlCell id="5410" r="Q48" connectionId="0">
    <xmlCellPr id="1" uniqueName="AðrirGjaldmiðlar">
      <xmlPr mapId="2" xpath="/ns1:EfnahagurBanka/ns1:Gögn/ns1:AfleiðurOgSkortstöðurEignir/ns1:FramvirkirSamningar/ns1:Heimili/@AðrirGjaldmiðlar" xmlDataType="decimal"/>
    </xmlCellPr>
  </singleXmlCell>
  <singleXmlCell id="5411" r="H49" connectionId="0">
    <xmlCellPr id="1" uniqueName="ISK">
      <xmlPr mapId="2" xpath="/ns1:EfnahagurBanka/ns1:Gögn/ns1:AfleiðurOgSkortstöðurEignir/ns1:FramvirkirSamningar/ns1:FélagasamtökSemÞjónaHeimilum/@ISK" xmlDataType="decimal"/>
    </xmlCellPr>
  </singleXmlCell>
  <singleXmlCell id="5412" r="I49" connectionId="0">
    <xmlCellPr id="1" uniqueName="EUR">
      <xmlPr mapId="2" xpath="/ns1:EfnahagurBanka/ns1:Gögn/ns1:AfleiðurOgSkortstöðurEignir/ns1:FramvirkirSamningar/ns1:FélagasamtökSemÞjónaHeimilum/@EUR" xmlDataType="decimal"/>
    </xmlCellPr>
  </singleXmlCell>
  <singleXmlCell id="5413" r="J49" connectionId="0">
    <xmlCellPr id="1" uniqueName="USD">
      <xmlPr mapId="2" xpath="/ns1:EfnahagurBanka/ns1:Gögn/ns1:AfleiðurOgSkortstöðurEignir/ns1:FramvirkirSamningar/ns1:FélagasamtökSemÞjónaHeimilum/@USD" xmlDataType="decimal"/>
    </xmlCellPr>
  </singleXmlCell>
  <singleXmlCell id="5414" r="K49" connectionId="0">
    <xmlCellPr id="1" uniqueName="GBP">
      <xmlPr mapId="2" xpath="/ns1:EfnahagurBanka/ns1:Gögn/ns1:AfleiðurOgSkortstöðurEignir/ns1:FramvirkirSamningar/ns1:FélagasamtökSemÞjónaHeimilum/@GBP" xmlDataType="decimal"/>
    </xmlCellPr>
  </singleXmlCell>
  <singleXmlCell id="5415" r="L49" connectionId="0">
    <xmlCellPr id="1" uniqueName="JPY">
      <xmlPr mapId="2" xpath="/ns1:EfnahagurBanka/ns1:Gögn/ns1:AfleiðurOgSkortstöðurEignir/ns1:FramvirkirSamningar/ns1:FélagasamtökSemÞjónaHeimilum/@JPY" xmlDataType="decimal"/>
    </xmlCellPr>
  </singleXmlCell>
  <singleXmlCell id="5416" r="M49" connectionId="0">
    <xmlCellPr id="1" uniqueName="DKK">
      <xmlPr mapId="2" xpath="/ns1:EfnahagurBanka/ns1:Gögn/ns1:AfleiðurOgSkortstöðurEignir/ns1:FramvirkirSamningar/ns1:FélagasamtökSemÞjónaHeimilum/@DKK" xmlDataType="decimal"/>
    </xmlCellPr>
  </singleXmlCell>
  <singleXmlCell id="5417" r="N49" connectionId="0">
    <xmlCellPr id="1" uniqueName="NOK">
      <xmlPr mapId="2" xpath="/ns1:EfnahagurBanka/ns1:Gögn/ns1:AfleiðurOgSkortstöðurEignir/ns1:FramvirkirSamningar/ns1:FélagasamtökSemÞjónaHeimilum/@NOK" xmlDataType="decimal"/>
    </xmlCellPr>
  </singleXmlCell>
  <singleXmlCell id="5418" r="O49" connectionId="0">
    <xmlCellPr id="1" uniqueName="SEK">
      <xmlPr mapId="2" xpath="/ns1:EfnahagurBanka/ns1:Gögn/ns1:AfleiðurOgSkortstöðurEignir/ns1:FramvirkirSamningar/ns1:FélagasamtökSemÞjónaHeimilum/@SEK" xmlDataType="decimal"/>
    </xmlCellPr>
  </singleXmlCell>
  <singleXmlCell id="5419" r="P49" connectionId="0">
    <xmlCellPr id="1" uniqueName="CHF">
      <xmlPr mapId="2" xpath="/ns1:EfnahagurBanka/ns1:Gögn/ns1:AfleiðurOgSkortstöðurEignir/ns1:FramvirkirSamningar/ns1:FélagasamtökSemÞjónaHeimilum/@CHF" xmlDataType="decimal"/>
    </xmlCellPr>
  </singleXmlCell>
  <singleXmlCell id="5420" r="Q49" connectionId="0">
    <xmlCellPr id="1" uniqueName="AðrirGjaldmiðlar">
      <xmlPr mapId="2" xpath="/ns1:EfnahagurBanka/ns1:Gögn/ns1:AfleiðurOgSkortstöðurEignir/ns1:FramvirkirSamningar/ns1:FélagasamtökSemÞjónaHeimilum/@AðrirGjaldmiðlar" xmlDataType="decimal"/>
    </xmlCellPr>
  </singleXmlCell>
  <singleXmlCell id="5421" r="H51" connectionId="0">
    <xmlCellPr id="1" uniqueName="ISK">
      <xmlPr mapId="2" xpath="/ns1:EfnahagurBanka/ns1:Gögn/ns1:AfleiðurOgSkortstöðurEignir/ns1:FramvirkirSamningar/ns1:ErlendirAðilar/ns1:Seðlabankar/@ISK" xmlDataType="decimal"/>
    </xmlCellPr>
  </singleXmlCell>
  <singleXmlCell id="5422" r="I51" connectionId="0">
    <xmlCellPr id="1" uniqueName="EUR">
      <xmlPr mapId="2" xpath="/ns1:EfnahagurBanka/ns1:Gögn/ns1:AfleiðurOgSkortstöðurEignir/ns1:FramvirkirSamningar/ns1:ErlendirAðilar/ns1:Seðlabankar/@EUR" xmlDataType="decimal"/>
    </xmlCellPr>
  </singleXmlCell>
  <singleXmlCell id="5423" r="J51" connectionId="0">
    <xmlCellPr id="1" uniqueName="USD">
      <xmlPr mapId="2" xpath="/ns1:EfnahagurBanka/ns1:Gögn/ns1:AfleiðurOgSkortstöðurEignir/ns1:FramvirkirSamningar/ns1:ErlendirAðilar/ns1:Seðlabankar/@USD" xmlDataType="decimal"/>
    </xmlCellPr>
  </singleXmlCell>
  <singleXmlCell id="5424" r="K51" connectionId="0">
    <xmlCellPr id="1" uniqueName="GBP">
      <xmlPr mapId="2" xpath="/ns1:EfnahagurBanka/ns1:Gögn/ns1:AfleiðurOgSkortstöðurEignir/ns1:FramvirkirSamningar/ns1:ErlendirAðilar/ns1:Seðlabankar/@GBP" xmlDataType="decimal"/>
    </xmlCellPr>
  </singleXmlCell>
  <singleXmlCell id="5425" r="L51" connectionId="0">
    <xmlCellPr id="1" uniqueName="JPY">
      <xmlPr mapId="2" xpath="/ns1:EfnahagurBanka/ns1:Gögn/ns1:AfleiðurOgSkortstöðurEignir/ns1:FramvirkirSamningar/ns1:ErlendirAðilar/ns1:Seðlabankar/@JPY" xmlDataType="decimal"/>
    </xmlCellPr>
  </singleXmlCell>
  <singleXmlCell id="5426" r="M51" connectionId="0">
    <xmlCellPr id="1" uniqueName="DKK">
      <xmlPr mapId="2" xpath="/ns1:EfnahagurBanka/ns1:Gögn/ns1:AfleiðurOgSkortstöðurEignir/ns1:FramvirkirSamningar/ns1:ErlendirAðilar/ns1:Seðlabankar/@DKK" xmlDataType="decimal"/>
    </xmlCellPr>
  </singleXmlCell>
  <singleXmlCell id="5427" r="N51" connectionId="0">
    <xmlCellPr id="1" uniqueName="NOK">
      <xmlPr mapId="2" xpath="/ns1:EfnahagurBanka/ns1:Gögn/ns1:AfleiðurOgSkortstöðurEignir/ns1:FramvirkirSamningar/ns1:ErlendirAðilar/ns1:Seðlabankar/@NOK" xmlDataType="decimal"/>
    </xmlCellPr>
  </singleXmlCell>
  <singleXmlCell id="5428" r="O51" connectionId="0">
    <xmlCellPr id="1" uniqueName="SEK">
      <xmlPr mapId="2" xpath="/ns1:EfnahagurBanka/ns1:Gögn/ns1:AfleiðurOgSkortstöðurEignir/ns1:FramvirkirSamningar/ns1:ErlendirAðilar/ns1:Seðlabankar/@SEK" xmlDataType="decimal"/>
    </xmlCellPr>
  </singleXmlCell>
  <singleXmlCell id="5429" r="P51" connectionId="0">
    <xmlCellPr id="1" uniqueName="CHF">
      <xmlPr mapId="2" xpath="/ns1:EfnahagurBanka/ns1:Gögn/ns1:AfleiðurOgSkortstöðurEignir/ns1:FramvirkirSamningar/ns1:ErlendirAðilar/ns1:Seðlabankar/@CHF" xmlDataType="decimal"/>
    </xmlCellPr>
  </singleXmlCell>
  <singleXmlCell id="5430" r="Q51" connectionId="0">
    <xmlCellPr id="1" uniqueName="AðrirGjaldmiðlar">
      <xmlPr mapId="2" xpath="/ns1:EfnahagurBanka/ns1:Gögn/ns1:AfleiðurOgSkortstöðurEignir/ns1:FramvirkirSamningar/ns1:ErlendirAðilar/ns1:Seðlabankar/@AðrirGjaldmiðlar" xmlDataType="decimal"/>
    </xmlCellPr>
  </singleXmlCell>
  <singleXmlCell id="5431" r="H52" connectionId="0">
    <xmlCellPr id="1" uniqueName="ISK">
      <xmlPr mapId="2" xpath="/ns1:EfnahagurBanka/ns1:Gögn/ns1:AfleiðurOgSkortstöðurEignir/ns1:FramvirkirSamningar/ns1:ErlendirAðilar/ns1:ErlendarInnlánsstofnanir/@ISK" xmlDataType="decimal"/>
    </xmlCellPr>
  </singleXmlCell>
  <singleXmlCell id="5432" r="I52" connectionId="0">
    <xmlCellPr id="1" uniqueName="EUR">
      <xmlPr mapId="2" xpath="/ns1:EfnahagurBanka/ns1:Gögn/ns1:AfleiðurOgSkortstöðurEignir/ns1:FramvirkirSamningar/ns1:ErlendirAðilar/ns1:ErlendarInnlánsstofnanir/@EUR" xmlDataType="decimal"/>
    </xmlCellPr>
  </singleXmlCell>
  <singleXmlCell id="5433" r="J52" connectionId="0">
    <xmlCellPr id="1" uniqueName="USD">
      <xmlPr mapId="2" xpath="/ns1:EfnahagurBanka/ns1:Gögn/ns1:AfleiðurOgSkortstöðurEignir/ns1:FramvirkirSamningar/ns1:ErlendirAðilar/ns1:ErlendarInnlánsstofnanir/@USD" xmlDataType="decimal"/>
    </xmlCellPr>
  </singleXmlCell>
  <singleXmlCell id="5434" r="K52" connectionId="0">
    <xmlCellPr id="1" uniqueName="GBP">
      <xmlPr mapId="2" xpath="/ns1:EfnahagurBanka/ns1:Gögn/ns1:AfleiðurOgSkortstöðurEignir/ns1:FramvirkirSamningar/ns1:ErlendirAðilar/ns1:ErlendarInnlánsstofnanir/@GBP" xmlDataType="decimal"/>
    </xmlCellPr>
  </singleXmlCell>
  <singleXmlCell id="5435" r="L52" connectionId="0">
    <xmlCellPr id="1" uniqueName="JPY">
      <xmlPr mapId="2" xpath="/ns1:EfnahagurBanka/ns1:Gögn/ns1:AfleiðurOgSkortstöðurEignir/ns1:FramvirkirSamningar/ns1:ErlendirAðilar/ns1:ErlendarInnlánsstofnanir/@JPY" xmlDataType="decimal"/>
    </xmlCellPr>
  </singleXmlCell>
  <singleXmlCell id="5436" r="M52" connectionId="0">
    <xmlCellPr id="1" uniqueName="DKK">
      <xmlPr mapId="2" xpath="/ns1:EfnahagurBanka/ns1:Gögn/ns1:AfleiðurOgSkortstöðurEignir/ns1:FramvirkirSamningar/ns1:ErlendirAðilar/ns1:ErlendarInnlánsstofnanir/@DKK" xmlDataType="decimal"/>
    </xmlCellPr>
  </singleXmlCell>
  <singleXmlCell id="5437" r="N52" connectionId="0">
    <xmlCellPr id="1" uniqueName="NOK">
      <xmlPr mapId="2" xpath="/ns1:EfnahagurBanka/ns1:Gögn/ns1:AfleiðurOgSkortstöðurEignir/ns1:FramvirkirSamningar/ns1:ErlendirAðilar/ns1:ErlendarInnlánsstofnanir/@NOK" xmlDataType="decimal"/>
    </xmlCellPr>
  </singleXmlCell>
  <singleXmlCell id="5438" r="O52" connectionId="0">
    <xmlCellPr id="1" uniqueName="SEK">
      <xmlPr mapId="2" xpath="/ns1:EfnahagurBanka/ns1:Gögn/ns1:AfleiðurOgSkortstöðurEignir/ns1:FramvirkirSamningar/ns1:ErlendirAðilar/ns1:ErlendarInnlánsstofnanir/@SEK" xmlDataType="decimal"/>
    </xmlCellPr>
  </singleXmlCell>
  <singleXmlCell id="5439" r="P52" connectionId="0">
    <xmlCellPr id="1" uniqueName="CHF">
      <xmlPr mapId="2" xpath="/ns1:EfnahagurBanka/ns1:Gögn/ns1:AfleiðurOgSkortstöðurEignir/ns1:FramvirkirSamningar/ns1:ErlendirAðilar/ns1:ErlendarInnlánsstofnanir/@CHF" xmlDataType="decimal"/>
    </xmlCellPr>
  </singleXmlCell>
  <singleXmlCell id="5440" r="Q52" connectionId="0">
    <xmlCellPr id="1" uniqueName="AðrirGjaldmiðlar">
      <xmlPr mapId="2" xpath="/ns1:EfnahagurBanka/ns1:Gögn/ns1:AfleiðurOgSkortstöðurEignir/ns1:FramvirkirSamningar/ns1:ErlendirAðilar/ns1:ErlendarInnlánsstofnanir/@AðrirGjaldmiðlar" xmlDataType="decimal"/>
    </xmlCellPr>
  </singleXmlCell>
  <singleXmlCell id="5441" r="H53" connectionId="0">
    <xmlCellPr id="1" uniqueName="ISK">
      <xmlPr mapId="2" xpath="/ns1:EfnahagurBanka/ns1:Gögn/ns1:AfleiðurOgSkortstöðurEignir/ns1:FramvirkirSamningar/ns1:ErlendirAðilar/ns1:ErlendirPeningamarkaðssjóðir/@ISK" xmlDataType="decimal"/>
    </xmlCellPr>
  </singleXmlCell>
  <singleXmlCell id="5442" r="I53" connectionId="0">
    <xmlCellPr id="1" uniqueName="EUR">
      <xmlPr mapId="2" xpath="/ns1:EfnahagurBanka/ns1:Gögn/ns1:AfleiðurOgSkortstöðurEignir/ns1:FramvirkirSamningar/ns1:ErlendirAðilar/ns1:ErlendirPeningamarkaðssjóðir/@EUR" xmlDataType="decimal"/>
    </xmlCellPr>
  </singleXmlCell>
  <singleXmlCell id="5443" r="J53" connectionId="0">
    <xmlCellPr id="1" uniqueName="USD">
      <xmlPr mapId="2" xpath="/ns1:EfnahagurBanka/ns1:Gögn/ns1:AfleiðurOgSkortstöðurEignir/ns1:FramvirkirSamningar/ns1:ErlendirAðilar/ns1:ErlendirPeningamarkaðssjóðir/@USD" xmlDataType="decimal"/>
    </xmlCellPr>
  </singleXmlCell>
  <singleXmlCell id="5444" r="K53" connectionId="0">
    <xmlCellPr id="1" uniqueName="GBP">
      <xmlPr mapId="2" xpath="/ns1:EfnahagurBanka/ns1:Gögn/ns1:AfleiðurOgSkortstöðurEignir/ns1:FramvirkirSamningar/ns1:ErlendirAðilar/ns1:ErlendirPeningamarkaðssjóðir/@GBP" xmlDataType="decimal"/>
    </xmlCellPr>
  </singleXmlCell>
  <singleXmlCell id="5445" r="L53" connectionId="0">
    <xmlCellPr id="1" uniqueName="JPY">
      <xmlPr mapId="2" xpath="/ns1:EfnahagurBanka/ns1:Gögn/ns1:AfleiðurOgSkortstöðurEignir/ns1:FramvirkirSamningar/ns1:ErlendirAðilar/ns1:ErlendirPeningamarkaðssjóðir/@JPY" xmlDataType="decimal"/>
    </xmlCellPr>
  </singleXmlCell>
  <singleXmlCell id="5446" r="M53" connectionId="0">
    <xmlCellPr id="1" uniqueName="DKK">
      <xmlPr mapId="2" xpath="/ns1:EfnahagurBanka/ns1:Gögn/ns1:AfleiðurOgSkortstöðurEignir/ns1:FramvirkirSamningar/ns1:ErlendirAðilar/ns1:ErlendirPeningamarkaðssjóðir/@DKK" xmlDataType="decimal"/>
    </xmlCellPr>
  </singleXmlCell>
  <singleXmlCell id="5447" r="N53" connectionId="0">
    <xmlCellPr id="1" uniqueName="NOK">
      <xmlPr mapId="2" xpath="/ns1:EfnahagurBanka/ns1:Gögn/ns1:AfleiðurOgSkortstöðurEignir/ns1:FramvirkirSamningar/ns1:ErlendirAðilar/ns1:ErlendirPeningamarkaðssjóðir/@NOK" xmlDataType="decimal"/>
    </xmlCellPr>
  </singleXmlCell>
  <singleXmlCell id="5448" r="O53" connectionId="0">
    <xmlCellPr id="1" uniqueName="SEK">
      <xmlPr mapId="2" xpath="/ns1:EfnahagurBanka/ns1:Gögn/ns1:AfleiðurOgSkortstöðurEignir/ns1:FramvirkirSamningar/ns1:ErlendirAðilar/ns1:ErlendirPeningamarkaðssjóðir/@SEK" xmlDataType="decimal"/>
    </xmlCellPr>
  </singleXmlCell>
  <singleXmlCell id="5449" r="P53" connectionId="0">
    <xmlCellPr id="1" uniqueName="CHF">
      <xmlPr mapId="2" xpath="/ns1:EfnahagurBanka/ns1:Gögn/ns1:AfleiðurOgSkortstöðurEignir/ns1:FramvirkirSamningar/ns1:ErlendirAðilar/ns1:ErlendirPeningamarkaðssjóðir/@CHF" xmlDataType="decimal"/>
    </xmlCellPr>
  </singleXmlCell>
  <singleXmlCell id="5450" r="Q53" connectionId="0">
    <xmlCellPr id="1" uniqueName="AðrirGjaldmiðlar">
      <xmlPr mapId="2" xpath="/ns1:EfnahagurBanka/ns1:Gögn/ns1:AfleiðurOgSkortstöðurEignir/ns1:FramvirkirSamningar/ns1:ErlendirAðilar/ns1:ErlendirPeningamarkaðssjóðir/@AðrirGjaldmiðlar" xmlDataType="decimal"/>
    </xmlCellPr>
  </singleXmlCell>
  <singleXmlCell id="5451" r="H54" connectionId="0">
    <xmlCellPr id="1" uniqueName="ISK">
      <xmlPr mapId="2" xpath="/ns1:EfnahagurBanka/ns1:Gögn/ns1:AfleiðurOgSkortstöðurEignir/ns1:FramvirkirSamningar/ns1:ErlendirAðilar/ns1:ErlendirAðrirVerðbréfaOgFjárfestingarsjóðir/@ISK" xmlDataType="decimal"/>
    </xmlCellPr>
  </singleXmlCell>
  <singleXmlCell id="5452" r="I54" connectionId="0">
    <xmlCellPr id="1" uniqueName="EUR">
      <xmlPr mapId="2" xpath="/ns1:EfnahagurBanka/ns1:Gögn/ns1:AfleiðurOgSkortstöðurEignir/ns1:FramvirkirSamningar/ns1:ErlendirAðilar/ns1:ErlendirAðrirVerðbréfaOgFjárfestingarsjóðir/@EUR" xmlDataType="decimal"/>
    </xmlCellPr>
  </singleXmlCell>
  <singleXmlCell id="5453" r="J54" connectionId="0">
    <xmlCellPr id="1" uniqueName="USD">
      <xmlPr mapId="2" xpath="/ns1:EfnahagurBanka/ns1:Gögn/ns1:AfleiðurOgSkortstöðurEignir/ns1:FramvirkirSamningar/ns1:ErlendirAðilar/ns1:ErlendirAðrirVerðbréfaOgFjárfestingarsjóðir/@USD" xmlDataType="decimal"/>
    </xmlCellPr>
  </singleXmlCell>
  <singleXmlCell id="5454" r="K54" connectionId="0">
    <xmlCellPr id="1" uniqueName="GBP">
      <xmlPr mapId="2" xpath="/ns1:EfnahagurBanka/ns1:Gögn/ns1:AfleiðurOgSkortstöðurEignir/ns1:FramvirkirSamningar/ns1:ErlendirAðilar/ns1:ErlendirAðrirVerðbréfaOgFjárfestingarsjóðir/@GBP" xmlDataType="decimal"/>
    </xmlCellPr>
  </singleXmlCell>
  <singleXmlCell id="5455" r="L54" connectionId="0">
    <xmlCellPr id="1" uniqueName="JPY">
      <xmlPr mapId="2" xpath="/ns1:EfnahagurBanka/ns1:Gögn/ns1:AfleiðurOgSkortstöðurEignir/ns1:FramvirkirSamningar/ns1:ErlendirAðilar/ns1:ErlendirAðrirVerðbréfaOgFjárfestingarsjóðir/@JPY" xmlDataType="decimal"/>
    </xmlCellPr>
  </singleXmlCell>
  <singleXmlCell id="5456" r="M54" connectionId="0">
    <xmlCellPr id="1" uniqueName="DKK">
      <xmlPr mapId="2" xpath="/ns1:EfnahagurBanka/ns1:Gögn/ns1:AfleiðurOgSkortstöðurEignir/ns1:FramvirkirSamningar/ns1:ErlendirAðilar/ns1:ErlendirAðrirVerðbréfaOgFjárfestingarsjóðir/@DKK" xmlDataType="decimal"/>
    </xmlCellPr>
  </singleXmlCell>
  <singleXmlCell id="5457" r="N54" connectionId="0">
    <xmlCellPr id="1" uniqueName="NOK">
      <xmlPr mapId="2" xpath="/ns1:EfnahagurBanka/ns1:Gögn/ns1:AfleiðurOgSkortstöðurEignir/ns1:FramvirkirSamningar/ns1:ErlendirAðilar/ns1:ErlendirAðrirVerðbréfaOgFjárfestingarsjóðir/@NOK" xmlDataType="decimal"/>
    </xmlCellPr>
  </singleXmlCell>
  <singleXmlCell id="5458" r="O54" connectionId="0">
    <xmlCellPr id="1" uniqueName="SEK">
      <xmlPr mapId="2" xpath="/ns1:EfnahagurBanka/ns1:Gögn/ns1:AfleiðurOgSkortstöðurEignir/ns1:FramvirkirSamningar/ns1:ErlendirAðilar/ns1:ErlendirAðrirVerðbréfaOgFjárfestingarsjóðir/@SEK" xmlDataType="decimal"/>
    </xmlCellPr>
  </singleXmlCell>
  <singleXmlCell id="5459" r="P54" connectionId="0">
    <xmlCellPr id="1" uniqueName="CHF">
      <xmlPr mapId="2" xpath="/ns1:EfnahagurBanka/ns1:Gögn/ns1:AfleiðurOgSkortstöðurEignir/ns1:FramvirkirSamningar/ns1:ErlendirAðilar/ns1:ErlendirAðrirVerðbréfaOgFjárfestingarsjóðir/@CHF" xmlDataType="decimal"/>
    </xmlCellPr>
  </singleXmlCell>
  <singleXmlCell id="5460" r="Q54" connectionId="0">
    <xmlCellPr id="1" uniqueName="AðrirGjaldmiðlar">
      <xmlPr mapId="2" xpath="/ns1:EfnahagurBanka/ns1:Gögn/ns1:AfleiðurOgSkortstöðurEignir/ns1:FramvirkirSamningar/ns1:ErlendirAðilar/ns1:ErlendirAðrirVerðbréfaOgFjárfestingarsjóðir/@AðrirGjaldmiðlar" xmlDataType="decimal"/>
    </xmlCellPr>
  </singleXmlCell>
  <singleXmlCell id="5461" r="H55" connectionId="0">
    <xmlCellPr id="1" uniqueName="ISK">
      <xmlPr mapId="2" xpath="/ns1:EfnahagurBanka/ns1:Gögn/ns1:AfleiðurOgSkortstöðurEignir/ns1:FramvirkirSamningar/ns1:ErlendirAðilar/ns1:ErlendiFjármálafyrirtækiÓtalinAnnarsStaðar/@ISK" xmlDataType="decimal"/>
    </xmlCellPr>
  </singleXmlCell>
  <singleXmlCell id="5462" r="I55" connectionId="0">
    <xmlCellPr id="1" uniqueName="EUR">
      <xmlPr mapId="2" xpath="/ns1:EfnahagurBanka/ns1:Gögn/ns1:AfleiðurOgSkortstöðurEignir/ns1:FramvirkirSamningar/ns1:ErlendirAðilar/ns1:ErlendiFjármálafyrirtækiÓtalinAnnarsStaðar/@EUR" xmlDataType="decimal"/>
    </xmlCellPr>
  </singleXmlCell>
  <singleXmlCell id="5463" r="J55" connectionId="0">
    <xmlCellPr id="1" uniqueName="USD">
      <xmlPr mapId="2" xpath="/ns1:EfnahagurBanka/ns1:Gögn/ns1:AfleiðurOgSkortstöðurEignir/ns1:FramvirkirSamningar/ns1:ErlendirAðilar/ns1:ErlendiFjármálafyrirtækiÓtalinAnnarsStaðar/@USD" xmlDataType="decimal"/>
    </xmlCellPr>
  </singleXmlCell>
  <singleXmlCell id="5464" r="K55" connectionId="0">
    <xmlCellPr id="1" uniqueName="GBP">
      <xmlPr mapId="2" xpath="/ns1:EfnahagurBanka/ns1:Gögn/ns1:AfleiðurOgSkortstöðurEignir/ns1:FramvirkirSamningar/ns1:ErlendirAðilar/ns1:ErlendiFjármálafyrirtækiÓtalinAnnarsStaðar/@GBP" xmlDataType="decimal"/>
    </xmlCellPr>
  </singleXmlCell>
  <singleXmlCell id="5465" r="L55" connectionId="0">
    <xmlCellPr id="1" uniqueName="JPY">
      <xmlPr mapId="2" xpath="/ns1:EfnahagurBanka/ns1:Gögn/ns1:AfleiðurOgSkortstöðurEignir/ns1:FramvirkirSamningar/ns1:ErlendirAðilar/ns1:ErlendiFjármálafyrirtækiÓtalinAnnarsStaðar/@JPY" xmlDataType="decimal"/>
    </xmlCellPr>
  </singleXmlCell>
  <singleXmlCell id="5466" r="M55" connectionId="0">
    <xmlCellPr id="1" uniqueName="DKK">
      <xmlPr mapId="2" xpath="/ns1:EfnahagurBanka/ns1:Gögn/ns1:AfleiðurOgSkortstöðurEignir/ns1:FramvirkirSamningar/ns1:ErlendirAðilar/ns1:ErlendiFjármálafyrirtækiÓtalinAnnarsStaðar/@DKK" xmlDataType="decimal"/>
    </xmlCellPr>
  </singleXmlCell>
  <singleXmlCell id="5467" r="N55" connectionId="0">
    <xmlCellPr id="1" uniqueName="NOK">
      <xmlPr mapId="2" xpath="/ns1:EfnahagurBanka/ns1:Gögn/ns1:AfleiðurOgSkortstöðurEignir/ns1:FramvirkirSamningar/ns1:ErlendirAðilar/ns1:ErlendiFjármálafyrirtækiÓtalinAnnarsStaðar/@NOK" xmlDataType="decimal"/>
    </xmlCellPr>
  </singleXmlCell>
  <singleXmlCell id="5468" r="O55" connectionId="0">
    <xmlCellPr id="1" uniqueName="SEK">
      <xmlPr mapId="2" xpath="/ns1:EfnahagurBanka/ns1:Gögn/ns1:AfleiðurOgSkortstöðurEignir/ns1:FramvirkirSamningar/ns1:ErlendirAðilar/ns1:ErlendiFjármálafyrirtækiÓtalinAnnarsStaðar/@SEK" xmlDataType="decimal"/>
    </xmlCellPr>
  </singleXmlCell>
  <singleXmlCell id="5469" r="P55" connectionId="0">
    <xmlCellPr id="1" uniqueName="CHF">
      <xmlPr mapId="2" xpath="/ns1:EfnahagurBanka/ns1:Gögn/ns1:AfleiðurOgSkortstöðurEignir/ns1:FramvirkirSamningar/ns1:ErlendirAðilar/ns1:ErlendiFjármálafyrirtækiÓtalinAnnarsStaðar/@CHF" xmlDataType="decimal"/>
    </xmlCellPr>
  </singleXmlCell>
  <singleXmlCell id="5470" r="Q55" connectionId="0">
    <xmlCellPr id="1" uniqueName="AðrirGjaldmiðlar">
      <xmlPr mapId="2" xpath="/ns1:EfnahagurBanka/ns1:Gögn/ns1:AfleiðurOgSkortstöðurEignir/ns1:FramvirkirSamningar/ns1:ErlendirAðilar/ns1:ErlendiFjármálafyrirtækiÓtalinAnnarsStaðar/@AðrirGjaldmiðlar" xmlDataType="decimal"/>
    </xmlCellPr>
  </singleXmlCell>
  <singleXmlCell id="5471" r="H56" connectionId="0">
    <xmlCellPr id="1" uniqueName="ISK">
      <xmlPr mapId="2" xpath="/ns1:EfnahagurBanka/ns1:Gögn/ns1:AfleiðurOgSkortstöðurEignir/ns1:FramvirkirSamningar/ns1:ErlendirAðilar/ns1:ErlendirOpinberirAðilarRíkiOgSveitarfélög/@ISK" xmlDataType="decimal"/>
    </xmlCellPr>
  </singleXmlCell>
  <singleXmlCell id="5472" r="I56" connectionId="0">
    <xmlCellPr id="1" uniqueName="EUR">
      <xmlPr mapId="2" xpath="/ns1:EfnahagurBanka/ns1:Gögn/ns1:AfleiðurOgSkortstöðurEignir/ns1:FramvirkirSamningar/ns1:ErlendirAðilar/ns1:ErlendirOpinberirAðilarRíkiOgSveitarfélög/@EUR" xmlDataType="decimal"/>
    </xmlCellPr>
  </singleXmlCell>
  <singleXmlCell id="5473" r="J56" connectionId="0">
    <xmlCellPr id="1" uniqueName="USD">
      <xmlPr mapId="2" xpath="/ns1:EfnahagurBanka/ns1:Gögn/ns1:AfleiðurOgSkortstöðurEignir/ns1:FramvirkirSamningar/ns1:ErlendirAðilar/ns1:ErlendirOpinberirAðilarRíkiOgSveitarfélög/@USD" xmlDataType="decimal"/>
    </xmlCellPr>
  </singleXmlCell>
  <singleXmlCell id="5474" r="K56" connectionId="0">
    <xmlCellPr id="1" uniqueName="GBP">
      <xmlPr mapId="2" xpath="/ns1:EfnahagurBanka/ns1:Gögn/ns1:AfleiðurOgSkortstöðurEignir/ns1:FramvirkirSamningar/ns1:ErlendirAðilar/ns1:ErlendirOpinberirAðilarRíkiOgSveitarfélög/@GBP" xmlDataType="decimal"/>
    </xmlCellPr>
  </singleXmlCell>
  <singleXmlCell id="5475" r="L56" connectionId="0">
    <xmlCellPr id="1" uniqueName="JPY">
      <xmlPr mapId="2" xpath="/ns1:EfnahagurBanka/ns1:Gögn/ns1:AfleiðurOgSkortstöðurEignir/ns1:FramvirkirSamningar/ns1:ErlendirAðilar/ns1:ErlendirOpinberirAðilarRíkiOgSveitarfélög/@JPY" xmlDataType="decimal"/>
    </xmlCellPr>
  </singleXmlCell>
  <singleXmlCell id="5476" r="M56" connectionId="0">
    <xmlCellPr id="1" uniqueName="DKK">
      <xmlPr mapId="2" xpath="/ns1:EfnahagurBanka/ns1:Gögn/ns1:AfleiðurOgSkortstöðurEignir/ns1:FramvirkirSamningar/ns1:ErlendirAðilar/ns1:ErlendirOpinberirAðilarRíkiOgSveitarfélög/@DKK" xmlDataType="decimal"/>
    </xmlCellPr>
  </singleXmlCell>
  <singleXmlCell id="5477" r="N56" connectionId="0">
    <xmlCellPr id="1" uniqueName="NOK">
      <xmlPr mapId="2" xpath="/ns1:EfnahagurBanka/ns1:Gögn/ns1:AfleiðurOgSkortstöðurEignir/ns1:FramvirkirSamningar/ns1:ErlendirAðilar/ns1:ErlendirOpinberirAðilarRíkiOgSveitarfélög/@NOK" xmlDataType="decimal"/>
    </xmlCellPr>
  </singleXmlCell>
  <singleXmlCell id="5478" r="O56" connectionId="0">
    <xmlCellPr id="1" uniqueName="SEK">
      <xmlPr mapId="2" xpath="/ns1:EfnahagurBanka/ns1:Gögn/ns1:AfleiðurOgSkortstöðurEignir/ns1:FramvirkirSamningar/ns1:ErlendirAðilar/ns1:ErlendirOpinberirAðilarRíkiOgSveitarfélög/@SEK" xmlDataType="decimal"/>
    </xmlCellPr>
  </singleXmlCell>
  <singleXmlCell id="5479" r="P56" connectionId="0">
    <xmlCellPr id="1" uniqueName="CHF">
      <xmlPr mapId="2" xpath="/ns1:EfnahagurBanka/ns1:Gögn/ns1:AfleiðurOgSkortstöðurEignir/ns1:FramvirkirSamningar/ns1:ErlendirAðilar/ns1:ErlendirOpinberirAðilarRíkiOgSveitarfélög/@CHF" xmlDataType="decimal"/>
    </xmlCellPr>
  </singleXmlCell>
  <singleXmlCell id="5480" r="Q56" connectionId="0">
    <xmlCellPr id="1" uniqueName="AðrirGjaldmiðlar">
      <xmlPr mapId="2" xpath="/ns1:EfnahagurBanka/ns1:Gögn/ns1:AfleiðurOgSkortstöðurEignir/ns1:FramvirkirSamningar/ns1:ErlendirAðilar/ns1:ErlendirOpinberirAðilarRíkiOgSveitarfélög/@AðrirGjaldmiðlar" xmlDataType="decimal"/>
    </xmlCellPr>
  </singleXmlCell>
  <singleXmlCell id="5481" r="H57" connectionId="0">
    <xmlCellPr id="1" uniqueName="ISK">
      <xmlPr mapId="2" xpath="/ns1:EfnahagurBanka/ns1:Gögn/ns1:AfleiðurOgSkortstöðurEignir/ns1:FramvirkirSamningar/ns1:ErlendirAðilar/ns1:ErlendÖnnurAtvinnufyrirtækiHeimiliOgÞjónustaViðHeimili/@ISK" xmlDataType="decimal"/>
    </xmlCellPr>
  </singleXmlCell>
  <singleXmlCell id="5482" r="I57" connectionId="0">
    <xmlCellPr id="1" uniqueName="EUR">
      <xmlPr mapId="2" xpath="/ns1:EfnahagurBanka/ns1:Gögn/ns1:AfleiðurOgSkortstöðurEignir/ns1:FramvirkirSamningar/ns1:ErlendirAðilar/ns1:ErlendÖnnurAtvinnufyrirtækiHeimiliOgÞjónustaViðHeimili/@EUR" xmlDataType="decimal"/>
    </xmlCellPr>
  </singleXmlCell>
  <singleXmlCell id="5483" r="J57" connectionId="0">
    <xmlCellPr id="1" uniqueName="USD">
      <xmlPr mapId="2" xpath="/ns1:EfnahagurBanka/ns1:Gögn/ns1:AfleiðurOgSkortstöðurEignir/ns1:FramvirkirSamningar/ns1:ErlendirAðilar/ns1:ErlendÖnnurAtvinnufyrirtækiHeimiliOgÞjónustaViðHeimili/@USD" xmlDataType="decimal"/>
    </xmlCellPr>
  </singleXmlCell>
  <singleXmlCell id="5484" r="K57" connectionId="0">
    <xmlCellPr id="1" uniqueName="GBP">
      <xmlPr mapId="2" xpath="/ns1:EfnahagurBanka/ns1:Gögn/ns1:AfleiðurOgSkortstöðurEignir/ns1:FramvirkirSamningar/ns1:ErlendirAðilar/ns1:ErlendÖnnurAtvinnufyrirtækiHeimiliOgÞjónustaViðHeimili/@GBP" xmlDataType="decimal"/>
    </xmlCellPr>
  </singleXmlCell>
  <singleXmlCell id="5485" r="L57" connectionId="0">
    <xmlCellPr id="1" uniqueName="JPY">
      <xmlPr mapId="2" xpath="/ns1:EfnahagurBanka/ns1:Gögn/ns1:AfleiðurOgSkortstöðurEignir/ns1:FramvirkirSamningar/ns1:ErlendirAðilar/ns1:ErlendÖnnurAtvinnufyrirtækiHeimiliOgÞjónustaViðHeimili/@JPY" xmlDataType="decimal"/>
    </xmlCellPr>
  </singleXmlCell>
  <singleXmlCell id="5486" r="M57" connectionId="0">
    <xmlCellPr id="1" uniqueName="DKK">
      <xmlPr mapId="2" xpath="/ns1:EfnahagurBanka/ns1:Gögn/ns1:AfleiðurOgSkortstöðurEignir/ns1:FramvirkirSamningar/ns1:ErlendirAðilar/ns1:ErlendÖnnurAtvinnufyrirtækiHeimiliOgÞjónustaViðHeimili/@DKK" xmlDataType="decimal"/>
    </xmlCellPr>
  </singleXmlCell>
  <singleXmlCell id="5487" r="N57" connectionId="0">
    <xmlCellPr id="1" uniqueName="NOK">
      <xmlPr mapId="2" xpath="/ns1:EfnahagurBanka/ns1:Gögn/ns1:AfleiðurOgSkortstöðurEignir/ns1:FramvirkirSamningar/ns1:ErlendirAðilar/ns1:ErlendÖnnurAtvinnufyrirtækiHeimiliOgÞjónustaViðHeimili/@NOK" xmlDataType="decimal"/>
    </xmlCellPr>
  </singleXmlCell>
  <singleXmlCell id="5488" r="O57" connectionId="0">
    <xmlCellPr id="1" uniqueName="SEK">
      <xmlPr mapId="2" xpath="/ns1:EfnahagurBanka/ns1:Gögn/ns1:AfleiðurOgSkortstöðurEignir/ns1:FramvirkirSamningar/ns1:ErlendirAðilar/ns1:ErlendÖnnurAtvinnufyrirtækiHeimiliOgÞjónustaViðHeimili/@SEK" xmlDataType="decimal"/>
    </xmlCellPr>
  </singleXmlCell>
  <singleXmlCell id="5489" r="P57" connectionId="0">
    <xmlCellPr id="1" uniqueName="CHF">
      <xmlPr mapId="2" xpath="/ns1:EfnahagurBanka/ns1:Gögn/ns1:AfleiðurOgSkortstöðurEignir/ns1:FramvirkirSamningar/ns1:ErlendirAðilar/ns1:ErlendÖnnurAtvinnufyrirtækiHeimiliOgÞjónustaViðHeimili/@CHF" xmlDataType="decimal"/>
    </xmlCellPr>
  </singleXmlCell>
  <singleXmlCell id="5490" r="Q57" connectionId="0">
    <xmlCellPr id="1" uniqueName="AðrirGjaldmiðlar">
      <xmlPr mapId="2" xpath="/ns1:EfnahagurBanka/ns1:Gögn/ns1:AfleiðurOgSkortstöðurEignir/ns1:FramvirkirSamningar/ns1:ErlendirAðilar/ns1:ErlendÖnnurAtvinnufyrirtækiHeimiliOgÞjónustaViðHeimili/@AðrirGjaldmiðlar" xmlDataType="decimal"/>
    </xmlCellPr>
  </singleXmlCell>
  <singleXmlCell id="5491" r="F59" connectionId="0">
    <xmlCellPr id="1" uniqueName="OpinbertFyrirtæki">
      <xmlPr mapId="2" xpath="/ns1:EfnahagurBanka/ns1:Gögn/ns1:AfleiðurOgSkortstöðurEignir/ns1:Skiptasamningar/ns1:AtvinnufyrirtækiMeðEignarhaldi/@OpinbertFyrirtæki" xmlDataType="decimal"/>
    </xmlCellPr>
  </singleXmlCell>
  <singleXmlCell id="5492" r="G59" connectionId="0">
    <xmlCellPr id="1" uniqueName="Einkafyrirtæki">
      <xmlPr mapId="2" xpath="/ns1:EfnahagurBanka/ns1:Gögn/ns1:AfleiðurOgSkortstöðurEignir/ns1:Skiptasamningar/ns1:AtvinnufyrirtækiMeðEignarhaldi/@Einkafyrirtæki" xmlDataType="decimal"/>
    </xmlCellPr>
  </singleXmlCell>
  <singleXmlCell id="5493" r="H59" connectionId="0">
    <xmlCellPr id="1" uniqueName="ISK">
      <xmlPr mapId="2" xpath="/ns1:EfnahagurBanka/ns1:Gögn/ns1:AfleiðurOgSkortstöðurEignir/ns1:Skiptasamningar/ns1:AtvinnufyrirtækiMeðEignarhaldi/@ISK" xmlDataType="decimal"/>
    </xmlCellPr>
  </singleXmlCell>
  <singleXmlCell id="5494" r="I59" connectionId="0">
    <xmlCellPr id="1" uniqueName="EUR">
      <xmlPr mapId="2" xpath="/ns1:EfnahagurBanka/ns1:Gögn/ns1:AfleiðurOgSkortstöðurEignir/ns1:Skiptasamningar/ns1:AtvinnufyrirtækiMeðEignarhaldi/@EUR" xmlDataType="decimal"/>
    </xmlCellPr>
  </singleXmlCell>
  <singleXmlCell id="5495" r="J59" connectionId="0">
    <xmlCellPr id="1" uniqueName="USD">
      <xmlPr mapId="2" xpath="/ns1:EfnahagurBanka/ns1:Gögn/ns1:AfleiðurOgSkortstöðurEignir/ns1:Skiptasamningar/ns1:AtvinnufyrirtækiMeðEignarhaldi/@USD" xmlDataType="decimal"/>
    </xmlCellPr>
  </singleXmlCell>
  <singleXmlCell id="5496" r="K59" connectionId="0">
    <xmlCellPr id="1" uniqueName="GBP">
      <xmlPr mapId="2" xpath="/ns1:EfnahagurBanka/ns1:Gögn/ns1:AfleiðurOgSkortstöðurEignir/ns1:Skiptasamningar/ns1:AtvinnufyrirtækiMeðEignarhaldi/@GBP" xmlDataType="decimal"/>
    </xmlCellPr>
  </singleXmlCell>
  <singleXmlCell id="5497" r="L59" connectionId="0">
    <xmlCellPr id="1" uniqueName="JPY">
      <xmlPr mapId="2" xpath="/ns1:EfnahagurBanka/ns1:Gögn/ns1:AfleiðurOgSkortstöðurEignir/ns1:Skiptasamningar/ns1:AtvinnufyrirtækiMeðEignarhaldi/@JPY" xmlDataType="decimal"/>
    </xmlCellPr>
  </singleXmlCell>
  <singleXmlCell id="5498" r="M59" connectionId="0">
    <xmlCellPr id="1" uniqueName="DKK">
      <xmlPr mapId="2" xpath="/ns1:EfnahagurBanka/ns1:Gögn/ns1:AfleiðurOgSkortstöðurEignir/ns1:Skiptasamningar/ns1:AtvinnufyrirtækiMeðEignarhaldi/@DKK" xmlDataType="decimal"/>
    </xmlCellPr>
  </singleXmlCell>
  <singleXmlCell id="5499" r="N59" connectionId="0">
    <xmlCellPr id="1" uniqueName="NOK">
      <xmlPr mapId="2" xpath="/ns1:EfnahagurBanka/ns1:Gögn/ns1:AfleiðurOgSkortstöðurEignir/ns1:Skiptasamningar/ns1:AtvinnufyrirtækiMeðEignarhaldi/@NOK" xmlDataType="decimal"/>
    </xmlCellPr>
  </singleXmlCell>
  <singleXmlCell id="5500" r="O59" connectionId="0">
    <xmlCellPr id="1" uniqueName="SEK">
      <xmlPr mapId="2" xpath="/ns1:EfnahagurBanka/ns1:Gögn/ns1:AfleiðurOgSkortstöðurEignir/ns1:Skiptasamningar/ns1:AtvinnufyrirtækiMeðEignarhaldi/@SEK" xmlDataType="decimal"/>
    </xmlCellPr>
  </singleXmlCell>
  <singleXmlCell id="5501" r="P59" connectionId="0">
    <xmlCellPr id="1" uniqueName="CHF">
      <xmlPr mapId="2" xpath="/ns1:EfnahagurBanka/ns1:Gögn/ns1:AfleiðurOgSkortstöðurEignir/ns1:Skiptasamningar/ns1:AtvinnufyrirtækiMeðEignarhaldi/@CHF" xmlDataType="decimal"/>
    </xmlCellPr>
  </singleXmlCell>
  <singleXmlCell id="5502" r="Q59" connectionId="0">
    <xmlCellPr id="1" uniqueName="AðrirGjaldmiðlar">
      <xmlPr mapId="2" xpath="/ns1:EfnahagurBanka/ns1:Gögn/ns1:AfleiðurOgSkortstöðurEignir/ns1:Skiptasamningar/ns1:AtvinnufyrirtækiMeðEignarhaldi/@AðrirGjaldmiðlar" xmlDataType="decimal"/>
    </xmlCellPr>
  </singleXmlCell>
  <singleXmlCell id="5503" r="F61" connectionId="0">
    <xmlCellPr id="1" uniqueName="OpinbertFyrirtæki">
      <xmlPr mapId="2" xpath="/ns1:EfnahagurBanka/ns1:Gögn/ns1:AfleiðurOgSkortstöðurEignir/ns1:Skiptasamningar/ns1:Fjármálageiri/ns1:Innlánsstofnanir/@OpinbertFyrirtæki" xmlDataType="decimal"/>
    </xmlCellPr>
  </singleXmlCell>
  <singleXmlCell id="5504" r="G61" connectionId="0">
    <xmlCellPr id="1" uniqueName="Einkafyrirtæki">
      <xmlPr mapId="2" xpath="/ns1:EfnahagurBanka/ns1:Gögn/ns1:AfleiðurOgSkortstöðurEignir/ns1:Skiptasamningar/ns1:Fjármálageiri/ns1:Innlánsstofnanir/@Einkafyrirtæki" xmlDataType="decimal"/>
    </xmlCellPr>
  </singleXmlCell>
  <singleXmlCell id="5505" r="H61" connectionId="0">
    <xmlCellPr id="1" uniqueName="ISK">
      <xmlPr mapId="2" xpath="/ns1:EfnahagurBanka/ns1:Gögn/ns1:AfleiðurOgSkortstöðurEignir/ns1:Skiptasamningar/ns1:Fjármálageiri/ns1:Innlánsstofnanir/@ISK" xmlDataType="decimal"/>
    </xmlCellPr>
  </singleXmlCell>
  <singleXmlCell id="5506" r="I61" connectionId="0">
    <xmlCellPr id="1" uniqueName="EUR">
      <xmlPr mapId="2" xpath="/ns1:EfnahagurBanka/ns1:Gögn/ns1:AfleiðurOgSkortstöðurEignir/ns1:Skiptasamningar/ns1:Fjármálageiri/ns1:Innlánsstofnanir/@EUR" xmlDataType="decimal"/>
    </xmlCellPr>
  </singleXmlCell>
  <singleXmlCell id="5507" r="J61" connectionId="0">
    <xmlCellPr id="1" uniqueName="USD">
      <xmlPr mapId="2" xpath="/ns1:EfnahagurBanka/ns1:Gögn/ns1:AfleiðurOgSkortstöðurEignir/ns1:Skiptasamningar/ns1:Fjármálageiri/ns1:Innlánsstofnanir/@USD" xmlDataType="decimal"/>
    </xmlCellPr>
  </singleXmlCell>
  <singleXmlCell id="5508" r="K61" connectionId="0">
    <xmlCellPr id="1" uniqueName="GBP">
      <xmlPr mapId="2" xpath="/ns1:EfnahagurBanka/ns1:Gögn/ns1:AfleiðurOgSkortstöðurEignir/ns1:Skiptasamningar/ns1:Fjármálageiri/ns1:Innlánsstofnanir/@GBP" xmlDataType="decimal"/>
    </xmlCellPr>
  </singleXmlCell>
  <singleXmlCell id="5509" r="L61" connectionId="0">
    <xmlCellPr id="1" uniqueName="JPY">
      <xmlPr mapId="2" xpath="/ns1:EfnahagurBanka/ns1:Gögn/ns1:AfleiðurOgSkortstöðurEignir/ns1:Skiptasamningar/ns1:Fjármálageiri/ns1:Innlánsstofnanir/@JPY" xmlDataType="decimal"/>
    </xmlCellPr>
  </singleXmlCell>
  <singleXmlCell id="5510" r="M61" connectionId="0">
    <xmlCellPr id="1" uniqueName="DKK">
      <xmlPr mapId="2" xpath="/ns1:EfnahagurBanka/ns1:Gögn/ns1:AfleiðurOgSkortstöðurEignir/ns1:Skiptasamningar/ns1:Fjármálageiri/ns1:Innlánsstofnanir/@DKK" xmlDataType="decimal"/>
    </xmlCellPr>
  </singleXmlCell>
  <singleXmlCell id="5511" r="N61" connectionId="0">
    <xmlCellPr id="1" uniqueName="NOK">
      <xmlPr mapId="2" xpath="/ns1:EfnahagurBanka/ns1:Gögn/ns1:AfleiðurOgSkortstöðurEignir/ns1:Skiptasamningar/ns1:Fjármálageiri/ns1:Innlánsstofnanir/@NOK" xmlDataType="decimal"/>
    </xmlCellPr>
  </singleXmlCell>
  <singleXmlCell id="5512" r="O61" connectionId="0">
    <xmlCellPr id="1" uniqueName="SEK">
      <xmlPr mapId="2" xpath="/ns1:EfnahagurBanka/ns1:Gögn/ns1:AfleiðurOgSkortstöðurEignir/ns1:Skiptasamningar/ns1:Fjármálageiri/ns1:Innlánsstofnanir/@SEK" xmlDataType="decimal"/>
    </xmlCellPr>
  </singleXmlCell>
  <singleXmlCell id="5513" r="P61" connectionId="0">
    <xmlCellPr id="1" uniqueName="CHF">
      <xmlPr mapId="2" xpath="/ns1:EfnahagurBanka/ns1:Gögn/ns1:AfleiðurOgSkortstöðurEignir/ns1:Skiptasamningar/ns1:Fjármálageiri/ns1:Innlánsstofnanir/@CHF" xmlDataType="decimal"/>
    </xmlCellPr>
  </singleXmlCell>
  <singleXmlCell id="5514" r="Q61" connectionId="0">
    <xmlCellPr id="1" uniqueName="AðrirGjaldmiðlar">
      <xmlPr mapId="2" xpath="/ns1:EfnahagurBanka/ns1:Gögn/ns1:AfleiðurOgSkortstöðurEignir/ns1:Skiptasamningar/ns1:Fjármálageiri/ns1:Innlánsstofnanir/@AðrirGjaldmiðlar" xmlDataType="decimal"/>
    </xmlCellPr>
  </singleXmlCell>
  <singleXmlCell id="5515" r="F62" connectionId="0">
    <xmlCellPr id="1" uniqueName="OpinbertFyrirtæki">
      <xmlPr mapId="2" xpath="/ns1:EfnahagurBanka/ns1:Gögn/ns1:AfleiðurOgSkortstöðurEignir/ns1:Skiptasamningar/ns1:Fjármálageiri/ns1:InnlánsstofnanirÍSlitameðferð/@OpinbertFyrirtæki" xmlDataType="decimal"/>
    </xmlCellPr>
  </singleXmlCell>
  <singleXmlCell id="5516" r="G62" connectionId="0">
    <xmlCellPr id="1" uniqueName="Einkafyrirtæki">
      <xmlPr mapId="2" xpath="/ns1:EfnahagurBanka/ns1:Gögn/ns1:AfleiðurOgSkortstöðurEignir/ns1:Skiptasamningar/ns1:Fjármálageiri/ns1:InnlánsstofnanirÍSlitameðferð/@Einkafyrirtæki" xmlDataType="decimal"/>
    </xmlCellPr>
  </singleXmlCell>
  <singleXmlCell id="5517" r="H62" connectionId="0">
    <xmlCellPr id="1" uniqueName="ISK">
      <xmlPr mapId="2" xpath="/ns1:EfnahagurBanka/ns1:Gögn/ns1:AfleiðurOgSkortstöðurEignir/ns1:Skiptasamningar/ns1:Fjármálageiri/ns1:InnlánsstofnanirÍSlitameðferð/@ISK" xmlDataType="decimal"/>
    </xmlCellPr>
  </singleXmlCell>
  <singleXmlCell id="5518" r="I62" connectionId="0">
    <xmlCellPr id="1" uniqueName="EUR">
      <xmlPr mapId="2" xpath="/ns1:EfnahagurBanka/ns1:Gögn/ns1:AfleiðurOgSkortstöðurEignir/ns1:Skiptasamningar/ns1:Fjármálageiri/ns1:InnlánsstofnanirÍSlitameðferð/@EUR" xmlDataType="decimal"/>
    </xmlCellPr>
  </singleXmlCell>
  <singleXmlCell id="5519" r="J62" connectionId="0">
    <xmlCellPr id="1" uniqueName="USD">
      <xmlPr mapId="2" xpath="/ns1:EfnahagurBanka/ns1:Gögn/ns1:AfleiðurOgSkortstöðurEignir/ns1:Skiptasamningar/ns1:Fjármálageiri/ns1:InnlánsstofnanirÍSlitameðferð/@USD" xmlDataType="decimal"/>
    </xmlCellPr>
  </singleXmlCell>
  <singleXmlCell id="5520" r="K62" connectionId="0">
    <xmlCellPr id="1" uniqueName="GBP">
      <xmlPr mapId="2" xpath="/ns1:EfnahagurBanka/ns1:Gögn/ns1:AfleiðurOgSkortstöðurEignir/ns1:Skiptasamningar/ns1:Fjármálageiri/ns1:InnlánsstofnanirÍSlitameðferð/@GBP" xmlDataType="decimal"/>
    </xmlCellPr>
  </singleXmlCell>
  <singleXmlCell id="5521" r="L62" connectionId="0">
    <xmlCellPr id="1" uniqueName="JPY">
      <xmlPr mapId="2" xpath="/ns1:EfnahagurBanka/ns1:Gögn/ns1:AfleiðurOgSkortstöðurEignir/ns1:Skiptasamningar/ns1:Fjármálageiri/ns1:InnlánsstofnanirÍSlitameðferð/@JPY" xmlDataType="decimal"/>
    </xmlCellPr>
  </singleXmlCell>
  <singleXmlCell id="5522" r="M62" connectionId="0">
    <xmlCellPr id="1" uniqueName="DKK">
      <xmlPr mapId="2" xpath="/ns1:EfnahagurBanka/ns1:Gögn/ns1:AfleiðurOgSkortstöðurEignir/ns1:Skiptasamningar/ns1:Fjármálageiri/ns1:InnlánsstofnanirÍSlitameðferð/@DKK" xmlDataType="decimal"/>
    </xmlCellPr>
  </singleXmlCell>
  <singleXmlCell id="5523" r="N62" connectionId="0">
    <xmlCellPr id="1" uniqueName="NOK">
      <xmlPr mapId="2" xpath="/ns1:EfnahagurBanka/ns1:Gögn/ns1:AfleiðurOgSkortstöðurEignir/ns1:Skiptasamningar/ns1:Fjármálageiri/ns1:InnlánsstofnanirÍSlitameðferð/@NOK" xmlDataType="decimal"/>
    </xmlCellPr>
  </singleXmlCell>
  <singleXmlCell id="5524" r="O62" connectionId="0">
    <xmlCellPr id="1" uniqueName="SEK">
      <xmlPr mapId="2" xpath="/ns1:EfnahagurBanka/ns1:Gögn/ns1:AfleiðurOgSkortstöðurEignir/ns1:Skiptasamningar/ns1:Fjármálageiri/ns1:InnlánsstofnanirÍSlitameðferð/@SEK" xmlDataType="decimal"/>
    </xmlCellPr>
  </singleXmlCell>
  <singleXmlCell id="5525" r="P62" connectionId="0">
    <xmlCellPr id="1" uniqueName="CHF">
      <xmlPr mapId="2" xpath="/ns1:EfnahagurBanka/ns1:Gögn/ns1:AfleiðurOgSkortstöðurEignir/ns1:Skiptasamningar/ns1:Fjármálageiri/ns1:InnlánsstofnanirÍSlitameðferð/@CHF" xmlDataType="decimal"/>
    </xmlCellPr>
  </singleXmlCell>
  <singleXmlCell id="5526" r="Q62" connectionId="0">
    <xmlCellPr id="1" uniqueName="AðrirGjaldmiðlar">
      <xmlPr mapId="2" xpath="/ns1:EfnahagurBanka/ns1:Gögn/ns1:AfleiðurOgSkortstöðurEignir/ns1:Skiptasamningar/ns1:Fjármálageiri/ns1:InnlánsstofnanirÍSlitameðferð/@AðrirGjaldmiðlar" xmlDataType="decimal"/>
    </xmlCellPr>
  </singleXmlCell>
  <singleXmlCell id="5527" r="F63" connectionId="0">
    <xmlCellPr id="1" uniqueName="OpinbertFyrirtæki">
      <xmlPr mapId="2" xpath="/ns1:EfnahagurBanka/ns1:Gögn/ns1:AfleiðurOgSkortstöðurEignir/ns1:Skiptasamningar/ns1:Fjármálageiri/ns1:Peningamarkaðssjóðir/@OpinbertFyrirtæki" xmlDataType="decimal"/>
    </xmlCellPr>
  </singleXmlCell>
  <singleXmlCell id="5528" r="G63" connectionId="0">
    <xmlCellPr id="1" uniqueName="Einkafyrirtæki">
      <xmlPr mapId="2" xpath="/ns1:EfnahagurBanka/ns1:Gögn/ns1:AfleiðurOgSkortstöðurEignir/ns1:Skiptasamningar/ns1:Fjármálageiri/ns1:Peningamarkaðssjóðir/@Einkafyrirtæki" xmlDataType="decimal"/>
    </xmlCellPr>
  </singleXmlCell>
  <singleXmlCell id="5529" r="H63" connectionId="0">
    <xmlCellPr id="1" uniqueName="ISK">
      <xmlPr mapId="2" xpath="/ns1:EfnahagurBanka/ns1:Gögn/ns1:AfleiðurOgSkortstöðurEignir/ns1:Skiptasamningar/ns1:Fjármálageiri/ns1:Peningamarkaðssjóðir/@ISK" xmlDataType="decimal"/>
    </xmlCellPr>
  </singleXmlCell>
  <singleXmlCell id="5530" r="I63" connectionId="0">
    <xmlCellPr id="1" uniqueName="EUR">
      <xmlPr mapId="2" xpath="/ns1:EfnahagurBanka/ns1:Gögn/ns1:AfleiðurOgSkortstöðurEignir/ns1:Skiptasamningar/ns1:Fjármálageiri/ns1:Peningamarkaðssjóðir/@EUR" xmlDataType="decimal"/>
    </xmlCellPr>
  </singleXmlCell>
  <singleXmlCell id="5531" r="J63" connectionId="0">
    <xmlCellPr id="1" uniqueName="USD">
      <xmlPr mapId="2" xpath="/ns1:EfnahagurBanka/ns1:Gögn/ns1:AfleiðurOgSkortstöðurEignir/ns1:Skiptasamningar/ns1:Fjármálageiri/ns1:Peningamarkaðssjóðir/@USD" xmlDataType="decimal"/>
    </xmlCellPr>
  </singleXmlCell>
  <singleXmlCell id="5532" r="K63" connectionId="0">
    <xmlCellPr id="1" uniqueName="GBP">
      <xmlPr mapId="2" xpath="/ns1:EfnahagurBanka/ns1:Gögn/ns1:AfleiðurOgSkortstöðurEignir/ns1:Skiptasamningar/ns1:Fjármálageiri/ns1:Peningamarkaðssjóðir/@GBP" xmlDataType="decimal"/>
    </xmlCellPr>
  </singleXmlCell>
  <singleXmlCell id="5533" r="L63" connectionId="0">
    <xmlCellPr id="1" uniqueName="JPY">
      <xmlPr mapId="2" xpath="/ns1:EfnahagurBanka/ns1:Gögn/ns1:AfleiðurOgSkortstöðurEignir/ns1:Skiptasamningar/ns1:Fjármálageiri/ns1:Peningamarkaðssjóðir/@JPY" xmlDataType="decimal"/>
    </xmlCellPr>
  </singleXmlCell>
  <singleXmlCell id="5534" r="M63" connectionId="0">
    <xmlCellPr id="1" uniqueName="DKK">
      <xmlPr mapId="2" xpath="/ns1:EfnahagurBanka/ns1:Gögn/ns1:AfleiðurOgSkortstöðurEignir/ns1:Skiptasamningar/ns1:Fjármálageiri/ns1:Peningamarkaðssjóðir/@DKK" xmlDataType="decimal"/>
    </xmlCellPr>
  </singleXmlCell>
  <singleXmlCell id="5535" r="N63" connectionId="0">
    <xmlCellPr id="1" uniqueName="NOK">
      <xmlPr mapId="2" xpath="/ns1:EfnahagurBanka/ns1:Gögn/ns1:AfleiðurOgSkortstöðurEignir/ns1:Skiptasamningar/ns1:Fjármálageiri/ns1:Peningamarkaðssjóðir/@NOK" xmlDataType="decimal"/>
    </xmlCellPr>
  </singleXmlCell>
  <singleXmlCell id="5536" r="O63" connectionId="0">
    <xmlCellPr id="1" uniqueName="SEK">
      <xmlPr mapId="2" xpath="/ns1:EfnahagurBanka/ns1:Gögn/ns1:AfleiðurOgSkortstöðurEignir/ns1:Skiptasamningar/ns1:Fjármálageiri/ns1:Peningamarkaðssjóðir/@SEK" xmlDataType="decimal"/>
    </xmlCellPr>
  </singleXmlCell>
  <singleXmlCell id="5537" r="P63" connectionId="0">
    <xmlCellPr id="1" uniqueName="CHF">
      <xmlPr mapId="2" xpath="/ns1:EfnahagurBanka/ns1:Gögn/ns1:AfleiðurOgSkortstöðurEignir/ns1:Skiptasamningar/ns1:Fjármálageiri/ns1:Peningamarkaðssjóðir/@CHF" xmlDataType="decimal"/>
    </xmlCellPr>
  </singleXmlCell>
  <singleXmlCell id="5538" r="Q63" connectionId="0">
    <xmlCellPr id="1" uniqueName="AðrirGjaldmiðlar">
      <xmlPr mapId="2" xpath="/ns1:EfnahagurBanka/ns1:Gögn/ns1:AfleiðurOgSkortstöðurEignir/ns1:Skiptasamningar/ns1:Fjármálageiri/ns1:Peningamarkaðssjóðir/@AðrirGjaldmiðlar" xmlDataType="decimal"/>
    </xmlCellPr>
  </singleXmlCell>
  <singleXmlCell id="5539" r="F64" connectionId="0">
    <xmlCellPr id="1" uniqueName="OpinbertFyrirtæki">
      <xmlPr mapId="2" xpath="/ns1:EfnahagurBanka/ns1:Gögn/ns1:AfleiðurOgSkortstöðurEignir/ns1:Skiptasamningar/ns1:Fjármálageiri/ns1:AðrirVerðbréfaOgFjárfestingarsjóðir/@OpinbertFyrirtæki" xmlDataType="decimal"/>
    </xmlCellPr>
  </singleXmlCell>
  <singleXmlCell id="5540" r="G64" connectionId="0">
    <xmlCellPr id="1" uniqueName="Einkafyrirtæki">
      <xmlPr mapId="2" xpath="/ns1:EfnahagurBanka/ns1:Gögn/ns1:AfleiðurOgSkortstöðurEignir/ns1:Skiptasamningar/ns1:Fjármálageiri/ns1:AðrirVerðbréfaOgFjárfestingarsjóðir/@Einkafyrirtæki" xmlDataType="decimal"/>
    </xmlCellPr>
  </singleXmlCell>
  <singleXmlCell id="5541" r="H64" connectionId="0">
    <xmlCellPr id="1" uniqueName="ISK">
      <xmlPr mapId="2" xpath="/ns1:EfnahagurBanka/ns1:Gögn/ns1:AfleiðurOgSkortstöðurEignir/ns1:Skiptasamningar/ns1:Fjármálageiri/ns1:AðrirVerðbréfaOgFjárfestingarsjóðir/@ISK" xmlDataType="decimal"/>
    </xmlCellPr>
  </singleXmlCell>
  <singleXmlCell id="5542" r="I64" connectionId="0">
    <xmlCellPr id="1" uniqueName="EUR">
      <xmlPr mapId="2" xpath="/ns1:EfnahagurBanka/ns1:Gögn/ns1:AfleiðurOgSkortstöðurEignir/ns1:Skiptasamningar/ns1:Fjármálageiri/ns1:AðrirVerðbréfaOgFjárfestingarsjóðir/@EUR" xmlDataType="decimal"/>
    </xmlCellPr>
  </singleXmlCell>
  <singleXmlCell id="5543" r="J64" connectionId="0">
    <xmlCellPr id="1" uniqueName="USD">
      <xmlPr mapId="2" xpath="/ns1:EfnahagurBanka/ns1:Gögn/ns1:AfleiðurOgSkortstöðurEignir/ns1:Skiptasamningar/ns1:Fjármálageiri/ns1:AðrirVerðbréfaOgFjárfestingarsjóðir/@USD" xmlDataType="decimal"/>
    </xmlCellPr>
  </singleXmlCell>
  <singleXmlCell id="5544" r="K64" connectionId="0">
    <xmlCellPr id="1" uniqueName="GBP">
      <xmlPr mapId="2" xpath="/ns1:EfnahagurBanka/ns1:Gögn/ns1:AfleiðurOgSkortstöðurEignir/ns1:Skiptasamningar/ns1:Fjármálageiri/ns1:AðrirVerðbréfaOgFjárfestingarsjóðir/@GBP" xmlDataType="decimal"/>
    </xmlCellPr>
  </singleXmlCell>
  <singleXmlCell id="5545" r="L64" connectionId="0">
    <xmlCellPr id="1" uniqueName="JPY">
      <xmlPr mapId="2" xpath="/ns1:EfnahagurBanka/ns1:Gögn/ns1:AfleiðurOgSkortstöðurEignir/ns1:Skiptasamningar/ns1:Fjármálageiri/ns1:AðrirVerðbréfaOgFjárfestingarsjóðir/@JPY" xmlDataType="decimal"/>
    </xmlCellPr>
  </singleXmlCell>
  <singleXmlCell id="5546" r="M64" connectionId="0">
    <xmlCellPr id="1" uniqueName="DKK">
      <xmlPr mapId="2" xpath="/ns1:EfnahagurBanka/ns1:Gögn/ns1:AfleiðurOgSkortstöðurEignir/ns1:Skiptasamningar/ns1:Fjármálageiri/ns1:AðrirVerðbréfaOgFjárfestingarsjóðir/@DKK" xmlDataType="decimal"/>
    </xmlCellPr>
  </singleXmlCell>
  <singleXmlCell id="5547" r="N64" connectionId="0">
    <xmlCellPr id="1" uniqueName="NOK">
      <xmlPr mapId="2" xpath="/ns1:EfnahagurBanka/ns1:Gögn/ns1:AfleiðurOgSkortstöðurEignir/ns1:Skiptasamningar/ns1:Fjármálageiri/ns1:AðrirVerðbréfaOgFjárfestingarsjóðir/@NOK" xmlDataType="decimal"/>
    </xmlCellPr>
  </singleXmlCell>
  <singleXmlCell id="5548" r="O64" connectionId="0">
    <xmlCellPr id="1" uniqueName="SEK">
      <xmlPr mapId="2" xpath="/ns1:EfnahagurBanka/ns1:Gögn/ns1:AfleiðurOgSkortstöðurEignir/ns1:Skiptasamningar/ns1:Fjármálageiri/ns1:AðrirVerðbréfaOgFjárfestingarsjóðir/@SEK" xmlDataType="decimal"/>
    </xmlCellPr>
  </singleXmlCell>
  <singleXmlCell id="5549" r="P64" connectionId="0">
    <xmlCellPr id="1" uniqueName="CHF">
      <xmlPr mapId="2" xpath="/ns1:EfnahagurBanka/ns1:Gögn/ns1:AfleiðurOgSkortstöðurEignir/ns1:Skiptasamningar/ns1:Fjármálageiri/ns1:AðrirVerðbréfaOgFjárfestingarsjóðir/@CHF" xmlDataType="decimal"/>
    </xmlCellPr>
  </singleXmlCell>
  <singleXmlCell id="5550" r="Q64" connectionId="0">
    <xmlCellPr id="1" uniqueName="AðrirGjaldmiðlar">
      <xmlPr mapId="2" xpath="/ns1:EfnahagurBanka/ns1:Gögn/ns1:AfleiðurOgSkortstöðurEignir/ns1:Skiptasamningar/ns1:Fjármálageiri/ns1:AðrirVerðbréfaOgFjárfestingarsjóðir/@AðrirGjaldmiðlar" xmlDataType="decimal"/>
    </xmlCellPr>
  </singleXmlCell>
  <singleXmlCell id="5551" r="F65" connectionId="0">
    <xmlCellPr id="1" uniqueName="OpinbertFyrirtæki">
      <xmlPr mapId="2" xpath="/ns1:EfnahagurBanka/ns1:Gögn/ns1:AfleiðurOgSkortstöðurEignir/ns1:Skiptasamningar/ns1:Fjármálageiri/ns1:ÖnnurFjármálafyrirtæki/@OpinbertFyrirtæki" xmlDataType="decimal"/>
    </xmlCellPr>
  </singleXmlCell>
  <singleXmlCell id="5552" r="G65" connectionId="0">
    <xmlCellPr id="1" uniqueName="Einkafyrirtæki">
      <xmlPr mapId="2" xpath="/ns1:EfnahagurBanka/ns1:Gögn/ns1:AfleiðurOgSkortstöðurEignir/ns1:Skiptasamningar/ns1:Fjármálageiri/ns1:ÖnnurFjármálafyrirtæki/@Einkafyrirtæki" xmlDataType="decimal"/>
    </xmlCellPr>
  </singleXmlCell>
  <singleXmlCell id="5553" r="H65" connectionId="0">
    <xmlCellPr id="1" uniqueName="ISK">
      <xmlPr mapId="2" xpath="/ns1:EfnahagurBanka/ns1:Gögn/ns1:AfleiðurOgSkortstöðurEignir/ns1:Skiptasamningar/ns1:Fjármálageiri/ns1:ÖnnurFjármálafyrirtæki/@ISK" xmlDataType="decimal"/>
    </xmlCellPr>
  </singleXmlCell>
  <singleXmlCell id="5554" r="I65" connectionId="0">
    <xmlCellPr id="1" uniqueName="EUR">
      <xmlPr mapId="2" xpath="/ns1:EfnahagurBanka/ns1:Gögn/ns1:AfleiðurOgSkortstöðurEignir/ns1:Skiptasamningar/ns1:Fjármálageiri/ns1:ÖnnurFjármálafyrirtæki/@EUR" xmlDataType="decimal"/>
    </xmlCellPr>
  </singleXmlCell>
  <singleXmlCell id="5555" r="J65" connectionId="0">
    <xmlCellPr id="1" uniqueName="USD">
      <xmlPr mapId="2" xpath="/ns1:EfnahagurBanka/ns1:Gögn/ns1:AfleiðurOgSkortstöðurEignir/ns1:Skiptasamningar/ns1:Fjármálageiri/ns1:ÖnnurFjármálafyrirtæki/@USD" xmlDataType="decimal"/>
    </xmlCellPr>
  </singleXmlCell>
  <singleXmlCell id="5556" r="K65" connectionId="0">
    <xmlCellPr id="1" uniqueName="GBP">
      <xmlPr mapId="2" xpath="/ns1:EfnahagurBanka/ns1:Gögn/ns1:AfleiðurOgSkortstöðurEignir/ns1:Skiptasamningar/ns1:Fjármálageiri/ns1:ÖnnurFjármálafyrirtæki/@GBP" xmlDataType="decimal"/>
    </xmlCellPr>
  </singleXmlCell>
  <singleXmlCell id="5557" r="L65" connectionId="0">
    <xmlCellPr id="1" uniqueName="JPY">
      <xmlPr mapId="2" xpath="/ns1:EfnahagurBanka/ns1:Gögn/ns1:AfleiðurOgSkortstöðurEignir/ns1:Skiptasamningar/ns1:Fjármálageiri/ns1:ÖnnurFjármálafyrirtæki/@JPY" xmlDataType="decimal"/>
    </xmlCellPr>
  </singleXmlCell>
  <singleXmlCell id="5558" r="M65" connectionId="0">
    <xmlCellPr id="1" uniqueName="DKK">
      <xmlPr mapId="2" xpath="/ns1:EfnahagurBanka/ns1:Gögn/ns1:AfleiðurOgSkortstöðurEignir/ns1:Skiptasamningar/ns1:Fjármálageiri/ns1:ÖnnurFjármálafyrirtæki/@DKK" xmlDataType="decimal"/>
    </xmlCellPr>
  </singleXmlCell>
  <singleXmlCell id="5559" r="N65" connectionId="0">
    <xmlCellPr id="1" uniqueName="NOK">
      <xmlPr mapId="2" xpath="/ns1:EfnahagurBanka/ns1:Gögn/ns1:AfleiðurOgSkortstöðurEignir/ns1:Skiptasamningar/ns1:Fjármálageiri/ns1:ÖnnurFjármálafyrirtæki/@NOK" xmlDataType="decimal"/>
    </xmlCellPr>
  </singleXmlCell>
  <singleXmlCell id="5560" r="O65" connectionId="0">
    <xmlCellPr id="1" uniqueName="SEK">
      <xmlPr mapId="2" xpath="/ns1:EfnahagurBanka/ns1:Gögn/ns1:AfleiðurOgSkortstöðurEignir/ns1:Skiptasamningar/ns1:Fjármálageiri/ns1:ÖnnurFjármálafyrirtæki/@SEK" xmlDataType="decimal"/>
    </xmlCellPr>
  </singleXmlCell>
  <singleXmlCell id="5561" r="P65" connectionId="0">
    <xmlCellPr id="1" uniqueName="CHF">
      <xmlPr mapId="2" xpath="/ns1:EfnahagurBanka/ns1:Gögn/ns1:AfleiðurOgSkortstöðurEignir/ns1:Skiptasamningar/ns1:Fjármálageiri/ns1:ÖnnurFjármálafyrirtæki/@CHF" xmlDataType="decimal"/>
    </xmlCellPr>
  </singleXmlCell>
  <singleXmlCell id="5562" r="Q65" connectionId="0">
    <xmlCellPr id="1" uniqueName="AðrirGjaldmiðlar">
      <xmlPr mapId="2" xpath="/ns1:EfnahagurBanka/ns1:Gögn/ns1:AfleiðurOgSkortstöðurEignir/ns1:Skiptasamningar/ns1:Fjármálageiri/ns1:ÖnnurFjármálafyrirtæki/@AðrirGjaldmiðlar" xmlDataType="decimal"/>
    </xmlCellPr>
  </singleXmlCell>
  <singleXmlCell id="5563" r="F66" connectionId="0">
    <xmlCellPr id="1" uniqueName="OpinbertFyrirtæki">
      <xmlPr mapId="2" xpath="/ns1:EfnahagurBanka/ns1:Gögn/ns1:AfleiðurOgSkortstöðurEignir/ns1:Skiptasamningar/ns1:Fjármálageiri/ns1:ÖnnurFjármálafyrirtækiÍSlitameðferð/@OpinbertFyrirtæki" xmlDataType="decimal"/>
    </xmlCellPr>
  </singleXmlCell>
  <singleXmlCell id="5564" r="G66" connectionId="0">
    <xmlCellPr id="1" uniqueName="Einkafyrirtæki">
      <xmlPr mapId="2" xpath="/ns1:EfnahagurBanka/ns1:Gögn/ns1:AfleiðurOgSkortstöðurEignir/ns1:Skiptasamningar/ns1:Fjármálageiri/ns1:ÖnnurFjármálafyrirtækiÍSlitameðferð/@Einkafyrirtæki" xmlDataType="decimal"/>
    </xmlCellPr>
  </singleXmlCell>
  <singleXmlCell id="5565" r="H66" connectionId="0">
    <xmlCellPr id="1" uniqueName="ISK">
      <xmlPr mapId="2" xpath="/ns1:EfnahagurBanka/ns1:Gögn/ns1:AfleiðurOgSkortstöðurEignir/ns1:Skiptasamningar/ns1:Fjármálageiri/ns1:ÖnnurFjármálafyrirtækiÍSlitameðferð/@ISK" xmlDataType="decimal"/>
    </xmlCellPr>
  </singleXmlCell>
  <singleXmlCell id="5566" r="I66" connectionId="0">
    <xmlCellPr id="1" uniqueName="EUR">
      <xmlPr mapId="2" xpath="/ns1:EfnahagurBanka/ns1:Gögn/ns1:AfleiðurOgSkortstöðurEignir/ns1:Skiptasamningar/ns1:Fjármálageiri/ns1:ÖnnurFjármálafyrirtækiÍSlitameðferð/@EUR" xmlDataType="decimal"/>
    </xmlCellPr>
  </singleXmlCell>
  <singleXmlCell id="5567" r="J66" connectionId="0">
    <xmlCellPr id="1" uniqueName="USD">
      <xmlPr mapId="2" xpath="/ns1:EfnahagurBanka/ns1:Gögn/ns1:AfleiðurOgSkortstöðurEignir/ns1:Skiptasamningar/ns1:Fjármálageiri/ns1:ÖnnurFjármálafyrirtækiÍSlitameðferð/@USD" xmlDataType="decimal"/>
    </xmlCellPr>
  </singleXmlCell>
  <singleXmlCell id="5568" r="K66" connectionId="0">
    <xmlCellPr id="1" uniqueName="GBP">
      <xmlPr mapId="2" xpath="/ns1:EfnahagurBanka/ns1:Gögn/ns1:AfleiðurOgSkortstöðurEignir/ns1:Skiptasamningar/ns1:Fjármálageiri/ns1:ÖnnurFjármálafyrirtækiÍSlitameðferð/@GBP" xmlDataType="decimal"/>
    </xmlCellPr>
  </singleXmlCell>
  <singleXmlCell id="5569" r="L66" connectionId="0">
    <xmlCellPr id="1" uniqueName="JPY">
      <xmlPr mapId="2" xpath="/ns1:EfnahagurBanka/ns1:Gögn/ns1:AfleiðurOgSkortstöðurEignir/ns1:Skiptasamningar/ns1:Fjármálageiri/ns1:ÖnnurFjármálafyrirtækiÍSlitameðferð/@JPY" xmlDataType="decimal"/>
    </xmlCellPr>
  </singleXmlCell>
  <singleXmlCell id="5570" r="M66" connectionId="0">
    <xmlCellPr id="1" uniqueName="DKK">
      <xmlPr mapId="2" xpath="/ns1:EfnahagurBanka/ns1:Gögn/ns1:AfleiðurOgSkortstöðurEignir/ns1:Skiptasamningar/ns1:Fjármálageiri/ns1:ÖnnurFjármálafyrirtækiÍSlitameðferð/@DKK" xmlDataType="decimal"/>
    </xmlCellPr>
  </singleXmlCell>
  <singleXmlCell id="5571" r="N66" connectionId="0">
    <xmlCellPr id="1" uniqueName="NOK">
      <xmlPr mapId="2" xpath="/ns1:EfnahagurBanka/ns1:Gögn/ns1:AfleiðurOgSkortstöðurEignir/ns1:Skiptasamningar/ns1:Fjármálageiri/ns1:ÖnnurFjármálafyrirtækiÍSlitameðferð/@NOK" xmlDataType="decimal"/>
    </xmlCellPr>
  </singleXmlCell>
  <singleXmlCell id="5572" r="O66" connectionId="0">
    <xmlCellPr id="1" uniqueName="SEK">
      <xmlPr mapId="2" xpath="/ns1:EfnahagurBanka/ns1:Gögn/ns1:AfleiðurOgSkortstöðurEignir/ns1:Skiptasamningar/ns1:Fjármálageiri/ns1:ÖnnurFjármálafyrirtækiÍSlitameðferð/@SEK" xmlDataType="decimal"/>
    </xmlCellPr>
  </singleXmlCell>
  <singleXmlCell id="5573" r="P66" connectionId="0">
    <xmlCellPr id="1" uniqueName="CHF">
      <xmlPr mapId="2" xpath="/ns1:EfnahagurBanka/ns1:Gögn/ns1:AfleiðurOgSkortstöðurEignir/ns1:Skiptasamningar/ns1:Fjármálageiri/ns1:ÖnnurFjármálafyrirtækiÍSlitameðferð/@CHF" xmlDataType="decimal"/>
    </xmlCellPr>
  </singleXmlCell>
  <singleXmlCell id="5574" r="Q66" connectionId="0">
    <xmlCellPr id="1" uniqueName="AðrirGjaldmiðlar">
      <xmlPr mapId="2" xpath="/ns1:EfnahagurBanka/ns1:Gögn/ns1:AfleiðurOgSkortstöðurEignir/ns1:Skiptasamningar/ns1:Fjármálageiri/ns1:ÖnnurFjármálafyrirtækiÍSlitameðferð/@AðrirGjaldmiðlar" xmlDataType="decimal"/>
    </xmlCellPr>
  </singleXmlCell>
  <singleXmlCell id="5575" r="F67" connectionId="0">
    <xmlCellPr id="1" uniqueName="OpinbertFyrirtæki">
      <xmlPr mapId="2" xpath="/ns1:EfnahagurBanka/ns1:Gögn/ns1:AfleiðurOgSkortstöðurEignir/ns1:Skiptasamningar/ns1:Fjármálageiri/ns1:FjármálalegHliðarstarfsemi/@OpinbertFyrirtæki" xmlDataType="decimal"/>
    </xmlCellPr>
  </singleXmlCell>
  <singleXmlCell id="5576" r="G67" connectionId="0">
    <xmlCellPr id="1" uniqueName="Einkafyrirtæki">
      <xmlPr mapId="2" xpath="/ns1:EfnahagurBanka/ns1:Gögn/ns1:AfleiðurOgSkortstöðurEignir/ns1:Skiptasamningar/ns1:Fjármálageiri/ns1:FjármálalegHliðarstarfsemi/@Einkafyrirtæki" xmlDataType="decimal"/>
    </xmlCellPr>
  </singleXmlCell>
  <singleXmlCell id="5577" r="H67" connectionId="0">
    <xmlCellPr id="1" uniqueName="ISK">
      <xmlPr mapId="2" xpath="/ns1:EfnahagurBanka/ns1:Gögn/ns1:AfleiðurOgSkortstöðurEignir/ns1:Skiptasamningar/ns1:Fjármálageiri/ns1:FjármálalegHliðarstarfsemi/@ISK" xmlDataType="decimal"/>
    </xmlCellPr>
  </singleXmlCell>
  <singleXmlCell id="5578" r="I67" connectionId="0">
    <xmlCellPr id="1" uniqueName="EUR">
      <xmlPr mapId="2" xpath="/ns1:EfnahagurBanka/ns1:Gögn/ns1:AfleiðurOgSkortstöðurEignir/ns1:Skiptasamningar/ns1:Fjármálageiri/ns1:FjármálalegHliðarstarfsemi/@EUR" xmlDataType="decimal"/>
    </xmlCellPr>
  </singleXmlCell>
  <singleXmlCell id="5579" r="J67" connectionId="0">
    <xmlCellPr id="1" uniqueName="USD">
      <xmlPr mapId="2" xpath="/ns1:EfnahagurBanka/ns1:Gögn/ns1:AfleiðurOgSkortstöðurEignir/ns1:Skiptasamningar/ns1:Fjármálageiri/ns1:FjármálalegHliðarstarfsemi/@USD" xmlDataType="decimal"/>
    </xmlCellPr>
  </singleXmlCell>
  <singleXmlCell id="5580" r="K67" connectionId="0">
    <xmlCellPr id="1" uniqueName="GBP">
      <xmlPr mapId="2" xpath="/ns1:EfnahagurBanka/ns1:Gögn/ns1:AfleiðurOgSkortstöðurEignir/ns1:Skiptasamningar/ns1:Fjármálageiri/ns1:FjármálalegHliðarstarfsemi/@GBP" xmlDataType="decimal"/>
    </xmlCellPr>
  </singleXmlCell>
  <singleXmlCell id="5581" r="L67" connectionId="0">
    <xmlCellPr id="1" uniqueName="JPY">
      <xmlPr mapId="2" xpath="/ns1:EfnahagurBanka/ns1:Gögn/ns1:AfleiðurOgSkortstöðurEignir/ns1:Skiptasamningar/ns1:Fjármálageiri/ns1:FjármálalegHliðarstarfsemi/@JPY" xmlDataType="decimal"/>
    </xmlCellPr>
  </singleXmlCell>
  <singleXmlCell id="5582" r="M67" connectionId="0">
    <xmlCellPr id="1" uniqueName="DKK">
      <xmlPr mapId="2" xpath="/ns1:EfnahagurBanka/ns1:Gögn/ns1:AfleiðurOgSkortstöðurEignir/ns1:Skiptasamningar/ns1:Fjármálageiri/ns1:FjármálalegHliðarstarfsemi/@DKK" xmlDataType="decimal"/>
    </xmlCellPr>
  </singleXmlCell>
  <singleXmlCell id="5583" r="N67" connectionId="0">
    <xmlCellPr id="1" uniqueName="NOK">
      <xmlPr mapId="2" xpath="/ns1:EfnahagurBanka/ns1:Gögn/ns1:AfleiðurOgSkortstöðurEignir/ns1:Skiptasamningar/ns1:Fjármálageiri/ns1:FjármálalegHliðarstarfsemi/@NOK" xmlDataType="decimal"/>
    </xmlCellPr>
  </singleXmlCell>
  <singleXmlCell id="5584" r="O67" connectionId="0">
    <xmlCellPr id="1" uniqueName="SEK">
      <xmlPr mapId="2" xpath="/ns1:EfnahagurBanka/ns1:Gögn/ns1:AfleiðurOgSkortstöðurEignir/ns1:Skiptasamningar/ns1:Fjármálageiri/ns1:FjármálalegHliðarstarfsemi/@SEK" xmlDataType="decimal"/>
    </xmlCellPr>
  </singleXmlCell>
  <singleXmlCell id="5585" r="P67" connectionId="0">
    <xmlCellPr id="1" uniqueName="CHF">
      <xmlPr mapId="2" xpath="/ns1:EfnahagurBanka/ns1:Gögn/ns1:AfleiðurOgSkortstöðurEignir/ns1:Skiptasamningar/ns1:Fjármálageiri/ns1:FjármálalegHliðarstarfsemi/@CHF" xmlDataType="decimal"/>
    </xmlCellPr>
  </singleXmlCell>
  <singleXmlCell id="5586" r="Q67" connectionId="0">
    <xmlCellPr id="1" uniqueName="AðrirGjaldmiðlar">
      <xmlPr mapId="2" xpath="/ns1:EfnahagurBanka/ns1:Gögn/ns1:AfleiðurOgSkortstöðurEignir/ns1:Skiptasamningar/ns1:Fjármálageiri/ns1:FjármálalegHliðarstarfsemi/@AðrirGjaldmiðlar" xmlDataType="decimal"/>
    </xmlCellPr>
  </singleXmlCell>
  <singleXmlCell id="5587" r="F68" connectionId="0">
    <xmlCellPr id="1" uniqueName="OpinbertFyrirtæki">
      <xmlPr mapId="2" xpath="/ns1:EfnahagurBanka/ns1:Gögn/ns1:AfleiðurOgSkortstöðurEignir/ns1:Skiptasamningar/ns1:Fjármálageiri/ns1:InnbyrðisFjármálastarfsemi/@OpinbertFyrirtæki" xmlDataType="decimal"/>
    </xmlCellPr>
  </singleXmlCell>
  <singleXmlCell id="5588" r="G68" connectionId="0">
    <xmlCellPr id="1" uniqueName="Einkafyrirtæki">
      <xmlPr mapId="2" xpath="/ns1:EfnahagurBanka/ns1:Gögn/ns1:AfleiðurOgSkortstöðurEignir/ns1:Skiptasamningar/ns1:Fjármálageiri/ns1:InnbyrðisFjármálastarfsemi/@Einkafyrirtæki" xmlDataType="decimal"/>
    </xmlCellPr>
  </singleXmlCell>
  <singleXmlCell id="5589" r="H68" connectionId="0">
    <xmlCellPr id="1" uniqueName="ISK">
      <xmlPr mapId="2" xpath="/ns1:EfnahagurBanka/ns1:Gögn/ns1:AfleiðurOgSkortstöðurEignir/ns1:Skiptasamningar/ns1:Fjármálageiri/ns1:InnbyrðisFjármálastarfsemi/@ISK" xmlDataType="decimal"/>
    </xmlCellPr>
  </singleXmlCell>
  <singleXmlCell id="5590" r="I68" connectionId="0">
    <xmlCellPr id="1" uniqueName="EUR">
      <xmlPr mapId="2" xpath="/ns1:EfnahagurBanka/ns1:Gögn/ns1:AfleiðurOgSkortstöðurEignir/ns1:Skiptasamningar/ns1:Fjármálageiri/ns1:InnbyrðisFjármálastarfsemi/@EUR" xmlDataType="decimal"/>
    </xmlCellPr>
  </singleXmlCell>
  <singleXmlCell id="5591" r="J68" connectionId="0">
    <xmlCellPr id="1" uniqueName="USD">
      <xmlPr mapId="2" xpath="/ns1:EfnahagurBanka/ns1:Gögn/ns1:AfleiðurOgSkortstöðurEignir/ns1:Skiptasamningar/ns1:Fjármálageiri/ns1:InnbyrðisFjármálastarfsemi/@USD" xmlDataType="decimal"/>
    </xmlCellPr>
  </singleXmlCell>
  <singleXmlCell id="5592" r="K68" connectionId="0">
    <xmlCellPr id="1" uniqueName="GBP">
      <xmlPr mapId="2" xpath="/ns1:EfnahagurBanka/ns1:Gögn/ns1:AfleiðurOgSkortstöðurEignir/ns1:Skiptasamningar/ns1:Fjármálageiri/ns1:InnbyrðisFjármálastarfsemi/@GBP" xmlDataType="decimal"/>
    </xmlCellPr>
  </singleXmlCell>
  <singleXmlCell id="5593" r="L68" connectionId="0">
    <xmlCellPr id="1" uniqueName="JPY">
      <xmlPr mapId="2" xpath="/ns1:EfnahagurBanka/ns1:Gögn/ns1:AfleiðurOgSkortstöðurEignir/ns1:Skiptasamningar/ns1:Fjármálageiri/ns1:InnbyrðisFjármálastarfsemi/@JPY" xmlDataType="decimal"/>
    </xmlCellPr>
  </singleXmlCell>
  <singleXmlCell id="5594" r="M68" connectionId="0">
    <xmlCellPr id="1" uniqueName="DKK">
      <xmlPr mapId="2" xpath="/ns1:EfnahagurBanka/ns1:Gögn/ns1:AfleiðurOgSkortstöðurEignir/ns1:Skiptasamningar/ns1:Fjármálageiri/ns1:InnbyrðisFjármálastarfsemi/@DKK" xmlDataType="decimal"/>
    </xmlCellPr>
  </singleXmlCell>
  <singleXmlCell id="5595" r="N68" connectionId="0">
    <xmlCellPr id="1" uniqueName="NOK">
      <xmlPr mapId="2" xpath="/ns1:EfnahagurBanka/ns1:Gögn/ns1:AfleiðurOgSkortstöðurEignir/ns1:Skiptasamningar/ns1:Fjármálageiri/ns1:InnbyrðisFjármálastarfsemi/@NOK" xmlDataType="decimal"/>
    </xmlCellPr>
  </singleXmlCell>
  <singleXmlCell id="5596" r="O68" connectionId="0">
    <xmlCellPr id="1" uniqueName="SEK">
      <xmlPr mapId="2" xpath="/ns1:EfnahagurBanka/ns1:Gögn/ns1:AfleiðurOgSkortstöðurEignir/ns1:Skiptasamningar/ns1:Fjármálageiri/ns1:InnbyrðisFjármálastarfsemi/@SEK" xmlDataType="decimal"/>
    </xmlCellPr>
  </singleXmlCell>
  <singleXmlCell id="5597" r="P68" connectionId="0">
    <xmlCellPr id="1" uniqueName="CHF">
      <xmlPr mapId="2" xpath="/ns1:EfnahagurBanka/ns1:Gögn/ns1:AfleiðurOgSkortstöðurEignir/ns1:Skiptasamningar/ns1:Fjármálageiri/ns1:InnbyrðisFjármálastarfsemi/@CHF" xmlDataType="decimal"/>
    </xmlCellPr>
  </singleXmlCell>
  <singleXmlCell id="5598" r="Q68" connectionId="0">
    <xmlCellPr id="1" uniqueName="AðrirGjaldmiðlar">
      <xmlPr mapId="2" xpath="/ns1:EfnahagurBanka/ns1:Gögn/ns1:AfleiðurOgSkortstöðurEignir/ns1:Skiptasamningar/ns1:Fjármálageiri/ns1:InnbyrðisFjármálastarfsemi/@AðrirGjaldmiðlar" xmlDataType="decimal"/>
    </xmlCellPr>
  </singleXmlCell>
  <singleXmlCell id="5599" r="F69" connectionId="0">
    <xmlCellPr id="1" uniqueName="OpinbertFyrirtæki">
      <xmlPr mapId="2" xpath="/ns1:EfnahagurBanka/ns1:Gögn/ns1:AfleiðurOgSkortstöðurEignir/ns1:Skiptasamningar/ns1:Fjármálageiri/ns1:Vátryggingafélög/@OpinbertFyrirtæki" xmlDataType="decimal"/>
    </xmlCellPr>
  </singleXmlCell>
  <singleXmlCell id="5600" r="G69" connectionId="0">
    <xmlCellPr id="1" uniqueName="Einkafyrirtæki">
      <xmlPr mapId="2" xpath="/ns1:EfnahagurBanka/ns1:Gögn/ns1:AfleiðurOgSkortstöðurEignir/ns1:Skiptasamningar/ns1:Fjármálageiri/ns1:Vátryggingafélög/@Einkafyrirtæki" xmlDataType="decimal"/>
    </xmlCellPr>
  </singleXmlCell>
  <singleXmlCell id="5601" r="H69" connectionId="0">
    <xmlCellPr id="1" uniqueName="ISK">
      <xmlPr mapId="2" xpath="/ns1:EfnahagurBanka/ns1:Gögn/ns1:AfleiðurOgSkortstöðurEignir/ns1:Skiptasamningar/ns1:Fjármálageiri/ns1:Vátryggingafélög/@ISK" xmlDataType="decimal"/>
    </xmlCellPr>
  </singleXmlCell>
  <singleXmlCell id="5602" r="I69" connectionId="0">
    <xmlCellPr id="1" uniqueName="EUR">
      <xmlPr mapId="2" xpath="/ns1:EfnahagurBanka/ns1:Gögn/ns1:AfleiðurOgSkortstöðurEignir/ns1:Skiptasamningar/ns1:Fjármálageiri/ns1:Vátryggingafélög/@EUR" xmlDataType="decimal"/>
    </xmlCellPr>
  </singleXmlCell>
  <singleXmlCell id="5603" r="J69" connectionId="0">
    <xmlCellPr id="1" uniqueName="USD">
      <xmlPr mapId="2" xpath="/ns1:EfnahagurBanka/ns1:Gögn/ns1:AfleiðurOgSkortstöðurEignir/ns1:Skiptasamningar/ns1:Fjármálageiri/ns1:Vátryggingafélög/@USD" xmlDataType="decimal"/>
    </xmlCellPr>
  </singleXmlCell>
  <singleXmlCell id="5604" r="K69" connectionId="0">
    <xmlCellPr id="1" uniqueName="GBP">
      <xmlPr mapId="2" xpath="/ns1:EfnahagurBanka/ns1:Gögn/ns1:AfleiðurOgSkortstöðurEignir/ns1:Skiptasamningar/ns1:Fjármálageiri/ns1:Vátryggingafélög/@GBP" xmlDataType="decimal"/>
    </xmlCellPr>
  </singleXmlCell>
  <singleXmlCell id="5605" r="L69" connectionId="0">
    <xmlCellPr id="1" uniqueName="JPY">
      <xmlPr mapId="2" xpath="/ns1:EfnahagurBanka/ns1:Gögn/ns1:AfleiðurOgSkortstöðurEignir/ns1:Skiptasamningar/ns1:Fjármálageiri/ns1:Vátryggingafélög/@JPY" xmlDataType="decimal"/>
    </xmlCellPr>
  </singleXmlCell>
  <singleXmlCell id="5606" r="M69" connectionId="0">
    <xmlCellPr id="1" uniqueName="DKK">
      <xmlPr mapId="2" xpath="/ns1:EfnahagurBanka/ns1:Gögn/ns1:AfleiðurOgSkortstöðurEignir/ns1:Skiptasamningar/ns1:Fjármálageiri/ns1:Vátryggingafélög/@DKK" xmlDataType="decimal"/>
    </xmlCellPr>
  </singleXmlCell>
  <singleXmlCell id="5607" r="N69" connectionId="0">
    <xmlCellPr id="1" uniqueName="NOK">
      <xmlPr mapId="2" xpath="/ns1:EfnahagurBanka/ns1:Gögn/ns1:AfleiðurOgSkortstöðurEignir/ns1:Skiptasamningar/ns1:Fjármálageiri/ns1:Vátryggingafélög/@NOK" xmlDataType="decimal"/>
    </xmlCellPr>
  </singleXmlCell>
  <singleXmlCell id="5608" r="O69" connectionId="0">
    <xmlCellPr id="1" uniqueName="SEK">
      <xmlPr mapId="2" xpath="/ns1:EfnahagurBanka/ns1:Gögn/ns1:AfleiðurOgSkortstöðurEignir/ns1:Skiptasamningar/ns1:Fjármálageiri/ns1:Vátryggingafélög/@SEK" xmlDataType="decimal"/>
    </xmlCellPr>
  </singleXmlCell>
  <singleXmlCell id="5609" r="P69" connectionId="0">
    <xmlCellPr id="1" uniqueName="CHF">
      <xmlPr mapId="2" xpath="/ns1:EfnahagurBanka/ns1:Gögn/ns1:AfleiðurOgSkortstöðurEignir/ns1:Skiptasamningar/ns1:Fjármálageiri/ns1:Vátryggingafélög/@CHF" xmlDataType="decimal"/>
    </xmlCellPr>
  </singleXmlCell>
  <singleXmlCell id="5610" r="Q69" connectionId="0">
    <xmlCellPr id="1" uniqueName="AðrirGjaldmiðlar">
      <xmlPr mapId="2" xpath="/ns1:EfnahagurBanka/ns1:Gögn/ns1:AfleiðurOgSkortstöðurEignir/ns1:Skiptasamningar/ns1:Fjármálageiri/ns1:Vátryggingafélög/@AðrirGjaldmiðlar" xmlDataType="decimal"/>
    </xmlCellPr>
  </singleXmlCell>
  <singleXmlCell id="5611" r="F70" connectionId="0">
    <xmlCellPr id="1" uniqueName="OpinbertFyrirtæki">
      <xmlPr mapId="2" xpath="/ns1:EfnahagurBanka/ns1:Gögn/ns1:AfleiðurOgSkortstöðurEignir/ns1:Skiptasamningar/ns1:Fjármálageiri/ns1:Lífeyrissjóðir/@OpinbertFyrirtæki" xmlDataType="decimal"/>
    </xmlCellPr>
  </singleXmlCell>
  <singleXmlCell id="5612" r="G70" connectionId="0">
    <xmlCellPr id="1" uniqueName="Einkafyrirtæki">
      <xmlPr mapId="2" xpath="/ns1:EfnahagurBanka/ns1:Gögn/ns1:AfleiðurOgSkortstöðurEignir/ns1:Skiptasamningar/ns1:Fjármálageiri/ns1:Lífeyrissjóðir/@Einkafyrirtæki" xmlDataType="decimal"/>
    </xmlCellPr>
  </singleXmlCell>
  <singleXmlCell id="5613" r="H70" connectionId="0">
    <xmlCellPr id="1" uniqueName="ISK">
      <xmlPr mapId="2" xpath="/ns1:EfnahagurBanka/ns1:Gögn/ns1:AfleiðurOgSkortstöðurEignir/ns1:Skiptasamningar/ns1:Fjármálageiri/ns1:Lífeyrissjóðir/@ISK" xmlDataType="decimal"/>
    </xmlCellPr>
  </singleXmlCell>
  <singleXmlCell id="5614" r="I70" connectionId="0">
    <xmlCellPr id="1" uniqueName="EUR">
      <xmlPr mapId="2" xpath="/ns1:EfnahagurBanka/ns1:Gögn/ns1:AfleiðurOgSkortstöðurEignir/ns1:Skiptasamningar/ns1:Fjármálageiri/ns1:Lífeyrissjóðir/@EUR" xmlDataType="decimal"/>
    </xmlCellPr>
  </singleXmlCell>
  <singleXmlCell id="5615" r="J70" connectionId="0">
    <xmlCellPr id="1" uniqueName="USD">
      <xmlPr mapId="2" xpath="/ns1:EfnahagurBanka/ns1:Gögn/ns1:AfleiðurOgSkortstöðurEignir/ns1:Skiptasamningar/ns1:Fjármálageiri/ns1:Lífeyrissjóðir/@USD" xmlDataType="decimal"/>
    </xmlCellPr>
  </singleXmlCell>
  <singleXmlCell id="5616" r="K70" connectionId="0">
    <xmlCellPr id="1" uniqueName="GBP">
      <xmlPr mapId="2" xpath="/ns1:EfnahagurBanka/ns1:Gögn/ns1:AfleiðurOgSkortstöðurEignir/ns1:Skiptasamningar/ns1:Fjármálageiri/ns1:Lífeyrissjóðir/@GBP" xmlDataType="decimal"/>
    </xmlCellPr>
  </singleXmlCell>
  <singleXmlCell id="5617" r="L70" connectionId="0">
    <xmlCellPr id="1" uniqueName="JPY">
      <xmlPr mapId="2" xpath="/ns1:EfnahagurBanka/ns1:Gögn/ns1:AfleiðurOgSkortstöðurEignir/ns1:Skiptasamningar/ns1:Fjármálageiri/ns1:Lífeyrissjóðir/@JPY" xmlDataType="decimal"/>
    </xmlCellPr>
  </singleXmlCell>
  <singleXmlCell id="5618" r="M70" connectionId="0">
    <xmlCellPr id="1" uniqueName="DKK">
      <xmlPr mapId="2" xpath="/ns1:EfnahagurBanka/ns1:Gögn/ns1:AfleiðurOgSkortstöðurEignir/ns1:Skiptasamningar/ns1:Fjármálageiri/ns1:Lífeyrissjóðir/@DKK" xmlDataType="decimal"/>
    </xmlCellPr>
  </singleXmlCell>
  <singleXmlCell id="5619" r="N70" connectionId="0">
    <xmlCellPr id="1" uniqueName="NOK">
      <xmlPr mapId="2" xpath="/ns1:EfnahagurBanka/ns1:Gögn/ns1:AfleiðurOgSkortstöðurEignir/ns1:Skiptasamningar/ns1:Fjármálageiri/ns1:Lífeyrissjóðir/@NOK" xmlDataType="decimal"/>
    </xmlCellPr>
  </singleXmlCell>
  <singleXmlCell id="5620" r="O70" connectionId="0">
    <xmlCellPr id="1" uniqueName="SEK">
      <xmlPr mapId="2" xpath="/ns1:EfnahagurBanka/ns1:Gögn/ns1:AfleiðurOgSkortstöðurEignir/ns1:Skiptasamningar/ns1:Fjármálageiri/ns1:Lífeyrissjóðir/@SEK" xmlDataType="decimal"/>
    </xmlCellPr>
  </singleXmlCell>
  <singleXmlCell id="5621" r="P70" connectionId="0">
    <xmlCellPr id="1" uniqueName="CHF">
      <xmlPr mapId="2" xpath="/ns1:EfnahagurBanka/ns1:Gögn/ns1:AfleiðurOgSkortstöðurEignir/ns1:Skiptasamningar/ns1:Fjármálageiri/ns1:Lífeyrissjóðir/@CHF" xmlDataType="decimal"/>
    </xmlCellPr>
  </singleXmlCell>
  <singleXmlCell id="5622" r="Q70" connectionId="0">
    <xmlCellPr id="1" uniqueName="AðrirGjaldmiðlar">
      <xmlPr mapId="2" xpath="/ns1:EfnahagurBanka/ns1:Gögn/ns1:AfleiðurOgSkortstöðurEignir/ns1:Skiptasamningar/ns1:Fjármálageiri/ns1:Lífeyrissjóðir/@AðrirGjaldmiðlar" xmlDataType="decimal"/>
    </xmlCellPr>
  </singleXmlCell>
  <singleXmlCell id="5623" r="H72" connectionId="0">
    <xmlCellPr id="1" uniqueName="ISK">
      <xmlPr mapId="2" xpath="/ns1:EfnahagurBanka/ns1:Gögn/ns1:AfleiðurOgSkortstöðurEignir/ns1:Skiptasamningar/ns1:HiðOpinbera/ns1:Ríkisjóður/@ISK" xmlDataType="decimal"/>
    </xmlCellPr>
  </singleXmlCell>
  <singleXmlCell id="5624" r="I72" connectionId="0">
    <xmlCellPr id="1" uniqueName="EUR">
      <xmlPr mapId="2" xpath="/ns1:EfnahagurBanka/ns1:Gögn/ns1:AfleiðurOgSkortstöðurEignir/ns1:Skiptasamningar/ns1:HiðOpinbera/ns1:Ríkisjóður/@EUR" xmlDataType="decimal"/>
    </xmlCellPr>
  </singleXmlCell>
  <singleXmlCell id="5625" r="J72" connectionId="0">
    <xmlCellPr id="1" uniqueName="USD">
      <xmlPr mapId="2" xpath="/ns1:EfnahagurBanka/ns1:Gögn/ns1:AfleiðurOgSkortstöðurEignir/ns1:Skiptasamningar/ns1:HiðOpinbera/ns1:Ríkisjóður/@USD" xmlDataType="decimal"/>
    </xmlCellPr>
  </singleXmlCell>
  <singleXmlCell id="5626" r="K72" connectionId="0">
    <xmlCellPr id="1" uniqueName="GBP">
      <xmlPr mapId="2" xpath="/ns1:EfnahagurBanka/ns1:Gögn/ns1:AfleiðurOgSkortstöðurEignir/ns1:Skiptasamningar/ns1:HiðOpinbera/ns1:Ríkisjóður/@GBP" xmlDataType="decimal"/>
    </xmlCellPr>
  </singleXmlCell>
  <singleXmlCell id="5627" r="L72" connectionId="0">
    <xmlCellPr id="1" uniqueName="JPY">
      <xmlPr mapId="2" xpath="/ns1:EfnahagurBanka/ns1:Gögn/ns1:AfleiðurOgSkortstöðurEignir/ns1:Skiptasamningar/ns1:HiðOpinbera/ns1:Ríkisjóður/@JPY" xmlDataType="decimal"/>
    </xmlCellPr>
  </singleXmlCell>
  <singleXmlCell id="5628" r="M72" connectionId="0">
    <xmlCellPr id="1" uniqueName="DKK">
      <xmlPr mapId="2" xpath="/ns1:EfnahagurBanka/ns1:Gögn/ns1:AfleiðurOgSkortstöðurEignir/ns1:Skiptasamningar/ns1:HiðOpinbera/ns1:Ríkisjóður/@DKK" xmlDataType="decimal"/>
    </xmlCellPr>
  </singleXmlCell>
  <singleXmlCell id="5629" r="N72" connectionId="0">
    <xmlCellPr id="1" uniqueName="NOK">
      <xmlPr mapId="2" xpath="/ns1:EfnahagurBanka/ns1:Gögn/ns1:AfleiðurOgSkortstöðurEignir/ns1:Skiptasamningar/ns1:HiðOpinbera/ns1:Ríkisjóður/@NOK" xmlDataType="decimal"/>
    </xmlCellPr>
  </singleXmlCell>
  <singleXmlCell id="5630" r="O72" connectionId="0">
    <xmlCellPr id="1" uniqueName="SEK">
      <xmlPr mapId="2" xpath="/ns1:EfnahagurBanka/ns1:Gögn/ns1:AfleiðurOgSkortstöðurEignir/ns1:Skiptasamningar/ns1:HiðOpinbera/ns1:Ríkisjóður/@SEK" xmlDataType="decimal"/>
    </xmlCellPr>
  </singleXmlCell>
  <singleXmlCell id="5631" r="P72" connectionId="0">
    <xmlCellPr id="1" uniqueName="CHF">
      <xmlPr mapId="2" xpath="/ns1:EfnahagurBanka/ns1:Gögn/ns1:AfleiðurOgSkortstöðurEignir/ns1:Skiptasamningar/ns1:HiðOpinbera/ns1:Ríkisjóður/@CHF" xmlDataType="decimal"/>
    </xmlCellPr>
  </singleXmlCell>
  <singleXmlCell id="5632" r="Q72" connectionId="0">
    <xmlCellPr id="1" uniqueName="AðrirGjaldmiðlar">
      <xmlPr mapId="2" xpath="/ns1:EfnahagurBanka/ns1:Gögn/ns1:AfleiðurOgSkortstöðurEignir/ns1:Skiptasamningar/ns1:HiðOpinbera/ns1:Ríkisjóður/@AðrirGjaldmiðlar" xmlDataType="decimal"/>
    </xmlCellPr>
  </singleXmlCell>
  <singleXmlCell id="5633" r="H73" connectionId="0">
    <xmlCellPr id="1" uniqueName="ISK">
      <xmlPr mapId="2" xpath="/ns1:EfnahagurBanka/ns1:Gögn/ns1:AfleiðurOgSkortstöðurEignir/ns1:Skiptasamningar/ns1:HiðOpinbera/ns1:Sveitarfélög/@ISK" xmlDataType="decimal"/>
    </xmlCellPr>
  </singleXmlCell>
  <singleXmlCell id="5634" r="I73" connectionId="0">
    <xmlCellPr id="1" uniqueName="EUR">
      <xmlPr mapId="2" xpath="/ns1:EfnahagurBanka/ns1:Gögn/ns1:AfleiðurOgSkortstöðurEignir/ns1:Skiptasamningar/ns1:HiðOpinbera/ns1:Sveitarfélög/@EUR" xmlDataType="decimal"/>
    </xmlCellPr>
  </singleXmlCell>
  <singleXmlCell id="5635" r="J73" connectionId="0">
    <xmlCellPr id="1" uniqueName="USD">
      <xmlPr mapId="2" xpath="/ns1:EfnahagurBanka/ns1:Gögn/ns1:AfleiðurOgSkortstöðurEignir/ns1:Skiptasamningar/ns1:HiðOpinbera/ns1:Sveitarfélög/@USD" xmlDataType="decimal"/>
    </xmlCellPr>
  </singleXmlCell>
  <singleXmlCell id="5636" r="K73" connectionId="0">
    <xmlCellPr id="1" uniqueName="GBP">
      <xmlPr mapId="2" xpath="/ns1:EfnahagurBanka/ns1:Gögn/ns1:AfleiðurOgSkortstöðurEignir/ns1:Skiptasamningar/ns1:HiðOpinbera/ns1:Sveitarfélög/@GBP" xmlDataType="decimal"/>
    </xmlCellPr>
  </singleXmlCell>
  <singleXmlCell id="5637" r="L73" connectionId="0">
    <xmlCellPr id="1" uniqueName="JPY">
      <xmlPr mapId="2" xpath="/ns1:EfnahagurBanka/ns1:Gögn/ns1:AfleiðurOgSkortstöðurEignir/ns1:Skiptasamningar/ns1:HiðOpinbera/ns1:Sveitarfélög/@JPY" xmlDataType="decimal"/>
    </xmlCellPr>
  </singleXmlCell>
  <singleXmlCell id="5638" r="M73" connectionId="0">
    <xmlCellPr id="1" uniqueName="DKK">
      <xmlPr mapId="2" xpath="/ns1:EfnahagurBanka/ns1:Gögn/ns1:AfleiðurOgSkortstöðurEignir/ns1:Skiptasamningar/ns1:HiðOpinbera/ns1:Sveitarfélög/@DKK" xmlDataType="decimal"/>
    </xmlCellPr>
  </singleXmlCell>
  <singleXmlCell id="5639" r="N73" connectionId="0">
    <xmlCellPr id="1" uniqueName="NOK">
      <xmlPr mapId="2" xpath="/ns1:EfnahagurBanka/ns1:Gögn/ns1:AfleiðurOgSkortstöðurEignir/ns1:Skiptasamningar/ns1:HiðOpinbera/ns1:Sveitarfélög/@NOK" xmlDataType="decimal"/>
    </xmlCellPr>
  </singleXmlCell>
  <singleXmlCell id="5640" r="O73" connectionId="0">
    <xmlCellPr id="1" uniqueName="SEK">
      <xmlPr mapId="2" xpath="/ns1:EfnahagurBanka/ns1:Gögn/ns1:AfleiðurOgSkortstöðurEignir/ns1:Skiptasamningar/ns1:HiðOpinbera/ns1:Sveitarfélög/@SEK" xmlDataType="decimal"/>
    </xmlCellPr>
  </singleXmlCell>
  <singleXmlCell id="5641" r="P73" connectionId="0">
    <xmlCellPr id="1" uniqueName="CHF">
      <xmlPr mapId="2" xpath="/ns1:EfnahagurBanka/ns1:Gögn/ns1:AfleiðurOgSkortstöðurEignir/ns1:Skiptasamningar/ns1:HiðOpinbera/ns1:Sveitarfélög/@CHF" xmlDataType="decimal"/>
    </xmlCellPr>
  </singleXmlCell>
  <singleXmlCell id="5642" r="Q73" connectionId="0">
    <xmlCellPr id="1" uniqueName="AðrirGjaldmiðlar">
      <xmlPr mapId="2" xpath="/ns1:EfnahagurBanka/ns1:Gögn/ns1:AfleiðurOgSkortstöðurEignir/ns1:Skiptasamningar/ns1:HiðOpinbera/ns1:Sveitarfélög/@AðrirGjaldmiðlar" xmlDataType="decimal"/>
    </xmlCellPr>
  </singleXmlCell>
  <singleXmlCell id="5643" r="H74" connectionId="0">
    <xmlCellPr id="1" uniqueName="ISK">
      <xmlPr mapId="2" xpath="/ns1:EfnahagurBanka/ns1:Gögn/ns1:AfleiðurOgSkortstöðurEignir/ns1:Skiptasamningar/ns1:Heimili/@ISK" xmlDataType="decimal"/>
    </xmlCellPr>
  </singleXmlCell>
  <singleXmlCell id="5644" r="I74" connectionId="0">
    <xmlCellPr id="1" uniqueName="EUR">
      <xmlPr mapId="2" xpath="/ns1:EfnahagurBanka/ns1:Gögn/ns1:AfleiðurOgSkortstöðurEignir/ns1:Skiptasamningar/ns1:Heimili/@EUR" xmlDataType="decimal"/>
    </xmlCellPr>
  </singleXmlCell>
  <singleXmlCell id="5645" r="J74" connectionId="0">
    <xmlCellPr id="1" uniqueName="USD">
      <xmlPr mapId="2" xpath="/ns1:EfnahagurBanka/ns1:Gögn/ns1:AfleiðurOgSkortstöðurEignir/ns1:Skiptasamningar/ns1:Heimili/@USD" xmlDataType="decimal"/>
    </xmlCellPr>
  </singleXmlCell>
  <singleXmlCell id="5646" r="K74" connectionId="0">
    <xmlCellPr id="1" uniqueName="GBP">
      <xmlPr mapId="2" xpath="/ns1:EfnahagurBanka/ns1:Gögn/ns1:AfleiðurOgSkortstöðurEignir/ns1:Skiptasamningar/ns1:Heimili/@GBP" xmlDataType="decimal"/>
    </xmlCellPr>
  </singleXmlCell>
  <singleXmlCell id="5647" r="L74" connectionId="0">
    <xmlCellPr id="1" uniqueName="JPY">
      <xmlPr mapId="2" xpath="/ns1:EfnahagurBanka/ns1:Gögn/ns1:AfleiðurOgSkortstöðurEignir/ns1:Skiptasamningar/ns1:Heimili/@JPY" xmlDataType="decimal"/>
    </xmlCellPr>
  </singleXmlCell>
  <singleXmlCell id="5648" r="M74" connectionId="0">
    <xmlCellPr id="1" uniqueName="DKK">
      <xmlPr mapId="2" xpath="/ns1:EfnahagurBanka/ns1:Gögn/ns1:AfleiðurOgSkortstöðurEignir/ns1:Skiptasamningar/ns1:Heimili/@DKK" xmlDataType="decimal"/>
    </xmlCellPr>
  </singleXmlCell>
  <singleXmlCell id="5649" r="N74" connectionId="0">
    <xmlCellPr id="1" uniqueName="NOK">
      <xmlPr mapId="2" xpath="/ns1:EfnahagurBanka/ns1:Gögn/ns1:AfleiðurOgSkortstöðurEignir/ns1:Skiptasamningar/ns1:Heimili/@NOK" xmlDataType="decimal"/>
    </xmlCellPr>
  </singleXmlCell>
  <singleXmlCell id="5650" r="O74" connectionId="0">
    <xmlCellPr id="1" uniqueName="SEK">
      <xmlPr mapId="2" xpath="/ns1:EfnahagurBanka/ns1:Gögn/ns1:AfleiðurOgSkortstöðurEignir/ns1:Skiptasamningar/ns1:Heimili/@SEK" xmlDataType="decimal"/>
    </xmlCellPr>
  </singleXmlCell>
  <singleXmlCell id="5651" r="P74" connectionId="0">
    <xmlCellPr id="1" uniqueName="CHF">
      <xmlPr mapId="2" xpath="/ns1:EfnahagurBanka/ns1:Gögn/ns1:AfleiðurOgSkortstöðurEignir/ns1:Skiptasamningar/ns1:Heimili/@CHF" xmlDataType="decimal"/>
    </xmlCellPr>
  </singleXmlCell>
  <singleXmlCell id="5652" r="Q74" connectionId="0">
    <xmlCellPr id="1" uniqueName="AðrirGjaldmiðlar">
      <xmlPr mapId="2" xpath="/ns1:EfnahagurBanka/ns1:Gögn/ns1:AfleiðurOgSkortstöðurEignir/ns1:Skiptasamningar/ns1:Heimili/@AðrirGjaldmiðlar" xmlDataType="decimal"/>
    </xmlCellPr>
  </singleXmlCell>
  <singleXmlCell id="5653" r="H75" connectionId="0">
    <xmlCellPr id="1" uniqueName="ISK">
      <xmlPr mapId="2" xpath="/ns1:EfnahagurBanka/ns1:Gögn/ns1:AfleiðurOgSkortstöðurEignir/ns1:Skiptasamningar/ns1:FélagasamtökSemÞjónaHeimilum/@ISK" xmlDataType="decimal"/>
    </xmlCellPr>
  </singleXmlCell>
  <singleXmlCell id="5654" r="I75" connectionId="0">
    <xmlCellPr id="1" uniqueName="EUR">
      <xmlPr mapId="2" xpath="/ns1:EfnahagurBanka/ns1:Gögn/ns1:AfleiðurOgSkortstöðurEignir/ns1:Skiptasamningar/ns1:FélagasamtökSemÞjónaHeimilum/@EUR" xmlDataType="decimal"/>
    </xmlCellPr>
  </singleXmlCell>
  <singleXmlCell id="5655" r="J75" connectionId="0">
    <xmlCellPr id="1" uniqueName="USD">
      <xmlPr mapId="2" xpath="/ns1:EfnahagurBanka/ns1:Gögn/ns1:AfleiðurOgSkortstöðurEignir/ns1:Skiptasamningar/ns1:FélagasamtökSemÞjónaHeimilum/@USD" xmlDataType="decimal"/>
    </xmlCellPr>
  </singleXmlCell>
  <singleXmlCell id="5656" r="K75" connectionId="0">
    <xmlCellPr id="1" uniqueName="GBP">
      <xmlPr mapId="2" xpath="/ns1:EfnahagurBanka/ns1:Gögn/ns1:AfleiðurOgSkortstöðurEignir/ns1:Skiptasamningar/ns1:FélagasamtökSemÞjónaHeimilum/@GBP" xmlDataType="decimal"/>
    </xmlCellPr>
  </singleXmlCell>
  <singleXmlCell id="5657" r="L75" connectionId="0">
    <xmlCellPr id="1" uniqueName="JPY">
      <xmlPr mapId="2" xpath="/ns1:EfnahagurBanka/ns1:Gögn/ns1:AfleiðurOgSkortstöðurEignir/ns1:Skiptasamningar/ns1:FélagasamtökSemÞjónaHeimilum/@JPY" xmlDataType="decimal"/>
    </xmlCellPr>
  </singleXmlCell>
  <singleXmlCell id="5658" r="M75" connectionId="0">
    <xmlCellPr id="1" uniqueName="DKK">
      <xmlPr mapId="2" xpath="/ns1:EfnahagurBanka/ns1:Gögn/ns1:AfleiðurOgSkortstöðurEignir/ns1:Skiptasamningar/ns1:FélagasamtökSemÞjónaHeimilum/@DKK" xmlDataType="decimal"/>
    </xmlCellPr>
  </singleXmlCell>
  <singleXmlCell id="5659" r="N75" connectionId="0">
    <xmlCellPr id="1" uniqueName="NOK">
      <xmlPr mapId="2" xpath="/ns1:EfnahagurBanka/ns1:Gögn/ns1:AfleiðurOgSkortstöðurEignir/ns1:Skiptasamningar/ns1:FélagasamtökSemÞjónaHeimilum/@NOK" xmlDataType="decimal"/>
    </xmlCellPr>
  </singleXmlCell>
  <singleXmlCell id="5660" r="O75" connectionId="0">
    <xmlCellPr id="1" uniqueName="SEK">
      <xmlPr mapId="2" xpath="/ns1:EfnahagurBanka/ns1:Gögn/ns1:AfleiðurOgSkortstöðurEignir/ns1:Skiptasamningar/ns1:FélagasamtökSemÞjónaHeimilum/@SEK" xmlDataType="decimal"/>
    </xmlCellPr>
  </singleXmlCell>
  <singleXmlCell id="5661" r="P75" connectionId="0">
    <xmlCellPr id="1" uniqueName="CHF">
      <xmlPr mapId="2" xpath="/ns1:EfnahagurBanka/ns1:Gögn/ns1:AfleiðurOgSkortstöðurEignir/ns1:Skiptasamningar/ns1:FélagasamtökSemÞjónaHeimilum/@CHF" xmlDataType="decimal"/>
    </xmlCellPr>
  </singleXmlCell>
  <singleXmlCell id="5662" r="Q75" connectionId="0">
    <xmlCellPr id="1" uniqueName="AðrirGjaldmiðlar">
      <xmlPr mapId="2" xpath="/ns1:EfnahagurBanka/ns1:Gögn/ns1:AfleiðurOgSkortstöðurEignir/ns1:Skiptasamningar/ns1:FélagasamtökSemÞjónaHeimilum/@AðrirGjaldmiðlar" xmlDataType="decimal"/>
    </xmlCellPr>
  </singleXmlCell>
  <singleXmlCell id="5663" r="H77" connectionId="0">
    <xmlCellPr id="1" uniqueName="ISK">
      <xmlPr mapId="2" xpath="/ns1:EfnahagurBanka/ns1:Gögn/ns1:AfleiðurOgSkortstöðurEignir/ns1:Skiptasamningar/ns1:ErlendirAðilar/ns1:Seðlabankar/@ISK" xmlDataType="decimal"/>
    </xmlCellPr>
  </singleXmlCell>
  <singleXmlCell id="5664" r="I77" connectionId="0">
    <xmlCellPr id="1" uniqueName="EUR">
      <xmlPr mapId="2" xpath="/ns1:EfnahagurBanka/ns1:Gögn/ns1:AfleiðurOgSkortstöðurEignir/ns1:Skiptasamningar/ns1:ErlendirAðilar/ns1:Seðlabankar/@EUR" xmlDataType="decimal"/>
    </xmlCellPr>
  </singleXmlCell>
  <singleXmlCell id="5665" r="J77" connectionId="0">
    <xmlCellPr id="1" uniqueName="USD">
      <xmlPr mapId="2" xpath="/ns1:EfnahagurBanka/ns1:Gögn/ns1:AfleiðurOgSkortstöðurEignir/ns1:Skiptasamningar/ns1:ErlendirAðilar/ns1:Seðlabankar/@USD" xmlDataType="decimal"/>
    </xmlCellPr>
  </singleXmlCell>
  <singleXmlCell id="5666" r="K77" connectionId="0">
    <xmlCellPr id="1" uniqueName="GBP">
      <xmlPr mapId="2" xpath="/ns1:EfnahagurBanka/ns1:Gögn/ns1:AfleiðurOgSkortstöðurEignir/ns1:Skiptasamningar/ns1:ErlendirAðilar/ns1:Seðlabankar/@GBP" xmlDataType="decimal"/>
    </xmlCellPr>
  </singleXmlCell>
  <singleXmlCell id="5667" r="L77" connectionId="0">
    <xmlCellPr id="1" uniqueName="JPY">
      <xmlPr mapId="2" xpath="/ns1:EfnahagurBanka/ns1:Gögn/ns1:AfleiðurOgSkortstöðurEignir/ns1:Skiptasamningar/ns1:ErlendirAðilar/ns1:Seðlabankar/@JPY" xmlDataType="decimal"/>
    </xmlCellPr>
  </singleXmlCell>
  <singleXmlCell id="5668" r="M77" connectionId="0">
    <xmlCellPr id="1" uniqueName="DKK">
      <xmlPr mapId="2" xpath="/ns1:EfnahagurBanka/ns1:Gögn/ns1:AfleiðurOgSkortstöðurEignir/ns1:Skiptasamningar/ns1:ErlendirAðilar/ns1:Seðlabankar/@DKK" xmlDataType="decimal"/>
    </xmlCellPr>
  </singleXmlCell>
  <singleXmlCell id="5669" r="N77" connectionId="0">
    <xmlCellPr id="1" uniqueName="NOK">
      <xmlPr mapId="2" xpath="/ns1:EfnahagurBanka/ns1:Gögn/ns1:AfleiðurOgSkortstöðurEignir/ns1:Skiptasamningar/ns1:ErlendirAðilar/ns1:Seðlabankar/@NOK" xmlDataType="decimal"/>
    </xmlCellPr>
  </singleXmlCell>
  <singleXmlCell id="5670" r="O77" connectionId="0">
    <xmlCellPr id="1" uniqueName="SEK">
      <xmlPr mapId="2" xpath="/ns1:EfnahagurBanka/ns1:Gögn/ns1:AfleiðurOgSkortstöðurEignir/ns1:Skiptasamningar/ns1:ErlendirAðilar/ns1:Seðlabankar/@SEK" xmlDataType="decimal"/>
    </xmlCellPr>
  </singleXmlCell>
  <singleXmlCell id="5671" r="P77" connectionId="0">
    <xmlCellPr id="1" uniqueName="CHF">
      <xmlPr mapId="2" xpath="/ns1:EfnahagurBanka/ns1:Gögn/ns1:AfleiðurOgSkortstöðurEignir/ns1:Skiptasamningar/ns1:ErlendirAðilar/ns1:Seðlabankar/@CHF" xmlDataType="decimal"/>
    </xmlCellPr>
  </singleXmlCell>
  <singleXmlCell id="5672" r="Q77" connectionId="0">
    <xmlCellPr id="1" uniqueName="AðrirGjaldmiðlar">
      <xmlPr mapId="2" xpath="/ns1:EfnahagurBanka/ns1:Gögn/ns1:AfleiðurOgSkortstöðurEignir/ns1:Skiptasamningar/ns1:ErlendirAðilar/ns1:Seðlabankar/@AðrirGjaldmiðlar" xmlDataType="decimal"/>
    </xmlCellPr>
  </singleXmlCell>
  <singleXmlCell id="5673" r="H78" connectionId="0">
    <xmlCellPr id="1" uniqueName="ISK">
      <xmlPr mapId="2" xpath="/ns1:EfnahagurBanka/ns1:Gögn/ns1:AfleiðurOgSkortstöðurEignir/ns1:Skiptasamningar/ns1:ErlendirAðilar/ns1:ErlendarInnlánsstofnanir/@ISK" xmlDataType="decimal"/>
    </xmlCellPr>
  </singleXmlCell>
  <singleXmlCell id="5674" r="I78" connectionId="0">
    <xmlCellPr id="1" uniqueName="EUR">
      <xmlPr mapId="2" xpath="/ns1:EfnahagurBanka/ns1:Gögn/ns1:AfleiðurOgSkortstöðurEignir/ns1:Skiptasamningar/ns1:ErlendirAðilar/ns1:ErlendarInnlánsstofnanir/@EUR" xmlDataType="decimal"/>
    </xmlCellPr>
  </singleXmlCell>
  <singleXmlCell id="5675" r="J78" connectionId="0">
    <xmlCellPr id="1" uniqueName="USD">
      <xmlPr mapId="2" xpath="/ns1:EfnahagurBanka/ns1:Gögn/ns1:AfleiðurOgSkortstöðurEignir/ns1:Skiptasamningar/ns1:ErlendirAðilar/ns1:ErlendarInnlánsstofnanir/@USD" xmlDataType="decimal"/>
    </xmlCellPr>
  </singleXmlCell>
  <singleXmlCell id="5676" r="K78" connectionId="0">
    <xmlCellPr id="1" uniqueName="GBP">
      <xmlPr mapId="2" xpath="/ns1:EfnahagurBanka/ns1:Gögn/ns1:AfleiðurOgSkortstöðurEignir/ns1:Skiptasamningar/ns1:ErlendirAðilar/ns1:ErlendarInnlánsstofnanir/@GBP" xmlDataType="decimal"/>
    </xmlCellPr>
  </singleXmlCell>
  <singleXmlCell id="5677" r="L78" connectionId="0">
    <xmlCellPr id="1" uniqueName="JPY">
      <xmlPr mapId="2" xpath="/ns1:EfnahagurBanka/ns1:Gögn/ns1:AfleiðurOgSkortstöðurEignir/ns1:Skiptasamningar/ns1:ErlendirAðilar/ns1:ErlendarInnlánsstofnanir/@JPY" xmlDataType="decimal"/>
    </xmlCellPr>
  </singleXmlCell>
  <singleXmlCell id="5678" r="M78" connectionId="0">
    <xmlCellPr id="1" uniqueName="DKK">
      <xmlPr mapId="2" xpath="/ns1:EfnahagurBanka/ns1:Gögn/ns1:AfleiðurOgSkortstöðurEignir/ns1:Skiptasamningar/ns1:ErlendirAðilar/ns1:ErlendarInnlánsstofnanir/@DKK" xmlDataType="decimal"/>
    </xmlCellPr>
  </singleXmlCell>
  <singleXmlCell id="5679" r="N78" connectionId="0">
    <xmlCellPr id="1" uniqueName="NOK">
      <xmlPr mapId="2" xpath="/ns1:EfnahagurBanka/ns1:Gögn/ns1:AfleiðurOgSkortstöðurEignir/ns1:Skiptasamningar/ns1:ErlendirAðilar/ns1:ErlendarInnlánsstofnanir/@NOK" xmlDataType="decimal"/>
    </xmlCellPr>
  </singleXmlCell>
  <singleXmlCell id="5680" r="O78" connectionId="0">
    <xmlCellPr id="1" uniqueName="SEK">
      <xmlPr mapId="2" xpath="/ns1:EfnahagurBanka/ns1:Gögn/ns1:AfleiðurOgSkortstöðurEignir/ns1:Skiptasamningar/ns1:ErlendirAðilar/ns1:ErlendarInnlánsstofnanir/@SEK" xmlDataType="decimal"/>
    </xmlCellPr>
  </singleXmlCell>
  <singleXmlCell id="5681" r="P78" connectionId="0">
    <xmlCellPr id="1" uniqueName="CHF">
      <xmlPr mapId="2" xpath="/ns1:EfnahagurBanka/ns1:Gögn/ns1:AfleiðurOgSkortstöðurEignir/ns1:Skiptasamningar/ns1:ErlendirAðilar/ns1:ErlendarInnlánsstofnanir/@CHF" xmlDataType="decimal"/>
    </xmlCellPr>
  </singleXmlCell>
  <singleXmlCell id="5682" r="Q78" connectionId="0">
    <xmlCellPr id="1" uniqueName="AðrirGjaldmiðlar">
      <xmlPr mapId="2" xpath="/ns1:EfnahagurBanka/ns1:Gögn/ns1:AfleiðurOgSkortstöðurEignir/ns1:Skiptasamningar/ns1:ErlendirAðilar/ns1:ErlendarInnlánsstofnanir/@AðrirGjaldmiðlar" xmlDataType="decimal"/>
    </xmlCellPr>
  </singleXmlCell>
  <singleXmlCell id="5683" r="H79" connectionId="0">
    <xmlCellPr id="1" uniqueName="ISK">
      <xmlPr mapId="2" xpath="/ns1:EfnahagurBanka/ns1:Gögn/ns1:AfleiðurOgSkortstöðurEignir/ns1:Skiptasamningar/ns1:ErlendirAðilar/ns1:ErlendirPeningamarkaðssjóðir/@ISK" xmlDataType="decimal"/>
    </xmlCellPr>
  </singleXmlCell>
  <singleXmlCell id="5684" r="I79" connectionId="0">
    <xmlCellPr id="1" uniqueName="EUR">
      <xmlPr mapId="2" xpath="/ns1:EfnahagurBanka/ns1:Gögn/ns1:AfleiðurOgSkortstöðurEignir/ns1:Skiptasamningar/ns1:ErlendirAðilar/ns1:ErlendirPeningamarkaðssjóðir/@EUR" xmlDataType="decimal"/>
    </xmlCellPr>
  </singleXmlCell>
  <singleXmlCell id="5685" r="J79" connectionId="0">
    <xmlCellPr id="1" uniqueName="USD">
      <xmlPr mapId="2" xpath="/ns1:EfnahagurBanka/ns1:Gögn/ns1:AfleiðurOgSkortstöðurEignir/ns1:Skiptasamningar/ns1:ErlendirAðilar/ns1:ErlendirPeningamarkaðssjóðir/@USD" xmlDataType="decimal"/>
    </xmlCellPr>
  </singleXmlCell>
  <singleXmlCell id="5686" r="K79" connectionId="0">
    <xmlCellPr id="1" uniqueName="GBP">
      <xmlPr mapId="2" xpath="/ns1:EfnahagurBanka/ns1:Gögn/ns1:AfleiðurOgSkortstöðurEignir/ns1:Skiptasamningar/ns1:ErlendirAðilar/ns1:ErlendirPeningamarkaðssjóðir/@GBP" xmlDataType="decimal"/>
    </xmlCellPr>
  </singleXmlCell>
  <singleXmlCell id="5687" r="L79" connectionId="0">
    <xmlCellPr id="1" uniqueName="JPY">
      <xmlPr mapId="2" xpath="/ns1:EfnahagurBanka/ns1:Gögn/ns1:AfleiðurOgSkortstöðurEignir/ns1:Skiptasamningar/ns1:ErlendirAðilar/ns1:ErlendirPeningamarkaðssjóðir/@JPY" xmlDataType="decimal"/>
    </xmlCellPr>
  </singleXmlCell>
  <singleXmlCell id="5688" r="M79" connectionId="0">
    <xmlCellPr id="1" uniqueName="DKK">
      <xmlPr mapId="2" xpath="/ns1:EfnahagurBanka/ns1:Gögn/ns1:AfleiðurOgSkortstöðurEignir/ns1:Skiptasamningar/ns1:ErlendirAðilar/ns1:ErlendirPeningamarkaðssjóðir/@DKK" xmlDataType="decimal"/>
    </xmlCellPr>
  </singleXmlCell>
  <singleXmlCell id="5689" r="N79" connectionId="0">
    <xmlCellPr id="1" uniqueName="NOK">
      <xmlPr mapId="2" xpath="/ns1:EfnahagurBanka/ns1:Gögn/ns1:AfleiðurOgSkortstöðurEignir/ns1:Skiptasamningar/ns1:ErlendirAðilar/ns1:ErlendirPeningamarkaðssjóðir/@NOK" xmlDataType="decimal"/>
    </xmlCellPr>
  </singleXmlCell>
  <singleXmlCell id="5690" r="O79" connectionId="0">
    <xmlCellPr id="1" uniqueName="SEK">
      <xmlPr mapId="2" xpath="/ns1:EfnahagurBanka/ns1:Gögn/ns1:AfleiðurOgSkortstöðurEignir/ns1:Skiptasamningar/ns1:ErlendirAðilar/ns1:ErlendirPeningamarkaðssjóðir/@SEK" xmlDataType="decimal"/>
    </xmlCellPr>
  </singleXmlCell>
  <singleXmlCell id="5691" r="P79" connectionId="0">
    <xmlCellPr id="1" uniqueName="CHF">
      <xmlPr mapId="2" xpath="/ns1:EfnahagurBanka/ns1:Gögn/ns1:AfleiðurOgSkortstöðurEignir/ns1:Skiptasamningar/ns1:ErlendirAðilar/ns1:ErlendirPeningamarkaðssjóðir/@CHF" xmlDataType="decimal"/>
    </xmlCellPr>
  </singleXmlCell>
  <singleXmlCell id="5692" r="Q79" connectionId="0">
    <xmlCellPr id="1" uniqueName="AðrirGjaldmiðlar">
      <xmlPr mapId="2" xpath="/ns1:EfnahagurBanka/ns1:Gögn/ns1:AfleiðurOgSkortstöðurEignir/ns1:Skiptasamningar/ns1:ErlendirAðilar/ns1:ErlendirPeningamarkaðssjóðir/@AðrirGjaldmiðlar" xmlDataType="decimal"/>
    </xmlCellPr>
  </singleXmlCell>
  <singleXmlCell id="5693" r="H80" connectionId="0">
    <xmlCellPr id="1" uniqueName="ISK">
      <xmlPr mapId="2" xpath="/ns1:EfnahagurBanka/ns1:Gögn/ns1:AfleiðurOgSkortstöðurEignir/ns1:Skiptasamningar/ns1:ErlendirAðilar/ns1:ErlendirAðrirVerðbréfaOgFjárfestingarsjóðir/@ISK" xmlDataType="decimal"/>
    </xmlCellPr>
  </singleXmlCell>
  <singleXmlCell id="5694" r="I80" connectionId="0">
    <xmlCellPr id="1" uniqueName="EUR">
      <xmlPr mapId="2" xpath="/ns1:EfnahagurBanka/ns1:Gögn/ns1:AfleiðurOgSkortstöðurEignir/ns1:Skiptasamningar/ns1:ErlendirAðilar/ns1:ErlendirAðrirVerðbréfaOgFjárfestingarsjóðir/@EUR" xmlDataType="decimal"/>
    </xmlCellPr>
  </singleXmlCell>
  <singleXmlCell id="5695" r="J80" connectionId="0">
    <xmlCellPr id="1" uniqueName="USD">
      <xmlPr mapId="2" xpath="/ns1:EfnahagurBanka/ns1:Gögn/ns1:AfleiðurOgSkortstöðurEignir/ns1:Skiptasamningar/ns1:ErlendirAðilar/ns1:ErlendirAðrirVerðbréfaOgFjárfestingarsjóðir/@USD" xmlDataType="decimal"/>
    </xmlCellPr>
  </singleXmlCell>
  <singleXmlCell id="5696" r="K80" connectionId="0">
    <xmlCellPr id="1" uniqueName="GBP">
      <xmlPr mapId="2" xpath="/ns1:EfnahagurBanka/ns1:Gögn/ns1:AfleiðurOgSkortstöðurEignir/ns1:Skiptasamningar/ns1:ErlendirAðilar/ns1:ErlendirAðrirVerðbréfaOgFjárfestingarsjóðir/@GBP" xmlDataType="decimal"/>
    </xmlCellPr>
  </singleXmlCell>
  <singleXmlCell id="5697" r="L80" connectionId="0">
    <xmlCellPr id="1" uniqueName="JPY">
      <xmlPr mapId="2" xpath="/ns1:EfnahagurBanka/ns1:Gögn/ns1:AfleiðurOgSkortstöðurEignir/ns1:Skiptasamningar/ns1:ErlendirAðilar/ns1:ErlendirAðrirVerðbréfaOgFjárfestingarsjóðir/@JPY" xmlDataType="decimal"/>
    </xmlCellPr>
  </singleXmlCell>
  <singleXmlCell id="5698" r="M80" connectionId="0">
    <xmlCellPr id="1" uniqueName="DKK">
      <xmlPr mapId="2" xpath="/ns1:EfnahagurBanka/ns1:Gögn/ns1:AfleiðurOgSkortstöðurEignir/ns1:Skiptasamningar/ns1:ErlendirAðilar/ns1:ErlendirAðrirVerðbréfaOgFjárfestingarsjóðir/@DKK" xmlDataType="decimal"/>
    </xmlCellPr>
  </singleXmlCell>
  <singleXmlCell id="5699" r="N80" connectionId="0">
    <xmlCellPr id="1" uniqueName="NOK">
      <xmlPr mapId="2" xpath="/ns1:EfnahagurBanka/ns1:Gögn/ns1:AfleiðurOgSkortstöðurEignir/ns1:Skiptasamningar/ns1:ErlendirAðilar/ns1:ErlendirAðrirVerðbréfaOgFjárfestingarsjóðir/@NOK" xmlDataType="decimal"/>
    </xmlCellPr>
  </singleXmlCell>
  <singleXmlCell id="5700" r="O80" connectionId="0">
    <xmlCellPr id="1" uniqueName="SEK">
      <xmlPr mapId="2" xpath="/ns1:EfnahagurBanka/ns1:Gögn/ns1:AfleiðurOgSkortstöðurEignir/ns1:Skiptasamningar/ns1:ErlendirAðilar/ns1:ErlendirAðrirVerðbréfaOgFjárfestingarsjóðir/@SEK" xmlDataType="decimal"/>
    </xmlCellPr>
  </singleXmlCell>
  <singleXmlCell id="5701" r="P80" connectionId="0">
    <xmlCellPr id="1" uniqueName="CHF">
      <xmlPr mapId="2" xpath="/ns1:EfnahagurBanka/ns1:Gögn/ns1:AfleiðurOgSkortstöðurEignir/ns1:Skiptasamningar/ns1:ErlendirAðilar/ns1:ErlendirAðrirVerðbréfaOgFjárfestingarsjóðir/@CHF" xmlDataType="decimal"/>
    </xmlCellPr>
  </singleXmlCell>
  <singleXmlCell id="5702" r="Q80" connectionId="0">
    <xmlCellPr id="1" uniqueName="AðrirGjaldmiðlar">
      <xmlPr mapId="2" xpath="/ns1:EfnahagurBanka/ns1:Gögn/ns1:AfleiðurOgSkortstöðurEignir/ns1:Skiptasamningar/ns1:ErlendirAðilar/ns1:ErlendirAðrirVerðbréfaOgFjárfestingarsjóðir/@AðrirGjaldmiðlar" xmlDataType="decimal"/>
    </xmlCellPr>
  </singleXmlCell>
  <singleXmlCell id="5703" r="H81" connectionId="0">
    <xmlCellPr id="1" uniqueName="ISK">
      <xmlPr mapId="2" xpath="/ns1:EfnahagurBanka/ns1:Gögn/ns1:AfleiðurOgSkortstöðurEignir/ns1:Skiptasamningar/ns1:ErlendirAðilar/ns1:ErlendiFjármálafyrirtækiÓtalinAnnarsStaðar/@ISK" xmlDataType="decimal"/>
    </xmlCellPr>
  </singleXmlCell>
  <singleXmlCell id="5704" r="I81" connectionId="0">
    <xmlCellPr id="1" uniqueName="EUR">
      <xmlPr mapId="2" xpath="/ns1:EfnahagurBanka/ns1:Gögn/ns1:AfleiðurOgSkortstöðurEignir/ns1:Skiptasamningar/ns1:ErlendirAðilar/ns1:ErlendiFjármálafyrirtækiÓtalinAnnarsStaðar/@EUR" xmlDataType="decimal"/>
    </xmlCellPr>
  </singleXmlCell>
  <singleXmlCell id="5705" r="J81" connectionId="0">
    <xmlCellPr id="1" uniqueName="USD">
      <xmlPr mapId="2" xpath="/ns1:EfnahagurBanka/ns1:Gögn/ns1:AfleiðurOgSkortstöðurEignir/ns1:Skiptasamningar/ns1:ErlendirAðilar/ns1:ErlendiFjármálafyrirtækiÓtalinAnnarsStaðar/@USD" xmlDataType="decimal"/>
    </xmlCellPr>
  </singleXmlCell>
  <singleXmlCell id="5706" r="K81" connectionId="0">
    <xmlCellPr id="1" uniqueName="GBP">
      <xmlPr mapId="2" xpath="/ns1:EfnahagurBanka/ns1:Gögn/ns1:AfleiðurOgSkortstöðurEignir/ns1:Skiptasamningar/ns1:ErlendirAðilar/ns1:ErlendiFjármálafyrirtækiÓtalinAnnarsStaðar/@GBP" xmlDataType="decimal"/>
    </xmlCellPr>
  </singleXmlCell>
  <singleXmlCell id="5707" r="L81" connectionId="0">
    <xmlCellPr id="1" uniqueName="JPY">
      <xmlPr mapId="2" xpath="/ns1:EfnahagurBanka/ns1:Gögn/ns1:AfleiðurOgSkortstöðurEignir/ns1:Skiptasamningar/ns1:ErlendirAðilar/ns1:ErlendiFjármálafyrirtækiÓtalinAnnarsStaðar/@JPY" xmlDataType="decimal"/>
    </xmlCellPr>
  </singleXmlCell>
  <singleXmlCell id="5708" r="M81" connectionId="0">
    <xmlCellPr id="1" uniqueName="DKK">
      <xmlPr mapId="2" xpath="/ns1:EfnahagurBanka/ns1:Gögn/ns1:AfleiðurOgSkortstöðurEignir/ns1:Skiptasamningar/ns1:ErlendirAðilar/ns1:ErlendiFjármálafyrirtækiÓtalinAnnarsStaðar/@DKK" xmlDataType="decimal"/>
    </xmlCellPr>
  </singleXmlCell>
  <singleXmlCell id="5709" r="N81" connectionId="0">
    <xmlCellPr id="1" uniqueName="NOK">
      <xmlPr mapId="2" xpath="/ns1:EfnahagurBanka/ns1:Gögn/ns1:AfleiðurOgSkortstöðurEignir/ns1:Skiptasamningar/ns1:ErlendirAðilar/ns1:ErlendiFjármálafyrirtækiÓtalinAnnarsStaðar/@NOK" xmlDataType="decimal"/>
    </xmlCellPr>
  </singleXmlCell>
  <singleXmlCell id="5710" r="O81" connectionId="0">
    <xmlCellPr id="1" uniqueName="SEK">
      <xmlPr mapId="2" xpath="/ns1:EfnahagurBanka/ns1:Gögn/ns1:AfleiðurOgSkortstöðurEignir/ns1:Skiptasamningar/ns1:ErlendirAðilar/ns1:ErlendiFjármálafyrirtækiÓtalinAnnarsStaðar/@SEK" xmlDataType="decimal"/>
    </xmlCellPr>
  </singleXmlCell>
  <singleXmlCell id="5711" r="P81" connectionId="0">
    <xmlCellPr id="1" uniqueName="CHF">
      <xmlPr mapId="2" xpath="/ns1:EfnahagurBanka/ns1:Gögn/ns1:AfleiðurOgSkortstöðurEignir/ns1:Skiptasamningar/ns1:ErlendirAðilar/ns1:ErlendiFjármálafyrirtækiÓtalinAnnarsStaðar/@CHF" xmlDataType="decimal"/>
    </xmlCellPr>
  </singleXmlCell>
  <singleXmlCell id="5712" r="Q81" connectionId="0">
    <xmlCellPr id="1" uniqueName="AðrirGjaldmiðlar">
      <xmlPr mapId="2" xpath="/ns1:EfnahagurBanka/ns1:Gögn/ns1:AfleiðurOgSkortstöðurEignir/ns1:Skiptasamningar/ns1:ErlendirAðilar/ns1:ErlendiFjármálafyrirtækiÓtalinAnnarsStaðar/@AðrirGjaldmiðlar" xmlDataType="decimal"/>
    </xmlCellPr>
  </singleXmlCell>
  <singleXmlCell id="5713" r="H82" connectionId="0">
    <xmlCellPr id="1" uniqueName="ISK">
      <xmlPr mapId="2" xpath="/ns1:EfnahagurBanka/ns1:Gögn/ns1:AfleiðurOgSkortstöðurEignir/ns1:Skiptasamningar/ns1:ErlendirAðilar/ns1:ErlendirOpinberirAðilarRíkiOgSveitarfélög/@ISK" xmlDataType="decimal"/>
    </xmlCellPr>
  </singleXmlCell>
  <singleXmlCell id="5714" r="I82" connectionId="0">
    <xmlCellPr id="1" uniqueName="EUR">
      <xmlPr mapId="2" xpath="/ns1:EfnahagurBanka/ns1:Gögn/ns1:AfleiðurOgSkortstöðurEignir/ns1:Skiptasamningar/ns1:ErlendirAðilar/ns1:ErlendirOpinberirAðilarRíkiOgSveitarfélög/@EUR" xmlDataType="decimal"/>
    </xmlCellPr>
  </singleXmlCell>
  <singleXmlCell id="5715" r="J82" connectionId="0">
    <xmlCellPr id="1" uniqueName="USD">
      <xmlPr mapId="2" xpath="/ns1:EfnahagurBanka/ns1:Gögn/ns1:AfleiðurOgSkortstöðurEignir/ns1:Skiptasamningar/ns1:ErlendirAðilar/ns1:ErlendirOpinberirAðilarRíkiOgSveitarfélög/@USD" xmlDataType="decimal"/>
    </xmlCellPr>
  </singleXmlCell>
  <singleXmlCell id="5716" r="K82" connectionId="0">
    <xmlCellPr id="1" uniqueName="GBP">
      <xmlPr mapId="2" xpath="/ns1:EfnahagurBanka/ns1:Gögn/ns1:AfleiðurOgSkortstöðurEignir/ns1:Skiptasamningar/ns1:ErlendirAðilar/ns1:ErlendirOpinberirAðilarRíkiOgSveitarfélög/@GBP" xmlDataType="decimal"/>
    </xmlCellPr>
  </singleXmlCell>
  <singleXmlCell id="5717" r="L82" connectionId="0">
    <xmlCellPr id="1" uniqueName="JPY">
      <xmlPr mapId="2" xpath="/ns1:EfnahagurBanka/ns1:Gögn/ns1:AfleiðurOgSkortstöðurEignir/ns1:Skiptasamningar/ns1:ErlendirAðilar/ns1:ErlendirOpinberirAðilarRíkiOgSveitarfélög/@JPY" xmlDataType="decimal"/>
    </xmlCellPr>
  </singleXmlCell>
  <singleXmlCell id="5718" r="M82" connectionId="0">
    <xmlCellPr id="1" uniqueName="DKK">
      <xmlPr mapId="2" xpath="/ns1:EfnahagurBanka/ns1:Gögn/ns1:AfleiðurOgSkortstöðurEignir/ns1:Skiptasamningar/ns1:ErlendirAðilar/ns1:ErlendirOpinberirAðilarRíkiOgSveitarfélög/@DKK" xmlDataType="decimal"/>
    </xmlCellPr>
  </singleXmlCell>
  <singleXmlCell id="5719" r="N82" connectionId="0">
    <xmlCellPr id="1" uniqueName="NOK">
      <xmlPr mapId="2" xpath="/ns1:EfnahagurBanka/ns1:Gögn/ns1:AfleiðurOgSkortstöðurEignir/ns1:Skiptasamningar/ns1:ErlendirAðilar/ns1:ErlendirOpinberirAðilarRíkiOgSveitarfélög/@NOK" xmlDataType="decimal"/>
    </xmlCellPr>
  </singleXmlCell>
  <singleXmlCell id="5720" r="O82" connectionId="0">
    <xmlCellPr id="1" uniqueName="SEK">
      <xmlPr mapId="2" xpath="/ns1:EfnahagurBanka/ns1:Gögn/ns1:AfleiðurOgSkortstöðurEignir/ns1:Skiptasamningar/ns1:ErlendirAðilar/ns1:ErlendirOpinberirAðilarRíkiOgSveitarfélög/@SEK" xmlDataType="decimal"/>
    </xmlCellPr>
  </singleXmlCell>
  <singleXmlCell id="5721" r="P82" connectionId="0">
    <xmlCellPr id="1" uniqueName="CHF">
      <xmlPr mapId="2" xpath="/ns1:EfnahagurBanka/ns1:Gögn/ns1:AfleiðurOgSkortstöðurEignir/ns1:Skiptasamningar/ns1:ErlendirAðilar/ns1:ErlendirOpinberirAðilarRíkiOgSveitarfélög/@CHF" xmlDataType="decimal"/>
    </xmlCellPr>
  </singleXmlCell>
  <singleXmlCell id="5722" r="Q82" connectionId="0">
    <xmlCellPr id="1" uniqueName="AðrirGjaldmiðlar">
      <xmlPr mapId="2" xpath="/ns1:EfnahagurBanka/ns1:Gögn/ns1:AfleiðurOgSkortstöðurEignir/ns1:Skiptasamningar/ns1:ErlendirAðilar/ns1:ErlendirOpinberirAðilarRíkiOgSveitarfélög/@AðrirGjaldmiðlar" xmlDataType="decimal"/>
    </xmlCellPr>
  </singleXmlCell>
  <singleXmlCell id="5723" r="H83" connectionId="0">
    <xmlCellPr id="1" uniqueName="ISK">
      <xmlPr mapId="2" xpath="/ns1:EfnahagurBanka/ns1:Gögn/ns1:AfleiðurOgSkortstöðurEignir/ns1:Skiptasamningar/ns1:ErlendirAðilar/ns1:ErlendÖnnurAtvinnufyrirtækiHeimiliOgÞjónustaViðHeimili/@ISK" xmlDataType="decimal"/>
    </xmlCellPr>
  </singleXmlCell>
  <singleXmlCell id="5724" r="I83" connectionId="0">
    <xmlCellPr id="1" uniqueName="EUR">
      <xmlPr mapId="2" xpath="/ns1:EfnahagurBanka/ns1:Gögn/ns1:AfleiðurOgSkortstöðurEignir/ns1:Skiptasamningar/ns1:ErlendirAðilar/ns1:ErlendÖnnurAtvinnufyrirtækiHeimiliOgÞjónustaViðHeimili/@EUR" xmlDataType="decimal"/>
    </xmlCellPr>
  </singleXmlCell>
  <singleXmlCell id="5725" r="J83" connectionId="0">
    <xmlCellPr id="1" uniqueName="USD">
      <xmlPr mapId="2" xpath="/ns1:EfnahagurBanka/ns1:Gögn/ns1:AfleiðurOgSkortstöðurEignir/ns1:Skiptasamningar/ns1:ErlendirAðilar/ns1:ErlendÖnnurAtvinnufyrirtækiHeimiliOgÞjónustaViðHeimili/@USD" xmlDataType="decimal"/>
    </xmlCellPr>
  </singleXmlCell>
  <singleXmlCell id="5726" r="K83" connectionId="0">
    <xmlCellPr id="1" uniqueName="GBP">
      <xmlPr mapId="2" xpath="/ns1:EfnahagurBanka/ns1:Gögn/ns1:AfleiðurOgSkortstöðurEignir/ns1:Skiptasamningar/ns1:ErlendirAðilar/ns1:ErlendÖnnurAtvinnufyrirtækiHeimiliOgÞjónustaViðHeimili/@GBP" xmlDataType="decimal"/>
    </xmlCellPr>
  </singleXmlCell>
  <singleXmlCell id="5727" r="L83" connectionId="0">
    <xmlCellPr id="1" uniqueName="JPY">
      <xmlPr mapId="2" xpath="/ns1:EfnahagurBanka/ns1:Gögn/ns1:AfleiðurOgSkortstöðurEignir/ns1:Skiptasamningar/ns1:ErlendirAðilar/ns1:ErlendÖnnurAtvinnufyrirtækiHeimiliOgÞjónustaViðHeimili/@JPY" xmlDataType="decimal"/>
    </xmlCellPr>
  </singleXmlCell>
  <singleXmlCell id="5728" r="M83" connectionId="0">
    <xmlCellPr id="1" uniqueName="DKK">
      <xmlPr mapId="2" xpath="/ns1:EfnahagurBanka/ns1:Gögn/ns1:AfleiðurOgSkortstöðurEignir/ns1:Skiptasamningar/ns1:ErlendirAðilar/ns1:ErlendÖnnurAtvinnufyrirtækiHeimiliOgÞjónustaViðHeimili/@DKK" xmlDataType="decimal"/>
    </xmlCellPr>
  </singleXmlCell>
  <singleXmlCell id="5729" r="N83" connectionId="0">
    <xmlCellPr id="1" uniqueName="NOK">
      <xmlPr mapId="2" xpath="/ns1:EfnahagurBanka/ns1:Gögn/ns1:AfleiðurOgSkortstöðurEignir/ns1:Skiptasamningar/ns1:ErlendirAðilar/ns1:ErlendÖnnurAtvinnufyrirtækiHeimiliOgÞjónustaViðHeimili/@NOK" xmlDataType="decimal"/>
    </xmlCellPr>
  </singleXmlCell>
  <singleXmlCell id="5730" r="O83" connectionId="0">
    <xmlCellPr id="1" uniqueName="SEK">
      <xmlPr mapId="2" xpath="/ns1:EfnahagurBanka/ns1:Gögn/ns1:AfleiðurOgSkortstöðurEignir/ns1:Skiptasamningar/ns1:ErlendirAðilar/ns1:ErlendÖnnurAtvinnufyrirtækiHeimiliOgÞjónustaViðHeimili/@SEK" xmlDataType="decimal"/>
    </xmlCellPr>
  </singleXmlCell>
  <singleXmlCell id="5731" r="P83" connectionId="0">
    <xmlCellPr id="1" uniqueName="CHF">
      <xmlPr mapId="2" xpath="/ns1:EfnahagurBanka/ns1:Gögn/ns1:AfleiðurOgSkortstöðurEignir/ns1:Skiptasamningar/ns1:ErlendirAðilar/ns1:ErlendÖnnurAtvinnufyrirtækiHeimiliOgÞjónustaViðHeimili/@CHF" xmlDataType="decimal"/>
    </xmlCellPr>
  </singleXmlCell>
  <singleXmlCell id="5732" r="Q83" connectionId="0">
    <xmlCellPr id="1" uniqueName="AðrirGjaldmiðlar">
      <xmlPr mapId="2" xpath="/ns1:EfnahagurBanka/ns1:Gögn/ns1:AfleiðurOgSkortstöðurEignir/ns1:Skiptasamningar/ns1:ErlendirAðilar/ns1:ErlendÖnnurAtvinnufyrirtækiHeimiliOgÞjónustaViðHeimili/@AðrirGjaldmiðlar"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printerSettings" Target="../printerSettings/printerSettings44.bin"/><Relationship Id="rId7" Type="http://schemas.openxmlformats.org/officeDocument/2006/relationships/tableSingleCells" Target="../tables/tableSingleCells8.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4.vml"/><Relationship Id="rId5" Type="http://schemas.openxmlformats.org/officeDocument/2006/relationships/printerSettings" Target="../printerSettings/printerSettings46.bin"/><Relationship Id="rId4" Type="http://schemas.openxmlformats.org/officeDocument/2006/relationships/printerSettings" Target="../printerSettings/printerSettings4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tableSingleCells" Target="../tables/tableSingleCells9.xml"/><Relationship Id="rId5" Type="http://schemas.openxmlformats.org/officeDocument/2006/relationships/printerSettings" Target="../printerSettings/printerSettings51.bin"/><Relationship Id="rId4" Type="http://schemas.openxmlformats.org/officeDocument/2006/relationships/printerSettings" Target="../printerSettings/printerSettings5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tableSingleCells" Target="../tables/tableSingleCells10.xml"/><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tableSingleCells" Target="../tables/tableSingleCells11.xml"/><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tableSingleCells" Target="../tables/tableSingleCells12.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tableSingleCells" Target="../tables/tableSingleCells13.xml"/><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tableSingleCells" Target="../tables/tableSingleCells14.xml"/><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77.bin"/><Relationship Id="rId4" Type="http://schemas.openxmlformats.org/officeDocument/2006/relationships/ctrlProp" Target="../ctrlProps/ctrlProp1.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8" Type="http://schemas.openxmlformats.org/officeDocument/2006/relationships/tableSingleCells" Target="../tables/tableSingleCells1.xml"/><Relationship Id="rId3" Type="http://schemas.openxmlformats.org/officeDocument/2006/relationships/printerSettings" Target="../printerSettings/printerSettings9.bin"/><Relationship Id="rId7" Type="http://schemas.openxmlformats.org/officeDocument/2006/relationships/vmlDrawing" Target="../drawings/vmlDrawing2.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1.bin"/><Relationship Id="rId5" Type="http://schemas.openxmlformats.org/officeDocument/2006/relationships/hyperlink" Target="http://www.sedlabanki.is/library/Fylgiskj%C3%B6l/Hagtolur/Fjarmalafyrirtaeki/Lei%C3%B0beiningar_efnahagsyfirlit_01082014.pdf" TargetMode="External"/><Relationship Id="rId4" Type="http://schemas.openxmlformats.org/officeDocument/2006/relationships/printerSettings" Target="../printerSettings/printerSettings10.bin"/><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14.bin"/><Relationship Id="rId7" Type="http://schemas.openxmlformats.org/officeDocument/2006/relationships/tableSingleCells" Target="../tables/tableSingleCells2.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vmlDrawing" Target="../drawings/vmlDrawing3.vml"/><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21.bin"/><Relationship Id="rId3" Type="http://schemas.openxmlformats.org/officeDocument/2006/relationships/printerSettings" Target="../printerSettings/printerSettings19.bin"/><Relationship Id="rId7" Type="http://schemas.openxmlformats.org/officeDocument/2006/relationships/hyperlink" Target="http://www.sedlabanki.is/lisalib/getfile.aspx?itemid=5308" TargetMode="Externa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hyperlink" Target="http://www.sedlabanki.is/?pageid=461" TargetMode="External"/><Relationship Id="rId5" Type="http://schemas.openxmlformats.org/officeDocument/2006/relationships/hyperlink" Target="mailto:bankakerfi@sedlabanki.is" TargetMode="External"/><Relationship Id="rId4" Type="http://schemas.openxmlformats.org/officeDocument/2006/relationships/printerSettings" Target="../printerSettings/printerSettings20.bin"/><Relationship Id="rId9" Type="http://schemas.openxmlformats.org/officeDocument/2006/relationships/tableSingleCells" Target="../tables/tableSingleCells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tableSingleCells" Target="../tables/tableSingleCells4.xml"/><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9.bin"/><Relationship Id="rId7" Type="http://schemas.openxmlformats.org/officeDocument/2006/relationships/tableSingleCells" Target="../tables/tableSingleCells5.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printerSettings" Target="../printerSettings/printerSettings31.bin"/><Relationship Id="rId5" Type="http://schemas.openxmlformats.org/officeDocument/2006/relationships/hyperlink" Target="http://www.sedlabanki.is/library/Fylgiskj%C3%B6l/Hagtolur/Fjarmalafyrirtaeki/Landaheiti%20og%20skammstafanir.xlsx" TargetMode="External"/><Relationship Id="rId4"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6" Type="http://schemas.openxmlformats.org/officeDocument/2006/relationships/tableSingleCells" Target="../tables/tableSingleCells6.xml"/><Relationship Id="rId5" Type="http://schemas.openxmlformats.org/officeDocument/2006/relationships/printerSettings" Target="../printerSettings/printerSettings36.bin"/><Relationship Id="rId4" Type="http://schemas.openxmlformats.org/officeDocument/2006/relationships/printerSettings" Target="../printerSettings/printerSettings35.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tableSingleCells" Target="../tables/tableSingleCells7.xml"/><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FF00"/>
  </sheetPr>
  <dimension ref="B3:E33"/>
  <sheetViews>
    <sheetView showGridLines="0" zoomScaleNormal="100" workbookViewId="0">
      <selection activeCell="C29" sqref="C29"/>
    </sheetView>
  </sheetViews>
  <sheetFormatPr defaultRowHeight="12.75" x14ac:dyDescent="0.2"/>
  <cols>
    <col min="1" max="1" width="3.7109375" style="535" customWidth="1"/>
    <col min="2" max="2" width="25.28515625" style="535" customWidth="1"/>
    <col min="3" max="5" width="27.7109375" style="535" customWidth="1"/>
    <col min="6" max="6" width="5.5703125" style="535" customWidth="1"/>
    <col min="7" max="7" width="1.7109375" style="535" customWidth="1"/>
    <col min="8" max="16384" width="9.140625" style="535"/>
  </cols>
  <sheetData>
    <row r="3" spans="2:5" ht="25.5" customHeight="1" x14ac:dyDescent="0.2">
      <c r="B3" s="545"/>
      <c r="C3" s="545" t="s">
        <v>13657</v>
      </c>
    </row>
    <row r="4" spans="2:5" x14ac:dyDescent="0.2">
      <c r="B4" s="539" t="s">
        <v>13655</v>
      </c>
      <c r="C4" s="543">
        <f>+EIGNIR!C5</f>
        <v>0</v>
      </c>
    </row>
    <row r="5" spans="2:5" x14ac:dyDescent="0.2">
      <c r="B5" s="539" t="s">
        <v>13661</v>
      </c>
      <c r="C5" s="536">
        <f>+EIGNIR!C8</f>
        <v>43585</v>
      </c>
    </row>
    <row r="6" spans="2:5" x14ac:dyDescent="0.2">
      <c r="B6" s="539" t="s">
        <v>13658</v>
      </c>
      <c r="C6" s="544">
        <f>+EIGNIR!C9</f>
        <v>0</v>
      </c>
    </row>
    <row r="7" spans="2:5" x14ac:dyDescent="0.2">
      <c r="B7" s="539" t="s">
        <v>13659</v>
      </c>
      <c r="C7" s="544">
        <f>+EIGNIR!C10</f>
        <v>0</v>
      </c>
    </row>
    <row r="8" spans="2:5" x14ac:dyDescent="0.2">
      <c r="B8" s="539" t="s">
        <v>13660</v>
      </c>
      <c r="C8" s="544">
        <f>+EIGNIR!C11</f>
        <v>0</v>
      </c>
    </row>
    <row r="11" spans="2:5" ht="25.5" customHeight="1" x14ac:dyDescent="0.2">
      <c r="B11" s="545" t="s">
        <v>13656</v>
      </c>
      <c r="C11" s="545" t="s">
        <v>13663</v>
      </c>
      <c r="D11" s="545" t="s">
        <v>13662</v>
      </c>
      <c r="E11" s="545" t="s">
        <v>13683</v>
      </c>
    </row>
    <row r="12" spans="2:5" x14ac:dyDescent="0.2">
      <c r="B12" s="542" t="s">
        <v>13642</v>
      </c>
      <c r="C12" s="549" t="s">
        <v>13671</v>
      </c>
      <c r="D12" s="542">
        <f>+IF(MIN(EIGNIR!C17:C753)&lt;0,MIN(EIGNIR!C17:C753),0)</f>
        <v>0</v>
      </c>
      <c r="E12" s="542">
        <f>+IF(SUM(EIGNIR!C17:C753)&lt;&gt;0,0,1)</f>
        <v>1</v>
      </c>
    </row>
    <row r="13" spans="2:5" x14ac:dyDescent="0.2">
      <c r="B13" s="550" t="s">
        <v>13677</v>
      </c>
      <c r="C13" s="542">
        <f>IF(ABS(EIGNIR!C756-SUM(EIGNIR!C757:C764))&lt;0.5,0,1)</f>
        <v>0</v>
      </c>
      <c r="D13" s="542">
        <f>+IF(MIN(EIGNIR!C756:C764)&lt;0,MIN(EIGNIR!C756:C764),0)</f>
        <v>0</v>
      </c>
      <c r="E13" s="542">
        <f>+IF(SUM(EIGNIR!C756:C764)&lt;&gt;0,0,1)</f>
        <v>1</v>
      </c>
    </row>
    <row r="14" spans="2:5" x14ac:dyDescent="0.2">
      <c r="B14" s="550" t="s">
        <v>13678</v>
      </c>
      <c r="C14" s="542">
        <f>IF(ABS(EIGNIR!C766-SUM(EIGNIR!C767:C774))&lt;0.5,0,1)</f>
        <v>0</v>
      </c>
      <c r="D14" s="542">
        <f>+IF(MIN(EIGNIR!C766:C774)&lt;0,MIN(EIGNIR!C766:C774),0)</f>
        <v>0</v>
      </c>
      <c r="E14" s="542">
        <f>+IF(SUM(EIGNIR!C766:C774)&lt;&gt;0,0,1)</f>
        <v>1</v>
      </c>
    </row>
    <row r="15" spans="2:5" x14ac:dyDescent="0.2">
      <c r="B15" s="550" t="s">
        <v>13679</v>
      </c>
      <c r="C15" s="542">
        <f>IF(ABS(EIGNIR!C753-EIGNIR!C756-EIGNIR!C766)&lt;0.5,0,1)</f>
        <v>0</v>
      </c>
      <c r="D15" s="549" t="s">
        <v>13671</v>
      </c>
      <c r="E15" s="549" t="s">
        <v>13671</v>
      </c>
    </row>
    <row r="16" spans="2:5" x14ac:dyDescent="0.2">
      <c r="B16" s="542" t="s">
        <v>13643</v>
      </c>
      <c r="C16" s="549" t="s">
        <v>13671</v>
      </c>
      <c r="D16" s="542">
        <f>+IF(MIN(SKULDIR!C11:C209)&lt;0,MIN(SKULDIR!C11:C209),0)</f>
        <v>0</v>
      </c>
      <c r="E16" s="542">
        <f>+IF(SUM(SKULDIR!C11:C209)&lt;&gt;0,0,1)</f>
        <v>1</v>
      </c>
    </row>
    <row r="17" spans="2:5" x14ac:dyDescent="0.2">
      <c r="B17" s="550" t="s">
        <v>13665</v>
      </c>
      <c r="C17" s="549" t="s">
        <v>13671</v>
      </c>
      <c r="D17" s="542">
        <f>+IF(MIN(SKULDIR!C212:C219)&lt;0,MIN(SKULDIR!C212:C219),0)</f>
        <v>0</v>
      </c>
      <c r="E17" s="542">
        <f>+IF(SUM(SKULDIR!C212:C219)&lt;&gt;0,0,1)</f>
        <v>1</v>
      </c>
    </row>
    <row r="18" spans="2:5" x14ac:dyDescent="0.2">
      <c r="B18" s="550" t="s">
        <v>13680</v>
      </c>
      <c r="C18" s="542">
        <f>IF(ABS(SKULDIR!C221-SUM(SKULDIR!C222:C228))&lt;0.5,0,1)</f>
        <v>0</v>
      </c>
      <c r="D18" s="542">
        <f>+IF(MIN(SKULDIR!C221:C228)&lt;0,MIN(SKULDIR!C221:C228),0)</f>
        <v>0</v>
      </c>
      <c r="E18" s="542">
        <f>+IF(SUM(SKULDIR!C221:C228)&lt;&gt;0,0,1)</f>
        <v>1</v>
      </c>
    </row>
    <row r="19" spans="2:5" x14ac:dyDescent="0.2">
      <c r="B19" s="550" t="s">
        <v>13681</v>
      </c>
      <c r="C19" s="542">
        <f>IF(ABS(SKULDIR!C230-SUM(SKULDIR!C231:C237))&lt;0.5,0,1)</f>
        <v>0</v>
      </c>
      <c r="D19" s="542">
        <f>+IF(MIN(SKULDIR!C230:C237)&lt;0,MIN(SKULDIR!C230:C237),0)</f>
        <v>0</v>
      </c>
      <c r="E19" s="542">
        <f>+IF(SUM(SKULDIR!C230:C237)&lt;&gt;0,0,1)</f>
        <v>1</v>
      </c>
    </row>
    <row r="20" spans="2:5" x14ac:dyDescent="0.2">
      <c r="B20" s="550" t="s">
        <v>13682</v>
      </c>
      <c r="C20" s="542">
        <f>IF(ABS(SKULDIR!C209-SKULDIR!C221-SKULDIR!C230)&lt;0.5,0,1)</f>
        <v>0</v>
      </c>
      <c r="D20" s="549" t="s">
        <v>13671</v>
      </c>
      <c r="E20" s="549" t="s">
        <v>13671</v>
      </c>
    </row>
    <row r="21" spans="2:5" x14ac:dyDescent="0.2">
      <c r="B21" s="542" t="s">
        <v>13644</v>
      </c>
      <c r="C21" s="549" t="s">
        <v>13671</v>
      </c>
      <c r="D21" s="549" t="s">
        <v>13671</v>
      </c>
      <c r="E21" s="542">
        <f>+IF(SUM('Eigið fé'!C12:C33)&lt;&gt;0,0,1)</f>
        <v>1</v>
      </c>
    </row>
    <row r="22" spans="2:5" x14ac:dyDescent="0.2">
      <c r="B22" s="542" t="s">
        <v>13645</v>
      </c>
      <c r="C22" s="549" t="s">
        <v>13671</v>
      </c>
      <c r="D22" s="549" t="s">
        <v>13671</v>
      </c>
      <c r="E22" s="542">
        <f>+IF(SUM(Gengi!D7:D40)&lt;&gt;0,0,1)</f>
        <v>1</v>
      </c>
    </row>
    <row r="23" spans="2:5" x14ac:dyDescent="0.2">
      <c r="B23" s="542" t="s">
        <v>13646</v>
      </c>
      <c r="C23" s="541">
        <f>+ABS(MIN(Lönd!C57:AA57,Lönd!AC57:AD57))+MAX(Lönd!C57:AA57,Lönd!AC57:AD57)</f>
        <v>0</v>
      </c>
      <c r="D23" s="542">
        <f>+IF(MIN(Lönd!C5:AA54,Lönd!AC5:AD54)&lt;0,MIN(Lönd!C5:AA54,Lönd!AC5:AD54),0)</f>
        <v>0</v>
      </c>
      <c r="E23" s="542">
        <f>IF(MIN(Lönd!AF5:AF54)&lt;0,1,0)</f>
        <v>0</v>
      </c>
    </row>
    <row r="24" spans="2:5" x14ac:dyDescent="0.2">
      <c r="B24" s="542" t="s">
        <v>13647</v>
      </c>
      <c r="C24" s="540">
        <f>+ABS(MIN('Sundurliðun Hlutabréf'!A5:C84))+MAX('Sundurliðun Hlutabréf'!A5:C84)+ABS(MIN('Sundurliðun Hlutabréf'!F89:T95))+MAX('Sundurliðun Hlutabréf'!F89:T95)</f>
        <v>0</v>
      </c>
      <c r="D24" s="541">
        <f>+IF(MIN('Sundurliðun Hlutabréf'!F5:T84)&lt;0,MIN('Sundurliðun Hlutabréf'!F5:T84),0)</f>
        <v>0</v>
      </c>
      <c r="E24" s="549" t="s">
        <v>13671</v>
      </c>
    </row>
    <row r="25" spans="2:5" x14ac:dyDescent="0.2">
      <c r="B25" s="542" t="s">
        <v>13648</v>
      </c>
      <c r="C25" s="540">
        <f>+ABS(MIN('Sundurliðun Skuldabréf'!A5:C122,'Sundurliðun Skuldabréf'!A125:C129))+MAX('Sundurliðun Skuldabréf'!A5:C122,'Sundurliðun Skuldabréf'!A125:C129)+ABS(MIN('Sundurliðun Skuldabréf'!F132:T146))+MAX('Sundurliðun Skuldabréf'!F132:T146)</f>
        <v>0</v>
      </c>
      <c r="D25" s="541">
        <f>+IF(MIN('Sundurliðun Skuldabréf'!F5:T122,'Sundurliðun Skuldabréf'!F125:I129)&lt;0,MIN('Sundurliðun Skuldabréf'!F5:T122,'Sundurliðun Skuldabréf'!F125:I129),0)</f>
        <v>0</v>
      </c>
      <c r="E25" s="549" t="s">
        <v>13671</v>
      </c>
    </row>
    <row r="26" spans="2:5" x14ac:dyDescent="0.2">
      <c r="B26" s="542" t="s">
        <v>13649</v>
      </c>
      <c r="C26" s="541">
        <f>+ABS(MIN('Sundurliðun Útlán'!A5:B296))+MAX('Sundurliðun Útlán'!A5:B296)+ABS(MIN('Sundurliðun Útlán'!E299:Q332))+MAX('Sundurliðun Útlán'!E299:Q332)</f>
        <v>0</v>
      </c>
      <c r="D26" s="541">
        <f>+IF(MIN('Sundurliðun Útlán'!E5:Q296)&lt;0,MIN('Sundurliðun Útlán'!E5:Q296),0)</f>
        <v>0</v>
      </c>
      <c r="E26" s="549" t="s">
        <v>13671</v>
      </c>
    </row>
    <row r="27" spans="2:5" x14ac:dyDescent="0.2">
      <c r="B27" s="542" t="s">
        <v>13650</v>
      </c>
      <c r="C27" s="541">
        <f>+ABS(MIN('Sundurliðun Afleiður - eignir'!A5:B83))+MAX('Sundurliðun Afleiður - eignir'!A5:B83)+ABS(MIN('Sundurliðun Afleiður - eignir'!E87:Q90))+MAX('Sundurliðun Afleiður - eignir'!E87:Q90)</f>
        <v>0</v>
      </c>
      <c r="D27" s="541">
        <f>+IF(MIN('Sundurliðun Afleiður - eignir'!E5:E83)&lt;0,MIN('Sundurliðun Afleiður - eignir'!E5:E83),0)</f>
        <v>0</v>
      </c>
      <c r="E27" s="549" t="s">
        <v>13671</v>
      </c>
    </row>
    <row r="28" spans="2:5" x14ac:dyDescent="0.2">
      <c r="B28" s="542" t="s">
        <v>13651</v>
      </c>
      <c r="C28" s="541">
        <f>+ABS(MIN('Sundurliðun Innlán'!A5:B167))+MAX('Sundurliðun Innlán'!A5:B167)+ABS(MIN('Sundurliðun Innlán'!E170:Q192))+MAX('Sundurliðun Innlán'!E170:Q192)</f>
        <v>0</v>
      </c>
      <c r="D28" s="541">
        <f>+IF(MIN('Sundurliðun Innlán'!E5:Q167)&lt;0,MIN('Sundurliðun Innlán'!E5:Q167),0)</f>
        <v>0</v>
      </c>
      <c r="E28" s="549" t="s">
        <v>13671</v>
      </c>
    </row>
    <row r="29" spans="2:5" x14ac:dyDescent="0.2">
      <c r="B29" s="542" t="s">
        <v>13652</v>
      </c>
      <c r="C29" s="541">
        <f>+ABS(MIN('Sundurliðun Lántaka'!A5:B82))+MAX('Sundurliðun Lántaka'!A5:B82)+ABS(MIN('Sundurliðun Lántaka'!E88:Q92))+MAX('Sundurliðun Lántaka'!E88:Q92)</f>
        <v>0</v>
      </c>
      <c r="D29" s="541">
        <f>+IF(MIN('Sundurliðun Lántaka'!E5:Q82)&lt;0,MIN('Sundurliðun Lántaka'!E5:Q82),0)</f>
        <v>0</v>
      </c>
      <c r="E29" s="549" t="s">
        <v>13671</v>
      </c>
    </row>
    <row r="30" spans="2:5" x14ac:dyDescent="0.2">
      <c r="B30" s="542" t="s">
        <v>13653</v>
      </c>
      <c r="C30" s="541">
        <f>+ABS(MIN('Sundurliðun Verðbréfaútgáfa'!A5:B22))+MAX('Sundurliðun Verðbréfaútgáfa'!A5:B22)+ABS(MIN('Sundurliðun Verðbréfaútgáfa'!E27:Q32))+MAX('Sundurliðun Verðbréfaútgáfa'!E27:Q32)</f>
        <v>0</v>
      </c>
      <c r="D30" s="541">
        <f>+IF(MIN('Sundurliðun Verðbréfaútgáfa'!E5:Q22)&lt;0,MIN('Sundurliðun Verðbréfaútgáfa'!E5:Q22),0)</f>
        <v>0</v>
      </c>
      <c r="E30" s="549" t="s">
        <v>13671</v>
      </c>
    </row>
    <row r="31" spans="2:5" x14ac:dyDescent="0.2">
      <c r="B31" s="542" t="s">
        <v>13664</v>
      </c>
      <c r="C31" s="541">
        <f>+ABS(MIN('Afleiður og skortstöð - skuldir'!A5:B112))+MAX('Afleiður og skortstöð - skuldir'!A5:B112)+ABS(MIN('Afleiður og skortstöð - skuldir'!E116:Q119))+MAX('Afleiður og skortstöð - skuldir'!E116:Q119)</f>
        <v>0</v>
      </c>
      <c r="D31" s="541">
        <f>+IF(MIN('Afleiður og skortstöð - skuldir'!E5:E112)&lt;0,MIN('Afleiður og skortstöð - skuldir'!E5:E112),0)</f>
        <v>0</v>
      </c>
      <c r="E31" s="549" t="s">
        <v>13671</v>
      </c>
    </row>
    <row r="32" spans="2:5" x14ac:dyDescent="0.2">
      <c r="B32" s="542" t="s">
        <v>13654</v>
      </c>
      <c r="C32" s="541">
        <f>+ABS(MIN('Eigið fe'!A5:C26))+MAX('Eigið fe'!A5:C26)+ABS(MIN('Eigið fe'!F31:T35))+MAX('Eigið fe'!F31:T35)</f>
        <v>0</v>
      </c>
      <c r="D32" s="549" t="s">
        <v>13671</v>
      </c>
      <c r="E32" s="549" t="s">
        <v>13671</v>
      </c>
    </row>
    <row r="33" spans="2:5" x14ac:dyDescent="0.2">
      <c r="B33" s="542" t="s">
        <v>13672</v>
      </c>
      <c r="C33" s="540">
        <f>+EIGNIR!C753-SKULDIR!C209-'Eigið fé'!C33</f>
        <v>0</v>
      </c>
      <c r="D33" s="549" t="s">
        <v>13671</v>
      </c>
      <c r="E33" s="549" t="s">
        <v>13671</v>
      </c>
    </row>
  </sheetData>
  <conditionalFormatting sqref="C4:C5">
    <cfRule type="cellIs" dxfId="201" priority="75" operator="equal">
      <formula>""""""</formula>
    </cfRule>
    <cfRule type="cellIs" dxfId="200" priority="76" operator="equal">
      <formula>0</formula>
    </cfRule>
  </conditionalFormatting>
  <conditionalFormatting sqref="C23">
    <cfRule type="cellIs" dxfId="199" priority="74" operator="greaterThan">
      <formula>0.005</formula>
    </cfRule>
  </conditionalFormatting>
  <conditionalFormatting sqref="C24">
    <cfRule type="cellIs" dxfId="198" priority="73" operator="greaterThan">
      <formula>0.005</formula>
    </cfRule>
  </conditionalFormatting>
  <conditionalFormatting sqref="D24">
    <cfRule type="cellIs" dxfId="197" priority="72" operator="notEqual">
      <formula>0</formula>
    </cfRule>
  </conditionalFormatting>
  <conditionalFormatting sqref="E23">
    <cfRule type="cellIs" dxfId="196" priority="71" operator="notEqual">
      <formula>0</formula>
    </cfRule>
  </conditionalFormatting>
  <conditionalFormatting sqref="E22">
    <cfRule type="cellIs" dxfId="195" priority="70" operator="notEqual">
      <formula>0</formula>
    </cfRule>
  </conditionalFormatting>
  <conditionalFormatting sqref="E21">
    <cfRule type="cellIs" dxfId="194" priority="69" operator="notEqual">
      <formula>0</formula>
    </cfRule>
  </conditionalFormatting>
  <conditionalFormatting sqref="D23">
    <cfRule type="cellIs" dxfId="193" priority="68" operator="notEqual">
      <formula>0</formula>
    </cfRule>
  </conditionalFormatting>
  <conditionalFormatting sqref="C25">
    <cfRule type="cellIs" dxfId="192" priority="67" operator="greaterThan">
      <formula>0.005</formula>
    </cfRule>
  </conditionalFormatting>
  <conditionalFormatting sqref="D25">
    <cfRule type="cellIs" dxfId="191" priority="66" operator="notEqual">
      <formula>0</formula>
    </cfRule>
  </conditionalFormatting>
  <conditionalFormatting sqref="E12">
    <cfRule type="cellIs" dxfId="190" priority="65" operator="notEqual">
      <formula>0</formula>
    </cfRule>
  </conditionalFormatting>
  <conditionalFormatting sqref="E16">
    <cfRule type="cellIs" dxfId="189" priority="64" operator="notEqual">
      <formula>0</formula>
    </cfRule>
  </conditionalFormatting>
  <conditionalFormatting sqref="E17">
    <cfRule type="cellIs" dxfId="188" priority="63" operator="notEqual">
      <formula>0</formula>
    </cfRule>
  </conditionalFormatting>
  <conditionalFormatting sqref="C26">
    <cfRule type="cellIs" dxfId="187" priority="62" operator="greaterThan">
      <formula>0.005</formula>
    </cfRule>
  </conditionalFormatting>
  <conditionalFormatting sqref="D26">
    <cfRule type="cellIs" dxfId="186" priority="61" operator="notEqual">
      <formula>0</formula>
    </cfRule>
  </conditionalFormatting>
  <conditionalFormatting sqref="C28">
    <cfRule type="cellIs" dxfId="185" priority="60" operator="greaterThan">
      <formula>0.005</formula>
    </cfRule>
  </conditionalFormatting>
  <conditionalFormatting sqref="D28:D30">
    <cfRule type="cellIs" dxfId="184" priority="59" operator="notEqual">
      <formula>0</formula>
    </cfRule>
  </conditionalFormatting>
  <conditionalFormatting sqref="C29:C30">
    <cfRule type="cellIs" dxfId="183" priority="58" operator="greaterThan">
      <formula>0.005</formula>
    </cfRule>
  </conditionalFormatting>
  <conditionalFormatting sqref="C32">
    <cfRule type="cellIs" dxfId="182" priority="57" operator="greaterThan">
      <formula>0.005</formula>
    </cfRule>
  </conditionalFormatting>
  <conditionalFormatting sqref="C27">
    <cfRule type="cellIs" dxfId="181" priority="56" operator="greaterThan">
      <formula>0.005</formula>
    </cfRule>
  </conditionalFormatting>
  <conditionalFormatting sqref="D27">
    <cfRule type="cellIs" dxfId="180" priority="55" operator="notEqual">
      <formula>0</formula>
    </cfRule>
  </conditionalFormatting>
  <conditionalFormatting sqref="C31">
    <cfRule type="cellIs" dxfId="179" priority="54" operator="greaterThan">
      <formula>0.005</formula>
    </cfRule>
  </conditionalFormatting>
  <conditionalFormatting sqref="D31">
    <cfRule type="cellIs" dxfId="178" priority="53" operator="notEqual">
      <formula>0</formula>
    </cfRule>
  </conditionalFormatting>
  <conditionalFormatting sqref="C33">
    <cfRule type="cellIs" dxfId="177" priority="52" operator="notEqual">
      <formula>0</formula>
    </cfRule>
  </conditionalFormatting>
  <conditionalFormatting sqref="E13:E14">
    <cfRule type="cellIs" dxfId="176" priority="51" operator="notEqual">
      <formula>0</formula>
    </cfRule>
  </conditionalFormatting>
  <conditionalFormatting sqref="E18">
    <cfRule type="cellIs" dxfId="175" priority="50" operator="notEqual">
      <formula>0</formula>
    </cfRule>
  </conditionalFormatting>
  <conditionalFormatting sqref="E19">
    <cfRule type="cellIs" dxfId="174" priority="49" operator="notEqual">
      <formula>0</formula>
    </cfRule>
  </conditionalFormatting>
  <conditionalFormatting sqref="C13:C15">
    <cfRule type="cellIs" dxfId="173" priority="48" operator="notEqual">
      <formula>0</formula>
    </cfRule>
  </conditionalFormatting>
  <conditionalFormatting sqref="C18">
    <cfRule type="cellIs" dxfId="172" priority="45" operator="notEqual">
      <formula>0</formula>
    </cfRule>
  </conditionalFormatting>
  <conditionalFormatting sqref="C19">
    <cfRule type="cellIs" dxfId="171" priority="44" operator="notEqual">
      <formula>0</formula>
    </cfRule>
  </conditionalFormatting>
  <conditionalFormatting sqref="C20">
    <cfRule type="cellIs" dxfId="170" priority="43" operator="notEqual">
      <formula>0</formula>
    </cfRule>
  </conditionalFormatting>
  <conditionalFormatting sqref="C6">
    <cfRule type="cellIs" dxfId="169" priority="39" operator="equal">
      <formula>""""""</formula>
    </cfRule>
    <cfRule type="cellIs" dxfId="168" priority="40" operator="equal">
      <formula>0</formula>
    </cfRule>
  </conditionalFormatting>
  <conditionalFormatting sqref="C7">
    <cfRule type="cellIs" dxfId="167" priority="37" operator="equal">
      <formula>""""""</formula>
    </cfRule>
    <cfRule type="cellIs" dxfId="166" priority="38" operator="equal">
      <formula>0</formula>
    </cfRule>
  </conditionalFormatting>
  <conditionalFormatting sqref="C8">
    <cfRule type="cellIs" dxfId="165" priority="35" operator="equal">
      <formula>""""""</formula>
    </cfRule>
    <cfRule type="cellIs" dxfId="164" priority="36" operator="equal">
      <formula>0</formula>
    </cfRule>
  </conditionalFormatting>
  <conditionalFormatting sqref="D16:D19">
    <cfRule type="cellIs" dxfId="163" priority="2" operator="notEqual">
      <formula>0</formula>
    </cfRule>
  </conditionalFormatting>
  <conditionalFormatting sqref="D12:D14">
    <cfRule type="cellIs" dxfId="162" priority="1" operator="notEqual">
      <formula>0</formula>
    </cfRule>
  </conditionalFormatting>
  <pageMargins left="0.7" right="0.7" top="0.75" bottom="0.75" header="0.3" footer="0.3"/>
  <pageSetup paperSize="9"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354"/>
  <sheetViews>
    <sheetView zoomScaleNormal="100" workbookViewId="0">
      <pane xSplit="4" ySplit="4" topLeftCell="E5" activePane="bottomRight" state="frozen"/>
      <selection pane="topRight" activeCell="C1" sqref="C1"/>
      <selection pane="bottomLeft" activeCell="A5" sqref="A5"/>
      <selection pane="bottomRight" activeCell="D3" sqref="D3"/>
    </sheetView>
  </sheetViews>
  <sheetFormatPr defaultRowHeight="15" outlineLevelRow="1" outlineLevelCol="1" x14ac:dyDescent="0.25"/>
  <cols>
    <col min="1" max="2" width="9.140625" style="148" customWidth="1" outlineLevel="1"/>
    <col min="3" max="3" width="7.85546875" customWidth="1"/>
    <col min="4" max="4" width="57.140625" customWidth="1"/>
    <col min="5" max="5" width="11.7109375" customWidth="1"/>
    <col min="6" max="6" width="10" customWidth="1"/>
    <col min="7" max="7" width="10" style="345" customWidth="1"/>
    <col min="8" max="17" width="10" customWidth="1"/>
  </cols>
  <sheetData>
    <row r="1" spans="1:17" ht="18.75" x14ac:dyDescent="0.3">
      <c r="C1" s="48"/>
      <c r="D1" s="106" t="s">
        <v>357</v>
      </c>
      <c r="E1" s="48"/>
      <c r="F1" s="48"/>
      <c r="H1" s="48"/>
      <c r="I1" s="48"/>
      <c r="J1" s="48"/>
      <c r="K1" s="48"/>
      <c r="L1" s="48"/>
      <c r="M1" s="48"/>
      <c r="N1" s="48"/>
      <c r="O1" s="48"/>
      <c r="P1" s="48"/>
      <c r="Q1" s="48"/>
    </row>
    <row r="2" spans="1:17" x14ac:dyDescent="0.25">
      <c r="C2" s="48"/>
      <c r="D2" s="115"/>
      <c r="E2" s="140"/>
      <c r="F2" s="84"/>
      <c r="G2" s="150"/>
      <c r="H2" s="48"/>
      <c r="I2" s="48"/>
      <c r="J2" s="48"/>
      <c r="K2" s="48"/>
      <c r="L2" s="48"/>
      <c r="M2" s="48"/>
      <c r="N2" s="48"/>
      <c r="O2" s="48"/>
      <c r="P2" s="48"/>
      <c r="Q2" s="48"/>
    </row>
    <row r="3" spans="1:17" s="84" customFormat="1" x14ac:dyDescent="0.25">
      <c r="A3" s="556" t="s">
        <v>586</v>
      </c>
      <c r="B3" s="148"/>
      <c r="D3" s="381" t="s">
        <v>1667</v>
      </c>
      <c r="E3" s="582" t="s">
        <v>39</v>
      </c>
      <c r="F3" s="584" t="s">
        <v>1527</v>
      </c>
      <c r="G3" s="585"/>
      <c r="H3" s="584" t="s">
        <v>18</v>
      </c>
      <c r="I3" s="586"/>
      <c r="J3" s="586"/>
      <c r="K3" s="586"/>
      <c r="L3" s="586"/>
      <c r="M3" s="586"/>
      <c r="N3" s="586"/>
      <c r="O3" s="586"/>
      <c r="P3" s="586"/>
      <c r="Q3" s="585"/>
    </row>
    <row r="4" spans="1:17" s="84" customFormat="1" ht="24.75" x14ac:dyDescent="0.25">
      <c r="A4" s="276" t="s">
        <v>1317</v>
      </c>
      <c r="B4" s="276" t="s">
        <v>18</v>
      </c>
      <c r="E4" s="583"/>
      <c r="F4" s="113" t="s">
        <v>1318</v>
      </c>
      <c r="G4" s="113" t="s">
        <v>1319</v>
      </c>
      <c r="H4" s="88" t="s">
        <v>17</v>
      </c>
      <c r="I4" s="88" t="s">
        <v>41</v>
      </c>
      <c r="J4" s="88" t="s">
        <v>42</v>
      </c>
      <c r="K4" s="88" t="s">
        <v>43</v>
      </c>
      <c r="L4" s="88" t="s">
        <v>44</v>
      </c>
      <c r="M4" s="88" t="s">
        <v>45</v>
      </c>
      <c r="N4" s="88" t="s">
        <v>46</v>
      </c>
      <c r="O4" s="88" t="s">
        <v>47</v>
      </c>
      <c r="P4" s="88" t="s">
        <v>48</v>
      </c>
      <c r="Q4" s="90" t="s">
        <v>362</v>
      </c>
    </row>
    <row r="5" spans="1:17" ht="15.75" x14ac:dyDescent="0.25">
      <c r="A5" s="281" t="s">
        <v>368</v>
      </c>
      <c r="B5" s="280">
        <f t="shared" ref="B5:B61" si="0">E5-SUM(H5:Q5)</f>
        <v>0</v>
      </c>
      <c r="C5" s="105"/>
      <c r="D5" s="117" t="s">
        <v>76</v>
      </c>
      <c r="E5" s="135">
        <f>+E6+E10-E232</f>
        <v>0</v>
      </c>
      <c r="F5" s="119" t="s">
        <v>368</v>
      </c>
      <c r="G5" s="118" t="s">
        <v>368</v>
      </c>
      <c r="H5" s="129">
        <f t="shared" ref="H5:Q5" si="1">+H6+H10-H232</f>
        <v>0</v>
      </c>
      <c r="I5" s="129">
        <f t="shared" si="1"/>
        <v>0</v>
      </c>
      <c r="J5" s="129">
        <f t="shared" si="1"/>
        <v>0</v>
      </c>
      <c r="K5" s="129">
        <f t="shared" si="1"/>
        <v>0</v>
      </c>
      <c r="L5" s="129">
        <f t="shared" si="1"/>
        <v>0</v>
      </c>
      <c r="M5" s="129">
        <f t="shared" si="1"/>
        <v>0</v>
      </c>
      <c r="N5" s="129">
        <f t="shared" si="1"/>
        <v>0</v>
      </c>
      <c r="O5" s="129">
        <f t="shared" si="1"/>
        <v>0</v>
      </c>
      <c r="P5" s="129">
        <f t="shared" si="1"/>
        <v>0</v>
      </c>
      <c r="Q5" s="135">
        <f t="shared" si="1"/>
        <v>0</v>
      </c>
    </row>
    <row r="6" spans="1:17" x14ac:dyDescent="0.25">
      <c r="A6" s="281" t="s">
        <v>368</v>
      </c>
      <c r="B6" s="280">
        <f>E6-SUM(H6:Q6)</f>
        <v>0</v>
      </c>
      <c r="C6" s="105"/>
      <c r="D6" s="391" t="s">
        <v>1660</v>
      </c>
      <c r="E6" s="135">
        <f>+EIGNIR!C426</f>
        <v>0</v>
      </c>
      <c r="F6" s="119" t="s">
        <v>368</v>
      </c>
      <c r="G6" s="118" t="s">
        <v>368</v>
      </c>
      <c r="H6" s="129">
        <f>+H7+H8+H9</f>
        <v>0</v>
      </c>
      <c r="I6" s="129">
        <f t="shared" ref="I6:Q6" si="2">+I7+I8+I9</f>
        <v>0</v>
      </c>
      <c r="J6" s="129">
        <f t="shared" si="2"/>
        <v>0</v>
      </c>
      <c r="K6" s="129">
        <f t="shared" si="2"/>
        <v>0</v>
      </c>
      <c r="L6" s="129">
        <f t="shared" si="2"/>
        <v>0</v>
      </c>
      <c r="M6" s="129">
        <f t="shared" si="2"/>
        <v>0</v>
      </c>
      <c r="N6" s="129">
        <f t="shared" si="2"/>
        <v>0</v>
      </c>
      <c r="O6" s="129">
        <f t="shared" si="2"/>
        <v>0</v>
      </c>
      <c r="P6" s="129">
        <f t="shared" si="2"/>
        <v>0</v>
      </c>
      <c r="Q6" s="135">
        <f t="shared" si="2"/>
        <v>0</v>
      </c>
    </row>
    <row r="7" spans="1:17" x14ac:dyDescent="0.25">
      <c r="A7" s="280">
        <f t="shared" ref="A7:A9" si="3">+E7-SUM(F7:G7)</f>
        <v>0</v>
      </c>
      <c r="B7" s="280">
        <f t="shared" si="0"/>
        <v>0</v>
      </c>
      <c r="C7" s="105" t="s">
        <v>20</v>
      </c>
      <c r="D7" s="346" t="s">
        <v>398</v>
      </c>
      <c r="E7" s="137">
        <f>+EIGNIR!C427</f>
        <v>0</v>
      </c>
      <c r="F7" s="130">
        <v>0</v>
      </c>
      <c r="G7" s="136">
        <v>0</v>
      </c>
      <c r="H7" s="130">
        <v>0</v>
      </c>
      <c r="I7" s="89">
        <v>0</v>
      </c>
      <c r="J7" s="89">
        <v>0</v>
      </c>
      <c r="K7" s="89">
        <v>0</v>
      </c>
      <c r="L7" s="89">
        <v>0</v>
      </c>
      <c r="M7" s="89">
        <v>0</v>
      </c>
      <c r="N7" s="89">
        <v>0</v>
      </c>
      <c r="O7" s="89">
        <v>0</v>
      </c>
      <c r="P7" s="89">
        <v>0</v>
      </c>
      <c r="Q7" s="136">
        <v>0</v>
      </c>
    </row>
    <row r="8" spans="1:17" x14ac:dyDescent="0.25">
      <c r="A8" s="281" t="s">
        <v>368</v>
      </c>
      <c r="B8" s="280">
        <f t="shared" si="0"/>
        <v>0</v>
      </c>
      <c r="C8" s="105" t="s">
        <v>363</v>
      </c>
      <c r="D8" s="346" t="s">
        <v>358</v>
      </c>
      <c r="E8" s="137">
        <f>+EIGNIR!C428</f>
        <v>0</v>
      </c>
      <c r="F8" s="119" t="s">
        <v>368</v>
      </c>
      <c r="G8" s="118" t="s">
        <v>368</v>
      </c>
      <c r="H8" s="130">
        <v>0</v>
      </c>
      <c r="I8" s="89">
        <v>0</v>
      </c>
      <c r="J8" s="89">
        <v>0</v>
      </c>
      <c r="K8" s="89">
        <v>0</v>
      </c>
      <c r="L8" s="89">
        <v>0</v>
      </c>
      <c r="M8" s="89">
        <v>0</v>
      </c>
      <c r="N8" s="89">
        <v>0</v>
      </c>
      <c r="O8" s="89">
        <v>0</v>
      </c>
      <c r="P8" s="89">
        <v>0</v>
      </c>
      <c r="Q8" s="136">
        <v>0</v>
      </c>
    </row>
    <row r="9" spans="1:17" x14ac:dyDescent="0.25">
      <c r="A9" s="280">
        <f t="shared" si="3"/>
        <v>0</v>
      </c>
      <c r="B9" s="280">
        <f t="shared" si="0"/>
        <v>0</v>
      </c>
      <c r="C9" s="105" t="s">
        <v>20</v>
      </c>
      <c r="D9" s="346" t="s">
        <v>359</v>
      </c>
      <c r="E9" s="137">
        <f>+EIGNIR!C429</f>
        <v>0</v>
      </c>
      <c r="F9" s="130">
        <v>0</v>
      </c>
      <c r="G9" s="136">
        <v>0</v>
      </c>
      <c r="H9" s="130">
        <v>0</v>
      </c>
      <c r="I9" s="89">
        <v>0</v>
      </c>
      <c r="J9" s="89">
        <v>0</v>
      </c>
      <c r="K9" s="89">
        <v>0</v>
      </c>
      <c r="L9" s="89">
        <v>0</v>
      </c>
      <c r="M9" s="89">
        <v>0</v>
      </c>
      <c r="N9" s="89">
        <v>0</v>
      </c>
      <c r="O9" s="89">
        <v>0</v>
      </c>
      <c r="P9" s="89">
        <v>0</v>
      </c>
      <c r="Q9" s="136">
        <v>0</v>
      </c>
    </row>
    <row r="10" spans="1:17" x14ac:dyDescent="0.25">
      <c r="A10" s="281" t="s">
        <v>368</v>
      </c>
      <c r="B10" s="280">
        <f t="shared" si="0"/>
        <v>0</v>
      </c>
      <c r="C10" s="105"/>
      <c r="D10" s="65" t="s">
        <v>357</v>
      </c>
      <c r="E10" s="135">
        <f>+EIGNIR!C430</f>
        <v>0</v>
      </c>
      <c r="F10" s="119" t="s">
        <v>368</v>
      </c>
      <c r="G10" s="118" t="s">
        <v>368</v>
      </c>
      <c r="H10" s="129">
        <f t="shared" ref="H10:Q10" si="4">SUM(H104,H136,H73,H11,H168,H42,H199)</f>
        <v>0</v>
      </c>
      <c r="I10" s="129">
        <f t="shared" si="4"/>
        <v>0</v>
      </c>
      <c r="J10" s="129">
        <f t="shared" si="4"/>
        <v>0</v>
      </c>
      <c r="K10" s="129">
        <f t="shared" si="4"/>
        <v>0</v>
      </c>
      <c r="L10" s="129">
        <f t="shared" si="4"/>
        <v>0</v>
      </c>
      <c r="M10" s="129">
        <f t="shared" si="4"/>
        <v>0</v>
      </c>
      <c r="N10" s="129">
        <f t="shared" si="4"/>
        <v>0</v>
      </c>
      <c r="O10" s="129">
        <f t="shared" si="4"/>
        <v>0</v>
      </c>
      <c r="P10" s="129">
        <f t="shared" si="4"/>
        <v>0</v>
      </c>
      <c r="Q10" s="135">
        <f t="shared" si="4"/>
        <v>0</v>
      </c>
    </row>
    <row r="11" spans="1:17" x14ac:dyDescent="0.25">
      <c r="A11" s="281" t="s">
        <v>368</v>
      </c>
      <c r="B11" s="280">
        <f t="shared" si="0"/>
        <v>0</v>
      </c>
      <c r="C11" s="266"/>
      <c r="D11" s="67" t="s">
        <v>1752</v>
      </c>
      <c r="E11" s="135">
        <f>+EIGNIR!C431-EIGNIR!C462</f>
        <v>0</v>
      </c>
      <c r="F11" s="119" t="s">
        <v>368</v>
      </c>
      <c r="G11" s="118" t="s">
        <v>368</v>
      </c>
      <c r="H11" s="129">
        <f t="shared" ref="H11:Q11" si="5">+H12+H26+H37+H40+H41</f>
        <v>0</v>
      </c>
      <c r="I11" s="129">
        <f t="shared" si="5"/>
        <v>0</v>
      </c>
      <c r="J11" s="129">
        <f t="shared" si="5"/>
        <v>0</v>
      </c>
      <c r="K11" s="129">
        <f t="shared" si="5"/>
        <v>0</v>
      </c>
      <c r="L11" s="129">
        <f t="shared" si="5"/>
        <v>0</v>
      </c>
      <c r="M11" s="129">
        <f t="shared" si="5"/>
        <v>0</v>
      </c>
      <c r="N11" s="129">
        <f t="shared" si="5"/>
        <v>0</v>
      </c>
      <c r="O11" s="129">
        <f t="shared" si="5"/>
        <v>0</v>
      </c>
      <c r="P11" s="129">
        <f t="shared" si="5"/>
        <v>0</v>
      </c>
      <c r="Q11" s="135">
        <f t="shared" si="5"/>
        <v>0</v>
      </c>
    </row>
    <row r="12" spans="1:17" x14ac:dyDescent="0.25">
      <c r="A12" s="280">
        <f t="shared" ref="A12:A36" si="6">+E12-SUM(F12:G12)</f>
        <v>0</v>
      </c>
      <c r="B12" s="280">
        <f t="shared" si="0"/>
        <v>0</v>
      </c>
      <c r="C12" s="87" t="s">
        <v>37</v>
      </c>
      <c r="D12" s="51" t="s">
        <v>19</v>
      </c>
      <c r="E12" s="118">
        <f>+EIGNIR!C432</f>
        <v>0</v>
      </c>
      <c r="F12" s="144">
        <v>0</v>
      </c>
      <c r="G12" s="155">
        <v>0</v>
      </c>
      <c r="H12" s="129">
        <f>SUM(H13:H25)</f>
        <v>0</v>
      </c>
      <c r="I12" s="129">
        <f t="shared" ref="I12:P12" si="7">SUM(I13:I25)</f>
        <v>0</v>
      </c>
      <c r="J12" s="129">
        <f t="shared" si="7"/>
        <v>0</v>
      </c>
      <c r="K12" s="129">
        <f t="shared" si="7"/>
        <v>0</v>
      </c>
      <c r="L12" s="129">
        <f t="shared" si="7"/>
        <v>0</v>
      </c>
      <c r="M12" s="129">
        <f t="shared" si="7"/>
        <v>0</v>
      </c>
      <c r="N12" s="129">
        <f t="shared" si="7"/>
        <v>0</v>
      </c>
      <c r="O12" s="129">
        <f t="shared" si="7"/>
        <v>0</v>
      </c>
      <c r="P12" s="129">
        <f t="shared" si="7"/>
        <v>0</v>
      </c>
      <c r="Q12" s="135">
        <f>SUM(Q13:Q25)</f>
        <v>0</v>
      </c>
    </row>
    <row r="13" spans="1:17" s="393" customFormat="1" x14ac:dyDescent="0.25">
      <c r="A13" s="281" t="s">
        <v>368</v>
      </c>
      <c r="B13" s="280">
        <f>E13-SUM(H13:Q13)</f>
        <v>0</v>
      </c>
      <c r="C13" s="105" t="s">
        <v>1721</v>
      </c>
      <c r="D13" s="395" t="s">
        <v>5</v>
      </c>
      <c r="E13" s="483">
        <f>+EIGNIR!C433</f>
        <v>0</v>
      </c>
      <c r="F13" s="484" t="s">
        <v>368</v>
      </c>
      <c r="G13" s="483" t="s">
        <v>368</v>
      </c>
      <c r="H13" s="524">
        <v>0</v>
      </c>
      <c r="I13" s="525">
        <v>0</v>
      </c>
      <c r="J13" s="525">
        <v>0</v>
      </c>
      <c r="K13" s="525">
        <v>0</v>
      </c>
      <c r="L13" s="525">
        <v>0</v>
      </c>
      <c r="M13" s="525">
        <v>0</v>
      </c>
      <c r="N13" s="525">
        <v>0</v>
      </c>
      <c r="O13" s="525">
        <v>0</v>
      </c>
      <c r="P13" s="525">
        <v>0</v>
      </c>
      <c r="Q13" s="526">
        <v>0</v>
      </c>
    </row>
    <row r="14" spans="1:17" s="393" customFormat="1" x14ac:dyDescent="0.25">
      <c r="A14" s="281" t="s">
        <v>368</v>
      </c>
      <c r="B14" s="280">
        <f t="shared" si="0"/>
        <v>0</v>
      </c>
      <c r="C14" s="105" t="s">
        <v>1722</v>
      </c>
      <c r="D14" s="395" t="s">
        <v>6</v>
      </c>
      <c r="E14" s="483">
        <f>+EIGNIR!C434</f>
        <v>0</v>
      </c>
      <c r="F14" s="484" t="s">
        <v>368</v>
      </c>
      <c r="G14" s="483" t="s">
        <v>368</v>
      </c>
      <c r="H14" s="524">
        <v>0</v>
      </c>
      <c r="I14" s="525">
        <v>0</v>
      </c>
      <c r="J14" s="525">
        <v>0</v>
      </c>
      <c r="K14" s="525">
        <v>0</v>
      </c>
      <c r="L14" s="525">
        <v>0</v>
      </c>
      <c r="M14" s="525">
        <v>0</v>
      </c>
      <c r="N14" s="525">
        <v>0</v>
      </c>
      <c r="O14" s="525">
        <v>0</v>
      </c>
      <c r="P14" s="525">
        <v>0</v>
      </c>
      <c r="Q14" s="526">
        <v>0</v>
      </c>
    </row>
    <row r="15" spans="1:17" s="393" customFormat="1" x14ac:dyDescent="0.25">
      <c r="A15" s="281" t="s">
        <v>368</v>
      </c>
      <c r="B15" s="280">
        <f t="shared" si="0"/>
        <v>0</v>
      </c>
      <c r="C15" s="105" t="s">
        <v>1723</v>
      </c>
      <c r="D15" s="395" t="s">
        <v>1329</v>
      </c>
      <c r="E15" s="483">
        <f>+EIGNIR!C435</f>
        <v>0</v>
      </c>
      <c r="F15" s="484" t="s">
        <v>368</v>
      </c>
      <c r="G15" s="483" t="s">
        <v>368</v>
      </c>
      <c r="H15" s="524">
        <v>0</v>
      </c>
      <c r="I15" s="525">
        <v>0</v>
      </c>
      <c r="J15" s="525">
        <v>0</v>
      </c>
      <c r="K15" s="525">
        <v>0</v>
      </c>
      <c r="L15" s="525">
        <v>0</v>
      </c>
      <c r="M15" s="525">
        <v>0</v>
      </c>
      <c r="N15" s="525">
        <v>0</v>
      </c>
      <c r="O15" s="525">
        <v>0</v>
      </c>
      <c r="P15" s="525">
        <v>0</v>
      </c>
      <c r="Q15" s="526">
        <v>0</v>
      </c>
    </row>
    <row r="16" spans="1:17" s="393" customFormat="1" x14ac:dyDescent="0.25">
      <c r="A16" s="281" t="s">
        <v>368</v>
      </c>
      <c r="B16" s="280">
        <f t="shared" si="0"/>
        <v>0</v>
      </c>
      <c r="C16" s="105" t="s">
        <v>1724</v>
      </c>
      <c r="D16" s="395" t="s">
        <v>1334</v>
      </c>
      <c r="E16" s="483">
        <f>+EIGNIR!C436</f>
        <v>0</v>
      </c>
      <c r="F16" s="484" t="s">
        <v>368</v>
      </c>
      <c r="G16" s="483" t="s">
        <v>368</v>
      </c>
      <c r="H16" s="524">
        <v>0</v>
      </c>
      <c r="I16" s="525">
        <v>0</v>
      </c>
      <c r="J16" s="525">
        <v>0</v>
      </c>
      <c r="K16" s="525">
        <v>0</v>
      </c>
      <c r="L16" s="525">
        <v>0</v>
      </c>
      <c r="M16" s="525">
        <v>0</v>
      </c>
      <c r="N16" s="525">
        <v>0</v>
      </c>
      <c r="O16" s="525">
        <v>0</v>
      </c>
      <c r="P16" s="525">
        <v>0</v>
      </c>
      <c r="Q16" s="526">
        <v>0</v>
      </c>
    </row>
    <row r="17" spans="1:17" s="393" customFormat="1" x14ac:dyDescent="0.25">
      <c r="A17" s="281" t="s">
        <v>368</v>
      </c>
      <c r="B17" s="280">
        <f t="shared" si="0"/>
        <v>0</v>
      </c>
      <c r="C17" s="105" t="s">
        <v>1725</v>
      </c>
      <c r="D17" s="395" t="s">
        <v>1330</v>
      </c>
      <c r="E17" s="483">
        <f>+EIGNIR!C437</f>
        <v>0</v>
      </c>
      <c r="F17" s="484" t="s">
        <v>368</v>
      </c>
      <c r="G17" s="483" t="s">
        <v>368</v>
      </c>
      <c r="H17" s="524">
        <v>0</v>
      </c>
      <c r="I17" s="525">
        <v>0</v>
      </c>
      <c r="J17" s="525">
        <v>0</v>
      </c>
      <c r="K17" s="525">
        <v>0</v>
      </c>
      <c r="L17" s="525">
        <v>0</v>
      </c>
      <c r="M17" s="525">
        <v>0</v>
      </c>
      <c r="N17" s="525">
        <v>0</v>
      </c>
      <c r="O17" s="525">
        <v>0</v>
      </c>
      <c r="P17" s="525">
        <v>0</v>
      </c>
      <c r="Q17" s="526">
        <v>0</v>
      </c>
    </row>
    <row r="18" spans="1:17" s="393" customFormat="1" x14ac:dyDescent="0.25">
      <c r="A18" s="281" t="s">
        <v>368</v>
      </c>
      <c r="B18" s="280">
        <f t="shared" si="0"/>
        <v>0</v>
      </c>
      <c r="C18" s="105" t="s">
        <v>1726</v>
      </c>
      <c r="D18" s="395" t="s">
        <v>7</v>
      </c>
      <c r="E18" s="483">
        <f>+EIGNIR!C438</f>
        <v>0</v>
      </c>
      <c r="F18" s="484" t="s">
        <v>368</v>
      </c>
      <c r="G18" s="483" t="s">
        <v>368</v>
      </c>
      <c r="H18" s="524">
        <v>0</v>
      </c>
      <c r="I18" s="525">
        <v>0</v>
      </c>
      <c r="J18" s="525">
        <v>0</v>
      </c>
      <c r="K18" s="525">
        <v>0</v>
      </c>
      <c r="L18" s="525">
        <v>0</v>
      </c>
      <c r="M18" s="525">
        <v>0</v>
      </c>
      <c r="N18" s="525">
        <v>0</v>
      </c>
      <c r="O18" s="525">
        <v>0</v>
      </c>
      <c r="P18" s="525">
        <v>0</v>
      </c>
      <c r="Q18" s="526">
        <v>0</v>
      </c>
    </row>
    <row r="19" spans="1:17" s="393" customFormat="1" x14ac:dyDescent="0.25">
      <c r="A19" s="281" t="s">
        <v>368</v>
      </c>
      <c r="B19" s="280">
        <f t="shared" si="0"/>
        <v>0</v>
      </c>
      <c r="C19" s="105" t="s">
        <v>1727</v>
      </c>
      <c r="D19" s="395" t="s">
        <v>8</v>
      </c>
      <c r="E19" s="483">
        <f>+EIGNIR!C439</f>
        <v>0</v>
      </c>
      <c r="F19" s="484" t="s">
        <v>368</v>
      </c>
      <c r="G19" s="483" t="s">
        <v>368</v>
      </c>
      <c r="H19" s="524">
        <v>0</v>
      </c>
      <c r="I19" s="525">
        <v>0</v>
      </c>
      <c r="J19" s="525">
        <v>0</v>
      </c>
      <c r="K19" s="525">
        <v>0</v>
      </c>
      <c r="L19" s="525">
        <v>0</v>
      </c>
      <c r="M19" s="525">
        <v>0</v>
      </c>
      <c r="N19" s="525">
        <v>0</v>
      </c>
      <c r="O19" s="525">
        <v>0</v>
      </c>
      <c r="P19" s="525">
        <v>0</v>
      </c>
      <c r="Q19" s="526">
        <v>0</v>
      </c>
    </row>
    <row r="20" spans="1:17" s="393" customFormat="1" x14ac:dyDescent="0.25">
      <c r="A20" s="281" t="s">
        <v>368</v>
      </c>
      <c r="B20" s="280">
        <f t="shared" si="0"/>
        <v>0</v>
      </c>
      <c r="C20" s="105" t="s">
        <v>1728</v>
      </c>
      <c r="D20" s="395" t="s">
        <v>1328</v>
      </c>
      <c r="E20" s="483">
        <f>+EIGNIR!C440</f>
        <v>0</v>
      </c>
      <c r="F20" s="484" t="s">
        <v>368</v>
      </c>
      <c r="G20" s="483" t="s">
        <v>368</v>
      </c>
      <c r="H20" s="524">
        <v>0</v>
      </c>
      <c r="I20" s="525">
        <v>0</v>
      </c>
      <c r="J20" s="525">
        <v>0</v>
      </c>
      <c r="K20" s="525">
        <v>0</v>
      </c>
      <c r="L20" s="525">
        <v>0</v>
      </c>
      <c r="M20" s="525">
        <v>0</v>
      </c>
      <c r="N20" s="525">
        <v>0</v>
      </c>
      <c r="O20" s="525">
        <v>0</v>
      </c>
      <c r="P20" s="525">
        <v>0</v>
      </c>
      <c r="Q20" s="526">
        <v>0</v>
      </c>
    </row>
    <row r="21" spans="1:17" s="393" customFormat="1" x14ac:dyDescent="0.25">
      <c r="A21" s="281" t="s">
        <v>368</v>
      </c>
      <c r="B21" s="280">
        <f t="shared" si="0"/>
        <v>0</v>
      </c>
      <c r="C21" s="105" t="s">
        <v>1729</v>
      </c>
      <c r="D21" s="395" t="s">
        <v>9</v>
      </c>
      <c r="E21" s="483">
        <f>+EIGNIR!C441</f>
        <v>0</v>
      </c>
      <c r="F21" s="484" t="s">
        <v>368</v>
      </c>
      <c r="G21" s="483" t="s">
        <v>368</v>
      </c>
      <c r="H21" s="524">
        <v>0</v>
      </c>
      <c r="I21" s="525">
        <v>0</v>
      </c>
      <c r="J21" s="525">
        <v>0</v>
      </c>
      <c r="K21" s="525">
        <v>0</v>
      </c>
      <c r="L21" s="525">
        <v>0</v>
      </c>
      <c r="M21" s="525">
        <v>0</v>
      </c>
      <c r="N21" s="525">
        <v>0</v>
      </c>
      <c r="O21" s="525">
        <v>0</v>
      </c>
      <c r="P21" s="525">
        <v>0</v>
      </c>
      <c r="Q21" s="526">
        <v>0</v>
      </c>
    </row>
    <row r="22" spans="1:17" s="393" customFormat="1" x14ac:dyDescent="0.25">
      <c r="A22" s="281" t="s">
        <v>368</v>
      </c>
      <c r="B22" s="280">
        <f t="shared" si="0"/>
        <v>0</v>
      </c>
      <c r="C22" s="105" t="s">
        <v>1730</v>
      </c>
      <c r="D22" s="395" t="s">
        <v>1331</v>
      </c>
      <c r="E22" s="483">
        <f>+EIGNIR!C442</f>
        <v>0</v>
      </c>
      <c r="F22" s="484" t="s">
        <v>368</v>
      </c>
      <c r="G22" s="483" t="s">
        <v>368</v>
      </c>
      <c r="H22" s="524">
        <v>0</v>
      </c>
      <c r="I22" s="525">
        <v>0</v>
      </c>
      <c r="J22" s="525">
        <v>0</v>
      </c>
      <c r="K22" s="525">
        <v>0</v>
      </c>
      <c r="L22" s="525">
        <v>0</v>
      </c>
      <c r="M22" s="525">
        <v>0</v>
      </c>
      <c r="N22" s="525">
        <v>0</v>
      </c>
      <c r="O22" s="525">
        <v>0</v>
      </c>
      <c r="P22" s="525">
        <v>0</v>
      </c>
      <c r="Q22" s="526">
        <v>0</v>
      </c>
    </row>
    <row r="23" spans="1:17" s="393" customFormat="1" x14ac:dyDescent="0.25">
      <c r="A23" s="281" t="s">
        <v>368</v>
      </c>
      <c r="B23" s="280">
        <f t="shared" si="0"/>
        <v>0</v>
      </c>
      <c r="C23" s="105" t="s">
        <v>1731</v>
      </c>
      <c r="D23" s="341" t="s">
        <v>1332</v>
      </c>
      <c r="E23" s="483">
        <f>+EIGNIR!C443</f>
        <v>0</v>
      </c>
      <c r="F23" s="484" t="s">
        <v>368</v>
      </c>
      <c r="G23" s="483" t="s">
        <v>368</v>
      </c>
      <c r="H23" s="524">
        <v>0</v>
      </c>
      <c r="I23" s="525">
        <v>0</v>
      </c>
      <c r="J23" s="525">
        <v>0</v>
      </c>
      <c r="K23" s="525">
        <v>0</v>
      </c>
      <c r="L23" s="525">
        <v>0</v>
      </c>
      <c r="M23" s="525">
        <v>0</v>
      </c>
      <c r="N23" s="525">
        <v>0</v>
      </c>
      <c r="O23" s="525">
        <v>0</v>
      </c>
      <c r="P23" s="525">
        <v>0</v>
      </c>
      <c r="Q23" s="526">
        <v>0</v>
      </c>
    </row>
    <row r="24" spans="1:17" s="393" customFormat="1" x14ac:dyDescent="0.25">
      <c r="A24" s="281" t="s">
        <v>368</v>
      </c>
      <c r="B24" s="280">
        <f t="shared" si="0"/>
        <v>0</v>
      </c>
      <c r="C24" s="105" t="s">
        <v>1732</v>
      </c>
      <c r="D24" s="341" t="s">
        <v>1333</v>
      </c>
      <c r="E24" s="483">
        <f>+EIGNIR!C444</f>
        <v>0</v>
      </c>
      <c r="F24" s="484" t="s">
        <v>368</v>
      </c>
      <c r="G24" s="483" t="s">
        <v>368</v>
      </c>
      <c r="H24" s="524">
        <v>0</v>
      </c>
      <c r="I24" s="525">
        <v>0</v>
      </c>
      <c r="J24" s="525">
        <v>0</v>
      </c>
      <c r="K24" s="525">
        <v>0</v>
      </c>
      <c r="L24" s="525">
        <v>0</v>
      </c>
      <c r="M24" s="525">
        <v>0</v>
      </c>
      <c r="N24" s="525">
        <v>0</v>
      </c>
      <c r="O24" s="525">
        <v>0</v>
      </c>
      <c r="P24" s="525">
        <v>0</v>
      </c>
      <c r="Q24" s="526">
        <v>0</v>
      </c>
    </row>
    <row r="25" spans="1:17" s="393" customFormat="1" x14ac:dyDescent="0.25">
      <c r="A25" s="281" t="s">
        <v>368</v>
      </c>
      <c r="B25" s="280">
        <f>E25-SUM(H25:Q25)</f>
        <v>0</v>
      </c>
      <c r="C25" s="567" t="s">
        <v>11877</v>
      </c>
      <c r="D25" s="395" t="s">
        <v>28</v>
      </c>
      <c r="E25" s="483">
        <f>+EIGNIR!C445</f>
        <v>0</v>
      </c>
      <c r="F25" s="484" t="s">
        <v>368</v>
      </c>
      <c r="G25" s="483" t="s">
        <v>368</v>
      </c>
      <c r="H25" s="524">
        <v>0</v>
      </c>
      <c r="I25" s="525">
        <v>0</v>
      </c>
      <c r="J25" s="525">
        <v>0</v>
      </c>
      <c r="K25" s="525">
        <v>0</v>
      </c>
      <c r="L25" s="525">
        <v>0</v>
      </c>
      <c r="M25" s="525">
        <v>0</v>
      </c>
      <c r="N25" s="525">
        <v>0</v>
      </c>
      <c r="O25" s="525">
        <v>0</v>
      </c>
      <c r="P25" s="525">
        <v>0</v>
      </c>
      <c r="Q25" s="526">
        <v>0</v>
      </c>
    </row>
    <row r="26" spans="1:17" x14ac:dyDescent="0.25">
      <c r="A26" s="280">
        <f>+E26-SUM(F26:G26)</f>
        <v>0</v>
      </c>
      <c r="B26" s="280">
        <f t="shared" si="0"/>
        <v>0</v>
      </c>
      <c r="C26" s="87" t="s">
        <v>36</v>
      </c>
      <c r="D26" s="62" t="s">
        <v>51</v>
      </c>
      <c r="E26" s="135">
        <f>+EIGNIR!C446</f>
        <v>0</v>
      </c>
      <c r="F26" s="119">
        <f t="shared" ref="F26:Q26" si="8">+SUM(F27:F36)</f>
        <v>0</v>
      </c>
      <c r="G26" s="118">
        <f t="shared" si="8"/>
        <v>0</v>
      </c>
      <c r="H26" s="119">
        <f t="shared" si="8"/>
        <v>0</v>
      </c>
      <c r="I26" s="74">
        <f t="shared" si="8"/>
        <v>0</v>
      </c>
      <c r="J26" s="74">
        <f t="shared" si="8"/>
        <v>0</v>
      </c>
      <c r="K26" s="74">
        <f t="shared" si="8"/>
        <v>0</v>
      </c>
      <c r="L26" s="74">
        <f t="shared" si="8"/>
        <v>0</v>
      </c>
      <c r="M26" s="74">
        <f t="shared" si="8"/>
        <v>0</v>
      </c>
      <c r="N26" s="74">
        <f t="shared" si="8"/>
        <v>0</v>
      </c>
      <c r="O26" s="74">
        <f t="shared" si="8"/>
        <v>0</v>
      </c>
      <c r="P26" s="74">
        <f t="shared" si="8"/>
        <v>0</v>
      </c>
      <c r="Q26" s="118">
        <f t="shared" si="8"/>
        <v>0</v>
      </c>
    </row>
    <row r="27" spans="1:17" s="345" customFormat="1" x14ac:dyDescent="0.25">
      <c r="A27" s="280">
        <f t="shared" ref="A27" si="9">+E27-SUM(F27:G27)</f>
        <v>0</v>
      </c>
      <c r="B27" s="280">
        <f t="shared" ref="B27" si="10">E27-SUM(H27:Q27)</f>
        <v>0</v>
      </c>
      <c r="C27" s="105" t="s">
        <v>20</v>
      </c>
      <c r="D27" s="346" t="s">
        <v>15</v>
      </c>
      <c r="E27" s="137">
        <f>+EIGNIR!C447</f>
        <v>0</v>
      </c>
      <c r="F27" s="130">
        <v>0</v>
      </c>
      <c r="G27" s="136">
        <v>0</v>
      </c>
      <c r="H27" s="130">
        <v>0</v>
      </c>
      <c r="I27" s="89">
        <v>0</v>
      </c>
      <c r="J27" s="89">
        <v>0</v>
      </c>
      <c r="K27" s="89">
        <v>0</v>
      </c>
      <c r="L27" s="89">
        <v>0</v>
      </c>
      <c r="M27" s="89">
        <v>0</v>
      </c>
      <c r="N27" s="89">
        <v>0</v>
      </c>
      <c r="O27" s="89">
        <v>0</v>
      </c>
      <c r="P27" s="89">
        <v>0</v>
      </c>
      <c r="Q27" s="136">
        <v>0</v>
      </c>
    </row>
    <row r="28" spans="1:17" x14ac:dyDescent="0.25">
      <c r="A28" s="280">
        <f t="shared" si="6"/>
        <v>0</v>
      </c>
      <c r="B28" s="280">
        <f t="shared" si="0"/>
        <v>0</v>
      </c>
      <c r="C28" s="105" t="s">
        <v>1702</v>
      </c>
      <c r="D28" s="64" t="s">
        <v>396</v>
      </c>
      <c r="E28" s="137">
        <f>+EIGNIR!C448</f>
        <v>0</v>
      </c>
      <c r="F28" s="130">
        <v>0</v>
      </c>
      <c r="G28" s="136">
        <v>0</v>
      </c>
      <c r="H28" s="130">
        <v>0</v>
      </c>
      <c r="I28" s="89">
        <v>0</v>
      </c>
      <c r="J28" s="89">
        <v>0</v>
      </c>
      <c r="K28" s="89">
        <v>0</v>
      </c>
      <c r="L28" s="89">
        <v>0</v>
      </c>
      <c r="M28" s="89">
        <v>0</v>
      </c>
      <c r="N28" s="89">
        <v>0</v>
      </c>
      <c r="O28" s="89">
        <v>0</v>
      </c>
      <c r="P28" s="89">
        <v>0</v>
      </c>
      <c r="Q28" s="136">
        <v>0</v>
      </c>
    </row>
    <row r="29" spans="1:17" x14ac:dyDescent="0.25">
      <c r="A29" s="280">
        <f t="shared" si="6"/>
        <v>0</v>
      </c>
      <c r="B29" s="280">
        <f t="shared" si="0"/>
        <v>0</v>
      </c>
      <c r="C29" s="105" t="s">
        <v>21</v>
      </c>
      <c r="D29" s="64" t="s">
        <v>370</v>
      </c>
      <c r="E29" s="137">
        <f>+EIGNIR!C449</f>
        <v>0</v>
      </c>
      <c r="F29" s="130">
        <v>0</v>
      </c>
      <c r="G29" s="136">
        <v>0</v>
      </c>
      <c r="H29" s="130">
        <v>0</v>
      </c>
      <c r="I29" s="89">
        <v>0</v>
      </c>
      <c r="J29" s="89">
        <v>0</v>
      </c>
      <c r="K29" s="89">
        <v>0</v>
      </c>
      <c r="L29" s="89">
        <v>0</v>
      </c>
      <c r="M29" s="89">
        <v>0</v>
      </c>
      <c r="N29" s="89">
        <v>0</v>
      </c>
      <c r="O29" s="89">
        <v>0</v>
      </c>
      <c r="P29" s="89">
        <v>0</v>
      </c>
      <c r="Q29" s="136">
        <v>0</v>
      </c>
    </row>
    <row r="30" spans="1:17" x14ac:dyDescent="0.25">
      <c r="A30" s="280">
        <f t="shared" si="6"/>
        <v>0</v>
      </c>
      <c r="B30" s="280">
        <f t="shared" si="0"/>
        <v>0</v>
      </c>
      <c r="C30" s="105" t="s">
        <v>22</v>
      </c>
      <c r="D30" s="64" t="s">
        <v>399</v>
      </c>
      <c r="E30" s="137">
        <f>+EIGNIR!C450</f>
        <v>0</v>
      </c>
      <c r="F30" s="130">
        <v>0</v>
      </c>
      <c r="G30" s="136">
        <v>0</v>
      </c>
      <c r="H30" s="130">
        <v>0</v>
      </c>
      <c r="I30" s="89">
        <v>0</v>
      </c>
      <c r="J30" s="89">
        <v>0</v>
      </c>
      <c r="K30" s="89">
        <v>0</v>
      </c>
      <c r="L30" s="89">
        <v>0</v>
      </c>
      <c r="M30" s="89">
        <v>0</v>
      </c>
      <c r="N30" s="89">
        <v>0</v>
      </c>
      <c r="O30" s="89">
        <v>0</v>
      </c>
      <c r="P30" s="89">
        <v>0</v>
      </c>
      <c r="Q30" s="136">
        <v>0</v>
      </c>
    </row>
    <row r="31" spans="1:17" x14ac:dyDescent="0.25">
      <c r="A31" s="280">
        <f t="shared" si="6"/>
        <v>0</v>
      </c>
      <c r="B31" s="280">
        <f t="shared" si="0"/>
        <v>0</v>
      </c>
      <c r="C31" s="105" t="s">
        <v>23</v>
      </c>
      <c r="D31" s="64" t="s">
        <v>3</v>
      </c>
      <c r="E31" s="137">
        <f>+EIGNIR!C451</f>
        <v>0</v>
      </c>
      <c r="F31" s="130">
        <v>0</v>
      </c>
      <c r="G31" s="136">
        <v>0</v>
      </c>
      <c r="H31" s="130">
        <v>0</v>
      </c>
      <c r="I31" s="89">
        <v>0</v>
      </c>
      <c r="J31" s="89">
        <v>0</v>
      </c>
      <c r="K31" s="89">
        <v>0</v>
      </c>
      <c r="L31" s="89">
        <v>0</v>
      </c>
      <c r="M31" s="89">
        <v>0</v>
      </c>
      <c r="N31" s="89">
        <v>0</v>
      </c>
      <c r="O31" s="89">
        <v>0</v>
      </c>
      <c r="P31" s="89">
        <v>0</v>
      </c>
      <c r="Q31" s="136">
        <v>0</v>
      </c>
    </row>
    <row r="32" spans="1:17" s="148" customFormat="1" x14ac:dyDescent="0.25">
      <c r="A32" s="280">
        <f t="shared" si="6"/>
        <v>0</v>
      </c>
      <c r="B32" s="280">
        <f t="shared" si="0"/>
        <v>0</v>
      </c>
      <c r="C32" s="105" t="s">
        <v>1703</v>
      </c>
      <c r="D32" s="64" t="s">
        <v>397</v>
      </c>
      <c r="E32" s="137">
        <f>+EIGNIR!C452</f>
        <v>0</v>
      </c>
      <c r="F32" s="130">
        <v>0</v>
      </c>
      <c r="G32" s="136">
        <v>0</v>
      </c>
      <c r="H32" s="130">
        <v>0</v>
      </c>
      <c r="I32" s="89">
        <v>0</v>
      </c>
      <c r="J32" s="89">
        <v>0</v>
      </c>
      <c r="K32" s="89">
        <v>0</v>
      </c>
      <c r="L32" s="89">
        <v>0</v>
      </c>
      <c r="M32" s="89">
        <v>0</v>
      </c>
      <c r="N32" s="89">
        <v>0</v>
      </c>
      <c r="O32" s="89">
        <v>0</v>
      </c>
      <c r="P32" s="89">
        <v>0</v>
      </c>
      <c r="Q32" s="136">
        <v>0</v>
      </c>
    </row>
    <row r="33" spans="1:17" x14ac:dyDescent="0.25">
      <c r="A33" s="280">
        <f t="shared" si="6"/>
        <v>0</v>
      </c>
      <c r="B33" s="280">
        <f t="shared" si="0"/>
        <v>0</v>
      </c>
      <c r="C33" s="105" t="s">
        <v>24</v>
      </c>
      <c r="D33" s="64" t="s">
        <v>371</v>
      </c>
      <c r="E33" s="137">
        <f>+EIGNIR!C453</f>
        <v>0</v>
      </c>
      <c r="F33" s="130">
        <v>0</v>
      </c>
      <c r="G33" s="136">
        <v>0</v>
      </c>
      <c r="H33" s="130">
        <v>0</v>
      </c>
      <c r="I33" s="89">
        <v>0</v>
      </c>
      <c r="J33" s="89">
        <v>0</v>
      </c>
      <c r="K33" s="89">
        <v>0</v>
      </c>
      <c r="L33" s="89">
        <v>0</v>
      </c>
      <c r="M33" s="89">
        <v>0</v>
      </c>
      <c r="N33" s="89">
        <v>0</v>
      </c>
      <c r="O33" s="89">
        <v>0</v>
      </c>
      <c r="P33" s="89">
        <v>0</v>
      </c>
      <c r="Q33" s="136">
        <v>0</v>
      </c>
    </row>
    <row r="34" spans="1:17" x14ac:dyDescent="0.25">
      <c r="A34" s="280">
        <f t="shared" si="6"/>
        <v>0</v>
      </c>
      <c r="B34" s="280">
        <f t="shared" si="0"/>
        <v>0</v>
      </c>
      <c r="C34" s="105" t="s">
        <v>25</v>
      </c>
      <c r="D34" s="64" t="s">
        <v>1734</v>
      </c>
      <c r="E34" s="137">
        <f>+EIGNIR!C454</f>
        <v>0</v>
      </c>
      <c r="F34" s="130">
        <v>0</v>
      </c>
      <c r="G34" s="136">
        <v>0</v>
      </c>
      <c r="H34" s="130">
        <v>0</v>
      </c>
      <c r="I34" s="89">
        <v>0</v>
      </c>
      <c r="J34" s="89">
        <v>0</v>
      </c>
      <c r="K34" s="89">
        <v>0</v>
      </c>
      <c r="L34" s="89">
        <v>0</v>
      </c>
      <c r="M34" s="89">
        <v>0</v>
      </c>
      <c r="N34" s="89">
        <v>0</v>
      </c>
      <c r="O34" s="89">
        <v>0</v>
      </c>
      <c r="P34" s="89">
        <v>0</v>
      </c>
      <c r="Q34" s="136">
        <v>0</v>
      </c>
    </row>
    <row r="35" spans="1:17" x14ac:dyDescent="0.25">
      <c r="A35" s="280">
        <f t="shared" si="6"/>
        <v>0</v>
      </c>
      <c r="B35" s="280">
        <f t="shared" si="0"/>
        <v>0</v>
      </c>
      <c r="C35" s="105" t="s">
        <v>26</v>
      </c>
      <c r="D35" s="64" t="s">
        <v>16</v>
      </c>
      <c r="E35" s="137">
        <f>+EIGNIR!C455</f>
        <v>0</v>
      </c>
      <c r="F35" s="130">
        <v>0</v>
      </c>
      <c r="G35" s="136">
        <v>0</v>
      </c>
      <c r="H35" s="130">
        <v>0</v>
      </c>
      <c r="I35" s="89">
        <v>0</v>
      </c>
      <c r="J35" s="89">
        <v>0</v>
      </c>
      <c r="K35" s="89">
        <v>0</v>
      </c>
      <c r="L35" s="89">
        <v>0</v>
      </c>
      <c r="M35" s="89">
        <v>0</v>
      </c>
      <c r="N35" s="89">
        <v>0</v>
      </c>
      <c r="O35" s="89">
        <v>0</v>
      </c>
      <c r="P35" s="89">
        <v>0</v>
      </c>
      <c r="Q35" s="136">
        <v>0</v>
      </c>
    </row>
    <row r="36" spans="1:17" x14ac:dyDescent="0.25">
      <c r="A36" s="280">
        <f t="shared" si="6"/>
        <v>0</v>
      </c>
      <c r="B36" s="280">
        <f t="shared" si="0"/>
        <v>0</v>
      </c>
      <c r="C36" s="105" t="s">
        <v>27</v>
      </c>
      <c r="D36" s="64" t="s">
        <v>2</v>
      </c>
      <c r="E36" s="137">
        <f>+EIGNIR!C456</f>
        <v>0</v>
      </c>
      <c r="F36" s="130">
        <v>0</v>
      </c>
      <c r="G36" s="136">
        <v>0</v>
      </c>
      <c r="H36" s="130">
        <v>0</v>
      </c>
      <c r="I36" s="89">
        <v>0</v>
      </c>
      <c r="J36" s="89">
        <v>0</v>
      </c>
      <c r="K36" s="89">
        <v>0</v>
      </c>
      <c r="L36" s="89">
        <v>0</v>
      </c>
      <c r="M36" s="89">
        <v>0</v>
      </c>
      <c r="N36" s="89">
        <v>0</v>
      </c>
      <c r="O36" s="89">
        <v>0</v>
      </c>
      <c r="P36" s="89">
        <v>0</v>
      </c>
      <c r="Q36" s="136">
        <v>0</v>
      </c>
    </row>
    <row r="37" spans="1:17" x14ac:dyDescent="0.25">
      <c r="A37" s="281" t="s">
        <v>368</v>
      </c>
      <c r="B37" s="280">
        <f t="shared" si="0"/>
        <v>0</v>
      </c>
      <c r="C37" s="87" t="s">
        <v>29</v>
      </c>
      <c r="D37" s="51" t="s">
        <v>30</v>
      </c>
      <c r="E37" s="135">
        <f>+EIGNIR!C457</f>
        <v>0</v>
      </c>
      <c r="F37" s="119" t="s">
        <v>368</v>
      </c>
      <c r="G37" s="118" t="s">
        <v>368</v>
      </c>
      <c r="H37" s="119">
        <f>+H38+H39</f>
        <v>0</v>
      </c>
      <c r="I37" s="74">
        <f t="shared" ref="I37:Q37" si="11">+I38+I39</f>
        <v>0</v>
      </c>
      <c r="J37" s="74">
        <f t="shared" si="11"/>
        <v>0</v>
      </c>
      <c r="K37" s="74">
        <f t="shared" si="11"/>
        <v>0</v>
      </c>
      <c r="L37" s="74">
        <f t="shared" si="11"/>
        <v>0</v>
      </c>
      <c r="M37" s="74">
        <f t="shared" si="11"/>
        <v>0</v>
      </c>
      <c r="N37" s="74">
        <f t="shared" si="11"/>
        <v>0</v>
      </c>
      <c r="O37" s="74">
        <f t="shared" si="11"/>
        <v>0</v>
      </c>
      <c r="P37" s="74">
        <f t="shared" si="11"/>
        <v>0</v>
      </c>
      <c r="Q37" s="118">
        <f t="shared" si="11"/>
        <v>0</v>
      </c>
    </row>
    <row r="38" spans="1:17" ht="14.25" customHeight="1" x14ac:dyDescent="0.25">
      <c r="A38" s="281" t="s">
        <v>368</v>
      </c>
      <c r="B38" s="280">
        <f>E38-SUM(H38:Q38)</f>
        <v>0</v>
      </c>
      <c r="C38" s="105" t="s">
        <v>31</v>
      </c>
      <c r="D38" s="64" t="s">
        <v>32</v>
      </c>
      <c r="E38" s="137">
        <f>+EIGNIR!C458</f>
        <v>0</v>
      </c>
      <c r="F38" s="122" t="s">
        <v>368</v>
      </c>
      <c r="G38" s="125" t="s">
        <v>368</v>
      </c>
      <c r="H38" s="130">
        <v>0</v>
      </c>
      <c r="I38" s="89">
        <v>0</v>
      </c>
      <c r="J38" s="89">
        <v>0</v>
      </c>
      <c r="K38" s="89">
        <v>0</v>
      </c>
      <c r="L38" s="89">
        <v>0</v>
      </c>
      <c r="M38" s="89">
        <v>0</v>
      </c>
      <c r="N38" s="89">
        <v>0</v>
      </c>
      <c r="O38" s="89">
        <v>0</v>
      </c>
      <c r="P38" s="89">
        <v>0</v>
      </c>
      <c r="Q38" s="136">
        <v>0</v>
      </c>
    </row>
    <row r="39" spans="1:17" ht="15.75" customHeight="1" x14ac:dyDescent="0.25">
      <c r="A39" s="281" t="s">
        <v>368</v>
      </c>
      <c r="B39" s="280">
        <f t="shared" si="0"/>
        <v>0</v>
      </c>
      <c r="C39" s="105" t="s">
        <v>33</v>
      </c>
      <c r="D39" s="64" t="s">
        <v>34</v>
      </c>
      <c r="E39" s="137">
        <f>+EIGNIR!C459</f>
        <v>0</v>
      </c>
      <c r="F39" s="122" t="s">
        <v>368</v>
      </c>
      <c r="G39" s="125" t="s">
        <v>368</v>
      </c>
      <c r="H39" s="130">
        <v>0</v>
      </c>
      <c r="I39" s="89">
        <v>0</v>
      </c>
      <c r="J39" s="89">
        <v>0</v>
      </c>
      <c r="K39" s="89">
        <v>0</v>
      </c>
      <c r="L39" s="89">
        <v>0</v>
      </c>
      <c r="M39" s="89">
        <v>0</v>
      </c>
      <c r="N39" s="89">
        <v>0</v>
      </c>
      <c r="O39" s="89">
        <v>0</v>
      </c>
      <c r="P39" s="89">
        <v>0</v>
      </c>
      <c r="Q39" s="136">
        <v>0</v>
      </c>
    </row>
    <row r="40" spans="1:17" x14ac:dyDescent="0.25">
      <c r="A40" s="281" t="s">
        <v>368</v>
      </c>
      <c r="B40" s="280">
        <f t="shared" si="0"/>
        <v>0</v>
      </c>
      <c r="C40" s="87" t="s">
        <v>35</v>
      </c>
      <c r="D40" s="51" t="s">
        <v>4</v>
      </c>
      <c r="E40" s="135">
        <f>+EIGNIR!C460</f>
        <v>0</v>
      </c>
      <c r="F40" s="122" t="s">
        <v>368</v>
      </c>
      <c r="G40" s="125" t="s">
        <v>368</v>
      </c>
      <c r="H40" s="132">
        <v>0</v>
      </c>
      <c r="I40" s="53">
        <v>0</v>
      </c>
      <c r="J40" s="53">
        <v>0</v>
      </c>
      <c r="K40" s="53">
        <v>0</v>
      </c>
      <c r="L40" s="53">
        <v>0</v>
      </c>
      <c r="M40" s="53">
        <v>0</v>
      </c>
      <c r="N40" s="53">
        <v>0</v>
      </c>
      <c r="O40" s="53">
        <v>0</v>
      </c>
      <c r="P40" s="53">
        <v>0</v>
      </c>
      <c r="Q40" s="138">
        <v>0</v>
      </c>
    </row>
    <row r="41" spans="1:17" x14ac:dyDescent="0.25">
      <c r="A41" s="281" t="s">
        <v>368</v>
      </c>
      <c r="B41" s="280">
        <f t="shared" si="0"/>
        <v>0</v>
      </c>
      <c r="C41" s="87" t="s">
        <v>38</v>
      </c>
      <c r="D41" s="62" t="s">
        <v>1735</v>
      </c>
      <c r="E41" s="135">
        <f>+EIGNIR!C461</f>
        <v>0</v>
      </c>
      <c r="F41" s="122" t="s">
        <v>368</v>
      </c>
      <c r="G41" s="125" t="s">
        <v>368</v>
      </c>
      <c r="H41" s="132">
        <v>0</v>
      </c>
      <c r="I41" s="53">
        <v>0</v>
      </c>
      <c r="J41" s="53">
        <v>0</v>
      </c>
      <c r="K41" s="53">
        <v>0</v>
      </c>
      <c r="L41" s="53">
        <v>0</v>
      </c>
      <c r="M41" s="53">
        <v>0</v>
      </c>
      <c r="N41" s="53">
        <v>0</v>
      </c>
      <c r="O41" s="53">
        <v>0</v>
      </c>
      <c r="P41" s="53">
        <v>0</v>
      </c>
      <c r="Q41" s="138">
        <v>0</v>
      </c>
    </row>
    <row r="42" spans="1:17" x14ac:dyDescent="0.25">
      <c r="A42" s="281" t="s">
        <v>368</v>
      </c>
      <c r="B42" s="280">
        <f t="shared" si="0"/>
        <v>0</v>
      </c>
      <c r="C42" s="266"/>
      <c r="D42" s="67" t="s">
        <v>1753</v>
      </c>
      <c r="E42" s="118">
        <f>+EIGNIR!C463-EIGNIR!C494</f>
        <v>0</v>
      </c>
      <c r="F42" s="119" t="s">
        <v>368</v>
      </c>
      <c r="G42" s="118" t="s">
        <v>368</v>
      </c>
      <c r="H42" s="129">
        <f>SUM(H43,H57,H68,H71,H72)</f>
        <v>0</v>
      </c>
      <c r="I42" s="129">
        <f t="shared" ref="I42:Q42" si="12">SUM(I43,I57,I68,I71,I72)</f>
        <v>0</v>
      </c>
      <c r="J42" s="129">
        <f t="shared" si="12"/>
        <v>0</v>
      </c>
      <c r="K42" s="129">
        <f t="shared" si="12"/>
        <v>0</v>
      </c>
      <c r="L42" s="129">
        <f t="shared" si="12"/>
        <v>0</v>
      </c>
      <c r="M42" s="129">
        <f t="shared" si="12"/>
        <v>0</v>
      </c>
      <c r="N42" s="129">
        <f t="shared" si="12"/>
        <v>0</v>
      </c>
      <c r="O42" s="129">
        <f t="shared" si="12"/>
        <v>0</v>
      </c>
      <c r="P42" s="129">
        <f t="shared" si="12"/>
        <v>0</v>
      </c>
      <c r="Q42" s="135">
        <f t="shared" si="12"/>
        <v>0</v>
      </c>
    </row>
    <row r="43" spans="1:17" s="148" customFormat="1" x14ac:dyDescent="0.25">
      <c r="A43" s="280">
        <f t="shared" ref="A43:A67" si="13">+E43-SUM(F43:G43)</f>
        <v>0</v>
      </c>
      <c r="B43" s="280">
        <f t="shared" si="0"/>
        <v>0</v>
      </c>
      <c r="C43" s="87" t="s">
        <v>37</v>
      </c>
      <c r="D43" s="62" t="s">
        <v>19</v>
      </c>
      <c r="E43" s="118">
        <f>+EIGNIR!C464</f>
        <v>0</v>
      </c>
      <c r="F43" s="144">
        <v>0</v>
      </c>
      <c r="G43" s="155">
        <v>0</v>
      </c>
      <c r="H43" s="129">
        <f>SUM(H44:H56)</f>
        <v>0</v>
      </c>
      <c r="I43" s="129">
        <f t="shared" ref="I43:P43" si="14">SUM(I44:I56)</f>
        <v>0</v>
      </c>
      <c r="J43" s="129">
        <f t="shared" si="14"/>
        <v>0</v>
      </c>
      <c r="K43" s="129">
        <f t="shared" si="14"/>
        <v>0</v>
      </c>
      <c r="L43" s="129">
        <f t="shared" si="14"/>
        <v>0</v>
      </c>
      <c r="M43" s="129">
        <f t="shared" si="14"/>
        <v>0</v>
      </c>
      <c r="N43" s="129">
        <f t="shared" si="14"/>
        <v>0</v>
      </c>
      <c r="O43" s="129">
        <f t="shared" si="14"/>
        <v>0</v>
      </c>
      <c r="P43" s="129">
        <f t="shared" si="14"/>
        <v>0</v>
      </c>
      <c r="Q43" s="135">
        <f>SUM(Q44:Q56)</f>
        <v>0</v>
      </c>
    </row>
    <row r="44" spans="1:17" s="393" customFormat="1" x14ac:dyDescent="0.25">
      <c r="A44" s="281" t="s">
        <v>368</v>
      </c>
      <c r="B44" s="280">
        <f>E44-SUM(H44:Q44)</f>
        <v>0</v>
      </c>
      <c r="C44" s="105" t="s">
        <v>1721</v>
      </c>
      <c r="D44" s="395" t="s">
        <v>5</v>
      </c>
      <c r="E44" s="483">
        <f>+EIGNIR!C465</f>
        <v>0</v>
      </c>
      <c r="F44" s="122" t="s">
        <v>368</v>
      </c>
      <c r="G44" s="125" t="s">
        <v>368</v>
      </c>
      <c r="H44" s="485">
        <v>0</v>
      </c>
      <c r="I44" s="485">
        <v>0</v>
      </c>
      <c r="J44" s="485">
        <v>0</v>
      </c>
      <c r="K44" s="485">
        <v>0</v>
      </c>
      <c r="L44" s="485">
        <v>0</v>
      </c>
      <c r="M44" s="485">
        <v>0</v>
      </c>
      <c r="N44" s="485">
        <v>0</v>
      </c>
      <c r="O44" s="485">
        <v>0</v>
      </c>
      <c r="P44" s="485">
        <v>0</v>
      </c>
      <c r="Q44" s="485">
        <v>0</v>
      </c>
    </row>
    <row r="45" spans="1:17" s="393" customFormat="1" x14ac:dyDescent="0.25">
      <c r="A45" s="281" t="s">
        <v>368</v>
      </c>
      <c r="B45" s="280">
        <f t="shared" ref="B45:B54" si="15">E45-SUM(H45:Q45)</f>
        <v>0</v>
      </c>
      <c r="C45" s="105" t="s">
        <v>1722</v>
      </c>
      <c r="D45" s="395" t="s">
        <v>6</v>
      </c>
      <c r="E45" s="483">
        <f>+EIGNIR!C466</f>
        <v>0</v>
      </c>
      <c r="F45" s="122" t="s">
        <v>368</v>
      </c>
      <c r="G45" s="125" t="s">
        <v>368</v>
      </c>
      <c r="H45" s="485">
        <v>0</v>
      </c>
      <c r="I45" s="485">
        <v>0</v>
      </c>
      <c r="J45" s="485">
        <v>0</v>
      </c>
      <c r="K45" s="485">
        <v>0</v>
      </c>
      <c r="L45" s="485">
        <v>0</v>
      </c>
      <c r="M45" s="485">
        <v>0</v>
      </c>
      <c r="N45" s="485">
        <v>0</v>
      </c>
      <c r="O45" s="485">
        <v>0</v>
      </c>
      <c r="P45" s="485">
        <v>0</v>
      </c>
      <c r="Q45" s="485">
        <v>0</v>
      </c>
    </row>
    <row r="46" spans="1:17" s="393" customFormat="1" x14ac:dyDescent="0.25">
      <c r="A46" s="281" t="s">
        <v>368</v>
      </c>
      <c r="B46" s="280">
        <f t="shared" si="15"/>
        <v>0</v>
      </c>
      <c r="C46" s="105" t="s">
        <v>1723</v>
      </c>
      <c r="D46" s="395" t="s">
        <v>1329</v>
      </c>
      <c r="E46" s="483">
        <f>+EIGNIR!C467</f>
        <v>0</v>
      </c>
      <c r="F46" s="122" t="s">
        <v>368</v>
      </c>
      <c r="G46" s="125" t="s">
        <v>368</v>
      </c>
      <c r="H46" s="485">
        <v>0</v>
      </c>
      <c r="I46" s="485">
        <v>0</v>
      </c>
      <c r="J46" s="485">
        <v>0</v>
      </c>
      <c r="K46" s="485">
        <v>0</v>
      </c>
      <c r="L46" s="485">
        <v>0</v>
      </c>
      <c r="M46" s="485">
        <v>0</v>
      </c>
      <c r="N46" s="485">
        <v>0</v>
      </c>
      <c r="O46" s="485">
        <v>0</v>
      </c>
      <c r="P46" s="485">
        <v>0</v>
      </c>
      <c r="Q46" s="485">
        <v>0</v>
      </c>
    </row>
    <row r="47" spans="1:17" s="393" customFormat="1" x14ac:dyDescent="0.25">
      <c r="A47" s="281" t="s">
        <v>368</v>
      </c>
      <c r="B47" s="280">
        <f t="shared" si="15"/>
        <v>0</v>
      </c>
      <c r="C47" s="105" t="s">
        <v>1724</v>
      </c>
      <c r="D47" s="395" t="s">
        <v>1334</v>
      </c>
      <c r="E47" s="483">
        <f>+EIGNIR!C468</f>
        <v>0</v>
      </c>
      <c r="F47" s="122" t="s">
        <v>368</v>
      </c>
      <c r="G47" s="125" t="s">
        <v>368</v>
      </c>
      <c r="H47" s="485">
        <v>0</v>
      </c>
      <c r="I47" s="485">
        <v>0</v>
      </c>
      <c r="J47" s="485">
        <v>0</v>
      </c>
      <c r="K47" s="485">
        <v>0</v>
      </c>
      <c r="L47" s="485">
        <v>0</v>
      </c>
      <c r="M47" s="485">
        <v>0</v>
      </c>
      <c r="N47" s="485">
        <v>0</v>
      </c>
      <c r="O47" s="485">
        <v>0</v>
      </c>
      <c r="P47" s="485">
        <v>0</v>
      </c>
      <c r="Q47" s="485">
        <v>0</v>
      </c>
    </row>
    <row r="48" spans="1:17" s="393" customFormat="1" x14ac:dyDescent="0.25">
      <c r="A48" s="281" t="s">
        <v>368</v>
      </c>
      <c r="B48" s="280">
        <f t="shared" si="15"/>
        <v>0</v>
      </c>
      <c r="C48" s="105" t="s">
        <v>1725</v>
      </c>
      <c r="D48" s="395" t="s">
        <v>1330</v>
      </c>
      <c r="E48" s="483">
        <f>+EIGNIR!C469</f>
        <v>0</v>
      </c>
      <c r="F48" s="122" t="s">
        <v>368</v>
      </c>
      <c r="G48" s="125" t="s">
        <v>368</v>
      </c>
      <c r="H48" s="485">
        <v>0</v>
      </c>
      <c r="I48" s="485">
        <v>0</v>
      </c>
      <c r="J48" s="485">
        <v>0</v>
      </c>
      <c r="K48" s="485">
        <v>0</v>
      </c>
      <c r="L48" s="485">
        <v>0</v>
      </c>
      <c r="M48" s="485">
        <v>0</v>
      </c>
      <c r="N48" s="485">
        <v>0</v>
      </c>
      <c r="O48" s="485">
        <v>0</v>
      </c>
      <c r="P48" s="485">
        <v>0</v>
      </c>
      <c r="Q48" s="485">
        <v>0</v>
      </c>
    </row>
    <row r="49" spans="1:17" s="393" customFormat="1" x14ac:dyDescent="0.25">
      <c r="A49" s="281" t="s">
        <v>368</v>
      </c>
      <c r="B49" s="280">
        <f t="shared" si="15"/>
        <v>0</v>
      </c>
      <c r="C49" s="105" t="s">
        <v>1726</v>
      </c>
      <c r="D49" s="395" t="s">
        <v>7</v>
      </c>
      <c r="E49" s="483">
        <f>+EIGNIR!C470</f>
        <v>0</v>
      </c>
      <c r="F49" s="122" t="s">
        <v>368</v>
      </c>
      <c r="G49" s="125" t="s">
        <v>368</v>
      </c>
      <c r="H49" s="485">
        <v>0</v>
      </c>
      <c r="I49" s="485">
        <v>0</v>
      </c>
      <c r="J49" s="485">
        <v>0</v>
      </c>
      <c r="K49" s="485">
        <v>0</v>
      </c>
      <c r="L49" s="485">
        <v>0</v>
      </c>
      <c r="M49" s="485">
        <v>0</v>
      </c>
      <c r="N49" s="485">
        <v>0</v>
      </c>
      <c r="O49" s="485">
        <v>0</v>
      </c>
      <c r="P49" s="485">
        <v>0</v>
      </c>
      <c r="Q49" s="485">
        <v>0</v>
      </c>
    </row>
    <row r="50" spans="1:17" s="393" customFormat="1" x14ac:dyDescent="0.25">
      <c r="A50" s="281" t="s">
        <v>368</v>
      </c>
      <c r="B50" s="280">
        <f t="shared" si="15"/>
        <v>0</v>
      </c>
      <c r="C50" s="105" t="s">
        <v>1727</v>
      </c>
      <c r="D50" s="395" t="s">
        <v>8</v>
      </c>
      <c r="E50" s="483">
        <f>+EIGNIR!C471</f>
        <v>0</v>
      </c>
      <c r="F50" s="122" t="s">
        <v>368</v>
      </c>
      <c r="G50" s="125" t="s">
        <v>368</v>
      </c>
      <c r="H50" s="485">
        <v>0</v>
      </c>
      <c r="I50" s="485">
        <v>0</v>
      </c>
      <c r="J50" s="485">
        <v>0</v>
      </c>
      <c r="K50" s="485">
        <v>0</v>
      </c>
      <c r="L50" s="485">
        <v>0</v>
      </c>
      <c r="M50" s="485">
        <v>0</v>
      </c>
      <c r="N50" s="485">
        <v>0</v>
      </c>
      <c r="O50" s="485">
        <v>0</v>
      </c>
      <c r="P50" s="485">
        <v>0</v>
      </c>
      <c r="Q50" s="485">
        <v>0</v>
      </c>
    </row>
    <row r="51" spans="1:17" s="393" customFormat="1" x14ac:dyDescent="0.25">
      <c r="A51" s="281" t="s">
        <v>368</v>
      </c>
      <c r="B51" s="280">
        <f t="shared" si="15"/>
        <v>0</v>
      </c>
      <c r="C51" s="105" t="s">
        <v>1728</v>
      </c>
      <c r="D51" s="395" t="s">
        <v>1328</v>
      </c>
      <c r="E51" s="483">
        <f>+EIGNIR!C472</f>
        <v>0</v>
      </c>
      <c r="F51" s="122" t="s">
        <v>368</v>
      </c>
      <c r="G51" s="125" t="s">
        <v>368</v>
      </c>
      <c r="H51" s="485">
        <v>0</v>
      </c>
      <c r="I51" s="485">
        <v>0</v>
      </c>
      <c r="J51" s="485">
        <v>0</v>
      </c>
      <c r="K51" s="485">
        <v>0</v>
      </c>
      <c r="L51" s="485">
        <v>0</v>
      </c>
      <c r="M51" s="485">
        <v>0</v>
      </c>
      <c r="N51" s="485">
        <v>0</v>
      </c>
      <c r="O51" s="485">
        <v>0</v>
      </c>
      <c r="P51" s="485">
        <v>0</v>
      </c>
      <c r="Q51" s="485">
        <v>0</v>
      </c>
    </row>
    <row r="52" spans="1:17" s="393" customFormat="1" x14ac:dyDescent="0.25">
      <c r="A52" s="281" t="s">
        <v>368</v>
      </c>
      <c r="B52" s="280">
        <f t="shared" si="15"/>
        <v>0</v>
      </c>
      <c r="C52" s="105" t="s">
        <v>1729</v>
      </c>
      <c r="D52" s="395" t="s">
        <v>9</v>
      </c>
      <c r="E52" s="483">
        <f>+EIGNIR!C473</f>
        <v>0</v>
      </c>
      <c r="F52" s="122" t="s">
        <v>368</v>
      </c>
      <c r="G52" s="125" t="s">
        <v>368</v>
      </c>
      <c r="H52" s="485">
        <v>0</v>
      </c>
      <c r="I52" s="485">
        <v>0</v>
      </c>
      <c r="J52" s="485">
        <v>0</v>
      </c>
      <c r="K52" s="485">
        <v>0</v>
      </c>
      <c r="L52" s="485">
        <v>0</v>
      </c>
      <c r="M52" s="485">
        <v>0</v>
      </c>
      <c r="N52" s="485">
        <v>0</v>
      </c>
      <c r="O52" s="485">
        <v>0</v>
      </c>
      <c r="P52" s="485">
        <v>0</v>
      </c>
      <c r="Q52" s="485">
        <v>0</v>
      </c>
    </row>
    <row r="53" spans="1:17" s="393" customFormat="1" x14ac:dyDescent="0.25">
      <c r="A53" s="281" t="s">
        <v>368</v>
      </c>
      <c r="B53" s="280">
        <f t="shared" si="15"/>
        <v>0</v>
      </c>
      <c r="C53" s="105" t="s">
        <v>1730</v>
      </c>
      <c r="D53" s="395" t="s">
        <v>1331</v>
      </c>
      <c r="E53" s="483">
        <f>+EIGNIR!C474</f>
        <v>0</v>
      </c>
      <c r="F53" s="122" t="s">
        <v>368</v>
      </c>
      <c r="G53" s="125" t="s">
        <v>368</v>
      </c>
      <c r="H53" s="485">
        <v>0</v>
      </c>
      <c r="I53" s="485">
        <v>0</v>
      </c>
      <c r="J53" s="485">
        <v>0</v>
      </c>
      <c r="K53" s="485">
        <v>0</v>
      </c>
      <c r="L53" s="485">
        <v>0</v>
      </c>
      <c r="M53" s="485">
        <v>0</v>
      </c>
      <c r="N53" s="485">
        <v>0</v>
      </c>
      <c r="O53" s="485">
        <v>0</v>
      </c>
      <c r="P53" s="485">
        <v>0</v>
      </c>
      <c r="Q53" s="485">
        <v>0</v>
      </c>
    </row>
    <row r="54" spans="1:17" s="393" customFormat="1" x14ac:dyDescent="0.25">
      <c r="A54" s="281" t="s">
        <v>368</v>
      </c>
      <c r="B54" s="280">
        <f t="shared" si="15"/>
        <v>0</v>
      </c>
      <c r="C54" s="105" t="s">
        <v>1731</v>
      </c>
      <c r="D54" s="341" t="s">
        <v>1332</v>
      </c>
      <c r="E54" s="483">
        <f>+EIGNIR!C475</f>
        <v>0</v>
      </c>
      <c r="F54" s="122" t="s">
        <v>368</v>
      </c>
      <c r="G54" s="125" t="s">
        <v>368</v>
      </c>
      <c r="H54" s="485">
        <v>0</v>
      </c>
      <c r="I54" s="485">
        <v>0</v>
      </c>
      <c r="J54" s="485">
        <v>0</v>
      </c>
      <c r="K54" s="485">
        <v>0</v>
      </c>
      <c r="L54" s="485">
        <v>0</v>
      </c>
      <c r="M54" s="485">
        <v>0</v>
      </c>
      <c r="N54" s="485">
        <v>0</v>
      </c>
      <c r="O54" s="485">
        <v>0</v>
      </c>
      <c r="P54" s="485">
        <v>0</v>
      </c>
      <c r="Q54" s="485">
        <v>0</v>
      </c>
    </row>
    <row r="55" spans="1:17" s="393" customFormat="1" x14ac:dyDescent="0.25">
      <c r="A55" s="281" t="s">
        <v>368</v>
      </c>
      <c r="B55" s="280">
        <f>E55-SUM(H55:Q55)</f>
        <v>0</v>
      </c>
      <c r="C55" s="105" t="s">
        <v>1732</v>
      </c>
      <c r="D55" s="341" t="s">
        <v>1333</v>
      </c>
      <c r="E55" s="483">
        <f>+EIGNIR!C476</f>
        <v>0</v>
      </c>
      <c r="F55" s="122" t="s">
        <v>368</v>
      </c>
      <c r="G55" s="125" t="s">
        <v>368</v>
      </c>
      <c r="H55" s="485">
        <v>0</v>
      </c>
      <c r="I55" s="485">
        <v>0</v>
      </c>
      <c r="J55" s="485">
        <v>0</v>
      </c>
      <c r="K55" s="485">
        <v>0</v>
      </c>
      <c r="L55" s="485">
        <v>0</v>
      </c>
      <c r="M55" s="485">
        <v>0</v>
      </c>
      <c r="N55" s="485">
        <v>0</v>
      </c>
      <c r="O55" s="485">
        <v>0</v>
      </c>
      <c r="P55" s="485">
        <v>0</v>
      </c>
      <c r="Q55" s="485">
        <v>0</v>
      </c>
    </row>
    <row r="56" spans="1:17" s="393" customFormat="1" x14ac:dyDescent="0.25">
      <c r="A56" s="281" t="s">
        <v>368</v>
      </c>
      <c r="B56" s="280">
        <f>E56-SUM(H56:Q56)</f>
        <v>0</v>
      </c>
      <c r="C56" s="567" t="s">
        <v>11877</v>
      </c>
      <c r="D56" s="395" t="s">
        <v>28</v>
      </c>
      <c r="E56" s="483">
        <f>+EIGNIR!C477</f>
        <v>0</v>
      </c>
      <c r="F56" s="122" t="s">
        <v>368</v>
      </c>
      <c r="G56" s="125" t="s">
        <v>368</v>
      </c>
      <c r="H56" s="485">
        <v>0</v>
      </c>
      <c r="I56" s="485">
        <v>0</v>
      </c>
      <c r="J56" s="485">
        <v>0</v>
      </c>
      <c r="K56" s="485">
        <v>0</v>
      </c>
      <c r="L56" s="485">
        <v>0</v>
      </c>
      <c r="M56" s="485">
        <v>0</v>
      </c>
      <c r="N56" s="485">
        <v>0</v>
      </c>
      <c r="O56" s="485">
        <v>0</v>
      </c>
      <c r="P56" s="485">
        <v>0</v>
      </c>
      <c r="Q56" s="485">
        <v>0</v>
      </c>
    </row>
    <row r="57" spans="1:17" x14ac:dyDescent="0.25">
      <c r="A57" s="280">
        <f t="shared" si="13"/>
        <v>0</v>
      </c>
      <c r="B57" s="280">
        <f t="shared" si="0"/>
        <v>0</v>
      </c>
      <c r="C57" s="87" t="s">
        <v>36</v>
      </c>
      <c r="D57" s="51" t="s">
        <v>1711</v>
      </c>
      <c r="E57" s="135">
        <f>+EIGNIR!C478</f>
        <v>0</v>
      </c>
      <c r="F57" s="119">
        <f>+SUM(F58:F67)</f>
        <v>0</v>
      </c>
      <c r="G57" s="118">
        <f t="shared" ref="G57:P57" si="16">+SUM(G58:G67)</f>
        <v>0</v>
      </c>
      <c r="H57" s="119">
        <f>+SUM(H58:H67)</f>
        <v>0</v>
      </c>
      <c r="I57" s="74">
        <f t="shared" si="16"/>
        <v>0</v>
      </c>
      <c r="J57" s="74">
        <f t="shared" si="16"/>
        <v>0</v>
      </c>
      <c r="K57" s="74">
        <f t="shared" si="16"/>
        <v>0</v>
      </c>
      <c r="L57" s="74">
        <f>+SUM(L58:L67)</f>
        <v>0</v>
      </c>
      <c r="M57" s="74">
        <f t="shared" si="16"/>
        <v>0</v>
      </c>
      <c r="N57" s="74">
        <f t="shared" si="16"/>
        <v>0</v>
      </c>
      <c r="O57" s="74">
        <f t="shared" si="16"/>
        <v>0</v>
      </c>
      <c r="P57" s="74">
        <f t="shared" si="16"/>
        <v>0</v>
      </c>
      <c r="Q57" s="118">
        <f>+SUM(Q58:Q67)</f>
        <v>0</v>
      </c>
    </row>
    <row r="58" spans="1:17" s="345" customFormat="1" x14ac:dyDescent="0.25">
      <c r="A58" s="280">
        <f t="shared" ref="A58" si="17">+E58-SUM(F58:G58)</f>
        <v>0</v>
      </c>
      <c r="B58" s="280">
        <f t="shared" ref="B58" si="18">E58-SUM(H58:Q58)</f>
        <v>0</v>
      </c>
      <c r="C58" s="105" t="s">
        <v>20</v>
      </c>
      <c r="D58" s="346" t="s">
        <v>15</v>
      </c>
      <c r="E58" s="137">
        <f>+EIGNIR!C479</f>
        <v>0</v>
      </c>
      <c r="F58" s="130">
        <v>0</v>
      </c>
      <c r="G58" s="136">
        <v>0</v>
      </c>
      <c r="H58" s="130">
        <v>0</v>
      </c>
      <c r="I58" s="89">
        <v>0</v>
      </c>
      <c r="J58" s="89">
        <v>0</v>
      </c>
      <c r="K58" s="89">
        <v>0</v>
      </c>
      <c r="L58" s="89">
        <v>0</v>
      </c>
      <c r="M58" s="89">
        <v>0</v>
      </c>
      <c r="N58" s="89">
        <v>0</v>
      </c>
      <c r="O58" s="89">
        <v>0</v>
      </c>
      <c r="P58" s="89">
        <v>0</v>
      </c>
      <c r="Q58" s="136">
        <v>0</v>
      </c>
    </row>
    <row r="59" spans="1:17" x14ac:dyDescent="0.25">
      <c r="A59" s="280">
        <f t="shared" si="13"/>
        <v>0</v>
      </c>
      <c r="B59" s="280">
        <f t="shared" si="0"/>
        <v>0</v>
      </c>
      <c r="C59" s="105" t="s">
        <v>1702</v>
      </c>
      <c r="D59" s="64" t="s">
        <v>396</v>
      </c>
      <c r="E59" s="137">
        <f>+EIGNIR!C480</f>
        <v>0</v>
      </c>
      <c r="F59" s="130">
        <v>0</v>
      </c>
      <c r="G59" s="136">
        <v>0</v>
      </c>
      <c r="H59" s="130">
        <v>0</v>
      </c>
      <c r="I59" s="89">
        <v>0</v>
      </c>
      <c r="J59" s="89">
        <v>0</v>
      </c>
      <c r="K59" s="89">
        <v>0</v>
      </c>
      <c r="L59" s="89">
        <v>0</v>
      </c>
      <c r="M59" s="89">
        <v>0</v>
      </c>
      <c r="N59" s="89">
        <v>0</v>
      </c>
      <c r="O59" s="89">
        <v>0</v>
      </c>
      <c r="P59" s="89">
        <v>0</v>
      </c>
      <c r="Q59" s="136">
        <v>0</v>
      </c>
    </row>
    <row r="60" spans="1:17" x14ac:dyDescent="0.25">
      <c r="A60" s="280">
        <f t="shared" si="13"/>
        <v>0</v>
      </c>
      <c r="B60" s="280">
        <f t="shared" si="0"/>
        <v>0</v>
      </c>
      <c r="C60" s="105" t="s">
        <v>21</v>
      </c>
      <c r="D60" s="64" t="s">
        <v>370</v>
      </c>
      <c r="E60" s="137">
        <f>+EIGNIR!C481</f>
        <v>0</v>
      </c>
      <c r="F60" s="130">
        <v>0</v>
      </c>
      <c r="G60" s="136">
        <v>0</v>
      </c>
      <c r="H60" s="130">
        <v>0</v>
      </c>
      <c r="I60" s="89">
        <v>0</v>
      </c>
      <c r="J60" s="89">
        <v>0</v>
      </c>
      <c r="K60" s="89">
        <v>0</v>
      </c>
      <c r="L60" s="89">
        <v>0</v>
      </c>
      <c r="M60" s="89">
        <v>0</v>
      </c>
      <c r="N60" s="89">
        <v>0</v>
      </c>
      <c r="O60" s="89">
        <v>0</v>
      </c>
      <c r="P60" s="89">
        <v>0</v>
      </c>
      <c r="Q60" s="136">
        <v>0</v>
      </c>
    </row>
    <row r="61" spans="1:17" x14ac:dyDescent="0.25">
      <c r="A61" s="280">
        <f t="shared" si="13"/>
        <v>0</v>
      </c>
      <c r="B61" s="280">
        <f t="shared" si="0"/>
        <v>0</v>
      </c>
      <c r="C61" s="105" t="s">
        <v>22</v>
      </c>
      <c r="D61" s="64" t="s">
        <v>399</v>
      </c>
      <c r="E61" s="137">
        <f>+EIGNIR!C482</f>
        <v>0</v>
      </c>
      <c r="F61" s="130">
        <v>0</v>
      </c>
      <c r="G61" s="136">
        <v>0</v>
      </c>
      <c r="H61" s="130">
        <v>0</v>
      </c>
      <c r="I61" s="89">
        <v>0</v>
      </c>
      <c r="J61" s="89">
        <v>0</v>
      </c>
      <c r="K61" s="89">
        <v>0</v>
      </c>
      <c r="L61" s="89">
        <v>0</v>
      </c>
      <c r="M61" s="89">
        <v>0</v>
      </c>
      <c r="N61" s="89">
        <v>0</v>
      </c>
      <c r="O61" s="89">
        <v>0</v>
      </c>
      <c r="P61" s="89">
        <v>0</v>
      </c>
      <c r="Q61" s="136">
        <v>0</v>
      </c>
    </row>
    <row r="62" spans="1:17" x14ac:dyDescent="0.25">
      <c r="A62" s="280">
        <f t="shared" si="13"/>
        <v>0</v>
      </c>
      <c r="B62" s="280">
        <f t="shared" ref="B62:B121" si="19">E62-SUM(H62:Q62)</f>
        <v>0</v>
      </c>
      <c r="C62" s="105" t="s">
        <v>23</v>
      </c>
      <c r="D62" s="64" t="s">
        <v>3</v>
      </c>
      <c r="E62" s="137">
        <f>+EIGNIR!C483</f>
        <v>0</v>
      </c>
      <c r="F62" s="130">
        <v>0</v>
      </c>
      <c r="G62" s="136">
        <v>0</v>
      </c>
      <c r="H62" s="130">
        <v>0</v>
      </c>
      <c r="I62" s="89">
        <v>0</v>
      </c>
      <c r="J62" s="89">
        <v>0</v>
      </c>
      <c r="K62" s="89">
        <v>0</v>
      </c>
      <c r="L62" s="89">
        <v>0</v>
      </c>
      <c r="M62" s="89">
        <v>0</v>
      </c>
      <c r="N62" s="89">
        <v>0</v>
      </c>
      <c r="O62" s="89">
        <v>0</v>
      </c>
      <c r="P62" s="89">
        <v>0</v>
      </c>
      <c r="Q62" s="136">
        <v>0</v>
      </c>
    </row>
    <row r="63" spans="1:17" s="148" customFormat="1" x14ac:dyDescent="0.25">
      <c r="A63" s="280">
        <f t="shared" si="13"/>
        <v>0</v>
      </c>
      <c r="B63" s="280">
        <f t="shared" si="19"/>
        <v>0</v>
      </c>
      <c r="C63" s="105" t="s">
        <v>1703</v>
      </c>
      <c r="D63" s="64" t="s">
        <v>397</v>
      </c>
      <c r="E63" s="137">
        <f>+EIGNIR!C484</f>
        <v>0</v>
      </c>
      <c r="F63" s="130">
        <v>0</v>
      </c>
      <c r="G63" s="136">
        <v>0</v>
      </c>
      <c r="H63" s="130">
        <v>0</v>
      </c>
      <c r="I63" s="89">
        <v>0</v>
      </c>
      <c r="J63" s="89">
        <v>0</v>
      </c>
      <c r="K63" s="89">
        <v>0</v>
      </c>
      <c r="L63" s="89">
        <v>0</v>
      </c>
      <c r="M63" s="89">
        <v>0</v>
      </c>
      <c r="N63" s="89">
        <v>0</v>
      </c>
      <c r="O63" s="89">
        <v>0</v>
      </c>
      <c r="P63" s="89">
        <v>0</v>
      </c>
      <c r="Q63" s="136">
        <v>0</v>
      </c>
    </row>
    <row r="64" spans="1:17" x14ac:dyDescent="0.25">
      <c r="A64" s="280">
        <f t="shared" si="13"/>
        <v>0</v>
      </c>
      <c r="B64" s="280">
        <f t="shared" si="19"/>
        <v>0</v>
      </c>
      <c r="C64" s="105" t="s">
        <v>24</v>
      </c>
      <c r="D64" s="64" t="s">
        <v>371</v>
      </c>
      <c r="E64" s="137">
        <f>+EIGNIR!C485</f>
        <v>0</v>
      </c>
      <c r="F64" s="130">
        <v>0</v>
      </c>
      <c r="G64" s="136">
        <v>0</v>
      </c>
      <c r="H64" s="130">
        <v>0</v>
      </c>
      <c r="I64" s="89">
        <v>0</v>
      </c>
      <c r="J64" s="89">
        <v>0</v>
      </c>
      <c r="K64" s="89">
        <v>0</v>
      </c>
      <c r="L64" s="89">
        <v>0</v>
      </c>
      <c r="M64" s="89">
        <v>0</v>
      </c>
      <c r="N64" s="89">
        <v>0</v>
      </c>
      <c r="O64" s="89">
        <v>0</v>
      </c>
      <c r="P64" s="89">
        <v>0</v>
      </c>
      <c r="Q64" s="136">
        <v>0</v>
      </c>
    </row>
    <row r="65" spans="1:17" x14ac:dyDescent="0.25">
      <c r="A65" s="280">
        <f t="shared" si="13"/>
        <v>0</v>
      </c>
      <c r="B65" s="280">
        <f t="shared" si="19"/>
        <v>0</v>
      </c>
      <c r="C65" s="105" t="s">
        <v>25</v>
      </c>
      <c r="D65" s="64" t="s">
        <v>1734</v>
      </c>
      <c r="E65" s="137">
        <f>+EIGNIR!C486</f>
        <v>0</v>
      </c>
      <c r="F65" s="130">
        <v>0</v>
      </c>
      <c r="G65" s="136">
        <v>0</v>
      </c>
      <c r="H65" s="130">
        <v>0</v>
      </c>
      <c r="I65" s="89">
        <v>0</v>
      </c>
      <c r="J65" s="89">
        <v>0</v>
      </c>
      <c r="K65" s="89">
        <v>0</v>
      </c>
      <c r="L65" s="89">
        <v>0</v>
      </c>
      <c r="M65" s="89">
        <v>0</v>
      </c>
      <c r="N65" s="89">
        <v>0</v>
      </c>
      <c r="O65" s="89">
        <v>0</v>
      </c>
      <c r="P65" s="89">
        <v>0</v>
      </c>
      <c r="Q65" s="136">
        <v>0</v>
      </c>
    </row>
    <row r="66" spans="1:17" x14ac:dyDescent="0.25">
      <c r="A66" s="280">
        <f t="shared" si="13"/>
        <v>0</v>
      </c>
      <c r="B66" s="280">
        <f t="shared" si="19"/>
        <v>0</v>
      </c>
      <c r="C66" s="105" t="s">
        <v>26</v>
      </c>
      <c r="D66" s="64" t="s">
        <v>16</v>
      </c>
      <c r="E66" s="137">
        <f>+EIGNIR!C487</f>
        <v>0</v>
      </c>
      <c r="F66" s="130">
        <v>0</v>
      </c>
      <c r="G66" s="136">
        <v>0</v>
      </c>
      <c r="H66" s="130">
        <v>0</v>
      </c>
      <c r="I66" s="89">
        <v>0</v>
      </c>
      <c r="J66" s="89">
        <v>0</v>
      </c>
      <c r="K66" s="89">
        <v>0</v>
      </c>
      <c r="L66" s="89">
        <v>0</v>
      </c>
      <c r="M66" s="89">
        <v>0</v>
      </c>
      <c r="N66" s="89">
        <v>0</v>
      </c>
      <c r="O66" s="89">
        <v>0</v>
      </c>
      <c r="P66" s="89">
        <v>0</v>
      </c>
      <c r="Q66" s="136">
        <v>0</v>
      </c>
    </row>
    <row r="67" spans="1:17" x14ac:dyDescent="0.25">
      <c r="A67" s="280">
        <f t="shared" si="13"/>
        <v>0</v>
      </c>
      <c r="B67" s="280">
        <f t="shared" si="19"/>
        <v>0</v>
      </c>
      <c r="C67" s="105" t="s">
        <v>27</v>
      </c>
      <c r="D67" s="64" t="s">
        <v>2</v>
      </c>
      <c r="E67" s="137">
        <f>+EIGNIR!C488</f>
        <v>0</v>
      </c>
      <c r="F67" s="130">
        <v>0</v>
      </c>
      <c r="G67" s="136">
        <v>0</v>
      </c>
      <c r="H67" s="130">
        <v>0</v>
      </c>
      <c r="I67" s="89">
        <v>0</v>
      </c>
      <c r="J67" s="89">
        <v>0</v>
      </c>
      <c r="K67" s="89">
        <v>0</v>
      </c>
      <c r="L67" s="89">
        <v>0</v>
      </c>
      <c r="M67" s="89">
        <v>0</v>
      </c>
      <c r="N67" s="89">
        <v>0</v>
      </c>
      <c r="O67" s="89">
        <v>0</v>
      </c>
      <c r="P67" s="89">
        <v>0</v>
      </c>
      <c r="Q67" s="136">
        <v>0</v>
      </c>
    </row>
    <row r="68" spans="1:17" x14ac:dyDescent="0.25">
      <c r="A68" s="281" t="s">
        <v>368</v>
      </c>
      <c r="B68" s="280">
        <f t="shared" si="19"/>
        <v>0</v>
      </c>
      <c r="C68" s="87" t="s">
        <v>29</v>
      </c>
      <c r="D68" s="51" t="s">
        <v>30</v>
      </c>
      <c r="E68" s="135">
        <f>+EIGNIR!C489</f>
        <v>0</v>
      </c>
      <c r="F68" s="119" t="s">
        <v>368</v>
      </c>
      <c r="G68" s="118" t="s">
        <v>368</v>
      </c>
      <c r="H68" s="119">
        <f>+H69+H70</f>
        <v>0</v>
      </c>
      <c r="I68" s="74">
        <f t="shared" ref="I68:Q68" si="20">+I69+I70</f>
        <v>0</v>
      </c>
      <c r="J68" s="74">
        <f t="shared" si="20"/>
        <v>0</v>
      </c>
      <c r="K68" s="74">
        <f t="shared" si="20"/>
        <v>0</v>
      </c>
      <c r="L68" s="74">
        <f t="shared" si="20"/>
        <v>0</v>
      </c>
      <c r="M68" s="74">
        <f t="shared" si="20"/>
        <v>0</v>
      </c>
      <c r="N68" s="74">
        <f t="shared" si="20"/>
        <v>0</v>
      </c>
      <c r="O68" s="74">
        <f t="shared" si="20"/>
        <v>0</v>
      </c>
      <c r="P68" s="74">
        <f t="shared" si="20"/>
        <v>0</v>
      </c>
      <c r="Q68" s="118">
        <f t="shared" si="20"/>
        <v>0</v>
      </c>
    </row>
    <row r="69" spans="1:17" ht="15" customHeight="1" x14ac:dyDescent="0.25">
      <c r="A69" s="281" t="s">
        <v>368</v>
      </c>
      <c r="B69" s="280">
        <f t="shared" si="19"/>
        <v>0</v>
      </c>
      <c r="C69" s="105" t="s">
        <v>31</v>
      </c>
      <c r="D69" s="64" t="s">
        <v>32</v>
      </c>
      <c r="E69" s="137">
        <f>+EIGNIR!C490</f>
        <v>0</v>
      </c>
      <c r="F69" s="122" t="s">
        <v>368</v>
      </c>
      <c r="G69" s="125" t="s">
        <v>368</v>
      </c>
      <c r="H69" s="485">
        <v>0</v>
      </c>
      <c r="I69" s="478">
        <v>0</v>
      </c>
      <c r="J69" s="89">
        <v>0</v>
      </c>
      <c r="K69" s="89">
        <v>0</v>
      </c>
      <c r="L69" s="89">
        <v>0</v>
      </c>
      <c r="M69" s="89">
        <v>0</v>
      </c>
      <c r="N69" s="89">
        <v>0</v>
      </c>
      <c r="O69" s="89">
        <v>0</v>
      </c>
      <c r="P69" s="89">
        <v>0</v>
      </c>
      <c r="Q69" s="136">
        <v>0</v>
      </c>
    </row>
    <row r="70" spans="1:17" ht="15" customHeight="1" x14ac:dyDescent="0.25">
      <c r="A70" s="281" t="s">
        <v>368</v>
      </c>
      <c r="B70" s="280">
        <f t="shared" si="19"/>
        <v>0</v>
      </c>
      <c r="C70" s="105" t="s">
        <v>33</v>
      </c>
      <c r="D70" s="64" t="s">
        <v>34</v>
      </c>
      <c r="E70" s="137">
        <f>+EIGNIR!C491</f>
        <v>0</v>
      </c>
      <c r="F70" s="122" t="s">
        <v>368</v>
      </c>
      <c r="G70" s="125" t="s">
        <v>368</v>
      </c>
      <c r="H70" s="485">
        <v>0</v>
      </c>
      <c r="I70" s="478">
        <v>0</v>
      </c>
      <c r="J70" s="89">
        <v>0</v>
      </c>
      <c r="K70" s="89">
        <v>0</v>
      </c>
      <c r="L70" s="89">
        <v>0</v>
      </c>
      <c r="M70" s="89">
        <v>0</v>
      </c>
      <c r="N70" s="89">
        <v>0</v>
      </c>
      <c r="O70" s="89">
        <v>0</v>
      </c>
      <c r="P70" s="89">
        <v>0</v>
      </c>
      <c r="Q70" s="136">
        <v>0</v>
      </c>
    </row>
    <row r="71" spans="1:17" s="149" customFormat="1" x14ac:dyDescent="0.25">
      <c r="A71" s="281" t="s">
        <v>368</v>
      </c>
      <c r="B71" s="280">
        <f t="shared" si="19"/>
        <v>0</v>
      </c>
      <c r="C71" s="87" t="s">
        <v>35</v>
      </c>
      <c r="D71" s="62" t="s">
        <v>4</v>
      </c>
      <c r="E71" s="135">
        <f>+EIGNIR!C492</f>
        <v>0</v>
      </c>
      <c r="F71" s="122" t="s">
        <v>368</v>
      </c>
      <c r="G71" s="125" t="s">
        <v>368</v>
      </c>
      <c r="H71" s="486">
        <v>0</v>
      </c>
      <c r="I71" s="479">
        <v>0</v>
      </c>
      <c r="J71" s="53">
        <v>0</v>
      </c>
      <c r="K71" s="53">
        <v>0</v>
      </c>
      <c r="L71" s="53">
        <v>0</v>
      </c>
      <c r="M71" s="53">
        <v>0</v>
      </c>
      <c r="N71" s="53">
        <v>0</v>
      </c>
      <c r="O71" s="53">
        <v>0</v>
      </c>
      <c r="P71" s="53">
        <v>0</v>
      </c>
      <c r="Q71" s="138">
        <v>0</v>
      </c>
    </row>
    <row r="72" spans="1:17" s="149" customFormat="1" x14ac:dyDescent="0.25">
      <c r="A72" s="281" t="s">
        <v>368</v>
      </c>
      <c r="B72" s="280">
        <f t="shared" si="19"/>
        <v>0</v>
      </c>
      <c r="C72" s="87" t="s">
        <v>38</v>
      </c>
      <c r="D72" s="62" t="s">
        <v>1735</v>
      </c>
      <c r="E72" s="135">
        <f>+EIGNIR!C493</f>
        <v>0</v>
      </c>
      <c r="F72" s="122" t="s">
        <v>368</v>
      </c>
      <c r="G72" s="125" t="s">
        <v>368</v>
      </c>
      <c r="H72" s="132">
        <v>0</v>
      </c>
      <c r="I72" s="53">
        <v>0</v>
      </c>
      <c r="J72" s="53">
        <v>0</v>
      </c>
      <c r="K72" s="53">
        <v>0</v>
      </c>
      <c r="L72" s="53">
        <v>0</v>
      </c>
      <c r="M72" s="53">
        <v>0</v>
      </c>
      <c r="N72" s="53">
        <v>0</v>
      </c>
      <c r="O72" s="53">
        <v>0</v>
      </c>
      <c r="P72" s="53">
        <v>0</v>
      </c>
      <c r="Q72" s="138">
        <v>0</v>
      </c>
    </row>
    <row r="73" spans="1:17" x14ac:dyDescent="0.25">
      <c r="A73" s="281" t="s">
        <v>368</v>
      </c>
      <c r="B73" s="280">
        <f t="shared" si="19"/>
        <v>0</v>
      </c>
      <c r="C73" s="266"/>
      <c r="D73" s="67" t="s">
        <v>1754</v>
      </c>
      <c r="E73" s="135">
        <f>+EIGNIR!C495-EIGNIR!C526</f>
        <v>0</v>
      </c>
      <c r="F73" s="119" t="s">
        <v>368</v>
      </c>
      <c r="G73" s="118" t="s">
        <v>368</v>
      </c>
      <c r="H73" s="129">
        <f>SUM(H74,H88,H99,H102,H103)</f>
        <v>0</v>
      </c>
      <c r="I73" s="129">
        <f t="shared" ref="I73:Q73" si="21">SUM(I74,I88,I99,I102,I103)</f>
        <v>0</v>
      </c>
      <c r="J73" s="129">
        <f t="shared" si="21"/>
        <v>0</v>
      </c>
      <c r="K73" s="129">
        <f t="shared" si="21"/>
        <v>0</v>
      </c>
      <c r="L73" s="129">
        <f t="shared" si="21"/>
        <v>0</v>
      </c>
      <c r="M73" s="129">
        <f t="shared" si="21"/>
        <v>0</v>
      </c>
      <c r="N73" s="129">
        <f t="shared" si="21"/>
        <v>0</v>
      </c>
      <c r="O73" s="129">
        <f t="shared" si="21"/>
        <v>0</v>
      </c>
      <c r="P73" s="129">
        <f t="shared" si="21"/>
        <v>0</v>
      </c>
      <c r="Q73" s="135">
        <f t="shared" si="21"/>
        <v>0</v>
      </c>
    </row>
    <row r="74" spans="1:17" s="148" customFormat="1" x14ac:dyDescent="0.25">
      <c r="A74" s="280">
        <f t="shared" ref="A74:A98" si="22">+E74-SUM(F74:G74)</f>
        <v>0</v>
      </c>
      <c r="B74" s="280">
        <f t="shared" si="19"/>
        <v>0</v>
      </c>
      <c r="C74" s="87" t="s">
        <v>37</v>
      </c>
      <c r="D74" s="62" t="s">
        <v>19</v>
      </c>
      <c r="E74" s="118">
        <f>+EIGNIR!C496</f>
        <v>0</v>
      </c>
      <c r="F74" s="144">
        <v>0</v>
      </c>
      <c r="G74" s="155">
        <v>0</v>
      </c>
      <c r="H74" s="129">
        <f>SUM(H75:H87)</f>
        <v>0</v>
      </c>
      <c r="I74" s="129">
        <f t="shared" ref="I74:P74" si="23">SUM(I75:I87)</f>
        <v>0</v>
      </c>
      <c r="J74" s="129">
        <f t="shared" si="23"/>
        <v>0</v>
      </c>
      <c r="K74" s="129">
        <f t="shared" si="23"/>
        <v>0</v>
      </c>
      <c r="L74" s="129">
        <f t="shared" si="23"/>
        <v>0</v>
      </c>
      <c r="M74" s="129">
        <f t="shared" si="23"/>
        <v>0</v>
      </c>
      <c r="N74" s="129">
        <f t="shared" si="23"/>
        <v>0</v>
      </c>
      <c r="O74" s="129">
        <f t="shared" si="23"/>
        <v>0</v>
      </c>
      <c r="P74" s="129">
        <f t="shared" si="23"/>
        <v>0</v>
      </c>
      <c r="Q74" s="135">
        <f>SUM(Q75:Q87)</f>
        <v>0</v>
      </c>
    </row>
    <row r="75" spans="1:17" s="393" customFormat="1" x14ac:dyDescent="0.25">
      <c r="A75" s="281" t="s">
        <v>368</v>
      </c>
      <c r="B75" s="280">
        <f>E75-SUM(H75:Q75)</f>
        <v>0</v>
      </c>
      <c r="C75" s="105" t="s">
        <v>1721</v>
      </c>
      <c r="D75" s="395" t="s">
        <v>5</v>
      </c>
      <c r="E75" s="483">
        <f>+EIGNIR!C497</f>
        <v>0</v>
      </c>
      <c r="F75" s="122" t="s">
        <v>368</v>
      </c>
      <c r="G75" s="125" t="s">
        <v>368</v>
      </c>
      <c r="H75" s="524">
        <v>0</v>
      </c>
      <c r="I75" s="525">
        <v>0</v>
      </c>
      <c r="J75" s="525">
        <v>0</v>
      </c>
      <c r="K75" s="525">
        <v>0</v>
      </c>
      <c r="L75" s="525">
        <v>0</v>
      </c>
      <c r="M75" s="525">
        <v>0</v>
      </c>
      <c r="N75" s="525">
        <v>0</v>
      </c>
      <c r="O75" s="525">
        <v>0</v>
      </c>
      <c r="P75" s="525">
        <v>0</v>
      </c>
      <c r="Q75" s="526">
        <v>0</v>
      </c>
    </row>
    <row r="76" spans="1:17" s="393" customFormat="1" x14ac:dyDescent="0.25">
      <c r="A76" s="281" t="s">
        <v>368</v>
      </c>
      <c r="B76" s="280">
        <f t="shared" ref="B76:B86" si="24">E76-SUM(H76:Q76)</f>
        <v>0</v>
      </c>
      <c r="C76" s="105" t="s">
        <v>1722</v>
      </c>
      <c r="D76" s="395" t="s">
        <v>6</v>
      </c>
      <c r="E76" s="483">
        <f>+EIGNIR!C498</f>
        <v>0</v>
      </c>
      <c r="F76" s="122" t="s">
        <v>368</v>
      </c>
      <c r="G76" s="125" t="s">
        <v>368</v>
      </c>
      <c r="H76" s="524">
        <v>0</v>
      </c>
      <c r="I76" s="525">
        <v>0</v>
      </c>
      <c r="J76" s="525">
        <v>0</v>
      </c>
      <c r="K76" s="525">
        <v>0</v>
      </c>
      <c r="L76" s="525">
        <v>0</v>
      </c>
      <c r="M76" s="525">
        <v>0</v>
      </c>
      <c r="N76" s="525">
        <v>0</v>
      </c>
      <c r="O76" s="525">
        <v>0</v>
      </c>
      <c r="P76" s="525">
        <v>0</v>
      </c>
      <c r="Q76" s="526">
        <v>0</v>
      </c>
    </row>
    <row r="77" spans="1:17" s="393" customFormat="1" x14ac:dyDescent="0.25">
      <c r="A77" s="281" t="s">
        <v>368</v>
      </c>
      <c r="B77" s="280">
        <f t="shared" si="24"/>
        <v>0</v>
      </c>
      <c r="C77" s="105" t="s">
        <v>1723</v>
      </c>
      <c r="D77" s="395" t="s">
        <v>1329</v>
      </c>
      <c r="E77" s="483">
        <f>+EIGNIR!C499</f>
        <v>0</v>
      </c>
      <c r="F77" s="122" t="s">
        <v>368</v>
      </c>
      <c r="G77" s="125" t="s">
        <v>368</v>
      </c>
      <c r="H77" s="524">
        <v>0</v>
      </c>
      <c r="I77" s="525">
        <v>0</v>
      </c>
      <c r="J77" s="525">
        <v>0</v>
      </c>
      <c r="K77" s="525">
        <v>0</v>
      </c>
      <c r="L77" s="525">
        <v>0</v>
      </c>
      <c r="M77" s="525">
        <v>0</v>
      </c>
      <c r="N77" s="525">
        <v>0</v>
      </c>
      <c r="O77" s="525">
        <v>0</v>
      </c>
      <c r="P77" s="525">
        <v>0</v>
      </c>
      <c r="Q77" s="526">
        <v>0</v>
      </c>
    </row>
    <row r="78" spans="1:17" s="393" customFormat="1" x14ac:dyDescent="0.25">
      <c r="A78" s="281" t="s">
        <v>368</v>
      </c>
      <c r="B78" s="280">
        <f t="shared" si="24"/>
        <v>0</v>
      </c>
      <c r="C78" s="105" t="s">
        <v>1724</v>
      </c>
      <c r="D78" s="395" t="s">
        <v>1334</v>
      </c>
      <c r="E78" s="483">
        <f>+EIGNIR!C500</f>
        <v>0</v>
      </c>
      <c r="F78" s="122" t="s">
        <v>368</v>
      </c>
      <c r="G78" s="125" t="s">
        <v>368</v>
      </c>
      <c r="H78" s="524">
        <v>0</v>
      </c>
      <c r="I78" s="525">
        <v>0</v>
      </c>
      <c r="J78" s="525">
        <v>0</v>
      </c>
      <c r="K78" s="525">
        <v>0</v>
      </c>
      <c r="L78" s="525">
        <v>0</v>
      </c>
      <c r="M78" s="525">
        <v>0</v>
      </c>
      <c r="N78" s="525">
        <v>0</v>
      </c>
      <c r="O78" s="525">
        <v>0</v>
      </c>
      <c r="P78" s="525">
        <v>0</v>
      </c>
      <c r="Q78" s="526">
        <v>0</v>
      </c>
    </row>
    <row r="79" spans="1:17" s="393" customFormat="1" x14ac:dyDescent="0.25">
      <c r="A79" s="281" t="s">
        <v>368</v>
      </c>
      <c r="B79" s="280">
        <f t="shared" si="24"/>
        <v>0</v>
      </c>
      <c r="C79" s="105" t="s">
        <v>1725</v>
      </c>
      <c r="D79" s="395" t="s">
        <v>1330</v>
      </c>
      <c r="E79" s="483">
        <f>+EIGNIR!C501</f>
        <v>0</v>
      </c>
      <c r="F79" s="122" t="s">
        <v>368</v>
      </c>
      <c r="G79" s="125" t="s">
        <v>368</v>
      </c>
      <c r="H79" s="524">
        <v>0</v>
      </c>
      <c r="I79" s="525">
        <v>0</v>
      </c>
      <c r="J79" s="525">
        <v>0</v>
      </c>
      <c r="K79" s="525">
        <v>0</v>
      </c>
      <c r="L79" s="525">
        <v>0</v>
      </c>
      <c r="M79" s="525">
        <v>0</v>
      </c>
      <c r="N79" s="525">
        <v>0</v>
      </c>
      <c r="O79" s="525">
        <v>0</v>
      </c>
      <c r="P79" s="525">
        <v>0</v>
      </c>
      <c r="Q79" s="526">
        <v>0</v>
      </c>
    </row>
    <row r="80" spans="1:17" s="393" customFormat="1" x14ac:dyDescent="0.25">
      <c r="A80" s="281" t="s">
        <v>368</v>
      </c>
      <c r="B80" s="280">
        <f t="shared" si="24"/>
        <v>0</v>
      </c>
      <c r="C80" s="105" t="s">
        <v>1726</v>
      </c>
      <c r="D80" s="395" t="s">
        <v>7</v>
      </c>
      <c r="E80" s="483">
        <f>+EIGNIR!C502</f>
        <v>0</v>
      </c>
      <c r="F80" s="122" t="s">
        <v>368</v>
      </c>
      <c r="G80" s="125" t="s">
        <v>368</v>
      </c>
      <c r="H80" s="524">
        <v>0</v>
      </c>
      <c r="I80" s="525">
        <v>0</v>
      </c>
      <c r="J80" s="525">
        <v>0</v>
      </c>
      <c r="K80" s="525">
        <v>0</v>
      </c>
      <c r="L80" s="525">
        <v>0</v>
      </c>
      <c r="M80" s="525">
        <v>0</v>
      </c>
      <c r="N80" s="525">
        <v>0</v>
      </c>
      <c r="O80" s="525">
        <v>0</v>
      </c>
      <c r="P80" s="525">
        <v>0</v>
      </c>
      <c r="Q80" s="526">
        <v>0</v>
      </c>
    </row>
    <row r="81" spans="1:17" s="393" customFormat="1" x14ac:dyDescent="0.25">
      <c r="A81" s="281" t="s">
        <v>368</v>
      </c>
      <c r="B81" s="280">
        <f t="shared" si="24"/>
        <v>0</v>
      </c>
      <c r="C81" s="105" t="s">
        <v>1727</v>
      </c>
      <c r="D81" s="395" t="s">
        <v>8</v>
      </c>
      <c r="E81" s="483">
        <f>+EIGNIR!C503</f>
        <v>0</v>
      </c>
      <c r="F81" s="122" t="s">
        <v>368</v>
      </c>
      <c r="G81" s="125" t="s">
        <v>368</v>
      </c>
      <c r="H81" s="524">
        <v>0</v>
      </c>
      <c r="I81" s="525">
        <v>0</v>
      </c>
      <c r="J81" s="525">
        <v>0</v>
      </c>
      <c r="K81" s="525">
        <v>0</v>
      </c>
      <c r="L81" s="525">
        <v>0</v>
      </c>
      <c r="M81" s="525">
        <v>0</v>
      </c>
      <c r="N81" s="525">
        <v>0</v>
      </c>
      <c r="O81" s="525">
        <v>0</v>
      </c>
      <c r="P81" s="525">
        <v>0</v>
      </c>
      <c r="Q81" s="526">
        <v>0</v>
      </c>
    </row>
    <row r="82" spans="1:17" s="393" customFormat="1" x14ac:dyDescent="0.25">
      <c r="A82" s="281" t="s">
        <v>368</v>
      </c>
      <c r="B82" s="280">
        <f t="shared" si="24"/>
        <v>0</v>
      </c>
      <c r="C82" s="105" t="s">
        <v>1728</v>
      </c>
      <c r="D82" s="395" t="s">
        <v>1328</v>
      </c>
      <c r="E82" s="483">
        <f>+EIGNIR!C504</f>
        <v>0</v>
      </c>
      <c r="F82" s="122" t="s">
        <v>368</v>
      </c>
      <c r="G82" s="125" t="s">
        <v>368</v>
      </c>
      <c r="H82" s="524">
        <v>0</v>
      </c>
      <c r="I82" s="525">
        <v>0</v>
      </c>
      <c r="J82" s="525">
        <v>0</v>
      </c>
      <c r="K82" s="525">
        <v>0</v>
      </c>
      <c r="L82" s="525">
        <v>0</v>
      </c>
      <c r="M82" s="525">
        <v>0</v>
      </c>
      <c r="N82" s="525">
        <v>0</v>
      </c>
      <c r="O82" s="525">
        <v>0</v>
      </c>
      <c r="P82" s="525">
        <v>0</v>
      </c>
      <c r="Q82" s="526">
        <v>0</v>
      </c>
    </row>
    <row r="83" spans="1:17" s="393" customFormat="1" x14ac:dyDescent="0.25">
      <c r="A83" s="281" t="s">
        <v>368</v>
      </c>
      <c r="B83" s="280">
        <f>E83-SUM(H83:Q83)</f>
        <v>0</v>
      </c>
      <c r="C83" s="105" t="s">
        <v>1729</v>
      </c>
      <c r="D83" s="395" t="s">
        <v>9</v>
      </c>
      <c r="E83" s="483">
        <f>+EIGNIR!C505</f>
        <v>0</v>
      </c>
      <c r="F83" s="122" t="s">
        <v>368</v>
      </c>
      <c r="G83" s="125" t="s">
        <v>368</v>
      </c>
      <c r="H83" s="524">
        <v>0</v>
      </c>
      <c r="I83" s="525">
        <v>0</v>
      </c>
      <c r="J83" s="525">
        <v>0</v>
      </c>
      <c r="K83" s="525">
        <v>0</v>
      </c>
      <c r="L83" s="525">
        <v>0</v>
      </c>
      <c r="M83" s="525">
        <v>0</v>
      </c>
      <c r="N83" s="525">
        <v>0</v>
      </c>
      <c r="O83" s="525">
        <v>0</v>
      </c>
      <c r="P83" s="525">
        <v>0</v>
      </c>
      <c r="Q83" s="526">
        <v>0</v>
      </c>
    </row>
    <row r="84" spans="1:17" s="393" customFormat="1" x14ac:dyDescent="0.25">
      <c r="A84" s="281" t="s">
        <v>368</v>
      </c>
      <c r="B84" s="280">
        <f t="shared" si="24"/>
        <v>0</v>
      </c>
      <c r="C84" s="105" t="s">
        <v>1730</v>
      </c>
      <c r="D84" s="395" t="s">
        <v>1331</v>
      </c>
      <c r="E84" s="483">
        <f>+EIGNIR!C506</f>
        <v>0</v>
      </c>
      <c r="F84" s="122" t="s">
        <v>368</v>
      </c>
      <c r="G84" s="125" t="s">
        <v>368</v>
      </c>
      <c r="H84" s="524">
        <v>0</v>
      </c>
      <c r="I84" s="525">
        <v>0</v>
      </c>
      <c r="J84" s="525">
        <v>0</v>
      </c>
      <c r="K84" s="525">
        <v>0</v>
      </c>
      <c r="L84" s="525">
        <v>0</v>
      </c>
      <c r="M84" s="525">
        <v>0</v>
      </c>
      <c r="N84" s="525">
        <v>0</v>
      </c>
      <c r="O84" s="525">
        <v>0</v>
      </c>
      <c r="P84" s="525">
        <v>0</v>
      </c>
      <c r="Q84" s="526">
        <v>0</v>
      </c>
    </row>
    <row r="85" spans="1:17" s="393" customFormat="1" x14ac:dyDescent="0.25">
      <c r="A85" s="281" t="s">
        <v>368</v>
      </c>
      <c r="B85" s="280">
        <f t="shared" si="24"/>
        <v>0</v>
      </c>
      <c r="C85" s="105" t="s">
        <v>1731</v>
      </c>
      <c r="D85" s="341" t="s">
        <v>1332</v>
      </c>
      <c r="E85" s="483">
        <f>+EIGNIR!C507</f>
        <v>0</v>
      </c>
      <c r="F85" s="122" t="s">
        <v>368</v>
      </c>
      <c r="G85" s="125" t="s">
        <v>368</v>
      </c>
      <c r="H85" s="524">
        <v>0</v>
      </c>
      <c r="I85" s="525">
        <v>0</v>
      </c>
      <c r="J85" s="525">
        <v>0</v>
      </c>
      <c r="K85" s="525">
        <v>0</v>
      </c>
      <c r="L85" s="525">
        <v>0</v>
      </c>
      <c r="M85" s="525">
        <v>0</v>
      </c>
      <c r="N85" s="525">
        <v>0</v>
      </c>
      <c r="O85" s="525">
        <v>0</v>
      </c>
      <c r="P85" s="525">
        <v>0</v>
      </c>
      <c r="Q85" s="526">
        <v>0</v>
      </c>
    </row>
    <row r="86" spans="1:17" s="393" customFormat="1" x14ac:dyDescent="0.25">
      <c r="A86" s="281" t="s">
        <v>368</v>
      </c>
      <c r="B86" s="280">
        <f t="shared" si="24"/>
        <v>0</v>
      </c>
      <c r="C86" s="105" t="s">
        <v>1732</v>
      </c>
      <c r="D86" s="341" t="s">
        <v>1333</v>
      </c>
      <c r="E86" s="483">
        <f>+EIGNIR!C508</f>
        <v>0</v>
      </c>
      <c r="F86" s="122" t="s">
        <v>368</v>
      </c>
      <c r="G86" s="125" t="s">
        <v>368</v>
      </c>
      <c r="H86" s="524">
        <v>0</v>
      </c>
      <c r="I86" s="525">
        <v>0</v>
      </c>
      <c r="J86" s="525">
        <v>0</v>
      </c>
      <c r="K86" s="525">
        <v>0</v>
      </c>
      <c r="L86" s="525">
        <v>0</v>
      </c>
      <c r="M86" s="525">
        <v>0</v>
      </c>
      <c r="N86" s="525">
        <v>0</v>
      </c>
      <c r="O86" s="525">
        <v>0</v>
      </c>
      <c r="P86" s="525">
        <v>0</v>
      </c>
      <c r="Q86" s="526">
        <v>0</v>
      </c>
    </row>
    <row r="87" spans="1:17" s="393" customFormat="1" x14ac:dyDescent="0.25">
      <c r="A87" s="281" t="s">
        <v>368</v>
      </c>
      <c r="B87" s="280">
        <f>E87-SUM(H87:Q87)</f>
        <v>0</v>
      </c>
      <c r="C87" s="567" t="s">
        <v>11877</v>
      </c>
      <c r="D87" s="395" t="s">
        <v>28</v>
      </c>
      <c r="E87" s="483">
        <f>+EIGNIR!C509</f>
        <v>0</v>
      </c>
      <c r="F87" s="122" t="s">
        <v>368</v>
      </c>
      <c r="G87" s="125" t="s">
        <v>368</v>
      </c>
      <c r="H87" s="524">
        <v>0</v>
      </c>
      <c r="I87" s="525">
        <v>0</v>
      </c>
      <c r="J87" s="525">
        <v>0</v>
      </c>
      <c r="K87" s="525">
        <v>0</v>
      </c>
      <c r="L87" s="525">
        <v>0</v>
      </c>
      <c r="M87" s="525">
        <v>0</v>
      </c>
      <c r="N87" s="525">
        <v>0</v>
      </c>
      <c r="O87" s="525">
        <v>0</v>
      </c>
      <c r="P87" s="525">
        <v>0</v>
      </c>
      <c r="Q87" s="526">
        <v>0</v>
      </c>
    </row>
    <row r="88" spans="1:17" x14ac:dyDescent="0.25">
      <c r="A88" s="280">
        <f t="shared" si="22"/>
        <v>0</v>
      </c>
      <c r="B88" s="280">
        <f t="shared" si="19"/>
        <v>0</v>
      </c>
      <c r="C88" s="87" t="s">
        <v>36</v>
      </c>
      <c r="D88" s="62" t="s">
        <v>1711</v>
      </c>
      <c r="E88" s="118">
        <f>+EIGNIR!C510</f>
        <v>0</v>
      </c>
      <c r="F88" s="119">
        <f>+SUM(F89:F98)</f>
        <v>0</v>
      </c>
      <c r="G88" s="118">
        <f t="shared" ref="G88:P88" si="25">+SUM(G89:G98)</f>
        <v>0</v>
      </c>
      <c r="H88" s="119">
        <f>+SUM(H89:H98)</f>
        <v>0</v>
      </c>
      <c r="I88" s="74">
        <f t="shared" si="25"/>
        <v>0</v>
      </c>
      <c r="J88" s="74">
        <f t="shared" si="25"/>
        <v>0</v>
      </c>
      <c r="K88" s="74">
        <f t="shared" si="25"/>
        <v>0</v>
      </c>
      <c r="L88" s="74">
        <f t="shared" si="25"/>
        <v>0</v>
      </c>
      <c r="M88" s="74">
        <f t="shared" si="25"/>
        <v>0</v>
      </c>
      <c r="N88" s="74">
        <f t="shared" si="25"/>
        <v>0</v>
      </c>
      <c r="O88" s="74">
        <f t="shared" si="25"/>
        <v>0</v>
      </c>
      <c r="P88" s="74">
        <f t="shared" si="25"/>
        <v>0</v>
      </c>
      <c r="Q88" s="118">
        <f>+SUM(Q89:Q98)</f>
        <v>0</v>
      </c>
    </row>
    <row r="89" spans="1:17" s="345" customFormat="1" x14ac:dyDescent="0.25">
      <c r="A89" s="280">
        <f t="shared" ref="A89" si="26">+E89-SUM(F89:G89)</f>
        <v>0</v>
      </c>
      <c r="B89" s="280">
        <f t="shared" ref="B89" si="27">E89-SUM(H89:Q89)</f>
        <v>0</v>
      </c>
      <c r="C89" s="105" t="s">
        <v>20</v>
      </c>
      <c r="D89" s="346" t="s">
        <v>15</v>
      </c>
      <c r="E89" s="118">
        <f>+EIGNIR!C511</f>
        <v>0</v>
      </c>
      <c r="F89" s="130">
        <v>0</v>
      </c>
      <c r="G89" s="136">
        <v>0</v>
      </c>
      <c r="H89" s="130">
        <v>0</v>
      </c>
      <c r="I89" s="89">
        <v>0</v>
      </c>
      <c r="J89" s="89">
        <v>0</v>
      </c>
      <c r="K89" s="89">
        <v>0</v>
      </c>
      <c r="L89" s="89">
        <v>0</v>
      </c>
      <c r="M89" s="89">
        <v>0</v>
      </c>
      <c r="N89" s="89">
        <v>0</v>
      </c>
      <c r="O89" s="89">
        <v>0</v>
      </c>
      <c r="P89" s="89">
        <v>0</v>
      </c>
      <c r="Q89" s="136">
        <v>0</v>
      </c>
    </row>
    <row r="90" spans="1:17" x14ac:dyDescent="0.25">
      <c r="A90" s="280">
        <f t="shared" si="22"/>
        <v>0</v>
      </c>
      <c r="B90" s="280">
        <f t="shared" si="19"/>
        <v>0</v>
      </c>
      <c r="C90" s="105" t="s">
        <v>1702</v>
      </c>
      <c r="D90" s="64" t="s">
        <v>396</v>
      </c>
      <c r="E90" s="118">
        <f>+EIGNIR!C512</f>
        <v>0</v>
      </c>
      <c r="F90" s="130">
        <v>0</v>
      </c>
      <c r="G90" s="136">
        <v>0</v>
      </c>
      <c r="H90" s="130">
        <v>0</v>
      </c>
      <c r="I90" s="89">
        <v>0</v>
      </c>
      <c r="J90" s="89">
        <v>0</v>
      </c>
      <c r="K90" s="89">
        <v>0</v>
      </c>
      <c r="L90" s="89">
        <v>0</v>
      </c>
      <c r="M90" s="89">
        <v>0</v>
      </c>
      <c r="N90" s="89">
        <v>0</v>
      </c>
      <c r="O90" s="89">
        <v>0</v>
      </c>
      <c r="P90" s="89">
        <v>0</v>
      </c>
      <c r="Q90" s="136">
        <v>0</v>
      </c>
    </row>
    <row r="91" spans="1:17" x14ac:dyDescent="0.25">
      <c r="A91" s="280">
        <f t="shared" si="22"/>
        <v>0</v>
      </c>
      <c r="B91" s="280">
        <f t="shared" si="19"/>
        <v>0</v>
      </c>
      <c r="C91" s="105" t="s">
        <v>21</v>
      </c>
      <c r="D91" s="64" t="s">
        <v>370</v>
      </c>
      <c r="E91" s="118">
        <f>+EIGNIR!C513</f>
        <v>0</v>
      </c>
      <c r="F91" s="130">
        <v>0</v>
      </c>
      <c r="G91" s="136">
        <v>0</v>
      </c>
      <c r="H91" s="130">
        <v>0</v>
      </c>
      <c r="I91" s="89">
        <v>0</v>
      </c>
      <c r="J91" s="89">
        <v>0</v>
      </c>
      <c r="K91" s="89">
        <v>0</v>
      </c>
      <c r="L91" s="89">
        <v>0</v>
      </c>
      <c r="M91" s="89">
        <v>0</v>
      </c>
      <c r="N91" s="89">
        <v>0</v>
      </c>
      <c r="O91" s="89">
        <v>0</v>
      </c>
      <c r="P91" s="89">
        <v>0</v>
      </c>
      <c r="Q91" s="136">
        <v>0</v>
      </c>
    </row>
    <row r="92" spans="1:17" x14ac:dyDescent="0.25">
      <c r="A92" s="280">
        <f t="shared" si="22"/>
        <v>0</v>
      </c>
      <c r="B92" s="280">
        <f t="shared" si="19"/>
        <v>0</v>
      </c>
      <c r="C92" s="105" t="s">
        <v>22</v>
      </c>
      <c r="D92" s="64" t="s">
        <v>400</v>
      </c>
      <c r="E92" s="118">
        <f>+EIGNIR!C514</f>
        <v>0</v>
      </c>
      <c r="F92" s="130">
        <v>0</v>
      </c>
      <c r="G92" s="136">
        <v>0</v>
      </c>
      <c r="H92" s="130">
        <v>0</v>
      </c>
      <c r="I92" s="89">
        <v>0</v>
      </c>
      <c r="J92" s="89">
        <v>0</v>
      </c>
      <c r="K92" s="89">
        <v>0</v>
      </c>
      <c r="L92" s="89">
        <v>0</v>
      </c>
      <c r="M92" s="89">
        <v>0</v>
      </c>
      <c r="N92" s="89">
        <v>0</v>
      </c>
      <c r="O92" s="89">
        <v>0</v>
      </c>
      <c r="P92" s="89">
        <v>0</v>
      </c>
      <c r="Q92" s="136">
        <v>0</v>
      </c>
    </row>
    <row r="93" spans="1:17" x14ac:dyDescent="0.25">
      <c r="A93" s="280">
        <f t="shared" si="22"/>
        <v>0</v>
      </c>
      <c r="B93" s="280">
        <f t="shared" si="19"/>
        <v>0</v>
      </c>
      <c r="C93" s="105" t="s">
        <v>23</v>
      </c>
      <c r="D93" s="64" t="s">
        <v>3</v>
      </c>
      <c r="E93" s="118">
        <f>+EIGNIR!C515</f>
        <v>0</v>
      </c>
      <c r="F93" s="130">
        <v>0</v>
      </c>
      <c r="G93" s="136">
        <v>0</v>
      </c>
      <c r="H93" s="130">
        <v>0</v>
      </c>
      <c r="I93" s="89">
        <v>0</v>
      </c>
      <c r="J93" s="89">
        <v>0</v>
      </c>
      <c r="K93" s="89">
        <v>0</v>
      </c>
      <c r="L93" s="89">
        <v>0</v>
      </c>
      <c r="M93" s="89">
        <v>0</v>
      </c>
      <c r="N93" s="89">
        <v>0</v>
      </c>
      <c r="O93" s="89">
        <v>0</v>
      </c>
      <c r="P93" s="89">
        <v>0</v>
      </c>
      <c r="Q93" s="136">
        <v>0</v>
      </c>
    </row>
    <row r="94" spans="1:17" s="148" customFormat="1" x14ac:dyDescent="0.25">
      <c r="A94" s="280">
        <f t="shared" si="22"/>
        <v>0</v>
      </c>
      <c r="B94" s="280">
        <f t="shared" si="19"/>
        <v>0</v>
      </c>
      <c r="C94" s="105" t="s">
        <v>1703</v>
      </c>
      <c r="D94" s="64" t="s">
        <v>397</v>
      </c>
      <c r="E94" s="118">
        <f>+EIGNIR!C516</f>
        <v>0</v>
      </c>
      <c r="F94" s="130">
        <v>0</v>
      </c>
      <c r="G94" s="136">
        <v>0</v>
      </c>
      <c r="H94" s="130">
        <v>0</v>
      </c>
      <c r="I94" s="89">
        <v>0</v>
      </c>
      <c r="J94" s="89">
        <v>0</v>
      </c>
      <c r="K94" s="89">
        <v>0</v>
      </c>
      <c r="L94" s="89">
        <v>0</v>
      </c>
      <c r="M94" s="89">
        <v>0</v>
      </c>
      <c r="N94" s="89">
        <v>0</v>
      </c>
      <c r="O94" s="89">
        <v>0</v>
      </c>
      <c r="P94" s="89">
        <v>0</v>
      </c>
      <c r="Q94" s="136">
        <v>0</v>
      </c>
    </row>
    <row r="95" spans="1:17" x14ac:dyDescent="0.25">
      <c r="A95" s="280">
        <f t="shared" si="22"/>
        <v>0</v>
      </c>
      <c r="B95" s="280">
        <f t="shared" si="19"/>
        <v>0</v>
      </c>
      <c r="C95" s="105" t="s">
        <v>24</v>
      </c>
      <c r="D95" s="64" t="s">
        <v>371</v>
      </c>
      <c r="E95" s="118">
        <f>+EIGNIR!C517</f>
        <v>0</v>
      </c>
      <c r="F95" s="130">
        <v>0</v>
      </c>
      <c r="G95" s="136">
        <v>0</v>
      </c>
      <c r="H95" s="130">
        <v>0</v>
      </c>
      <c r="I95" s="89">
        <v>0</v>
      </c>
      <c r="J95" s="89">
        <v>0</v>
      </c>
      <c r="K95" s="89">
        <v>0</v>
      </c>
      <c r="L95" s="89">
        <v>0</v>
      </c>
      <c r="M95" s="89">
        <v>0</v>
      </c>
      <c r="N95" s="89">
        <v>0</v>
      </c>
      <c r="O95" s="89">
        <v>0</v>
      </c>
      <c r="P95" s="89">
        <v>0</v>
      </c>
      <c r="Q95" s="136">
        <v>0</v>
      </c>
    </row>
    <row r="96" spans="1:17" x14ac:dyDescent="0.25">
      <c r="A96" s="280">
        <f t="shared" si="22"/>
        <v>0</v>
      </c>
      <c r="B96" s="280">
        <f t="shared" si="19"/>
        <v>0</v>
      </c>
      <c r="C96" s="105" t="s">
        <v>25</v>
      </c>
      <c r="D96" s="64" t="s">
        <v>1734</v>
      </c>
      <c r="E96" s="118">
        <f>+EIGNIR!C518</f>
        <v>0</v>
      </c>
      <c r="F96" s="130">
        <v>0</v>
      </c>
      <c r="G96" s="136">
        <v>0</v>
      </c>
      <c r="H96" s="130">
        <v>0</v>
      </c>
      <c r="I96" s="89">
        <v>0</v>
      </c>
      <c r="J96" s="89">
        <v>0</v>
      </c>
      <c r="K96" s="89">
        <v>0</v>
      </c>
      <c r="L96" s="89">
        <v>0</v>
      </c>
      <c r="M96" s="89">
        <v>0</v>
      </c>
      <c r="N96" s="89">
        <v>0</v>
      </c>
      <c r="O96" s="89">
        <v>0</v>
      </c>
      <c r="P96" s="89">
        <v>0</v>
      </c>
      <c r="Q96" s="136">
        <v>0</v>
      </c>
    </row>
    <row r="97" spans="1:17" x14ac:dyDescent="0.25">
      <c r="A97" s="280">
        <f t="shared" si="22"/>
        <v>0</v>
      </c>
      <c r="B97" s="280">
        <f t="shared" si="19"/>
        <v>0</v>
      </c>
      <c r="C97" s="105" t="s">
        <v>26</v>
      </c>
      <c r="D97" s="64" t="s">
        <v>16</v>
      </c>
      <c r="E97" s="118">
        <f>+EIGNIR!C519</f>
        <v>0</v>
      </c>
      <c r="F97" s="130">
        <v>0</v>
      </c>
      <c r="G97" s="136">
        <v>0</v>
      </c>
      <c r="H97" s="130">
        <v>0</v>
      </c>
      <c r="I97" s="89">
        <v>0</v>
      </c>
      <c r="J97" s="89">
        <v>0</v>
      </c>
      <c r="K97" s="89">
        <v>0</v>
      </c>
      <c r="L97" s="89">
        <v>0</v>
      </c>
      <c r="M97" s="89">
        <v>0</v>
      </c>
      <c r="N97" s="89">
        <v>0</v>
      </c>
      <c r="O97" s="89">
        <v>0</v>
      </c>
      <c r="P97" s="89">
        <v>0</v>
      </c>
      <c r="Q97" s="136">
        <v>0</v>
      </c>
    </row>
    <row r="98" spans="1:17" x14ac:dyDescent="0.25">
      <c r="A98" s="280">
        <f t="shared" si="22"/>
        <v>0</v>
      </c>
      <c r="B98" s="280">
        <f t="shared" si="19"/>
        <v>0</v>
      </c>
      <c r="C98" s="105" t="s">
        <v>27</v>
      </c>
      <c r="D98" s="64" t="s">
        <v>2</v>
      </c>
      <c r="E98" s="118">
        <f>+EIGNIR!C520</f>
        <v>0</v>
      </c>
      <c r="F98" s="130">
        <v>0</v>
      </c>
      <c r="G98" s="136">
        <v>0</v>
      </c>
      <c r="H98" s="130">
        <v>0</v>
      </c>
      <c r="I98" s="89">
        <v>0</v>
      </c>
      <c r="J98" s="89">
        <v>0</v>
      </c>
      <c r="K98" s="89">
        <v>0</v>
      </c>
      <c r="L98" s="89">
        <v>0</v>
      </c>
      <c r="M98" s="89">
        <v>0</v>
      </c>
      <c r="N98" s="89">
        <v>0</v>
      </c>
      <c r="O98" s="89">
        <v>0</v>
      </c>
      <c r="P98" s="89">
        <v>0</v>
      </c>
      <c r="Q98" s="136">
        <v>0</v>
      </c>
    </row>
    <row r="99" spans="1:17" x14ac:dyDescent="0.25">
      <c r="A99" s="281" t="s">
        <v>368</v>
      </c>
      <c r="B99" s="280">
        <f t="shared" si="19"/>
        <v>0</v>
      </c>
      <c r="C99" s="87" t="s">
        <v>29</v>
      </c>
      <c r="D99" s="62" t="s">
        <v>30</v>
      </c>
      <c r="E99" s="118">
        <f>+EIGNIR!C521</f>
        <v>0</v>
      </c>
      <c r="F99" s="119" t="s">
        <v>368</v>
      </c>
      <c r="G99" s="118" t="s">
        <v>368</v>
      </c>
      <c r="H99" s="119">
        <f t="shared" ref="H99:Q99" si="28">+H100+H101</f>
        <v>0</v>
      </c>
      <c r="I99" s="74">
        <f t="shared" si="28"/>
        <v>0</v>
      </c>
      <c r="J99" s="74">
        <f t="shared" si="28"/>
        <v>0</v>
      </c>
      <c r="K99" s="74">
        <f t="shared" si="28"/>
        <v>0</v>
      </c>
      <c r="L99" s="74">
        <f t="shared" si="28"/>
        <v>0</v>
      </c>
      <c r="M99" s="74">
        <f t="shared" si="28"/>
        <v>0</v>
      </c>
      <c r="N99" s="74">
        <f t="shared" si="28"/>
        <v>0</v>
      </c>
      <c r="O99" s="74">
        <f t="shared" si="28"/>
        <v>0</v>
      </c>
      <c r="P99" s="74">
        <f t="shared" si="28"/>
        <v>0</v>
      </c>
      <c r="Q99" s="118">
        <f t="shared" si="28"/>
        <v>0</v>
      </c>
    </row>
    <row r="100" spans="1:17" ht="14.25" customHeight="1" x14ac:dyDescent="0.25">
      <c r="A100" s="281" t="s">
        <v>368</v>
      </c>
      <c r="B100" s="280">
        <f t="shared" si="19"/>
        <v>0</v>
      </c>
      <c r="C100" s="105" t="s">
        <v>31</v>
      </c>
      <c r="D100" s="64" t="s">
        <v>32</v>
      </c>
      <c r="E100" s="118">
        <f>+EIGNIR!C522</f>
        <v>0</v>
      </c>
      <c r="F100" s="122" t="s">
        <v>368</v>
      </c>
      <c r="G100" s="125" t="s">
        <v>368</v>
      </c>
      <c r="H100" s="130">
        <v>0</v>
      </c>
      <c r="I100" s="89">
        <v>0</v>
      </c>
      <c r="J100" s="89">
        <v>0</v>
      </c>
      <c r="K100" s="89">
        <v>0</v>
      </c>
      <c r="L100" s="89">
        <v>0</v>
      </c>
      <c r="M100" s="89">
        <v>0</v>
      </c>
      <c r="N100" s="89">
        <v>0</v>
      </c>
      <c r="O100" s="89">
        <v>0</v>
      </c>
      <c r="P100" s="89">
        <v>0</v>
      </c>
      <c r="Q100" s="136">
        <v>0</v>
      </c>
    </row>
    <row r="101" spans="1:17" ht="14.25" customHeight="1" x14ac:dyDescent="0.25">
      <c r="A101" s="281" t="s">
        <v>368</v>
      </c>
      <c r="B101" s="280">
        <f t="shared" si="19"/>
        <v>0</v>
      </c>
      <c r="C101" s="105" t="s">
        <v>33</v>
      </c>
      <c r="D101" s="64" t="s">
        <v>34</v>
      </c>
      <c r="E101" s="118">
        <f>+EIGNIR!C523</f>
        <v>0</v>
      </c>
      <c r="F101" s="122" t="s">
        <v>368</v>
      </c>
      <c r="G101" s="125" t="s">
        <v>368</v>
      </c>
      <c r="H101" s="130">
        <v>0</v>
      </c>
      <c r="I101" s="89">
        <v>0</v>
      </c>
      <c r="J101" s="89">
        <v>0</v>
      </c>
      <c r="K101" s="89">
        <v>0</v>
      </c>
      <c r="L101" s="89">
        <v>0</v>
      </c>
      <c r="M101" s="89">
        <v>0</v>
      </c>
      <c r="N101" s="89">
        <v>0</v>
      </c>
      <c r="O101" s="89">
        <v>0</v>
      </c>
      <c r="P101" s="89">
        <v>0</v>
      </c>
      <c r="Q101" s="136">
        <v>0</v>
      </c>
    </row>
    <row r="102" spans="1:17" x14ac:dyDescent="0.25">
      <c r="A102" s="281" t="s">
        <v>368</v>
      </c>
      <c r="B102" s="280">
        <f t="shared" si="19"/>
        <v>0</v>
      </c>
      <c r="C102" s="87" t="s">
        <v>35</v>
      </c>
      <c r="D102" s="62" t="s">
        <v>4</v>
      </c>
      <c r="E102" s="118">
        <f>+EIGNIR!C524</f>
        <v>0</v>
      </c>
      <c r="F102" s="122" t="s">
        <v>368</v>
      </c>
      <c r="G102" s="125" t="s">
        <v>368</v>
      </c>
      <c r="H102" s="132">
        <v>0</v>
      </c>
      <c r="I102" s="53">
        <v>0</v>
      </c>
      <c r="J102" s="53">
        <v>0</v>
      </c>
      <c r="K102" s="53">
        <v>0</v>
      </c>
      <c r="L102" s="53">
        <v>0</v>
      </c>
      <c r="M102" s="53">
        <v>0</v>
      </c>
      <c r="N102" s="53">
        <v>0</v>
      </c>
      <c r="O102" s="53">
        <v>0</v>
      </c>
      <c r="P102" s="53">
        <v>0</v>
      </c>
      <c r="Q102" s="138">
        <v>0</v>
      </c>
    </row>
    <row r="103" spans="1:17" x14ac:dyDescent="0.25">
      <c r="A103" s="281" t="s">
        <v>368</v>
      </c>
      <c r="B103" s="280">
        <f t="shared" si="19"/>
        <v>0</v>
      </c>
      <c r="C103" s="87" t="s">
        <v>38</v>
      </c>
      <c r="D103" s="62" t="s">
        <v>1735</v>
      </c>
      <c r="E103" s="118">
        <f>+EIGNIR!C525</f>
        <v>0</v>
      </c>
      <c r="F103" s="122" t="s">
        <v>368</v>
      </c>
      <c r="G103" s="125" t="s">
        <v>368</v>
      </c>
      <c r="H103" s="132">
        <v>0</v>
      </c>
      <c r="I103" s="53">
        <v>0</v>
      </c>
      <c r="J103" s="53">
        <v>0</v>
      </c>
      <c r="K103" s="53">
        <v>0</v>
      </c>
      <c r="L103" s="53">
        <v>0</v>
      </c>
      <c r="M103" s="53">
        <v>0</v>
      </c>
      <c r="N103" s="53">
        <v>0</v>
      </c>
      <c r="O103" s="53">
        <v>0</v>
      </c>
      <c r="P103" s="53">
        <v>0</v>
      </c>
      <c r="Q103" s="138">
        <v>0</v>
      </c>
    </row>
    <row r="104" spans="1:17" x14ac:dyDescent="0.25">
      <c r="A104" s="281" t="s">
        <v>368</v>
      </c>
      <c r="B104" s="280">
        <f>E104-SUM(H104:H104)</f>
        <v>0</v>
      </c>
      <c r="C104" s="87"/>
      <c r="D104" s="65" t="s">
        <v>1755</v>
      </c>
      <c r="E104" s="135">
        <f>+EIGNIR!C527-EIGNIR!C558</f>
        <v>0</v>
      </c>
      <c r="F104" s="119" t="s">
        <v>368</v>
      </c>
      <c r="G104" s="118" t="s">
        <v>368</v>
      </c>
      <c r="H104" s="129">
        <f>SUM(H105,H119,H130,H133,H134,H135)</f>
        <v>0</v>
      </c>
      <c r="I104" s="119" t="s">
        <v>368</v>
      </c>
      <c r="J104" s="119" t="s">
        <v>368</v>
      </c>
      <c r="K104" s="119" t="s">
        <v>368</v>
      </c>
      <c r="L104" s="119" t="s">
        <v>368</v>
      </c>
      <c r="M104" s="119" t="s">
        <v>368</v>
      </c>
      <c r="N104" s="119" t="s">
        <v>368</v>
      </c>
      <c r="O104" s="119" t="s">
        <v>368</v>
      </c>
      <c r="P104" s="119" t="s">
        <v>368</v>
      </c>
      <c r="Q104" s="118" t="s">
        <v>368</v>
      </c>
    </row>
    <row r="105" spans="1:17" x14ac:dyDescent="0.25">
      <c r="A105" s="280">
        <f t="shared" ref="A105:A129" si="29">+E105-SUM(F105:G105)</f>
        <v>0</v>
      </c>
      <c r="B105" s="280">
        <f t="shared" ref="B105:B118" si="30">E105-SUM(H105:H105)</f>
        <v>0</v>
      </c>
      <c r="C105" s="87" t="s">
        <v>37</v>
      </c>
      <c r="D105" s="51" t="s">
        <v>19</v>
      </c>
      <c r="E105" s="118">
        <f>+EIGNIR!C528</f>
        <v>0</v>
      </c>
      <c r="F105" s="144">
        <v>0</v>
      </c>
      <c r="G105" s="155">
        <v>0</v>
      </c>
      <c r="H105" s="129">
        <f>SUM(H106:H118)</f>
        <v>0</v>
      </c>
      <c r="I105" s="119" t="s">
        <v>368</v>
      </c>
      <c r="J105" s="119" t="s">
        <v>368</v>
      </c>
      <c r="K105" s="119" t="s">
        <v>368</v>
      </c>
      <c r="L105" s="119" t="s">
        <v>368</v>
      </c>
      <c r="M105" s="119" t="s">
        <v>368</v>
      </c>
      <c r="N105" s="119" t="s">
        <v>368</v>
      </c>
      <c r="O105" s="119" t="s">
        <v>368</v>
      </c>
      <c r="P105" s="119" t="s">
        <v>368</v>
      </c>
      <c r="Q105" s="118" t="s">
        <v>368</v>
      </c>
    </row>
    <row r="106" spans="1:17" s="393" customFormat="1" x14ac:dyDescent="0.25">
      <c r="A106" s="281" t="s">
        <v>368</v>
      </c>
      <c r="B106" s="280">
        <f>E106-SUM(H106:H106)</f>
        <v>0</v>
      </c>
      <c r="C106" s="105" t="s">
        <v>1721</v>
      </c>
      <c r="D106" s="395" t="s">
        <v>5</v>
      </c>
      <c r="E106" s="483">
        <f>+EIGNIR!C529</f>
        <v>0</v>
      </c>
      <c r="F106" s="122" t="s">
        <v>368</v>
      </c>
      <c r="G106" s="125" t="s">
        <v>368</v>
      </c>
      <c r="H106" s="524">
        <v>0</v>
      </c>
      <c r="I106" s="484" t="s">
        <v>368</v>
      </c>
      <c r="J106" s="484" t="s">
        <v>368</v>
      </c>
      <c r="K106" s="484" t="s">
        <v>368</v>
      </c>
      <c r="L106" s="484" t="s">
        <v>368</v>
      </c>
      <c r="M106" s="484" t="s">
        <v>368</v>
      </c>
      <c r="N106" s="484" t="s">
        <v>368</v>
      </c>
      <c r="O106" s="484" t="s">
        <v>368</v>
      </c>
      <c r="P106" s="484" t="s">
        <v>368</v>
      </c>
      <c r="Q106" s="483" t="s">
        <v>368</v>
      </c>
    </row>
    <row r="107" spans="1:17" s="393" customFormat="1" x14ac:dyDescent="0.25">
      <c r="A107" s="281" t="s">
        <v>368</v>
      </c>
      <c r="B107" s="280">
        <f t="shared" si="30"/>
        <v>0</v>
      </c>
      <c r="C107" s="105" t="s">
        <v>1722</v>
      </c>
      <c r="D107" s="395" t="s">
        <v>6</v>
      </c>
      <c r="E107" s="483">
        <f>+EIGNIR!C530</f>
        <v>0</v>
      </c>
      <c r="F107" s="122" t="s">
        <v>368</v>
      </c>
      <c r="G107" s="125" t="s">
        <v>368</v>
      </c>
      <c r="H107" s="524">
        <v>0</v>
      </c>
      <c r="I107" s="484" t="s">
        <v>368</v>
      </c>
      <c r="J107" s="484" t="s">
        <v>368</v>
      </c>
      <c r="K107" s="484" t="s">
        <v>368</v>
      </c>
      <c r="L107" s="484" t="s">
        <v>368</v>
      </c>
      <c r="M107" s="484" t="s">
        <v>368</v>
      </c>
      <c r="N107" s="484" t="s">
        <v>368</v>
      </c>
      <c r="O107" s="484" t="s">
        <v>368</v>
      </c>
      <c r="P107" s="484" t="s">
        <v>368</v>
      </c>
      <c r="Q107" s="483" t="s">
        <v>368</v>
      </c>
    </row>
    <row r="108" spans="1:17" s="393" customFormat="1" x14ac:dyDescent="0.25">
      <c r="A108" s="281" t="s">
        <v>368</v>
      </c>
      <c r="B108" s="280">
        <f t="shared" si="30"/>
        <v>0</v>
      </c>
      <c r="C108" s="105" t="s">
        <v>1723</v>
      </c>
      <c r="D108" s="395" t="s">
        <v>1329</v>
      </c>
      <c r="E108" s="483">
        <f>+EIGNIR!C531</f>
        <v>0</v>
      </c>
      <c r="F108" s="122" t="s">
        <v>368</v>
      </c>
      <c r="G108" s="125" t="s">
        <v>368</v>
      </c>
      <c r="H108" s="524">
        <v>0</v>
      </c>
      <c r="I108" s="484" t="s">
        <v>368</v>
      </c>
      <c r="J108" s="484" t="s">
        <v>368</v>
      </c>
      <c r="K108" s="484" t="s">
        <v>368</v>
      </c>
      <c r="L108" s="484" t="s">
        <v>368</v>
      </c>
      <c r="M108" s="484" t="s">
        <v>368</v>
      </c>
      <c r="N108" s="484" t="s">
        <v>368</v>
      </c>
      <c r="O108" s="484" t="s">
        <v>368</v>
      </c>
      <c r="P108" s="484" t="s">
        <v>368</v>
      </c>
      <c r="Q108" s="483" t="s">
        <v>368</v>
      </c>
    </row>
    <row r="109" spans="1:17" s="393" customFormat="1" x14ac:dyDescent="0.25">
      <c r="A109" s="281" t="s">
        <v>368</v>
      </c>
      <c r="B109" s="280">
        <f t="shared" si="30"/>
        <v>0</v>
      </c>
      <c r="C109" s="105" t="s">
        <v>1724</v>
      </c>
      <c r="D109" s="395" t="s">
        <v>1334</v>
      </c>
      <c r="E109" s="483">
        <f>+EIGNIR!C532</f>
        <v>0</v>
      </c>
      <c r="F109" s="122" t="s">
        <v>368</v>
      </c>
      <c r="G109" s="125" t="s">
        <v>368</v>
      </c>
      <c r="H109" s="524">
        <v>0</v>
      </c>
      <c r="I109" s="484" t="s">
        <v>368</v>
      </c>
      <c r="J109" s="484" t="s">
        <v>368</v>
      </c>
      <c r="K109" s="484" t="s">
        <v>368</v>
      </c>
      <c r="L109" s="484" t="s">
        <v>368</v>
      </c>
      <c r="M109" s="484" t="s">
        <v>368</v>
      </c>
      <c r="N109" s="484" t="s">
        <v>368</v>
      </c>
      <c r="O109" s="484" t="s">
        <v>368</v>
      </c>
      <c r="P109" s="484" t="s">
        <v>368</v>
      </c>
      <c r="Q109" s="483" t="s">
        <v>368</v>
      </c>
    </row>
    <row r="110" spans="1:17" s="393" customFormat="1" x14ac:dyDescent="0.25">
      <c r="A110" s="281" t="s">
        <v>368</v>
      </c>
      <c r="B110" s="280">
        <f t="shared" si="30"/>
        <v>0</v>
      </c>
      <c r="C110" s="105" t="s">
        <v>1725</v>
      </c>
      <c r="D110" s="395" t="s">
        <v>1330</v>
      </c>
      <c r="E110" s="483">
        <f>+EIGNIR!C533</f>
        <v>0</v>
      </c>
      <c r="F110" s="122" t="s">
        <v>368</v>
      </c>
      <c r="G110" s="125" t="s">
        <v>368</v>
      </c>
      <c r="H110" s="524">
        <v>0</v>
      </c>
      <c r="I110" s="484" t="s">
        <v>368</v>
      </c>
      <c r="J110" s="484" t="s">
        <v>368</v>
      </c>
      <c r="K110" s="484" t="s">
        <v>368</v>
      </c>
      <c r="L110" s="484" t="s">
        <v>368</v>
      </c>
      <c r="M110" s="484" t="s">
        <v>368</v>
      </c>
      <c r="N110" s="484" t="s">
        <v>368</v>
      </c>
      <c r="O110" s="484" t="s">
        <v>368</v>
      </c>
      <c r="P110" s="484" t="s">
        <v>368</v>
      </c>
      <c r="Q110" s="483" t="s">
        <v>368</v>
      </c>
    </row>
    <row r="111" spans="1:17" s="393" customFormat="1" x14ac:dyDescent="0.25">
      <c r="A111" s="281" t="s">
        <v>368</v>
      </c>
      <c r="B111" s="280">
        <f t="shared" si="30"/>
        <v>0</v>
      </c>
      <c r="C111" s="105" t="s">
        <v>1726</v>
      </c>
      <c r="D111" s="395" t="s">
        <v>7</v>
      </c>
      <c r="E111" s="483">
        <f>+EIGNIR!C534</f>
        <v>0</v>
      </c>
      <c r="F111" s="122" t="s">
        <v>368</v>
      </c>
      <c r="G111" s="125" t="s">
        <v>368</v>
      </c>
      <c r="H111" s="524">
        <v>0</v>
      </c>
      <c r="I111" s="484" t="s">
        <v>368</v>
      </c>
      <c r="J111" s="484" t="s">
        <v>368</v>
      </c>
      <c r="K111" s="484" t="s">
        <v>368</v>
      </c>
      <c r="L111" s="484" t="s">
        <v>368</v>
      </c>
      <c r="M111" s="484" t="s">
        <v>368</v>
      </c>
      <c r="N111" s="484" t="s">
        <v>368</v>
      </c>
      <c r="O111" s="484" t="s">
        <v>368</v>
      </c>
      <c r="P111" s="484" t="s">
        <v>368</v>
      </c>
      <c r="Q111" s="483" t="s">
        <v>368</v>
      </c>
    </row>
    <row r="112" spans="1:17" s="393" customFormat="1" x14ac:dyDescent="0.25">
      <c r="A112" s="281" t="s">
        <v>368</v>
      </c>
      <c r="B112" s="280">
        <f t="shared" si="30"/>
        <v>0</v>
      </c>
      <c r="C112" s="105" t="s">
        <v>1727</v>
      </c>
      <c r="D112" s="395" t="s">
        <v>8</v>
      </c>
      <c r="E112" s="483">
        <f>+EIGNIR!C535</f>
        <v>0</v>
      </c>
      <c r="F112" s="122" t="s">
        <v>368</v>
      </c>
      <c r="G112" s="125" t="s">
        <v>368</v>
      </c>
      <c r="H112" s="524">
        <v>0</v>
      </c>
      <c r="I112" s="484" t="s">
        <v>368</v>
      </c>
      <c r="J112" s="484" t="s">
        <v>368</v>
      </c>
      <c r="K112" s="484" t="s">
        <v>368</v>
      </c>
      <c r="L112" s="484" t="s">
        <v>368</v>
      </c>
      <c r="M112" s="484" t="s">
        <v>368</v>
      </c>
      <c r="N112" s="484" t="s">
        <v>368</v>
      </c>
      <c r="O112" s="484" t="s">
        <v>368</v>
      </c>
      <c r="P112" s="484" t="s">
        <v>368</v>
      </c>
      <c r="Q112" s="483" t="s">
        <v>368</v>
      </c>
    </row>
    <row r="113" spans="1:17" s="393" customFormat="1" x14ac:dyDescent="0.25">
      <c r="A113" s="281" t="s">
        <v>368</v>
      </c>
      <c r="B113" s="280">
        <f t="shared" si="30"/>
        <v>0</v>
      </c>
      <c r="C113" s="105" t="s">
        <v>1728</v>
      </c>
      <c r="D113" s="395" t="s">
        <v>1328</v>
      </c>
      <c r="E113" s="483">
        <f>+EIGNIR!C536</f>
        <v>0</v>
      </c>
      <c r="F113" s="122" t="s">
        <v>368</v>
      </c>
      <c r="G113" s="125" t="s">
        <v>368</v>
      </c>
      <c r="H113" s="524">
        <v>0</v>
      </c>
      <c r="I113" s="484" t="s">
        <v>368</v>
      </c>
      <c r="J113" s="484" t="s">
        <v>368</v>
      </c>
      <c r="K113" s="484" t="s">
        <v>368</v>
      </c>
      <c r="L113" s="484" t="s">
        <v>368</v>
      </c>
      <c r="M113" s="484" t="s">
        <v>368</v>
      </c>
      <c r="N113" s="484" t="s">
        <v>368</v>
      </c>
      <c r="O113" s="484" t="s">
        <v>368</v>
      </c>
      <c r="P113" s="484" t="s">
        <v>368</v>
      </c>
      <c r="Q113" s="483" t="s">
        <v>368</v>
      </c>
    </row>
    <row r="114" spans="1:17" s="393" customFormat="1" x14ac:dyDescent="0.25">
      <c r="A114" s="281" t="s">
        <v>368</v>
      </c>
      <c r="B114" s="280">
        <f t="shared" si="30"/>
        <v>0</v>
      </c>
      <c r="C114" s="105" t="s">
        <v>1729</v>
      </c>
      <c r="D114" s="395" t="s">
        <v>9</v>
      </c>
      <c r="E114" s="483">
        <f>+EIGNIR!C537</f>
        <v>0</v>
      </c>
      <c r="F114" s="122" t="s">
        <v>368</v>
      </c>
      <c r="G114" s="125" t="s">
        <v>368</v>
      </c>
      <c r="H114" s="524">
        <v>0</v>
      </c>
      <c r="I114" s="484" t="s">
        <v>368</v>
      </c>
      <c r="J114" s="484" t="s">
        <v>368</v>
      </c>
      <c r="K114" s="484" t="s">
        <v>368</v>
      </c>
      <c r="L114" s="484" t="s">
        <v>368</v>
      </c>
      <c r="M114" s="484" t="s">
        <v>368</v>
      </c>
      <c r="N114" s="484" t="s">
        <v>368</v>
      </c>
      <c r="O114" s="484" t="s">
        <v>368</v>
      </c>
      <c r="P114" s="484" t="s">
        <v>368</v>
      </c>
      <c r="Q114" s="483" t="s">
        <v>368</v>
      </c>
    </row>
    <row r="115" spans="1:17" s="393" customFormat="1" x14ac:dyDescent="0.25">
      <c r="A115" s="281" t="s">
        <v>368</v>
      </c>
      <c r="B115" s="280">
        <f t="shared" si="30"/>
        <v>0</v>
      </c>
      <c r="C115" s="105" t="s">
        <v>1730</v>
      </c>
      <c r="D115" s="395" t="s">
        <v>1331</v>
      </c>
      <c r="E115" s="483">
        <f>+EIGNIR!C538</f>
        <v>0</v>
      </c>
      <c r="F115" s="122" t="s">
        <v>368</v>
      </c>
      <c r="G115" s="125" t="s">
        <v>368</v>
      </c>
      <c r="H115" s="524">
        <v>0</v>
      </c>
      <c r="I115" s="484" t="s">
        <v>368</v>
      </c>
      <c r="J115" s="484" t="s">
        <v>368</v>
      </c>
      <c r="K115" s="484" t="s">
        <v>368</v>
      </c>
      <c r="L115" s="484" t="s">
        <v>368</v>
      </c>
      <c r="M115" s="484" t="s">
        <v>368</v>
      </c>
      <c r="N115" s="484" t="s">
        <v>368</v>
      </c>
      <c r="O115" s="484" t="s">
        <v>368</v>
      </c>
      <c r="P115" s="484" t="s">
        <v>368</v>
      </c>
      <c r="Q115" s="483" t="s">
        <v>368</v>
      </c>
    </row>
    <row r="116" spans="1:17" s="393" customFormat="1" x14ac:dyDescent="0.25">
      <c r="A116" s="281" t="s">
        <v>368</v>
      </c>
      <c r="B116" s="280">
        <f t="shared" si="30"/>
        <v>0</v>
      </c>
      <c r="C116" s="105" t="s">
        <v>1731</v>
      </c>
      <c r="D116" s="341" t="s">
        <v>1332</v>
      </c>
      <c r="E116" s="483">
        <f>+EIGNIR!C539</f>
        <v>0</v>
      </c>
      <c r="F116" s="122" t="s">
        <v>368</v>
      </c>
      <c r="G116" s="125" t="s">
        <v>368</v>
      </c>
      <c r="H116" s="524">
        <v>0</v>
      </c>
      <c r="I116" s="484" t="s">
        <v>368</v>
      </c>
      <c r="J116" s="484" t="s">
        <v>368</v>
      </c>
      <c r="K116" s="484" t="s">
        <v>368</v>
      </c>
      <c r="L116" s="484" t="s">
        <v>368</v>
      </c>
      <c r="M116" s="484" t="s">
        <v>368</v>
      </c>
      <c r="N116" s="484" t="s">
        <v>368</v>
      </c>
      <c r="O116" s="484" t="s">
        <v>368</v>
      </c>
      <c r="P116" s="484" t="s">
        <v>368</v>
      </c>
      <c r="Q116" s="483" t="s">
        <v>368</v>
      </c>
    </row>
    <row r="117" spans="1:17" s="393" customFormat="1" x14ac:dyDescent="0.25">
      <c r="A117" s="281" t="s">
        <v>368</v>
      </c>
      <c r="B117" s="280">
        <f t="shared" si="30"/>
        <v>0</v>
      </c>
      <c r="C117" s="105" t="s">
        <v>1732</v>
      </c>
      <c r="D117" s="341" t="s">
        <v>1333</v>
      </c>
      <c r="E117" s="483">
        <f>+EIGNIR!C540</f>
        <v>0</v>
      </c>
      <c r="F117" s="122" t="s">
        <v>368</v>
      </c>
      <c r="G117" s="125" t="s">
        <v>368</v>
      </c>
      <c r="H117" s="524">
        <v>0</v>
      </c>
      <c r="I117" s="484" t="s">
        <v>368</v>
      </c>
      <c r="J117" s="484" t="s">
        <v>368</v>
      </c>
      <c r="K117" s="484" t="s">
        <v>368</v>
      </c>
      <c r="L117" s="484" t="s">
        <v>368</v>
      </c>
      <c r="M117" s="484" t="s">
        <v>368</v>
      </c>
      <c r="N117" s="484" t="s">
        <v>368</v>
      </c>
      <c r="O117" s="484" t="s">
        <v>368</v>
      </c>
      <c r="P117" s="484" t="s">
        <v>368</v>
      </c>
      <c r="Q117" s="483" t="s">
        <v>368</v>
      </c>
    </row>
    <row r="118" spans="1:17" s="393" customFormat="1" x14ac:dyDescent="0.25">
      <c r="A118" s="281" t="s">
        <v>368</v>
      </c>
      <c r="B118" s="280">
        <f t="shared" si="30"/>
        <v>0</v>
      </c>
      <c r="C118" s="567" t="s">
        <v>11877</v>
      </c>
      <c r="D118" s="395" t="s">
        <v>28</v>
      </c>
      <c r="E118" s="483">
        <f>+EIGNIR!C541</f>
        <v>0</v>
      </c>
      <c r="F118" s="122" t="s">
        <v>368</v>
      </c>
      <c r="G118" s="125" t="s">
        <v>368</v>
      </c>
      <c r="H118" s="524">
        <v>0</v>
      </c>
      <c r="I118" s="484" t="s">
        <v>368</v>
      </c>
      <c r="J118" s="484" t="s">
        <v>368</v>
      </c>
      <c r="K118" s="484" t="s">
        <v>368</v>
      </c>
      <c r="L118" s="484" t="s">
        <v>368</v>
      </c>
      <c r="M118" s="484" t="s">
        <v>368</v>
      </c>
      <c r="N118" s="484" t="s">
        <v>368</v>
      </c>
      <c r="O118" s="484" t="s">
        <v>368</v>
      </c>
      <c r="P118" s="484" t="s">
        <v>368</v>
      </c>
      <c r="Q118" s="483" t="s">
        <v>368</v>
      </c>
    </row>
    <row r="119" spans="1:17" x14ac:dyDescent="0.25">
      <c r="A119" s="280">
        <f t="shared" si="29"/>
        <v>0</v>
      </c>
      <c r="B119" s="280">
        <f t="shared" si="19"/>
        <v>0</v>
      </c>
      <c r="C119" s="87" t="s">
        <v>36</v>
      </c>
      <c r="D119" s="62" t="s">
        <v>1711</v>
      </c>
      <c r="E119" s="135">
        <f>+EIGNIR!C542</f>
        <v>0</v>
      </c>
      <c r="F119" s="119">
        <f>+SUM(F120:F129)</f>
        <v>0</v>
      </c>
      <c r="G119" s="118">
        <f>+SUM(G120:G129)</f>
        <v>0</v>
      </c>
      <c r="H119" s="119">
        <f>+SUM(H120:H129)</f>
        <v>0</v>
      </c>
      <c r="I119" s="119" t="s">
        <v>368</v>
      </c>
      <c r="J119" s="119" t="s">
        <v>368</v>
      </c>
      <c r="K119" s="119" t="s">
        <v>368</v>
      </c>
      <c r="L119" s="119" t="s">
        <v>368</v>
      </c>
      <c r="M119" s="119" t="s">
        <v>368</v>
      </c>
      <c r="N119" s="119" t="s">
        <v>368</v>
      </c>
      <c r="O119" s="119" t="s">
        <v>368</v>
      </c>
      <c r="P119" s="119" t="s">
        <v>368</v>
      </c>
      <c r="Q119" s="118" t="s">
        <v>368</v>
      </c>
    </row>
    <row r="120" spans="1:17" s="345" customFormat="1" x14ac:dyDescent="0.25">
      <c r="A120" s="280">
        <f t="shared" ref="A120" si="31">+E120-SUM(F120:G120)</f>
        <v>0</v>
      </c>
      <c r="B120" s="280">
        <f>E120-SUM(H120:Q120)</f>
        <v>0</v>
      </c>
      <c r="C120" s="105" t="s">
        <v>20</v>
      </c>
      <c r="D120" s="346" t="s">
        <v>15</v>
      </c>
      <c r="E120" s="137">
        <f>+EIGNIR!C543</f>
        <v>0</v>
      </c>
      <c r="F120" s="130">
        <v>0</v>
      </c>
      <c r="G120" s="136">
        <v>0</v>
      </c>
      <c r="H120" s="130">
        <v>0</v>
      </c>
      <c r="I120" s="119" t="s">
        <v>368</v>
      </c>
      <c r="J120" s="119" t="s">
        <v>368</v>
      </c>
      <c r="K120" s="119" t="s">
        <v>368</v>
      </c>
      <c r="L120" s="119" t="s">
        <v>368</v>
      </c>
      <c r="M120" s="119" t="s">
        <v>368</v>
      </c>
      <c r="N120" s="119" t="s">
        <v>368</v>
      </c>
      <c r="O120" s="119" t="s">
        <v>368</v>
      </c>
      <c r="P120" s="119" t="s">
        <v>368</v>
      </c>
      <c r="Q120" s="118" t="s">
        <v>368</v>
      </c>
    </row>
    <row r="121" spans="1:17" x14ac:dyDescent="0.25">
      <c r="A121" s="280">
        <f t="shared" si="29"/>
        <v>0</v>
      </c>
      <c r="B121" s="280">
        <f t="shared" si="19"/>
        <v>0</v>
      </c>
      <c r="C121" s="105" t="s">
        <v>1702</v>
      </c>
      <c r="D121" s="64" t="s">
        <v>396</v>
      </c>
      <c r="E121" s="137">
        <f>+EIGNIR!C544</f>
        <v>0</v>
      </c>
      <c r="F121" s="130">
        <v>0</v>
      </c>
      <c r="G121" s="136">
        <v>0</v>
      </c>
      <c r="H121" s="130">
        <v>0</v>
      </c>
      <c r="I121" s="119" t="s">
        <v>368</v>
      </c>
      <c r="J121" s="119" t="s">
        <v>368</v>
      </c>
      <c r="K121" s="119" t="s">
        <v>368</v>
      </c>
      <c r="L121" s="119" t="s">
        <v>368</v>
      </c>
      <c r="M121" s="119" t="s">
        <v>368</v>
      </c>
      <c r="N121" s="119" t="s">
        <v>368</v>
      </c>
      <c r="O121" s="119" t="s">
        <v>368</v>
      </c>
      <c r="P121" s="119" t="s">
        <v>368</v>
      </c>
      <c r="Q121" s="118" t="s">
        <v>368</v>
      </c>
    </row>
    <row r="122" spans="1:17" x14ac:dyDescent="0.25">
      <c r="A122" s="280">
        <f t="shared" si="29"/>
        <v>0</v>
      </c>
      <c r="B122" s="280">
        <f t="shared" ref="B122:B156" si="32">E122-SUM(H122:Q122)</f>
        <v>0</v>
      </c>
      <c r="C122" s="105" t="s">
        <v>21</v>
      </c>
      <c r="D122" s="64" t="s">
        <v>370</v>
      </c>
      <c r="E122" s="137">
        <f>+EIGNIR!C545</f>
        <v>0</v>
      </c>
      <c r="F122" s="130">
        <v>0</v>
      </c>
      <c r="G122" s="136">
        <v>0</v>
      </c>
      <c r="H122" s="130">
        <v>0</v>
      </c>
      <c r="I122" s="119" t="s">
        <v>368</v>
      </c>
      <c r="J122" s="119" t="s">
        <v>368</v>
      </c>
      <c r="K122" s="119" t="s">
        <v>368</v>
      </c>
      <c r="L122" s="119" t="s">
        <v>368</v>
      </c>
      <c r="M122" s="119" t="s">
        <v>368</v>
      </c>
      <c r="N122" s="119" t="s">
        <v>368</v>
      </c>
      <c r="O122" s="119" t="s">
        <v>368</v>
      </c>
      <c r="P122" s="119" t="s">
        <v>368</v>
      </c>
      <c r="Q122" s="118" t="s">
        <v>368</v>
      </c>
    </row>
    <row r="123" spans="1:17" x14ac:dyDescent="0.25">
      <c r="A123" s="280">
        <f t="shared" si="29"/>
        <v>0</v>
      </c>
      <c r="B123" s="280">
        <f t="shared" si="32"/>
        <v>0</v>
      </c>
      <c r="C123" s="105" t="s">
        <v>22</v>
      </c>
      <c r="D123" s="64" t="s">
        <v>400</v>
      </c>
      <c r="E123" s="137">
        <f>+EIGNIR!C546</f>
        <v>0</v>
      </c>
      <c r="F123" s="130">
        <v>0</v>
      </c>
      <c r="G123" s="136">
        <v>0</v>
      </c>
      <c r="H123" s="130">
        <v>0</v>
      </c>
      <c r="I123" s="119" t="s">
        <v>368</v>
      </c>
      <c r="J123" s="119" t="s">
        <v>368</v>
      </c>
      <c r="K123" s="119" t="s">
        <v>368</v>
      </c>
      <c r="L123" s="119" t="s">
        <v>368</v>
      </c>
      <c r="M123" s="119" t="s">
        <v>368</v>
      </c>
      <c r="N123" s="119" t="s">
        <v>368</v>
      </c>
      <c r="O123" s="119" t="s">
        <v>368</v>
      </c>
      <c r="P123" s="119" t="s">
        <v>368</v>
      </c>
      <c r="Q123" s="118" t="s">
        <v>368</v>
      </c>
    </row>
    <row r="124" spans="1:17" x14ac:dyDescent="0.25">
      <c r="A124" s="280">
        <f t="shared" si="29"/>
        <v>0</v>
      </c>
      <c r="B124" s="280">
        <f t="shared" si="32"/>
        <v>0</v>
      </c>
      <c r="C124" s="105" t="s">
        <v>23</v>
      </c>
      <c r="D124" s="64" t="s">
        <v>3</v>
      </c>
      <c r="E124" s="137">
        <f>+EIGNIR!C547</f>
        <v>0</v>
      </c>
      <c r="F124" s="130">
        <v>0</v>
      </c>
      <c r="G124" s="136">
        <v>0</v>
      </c>
      <c r="H124" s="130">
        <v>0</v>
      </c>
      <c r="I124" s="119" t="s">
        <v>368</v>
      </c>
      <c r="J124" s="119" t="s">
        <v>368</v>
      </c>
      <c r="K124" s="119" t="s">
        <v>368</v>
      </c>
      <c r="L124" s="119" t="s">
        <v>368</v>
      </c>
      <c r="M124" s="119" t="s">
        <v>368</v>
      </c>
      <c r="N124" s="119" t="s">
        <v>368</v>
      </c>
      <c r="O124" s="119" t="s">
        <v>368</v>
      </c>
      <c r="P124" s="119" t="s">
        <v>368</v>
      </c>
      <c r="Q124" s="118" t="s">
        <v>368</v>
      </c>
    </row>
    <row r="125" spans="1:17" s="148" customFormat="1" x14ac:dyDescent="0.25">
      <c r="A125" s="280">
        <f t="shared" si="29"/>
        <v>0</v>
      </c>
      <c r="B125" s="280">
        <f t="shared" si="32"/>
        <v>0</v>
      </c>
      <c r="C125" s="105" t="s">
        <v>1703</v>
      </c>
      <c r="D125" s="64" t="s">
        <v>397</v>
      </c>
      <c r="E125" s="137">
        <f>+EIGNIR!C548</f>
        <v>0</v>
      </c>
      <c r="F125" s="130">
        <v>0</v>
      </c>
      <c r="G125" s="136">
        <v>0</v>
      </c>
      <c r="H125" s="130">
        <v>0</v>
      </c>
      <c r="I125" s="119" t="s">
        <v>368</v>
      </c>
      <c r="J125" s="119" t="s">
        <v>368</v>
      </c>
      <c r="K125" s="119" t="s">
        <v>368</v>
      </c>
      <c r="L125" s="119" t="s">
        <v>368</v>
      </c>
      <c r="M125" s="119" t="s">
        <v>368</v>
      </c>
      <c r="N125" s="119" t="s">
        <v>368</v>
      </c>
      <c r="O125" s="119" t="s">
        <v>368</v>
      </c>
      <c r="P125" s="119" t="s">
        <v>368</v>
      </c>
      <c r="Q125" s="118" t="s">
        <v>368</v>
      </c>
    </row>
    <row r="126" spans="1:17" x14ac:dyDescent="0.25">
      <c r="A126" s="280">
        <f t="shared" si="29"/>
        <v>0</v>
      </c>
      <c r="B126" s="280">
        <f t="shared" si="32"/>
        <v>0</v>
      </c>
      <c r="C126" s="105" t="s">
        <v>24</v>
      </c>
      <c r="D126" s="64" t="s">
        <v>371</v>
      </c>
      <c r="E126" s="137">
        <f>+EIGNIR!C549</f>
        <v>0</v>
      </c>
      <c r="F126" s="130">
        <v>0</v>
      </c>
      <c r="G126" s="136">
        <v>0</v>
      </c>
      <c r="H126" s="130">
        <v>0</v>
      </c>
      <c r="I126" s="119" t="s">
        <v>368</v>
      </c>
      <c r="J126" s="119" t="s">
        <v>368</v>
      </c>
      <c r="K126" s="119" t="s">
        <v>368</v>
      </c>
      <c r="L126" s="119" t="s">
        <v>368</v>
      </c>
      <c r="M126" s="119" t="s">
        <v>368</v>
      </c>
      <c r="N126" s="119" t="s">
        <v>368</v>
      </c>
      <c r="O126" s="119" t="s">
        <v>368</v>
      </c>
      <c r="P126" s="119" t="s">
        <v>368</v>
      </c>
      <c r="Q126" s="118" t="s">
        <v>368</v>
      </c>
    </row>
    <row r="127" spans="1:17" x14ac:dyDescent="0.25">
      <c r="A127" s="280">
        <f t="shared" si="29"/>
        <v>0</v>
      </c>
      <c r="B127" s="280">
        <f t="shared" si="32"/>
        <v>0</v>
      </c>
      <c r="C127" s="105" t="s">
        <v>25</v>
      </c>
      <c r="D127" s="64" t="s">
        <v>1734</v>
      </c>
      <c r="E127" s="137">
        <f>+EIGNIR!C550</f>
        <v>0</v>
      </c>
      <c r="F127" s="130">
        <v>0</v>
      </c>
      <c r="G127" s="136">
        <v>0</v>
      </c>
      <c r="H127" s="130">
        <v>0</v>
      </c>
      <c r="I127" s="119" t="s">
        <v>368</v>
      </c>
      <c r="J127" s="119" t="s">
        <v>368</v>
      </c>
      <c r="K127" s="119" t="s">
        <v>368</v>
      </c>
      <c r="L127" s="119" t="s">
        <v>368</v>
      </c>
      <c r="M127" s="119" t="s">
        <v>368</v>
      </c>
      <c r="N127" s="119" t="s">
        <v>368</v>
      </c>
      <c r="O127" s="119" t="s">
        <v>368</v>
      </c>
      <c r="P127" s="119" t="s">
        <v>368</v>
      </c>
      <c r="Q127" s="118" t="s">
        <v>368</v>
      </c>
    </row>
    <row r="128" spans="1:17" x14ac:dyDescent="0.25">
      <c r="A128" s="280">
        <f t="shared" si="29"/>
        <v>0</v>
      </c>
      <c r="B128" s="280">
        <f t="shared" si="32"/>
        <v>0</v>
      </c>
      <c r="C128" s="105" t="s">
        <v>26</v>
      </c>
      <c r="D128" s="64" t="s">
        <v>16</v>
      </c>
      <c r="E128" s="137">
        <f>+EIGNIR!C551</f>
        <v>0</v>
      </c>
      <c r="F128" s="130">
        <v>0</v>
      </c>
      <c r="G128" s="136">
        <v>0</v>
      </c>
      <c r="H128" s="130">
        <v>0</v>
      </c>
      <c r="I128" s="119" t="s">
        <v>368</v>
      </c>
      <c r="J128" s="119" t="s">
        <v>368</v>
      </c>
      <c r="K128" s="119" t="s">
        <v>368</v>
      </c>
      <c r="L128" s="119" t="s">
        <v>368</v>
      </c>
      <c r="M128" s="119" t="s">
        <v>368</v>
      </c>
      <c r="N128" s="119" t="s">
        <v>368</v>
      </c>
      <c r="O128" s="119" t="s">
        <v>368</v>
      </c>
      <c r="P128" s="119" t="s">
        <v>368</v>
      </c>
      <c r="Q128" s="118" t="s">
        <v>368</v>
      </c>
    </row>
    <row r="129" spans="1:17" x14ac:dyDescent="0.25">
      <c r="A129" s="280">
        <f t="shared" si="29"/>
        <v>0</v>
      </c>
      <c r="B129" s="280">
        <f t="shared" si="32"/>
        <v>0</v>
      </c>
      <c r="C129" s="105" t="s">
        <v>27</v>
      </c>
      <c r="D129" s="64" t="s">
        <v>2</v>
      </c>
      <c r="E129" s="137">
        <f>+EIGNIR!C552</f>
        <v>0</v>
      </c>
      <c r="F129" s="130">
        <v>0</v>
      </c>
      <c r="G129" s="136">
        <v>0</v>
      </c>
      <c r="H129" s="130">
        <v>0</v>
      </c>
      <c r="I129" s="119" t="s">
        <v>368</v>
      </c>
      <c r="J129" s="119" t="s">
        <v>368</v>
      </c>
      <c r="K129" s="119" t="s">
        <v>368</v>
      </c>
      <c r="L129" s="119" t="s">
        <v>368</v>
      </c>
      <c r="M129" s="119" t="s">
        <v>368</v>
      </c>
      <c r="N129" s="119" t="s">
        <v>368</v>
      </c>
      <c r="O129" s="119" t="s">
        <v>368</v>
      </c>
      <c r="P129" s="119" t="s">
        <v>368</v>
      </c>
      <c r="Q129" s="118" t="s">
        <v>368</v>
      </c>
    </row>
    <row r="130" spans="1:17" x14ac:dyDescent="0.25">
      <c r="A130" s="281" t="s">
        <v>368</v>
      </c>
      <c r="B130" s="280">
        <f t="shared" si="32"/>
        <v>0</v>
      </c>
      <c r="C130" s="87" t="s">
        <v>29</v>
      </c>
      <c r="D130" s="62" t="s">
        <v>30</v>
      </c>
      <c r="E130" s="135">
        <f>+EIGNIR!C553</f>
        <v>0</v>
      </c>
      <c r="F130" s="119" t="s">
        <v>368</v>
      </c>
      <c r="G130" s="118" t="s">
        <v>368</v>
      </c>
      <c r="H130" s="119">
        <f t="shared" ref="H130" si="33">+H131+H132</f>
        <v>0</v>
      </c>
      <c r="I130" s="119" t="s">
        <v>368</v>
      </c>
      <c r="J130" s="119" t="s">
        <v>368</v>
      </c>
      <c r="K130" s="119" t="s">
        <v>368</v>
      </c>
      <c r="L130" s="119" t="s">
        <v>368</v>
      </c>
      <c r="M130" s="119" t="s">
        <v>368</v>
      </c>
      <c r="N130" s="119" t="s">
        <v>368</v>
      </c>
      <c r="O130" s="119" t="s">
        <v>368</v>
      </c>
      <c r="P130" s="119" t="s">
        <v>368</v>
      </c>
      <c r="Q130" s="118" t="s">
        <v>368</v>
      </c>
    </row>
    <row r="131" spans="1:17" x14ac:dyDescent="0.25">
      <c r="A131" s="281" t="s">
        <v>368</v>
      </c>
      <c r="B131" s="280">
        <f t="shared" si="32"/>
        <v>0</v>
      </c>
      <c r="C131" s="105" t="s">
        <v>31</v>
      </c>
      <c r="D131" s="64" t="s">
        <v>32</v>
      </c>
      <c r="E131" s="137">
        <f>+EIGNIR!C554</f>
        <v>0</v>
      </c>
      <c r="F131" s="122" t="s">
        <v>368</v>
      </c>
      <c r="G131" s="125" t="s">
        <v>368</v>
      </c>
      <c r="H131" s="130">
        <v>0</v>
      </c>
      <c r="I131" s="119" t="s">
        <v>368</v>
      </c>
      <c r="J131" s="119" t="s">
        <v>368</v>
      </c>
      <c r="K131" s="119" t="s">
        <v>368</v>
      </c>
      <c r="L131" s="119" t="s">
        <v>368</v>
      </c>
      <c r="M131" s="119" t="s">
        <v>368</v>
      </c>
      <c r="N131" s="119" t="s">
        <v>368</v>
      </c>
      <c r="O131" s="119" t="s">
        <v>368</v>
      </c>
      <c r="P131" s="119" t="s">
        <v>368</v>
      </c>
      <c r="Q131" s="118" t="s">
        <v>368</v>
      </c>
    </row>
    <row r="132" spans="1:17" x14ac:dyDescent="0.25">
      <c r="A132" s="281" t="s">
        <v>368</v>
      </c>
      <c r="B132" s="280">
        <f t="shared" si="32"/>
        <v>0</v>
      </c>
      <c r="C132" s="105" t="s">
        <v>33</v>
      </c>
      <c r="D132" s="64" t="s">
        <v>34</v>
      </c>
      <c r="E132" s="137">
        <f>+EIGNIR!C555</f>
        <v>0</v>
      </c>
      <c r="F132" s="122" t="s">
        <v>368</v>
      </c>
      <c r="G132" s="125" t="s">
        <v>368</v>
      </c>
      <c r="H132" s="130">
        <v>0</v>
      </c>
      <c r="I132" s="119" t="s">
        <v>368</v>
      </c>
      <c r="J132" s="119" t="s">
        <v>368</v>
      </c>
      <c r="K132" s="119" t="s">
        <v>368</v>
      </c>
      <c r="L132" s="119" t="s">
        <v>368</v>
      </c>
      <c r="M132" s="119" t="s">
        <v>368</v>
      </c>
      <c r="N132" s="119" t="s">
        <v>368</v>
      </c>
      <c r="O132" s="119" t="s">
        <v>368</v>
      </c>
      <c r="P132" s="119" t="s">
        <v>368</v>
      </c>
      <c r="Q132" s="118" t="s">
        <v>368</v>
      </c>
    </row>
    <row r="133" spans="1:17" x14ac:dyDescent="0.25">
      <c r="A133" s="281" t="s">
        <v>368</v>
      </c>
      <c r="B133" s="280">
        <f t="shared" si="32"/>
        <v>0</v>
      </c>
      <c r="C133" s="87" t="s">
        <v>13693</v>
      </c>
      <c r="D133" s="62" t="s">
        <v>1661</v>
      </c>
      <c r="E133" s="123">
        <v>0</v>
      </c>
      <c r="F133" s="122" t="s">
        <v>368</v>
      </c>
      <c r="G133" s="125" t="s">
        <v>368</v>
      </c>
      <c r="H133" s="132">
        <v>0</v>
      </c>
      <c r="I133" s="119" t="s">
        <v>368</v>
      </c>
      <c r="J133" s="119" t="s">
        <v>368</v>
      </c>
      <c r="K133" s="119" t="s">
        <v>368</v>
      </c>
      <c r="L133" s="119" t="s">
        <v>368</v>
      </c>
      <c r="M133" s="119" t="s">
        <v>368</v>
      </c>
      <c r="N133" s="119" t="s">
        <v>368</v>
      </c>
      <c r="O133" s="119" t="s">
        <v>368</v>
      </c>
      <c r="P133" s="119" t="s">
        <v>368</v>
      </c>
      <c r="Q133" s="118" t="s">
        <v>368</v>
      </c>
    </row>
    <row r="134" spans="1:17" s="148" customFormat="1" x14ac:dyDescent="0.25">
      <c r="A134" s="281" t="s">
        <v>368</v>
      </c>
      <c r="B134" s="280">
        <f t="shared" si="32"/>
        <v>0</v>
      </c>
      <c r="C134" s="87" t="s">
        <v>1707</v>
      </c>
      <c r="D134" s="62" t="s">
        <v>1662</v>
      </c>
      <c r="E134" s="123">
        <v>0</v>
      </c>
      <c r="F134" s="122" t="s">
        <v>368</v>
      </c>
      <c r="G134" s="125" t="s">
        <v>368</v>
      </c>
      <c r="H134" s="132">
        <v>0</v>
      </c>
      <c r="I134" s="119" t="s">
        <v>368</v>
      </c>
      <c r="J134" s="119" t="s">
        <v>368</v>
      </c>
      <c r="K134" s="119" t="s">
        <v>368</v>
      </c>
      <c r="L134" s="119" t="s">
        <v>368</v>
      </c>
      <c r="M134" s="119" t="s">
        <v>368</v>
      </c>
      <c r="N134" s="119" t="s">
        <v>368</v>
      </c>
      <c r="O134" s="119" t="s">
        <v>368</v>
      </c>
      <c r="P134" s="119" t="s">
        <v>368</v>
      </c>
      <c r="Q134" s="118" t="s">
        <v>368</v>
      </c>
    </row>
    <row r="135" spans="1:17" x14ac:dyDescent="0.25">
      <c r="A135" s="281" t="s">
        <v>368</v>
      </c>
      <c r="B135" s="280">
        <f t="shared" si="32"/>
        <v>0</v>
      </c>
      <c r="C135" s="87" t="s">
        <v>38</v>
      </c>
      <c r="D135" s="62" t="s">
        <v>1735</v>
      </c>
      <c r="E135" s="135">
        <f>+EIGNIR!C557</f>
        <v>0</v>
      </c>
      <c r="F135" s="122" t="s">
        <v>368</v>
      </c>
      <c r="G135" s="125" t="s">
        <v>368</v>
      </c>
      <c r="H135" s="132">
        <v>0</v>
      </c>
      <c r="I135" s="119" t="s">
        <v>368</v>
      </c>
      <c r="J135" s="119" t="s">
        <v>368</v>
      </c>
      <c r="K135" s="119" t="s">
        <v>368</v>
      </c>
      <c r="L135" s="119" t="s">
        <v>368</v>
      </c>
      <c r="M135" s="119" t="s">
        <v>368</v>
      </c>
      <c r="N135" s="119" t="s">
        <v>368</v>
      </c>
      <c r="O135" s="119" t="s">
        <v>368</v>
      </c>
      <c r="P135" s="119" t="s">
        <v>368</v>
      </c>
      <c r="Q135" s="118" t="s">
        <v>368</v>
      </c>
    </row>
    <row r="136" spans="1:17" x14ac:dyDescent="0.25">
      <c r="A136" s="281" t="s">
        <v>368</v>
      </c>
      <c r="B136" s="280">
        <f t="shared" si="32"/>
        <v>0</v>
      </c>
      <c r="C136" s="105"/>
      <c r="D136" s="67" t="s">
        <v>1756</v>
      </c>
      <c r="E136" s="135">
        <f>+EIGNIR!C559-EIGNIR!C590</f>
        <v>0</v>
      </c>
      <c r="F136" s="119" t="s">
        <v>368</v>
      </c>
      <c r="G136" s="118" t="s">
        <v>368</v>
      </c>
      <c r="H136" s="129">
        <f>SUM(H137,H151,H162,H165,H166,H167)</f>
        <v>0</v>
      </c>
      <c r="I136" s="129">
        <f t="shared" ref="I136:Q136" si="34">SUM(I137,I151,I162,I165,I166,I167)</f>
        <v>0</v>
      </c>
      <c r="J136" s="129">
        <f t="shared" si="34"/>
        <v>0</v>
      </c>
      <c r="K136" s="129">
        <f t="shared" si="34"/>
        <v>0</v>
      </c>
      <c r="L136" s="129">
        <f t="shared" si="34"/>
        <v>0</v>
      </c>
      <c r="M136" s="129">
        <f t="shared" si="34"/>
        <v>0</v>
      </c>
      <c r="N136" s="129">
        <f t="shared" si="34"/>
        <v>0</v>
      </c>
      <c r="O136" s="129">
        <f t="shared" si="34"/>
        <v>0</v>
      </c>
      <c r="P136" s="129">
        <f t="shared" si="34"/>
        <v>0</v>
      </c>
      <c r="Q136" s="135">
        <f t="shared" si="34"/>
        <v>0</v>
      </c>
    </row>
    <row r="137" spans="1:17" x14ac:dyDescent="0.25">
      <c r="A137" s="280">
        <f t="shared" ref="A137:A156" si="35">+E137-SUM(F137:G137)</f>
        <v>0</v>
      </c>
      <c r="B137" s="280">
        <f t="shared" si="32"/>
        <v>0</v>
      </c>
      <c r="C137" s="87" t="s">
        <v>37</v>
      </c>
      <c r="D137" s="51" t="s">
        <v>19</v>
      </c>
      <c r="E137" s="118">
        <f>+EIGNIR!C560</f>
        <v>0</v>
      </c>
      <c r="F137" s="487">
        <v>0</v>
      </c>
      <c r="G137" s="489">
        <v>0</v>
      </c>
      <c r="H137" s="129">
        <f>SUM(H138:H150)</f>
        <v>0</v>
      </c>
      <c r="I137" s="129">
        <f t="shared" ref="I137:P137" si="36">SUM(I138:I150)</f>
        <v>0</v>
      </c>
      <c r="J137" s="129">
        <f t="shared" si="36"/>
        <v>0</v>
      </c>
      <c r="K137" s="129">
        <f t="shared" si="36"/>
        <v>0</v>
      </c>
      <c r="L137" s="129">
        <f t="shared" si="36"/>
        <v>0</v>
      </c>
      <c r="M137" s="129">
        <f t="shared" si="36"/>
        <v>0</v>
      </c>
      <c r="N137" s="129">
        <f t="shared" si="36"/>
        <v>0</v>
      </c>
      <c r="O137" s="129">
        <f t="shared" si="36"/>
        <v>0</v>
      </c>
      <c r="P137" s="129">
        <f t="shared" si="36"/>
        <v>0</v>
      </c>
      <c r="Q137" s="135">
        <f>SUM(Q138:Q150)</f>
        <v>0</v>
      </c>
    </row>
    <row r="138" spans="1:17" s="393" customFormat="1" x14ac:dyDescent="0.25">
      <c r="A138" s="281" t="s">
        <v>368</v>
      </c>
      <c r="B138" s="280">
        <f>E138-SUM(H138:Q138)</f>
        <v>0</v>
      </c>
      <c r="C138" s="105" t="s">
        <v>1721</v>
      </c>
      <c r="D138" s="395" t="s">
        <v>5</v>
      </c>
      <c r="E138" s="483">
        <f>+EIGNIR!C561</f>
        <v>0</v>
      </c>
      <c r="F138" s="484" t="s">
        <v>368</v>
      </c>
      <c r="G138" s="483" t="s">
        <v>368</v>
      </c>
      <c r="H138" s="524">
        <v>0</v>
      </c>
      <c r="I138" s="525">
        <v>0</v>
      </c>
      <c r="J138" s="525">
        <v>0</v>
      </c>
      <c r="K138" s="525">
        <v>0</v>
      </c>
      <c r="L138" s="525">
        <v>0</v>
      </c>
      <c r="M138" s="525">
        <v>0</v>
      </c>
      <c r="N138" s="525">
        <v>0</v>
      </c>
      <c r="O138" s="525">
        <v>0</v>
      </c>
      <c r="P138" s="525">
        <v>0</v>
      </c>
      <c r="Q138" s="526">
        <v>0</v>
      </c>
    </row>
    <row r="139" spans="1:17" s="393" customFormat="1" x14ac:dyDescent="0.25">
      <c r="A139" s="281" t="s">
        <v>368</v>
      </c>
      <c r="B139" s="280">
        <f t="shared" ref="B139:B149" si="37">E139-SUM(H139:Q139)</f>
        <v>0</v>
      </c>
      <c r="C139" s="105" t="s">
        <v>1722</v>
      </c>
      <c r="D139" s="395" t="s">
        <v>6</v>
      </c>
      <c r="E139" s="483">
        <f>+EIGNIR!C562</f>
        <v>0</v>
      </c>
      <c r="F139" s="484" t="s">
        <v>368</v>
      </c>
      <c r="G139" s="483" t="s">
        <v>368</v>
      </c>
      <c r="H139" s="524">
        <v>0</v>
      </c>
      <c r="I139" s="525">
        <v>0</v>
      </c>
      <c r="J139" s="525">
        <v>0</v>
      </c>
      <c r="K139" s="525">
        <v>0</v>
      </c>
      <c r="L139" s="525">
        <v>0</v>
      </c>
      <c r="M139" s="525">
        <v>0</v>
      </c>
      <c r="N139" s="525">
        <v>0</v>
      </c>
      <c r="O139" s="525">
        <v>0</v>
      </c>
      <c r="P139" s="525">
        <v>0</v>
      </c>
      <c r="Q139" s="526">
        <v>0</v>
      </c>
    </row>
    <row r="140" spans="1:17" s="393" customFormat="1" x14ac:dyDescent="0.25">
      <c r="A140" s="281" t="s">
        <v>368</v>
      </c>
      <c r="B140" s="280">
        <f t="shared" si="37"/>
        <v>0</v>
      </c>
      <c r="C140" s="105" t="s">
        <v>1723</v>
      </c>
      <c r="D140" s="395" t="s">
        <v>1329</v>
      </c>
      <c r="E140" s="483">
        <f>+EIGNIR!C563</f>
        <v>0</v>
      </c>
      <c r="F140" s="484" t="s">
        <v>368</v>
      </c>
      <c r="G140" s="483" t="s">
        <v>368</v>
      </c>
      <c r="H140" s="524">
        <v>0</v>
      </c>
      <c r="I140" s="525">
        <v>0</v>
      </c>
      <c r="J140" s="525">
        <v>0</v>
      </c>
      <c r="K140" s="525">
        <v>0</v>
      </c>
      <c r="L140" s="525">
        <v>0</v>
      </c>
      <c r="M140" s="525">
        <v>0</v>
      </c>
      <c r="N140" s="525">
        <v>0</v>
      </c>
      <c r="O140" s="525">
        <v>0</v>
      </c>
      <c r="P140" s="525">
        <v>0</v>
      </c>
      <c r="Q140" s="526">
        <v>0</v>
      </c>
    </row>
    <row r="141" spans="1:17" s="393" customFormat="1" x14ac:dyDescent="0.25">
      <c r="A141" s="281" t="s">
        <v>368</v>
      </c>
      <c r="B141" s="280">
        <f t="shared" si="37"/>
        <v>0</v>
      </c>
      <c r="C141" s="105" t="s">
        <v>1724</v>
      </c>
      <c r="D141" s="395" t="s">
        <v>1334</v>
      </c>
      <c r="E141" s="483">
        <f>+EIGNIR!C564</f>
        <v>0</v>
      </c>
      <c r="F141" s="484" t="s">
        <v>368</v>
      </c>
      <c r="G141" s="483" t="s">
        <v>368</v>
      </c>
      <c r="H141" s="524">
        <v>0</v>
      </c>
      <c r="I141" s="525">
        <v>0</v>
      </c>
      <c r="J141" s="525">
        <v>0</v>
      </c>
      <c r="K141" s="525">
        <v>0</v>
      </c>
      <c r="L141" s="525">
        <v>0</v>
      </c>
      <c r="M141" s="525">
        <v>0</v>
      </c>
      <c r="N141" s="525">
        <v>0</v>
      </c>
      <c r="O141" s="525">
        <v>0</v>
      </c>
      <c r="P141" s="525">
        <v>0</v>
      </c>
      <c r="Q141" s="526">
        <v>0</v>
      </c>
    </row>
    <row r="142" spans="1:17" s="393" customFormat="1" x14ac:dyDescent="0.25">
      <c r="A142" s="281" t="s">
        <v>368</v>
      </c>
      <c r="B142" s="280">
        <f t="shared" si="37"/>
        <v>0</v>
      </c>
      <c r="C142" s="105" t="s">
        <v>1725</v>
      </c>
      <c r="D142" s="395" t="s">
        <v>1330</v>
      </c>
      <c r="E142" s="483">
        <f>+EIGNIR!C565</f>
        <v>0</v>
      </c>
      <c r="F142" s="484" t="s">
        <v>368</v>
      </c>
      <c r="G142" s="483" t="s">
        <v>368</v>
      </c>
      <c r="H142" s="524">
        <v>0</v>
      </c>
      <c r="I142" s="525">
        <v>0</v>
      </c>
      <c r="J142" s="525">
        <v>0</v>
      </c>
      <c r="K142" s="525">
        <v>0</v>
      </c>
      <c r="L142" s="525">
        <v>0</v>
      </c>
      <c r="M142" s="525">
        <v>0</v>
      </c>
      <c r="N142" s="525">
        <v>0</v>
      </c>
      <c r="O142" s="525">
        <v>0</v>
      </c>
      <c r="P142" s="525">
        <v>0</v>
      </c>
      <c r="Q142" s="526">
        <v>0</v>
      </c>
    </row>
    <row r="143" spans="1:17" s="393" customFormat="1" x14ac:dyDescent="0.25">
      <c r="A143" s="281" t="s">
        <v>368</v>
      </c>
      <c r="B143" s="280">
        <f t="shared" si="37"/>
        <v>0</v>
      </c>
      <c r="C143" s="105" t="s">
        <v>1726</v>
      </c>
      <c r="D143" s="395" t="s">
        <v>7</v>
      </c>
      <c r="E143" s="483">
        <f>+EIGNIR!C566</f>
        <v>0</v>
      </c>
      <c r="F143" s="484" t="s">
        <v>368</v>
      </c>
      <c r="G143" s="483" t="s">
        <v>368</v>
      </c>
      <c r="H143" s="524">
        <v>0</v>
      </c>
      <c r="I143" s="525">
        <v>0</v>
      </c>
      <c r="J143" s="525">
        <v>0</v>
      </c>
      <c r="K143" s="525">
        <v>0</v>
      </c>
      <c r="L143" s="525">
        <v>0</v>
      </c>
      <c r="M143" s="525">
        <v>0</v>
      </c>
      <c r="N143" s="525">
        <v>0</v>
      </c>
      <c r="O143" s="525">
        <v>0</v>
      </c>
      <c r="P143" s="525">
        <v>0</v>
      </c>
      <c r="Q143" s="526">
        <v>0</v>
      </c>
    </row>
    <row r="144" spans="1:17" s="393" customFormat="1" x14ac:dyDescent="0.25">
      <c r="A144" s="281" t="s">
        <v>368</v>
      </c>
      <c r="B144" s="280">
        <f t="shared" si="37"/>
        <v>0</v>
      </c>
      <c r="C144" s="105" t="s">
        <v>1727</v>
      </c>
      <c r="D144" s="395" t="s">
        <v>8</v>
      </c>
      <c r="E144" s="483">
        <f>+EIGNIR!C567</f>
        <v>0</v>
      </c>
      <c r="F144" s="484" t="s">
        <v>368</v>
      </c>
      <c r="G144" s="483" t="s">
        <v>368</v>
      </c>
      <c r="H144" s="524">
        <v>0</v>
      </c>
      <c r="I144" s="525">
        <v>0</v>
      </c>
      <c r="J144" s="525">
        <v>0</v>
      </c>
      <c r="K144" s="525">
        <v>0</v>
      </c>
      <c r="L144" s="525">
        <v>0</v>
      </c>
      <c r="M144" s="525">
        <v>0</v>
      </c>
      <c r="N144" s="525">
        <v>0</v>
      </c>
      <c r="O144" s="525">
        <v>0</v>
      </c>
      <c r="P144" s="525">
        <v>0</v>
      </c>
      <c r="Q144" s="526">
        <v>0</v>
      </c>
    </row>
    <row r="145" spans="1:17" s="393" customFormat="1" x14ac:dyDescent="0.25">
      <c r="A145" s="281" t="s">
        <v>368</v>
      </c>
      <c r="B145" s="280">
        <f t="shared" si="37"/>
        <v>0</v>
      </c>
      <c r="C145" s="105" t="s">
        <v>1728</v>
      </c>
      <c r="D145" s="395" t="s">
        <v>1328</v>
      </c>
      <c r="E145" s="483">
        <f>+EIGNIR!C568</f>
        <v>0</v>
      </c>
      <c r="F145" s="484" t="s">
        <v>368</v>
      </c>
      <c r="G145" s="483" t="s">
        <v>368</v>
      </c>
      <c r="H145" s="524">
        <v>0</v>
      </c>
      <c r="I145" s="525">
        <v>0</v>
      </c>
      <c r="J145" s="525">
        <v>0</v>
      </c>
      <c r="K145" s="525">
        <v>0</v>
      </c>
      <c r="L145" s="525">
        <v>0</v>
      </c>
      <c r="M145" s="525">
        <v>0</v>
      </c>
      <c r="N145" s="525">
        <v>0</v>
      </c>
      <c r="O145" s="525">
        <v>0</v>
      </c>
      <c r="P145" s="525">
        <v>0</v>
      </c>
      <c r="Q145" s="526">
        <v>0</v>
      </c>
    </row>
    <row r="146" spans="1:17" s="393" customFormat="1" x14ac:dyDescent="0.25">
      <c r="A146" s="281" t="s">
        <v>368</v>
      </c>
      <c r="B146" s="280">
        <f t="shared" si="37"/>
        <v>0</v>
      </c>
      <c r="C146" s="105" t="s">
        <v>1729</v>
      </c>
      <c r="D146" s="395" t="s">
        <v>9</v>
      </c>
      <c r="E146" s="483">
        <f>+EIGNIR!C569</f>
        <v>0</v>
      </c>
      <c r="F146" s="484" t="s">
        <v>368</v>
      </c>
      <c r="G146" s="483" t="s">
        <v>368</v>
      </c>
      <c r="H146" s="524">
        <v>0</v>
      </c>
      <c r="I146" s="525">
        <v>0</v>
      </c>
      <c r="J146" s="525">
        <v>0</v>
      </c>
      <c r="K146" s="525">
        <v>0</v>
      </c>
      <c r="L146" s="525">
        <v>0</v>
      </c>
      <c r="M146" s="525">
        <v>0</v>
      </c>
      <c r="N146" s="525">
        <v>0</v>
      </c>
      <c r="O146" s="525">
        <v>0</v>
      </c>
      <c r="P146" s="525">
        <v>0</v>
      </c>
      <c r="Q146" s="526">
        <v>0</v>
      </c>
    </row>
    <row r="147" spans="1:17" s="393" customFormat="1" x14ac:dyDescent="0.25">
      <c r="A147" s="281" t="s">
        <v>368</v>
      </c>
      <c r="B147" s="280">
        <f t="shared" si="37"/>
        <v>0</v>
      </c>
      <c r="C147" s="105" t="s">
        <v>1730</v>
      </c>
      <c r="D147" s="395" t="s">
        <v>1331</v>
      </c>
      <c r="E147" s="483">
        <f>+EIGNIR!C570</f>
        <v>0</v>
      </c>
      <c r="F147" s="484" t="s">
        <v>368</v>
      </c>
      <c r="G147" s="483" t="s">
        <v>368</v>
      </c>
      <c r="H147" s="524">
        <v>0</v>
      </c>
      <c r="I147" s="525">
        <v>0</v>
      </c>
      <c r="J147" s="525">
        <v>0</v>
      </c>
      <c r="K147" s="525">
        <v>0</v>
      </c>
      <c r="L147" s="525">
        <v>0</v>
      </c>
      <c r="M147" s="525">
        <v>0</v>
      </c>
      <c r="N147" s="525">
        <v>0</v>
      </c>
      <c r="O147" s="525">
        <v>0</v>
      </c>
      <c r="P147" s="525">
        <v>0</v>
      </c>
      <c r="Q147" s="526">
        <v>0</v>
      </c>
    </row>
    <row r="148" spans="1:17" s="393" customFormat="1" x14ac:dyDescent="0.25">
      <c r="A148" s="281" t="s">
        <v>368</v>
      </c>
      <c r="B148" s="280">
        <f t="shared" si="37"/>
        <v>0</v>
      </c>
      <c r="C148" s="105" t="s">
        <v>1731</v>
      </c>
      <c r="D148" s="341" t="s">
        <v>1332</v>
      </c>
      <c r="E148" s="483">
        <f>+EIGNIR!C571</f>
        <v>0</v>
      </c>
      <c r="F148" s="484" t="s">
        <v>368</v>
      </c>
      <c r="G148" s="483" t="s">
        <v>368</v>
      </c>
      <c r="H148" s="524">
        <v>0</v>
      </c>
      <c r="I148" s="525">
        <v>0</v>
      </c>
      <c r="J148" s="525">
        <v>0</v>
      </c>
      <c r="K148" s="525">
        <v>0</v>
      </c>
      <c r="L148" s="525">
        <v>0</v>
      </c>
      <c r="M148" s="525">
        <v>0</v>
      </c>
      <c r="N148" s="525">
        <v>0</v>
      </c>
      <c r="O148" s="525">
        <v>0</v>
      </c>
      <c r="P148" s="525">
        <v>0</v>
      </c>
      <c r="Q148" s="526">
        <v>0</v>
      </c>
    </row>
    <row r="149" spans="1:17" s="393" customFormat="1" x14ac:dyDescent="0.25">
      <c r="A149" s="281" t="s">
        <v>368</v>
      </c>
      <c r="B149" s="280">
        <f t="shared" si="37"/>
        <v>0</v>
      </c>
      <c r="C149" s="105" t="s">
        <v>1732</v>
      </c>
      <c r="D149" s="341" t="s">
        <v>1333</v>
      </c>
      <c r="E149" s="483">
        <f>+EIGNIR!C572</f>
        <v>0</v>
      </c>
      <c r="F149" s="484" t="s">
        <v>368</v>
      </c>
      <c r="G149" s="483" t="s">
        <v>368</v>
      </c>
      <c r="H149" s="524">
        <v>0</v>
      </c>
      <c r="I149" s="525">
        <v>0</v>
      </c>
      <c r="J149" s="525">
        <v>0</v>
      </c>
      <c r="K149" s="525">
        <v>0</v>
      </c>
      <c r="L149" s="525">
        <v>0</v>
      </c>
      <c r="M149" s="525">
        <v>0</v>
      </c>
      <c r="N149" s="525">
        <v>0</v>
      </c>
      <c r="O149" s="525">
        <v>0</v>
      </c>
      <c r="P149" s="525">
        <v>0</v>
      </c>
      <c r="Q149" s="526">
        <v>0</v>
      </c>
    </row>
    <row r="150" spans="1:17" s="393" customFormat="1" x14ac:dyDescent="0.25">
      <c r="A150" s="281" t="s">
        <v>368</v>
      </c>
      <c r="B150" s="280">
        <f>E150-SUM(H150:Q150)</f>
        <v>0</v>
      </c>
      <c r="C150" s="567" t="s">
        <v>11877</v>
      </c>
      <c r="D150" s="395" t="s">
        <v>28</v>
      </c>
      <c r="E150" s="483">
        <f>+EIGNIR!C573</f>
        <v>0</v>
      </c>
      <c r="F150" s="484" t="s">
        <v>368</v>
      </c>
      <c r="G150" s="483" t="s">
        <v>368</v>
      </c>
      <c r="H150" s="524">
        <v>0</v>
      </c>
      <c r="I150" s="525">
        <v>0</v>
      </c>
      <c r="J150" s="525">
        <v>0</v>
      </c>
      <c r="K150" s="525">
        <v>0</v>
      </c>
      <c r="L150" s="525">
        <v>0</v>
      </c>
      <c r="M150" s="525">
        <v>0</v>
      </c>
      <c r="N150" s="525">
        <v>0</v>
      </c>
      <c r="O150" s="525">
        <v>0</v>
      </c>
      <c r="P150" s="525">
        <v>0</v>
      </c>
      <c r="Q150" s="526">
        <v>0</v>
      </c>
    </row>
    <row r="151" spans="1:17" x14ac:dyDescent="0.25">
      <c r="A151" s="280">
        <f t="shared" si="35"/>
        <v>0</v>
      </c>
      <c r="B151" s="280">
        <f t="shared" si="32"/>
        <v>0</v>
      </c>
      <c r="C151" s="87" t="s">
        <v>36</v>
      </c>
      <c r="D151" s="62" t="s">
        <v>1711</v>
      </c>
      <c r="E151" s="135">
        <f>+EIGNIR!C574</f>
        <v>0</v>
      </c>
      <c r="F151" s="119">
        <f>+SUM(F152:F161)</f>
        <v>0</v>
      </c>
      <c r="G151" s="118">
        <f>+SUM(G152:G161)</f>
        <v>0</v>
      </c>
      <c r="H151" s="119">
        <f>+SUM(H152:H161)</f>
        <v>0</v>
      </c>
      <c r="I151" s="119">
        <f>+SUM(I152:I161)</f>
        <v>0</v>
      </c>
      <c r="J151" s="119">
        <f t="shared" ref="J151:P151" si="38">+SUM(J152:J161)</f>
        <v>0</v>
      </c>
      <c r="K151" s="119">
        <f t="shared" si="38"/>
        <v>0</v>
      </c>
      <c r="L151" s="119">
        <f t="shared" si="38"/>
        <v>0</v>
      </c>
      <c r="M151" s="119">
        <f t="shared" si="38"/>
        <v>0</v>
      </c>
      <c r="N151" s="119">
        <f t="shared" si="38"/>
        <v>0</v>
      </c>
      <c r="O151" s="119">
        <f t="shared" si="38"/>
        <v>0</v>
      </c>
      <c r="P151" s="119">
        <f t="shared" si="38"/>
        <v>0</v>
      </c>
      <c r="Q151" s="119">
        <f>+SUM(Q152:Q161)</f>
        <v>0</v>
      </c>
    </row>
    <row r="152" spans="1:17" s="345" customFormat="1" x14ac:dyDescent="0.25">
      <c r="A152" s="280">
        <f>+E152-SUM(F152:G152)</f>
        <v>0</v>
      </c>
      <c r="B152" s="280">
        <f t="shared" ref="B152" si="39">E152-SUM(H152:Q152)</f>
        <v>0</v>
      </c>
      <c r="C152" s="105" t="s">
        <v>20</v>
      </c>
      <c r="D152" s="346" t="s">
        <v>15</v>
      </c>
      <c r="E152" s="137">
        <f>+EIGNIR!C575</f>
        <v>0</v>
      </c>
      <c r="F152" s="130">
        <v>0</v>
      </c>
      <c r="G152" s="136">
        <v>0</v>
      </c>
      <c r="H152" s="130">
        <v>0</v>
      </c>
      <c r="I152" s="89">
        <v>0</v>
      </c>
      <c r="J152" s="89">
        <v>0</v>
      </c>
      <c r="K152" s="89">
        <v>0</v>
      </c>
      <c r="L152" s="89">
        <v>0</v>
      </c>
      <c r="M152" s="89">
        <v>0</v>
      </c>
      <c r="N152" s="89">
        <v>0</v>
      </c>
      <c r="O152" s="89">
        <v>0</v>
      </c>
      <c r="P152" s="89">
        <v>0</v>
      </c>
      <c r="Q152" s="136">
        <v>0</v>
      </c>
    </row>
    <row r="153" spans="1:17" x14ac:dyDescent="0.25">
      <c r="A153" s="280">
        <f t="shared" si="35"/>
        <v>0</v>
      </c>
      <c r="B153" s="280">
        <f t="shared" si="32"/>
        <v>0</v>
      </c>
      <c r="C153" s="105" t="s">
        <v>1702</v>
      </c>
      <c r="D153" s="64" t="s">
        <v>396</v>
      </c>
      <c r="E153" s="137">
        <f>+EIGNIR!C576</f>
        <v>0</v>
      </c>
      <c r="F153" s="130">
        <v>0</v>
      </c>
      <c r="G153" s="136">
        <v>0</v>
      </c>
      <c r="H153" s="130">
        <v>0</v>
      </c>
      <c r="I153" s="89">
        <v>0</v>
      </c>
      <c r="J153" s="89">
        <v>0</v>
      </c>
      <c r="K153" s="89">
        <v>0</v>
      </c>
      <c r="L153" s="89">
        <v>0</v>
      </c>
      <c r="M153" s="89">
        <v>0</v>
      </c>
      <c r="N153" s="89">
        <v>0</v>
      </c>
      <c r="O153" s="89">
        <v>0</v>
      </c>
      <c r="P153" s="89">
        <v>0</v>
      </c>
      <c r="Q153" s="136">
        <v>0</v>
      </c>
    </row>
    <row r="154" spans="1:17" x14ac:dyDescent="0.25">
      <c r="A154" s="280">
        <f t="shared" si="35"/>
        <v>0</v>
      </c>
      <c r="B154" s="280">
        <f t="shared" si="32"/>
        <v>0</v>
      </c>
      <c r="C154" s="105" t="s">
        <v>21</v>
      </c>
      <c r="D154" s="64" t="s">
        <v>370</v>
      </c>
      <c r="E154" s="137">
        <f>+EIGNIR!C577</f>
        <v>0</v>
      </c>
      <c r="F154" s="130">
        <v>0</v>
      </c>
      <c r="G154" s="136">
        <v>0</v>
      </c>
      <c r="H154" s="130">
        <v>0</v>
      </c>
      <c r="I154" s="89">
        <v>0</v>
      </c>
      <c r="J154" s="89">
        <v>0</v>
      </c>
      <c r="K154" s="89">
        <v>0</v>
      </c>
      <c r="L154" s="89">
        <v>0</v>
      </c>
      <c r="M154" s="89">
        <v>0</v>
      </c>
      <c r="N154" s="89">
        <v>0</v>
      </c>
      <c r="O154" s="89">
        <v>0</v>
      </c>
      <c r="P154" s="89">
        <v>0</v>
      </c>
      <c r="Q154" s="136">
        <v>0</v>
      </c>
    </row>
    <row r="155" spans="1:17" x14ac:dyDescent="0.25">
      <c r="A155" s="280">
        <f t="shared" si="35"/>
        <v>0</v>
      </c>
      <c r="B155" s="280">
        <f t="shared" si="32"/>
        <v>0</v>
      </c>
      <c r="C155" s="105" t="s">
        <v>22</v>
      </c>
      <c r="D155" s="64" t="s">
        <v>400</v>
      </c>
      <c r="E155" s="137">
        <f>+EIGNIR!C578</f>
        <v>0</v>
      </c>
      <c r="F155" s="130">
        <v>0</v>
      </c>
      <c r="G155" s="136">
        <v>0</v>
      </c>
      <c r="H155" s="130">
        <v>0</v>
      </c>
      <c r="I155" s="89">
        <v>0</v>
      </c>
      <c r="J155" s="89">
        <v>0</v>
      </c>
      <c r="K155" s="89">
        <v>0</v>
      </c>
      <c r="L155" s="89">
        <v>0</v>
      </c>
      <c r="M155" s="89">
        <v>0</v>
      </c>
      <c r="N155" s="89">
        <v>0</v>
      </c>
      <c r="O155" s="89">
        <v>0</v>
      </c>
      <c r="P155" s="89">
        <v>0</v>
      </c>
      <c r="Q155" s="136">
        <v>0</v>
      </c>
    </row>
    <row r="156" spans="1:17" x14ac:dyDescent="0.25">
      <c r="A156" s="280">
        <f t="shared" si="35"/>
        <v>0</v>
      </c>
      <c r="B156" s="280">
        <f t="shared" si="32"/>
        <v>0</v>
      </c>
      <c r="C156" s="105" t="s">
        <v>23</v>
      </c>
      <c r="D156" s="64" t="s">
        <v>3</v>
      </c>
      <c r="E156" s="137">
        <f>+EIGNIR!C579</f>
        <v>0</v>
      </c>
      <c r="F156" s="130">
        <v>0</v>
      </c>
      <c r="G156" s="136">
        <v>0</v>
      </c>
      <c r="H156" s="130">
        <v>0</v>
      </c>
      <c r="I156" s="89">
        <v>0</v>
      </c>
      <c r="J156" s="89">
        <v>0</v>
      </c>
      <c r="K156" s="89">
        <v>0</v>
      </c>
      <c r="L156" s="89">
        <v>0</v>
      </c>
      <c r="M156" s="89">
        <v>0</v>
      </c>
      <c r="N156" s="89">
        <v>0</v>
      </c>
      <c r="O156" s="89">
        <v>0</v>
      </c>
      <c r="P156" s="89">
        <v>0</v>
      </c>
      <c r="Q156" s="136">
        <v>0</v>
      </c>
    </row>
    <row r="157" spans="1:17" s="148" customFormat="1" x14ac:dyDescent="0.25">
      <c r="A157" s="280">
        <f t="shared" ref="A157" si="40">+E157-SUM(F157:G157)</f>
        <v>0</v>
      </c>
      <c r="B157" s="280">
        <f t="shared" ref="B157" si="41">E157-SUM(H157:Q157)</f>
        <v>0</v>
      </c>
      <c r="C157" s="105" t="s">
        <v>1703</v>
      </c>
      <c r="D157" s="346" t="s">
        <v>397</v>
      </c>
      <c r="E157" s="137">
        <f>+EIGNIR!C580</f>
        <v>0</v>
      </c>
      <c r="F157" s="130">
        <v>0</v>
      </c>
      <c r="G157" s="136">
        <v>0</v>
      </c>
      <c r="H157" s="130">
        <v>0</v>
      </c>
      <c r="I157" s="89">
        <v>0</v>
      </c>
      <c r="J157" s="89">
        <v>0</v>
      </c>
      <c r="K157" s="89">
        <v>0</v>
      </c>
      <c r="L157" s="89">
        <v>0</v>
      </c>
      <c r="M157" s="89">
        <v>0</v>
      </c>
      <c r="N157" s="89">
        <v>0</v>
      </c>
      <c r="O157" s="89">
        <v>0</v>
      </c>
      <c r="P157" s="89">
        <v>0</v>
      </c>
      <c r="Q157" s="136">
        <v>0</v>
      </c>
    </row>
    <row r="158" spans="1:17" x14ac:dyDescent="0.25">
      <c r="A158" s="280">
        <f>+E158-SUM(F158:G158)</f>
        <v>0</v>
      </c>
      <c r="B158" s="280">
        <f t="shared" ref="B158:B188" si="42">E158-SUM(H158:Q158)</f>
        <v>0</v>
      </c>
      <c r="C158" s="105" t="s">
        <v>24</v>
      </c>
      <c r="D158" s="64" t="s">
        <v>371</v>
      </c>
      <c r="E158" s="137">
        <f>+EIGNIR!C581</f>
        <v>0</v>
      </c>
      <c r="F158" s="130">
        <v>0</v>
      </c>
      <c r="G158" s="136">
        <v>0</v>
      </c>
      <c r="H158" s="130">
        <v>0</v>
      </c>
      <c r="I158" s="89">
        <v>0</v>
      </c>
      <c r="J158" s="89">
        <v>0</v>
      </c>
      <c r="K158" s="89">
        <v>0</v>
      </c>
      <c r="L158" s="89">
        <v>0</v>
      </c>
      <c r="M158" s="89">
        <v>0</v>
      </c>
      <c r="N158" s="89">
        <v>0</v>
      </c>
      <c r="O158" s="89">
        <v>0</v>
      </c>
      <c r="P158" s="89">
        <v>0</v>
      </c>
      <c r="Q158" s="136">
        <v>0</v>
      </c>
    </row>
    <row r="159" spans="1:17" x14ac:dyDescent="0.25">
      <c r="A159" s="280">
        <f>+E159-SUM(F159:G159)</f>
        <v>0</v>
      </c>
      <c r="B159" s="280">
        <f t="shared" si="42"/>
        <v>0</v>
      </c>
      <c r="C159" s="105" t="s">
        <v>25</v>
      </c>
      <c r="D159" s="64" t="s">
        <v>1734</v>
      </c>
      <c r="E159" s="137">
        <f>+EIGNIR!C582</f>
        <v>0</v>
      </c>
      <c r="F159" s="130">
        <v>0</v>
      </c>
      <c r="G159" s="136">
        <v>0</v>
      </c>
      <c r="H159" s="130">
        <v>0</v>
      </c>
      <c r="I159" s="89">
        <v>0</v>
      </c>
      <c r="J159" s="89">
        <v>0</v>
      </c>
      <c r="K159" s="89">
        <v>0</v>
      </c>
      <c r="L159" s="89">
        <v>0</v>
      </c>
      <c r="M159" s="89">
        <v>0</v>
      </c>
      <c r="N159" s="89">
        <v>0</v>
      </c>
      <c r="O159" s="89">
        <v>0</v>
      </c>
      <c r="P159" s="89">
        <v>0</v>
      </c>
      <c r="Q159" s="136">
        <v>0</v>
      </c>
    </row>
    <row r="160" spans="1:17" x14ac:dyDescent="0.25">
      <c r="A160" s="280">
        <f>+E160-SUM(F160:G160)</f>
        <v>0</v>
      </c>
      <c r="B160" s="280">
        <f t="shared" si="42"/>
        <v>0</v>
      </c>
      <c r="C160" s="105" t="s">
        <v>26</v>
      </c>
      <c r="D160" s="64" t="s">
        <v>16</v>
      </c>
      <c r="E160" s="137">
        <f>+EIGNIR!C583</f>
        <v>0</v>
      </c>
      <c r="F160" s="130">
        <v>0</v>
      </c>
      <c r="G160" s="136">
        <v>0</v>
      </c>
      <c r="H160" s="130">
        <v>0</v>
      </c>
      <c r="I160" s="89">
        <v>0</v>
      </c>
      <c r="J160" s="89">
        <v>0</v>
      </c>
      <c r="K160" s="89">
        <v>0</v>
      </c>
      <c r="L160" s="89">
        <v>0</v>
      </c>
      <c r="M160" s="89">
        <v>0</v>
      </c>
      <c r="N160" s="89">
        <v>0</v>
      </c>
      <c r="O160" s="89">
        <v>0</v>
      </c>
      <c r="P160" s="89">
        <v>0</v>
      </c>
      <c r="Q160" s="136">
        <v>0</v>
      </c>
    </row>
    <row r="161" spans="1:17" x14ac:dyDescent="0.25">
      <c r="A161" s="280">
        <f>+E161-SUM(F161:G161)</f>
        <v>0</v>
      </c>
      <c r="B161" s="280">
        <f t="shared" si="42"/>
        <v>0</v>
      </c>
      <c r="C161" s="105" t="s">
        <v>27</v>
      </c>
      <c r="D161" s="64" t="s">
        <v>2</v>
      </c>
      <c r="E161" s="137">
        <f>+EIGNIR!C584</f>
        <v>0</v>
      </c>
      <c r="F161" s="130">
        <v>0</v>
      </c>
      <c r="G161" s="136">
        <v>0</v>
      </c>
      <c r="H161" s="130">
        <v>0</v>
      </c>
      <c r="I161" s="89">
        <v>0</v>
      </c>
      <c r="J161" s="89">
        <v>0</v>
      </c>
      <c r="K161" s="89">
        <v>0</v>
      </c>
      <c r="L161" s="89">
        <v>0</v>
      </c>
      <c r="M161" s="89">
        <v>0</v>
      </c>
      <c r="N161" s="89">
        <v>0</v>
      </c>
      <c r="O161" s="89">
        <v>0</v>
      </c>
      <c r="P161" s="89">
        <v>0</v>
      </c>
      <c r="Q161" s="136">
        <v>0</v>
      </c>
    </row>
    <row r="162" spans="1:17" x14ac:dyDescent="0.25">
      <c r="A162" s="281" t="s">
        <v>368</v>
      </c>
      <c r="B162" s="280">
        <f t="shared" si="42"/>
        <v>0</v>
      </c>
      <c r="C162" s="87" t="s">
        <v>29</v>
      </c>
      <c r="D162" s="62" t="s">
        <v>30</v>
      </c>
      <c r="E162" s="135">
        <f>+EIGNIR!C585</f>
        <v>0</v>
      </c>
      <c r="F162" s="119" t="s">
        <v>368</v>
      </c>
      <c r="G162" s="118" t="s">
        <v>368</v>
      </c>
      <c r="H162" s="129">
        <f>+H163+H164</f>
        <v>0</v>
      </c>
      <c r="I162" s="129">
        <f t="shared" ref="I162:Q162" si="43">+I163+I164</f>
        <v>0</v>
      </c>
      <c r="J162" s="129">
        <f t="shared" si="43"/>
        <v>0</v>
      </c>
      <c r="K162" s="129">
        <f t="shared" si="43"/>
        <v>0</v>
      </c>
      <c r="L162" s="129">
        <f t="shared" si="43"/>
        <v>0</v>
      </c>
      <c r="M162" s="129">
        <f t="shared" si="43"/>
        <v>0</v>
      </c>
      <c r="N162" s="129">
        <f t="shared" si="43"/>
        <v>0</v>
      </c>
      <c r="O162" s="129">
        <f t="shared" si="43"/>
        <v>0</v>
      </c>
      <c r="P162" s="129">
        <f t="shared" si="43"/>
        <v>0</v>
      </c>
      <c r="Q162" s="135">
        <f t="shared" si="43"/>
        <v>0</v>
      </c>
    </row>
    <row r="163" spans="1:17" ht="13.5" customHeight="1" x14ac:dyDescent="0.25">
      <c r="A163" s="281" t="s">
        <v>368</v>
      </c>
      <c r="B163" s="280">
        <f t="shared" si="42"/>
        <v>0</v>
      </c>
      <c r="C163" s="105" t="s">
        <v>31</v>
      </c>
      <c r="D163" s="64" t="s">
        <v>32</v>
      </c>
      <c r="E163" s="137">
        <f>+EIGNIR!C586</f>
        <v>0</v>
      </c>
      <c r="F163" s="122" t="s">
        <v>368</v>
      </c>
      <c r="G163" s="125" t="s">
        <v>368</v>
      </c>
      <c r="H163" s="130">
        <v>0</v>
      </c>
      <c r="I163" s="89">
        <v>0</v>
      </c>
      <c r="J163" s="89">
        <v>0</v>
      </c>
      <c r="K163" s="89">
        <v>0</v>
      </c>
      <c r="L163" s="89">
        <v>0</v>
      </c>
      <c r="M163" s="89">
        <v>0</v>
      </c>
      <c r="N163" s="89">
        <v>0</v>
      </c>
      <c r="O163" s="89">
        <v>0</v>
      </c>
      <c r="P163" s="89">
        <v>0</v>
      </c>
      <c r="Q163" s="136">
        <v>0</v>
      </c>
    </row>
    <row r="164" spans="1:17" ht="15" customHeight="1" x14ac:dyDescent="0.25">
      <c r="A164" s="281" t="s">
        <v>368</v>
      </c>
      <c r="B164" s="280">
        <f t="shared" si="42"/>
        <v>0</v>
      </c>
      <c r="C164" s="105" t="s">
        <v>33</v>
      </c>
      <c r="D164" s="64" t="s">
        <v>34</v>
      </c>
      <c r="E164" s="137">
        <f>+EIGNIR!C587</f>
        <v>0</v>
      </c>
      <c r="F164" s="122" t="s">
        <v>368</v>
      </c>
      <c r="G164" s="125" t="s">
        <v>368</v>
      </c>
      <c r="H164" s="130">
        <v>0</v>
      </c>
      <c r="I164" s="89">
        <v>0</v>
      </c>
      <c r="J164" s="89">
        <v>0</v>
      </c>
      <c r="K164" s="89">
        <v>0</v>
      </c>
      <c r="L164" s="89">
        <v>0</v>
      </c>
      <c r="M164" s="89">
        <v>0</v>
      </c>
      <c r="N164" s="89">
        <v>0</v>
      </c>
      <c r="O164" s="89">
        <v>0</v>
      </c>
      <c r="P164" s="89">
        <v>0</v>
      </c>
      <c r="Q164" s="136">
        <v>0</v>
      </c>
    </row>
    <row r="165" spans="1:17" x14ac:dyDescent="0.25">
      <c r="A165" s="281" t="s">
        <v>368</v>
      </c>
      <c r="B165" s="280">
        <f>E165-SUM(H165:Q165)</f>
        <v>0</v>
      </c>
      <c r="C165" s="87" t="s">
        <v>13693</v>
      </c>
      <c r="D165" s="62" t="s">
        <v>1696</v>
      </c>
      <c r="E165" s="123">
        <v>0</v>
      </c>
      <c r="F165" s="122" t="s">
        <v>368</v>
      </c>
      <c r="G165" s="125" t="s">
        <v>368</v>
      </c>
      <c r="H165" s="132">
        <v>0</v>
      </c>
      <c r="I165" s="53">
        <v>0</v>
      </c>
      <c r="J165" s="53">
        <v>0</v>
      </c>
      <c r="K165" s="53">
        <v>0</v>
      </c>
      <c r="L165" s="53">
        <v>0</v>
      </c>
      <c r="M165" s="53">
        <v>0</v>
      </c>
      <c r="N165" s="53">
        <v>0</v>
      </c>
      <c r="O165" s="53">
        <v>0</v>
      </c>
      <c r="P165" s="53">
        <v>0</v>
      </c>
      <c r="Q165" s="138">
        <v>0</v>
      </c>
    </row>
    <row r="166" spans="1:17" s="148" customFormat="1" x14ac:dyDescent="0.25">
      <c r="A166" s="281" t="s">
        <v>368</v>
      </c>
      <c r="B166" s="280">
        <f t="shared" si="42"/>
        <v>0</v>
      </c>
      <c r="C166" s="87" t="s">
        <v>1707</v>
      </c>
      <c r="D166" s="62" t="s">
        <v>1662</v>
      </c>
      <c r="E166" s="123">
        <v>0</v>
      </c>
      <c r="F166" s="122" t="s">
        <v>368</v>
      </c>
      <c r="G166" s="125" t="s">
        <v>368</v>
      </c>
      <c r="H166" s="486">
        <v>0</v>
      </c>
      <c r="I166" s="479">
        <v>0</v>
      </c>
      <c r="J166" s="479">
        <v>0</v>
      </c>
      <c r="K166" s="479">
        <v>0</v>
      </c>
      <c r="L166" s="479">
        <v>0</v>
      </c>
      <c r="M166" s="479">
        <v>0</v>
      </c>
      <c r="N166" s="479">
        <v>0</v>
      </c>
      <c r="O166" s="479">
        <v>0</v>
      </c>
      <c r="P166" s="479">
        <v>0</v>
      </c>
      <c r="Q166" s="138">
        <v>0</v>
      </c>
    </row>
    <row r="167" spans="1:17" x14ac:dyDescent="0.25">
      <c r="A167" s="281" t="s">
        <v>368</v>
      </c>
      <c r="B167" s="280">
        <f t="shared" si="42"/>
        <v>0</v>
      </c>
      <c r="C167" s="87" t="s">
        <v>38</v>
      </c>
      <c r="D167" s="62" t="s">
        <v>1735</v>
      </c>
      <c r="E167" s="135">
        <f>+EIGNIR!C589</f>
        <v>0</v>
      </c>
      <c r="F167" s="122" t="s">
        <v>368</v>
      </c>
      <c r="G167" s="125" t="s">
        <v>368</v>
      </c>
      <c r="H167" s="133">
        <v>0</v>
      </c>
      <c r="I167" s="128">
        <v>0</v>
      </c>
      <c r="J167" s="128">
        <v>0</v>
      </c>
      <c r="K167" s="128">
        <v>0</v>
      </c>
      <c r="L167" s="128">
        <v>0</v>
      </c>
      <c r="M167" s="128">
        <v>0</v>
      </c>
      <c r="N167" s="128">
        <v>0</v>
      </c>
      <c r="O167" s="128">
        <v>0</v>
      </c>
      <c r="P167" s="128">
        <v>0</v>
      </c>
      <c r="Q167" s="139">
        <v>0</v>
      </c>
    </row>
    <row r="168" spans="1:17" x14ac:dyDescent="0.25">
      <c r="A168" s="281" t="s">
        <v>368</v>
      </c>
      <c r="B168" s="280">
        <f t="shared" si="42"/>
        <v>0</v>
      </c>
      <c r="C168" s="266"/>
      <c r="D168" s="67" t="s">
        <v>1757</v>
      </c>
      <c r="E168" s="135">
        <f>+EIGNIR!C591-EIGNIR!C622</f>
        <v>0</v>
      </c>
      <c r="F168" s="119" t="s">
        <v>368</v>
      </c>
      <c r="G168" s="118" t="s">
        <v>368</v>
      </c>
      <c r="H168" s="129">
        <f>SUM(H169,H183,H194,H197,H198)</f>
        <v>0</v>
      </c>
      <c r="I168" s="129">
        <f t="shared" ref="I168:Q168" si="44">SUM(I169,I183,I194,I197,I198)</f>
        <v>0</v>
      </c>
      <c r="J168" s="129">
        <f t="shared" si="44"/>
        <v>0</v>
      </c>
      <c r="K168" s="129">
        <f t="shared" si="44"/>
        <v>0</v>
      </c>
      <c r="L168" s="129">
        <f t="shared" si="44"/>
        <v>0</v>
      </c>
      <c r="M168" s="129">
        <f t="shared" si="44"/>
        <v>0</v>
      </c>
      <c r="N168" s="129">
        <f t="shared" si="44"/>
        <v>0</v>
      </c>
      <c r="O168" s="129">
        <f t="shared" si="44"/>
        <v>0</v>
      </c>
      <c r="P168" s="129">
        <f t="shared" si="44"/>
        <v>0</v>
      </c>
      <c r="Q168" s="118">
        <f t="shared" si="44"/>
        <v>0</v>
      </c>
    </row>
    <row r="169" spans="1:17" x14ac:dyDescent="0.25">
      <c r="A169" s="280">
        <f t="shared" ref="A169:A188" si="45">+E169-SUM(F169:G169)</f>
        <v>0</v>
      </c>
      <c r="B169" s="280">
        <f t="shared" si="42"/>
        <v>0</v>
      </c>
      <c r="C169" s="87" t="s">
        <v>37</v>
      </c>
      <c r="D169" s="51" t="s">
        <v>19</v>
      </c>
      <c r="E169" s="135">
        <f>+EIGNIR!C592</f>
        <v>0</v>
      </c>
      <c r="F169" s="144">
        <v>0</v>
      </c>
      <c r="G169" s="155">
        <v>0</v>
      </c>
      <c r="H169" s="129">
        <f>SUM(H170:H182)</f>
        <v>0</v>
      </c>
      <c r="I169" s="129">
        <f t="shared" ref="I169:P169" si="46">SUM(I170:I182)</f>
        <v>0</v>
      </c>
      <c r="J169" s="129">
        <f t="shared" si="46"/>
        <v>0</v>
      </c>
      <c r="K169" s="129">
        <f t="shared" si="46"/>
        <v>0</v>
      </c>
      <c r="L169" s="129">
        <f t="shared" si="46"/>
        <v>0</v>
      </c>
      <c r="M169" s="129">
        <f t="shared" si="46"/>
        <v>0</v>
      </c>
      <c r="N169" s="129">
        <f t="shared" si="46"/>
        <v>0</v>
      </c>
      <c r="O169" s="129">
        <f t="shared" si="46"/>
        <v>0</v>
      </c>
      <c r="P169" s="129">
        <f t="shared" si="46"/>
        <v>0</v>
      </c>
      <c r="Q169" s="483">
        <f>SUM(Q170:Q182)</f>
        <v>0</v>
      </c>
    </row>
    <row r="170" spans="1:17" s="393" customFormat="1" x14ac:dyDescent="0.25">
      <c r="A170" s="281" t="s">
        <v>368</v>
      </c>
      <c r="B170" s="280">
        <f>E170-SUM(H170:Q170)</f>
        <v>0</v>
      </c>
      <c r="C170" s="105" t="s">
        <v>1721</v>
      </c>
      <c r="D170" s="395" t="s">
        <v>5</v>
      </c>
      <c r="E170" s="135">
        <f>+EIGNIR!C593</f>
        <v>0</v>
      </c>
      <c r="F170" s="122" t="s">
        <v>368</v>
      </c>
      <c r="G170" s="125" t="s">
        <v>368</v>
      </c>
      <c r="H170" s="524">
        <v>0</v>
      </c>
      <c r="I170" s="525">
        <v>0</v>
      </c>
      <c r="J170" s="525">
        <v>0</v>
      </c>
      <c r="K170" s="525">
        <v>0</v>
      </c>
      <c r="L170" s="525">
        <v>0</v>
      </c>
      <c r="M170" s="525">
        <v>0</v>
      </c>
      <c r="N170" s="525">
        <v>0</v>
      </c>
      <c r="O170" s="525">
        <v>0</v>
      </c>
      <c r="P170" s="525">
        <v>0</v>
      </c>
      <c r="Q170" s="526">
        <v>0</v>
      </c>
    </row>
    <row r="171" spans="1:17" s="393" customFormat="1" x14ac:dyDescent="0.25">
      <c r="A171" s="281" t="s">
        <v>368</v>
      </c>
      <c r="B171" s="280">
        <f t="shared" ref="B171:B180" si="47">E171-SUM(H171:Q171)</f>
        <v>0</v>
      </c>
      <c r="C171" s="105" t="s">
        <v>1722</v>
      </c>
      <c r="D171" s="395" t="s">
        <v>6</v>
      </c>
      <c r="E171" s="135">
        <f>+EIGNIR!C594</f>
        <v>0</v>
      </c>
      <c r="F171" s="122" t="s">
        <v>368</v>
      </c>
      <c r="G171" s="125" t="s">
        <v>368</v>
      </c>
      <c r="H171" s="524">
        <v>0</v>
      </c>
      <c r="I171" s="525">
        <v>0</v>
      </c>
      <c r="J171" s="525">
        <v>0</v>
      </c>
      <c r="K171" s="525">
        <v>0</v>
      </c>
      <c r="L171" s="525">
        <v>0</v>
      </c>
      <c r="M171" s="525">
        <v>0</v>
      </c>
      <c r="N171" s="525">
        <v>0</v>
      </c>
      <c r="O171" s="525">
        <v>0</v>
      </c>
      <c r="P171" s="525">
        <v>0</v>
      </c>
      <c r="Q171" s="526">
        <v>0</v>
      </c>
    </row>
    <row r="172" spans="1:17" s="393" customFormat="1" x14ac:dyDescent="0.25">
      <c r="A172" s="281" t="s">
        <v>368</v>
      </c>
      <c r="B172" s="280">
        <f t="shared" si="47"/>
        <v>0</v>
      </c>
      <c r="C172" s="105" t="s">
        <v>1723</v>
      </c>
      <c r="D172" s="395" t="s">
        <v>1329</v>
      </c>
      <c r="E172" s="135">
        <f>+EIGNIR!C595</f>
        <v>0</v>
      </c>
      <c r="F172" s="122" t="s">
        <v>368</v>
      </c>
      <c r="G172" s="125" t="s">
        <v>368</v>
      </c>
      <c r="H172" s="524">
        <v>0</v>
      </c>
      <c r="I172" s="525">
        <v>0</v>
      </c>
      <c r="J172" s="525">
        <v>0</v>
      </c>
      <c r="K172" s="525">
        <v>0</v>
      </c>
      <c r="L172" s="525">
        <v>0</v>
      </c>
      <c r="M172" s="525">
        <v>0</v>
      </c>
      <c r="N172" s="525">
        <v>0</v>
      </c>
      <c r="O172" s="525">
        <v>0</v>
      </c>
      <c r="P172" s="525">
        <v>0</v>
      </c>
      <c r="Q172" s="526">
        <v>0</v>
      </c>
    </row>
    <row r="173" spans="1:17" s="393" customFormat="1" x14ac:dyDescent="0.25">
      <c r="A173" s="281" t="s">
        <v>368</v>
      </c>
      <c r="B173" s="280">
        <f t="shared" si="47"/>
        <v>0</v>
      </c>
      <c r="C173" s="105" t="s">
        <v>1724</v>
      </c>
      <c r="D173" s="395" t="s">
        <v>1334</v>
      </c>
      <c r="E173" s="135">
        <f>+EIGNIR!C596</f>
        <v>0</v>
      </c>
      <c r="F173" s="122" t="s">
        <v>368</v>
      </c>
      <c r="G173" s="125" t="s">
        <v>368</v>
      </c>
      <c r="H173" s="524">
        <v>0</v>
      </c>
      <c r="I173" s="525">
        <v>0</v>
      </c>
      <c r="J173" s="525">
        <v>0</v>
      </c>
      <c r="K173" s="525">
        <v>0</v>
      </c>
      <c r="L173" s="525">
        <v>0</v>
      </c>
      <c r="M173" s="525">
        <v>0</v>
      </c>
      <c r="N173" s="525">
        <v>0</v>
      </c>
      <c r="O173" s="525">
        <v>0</v>
      </c>
      <c r="P173" s="525">
        <v>0</v>
      </c>
      <c r="Q173" s="526">
        <v>0</v>
      </c>
    </row>
    <row r="174" spans="1:17" s="393" customFormat="1" x14ac:dyDescent="0.25">
      <c r="A174" s="281" t="s">
        <v>368</v>
      </c>
      <c r="B174" s="280">
        <f t="shared" si="47"/>
        <v>0</v>
      </c>
      <c r="C174" s="105" t="s">
        <v>1725</v>
      </c>
      <c r="D174" s="395" t="s">
        <v>1330</v>
      </c>
      <c r="E174" s="135">
        <f>+EIGNIR!C597</f>
        <v>0</v>
      </c>
      <c r="F174" s="122" t="s">
        <v>368</v>
      </c>
      <c r="G174" s="125" t="s">
        <v>368</v>
      </c>
      <c r="H174" s="524">
        <v>0</v>
      </c>
      <c r="I174" s="525">
        <v>0</v>
      </c>
      <c r="J174" s="525">
        <v>0</v>
      </c>
      <c r="K174" s="525">
        <v>0</v>
      </c>
      <c r="L174" s="525">
        <v>0</v>
      </c>
      <c r="M174" s="525">
        <v>0</v>
      </c>
      <c r="N174" s="525">
        <v>0</v>
      </c>
      <c r="O174" s="525">
        <v>0</v>
      </c>
      <c r="P174" s="525">
        <v>0</v>
      </c>
      <c r="Q174" s="526">
        <v>0</v>
      </c>
    </row>
    <row r="175" spans="1:17" s="393" customFormat="1" x14ac:dyDescent="0.25">
      <c r="A175" s="281" t="s">
        <v>368</v>
      </c>
      <c r="B175" s="280">
        <f t="shared" si="47"/>
        <v>0</v>
      </c>
      <c r="C175" s="105" t="s">
        <v>1726</v>
      </c>
      <c r="D175" s="395" t="s">
        <v>7</v>
      </c>
      <c r="E175" s="135">
        <f>+EIGNIR!C598</f>
        <v>0</v>
      </c>
      <c r="F175" s="122" t="s">
        <v>368</v>
      </c>
      <c r="G175" s="125" t="s">
        <v>368</v>
      </c>
      <c r="H175" s="524">
        <v>0</v>
      </c>
      <c r="I175" s="525">
        <v>0</v>
      </c>
      <c r="J175" s="525">
        <v>0</v>
      </c>
      <c r="K175" s="525">
        <v>0</v>
      </c>
      <c r="L175" s="525">
        <v>0</v>
      </c>
      <c r="M175" s="525">
        <v>0</v>
      </c>
      <c r="N175" s="525">
        <v>0</v>
      </c>
      <c r="O175" s="525">
        <v>0</v>
      </c>
      <c r="P175" s="525">
        <v>0</v>
      </c>
      <c r="Q175" s="526">
        <v>0</v>
      </c>
    </row>
    <row r="176" spans="1:17" s="393" customFormat="1" x14ac:dyDescent="0.25">
      <c r="A176" s="281" t="s">
        <v>368</v>
      </c>
      <c r="B176" s="280">
        <f t="shared" si="47"/>
        <v>0</v>
      </c>
      <c r="C176" s="105" t="s">
        <v>1727</v>
      </c>
      <c r="D176" s="395" t="s">
        <v>8</v>
      </c>
      <c r="E176" s="135">
        <f>+EIGNIR!C599</f>
        <v>0</v>
      </c>
      <c r="F176" s="122" t="s">
        <v>368</v>
      </c>
      <c r="G176" s="125" t="s">
        <v>368</v>
      </c>
      <c r="H176" s="524">
        <v>0</v>
      </c>
      <c r="I176" s="525">
        <v>0</v>
      </c>
      <c r="J176" s="525">
        <v>0</v>
      </c>
      <c r="K176" s="525">
        <v>0</v>
      </c>
      <c r="L176" s="525">
        <v>0</v>
      </c>
      <c r="M176" s="525">
        <v>0</v>
      </c>
      <c r="N176" s="525">
        <v>0</v>
      </c>
      <c r="O176" s="525">
        <v>0</v>
      </c>
      <c r="P176" s="525">
        <v>0</v>
      </c>
      <c r="Q176" s="526">
        <v>0</v>
      </c>
    </row>
    <row r="177" spans="1:17" s="393" customFormat="1" x14ac:dyDescent="0.25">
      <c r="A177" s="281" t="s">
        <v>368</v>
      </c>
      <c r="B177" s="280">
        <f t="shared" si="47"/>
        <v>0</v>
      </c>
      <c r="C177" s="105" t="s">
        <v>1728</v>
      </c>
      <c r="D177" s="395" t="s">
        <v>1328</v>
      </c>
      <c r="E177" s="135">
        <f>+EIGNIR!C600</f>
        <v>0</v>
      </c>
      <c r="F177" s="122" t="s">
        <v>368</v>
      </c>
      <c r="G177" s="125" t="s">
        <v>368</v>
      </c>
      <c r="H177" s="524">
        <v>0</v>
      </c>
      <c r="I177" s="525">
        <v>0</v>
      </c>
      <c r="J177" s="525">
        <v>0</v>
      </c>
      <c r="K177" s="525">
        <v>0</v>
      </c>
      <c r="L177" s="525">
        <v>0</v>
      </c>
      <c r="M177" s="525">
        <v>0</v>
      </c>
      <c r="N177" s="525">
        <v>0</v>
      </c>
      <c r="O177" s="525">
        <v>0</v>
      </c>
      <c r="P177" s="525">
        <v>0</v>
      </c>
      <c r="Q177" s="526">
        <v>0</v>
      </c>
    </row>
    <row r="178" spans="1:17" s="393" customFormat="1" x14ac:dyDescent="0.25">
      <c r="A178" s="281" t="s">
        <v>368</v>
      </c>
      <c r="B178" s="280">
        <f t="shared" si="47"/>
        <v>0</v>
      </c>
      <c r="C178" s="105" t="s">
        <v>1729</v>
      </c>
      <c r="D178" s="395" t="s">
        <v>9</v>
      </c>
      <c r="E178" s="135">
        <f>+EIGNIR!C601</f>
        <v>0</v>
      </c>
      <c r="F178" s="122" t="s">
        <v>368</v>
      </c>
      <c r="G178" s="125" t="s">
        <v>368</v>
      </c>
      <c r="H178" s="524">
        <v>0</v>
      </c>
      <c r="I178" s="525">
        <v>0</v>
      </c>
      <c r="J178" s="525">
        <v>0</v>
      </c>
      <c r="K178" s="525">
        <v>0</v>
      </c>
      <c r="L178" s="525">
        <v>0</v>
      </c>
      <c r="M178" s="525">
        <v>0</v>
      </c>
      <c r="N178" s="525">
        <v>0</v>
      </c>
      <c r="O178" s="525">
        <v>0</v>
      </c>
      <c r="P178" s="525">
        <v>0</v>
      </c>
      <c r="Q178" s="526">
        <v>0</v>
      </c>
    </row>
    <row r="179" spans="1:17" s="393" customFormat="1" x14ac:dyDescent="0.25">
      <c r="A179" s="281" t="s">
        <v>368</v>
      </c>
      <c r="B179" s="280">
        <f t="shared" si="47"/>
        <v>0</v>
      </c>
      <c r="C179" s="105" t="s">
        <v>1730</v>
      </c>
      <c r="D179" s="395" t="s">
        <v>1331</v>
      </c>
      <c r="E179" s="135">
        <f>+EIGNIR!C602</f>
        <v>0</v>
      </c>
      <c r="F179" s="122" t="s">
        <v>368</v>
      </c>
      <c r="G179" s="125" t="s">
        <v>368</v>
      </c>
      <c r="H179" s="524">
        <v>0</v>
      </c>
      <c r="I179" s="525">
        <v>0</v>
      </c>
      <c r="J179" s="525">
        <v>0</v>
      </c>
      <c r="K179" s="525">
        <v>0</v>
      </c>
      <c r="L179" s="525">
        <v>0</v>
      </c>
      <c r="M179" s="525">
        <v>0</v>
      </c>
      <c r="N179" s="525">
        <v>0</v>
      </c>
      <c r="O179" s="525">
        <v>0</v>
      </c>
      <c r="P179" s="525">
        <v>0</v>
      </c>
      <c r="Q179" s="526">
        <v>0</v>
      </c>
    </row>
    <row r="180" spans="1:17" s="393" customFormat="1" x14ac:dyDescent="0.25">
      <c r="A180" s="281" t="s">
        <v>368</v>
      </c>
      <c r="B180" s="280">
        <f t="shared" si="47"/>
        <v>0</v>
      </c>
      <c r="C180" s="105" t="s">
        <v>1731</v>
      </c>
      <c r="D180" s="341" t="s">
        <v>1332</v>
      </c>
      <c r="E180" s="135">
        <f>+EIGNIR!C603</f>
        <v>0</v>
      </c>
      <c r="F180" s="122" t="s">
        <v>368</v>
      </c>
      <c r="G180" s="125" t="s">
        <v>368</v>
      </c>
      <c r="H180" s="524">
        <v>0</v>
      </c>
      <c r="I180" s="525">
        <v>0</v>
      </c>
      <c r="J180" s="525">
        <v>0</v>
      </c>
      <c r="K180" s="525">
        <v>0</v>
      </c>
      <c r="L180" s="525">
        <v>0</v>
      </c>
      <c r="M180" s="525">
        <v>0</v>
      </c>
      <c r="N180" s="525">
        <v>0</v>
      </c>
      <c r="O180" s="525">
        <v>0</v>
      </c>
      <c r="P180" s="525">
        <v>0</v>
      </c>
      <c r="Q180" s="526">
        <v>0</v>
      </c>
    </row>
    <row r="181" spans="1:17" s="393" customFormat="1" x14ac:dyDescent="0.25">
      <c r="A181" s="281" t="s">
        <v>368</v>
      </c>
      <c r="B181" s="280">
        <f>E181-SUM(H181:Q181)</f>
        <v>0</v>
      </c>
      <c r="C181" s="105" t="s">
        <v>1732</v>
      </c>
      <c r="D181" s="341" t="s">
        <v>1333</v>
      </c>
      <c r="E181" s="135">
        <f>+EIGNIR!C604</f>
        <v>0</v>
      </c>
      <c r="F181" s="122" t="s">
        <v>368</v>
      </c>
      <c r="G181" s="125" t="s">
        <v>368</v>
      </c>
      <c r="H181" s="524">
        <v>0</v>
      </c>
      <c r="I181" s="525">
        <v>0</v>
      </c>
      <c r="J181" s="525">
        <v>0</v>
      </c>
      <c r="K181" s="525">
        <v>0</v>
      </c>
      <c r="L181" s="525">
        <v>0</v>
      </c>
      <c r="M181" s="525">
        <v>0</v>
      </c>
      <c r="N181" s="525">
        <v>0</v>
      </c>
      <c r="O181" s="525">
        <v>0</v>
      </c>
      <c r="P181" s="525">
        <v>0</v>
      </c>
      <c r="Q181" s="526">
        <v>0</v>
      </c>
    </row>
    <row r="182" spans="1:17" s="393" customFormat="1" x14ac:dyDescent="0.25">
      <c r="A182" s="281" t="s">
        <v>368</v>
      </c>
      <c r="B182" s="280">
        <f>E182-SUM(H182:Q182)</f>
        <v>0</v>
      </c>
      <c r="C182" s="567" t="s">
        <v>11877</v>
      </c>
      <c r="D182" s="395" t="s">
        <v>28</v>
      </c>
      <c r="E182" s="135">
        <f>+EIGNIR!C605</f>
        <v>0</v>
      </c>
      <c r="F182" s="122" t="s">
        <v>368</v>
      </c>
      <c r="G182" s="125" t="s">
        <v>368</v>
      </c>
      <c r="H182" s="524">
        <v>0</v>
      </c>
      <c r="I182" s="525">
        <v>0</v>
      </c>
      <c r="J182" s="525">
        <v>0</v>
      </c>
      <c r="K182" s="525">
        <v>0</v>
      </c>
      <c r="L182" s="525">
        <v>0</v>
      </c>
      <c r="M182" s="525">
        <v>0</v>
      </c>
      <c r="N182" s="525">
        <v>0</v>
      </c>
      <c r="O182" s="525">
        <v>0</v>
      </c>
      <c r="P182" s="525">
        <v>0</v>
      </c>
      <c r="Q182" s="526">
        <v>0</v>
      </c>
    </row>
    <row r="183" spans="1:17" x14ac:dyDescent="0.25">
      <c r="A183" s="280">
        <f t="shared" si="45"/>
        <v>0</v>
      </c>
      <c r="B183" s="280">
        <f t="shared" si="42"/>
        <v>0</v>
      </c>
      <c r="C183" s="87" t="s">
        <v>36</v>
      </c>
      <c r="D183" s="62" t="s">
        <v>51</v>
      </c>
      <c r="E183" s="135">
        <f>+EIGNIR!C606</f>
        <v>0</v>
      </c>
      <c r="F183" s="119">
        <f>+SUM(F184:F193)</f>
        <v>0</v>
      </c>
      <c r="G183" s="118">
        <f>+SUM(G184:G193)</f>
        <v>0</v>
      </c>
      <c r="H183" s="119">
        <f>+SUM(H184:H193)</f>
        <v>0</v>
      </c>
      <c r="I183" s="119">
        <f t="shared" ref="I183:P183" si="48">+SUM(I184:I193)</f>
        <v>0</v>
      </c>
      <c r="J183" s="119">
        <f t="shared" si="48"/>
        <v>0</v>
      </c>
      <c r="K183" s="119">
        <f t="shared" si="48"/>
        <v>0</v>
      </c>
      <c r="L183" s="119">
        <f t="shared" si="48"/>
        <v>0</v>
      </c>
      <c r="M183" s="119">
        <f t="shared" si="48"/>
        <v>0</v>
      </c>
      <c r="N183" s="119">
        <f t="shared" si="48"/>
        <v>0</v>
      </c>
      <c r="O183" s="119">
        <f t="shared" si="48"/>
        <v>0</v>
      </c>
      <c r="P183" s="119">
        <f t="shared" si="48"/>
        <v>0</v>
      </c>
      <c r="Q183" s="118">
        <f>+SUM(Q184:Q193)</f>
        <v>0</v>
      </c>
    </row>
    <row r="184" spans="1:17" s="345" customFormat="1" x14ac:dyDescent="0.25">
      <c r="A184" s="280">
        <f t="shared" ref="A184" si="49">+E184-SUM(F184:G184)</f>
        <v>0</v>
      </c>
      <c r="B184" s="280">
        <f t="shared" ref="B184" si="50">E184-SUM(H184:Q184)</f>
        <v>0</v>
      </c>
      <c r="C184" s="105" t="s">
        <v>20</v>
      </c>
      <c r="D184" s="346" t="s">
        <v>15</v>
      </c>
      <c r="E184" s="137">
        <f>+EIGNIR!C607</f>
        <v>0</v>
      </c>
      <c r="F184" s="130">
        <v>0</v>
      </c>
      <c r="G184" s="136">
        <v>0</v>
      </c>
      <c r="H184" s="130">
        <v>0</v>
      </c>
      <c r="I184" s="89">
        <v>0</v>
      </c>
      <c r="J184" s="89">
        <v>0</v>
      </c>
      <c r="K184" s="89">
        <v>0</v>
      </c>
      <c r="L184" s="89">
        <v>0</v>
      </c>
      <c r="M184" s="89">
        <v>0</v>
      </c>
      <c r="N184" s="89">
        <v>0</v>
      </c>
      <c r="O184" s="89">
        <v>0</v>
      </c>
      <c r="P184" s="89">
        <v>0</v>
      </c>
      <c r="Q184" s="136">
        <v>0</v>
      </c>
    </row>
    <row r="185" spans="1:17" x14ac:dyDescent="0.25">
      <c r="A185" s="280">
        <f t="shared" si="45"/>
        <v>0</v>
      </c>
      <c r="B185" s="280">
        <f t="shared" si="42"/>
        <v>0</v>
      </c>
      <c r="C185" s="105" t="s">
        <v>1702</v>
      </c>
      <c r="D185" s="64" t="s">
        <v>396</v>
      </c>
      <c r="E185" s="137">
        <f>+EIGNIR!C608</f>
        <v>0</v>
      </c>
      <c r="F185" s="130">
        <v>0</v>
      </c>
      <c r="G185" s="136">
        <v>0</v>
      </c>
      <c r="H185" s="130">
        <v>0</v>
      </c>
      <c r="I185" s="89">
        <v>0</v>
      </c>
      <c r="J185" s="89">
        <v>0</v>
      </c>
      <c r="K185" s="89">
        <v>0</v>
      </c>
      <c r="L185" s="89">
        <v>0</v>
      </c>
      <c r="M185" s="89">
        <v>0</v>
      </c>
      <c r="N185" s="89">
        <v>0</v>
      </c>
      <c r="O185" s="89">
        <v>0</v>
      </c>
      <c r="P185" s="89">
        <v>0</v>
      </c>
      <c r="Q185" s="136">
        <v>0</v>
      </c>
    </row>
    <row r="186" spans="1:17" x14ac:dyDescent="0.25">
      <c r="A186" s="280">
        <f t="shared" si="45"/>
        <v>0</v>
      </c>
      <c r="B186" s="280">
        <f t="shared" si="42"/>
        <v>0</v>
      </c>
      <c r="C186" s="105" t="s">
        <v>21</v>
      </c>
      <c r="D186" s="64" t="s">
        <v>370</v>
      </c>
      <c r="E186" s="137">
        <f>+EIGNIR!C609</f>
        <v>0</v>
      </c>
      <c r="F186" s="130">
        <v>0</v>
      </c>
      <c r="G186" s="136">
        <v>0</v>
      </c>
      <c r="H186" s="130">
        <v>0</v>
      </c>
      <c r="I186" s="89">
        <v>0</v>
      </c>
      <c r="J186" s="89">
        <v>0</v>
      </c>
      <c r="K186" s="89">
        <v>0</v>
      </c>
      <c r="L186" s="89">
        <v>0</v>
      </c>
      <c r="M186" s="89">
        <v>0</v>
      </c>
      <c r="N186" s="89">
        <v>0</v>
      </c>
      <c r="O186" s="89">
        <v>0</v>
      </c>
      <c r="P186" s="89">
        <v>0</v>
      </c>
      <c r="Q186" s="136">
        <v>0</v>
      </c>
    </row>
    <row r="187" spans="1:17" x14ac:dyDescent="0.25">
      <c r="A187" s="280">
        <f t="shared" si="45"/>
        <v>0</v>
      </c>
      <c r="B187" s="280">
        <f t="shared" si="42"/>
        <v>0</v>
      </c>
      <c r="C187" s="105" t="s">
        <v>22</v>
      </c>
      <c r="D187" s="64" t="s">
        <v>400</v>
      </c>
      <c r="E187" s="137">
        <f>+EIGNIR!C610</f>
        <v>0</v>
      </c>
      <c r="F187" s="130">
        <v>0</v>
      </c>
      <c r="G187" s="136">
        <v>0</v>
      </c>
      <c r="H187" s="130">
        <v>0</v>
      </c>
      <c r="I187" s="89">
        <v>0</v>
      </c>
      <c r="J187" s="89">
        <v>0</v>
      </c>
      <c r="K187" s="89">
        <v>0</v>
      </c>
      <c r="L187" s="89">
        <v>0</v>
      </c>
      <c r="M187" s="89">
        <v>0</v>
      </c>
      <c r="N187" s="89">
        <v>0</v>
      </c>
      <c r="O187" s="89">
        <v>0</v>
      </c>
      <c r="P187" s="89">
        <v>0</v>
      </c>
      <c r="Q187" s="136">
        <v>0</v>
      </c>
    </row>
    <row r="188" spans="1:17" x14ac:dyDescent="0.25">
      <c r="A188" s="280">
        <f t="shared" si="45"/>
        <v>0</v>
      </c>
      <c r="B188" s="280">
        <f t="shared" si="42"/>
        <v>0</v>
      </c>
      <c r="C188" s="105" t="s">
        <v>23</v>
      </c>
      <c r="D188" s="64" t="s">
        <v>3</v>
      </c>
      <c r="E188" s="137">
        <f>+EIGNIR!C611</f>
        <v>0</v>
      </c>
      <c r="F188" s="130">
        <v>0</v>
      </c>
      <c r="G188" s="136">
        <v>0</v>
      </c>
      <c r="H188" s="130">
        <v>0</v>
      </c>
      <c r="I188" s="89">
        <v>0</v>
      </c>
      <c r="J188" s="89">
        <v>0</v>
      </c>
      <c r="K188" s="89">
        <v>0</v>
      </c>
      <c r="L188" s="89">
        <v>0</v>
      </c>
      <c r="M188" s="89">
        <v>0</v>
      </c>
      <c r="N188" s="89">
        <v>0</v>
      </c>
      <c r="O188" s="89">
        <v>0</v>
      </c>
      <c r="P188" s="89">
        <v>0</v>
      </c>
      <c r="Q188" s="136">
        <v>0</v>
      </c>
    </row>
    <row r="189" spans="1:17" s="148" customFormat="1" x14ac:dyDescent="0.25">
      <c r="A189" s="280">
        <f t="shared" ref="A189" si="51">+E189-SUM(F189:G189)</f>
        <v>0</v>
      </c>
      <c r="B189" s="280">
        <f t="shared" ref="B189" si="52">E189-SUM(H189:Q189)</f>
        <v>0</v>
      </c>
      <c r="C189" s="105" t="s">
        <v>1703</v>
      </c>
      <c r="D189" s="64" t="s">
        <v>397</v>
      </c>
      <c r="E189" s="137">
        <f>+EIGNIR!C612</f>
        <v>0</v>
      </c>
      <c r="F189" s="130">
        <v>0</v>
      </c>
      <c r="G189" s="136">
        <v>0</v>
      </c>
      <c r="H189" s="130">
        <v>0</v>
      </c>
      <c r="I189" s="89">
        <v>0</v>
      </c>
      <c r="J189" s="89">
        <v>0</v>
      </c>
      <c r="K189" s="89">
        <v>0</v>
      </c>
      <c r="L189" s="89">
        <v>0</v>
      </c>
      <c r="M189" s="89">
        <v>0</v>
      </c>
      <c r="N189" s="89">
        <v>0</v>
      </c>
      <c r="O189" s="89">
        <v>0</v>
      </c>
      <c r="P189" s="89">
        <v>0</v>
      </c>
      <c r="Q189" s="136">
        <v>0</v>
      </c>
    </row>
    <row r="190" spans="1:17" x14ac:dyDescent="0.25">
      <c r="A190" s="280">
        <f>+E190-SUM(F190:G190)</f>
        <v>0</v>
      </c>
      <c r="B190" s="280">
        <f t="shared" ref="B190:B245" si="53">E190-SUM(H190:Q190)</f>
        <v>0</v>
      </c>
      <c r="C190" s="105" t="s">
        <v>24</v>
      </c>
      <c r="D190" s="64" t="s">
        <v>1698</v>
      </c>
      <c r="E190" s="137">
        <f>+EIGNIR!C613</f>
        <v>0</v>
      </c>
      <c r="F190" s="130">
        <v>0</v>
      </c>
      <c r="G190" s="136">
        <v>0</v>
      </c>
      <c r="H190" s="130">
        <v>0</v>
      </c>
      <c r="I190" s="89">
        <v>0</v>
      </c>
      <c r="J190" s="89">
        <v>0</v>
      </c>
      <c r="K190" s="89">
        <v>0</v>
      </c>
      <c r="L190" s="89">
        <v>0</v>
      </c>
      <c r="M190" s="89">
        <v>0</v>
      </c>
      <c r="N190" s="89">
        <v>0</v>
      </c>
      <c r="O190" s="89">
        <v>0</v>
      </c>
      <c r="P190" s="89">
        <v>0</v>
      </c>
      <c r="Q190" s="136">
        <v>0</v>
      </c>
    </row>
    <row r="191" spans="1:17" x14ac:dyDescent="0.25">
      <c r="A191" s="280">
        <f>+E191-SUM(F191:G191)</f>
        <v>0</v>
      </c>
      <c r="B191" s="280">
        <f t="shared" si="53"/>
        <v>0</v>
      </c>
      <c r="C191" s="105" t="s">
        <v>25</v>
      </c>
      <c r="D191" s="64" t="s">
        <v>1734</v>
      </c>
      <c r="E191" s="137">
        <f>+EIGNIR!C614</f>
        <v>0</v>
      </c>
      <c r="F191" s="130">
        <v>0</v>
      </c>
      <c r="G191" s="136">
        <v>0</v>
      </c>
      <c r="H191" s="130">
        <v>0</v>
      </c>
      <c r="I191" s="89">
        <v>0</v>
      </c>
      <c r="J191" s="89">
        <v>0</v>
      </c>
      <c r="K191" s="89">
        <v>0</v>
      </c>
      <c r="L191" s="89">
        <v>0</v>
      </c>
      <c r="M191" s="89">
        <v>0</v>
      </c>
      <c r="N191" s="89">
        <v>0</v>
      </c>
      <c r="O191" s="89">
        <v>0</v>
      </c>
      <c r="P191" s="89">
        <v>0</v>
      </c>
      <c r="Q191" s="136">
        <v>0</v>
      </c>
    </row>
    <row r="192" spans="1:17" x14ac:dyDescent="0.25">
      <c r="A192" s="280">
        <f>+E192-SUM(F192:G192)</f>
        <v>0</v>
      </c>
      <c r="B192" s="280">
        <f t="shared" si="53"/>
        <v>0</v>
      </c>
      <c r="C192" s="105" t="s">
        <v>26</v>
      </c>
      <c r="D192" s="64" t="s">
        <v>16</v>
      </c>
      <c r="E192" s="137">
        <f>+EIGNIR!C615</f>
        <v>0</v>
      </c>
      <c r="F192" s="130">
        <v>0</v>
      </c>
      <c r="G192" s="136">
        <v>0</v>
      </c>
      <c r="H192" s="130">
        <v>0</v>
      </c>
      <c r="I192" s="89">
        <v>0</v>
      </c>
      <c r="J192" s="89">
        <v>0</v>
      </c>
      <c r="K192" s="89">
        <v>0</v>
      </c>
      <c r="L192" s="89">
        <v>0</v>
      </c>
      <c r="M192" s="89">
        <v>0</v>
      </c>
      <c r="N192" s="89">
        <v>0</v>
      </c>
      <c r="O192" s="89">
        <v>0</v>
      </c>
      <c r="P192" s="89">
        <v>0</v>
      </c>
      <c r="Q192" s="136">
        <v>0</v>
      </c>
    </row>
    <row r="193" spans="1:17" x14ac:dyDescent="0.25">
      <c r="A193" s="280">
        <f>+E193-SUM(F193:G193)</f>
        <v>0</v>
      </c>
      <c r="B193" s="280">
        <f t="shared" si="53"/>
        <v>0</v>
      </c>
      <c r="C193" s="105" t="s">
        <v>27</v>
      </c>
      <c r="D193" s="64" t="s">
        <v>2</v>
      </c>
      <c r="E193" s="137">
        <f>+EIGNIR!C616</f>
        <v>0</v>
      </c>
      <c r="F193" s="130">
        <v>0</v>
      </c>
      <c r="G193" s="136">
        <v>0</v>
      </c>
      <c r="H193" s="130">
        <v>0</v>
      </c>
      <c r="I193" s="89">
        <v>0</v>
      </c>
      <c r="J193" s="89">
        <v>0</v>
      </c>
      <c r="K193" s="89">
        <v>0</v>
      </c>
      <c r="L193" s="89">
        <v>0</v>
      </c>
      <c r="M193" s="89">
        <v>0</v>
      </c>
      <c r="N193" s="89">
        <v>0</v>
      </c>
      <c r="O193" s="89">
        <v>0</v>
      </c>
      <c r="P193" s="89">
        <v>0</v>
      </c>
      <c r="Q193" s="136">
        <v>0</v>
      </c>
    </row>
    <row r="194" spans="1:17" x14ac:dyDescent="0.25">
      <c r="A194" s="281" t="s">
        <v>368</v>
      </c>
      <c r="B194" s="280">
        <f t="shared" si="53"/>
        <v>0</v>
      </c>
      <c r="C194" s="87" t="s">
        <v>29</v>
      </c>
      <c r="D194" s="62" t="s">
        <v>30</v>
      </c>
      <c r="E194" s="135">
        <f>+EIGNIR!C617</f>
        <v>0</v>
      </c>
      <c r="F194" s="122" t="s">
        <v>368</v>
      </c>
      <c r="G194" s="125" t="s">
        <v>368</v>
      </c>
      <c r="H194" s="129">
        <f>+H195+H196</f>
        <v>0</v>
      </c>
      <c r="I194" s="129">
        <f t="shared" ref="I194:Q194" si="54">+I195+I196</f>
        <v>0</v>
      </c>
      <c r="J194" s="129">
        <f t="shared" si="54"/>
        <v>0</v>
      </c>
      <c r="K194" s="129">
        <f t="shared" si="54"/>
        <v>0</v>
      </c>
      <c r="L194" s="129">
        <f t="shared" si="54"/>
        <v>0</v>
      </c>
      <c r="M194" s="129">
        <f t="shared" si="54"/>
        <v>0</v>
      </c>
      <c r="N194" s="129">
        <f t="shared" si="54"/>
        <v>0</v>
      </c>
      <c r="O194" s="129">
        <f t="shared" si="54"/>
        <v>0</v>
      </c>
      <c r="P194" s="129">
        <f t="shared" si="54"/>
        <v>0</v>
      </c>
      <c r="Q194" s="483">
        <f t="shared" si="54"/>
        <v>0</v>
      </c>
    </row>
    <row r="195" spans="1:17" ht="15" customHeight="1" x14ac:dyDescent="0.25">
      <c r="A195" s="281" t="s">
        <v>368</v>
      </c>
      <c r="B195" s="280">
        <f t="shared" si="53"/>
        <v>0</v>
      </c>
      <c r="C195" s="105" t="s">
        <v>31</v>
      </c>
      <c r="D195" s="64" t="s">
        <v>32</v>
      </c>
      <c r="E195" s="137">
        <f>+EIGNIR!C618</f>
        <v>0</v>
      </c>
      <c r="F195" s="122" t="s">
        <v>368</v>
      </c>
      <c r="G195" s="125" t="s">
        <v>368</v>
      </c>
      <c r="H195" s="130">
        <v>0</v>
      </c>
      <c r="I195" s="89">
        <v>0</v>
      </c>
      <c r="J195" s="89">
        <v>0</v>
      </c>
      <c r="K195" s="89">
        <v>0</v>
      </c>
      <c r="L195" s="89">
        <v>0</v>
      </c>
      <c r="M195" s="89">
        <v>0</v>
      </c>
      <c r="N195" s="89">
        <v>0</v>
      </c>
      <c r="O195" s="89">
        <v>0</v>
      </c>
      <c r="P195" s="89">
        <v>0</v>
      </c>
      <c r="Q195" s="136">
        <v>0</v>
      </c>
    </row>
    <row r="196" spans="1:17" ht="12.75" customHeight="1" x14ac:dyDescent="0.25">
      <c r="A196" s="281" t="s">
        <v>368</v>
      </c>
      <c r="B196" s="280">
        <f t="shared" si="53"/>
        <v>0</v>
      </c>
      <c r="C196" s="105" t="s">
        <v>33</v>
      </c>
      <c r="D196" s="64" t="s">
        <v>34</v>
      </c>
      <c r="E196" s="137">
        <f>+EIGNIR!C619</f>
        <v>0</v>
      </c>
      <c r="F196" s="122" t="s">
        <v>368</v>
      </c>
      <c r="G196" s="125" t="s">
        <v>368</v>
      </c>
      <c r="H196" s="130">
        <v>0</v>
      </c>
      <c r="I196" s="89">
        <v>0</v>
      </c>
      <c r="J196" s="89">
        <v>0</v>
      </c>
      <c r="K196" s="89">
        <v>0</v>
      </c>
      <c r="L196" s="89">
        <v>0</v>
      </c>
      <c r="M196" s="89">
        <v>0</v>
      </c>
      <c r="N196" s="89">
        <v>0</v>
      </c>
      <c r="O196" s="89">
        <v>0</v>
      </c>
      <c r="P196" s="89">
        <v>0</v>
      </c>
      <c r="Q196" s="136">
        <v>0</v>
      </c>
    </row>
    <row r="197" spans="1:17" x14ac:dyDescent="0.25">
      <c r="A197" s="281" t="s">
        <v>368</v>
      </c>
      <c r="B197" s="280">
        <f t="shared" si="53"/>
        <v>0</v>
      </c>
      <c r="C197" s="87" t="s">
        <v>35</v>
      </c>
      <c r="D197" s="62" t="s">
        <v>4</v>
      </c>
      <c r="E197" s="135">
        <f>+EIGNIR!C620</f>
        <v>0</v>
      </c>
      <c r="F197" s="122" t="s">
        <v>368</v>
      </c>
      <c r="G197" s="125" t="s">
        <v>368</v>
      </c>
      <c r="H197" s="132">
        <v>0</v>
      </c>
      <c r="I197" s="53">
        <v>0</v>
      </c>
      <c r="J197" s="53">
        <v>0</v>
      </c>
      <c r="K197" s="53">
        <v>0</v>
      </c>
      <c r="L197" s="53">
        <v>0</v>
      </c>
      <c r="M197" s="53">
        <v>0</v>
      </c>
      <c r="N197" s="53">
        <v>0</v>
      </c>
      <c r="O197" s="53">
        <v>0</v>
      </c>
      <c r="P197" s="53">
        <v>0</v>
      </c>
      <c r="Q197" s="138">
        <v>0</v>
      </c>
    </row>
    <row r="198" spans="1:17" x14ac:dyDescent="0.25">
      <c r="A198" s="281" t="s">
        <v>368</v>
      </c>
      <c r="B198" s="280">
        <f t="shared" si="53"/>
        <v>0</v>
      </c>
      <c r="C198" s="87" t="s">
        <v>38</v>
      </c>
      <c r="D198" s="62" t="s">
        <v>1735</v>
      </c>
      <c r="E198" s="135">
        <f>+EIGNIR!C621</f>
        <v>0</v>
      </c>
      <c r="F198" s="122" t="s">
        <v>368</v>
      </c>
      <c r="G198" s="125" t="s">
        <v>368</v>
      </c>
      <c r="H198" s="133">
        <v>0</v>
      </c>
      <c r="I198" s="128">
        <v>0</v>
      </c>
      <c r="J198" s="128">
        <v>0</v>
      </c>
      <c r="K198" s="128">
        <v>0</v>
      </c>
      <c r="L198" s="128">
        <v>0</v>
      </c>
      <c r="M198" s="128">
        <v>0</v>
      </c>
      <c r="N198" s="128">
        <v>0</v>
      </c>
      <c r="O198" s="128">
        <v>0</v>
      </c>
      <c r="P198" s="128">
        <v>0</v>
      </c>
      <c r="Q198" s="139">
        <v>0</v>
      </c>
    </row>
    <row r="199" spans="1:17" s="83" customFormat="1" x14ac:dyDescent="0.25">
      <c r="A199" s="281" t="s">
        <v>368</v>
      </c>
      <c r="B199" s="280">
        <f t="shared" si="53"/>
        <v>0</v>
      </c>
      <c r="C199" s="266" t="s">
        <v>363</v>
      </c>
      <c r="D199" s="67" t="s">
        <v>1708</v>
      </c>
      <c r="E199" s="135">
        <f>EIGNIR!C462+EIGNIR!C494+EIGNIR!C526+EIGNIR!C558+EIGNIR!C590+EIGNIR!C622</f>
        <v>0</v>
      </c>
      <c r="F199" s="119" t="s">
        <v>368</v>
      </c>
      <c r="G199" s="118" t="s">
        <v>368</v>
      </c>
      <c r="H199" s="129">
        <f>+H200+H208+H216+H224</f>
        <v>0</v>
      </c>
      <c r="I199" s="129">
        <f t="shared" ref="I199:P199" si="55">+I200+I208+I216+I224</f>
        <v>0</v>
      </c>
      <c r="J199" s="129">
        <f t="shared" si="55"/>
        <v>0</v>
      </c>
      <c r="K199" s="129">
        <f>+K200+K208+K216+K224</f>
        <v>0</v>
      </c>
      <c r="L199" s="129">
        <f t="shared" si="55"/>
        <v>0</v>
      </c>
      <c r="M199" s="129">
        <f t="shared" si="55"/>
        <v>0</v>
      </c>
      <c r="N199" s="129">
        <f>+N200+N208+N216+N224</f>
        <v>0</v>
      </c>
      <c r="O199" s="129">
        <f t="shared" si="55"/>
        <v>0</v>
      </c>
      <c r="P199" s="129">
        <f t="shared" si="55"/>
        <v>0</v>
      </c>
      <c r="Q199" s="135">
        <f>+Q200+Q208+Q216+Q224</f>
        <v>0</v>
      </c>
    </row>
    <row r="200" spans="1:17" s="83" customFormat="1" x14ac:dyDescent="0.25">
      <c r="A200" s="281" t="s">
        <v>368</v>
      </c>
      <c r="B200" s="280">
        <f t="shared" si="53"/>
        <v>0</v>
      </c>
      <c r="C200" s="266"/>
      <c r="D200" s="352" t="s">
        <v>639</v>
      </c>
      <c r="E200" s="135">
        <f>+SUM(E201:E207)</f>
        <v>0</v>
      </c>
      <c r="F200" s="122" t="s">
        <v>368</v>
      </c>
      <c r="G200" s="125" t="s">
        <v>368</v>
      </c>
      <c r="H200" s="119">
        <f>+SUM(H201:H207)</f>
        <v>0</v>
      </c>
      <c r="I200" s="119">
        <f t="shared" ref="I200:P200" si="56">+SUM(I201:I207)</f>
        <v>0</v>
      </c>
      <c r="J200" s="119">
        <f t="shared" si="56"/>
        <v>0</v>
      </c>
      <c r="K200" s="119">
        <f t="shared" si="56"/>
        <v>0</v>
      </c>
      <c r="L200" s="119">
        <f t="shared" si="56"/>
        <v>0</v>
      </c>
      <c r="M200" s="119">
        <f t="shared" si="56"/>
        <v>0</v>
      </c>
      <c r="N200" s="119">
        <f t="shared" si="56"/>
        <v>0</v>
      </c>
      <c r="O200" s="119">
        <f t="shared" si="56"/>
        <v>0</v>
      </c>
      <c r="P200" s="119">
        <f t="shared" si="56"/>
        <v>0</v>
      </c>
      <c r="Q200" s="118">
        <f>+SUM(Q201:Q207)</f>
        <v>0</v>
      </c>
    </row>
    <row r="201" spans="1:17" s="345" customFormat="1" x14ac:dyDescent="0.25">
      <c r="A201" s="281" t="s">
        <v>368</v>
      </c>
      <c r="B201" s="281" t="s">
        <v>368</v>
      </c>
      <c r="C201" s="105" t="s">
        <v>1714</v>
      </c>
      <c r="D201" s="107" t="s">
        <v>394</v>
      </c>
      <c r="E201" s="125" t="s">
        <v>368</v>
      </c>
      <c r="F201" s="122" t="s">
        <v>368</v>
      </c>
      <c r="G201" s="125" t="s">
        <v>368</v>
      </c>
      <c r="H201" s="122" t="s">
        <v>368</v>
      </c>
      <c r="I201" s="122" t="s">
        <v>368</v>
      </c>
      <c r="J201" s="122" t="s">
        <v>368</v>
      </c>
      <c r="K201" s="122" t="s">
        <v>368</v>
      </c>
      <c r="L201" s="122" t="s">
        <v>368</v>
      </c>
      <c r="M201" s="122" t="s">
        <v>368</v>
      </c>
      <c r="N201" s="122" t="s">
        <v>368</v>
      </c>
      <c r="O201" s="122" t="s">
        <v>368</v>
      </c>
      <c r="P201" s="122" t="s">
        <v>368</v>
      </c>
      <c r="Q201" s="125" t="s">
        <v>368</v>
      </c>
    </row>
    <row r="202" spans="1:17" s="393" customFormat="1" x14ac:dyDescent="0.25">
      <c r="A202" s="281" t="s">
        <v>368</v>
      </c>
      <c r="B202" s="280">
        <f>E202-SUM(H202:Q202)</f>
        <v>0</v>
      </c>
      <c r="C202" s="105" t="s">
        <v>1715</v>
      </c>
      <c r="D202" s="107" t="s">
        <v>15</v>
      </c>
      <c r="E202" s="482">
        <v>0</v>
      </c>
      <c r="F202" s="122" t="s">
        <v>368</v>
      </c>
      <c r="G202" s="125" t="s">
        <v>368</v>
      </c>
      <c r="H202" s="130">
        <v>0</v>
      </c>
      <c r="I202" s="89">
        <v>0</v>
      </c>
      <c r="J202" s="89">
        <v>0</v>
      </c>
      <c r="K202" s="89">
        <v>0</v>
      </c>
      <c r="L202" s="89">
        <v>0</v>
      </c>
      <c r="M202" s="89">
        <v>0</v>
      </c>
      <c r="N202" s="89">
        <v>0</v>
      </c>
      <c r="O202" s="89">
        <v>0</v>
      </c>
      <c r="P202" s="89">
        <v>0</v>
      </c>
      <c r="Q202" s="136">
        <v>0</v>
      </c>
    </row>
    <row r="203" spans="1:17" s="393" customFormat="1" x14ac:dyDescent="0.25">
      <c r="A203" s="281" t="s">
        <v>368</v>
      </c>
      <c r="B203" s="281" t="s">
        <v>368</v>
      </c>
      <c r="C203" s="105" t="s">
        <v>1716</v>
      </c>
      <c r="D203" s="107" t="s">
        <v>370</v>
      </c>
      <c r="E203" s="125" t="s">
        <v>368</v>
      </c>
      <c r="F203" s="122" t="s">
        <v>368</v>
      </c>
      <c r="G203" s="125" t="s">
        <v>368</v>
      </c>
      <c r="H203" s="122" t="s">
        <v>368</v>
      </c>
      <c r="I203" s="122" t="s">
        <v>368</v>
      </c>
      <c r="J203" s="122" t="s">
        <v>368</v>
      </c>
      <c r="K203" s="122" t="s">
        <v>368</v>
      </c>
      <c r="L203" s="122" t="s">
        <v>368</v>
      </c>
      <c r="M203" s="122" t="s">
        <v>368</v>
      </c>
      <c r="N203" s="122" t="s">
        <v>368</v>
      </c>
      <c r="O203" s="122" t="s">
        <v>368</v>
      </c>
      <c r="P203" s="122" t="s">
        <v>368</v>
      </c>
      <c r="Q203" s="125" t="s">
        <v>368</v>
      </c>
    </row>
    <row r="204" spans="1:17" s="393" customFormat="1" x14ac:dyDescent="0.25">
      <c r="A204" s="281" t="s">
        <v>368</v>
      </c>
      <c r="B204" s="281" t="s">
        <v>368</v>
      </c>
      <c r="C204" s="105" t="s">
        <v>1717</v>
      </c>
      <c r="D204" s="395" t="s">
        <v>400</v>
      </c>
      <c r="E204" s="125" t="s">
        <v>368</v>
      </c>
      <c r="F204" s="122" t="s">
        <v>368</v>
      </c>
      <c r="G204" s="125" t="s">
        <v>368</v>
      </c>
      <c r="H204" s="122" t="s">
        <v>368</v>
      </c>
      <c r="I204" s="122" t="s">
        <v>368</v>
      </c>
      <c r="J204" s="122" t="s">
        <v>368</v>
      </c>
      <c r="K204" s="122" t="s">
        <v>368</v>
      </c>
      <c r="L204" s="122" t="s">
        <v>368</v>
      </c>
      <c r="M204" s="122" t="s">
        <v>368</v>
      </c>
      <c r="N204" s="122" t="s">
        <v>368</v>
      </c>
      <c r="O204" s="122" t="s">
        <v>368</v>
      </c>
      <c r="P204" s="122" t="s">
        <v>368</v>
      </c>
      <c r="Q204" s="125" t="s">
        <v>368</v>
      </c>
    </row>
    <row r="205" spans="1:17" s="393" customFormat="1" x14ac:dyDescent="0.25">
      <c r="A205" s="281" t="s">
        <v>368</v>
      </c>
      <c r="B205" s="280">
        <f t="shared" ref="B205" si="57">E205-SUM(H205:Q205)</f>
        <v>0</v>
      </c>
      <c r="C205" s="105" t="s">
        <v>1718</v>
      </c>
      <c r="D205" s="107" t="s">
        <v>1710</v>
      </c>
      <c r="E205" s="482">
        <v>0</v>
      </c>
      <c r="F205" s="122" t="s">
        <v>368</v>
      </c>
      <c r="G205" s="125" t="s">
        <v>368</v>
      </c>
      <c r="H205" s="130">
        <v>0</v>
      </c>
      <c r="I205" s="89">
        <v>0</v>
      </c>
      <c r="J205" s="89">
        <v>0</v>
      </c>
      <c r="K205" s="89">
        <v>0</v>
      </c>
      <c r="L205" s="89">
        <v>0</v>
      </c>
      <c r="M205" s="89">
        <v>0</v>
      </c>
      <c r="N205" s="89">
        <v>0</v>
      </c>
      <c r="O205" s="89">
        <v>0</v>
      </c>
      <c r="P205" s="89">
        <v>0</v>
      </c>
      <c r="Q205" s="136">
        <v>0</v>
      </c>
    </row>
    <row r="206" spans="1:17" s="393" customFormat="1" x14ac:dyDescent="0.25">
      <c r="A206" s="281" t="s">
        <v>368</v>
      </c>
      <c r="B206" s="281" t="s">
        <v>368</v>
      </c>
      <c r="C206" s="105" t="s">
        <v>1719</v>
      </c>
      <c r="D206" s="107" t="s">
        <v>1709</v>
      </c>
      <c r="E206" s="125" t="s">
        <v>368</v>
      </c>
      <c r="F206" s="122" t="s">
        <v>368</v>
      </c>
      <c r="G206" s="125" t="s">
        <v>368</v>
      </c>
      <c r="H206" s="122" t="s">
        <v>368</v>
      </c>
      <c r="I206" s="122" t="s">
        <v>368</v>
      </c>
      <c r="J206" s="122" t="s">
        <v>368</v>
      </c>
      <c r="K206" s="122" t="s">
        <v>368</v>
      </c>
      <c r="L206" s="122" t="s">
        <v>368</v>
      </c>
      <c r="M206" s="122" t="s">
        <v>368</v>
      </c>
      <c r="N206" s="122" t="s">
        <v>368</v>
      </c>
      <c r="O206" s="122" t="s">
        <v>368</v>
      </c>
      <c r="P206" s="122" t="s">
        <v>368</v>
      </c>
      <c r="Q206" s="125" t="s">
        <v>368</v>
      </c>
    </row>
    <row r="207" spans="1:17" s="345" customFormat="1" x14ac:dyDescent="0.25">
      <c r="A207" s="281" t="s">
        <v>368</v>
      </c>
      <c r="B207" s="280">
        <f t="shared" ref="B207:B223" si="58">E207-SUM(H207:Q207)</f>
        <v>0</v>
      </c>
      <c r="C207" s="105" t="s">
        <v>1720</v>
      </c>
      <c r="D207" s="107" t="s">
        <v>1699</v>
      </c>
      <c r="E207" s="482">
        <v>0</v>
      </c>
      <c r="F207" s="122" t="s">
        <v>368</v>
      </c>
      <c r="G207" s="125" t="s">
        <v>368</v>
      </c>
      <c r="H207" s="130">
        <v>0</v>
      </c>
      <c r="I207" s="89">
        <v>0</v>
      </c>
      <c r="J207" s="89">
        <v>0</v>
      </c>
      <c r="K207" s="89">
        <v>0</v>
      </c>
      <c r="L207" s="89">
        <v>0</v>
      </c>
      <c r="M207" s="89">
        <v>0</v>
      </c>
      <c r="N207" s="89">
        <v>0</v>
      </c>
      <c r="O207" s="89">
        <v>0</v>
      </c>
      <c r="P207" s="89">
        <v>0</v>
      </c>
      <c r="Q207" s="136">
        <v>0</v>
      </c>
    </row>
    <row r="208" spans="1:17" s="148" customFormat="1" x14ac:dyDescent="0.25">
      <c r="A208" s="281" t="s">
        <v>368</v>
      </c>
      <c r="B208" s="280">
        <f t="shared" si="58"/>
        <v>0</v>
      </c>
      <c r="C208" s="266"/>
      <c r="D208" s="352" t="s">
        <v>640</v>
      </c>
      <c r="E208" s="135">
        <f>+SUM(E209:E215)</f>
        <v>0</v>
      </c>
      <c r="F208" s="122" t="s">
        <v>368</v>
      </c>
      <c r="G208" s="125" t="s">
        <v>368</v>
      </c>
      <c r="H208" s="119">
        <f>+SUM(H209:H215)</f>
        <v>0</v>
      </c>
      <c r="I208" s="119">
        <f t="shared" ref="I208" si="59">+SUM(I209:I215)</f>
        <v>0</v>
      </c>
      <c r="J208" s="119">
        <f t="shared" ref="J208" si="60">+SUM(J209:J215)</f>
        <v>0</v>
      </c>
      <c r="K208" s="119">
        <f t="shared" ref="K208" si="61">+SUM(K209:K215)</f>
        <v>0</v>
      </c>
      <c r="L208" s="119">
        <f t="shared" ref="L208" si="62">+SUM(L209:L215)</f>
        <v>0</v>
      </c>
      <c r="M208" s="119">
        <f t="shared" ref="M208" si="63">+SUM(M209:M215)</f>
        <v>0</v>
      </c>
      <c r="N208" s="119">
        <f t="shared" ref="N208" si="64">+SUM(N209:N215)</f>
        <v>0</v>
      </c>
      <c r="O208" s="119">
        <f t="shared" ref="O208" si="65">+SUM(O209:O215)</f>
        <v>0</v>
      </c>
      <c r="P208" s="119">
        <f t="shared" ref="P208" si="66">+SUM(P209:P215)</f>
        <v>0</v>
      </c>
      <c r="Q208" s="118">
        <f>+SUM(Q209:Q215)</f>
        <v>0</v>
      </c>
    </row>
    <row r="209" spans="1:17" s="345" customFormat="1" x14ac:dyDescent="0.25">
      <c r="A209" s="281" t="s">
        <v>368</v>
      </c>
      <c r="B209" s="281" t="s">
        <v>368</v>
      </c>
      <c r="C209" s="105" t="s">
        <v>1714</v>
      </c>
      <c r="D209" s="107" t="s">
        <v>394</v>
      </c>
      <c r="E209" s="125" t="s">
        <v>368</v>
      </c>
      <c r="F209" s="122" t="s">
        <v>368</v>
      </c>
      <c r="G209" s="125" t="s">
        <v>368</v>
      </c>
      <c r="H209" s="122" t="s">
        <v>368</v>
      </c>
      <c r="I209" s="122" t="s">
        <v>368</v>
      </c>
      <c r="J209" s="122" t="s">
        <v>368</v>
      </c>
      <c r="K209" s="122" t="s">
        <v>368</v>
      </c>
      <c r="L209" s="122" t="s">
        <v>368</v>
      </c>
      <c r="M209" s="122" t="s">
        <v>368</v>
      </c>
      <c r="N209" s="122" t="s">
        <v>368</v>
      </c>
      <c r="O209" s="122" t="s">
        <v>368</v>
      </c>
      <c r="P209" s="122" t="s">
        <v>368</v>
      </c>
      <c r="Q209" s="125" t="s">
        <v>368</v>
      </c>
    </row>
    <row r="210" spans="1:17" s="393" customFormat="1" x14ac:dyDescent="0.25">
      <c r="A210" s="281" t="s">
        <v>368</v>
      </c>
      <c r="B210" s="280">
        <f t="shared" si="58"/>
        <v>0</v>
      </c>
      <c r="C210" s="105" t="s">
        <v>1715</v>
      </c>
      <c r="D210" s="107" t="s">
        <v>15</v>
      </c>
      <c r="E210" s="482">
        <v>0</v>
      </c>
      <c r="F210" s="122" t="s">
        <v>368</v>
      </c>
      <c r="G210" s="125" t="s">
        <v>368</v>
      </c>
      <c r="H210" s="130">
        <v>0</v>
      </c>
      <c r="I210" s="89">
        <v>0</v>
      </c>
      <c r="J210" s="89">
        <v>0</v>
      </c>
      <c r="K210" s="89">
        <v>0</v>
      </c>
      <c r="L210" s="89">
        <v>0</v>
      </c>
      <c r="M210" s="89">
        <v>0</v>
      </c>
      <c r="N210" s="89">
        <v>0</v>
      </c>
      <c r="O210" s="89">
        <v>0</v>
      </c>
      <c r="P210" s="89">
        <v>0</v>
      </c>
      <c r="Q210" s="136">
        <v>0</v>
      </c>
    </row>
    <row r="211" spans="1:17" s="393" customFormat="1" ht="14.25" customHeight="1" x14ac:dyDescent="0.25">
      <c r="A211" s="281" t="s">
        <v>368</v>
      </c>
      <c r="B211" s="281" t="s">
        <v>368</v>
      </c>
      <c r="C211" s="105" t="s">
        <v>1716</v>
      </c>
      <c r="D211" s="107" t="s">
        <v>370</v>
      </c>
      <c r="E211" s="125" t="s">
        <v>368</v>
      </c>
      <c r="F211" s="122" t="s">
        <v>368</v>
      </c>
      <c r="G211" s="125" t="s">
        <v>368</v>
      </c>
      <c r="H211" s="122" t="s">
        <v>368</v>
      </c>
      <c r="I211" s="122" t="s">
        <v>368</v>
      </c>
      <c r="J211" s="122" t="s">
        <v>368</v>
      </c>
      <c r="K211" s="122" t="s">
        <v>368</v>
      </c>
      <c r="L211" s="122" t="s">
        <v>368</v>
      </c>
      <c r="M211" s="122" t="s">
        <v>368</v>
      </c>
      <c r="N211" s="122" t="s">
        <v>368</v>
      </c>
      <c r="O211" s="122" t="s">
        <v>368</v>
      </c>
      <c r="P211" s="122" t="s">
        <v>368</v>
      </c>
      <c r="Q211" s="125" t="s">
        <v>368</v>
      </c>
    </row>
    <row r="212" spans="1:17" s="393" customFormat="1" x14ac:dyDescent="0.25">
      <c r="A212" s="281" t="s">
        <v>368</v>
      </c>
      <c r="B212" s="281" t="s">
        <v>368</v>
      </c>
      <c r="C212" s="105" t="s">
        <v>1717</v>
      </c>
      <c r="D212" s="395" t="s">
        <v>400</v>
      </c>
      <c r="E212" s="125" t="s">
        <v>368</v>
      </c>
      <c r="F212" s="122" t="s">
        <v>368</v>
      </c>
      <c r="G212" s="125" t="s">
        <v>368</v>
      </c>
      <c r="H212" s="122" t="s">
        <v>368</v>
      </c>
      <c r="I212" s="122" t="s">
        <v>368</v>
      </c>
      <c r="J212" s="122" t="s">
        <v>368</v>
      </c>
      <c r="K212" s="122" t="s">
        <v>368</v>
      </c>
      <c r="L212" s="122" t="s">
        <v>368</v>
      </c>
      <c r="M212" s="122" t="s">
        <v>368</v>
      </c>
      <c r="N212" s="122" t="s">
        <v>368</v>
      </c>
      <c r="O212" s="122" t="s">
        <v>368</v>
      </c>
      <c r="P212" s="122" t="s">
        <v>368</v>
      </c>
      <c r="Q212" s="125" t="s">
        <v>368</v>
      </c>
    </row>
    <row r="213" spans="1:17" s="393" customFormat="1" x14ac:dyDescent="0.25">
      <c r="A213" s="281" t="s">
        <v>368</v>
      </c>
      <c r="B213" s="280">
        <f t="shared" si="58"/>
        <v>0</v>
      </c>
      <c r="C213" s="105" t="s">
        <v>1718</v>
      </c>
      <c r="D213" s="107" t="s">
        <v>1710</v>
      </c>
      <c r="E213" s="482">
        <v>0</v>
      </c>
      <c r="F213" s="122" t="s">
        <v>368</v>
      </c>
      <c r="G213" s="125" t="s">
        <v>368</v>
      </c>
      <c r="H213" s="130">
        <v>0</v>
      </c>
      <c r="I213" s="89">
        <v>0</v>
      </c>
      <c r="J213" s="89">
        <v>0</v>
      </c>
      <c r="K213" s="89">
        <v>0</v>
      </c>
      <c r="L213" s="89">
        <v>0</v>
      </c>
      <c r="M213" s="89">
        <v>0</v>
      </c>
      <c r="N213" s="89">
        <v>0</v>
      </c>
      <c r="O213" s="89">
        <v>0</v>
      </c>
      <c r="P213" s="89">
        <v>0</v>
      </c>
      <c r="Q213" s="136">
        <v>0</v>
      </c>
    </row>
    <row r="214" spans="1:17" s="393" customFormat="1" x14ac:dyDescent="0.25">
      <c r="A214" s="281" t="s">
        <v>368</v>
      </c>
      <c r="B214" s="281" t="s">
        <v>368</v>
      </c>
      <c r="C214" s="105" t="s">
        <v>1719</v>
      </c>
      <c r="D214" s="107" t="s">
        <v>1709</v>
      </c>
      <c r="E214" s="125" t="s">
        <v>368</v>
      </c>
      <c r="F214" s="122" t="s">
        <v>368</v>
      </c>
      <c r="G214" s="125" t="s">
        <v>368</v>
      </c>
      <c r="H214" s="122" t="s">
        <v>368</v>
      </c>
      <c r="I214" s="122" t="s">
        <v>368</v>
      </c>
      <c r="J214" s="122" t="s">
        <v>368</v>
      </c>
      <c r="K214" s="122" t="s">
        <v>368</v>
      </c>
      <c r="L214" s="122" t="s">
        <v>368</v>
      </c>
      <c r="M214" s="122" t="s">
        <v>368</v>
      </c>
      <c r="N214" s="122" t="s">
        <v>368</v>
      </c>
      <c r="O214" s="122" t="s">
        <v>368</v>
      </c>
      <c r="P214" s="122" t="s">
        <v>368</v>
      </c>
      <c r="Q214" s="125" t="s">
        <v>368</v>
      </c>
    </row>
    <row r="215" spans="1:17" s="345" customFormat="1" x14ac:dyDescent="0.25">
      <c r="A215" s="281" t="s">
        <v>368</v>
      </c>
      <c r="B215" s="280">
        <f t="shared" si="58"/>
        <v>0</v>
      </c>
      <c r="C215" s="105" t="s">
        <v>1720</v>
      </c>
      <c r="D215" s="107" t="s">
        <v>1699</v>
      </c>
      <c r="E215" s="482">
        <v>0</v>
      </c>
      <c r="F215" s="122" t="s">
        <v>368</v>
      </c>
      <c r="G215" s="125" t="s">
        <v>368</v>
      </c>
      <c r="H215" s="130">
        <v>0</v>
      </c>
      <c r="I215" s="89">
        <v>0</v>
      </c>
      <c r="J215" s="89">
        <v>0</v>
      </c>
      <c r="K215" s="89">
        <v>0</v>
      </c>
      <c r="L215" s="89">
        <v>0</v>
      </c>
      <c r="M215" s="89">
        <v>0</v>
      </c>
      <c r="N215" s="89">
        <v>0</v>
      </c>
      <c r="O215" s="89">
        <v>0</v>
      </c>
      <c r="P215" s="89">
        <v>0</v>
      </c>
      <c r="Q215" s="136">
        <v>0</v>
      </c>
    </row>
    <row r="216" spans="1:17" s="148" customFormat="1" x14ac:dyDescent="0.25">
      <c r="A216" s="281" t="s">
        <v>368</v>
      </c>
      <c r="B216" s="280">
        <f t="shared" si="58"/>
        <v>0</v>
      </c>
      <c r="C216" s="266"/>
      <c r="D216" s="352" t="s">
        <v>1704</v>
      </c>
      <c r="E216" s="135">
        <f>+SUM(E217:E223)</f>
        <v>0</v>
      </c>
      <c r="F216" s="122" t="s">
        <v>368</v>
      </c>
      <c r="G216" s="125" t="s">
        <v>368</v>
      </c>
      <c r="H216" s="119">
        <f>+SUM(H217:H223)</f>
        <v>0</v>
      </c>
      <c r="I216" s="119">
        <f t="shared" ref="I216" si="67">+SUM(I217:I223)</f>
        <v>0</v>
      </c>
      <c r="J216" s="119">
        <f t="shared" ref="J216" si="68">+SUM(J217:J223)</f>
        <v>0</v>
      </c>
      <c r="K216" s="119">
        <f t="shared" ref="K216" si="69">+SUM(K217:K223)</f>
        <v>0</v>
      </c>
      <c r="L216" s="119">
        <f t="shared" ref="L216" si="70">+SUM(L217:L223)</f>
        <v>0</v>
      </c>
      <c r="M216" s="119">
        <f t="shared" ref="M216" si="71">+SUM(M217:M223)</f>
        <v>0</v>
      </c>
      <c r="N216" s="119">
        <f t="shared" ref="N216" si="72">+SUM(N217:N223)</f>
        <v>0</v>
      </c>
      <c r="O216" s="119">
        <f t="shared" ref="O216" si="73">+SUM(O217:O223)</f>
        <v>0</v>
      </c>
      <c r="P216" s="119">
        <f t="shared" ref="P216" si="74">+SUM(P217:P223)</f>
        <v>0</v>
      </c>
      <c r="Q216" s="118">
        <f>+SUM(Q217:Q223)</f>
        <v>0</v>
      </c>
    </row>
    <row r="217" spans="1:17" s="345" customFormat="1" x14ac:dyDescent="0.25">
      <c r="A217" s="281" t="s">
        <v>368</v>
      </c>
      <c r="B217" s="281" t="s">
        <v>368</v>
      </c>
      <c r="C217" s="105" t="s">
        <v>1714</v>
      </c>
      <c r="D217" s="107" t="s">
        <v>394</v>
      </c>
      <c r="E217" s="125" t="s">
        <v>368</v>
      </c>
      <c r="F217" s="122" t="s">
        <v>368</v>
      </c>
      <c r="G217" s="125" t="s">
        <v>368</v>
      </c>
      <c r="H217" s="122" t="s">
        <v>368</v>
      </c>
      <c r="I217" s="122" t="s">
        <v>368</v>
      </c>
      <c r="J217" s="122" t="s">
        <v>368</v>
      </c>
      <c r="K217" s="122" t="s">
        <v>368</v>
      </c>
      <c r="L217" s="122" t="s">
        <v>368</v>
      </c>
      <c r="M217" s="122" t="s">
        <v>368</v>
      </c>
      <c r="N217" s="122" t="s">
        <v>368</v>
      </c>
      <c r="O217" s="122" t="s">
        <v>368</v>
      </c>
      <c r="P217" s="122" t="s">
        <v>368</v>
      </c>
      <c r="Q217" s="125" t="s">
        <v>368</v>
      </c>
    </row>
    <row r="218" spans="1:17" s="393" customFormat="1" x14ac:dyDescent="0.25">
      <c r="A218" s="281" t="s">
        <v>368</v>
      </c>
      <c r="B218" s="280">
        <f t="shared" si="58"/>
        <v>0</v>
      </c>
      <c r="C218" s="105" t="s">
        <v>1715</v>
      </c>
      <c r="D218" s="107" t="s">
        <v>15</v>
      </c>
      <c r="E218" s="482">
        <v>0</v>
      </c>
      <c r="F218" s="122" t="s">
        <v>368</v>
      </c>
      <c r="G218" s="125" t="s">
        <v>368</v>
      </c>
      <c r="H218" s="130">
        <v>0</v>
      </c>
      <c r="I218" s="89">
        <v>0</v>
      </c>
      <c r="J218" s="89">
        <v>0</v>
      </c>
      <c r="K218" s="89">
        <v>0</v>
      </c>
      <c r="L218" s="89">
        <v>0</v>
      </c>
      <c r="M218" s="89">
        <v>0</v>
      </c>
      <c r="N218" s="89">
        <v>0</v>
      </c>
      <c r="O218" s="89">
        <v>0</v>
      </c>
      <c r="P218" s="89">
        <v>0</v>
      </c>
      <c r="Q218" s="136">
        <v>0</v>
      </c>
    </row>
    <row r="219" spans="1:17" s="393" customFormat="1" x14ac:dyDescent="0.25">
      <c r="A219" s="281" t="s">
        <v>368</v>
      </c>
      <c r="B219" s="281" t="s">
        <v>368</v>
      </c>
      <c r="C219" s="105" t="s">
        <v>1716</v>
      </c>
      <c r="D219" s="107" t="s">
        <v>370</v>
      </c>
      <c r="E219" s="125" t="s">
        <v>368</v>
      </c>
      <c r="F219" s="122" t="s">
        <v>368</v>
      </c>
      <c r="G219" s="125" t="s">
        <v>368</v>
      </c>
      <c r="H219" s="122" t="s">
        <v>368</v>
      </c>
      <c r="I219" s="122" t="s">
        <v>368</v>
      </c>
      <c r="J219" s="122" t="s">
        <v>368</v>
      </c>
      <c r="K219" s="122" t="s">
        <v>368</v>
      </c>
      <c r="L219" s="122" t="s">
        <v>368</v>
      </c>
      <c r="M219" s="122" t="s">
        <v>368</v>
      </c>
      <c r="N219" s="122" t="s">
        <v>368</v>
      </c>
      <c r="O219" s="122" t="s">
        <v>368</v>
      </c>
      <c r="P219" s="122" t="s">
        <v>368</v>
      </c>
      <c r="Q219" s="125" t="s">
        <v>368</v>
      </c>
    </row>
    <row r="220" spans="1:17" s="393" customFormat="1" x14ac:dyDescent="0.25">
      <c r="A220" s="281" t="s">
        <v>368</v>
      </c>
      <c r="B220" s="281" t="s">
        <v>368</v>
      </c>
      <c r="C220" s="105" t="s">
        <v>1717</v>
      </c>
      <c r="D220" s="395" t="s">
        <v>400</v>
      </c>
      <c r="E220" s="125" t="s">
        <v>368</v>
      </c>
      <c r="F220" s="122" t="s">
        <v>368</v>
      </c>
      <c r="G220" s="125" t="s">
        <v>368</v>
      </c>
      <c r="H220" s="122" t="s">
        <v>368</v>
      </c>
      <c r="I220" s="122" t="s">
        <v>368</v>
      </c>
      <c r="J220" s="122" t="s">
        <v>368</v>
      </c>
      <c r="K220" s="122" t="s">
        <v>368</v>
      </c>
      <c r="L220" s="122" t="s">
        <v>368</v>
      </c>
      <c r="M220" s="122" t="s">
        <v>368</v>
      </c>
      <c r="N220" s="122" t="s">
        <v>368</v>
      </c>
      <c r="O220" s="122" t="s">
        <v>368</v>
      </c>
      <c r="P220" s="122" t="s">
        <v>368</v>
      </c>
      <c r="Q220" s="125" t="s">
        <v>368</v>
      </c>
    </row>
    <row r="221" spans="1:17" s="393" customFormat="1" x14ac:dyDescent="0.25">
      <c r="A221" s="281" t="s">
        <v>368</v>
      </c>
      <c r="B221" s="280">
        <f t="shared" si="58"/>
        <v>0</v>
      </c>
      <c r="C221" s="105" t="s">
        <v>1718</v>
      </c>
      <c r="D221" s="107" t="s">
        <v>1710</v>
      </c>
      <c r="E221" s="482">
        <v>0</v>
      </c>
      <c r="F221" s="122" t="s">
        <v>368</v>
      </c>
      <c r="G221" s="125" t="s">
        <v>368</v>
      </c>
      <c r="H221" s="130">
        <v>0</v>
      </c>
      <c r="I221" s="89">
        <v>0</v>
      </c>
      <c r="J221" s="89">
        <v>0</v>
      </c>
      <c r="K221" s="89">
        <v>0</v>
      </c>
      <c r="L221" s="89">
        <v>0</v>
      </c>
      <c r="M221" s="89">
        <v>0</v>
      </c>
      <c r="N221" s="89">
        <v>0</v>
      </c>
      <c r="O221" s="89">
        <v>0</v>
      </c>
      <c r="P221" s="89">
        <v>0</v>
      </c>
      <c r="Q221" s="136">
        <v>0</v>
      </c>
    </row>
    <row r="222" spans="1:17" s="393" customFormat="1" x14ac:dyDescent="0.25">
      <c r="A222" s="281" t="s">
        <v>368</v>
      </c>
      <c r="B222" s="281" t="s">
        <v>368</v>
      </c>
      <c r="C222" s="105" t="s">
        <v>1719</v>
      </c>
      <c r="D222" s="107" t="s">
        <v>1709</v>
      </c>
      <c r="E222" s="125" t="s">
        <v>368</v>
      </c>
      <c r="F222" s="122" t="s">
        <v>368</v>
      </c>
      <c r="G222" s="125" t="s">
        <v>368</v>
      </c>
      <c r="H222" s="122" t="s">
        <v>368</v>
      </c>
      <c r="I222" s="122" t="s">
        <v>368</v>
      </c>
      <c r="J222" s="122" t="s">
        <v>368</v>
      </c>
      <c r="K222" s="122" t="s">
        <v>368</v>
      </c>
      <c r="L222" s="122" t="s">
        <v>368</v>
      </c>
      <c r="M222" s="122" t="s">
        <v>368</v>
      </c>
      <c r="N222" s="122" t="s">
        <v>368</v>
      </c>
      <c r="O222" s="122" t="s">
        <v>368</v>
      </c>
      <c r="P222" s="122" t="s">
        <v>368</v>
      </c>
      <c r="Q222" s="125" t="s">
        <v>368</v>
      </c>
    </row>
    <row r="223" spans="1:17" s="345" customFormat="1" x14ac:dyDescent="0.25">
      <c r="A223" s="281" t="s">
        <v>368</v>
      </c>
      <c r="B223" s="280">
        <f t="shared" si="58"/>
        <v>0</v>
      </c>
      <c r="C223" s="105" t="s">
        <v>1720</v>
      </c>
      <c r="D223" s="107" t="s">
        <v>1699</v>
      </c>
      <c r="E223" s="482">
        <v>0</v>
      </c>
      <c r="F223" s="122" t="s">
        <v>368</v>
      </c>
      <c r="G223" s="125" t="s">
        <v>368</v>
      </c>
      <c r="H223" s="130">
        <v>0</v>
      </c>
      <c r="I223" s="89">
        <v>0</v>
      </c>
      <c r="J223" s="89">
        <v>0</v>
      </c>
      <c r="K223" s="89">
        <v>0</v>
      </c>
      <c r="L223" s="89">
        <v>0</v>
      </c>
      <c r="M223" s="89">
        <v>0</v>
      </c>
      <c r="N223" s="89">
        <v>0</v>
      </c>
      <c r="O223" s="89">
        <v>0</v>
      </c>
      <c r="P223" s="89">
        <v>0</v>
      </c>
      <c r="Q223" s="136">
        <v>0</v>
      </c>
    </row>
    <row r="224" spans="1:17" s="83" customFormat="1" x14ac:dyDescent="0.25">
      <c r="A224" s="281" t="s">
        <v>368</v>
      </c>
      <c r="B224" s="280">
        <f t="shared" si="53"/>
        <v>0</v>
      </c>
      <c r="C224" s="266"/>
      <c r="D224" s="352" t="s">
        <v>364</v>
      </c>
      <c r="E224" s="135">
        <f>+SUM(E225:E231)</f>
        <v>0</v>
      </c>
      <c r="F224" s="122" t="s">
        <v>368</v>
      </c>
      <c r="G224" s="125" t="s">
        <v>368</v>
      </c>
      <c r="H224" s="398">
        <f t="shared" ref="H224:Q224" si="75">+SUM(H225:H231)</f>
        <v>0</v>
      </c>
      <c r="I224" s="119">
        <f t="shared" si="75"/>
        <v>0</v>
      </c>
      <c r="J224" s="119">
        <f t="shared" si="75"/>
        <v>0</v>
      </c>
      <c r="K224" s="119">
        <f t="shared" si="75"/>
        <v>0</v>
      </c>
      <c r="L224" s="119">
        <f t="shared" si="75"/>
        <v>0</v>
      </c>
      <c r="M224" s="119">
        <f t="shared" si="75"/>
        <v>0</v>
      </c>
      <c r="N224" s="119">
        <f t="shared" si="75"/>
        <v>0</v>
      </c>
      <c r="O224" s="119">
        <f t="shared" si="75"/>
        <v>0</v>
      </c>
      <c r="P224" s="119">
        <f t="shared" si="75"/>
        <v>0</v>
      </c>
      <c r="Q224" s="147">
        <f t="shared" si="75"/>
        <v>0</v>
      </c>
    </row>
    <row r="225" spans="1:23" s="393" customFormat="1" x14ac:dyDescent="0.25">
      <c r="A225" s="281" t="s">
        <v>368</v>
      </c>
      <c r="B225" s="281" t="s">
        <v>368</v>
      </c>
      <c r="C225" s="105" t="s">
        <v>1714</v>
      </c>
      <c r="D225" s="107" t="s">
        <v>394</v>
      </c>
      <c r="E225" s="125" t="s">
        <v>368</v>
      </c>
      <c r="F225" s="122" t="s">
        <v>368</v>
      </c>
      <c r="G225" s="125" t="s">
        <v>368</v>
      </c>
      <c r="H225" s="122" t="s">
        <v>368</v>
      </c>
      <c r="I225" s="122" t="s">
        <v>368</v>
      </c>
      <c r="J225" s="122" t="s">
        <v>368</v>
      </c>
      <c r="K225" s="122" t="s">
        <v>368</v>
      </c>
      <c r="L225" s="122" t="s">
        <v>368</v>
      </c>
      <c r="M225" s="122" t="s">
        <v>368</v>
      </c>
      <c r="N225" s="122" t="s">
        <v>368</v>
      </c>
      <c r="O225" s="122" t="s">
        <v>368</v>
      </c>
      <c r="P225" s="122" t="s">
        <v>368</v>
      </c>
      <c r="Q225" s="125" t="s">
        <v>368</v>
      </c>
    </row>
    <row r="226" spans="1:23" s="393" customFormat="1" x14ac:dyDescent="0.25">
      <c r="A226" s="281" t="s">
        <v>368</v>
      </c>
      <c r="B226" s="280">
        <f t="shared" si="53"/>
        <v>0</v>
      </c>
      <c r="C226" s="105" t="s">
        <v>1715</v>
      </c>
      <c r="D226" s="107" t="s">
        <v>15</v>
      </c>
      <c r="E226" s="482">
        <v>0</v>
      </c>
      <c r="F226" s="122" t="s">
        <v>368</v>
      </c>
      <c r="G226" s="125" t="s">
        <v>368</v>
      </c>
      <c r="H226" s="130">
        <v>0</v>
      </c>
      <c r="I226" s="89">
        <v>0</v>
      </c>
      <c r="J226" s="89">
        <v>0</v>
      </c>
      <c r="K226" s="89">
        <v>0</v>
      </c>
      <c r="L226" s="89">
        <v>0</v>
      </c>
      <c r="M226" s="89">
        <v>0</v>
      </c>
      <c r="N226" s="89">
        <v>0</v>
      </c>
      <c r="O226" s="89">
        <v>0</v>
      </c>
      <c r="P226" s="89">
        <v>0</v>
      </c>
      <c r="Q226" s="136">
        <v>0</v>
      </c>
    </row>
    <row r="227" spans="1:23" s="393" customFormat="1" x14ac:dyDescent="0.25">
      <c r="A227" s="281" t="s">
        <v>368</v>
      </c>
      <c r="B227" s="281" t="s">
        <v>368</v>
      </c>
      <c r="C227" s="105" t="s">
        <v>1716</v>
      </c>
      <c r="D227" s="107" t="s">
        <v>370</v>
      </c>
      <c r="E227" s="125" t="s">
        <v>368</v>
      </c>
      <c r="F227" s="122" t="s">
        <v>368</v>
      </c>
      <c r="G227" s="125" t="s">
        <v>368</v>
      </c>
      <c r="H227" s="122" t="s">
        <v>368</v>
      </c>
      <c r="I227" s="122" t="s">
        <v>368</v>
      </c>
      <c r="J227" s="122" t="s">
        <v>368</v>
      </c>
      <c r="K227" s="122" t="s">
        <v>368</v>
      </c>
      <c r="L227" s="122" t="s">
        <v>368</v>
      </c>
      <c r="M227" s="122" t="s">
        <v>368</v>
      </c>
      <c r="N227" s="122" t="s">
        <v>368</v>
      </c>
      <c r="O227" s="122" t="s">
        <v>368</v>
      </c>
      <c r="P227" s="122" t="s">
        <v>368</v>
      </c>
      <c r="Q227" s="125" t="s">
        <v>368</v>
      </c>
    </row>
    <row r="228" spans="1:23" s="393" customFormat="1" x14ac:dyDescent="0.25">
      <c r="A228" s="281" t="s">
        <v>368</v>
      </c>
      <c r="B228" s="280">
        <f>E228-SUM(H228:Q228)</f>
        <v>0</v>
      </c>
      <c r="C228" s="105" t="s">
        <v>1717</v>
      </c>
      <c r="D228" s="395" t="s">
        <v>400</v>
      </c>
      <c r="E228" s="121">
        <v>0</v>
      </c>
      <c r="F228" s="122" t="s">
        <v>368</v>
      </c>
      <c r="G228" s="125" t="s">
        <v>368</v>
      </c>
      <c r="H228" s="485">
        <v>0</v>
      </c>
      <c r="I228" s="478">
        <v>0</v>
      </c>
      <c r="J228" s="478">
        <v>0</v>
      </c>
      <c r="K228" s="478">
        <v>0</v>
      </c>
      <c r="L228" s="478">
        <v>0</v>
      </c>
      <c r="M228" s="478">
        <v>0</v>
      </c>
      <c r="N228" s="478">
        <v>0</v>
      </c>
      <c r="O228" s="478">
        <v>0</v>
      </c>
      <c r="P228" s="478">
        <v>0</v>
      </c>
      <c r="Q228" s="136">
        <v>0</v>
      </c>
    </row>
    <row r="229" spans="1:23" s="393" customFormat="1" x14ac:dyDescent="0.25">
      <c r="A229" s="281" t="s">
        <v>368</v>
      </c>
      <c r="B229" s="280">
        <f t="shared" si="53"/>
        <v>0</v>
      </c>
      <c r="C229" s="105" t="s">
        <v>1718</v>
      </c>
      <c r="D229" s="107" t="s">
        <v>1710</v>
      </c>
      <c r="E229" s="482">
        <v>0</v>
      </c>
      <c r="F229" s="122" t="s">
        <v>368</v>
      </c>
      <c r="G229" s="125" t="s">
        <v>368</v>
      </c>
      <c r="H229" s="130">
        <v>0</v>
      </c>
      <c r="I229" s="89">
        <v>0</v>
      </c>
      <c r="J229" s="89">
        <v>0</v>
      </c>
      <c r="K229" s="89">
        <v>0</v>
      </c>
      <c r="L229" s="89">
        <v>0</v>
      </c>
      <c r="M229" s="89">
        <v>0</v>
      </c>
      <c r="N229" s="89">
        <v>0</v>
      </c>
      <c r="O229" s="89">
        <v>0</v>
      </c>
      <c r="P229" s="89">
        <v>0</v>
      </c>
      <c r="Q229" s="136">
        <v>0</v>
      </c>
    </row>
    <row r="230" spans="1:23" s="393" customFormat="1" x14ac:dyDescent="0.25">
      <c r="A230" s="281" t="s">
        <v>368</v>
      </c>
      <c r="B230" s="280">
        <f>E230-SUM(H230:Q230)</f>
        <v>0</v>
      </c>
      <c r="C230" s="105" t="s">
        <v>1719</v>
      </c>
      <c r="D230" s="107" t="s">
        <v>1709</v>
      </c>
      <c r="E230" s="121">
        <v>0</v>
      </c>
      <c r="F230" s="122" t="s">
        <v>368</v>
      </c>
      <c r="G230" s="125" t="s">
        <v>368</v>
      </c>
      <c r="H230" s="485">
        <v>0</v>
      </c>
      <c r="I230" s="478">
        <v>0</v>
      </c>
      <c r="J230" s="478">
        <v>0</v>
      </c>
      <c r="K230" s="478">
        <v>0</v>
      </c>
      <c r="L230" s="478">
        <v>0</v>
      </c>
      <c r="M230" s="478">
        <v>0</v>
      </c>
      <c r="N230" s="478">
        <v>0</v>
      </c>
      <c r="O230" s="478">
        <v>0</v>
      </c>
      <c r="P230" s="478">
        <v>0</v>
      </c>
      <c r="Q230" s="136">
        <v>0</v>
      </c>
    </row>
    <row r="231" spans="1:23" s="393" customFormat="1" x14ac:dyDescent="0.25">
      <c r="A231" s="281" t="s">
        <v>368</v>
      </c>
      <c r="B231" s="280">
        <f t="shared" si="53"/>
        <v>0</v>
      </c>
      <c r="C231" s="105" t="s">
        <v>1720</v>
      </c>
      <c r="D231" s="107" t="s">
        <v>1699</v>
      </c>
      <c r="E231" s="482">
        <v>0</v>
      </c>
      <c r="F231" s="122" t="s">
        <v>368</v>
      </c>
      <c r="G231" s="125" t="s">
        <v>368</v>
      </c>
      <c r="H231" s="130">
        <v>0</v>
      </c>
      <c r="I231" s="89">
        <v>0</v>
      </c>
      <c r="J231" s="89">
        <v>0</v>
      </c>
      <c r="K231" s="89">
        <v>0</v>
      </c>
      <c r="L231" s="89">
        <v>0</v>
      </c>
      <c r="M231" s="89">
        <v>0</v>
      </c>
      <c r="N231" s="89">
        <v>0</v>
      </c>
      <c r="O231" s="89">
        <v>0</v>
      </c>
      <c r="P231" s="89">
        <v>0</v>
      </c>
      <c r="Q231" s="136">
        <v>0</v>
      </c>
    </row>
    <row r="232" spans="1:23" x14ac:dyDescent="0.25">
      <c r="A232" s="281" t="s">
        <v>368</v>
      </c>
      <c r="B232" s="280">
        <f t="shared" si="53"/>
        <v>0</v>
      </c>
      <c r="C232" s="266"/>
      <c r="D232" s="67" t="s">
        <v>360</v>
      </c>
      <c r="E232" s="135">
        <f>+E233+E264</f>
        <v>0</v>
      </c>
      <c r="F232" s="119" t="s">
        <v>368</v>
      </c>
      <c r="G232" s="118" t="s">
        <v>368</v>
      </c>
      <c r="H232" s="129">
        <f>+H233+H264</f>
        <v>0</v>
      </c>
      <c r="I232" s="98">
        <f t="shared" ref="I232:Q232" si="76">+I233+I264</f>
        <v>0</v>
      </c>
      <c r="J232" s="98">
        <f t="shared" si="76"/>
        <v>0</v>
      </c>
      <c r="K232" s="98">
        <f t="shared" si="76"/>
        <v>0</v>
      </c>
      <c r="L232" s="98">
        <f t="shared" si="76"/>
        <v>0</v>
      </c>
      <c r="M232" s="98">
        <f t="shared" si="76"/>
        <v>0</v>
      </c>
      <c r="N232" s="98">
        <f t="shared" si="76"/>
        <v>0</v>
      </c>
      <c r="O232" s="98">
        <f t="shared" si="76"/>
        <v>0</v>
      </c>
      <c r="P232" s="98">
        <f t="shared" si="76"/>
        <v>0</v>
      </c>
      <c r="Q232" s="135">
        <f t="shared" si="76"/>
        <v>0</v>
      </c>
      <c r="R232" s="393"/>
      <c r="S232" s="393"/>
      <c r="T232" s="393"/>
      <c r="U232" s="393"/>
      <c r="V232" s="393"/>
      <c r="W232" s="393"/>
    </row>
    <row r="233" spans="1:23" x14ac:dyDescent="0.25">
      <c r="A233" s="281" t="s">
        <v>368</v>
      </c>
      <c r="B233" s="280">
        <f>E233-SUM(H233:Q233)</f>
        <v>0</v>
      </c>
      <c r="C233" s="266"/>
      <c r="D233" s="477" t="s">
        <v>13687</v>
      </c>
      <c r="E233" s="135">
        <f>+EIGNIR!C624</f>
        <v>0</v>
      </c>
      <c r="F233" s="119" t="s">
        <v>368</v>
      </c>
      <c r="G233" s="118" t="s">
        <v>368</v>
      </c>
      <c r="H233" s="129">
        <f t="shared" ref="H233:Q233" si="77">+SUM(H234,H248,H259,H262,H263)</f>
        <v>0</v>
      </c>
      <c r="I233" s="98">
        <f t="shared" si="77"/>
        <v>0</v>
      </c>
      <c r="J233" s="98">
        <f t="shared" si="77"/>
        <v>0</v>
      </c>
      <c r="K233" s="98">
        <f t="shared" si="77"/>
        <v>0</v>
      </c>
      <c r="L233" s="98">
        <f t="shared" si="77"/>
        <v>0</v>
      </c>
      <c r="M233" s="98">
        <f t="shared" si="77"/>
        <v>0</v>
      </c>
      <c r="N233" s="98">
        <f t="shared" si="77"/>
        <v>0</v>
      </c>
      <c r="O233" s="98">
        <f t="shared" si="77"/>
        <v>0</v>
      </c>
      <c r="P233" s="98">
        <f t="shared" si="77"/>
        <v>0</v>
      </c>
      <c r="Q233" s="135">
        <f t="shared" si="77"/>
        <v>0</v>
      </c>
    </row>
    <row r="234" spans="1:23" x14ac:dyDescent="0.25">
      <c r="A234" s="280">
        <f t="shared" ref="A234:A245" si="78">+E234-SUM(F234:G234)</f>
        <v>0</v>
      </c>
      <c r="B234" s="280">
        <f t="shared" si="53"/>
        <v>0</v>
      </c>
      <c r="C234" s="276" t="s">
        <v>37</v>
      </c>
      <c r="D234" s="51" t="s">
        <v>19</v>
      </c>
      <c r="E234" s="135">
        <f>+SUM(E235:E247)</f>
        <v>0</v>
      </c>
      <c r="F234" s="129">
        <f>SUM(F235:F247)</f>
        <v>0</v>
      </c>
      <c r="G234" s="135">
        <f t="shared" ref="G234:Q234" si="79">SUM(G235:G247)</f>
        <v>0</v>
      </c>
      <c r="H234" s="129">
        <f t="shared" si="79"/>
        <v>0</v>
      </c>
      <c r="I234" s="129">
        <f t="shared" si="79"/>
        <v>0</v>
      </c>
      <c r="J234" s="129">
        <f t="shared" si="79"/>
        <v>0</v>
      </c>
      <c r="K234" s="129">
        <f t="shared" si="79"/>
        <v>0</v>
      </c>
      <c r="L234" s="129">
        <f t="shared" si="79"/>
        <v>0</v>
      </c>
      <c r="M234" s="129">
        <f t="shared" si="79"/>
        <v>0</v>
      </c>
      <c r="N234" s="129">
        <f t="shared" si="79"/>
        <v>0</v>
      </c>
      <c r="O234" s="129">
        <f t="shared" si="79"/>
        <v>0</v>
      </c>
      <c r="P234" s="129">
        <f t="shared" si="79"/>
        <v>0</v>
      </c>
      <c r="Q234" s="135">
        <f t="shared" si="79"/>
        <v>0</v>
      </c>
    </row>
    <row r="235" spans="1:23" x14ac:dyDescent="0.25">
      <c r="A235" s="280">
        <f t="shared" si="78"/>
        <v>0</v>
      </c>
      <c r="B235" s="280">
        <f t="shared" si="53"/>
        <v>0</v>
      </c>
      <c r="C235" s="399" t="s">
        <v>1721</v>
      </c>
      <c r="D235" s="63" t="s">
        <v>5</v>
      </c>
      <c r="E235" s="482">
        <v>0</v>
      </c>
      <c r="F235" s="130">
        <v>0</v>
      </c>
      <c r="G235" s="136">
        <v>0</v>
      </c>
      <c r="H235" s="130">
        <v>0</v>
      </c>
      <c r="I235" s="89">
        <v>0</v>
      </c>
      <c r="J235" s="89">
        <v>0</v>
      </c>
      <c r="K235" s="89">
        <v>0</v>
      </c>
      <c r="L235" s="89">
        <v>0</v>
      </c>
      <c r="M235" s="89">
        <v>0</v>
      </c>
      <c r="N235" s="89">
        <v>0</v>
      </c>
      <c r="O235" s="89">
        <v>0</v>
      </c>
      <c r="P235" s="89">
        <v>0</v>
      </c>
      <c r="Q235" s="136">
        <v>0</v>
      </c>
    </row>
    <row r="236" spans="1:23" x14ac:dyDescent="0.25">
      <c r="A236" s="280">
        <f t="shared" si="78"/>
        <v>0</v>
      </c>
      <c r="B236" s="280">
        <f t="shared" si="53"/>
        <v>0</v>
      </c>
      <c r="C236" s="399" t="s">
        <v>1722</v>
      </c>
      <c r="D236" s="63" t="s">
        <v>6</v>
      </c>
      <c r="E236" s="482">
        <v>0</v>
      </c>
      <c r="F236" s="130">
        <v>0</v>
      </c>
      <c r="G236" s="136">
        <v>0</v>
      </c>
      <c r="H236" s="130">
        <v>0</v>
      </c>
      <c r="I236" s="89">
        <v>0</v>
      </c>
      <c r="J236" s="89">
        <v>0</v>
      </c>
      <c r="K236" s="89">
        <v>0</v>
      </c>
      <c r="L236" s="89">
        <v>0</v>
      </c>
      <c r="M236" s="89">
        <v>0</v>
      </c>
      <c r="N236" s="89">
        <v>0</v>
      </c>
      <c r="O236" s="89">
        <v>0</v>
      </c>
      <c r="P236" s="89">
        <v>0</v>
      </c>
      <c r="Q236" s="136">
        <v>0</v>
      </c>
    </row>
    <row r="237" spans="1:23" x14ac:dyDescent="0.25">
      <c r="A237" s="280">
        <f t="shared" si="78"/>
        <v>0</v>
      </c>
      <c r="B237" s="280">
        <f t="shared" si="53"/>
        <v>0</v>
      </c>
      <c r="C237" s="399" t="s">
        <v>1723</v>
      </c>
      <c r="D237" s="63" t="s">
        <v>1329</v>
      </c>
      <c r="E237" s="482">
        <v>0</v>
      </c>
      <c r="F237" s="130">
        <v>0</v>
      </c>
      <c r="G237" s="136">
        <v>0</v>
      </c>
      <c r="H237" s="130">
        <v>0</v>
      </c>
      <c r="I237" s="89">
        <v>0</v>
      </c>
      <c r="J237" s="89">
        <v>0</v>
      </c>
      <c r="K237" s="89">
        <v>0</v>
      </c>
      <c r="L237" s="89">
        <v>0</v>
      </c>
      <c r="M237" s="89">
        <v>0</v>
      </c>
      <c r="N237" s="89">
        <v>0</v>
      </c>
      <c r="O237" s="89">
        <v>0</v>
      </c>
      <c r="P237" s="89">
        <v>0</v>
      </c>
      <c r="Q237" s="136">
        <v>0</v>
      </c>
    </row>
    <row r="238" spans="1:23" x14ac:dyDescent="0.25">
      <c r="A238" s="280">
        <f t="shared" si="78"/>
        <v>0</v>
      </c>
      <c r="B238" s="280">
        <f t="shared" si="53"/>
        <v>0</v>
      </c>
      <c r="C238" s="399" t="s">
        <v>1724</v>
      </c>
      <c r="D238" s="63" t="s">
        <v>1334</v>
      </c>
      <c r="E238" s="482">
        <v>0</v>
      </c>
      <c r="F238" s="130">
        <v>0</v>
      </c>
      <c r="G238" s="136">
        <v>0</v>
      </c>
      <c r="H238" s="130">
        <v>0</v>
      </c>
      <c r="I238" s="89">
        <v>0</v>
      </c>
      <c r="J238" s="89">
        <v>0</v>
      </c>
      <c r="K238" s="89">
        <v>0</v>
      </c>
      <c r="L238" s="89">
        <v>0</v>
      </c>
      <c r="M238" s="89">
        <v>0</v>
      </c>
      <c r="N238" s="89">
        <v>0</v>
      </c>
      <c r="O238" s="89">
        <v>0</v>
      </c>
      <c r="P238" s="89">
        <v>0</v>
      </c>
      <c r="Q238" s="136">
        <v>0</v>
      </c>
    </row>
    <row r="239" spans="1:23" x14ac:dyDescent="0.25">
      <c r="A239" s="280">
        <f t="shared" si="78"/>
        <v>0</v>
      </c>
      <c r="B239" s="280">
        <f t="shared" si="53"/>
        <v>0</v>
      </c>
      <c r="C239" s="399" t="s">
        <v>1725</v>
      </c>
      <c r="D239" s="63" t="s">
        <v>1330</v>
      </c>
      <c r="E239" s="482">
        <v>0</v>
      </c>
      <c r="F239" s="130">
        <v>0</v>
      </c>
      <c r="G239" s="136">
        <v>0</v>
      </c>
      <c r="H239" s="130">
        <v>0</v>
      </c>
      <c r="I239" s="89">
        <v>0</v>
      </c>
      <c r="J239" s="89">
        <v>0</v>
      </c>
      <c r="K239" s="89">
        <v>0</v>
      </c>
      <c r="L239" s="89">
        <v>0</v>
      </c>
      <c r="M239" s="89">
        <v>0</v>
      </c>
      <c r="N239" s="89">
        <v>0</v>
      </c>
      <c r="O239" s="89">
        <v>0</v>
      </c>
      <c r="P239" s="89">
        <v>0</v>
      </c>
      <c r="Q239" s="136">
        <v>0</v>
      </c>
    </row>
    <row r="240" spans="1:23" x14ac:dyDescent="0.25">
      <c r="A240" s="280">
        <f t="shared" si="78"/>
        <v>0</v>
      </c>
      <c r="B240" s="280">
        <f t="shared" si="53"/>
        <v>0</v>
      </c>
      <c r="C240" s="399" t="s">
        <v>1726</v>
      </c>
      <c r="D240" s="63" t="s">
        <v>7</v>
      </c>
      <c r="E240" s="482">
        <v>0</v>
      </c>
      <c r="F240" s="130">
        <v>0</v>
      </c>
      <c r="G240" s="136">
        <v>0</v>
      </c>
      <c r="H240" s="130">
        <v>0</v>
      </c>
      <c r="I240" s="89">
        <v>0</v>
      </c>
      <c r="J240" s="89">
        <v>0</v>
      </c>
      <c r="K240" s="89">
        <v>0</v>
      </c>
      <c r="L240" s="89">
        <v>0</v>
      </c>
      <c r="M240" s="89">
        <v>0</v>
      </c>
      <c r="N240" s="89">
        <v>0</v>
      </c>
      <c r="O240" s="89">
        <v>0</v>
      </c>
      <c r="P240" s="89">
        <v>0</v>
      </c>
      <c r="Q240" s="136">
        <v>0</v>
      </c>
    </row>
    <row r="241" spans="1:17" x14ac:dyDescent="0.25">
      <c r="A241" s="280">
        <f t="shared" si="78"/>
        <v>0</v>
      </c>
      <c r="B241" s="280">
        <f t="shared" si="53"/>
        <v>0</v>
      </c>
      <c r="C241" s="399" t="s">
        <v>1727</v>
      </c>
      <c r="D241" s="63" t="s">
        <v>8</v>
      </c>
      <c r="E241" s="482">
        <v>0</v>
      </c>
      <c r="F241" s="130">
        <v>0</v>
      </c>
      <c r="G241" s="136">
        <v>0</v>
      </c>
      <c r="H241" s="130">
        <v>0</v>
      </c>
      <c r="I241" s="89">
        <v>0</v>
      </c>
      <c r="J241" s="89">
        <v>0</v>
      </c>
      <c r="K241" s="89">
        <v>0</v>
      </c>
      <c r="L241" s="89">
        <v>0</v>
      </c>
      <c r="M241" s="89">
        <v>0</v>
      </c>
      <c r="N241" s="89">
        <v>0</v>
      </c>
      <c r="O241" s="89">
        <v>0</v>
      </c>
      <c r="P241" s="89">
        <v>0</v>
      </c>
      <c r="Q241" s="136">
        <v>0</v>
      </c>
    </row>
    <row r="242" spans="1:17" x14ac:dyDescent="0.25">
      <c r="A242" s="280">
        <f t="shared" si="78"/>
        <v>0</v>
      </c>
      <c r="B242" s="280">
        <f t="shared" si="53"/>
        <v>0</v>
      </c>
      <c r="C242" s="399" t="s">
        <v>1728</v>
      </c>
      <c r="D242" s="63" t="s">
        <v>1328</v>
      </c>
      <c r="E242" s="482">
        <v>0</v>
      </c>
      <c r="F242" s="130">
        <v>0</v>
      </c>
      <c r="G242" s="136">
        <v>0</v>
      </c>
      <c r="H242" s="130">
        <v>0</v>
      </c>
      <c r="I242" s="89">
        <v>0</v>
      </c>
      <c r="J242" s="89">
        <v>0</v>
      </c>
      <c r="K242" s="89">
        <v>0</v>
      </c>
      <c r="L242" s="89">
        <v>0</v>
      </c>
      <c r="M242" s="89">
        <v>0</v>
      </c>
      <c r="N242" s="89">
        <v>0</v>
      </c>
      <c r="O242" s="89">
        <v>0</v>
      </c>
      <c r="P242" s="89">
        <v>0</v>
      </c>
      <c r="Q242" s="136">
        <v>0</v>
      </c>
    </row>
    <row r="243" spans="1:17" x14ac:dyDescent="0.25">
      <c r="A243" s="280">
        <f t="shared" si="78"/>
        <v>0</v>
      </c>
      <c r="B243" s="280">
        <f t="shared" si="53"/>
        <v>0</v>
      </c>
      <c r="C243" s="399" t="s">
        <v>1729</v>
      </c>
      <c r="D243" s="63" t="s">
        <v>9</v>
      </c>
      <c r="E243" s="482">
        <v>0</v>
      </c>
      <c r="F243" s="130">
        <v>0</v>
      </c>
      <c r="G243" s="136">
        <v>0</v>
      </c>
      <c r="H243" s="130">
        <v>0</v>
      </c>
      <c r="I243" s="89">
        <v>0</v>
      </c>
      <c r="J243" s="89">
        <v>0</v>
      </c>
      <c r="K243" s="89">
        <v>0</v>
      </c>
      <c r="L243" s="89">
        <v>0</v>
      </c>
      <c r="M243" s="89">
        <v>0</v>
      </c>
      <c r="N243" s="89">
        <v>0</v>
      </c>
      <c r="O243" s="89">
        <v>0</v>
      </c>
      <c r="P243" s="89">
        <v>0</v>
      </c>
      <c r="Q243" s="136">
        <v>0</v>
      </c>
    </row>
    <row r="244" spans="1:17" x14ac:dyDescent="0.25">
      <c r="A244" s="280">
        <f t="shared" si="78"/>
        <v>0</v>
      </c>
      <c r="B244" s="280">
        <f t="shared" si="53"/>
        <v>0</v>
      </c>
      <c r="C244" s="399" t="s">
        <v>1730</v>
      </c>
      <c r="D244" s="346" t="s">
        <v>1331</v>
      </c>
      <c r="E244" s="482">
        <v>0</v>
      </c>
      <c r="F244" s="130">
        <v>0</v>
      </c>
      <c r="G244" s="136">
        <v>0</v>
      </c>
      <c r="H244" s="130">
        <v>0</v>
      </c>
      <c r="I244" s="89">
        <v>0</v>
      </c>
      <c r="J244" s="89">
        <v>0</v>
      </c>
      <c r="K244" s="89">
        <v>0</v>
      </c>
      <c r="L244" s="89">
        <v>0</v>
      </c>
      <c r="M244" s="89">
        <v>0</v>
      </c>
      <c r="N244" s="89">
        <v>0</v>
      </c>
      <c r="O244" s="89">
        <v>0</v>
      </c>
      <c r="P244" s="89">
        <v>0</v>
      </c>
      <c r="Q244" s="136">
        <v>0</v>
      </c>
    </row>
    <row r="245" spans="1:17" x14ac:dyDescent="0.25">
      <c r="A245" s="280">
        <f t="shared" si="78"/>
        <v>0</v>
      </c>
      <c r="B245" s="280">
        <f t="shared" si="53"/>
        <v>0</v>
      </c>
      <c r="C245" s="399" t="s">
        <v>1731</v>
      </c>
      <c r="D245" s="341" t="s">
        <v>1332</v>
      </c>
      <c r="E245" s="482">
        <v>0</v>
      </c>
      <c r="F245" s="130">
        <v>0</v>
      </c>
      <c r="G245" s="136">
        <v>0</v>
      </c>
      <c r="H245" s="130">
        <v>0</v>
      </c>
      <c r="I245" s="89">
        <v>0</v>
      </c>
      <c r="J245" s="89">
        <v>0</v>
      </c>
      <c r="K245" s="89">
        <v>0</v>
      </c>
      <c r="L245" s="89">
        <v>0</v>
      </c>
      <c r="M245" s="89">
        <v>0</v>
      </c>
      <c r="N245" s="89">
        <v>0</v>
      </c>
      <c r="O245" s="89">
        <v>0</v>
      </c>
      <c r="P245" s="89">
        <v>0</v>
      </c>
      <c r="Q245" s="136">
        <v>0</v>
      </c>
    </row>
    <row r="246" spans="1:17" s="148" customFormat="1" x14ac:dyDescent="0.25">
      <c r="A246" s="280">
        <f t="shared" ref="A246" si="80">+E246-SUM(F246:G246)</f>
        <v>0</v>
      </c>
      <c r="B246" s="280">
        <f t="shared" ref="B246" si="81">E246-SUM(H246:Q246)</f>
        <v>0</v>
      </c>
      <c r="C246" s="399" t="s">
        <v>1732</v>
      </c>
      <c r="D246" s="341" t="s">
        <v>1333</v>
      </c>
      <c r="E246" s="482">
        <v>0</v>
      </c>
      <c r="F246" s="130">
        <v>0</v>
      </c>
      <c r="G246" s="136">
        <v>0</v>
      </c>
      <c r="H246" s="130">
        <v>0</v>
      </c>
      <c r="I246" s="89">
        <v>0</v>
      </c>
      <c r="J246" s="89">
        <v>0</v>
      </c>
      <c r="K246" s="89">
        <v>0</v>
      </c>
      <c r="L246" s="89">
        <v>0</v>
      </c>
      <c r="M246" s="89">
        <v>0</v>
      </c>
      <c r="N246" s="89">
        <v>0</v>
      </c>
      <c r="O246" s="89">
        <v>0</v>
      </c>
      <c r="P246" s="89">
        <v>0</v>
      </c>
      <c r="Q246" s="136">
        <v>0</v>
      </c>
    </row>
    <row r="247" spans="1:17" x14ac:dyDescent="0.25">
      <c r="A247" s="280">
        <f t="shared" ref="A247:A258" si="82">+E247-SUM(F247:G247)</f>
        <v>0</v>
      </c>
      <c r="B247" s="280">
        <f t="shared" ref="B247:B270" si="83">E247-SUM(H247:Q247)</f>
        <v>0</v>
      </c>
      <c r="C247" s="399" t="s">
        <v>1733</v>
      </c>
      <c r="D247" s="346" t="s">
        <v>28</v>
      </c>
      <c r="E247" s="482">
        <v>0</v>
      </c>
      <c r="F247" s="130">
        <v>0</v>
      </c>
      <c r="G247" s="136">
        <v>0</v>
      </c>
      <c r="H247" s="130">
        <v>0</v>
      </c>
      <c r="I247" s="89">
        <v>0</v>
      </c>
      <c r="J247" s="89">
        <v>0</v>
      </c>
      <c r="K247" s="89">
        <v>0</v>
      </c>
      <c r="L247" s="89">
        <v>0</v>
      </c>
      <c r="M247" s="89">
        <v>0</v>
      </c>
      <c r="N247" s="89">
        <v>0</v>
      </c>
      <c r="O247" s="89">
        <v>0</v>
      </c>
      <c r="P247" s="89">
        <v>0</v>
      </c>
      <c r="Q247" s="136">
        <v>0</v>
      </c>
    </row>
    <row r="248" spans="1:17" x14ac:dyDescent="0.25">
      <c r="A248" s="280">
        <f t="shared" si="82"/>
        <v>0</v>
      </c>
      <c r="B248" s="280">
        <f t="shared" si="83"/>
        <v>0</v>
      </c>
      <c r="C248" s="87" t="s">
        <v>36</v>
      </c>
      <c r="D248" s="51" t="s">
        <v>51</v>
      </c>
      <c r="E248" s="118">
        <f>+SUM(E249:E258)</f>
        <v>0</v>
      </c>
      <c r="F248" s="119">
        <f t="shared" ref="F248:Q248" si="84">+SUM(F249:F258)</f>
        <v>0</v>
      </c>
      <c r="G248" s="118">
        <f t="shared" si="84"/>
        <v>0</v>
      </c>
      <c r="H248" s="119">
        <f t="shared" si="84"/>
        <v>0</v>
      </c>
      <c r="I248" s="74">
        <f t="shared" si="84"/>
        <v>0</v>
      </c>
      <c r="J248" s="74">
        <f t="shared" si="84"/>
        <v>0</v>
      </c>
      <c r="K248" s="74">
        <f t="shared" si="84"/>
        <v>0</v>
      </c>
      <c r="L248" s="74">
        <f t="shared" si="84"/>
        <v>0</v>
      </c>
      <c r="M248" s="74">
        <f t="shared" si="84"/>
        <v>0</v>
      </c>
      <c r="N248" s="74">
        <f t="shared" si="84"/>
        <v>0</v>
      </c>
      <c r="O248" s="74">
        <f t="shared" si="84"/>
        <v>0</v>
      </c>
      <c r="P248" s="74">
        <f t="shared" si="84"/>
        <v>0</v>
      </c>
      <c r="Q248" s="118">
        <f t="shared" si="84"/>
        <v>0</v>
      </c>
    </row>
    <row r="249" spans="1:17" x14ac:dyDescent="0.25">
      <c r="A249" s="280">
        <f t="shared" si="82"/>
        <v>0</v>
      </c>
      <c r="B249" s="280">
        <f t="shared" si="83"/>
        <v>0</v>
      </c>
      <c r="C249" s="105" t="s">
        <v>20</v>
      </c>
      <c r="D249" s="64" t="s">
        <v>15</v>
      </c>
      <c r="E249" s="111">
        <v>0</v>
      </c>
      <c r="F249" s="130">
        <v>0</v>
      </c>
      <c r="G249" s="136">
        <v>0</v>
      </c>
      <c r="H249" s="130">
        <v>0</v>
      </c>
      <c r="I249" s="89">
        <v>0</v>
      </c>
      <c r="J249" s="89">
        <v>0</v>
      </c>
      <c r="K249" s="89">
        <v>0</v>
      </c>
      <c r="L249" s="89">
        <v>0</v>
      </c>
      <c r="M249" s="89">
        <v>0</v>
      </c>
      <c r="N249" s="89">
        <v>0</v>
      </c>
      <c r="O249" s="89">
        <v>0</v>
      </c>
      <c r="P249" s="89">
        <v>0</v>
      </c>
      <c r="Q249" s="136">
        <v>0</v>
      </c>
    </row>
    <row r="250" spans="1:17" s="148" customFormat="1" x14ac:dyDescent="0.25">
      <c r="A250" s="280">
        <f t="shared" si="82"/>
        <v>0</v>
      </c>
      <c r="B250" s="280">
        <f t="shared" si="83"/>
        <v>0</v>
      </c>
      <c r="C250" s="105" t="s">
        <v>1702</v>
      </c>
      <c r="D250" s="64" t="s">
        <v>657</v>
      </c>
      <c r="E250" s="111">
        <v>0</v>
      </c>
      <c r="F250" s="130">
        <v>0</v>
      </c>
      <c r="G250" s="136">
        <v>0</v>
      </c>
      <c r="H250" s="130">
        <v>0</v>
      </c>
      <c r="I250" s="89">
        <v>0</v>
      </c>
      <c r="J250" s="89">
        <v>0</v>
      </c>
      <c r="K250" s="89">
        <v>0</v>
      </c>
      <c r="L250" s="89">
        <v>0</v>
      </c>
      <c r="M250" s="89">
        <v>0</v>
      </c>
      <c r="N250" s="89">
        <v>0</v>
      </c>
      <c r="O250" s="89">
        <v>0</v>
      </c>
      <c r="P250" s="89">
        <v>0</v>
      </c>
      <c r="Q250" s="136">
        <v>0</v>
      </c>
    </row>
    <row r="251" spans="1:17" x14ac:dyDescent="0.25">
      <c r="A251" s="280">
        <f t="shared" si="82"/>
        <v>0</v>
      </c>
      <c r="B251" s="280">
        <f t="shared" si="83"/>
        <v>0</v>
      </c>
      <c r="C251" s="105" t="s">
        <v>21</v>
      </c>
      <c r="D251" s="64" t="s">
        <v>370</v>
      </c>
      <c r="E251" s="111">
        <v>0</v>
      </c>
      <c r="F251" s="130">
        <v>0</v>
      </c>
      <c r="G251" s="136">
        <v>0</v>
      </c>
      <c r="H251" s="130">
        <v>0</v>
      </c>
      <c r="I251" s="89">
        <v>0</v>
      </c>
      <c r="J251" s="89">
        <v>0</v>
      </c>
      <c r="K251" s="89">
        <v>0</v>
      </c>
      <c r="L251" s="89">
        <v>0</v>
      </c>
      <c r="M251" s="89">
        <v>0</v>
      </c>
      <c r="N251" s="89">
        <v>0</v>
      </c>
      <c r="O251" s="89">
        <v>0</v>
      </c>
      <c r="P251" s="89">
        <v>0</v>
      </c>
      <c r="Q251" s="136">
        <v>0</v>
      </c>
    </row>
    <row r="252" spans="1:17" x14ac:dyDescent="0.25">
      <c r="A252" s="280">
        <f t="shared" si="82"/>
        <v>0</v>
      </c>
      <c r="B252" s="280">
        <f t="shared" si="83"/>
        <v>0</v>
      </c>
      <c r="C252" s="105" t="s">
        <v>22</v>
      </c>
      <c r="D252" s="64" t="s">
        <v>400</v>
      </c>
      <c r="E252" s="111">
        <v>0</v>
      </c>
      <c r="F252" s="130">
        <v>0</v>
      </c>
      <c r="G252" s="136">
        <v>0</v>
      </c>
      <c r="H252" s="130">
        <v>0</v>
      </c>
      <c r="I252" s="89">
        <v>0</v>
      </c>
      <c r="J252" s="89">
        <v>0</v>
      </c>
      <c r="K252" s="89">
        <v>0</v>
      </c>
      <c r="L252" s="89">
        <v>0</v>
      </c>
      <c r="M252" s="89">
        <v>0</v>
      </c>
      <c r="N252" s="89">
        <v>0</v>
      </c>
      <c r="O252" s="89">
        <v>0</v>
      </c>
      <c r="P252" s="89">
        <v>0</v>
      </c>
      <c r="Q252" s="136">
        <v>0</v>
      </c>
    </row>
    <row r="253" spans="1:17" x14ac:dyDescent="0.25">
      <c r="A253" s="280">
        <f t="shared" si="82"/>
        <v>0</v>
      </c>
      <c r="B253" s="280">
        <f t="shared" si="83"/>
        <v>0</v>
      </c>
      <c r="C253" s="105" t="s">
        <v>23</v>
      </c>
      <c r="D253" s="64" t="s">
        <v>3</v>
      </c>
      <c r="E253" s="111">
        <v>0</v>
      </c>
      <c r="F253" s="130">
        <v>0</v>
      </c>
      <c r="G253" s="136">
        <v>0</v>
      </c>
      <c r="H253" s="130">
        <v>0</v>
      </c>
      <c r="I253" s="89">
        <v>0</v>
      </c>
      <c r="J253" s="89">
        <v>0</v>
      </c>
      <c r="K253" s="89">
        <v>0</v>
      </c>
      <c r="L253" s="89">
        <v>0</v>
      </c>
      <c r="M253" s="89">
        <v>0</v>
      </c>
      <c r="N253" s="89">
        <v>0</v>
      </c>
      <c r="O253" s="89">
        <v>0</v>
      </c>
      <c r="P253" s="89">
        <v>0</v>
      </c>
      <c r="Q253" s="136">
        <v>0</v>
      </c>
    </row>
    <row r="254" spans="1:17" s="148" customFormat="1" x14ac:dyDescent="0.25">
      <c r="A254" s="280">
        <f t="shared" si="82"/>
        <v>0</v>
      </c>
      <c r="B254" s="280">
        <f t="shared" si="83"/>
        <v>0</v>
      </c>
      <c r="C254" s="105" t="s">
        <v>1703</v>
      </c>
      <c r="D254" s="64" t="s">
        <v>397</v>
      </c>
      <c r="E254" s="111">
        <v>0</v>
      </c>
      <c r="F254" s="130">
        <v>0</v>
      </c>
      <c r="G254" s="136">
        <v>0</v>
      </c>
      <c r="H254" s="130">
        <v>0</v>
      </c>
      <c r="I254" s="89">
        <v>0</v>
      </c>
      <c r="J254" s="89">
        <v>0</v>
      </c>
      <c r="K254" s="89">
        <v>0</v>
      </c>
      <c r="L254" s="89">
        <v>0</v>
      </c>
      <c r="M254" s="89">
        <v>0</v>
      </c>
      <c r="N254" s="89">
        <v>0</v>
      </c>
      <c r="O254" s="89">
        <v>0</v>
      </c>
      <c r="P254" s="89">
        <v>0</v>
      </c>
      <c r="Q254" s="136">
        <v>0</v>
      </c>
    </row>
    <row r="255" spans="1:17" x14ac:dyDescent="0.25">
      <c r="A255" s="280">
        <f t="shared" si="82"/>
        <v>0</v>
      </c>
      <c r="B255" s="280">
        <f t="shared" si="83"/>
        <v>0</v>
      </c>
      <c r="C255" s="105" t="s">
        <v>24</v>
      </c>
      <c r="D255" s="64" t="s">
        <v>1698</v>
      </c>
      <c r="E255" s="111">
        <v>0</v>
      </c>
      <c r="F255" s="130">
        <v>0</v>
      </c>
      <c r="G255" s="136">
        <v>0</v>
      </c>
      <c r="H255" s="130">
        <v>0</v>
      </c>
      <c r="I255" s="89">
        <v>0</v>
      </c>
      <c r="J255" s="89">
        <v>0</v>
      </c>
      <c r="K255" s="89">
        <v>0</v>
      </c>
      <c r="L255" s="89">
        <v>0</v>
      </c>
      <c r="M255" s="89">
        <v>0</v>
      </c>
      <c r="N255" s="89">
        <v>0</v>
      </c>
      <c r="O255" s="89">
        <v>0</v>
      </c>
      <c r="P255" s="89">
        <v>0</v>
      </c>
      <c r="Q255" s="136">
        <v>0</v>
      </c>
    </row>
    <row r="256" spans="1:17" x14ac:dyDescent="0.25">
      <c r="A256" s="280">
        <f t="shared" si="82"/>
        <v>0</v>
      </c>
      <c r="B256" s="280">
        <f t="shared" si="83"/>
        <v>0</v>
      </c>
      <c r="C256" s="105" t="s">
        <v>25</v>
      </c>
      <c r="D256" s="64" t="s">
        <v>1734</v>
      </c>
      <c r="E256" s="111">
        <v>0</v>
      </c>
      <c r="F256" s="130">
        <v>0</v>
      </c>
      <c r="G256" s="136">
        <v>0</v>
      </c>
      <c r="H256" s="130">
        <v>0</v>
      </c>
      <c r="I256" s="89">
        <v>0</v>
      </c>
      <c r="J256" s="89">
        <v>0</v>
      </c>
      <c r="K256" s="89">
        <v>0</v>
      </c>
      <c r="L256" s="89">
        <v>0</v>
      </c>
      <c r="M256" s="89">
        <v>0</v>
      </c>
      <c r="N256" s="89">
        <v>0</v>
      </c>
      <c r="O256" s="89">
        <v>0</v>
      </c>
      <c r="P256" s="89">
        <v>0</v>
      </c>
      <c r="Q256" s="136">
        <v>0</v>
      </c>
    </row>
    <row r="257" spans="1:17" x14ac:dyDescent="0.25">
      <c r="A257" s="280">
        <f t="shared" si="82"/>
        <v>0</v>
      </c>
      <c r="B257" s="280">
        <f t="shared" si="83"/>
        <v>0</v>
      </c>
      <c r="C257" s="105" t="s">
        <v>26</v>
      </c>
      <c r="D257" s="64" t="s">
        <v>16</v>
      </c>
      <c r="E257" s="111">
        <v>0</v>
      </c>
      <c r="F257" s="130">
        <v>0</v>
      </c>
      <c r="G257" s="136">
        <v>0</v>
      </c>
      <c r="H257" s="130">
        <v>0</v>
      </c>
      <c r="I257" s="89">
        <v>0</v>
      </c>
      <c r="J257" s="89">
        <v>0</v>
      </c>
      <c r="K257" s="89">
        <v>0</v>
      </c>
      <c r="L257" s="89">
        <v>0</v>
      </c>
      <c r="M257" s="89">
        <v>0</v>
      </c>
      <c r="N257" s="89">
        <v>0</v>
      </c>
      <c r="O257" s="89">
        <v>0</v>
      </c>
      <c r="P257" s="89">
        <v>0</v>
      </c>
      <c r="Q257" s="136">
        <v>0</v>
      </c>
    </row>
    <row r="258" spans="1:17" x14ac:dyDescent="0.25">
      <c r="A258" s="280">
        <f t="shared" si="82"/>
        <v>0</v>
      </c>
      <c r="B258" s="280">
        <f t="shared" si="83"/>
        <v>0</v>
      </c>
      <c r="C258" s="105" t="s">
        <v>27</v>
      </c>
      <c r="D258" s="64" t="s">
        <v>2</v>
      </c>
      <c r="E258" s="111">
        <v>0</v>
      </c>
      <c r="F258" s="130">
        <v>0</v>
      </c>
      <c r="G258" s="136">
        <v>0</v>
      </c>
      <c r="H258" s="130">
        <v>0</v>
      </c>
      <c r="I258" s="89">
        <v>0</v>
      </c>
      <c r="J258" s="89">
        <v>0</v>
      </c>
      <c r="K258" s="89">
        <v>0</v>
      </c>
      <c r="L258" s="89">
        <v>0</v>
      </c>
      <c r="M258" s="89">
        <v>0</v>
      </c>
      <c r="N258" s="89">
        <v>0</v>
      </c>
      <c r="O258" s="89">
        <v>0</v>
      </c>
      <c r="P258" s="89">
        <v>0</v>
      </c>
      <c r="Q258" s="136">
        <v>0</v>
      </c>
    </row>
    <row r="259" spans="1:17" x14ac:dyDescent="0.25">
      <c r="A259" s="281" t="s">
        <v>368</v>
      </c>
      <c r="B259" s="280">
        <f t="shared" si="83"/>
        <v>0</v>
      </c>
      <c r="C259" s="87" t="s">
        <v>29</v>
      </c>
      <c r="D259" s="62" t="s">
        <v>30</v>
      </c>
      <c r="E259" s="135">
        <f>+E260+E261</f>
        <v>0</v>
      </c>
      <c r="F259" s="119" t="s">
        <v>368</v>
      </c>
      <c r="G259" s="118" t="s">
        <v>368</v>
      </c>
      <c r="H259" s="129">
        <f t="shared" ref="H259:Q259" si="85">+H260+H261</f>
        <v>0</v>
      </c>
      <c r="I259" s="98">
        <f t="shared" si="85"/>
        <v>0</v>
      </c>
      <c r="J259" s="98">
        <f t="shared" si="85"/>
        <v>0</v>
      </c>
      <c r="K259" s="98">
        <f t="shared" si="85"/>
        <v>0</v>
      </c>
      <c r="L259" s="98">
        <f t="shared" si="85"/>
        <v>0</v>
      </c>
      <c r="M259" s="98">
        <f t="shared" si="85"/>
        <v>0</v>
      </c>
      <c r="N259" s="98">
        <f t="shared" si="85"/>
        <v>0</v>
      </c>
      <c r="O259" s="98">
        <f t="shared" si="85"/>
        <v>0</v>
      </c>
      <c r="P259" s="98">
        <f t="shared" si="85"/>
        <v>0</v>
      </c>
      <c r="Q259" s="135">
        <f t="shared" si="85"/>
        <v>0</v>
      </c>
    </row>
    <row r="260" spans="1:17" ht="17.25" customHeight="1" x14ac:dyDescent="0.25">
      <c r="A260" s="281" t="s">
        <v>368</v>
      </c>
      <c r="B260" s="280">
        <f t="shared" si="83"/>
        <v>0</v>
      </c>
      <c r="C260" s="105" t="s">
        <v>31</v>
      </c>
      <c r="D260" s="64" t="s">
        <v>32</v>
      </c>
      <c r="E260" s="111">
        <v>0</v>
      </c>
      <c r="F260" s="122" t="s">
        <v>368</v>
      </c>
      <c r="G260" s="125" t="s">
        <v>368</v>
      </c>
      <c r="H260" s="130">
        <v>0</v>
      </c>
      <c r="I260" s="89">
        <v>0</v>
      </c>
      <c r="J260" s="89">
        <v>0</v>
      </c>
      <c r="K260" s="89">
        <v>0</v>
      </c>
      <c r="L260" s="89">
        <v>0</v>
      </c>
      <c r="M260" s="89">
        <v>0</v>
      </c>
      <c r="N260" s="89">
        <v>0</v>
      </c>
      <c r="O260" s="89">
        <v>0</v>
      </c>
      <c r="P260" s="89">
        <v>0</v>
      </c>
      <c r="Q260" s="136">
        <v>0</v>
      </c>
    </row>
    <row r="261" spans="1:17" ht="15.75" customHeight="1" x14ac:dyDescent="0.25">
      <c r="A261" s="281" t="s">
        <v>368</v>
      </c>
      <c r="B261" s="280">
        <f t="shared" si="83"/>
        <v>0</v>
      </c>
      <c r="C261" s="105" t="s">
        <v>33</v>
      </c>
      <c r="D261" s="64" t="s">
        <v>34</v>
      </c>
      <c r="E261" s="111">
        <v>0</v>
      </c>
      <c r="F261" s="122" t="s">
        <v>368</v>
      </c>
      <c r="G261" s="125" t="s">
        <v>368</v>
      </c>
      <c r="H261" s="130">
        <v>0</v>
      </c>
      <c r="I261" s="89">
        <v>0</v>
      </c>
      <c r="J261" s="89">
        <v>0</v>
      </c>
      <c r="K261" s="89">
        <v>0</v>
      </c>
      <c r="L261" s="89">
        <v>0</v>
      </c>
      <c r="M261" s="89">
        <v>0</v>
      </c>
      <c r="N261" s="89">
        <v>0</v>
      </c>
      <c r="O261" s="89">
        <v>0</v>
      </c>
      <c r="P261" s="89">
        <v>0</v>
      </c>
      <c r="Q261" s="136">
        <v>0</v>
      </c>
    </row>
    <row r="262" spans="1:17" x14ac:dyDescent="0.25">
      <c r="A262" s="281" t="s">
        <v>368</v>
      </c>
      <c r="B262" s="280">
        <f t="shared" si="83"/>
        <v>0</v>
      </c>
      <c r="C262" s="87" t="s">
        <v>35</v>
      </c>
      <c r="D262" s="62" t="s">
        <v>4</v>
      </c>
      <c r="E262" s="135">
        <v>0</v>
      </c>
      <c r="F262" s="484" t="s">
        <v>368</v>
      </c>
      <c r="G262" s="483" t="s">
        <v>368</v>
      </c>
      <c r="H262" s="129">
        <v>0</v>
      </c>
      <c r="I262" s="98">
        <v>0</v>
      </c>
      <c r="J262" s="98">
        <v>0</v>
      </c>
      <c r="K262" s="98">
        <v>0</v>
      </c>
      <c r="L262" s="98">
        <v>0</v>
      </c>
      <c r="M262" s="98">
        <v>0</v>
      </c>
      <c r="N262" s="98">
        <v>0</v>
      </c>
      <c r="O262" s="98">
        <v>0</v>
      </c>
      <c r="P262" s="98">
        <v>0</v>
      </c>
      <c r="Q262" s="135">
        <v>0</v>
      </c>
    </row>
    <row r="263" spans="1:17" x14ac:dyDescent="0.25">
      <c r="A263" s="281" t="s">
        <v>368</v>
      </c>
      <c r="B263" s="280">
        <f t="shared" si="83"/>
        <v>0</v>
      </c>
      <c r="C263" s="87" t="s">
        <v>1706</v>
      </c>
      <c r="D263" s="62" t="s">
        <v>1735</v>
      </c>
      <c r="E263" s="135">
        <v>0</v>
      </c>
      <c r="F263" s="484" t="s">
        <v>368</v>
      </c>
      <c r="G263" s="483" t="s">
        <v>368</v>
      </c>
      <c r="H263" s="129">
        <v>0</v>
      </c>
      <c r="I263" s="98">
        <v>0</v>
      </c>
      <c r="J263" s="98">
        <v>0</v>
      </c>
      <c r="K263" s="98">
        <v>0</v>
      </c>
      <c r="L263" s="98">
        <v>0</v>
      </c>
      <c r="M263" s="98">
        <v>0</v>
      </c>
      <c r="N263" s="98">
        <v>0</v>
      </c>
      <c r="O263" s="98">
        <v>0</v>
      </c>
      <c r="P263" s="98">
        <v>0</v>
      </c>
      <c r="Q263" s="135">
        <v>0</v>
      </c>
    </row>
    <row r="264" spans="1:17" s="104" customFormat="1" x14ac:dyDescent="0.25">
      <c r="A264" s="281" t="s">
        <v>368</v>
      </c>
      <c r="B264" s="280">
        <f t="shared" si="83"/>
        <v>0</v>
      </c>
      <c r="C264" s="266" t="s">
        <v>363</v>
      </c>
      <c r="D264" s="477" t="s">
        <v>13688</v>
      </c>
      <c r="E264" s="118">
        <f>+EIGNIR!C625</f>
        <v>0</v>
      </c>
      <c r="F264" s="122" t="s">
        <v>368</v>
      </c>
      <c r="G264" s="125" t="s">
        <v>368</v>
      </c>
      <c r="H264" s="119">
        <f>+H265+H273+H281+H289</f>
        <v>0</v>
      </c>
      <c r="I264" s="119">
        <f t="shared" ref="I264:Q264" si="86">+I265+I273+I281+I289</f>
        <v>0</v>
      </c>
      <c r="J264" s="119">
        <f t="shared" si="86"/>
        <v>0</v>
      </c>
      <c r="K264" s="119">
        <f t="shared" si="86"/>
        <v>0</v>
      </c>
      <c r="L264" s="119">
        <f t="shared" si="86"/>
        <v>0</v>
      </c>
      <c r="M264" s="119">
        <f t="shared" si="86"/>
        <v>0</v>
      </c>
      <c r="N264" s="119">
        <f t="shared" si="86"/>
        <v>0</v>
      </c>
      <c r="O264" s="119">
        <f t="shared" si="86"/>
        <v>0</v>
      </c>
      <c r="P264" s="119">
        <f t="shared" si="86"/>
        <v>0</v>
      </c>
      <c r="Q264" s="118">
        <f t="shared" si="86"/>
        <v>0</v>
      </c>
    </row>
    <row r="265" spans="1:17" s="148" customFormat="1" x14ac:dyDescent="0.25">
      <c r="A265" s="281" t="s">
        <v>368</v>
      </c>
      <c r="B265" s="280">
        <f t="shared" si="83"/>
        <v>0</v>
      </c>
      <c r="C265" s="266"/>
      <c r="D265" s="352" t="s">
        <v>639</v>
      </c>
      <c r="E265" s="135">
        <f>SUM(E266:E272)</f>
        <v>0</v>
      </c>
      <c r="F265" s="122" t="s">
        <v>368</v>
      </c>
      <c r="G265" s="125" t="s">
        <v>368</v>
      </c>
      <c r="H265" s="388">
        <f>+SUM(H266:H272)</f>
        <v>0</v>
      </c>
      <c r="I265" s="388">
        <f>+SUM(I266:I272)</f>
        <v>0</v>
      </c>
      <c r="J265" s="388">
        <f t="shared" ref="J265:Q265" si="87">+SUM(J266:J272)</f>
        <v>0</v>
      </c>
      <c r="K265" s="388">
        <f t="shared" si="87"/>
        <v>0</v>
      </c>
      <c r="L265" s="388">
        <f t="shared" si="87"/>
        <v>0</v>
      </c>
      <c r="M265" s="388">
        <f t="shared" si="87"/>
        <v>0</v>
      </c>
      <c r="N265" s="388">
        <f t="shared" si="87"/>
        <v>0</v>
      </c>
      <c r="O265" s="388">
        <f t="shared" si="87"/>
        <v>0</v>
      </c>
      <c r="P265" s="388">
        <f t="shared" si="87"/>
        <v>0</v>
      </c>
      <c r="Q265" s="135">
        <f t="shared" si="87"/>
        <v>0</v>
      </c>
    </row>
    <row r="266" spans="1:17" s="345" customFormat="1" x14ac:dyDescent="0.25">
      <c r="A266" s="281" t="s">
        <v>368</v>
      </c>
      <c r="B266" s="281" t="s">
        <v>368</v>
      </c>
      <c r="C266" s="105" t="s">
        <v>1714</v>
      </c>
      <c r="D266" s="107" t="s">
        <v>394</v>
      </c>
      <c r="E266" s="125" t="s">
        <v>368</v>
      </c>
      <c r="F266" s="122" t="s">
        <v>368</v>
      </c>
      <c r="G266" s="125" t="s">
        <v>368</v>
      </c>
      <c r="H266" s="122" t="s">
        <v>368</v>
      </c>
      <c r="I266" s="122" t="s">
        <v>368</v>
      </c>
      <c r="J266" s="122" t="s">
        <v>368</v>
      </c>
      <c r="K266" s="122" t="s">
        <v>368</v>
      </c>
      <c r="L266" s="122" t="s">
        <v>368</v>
      </c>
      <c r="M266" s="122" t="s">
        <v>368</v>
      </c>
      <c r="N266" s="122" t="s">
        <v>368</v>
      </c>
      <c r="O266" s="122" t="s">
        <v>368</v>
      </c>
      <c r="P266" s="122" t="s">
        <v>368</v>
      </c>
      <c r="Q266" s="125" t="s">
        <v>368</v>
      </c>
    </row>
    <row r="267" spans="1:17" s="393" customFormat="1" x14ac:dyDescent="0.25">
      <c r="A267" s="281" t="s">
        <v>368</v>
      </c>
      <c r="B267" s="280">
        <f t="shared" si="83"/>
        <v>0</v>
      </c>
      <c r="C267" s="105" t="s">
        <v>1715</v>
      </c>
      <c r="D267" s="107" t="s">
        <v>15</v>
      </c>
      <c r="E267" s="111">
        <v>0</v>
      </c>
      <c r="F267" s="122" t="s">
        <v>368</v>
      </c>
      <c r="G267" s="125" t="s">
        <v>368</v>
      </c>
      <c r="H267" s="134">
        <v>0</v>
      </c>
      <c r="I267" s="54">
        <v>0</v>
      </c>
      <c r="J267" s="54">
        <v>0</v>
      </c>
      <c r="K267" s="54">
        <v>0</v>
      </c>
      <c r="L267" s="54">
        <v>0</v>
      </c>
      <c r="M267" s="54">
        <v>0</v>
      </c>
      <c r="N267" s="54">
        <v>0</v>
      </c>
      <c r="O267" s="54">
        <v>0</v>
      </c>
      <c r="P267" s="54">
        <v>0</v>
      </c>
      <c r="Q267" s="142">
        <v>0</v>
      </c>
    </row>
    <row r="268" spans="1:17" s="393" customFormat="1" x14ac:dyDescent="0.25">
      <c r="A268" s="281" t="s">
        <v>368</v>
      </c>
      <c r="B268" s="281" t="s">
        <v>368</v>
      </c>
      <c r="C268" s="105" t="s">
        <v>1716</v>
      </c>
      <c r="D268" s="107" t="s">
        <v>370</v>
      </c>
      <c r="E268" s="125" t="s">
        <v>368</v>
      </c>
      <c r="F268" s="122" t="s">
        <v>368</v>
      </c>
      <c r="G268" s="125" t="s">
        <v>368</v>
      </c>
      <c r="H268" s="122" t="s">
        <v>368</v>
      </c>
      <c r="I268" s="122" t="s">
        <v>368</v>
      </c>
      <c r="J268" s="122" t="s">
        <v>368</v>
      </c>
      <c r="K268" s="122" t="s">
        <v>368</v>
      </c>
      <c r="L268" s="122" t="s">
        <v>368</v>
      </c>
      <c r="M268" s="122" t="s">
        <v>368</v>
      </c>
      <c r="N268" s="122" t="s">
        <v>368</v>
      </c>
      <c r="O268" s="122" t="s">
        <v>368</v>
      </c>
      <c r="P268" s="122" t="s">
        <v>368</v>
      </c>
      <c r="Q268" s="125" t="s">
        <v>368</v>
      </c>
    </row>
    <row r="269" spans="1:17" s="393" customFormat="1" x14ac:dyDescent="0.25">
      <c r="A269" s="281" t="s">
        <v>368</v>
      </c>
      <c r="B269" s="281" t="s">
        <v>368</v>
      </c>
      <c r="C269" s="105" t="s">
        <v>1717</v>
      </c>
      <c r="D269" s="395" t="s">
        <v>400</v>
      </c>
      <c r="E269" s="125" t="s">
        <v>368</v>
      </c>
      <c r="F269" s="122" t="s">
        <v>368</v>
      </c>
      <c r="G269" s="125" t="s">
        <v>368</v>
      </c>
      <c r="H269" s="122" t="s">
        <v>368</v>
      </c>
      <c r="I269" s="122" t="s">
        <v>368</v>
      </c>
      <c r="J269" s="122" t="s">
        <v>368</v>
      </c>
      <c r="K269" s="122" t="s">
        <v>368</v>
      </c>
      <c r="L269" s="122" t="s">
        <v>368</v>
      </c>
      <c r="M269" s="122" t="s">
        <v>368</v>
      </c>
      <c r="N269" s="122" t="s">
        <v>368</v>
      </c>
      <c r="O269" s="122" t="s">
        <v>368</v>
      </c>
      <c r="P269" s="122" t="s">
        <v>368</v>
      </c>
      <c r="Q269" s="125" t="s">
        <v>368</v>
      </c>
    </row>
    <row r="270" spans="1:17" s="393" customFormat="1" x14ac:dyDescent="0.25">
      <c r="A270" s="281" t="s">
        <v>368</v>
      </c>
      <c r="B270" s="280">
        <f t="shared" si="83"/>
        <v>0</v>
      </c>
      <c r="C270" s="105" t="s">
        <v>1718</v>
      </c>
      <c r="D270" s="107" t="s">
        <v>1710</v>
      </c>
      <c r="E270" s="111">
        <v>0</v>
      </c>
      <c r="F270" s="122" t="s">
        <v>368</v>
      </c>
      <c r="G270" s="125" t="s">
        <v>368</v>
      </c>
      <c r="H270" s="134">
        <v>0</v>
      </c>
      <c r="I270" s="54">
        <v>0</v>
      </c>
      <c r="J270" s="54">
        <v>0</v>
      </c>
      <c r="K270" s="54">
        <v>0</v>
      </c>
      <c r="L270" s="54">
        <v>0</v>
      </c>
      <c r="M270" s="54">
        <v>0</v>
      </c>
      <c r="N270" s="54">
        <v>0</v>
      </c>
      <c r="O270" s="54">
        <v>0</v>
      </c>
      <c r="P270" s="54">
        <v>0</v>
      </c>
      <c r="Q270" s="142">
        <v>0</v>
      </c>
    </row>
    <row r="271" spans="1:17" s="393" customFormat="1" x14ac:dyDescent="0.25">
      <c r="A271" s="281" t="s">
        <v>368</v>
      </c>
      <c r="B271" s="281" t="s">
        <v>368</v>
      </c>
      <c r="C271" s="105" t="s">
        <v>1719</v>
      </c>
      <c r="D271" s="107" t="s">
        <v>1709</v>
      </c>
      <c r="E271" s="125" t="s">
        <v>368</v>
      </c>
      <c r="F271" s="122" t="s">
        <v>368</v>
      </c>
      <c r="G271" s="125" t="s">
        <v>368</v>
      </c>
      <c r="H271" s="122" t="s">
        <v>368</v>
      </c>
      <c r="I271" s="122" t="s">
        <v>368</v>
      </c>
      <c r="J271" s="122" t="s">
        <v>368</v>
      </c>
      <c r="K271" s="122" t="s">
        <v>368</v>
      </c>
      <c r="L271" s="122" t="s">
        <v>368</v>
      </c>
      <c r="M271" s="122" t="s">
        <v>368</v>
      </c>
      <c r="N271" s="122" t="s">
        <v>368</v>
      </c>
      <c r="O271" s="122" t="s">
        <v>368</v>
      </c>
      <c r="P271" s="122" t="s">
        <v>368</v>
      </c>
      <c r="Q271" s="125" t="s">
        <v>368</v>
      </c>
    </row>
    <row r="272" spans="1:17" s="345" customFormat="1" x14ac:dyDescent="0.25">
      <c r="A272" s="281" t="s">
        <v>368</v>
      </c>
      <c r="B272" s="280">
        <f t="shared" ref="B272:B289" si="88">E272-SUM(H272:Q272)</f>
        <v>0</v>
      </c>
      <c r="C272" s="105" t="s">
        <v>1720</v>
      </c>
      <c r="D272" s="107" t="s">
        <v>1699</v>
      </c>
      <c r="E272" s="111">
        <v>0</v>
      </c>
      <c r="F272" s="122" t="s">
        <v>368</v>
      </c>
      <c r="G272" s="125" t="s">
        <v>368</v>
      </c>
      <c r="H272" s="134">
        <v>0</v>
      </c>
      <c r="I272" s="54">
        <v>0</v>
      </c>
      <c r="J272" s="54">
        <v>0</v>
      </c>
      <c r="K272" s="54">
        <v>0</v>
      </c>
      <c r="L272" s="54">
        <v>0</v>
      </c>
      <c r="M272" s="54">
        <v>0</v>
      </c>
      <c r="N272" s="54">
        <v>0</v>
      </c>
      <c r="O272" s="54">
        <v>0</v>
      </c>
      <c r="P272" s="54">
        <v>0</v>
      </c>
      <c r="Q272" s="142">
        <v>0</v>
      </c>
    </row>
    <row r="273" spans="1:17" x14ac:dyDescent="0.25">
      <c r="A273" s="281" t="s">
        <v>368</v>
      </c>
      <c r="B273" s="280">
        <f t="shared" si="88"/>
        <v>0</v>
      </c>
      <c r="C273" s="266"/>
      <c r="D273" s="352" t="s">
        <v>640</v>
      </c>
      <c r="E273" s="135">
        <f>SUM(E274:E280)</f>
        <v>0</v>
      </c>
      <c r="F273" s="122" t="s">
        <v>368</v>
      </c>
      <c r="G273" s="125" t="s">
        <v>368</v>
      </c>
      <c r="H273" s="388">
        <f>+SUM(H274:H280)</f>
        <v>0</v>
      </c>
      <c r="I273" s="388">
        <f>+SUM(I274:I280)</f>
        <v>0</v>
      </c>
      <c r="J273" s="388">
        <f t="shared" ref="J273" si="89">+SUM(J274:J280)</f>
        <v>0</v>
      </c>
      <c r="K273" s="388">
        <f t="shared" ref="K273" si="90">+SUM(K274:K280)</f>
        <v>0</v>
      </c>
      <c r="L273" s="388">
        <f t="shared" ref="L273" si="91">+SUM(L274:L280)</f>
        <v>0</v>
      </c>
      <c r="M273" s="388">
        <f t="shared" ref="M273" si="92">+SUM(M274:M280)</f>
        <v>0</v>
      </c>
      <c r="N273" s="388">
        <f t="shared" ref="N273" si="93">+SUM(N274:N280)</f>
        <v>0</v>
      </c>
      <c r="O273" s="388">
        <f t="shared" ref="O273" si="94">+SUM(O274:O280)</f>
        <v>0</v>
      </c>
      <c r="P273" s="388">
        <f t="shared" ref="P273" si="95">+SUM(P274:P280)</f>
        <v>0</v>
      </c>
      <c r="Q273" s="135">
        <f t="shared" ref="Q273" si="96">+SUM(Q274:Q280)</f>
        <v>0</v>
      </c>
    </row>
    <row r="274" spans="1:17" s="345" customFormat="1" x14ac:dyDescent="0.25">
      <c r="A274" s="281" t="s">
        <v>368</v>
      </c>
      <c r="B274" s="281" t="s">
        <v>368</v>
      </c>
      <c r="C274" s="105" t="s">
        <v>1714</v>
      </c>
      <c r="D274" s="107" t="s">
        <v>394</v>
      </c>
      <c r="E274" s="125" t="s">
        <v>368</v>
      </c>
      <c r="F274" s="122" t="s">
        <v>368</v>
      </c>
      <c r="G274" s="125" t="s">
        <v>368</v>
      </c>
      <c r="H274" s="122" t="s">
        <v>368</v>
      </c>
      <c r="I274" s="122" t="s">
        <v>368</v>
      </c>
      <c r="J274" s="122" t="s">
        <v>368</v>
      </c>
      <c r="K274" s="122" t="s">
        <v>368</v>
      </c>
      <c r="L274" s="122" t="s">
        <v>368</v>
      </c>
      <c r="M274" s="122" t="s">
        <v>368</v>
      </c>
      <c r="N274" s="122" t="s">
        <v>368</v>
      </c>
      <c r="O274" s="122" t="s">
        <v>368</v>
      </c>
      <c r="P274" s="122" t="s">
        <v>368</v>
      </c>
      <c r="Q274" s="125" t="s">
        <v>368</v>
      </c>
    </row>
    <row r="275" spans="1:17" s="393" customFormat="1" x14ac:dyDescent="0.25">
      <c r="A275" s="281" t="s">
        <v>368</v>
      </c>
      <c r="B275" s="280">
        <f t="shared" si="88"/>
        <v>0</v>
      </c>
      <c r="C275" s="105" t="s">
        <v>1715</v>
      </c>
      <c r="D275" s="107" t="s">
        <v>15</v>
      </c>
      <c r="E275" s="111">
        <v>0</v>
      </c>
      <c r="F275" s="122" t="s">
        <v>368</v>
      </c>
      <c r="G275" s="125" t="s">
        <v>368</v>
      </c>
      <c r="H275" s="130">
        <v>0</v>
      </c>
      <c r="I275" s="89">
        <v>0</v>
      </c>
      <c r="J275" s="89">
        <v>0</v>
      </c>
      <c r="K275" s="89">
        <v>0</v>
      </c>
      <c r="L275" s="89">
        <v>0</v>
      </c>
      <c r="M275" s="89">
        <v>0</v>
      </c>
      <c r="N275" s="89">
        <v>0</v>
      </c>
      <c r="O275" s="89">
        <v>0</v>
      </c>
      <c r="P275" s="89">
        <v>0</v>
      </c>
      <c r="Q275" s="136">
        <v>0</v>
      </c>
    </row>
    <row r="276" spans="1:17" s="393" customFormat="1" x14ac:dyDescent="0.25">
      <c r="A276" s="281" t="s">
        <v>368</v>
      </c>
      <c r="B276" s="281" t="s">
        <v>368</v>
      </c>
      <c r="C276" s="105" t="s">
        <v>1716</v>
      </c>
      <c r="D276" s="107" t="s">
        <v>370</v>
      </c>
      <c r="E276" s="125" t="s">
        <v>368</v>
      </c>
      <c r="F276" s="122" t="s">
        <v>368</v>
      </c>
      <c r="G276" s="125" t="s">
        <v>368</v>
      </c>
      <c r="H276" s="122" t="s">
        <v>368</v>
      </c>
      <c r="I276" s="122" t="s">
        <v>368</v>
      </c>
      <c r="J276" s="122" t="s">
        <v>368</v>
      </c>
      <c r="K276" s="122" t="s">
        <v>368</v>
      </c>
      <c r="L276" s="122" t="s">
        <v>368</v>
      </c>
      <c r="M276" s="122" t="s">
        <v>368</v>
      </c>
      <c r="N276" s="122" t="s">
        <v>368</v>
      </c>
      <c r="O276" s="122" t="s">
        <v>368</v>
      </c>
      <c r="P276" s="122" t="s">
        <v>368</v>
      </c>
      <c r="Q276" s="125" t="s">
        <v>368</v>
      </c>
    </row>
    <row r="277" spans="1:17" s="393" customFormat="1" x14ac:dyDescent="0.25">
      <c r="A277" s="281" t="s">
        <v>368</v>
      </c>
      <c r="B277" s="281" t="s">
        <v>368</v>
      </c>
      <c r="C277" s="105" t="s">
        <v>1717</v>
      </c>
      <c r="D277" s="395" t="s">
        <v>400</v>
      </c>
      <c r="E277" s="125" t="s">
        <v>368</v>
      </c>
      <c r="F277" s="122" t="s">
        <v>368</v>
      </c>
      <c r="G277" s="125" t="s">
        <v>368</v>
      </c>
      <c r="H277" s="122" t="s">
        <v>368</v>
      </c>
      <c r="I277" s="122" t="s">
        <v>368</v>
      </c>
      <c r="J277" s="122" t="s">
        <v>368</v>
      </c>
      <c r="K277" s="122" t="s">
        <v>368</v>
      </c>
      <c r="L277" s="122" t="s">
        <v>368</v>
      </c>
      <c r="M277" s="122" t="s">
        <v>368</v>
      </c>
      <c r="N277" s="122" t="s">
        <v>368</v>
      </c>
      <c r="O277" s="122" t="s">
        <v>368</v>
      </c>
      <c r="P277" s="122" t="s">
        <v>368</v>
      </c>
      <c r="Q277" s="125" t="s">
        <v>368</v>
      </c>
    </row>
    <row r="278" spans="1:17" s="393" customFormat="1" x14ac:dyDescent="0.25">
      <c r="A278" s="281" t="s">
        <v>368</v>
      </c>
      <c r="B278" s="280">
        <f t="shared" si="88"/>
        <v>0</v>
      </c>
      <c r="C278" s="105" t="s">
        <v>1718</v>
      </c>
      <c r="D278" s="107" t="s">
        <v>1710</v>
      </c>
      <c r="E278" s="111">
        <v>0</v>
      </c>
      <c r="F278" s="122" t="s">
        <v>368</v>
      </c>
      <c r="G278" s="125" t="s">
        <v>368</v>
      </c>
      <c r="H278" s="134">
        <v>0</v>
      </c>
      <c r="I278" s="54">
        <v>0</v>
      </c>
      <c r="J278" s="54">
        <v>0</v>
      </c>
      <c r="K278" s="54">
        <v>0</v>
      </c>
      <c r="L278" s="54">
        <v>0</v>
      </c>
      <c r="M278" s="54">
        <v>0</v>
      </c>
      <c r="N278" s="54">
        <v>0</v>
      </c>
      <c r="O278" s="54">
        <v>0</v>
      </c>
      <c r="P278" s="54">
        <v>0</v>
      </c>
      <c r="Q278" s="142">
        <v>0</v>
      </c>
    </row>
    <row r="279" spans="1:17" s="393" customFormat="1" x14ac:dyDescent="0.25">
      <c r="A279" s="281" t="s">
        <v>368</v>
      </c>
      <c r="B279" s="281" t="s">
        <v>368</v>
      </c>
      <c r="C279" s="105" t="s">
        <v>1719</v>
      </c>
      <c r="D279" s="107" t="s">
        <v>1709</v>
      </c>
      <c r="E279" s="125" t="s">
        <v>368</v>
      </c>
      <c r="F279" s="122" t="s">
        <v>368</v>
      </c>
      <c r="G279" s="125" t="s">
        <v>368</v>
      </c>
      <c r="H279" s="122" t="s">
        <v>368</v>
      </c>
      <c r="I279" s="122" t="s">
        <v>368</v>
      </c>
      <c r="J279" s="122" t="s">
        <v>368</v>
      </c>
      <c r="K279" s="122" t="s">
        <v>368</v>
      </c>
      <c r="L279" s="122" t="s">
        <v>368</v>
      </c>
      <c r="M279" s="122" t="s">
        <v>368</v>
      </c>
      <c r="N279" s="122" t="s">
        <v>368</v>
      </c>
      <c r="O279" s="122" t="s">
        <v>368</v>
      </c>
      <c r="P279" s="122" t="s">
        <v>368</v>
      </c>
      <c r="Q279" s="125" t="s">
        <v>368</v>
      </c>
    </row>
    <row r="280" spans="1:17" s="345" customFormat="1" x14ac:dyDescent="0.25">
      <c r="A280" s="281" t="s">
        <v>368</v>
      </c>
      <c r="B280" s="280">
        <f t="shared" si="88"/>
        <v>0</v>
      </c>
      <c r="C280" s="105" t="s">
        <v>1720</v>
      </c>
      <c r="D280" s="107" t="s">
        <v>1699</v>
      </c>
      <c r="E280" s="111">
        <v>0</v>
      </c>
      <c r="F280" s="122" t="s">
        <v>368</v>
      </c>
      <c r="G280" s="125" t="s">
        <v>368</v>
      </c>
      <c r="H280" s="134">
        <v>0</v>
      </c>
      <c r="I280" s="54">
        <v>0</v>
      </c>
      <c r="J280" s="54">
        <v>0</v>
      </c>
      <c r="K280" s="54">
        <v>0</v>
      </c>
      <c r="L280" s="54">
        <v>0</v>
      </c>
      <c r="M280" s="54">
        <v>0</v>
      </c>
      <c r="N280" s="54">
        <v>0</v>
      </c>
      <c r="O280" s="54">
        <v>0</v>
      </c>
      <c r="P280" s="54">
        <v>0</v>
      </c>
      <c r="Q280" s="142">
        <v>0</v>
      </c>
    </row>
    <row r="281" spans="1:17" s="148" customFormat="1" x14ac:dyDescent="0.25">
      <c r="A281" s="281" t="s">
        <v>368</v>
      </c>
      <c r="B281" s="280">
        <f t="shared" si="88"/>
        <v>0</v>
      </c>
      <c r="C281" s="266"/>
      <c r="D281" s="352" t="s">
        <v>1704</v>
      </c>
      <c r="E281" s="135">
        <f>SUM(E282:E288)</f>
        <v>0</v>
      </c>
      <c r="F281" s="122" t="s">
        <v>368</v>
      </c>
      <c r="G281" s="125" t="s">
        <v>368</v>
      </c>
      <c r="H281" s="388">
        <f>+SUM(H282:H288)</f>
        <v>0</v>
      </c>
      <c r="I281" s="388">
        <f>+SUM(I282:I288)</f>
        <v>0</v>
      </c>
      <c r="J281" s="388">
        <f t="shared" ref="J281" si="97">+SUM(J282:J288)</f>
        <v>0</v>
      </c>
      <c r="K281" s="388">
        <f t="shared" ref="K281" si="98">+SUM(K282:K288)</f>
        <v>0</v>
      </c>
      <c r="L281" s="388">
        <f t="shared" ref="L281" si="99">+SUM(L282:L288)</f>
        <v>0</v>
      </c>
      <c r="M281" s="388">
        <f t="shared" ref="M281" si="100">+SUM(M282:M288)</f>
        <v>0</v>
      </c>
      <c r="N281" s="388">
        <f t="shared" ref="N281" si="101">+SUM(N282:N288)</f>
        <v>0</v>
      </c>
      <c r="O281" s="388">
        <f t="shared" ref="O281" si="102">+SUM(O282:O288)</f>
        <v>0</v>
      </c>
      <c r="P281" s="388">
        <f t="shared" ref="P281" si="103">+SUM(P282:P288)</f>
        <v>0</v>
      </c>
      <c r="Q281" s="135">
        <f t="shared" ref="Q281" si="104">+SUM(Q282:Q288)</f>
        <v>0</v>
      </c>
    </row>
    <row r="282" spans="1:17" s="345" customFormat="1" x14ac:dyDescent="0.25">
      <c r="A282" s="281" t="s">
        <v>368</v>
      </c>
      <c r="B282" s="281" t="s">
        <v>368</v>
      </c>
      <c r="C282" s="105" t="s">
        <v>1714</v>
      </c>
      <c r="D282" s="107" t="s">
        <v>394</v>
      </c>
      <c r="E282" s="125" t="s">
        <v>368</v>
      </c>
      <c r="F282" s="122" t="s">
        <v>368</v>
      </c>
      <c r="G282" s="125" t="s">
        <v>368</v>
      </c>
      <c r="H282" s="122" t="s">
        <v>368</v>
      </c>
      <c r="I282" s="122" t="s">
        <v>368</v>
      </c>
      <c r="J282" s="122" t="s">
        <v>368</v>
      </c>
      <c r="K282" s="122" t="s">
        <v>368</v>
      </c>
      <c r="L282" s="122" t="s">
        <v>368</v>
      </c>
      <c r="M282" s="122" t="s">
        <v>368</v>
      </c>
      <c r="N282" s="122" t="s">
        <v>368</v>
      </c>
      <c r="O282" s="122" t="s">
        <v>368</v>
      </c>
      <c r="P282" s="122" t="s">
        <v>368</v>
      </c>
      <c r="Q282" s="125" t="s">
        <v>368</v>
      </c>
    </row>
    <row r="283" spans="1:17" s="393" customFormat="1" x14ac:dyDescent="0.25">
      <c r="A283" s="281" t="s">
        <v>368</v>
      </c>
      <c r="B283" s="280">
        <f t="shared" ref="B283:B286" si="105">E283-SUM(H283:Q283)</f>
        <v>0</v>
      </c>
      <c r="C283" s="105" t="s">
        <v>1715</v>
      </c>
      <c r="D283" s="107" t="s">
        <v>15</v>
      </c>
      <c r="E283" s="111">
        <v>0</v>
      </c>
      <c r="F283" s="122" t="s">
        <v>368</v>
      </c>
      <c r="G283" s="125" t="s">
        <v>368</v>
      </c>
      <c r="H283" s="130">
        <v>0</v>
      </c>
      <c r="I283" s="89">
        <v>0</v>
      </c>
      <c r="J283" s="89">
        <v>0</v>
      </c>
      <c r="K283" s="89">
        <v>0</v>
      </c>
      <c r="L283" s="89">
        <v>0</v>
      </c>
      <c r="M283" s="89">
        <v>0</v>
      </c>
      <c r="N283" s="89">
        <v>0</v>
      </c>
      <c r="O283" s="89">
        <v>0</v>
      </c>
      <c r="P283" s="89">
        <v>0</v>
      </c>
      <c r="Q283" s="136">
        <v>0</v>
      </c>
    </row>
    <row r="284" spans="1:17" s="393" customFormat="1" x14ac:dyDescent="0.25">
      <c r="A284" s="281" t="s">
        <v>368</v>
      </c>
      <c r="B284" s="281" t="s">
        <v>368</v>
      </c>
      <c r="C284" s="105" t="s">
        <v>1716</v>
      </c>
      <c r="D284" s="107" t="s">
        <v>370</v>
      </c>
      <c r="E284" s="125" t="s">
        <v>368</v>
      </c>
      <c r="F284" s="122" t="s">
        <v>368</v>
      </c>
      <c r="G284" s="125" t="s">
        <v>368</v>
      </c>
      <c r="H284" s="122" t="s">
        <v>368</v>
      </c>
      <c r="I284" s="122" t="s">
        <v>368</v>
      </c>
      <c r="J284" s="122" t="s">
        <v>368</v>
      </c>
      <c r="K284" s="122" t="s">
        <v>368</v>
      </c>
      <c r="L284" s="122" t="s">
        <v>368</v>
      </c>
      <c r="M284" s="122" t="s">
        <v>368</v>
      </c>
      <c r="N284" s="122" t="s">
        <v>368</v>
      </c>
      <c r="O284" s="122" t="s">
        <v>368</v>
      </c>
      <c r="P284" s="122" t="s">
        <v>368</v>
      </c>
      <c r="Q284" s="125" t="s">
        <v>368</v>
      </c>
    </row>
    <row r="285" spans="1:17" s="393" customFormat="1" x14ac:dyDescent="0.25">
      <c r="A285" s="281" t="s">
        <v>368</v>
      </c>
      <c r="B285" s="281" t="s">
        <v>368</v>
      </c>
      <c r="C285" s="105" t="s">
        <v>1717</v>
      </c>
      <c r="D285" s="395" t="s">
        <v>400</v>
      </c>
      <c r="E285" s="125" t="s">
        <v>368</v>
      </c>
      <c r="F285" s="122" t="s">
        <v>368</v>
      </c>
      <c r="G285" s="125" t="s">
        <v>368</v>
      </c>
      <c r="H285" s="122" t="s">
        <v>368</v>
      </c>
      <c r="I285" s="122" t="s">
        <v>368</v>
      </c>
      <c r="J285" s="122" t="s">
        <v>368</v>
      </c>
      <c r="K285" s="122" t="s">
        <v>368</v>
      </c>
      <c r="L285" s="122" t="s">
        <v>368</v>
      </c>
      <c r="M285" s="122" t="s">
        <v>368</v>
      </c>
      <c r="N285" s="122" t="s">
        <v>368</v>
      </c>
      <c r="O285" s="122" t="s">
        <v>368</v>
      </c>
      <c r="P285" s="122" t="s">
        <v>368</v>
      </c>
      <c r="Q285" s="125" t="s">
        <v>368</v>
      </c>
    </row>
    <row r="286" spans="1:17" s="393" customFormat="1" x14ac:dyDescent="0.25">
      <c r="A286" s="281" t="s">
        <v>368</v>
      </c>
      <c r="B286" s="280">
        <f t="shared" si="105"/>
        <v>0</v>
      </c>
      <c r="C286" s="105" t="s">
        <v>1718</v>
      </c>
      <c r="D286" s="107" t="s">
        <v>1710</v>
      </c>
      <c r="E286" s="111">
        <v>0</v>
      </c>
      <c r="F286" s="122" t="s">
        <v>368</v>
      </c>
      <c r="G286" s="125" t="s">
        <v>368</v>
      </c>
      <c r="H286" s="134">
        <v>0</v>
      </c>
      <c r="I286" s="54">
        <v>0</v>
      </c>
      <c r="J286" s="54">
        <v>0</v>
      </c>
      <c r="K286" s="54">
        <v>0</v>
      </c>
      <c r="L286" s="54">
        <v>0</v>
      </c>
      <c r="M286" s="54">
        <v>0</v>
      </c>
      <c r="N286" s="54">
        <v>0</v>
      </c>
      <c r="O286" s="54">
        <v>0</v>
      </c>
      <c r="P286" s="54">
        <v>0</v>
      </c>
      <c r="Q286" s="142">
        <v>0</v>
      </c>
    </row>
    <row r="287" spans="1:17" s="393" customFormat="1" x14ac:dyDescent="0.25">
      <c r="A287" s="281" t="s">
        <v>368</v>
      </c>
      <c r="B287" s="281" t="s">
        <v>368</v>
      </c>
      <c r="C287" s="105" t="s">
        <v>1719</v>
      </c>
      <c r="D287" s="107" t="s">
        <v>1709</v>
      </c>
      <c r="E287" s="125" t="s">
        <v>368</v>
      </c>
      <c r="F287" s="122" t="s">
        <v>368</v>
      </c>
      <c r="G287" s="125" t="s">
        <v>368</v>
      </c>
      <c r="H287" s="122" t="s">
        <v>368</v>
      </c>
      <c r="I287" s="122" t="s">
        <v>368</v>
      </c>
      <c r="J287" s="122" t="s">
        <v>368</v>
      </c>
      <c r="K287" s="122" t="s">
        <v>368</v>
      </c>
      <c r="L287" s="122" t="s">
        <v>368</v>
      </c>
      <c r="M287" s="122" t="s">
        <v>368</v>
      </c>
      <c r="N287" s="122" t="s">
        <v>368</v>
      </c>
      <c r="O287" s="122" t="s">
        <v>368</v>
      </c>
      <c r="P287" s="122" t="s">
        <v>368</v>
      </c>
      <c r="Q287" s="125" t="s">
        <v>368</v>
      </c>
    </row>
    <row r="288" spans="1:17" s="345" customFormat="1" x14ac:dyDescent="0.25">
      <c r="A288" s="281" t="s">
        <v>368</v>
      </c>
      <c r="B288" s="280">
        <f t="shared" si="88"/>
        <v>0</v>
      </c>
      <c r="C288" s="105" t="s">
        <v>1720</v>
      </c>
      <c r="D288" s="107" t="s">
        <v>1699</v>
      </c>
      <c r="E288" s="111">
        <v>0</v>
      </c>
      <c r="F288" s="122" t="s">
        <v>368</v>
      </c>
      <c r="G288" s="125" t="s">
        <v>368</v>
      </c>
      <c r="H288" s="134">
        <v>0</v>
      </c>
      <c r="I288" s="54">
        <v>0</v>
      </c>
      <c r="J288" s="54">
        <v>0</v>
      </c>
      <c r="K288" s="54">
        <v>0</v>
      </c>
      <c r="L288" s="54">
        <v>0</v>
      </c>
      <c r="M288" s="54">
        <v>0</v>
      </c>
      <c r="N288" s="54">
        <v>0</v>
      </c>
      <c r="O288" s="54">
        <v>0</v>
      </c>
      <c r="P288" s="54">
        <v>0</v>
      </c>
      <c r="Q288" s="142">
        <v>0</v>
      </c>
    </row>
    <row r="289" spans="1:17" x14ac:dyDescent="0.25">
      <c r="A289" s="281" t="s">
        <v>368</v>
      </c>
      <c r="B289" s="280">
        <f t="shared" si="88"/>
        <v>0</v>
      </c>
      <c r="C289" s="266"/>
      <c r="D289" s="352" t="s">
        <v>364</v>
      </c>
      <c r="E289" s="135">
        <f>SUM(E290:E296)</f>
        <v>0</v>
      </c>
      <c r="F289" s="122" t="s">
        <v>368</v>
      </c>
      <c r="G289" s="125" t="s">
        <v>368</v>
      </c>
      <c r="H289" s="388">
        <f t="shared" ref="H289:Q289" si="106">+SUM(H290:H296)</f>
        <v>0</v>
      </c>
      <c r="I289" s="388">
        <f t="shared" si="106"/>
        <v>0</v>
      </c>
      <c r="J289" s="388">
        <f t="shared" si="106"/>
        <v>0</v>
      </c>
      <c r="K289" s="388">
        <f t="shared" si="106"/>
        <v>0</v>
      </c>
      <c r="L289" s="388">
        <f t="shared" si="106"/>
        <v>0</v>
      </c>
      <c r="M289" s="388">
        <f t="shared" si="106"/>
        <v>0</v>
      </c>
      <c r="N289" s="388">
        <f t="shared" si="106"/>
        <v>0</v>
      </c>
      <c r="O289" s="388">
        <f t="shared" si="106"/>
        <v>0</v>
      </c>
      <c r="P289" s="388">
        <f t="shared" si="106"/>
        <v>0</v>
      </c>
      <c r="Q289" s="135">
        <f t="shared" si="106"/>
        <v>0</v>
      </c>
    </row>
    <row r="290" spans="1:17" s="393" customFormat="1" x14ac:dyDescent="0.25">
      <c r="A290" s="281" t="s">
        <v>368</v>
      </c>
      <c r="B290" s="281" t="s">
        <v>368</v>
      </c>
      <c r="C290" s="105" t="s">
        <v>1714</v>
      </c>
      <c r="D290" s="107" t="s">
        <v>394</v>
      </c>
      <c r="E290" s="125" t="s">
        <v>368</v>
      </c>
      <c r="F290" s="122" t="s">
        <v>368</v>
      </c>
      <c r="G290" s="125" t="s">
        <v>368</v>
      </c>
      <c r="H290" s="122" t="s">
        <v>368</v>
      </c>
      <c r="I290" s="122" t="s">
        <v>368</v>
      </c>
      <c r="J290" s="122" t="s">
        <v>368</v>
      </c>
      <c r="K290" s="122" t="s">
        <v>368</v>
      </c>
      <c r="L290" s="122" t="s">
        <v>368</v>
      </c>
      <c r="M290" s="122" t="s">
        <v>368</v>
      </c>
      <c r="N290" s="122" t="s">
        <v>368</v>
      </c>
      <c r="O290" s="122" t="s">
        <v>368</v>
      </c>
      <c r="P290" s="122" t="s">
        <v>368</v>
      </c>
      <c r="Q290" s="125" t="s">
        <v>368</v>
      </c>
    </row>
    <row r="291" spans="1:17" s="393" customFormat="1" x14ac:dyDescent="0.25">
      <c r="A291" s="281" t="s">
        <v>368</v>
      </c>
      <c r="B291" s="280">
        <f t="shared" ref="B291:B296" si="107">E291-SUM(H291:Q291)</f>
        <v>0</v>
      </c>
      <c r="C291" s="105" t="s">
        <v>1715</v>
      </c>
      <c r="D291" s="107" t="s">
        <v>15</v>
      </c>
      <c r="E291" s="111">
        <v>0</v>
      </c>
      <c r="F291" s="122" t="s">
        <v>368</v>
      </c>
      <c r="G291" s="125" t="s">
        <v>368</v>
      </c>
      <c r="H291" s="134">
        <v>0</v>
      </c>
      <c r="I291" s="54">
        <v>0</v>
      </c>
      <c r="J291" s="54">
        <v>0</v>
      </c>
      <c r="K291" s="54">
        <v>0</v>
      </c>
      <c r="L291" s="54">
        <v>0</v>
      </c>
      <c r="M291" s="54">
        <v>0</v>
      </c>
      <c r="N291" s="54">
        <v>0</v>
      </c>
      <c r="O291" s="54">
        <v>0</v>
      </c>
      <c r="P291" s="54">
        <v>0</v>
      </c>
      <c r="Q291" s="142">
        <v>0</v>
      </c>
    </row>
    <row r="292" spans="1:17" s="393" customFormat="1" x14ac:dyDescent="0.25">
      <c r="A292" s="281" t="s">
        <v>368</v>
      </c>
      <c r="B292" s="281" t="s">
        <v>368</v>
      </c>
      <c r="C292" s="105" t="s">
        <v>1716</v>
      </c>
      <c r="D292" s="107" t="s">
        <v>370</v>
      </c>
      <c r="E292" s="125" t="s">
        <v>368</v>
      </c>
      <c r="F292" s="122" t="s">
        <v>368</v>
      </c>
      <c r="G292" s="125" t="s">
        <v>368</v>
      </c>
      <c r="H292" s="122" t="s">
        <v>368</v>
      </c>
      <c r="I292" s="122" t="s">
        <v>368</v>
      </c>
      <c r="J292" s="122" t="s">
        <v>368</v>
      </c>
      <c r="K292" s="122" t="s">
        <v>368</v>
      </c>
      <c r="L292" s="122" t="s">
        <v>368</v>
      </c>
      <c r="M292" s="122" t="s">
        <v>368</v>
      </c>
      <c r="N292" s="122" t="s">
        <v>368</v>
      </c>
      <c r="O292" s="122" t="s">
        <v>368</v>
      </c>
      <c r="P292" s="122" t="s">
        <v>368</v>
      </c>
      <c r="Q292" s="125" t="s">
        <v>368</v>
      </c>
    </row>
    <row r="293" spans="1:17" s="393" customFormat="1" x14ac:dyDescent="0.25">
      <c r="A293" s="281" t="s">
        <v>368</v>
      </c>
      <c r="B293" s="280">
        <f>E293-SUM(H293:Q293)</f>
        <v>0</v>
      </c>
      <c r="C293" s="105" t="s">
        <v>1717</v>
      </c>
      <c r="D293" s="395" t="s">
        <v>400</v>
      </c>
      <c r="E293" s="121">
        <v>0</v>
      </c>
      <c r="F293" s="122" t="s">
        <v>368</v>
      </c>
      <c r="G293" s="125" t="s">
        <v>368</v>
      </c>
      <c r="H293" s="485">
        <v>0</v>
      </c>
      <c r="I293" s="478">
        <v>0</v>
      </c>
      <c r="J293" s="478">
        <v>0</v>
      </c>
      <c r="K293" s="478">
        <v>0</v>
      </c>
      <c r="L293" s="478">
        <v>0</v>
      </c>
      <c r="M293" s="478">
        <v>0</v>
      </c>
      <c r="N293" s="478">
        <v>0</v>
      </c>
      <c r="O293" s="478">
        <v>0</v>
      </c>
      <c r="P293" s="478">
        <v>0</v>
      </c>
      <c r="Q293" s="136">
        <v>0</v>
      </c>
    </row>
    <row r="294" spans="1:17" s="393" customFormat="1" x14ac:dyDescent="0.25">
      <c r="A294" s="281" t="s">
        <v>368</v>
      </c>
      <c r="B294" s="280">
        <f t="shared" si="107"/>
        <v>0</v>
      </c>
      <c r="C294" s="105" t="s">
        <v>1718</v>
      </c>
      <c r="D294" s="107" t="s">
        <v>1710</v>
      </c>
      <c r="E294" s="111">
        <v>0</v>
      </c>
      <c r="F294" s="122" t="s">
        <v>368</v>
      </c>
      <c r="G294" s="125" t="s">
        <v>368</v>
      </c>
      <c r="H294" s="130">
        <v>0</v>
      </c>
      <c r="I294" s="89">
        <v>0</v>
      </c>
      <c r="J294" s="89">
        <v>0</v>
      </c>
      <c r="K294" s="89">
        <v>0</v>
      </c>
      <c r="L294" s="89">
        <v>0</v>
      </c>
      <c r="M294" s="89">
        <v>0</v>
      </c>
      <c r="N294" s="89">
        <v>0</v>
      </c>
      <c r="O294" s="89">
        <v>0</v>
      </c>
      <c r="P294" s="89">
        <v>0</v>
      </c>
      <c r="Q294" s="136">
        <v>0</v>
      </c>
    </row>
    <row r="295" spans="1:17" s="393" customFormat="1" x14ac:dyDescent="0.25">
      <c r="A295" s="281" t="s">
        <v>368</v>
      </c>
      <c r="B295" s="280">
        <f t="shared" si="107"/>
        <v>0</v>
      </c>
      <c r="C295" s="105" t="s">
        <v>1719</v>
      </c>
      <c r="D295" s="107" t="s">
        <v>1709</v>
      </c>
      <c r="E295" s="111">
        <v>0</v>
      </c>
      <c r="F295" s="122" t="s">
        <v>368</v>
      </c>
      <c r="G295" s="125" t="s">
        <v>368</v>
      </c>
      <c r="H295" s="134">
        <v>0</v>
      </c>
      <c r="I295" s="54">
        <v>0</v>
      </c>
      <c r="J295" s="54">
        <v>0</v>
      </c>
      <c r="K295" s="54">
        <v>0</v>
      </c>
      <c r="L295" s="54">
        <v>0</v>
      </c>
      <c r="M295" s="54">
        <v>0</v>
      </c>
      <c r="N295" s="54">
        <v>0</v>
      </c>
      <c r="O295" s="54">
        <v>0</v>
      </c>
      <c r="P295" s="54">
        <v>0</v>
      </c>
      <c r="Q295" s="142">
        <v>0</v>
      </c>
    </row>
    <row r="296" spans="1:17" x14ac:dyDescent="0.25">
      <c r="A296" s="281" t="s">
        <v>368</v>
      </c>
      <c r="B296" s="280">
        <f t="shared" si="107"/>
        <v>0</v>
      </c>
      <c r="C296" s="105" t="s">
        <v>1720</v>
      </c>
      <c r="D296" s="107" t="s">
        <v>1699</v>
      </c>
      <c r="E296" s="111">
        <v>0</v>
      </c>
      <c r="F296" s="122" t="s">
        <v>368</v>
      </c>
      <c r="G296" s="125" t="s">
        <v>368</v>
      </c>
      <c r="H296" s="134">
        <v>0</v>
      </c>
      <c r="I296" s="54">
        <v>0</v>
      </c>
      <c r="J296" s="54">
        <v>0</v>
      </c>
      <c r="K296" s="54">
        <v>0</v>
      </c>
      <c r="L296" s="54">
        <v>0</v>
      </c>
      <c r="M296" s="54">
        <v>0</v>
      </c>
      <c r="N296" s="54">
        <v>0</v>
      </c>
      <c r="O296" s="54">
        <v>0</v>
      </c>
      <c r="P296" s="54">
        <v>0</v>
      </c>
      <c r="Q296" s="142">
        <v>0</v>
      </c>
    </row>
    <row r="298" spans="1:17" outlineLevel="1" x14ac:dyDescent="0.25">
      <c r="D298" s="275" t="s">
        <v>641</v>
      </c>
    </row>
    <row r="299" spans="1:17" s="148" customFormat="1" outlineLevel="1" x14ac:dyDescent="0.25">
      <c r="D299" s="279" t="s">
        <v>1098</v>
      </c>
      <c r="E299" s="280">
        <f>E10-E11-E42-E73-E104-E136-E168-E199</f>
        <v>0</v>
      </c>
      <c r="F299" s="281" t="s">
        <v>368</v>
      </c>
      <c r="G299" s="281" t="s">
        <v>368</v>
      </c>
      <c r="H299" s="280">
        <f>H10-H11-H42-H73-H104-H136-H168-H199</f>
        <v>0</v>
      </c>
      <c r="I299" s="280">
        <f t="shared" ref="I299:Q299" si="108">I10-I11-I42-I73-I136-I168-I199</f>
        <v>0</v>
      </c>
      <c r="J299" s="280">
        <f t="shared" si="108"/>
        <v>0</v>
      </c>
      <c r="K299" s="280">
        <f t="shared" si="108"/>
        <v>0</v>
      </c>
      <c r="L299" s="280">
        <f t="shared" si="108"/>
        <v>0</v>
      </c>
      <c r="M299" s="280">
        <f t="shared" si="108"/>
        <v>0</v>
      </c>
      <c r="N299" s="280">
        <f t="shared" si="108"/>
        <v>0</v>
      </c>
      <c r="O299" s="280">
        <f t="shared" si="108"/>
        <v>0</v>
      </c>
      <c r="P299" s="280">
        <f t="shared" si="108"/>
        <v>0</v>
      </c>
      <c r="Q299" s="280">
        <f t="shared" si="108"/>
        <v>0</v>
      </c>
    </row>
    <row r="300" spans="1:17" outlineLevel="1" x14ac:dyDescent="0.25">
      <c r="D300" s="279" t="s">
        <v>647</v>
      </c>
      <c r="E300" s="280">
        <f>+E11-E12-E26-E37-E40-E41</f>
        <v>0</v>
      </c>
      <c r="F300" s="281" t="s">
        <v>368</v>
      </c>
      <c r="G300" s="281" t="s">
        <v>368</v>
      </c>
      <c r="H300" s="280">
        <f t="shared" ref="H300:Q300" si="109">+H11-H12-H26-H37-H40-H41</f>
        <v>0</v>
      </c>
      <c r="I300" s="280">
        <f t="shared" si="109"/>
        <v>0</v>
      </c>
      <c r="J300" s="280">
        <f t="shared" si="109"/>
        <v>0</v>
      </c>
      <c r="K300" s="280">
        <f t="shared" si="109"/>
        <v>0</v>
      </c>
      <c r="L300" s="280">
        <f t="shared" si="109"/>
        <v>0</v>
      </c>
      <c r="M300" s="280">
        <f t="shared" si="109"/>
        <v>0</v>
      </c>
      <c r="N300" s="280">
        <f t="shared" si="109"/>
        <v>0</v>
      </c>
      <c r="O300" s="280">
        <f t="shared" si="109"/>
        <v>0</v>
      </c>
      <c r="P300" s="280">
        <f t="shared" si="109"/>
        <v>0</v>
      </c>
      <c r="Q300" s="280">
        <f t="shared" si="109"/>
        <v>0</v>
      </c>
    </row>
    <row r="301" spans="1:17" s="393" customFormat="1" outlineLevel="1" x14ac:dyDescent="0.25">
      <c r="D301" s="279" t="s">
        <v>13625</v>
      </c>
      <c r="E301" s="280">
        <f>+E12-SUM(E13:E25)</f>
        <v>0</v>
      </c>
      <c r="F301" s="501" t="s">
        <v>368</v>
      </c>
      <c r="G301" s="501" t="s">
        <v>368</v>
      </c>
      <c r="H301" s="280">
        <f t="shared" ref="H301:Q301" si="110">+H12-SUM(H13:H25)</f>
        <v>0</v>
      </c>
      <c r="I301" s="280">
        <f t="shared" si="110"/>
        <v>0</v>
      </c>
      <c r="J301" s="280">
        <f t="shared" si="110"/>
        <v>0</v>
      </c>
      <c r="K301" s="280">
        <f t="shared" si="110"/>
        <v>0</v>
      </c>
      <c r="L301" s="280">
        <f t="shared" si="110"/>
        <v>0</v>
      </c>
      <c r="M301" s="280">
        <f t="shared" si="110"/>
        <v>0</v>
      </c>
      <c r="N301" s="280">
        <f t="shared" si="110"/>
        <v>0</v>
      </c>
      <c r="O301" s="280">
        <f t="shared" si="110"/>
        <v>0</v>
      </c>
      <c r="P301" s="280">
        <f t="shared" si="110"/>
        <v>0</v>
      </c>
      <c r="Q301" s="280">
        <f t="shared" si="110"/>
        <v>0</v>
      </c>
    </row>
    <row r="302" spans="1:17" s="148" customFormat="1" outlineLevel="1" x14ac:dyDescent="0.25">
      <c r="D302" s="279" t="s">
        <v>1099</v>
      </c>
      <c r="E302" s="280">
        <f t="shared" ref="E302:Q302" si="111">E26-E27-E28-E29-E30-E31-E32-E33-E34-E35-E36</f>
        <v>0</v>
      </c>
      <c r="F302" s="280">
        <f t="shared" si="111"/>
        <v>0</v>
      </c>
      <c r="G302" s="280">
        <f t="shared" si="111"/>
        <v>0</v>
      </c>
      <c r="H302" s="280">
        <f t="shared" si="111"/>
        <v>0</v>
      </c>
      <c r="I302" s="280">
        <f t="shared" si="111"/>
        <v>0</v>
      </c>
      <c r="J302" s="280">
        <f t="shared" si="111"/>
        <v>0</v>
      </c>
      <c r="K302" s="280">
        <f t="shared" si="111"/>
        <v>0</v>
      </c>
      <c r="L302" s="280">
        <f t="shared" si="111"/>
        <v>0</v>
      </c>
      <c r="M302" s="280">
        <f t="shared" si="111"/>
        <v>0</v>
      </c>
      <c r="N302" s="280">
        <f t="shared" si="111"/>
        <v>0</v>
      </c>
      <c r="O302" s="280">
        <f t="shared" si="111"/>
        <v>0</v>
      </c>
      <c r="P302" s="280">
        <f t="shared" si="111"/>
        <v>0</v>
      </c>
      <c r="Q302" s="280">
        <f t="shared" si="111"/>
        <v>0</v>
      </c>
    </row>
    <row r="303" spans="1:17" s="148" customFormat="1" outlineLevel="1" x14ac:dyDescent="0.25">
      <c r="D303" s="279" t="s">
        <v>1100</v>
      </c>
      <c r="E303" s="280">
        <f>E37-E38-E39</f>
        <v>0</v>
      </c>
      <c r="F303" s="501" t="s">
        <v>368</v>
      </c>
      <c r="G303" s="501" t="s">
        <v>368</v>
      </c>
      <c r="H303" s="280">
        <f t="shared" ref="H303:Q303" si="112">H37-H38-H39</f>
        <v>0</v>
      </c>
      <c r="I303" s="280">
        <f t="shared" si="112"/>
        <v>0</v>
      </c>
      <c r="J303" s="280">
        <f t="shared" si="112"/>
        <v>0</v>
      </c>
      <c r="K303" s="280">
        <f t="shared" si="112"/>
        <v>0</v>
      </c>
      <c r="L303" s="280">
        <f t="shared" si="112"/>
        <v>0</v>
      </c>
      <c r="M303" s="280">
        <f t="shared" si="112"/>
        <v>0</v>
      </c>
      <c r="N303" s="280">
        <f t="shared" si="112"/>
        <v>0</v>
      </c>
      <c r="O303" s="280">
        <f t="shared" si="112"/>
        <v>0</v>
      </c>
      <c r="P303" s="280">
        <f t="shared" si="112"/>
        <v>0</v>
      </c>
      <c r="Q303" s="280">
        <f t="shared" si="112"/>
        <v>0</v>
      </c>
    </row>
    <row r="304" spans="1:17" outlineLevel="1" x14ac:dyDescent="0.25">
      <c r="D304" s="279" t="s">
        <v>648</v>
      </c>
      <c r="E304" s="280">
        <f>+E42-E43-E57-E68-E71-E72</f>
        <v>0</v>
      </c>
      <c r="F304" s="501" t="s">
        <v>368</v>
      </c>
      <c r="G304" s="501" t="s">
        <v>368</v>
      </c>
      <c r="H304" s="280">
        <f t="shared" ref="H304:Q304" si="113">+H42-H43-H57-H68-H71-H72</f>
        <v>0</v>
      </c>
      <c r="I304" s="280">
        <f t="shared" si="113"/>
        <v>0</v>
      </c>
      <c r="J304" s="280">
        <f t="shared" si="113"/>
        <v>0</v>
      </c>
      <c r="K304" s="280">
        <f t="shared" si="113"/>
        <v>0</v>
      </c>
      <c r="L304" s="280">
        <f t="shared" si="113"/>
        <v>0</v>
      </c>
      <c r="M304" s="280">
        <f t="shared" si="113"/>
        <v>0</v>
      </c>
      <c r="N304" s="280">
        <f t="shared" si="113"/>
        <v>0</v>
      </c>
      <c r="O304" s="280">
        <f t="shared" si="113"/>
        <v>0</v>
      </c>
      <c r="P304" s="280">
        <f t="shared" si="113"/>
        <v>0</v>
      </c>
      <c r="Q304" s="280">
        <f t="shared" si="113"/>
        <v>0</v>
      </c>
    </row>
    <row r="305" spans="4:17" s="393" customFormat="1" outlineLevel="1" x14ac:dyDescent="0.25">
      <c r="D305" s="279" t="s">
        <v>13626</v>
      </c>
      <c r="E305" s="280">
        <f>+E43-SUM(E44:E56)</f>
        <v>0</v>
      </c>
      <c r="F305" s="501" t="s">
        <v>368</v>
      </c>
      <c r="G305" s="501" t="s">
        <v>368</v>
      </c>
      <c r="H305" s="280">
        <f t="shared" ref="H305:Q305" si="114">+H43-SUM(H44:H56)</f>
        <v>0</v>
      </c>
      <c r="I305" s="280">
        <f t="shared" si="114"/>
        <v>0</v>
      </c>
      <c r="J305" s="280">
        <f t="shared" si="114"/>
        <v>0</v>
      </c>
      <c r="K305" s="280">
        <f t="shared" si="114"/>
        <v>0</v>
      </c>
      <c r="L305" s="280">
        <f t="shared" si="114"/>
        <v>0</v>
      </c>
      <c r="M305" s="280">
        <f t="shared" si="114"/>
        <v>0</v>
      </c>
      <c r="N305" s="280">
        <f t="shared" si="114"/>
        <v>0</v>
      </c>
      <c r="O305" s="280">
        <f t="shared" si="114"/>
        <v>0</v>
      </c>
      <c r="P305" s="280">
        <f t="shared" si="114"/>
        <v>0</v>
      </c>
      <c r="Q305" s="280">
        <f t="shared" si="114"/>
        <v>0</v>
      </c>
    </row>
    <row r="306" spans="4:17" s="148" customFormat="1" outlineLevel="1" x14ac:dyDescent="0.25">
      <c r="D306" s="279" t="s">
        <v>13631</v>
      </c>
      <c r="E306" s="280">
        <f t="shared" ref="E306:Q306" si="115">E57-E58-E59-E60-E61-E62-E63-E64-E65-E66-E67</f>
        <v>0</v>
      </c>
      <c r="F306" s="280">
        <f t="shared" si="115"/>
        <v>0</v>
      </c>
      <c r="G306" s="280">
        <f t="shared" si="115"/>
        <v>0</v>
      </c>
      <c r="H306" s="280">
        <f t="shared" si="115"/>
        <v>0</v>
      </c>
      <c r="I306" s="280">
        <f t="shared" si="115"/>
        <v>0</v>
      </c>
      <c r="J306" s="280">
        <f t="shared" si="115"/>
        <v>0</v>
      </c>
      <c r="K306" s="280">
        <f t="shared" si="115"/>
        <v>0</v>
      </c>
      <c r="L306" s="280">
        <f t="shared" si="115"/>
        <v>0</v>
      </c>
      <c r="M306" s="280">
        <f t="shared" si="115"/>
        <v>0</v>
      </c>
      <c r="N306" s="280">
        <f t="shared" si="115"/>
        <v>0</v>
      </c>
      <c r="O306" s="280">
        <f t="shared" si="115"/>
        <v>0</v>
      </c>
      <c r="P306" s="280">
        <f t="shared" si="115"/>
        <v>0</v>
      </c>
      <c r="Q306" s="280">
        <f t="shared" si="115"/>
        <v>0</v>
      </c>
    </row>
    <row r="307" spans="4:17" s="148" customFormat="1" outlineLevel="1" x14ac:dyDescent="0.25">
      <c r="D307" s="279" t="s">
        <v>1101</v>
      </c>
      <c r="E307" s="280">
        <f>E68-E69-E70</f>
        <v>0</v>
      </c>
      <c r="F307" s="501" t="s">
        <v>368</v>
      </c>
      <c r="G307" s="501" t="s">
        <v>368</v>
      </c>
      <c r="H307" s="280">
        <f t="shared" ref="H307:Q307" si="116">H68-H69-H70</f>
        <v>0</v>
      </c>
      <c r="I307" s="280">
        <f t="shared" si="116"/>
        <v>0</v>
      </c>
      <c r="J307" s="280">
        <f t="shared" si="116"/>
        <v>0</v>
      </c>
      <c r="K307" s="280">
        <f t="shared" si="116"/>
        <v>0</v>
      </c>
      <c r="L307" s="280">
        <f t="shared" si="116"/>
        <v>0</v>
      </c>
      <c r="M307" s="280">
        <f t="shared" si="116"/>
        <v>0</v>
      </c>
      <c r="N307" s="280">
        <f t="shared" si="116"/>
        <v>0</v>
      </c>
      <c r="O307" s="280">
        <f t="shared" si="116"/>
        <v>0</v>
      </c>
      <c r="P307" s="280">
        <f t="shared" si="116"/>
        <v>0</v>
      </c>
      <c r="Q307" s="280">
        <f t="shared" si="116"/>
        <v>0</v>
      </c>
    </row>
    <row r="308" spans="4:17" outlineLevel="1" x14ac:dyDescent="0.25">
      <c r="D308" s="279" t="s">
        <v>649</v>
      </c>
      <c r="E308" s="280">
        <f>+E73-E74-E88-E99-E102-E103</f>
        <v>0</v>
      </c>
      <c r="F308" s="501" t="s">
        <v>368</v>
      </c>
      <c r="G308" s="501" t="s">
        <v>368</v>
      </c>
      <c r="H308" s="280">
        <f t="shared" ref="H308:Q308" si="117">+H73-H74-H88-H99-H102-H103</f>
        <v>0</v>
      </c>
      <c r="I308" s="280">
        <f t="shared" si="117"/>
        <v>0</v>
      </c>
      <c r="J308" s="280">
        <f t="shared" si="117"/>
        <v>0</v>
      </c>
      <c r="K308" s="280">
        <f t="shared" si="117"/>
        <v>0</v>
      </c>
      <c r="L308" s="280">
        <f t="shared" si="117"/>
        <v>0</v>
      </c>
      <c r="M308" s="280">
        <f t="shared" si="117"/>
        <v>0</v>
      </c>
      <c r="N308" s="280">
        <f t="shared" si="117"/>
        <v>0</v>
      </c>
      <c r="O308" s="280">
        <f t="shared" si="117"/>
        <v>0</v>
      </c>
      <c r="P308" s="280">
        <f t="shared" si="117"/>
        <v>0</v>
      </c>
      <c r="Q308" s="280">
        <f t="shared" si="117"/>
        <v>0</v>
      </c>
    </row>
    <row r="309" spans="4:17" s="393" customFormat="1" outlineLevel="1" x14ac:dyDescent="0.25">
      <c r="D309" s="279" t="s">
        <v>13627</v>
      </c>
      <c r="E309" s="280">
        <f>+E74-SUM(E75:E87)</f>
        <v>0</v>
      </c>
      <c r="F309" s="501" t="s">
        <v>368</v>
      </c>
      <c r="G309" s="501" t="s">
        <v>368</v>
      </c>
      <c r="H309" s="280">
        <f t="shared" ref="H309:Q309" si="118">+H74-SUM(H75:H87)</f>
        <v>0</v>
      </c>
      <c r="I309" s="280">
        <f t="shared" si="118"/>
        <v>0</v>
      </c>
      <c r="J309" s="280">
        <f t="shared" si="118"/>
        <v>0</v>
      </c>
      <c r="K309" s="280">
        <f t="shared" si="118"/>
        <v>0</v>
      </c>
      <c r="L309" s="280">
        <f t="shared" si="118"/>
        <v>0</v>
      </c>
      <c r="M309" s="280">
        <f t="shared" si="118"/>
        <v>0</v>
      </c>
      <c r="N309" s="280">
        <f t="shared" si="118"/>
        <v>0</v>
      </c>
      <c r="O309" s="280">
        <f t="shared" si="118"/>
        <v>0</v>
      </c>
      <c r="P309" s="280">
        <f t="shared" si="118"/>
        <v>0</v>
      </c>
      <c r="Q309" s="280">
        <f t="shared" si="118"/>
        <v>0</v>
      </c>
    </row>
    <row r="310" spans="4:17" s="148" customFormat="1" outlineLevel="1" x14ac:dyDescent="0.25">
      <c r="D310" s="279" t="s">
        <v>13632</v>
      </c>
      <c r="E310" s="280">
        <f t="shared" ref="E310:Q310" si="119">E88-E89-E90-E91-E92-E93-E94-E95-E96-E97-E98</f>
        <v>0</v>
      </c>
      <c r="F310" s="280">
        <f t="shared" si="119"/>
        <v>0</v>
      </c>
      <c r="G310" s="280">
        <f t="shared" si="119"/>
        <v>0</v>
      </c>
      <c r="H310" s="280">
        <f t="shared" si="119"/>
        <v>0</v>
      </c>
      <c r="I310" s="280">
        <f t="shared" si="119"/>
        <v>0</v>
      </c>
      <c r="J310" s="280">
        <f t="shared" si="119"/>
        <v>0</v>
      </c>
      <c r="K310" s="280">
        <f t="shared" si="119"/>
        <v>0</v>
      </c>
      <c r="L310" s="280">
        <f t="shared" si="119"/>
        <v>0</v>
      </c>
      <c r="M310" s="280">
        <f t="shared" si="119"/>
        <v>0</v>
      </c>
      <c r="N310" s="280">
        <f t="shared" si="119"/>
        <v>0</v>
      </c>
      <c r="O310" s="280">
        <f t="shared" si="119"/>
        <v>0</v>
      </c>
      <c r="P310" s="280">
        <f t="shared" si="119"/>
        <v>0</v>
      </c>
      <c r="Q310" s="280">
        <f t="shared" si="119"/>
        <v>0</v>
      </c>
    </row>
    <row r="311" spans="4:17" s="148" customFormat="1" outlineLevel="1" x14ac:dyDescent="0.25">
      <c r="D311" s="279" t="s">
        <v>1102</v>
      </c>
      <c r="E311" s="280">
        <f>E99-E100-E101</f>
        <v>0</v>
      </c>
      <c r="F311" s="501" t="s">
        <v>368</v>
      </c>
      <c r="G311" s="501" t="s">
        <v>368</v>
      </c>
      <c r="H311" s="280">
        <f t="shared" ref="H311:Q311" si="120">H99-H100-H101</f>
        <v>0</v>
      </c>
      <c r="I311" s="280">
        <f t="shared" si="120"/>
        <v>0</v>
      </c>
      <c r="J311" s="280">
        <f t="shared" si="120"/>
        <v>0</v>
      </c>
      <c r="K311" s="280">
        <f t="shared" si="120"/>
        <v>0</v>
      </c>
      <c r="L311" s="280">
        <f t="shared" si="120"/>
        <v>0</v>
      </c>
      <c r="M311" s="280">
        <f t="shared" si="120"/>
        <v>0</v>
      </c>
      <c r="N311" s="280">
        <f t="shared" si="120"/>
        <v>0</v>
      </c>
      <c r="O311" s="280">
        <f t="shared" si="120"/>
        <v>0</v>
      </c>
      <c r="P311" s="280">
        <f t="shared" si="120"/>
        <v>0</v>
      </c>
      <c r="Q311" s="280">
        <f t="shared" si="120"/>
        <v>0</v>
      </c>
    </row>
    <row r="312" spans="4:17" outlineLevel="1" x14ac:dyDescent="0.25">
      <c r="D312" s="279" t="s">
        <v>642</v>
      </c>
      <c r="E312" s="280">
        <f>+E104-E105-E119-E130-E133-E134-E135</f>
        <v>0</v>
      </c>
      <c r="F312" s="501" t="s">
        <v>368</v>
      </c>
      <c r="G312" s="501" t="s">
        <v>368</v>
      </c>
      <c r="H312" s="280">
        <f>+H104-H105-H119-H130-H133-H134-H135</f>
        <v>0</v>
      </c>
      <c r="I312" s="501" t="s">
        <v>368</v>
      </c>
      <c r="J312" s="501" t="s">
        <v>368</v>
      </c>
      <c r="K312" s="501" t="s">
        <v>368</v>
      </c>
      <c r="L312" s="501" t="s">
        <v>368</v>
      </c>
      <c r="M312" s="501" t="s">
        <v>368</v>
      </c>
      <c r="N312" s="501" t="s">
        <v>368</v>
      </c>
      <c r="O312" s="501" t="s">
        <v>368</v>
      </c>
      <c r="P312" s="501" t="s">
        <v>368</v>
      </c>
      <c r="Q312" s="501" t="s">
        <v>368</v>
      </c>
    </row>
    <row r="313" spans="4:17" s="393" customFormat="1" outlineLevel="1" x14ac:dyDescent="0.25">
      <c r="D313" s="279" t="s">
        <v>13628</v>
      </c>
      <c r="E313" s="280">
        <f>+E105-SUM(E106:E118)</f>
        <v>0</v>
      </c>
      <c r="F313" s="501" t="s">
        <v>368</v>
      </c>
      <c r="G313" s="501" t="s">
        <v>368</v>
      </c>
      <c r="H313" s="280">
        <f>+H105-SUM(H106:H118)</f>
        <v>0</v>
      </c>
      <c r="I313" s="501" t="s">
        <v>368</v>
      </c>
      <c r="J313" s="501" t="s">
        <v>368</v>
      </c>
      <c r="K313" s="501" t="s">
        <v>368</v>
      </c>
      <c r="L313" s="501" t="s">
        <v>368</v>
      </c>
      <c r="M313" s="501" t="s">
        <v>368</v>
      </c>
      <c r="N313" s="501" t="s">
        <v>368</v>
      </c>
      <c r="O313" s="501" t="s">
        <v>368</v>
      </c>
      <c r="P313" s="501" t="s">
        <v>368</v>
      </c>
      <c r="Q313" s="501" t="s">
        <v>368</v>
      </c>
    </row>
    <row r="314" spans="4:17" s="148" customFormat="1" outlineLevel="1" x14ac:dyDescent="0.25">
      <c r="D314" s="279" t="s">
        <v>13633</v>
      </c>
      <c r="E314" s="280">
        <f>E119-E120-E121-E122-E123-E124-E125-E126-E127-E128-E129</f>
        <v>0</v>
      </c>
      <c r="F314" s="280">
        <f>F119-F120-F121-F122-F123-F124-F125-F126-F127-F128-F129</f>
        <v>0</v>
      </c>
      <c r="G314" s="280">
        <f>G119-G120-G121-G122-G123-G124-G125-G126-G127-G128-G129</f>
        <v>0</v>
      </c>
      <c r="H314" s="280">
        <f>H119-H120-H121-H122-H123-H124-H125-H126-H127-H128-H129</f>
        <v>0</v>
      </c>
      <c r="I314" s="501" t="s">
        <v>368</v>
      </c>
      <c r="J314" s="501" t="s">
        <v>368</v>
      </c>
      <c r="K314" s="501" t="s">
        <v>368</v>
      </c>
      <c r="L314" s="501" t="s">
        <v>368</v>
      </c>
      <c r="M314" s="501" t="s">
        <v>368</v>
      </c>
      <c r="N314" s="501" t="s">
        <v>368</v>
      </c>
      <c r="O314" s="501" t="s">
        <v>368</v>
      </c>
      <c r="P314" s="501" t="s">
        <v>368</v>
      </c>
      <c r="Q314" s="501" t="s">
        <v>368</v>
      </c>
    </row>
    <row r="315" spans="4:17" s="148" customFormat="1" outlineLevel="1" x14ac:dyDescent="0.25">
      <c r="D315" s="279" t="s">
        <v>1094</v>
      </c>
      <c r="E315" s="280">
        <f>E130-E131-E132</f>
        <v>0</v>
      </c>
      <c r="F315" s="501" t="s">
        <v>368</v>
      </c>
      <c r="G315" s="501" t="s">
        <v>368</v>
      </c>
      <c r="H315" s="280">
        <f>H130-H131-H132</f>
        <v>0</v>
      </c>
      <c r="I315" s="501" t="s">
        <v>368</v>
      </c>
      <c r="J315" s="501" t="s">
        <v>368</v>
      </c>
      <c r="K315" s="501" t="s">
        <v>368</v>
      </c>
      <c r="L315" s="501" t="s">
        <v>368</v>
      </c>
      <c r="M315" s="501" t="s">
        <v>368</v>
      </c>
      <c r="N315" s="501" t="s">
        <v>368</v>
      </c>
      <c r="O315" s="501" t="s">
        <v>368</v>
      </c>
      <c r="P315" s="501" t="s">
        <v>368</v>
      </c>
      <c r="Q315" s="501" t="s">
        <v>368</v>
      </c>
    </row>
    <row r="316" spans="4:17" s="345" customFormat="1" outlineLevel="1" x14ac:dyDescent="0.25">
      <c r="D316" s="279" t="s">
        <v>1668</v>
      </c>
      <c r="E316" s="280">
        <f>+EIGNIR!C556-'Sundurliðun Útlán'!E133-'Sundurliðun Útlán'!E134</f>
        <v>0</v>
      </c>
      <c r="F316" s="501" t="s">
        <v>368</v>
      </c>
      <c r="G316" s="501" t="s">
        <v>368</v>
      </c>
      <c r="H316" s="501" t="s">
        <v>368</v>
      </c>
      <c r="I316" s="501" t="s">
        <v>368</v>
      </c>
      <c r="J316" s="501" t="s">
        <v>368</v>
      </c>
      <c r="K316" s="501" t="s">
        <v>368</v>
      </c>
      <c r="L316" s="501" t="s">
        <v>368</v>
      </c>
      <c r="M316" s="501" t="s">
        <v>368</v>
      </c>
      <c r="N316" s="501" t="s">
        <v>368</v>
      </c>
      <c r="O316" s="501" t="s">
        <v>368</v>
      </c>
      <c r="P316" s="501" t="s">
        <v>368</v>
      </c>
      <c r="Q316" s="501" t="s">
        <v>368</v>
      </c>
    </row>
    <row r="317" spans="4:17" outlineLevel="1" x14ac:dyDescent="0.25">
      <c r="D317" s="279" t="s">
        <v>1095</v>
      </c>
      <c r="E317" s="280">
        <f>+E136-E137-E151-E162-E165-E166-E167</f>
        <v>0</v>
      </c>
      <c r="F317" s="501" t="s">
        <v>368</v>
      </c>
      <c r="G317" s="501" t="s">
        <v>368</v>
      </c>
      <c r="H317" s="280">
        <f t="shared" ref="H317:Q317" si="121">+H136-H137-H151-H162-H165-H166-H167</f>
        <v>0</v>
      </c>
      <c r="I317" s="280">
        <f t="shared" si="121"/>
        <v>0</v>
      </c>
      <c r="J317" s="280">
        <f t="shared" si="121"/>
        <v>0</v>
      </c>
      <c r="K317" s="280">
        <f t="shared" si="121"/>
        <v>0</v>
      </c>
      <c r="L317" s="280">
        <f t="shared" si="121"/>
        <v>0</v>
      </c>
      <c r="M317" s="280">
        <f t="shared" si="121"/>
        <v>0</v>
      </c>
      <c r="N317" s="280">
        <f t="shared" si="121"/>
        <v>0</v>
      </c>
      <c r="O317" s="280">
        <f t="shared" si="121"/>
        <v>0</v>
      </c>
      <c r="P317" s="280">
        <f t="shared" si="121"/>
        <v>0</v>
      </c>
      <c r="Q317" s="280">
        <f t="shared" si="121"/>
        <v>0</v>
      </c>
    </row>
    <row r="318" spans="4:17" s="393" customFormat="1" outlineLevel="1" x14ac:dyDescent="0.25">
      <c r="D318" s="279" t="s">
        <v>13629</v>
      </c>
      <c r="E318" s="280">
        <f>+E137-SUM(E138:E150)</f>
        <v>0</v>
      </c>
      <c r="F318" s="501" t="s">
        <v>368</v>
      </c>
      <c r="G318" s="501" t="s">
        <v>368</v>
      </c>
      <c r="H318" s="280">
        <f t="shared" ref="H318:Q318" si="122">+H137-SUM(H138:H150)</f>
        <v>0</v>
      </c>
      <c r="I318" s="280">
        <f t="shared" si="122"/>
        <v>0</v>
      </c>
      <c r="J318" s="280">
        <f t="shared" si="122"/>
        <v>0</v>
      </c>
      <c r="K318" s="280">
        <f t="shared" si="122"/>
        <v>0</v>
      </c>
      <c r="L318" s="280">
        <f t="shared" si="122"/>
        <v>0</v>
      </c>
      <c r="M318" s="280">
        <f t="shared" si="122"/>
        <v>0</v>
      </c>
      <c r="N318" s="280">
        <f t="shared" si="122"/>
        <v>0</v>
      </c>
      <c r="O318" s="280">
        <f t="shared" si="122"/>
        <v>0</v>
      </c>
      <c r="P318" s="280">
        <f t="shared" si="122"/>
        <v>0</v>
      </c>
      <c r="Q318" s="280">
        <f t="shared" si="122"/>
        <v>0</v>
      </c>
    </row>
    <row r="319" spans="4:17" s="148" customFormat="1" outlineLevel="1" x14ac:dyDescent="0.25">
      <c r="D319" s="279" t="s">
        <v>13634</v>
      </c>
      <c r="E319" s="280">
        <f t="shared" ref="E319:Q319" si="123">E151-E152-E153-E154-E155-E156-E157-E158-E159-E160-E161</f>
        <v>0</v>
      </c>
      <c r="F319" s="280">
        <f t="shared" si="123"/>
        <v>0</v>
      </c>
      <c r="G319" s="280">
        <f t="shared" si="123"/>
        <v>0</v>
      </c>
      <c r="H319" s="280">
        <f t="shared" si="123"/>
        <v>0</v>
      </c>
      <c r="I319" s="280">
        <f t="shared" si="123"/>
        <v>0</v>
      </c>
      <c r="J319" s="280">
        <f t="shared" si="123"/>
        <v>0</v>
      </c>
      <c r="K319" s="280">
        <f t="shared" si="123"/>
        <v>0</v>
      </c>
      <c r="L319" s="280">
        <f t="shared" si="123"/>
        <v>0</v>
      </c>
      <c r="M319" s="280">
        <f t="shared" si="123"/>
        <v>0</v>
      </c>
      <c r="N319" s="280">
        <f t="shared" si="123"/>
        <v>0</v>
      </c>
      <c r="O319" s="280">
        <f t="shared" si="123"/>
        <v>0</v>
      </c>
      <c r="P319" s="280">
        <f t="shared" si="123"/>
        <v>0</v>
      </c>
      <c r="Q319" s="280">
        <f t="shared" si="123"/>
        <v>0</v>
      </c>
    </row>
    <row r="320" spans="4:17" s="148" customFormat="1" outlineLevel="1" x14ac:dyDescent="0.25">
      <c r="D320" s="279" t="s">
        <v>1103</v>
      </c>
      <c r="E320" s="280">
        <f>E162-E163-E164</f>
        <v>0</v>
      </c>
      <c r="F320" s="501" t="s">
        <v>368</v>
      </c>
      <c r="G320" s="501" t="s">
        <v>368</v>
      </c>
      <c r="H320" s="280">
        <f t="shared" ref="H320:Q320" si="124">H162-H163-H164</f>
        <v>0</v>
      </c>
      <c r="I320" s="280">
        <f t="shared" si="124"/>
        <v>0</v>
      </c>
      <c r="J320" s="280">
        <f t="shared" si="124"/>
        <v>0</v>
      </c>
      <c r="K320" s="280">
        <f t="shared" si="124"/>
        <v>0</v>
      </c>
      <c r="L320" s="280">
        <f t="shared" si="124"/>
        <v>0</v>
      </c>
      <c r="M320" s="280">
        <f t="shared" si="124"/>
        <v>0</v>
      </c>
      <c r="N320" s="280">
        <f t="shared" si="124"/>
        <v>0</v>
      </c>
      <c r="O320" s="280">
        <f t="shared" si="124"/>
        <v>0</v>
      </c>
      <c r="P320" s="280">
        <f t="shared" si="124"/>
        <v>0</v>
      </c>
      <c r="Q320" s="280">
        <f t="shared" si="124"/>
        <v>0</v>
      </c>
    </row>
    <row r="321" spans="3:17" s="345" customFormat="1" outlineLevel="1" x14ac:dyDescent="0.25">
      <c r="D321" s="279" t="s">
        <v>1669</v>
      </c>
      <c r="E321" s="280">
        <f>+EIGNIR!C588-'Sundurliðun Útlán'!E165-'Sundurliðun Útlán'!E166</f>
        <v>0</v>
      </c>
      <c r="F321" s="501" t="s">
        <v>368</v>
      </c>
      <c r="G321" s="501" t="s">
        <v>368</v>
      </c>
      <c r="H321" s="501" t="s">
        <v>368</v>
      </c>
      <c r="I321" s="501" t="s">
        <v>368</v>
      </c>
      <c r="J321" s="501" t="s">
        <v>368</v>
      </c>
      <c r="K321" s="501" t="s">
        <v>368</v>
      </c>
      <c r="L321" s="501" t="s">
        <v>368</v>
      </c>
      <c r="M321" s="501" t="s">
        <v>368</v>
      </c>
      <c r="N321" s="501" t="s">
        <v>368</v>
      </c>
      <c r="O321" s="501" t="s">
        <v>368</v>
      </c>
      <c r="P321" s="501" t="s">
        <v>368</v>
      </c>
      <c r="Q321" s="501" t="s">
        <v>368</v>
      </c>
    </row>
    <row r="322" spans="3:17" outlineLevel="1" x14ac:dyDescent="0.25">
      <c r="D322" s="279" t="s">
        <v>650</v>
      </c>
      <c r="E322" s="280">
        <f>+E168-E169-E183-E194-E197-E198</f>
        <v>0</v>
      </c>
      <c r="F322" s="501" t="s">
        <v>368</v>
      </c>
      <c r="G322" s="501" t="s">
        <v>368</v>
      </c>
      <c r="H322" s="280">
        <f t="shared" ref="H322:Q322" si="125">+H168-H169-H183-H194-H197-H198</f>
        <v>0</v>
      </c>
      <c r="I322" s="280">
        <f t="shared" si="125"/>
        <v>0</v>
      </c>
      <c r="J322" s="280">
        <f t="shared" si="125"/>
        <v>0</v>
      </c>
      <c r="K322" s="280">
        <f t="shared" si="125"/>
        <v>0</v>
      </c>
      <c r="L322" s="280">
        <f t="shared" si="125"/>
        <v>0</v>
      </c>
      <c r="M322" s="280">
        <f t="shared" si="125"/>
        <v>0</v>
      </c>
      <c r="N322" s="280">
        <f t="shared" si="125"/>
        <v>0</v>
      </c>
      <c r="O322" s="280">
        <f t="shared" si="125"/>
        <v>0</v>
      </c>
      <c r="P322" s="280">
        <f t="shared" si="125"/>
        <v>0</v>
      </c>
      <c r="Q322" s="280">
        <f t="shared" si="125"/>
        <v>0</v>
      </c>
    </row>
    <row r="323" spans="3:17" s="393" customFormat="1" outlineLevel="1" x14ac:dyDescent="0.25">
      <c r="D323" s="279" t="s">
        <v>13630</v>
      </c>
      <c r="E323" s="280">
        <f>+E169-SUM(E170:E182)</f>
        <v>0</v>
      </c>
      <c r="F323" s="501" t="s">
        <v>368</v>
      </c>
      <c r="G323" s="501" t="s">
        <v>368</v>
      </c>
      <c r="H323" s="280">
        <f t="shared" ref="H323:Q323" si="126">+H169-SUM(H170:H182)</f>
        <v>0</v>
      </c>
      <c r="I323" s="280">
        <f t="shared" si="126"/>
        <v>0</v>
      </c>
      <c r="J323" s="280">
        <f t="shared" si="126"/>
        <v>0</v>
      </c>
      <c r="K323" s="280">
        <f t="shared" si="126"/>
        <v>0</v>
      </c>
      <c r="L323" s="280">
        <f t="shared" si="126"/>
        <v>0</v>
      </c>
      <c r="M323" s="280">
        <f t="shared" si="126"/>
        <v>0</v>
      </c>
      <c r="N323" s="280">
        <f t="shared" si="126"/>
        <v>0</v>
      </c>
      <c r="O323" s="280">
        <f t="shared" si="126"/>
        <v>0</v>
      </c>
      <c r="P323" s="280">
        <f t="shared" si="126"/>
        <v>0</v>
      </c>
      <c r="Q323" s="280">
        <f t="shared" si="126"/>
        <v>0</v>
      </c>
    </row>
    <row r="324" spans="3:17" s="148" customFormat="1" outlineLevel="1" x14ac:dyDescent="0.25">
      <c r="D324" s="279" t="s">
        <v>13635</v>
      </c>
      <c r="E324" s="280">
        <f t="shared" ref="E324:Q324" si="127">E183-E184-E185-E186-E187-E188-E189-E190-E191-E192-E193</f>
        <v>0</v>
      </c>
      <c r="F324" s="280">
        <f t="shared" si="127"/>
        <v>0</v>
      </c>
      <c r="G324" s="280">
        <f t="shared" si="127"/>
        <v>0</v>
      </c>
      <c r="H324" s="280">
        <f t="shared" si="127"/>
        <v>0</v>
      </c>
      <c r="I324" s="280">
        <f t="shared" si="127"/>
        <v>0</v>
      </c>
      <c r="J324" s="280">
        <f t="shared" si="127"/>
        <v>0</v>
      </c>
      <c r="K324" s="280">
        <f t="shared" si="127"/>
        <v>0</v>
      </c>
      <c r="L324" s="280">
        <f t="shared" si="127"/>
        <v>0</v>
      </c>
      <c r="M324" s="280">
        <f t="shared" si="127"/>
        <v>0</v>
      </c>
      <c r="N324" s="280">
        <f t="shared" si="127"/>
        <v>0</v>
      </c>
      <c r="O324" s="280">
        <f t="shared" si="127"/>
        <v>0</v>
      </c>
      <c r="P324" s="280">
        <f t="shared" si="127"/>
        <v>0</v>
      </c>
      <c r="Q324" s="280">
        <f t="shared" si="127"/>
        <v>0</v>
      </c>
    </row>
    <row r="325" spans="3:17" s="148" customFormat="1" outlineLevel="1" x14ac:dyDescent="0.25">
      <c r="D325" s="279" t="s">
        <v>1104</v>
      </c>
      <c r="E325" s="280">
        <f>E194-E195-E196</f>
        <v>0</v>
      </c>
      <c r="F325" s="281" t="s">
        <v>368</v>
      </c>
      <c r="G325" s="281" t="s">
        <v>368</v>
      </c>
      <c r="H325" s="280">
        <f t="shared" ref="H325:Q325" si="128">H194-H195-H196</f>
        <v>0</v>
      </c>
      <c r="I325" s="280">
        <f t="shared" si="128"/>
        <v>0</v>
      </c>
      <c r="J325" s="280">
        <f t="shared" si="128"/>
        <v>0</v>
      </c>
      <c r="K325" s="280">
        <f t="shared" si="128"/>
        <v>0</v>
      </c>
      <c r="L325" s="280">
        <f t="shared" si="128"/>
        <v>0</v>
      </c>
      <c r="M325" s="280">
        <f t="shared" si="128"/>
        <v>0</v>
      </c>
      <c r="N325" s="280">
        <f t="shared" si="128"/>
        <v>0</v>
      </c>
      <c r="O325" s="280">
        <f t="shared" si="128"/>
        <v>0</v>
      </c>
      <c r="P325" s="280">
        <f t="shared" si="128"/>
        <v>0</v>
      </c>
      <c r="Q325" s="280">
        <f t="shared" si="128"/>
        <v>0</v>
      </c>
    </row>
    <row r="326" spans="3:17" outlineLevel="1" x14ac:dyDescent="0.25">
      <c r="D326" s="279" t="s">
        <v>651</v>
      </c>
      <c r="E326" s="280">
        <f>+E199-SUM(E200,E208,E216,E224)</f>
        <v>0</v>
      </c>
      <c r="F326" s="281" t="s">
        <v>368</v>
      </c>
      <c r="G326" s="281" t="s">
        <v>368</v>
      </c>
      <c r="H326" s="280">
        <f t="shared" ref="H326:Q326" si="129">+H199-SUM(H200,H208,H216,H224)</f>
        <v>0</v>
      </c>
      <c r="I326" s="280">
        <f t="shared" si="129"/>
        <v>0</v>
      </c>
      <c r="J326" s="280">
        <f t="shared" si="129"/>
        <v>0</v>
      </c>
      <c r="K326" s="280">
        <f t="shared" si="129"/>
        <v>0</v>
      </c>
      <c r="L326" s="280">
        <f t="shared" si="129"/>
        <v>0</v>
      </c>
      <c r="M326" s="280">
        <f t="shared" si="129"/>
        <v>0</v>
      </c>
      <c r="N326" s="280">
        <f t="shared" si="129"/>
        <v>0</v>
      </c>
      <c r="O326" s="280">
        <f t="shared" si="129"/>
        <v>0</v>
      </c>
      <c r="P326" s="280">
        <f t="shared" si="129"/>
        <v>0</v>
      </c>
      <c r="Q326" s="280">
        <f t="shared" si="129"/>
        <v>0</v>
      </c>
    </row>
    <row r="327" spans="3:17" ht="16.5" customHeight="1" outlineLevel="1" x14ac:dyDescent="0.25">
      <c r="D327" s="279" t="s">
        <v>1827</v>
      </c>
      <c r="E327" s="280">
        <f>+E232-SUM(E233:E233)-E264</f>
        <v>0</v>
      </c>
      <c r="F327" s="281" t="s">
        <v>368</v>
      </c>
      <c r="G327" s="281" t="s">
        <v>368</v>
      </c>
      <c r="H327" s="280">
        <f t="shared" ref="H327:Q327" si="130">+H232-SUM(H233:H233)-H264</f>
        <v>0</v>
      </c>
      <c r="I327" s="280">
        <f t="shared" si="130"/>
        <v>0</v>
      </c>
      <c r="J327" s="280">
        <f t="shared" si="130"/>
        <v>0</v>
      </c>
      <c r="K327" s="280">
        <f t="shared" si="130"/>
        <v>0</v>
      </c>
      <c r="L327" s="280">
        <f t="shared" si="130"/>
        <v>0</v>
      </c>
      <c r="M327" s="280">
        <f t="shared" si="130"/>
        <v>0</v>
      </c>
      <c r="N327" s="280">
        <f t="shared" si="130"/>
        <v>0</v>
      </c>
      <c r="O327" s="280">
        <f t="shared" si="130"/>
        <v>0</v>
      </c>
      <c r="P327" s="280">
        <f t="shared" si="130"/>
        <v>0</v>
      </c>
      <c r="Q327" s="280">
        <f t="shared" si="130"/>
        <v>0</v>
      </c>
    </row>
    <row r="328" spans="3:17" outlineLevel="1" x14ac:dyDescent="0.25">
      <c r="D328" s="279" t="s">
        <v>13917</v>
      </c>
      <c r="E328" s="571">
        <f>+E233-SUM(E234,E248,E259,E262,E263)</f>
        <v>0</v>
      </c>
      <c r="F328" s="501" t="s">
        <v>368</v>
      </c>
      <c r="G328" s="501" t="s">
        <v>368</v>
      </c>
      <c r="H328" s="571">
        <f t="shared" ref="H328:Q328" si="131">+H233-SUM(H234,H248,H259,H262,H263)</f>
        <v>0</v>
      </c>
      <c r="I328" s="571">
        <f t="shared" si="131"/>
        <v>0</v>
      </c>
      <c r="J328" s="571">
        <f t="shared" si="131"/>
        <v>0</v>
      </c>
      <c r="K328" s="571">
        <f t="shared" si="131"/>
        <v>0</v>
      </c>
      <c r="L328" s="571">
        <f t="shared" si="131"/>
        <v>0</v>
      </c>
      <c r="M328" s="571">
        <f t="shared" si="131"/>
        <v>0</v>
      </c>
      <c r="N328" s="571">
        <f t="shared" si="131"/>
        <v>0</v>
      </c>
      <c r="O328" s="571">
        <f t="shared" si="131"/>
        <v>0</v>
      </c>
      <c r="P328" s="571">
        <f t="shared" si="131"/>
        <v>0</v>
      </c>
      <c r="Q328" s="571">
        <f t="shared" si="131"/>
        <v>0</v>
      </c>
    </row>
    <row r="329" spans="3:17" outlineLevel="1" x14ac:dyDescent="0.25">
      <c r="D329" s="279" t="s">
        <v>1096</v>
      </c>
      <c r="E329" s="571">
        <f>+E264-SUM(E265,E273,E281,E289)</f>
        <v>0</v>
      </c>
      <c r="F329" s="501" t="s">
        <v>368</v>
      </c>
      <c r="G329" s="501" t="s">
        <v>368</v>
      </c>
      <c r="H329" s="571">
        <f t="shared" ref="H329:Q329" si="132">+H264-SUM(H265,H273,H281,H289)</f>
        <v>0</v>
      </c>
      <c r="I329" s="571">
        <f t="shared" si="132"/>
        <v>0</v>
      </c>
      <c r="J329" s="571">
        <f t="shared" si="132"/>
        <v>0</v>
      </c>
      <c r="K329" s="571">
        <f t="shared" si="132"/>
        <v>0</v>
      </c>
      <c r="L329" s="571">
        <f t="shared" si="132"/>
        <v>0</v>
      </c>
      <c r="M329" s="571">
        <f t="shared" si="132"/>
        <v>0</v>
      </c>
      <c r="N329" s="571">
        <f t="shared" si="132"/>
        <v>0</v>
      </c>
      <c r="O329" s="571">
        <f t="shared" si="132"/>
        <v>0</v>
      </c>
      <c r="P329" s="571">
        <f t="shared" si="132"/>
        <v>0</v>
      </c>
      <c r="Q329" s="571">
        <f t="shared" si="132"/>
        <v>0</v>
      </c>
    </row>
    <row r="330" spans="3:17" outlineLevel="1" x14ac:dyDescent="0.25">
      <c r="D330" s="279" t="s">
        <v>13918</v>
      </c>
      <c r="E330" s="571">
        <f>+EIGNIR!C623-'Sundurliðun Útlán'!E232</f>
        <v>0</v>
      </c>
      <c r="F330" s="501" t="s">
        <v>368</v>
      </c>
      <c r="G330" s="501" t="s">
        <v>368</v>
      </c>
      <c r="H330" s="501" t="s">
        <v>368</v>
      </c>
      <c r="I330" s="501" t="s">
        <v>368</v>
      </c>
      <c r="J330" s="501" t="s">
        <v>368</v>
      </c>
      <c r="K330" s="501" t="s">
        <v>368</v>
      </c>
      <c r="L330" s="501" t="s">
        <v>368</v>
      </c>
      <c r="M330" s="501" t="s">
        <v>368</v>
      </c>
      <c r="N330" s="501" t="s">
        <v>368</v>
      </c>
      <c r="O330" s="501" t="s">
        <v>368</v>
      </c>
      <c r="P330" s="501" t="s">
        <v>368</v>
      </c>
      <c r="Q330" s="501" t="s">
        <v>368</v>
      </c>
    </row>
    <row r="331" spans="3:17" outlineLevel="1" x14ac:dyDescent="0.25">
      <c r="D331" s="279" t="s">
        <v>13919</v>
      </c>
      <c r="E331" s="571">
        <f>+EIGNIR!C624-'Sundurliðun Útlán'!E233</f>
        <v>0</v>
      </c>
      <c r="F331" s="501" t="s">
        <v>368</v>
      </c>
      <c r="G331" s="501" t="s">
        <v>368</v>
      </c>
      <c r="H331" s="501" t="s">
        <v>368</v>
      </c>
      <c r="I331" s="501" t="s">
        <v>368</v>
      </c>
      <c r="J331" s="501" t="s">
        <v>368</v>
      </c>
      <c r="K331" s="501" t="s">
        <v>368</v>
      </c>
      <c r="L331" s="501" t="s">
        <v>368</v>
      </c>
      <c r="M331" s="501" t="s">
        <v>368</v>
      </c>
      <c r="N331" s="501" t="s">
        <v>368</v>
      </c>
      <c r="O331" s="501" t="s">
        <v>368</v>
      </c>
      <c r="P331" s="501" t="s">
        <v>368</v>
      </c>
      <c r="Q331" s="501" t="s">
        <v>368</v>
      </c>
    </row>
    <row r="332" spans="3:17" outlineLevel="1" x14ac:dyDescent="0.25">
      <c r="D332" s="279" t="s">
        <v>13920</v>
      </c>
      <c r="E332" s="571">
        <f>+EIGNIR!C625-'Sundurliðun Útlán'!E264</f>
        <v>0</v>
      </c>
      <c r="F332" s="501" t="s">
        <v>368</v>
      </c>
      <c r="G332" s="501" t="s">
        <v>368</v>
      </c>
      <c r="H332" s="501" t="s">
        <v>368</v>
      </c>
      <c r="I332" s="501" t="s">
        <v>368</v>
      </c>
      <c r="J332" s="501" t="s">
        <v>368</v>
      </c>
      <c r="K332" s="501" t="s">
        <v>368</v>
      </c>
      <c r="L332" s="501" t="s">
        <v>368</v>
      </c>
      <c r="M332" s="501" t="s">
        <v>368</v>
      </c>
      <c r="N332" s="501" t="s">
        <v>368</v>
      </c>
      <c r="O332" s="501" t="s">
        <v>368</v>
      </c>
      <c r="P332" s="501" t="s">
        <v>368</v>
      </c>
      <c r="Q332" s="501" t="s">
        <v>368</v>
      </c>
    </row>
    <row r="334" spans="3:17" x14ac:dyDescent="0.25">
      <c r="C334" s="87"/>
    </row>
    <row r="335" spans="3:17" x14ac:dyDescent="0.25">
      <c r="C335" s="105"/>
    </row>
    <row r="336" spans="3:17" x14ac:dyDescent="0.25">
      <c r="C336" s="105"/>
    </row>
    <row r="337" spans="3:4" x14ac:dyDescent="0.25">
      <c r="C337" s="105"/>
    </row>
    <row r="338" spans="3:4" x14ac:dyDescent="0.25">
      <c r="C338" s="105"/>
    </row>
    <row r="339" spans="3:4" x14ac:dyDescent="0.25">
      <c r="C339" s="105"/>
      <c r="D339" s="107"/>
    </row>
    <row r="343" spans="3:4" x14ac:dyDescent="0.25">
      <c r="C343" s="87"/>
      <c r="D343" s="62"/>
    </row>
    <row r="344" spans="3:4" s="393" customFormat="1" x14ac:dyDescent="0.25">
      <c r="C344" s="105"/>
      <c r="D344" s="395"/>
    </row>
    <row r="345" spans="3:4" x14ac:dyDescent="0.25">
      <c r="C345" s="105"/>
      <c r="D345" s="395"/>
    </row>
    <row r="346" spans="3:4" x14ac:dyDescent="0.25">
      <c r="C346" s="105"/>
      <c r="D346" s="395"/>
    </row>
    <row r="347" spans="3:4" x14ac:dyDescent="0.25">
      <c r="C347" s="105"/>
      <c r="D347" s="395"/>
    </row>
    <row r="348" spans="3:4" x14ac:dyDescent="0.25">
      <c r="C348" s="105"/>
      <c r="D348" s="395"/>
    </row>
    <row r="349" spans="3:4" x14ac:dyDescent="0.25">
      <c r="C349" s="105"/>
      <c r="D349" s="395"/>
    </row>
    <row r="350" spans="3:4" x14ac:dyDescent="0.25">
      <c r="C350" s="105"/>
      <c r="D350" s="395"/>
    </row>
    <row r="351" spans="3:4" x14ac:dyDescent="0.25">
      <c r="C351" s="105"/>
      <c r="D351" s="395"/>
    </row>
    <row r="352" spans="3:4" x14ac:dyDescent="0.25">
      <c r="C352" s="105"/>
      <c r="D352" s="395"/>
    </row>
    <row r="353" spans="3:4" x14ac:dyDescent="0.25">
      <c r="C353" s="105"/>
      <c r="D353" s="395"/>
    </row>
    <row r="354" spans="3:4" x14ac:dyDescent="0.25">
      <c r="C354" s="105"/>
      <c r="D354" s="395"/>
    </row>
  </sheetData>
  <customSheetViews>
    <customSheetView guid="{36FBA667-E62D-4CB2-8A1E-E3E39D09B465}">
      <pane xSplit="5" ySplit="4" topLeftCell="F5" activePane="bottomRight" state="frozen"/>
      <selection pane="bottomRight" activeCell="G164" sqref="G164"/>
      <pageMargins left="0.7" right="0.7" top="0.75" bottom="0.75" header="0.3" footer="0.3"/>
      <pageSetup paperSize="9" orientation="landscape" r:id="rId1"/>
    </customSheetView>
    <customSheetView guid="{066FE8E2-BD01-4A3D-B08F-7AE148820913}">
      <pane xSplit="5" ySplit="4" topLeftCell="F152" activePane="bottomRight" state="frozen"/>
      <selection pane="bottomRight" activeCell="E178" sqref="E178"/>
      <pageMargins left="0.7" right="0.7" top="0.75" bottom="0.75" header="0.3" footer="0.3"/>
      <pageSetup paperSize="9" orientation="landscape" r:id="rId2"/>
    </customSheetView>
    <customSheetView guid="{89A248D1-1EB8-46F5-9763-087E5D6B4AF5}" fitToPage="1">
      <pane xSplit="4" ySplit="4" topLeftCell="E5" activePane="bottomRight" state="frozen"/>
      <selection pane="bottomRight" activeCell="D5" sqref="D5"/>
      <pageMargins left="0.70866141732283472" right="0.70866141732283472" top="0.74803149606299213" bottom="0.74803149606299213" header="0.31496062992125984" footer="0.31496062992125984"/>
      <pageSetup paperSize="9" scale="79" fitToHeight="0" orientation="landscape" r:id="rId3"/>
    </customSheetView>
    <customSheetView guid="{79D16477-B0C6-48AF-AE89-11794E47C250}" fitToPage="1" printArea="1">
      <pane xSplit="4" ySplit="4" topLeftCell="E5" activePane="bottomRight" state="frozen"/>
      <selection pane="bottomRight" activeCell="T163" sqref="T163"/>
      <pageMargins left="0.70866141732283472" right="0.70866141732283472" top="0.74803149606299213" bottom="0.74803149606299213" header="0.31496062992125984" footer="0.31496062992125984"/>
      <pageSetup paperSize="9" scale="79" fitToHeight="0" orientation="landscape" r:id="rId4"/>
    </customSheetView>
  </customSheetViews>
  <mergeCells count="3">
    <mergeCell ref="E3:E4"/>
    <mergeCell ref="H3:Q3"/>
    <mergeCell ref="F3:G3"/>
  </mergeCells>
  <conditionalFormatting sqref="B283 B286 B210 B213 B215:B216 B218 B221 B202 B205 B207:B208 B223:B224 B226 B229 B267 B270 B272:B273 B275 B278 B280:B281 B288:B289 B291 B294:B296 B231:B265 E311:E327 E329 H322:Q327 H329:Q329">
    <cfRule type="cellIs" dxfId="117" priority="57" stopIfTrue="1" operator="notBetween">
      <formula>-0.1</formula>
      <formula>0.1</formula>
    </cfRule>
  </conditionalFormatting>
  <conditionalFormatting sqref="B5:B200">
    <cfRule type="cellIs" dxfId="116" priority="37" stopIfTrue="1" operator="notBetween">
      <formula>-0.1</formula>
      <formula>0.1</formula>
    </cfRule>
  </conditionalFormatting>
  <conditionalFormatting sqref="B228">
    <cfRule type="cellIs" dxfId="115" priority="46" stopIfTrue="1" operator="notBetween">
      <formula>-0.1</formula>
      <formula>0.1</formula>
    </cfRule>
  </conditionalFormatting>
  <conditionalFormatting sqref="B230">
    <cfRule type="cellIs" dxfId="114" priority="45" stopIfTrue="1" operator="notBetween">
      <formula>-0.1</formula>
      <formula>0.1</formula>
    </cfRule>
  </conditionalFormatting>
  <conditionalFormatting sqref="B293">
    <cfRule type="cellIs" dxfId="113" priority="44" stopIfTrue="1" operator="notBetween">
      <formula>-0.1</formula>
      <formula>0.1</formula>
    </cfRule>
  </conditionalFormatting>
  <conditionalFormatting sqref="F310:G310">
    <cfRule type="cellIs" dxfId="112" priority="13" stopIfTrue="1" operator="notBetween">
      <formula>-0.1</formula>
      <formula>0.1</formula>
    </cfRule>
  </conditionalFormatting>
  <conditionalFormatting sqref="F314:G314">
    <cfRule type="cellIs" dxfId="111" priority="12" stopIfTrue="1" operator="notBetween">
      <formula>-0.1</formula>
      <formula>0.1</formula>
    </cfRule>
  </conditionalFormatting>
  <conditionalFormatting sqref="F319:G319">
    <cfRule type="cellIs" dxfId="110" priority="11" stopIfTrue="1" operator="notBetween">
      <formula>-0.1</formula>
      <formula>0.1</formula>
    </cfRule>
  </conditionalFormatting>
  <conditionalFormatting sqref="F324:G324">
    <cfRule type="cellIs" dxfId="109" priority="10" stopIfTrue="1" operator="notBetween">
      <formula>-0.1</formula>
      <formula>0.1</formula>
    </cfRule>
  </conditionalFormatting>
  <conditionalFormatting sqref="A169">
    <cfRule type="cellIs" dxfId="108" priority="24" stopIfTrue="1" operator="notBetween">
      <formula>-0.1</formula>
      <formula>0.1</formula>
    </cfRule>
  </conditionalFormatting>
  <conditionalFormatting sqref="A7">
    <cfRule type="cellIs" dxfId="107" priority="36" stopIfTrue="1" operator="notBetween">
      <formula>-0.1</formula>
      <formula>0.1</formula>
    </cfRule>
  </conditionalFormatting>
  <conditionalFormatting sqref="A9">
    <cfRule type="cellIs" dxfId="106" priority="35" stopIfTrue="1" operator="notBetween">
      <formula>-0.1</formula>
      <formula>0.1</formula>
    </cfRule>
  </conditionalFormatting>
  <conditionalFormatting sqref="A12">
    <cfRule type="cellIs" dxfId="105" priority="34" stopIfTrue="1" operator="notBetween">
      <formula>-0.1</formula>
      <formula>0.1</formula>
    </cfRule>
  </conditionalFormatting>
  <conditionalFormatting sqref="A26:A36">
    <cfRule type="cellIs" dxfId="104" priority="33" stopIfTrue="1" operator="notBetween">
      <formula>-0.1</formula>
      <formula>0.1</formula>
    </cfRule>
  </conditionalFormatting>
  <conditionalFormatting sqref="A43">
    <cfRule type="cellIs" dxfId="103" priority="32" stopIfTrue="1" operator="notBetween">
      <formula>-0.1</formula>
      <formula>0.1</formula>
    </cfRule>
  </conditionalFormatting>
  <conditionalFormatting sqref="A57:A67">
    <cfRule type="cellIs" dxfId="102" priority="31" stopIfTrue="1" operator="notBetween">
      <formula>-0.1</formula>
      <formula>0.1</formula>
    </cfRule>
  </conditionalFormatting>
  <conditionalFormatting sqref="A74">
    <cfRule type="cellIs" dxfId="101" priority="30" stopIfTrue="1" operator="notBetween">
      <formula>-0.1</formula>
      <formula>0.1</formula>
    </cfRule>
  </conditionalFormatting>
  <conditionalFormatting sqref="A88:A98">
    <cfRule type="cellIs" dxfId="100" priority="29" stopIfTrue="1" operator="notBetween">
      <formula>-0.1</formula>
      <formula>0.1</formula>
    </cfRule>
  </conditionalFormatting>
  <conditionalFormatting sqref="A105">
    <cfRule type="cellIs" dxfId="99" priority="28" stopIfTrue="1" operator="notBetween">
      <formula>-0.1</formula>
      <formula>0.1</formula>
    </cfRule>
  </conditionalFormatting>
  <conditionalFormatting sqref="A119:A129">
    <cfRule type="cellIs" dxfId="98" priority="27" stopIfTrue="1" operator="notBetween">
      <formula>-0.1</formula>
      <formula>0.1</formula>
    </cfRule>
  </conditionalFormatting>
  <conditionalFormatting sqref="A137">
    <cfRule type="cellIs" dxfId="97" priority="26" stopIfTrue="1" operator="notBetween">
      <formula>-0.1</formula>
      <formula>0.1</formula>
    </cfRule>
  </conditionalFormatting>
  <conditionalFormatting sqref="A151:A161">
    <cfRule type="cellIs" dxfId="96" priority="25" stopIfTrue="1" operator="notBetween">
      <formula>-0.1</formula>
      <formula>0.1</formula>
    </cfRule>
  </conditionalFormatting>
  <conditionalFormatting sqref="A183:A193">
    <cfRule type="cellIs" dxfId="95" priority="23" stopIfTrue="1" operator="notBetween">
      <formula>-0.1</formula>
      <formula>0.1</formula>
    </cfRule>
  </conditionalFormatting>
  <conditionalFormatting sqref="A234:A258">
    <cfRule type="cellIs" dxfId="94" priority="22" stopIfTrue="1" operator="notBetween">
      <formula>-0.1</formula>
      <formula>0.1</formula>
    </cfRule>
  </conditionalFormatting>
  <conditionalFormatting sqref="H299:Q310">
    <cfRule type="cellIs" dxfId="93" priority="21" stopIfTrue="1" operator="notBetween">
      <formula>-0.1</formula>
      <formula>0.1</formula>
    </cfRule>
  </conditionalFormatting>
  <conditionalFormatting sqref="F302:G302">
    <cfRule type="cellIs" dxfId="92" priority="20" stopIfTrue="1" operator="notBetween">
      <formula>-0.1</formula>
      <formula>0.1</formula>
    </cfRule>
  </conditionalFormatting>
  <conditionalFormatting sqref="F306:G306">
    <cfRule type="cellIs" dxfId="91" priority="19" stopIfTrue="1" operator="notBetween">
      <formula>-0.1</formula>
      <formula>0.1</formula>
    </cfRule>
  </conditionalFormatting>
  <conditionalFormatting sqref="E299:E310">
    <cfRule type="cellIs" dxfId="90" priority="17" stopIfTrue="1" operator="notBetween">
      <formula>-0.1</formula>
      <formula>0.1</formula>
    </cfRule>
  </conditionalFormatting>
  <conditionalFormatting sqref="I311:Q311">
    <cfRule type="cellIs" dxfId="89" priority="16" stopIfTrue="1" operator="notBetween">
      <formula>-0.1</formula>
      <formula>0.1</formula>
    </cfRule>
  </conditionalFormatting>
  <conditionalFormatting sqref="H311:H315">
    <cfRule type="cellIs" dxfId="88" priority="14" stopIfTrue="1" operator="notBetween">
      <formula>-0.1</formula>
      <formula>0.1</formula>
    </cfRule>
  </conditionalFormatting>
  <conditionalFormatting sqref="H317:Q320">
    <cfRule type="cellIs" dxfId="87" priority="9" stopIfTrue="1" operator="notBetween">
      <formula>-0.1</formula>
      <formula>0.1</formula>
    </cfRule>
  </conditionalFormatting>
  <conditionalFormatting sqref="E5:Q296">
    <cfRule type="cellIs" dxfId="86" priority="7" operator="lessThan">
      <formula>0</formula>
    </cfRule>
  </conditionalFormatting>
  <conditionalFormatting sqref="E328 H328:Q328">
    <cfRule type="cellIs" dxfId="85" priority="6" stopIfTrue="1" operator="notBetween">
      <formula>-0.1</formula>
      <formula>0.1</formula>
    </cfRule>
  </conditionalFormatting>
  <conditionalFormatting sqref="E330">
    <cfRule type="cellIs" dxfId="84" priority="5" stopIfTrue="1" operator="notBetween">
      <formula>-0.1</formula>
      <formula>0.1</formula>
    </cfRule>
  </conditionalFormatting>
  <conditionalFormatting sqref="E331">
    <cfRule type="cellIs" dxfId="83" priority="2" stopIfTrue="1" operator="notBetween">
      <formula>-0.1</formula>
      <formula>0.1</formula>
    </cfRule>
  </conditionalFormatting>
  <conditionalFormatting sqref="E332">
    <cfRule type="cellIs" dxfId="82" priority="1" stopIfTrue="1" operator="notBetween">
      <formula>-0.1</formula>
      <formula>0.1</formula>
    </cfRule>
  </conditionalFormatting>
  <pageMargins left="0.70866141732283472" right="0.70866141732283472" top="0.74803149606299213" bottom="0.74803149606299213" header="0.31496062992125984" footer="0.31496062992125984"/>
  <pageSetup paperSize="9" scale="71" fitToHeight="0" orientation="landscape" r:id="rId5"/>
  <legacy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Q90"/>
  <sheetViews>
    <sheetView zoomScaleNormal="100" workbookViewId="0">
      <pane xSplit="4" ySplit="4" topLeftCell="E5" activePane="bottomRight" state="frozen"/>
      <selection pane="topRight" activeCell="C1" sqref="C1"/>
      <selection pane="bottomLeft" activeCell="A5" sqref="A5"/>
      <selection pane="bottomRight" activeCell="D3" sqref="D3"/>
    </sheetView>
  </sheetViews>
  <sheetFormatPr defaultColWidth="9.140625" defaultRowHeight="15" outlineLevelRow="1" outlineLevelCol="1" x14ac:dyDescent="0.25"/>
  <cols>
    <col min="1" max="1" width="9.140625" style="148" customWidth="1" outlineLevel="1"/>
    <col min="2" max="2" width="11.28515625" style="148" customWidth="1" outlineLevel="1"/>
    <col min="3" max="3" width="9" style="61" customWidth="1"/>
    <col min="4" max="4" width="49.42578125" style="61" customWidth="1"/>
    <col min="5" max="5" width="12.7109375" style="61" customWidth="1"/>
    <col min="6" max="17" width="10" style="61" customWidth="1"/>
    <col min="18" max="18" width="8.85546875" style="61" customWidth="1"/>
    <col min="19" max="16384" width="9.140625" style="61"/>
  </cols>
  <sheetData>
    <row r="1" spans="1:17" ht="18.75" x14ac:dyDescent="0.3">
      <c r="D1" s="106" t="s">
        <v>402</v>
      </c>
    </row>
    <row r="2" spans="1:17" x14ac:dyDescent="0.25">
      <c r="D2" s="115"/>
      <c r="O2" s="66"/>
    </row>
    <row r="3" spans="1:17" s="145" customFormat="1" x14ac:dyDescent="0.25">
      <c r="A3" s="556" t="s">
        <v>586</v>
      </c>
      <c r="B3" s="148"/>
      <c r="C3" s="148"/>
      <c r="D3" s="381" t="s">
        <v>1667</v>
      </c>
      <c r="E3" s="582" t="s">
        <v>39</v>
      </c>
      <c r="F3" s="584" t="s">
        <v>1527</v>
      </c>
      <c r="G3" s="585"/>
      <c r="H3" s="584" t="s">
        <v>18</v>
      </c>
      <c r="I3" s="586"/>
      <c r="J3" s="586"/>
      <c r="K3" s="586"/>
      <c r="L3" s="586"/>
      <c r="M3" s="586"/>
      <c r="N3" s="586"/>
      <c r="O3" s="586"/>
      <c r="P3" s="586"/>
      <c r="Q3" s="585"/>
    </row>
    <row r="4" spans="1:17" s="145" customFormat="1" ht="24.75" x14ac:dyDescent="0.25">
      <c r="A4" s="276" t="s">
        <v>1317</v>
      </c>
      <c r="B4" s="276" t="s">
        <v>18</v>
      </c>
      <c r="C4" s="276"/>
      <c r="E4" s="583"/>
      <c r="F4" s="113" t="s">
        <v>1318</v>
      </c>
      <c r="G4" s="113" t="s">
        <v>1319</v>
      </c>
      <c r="H4" s="112" t="s">
        <v>17</v>
      </c>
      <c r="I4" s="112" t="s">
        <v>41</v>
      </c>
      <c r="J4" s="112" t="s">
        <v>42</v>
      </c>
      <c r="K4" s="112" t="s">
        <v>43</v>
      </c>
      <c r="L4" s="112" t="s">
        <v>44</v>
      </c>
      <c r="M4" s="112" t="s">
        <v>45</v>
      </c>
      <c r="N4" s="112" t="s">
        <v>46</v>
      </c>
      <c r="O4" s="112" t="s">
        <v>47</v>
      </c>
      <c r="P4" s="112" t="s">
        <v>48</v>
      </c>
      <c r="Q4" s="113" t="s">
        <v>362</v>
      </c>
    </row>
    <row r="5" spans="1:17" s="145" customFormat="1" ht="15.75" x14ac:dyDescent="0.25">
      <c r="A5" s="281" t="s">
        <v>368</v>
      </c>
      <c r="B5" s="280">
        <f>+E5-SUM(H5:Q5)</f>
        <v>0</v>
      </c>
      <c r="C5" s="276"/>
      <c r="D5" s="117" t="s">
        <v>401</v>
      </c>
      <c r="E5" s="135">
        <f>+EIGNIR!C35+EIGNIR!C724</f>
        <v>0</v>
      </c>
      <c r="F5" s="122" t="s">
        <v>368</v>
      </c>
      <c r="G5" s="357" t="s">
        <v>368</v>
      </c>
      <c r="H5" s="129">
        <f t="shared" ref="H5:Q5" si="0">+H6+H32+H58</f>
        <v>0</v>
      </c>
      <c r="I5" s="129">
        <f t="shared" si="0"/>
        <v>0</v>
      </c>
      <c r="J5" s="129">
        <f t="shared" si="0"/>
        <v>0</v>
      </c>
      <c r="K5" s="129">
        <f t="shared" si="0"/>
        <v>0</v>
      </c>
      <c r="L5" s="129">
        <f t="shared" si="0"/>
        <v>0</v>
      </c>
      <c r="M5" s="129">
        <f t="shared" si="0"/>
        <v>0</v>
      </c>
      <c r="N5" s="129">
        <f t="shared" si="0"/>
        <v>0</v>
      </c>
      <c r="O5" s="129">
        <f t="shared" si="0"/>
        <v>0</v>
      </c>
      <c r="P5" s="129">
        <f t="shared" si="0"/>
        <v>0</v>
      </c>
      <c r="Q5" s="135">
        <f t="shared" si="0"/>
        <v>0</v>
      </c>
    </row>
    <row r="6" spans="1:17" s="68" customFormat="1" x14ac:dyDescent="0.25">
      <c r="A6" s="281" t="s">
        <v>368</v>
      </c>
      <c r="B6" s="280">
        <f>+E6-SUM(H6:Q6)</f>
        <v>0</v>
      </c>
      <c r="D6" s="67" t="s">
        <v>385</v>
      </c>
      <c r="E6" s="135">
        <f>+E7+E8+E19+E22+E23+E24</f>
        <v>0</v>
      </c>
      <c r="F6" s="122" t="s">
        <v>368</v>
      </c>
      <c r="G6" s="357" t="s">
        <v>368</v>
      </c>
      <c r="H6" s="129">
        <f t="shared" ref="H6:Q6" si="1">SUM(H7,H8,H19,H22,H23,H24)</f>
        <v>0</v>
      </c>
      <c r="I6" s="98">
        <f t="shared" si="1"/>
        <v>0</v>
      </c>
      <c r="J6" s="98">
        <f t="shared" si="1"/>
        <v>0</v>
      </c>
      <c r="K6" s="98">
        <f t="shared" si="1"/>
        <v>0</v>
      </c>
      <c r="L6" s="98">
        <f t="shared" si="1"/>
        <v>0</v>
      </c>
      <c r="M6" s="98">
        <f t="shared" si="1"/>
        <v>0</v>
      </c>
      <c r="N6" s="98">
        <f t="shared" si="1"/>
        <v>0</v>
      </c>
      <c r="O6" s="98">
        <f t="shared" si="1"/>
        <v>0</v>
      </c>
      <c r="P6" s="98">
        <f t="shared" si="1"/>
        <v>0</v>
      </c>
      <c r="Q6" s="135">
        <f t="shared" si="1"/>
        <v>0</v>
      </c>
    </row>
    <row r="7" spans="1:17" s="83" customFormat="1" x14ac:dyDescent="0.25">
      <c r="A7" s="280">
        <f>+E7-SUM(F7:G7)</f>
        <v>0</v>
      </c>
      <c r="B7" s="280">
        <f>+E7-SUM(H7:Q7)</f>
        <v>0</v>
      </c>
      <c r="C7" s="32" t="s">
        <v>37</v>
      </c>
      <c r="D7" s="146" t="s">
        <v>19</v>
      </c>
      <c r="E7" s="307">
        <v>0</v>
      </c>
      <c r="F7" s="132">
        <v>0</v>
      </c>
      <c r="G7" s="378">
        <v>0</v>
      </c>
      <c r="H7" s="132">
        <v>0</v>
      </c>
      <c r="I7" s="53">
        <v>0</v>
      </c>
      <c r="J7" s="53">
        <v>0</v>
      </c>
      <c r="K7" s="53">
        <v>0</v>
      </c>
      <c r="L7" s="53">
        <v>0</v>
      </c>
      <c r="M7" s="53">
        <v>0</v>
      </c>
      <c r="N7" s="53">
        <v>0</v>
      </c>
      <c r="O7" s="53">
        <v>0</v>
      </c>
      <c r="P7" s="53">
        <v>0</v>
      </c>
      <c r="Q7" s="138">
        <v>0</v>
      </c>
    </row>
    <row r="8" spans="1:17" s="83" customFormat="1" x14ac:dyDescent="0.25">
      <c r="A8" s="280">
        <f>+E8-SUM(F8:G8)</f>
        <v>0</v>
      </c>
      <c r="B8" s="280">
        <f>+E8-SUM(H8:Q8)</f>
        <v>0</v>
      </c>
      <c r="C8" s="32" t="s">
        <v>36</v>
      </c>
      <c r="D8" s="146" t="s">
        <v>386</v>
      </c>
      <c r="E8" s="156">
        <f>+SUM(E9:E18)</f>
        <v>0</v>
      </c>
      <c r="F8" s="129">
        <f>+SUM(F9:F18)</f>
        <v>0</v>
      </c>
      <c r="G8" s="371">
        <f t="shared" ref="G8:Q8" si="2">+SUM(G9:G18)</f>
        <v>0</v>
      </c>
      <c r="H8" s="98">
        <f t="shared" si="2"/>
        <v>0</v>
      </c>
      <c r="I8" s="98">
        <f t="shared" si="2"/>
        <v>0</v>
      </c>
      <c r="J8" s="98">
        <f t="shared" si="2"/>
        <v>0</v>
      </c>
      <c r="K8" s="98">
        <f t="shared" si="2"/>
        <v>0</v>
      </c>
      <c r="L8" s="98">
        <f t="shared" si="2"/>
        <v>0</v>
      </c>
      <c r="M8" s="98">
        <f t="shared" si="2"/>
        <v>0</v>
      </c>
      <c r="N8" s="98">
        <f t="shared" si="2"/>
        <v>0</v>
      </c>
      <c r="O8" s="98">
        <f t="shared" si="2"/>
        <v>0</v>
      </c>
      <c r="P8" s="98">
        <f t="shared" si="2"/>
        <v>0</v>
      </c>
      <c r="Q8" s="135">
        <f t="shared" si="2"/>
        <v>0</v>
      </c>
    </row>
    <row r="9" spans="1:17" s="83" customFormat="1" x14ac:dyDescent="0.25">
      <c r="A9" s="280">
        <f t="shared" ref="A9:A18" si="3">+E9-SUM(F9:G9)</f>
        <v>0</v>
      </c>
      <c r="B9" s="280">
        <f t="shared" ref="B9:B34" si="4">+E9-SUM(H9:Q9)</f>
        <v>0</v>
      </c>
      <c r="C9" s="33" t="s">
        <v>20</v>
      </c>
      <c r="D9" s="69" t="s">
        <v>15</v>
      </c>
      <c r="E9" s="308">
        <v>0</v>
      </c>
      <c r="F9" s="130">
        <v>0</v>
      </c>
      <c r="G9" s="379">
        <v>0</v>
      </c>
      <c r="H9" s="130">
        <v>0</v>
      </c>
      <c r="I9" s="89">
        <v>0</v>
      </c>
      <c r="J9" s="89">
        <v>0</v>
      </c>
      <c r="K9" s="89">
        <v>0</v>
      </c>
      <c r="L9" s="89">
        <v>0</v>
      </c>
      <c r="M9" s="89">
        <v>0</v>
      </c>
      <c r="N9" s="89">
        <v>0</v>
      </c>
      <c r="O9" s="89">
        <v>0</v>
      </c>
      <c r="P9" s="89">
        <v>0</v>
      </c>
      <c r="Q9" s="136">
        <v>0</v>
      </c>
    </row>
    <row r="10" spans="1:17" s="345" customFormat="1" x14ac:dyDescent="0.25">
      <c r="A10" s="280">
        <f t="shared" ref="A10" si="5">+E10-SUM(F10:G10)</f>
        <v>0</v>
      </c>
      <c r="B10" s="280">
        <f t="shared" ref="B10" si="6">+E10-SUM(H10:Q10)</f>
        <v>0</v>
      </c>
      <c r="C10" s="33" t="s">
        <v>1702</v>
      </c>
      <c r="D10" s="346" t="s">
        <v>396</v>
      </c>
      <c r="E10" s="308">
        <v>0</v>
      </c>
      <c r="F10" s="130">
        <v>0</v>
      </c>
      <c r="G10" s="379">
        <v>0</v>
      </c>
      <c r="H10" s="130">
        <v>0</v>
      </c>
      <c r="I10" s="89">
        <v>0</v>
      </c>
      <c r="J10" s="89">
        <v>0</v>
      </c>
      <c r="K10" s="89">
        <v>0</v>
      </c>
      <c r="L10" s="89">
        <v>0</v>
      </c>
      <c r="M10" s="89">
        <v>0</v>
      </c>
      <c r="N10" s="89">
        <v>0</v>
      </c>
      <c r="O10" s="89">
        <v>0</v>
      </c>
      <c r="P10" s="89">
        <v>0</v>
      </c>
      <c r="Q10" s="136">
        <v>0</v>
      </c>
    </row>
    <row r="11" spans="1:17" s="83" customFormat="1" x14ac:dyDescent="0.25">
      <c r="A11" s="280">
        <f t="shared" si="3"/>
        <v>0</v>
      </c>
      <c r="B11" s="280">
        <f t="shared" si="4"/>
        <v>0</v>
      </c>
      <c r="C11" s="33" t="s">
        <v>21</v>
      </c>
      <c r="D11" s="69" t="s">
        <v>370</v>
      </c>
      <c r="E11" s="308">
        <v>0</v>
      </c>
      <c r="F11" s="130">
        <v>0</v>
      </c>
      <c r="G11" s="379">
        <v>0</v>
      </c>
      <c r="H11" s="130">
        <v>0</v>
      </c>
      <c r="I11" s="89">
        <v>0</v>
      </c>
      <c r="J11" s="89">
        <v>0</v>
      </c>
      <c r="K11" s="89">
        <v>0</v>
      </c>
      <c r="L11" s="89">
        <v>0</v>
      </c>
      <c r="M11" s="89">
        <v>0</v>
      </c>
      <c r="N11" s="89">
        <v>0</v>
      </c>
      <c r="O11" s="89">
        <v>0</v>
      </c>
      <c r="P11" s="89">
        <v>0</v>
      </c>
      <c r="Q11" s="136">
        <v>0</v>
      </c>
    </row>
    <row r="12" spans="1:17" s="83" customFormat="1" x14ac:dyDescent="0.25">
      <c r="A12" s="280">
        <f t="shared" si="3"/>
        <v>0</v>
      </c>
      <c r="B12" s="280">
        <f t="shared" si="4"/>
        <v>0</v>
      </c>
      <c r="C12" s="33" t="s">
        <v>22</v>
      </c>
      <c r="D12" s="395" t="s">
        <v>399</v>
      </c>
      <c r="E12" s="308">
        <v>0</v>
      </c>
      <c r="F12" s="130">
        <v>0</v>
      </c>
      <c r="G12" s="379">
        <v>0</v>
      </c>
      <c r="H12" s="130">
        <v>0</v>
      </c>
      <c r="I12" s="89">
        <v>0</v>
      </c>
      <c r="J12" s="89">
        <v>0</v>
      </c>
      <c r="K12" s="89">
        <v>0</v>
      </c>
      <c r="L12" s="89">
        <v>0</v>
      </c>
      <c r="M12" s="89">
        <v>0</v>
      </c>
      <c r="N12" s="89">
        <v>0</v>
      </c>
      <c r="O12" s="89">
        <v>0</v>
      </c>
      <c r="P12" s="89">
        <v>0</v>
      </c>
      <c r="Q12" s="136">
        <v>0</v>
      </c>
    </row>
    <row r="13" spans="1:17" s="83" customFormat="1" x14ac:dyDescent="0.25">
      <c r="A13" s="280">
        <f t="shared" si="3"/>
        <v>0</v>
      </c>
      <c r="B13" s="280">
        <f>+E13-SUM(H13:Q13)</f>
        <v>0</v>
      </c>
      <c r="C13" s="33" t="s">
        <v>23</v>
      </c>
      <c r="D13" s="69" t="s">
        <v>3</v>
      </c>
      <c r="E13" s="308">
        <v>0</v>
      </c>
      <c r="F13" s="130">
        <v>0</v>
      </c>
      <c r="G13" s="379">
        <v>0</v>
      </c>
      <c r="H13" s="130">
        <v>0</v>
      </c>
      <c r="I13" s="89">
        <v>0</v>
      </c>
      <c r="J13" s="89">
        <v>0</v>
      </c>
      <c r="K13" s="89">
        <v>0</v>
      </c>
      <c r="L13" s="89">
        <v>0</v>
      </c>
      <c r="M13" s="89">
        <v>0</v>
      </c>
      <c r="N13" s="89">
        <v>0</v>
      </c>
      <c r="O13" s="89">
        <v>0</v>
      </c>
      <c r="P13" s="89">
        <v>0</v>
      </c>
      <c r="Q13" s="136">
        <v>0</v>
      </c>
    </row>
    <row r="14" spans="1:17" s="345" customFormat="1" x14ac:dyDescent="0.25">
      <c r="A14" s="280">
        <f t="shared" ref="A14" si="7">+E14-SUM(F14:G14)</f>
        <v>0</v>
      </c>
      <c r="B14" s="280">
        <f t="shared" ref="B14" si="8">+E14-SUM(H14:Q14)</f>
        <v>0</v>
      </c>
      <c r="C14" s="33" t="s">
        <v>1703</v>
      </c>
      <c r="D14" s="346" t="s">
        <v>397</v>
      </c>
      <c r="E14" s="308">
        <v>0</v>
      </c>
      <c r="F14" s="130">
        <v>0</v>
      </c>
      <c r="G14" s="379">
        <v>0</v>
      </c>
      <c r="H14" s="130">
        <v>0</v>
      </c>
      <c r="I14" s="89">
        <v>0</v>
      </c>
      <c r="J14" s="89">
        <v>0</v>
      </c>
      <c r="K14" s="89">
        <v>0</v>
      </c>
      <c r="L14" s="89">
        <v>0</v>
      </c>
      <c r="M14" s="89">
        <v>0</v>
      </c>
      <c r="N14" s="89">
        <v>0</v>
      </c>
      <c r="O14" s="89">
        <v>0</v>
      </c>
      <c r="P14" s="89">
        <v>0</v>
      </c>
      <c r="Q14" s="136">
        <v>0</v>
      </c>
    </row>
    <row r="15" spans="1:17" s="83" customFormat="1" x14ac:dyDescent="0.25">
      <c r="A15" s="280">
        <f t="shared" si="3"/>
        <v>0</v>
      </c>
      <c r="B15" s="280">
        <f t="shared" si="4"/>
        <v>0</v>
      </c>
      <c r="C15" s="33" t="s">
        <v>24</v>
      </c>
      <c r="D15" s="69" t="s">
        <v>371</v>
      </c>
      <c r="E15" s="308">
        <v>0</v>
      </c>
      <c r="F15" s="130">
        <v>0</v>
      </c>
      <c r="G15" s="379">
        <v>0</v>
      </c>
      <c r="H15" s="130">
        <v>0</v>
      </c>
      <c r="I15" s="89">
        <v>0</v>
      </c>
      <c r="J15" s="89">
        <v>0</v>
      </c>
      <c r="K15" s="89">
        <v>0</v>
      </c>
      <c r="L15" s="89">
        <v>0</v>
      </c>
      <c r="M15" s="89">
        <v>0</v>
      </c>
      <c r="N15" s="89">
        <v>0</v>
      </c>
      <c r="O15" s="89">
        <v>0</v>
      </c>
      <c r="P15" s="89">
        <v>0</v>
      </c>
      <c r="Q15" s="136">
        <v>0</v>
      </c>
    </row>
    <row r="16" spans="1:17" s="83" customFormat="1" x14ac:dyDescent="0.25">
      <c r="A16" s="280">
        <f t="shared" si="3"/>
        <v>0</v>
      </c>
      <c r="B16" s="280">
        <f t="shared" si="4"/>
        <v>0</v>
      </c>
      <c r="C16" s="33" t="s">
        <v>25</v>
      </c>
      <c r="D16" s="64" t="s">
        <v>1734</v>
      </c>
      <c r="E16" s="308">
        <v>0</v>
      </c>
      <c r="F16" s="130">
        <v>0</v>
      </c>
      <c r="G16" s="379">
        <v>0</v>
      </c>
      <c r="H16" s="130">
        <v>0</v>
      </c>
      <c r="I16" s="89">
        <v>0</v>
      </c>
      <c r="J16" s="89">
        <v>0</v>
      </c>
      <c r="K16" s="89">
        <v>0</v>
      </c>
      <c r="L16" s="89">
        <v>0</v>
      </c>
      <c r="M16" s="89">
        <v>0</v>
      </c>
      <c r="N16" s="89">
        <v>0</v>
      </c>
      <c r="O16" s="89">
        <v>0</v>
      </c>
      <c r="P16" s="89">
        <v>0</v>
      </c>
      <c r="Q16" s="136">
        <v>0</v>
      </c>
    </row>
    <row r="17" spans="1:17" s="83" customFormat="1" x14ac:dyDescent="0.25">
      <c r="A17" s="280">
        <f t="shared" si="3"/>
        <v>0</v>
      </c>
      <c r="B17" s="280">
        <f t="shared" si="4"/>
        <v>0</v>
      </c>
      <c r="C17" s="33" t="s">
        <v>26</v>
      </c>
      <c r="D17" s="69" t="s">
        <v>16</v>
      </c>
      <c r="E17" s="308">
        <v>0</v>
      </c>
      <c r="F17" s="130">
        <v>0</v>
      </c>
      <c r="G17" s="379">
        <v>0</v>
      </c>
      <c r="H17" s="130">
        <v>0</v>
      </c>
      <c r="I17" s="89">
        <v>0</v>
      </c>
      <c r="J17" s="89">
        <v>0</v>
      </c>
      <c r="K17" s="89">
        <v>0</v>
      </c>
      <c r="L17" s="89">
        <v>0</v>
      </c>
      <c r="M17" s="89">
        <v>0</v>
      </c>
      <c r="N17" s="89">
        <v>0</v>
      </c>
      <c r="O17" s="89">
        <v>0</v>
      </c>
      <c r="P17" s="89">
        <v>0</v>
      </c>
      <c r="Q17" s="136">
        <v>0</v>
      </c>
    </row>
    <row r="18" spans="1:17" s="83" customFormat="1" x14ac:dyDescent="0.25">
      <c r="A18" s="280">
        <f t="shared" si="3"/>
        <v>0</v>
      </c>
      <c r="B18" s="280">
        <f t="shared" si="4"/>
        <v>0</v>
      </c>
      <c r="C18" s="33" t="s">
        <v>27</v>
      </c>
      <c r="D18" s="69" t="s">
        <v>2</v>
      </c>
      <c r="E18" s="308">
        <v>0</v>
      </c>
      <c r="F18" s="130">
        <v>0</v>
      </c>
      <c r="G18" s="379">
        <v>0</v>
      </c>
      <c r="H18" s="130">
        <v>0</v>
      </c>
      <c r="I18" s="89">
        <v>0</v>
      </c>
      <c r="J18" s="89">
        <v>0</v>
      </c>
      <c r="K18" s="89">
        <v>0</v>
      </c>
      <c r="L18" s="89">
        <v>0</v>
      </c>
      <c r="M18" s="89">
        <v>0</v>
      </c>
      <c r="N18" s="89">
        <v>0</v>
      </c>
      <c r="O18" s="89">
        <v>0</v>
      </c>
      <c r="P18" s="89">
        <v>0</v>
      </c>
      <c r="Q18" s="136">
        <v>0</v>
      </c>
    </row>
    <row r="19" spans="1:17" s="83" customFormat="1" x14ac:dyDescent="0.25">
      <c r="A19" s="281" t="s">
        <v>368</v>
      </c>
      <c r="B19" s="280">
        <f t="shared" si="4"/>
        <v>0</v>
      </c>
      <c r="C19" s="32" t="s">
        <v>29</v>
      </c>
      <c r="D19" s="146" t="s">
        <v>30</v>
      </c>
      <c r="E19" s="156">
        <f>+E20+E21</f>
        <v>0</v>
      </c>
      <c r="F19" s="122" t="s">
        <v>368</v>
      </c>
      <c r="G19" s="357" t="s">
        <v>368</v>
      </c>
      <c r="H19" s="129">
        <f>+SUM(H20:H21)</f>
        <v>0</v>
      </c>
      <c r="I19" s="98">
        <f t="shared" ref="I19:Q19" si="9">+SUM(I20:I21)</f>
        <v>0</v>
      </c>
      <c r="J19" s="98">
        <f t="shared" si="9"/>
        <v>0</v>
      </c>
      <c r="K19" s="98">
        <f t="shared" si="9"/>
        <v>0</v>
      </c>
      <c r="L19" s="98">
        <f t="shared" si="9"/>
        <v>0</v>
      </c>
      <c r="M19" s="98">
        <f t="shared" si="9"/>
        <v>0</v>
      </c>
      <c r="N19" s="98">
        <f t="shared" si="9"/>
        <v>0</v>
      </c>
      <c r="O19" s="98">
        <f t="shared" si="9"/>
        <v>0</v>
      </c>
      <c r="P19" s="98">
        <f t="shared" si="9"/>
        <v>0</v>
      </c>
      <c r="Q19" s="135">
        <f t="shared" si="9"/>
        <v>0</v>
      </c>
    </row>
    <row r="20" spans="1:17" s="83" customFormat="1" x14ac:dyDescent="0.25">
      <c r="A20" s="281" t="s">
        <v>368</v>
      </c>
      <c r="B20" s="280">
        <f t="shared" si="4"/>
        <v>0</v>
      </c>
      <c r="C20" s="105" t="s">
        <v>31</v>
      </c>
      <c r="D20" s="69" t="s">
        <v>387</v>
      </c>
      <c r="E20" s="308">
        <v>0</v>
      </c>
      <c r="F20" s="122" t="s">
        <v>368</v>
      </c>
      <c r="G20" s="357" t="s">
        <v>368</v>
      </c>
      <c r="H20" s="130">
        <v>0</v>
      </c>
      <c r="I20" s="89">
        <v>0</v>
      </c>
      <c r="J20" s="89">
        <v>0</v>
      </c>
      <c r="K20" s="89">
        <v>0</v>
      </c>
      <c r="L20" s="89">
        <v>0</v>
      </c>
      <c r="M20" s="89">
        <v>0</v>
      </c>
      <c r="N20" s="89">
        <v>0</v>
      </c>
      <c r="O20" s="89">
        <v>0</v>
      </c>
      <c r="P20" s="89">
        <v>0</v>
      </c>
      <c r="Q20" s="136">
        <v>0</v>
      </c>
    </row>
    <row r="21" spans="1:17" s="83" customFormat="1" x14ac:dyDescent="0.25">
      <c r="A21" s="281" t="s">
        <v>368</v>
      </c>
      <c r="B21" s="280">
        <f t="shared" si="4"/>
        <v>0</v>
      </c>
      <c r="C21" s="105" t="s">
        <v>33</v>
      </c>
      <c r="D21" s="69" t="s">
        <v>34</v>
      </c>
      <c r="E21" s="308">
        <v>0</v>
      </c>
      <c r="F21" s="122" t="s">
        <v>368</v>
      </c>
      <c r="G21" s="357" t="s">
        <v>368</v>
      </c>
      <c r="H21" s="130">
        <v>0</v>
      </c>
      <c r="I21" s="89">
        <v>0</v>
      </c>
      <c r="J21" s="89">
        <v>0</v>
      </c>
      <c r="K21" s="89">
        <v>0</v>
      </c>
      <c r="L21" s="89">
        <v>0</v>
      </c>
      <c r="M21" s="89">
        <v>0</v>
      </c>
      <c r="N21" s="89">
        <v>0</v>
      </c>
      <c r="O21" s="89">
        <v>0</v>
      </c>
      <c r="P21" s="89">
        <v>0</v>
      </c>
      <c r="Q21" s="136">
        <v>0</v>
      </c>
    </row>
    <row r="22" spans="1:17" s="83" customFormat="1" x14ac:dyDescent="0.25">
      <c r="A22" s="281" t="s">
        <v>368</v>
      </c>
      <c r="B22" s="280">
        <f t="shared" si="4"/>
        <v>0</v>
      </c>
      <c r="C22" s="32" t="s">
        <v>35</v>
      </c>
      <c r="D22" s="146" t="s">
        <v>4</v>
      </c>
      <c r="E22" s="307">
        <v>0</v>
      </c>
      <c r="F22" s="122" t="s">
        <v>368</v>
      </c>
      <c r="G22" s="357" t="s">
        <v>368</v>
      </c>
      <c r="H22" s="132">
        <v>0</v>
      </c>
      <c r="I22" s="53">
        <v>0</v>
      </c>
      <c r="J22" s="53">
        <v>0</v>
      </c>
      <c r="K22" s="53">
        <v>0</v>
      </c>
      <c r="L22" s="53">
        <v>0</v>
      </c>
      <c r="M22" s="53">
        <v>0</v>
      </c>
      <c r="N22" s="53">
        <v>0</v>
      </c>
      <c r="O22" s="53">
        <v>0</v>
      </c>
      <c r="P22" s="53">
        <v>0</v>
      </c>
      <c r="Q22" s="138">
        <v>0</v>
      </c>
    </row>
    <row r="23" spans="1:17" s="83" customFormat="1" x14ac:dyDescent="0.25">
      <c r="A23" s="281" t="s">
        <v>368</v>
      </c>
      <c r="B23" s="280">
        <f t="shared" si="4"/>
        <v>0</v>
      </c>
      <c r="C23" s="32" t="s">
        <v>38</v>
      </c>
      <c r="D23" s="146" t="s">
        <v>1735</v>
      </c>
      <c r="E23" s="307">
        <v>0</v>
      </c>
      <c r="F23" s="122" t="s">
        <v>368</v>
      </c>
      <c r="G23" s="357" t="s">
        <v>368</v>
      </c>
      <c r="H23" s="132">
        <v>0</v>
      </c>
      <c r="I23" s="53">
        <v>0</v>
      </c>
      <c r="J23" s="53">
        <v>0</v>
      </c>
      <c r="K23" s="53">
        <v>0</v>
      </c>
      <c r="L23" s="53">
        <v>0</v>
      </c>
      <c r="M23" s="53">
        <v>0</v>
      </c>
      <c r="N23" s="53">
        <v>0</v>
      </c>
      <c r="O23" s="53">
        <v>0</v>
      </c>
      <c r="P23" s="53">
        <v>0</v>
      </c>
      <c r="Q23" s="138">
        <v>0</v>
      </c>
    </row>
    <row r="24" spans="1:17" s="83" customFormat="1" x14ac:dyDescent="0.25">
      <c r="A24" s="281" t="s">
        <v>368</v>
      </c>
      <c r="B24" s="280">
        <f t="shared" si="4"/>
        <v>0</v>
      </c>
      <c r="C24" s="32" t="s">
        <v>363</v>
      </c>
      <c r="D24" s="146" t="s">
        <v>369</v>
      </c>
      <c r="E24" s="156">
        <f>+SUM(E25:E31)</f>
        <v>0</v>
      </c>
      <c r="F24" s="122" t="s">
        <v>368</v>
      </c>
      <c r="G24" s="357" t="s">
        <v>368</v>
      </c>
      <c r="H24" s="129">
        <f t="shared" ref="H24:Q24" si="10">+SUM(H25:H31)</f>
        <v>0</v>
      </c>
      <c r="I24" s="98">
        <f t="shared" si="10"/>
        <v>0</v>
      </c>
      <c r="J24" s="98">
        <f t="shared" si="10"/>
        <v>0</v>
      </c>
      <c r="K24" s="98">
        <f t="shared" si="10"/>
        <v>0</v>
      </c>
      <c r="L24" s="98">
        <f t="shared" si="10"/>
        <v>0</v>
      </c>
      <c r="M24" s="98">
        <f t="shared" si="10"/>
        <v>0</v>
      </c>
      <c r="N24" s="98">
        <f t="shared" si="10"/>
        <v>0</v>
      </c>
      <c r="O24" s="98">
        <f t="shared" si="10"/>
        <v>0</v>
      </c>
      <c r="P24" s="98">
        <f t="shared" si="10"/>
        <v>0</v>
      </c>
      <c r="Q24" s="135">
        <f t="shared" si="10"/>
        <v>0</v>
      </c>
    </row>
    <row r="25" spans="1:17" s="104" customFormat="1" x14ac:dyDescent="0.25">
      <c r="A25" s="281" t="s">
        <v>368</v>
      </c>
      <c r="B25" s="280">
        <f>+E25-SUM(H25:Q25)</f>
        <v>0</v>
      </c>
      <c r="C25" s="105" t="s">
        <v>1714</v>
      </c>
      <c r="D25" s="107" t="s">
        <v>394</v>
      </c>
      <c r="E25" s="308">
        <v>0</v>
      </c>
      <c r="F25" s="122" t="s">
        <v>368</v>
      </c>
      <c r="G25" s="357" t="s">
        <v>368</v>
      </c>
      <c r="H25" s="130">
        <v>0</v>
      </c>
      <c r="I25" s="89">
        <v>0</v>
      </c>
      <c r="J25" s="89">
        <v>0</v>
      </c>
      <c r="K25" s="89">
        <v>0</v>
      </c>
      <c r="L25" s="89">
        <v>0</v>
      </c>
      <c r="M25" s="89">
        <v>0</v>
      </c>
      <c r="N25" s="89">
        <v>0</v>
      </c>
      <c r="O25" s="89">
        <v>0</v>
      </c>
      <c r="P25" s="89">
        <v>0</v>
      </c>
      <c r="Q25" s="136">
        <v>0</v>
      </c>
    </row>
    <row r="26" spans="1:17" s="393" customFormat="1" x14ac:dyDescent="0.25">
      <c r="A26" s="281" t="s">
        <v>368</v>
      </c>
      <c r="B26" s="280">
        <f t="shared" ref="B26:B27" si="11">+E26-SUM(H26:Q26)</f>
        <v>0</v>
      </c>
      <c r="C26" s="105" t="s">
        <v>1715</v>
      </c>
      <c r="D26" s="107" t="s">
        <v>15</v>
      </c>
      <c r="E26" s="308">
        <v>0</v>
      </c>
      <c r="F26" s="122" t="s">
        <v>368</v>
      </c>
      <c r="G26" s="357" t="s">
        <v>368</v>
      </c>
      <c r="H26" s="130">
        <v>0</v>
      </c>
      <c r="I26" s="89">
        <v>0</v>
      </c>
      <c r="J26" s="89">
        <v>0</v>
      </c>
      <c r="K26" s="89">
        <v>0</v>
      </c>
      <c r="L26" s="89">
        <v>0</v>
      </c>
      <c r="M26" s="89">
        <v>0</v>
      </c>
      <c r="N26" s="89">
        <v>0</v>
      </c>
      <c r="O26" s="89">
        <v>0</v>
      </c>
      <c r="P26" s="89">
        <v>0</v>
      </c>
      <c r="Q26" s="136">
        <v>0</v>
      </c>
    </row>
    <row r="27" spans="1:17" s="393" customFormat="1" x14ac:dyDescent="0.25">
      <c r="A27" s="281" t="s">
        <v>368</v>
      </c>
      <c r="B27" s="280">
        <f t="shared" si="11"/>
        <v>0</v>
      </c>
      <c r="C27" s="105" t="s">
        <v>1716</v>
      </c>
      <c r="D27" s="107" t="s">
        <v>370</v>
      </c>
      <c r="E27" s="308">
        <v>0</v>
      </c>
      <c r="F27" s="122" t="s">
        <v>368</v>
      </c>
      <c r="G27" s="357" t="s">
        <v>368</v>
      </c>
      <c r="H27" s="130">
        <v>0</v>
      </c>
      <c r="I27" s="89">
        <v>0</v>
      </c>
      <c r="J27" s="89">
        <v>0</v>
      </c>
      <c r="K27" s="89">
        <v>0</v>
      </c>
      <c r="L27" s="89">
        <v>0</v>
      </c>
      <c r="M27" s="89">
        <v>0</v>
      </c>
      <c r="N27" s="89">
        <v>0</v>
      </c>
      <c r="O27" s="89">
        <v>0</v>
      </c>
      <c r="P27" s="89">
        <v>0</v>
      </c>
      <c r="Q27" s="136">
        <v>0</v>
      </c>
    </row>
    <row r="28" spans="1:17" s="104" customFormat="1" x14ac:dyDescent="0.25">
      <c r="A28" s="281" t="s">
        <v>368</v>
      </c>
      <c r="B28" s="280">
        <f t="shared" si="4"/>
        <v>0</v>
      </c>
      <c r="C28" s="105" t="s">
        <v>1717</v>
      </c>
      <c r="D28" s="395" t="s">
        <v>1713</v>
      </c>
      <c r="E28" s="308">
        <v>0</v>
      </c>
      <c r="F28" s="122" t="s">
        <v>368</v>
      </c>
      <c r="G28" s="357" t="s">
        <v>368</v>
      </c>
      <c r="H28" s="130">
        <v>0</v>
      </c>
      <c r="I28" s="89">
        <v>0</v>
      </c>
      <c r="J28" s="89">
        <v>0</v>
      </c>
      <c r="K28" s="89">
        <v>0</v>
      </c>
      <c r="L28" s="89">
        <v>0</v>
      </c>
      <c r="M28" s="89">
        <v>0</v>
      </c>
      <c r="N28" s="89">
        <v>0</v>
      </c>
      <c r="O28" s="89">
        <v>0</v>
      </c>
      <c r="P28" s="89">
        <v>0</v>
      </c>
      <c r="Q28" s="136">
        <v>0</v>
      </c>
    </row>
    <row r="29" spans="1:17" s="104" customFormat="1" x14ac:dyDescent="0.25">
      <c r="A29" s="281" t="s">
        <v>368</v>
      </c>
      <c r="B29" s="280">
        <f t="shared" si="4"/>
        <v>0</v>
      </c>
      <c r="C29" s="105" t="s">
        <v>1718</v>
      </c>
      <c r="D29" s="107" t="s">
        <v>1710</v>
      </c>
      <c r="E29" s="308">
        <v>0</v>
      </c>
      <c r="F29" s="122" t="s">
        <v>368</v>
      </c>
      <c r="G29" s="357" t="s">
        <v>368</v>
      </c>
      <c r="H29" s="130">
        <v>0</v>
      </c>
      <c r="I29" s="89">
        <v>0</v>
      </c>
      <c r="J29" s="89">
        <v>0</v>
      </c>
      <c r="K29" s="89">
        <v>0</v>
      </c>
      <c r="L29" s="89">
        <v>0</v>
      </c>
      <c r="M29" s="89">
        <v>0</v>
      </c>
      <c r="N29" s="89">
        <v>0</v>
      </c>
      <c r="O29" s="89">
        <v>0</v>
      </c>
      <c r="P29" s="89">
        <v>0</v>
      </c>
      <c r="Q29" s="136">
        <v>0</v>
      </c>
    </row>
    <row r="30" spans="1:17" s="104" customFormat="1" x14ac:dyDescent="0.25">
      <c r="A30" s="281" t="s">
        <v>368</v>
      </c>
      <c r="B30" s="280">
        <f t="shared" si="4"/>
        <v>0</v>
      </c>
      <c r="C30" s="105" t="s">
        <v>1719</v>
      </c>
      <c r="D30" s="107" t="s">
        <v>1709</v>
      </c>
      <c r="E30" s="308">
        <v>0</v>
      </c>
      <c r="F30" s="122" t="s">
        <v>368</v>
      </c>
      <c r="G30" s="357" t="s">
        <v>368</v>
      </c>
      <c r="H30" s="130">
        <v>0</v>
      </c>
      <c r="I30" s="89">
        <v>0</v>
      </c>
      <c r="J30" s="89">
        <v>0</v>
      </c>
      <c r="K30" s="89">
        <v>0</v>
      </c>
      <c r="L30" s="89">
        <v>0</v>
      </c>
      <c r="M30" s="89">
        <v>0</v>
      </c>
      <c r="N30" s="89">
        <v>0</v>
      </c>
      <c r="O30" s="89">
        <v>0</v>
      </c>
      <c r="P30" s="89">
        <v>0</v>
      </c>
      <c r="Q30" s="136">
        <v>0</v>
      </c>
    </row>
    <row r="31" spans="1:17" s="104" customFormat="1" x14ac:dyDescent="0.25">
      <c r="A31" s="281" t="s">
        <v>368</v>
      </c>
      <c r="B31" s="280">
        <f t="shared" si="4"/>
        <v>0</v>
      </c>
      <c r="C31" s="105" t="s">
        <v>1720</v>
      </c>
      <c r="D31" s="107" t="s">
        <v>1699</v>
      </c>
      <c r="E31" s="308">
        <v>0</v>
      </c>
      <c r="F31" s="122" t="s">
        <v>368</v>
      </c>
      <c r="G31" s="357" t="s">
        <v>368</v>
      </c>
      <c r="H31" s="130">
        <v>0</v>
      </c>
      <c r="I31" s="89">
        <v>0</v>
      </c>
      <c r="J31" s="89">
        <v>0</v>
      </c>
      <c r="K31" s="89">
        <v>0</v>
      </c>
      <c r="L31" s="89">
        <v>0</v>
      </c>
      <c r="M31" s="89">
        <v>0</v>
      </c>
      <c r="N31" s="89">
        <v>0</v>
      </c>
      <c r="O31" s="89">
        <v>0</v>
      </c>
      <c r="P31" s="89">
        <v>0</v>
      </c>
      <c r="Q31" s="136">
        <v>0</v>
      </c>
    </row>
    <row r="32" spans="1:17" x14ac:dyDescent="0.25">
      <c r="A32" s="281" t="s">
        <v>368</v>
      </c>
      <c r="B32" s="280">
        <f t="shared" si="4"/>
        <v>0</v>
      </c>
      <c r="D32" s="67" t="s">
        <v>388</v>
      </c>
      <c r="E32" s="135">
        <f>+E33+E34+E45+E48+E49+E50</f>
        <v>0</v>
      </c>
      <c r="F32" s="122" t="s">
        <v>368</v>
      </c>
      <c r="G32" s="357" t="s">
        <v>368</v>
      </c>
      <c r="H32" s="129">
        <f t="shared" ref="H32:Q32" si="12">SUM(H33,H34,H45,H48,H49,H50)</f>
        <v>0</v>
      </c>
      <c r="I32" s="98">
        <f t="shared" si="12"/>
        <v>0</v>
      </c>
      <c r="J32" s="98">
        <f t="shared" si="12"/>
        <v>0</v>
      </c>
      <c r="K32" s="98">
        <f t="shared" si="12"/>
        <v>0</v>
      </c>
      <c r="L32" s="98">
        <f t="shared" si="12"/>
        <v>0</v>
      </c>
      <c r="M32" s="98">
        <f t="shared" si="12"/>
        <v>0</v>
      </c>
      <c r="N32" s="98">
        <f t="shared" si="12"/>
        <v>0</v>
      </c>
      <c r="O32" s="98">
        <f t="shared" si="12"/>
        <v>0</v>
      </c>
      <c r="P32" s="98">
        <f t="shared" si="12"/>
        <v>0</v>
      </c>
      <c r="Q32" s="135">
        <f t="shared" si="12"/>
        <v>0</v>
      </c>
    </row>
    <row r="33" spans="1:17" x14ac:dyDescent="0.25">
      <c r="A33" s="280">
        <f>+E33-SUM(F33:G33)</f>
        <v>0</v>
      </c>
      <c r="B33" s="280">
        <f t="shared" si="4"/>
        <v>0</v>
      </c>
      <c r="C33" s="32" t="s">
        <v>37</v>
      </c>
      <c r="D33" s="146" t="s">
        <v>19</v>
      </c>
      <c r="E33" s="307">
        <v>0</v>
      </c>
      <c r="F33" s="132">
        <v>0</v>
      </c>
      <c r="G33" s="378">
        <v>0</v>
      </c>
      <c r="H33" s="132">
        <v>0</v>
      </c>
      <c r="I33" s="53">
        <v>0</v>
      </c>
      <c r="J33" s="53">
        <v>0</v>
      </c>
      <c r="K33" s="53">
        <v>0</v>
      </c>
      <c r="L33" s="53">
        <v>0</v>
      </c>
      <c r="M33" s="53">
        <v>0</v>
      </c>
      <c r="N33" s="53">
        <v>0</v>
      </c>
      <c r="O33" s="53">
        <v>0</v>
      </c>
      <c r="P33" s="53">
        <v>0</v>
      </c>
      <c r="Q33" s="138">
        <v>0</v>
      </c>
    </row>
    <row r="34" spans="1:17" x14ac:dyDescent="0.25">
      <c r="A34" s="280">
        <f>+E34-SUM(F34:G34)</f>
        <v>0</v>
      </c>
      <c r="B34" s="280">
        <f t="shared" si="4"/>
        <v>0</v>
      </c>
      <c r="C34" s="32" t="s">
        <v>36</v>
      </c>
      <c r="D34" s="146" t="s">
        <v>386</v>
      </c>
      <c r="E34" s="156">
        <f t="shared" ref="E34:Q34" si="13">+SUM(E35:E44)</f>
        <v>0</v>
      </c>
      <c r="F34" s="129">
        <f>+SUM(F35:F44)</f>
        <v>0</v>
      </c>
      <c r="G34" s="371">
        <f t="shared" si="13"/>
        <v>0</v>
      </c>
      <c r="H34" s="129">
        <f t="shared" si="13"/>
        <v>0</v>
      </c>
      <c r="I34" s="98">
        <f t="shared" si="13"/>
        <v>0</v>
      </c>
      <c r="J34" s="98">
        <f t="shared" si="13"/>
        <v>0</v>
      </c>
      <c r="K34" s="98">
        <f t="shared" si="13"/>
        <v>0</v>
      </c>
      <c r="L34" s="98">
        <f t="shared" si="13"/>
        <v>0</v>
      </c>
      <c r="M34" s="98">
        <f t="shared" si="13"/>
        <v>0</v>
      </c>
      <c r="N34" s="98">
        <f t="shared" si="13"/>
        <v>0</v>
      </c>
      <c r="O34" s="98">
        <f t="shared" si="13"/>
        <v>0</v>
      </c>
      <c r="P34" s="98">
        <f t="shared" si="13"/>
        <v>0</v>
      </c>
      <c r="Q34" s="135">
        <f t="shared" si="13"/>
        <v>0</v>
      </c>
    </row>
    <row r="35" spans="1:17" x14ac:dyDescent="0.25">
      <c r="A35" s="280">
        <f t="shared" ref="A35:A44" si="14">+E35-SUM(F35:G35)</f>
        <v>0</v>
      </c>
      <c r="B35" s="280">
        <f t="shared" ref="B35:B60" si="15">+E35-SUM(H35:Q35)</f>
        <v>0</v>
      </c>
      <c r="C35" s="33" t="s">
        <v>20</v>
      </c>
      <c r="D35" s="69" t="s">
        <v>15</v>
      </c>
      <c r="E35" s="308">
        <v>0</v>
      </c>
      <c r="F35" s="130">
        <v>0</v>
      </c>
      <c r="G35" s="379">
        <v>0</v>
      </c>
      <c r="H35" s="130">
        <v>0</v>
      </c>
      <c r="I35" s="89">
        <v>0</v>
      </c>
      <c r="J35" s="89">
        <v>0</v>
      </c>
      <c r="K35" s="89">
        <v>0</v>
      </c>
      <c r="L35" s="89">
        <v>0</v>
      </c>
      <c r="M35" s="89">
        <v>0</v>
      </c>
      <c r="N35" s="89">
        <v>0</v>
      </c>
      <c r="O35" s="89">
        <v>0</v>
      </c>
      <c r="P35" s="89">
        <v>0</v>
      </c>
      <c r="Q35" s="136">
        <v>0</v>
      </c>
    </row>
    <row r="36" spans="1:17" s="345" customFormat="1" x14ac:dyDescent="0.25">
      <c r="A36" s="280">
        <f t="shared" ref="A36:A40" si="16">+E36-SUM(F36:G36)</f>
        <v>0</v>
      </c>
      <c r="B36" s="280">
        <f t="shared" ref="B36:B40" si="17">+E36-SUM(H36:Q36)</f>
        <v>0</v>
      </c>
      <c r="C36" s="33" t="s">
        <v>1702</v>
      </c>
      <c r="D36" s="346" t="s">
        <v>396</v>
      </c>
      <c r="E36" s="308">
        <v>0</v>
      </c>
      <c r="F36" s="130">
        <v>0</v>
      </c>
      <c r="G36" s="379">
        <v>0</v>
      </c>
      <c r="H36" s="130">
        <v>0</v>
      </c>
      <c r="I36" s="89">
        <v>0</v>
      </c>
      <c r="J36" s="89">
        <v>0</v>
      </c>
      <c r="K36" s="89">
        <v>0</v>
      </c>
      <c r="L36" s="89">
        <v>0</v>
      </c>
      <c r="M36" s="89">
        <v>0</v>
      </c>
      <c r="N36" s="89">
        <v>0</v>
      </c>
      <c r="O36" s="89">
        <v>0</v>
      </c>
      <c r="P36" s="89">
        <v>0</v>
      </c>
      <c r="Q36" s="136">
        <v>0</v>
      </c>
    </row>
    <row r="37" spans="1:17" x14ac:dyDescent="0.25">
      <c r="A37" s="280">
        <f t="shared" si="16"/>
        <v>0</v>
      </c>
      <c r="B37" s="280">
        <f t="shared" si="17"/>
        <v>0</v>
      </c>
      <c r="C37" s="33" t="s">
        <v>21</v>
      </c>
      <c r="D37" s="69" t="s">
        <v>370</v>
      </c>
      <c r="E37" s="308">
        <v>0</v>
      </c>
      <c r="F37" s="130">
        <v>0</v>
      </c>
      <c r="G37" s="379">
        <v>0</v>
      </c>
      <c r="H37" s="130">
        <v>0</v>
      </c>
      <c r="I37" s="89">
        <v>0</v>
      </c>
      <c r="J37" s="89">
        <v>0</v>
      </c>
      <c r="K37" s="89">
        <v>0</v>
      </c>
      <c r="L37" s="89">
        <v>0</v>
      </c>
      <c r="M37" s="89">
        <v>0</v>
      </c>
      <c r="N37" s="89">
        <v>0</v>
      </c>
      <c r="O37" s="89">
        <v>0</v>
      </c>
      <c r="P37" s="89">
        <v>0</v>
      </c>
      <c r="Q37" s="136">
        <v>0</v>
      </c>
    </row>
    <row r="38" spans="1:17" x14ac:dyDescent="0.25">
      <c r="A38" s="280">
        <f t="shared" si="16"/>
        <v>0</v>
      </c>
      <c r="B38" s="280">
        <f t="shared" si="17"/>
        <v>0</v>
      </c>
      <c r="C38" s="33" t="s">
        <v>22</v>
      </c>
      <c r="D38" s="395" t="s">
        <v>399</v>
      </c>
      <c r="E38" s="308">
        <v>0</v>
      </c>
      <c r="F38" s="130">
        <v>0</v>
      </c>
      <c r="G38" s="379">
        <v>0</v>
      </c>
      <c r="H38" s="130">
        <v>0</v>
      </c>
      <c r="I38" s="89">
        <v>0</v>
      </c>
      <c r="J38" s="89">
        <v>0</v>
      </c>
      <c r="K38" s="89">
        <v>0</v>
      </c>
      <c r="L38" s="89">
        <v>0</v>
      </c>
      <c r="M38" s="89">
        <v>0</v>
      </c>
      <c r="N38" s="89">
        <v>0</v>
      </c>
      <c r="O38" s="89">
        <v>0</v>
      </c>
      <c r="P38" s="89">
        <v>0</v>
      </c>
      <c r="Q38" s="136">
        <v>0</v>
      </c>
    </row>
    <row r="39" spans="1:17" x14ac:dyDescent="0.25">
      <c r="A39" s="280">
        <f t="shared" si="16"/>
        <v>0</v>
      </c>
      <c r="B39" s="280">
        <f t="shared" si="17"/>
        <v>0</v>
      </c>
      <c r="C39" s="33" t="s">
        <v>23</v>
      </c>
      <c r="D39" s="69" t="s">
        <v>3</v>
      </c>
      <c r="E39" s="308">
        <v>0</v>
      </c>
      <c r="F39" s="130">
        <v>0</v>
      </c>
      <c r="G39" s="379">
        <v>0</v>
      </c>
      <c r="H39" s="130">
        <v>0</v>
      </c>
      <c r="I39" s="89">
        <v>0</v>
      </c>
      <c r="J39" s="89">
        <v>0</v>
      </c>
      <c r="K39" s="89">
        <v>0</v>
      </c>
      <c r="L39" s="89">
        <v>0</v>
      </c>
      <c r="M39" s="89">
        <v>0</v>
      </c>
      <c r="N39" s="89">
        <v>0</v>
      </c>
      <c r="O39" s="89">
        <v>0</v>
      </c>
      <c r="P39" s="89">
        <v>0</v>
      </c>
      <c r="Q39" s="136">
        <v>0</v>
      </c>
    </row>
    <row r="40" spans="1:17" s="345" customFormat="1" x14ac:dyDescent="0.25">
      <c r="A40" s="280">
        <f t="shared" si="16"/>
        <v>0</v>
      </c>
      <c r="B40" s="280">
        <f t="shared" si="17"/>
        <v>0</v>
      </c>
      <c r="C40" s="33" t="s">
        <v>1703</v>
      </c>
      <c r="D40" s="346" t="s">
        <v>397</v>
      </c>
      <c r="E40" s="308">
        <v>0</v>
      </c>
      <c r="F40" s="130">
        <v>0</v>
      </c>
      <c r="G40" s="379">
        <v>0</v>
      </c>
      <c r="H40" s="130">
        <v>0</v>
      </c>
      <c r="I40" s="89">
        <v>0</v>
      </c>
      <c r="J40" s="89">
        <v>0</v>
      </c>
      <c r="K40" s="89">
        <v>0</v>
      </c>
      <c r="L40" s="89">
        <v>0</v>
      </c>
      <c r="M40" s="89">
        <v>0</v>
      </c>
      <c r="N40" s="89">
        <v>0</v>
      </c>
      <c r="O40" s="89">
        <v>0</v>
      </c>
      <c r="P40" s="89">
        <v>0</v>
      </c>
      <c r="Q40" s="136">
        <v>0</v>
      </c>
    </row>
    <row r="41" spans="1:17" x14ac:dyDescent="0.25">
      <c r="A41" s="280">
        <f t="shared" si="14"/>
        <v>0</v>
      </c>
      <c r="B41" s="280">
        <f t="shared" si="15"/>
        <v>0</v>
      </c>
      <c r="C41" s="33" t="s">
        <v>24</v>
      </c>
      <c r="D41" s="69" t="s">
        <v>371</v>
      </c>
      <c r="E41" s="308">
        <v>0</v>
      </c>
      <c r="F41" s="130">
        <v>0</v>
      </c>
      <c r="G41" s="379">
        <v>0</v>
      </c>
      <c r="H41" s="130">
        <v>0</v>
      </c>
      <c r="I41" s="89">
        <v>0</v>
      </c>
      <c r="J41" s="89">
        <v>0</v>
      </c>
      <c r="K41" s="89">
        <v>0</v>
      </c>
      <c r="L41" s="89">
        <v>0</v>
      </c>
      <c r="M41" s="89">
        <v>0</v>
      </c>
      <c r="N41" s="89">
        <v>0</v>
      </c>
      <c r="O41" s="89">
        <v>0</v>
      </c>
      <c r="P41" s="89">
        <v>0</v>
      </c>
      <c r="Q41" s="136">
        <v>0</v>
      </c>
    </row>
    <row r="42" spans="1:17" x14ac:dyDescent="0.25">
      <c r="A42" s="280">
        <f t="shared" si="14"/>
        <v>0</v>
      </c>
      <c r="B42" s="280">
        <f t="shared" si="15"/>
        <v>0</v>
      </c>
      <c r="C42" s="33" t="s">
        <v>25</v>
      </c>
      <c r="D42" s="64" t="s">
        <v>1734</v>
      </c>
      <c r="E42" s="308">
        <v>0</v>
      </c>
      <c r="F42" s="130">
        <v>0</v>
      </c>
      <c r="G42" s="379">
        <v>0</v>
      </c>
      <c r="H42" s="130">
        <v>0</v>
      </c>
      <c r="I42" s="89">
        <v>0</v>
      </c>
      <c r="J42" s="89">
        <v>0</v>
      </c>
      <c r="K42" s="89">
        <v>0</v>
      </c>
      <c r="L42" s="89">
        <v>0</v>
      </c>
      <c r="M42" s="89">
        <v>0</v>
      </c>
      <c r="N42" s="89">
        <v>0</v>
      </c>
      <c r="O42" s="89">
        <v>0</v>
      </c>
      <c r="P42" s="89">
        <v>0</v>
      </c>
      <c r="Q42" s="136">
        <v>0</v>
      </c>
    </row>
    <row r="43" spans="1:17" x14ac:dyDescent="0.25">
      <c r="A43" s="280">
        <f t="shared" si="14"/>
        <v>0</v>
      </c>
      <c r="B43" s="280">
        <f t="shared" si="15"/>
        <v>0</v>
      </c>
      <c r="C43" s="33" t="s">
        <v>26</v>
      </c>
      <c r="D43" s="69" t="s">
        <v>16</v>
      </c>
      <c r="E43" s="308">
        <v>0</v>
      </c>
      <c r="F43" s="130">
        <v>0</v>
      </c>
      <c r="G43" s="379">
        <v>0</v>
      </c>
      <c r="H43" s="130">
        <v>0</v>
      </c>
      <c r="I43" s="89">
        <v>0</v>
      </c>
      <c r="J43" s="89">
        <v>0</v>
      </c>
      <c r="K43" s="89">
        <v>0</v>
      </c>
      <c r="L43" s="89">
        <v>0</v>
      </c>
      <c r="M43" s="89">
        <v>0</v>
      </c>
      <c r="N43" s="89">
        <v>0</v>
      </c>
      <c r="O43" s="89">
        <v>0</v>
      </c>
      <c r="P43" s="89">
        <v>0</v>
      </c>
      <c r="Q43" s="136">
        <v>0</v>
      </c>
    </row>
    <row r="44" spans="1:17" x14ac:dyDescent="0.25">
      <c r="A44" s="280">
        <f t="shared" si="14"/>
        <v>0</v>
      </c>
      <c r="B44" s="280">
        <f t="shared" si="15"/>
        <v>0</v>
      </c>
      <c r="C44" s="33" t="s">
        <v>27</v>
      </c>
      <c r="D44" s="69" t="s">
        <v>2</v>
      </c>
      <c r="E44" s="308">
        <v>0</v>
      </c>
      <c r="F44" s="130">
        <v>0</v>
      </c>
      <c r="G44" s="379">
        <v>0</v>
      </c>
      <c r="H44" s="130">
        <v>0</v>
      </c>
      <c r="I44" s="89">
        <v>0</v>
      </c>
      <c r="J44" s="89">
        <v>0</v>
      </c>
      <c r="K44" s="89">
        <v>0</v>
      </c>
      <c r="L44" s="89">
        <v>0</v>
      </c>
      <c r="M44" s="89">
        <v>0</v>
      </c>
      <c r="N44" s="89">
        <v>0</v>
      </c>
      <c r="O44" s="89">
        <v>0</v>
      </c>
      <c r="P44" s="89">
        <v>0</v>
      </c>
      <c r="Q44" s="136">
        <v>0</v>
      </c>
    </row>
    <row r="45" spans="1:17" x14ac:dyDescent="0.25">
      <c r="A45" s="281" t="s">
        <v>368</v>
      </c>
      <c r="B45" s="280">
        <f t="shared" si="15"/>
        <v>0</v>
      </c>
      <c r="C45" s="32" t="s">
        <v>29</v>
      </c>
      <c r="D45" s="146" t="s">
        <v>30</v>
      </c>
      <c r="E45" s="156">
        <f>+E46+E47</f>
        <v>0</v>
      </c>
      <c r="F45" s="122" t="s">
        <v>368</v>
      </c>
      <c r="G45" s="357" t="s">
        <v>368</v>
      </c>
      <c r="H45" s="129">
        <f t="shared" ref="H45" si="18">+SUM(H46:H47)</f>
        <v>0</v>
      </c>
      <c r="I45" s="98">
        <f t="shared" ref="I45" si="19">+SUM(I46:I47)</f>
        <v>0</v>
      </c>
      <c r="J45" s="98">
        <f t="shared" ref="J45" si="20">+SUM(J46:J47)</f>
        <v>0</v>
      </c>
      <c r="K45" s="98">
        <f t="shared" ref="K45" si="21">+SUM(K46:K47)</f>
        <v>0</v>
      </c>
      <c r="L45" s="98">
        <f t="shared" ref="L45" si="22">+SUM(L46:L47)</f>
        <v>0</v>
      </c>
      <c r="M45" s="98">
        <f t="shared" ref="M45" si="23">+SUM(M46:M47)</f>
        <v>0</v>
      </c>
      <c r="N45" s="98">
        <f t="shared" ref="N45" si="24">+SUM(N46:N47)</f>
        <v>0</v>
      </c>
      <c r="O45" s="98">
        <f t="shared" ref="O45" si="25">+SUM(O46:O47)</f>
        <v>0</v>
      </c>
      <c r="P45" s="98">
        <f t="shared" ref="P45" si="26">+SUM(P46:P47)</f>
        <v>0</v>
      </c>
      <c r="Q45" s="135">
        <f t="shared" ref="Q45" si="27">+SUM(Q46:Q47)</f>
        <v>0</v>
      </c>
    </row>
    <row r="46" spans="1:17" x14ac:dyDescent="0.25">
      <c r="A46" s="281" t="s">
        <v>368</v>
      </c>
      <c r="B46" s="280">
        <f t="shared" si="15"/>
        <v>0</v>
      </c>
      <c r="C46" s="105" t="s">
        <v>31</v>
      </c>
      <c r="D46" s="69" t="s">
        <v>387</v>
      </c>
      <c r="E46" s="308">
        <v>0</v>
      </c>
      <c r="F46" s="122" t="s">
        <v>368</v>
      </c>
      <c r="G46" s="357" t="s">
        <v>368</v>
      </c>
      <c r="H46" s="130">
        <v>0</v>
      </c>
      <c r="I46" s="89">
        <v>0</v>
      </c>
      <c r="J46" s="89">
        <v>0</v>
      </c>
      <c r="K46" s="89">
        <v>0</v>
      </c>
      <c r="L46" s="89">
        <v>0</v>
      </c>
      <c r="M46" s="89">
        <v>0</v>
      </c>
      <c r="N46" s="89">
        <v>0</v>
      </c>
      <c r="O46" s="89">
        <v>0</v>
      </c>
      <c r="P46" s="89">
        <v>0</v>
      </c>
      <c r="Q46" s="136">
        <v>0</v>
      </c>
    </row>
    <row r="47" spans="1:17" x14ac:dyDescent="0.25">
      <c r="A47" s="281" t="s">
        <v>368</v>
      </c>
      <c r="B47" s="280">
        <f t="shared" si="15"/>
        <v>0</v>
      </c>
      <c r="C47" s="105" t="s">
        <v>33</v>
      </c>
      <c r="D47" s="69" t="s">
        <v>34</v>
      </c>
      <c r="E47" s="308">
        <v>0</v>
      </c>
      <c r="F47" s="122" t="s">
        <v>368</v>
      </c>
      <c r="G47" s="357" t="s">
        <v>368</v>
      </c>
      <c r="H47" s="130">
        <v>0</v>
      </c>
      <c r="I47" s="89">
        <v>0</v>
      </c>
      <c r="J47" s="89">
        <v>0</v>
      </c>
      <c r="K47" s="89">
        <v>0</v>
      </c>
      <c r="L47" s="89">
        <v>0</v>
      </c>
      <c r="M47" s="89">
        <v>0</v>
      </c>
      <c r="N47" s="89">
        <v>0</v>
      </c>
      <c r="O47" s="89">
        <v>0</v>
      </c>
      <c r="P47" s="89">
        <v>0</v>
      </c>
      <c r="Q47" s="136">
        <v>0</v>
      </c>
    </row>
    <row r="48" spans="1:17" x14ac:dyDescent="0.25">
      <c r="A48" s="281" t="s">
        <v>368</v>
      </c>
      <c r="B48" s="280">
        <f t="shared" si="15"/>
        <v>0</v>
      </c>
      <c r="C48" s="32" t="s">
        <v>35</v>
      </c>
      <c r="D48" s="146" t="s">
        <v>4</v>
      </c>
      <c r="E48" s="307">
        <v>0</v>
      </c>
      <c r="F48" s="122" t="s">
        <v>368</v>
      </c>
      <c r="G48" s="357" t="s">
        <v>368</v>
      </c>
      <c r="H48" s="132">
        <v>0</v>
      </c>
      <c r="I48" s="53">
        <v>0</v>
      </c>
      <c r="J48" s="53">
        <v>0</v>
      </c>
      <c r="K48" s="53">
        <v>0</v>
      </c>
      <c r="L48" s="53">
        <v>0</v>
      </c>
      <c r="M48" s="53">
        <v>0</v>
      </c>
      <c r="N48" s="53">
        <v>0</v>
      </c>
      <c r="O48" s="53">
        <v>0</v>
      </c>
      <c r="P48" s="53">
        <v>0</v>
      </c>
      <c r="Q48" s="138">
        <v>0</v>
      </c>
    </row>
    <row r="49" spans="1:17" x14ac:dyDescent="0.25">
      <c r="A49" s="281" t="s">
        <v>368</v>
      </c>
      <c r="B49" s="280">
        <f t="shared" si="15"/>
        <v>0</v>
      </c>
      <c r="C49" s="32" t="s">
        <v>38</v>
      </c>
      <c r="D49" s="146" t="s">
        <v>1735</v>
      </c>
      <c r="E49" s="307">
        <v>0</v>
      </c>
      <c r="F49" s="122" t="s">
        <v>368</v>
      </c>
      <c r="G49" s="357" t="s">
        <v>368</v>
      </c>
      <c r="H49" s="132">
        <v>0</v>
      </c>
      <c r="I49" s="53">
        <v>0</v>
      </c>
      <c r="J49" s="53">
        <v>0</v>
      </c>
      <c r="K49" s="53">
        <v>0</v>
      </c>
      <c r="L49" s="53">
        <v>0</v>
      </c>
      <c r="M49" s="53">
        <v>0</v>
      </c>
      <c r="N49" s="53">
        <v>0</v>
      </c>
      <c r="O49" s="53">
        <v>0</v>
      </c>
      <c r="P49" s="53">
        <v>0</v>
      </c>
      <c r="Q49" s="138">
        <v>0</v>
      </c>
    </row>
    <row r="50" spans="1:17" x14ac:dyDescent="0.25">
      <c r="A50" s="281" t="s">
        <v>368</v>
      </c>
      <c r="B50" s="280">
        <f t="shared" si="15"/>
        <v>0</v>
      </c>
      <c r="C50" s="32" t="s">
        <v>363</v>
      </c>
      <c r="D50" s="146" t="s">
        <v>369</v>
      </c>
      <c r="E50" s="156">
        <f>+SUM(E51:E57)</f>
        <v>0</v>
      </c>
      <c r="F50" s="122" t="s">
        <v>368</v>
      </c>
      <c r="G50" s="357" t="s">
        <v>368</v>
      </c>
      <c r="H50" s="129">
        <f t="shared" ref="H50" si="28">+SUM(H51:H57)</f>
        <v>0</v>
      </c>
      <c r="I50" s="98">
        <f t="shared" ref="I50" si="29">+SUM(I51:I57)</f>
        <v>0</v>
      </c>
      <c r="J50" s="98">
        <f t="shared" ref="J50" si="30">+SUM(J51:J57)</f>
        <v>0</v>
      </c>
      <c r="K50" s="98">
        <f t="shared" ref="K50" si="31">+SUM(K51:K57)</f>
        <v>0</v>
      </c>
      <c r="L50" s="98">
        <f t="shared" ref="L50" si="32">+SUM(L51:L57)</f>
        <v>0</v>
      </c>
      <c r="M50" s="98">
        <f t="shared" ref="M50" si="33">+SUM(M51:M57)</f>
        <v>0</v>
      </c>
      <c r="N50" s="98">
        <f t="shared" ref="N50" si="34">+SUM(N51:N57)</f>
        <v>0</v>
      </c>
      <c r="O50" s="98">
        <f t="shared" ref="O50" si="35">+SUM(O51:O57)</f>
        <v>0</v>
      </c>
      <c r="P50" s="98">
        <f t="shared" ref="P50" si="36">+SUM(P51:P57)</f>
        <v>0</v>
      </c>
      <c r="Q50" s="135">
        <f t="shared" ref="Q50" si="37">+SUM(Q51:Q57)</f>
        <v>0</v>
      </c>
    </row>
    <row r="51" spans="1:17" s="104" customFormat="1" x14ac:dyDescent="0.25">
      <c r="A51" s="281" t="s">
        <v>368</v>
      </c>
      <c r="B51" s="280">
        <f t="shared" si="15"/>
        <v>0</v>
      </c>
      <c r="C51" s="105" t="s">
        <v>1714</v>
      </c>
      <c r="D51" s="107" t="s">
        <v>394</v>
      </c>
      <c r="E51" s="308">
        <v>0</v>
      </c>
      <c r="F51" s="122" t="s">
        <v>368</v>
      </c>
      <c r="G51" s="357" t="s">
        <v>368</v>
      </c>
      <c r="H51" s="130">
        <v>0</v>
      </c>
      <c r="I51" s="89">
        <v>0</v>
      </c>
      <c r="J51" s="89">
        <v>0</v>
      </c>
      <c r="K51" s="89">
        <v>0</v>
      </c>
      <c r="L51" s="89">
        <v>0</v>
      </c>
      <c r="M51" s="89">
        <v>0</v>
      </c>
      <c r="N51" s="89">
        <v>0</v>
      </c>
      <c r="O51" s="89">
        <v>0</v>
      </c>
      <c r="P51" s="89">
        <v>0</v>
      </c>
      <c r="Q51" s="136">
        <v>0</v>
      </c>
    </row>
    <row r="52" spans="1:17" s="393" customFormat="1" x14ac:dyDescent="0.25">
      <c r="A52" s="281" t="s">
        <v>368</v>
      </c>
      <c r="B52" s="280">
        <f t="shared" ref="B52:B53" si="38">+E52-SUM(H52:Q52)</f>
        <v>0</v>
      </c>
      <c r="C52" s="105" t="s">
        <v>1715</v>
      </c>
      <c r="D52" s="107" t="s">
        <v>15</v>
      </c>
      <c r="E52" s="308">
        <v>0</v>
      </c>
      <c r="F52" s="122" t="s">
        <v>368</v>
      </c>
      <c r="G52" s="357" t="s">
        <v>368</v>
      </c>
      <c r="H52" s="130">
        <v>0</v>
      </c>
      <c r="I52" s="89">
        <v>0</v>
      </c>
      <c r="J52" s="89">
        <v>0</v>
      </c>
      <c r="K52" s="89">
        <v>0</v>
      </c>
      <c r="L52" s="89">
        <v>0</v>
      </c>
      <c r="M52" s="89">
        <v>0</v>
      </c>
      <c r="N52" s="89">
        <v>0</v>
      </c>
      <c r="O52" s="89">
        <v>0</v>
      </c>
      <c r="P52" s="89">
        <v>0</v>
      </c>
      <c r="Q52" s="136">
        <v>0</v>
      </c>
    </row>
    <row r="53" spans="1:17" s="393" customFormat="1" x14ac:dyDescent="0.25">
      <c r="A53" s="281" t="s">
        <v>368</v>
      </c>
      <c r="B53" s="280">
        <f t="shared" si="38"/>
        <v>0</v>
      </c>
      <c r="C53" s="105" t="s">
        <v>1716</v>
      </c>
      <c r="D53" s="107" t="s">
        <v>370</v>
      </c>
      <c r="E53" s="308">
        <v>0</v>
      </c>
      <c r="F53" s="122" t="s">
        <v>368</v>
      </c>
      <c r="G53" s="357" t="s">
        <v>368</v>
      </c>
      <c r="H53" s="130">
        <v>0</v>
      </c>
      <c r="I53" s="89">
        <v>0</v>
      </c>
      <c r="J53" s="89">
        <v>0</v>
      </c>
      <c r="K53" s="89">
        <v>0</v>
      </c>
      <c r="L53" s="89">
        <v>0</v>
      </c>
      <c r="M53" s="89">
        <v>0</v>
      </c>
      <c r="N53" s="89">
        <v>0</v>
      </c>
      <c r="O53" s="89">
        <v>0</v>
      </c>
      <c r="P53" s="89">
        <v>0</v>
      </c>
      <c r="Q53" s="136">
        <v>0</v>
      </c>
    </row>
    <row r="54" spans="1:17" s="104" customFormat="1" x14ac:dyDescent="0.25">
      <c r="A54" s="281" t="s">
        <v>368</v>
      </c>
      <c r="B54" s="280">
        <f t="shared" si="15"/>
        <v>0</v>
      </c>
      <c r="C54" s="105" t="s">
        <v>1717</v>
      </c>
      <c r="D54" s="395" t="s">
        <v>1713</v>
      </c>
      <c r="E54" s="308">
        <v>0</v>
      </c>
      <c r="F54" s="122" t="s">
        <v>368</v>
      </c>
      <c r="G54" s="357" t="s">
        <v>368</v>
      </c>
      <c r="H54" s="130">
        <v>0</v>
      </c>
      <c r="I54" s="89">
        <v>0</v>
      </c>
      <c r="J54" s="89">
        <v>0</v>
      </c>
      <c r="K54" s="89">
        <v>0</v>
      </c>
      <c r="L54" s="89">
        <v>0</v>
      </c>
      <c r="M54" s="89">
        <v>0</v>
      </c>
      <c r="N54" s="89">
        <v>0</v>
      </c>
      <c r="O54" s="89">
        <v>0</v>
      </c>
      <c r="P54" s="89">
        <v>0</v>
      </c>
      <c r="Q54" s="136">
        <v>0</v>
      </c>
    </row>
    <row r="55" spans="1:17" s="104" customFormat="1" x14ac:dyDescent="0.25">
      <c r="A55" s="281" t="s">
        <v>368</v>
      </c>
      <c r="B55" s="280">
        <f t="shared" si="15"/>
        <v>0</v>
      </c>
      <c r="C55" s="105" t="s">
        <v>1718</v>
      </c>
      <c r="D55" s="107" t="s">
        <v>1710</v>
      </c>
      <c r="E55" s="308">
        <v>0</v>
      </c>
      <c r="F55" s="122" t="s">
        <v>368</v>
      </c>
      <c r="G55" s="357" t="s">
        <v>368</v>
      </c>
      <c r="H55" s="130">
        <v>0</v>
      </c>
      <c r="I55" s="89">
        <v>0</v>
      </c>
      <c r="J55" s="89">
        <v>0</v>
      </c>
      <c r="K55" s="89">
        <v>0</v>
      </c>
      <c r="L55" s="89">
        <v>0</v>
      </c>
      <c r="M55" s="89">
        <v>0</v>
      </c>
      <c r="N55" s="89">
        <v>0</v>
      </c>
      <c r="O55" s="89">
        <v>0</v>
      </c>
      <c r="P55" s="89">
        <v>0</v>
      </c>
      <c r="Q55" s="136">
        <v>0</v>
      </c>
    </row>
    <row r="56" spans="1:17" s="104" customFormat="1" x14ac:dyDescent="0.25">
      <c r="A56" s="281" t="s">
        <v>368</v>
      </c>
      <c r="B56" s="280">
        <f t="shared" si="15"/>
        <v>0</v>
      </c>
      <c r="C56" s="105" t="s">
        <v>1719</v>
      </c>
      <c r="D56" s="107" t="s">
        <v>1709</v>
      </c>
      <c r="E56" s="308">
        <v>0</v>
      </c>
      <c r="F56" s="122" t="s">
        <v>368</v>
      </c>
      <c r="G56" s="357" t="s">
        <v>368</v>
      </c>
      <c r="H56" s="130">
        <v>0</v>
      </c>
      <c r="I56" s="89">
        <v>0</v>
      </c>
      <c r="J56" s="89">
        <v>0</v>
      </c>
      <c r="K56" s="89">
        <v>0</v>
      </c>
      <c r="L56" s="89">
        <v>0</v>
      </c>
      <c r="M56" s="89">
        <v>0</v>
      </c>
      <c r="N56" s="89">
        <v>0</v>
      </c>
      <c r="O56" s="89">
        <v>0</v>
      </c>
      <c r="P56" s="89">
        <v>0</v>
      </c>
      <c r="Q56" s="136">
        <v>0</v>
      </c>
    </row>
    <row r="57" spans="1:17" s="104" customFormat="1" x14ac:dyDescent="0.25">
      <c r="A57" s="281" t="s">
        <v>368</v>
      </c>
      <c r="B57" s="280">
        <f t="shared" si="15"/>
        <v>0</v>
      </c>
      <c r="C57" s="105" t="s">
        <v>1720</v>
      </c>
      <c r="D57" s="107" t="s">
        <v>1699</v>
      </c>
      <c r="E57" s="308">
        <v>0</v>
      </c>
      <c r="F57" s="122" t="s">
        <v>368</v>
      </c>
      <c r="G57" s="357" t="s">
        <v>368</v>
      </c>
      <c r="H57" s="130">
        <v>0</v>
      </c>
      <c r="I57" s="89">
        <v>0</v>
      </c>
      <c r="J57" s="89">
        <v>0</v>
      </c>
      <c r="K57" s="89">
        <v>0</v>
      </c>
      <c r="L57" s="89">
        <v>0</v>
      </c>
      <c r="M57" s="89">
        <v>0</v>
      </c>
      <c r="N57" s="89">
        <v>0</v>
      </c>
      <c r="O57" s="89">
        <v>0</v>
      </c>
      <c r="P57" s="89">
        <v>0</v>
      </c>
      <c r="Q57" s="136">
        <v>0</v>
      </c>
    </row>
    <row r="58" spans="1:17" x14ac:dyDescent="0.25">
      <c r="A58" s="281" t="s">
        <v>368</v>
      </c>
      <c r="B58" s="280">
        <f t="shared" si="15"/>
        <v>0</v>
      </c>
      <c r="D58" s="67" t="s">
        <v>663</v>
      </c>
      <c r="E58" s="135">
        <f>+E59+E60+E71+E74+E75+E76</f>
        <v>0</v>
      </c>
      <c r="F58" s="122" t="s">
        <v>368</v>
      </c>
      <c r="G58" s="357" t="s">
        <v>368</v>
      </c>
      <c r="H58" s="129">
        <f t="shared" ref="H58:Q58" si="39">SUM(H59,H60,H71,H74,H75,H76)</f>
        <v>0</v>
      </c>
      <c r="I58" s="98">
        <f t="shared" si="39"/>
        <v>0</v>
      </c>
      <c r="J58" s="98">
        <f t="shared" si="39"/>
        <v>0</v>
      </c>
      <c r="K58" s="98">
        <f t="shared" si="39"/>
        <v>0</v>
      </c>
      <c r="L58" s="98">
        <f t="shared" si="39"/>
        <v>0</v>
      </c>
      <c r="M58" s="98">
        <f t="shared" si="39"/>
        <v>0</v>
      </c>
      <c r="N58" s="98">
        <f t="shared" si="39"/>
        <v>0</v>
      </c>
      <c r="O58" s="98">
        <f t="shared" si="39"/>
        <v>0</v>
      </c>
      <c r="P58" s="98">
        <f t="shared" si="39"/>
        <v>0</v>
      </c>
      <c r="Q58" s="135">
        <f t="shared" si="39"/>
        <v>0</v>
      </c>
    </row>
    <row r="59" spans="1:17" x14ac:dyDescent="0.25">
      <c r="A59" s="280">
        <f>+E59-SUM(F59:G59)</f>
        <v>0</v>
      </c>
      <c r="B59" s="280">
        <f t="shared" si="15"/>
        <v>0</v>
      </c>
      <c r="C59" s="32" t="s">
        <v>37</v>
      </c>
      <c r="D59" s="146" t="s">
        <v>19</v>
      </c>
      <c r="E59" s="307">
        <v>0</v>
      </c>
      <c r="F59" s="132">
        <v>0</v>
      </c>
      <c r="G59" s="378">
        <v>0</v>
      </c>
      <c r="H59" s="132">
        <v>0</v>
      </c>
      <c r="I59" s="53">
        <v>0</v>
      </c>
      <c r="J59" s="53">
        <v>0</v>
      </c>
      <c r="K59" s="53">
        <v>0</v>
      </c>
      <c r="L59" s="53">
        <v>0</v>
      </c>
      <c r="M59" s="53">
        <v>0</v>
      </c>
      <c r="N59" s="53">
        <v>0</v>
      </c>
      <c r="O59" s="53">
        <v>0</v>
      </c>
      <c r="P59" s="53">
        <v>0</v>
      </c>
      <c r="Q59" s="138">
        <v>0</v>
      </c>
    </row>
    <row r="60" spans="1:17" x14ac:dyDescent="0.25">
      <c r="A60" s="280">
        <f>+E60-SUM(F60:G60)</f>
        <v>0</v>
      </c>
      <c r="B60" s="280">
        <f t="shared" si="15"/>
        <v>0</v>
      </c>
      <c r="C60" s="32" t="s">
        <v>36</v>
      </c>
      <c r="D60" s="146" t="s">
        <v>386</v>
      </c>
      <c r="E60" s="156">
        <f t="shared" ref="E60:Q60" si="40">+SUM(E61:E70)</f>
        <v>0</v>
      </c>
      <c r="F60" s="129">
        <f>+SUM(F61:F70)</f>
        <v>0</v>
      </c>
      <c r="G60" s="371">
        <f t="shared" si="40"/>
        <v>0</v>
      </c>
      <c r="H60" s="98">
        <f t="shared" si="40"/>
        <v>0</v>
      </c>
      <c r="I60" s="98">
        <f t="shared" si="40"/>
        <v>0</v>
      </c>
      <c r="J60" s="98">
        <f t="shared" si="40"/>
        <v>0</v>
      </c>
      <c r="K60" s="98">
        <f t="shared" si="40"/>
        <v>0</v>
      </c>
      <c r="L60" s="98">
        <f t="shared" si="40"/>
        <v>0</v>
      </c>
      <c r="M60" s="98">
        <f t="shared" si="40"/>
        <v>0</v>
      </c>
      <c r="N60" s="98">
        <f t="shared" si="40"/>
        <v>0</v>
      </c>
      <c r="O60" s="98">
        <f t="shared" si="40"/>
        <v>0</v>
      </c>
      <c r="P60" s="135">
        <f t="shared" si="40"/>
        <v>0</v>
      </c>
      <c r="Q60" s="135">
        <f t="shared" si="40"/>
        <v>0</v>
      </c>
    </row>
    <row r="61" spans="1:17" x14ac:dyDescent="0.25">
      <c r="A61" s="280">
        <f t="shared" ref="A61:A70" si="41">+E61-SUM(F61:G61)</f>
        <v>0</v>
      </c>
      <c r="B61" s="280">
        <f t="shared" ref="B61:B83" si="42">+E61-SUM(H61:Q61)</f>
        <v>0</v>
      </c>
      <c r="C61" s="33" t="s">
        <v>20</v>
      </c>
      <c r="D61" s="69" t="s">
        <v>15</v>
      </c>
      <c r="E61" s="308">
        <v>0</v>
      </c>
      <c r="F61" s="130">
        <v>0</v>
      </c>
      <c r="G61" s="379">
        <v>0</v>
      </c>
      <c r="H61" s="130">
        <v>0</v>
      </c>
      <c r="I61" s="89">
        <v>0</v>
      </c>
      <c r="J61" s="89">
        <v>0</v>
      </c>
      <c r="K61" s="89">
        <v>0</v>
      </c>
      <c r="L61" s="89">
        <v>0</v>
      </c>
      <c r="M61" s="89">
        <v>0</v>
      </c>
      <c r="N61" s="89">
        <v>0</v>
      </c>
      <c r="O61" s="89">
        <v>0</v>
      </c>
      <c r="P61" s="89">
        <v>0</v>
      </c>
      <c r="Q61" s="136">
        <v>0</v>
      </c>
    </row>
    <row r="62" spans="1:17" s="345" customFormat="1" x14ac:dyDescent="0.25">
      <c r="A62" s="280">
        <f t="shared" ref="A62" si="43">+E62-SUM(F62:G62)</f>
        <v>0</v>
      </c>
      <c r="B62" s="280">
        <f t="shared" ref="B62" si="44">+E62-SUM(H62:Q62)</f>
        <v>0</v>
      </c>
      <c r="C62" s="33" t="s">
        <v>1702</v>
      </c>
      <c r="D62" s="346" t="s">
        <v>396</v>
      </c>
      <c r="E62" s="308">
        <v>0</v>
      </c>
      <c r="F62" s="130">
        <v>0</v>
      </c>
      <c r="G62" s="379">
        <v>0</v>
      </c>
      <c r="H62" s="130">
        <v>0</v>
      </c>
      <c r="I62" s="89">
        <v>0</v>
      </c>
      <c r="J62" s="89">
        <v>0</v>
      </c>
      <c r="K62" s="89">
        <v>0</v>
      </c>
      <c r="L62" s="89">
        <v>0</v>
      </c>
      <c r="M62" s="89">
        <v>0</v>
      </c>
      <c r="N62" s="89">
        <v>0</v>
      </c>
      <c r="O62" s="89">
        <v>0</v>
      </c>
      <c r="P62" s="89">
        <v>0</v>
      </c>
      <c r="Q62" s="136">
        <v>0</v>
      </c>
    </row>
    <row r="63" spans="1:17" x14ac:dyDescent="0.25">
      <c r="A63" s="280">
        <f t="shared" si="41"/>
        <v>0</v>
      </c>
      <c r="B63" s="280">
        <f t="shared" si="42"/>
        <v>0</v>
      </c>
      <c r="C63" s="33" t="s">
        <v>21</v>
      </c>
      <c r="D63" s="69" t="s">
        <v>370</v>
      </c>
      <c r="E63" s="308">
        <v>0</v>
      </c>
      <c r="F63" s="130">
        <v>0</v>
      </c>
      <c r="G63" s="379">
        <v>0</v>
      </c>
      <c r="H63" s="130">
        <v>0</v>
      </c>
      <c r="I63" s="89">
        <v>0</v>
      </c>
      <c r="J63" s="89">
        <v>0</v>
      </c>
      <c r="K63" s="89">
        <v>0</v>
      </c>
      <c r="L63" s="89">
        <v>0</v>
      </c>
      <c r="M63" s="89">
        <v>0</v>
      </c>
      <c r="N63" s="89">
        <v>0</v>
      </c>
      <c r="O63" s="89">
        <v>0</v>
      </c>
      <c r="P63" s="89">
        <v>0</v>
      </c>
      <c r="Q63" s="136">
        <v>0</v>
      </c>
    </row>
    <row r="64" spans="1:17" x14ac:dyDescent="0.25">
      <c r="A64" s="280">
        <f t="shared" si="41"/>
        <v>0</v>
      </c>
      <c r="B64" s="280">
        <f t="shared" si="42"/>
        <v>0</v>
      </c>
      <c r="C64" s="33" t="s">
        <v>22</v>
      </c>
      <c r="D64" s="395" t="s">
        <v>399</v>
      </c>
      <c r="E64" s="308">
        <v>0</v>
      </c>
      <c r="F64" s="130">
        <v>0</v>
      </c>
      <c r="G64" s="379">
        <v>0</v>
      </c>
      <c r="H64" s="130">
        <v>0</v>
      </c>
      <c r="I64" s="89">
        <v>0</v>
      </c>
      <c r="J64" s="89">
        <v>0</v>
      </c>
      <c r="K64" s="89">
        <v>0</v>
      </c>
      <c r="L64" s="89">
        <v>0</v>
      </c>
      <c r="M64" s="89">
        <v>0</v>
      </c>
      <c r="N64" s="89">
        <v>0</v>
      </c>
      <c r="O64" s="89">
        <v>0</v>
      </c>
      <c r="P64" s="89">
        <v>0</v>
      </c>
      <c r="Q64" s="136">
        <v>0</v>
      </c>
    </row>
    <row r="65" spans="1:17" x14ac:dyDescent="0.25">
      <c r="A65" s="280">
        <f t="shared" si="41"/>
        <v>0</v>
      </c>
      <c r="B65" s="280">
        <f t="shared" si="42"/>
        <v>0</v>
      </c>
      <c r="C65" s="33" t="s">
        <v>23</v>
      </c>
      <c r="D65" s="69" t="s">
        <v>3</v>
      </c>
      <c r="E65" s="308">
        <v>0</v>
      </c>
      <c r="F65" s="130">
        <v>0</v>
      </c>
      <c r="G65" s="379">
        <v>0</v>
      </c>
      <c r="H65" s="130">
        <v>0</v>
      </c>
      <c r="I65" s="89">
        <v>0</v>
      </c>
      <c r="J65" s="89">
        <v>0</v>
      </c>
      <c r="K65" s="89">
        <v>0</v>
      </c>
      <c r="L65" s="89">
        <v>0</v>
      </c>
      <c r="M65" s="89">
        <v>0</v>
      </c>
      <c r="N65" s="89">
        <v>0</v>
      </c>
      <c r="O65" s="89">
        <v>0</v>
      </c>
      <c r="P65" s="89">
        <v>0</v>
      </c>
      <c r="Q65" s="136">
        <v>0</v>
      </c>
    </row>
    <row r="66" spans="1:17" s="345" customFormat="1" x14ac:dyDescent="0.25">
      <c r="A66" s="280">
        <f t="shared" ref="A66" si="45">+E66-SUM(F66:G66)</f>
        <v>0</v>
      </c>
      <c r="B66" s="280">
        <f t="shared" ref="B66" si="46">+E66-SUM(H66:Q66)</f>
        <v>0</v>
      </c>
      <c r="C66" s="33" t="s">
        <v>1703</v>
      </c>
      <c r="D66" s="346" t="s">
        <v>397</v>
      </c>
      <c r="E66" s="308">
        <v>0</v>
      </c>
      <c r="F66" s="130">
        <v>0</v>
      </c>
      <c r="G66" s="379">
        <v>0</v>
      </c>
      <c r="H66" s="130">
        <v>0</v>
      </c>
      <c r="I66" s="89">
        <v>0</v>
      </c>
      <c r="J66" s="89">
        <v>0</v>
      </c>
      <c r="K66" s="89">
        <v>0</v>
      </c>
      <c r="L66" s="89">
        <v>0</v>
      </c>
      <c r="M66" s="89">
        <v>0</v>
      </c>
      <c r="N66" s="89">
        <v>0</v>
      </c>
      <c r="O66" s="89">
        <v>0</v>
      </c>
      <c r="P66" s="89">
        <v>0</v>
      </c>
      <c r="Q66" s="136">
        <v>0</v>
      </c>
    </row>
    <row r="67" spans="1:17" x14ac:dyDescent="0.25">
      <c r="A67" s="280">
        <f t="shared" si="41"/>
        <v>0</v>
      </c>
      <c r="B67" s="280">
        <f t="shared" si="42"/>
        <v>0</v>
      </c>
      <c r="C67" s="33" t="s">
        <v>24</v>
      </c>
      <c r="D67" s="69" t="s">
        <v>371</v>
      </c>
      <c r="E67" s="308">
        <v>0</v>
      </c>
      <c r="F67" s="130">
        <v>0</v>
      </c>
      <c r="G67" s="379">
        <v>0</v>
      </c>
      <c r="H67" s="130">
        <v>0</v>
      </c>
      <c r="I67" s="89">
        <v>0</v>
      </c>
      <c r="J67" s="89">
        <v>0</v>
      </c>
      <c r="K67" s="89">
        <v>0</v>
      </c>
      <c r="L67" s="89">
        <v>0</v>
      </c>
      <c r="M67" s="89">
        <v>0</v>
      </c>
      <c r="N67" s="89">
        <v>0</v>
      </c>
      <c r="O67" s="89">
        <v>0</v>
      </c>
      <c r="P67" s="89">
        <v>0</v>
      </c>
      <c r="Q67" s="136">
        <v>0</v>
      </c>
    </row>
    <row r="68" spans="1:17" x14ac:dyDescent="0.25">
      <c r="A68" s="280">
        <f t="shared" si="41"/>
        <v>0</v>
      </c>
      <c r="B68" s="280">
        <f t="shared" si="42"/>
        <v>0</v>
      </c>
      <c r="C68" s="33" t="s">
        <v>25</v>
      </c>
      <c r="D68" s="64" t="s">
        <v>1734</v>
      </c>
      <c r="E68" s="308">
        <v>0</v>
      </c>
      <c r="F68" s="130">
        <v>0</v>
      </c>
      <c r="G68" s="379">
        <v>0</v>
      </c>
      <c r="H68" s="130">
        <v>0</v>
      </c>
      <c r="I68" s="89">
        <v>0</v>
      </c>
      <c r="J68" s="89">
        <v>0</v>
      </c>
      <c r="K68" s="89">
        <v>0</v>
      </c>
      <c r="L68" s="89">
        <v>0</v>
      </c>
      <c r="M68" s="89">
        <v>0</v>
      </c>
      <c r="N68" s="89">
        <v>0</v>
      </c>
      <c r="O68" s="89">
        <v>0</v>
      </c>
      <c r="P68" s="89">
        <v>0</v>
      </c>
      <c r="Q68" s="136">
        <v>0</v>
      </c>
    </row>
    <row r="69" spans="1:17" x14ac:dyDescent="0.25">
      <c r="A69" s="280">
        <f t="shared" si="41"/>
        <v>0</v>
      </c>
      <c r="B69" s="280">
        <f t="shared" si="42"/>
        <v>0</v>
      </c>
      <c r="C69" s="33" t="s">
        <v>26</v>
      </c>
      <c r="D69" s="69" t="s">
        <v>16</v>
      </c>
      <c r="E69" s="308">
        <v>0</v>
      </c>
      <c r="F69" s="130">
        <v>0</v>
      </c>
      <c r="G69" s="379">
        <v>0</v>
      </c>
      <c r="H69" s="130">
        <v>0</v>
      </c>
      <c r="I69" s="89">
        <v>0</v>
      </c>
      <c r="J69" s="89">
        <v>0</v>
      </c>
      <c r="K69" s="89">
        <v>0</v>
      </c>
      <c r="L69" s="89">
        <v>0</v>
      </c>
      <c r="M69" s="89">
        <v>0</v>
      </c>
      <c r="N69" s="89">
        <v>0</v>
      </c>
      <c r="O69" s="89">
        <v>0</v>
      </c>
      <c r="P69" s="89">
        <v>0</v>
      </c>
      <c r="Q69" s="136">
        <v>0</v>
      </c>
    </row>
    <row r="70" spans="1:17" x14ac:dyDescent="0.25">
      <c r="A70" s="280">
        <f t="shared" si="41"/>
        <v>0</v>
      </c>
      <c r="B70" s="280">
        <f t="shared" si="42"/>
        <v>0</v>
      </c>
      <c r="C70" s="33" t="s">
        <v>27</v>
      </c>
      <c r="D70" s="69" t="s">
        <v>2</v>
      </c>
      <c r="E70" s="308">
        <v>0</v>
      </c>
      <c r="F70" s="130">
        <v>0</v>
      </c>
      <c r="G70" s="379">
        <v>0</v>
      </c>
      <c r="H70" s="130">
        <v>0</v>
      </c>
      <c r="I70" s="89">
        <v>0</v>
      </c>
      <c r="J70" s="89">
        <v>0</v>
      </c>
      <c r="K70" s="89">
        <v>0</v>
      </c>
      <c r="L70" s="89">
        <v>0</v>
      </c>
      <c r="M70" s="89">
        <v>0</v>
      </c>
      <c r="N70" s="89">
        <v>0</v>
      </c>
      <c r="O70" s="89">
        <v>0</v>
      </c>
      <c r="P70" s="89">
        <v>0</v>
      </c>
      <c r="Q70" s="136">
        <v>0</v>
      </c>
    </row>
    <row r="71" spans="1:17" x14ac:dyDescent="0.25">
      <c r="A71" s="281" t="s">
        <v>368</v>
      </c>
      <c r="B71" s="280">
        <f t="shared" si="42"/>
        <v>0</v>
      </c>
      <c r="C71" s="32" t="s">
        <v>29</v>
      </c>
      <c r="D71" s="146" t="s">
        <v>30</v>
      </c>
      <c r="E71" s="156">
        <f>+E72+E73</f>
        <v>0</v>
      </c>
      <c r="F71" s="122" t="s">
        <v>368</v>
      </c>
      <c r="G71" s="357" t="s">
        <v>368</v>
      </c>
      <c r="H71" s="129">
        <f t="shared" ref="H71" si="47">+SUM(H72:H73)</f>
        <v>0</v>
      </c>
      <c r="I71" s="98">
        <f t="shared" ref="I71" si="48">+SUM(I72:I73)</f>
        <v>0</v>
      </c>
      <c r="J71" s="98">
        <f t="shared" ref="J71" si="49">+SUM(J72:J73)</f>
        <v>0</v>
      </c>
      <c r="K71" s="98">
        <f t="shared" ref="K71" si="50">+SUM(K72:K73)</f>
        <v>0</v>
      </c>
      <c r="L71" s="98">
        <f t="shared" ref="L71" si="51">+SUM(L72:L73)</f>
        <v>0</v>
      </c>
      <c r="M71" s="98">
        <f t="shared" ref="M71" si="52">+SUM(M72:M73)</f>
        <v>0</v>
      </c>
      <c r="N71" s="98">
        <f t="shared" ref="N71" si="53">+SUM(N72:N73)</f>
        <v>0</v>
      </c>
      <c r="O71" s="98">
        <f t="shared" ref="O71" si="54">+SUM(O72:O73)</f>
        <v>0</v>
      </c>
      <c r="P71" s="98">
        <f t="shared" ref="P71" si="55">+SUM(P72:P73)</f>
        <v>0</v>
      </c>
      <c r="Q71" s="135">
        <f t="shared" ref="Q71" si="56">+SUM(Q72:Q73)</f>
        <v>0</v>
      </c>
    </row>
    <row r="72" spans="1:17" x14ac:dyDescent="0.25">
      <c r="A72" s="281" t="s">
        <v>368</v>
      </c>
      <c r="B72" s="280">
        <f t="shared" si="42"/>
        <v>0</v>
      </c>
      <c r="C72" s="103" t="s">
        <v>31</v>
      </c>
      <c r="D72" s="69" t="s">
        <v>387</v>
      </c>
      <c r="E72" s="308">
        <v>0</v>
      </c>
      <c r="F72" s="122" t="s">
        <v>368</v>
      </c>
      <c r="G72" s="357" t="s">
        <v>368</v>
      </c>
      <c r="H72" s="130">
        <v>0</v>
      </c>
      <c r="I72" s="89">
        <v>0</v>
      </c>
      <c r="J72" s="89">
        <v>0</v>
      </c>
      <c r="K72" s="89">
        <v>0</v>
      </c>
      <c r="L72" s="89">
        <v>0</v>
      </c>
      <c r="M72" s="89">
        <v>0</v>
      </c>
      <c r="N72" s="89">
        <v>0</v>
      </c>
      <c r="O72" s="89">
        <v>0</v>
      </c>
      <c r="P72" s="89">
        <v>0</v>
      </c>
      <c r="Q72" s="136">
        <v>0</v>
      </c>
    </row>
    <row r="73" spans="1:17" x14ac:dyDescent="0.25">
      <c r="A73" s="281" t="s">
        <v>368</v>
      </c>
      <c r="B73" s="280">
        <f t="shared" si="42"/>
        <v>0</v>
      </c>
      <c r="C73" s="103" t="s">
        <v>33</v>
      </c>
      <c r="D73" s="69" t="s">
        <v>34</v>
      </c>
      <c r="E73" s="308">
        <v>0</v>
      </c>
      <c r="F73" s="122" t="s">
        <v>368</v>
      </c>
      <c r="G73" s="357" t="s">
        <v>368</v>
      </c>
      <c r="H73" s="130">
        <v>0</v>
      </c>
      <c r="I73" s="89">
        <v>0</v>
      </c>
      <c r="J73" s="89">
        <v>0</v>
      </c>
      <c r="K73" s="89">
        <v>0</v>
      </c>
      <c r="L73" s="89">
        <v>0</v>
      </c>
      <c r="M73" s="89">
        <v>0</v>
      </c>
      <c r="N73" s="89">
        <v>0</v>
      </c>
      <c r="O73" s="89">
        <v>0</v>
      </c>
      <c r="P73" s="89">
        <v>0</v>
      </c>
      <c r="Q73" s="136">
        <v>0</v>
      </c>
    </row>
    <row r="74" spans="1:17" x14ac:dyDescent="0.25">
      <c r="A74" s="281" t="s">
        <v>368</v>
      </c>
      <c r="B74" s="280">
        <f t="shared" si="42"/>
        <v>0</v>
      </c>
      <c r="C74" s="32" t="s">
        <v>35</v>
      </c>
      <c r="D74" s="146" t="s">
        <v>4</v>
      </c>
      <c r="E74" s="307">
        <f t="shared" ref="E74:E75" si="57">+SUM(H74:Q74)</f>
        <v>0</v>
      </c>
      <c r="F74" s="122" t="s">
        <v>368</v>
      </c>
      <c r="G74" s="357" t="s">
        <v>368</v>
      </c>
      <c r="H74" s="132">
        <v>0</v>
      </c>
      <c r="I74" s="53">
        <v>0</v>
      </c>
      <c r="J74" s="53">
        <v>0</v>
      </c>
      <c r="K74" s="53">
        <v>0</v>
      </c>
      <c r="L74" s="53">
        <v>0</v>
      </c>
      <c r="M74" s="53">
        <v>0</v>
      </c>
      <c r="N74" s="53">
        <v>0</v>
      </c>
      <c r="O74" s="53">
        <v>0</v>
      </c>
      <c r="P74" s="53">
        <v>0</v>
      </c>
      <c r="Q74" s="138">
        <v>0</v>
      </c>
    </row>
    <row r="75" spans="1:17" x14ac:dyDescent="0.25">
      <c r="A75" s="281" t="s">
        <v>368</v>
      </c>
      <c r="B75" s="280">
        <f t="shared" si="42"/>
        <v>0</v>
      </c>
      <c r="C75" s="32" t="s">
        <v>38</v>
      </c>
      <c r="D75" s="146" t="s">
        <v>1735</v>
      </c>
      <c r="E75" s="307">
        <f t="shared" si="57"/>
        <v>0</v>
      </c>
      <c r="F75" s="122" t="s">
        <v>368</v>
      </c>
      <c r="G75" s="357" t="s">
        <v>368</v>
      </c>
      <c r="H75" s="132">
        <v>0</v>
      </c>
      <c r="I75" s="53">
        <v>0</v>
      </c>
      <c r="J75" s="53">
        <v>0</v>
      </c>
      <c r="K75" s="53">
        <v>0</v>
      </c>
      <c r="L75" s="53">
        <v>0</v>
      </c>
      <c r="M75" s="53">
        <v>0</v>
      </c>
      <c r="N75" s="53">
        <v>0</v>
      </c>
      <c r="O75" s="53">
        <v>0</v>
      </c>
      <c r="P75" s="53">
        <v>0</v>
      </c>
      <c r="Q75" s="138">
        <v>0</v>
      </c>
    </row>
    <row r="76" spans="1:17" x14ac:dyDescent="0.25">
      <c r="A76" s="281" t="s">
        <v>368</v>
      </c>
      <c r="B76" s="280">
        <f t="shared" si="42"/>
        <v>0</v>
      </c>
      <c r="C76" s="32" t="s">
        <v>363</v>
      </c>
      <c r="D76" s="146" t="s">
        <v>369</v>
      </c>
      <c r="E76" s="156">
        <f>+SUM(E77:E83)</f>
        <v>0</v>
      </c>
      <c r="F76" s="122" t="s">
        <v>368</v>
      </c>
      <c r="G76" s="357" t="s">
        <v>368</v>
      </c>
      <c r="H76" s="129">
        <f t="shared" ref="H76" si="58">+SUM(H77:H83)</f>
        <v>0</v>
      </c>
      <c r="I76" s="98">
        <f t="shared" ref="I76" si="59">+SUM(I77:I83)</f>
        <v>0</v>
      </c>
      <c r="J76" s="98">
        <f t="shared" ref="J76" si="60">+SUM(J77:J83)</f>
        <v>0</v>
      </c>
      <c r="K76" s="98">
        <f t="shared" ref="K76" si="61">+SUM(K77:K83)</f>
        <v>0</v>
      </c>
      <c r="L76" s="98">
        <f t="shared" ref="L76" si="62">+SUM(L77:L83)</f>
        <v>0</v>
      </c>
      <c r="M76" s="98">
        <f t="shared" ref="M76" si="63">+SUM(M77:M83)</f>
        <v>0</v>
      </c>
      <c r="N76" s="98">
        <f t="shared" ref="N76" si="64">+SUM(N77:N83)</f>
        <v>0</v>
      </c>
      <c r="O76" s="98">
        <f t="shared" ref="O76" si="65">+SUM(O77:O83)</f>
        <v>0</v>
      </c>
      <c r="P76" s="98">
        <f t="shared" ref="P76" si="66">+SUM(P77:P83)</f>
        <v>0</v>
      </c>
      <c r="Q76" s="135">
        <f t="shared" ref="Q76" si="67">+SUM(Q77:Q83)</f>
        <v>0</v>
      </c>
    </row>
    <row r="77" spans="1:17" x14ac:dyDescent="0.25">
      <c r="A77" s="281" t="s">
        <v>368</v>
      </c>
      <c r="B77" s="280">
        <f t="shared" si="42"/>
        <v>0</v>
      </c>
      <c r="C77" s="105" t="s">
        <v>1714</v>
      </c>
      <c r="D77" s="107" t="s">
        <v>394</v>
      </c>
      <c r="E77" s="309">
        <v>0</v>
      </c>
      <c r="F77" s="122" t="s">
        <v>368</v>
      </c>
      <c r="G77" s="357" t="s">
        <v>368</v>
      </c>
      <c r="H77" s="130">
        <v>0</v>
      </c>
      <c r="I77" s="89">
        <v>0</v>
      </c>
      <c r="J77" s="89">
        <v>0</v>
      </c>
      <c r="K77" s="89">
        <v>0</v>
      </c>
      <c r="L77" s="89">
        <v>0</v>
      </c>
      <c r="M77" s="89">
        <v>0</v>
      </c>
      <c r="N77" s="89">
        <v>0</v>
      </c>
      <c r="O77" s="89">
        <v>0</v>
      </c>
      <c r="P77" s="89">
        <v>0</v>
      </c>
      <c r="Q77" s="136">
        <v>0</v>
      </c>
    </row>
    <row r="78" spans="1:17" s="393" customFormat="1" x14ac:dyDescent="0.25">
      <c r="A78" s="281" t="s">
        <v>368</v>
      </c>
      <c r="B78" s="280">
        <f t="shared" ref="B78:B79" si="68">+E78-SUM(H78:Q78)</f>
        <v>0</v>
      </c>
      <c r="C78" s="105" t="s">
        <v>1715</v>
      </c>
      <c r="D78" s="107" t="s">
        <v>15</v>
      </c>
      <c r="E78" s="309">
        <v>0</v>
      </c>
      <c r="F78" s="122" t="s">
        <v>368</v>
      </c>
      <c r="G78" s="357" t="s">
        <v>368</v>
      </c>
      <c r="H78" s="130">
        <v>0</v>
      </c>
      <c r="I78" s="89">
        <v>0</v>
      </c>
      <c r="J78" s="89">
        <v>0</v>
      </c>
      <c r="K78" s="89">
        <v>0</v>
      </c>
      <c r="L78" s="89">
        <v>0</v>
      </c>
      <c r="M78" s="89">
        <v>0</v>
      </c>
      <c r="N78" s="89">
        <v>0</v>
      </c>
      <c r="O78" s="89">
        <v>0</v>
      </c>
      <c r="P78" s="89">
        <v>0</v>
      </c>
      <c r="Q78" s="136">
        <v>0</v>
      </c>
    </row>
    <row r="79" spans="1:17" s="393" customFormat="1" x14ac:dyDescent="0.25">
      <c r="A79" s="281" t="s">
        <v>368</v>
      </c>
      <c r="B79" s="280">
        <f t="shared" si="68"/>
        <v>0</v>
      </c>
      <c r="C79" s="105" t="s">
        <v>1716</v>
      </c>
      <c r="D79" s="107" t="s">
        <v>370</v>
      </c>
      <c r="E79" s="309">
        <v>0</v>
      </c>
      <c r="F79" s="122" t="s">
        <v>368</v>
      </c>
      <c r="G79" s="357" t="s">
        <v>368</v>
      </c>
      <c r="H79" s="130">
        <v>0</v>
      </c>
      <c r="I79" s="89">
        <v>0</v>
      </c>
      <c r="J79" s="89">
        <v>0</v>
      </c>
      <c r="K79" s="89">
        <v>0</v>
      </c>
      <c r="L79" s="89">
        <v>0</v>
      </c>
      <c r="M79" s="89">
        <v>0</v>
      </c>
      <c r="N79" s="89">
        <v>0</v>
      </c>
      <c r="O79" s="89">
        <v>0</v>
      </c>
      <c r="P79" s="89">
        <v>0</v>
      </c>
      <c r="Q79" s="136">
        <v>0</v>
      </c>
    </row>
    <row r="80" spans="1:17" x14ac:dyDescent="0.25">
      <c r="A80" s="281" t="s">
        <v>368</v>
      </c>
      <c r="B80" s="280">
        <f t="shared" si="42"/>
        <v>0</v>
      </c>
      <c r="C80" s="105" t="s">
        <v>1717</v>
      </c>
      <c r="D80" s="395" t="s">
        <v>400</v>
      </c>
      <c r="E80" s="309">
        <v>0</v>
      </c>
      <c r="F80" s="122" t="s">
        <v>368</v>
      </c>
      <c r="G80" s="357" t="s">
        <v>368</v>
      </c>
      <c r="H80" s="130">
        <v>0</v>
      </c>
      <c r="I80" s="89">
        <v>0</v>
      </c>
      <c r="J80" s="89">
        <v>0</v>
      </c>
      <c r="K80" s="89">
        <v>0</v>
      </c>
      <c r="L80" s="89">
        <v>0</v>
      </c>
      <c r="M80" s="89">
        <v>0</v>
      </c>
      <c r="N80" s="89">
        <v>0</v>
      </c>
      <c r="O80" s="89">
        <v>0</v>
      </c>
      <c r="P80" s="89">
        <v>0</v>
      </c>
      <c r="Q80" s="136">
        <v>0</v>
      </c>
    </row>
    <row r="81" spans="1:17" x14ac:dyDescent="0.25">
      <c r="A81" s="281" t="s">
        <v>368</v>
      </c>
      <c r="B81" s="280">
        <f t="shared" si="42"/>
        <v>0</v>
      </c>
      <c r="C81" s="105" t="s">
        <v>1718</v>
      </c>
      <c r="D81" s="107" t="s">
        <v>1710</v>
      </c>
      <c r="E81" s="309">
        <v>0</v>
      </c>
      <c r="F81" s="122" t="s">
        <v>368</v>
      </c>
      <c r="G81" s="357" t="s">
        <v>368</v>
      </c>
      <c r="H81" s="130">
        <v>0</v>
      </c>
      <c r="I81" s="89">
        <v>0</v>
      </c>
      <c r="J81" s="89">
        <v>0</v>
      </c>
      <c r="K81" s="89">
        <v>0</v>
      </c>
      <c r="L81" s="89">
        <v>0</v>
      </c>
      <c r="M81" s="89">
        <v>0</v>
      </c>
      <c r="N81" s="89">
        <v>0</v>
      </c>
      <c r="O81" s="89">
        <v>0</v>
      </c>
      <c r="P81" s="89">
        <v>0</v>
      </c>
      <c r="Q81" s="136">
        <v>0</v>
      </c>
    </row>
    <row r="82" spans="1:17" x14ac:dyDescent="0.25">
      <c r="A82" s="281" t="s">
        <v>368</v>
      </c>
      <c r="B82" s="280">
        <f t="shared" si="42"/>
        <v>0</v>
      </c>
      <c r="C82" s="105" t="s">
        <v>1719</v>
      </c>
      <c r="D82" s="107" t="s">
        <v>1709</v>
      </c>
      <c r="E82" s="309">
        <v>0</v>
      </c>
      <c r="F82" s="122" t="s">
        <v>368</v>
      </c>
      <c r="G82" s="357" t="s">
        <v>368</v>
      </c>
      <c r="H82" s="130">
        <v>0</v>
      </c>
      <c r="I82" s="89">
        <v>0</v>
      </c>
      <c r="J82" s="89">
        <v>0</v>
      </c>
      <c r="K82" s="89">
        <v>0</v>
      </c>
      <c r="L82" s="89">
        <v>0</v>
      </c>
      <c r="M82" s="89">
        <v>0</v>
      </c>
      <c r="N82" s="89">
        <v>0</v>
      </c>
      <c r="O82" s="89">
        <v>0</v>
      </c>
      <c r="P82" s="89">
        <v>0</v>
      </c>
      <c r="Q82" s="136">
        <v>0</v>
      </c>
    </row>
    <row r="83" spans="1:17" x14ac:dyDescent="0.25">
      <c r="A83" s="281" t="s">
        <v>368</v>
      </c>
      <c r="B83" s="280">
        <f t="shared" si="42"/>
        <v>0</v>
      </c>
      <c r="C83" s="105" t="s">
        <v>1720</v>
      </c>
      <c r="D83" s="107" t="s">
        <v>1699</v>
      </c>
      <c r="E83" s="309">
        <v>0</v>
      </c>
      <c r="F83" s="122" t="s">
        <v>368</v>
      </c>
      <c r="G83" s="125" t="s">
        <v>368</v>
      </c>
      <c r="H83" s="130">
        <v>0</v>
      </c>
      <c r="I83" s="89">
        <v>0</v>
      </c>
      <c r="J83" s="89">
        <v>0</v>
      </c>
      <c r="K83" s="89">
        <v>0</v>
      </c>
      <c r="L83" s="89">
        <v>0</v>
      </c>
      <c r="M83" s="89">
        <v>0</v>
      </c>
      <c r="N83" s="89">
        <v>0</v>
      </c>
      <c r="O83" s="89">
        <v>0</v>
      </c>
      <c r="P83" s="89">
        <v>0</v>
      </c>
      <c r="Q83" s="136">
        <v>0</v>
      </c>
    </row>
    <row r="84" spans="1:17" s="104" customFormat="1" x14ac:dyDescent="0.25">
      <c r="A84" s="148"/>
      <c r="B84" s="148"/>
    </row>
    <row r="86" spans="1:17" outlineLevel="1" x14ac:dyDescent="0.25">
      <c r="D86" s="273" t="s">
        <v>641</v>
      </c>
    </row>
    <row r="87" spans="1:17" s="148" customFormat="1" outlineLevel="1" x14ac:dyDescent="0.25">
      <c r="D87" s="282" t="s">
        <v>1097</v>
      </c>
      <c r="E87" s="280">
        <f>E5-E6-E32-E58</f>
        <v>0</v>
      </c>
      <c r="F87" s="281" t="s">
        <v>368</v>
      </c>
      <c r="G87" s="281" t="s">
        <v>368</v>
      </c>
      <c r="H87" s="280">
        <f t="shared" ref="H87:Q87" si="69">H5-H6-H32-H58</f>
        <v>0</v>
      </c>
      <c r="I87" s="280">
        <f t="shared" si="69"/>
        <v>0</v>
      </c>
      <c r="J87" s="280">
        <f t="shared" si="69"/>
        <v>0</v>
      </c>
      <c r="K87" s="280">
        <f t="shared" si="69"/>
        <v>0</v>
      </c>
      <c r="L87" s="280">
        <f t="shared" si="69"/>
        <v>0</v>
      </c>
      <c r="M87" s="280">
        <f t="shared" si="69"/>
        <v>0</v>
      </c>
      <c r="N87" s="280">
        <f t="shared" si="69"/>
        <v>0</v>
      </c>
      <c r="O87" s="280">
        <f t="shared" si="69"/>
        <v>0</v>
      </c>
      <c r="P87" s="280">
        <f t="shared" si="69"/>
        <v>0</v>
      </c>
      <c r="Q87" s="280">
        <f t="shared" si="69"/>
        <v>0</v>
      </c>
    </row>
    <row r="88" spans="1:17" outlineLevel="1" x14ac:dyDescent="0.25">
      <c r="D88" s="282" t="s">
        <v>652</v>
      </c>
      <c r="E88" s="280">
        <f>+E6-E7-E8-E19-E22-E23-E24</f>
        <v>0</v>
      </c>
      <c r="F88" s="281" t="s">
        <v>368</v>
      </c>
      <c r="G88" s="281" t="s">
        <v>368</v>
      </c>
      <c r="H88" s="280">
        <f t="shared" ref="H88:Q88" si="70">+H6-H7-H8-H19-H22-H23-H24</f>
        <v>0</v>
      </c>
      <c r="I88" s="280">
        <f t="shared" si="70"/>
        <v>0</v>
      </c>
      <c r="J88" s="280">
        <f t="shared" si="70"/>
        <v>0</v>
      </c>
      <c r="K88" s="280">
        <f t="shared" si="70"/>
        <v>0</v>
      </c>
      <c r="L88" s="280">
        <f t="shared" si="70"/>
        <v>0</v>
      </c>
      <c r="M88" s="280">
        <f t="shared" si="70"/>
        <v>0</v>
      </c>
      <c r="N88" s="280">
        <f t="shared" si="70"/>
        <v>0</v>
      </c>
      <c r="O88" s="280">
        <f t="shared" si="70"/>
        <v>0</v>
      </c>
      <c r="P88" s="280">
        <f t="shared" si="70"/>
        <v>0</v>
      </c>
      <c r="Q88" s="280">
        <f t="shared" si="70"/>
        <v>0</v>
      </c>
    </row>
    <row r="89" spans="1:17" outlineLevel="1" x14ac:dyDescent="0.25">
      <c r="D89" s="282" t="s">
        <v>653</v>
      </c>
      <c r="E89" s="280">
        <f>+E32-E33-E34-E45-E48-E49-E50</f>
        <v>0</v>
      </c>
      <c r="F89" s="281" t="s">
        <v>368</v>
      </c>
      <c r="G89" s="281" t="s">
        <v>368</v>
      </c>
      <c r="H89" s="280">
        <f t="shared" ref="H89:Q89" si="71">+H32-H33-H34-H45-H48-H49-H50</f>
        <v>0</v>
      </c>
      <c r="I89" s="280">
        <f t="shared" si="71"/>
        <v>0</v>
      </c>
      <c r="J89" s="280">
        <f t="shared" si="71"/>
        <v>0</v>
      </c>
      <c r="K89" s="280">
        <f t="shared" si="71"/>
        <v>0</v>
      </c>
      <c r="L89" s="280">
        <f t="shared" si="71"/>
        <v>0</v>
      </c>
      <c r="M89" s="280">
        <f t="shared" si="71"/>
        <v>0</v>
      </c>
      <c r="N89" s="280">
        <f t="shared" si="71"/>
        <v>0</v>
      </c>
      <c r="O89" s="280">
        <f t="shared" si="71"/>
        <v>0</v>
      </c>
      <c r="P89" s="280">
        <f t="shared" si="71"/>
        <v>0</v>
      </c>
      <c r="Q89" s="280">
        <f t="shared" si="71"/>
        <v>0</v>
      </c>
    </row>
    <row r="90" spans="1:17" outlineLevel="1" x14ac:dyDescent="0.25">
      <c r="D90" s="282" t="s">
        <v>654</v>
      </c>
      <c r="E90" s="280">
        <f>+E58-E59-E60-E71-E74-E75-E76</f>
        <v>0</v>
      </c>
      <c r="F90" s="281" t="s">
        <v>368</v>
      </c>
      <c r="G90" s="281" t="s">
        <v>368</v>
      </c>
      <c r="H90" s="280">
        <f t="shared" ref="H90:Q90" si="72">+H58-H59-H60-H71-H74-H75-H76</f>
        <v>0</v>
      </c>
      <c r="I90" s="280">
        <f t="shared" si="72"/>
        <v>0</v>
      </c>
      <c r="J90" s="280">
        <f t="shared" si="72"/>
        <v>0</v>
      </c>
      <c r="K90" s="280">
        <f t="shared" si="72"/>
        <v>0</v>
      </c>
      <c r="L90" s="280">
        <f t="shared" si="72"/>
        <v>0</v>
      </c>
      <c r="M90" s="280">
        <f t="shared" si="72"/>
        <v>0</v>
      </c>
      <c r="N90" s="280">
        <f t="shared" si="72"/>
        <v>0</v>
      </c>
      <c r="O90" s="280">
        <f t="shared" si="72"/>
        <v>0</v>
      </c>
      <c r="P90" s="280">
        <f t="shared" si="72"/>
        <v>0</v>
      </c>
      <c r="Q90" s="280">
        <f t="shared" si="72"/>
        <v>0</v>
      </c>
    </row>
  </sheetData>
  <customSheetViews>
    <customSheetView guid="{36FBA667-E62D-4CB2-8A1E-E3E39D09B465}" fitToPage="1">
      <pane xSplit="4" ySplit="4" topLeftCell="E5" activePane="bottomRight" state="frozen"/>
      <selection pane="bottomRight" activeCell="D1" sqref="D1"/>
      <pageMargins left="0.7" right="0.7" top="0.75" bottom="0.75" header="0.3" footer="0.3"/>
      <pageSetup paperSize="9" scale="54" fitToHeight="0" orientation="landscape" r:id="rId1"/>
    </customSheetView>
    <customSheetView guid="{066FE8E2-BD01-4A3D-B08F-7AE148820913}" fitToPage="1" hiddenColumns="1">
      <pane xSplit="4" ySplit="4" topLeftCell="E5" activePane="bottomRight" state="frozen"/>
      <selection pane="bottomRight" sqref="A1:B1048576"/>
      <pageMargins left="0.7" right="0.7" top="0.75" bottom="0.75" header="0.3" footer="0.3"/>
      <pageSetup paperSize="9" scale="54" fitToHeight="0" orientation="landscape" r:id="rId2"/>
    </customSheetView>
    <customSheetView guid="{89A248D1-1EB8-46F5-9763-087E5D6B4AF5}" fitToPage="1" hiddenRows="1" hiddenColumns="1">
      <pane xSplit="4" ySplit="4" topLeftCell="E5" activePane="bottomRight" state="frozen"/>
      <selection pane="bottomRight" activeCell="A70" sqref="A70:A71"/>
      <pageMargins left="0.70866141732283472" right="0.70866141732283472" top="0.74803149606299213" bottom="0.74803149606299213" header="0.31496062992125984" footer="0.31496062992125984"/>
      <pageSetup paperSize="9" scale="75" fitToHeight="0" orientation="landscape" r:id="rId3"/>
    </customSheetView>
    <customSheetView guid="{79D16477-B0C6-48AF-AE89-11794E47C250}" showPageBreaks="1" fitToPage="1" printArea="1" hiddenRows="1" hiddenColumns="1">
      <pane xSplit="4" ySplit="4" topLeftCell="E5" activePane="bottomRight" state="frozen"/>
      <selection pane="bottomRight" activeCell="D66" sqref="D66"/>
      <pageMargins left="0.70866141732283472" right="0.70866141732283472" top="0.74803149606299213" bottom="0.74803149606299213" header="0.31496062992125984" footer="0.31496062992125984"/>
      <pageSetup paperSize="9" scale="75" fitToHeight="0" orientation="landscape" r:id="rId4"/>
    </customSheetView>
  </customSheetViews>
  <mergeCells count="3">
    <mergeCell ref="E3:E4"/>
    <mergeCell ref="F3:G3"/>
    <mergeCell ref="H3:Q3"/>
  </mergeCells>
  <conditionalFormatting sqref="A7:A18">
    <cfRule type="cellIs" dxfId="81" priority="7" stopIfTrue="1" operator="notBetween">
      <formula>-0.1</formula>
      <formula>0.1</formula>
    </cfRule>
  </conditionalFormatting>
  <conditionalFormatting sqref="A33:A44">
    <cfRule type="cellIs" dxfId="80" priority="6" stopIfTrue="1" operator="notBetween">
      <formula>-0.1</formula>
      <formula>0.1</formula>
    </cfRule>
  </conditionalFormatting>
  <conditionalFormatting sqref="A59:A70">
    <cfRule type="cellIs" dxfId="79" priority="5" stopIfTrue="1" operator="notBetween">
      <formula>-0.1</formula>
      <formula>0.1</formula>
    </cfRule>
  </conditionalFormatting>
  <conditionalFormatting sqref="B5:B83">
    <cfRule type="cellIs" dxfId="78" priority="4" stopIfTrue="1" operator="notBetween">
      <formula>-0.1</formula>
      <formula>0.1</formula>
    </cfRule>
  </conditionalFormatting>
  <conditionalFormatting sqref="E87:E90">
    <cfRule type="cellIs" dxfId="77" priority="3" stopIfTrue="1" operator="notBetween">
      <formula>-0.1</formula>
      <formula>0.1</formula>
    </cfRule>
  </conditionalFormatting>
  <conditionalFormatting sqref="H87:Q90">
    <cfRule type="cellIs" dxfId="76" priority="2" stopIfTrue="1" operator="notBetween">
      <formula>-0.1</formula>
      <formula>0.1</formula>
    </cfRule>
  </conditionalFormatting>
  <conditionalFormatting sqref="E5:E83">
    <cfRule type="cellIs" dxfId="75" priority="1" operator="lessThan">
      <formula>0</formula>
    </cfRule>
  </conditionalFormatting>
  <pageMargins left="0.70866141732283472" right="0.70866141732283472" top="0.74803149606299213" bottom="0.74803149606299213" header="0.31496062992125984" footer="0.31496062992125984"/>
  <pageSetup paperSize="9" scale="68" fitToHeight="0" orientation="landscape"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202"/>
  <sheetViews>
    <sheetView zoomScaleNormal="100" workbookViewId="0">
      <pane xSplit="4" ySplit="4" topLeftCell="E5" activePane="bottomRight" state="frozen"/>
      <selection pane="topRight" activeCell="C1" sqref="C1"/>
      <selection pane="bottomLeft" activeCell="A5" sqref="A5"/>
      <selection pane="bottomRight" activeCell="D3" sqref="D3"/>
    </sheetView>
  </sheetViews>
  <sheetFormatPr defaultRowHeight="15" outlineLevelRow="1" outlineLevelCol="1" x14ac:dyDescent="0.25"/>
  <cols>
    <col min="1" max="1" width="11.85546875" style="148" customWidth="1" outlineLevel="1"/>
    <col min="2" max="2" width="12" style="148" customWidth="1" outlineLevel="1"/>
    <col min="3" max="3" width="9.28515625" customWidth="1"/>
    <col min="4" max="4" width="55" customWidth="1"/>
    <col min="5" max="5" width="12.7109375" customWidth="1"/>
    <col min="6" max="7" width="10" customWidth="1"/>
    <col min="8" max="8" width="11.42578125" customWidth="1"/>
    <col min="9" max="17" width="10" customWidth="1"/>
    <col min="18" max="18" width="10.140625" bestFit="1" customWidth="1"/>
  </cols>
  <sheetData>
    <row r="1" spans="1:17" s="48" customFormat="1" ht="18.75" x14ac:dyDescent="0.3">
      <c r="A1" s="148"/>
      <c r="B1" s="148"/>
      <c r="D1" s="106" t="s">
        <v>361</v>
      </c>
    </row>
    <row r="2" spans="1:17" s="48" customFormat="1" x14ac:dyDescent="0.25">
      <c r="A2" s="148"/>
      <c r="B2" s="148"/>
      <c r="C2" s="84"/>
      <c r="D2" s="115"/>
    </row>
    <row r="3" spans="1:17" s="48" customFormat="1" ht="15" customHeight="1" x14ac:dyDescent="0.25">
      <c r="A3" s="275" t="s">
        <v>586</v>
      </c>
      <c r="B3" s="266"/>
      <c r="C3" s="274"/>
      <c r="D3" s="381" t="s">
        <v>1667</v>
      </c>
      <c r="E3" s="587" t="s">
        <v>39</v>
      </c>
      <c r="F3" s="584" t="s">
        <v>1527</v>
      </c>
      <c r="G3" s="585"/>
      <c r="H3" s="589" t="s">
        <v>18</v>
      </c>
      <c r="I3" s="590"/>
      <c r="J3" s="590"/>
      <c r="K3" s="590"/>
      <c r="L3" s="590"/>
      <c r="M3" s="590"/>
      <c r="N3" s="590"/>
      <c r="O3" s="590"/>
      <c r="P3" s="590"/>
      <c r="Q3" s="591"/>
    </row>
    <row r="4" spans="1:17" s="48" customFormat="1" ht="24.75" x14ac:dyDescent="0.25">
      <c r="A4" s="276" t="s">
        <v>1317</v>
      </c>
      <c r="B4" s="276" t="s">
        <v>18</v>
      </c>
      <c r="C4" s="266"/>
      <c r="E4" s="588"/>
      <c r="F4" s="113" t="s">
        <v>1318</v>
      </c>
      <c r="G4" s="113" t="s">
        <v>1319</v>
      </c>
      <c r="H4" s="126" t="s">
        <v>17</v>
      </c>
      <c r="I4" s="126" t="s">
        <v>41</v>
      </c>
      <c r="J4" s="126" t="s">
        <v>42</v>
      </c>
      <c r="K4" s="126" t="s">
        <v>43</v>
      </c>
      <c r="L4" s="126" t="s">
        <v>44</v>
      </c>
      <c r="M4" s="126" t="s">
        <v>45</v>
      </c>
      <c r="N4" s="126" t="s">
        <v>46</v>
      </c>
      <c r="O4" s="126" t="s">
        <v>47</v>
      </c>
      <c r="P4" s="126" t="s">
        <v>48</v>
      </c>
      <c r="Q4" s="127" t="s">
        <v>362</v>
      </c>
    </row>
    <row r="5" spans="1:17" s="148" customFormat="1" ht="15.75" x14ac:dyDescent="0.25">
      <c r="A5" s="281" t="s">
        <v>368</v>
      </c>
      <c r="B5" s="280">
        <f>+E5-SUM(H5:Q5)</f>
        <v>0</v>
      </c>
      <c r="C5" s="266"/>
      <c r="D5" s="117" t="s">
        <v>361</v>
      </c>
      <c r="E5" s="118">
        <f>+SKULDIR!C40</f>
        <v>0</v>
      </c>
      <c r="F5" s="122" t="s">
        <v>368</v>
      </c>
      <c r="G5" s="357" t="s">
        <v>368</v>
      </c>
      <c r="H5" s="290">
        <f>SUM(H6,H45,H84,H123,H126,H129)</f>
        <v>0</v>
      </c>
      <c r="I5" s="290">
        <f t="shared" ref="I5:Q5" si="0">SUM(I6,I45,I84,I123,I126,I129)</f>
        <v>0</v>
      </c>
      <c r="J5" s="290">
        <f t="shared" si="0"/>
        <v>0</v>
      </c>
      <c r="K5" s="290">
        <f t="shared" si="0"/>
        <v>0</v>
      </c>
      <c r="L5" s="290">
        <f t="shared" si="0"/>
        <v>0</v>
      </c>
      <c r="M5" s="290">
        <f t="shared" si="0"/>
        <v>0</v>
      </c>
      <c r="N5" s="290">
        <f t="shared" si="0"/>
        <v>0</v>
      </c>
      <c r="O5" s="290">
        <f t="shared" si="0"/>
        <v>0</v>
      </c>
      <c r="P5" s="290">
        <f t="shared" si="0"/>
        <v>0</v>
      </c>
      <c r="Q5" s="118">
        <f t="shared" si="0"/>
        <v>0</v>
      </c>
    </row>
    <row r="6" spans="1:17" x14ac:dyDescent="0.25">
      <c r="A6" s="281" t="s">
        <v>368</v>
      </c>
      <c r="B6" s="280">
        <f t="shared" ref="B6:B62" si="1">+E6-SUM(H6:Q6)</f>
        <v>0</v>
      </c>
      <c r="D6" s="65" t="s">
        <v>365</v>
      </c>
      <c r="E6" s="118">
        <f>+SKULDIR!C41</f>
        <v>0</v>
      </c>
      <c r="F6" s="122" t="s">
        <v>368</v>
      </c>
      <c r="G6" s="357" t="s">
        <v>368</v>
      </c>
      <c r="H6" s="119">
        <f>SUM(H7,H21,H32,H35,H36,H37)</f>
        <v>0</v>
      </c>
      <c r="I6" s="119">
        <f t="shared" ref="I6:Q6" si="2">SUM(I7,I21,I32,I35,I36,I37)</f>
        <v>0</v>
      </c>
      <c r="J6" s="119">
        <f t="shared" si="2"/>
        <v>0</v>
      </c>
      <c r="K6" s="119">
        <f t="shared" si="2"/>
        <v>0</v>
      </c>
      <c r="L6" s="119">
        <f t="shared" si="2"/>
        <v>0</v>
      </c>
      <c r="M6" s="119">
        <f t="shared" si="2"/>
        <v>0</v>
      </c>
      <c r="N6" s="119">
        <f t="shared" si="2"/>
        <v>0</v>
      </c>
      <c r="O6" s="119">
        <f t="shared" si="2"/>
        <v>0</v>
      </c>
      <c r="P6" s="119">
        <f t="shared" si="2"/>
        <v>0</v>
      </c>
      <c r="Q6" s="118">
        <f t="shared" si="2"/>
        <v>0</v>
      </c>
    </row>
    <row r="7" spans="1:17" x14ac:dyDescent="0.25">
      <c r="A7" s="280">
        <f t="shared" ref="A7:A31" si="3">+E7-SUM(F7:G7)</f>
        <v>0</v>
      </c>
      <c r="B7" s="280">
        <f t="shared" si="1"/>
        <v>0</v>
      </c>
      <c r="C7" s="87" t="s">
        <v>37</v>
      </c>
      <c r="D7" s="62" t="s">
        <v>19</v>
      </c>
      <c r="E7" s="118">
        <f>+SKULDIR!C42</f>
        <v>0</v>
      </c>
      <c r="F7" s="487">
        <v>0</v>
      </c>
      <c r="G7" s="372">
        <v>0</v>
      </c>
      <c r="H7" s="484">
        <f>SUM(H8:H20)</f>
        <v>0</v>
      </c>
      <c r="I7" s="484">
        <f t="shared" ref="I7:P7" si="4">SUM(I8:I20)</f>
        <v>0</v>
      </c>
      <c r="J7" s="484">
        <f t="shared" si="4"/>
        <v>0</v>
      </c>
      <c r="K7" s="484">
        <f t="shared" si="4"/>
        <v>0</v>
      </c>
      <c r="L7" s="484">
        <f t="shared" si="4"/>
        <v>0</v>
      </c>
      <c r="M7" s="484">
        <f t="shared" si="4"/>
        <v>0</v>
      </c>
      <c r="N7" s="484">
        <f t="shared" si="4"/>
        <v>0</v>
      </c>
      <c r="O7" s="484">
        <f t="shared" si="4"/>
        <v>0</v>
      </c>
      <c r="P7" s="484">
        <f t="shared" si="4"/>
        <v>0</v>
      </c>
      <c r="Q7" s="483">
        <f>SUM(Q8:Q20)</f>
        <v>0</v>
      </c>
    </row>
    <row r="8" spans="1:17" s="393" customFormat="1" x14ac:dyDescent="0.25">
      <c r="A8" s="281" t="s">
        <v>368</v>
      </c>
      <c r="B8" s="280">
        <f>+E8-SUM(H8:Q8)</f>
        <v>0</v>
      </c>
      <c r="C8" s="105" t="s">
        <v>1721</v>
      </c>
      <c r="D8" s="395" t="s">
        <v>5</v>
      </c>
      <c r="E8" s="483">
        <f>+SKULDIR!C43</f>
        <v>0</v>
      </c>
      <c r="F8" s="122" t="s">
        <v>368</v>
      </c>
      <c r="G8" s="357" t="s">
        <v>368</v>
      </c>
      <c r="H8" s="527">
        <v>0</v>
      </c>
      <c r="I8" s="527">
        <v>0</v>
      </c>
      <c r="J8" s="527">
        <v>0</v>
      </c>
      <c r="K8" s="527">
        <v>0</v>
      </c>
      <c r="L8" s="527">
        <v>0</v>
      </c>
      <c r="M8" s="527">
        <v>0</v>
      </c>
      <c r="N8" s="527">
        <v>0</v>
      </c>
      <c r="O8" s="527">
        <v>0</v>
      </c>
      <c r="P8" s="527">
        <v>0</v>
      </c>
      <c r="Q8" s="528">
        <v>0</v>
      </c>
    </row>
    <row r="9" spans="1:17" s="393" customFormat="1" x14ac:dyDescent="0.25">
      <c r="A9" s="281" t="s">
        <v>368</v>
      </c>
      <c r="B9" s="280">
        <f t="shared" ref="B9:B19" si="5">+E9-SUM(H9:Q9)</f>
        <v>0</v>
      </c>
      <c r="C9" s="105" t="s">
        <v>1722</v>
      </c>
      <c r="D9" s="395" t="s">
        <v>6</v>
      </c>
      <c r="E9" s="483">
        <f>+SKULDIR!C44</f>
        <v>0</v>
      </c>
      <c r="F9" s="122" t="s">
        <v>368</v>
      </c>
      <c r="G9" s="357" t="s">
        <v>368</v>
      </c>
      <c r="H9" s="527">
        <v>0</v>
      </c>
      <c r="I9" s="527">
        <v>0</v>
      </c>
      <c r="J9" s="527">
        <v>0</v>
      </c>
      <c r="K9" s="527">
        <v>0</v>
      </c>
      <c r="L9" s="527">
        <v>0</v>
      </c>
      <c r="M9" s="527">
        <v>0</v>
      </c>
      <c r="N9" s="527">
        <v>0</v>
      </c>
      <c r="O9" s="527">
        <v>0</v>
      </c>
      <c r="P9" s="527">
        <v>0</v>
      </c>
      <c r="Q9" s="528">
        <v>0</v>
      </c>
    </row>
    <row r="10" spans="1:17" s="393" customFormat="1" x14ac:dyDescent="0.25">
      <c r="A10" s="281" t="s">
        <v>368</v>
      </c>
      <c r="B10" s="280">
        <f t="shared" si="5"/>
        <v>0</v>
      </c>
      <c r="C10" s="105" t="s">
        <v>1723</v>
      </c>
      <c r="D10" s="395" t="s">
        <v>1329</v>
      </c>
      <c r="E10" s="483">
        <f>+SKULDIR!C45</f>
        <v>0</v>
      </c>
      <c r="F10" s="122" t="s">
        <v>368</v>
      </c>
      <c r="G10" s="357" t="s">
        <v>368</v>
      </c>
      <c r="H10" s="527">
        <v>0</v>
      </c>
      <c r="I10" s="527">
        <v>0</v>
      </c>
      <c r="J10" s="527">
        <v>0</v>
      </c>
      <c r="K10" s="527">
        <v>0</v>
      </c>
      <c r="L10" s="527">
        <v>0</v>
      </c>
      <c r="M10" s="527">
        <v>0</v>
      </c>
      <c r="N10" s="527">
        <v>0</v>
      </c>
      <c r="O10" s="527">
        <v>0</v>
      </c>
      <c r="P10" s="527">
        <v>0</v>
      </c>
      <c r="Q10" s="528">
        <v>0</v>
      </c>
    </row>
    <row r="11" spans="1:17" s="393" customFormat="1" x14ac:dyDescent="0.25">
      <c r="A11" s="281" t="s">
        <v>368</v>
      </c>
      <c r="B11" s="280">
        <f t="shared" si="5"/>
        <v>0</v>
      </c>
      <c r="C11" s="105" t="s">
        <v>1724</v>
      </c>
      <c r="D11" s="395" t="s">
        <v>1334</v>
      </c>
      <c r="E11" s="483">
        <f>+SKULDIR!C46</f>
        <v>0</v>
      </c>
      <c r="F11" s="122" t="s">
        <v>368</v>
      </c>
      <c r="G11" s="357" t="s">
        <v>368</v>
      </c>
      <c r="H11" s="527">
        <v>0</v>
      </c>
      <c r="I11" s="527">
        <v>0</v>
      </c>
      <c r="J11" s="527">
        <v>0</v>
      </c>
      <c r="K11" s="527">
        <v>0</v>
      </c>
      <c r="L11" s="527">
        <v>0</v>
      </c>
      <c r="M11" s="527">
        <v>0</v>
      </c>
      <c r="N11" s="527">
        <v>0</v>
      </c>
      <c r="O11" s="527">
        <v>0</v>
      </c>
      <c r="P11" s="527">
        <v>0</v>
      </c>
      <c r="Q11" s="528">
        <v>0</v>
      </c>
    </row>
    <row r="12" spans="1:17" s="393" customFormat="1" x14ac:dyDescent="0.25">
      <c r="A12" s="281" t="s">
        <v>368</v>
      </c>
      <c r="B12" s="280">
        <f t="shared" si="5"/>
        <v>0</v>
      </c>
      <c r="C12" s="105" t="s">
        <v>1725</v>
      </c>
      <c r="D12" s="395" t="s">
        <v>1330</v>
      </c>
      <c r="E12" s="483">
        <f>+SKULDIR!C47</f>
        <v>0</v>
      </c>
      <c r="F12" s="122" t="s">
        <v>368</v>
      </c>
      <c r="G12" s="357" t="s">
        <v>368</v>
      </c>
      <c r="H12" s="527">
        <v>0</v>
      </c>
      <c r="I12" s="527">
        <v>0</v>
      </c>
      <c r="J12" s="527">
        <v>0</v>
      </c>
      <c r="K12" s="527">
        <v>0</v>
      </c>
      <c r="L12" s="527">
        <v>0</v>
      </c>
      <c r="M12" s="527">
        <v>0</v>
      </c>
      <c r="N12" s="527">
        <v>0</v>
      </c>
      <c r="O12" s="527">
        <v>0</v>
      </c>
      <c r="P12" s="527">
        <v>0</v>
      </c>
      <c r="Q12" s="528">
        <v>0</v>
      </c>
    </row>
    <row r="13" spans="1:17" s="393" customFormat="1" x14ac:dyDescent="0.25">
      <c r="A13" s="281" t="s">
        <v>368</v>
      </c>
      <c r="B13" s="280">
        <f t="shared" si="5"/>
        <v>0</v>
      </c>
      <c r="C13" s="105" t="s">
        <v>1726</v>
      </c>
      <c r="D13" s="395" t="s">
        <v>7</v>
      </c>
      <c r="E13" s="483">
        <f>+SKULDIR!C48</f>
        <v>0</v>
      </c>
      <c r="F13" s="122" t="s">
        <v>368</v>
      </c>
      <c r="G13" s="357" t="s">
        <v>368</v>
      </c>
      <c r="H13" s="527">
        <v>0</v>
      </c>
      <c r="I13" s="527">
        <v>0</v>
      </c>
      <c r="J13" s="527">
        <v>0</v>
      </c>
      <c r="K13" s="527">
        <v>0</v>
      </c>
      <c r="L13" s="527">
        <v>0</v>
      </c>
      <c r="M13" s="527">
        <v>0</v>
      </c>
      <c r="N13" s="527">
        <v>0</v>
      </c>
      <c r="O13" s="527">
        <v>0</v>
      </c>
      <c r="P13" s="527">
        <v>0</v>
      </c>
      <c r="Q13" s="528">
        <v>0</v>
      </c>
    </row>
    <row r="14" spans="1:17" s="393" customFormat="1" x14ac:dyDescent="0.25">
      <c r="A14" s="281" t="s">
        <v>368</v>
      </c>
      <c r="B14" s="280">
        <f t="shared" si="5"/>
        <v>0</v>
      </c>
      <c r="C14" s="105" t="s">
        <v>1727</v>
      </c>
      <c r="D14" s="395" t="s">
        <v>8</v>
      </c>
      <c r="E14" s="483">
        <f>+SKULDIR!C49</f>
        <v>0</v>
      </c>
      <c r="F14" s="122" t="s">
        <v>368</v>
      </c>
      <c r="G14" s="357" t="s">
        <v>368</v>
      </c>
      <c r="H14" s="527">
        <v>0</v>
      </c>
      <c r="I14" s="527">
        <v>0</v>
      </c>
      <c r="J14" s="527">
        <v>0</v>
      </c>
      <c r="K14" s="527">
        <v>0</v>
      </c>
      <c r="L14" s="527">
        <v>0</v>
      </c>
      <c r="M14" s="527">
        <v>0</v>
      </c>
      <c r="N14" s="527">
        <v>0</v>
      </c>
      <c r="O14" s="527">
        <v>0</v>
      </c>
      <c r="P14" s="527">
        <v>0</v>
      </c>
      <c r="Q14" s="528">
        <v>0</v>
      </c>
    </row>
    <row r="15" spans="1:17" s="393" customFormat="1" x14ac:dyDescent="0.25">
      <c r="A15" s="281" t="s">
        <v>368</v>
      </c>
      <c r="B15" s="280">
        <f t="shared" si="5"/>
        <v>0</v>
      </c>
      <c r="C15" s="105" t="s">
        <v>1728</v>
      </c>
      <c r="D15" s="395" t="s">
        <v>1328</v>
      </c>
      <c r="E15" s="483">
        <f>+SKULDIR!C50</f>
        <v>0</v>
      </c>
      <c r="F15" s="122" t="s">
        <v>368</v>
      </c>
      <c r="G15" s="357" t="s">
        <v>368</v>
      </c>
      <c r="H15" s="527">
        <v>0</v>
      </c>
      <c r="I15" s="527">
        <v>0</v>
      </c>
      <c r="J15" s="527">
        <v>0</v>
      </c>
      <c r="K15" s="527">
        <v>0</v>
      </c>
      <c r="L15" s="527">
        <v>0</v>
      </c>
      <c r="M15" s="527">
        <v>0</v>
      </c>
      <c r="N15" s="527">
        <v>0</v>
      </c>
      <c r="O15" s="527">
        <v>0</v>
      </c>
      <c r="P15" s="527">
        <v>0</v>
      </c>
      <c r="Q15" s="528">
        <v>0</v>
      </c>
    </row>
    <row r="16" spans="1:17" s="393" customFormat="1" x14ac:dyDescent="0.25">
      <c r="A16" s="281" t="s">
        <v>368</v>
      </c>
      <c r="B16" s="280">
        <f t="shared" si="5"/>
        <v>0</v>
      </c>
      <c r="C16" s="105" t="s">
        <v>1729</v>
      </c>
      <c r="D16" s="395" t="s">
        <v>9</v>
      </c>
      <c r="E16" s="483">
        <f>+SKULDIR!C51</f>
        <v>0</v>
      </c>
      <c r="F16" s="122" t="s">
        <v>368</v>
      </c>
      <c r="G16" s="357" t="s">
        <v>368</v>
      </c>
      <c r="H16" s="527">
        <v>0</v>
      </c>
      <c r="I16" s="527">
        <v>0</v>
      </c>
      <c r="J16" s="527">
        <v>0</v>
      </c>
      <c r="K16" s="527">
        <v>0</v>
      </c>
      <c r="L16" s="527">
        <v>0</v>
      </c>
      <c r="M16" s="527">
        <v>0</v>
      </c>
      <c r="N16" s="527">
        <v>0</v>
      </c>
      <c r="O16" s="527">
        <v>0</v>
      </c>
      <c r="P16" s="527">
        <v>0</v>
      </c>
      <c r="Q16" s="528">
        <v>0</v>
      </c>
    </row>
    <row r="17" spans="1:17" s="393" customFormat="1" x14ac:dyDescent="0.25">
      <c r="A17" s="281" t="s">
        <v>368</v>
      </c>
      <c r="B17" s="280">
        <f t="shared" si="5"/>
        <v>0</v>
      </c>
      <c r="C17" s="105" t="s">
        <v>1730</v>
      </c>
      <c r="D17" s="395" t="s">
        <v>1331</v>
      </c>
      <c r="E17" s="483">
        <f>+SKULDIR!C52</f>
        <v>0</v>
      </c>
      <c r="F17" s="122" t="s">
        <v>368</v>
      </c>
      <c r="G17" s="357" t="s">
        <v>368</v>
      </c>
      <c r="H17" s="527">
        <v>0</v>
      </c>
      <c r="I17" s="527">
        <v>0</v>
      </c>
      <c r="J17" s="527">
        <v>0</v>
      </c>
      <c r="K17" s="527">
        <v>0</v>
      </c>
      <c r="L17" s="527">
        <v>0</v>
      </c>
      <c r="M17" s="527">
        <v>0</v>
      </c>
      <c r="N17" s="527">
        <v>0</v>
      </c>
      <c r="O17" s="527">
        <v>0</v>
      </c>
      <c r="P17" s="527">
        <v>0</v>
      </c>
      <c r="Q17" s="528">
        <v>0</v>
      </c>
    </row>
    <row r="18" spans="1:17" s="393" customFormat="1" x14ac:dyDescent="0.25">
      <c r="A18" s="281" t="s">
        <v>368</v>
      </c>
      <c r="B18" s="280">
        <f t="shared" si="5"/>
        <v>0</v>
      </c>
      <c r="C18" s="105" t="s">
        <v>1731</v>
      </c>
      <c r="D18" s="341" t="s">
        <v>1332</v>
      </c>
      <c r="E18" s="483">
        <f>+SKULDIR!C53</f>
        <v>0</v>
      </c>
      <c r="F18" s="122" t="s">
        <v>368</v>
      </c>
      <c r="G18" s="357" t="s">
        <v>368</v>
      </c>
      <c r="H18" s="527">
        <v>0</v>
      </c>
      <c r="I18" s="527">
        <v>0</v>
      </c>
      <c r="J18" s="527">
        <v>0</v>
      </c>
      <c r="K18" s="527">
        <v>0</v>
      </c>
      <c r="L18" s="527">
        <v>0</v>
      </c>
      <c r="M18" s="527">
        <v>0</v>
      </c>
      <c r="N18" s="527">
        <v>0</v>
      </c>
      <c r="O18" s="527">
        <v>0</v>
      </c>
      <c r="P18" s="527">
        <v>0</v>
      </c>
      <c r="Q18" s="528">
        <v>0</v>
      </c>
    </row>
    <row r="19" spans="1:17" s="393" customFormat="1" x14ac:dyDescent="0.25">
      <c r="A19" s="281" t="s">
        <v>368</v>
      </c>
      <c r="B19" s="280">
        <f t="shared" si="5"/>
        <v>0</v>
      </c>
      <c r="C19" s="105" t="s">
        <v>1732</v>
      </c>
      <c r="D19" s="341" t="s">
        <v>1333</v>
      </c>
      <c r="E19" s="483">
        <f>+SKULDIR!C54</f>
        <v>0</v>
      </c>
      <c r="F19" s="122" t="s">
        <v>368</v>
      </c>
      <c r="G19" s="357" t="s">
        <v>368</v>
      </c>
      <c r="H19" s="527">
        <v>0</v>
      </c>
      <c r="I19" s="527">
        <v>0</v>
      </c>
      <c r="J19" s="527">
        <v>0</v>
      </c>
      <c r="K19" s="527">
        <v>0</v>
      </c>
      <c r="L19" s="527">
        <v>0</v>
      </c>
      <c r="M19" s="527">
        <v>0</v>
      </c>
      <c r="N19" s="527">
        <v>0</v>
      </c>
      <c r="O19" s="527">
        <v>0</v>
      </c>
      <c r="P19" s="527">
        <v>0</v>
      </c>
      <c r="Q19" s="528">
        <v>0</v>
      </c>
    </row>
    <row r="20" spans="1:17" s="393" customFormat="1" x14ac:dyDescent="0.25">
      <c r="A20" s="281" t="s">
        <v>368</v>
      </c>
      <c r="B20" s="280">
        <f>+E20-SUM(H20:Q20)</f>
        <v>0</v>
      </c>
      <c r="C20" s="513" t="s">
        <v>11877</v>
      </c>
      <c r="D20" s="395" t="s">
        <v>28</v>
      </c>
      <c r="E20" s="483">
        <f>+SKULDIR!C55</f>
        <v>0</v>
      </c>
      <c r="F20" s="122" t="s">
        <v>368</v>
      </c>
      <c r="G20" s="357" t="s">
        <v>368</v>
      </c>
      <c r="H20" s="527">
        <v>0</v>
      </c>
      <c r="I20" s="527">
        <v>0</v>
      </c>
      <c r="J20" s="527">
        <v>0</v>
      </c>
      <c r="K20" s="527">
        <v>0</v>
      </c>
      <c r="L20" s="527">
        <v>0</v>
      </c>
      <c r="M20" s="527">
        <v>0</v>
      </c>
      <c r="N20" s="527">
        <v>0</v>
      </c>
      <c r="O20" s="527">
        <v>0</v>
      </c>
      <c r="P20" s="527">
        <v>0</v>
      </c>
      <c r="Q20" s="528">
        <v>0</v>
      </c>
    </row>
    <row r="21" spans="1:17" s="148" customFormat="1" x14ac:dyDescent="0.25">
      <c r="A21" s="280">
        <f t="shared" si="3"/>
        <v>0</v>
      </c>
      <c r="B21" s="280">
        <f t="shared" si="1"/>
        <v>0</v>
      </c>
      <c r="C21" s="32" t="s">
        <v>36</v>
      </c>
      <c r="D21" s="62" t="s">
        <v>51</v>
      </c>
      <c r="E21" s="118">
        <f>+SKULDIR!C56</f>
        <v>0</v>
      </c>
      <c r="F21" s="291">
        <f>+SUM(F22:F31)</f>
        <v>0</v>
      </c>
      <c r="G21" s="147">
        <f>+SUM(G22:G31)</f>
        <v>0</v>
      </c>
      <c r="H21" s="291">
        <f>+SUM(H22:H31)</f>
        <v>0</v>
      </c>
      <c r="I21" s="291">
        <f>+SUM(I22:I31)</f>
        <v>0</v>
      </c>
      <c r="J21" s="291">
        <f t="shared" ref="J21:Q21" si="6">+SUM(J22:J31)</f>
        <v>0</v>
      </c>
      <c r="K21" s="291">
        <f t="shared" si="6"/>
        <v>0</v>
      </c>
      <c r="L21" s="291">
        <f t="shared" si="6"/>
        <v>0</v>
      </c>
      <c r="M21" s="291">
        <f t="shared" si="6"/>
        <v>0</v>
      </c>
      <c r="N21" s="291">
        <f t="shared" si="6"/>
        <v>0</v>
      </c>
      <c r="O21" s="291">
        <f t="shared" si="6"/>
        <v>0</v>
      </c>
      <c r="P21" s="291">
        <f t="shared" si="6"/>
        <v>0</v>
      </c>
      <c r="Q21" s="291">
        <f t="shared" si="6"/>
        <v>0</v>
      </c>
    </row>
    <row r="22" spans="1:17" s="345" customFormat="1" x14ac:dyDescent="0.25">
      <c r="A22" s="280">
        <f>+E22-SUM(F22:G22)</f>
        <v>0</v>
      </c>
      <c r="B22" s="280">
        <f t="shared" ref="B22" si="7">+E22-SUM(H22:Q22)</f>
        <v>0</v>
      </c>
      <c r="C22" s="33" t="s">
        <v>20</v>
      </c>
      <c r="D22" s="346" t="s">
        <v>15</v>
      </c>
      <c r="E22" s="118">
        <f>+SKULDIR!C57</f>
        <v>0</v>
      </c>
      <c r="F22" s="110">
        <v>0</v>
      </c>
      <c r="G22" s="360">
        <v>0</v>
      </c>
      <c r="H22" s="110">
        <v>0</v>
      </c>
      <c r="I22" s="102">
        <v>0</v>
      </c>
      <c r="J22" s="102">
        <v>0</v>
      </c>
      <c r="K22" s="102">
        <v>0</v>
      </c>
      <c r="L22" s="102">
        <v>0</v>
      </c>
      <c r="M22" s="102">
        <v>0</v>
      </c>
      <c r="N22" s="102">
        <v>0</v>
      </c>
      <c r="O22" s="102">
        <v>0</v>
      </c>
      <c r="P22" s="102">
        <v>0</v>
      </c>
      <c r="Q22" s="111">
        <v>0</v>
      </c>
    </row>
    <row r="23" spans="1:17" s="83" customFormat="1" x14ac:dyDescent="0.25">
      <c r="A23" s="280">
        <f t="shared" si="3"/>
        <v>0</v>
      </c>
      <c r="B23" s="280">
        <f t="shared" si="1"/>
        <v>0</v>
      </c>
      <c r="C23" s="33" t="s">
        <v>1702</v>
      </c>
      <c r="D23" s="64" t="s">
        <v>396</v>
      </c>
      <c r="E23" s="118">
        <f>+SKULDIR!C58</f>
        <v>0</v>
      </c>
      <c r="F23" s="110">
        <v>0</v>
      </c>
      <c r="G23" s="360">
        <v>0</v>
      </c>
      <c r="H23" s="110">
        <v>0</v>
      </c>
      <c r="I23" s="102">
        <v>0</v>
      </c>
      <c r="J23" s="102">
        <v>0</v>
      </c>
      <c r="K23" s="102">
        <v>0</v>
      </c>
      <c r="L23" s="102">
        <v>0</v>
      </c>
      <c r="M23" s="102">
        <v>0</v>
      </c>
      <c r="N23" s="102">
        <v>0</v>
      </c>
      <c r="O23" s="102">
        <v>0</v>
      </c>
      <c r="P23" s="102">
        <v>0</v>
      </c>
      <c r="Q23" s="111">
        <v>0</v>
      </c>
    </row>
    <row r="24" spans="1:17" x14ac:dyDescent="0.25">
      <c r="A24" s="280">
        <f t="shared" si="3"/>
        <v>0</v>
      </c>
      <c r="B24" s="280">
        <f t="shared" si="1"/>
        <v>0</v>
      </c>
      <c r="C24" s="33" t="s">
        <v>21</v>
      </c>
      <c r="D24" s="64" t="s">
        <v>370</v>
      </c>
      <c r="E24" s="118">
        <f>+SKULDIR!C59</f>
        <v>0</v>
      </c>
      <c r="F24" s="110">
        <v>0</v>
      </c>
      <c r="G24" s="360">
        <v>0</v>
      </c>
      <c r="H24" s="110">
        <v>0</v>
      </c>
      <c r="I24" s="102">
        <v>0</v>
      </c>
      <c r="J24" s="102">
        <v>0</v>
      </c>
      <c r="K24" s="102">
        <v>0</v>
      </c>
      <c r="L24" s="102">
        <v>0</v>
      </c>
      <c r="M24" s="102">
        <v>0</v>
      </c>
      <c r="N24" s="102">
        <v>0</v>
      </c>
      <c r="O24" s="102">
        <v>0</v>
      </c>
      <c r="P24" s="102">
        <v>0</v>
      </c>
      <c r="Q24" s="111">
        <v>0</v>
      </c>
    </row>
    <row r="25" spans="1:17" x14ac:dyDescent="0.25">
      <c r="A25" s="280">
        <f t="shared" si="3"/>
        <v>0</v>
      </c>
      <c r="B25" s="280">
        <f t="shared" si="1"/>
        <v>0</v>
      </c>
      <c r="C25" s="33" t="s">
        <v>22</v>
      </c>
      <c r="D25" s="64" t="s">
        <v>399</v>
      </c>
      <c r="E25" s="118">
        <f>+SKULDIR!C60</f>
        <v>0</v>
      </c>
      <c r="F25" s="110">
        <v>0</v>
      </c>
      <c r="G25" s="360">
        <v>0</v>
      </c>
      <c r="H25" s="110">
        <v>0</v>
      </c>
      <c r="I25" s="102">
        <v>0</v>
      </c>
      <c r="J25" s="102">
        <v>0</v>
      </c>
      <c r="K25" s="102">
        <v>0</v>
      </c>
      <c r="L25" s="102">
        <v>0</v>
      </c>
      <c r="M25" s="102">
        <v>0</v>
      </c>
      <c r="N25" s="102">
        <v>0</v>
      </c>
      <c r="O25" s="102">
        <v>0</v>
      </c>
      <c r="P25" s="102">
        <v>0</v>
      </c>
      <c r="Q25" s="111">
        <v>0</v>
      </c>
    </row>
    <row r="26" spans="1:17" x14ac:dyDescent="0.25">
      <c r="A26" s="280">
        <f t="shared" si="3"/>
        <v>0</v>
      </c>
      <c r="B26" s="280">
        <f t="shared" si="1"/>
        <v>0</v>
      </c>
      <c r="C26" s="33" t="s">
        <v>23</v>
      </c>
      <c r="D26" s="64" t="s">
        <v>3</v>
      </c>
      <c r="E26" s="118">
        <f>+SKULDIR!C61</f>
        <v>0</v>
      </c>
      <c r="F26" s="110">
        <v>0</v>
      </c>
      <c r="G26" s="360">
        <v>0</v>
      </c>
      <c r="H26" s="110">
        <v>0</v>
      </c>
      <c r="I26" s="102">
        <v>0</v>
      </c>
      <c r="J26" s="102">
        <v>0</v>
      </c>
      <c r="K26" s="102">
        <v>0</v>
      </c>
      <c r="L26" s="102">
        <v>0</v>
      </c>
      <c r="M26" s="102">
        <v>0</v>
      </c>
      <c r="N26" s="102">
        <v>0</v>
      </c>
      <c r="O26" s="102">
        <v>0</v>
      </c>
      <c r="P26" s="102">
        <v>0</v>
      </c>
      <c r="Q26" s="111">
        <v>0</v>
      </c>
    </row>
    <row r="27" spans="1:17" s="83" customFormat="1" x14ac:dyDescent="0.25">
      <c r="A27" s="280">
        <f t="shared" si="3"/>
        <v>0</v>
      </c>
      <c r="B27" s="280">
        <f t="shared" si="1"/>
        <v>0</v>
      </c>
      <c r="C27" s="33" t="s">
        <v>1703</v>
      </c>
      <c r="D27" s="64" t="s">
        <v>397</v>
      </c>
      <c r="E27" s="118">
        <f>+SKULDIR!C62</f>
        <v>0</v>
      </c>
      <c r="F27" s="110">
        <v>0</v>
      </c>
      <c r="G27" s="360">
        <v>0</v>
      </c>
      <c r="H27" s="110">
        <v>0</v>
      </c>
      <c r="I27" s="102">
        <v>0</v>
      </c>
      <c r="J27" s="102">
        <v>0</v>
      </c>
      <c r="K27" s="102">
        <v>0</v>
      </c>
      <c r="L27" s="102">
        <v>0</v>
      </c>
      <c r="M27" s="102">
        <v>0</v>
      </c>
      <c r="N27" s="102">
        <v>0</v>
      </c>
      <c r="O27" s="102">
        <v>0</v>
      </c>
      <c r="P27" s="102">
        <v>0</v>
      </c>
      <c r="Q27" s="111">
        <v>0</v>
      </c>
    </row>
    <row r="28" spans="1:17" x14ac:dyDescent="0.25">
      <c r="A28" s="280">
        <f t="shared" si="3"/>
        <v>0</v>
      </c>
      <c r="B28" s="280">
        <f t="shared" si="1"/>
        <v>0</v>
      </c>
      <c r="C28" s="33" t="s">
        <v>24</v>
      </c>
      <c r="D28" s="64" t="s">
        <v>1698</v>
      </c>
      <c r="E28" s="118">
        <f>+SKULDIR!C63</f>
        <v>0</v>
      </c>
      <c r="F28" s="110">
        <v>0</v>
      </c>
      <c r="G28" s="360">
        <v>0</v>
      </c>
      <c r="H28" s="110">
        <v>0</v>
      </c>
      <c r="I28" s="102">
        <v>0</v>
      </c>
      <c r="J28" s="102">
        <v>0</v>
      </c>
      <c r="K28" s="102">
        <v>0</v>
      </c>
      <c r="L28" s="102">
        <v>0</v>
      </c>
      <c r="M28" s="102">
        <v>0</v>
      </c>
      <c r="N28" s="102">
        <v>0</v>
      </c>
      <c r="O28" s="102">
        <v>0</v>
      </c>
      <c r="P28" s="102">
        <v>0</v>
      </c>
      <c r="Q28" s="111">
        <v>0</v>
      </c>
    </row>
    <row r="29" spans="1:17" x14ac:dyDescent="0.25">
      <c r="A29" s="280">
        <f t="shared" si="3"/>
        <v>0</v>
      </c>
      <c r="B29" s="280">
        <f t="shared" si="1"/>
        <v>0</v>
      </c>
      <c r="C29" s="33" t="s">
        <v>25</v>
      </c>
      <c r="D29" s="64" t="s">
        <v>1734</v>
      </c>
      <c r="E29" s="118">
        <f>+SKULDIR!C64</f>
        <v>0</v>
      </c>
      <c r="F29" s="110">
        <v>0</v>
      </c>
      <c r="G29" s="360">
        <v>0</v>
      </c>
      <c r="H29" s="110">
        <v>0</v>
      </c>
      <c r="I29" s="102">
        <v>0</v>
      </c>
      <c r="J29" s="102">
        <v>0</v>
      </c>
      <c r="K29" s="102">
        <v>0</v>
      </c>
      <c r="L29" s="102">
        <v>0</v>
      </c>
      <c r="M29" s="102">
        <v>0</v>
      </c>
      <c r="N29" s="102">
        <v>0</v>
      </c>
      <c r="O29" s="102">
        <v>0</v>
      </c>
      <c r="P29" s="102">
        <v>0</v>
      </c>
      <c r="Q29" s="111">
        <v>0</v>
      </c>
    </row>
    <row r="30" spans="1:17" x14ac:dyDescent="0.25">
      <c r="A30" s="280">
        <f t="shared" si="3"/>
        <v>0</v>
      </c>
      <c r="B30" s="280">
        <f t="shared" si="1"/>
        <v>0</v>
      </c>
      <c r="C30" s="33" t="s">
        <v>26</v>
      </c>
      <c r="D30" s="64" t="s">
        <v>16</v>
      </c>
      <c r="E30" s="118">
        <f>+SKULDIR!C65</f>
        <v>0</v>
      </c>
      <c r="F30" s="110">
        <v>0</v>
      </c>
      <c r="G30" s="360">
        <v>0</v>
      </c>
      <c r="H30" s="110">
        <v>0</v>
      </c>
      <c r="I30" s="102">
        <v>0</v>
      </c>
      <c r="J30" s="102">
        <v>0</v>
      </c>
      <c r="K30" s="102">
        <v>0</v>
      </c>
      <c r="L30" s="102">
        <v>0</v>
      </c>
      <c r="M30" s="102">
        <v>0</v>
      </c>
      <c r="N30" s="102">
        <v>0</v>
      </c>
      <c r="O30" s="102">
        <v>0</v>
      </c>
      <c r="P30" s="102">
        <v>0</v>
      </c>
      <c r="Q30" s="111">
        <v>0</v>
      </c>
    </row>
    <row r="31" spans="1:17" x14ac:dyDescent="0.25">
      <c r="A31" s="280">
        <f t="shared" si="3"/>
        <v>0</v>
      </c>
      <c r="B31" s="280">
        <f t="shared" si="1"/>
        <v>0</v>
      </c>
      <c r="C31" s="33" t="s">
        <v>27</v>
      </c>
      <c r="D31" s="64" t="s">
        <v>2</v>
      </c>
      <c r="E31" s="118">
        <f>+SKULDIR!C66</f>
        <v>0</v>
      </c>
      <c r="F31" s="110">
        <v>0</v>
      </c>
      <c r="G31" s="360">
        <v>0</v>
      </c>
      <c r="H31" s="110">
        <v>0</v>
      </c>
      <c r="I31" s="102">
        <v>0</v>
      </c>
      <c r="J31" s="102">
        <v>0</v>
      </c>
      <c r="K31" s="102">
        <v>0</v>
      </c>
      <c r="L31" s="102">
        <v>0</v>
      </c>
      <c r="M31" s="102">
        <v>0</v>
      </c>
      <c r="N31" s="102">
        <v>0</v>
      </c>
      <c r="O31" s="102">
        <v>0</v>
      </c>
      <c r="P31" s="102">
        <v>0</v>
      </c>
      <c r="Q31" s="111">
        <v>0</v>
      </c>
    </row>
    <row r="32" spans="1:17" x14ac:dyDescent="0.25">
      <c r="A32" s="281" t="s">
        <v>368</v>
      </c>
      <c r="B32" s="280">
        <f t="shared" si="1"/>
        <v>0</v>
      </c>
      <c r="C32" s="87" t="s">
        <v>29</v>
      </c>
      <c r="D32" s="51" t="s">
        <v>30</v>
      </c>
      <c r="E32" s="118">
        <f>+SKULDIR!C67</f>
        <v>0</v>
      </c>
      <c r="F32" s="119" t="s">
        <v>368</v>
      </c>
      <c r="G32" s="147" t="s">
        <v>368</v>
      </c>
      <c r="H32" s="119">
        <f>+SUM(H33:H34)</f>
        <v>0</v>
      </c>
      <c r="I32" s="74">
        <f t="shared" ref="I32:Q32" si="8">+SUM(I33:I34)</f>
        <v>0</v>
      </c>
      <c r="J32" s="74">
        <f t="shared" si="8"/>
        <v>0</v>
      </c>
      <c r="K32" s="74">
        <f t="shared" si="8"/>
        <v>0</v>
      </c>
      <c r="L32" s="74">
        <f t="shared" si="8"/>
        <v>0</v>
      </c>
      <c r="M32" s="74">
        <f t="shared" si="8"/>
        <v>0</v>
      </c>
      <c r="N32" s="74">
        <f t="shared" si="8"/>
        <v>0</v>
      </c>
      <c r="O32" s="74">
        <f t="shared" si="8"/>
        <v>0</v>
      </c>
      <c r="P32" s="74">
        <f t="shared" si="8"/>
        <v>0</v>
      </c>
      <c r="Q32" s="118">
        <f t="shared" si="8"/>
        <v>0</v>
      </c>
    </row>
    <row r="33" spans="1:18" x14ac:dyDescent="0.25">
      <c r="A33" s="281" t="s">
        <v>368</v>
      </c>
      <c r="B33" s="280">
        <f>+E33-SUM(H33:Q33)</f>
        <v>0</v>
      </c>
      <c r="C33" s="50" t="s">
        <v>31</v>
      </c>
      <c r="D33" s="64" t="s">
        <v>32</v>
      </c>
      <c r="E33" s="118">
        <f>+SKULDIR!C68</f>
        <v>0</v>
      </c>
      <c r="F33" s="122" t="s">
        <v>368</v>
      </c>
      <c r="G33" s="357" t="s">
        <v>368</v>
      </c>
      <c r="H33" s="110">
        <v>0</v>
      </c>
      <c r="I33" s="102">
        <v>0</v>
      </c>
      <c r="J33" s="102">
        <v>0</v>
      </c>
      <c r="K33" s="102">
        <v>0</v>
      </c>
      <c r="L33" s="102">
        <v>0</v>
      </c>
      <c r="M33" s="102">
        <v>0</v>
      </c>
      <c r="N33" s="102">
        <v>0</v>
      </c>
      <c r="O33" s="102">
        <v>0</v>
      </c>
      <c r="P33" s="102">
        <v>0</v>
      </c>
      <c r="Q33" s="111">
        <v>0</v>
      </c>
    </row>
    <row r="34" spans="1:18" x14ac:dyDescent="0.25">
      <c r="A34" s="281" t="s">
        <v>368</v>
      </c>
      <c r="B34" s="280">
        <f t="shared" si="1"/>
        <v>0</v>
      </c>
      <c r="C34" s="50" t="s">
        <v>33</v>
      </c>
      <c r="D34" s="64" t="s">
        <v>34</v>
      </c>
      <c r="E34" s="118">
        <f>+SKULDIR!C69</f>
        <v>0</v>
      </c>
      <c r="F34" s="122" t="s">
        <v>368</v>
      </c>
      <c r="G34" s="357" t="s">
        <v>368</v>
      </c>
      <c r="H34" s="110">
        <v>0</v>
      </c>
      <c r="I34" s="102">
        <v>0</v>
      </c>
      <c r="J34" s="102">
        <v>0</v>
      </c>
      <c r="K34" s="102">
        <v>0</v>
      </c>
      <c r="L34" s="102">
        <v>0</v>
      </c>
      <c r="M34" s="102">
        <v>0</v>
      </c>
      <c r="N34" s="102">
        <v>0</v>
      </c>
      <c r="O34" s="102">
        <v>0</v>
      </c>
      <c r="P34" s="102">
        <v>0</v>
      </c>
      <c r="Q34" s="111">
        <v>0</v>
      </c>
    </row>
    <row r="35" spans="1:18" x14ac:dyDescent="0.25">
      <c r="A35" s="281" t="s">
        <v>368</v>
      </c>
      <c r="B35" s="280">
        <f t="shared" si="1"/>
        <v>0</v>
      </c>
      <c r="C35" s="87" t="s">
        <v>35</v>
      </c>
      <c r="D35" s="51" t="s">
        <v>4</v>
      </c>
      <c r="E35" s="118">
        <f>+SKULDIR!C70</f>
        <v>0</v>
      </c>
      <c r="F35" s="122" t="s">
        <v>368</v>
      </c>
      <c r="G35" s="357" t="s">
        <v>368</v>
      </c>
      <c r="H35" s="120">
        <v>0</v>
      </c>
      <c r="I35" s="100">
        <v>0</v>
      </c>
      <c r="J35" s="100">
        <v>0</v>
      </c>
      <c r="K35" s="100">
        <v>0</v>
      </c>
      <c r="L35" s="100">
        <v>0</v>
      </c>
      <c r="M35" s="100">
        <v>0</v>
      </c>
      <c r="N35" s="100">
        <v>0</v>
      </c>
      <c r="O35" s="100">
        <v>0</v>
      </c>
      <c r="P35" s="100">
        <v>0</v>
      </c>
      <c r="Q35" s="123">
        <v>0</v>
      </c>
    </row>
    <row r="36" spans="1:18" x14ac:dyDescent="0.25">
      <c r="A36" s="281" t="s">
        <v>368</v>
      </c>
      <c r="B36" s="280">
        <f t="shared" si="1"/>
        <v>0</v>
      </c>
      <c r="C36" s="87" t="s">
        <v>38</v>
      </c>
      <c r="D36" s="62" t="s">
        <v>1735</v>
      </c>
      <c r="E36" s="118">
        <f>+SKULDIR!C71</f>
        <v>0</v>
      </c>
      <c r="F36" s="122" t="s">
        <v>368</v>
      </c>
      <c r="G36" s="357" t="s">
        <v>368</v>
      </c>
      <c r="H36" s="120">
        <v>0</v>
      </c>
      <c r="I36" s="100">
        <v>0</v>
      </c>
      <c r="J36" s="100">
        <v>0</v>
      </c>
      <c r="K36" s="100">
        <v>0</v>
      </c>
      <c r="L36" s="100">
        <v>0</v>
      </c>
      <c r="M36" s="100">
        <v>0</v>
      </c>
      <c r="N36" s="100">
        <v>0</v>
      </c>
      <c r="O36" s="100">
        <v>0</v>
      </c>
      <c r="P36" s="100">
        <v>0</v>
      </c>
      <c r="Q36" s="123">
        <v>0</v>
      </c>
    </row>
    <row r="37" spans="1:18" s="61" customFormat="1" x14ac:dyDescent="0.25">
      <c r="A37" s="281" t="s">
        <v>368</v>
      </c>
      <c r="B37" s="280">
        <f t="shared" si="1"/>
        <v>0</v>
      </c>
      <c r="C37" s="87" t="s">
        <v>363</v>
      </c>
      <c r="D37" s="62" t="s">
        <v>369</v>
      </c>
      <c r="E37" s="118">
        <f>+SKULDIR!C72</f>
        <v>0</v>
      </c>
      <c r="F37" s="119" t="s">
        <v>368</v>
      </c>
      <c r="G37" s="147" t="s">
        <v>368</v>
      </c>
      <c r="H37" s="119">
        <f>+SUM(H38:H44)</f>
        <v>0</v>
      </c>
      <c r="I37" s="74">
        <f t="shared" ref="I37:Q37" si="9">+SUM(I38:I44)</f>
        <v>0</v>
      </c>
      <c r="J37" s="74">
        <f t="shared" si="9"/>
        <v>0</v>
      </c>
      <c r="K37" s="74">
        <f t="shared" si="9"/>
        <v>0</v>
      </c>
      <c r="L37" s="74">
        <f t="shared" si="9"/>
        <v>0</v>
      </c>
      <c r="M37" s="74">
        <f t="shared" si="9"/>
        <v>0</v>
      </c>
      <c r="N37" s="74">
        <f t="shared" si="9"/>
        <v>0</v>
      </c>
      <c r="O37" s="74">
        <f t="shared" si="9"/>
        <v>0</v>
      </c>
      <c r="P37" s="74">
        <f t="shared" si="9"/>
        <v>0</v>
      </c>
      <c r="Q37" s="118">
        <f t="shared" si="9"/>
        <v>0</v>
      </c>
    </row>
    <row r="38" spans="1:18" s="104" customFormat="1" x14ac:dyDescent="0.25">
      <c r="A38" s="281" t="s">
        <v>368</v>
      </c>
      <c r="B38" s="280">
        <f t="shared" si="1"/>
        <v>0</v>
      </c>
      <c r="C38" s="105" t="s">
        <v>1714</v>
      </c>
      <c r="D38" s="107" t="s">
        <v>394</v>
      </c>
      <c r="E38" s="121">
        <v>0</v>
      </c>
      <c r="F38" s="122" t="s">
        <v>368</v>
      </c>
      <c r="G38" s="357" t="s">
        <v>368</v>
      </c>
      <c r="H38" s="110">
        <v>0</v>
      </c>
      <c r="I38" s="102">
        <v>0</v>
      </c>
      <c r="J38" s="102">
        <v>0</v>
      </c>
      <c r="K38" s="102">
        <v>0</v>
      </c>
      <c r="L38" s="102">
        <v>0</v>
      </c>
      <c r="M38" s="102">
        <v>0</v>
      </c>
      <c r="N38" s="102">
        <v>0</v>
      </c>
      <c r="O38" s="102">
        <v>0</v>
      </c>
      <c r="P38" s="102">
        <v>0</v>
      </c>
      <c r="Q38" s="111">
        <v>0</v>
      </c>
    </row>
    <row r="39" spans="1:18" s="104" customFormat="1" x14ac:dyDescent="0.25">
      <c r="A39" s="281" t="s">
        <v>368</v>
      </c>
      <c r="B39" s="280">
        <f t="shared" si="1"/>
        <v>0</v>
      </c>
      <c r="C39" s="105" t="s">
        <v>1715</v>
      </c>
      <c r="D39" s="107" t="s">
        <v>15</v>
      </c>
      <c r="E39" s="121">
        <v>0</v>
      </c>
      <c r="F39" s="122" t="s">
        <v>368</v>
      </c>
      <c r="G39" s="357" t="s">
        <v>368</v>
      </c>
      <c r="H39" s="110">
        <v>0</v>
      </c>
      <c r="I39" s="102">
        <v>0</v>
      </c>
      <c r="J39" s="102">
        <v>0</v>
      </c>
      <c r="K39" s="102">
        <v>0</v>
      </c>
      <c r="L39" s="102">
        <v>0</v>
      </c>
      <c r="M39" s="102">
        <v>0</v>
      </c>
      <c r="N39" s="102">
        <v>0</v>
      </c>
      <c r="O39" s="102">
        <v>0</v>
      </c>
      <c r="P39" s="102">
        <v>0</v>
      </c>
      <c r="Q39" s="111">
        <v>0</v>
      </c>
    </row>
    <row r="40" spans="1:18" s="104" customFormat="1" x14ac:dyDescent="0.25">
      <c r="A40" s="281" t="s">
        <v>368</v>
      </c>
      <c r="B40" s="280">
        <f t="shared" si="1"/>
        <v>0</v>
      </c>
      <c r="C40" s="105" t="s">
        <v>1716</v>
      </c>
      <c r="D40" s="107" t="s">
        <v>370</v>
      </c>
      <c r="E40" s="121">
        <v>0</v>
      </c>
      <c r="F40" s="122" t="s">
        <v>368</v>
      </c>
      <c r="G40" s="357" t="s">
        <v>368</v>
      </c>
      <c r="H40" s="110">
        <v>0</v>
      </c>
      <c r="I40" s="102">
        <v>0</v>
      </c>
      <c r="J40" s="102">
        <v>0</v>
      </c>
      <c r="K40" s="102">
        <v>0</v>
      </c>
      <c r="L40" s="102">
        <v>0</v>
      </c>
      <c r="M40" s="102">
        <v>0</v>
      </c>
      <c r="N40" s="102">
        <v>0</v>
      </c>
      <c r="O40" s="102">
        <v>0</v>
      </c>
      <c r="P40" s="102">
        <v>0</v>
      </c>
      <c r="Q40" s="111">
        <v>0</v>
      </c>
    </row>
    <row r="41" spans="1:18" s="393" customFormat="1" x14ac:dyDescent="0.25">
      <c r="A41" s="281" t="s">
        <v>368</v>
      </c>
      <c r="B41" s="280">
        <f t="shared" ref="B41:B42" si="10">+E41-SUM(H41:Q41)</f>
        <v>0</v>
      </c>
      <c r="C41" s="105" t="s">
        <v>1717</v>
      </c>
      <c r="D41" s="395" t="s">
        <v>400</v>
      </c>
      <c r="E41" s="121">
        <v>0</v>
      </c>
      <c r="F41" s="122" t="s">
        <v>368</v>
      </c>
      <c r="G41" s="357" t="s">
        <v>368</v>
      </c>
      <c r="H41" s="110">
        <v>0</v>
      </c>
      <c r="I41" s="102">
        <v>0</v>
      </c>
      <c r="J41" s="102">
        <v>0</v>
      </c>
      <c r="K41" s="102">
        <v>0</v>
      </c>
      <c r="L41" s="102">
        <v>0</v>
      </c>
      <c r="M41" s="102">
        <v>0</v>
      </c>
      <c r="N41" s="102">
        <v>0</v>
      </c>
      <c r="O41" s="102">
        <v>0</v>
      </c>
      <c r="P41" s="102">
        <v>0</v>
      </c>
      <c r="Q41" s="111">
        <v>0</v>
      </c>
    </row>
    <row r="42" spans="1:18" s="393" customFormat="1" x14ac:dyDescent="0.25">
      <c r="A42" s="281" t="s">
        <v>368</v>
      </c>
      <c r="B42" s="280">
        <f t="shared" si="10"/>
        <v>0</v>
      </c>
      <c r="C42" s="105" t="s">
        <v>1718</v>
      </c>
      <c r="D42" s="107" t="s">
        <v>1710</v>
      </c>
      <c r="E42" s="121">
        <v>0</v>
      </c>
      <c r="F42" s="122" t="s">
        <v>368</v>
      </c>
      <c r="G42" s="357" t="s">
        <v>368</v>
      </c>
      <c r="H42" s="110">
        <v>0</v>
      </c>
      <c r="I42" s="102">
        <v>0</v>
      </c>
      <c r="J42" s="102">
        <v>0</v>
      </c>
      <c r="K42" s="102">
        <v>0</v>
      </c>
      <c r="L42" s="102">
        <v>0</v>
      </c>
      <c r="M42" s="102">
        <v>0</v>
      </c>
      <c r="N42" s="102">
        <v>0</v>
      </c>
      <c r="O42" s="102">
        <v>0</v>
      </c>
      <c r="P42" s="102">
        <v>0</v>
      </c>
      <c r="Q42" s="111">
        <v>0</v>
      </c>
    </row>
    <row r="43" spans="1:18" s="104" customFormat="1" x14ac:dyDescent="0.25">
      <c r="A43" s="281" t="s">
        <v>368</v>
      </c>
      <c r="B43" s="280">
        <f t="shared" si="1"/>
        <v>0</v>
      </c>
      <c r="C43" s="105" t="s">
        <v>1719</v>
      </c>
      <c r="D43" s="107" t="s">
        <v>1709</v>
      </c>
      <c r="E43" s="121">
        <v>0</v>
      </c>
      <c r="F43" s="122" t="s">
        <v>368</v>
      </c>
      <c r="G43" s="357" t="s">
        <v>368</v>
      </c>
      <c r="H43" s="110">
        <v>0</v>
      </c>
      <c r="I43" s="102">
        <v>0</v>
      </c>
      <c r="J43" s="102">
        <v>0</v>
      </c>
      <c r="K43" s="102">
        <v>0</v>
      </c>
      <c r="L43" s="102">
        <v>0</v>
      </c>
      <c r="M43" s="102">
        <v>0</v>
      </c>
      <c r="N43" s="102">
        <v>0</v>
      </c>
      <c r="O43" s="102">
        <v>0</v>
      </c>
      <c r="P43" s="102">
        <v>0</v>
      </c>
      <c r="Q43" s="111">
        <v>0</v>
      </c>
    </row>
    <row r="44" spans="1:18" s="104" customFormat="1" x14ac:dyDescent="0.25">
      <c r="A44" s="281" t="s">
        <v>368</v>
      </c>
      <c r="B44" s="280">
        <f t="shared" si="1"/>
        <v>0</v>
      </c>
      <c r="C44" s="105" t="s">
        <v>1720</v>
      </c>
      <c r="D44" s="107" t="s">
        <v>1699</v>
      </c>
      <c r="E44" s="121">
        <v>0</v>
      </c>
      <c r="F44" s="122" t="s">
        <v>368</v>
      </c>
      <c r="G44" s="357" t="s">
        <v>368</v>
      </c>
      <c r="H44" s="110">
        <v>0</v>
      </c>
      <c r="I44" s="102">
        <v>0</v>
      </c>
      <c r="J44" s="102">
        <v>0</v>
      </c>
      <c r="K44" s="102">
        <v>0</v>
      </c>
      <c r="L44" s="102">
        <v>0</v>
      </c>
      <c r="M44" s="102">
        <v>0</v>
      </c>
      <c r="N44" s="102">
        <v>0</v>
      </c>
      <c r="O44" s="102">
        <v>0</v>
      </c>
      <c r="P44" s="102">
        <v>0</v>
      </c>
      <c r="Q44" s="111">
        <v>0</v>
      </c>
    </row>
    <row r="45" spans="1:18" s="104" customFormat="1" x14ac:dyDescent="0.25">
      <c r="A45" s="281" t="s">
        <v>368</v>
      </c>
      <c r="B45" s="280">
        <f t="shared" si="1"/>
        <v>0</v>
      </c>
      <c r="D45" s="65" t="s">
        <v>395</v>
      </c>
      <c r="E45" s="118">
        <f>+SKULDIR!C73</f>
        <v>0</v>
      </c>
      <c r="F45" s="122" t="s">
        <v>368</v>
      </c>
      <c r="G45" s="357" t="s">
        <v>368</v>
      </c>
      <c r="H45" s="119">
        <f>SUM(H46,H60,H71,H74,H75,H76)</f>
        <v>0</v>
      </c>
      <c r="I45" s="74">
        <f t="shared" ref="I45:P45" si="11">SUM(I46,I60,I71,I74,I75,I76)</f>
        <v>0</v>
      </c>
      <c r="J45" s="74">
        <f t="shared" si="11"/>
        <v>0</v>
      </c>
      <c r="K45" s="74">
        <f t="shared" si="11"/>
        <v>0</v>
      </c>
      <c r="L45" s="74">
        <f t="shared" si="11"/>
        <v>0</v>
      </c>
      <c r="M45" s="74">
        <f t="shared" si="11"/>
        <v>0</v>
      </c>
      <c r="N45" s="74">
        <f t="shared" si="11"/>
        <v>0</v>
      </c>
      <c r="O45" s="74">
        <f t="shared" si="11"/>
        <v>0</v>
      </c>
      <c r="P45" s="74">
        <f t="shared" si="11"/>
        <v>0</v>
      </c>
      <c r="Q45" s="483">
        <f>SUM(Q46,Q60,Q71,Q74,Q75,Q76)</f>
        <v>0</v>
      </c>
      <c r="R45" s="494"/>
    </row>
    <row r="46" spans="1:18" s="104" customFormat="1" x14ac:dyDescent="0.25">
      <c r="A46" s="280">
        <f t="shared" ref="A46:A70" si="12">+E46-SUM(F46:G46)</f>
        <v>0</v>
      </c>
      <c r="B46" s="280">
        <f t="shared" si="1"/>
        <v>0</v>
      </c>
      <c r="C46" s="87" t="s">
        <v>37</v>
      </c>
      <c r="D46" s="62" t="s">
        <v>19</v>
      </c>
      <c r="E46" s="118">
        <f>+SKULDIR!C74</f>
        <v>0</v>
      </c>
      <c r="F46" s="487">
        <v>0</v>
      </c>
      <c r="G46" s="372">
        <v>0</v>
      </c>
      <c r="H46" s="484">
        <f>SUM(H47:H59)</f>
        <v>0</v>
      </c>
      <c r="I46" s="484">
        <f t="shared" ref="I46:Q46" si="13">SUM(I47:I59)</f>
        <v>0</v>
      </c>
      <c r="J46" s="484">
        <f t="shared" si="13"/>
        <v>0</v>
      </c>
      <c r="K46" s="484">
        <f t="shared" si="13"/>
        <v>0</v>
      </c>
      <c r="L46" s="484">
        <f t="shared" si="13"/>
        <v>0</v>
      </c>
      <c r="M46" s="484">
        <f t="shared" si="13"/>
        <v>0</v>
      </c>
      <c r="N46" s="484">
        <f t="shared" si="13"/>
        <v>0</v>
      </c>
      <c r="O46" s="484">
        <f t="shared" si="13"/>
        <v>0</v>
      </c>
      <c r="P46" s="484">
        <f t="shared" si="13"/>
        <v>0</v>
      </c>
      <c r="Q46" s="483">
        <f t="shared" si="13"/>
        <v>0</v>
      </c>
    </row>
    <row r="47" spans="1:18" s="393" customFormat="1" x14ac:dyDescent="0.25">
      <c r="A47" s="281" t="s">
        <v>368</v>
      </c>
      <c r="B47" s="280">
        <f>+E47-SUM(H47:Q47)</f>
        <v>0</v>
      </c>
      <c r="C47" s="105" t="s">
        <v>1721</v>
      </c>
      <c r="D47" s="395" t="s">
        <v>5</v>
      </c>
      <c r="E47" s="483">
        <f>+SKULDIR!C75</f>
        <v>0</v>
      </c>
      <c r="F47" s="122" t="s">
        <v>368</v>
      </c>
      <c r="G47" s="357" t="s">
        <v>368</v>
      </c>
      <c r="H47" s="529">
        <v>0</v>
      </c>
      <c r="I47" s="530">
        <v>0</v>
      </c>
      <c r="J47" s="530">
        <v>0</v>
      </c>
      <c r="K47" s="530">
        <v>0</v>
      </c>
      <c r="L47" s="530">
        <v>0</v>
      </c>
      <c r="M47" s="530">
        <v>0</v>
      </c>
      <c r="N47" s="530">
        <v>0</v>
      </c>
      <c r="O47" s="530">
        <v>0</v>
      </c>
      <c r="P47" s="530">
        <v>0</v>
      </c>
      <c r="Q47" s="531">
        <v>0</v>
      </c>
    </row>
    <row r="48" spans="1:18" s="393" customFormat="1" x14ac:dyDescent="0.25">
      <c r="A48" s="281" t="s">
        <v>368</v>
      </c>
      <c r="B48" s="280">
        <f t="shared" ref="B48:B58" si="14">+E48-SUM(H48:Q48)</f>
        <v>0</v>
      </c>
      <c r="C48" s="105" t="s">
        <v>1722</v>
      </c>
      <c r="D48" s="395" t="s">
        <v>6</v>
      </c>
      <c r="E48" s="483">
        <f>+SKULDIR!C76</f>
        <v>0</v>
      </c>
      <c r="F48" s="122" t="s">
        <v>368</v>
      </c>
      <c r="G48" s="357" t="s">
        <v>368</v>
      </c>
      <c r="H48" s="529">
        <v>0</v>
      </c>
      <c r="I48" s="530">
        <v>0</v>
      </c>
      <c r="J48" s="530">
        <v>0</v>
      </c>
      <c r="K48" s="530">
        <v>0</v>
      </c>
      <c r="L48" s="530">
        <v>0</v>
      </c>
      <c r="M48" s="530">
        <v>0</v>
      </c>
      <c r="N48" s="530">
        <v>0</v>
      </c>
      <c r="O48" s="530">
        <v>0</v>
      </c>
      <c r="P48" s="530">
        <v>0</v>
      </c>
      <c r="Q48" s="531">
        <v>0</v>
      </c>
    </row>
    <row r="49" spans="1:18" s="393" customFormat="1" x14ac:dyDescent="0.25">
      <c r="A49" s="281" t="s">
        <v>368</v>
      </c>
      <c r="B49" s="280">
        <f t="shared" si="14"/>
        <v>0</v>
      </c>
      <c r="C49" s="105" t="s">
        <v>1723</v>
      </c>
      <c r="D49" s="395" t="s">
        <v>1329</v>
      </c>
      <c r="E49" s="483">
        <f>+SKULDIR!C77</f>
        <v>0</v>
      </c>
      <c r="F49" s="122" t="s">
        <v>368</v>
      </c>
      <c r="G49" s="357" t="s">
        <v>368</v>
      </c>
      <c r="H49" s="529">
        <v>0</v>
      </c>
      <c r="I49" s="530">
        <v>0</v>
      </c>
      <c r="J49" s="530">
        <v>0</v>
      </c>
      <c r="K49" s="530">
        <v>0</v>
      </c>
      <c r="L49" s="530">
        <v>0</v>
      </c>
      <c r="M49" s="530">
        <v>0</v>
      </c>
      <c r="N49" s="530">
        <v>0</v>
      </c>
      <c r="O49" s="530">
        <v>0</v>
      </c>
      <c r="P49" s="530">
        <v>0</v>
      </c>
      <c r="Q49" s="531">
        <v>0</v>
      </c>
    </row>
    <row r="50" spans="1:18" s="393" customFormat="1" x14ac:dyDescent="0.25">
      <c r="A50" s="281" t="s">
        <v>368</v>
      </c>
      <c r="B50" s="280">
        <f t="shared" si="14"/>
        <v>0</v>
      </c>
      <c r="C50" s="105" t="s">
        <v>1724</v>
      </c>
      <c r="D50" s="395" t="s">
        <v>1334</v>
      </c>
      <c r="E50" s="483">
        <f>+SKULDIR!C78</f>
        <v>0</v>
      </c>
      <c r="F50" s="122" t="s">
        <v>368</v>
      </c>
      <c r="G50" s="357" t="s">
        <v>368</v>
      </c>
      <c r="H50" s="529">
        <v>0</v>
      </c>
      <c r="I50" s="530">
        <v>0</v>
      </c>
      <c r="J50" s="530">
        <v>0</v>
      </c>
      <c r="K50" s="530">
        <v>0</v>
      </c>
      <c r="L50" s="530">
        <v>0</v>
      </c>
      <c r="M50" s="530">
        <v>0</v>
      </c>
      <c r="N50" s="530">
        <v>0</v>
      </c>
      <c r="O50" s="530">
        <v>0</v>
      </c>
      <c r="P50" s="530">
        <v>0</v>
      </c>
      <c r="Q50" s="531">
        <v>0</v>
      </c>
    </row>
    <row r="51" spans="1:18" s="393" customFormat="1" x14ac:dyDescent="0.25">
      <c r="A51" s="281" t="s">
        <v>368</v>
      </c>
      <c r="B51" s="280">
        <f t="shared" si="14"/>
        <v>0</v>
      </c>
      <c r="C51" s="105" t="s">
        <v>1725</v>
      </c>
      <c r="D51" s="395" t="s">
        <v>1330</v>
      </c>
      <c r="E51" s="483">
        <f>+SKULDIR!C79</f>
        <v>0</v>
      </c>
      <c r="F51" s="122" t="s">
        <v>368</v>
      </c>
      <c r="G51" s="357" t="s">
        <v>368</v>
      </c>
      <c r="H51" s="529">
        <v>0</v>
      </c>
      <c r="I51" s="530">
        <v>0</v>
      </c>
      <c r="J51" s="530">
        <v>0</v>
      </c>
      <c r="K51" s="530">
        <v>0</v>
      </c>
      <c r="L51" s="530">
        <v>0</v>
      </c>
      <c r="M51" s="530">
        <v>0</v>
      </c>
      <c r="N51" s="530">
        <v>0</v>
      </c>
      <c r="O51" s="530">
        <v>0</v>
      </c>
      <c r="P51" s="530">
        <v>0</v>
      </c>
      <c r="Q51" s="531">
        <v>0</v>
      </c>
    </row>
    <row r="52" spans="1:18" s="393" customFormat="1" x14ac:dyDescent="0.25">
      <c r="A52" s="281" t="s">
        <v>368</v>
      </c>
      <c r="B52" s="280">
        <f t="shared" si="14"/>
        <v>0</v>
      </c>
      <c r="C52" s="105" t="s">
        <v>1726</v>
      </c>
      <c r="D52" s="395" t="s">
        <v>7</v>
      </c>
      <c r="E52" s="483">
        <f>+SKULDIR!C80</f>
        <v>0</v>
      </c>
      <c r="F52" s="122" t="s">
        <v>368</v>
      </c>
      <c r="G52" s="357" t="s">
        <v>368</v>
      </c>
      <c r="H52" s="529">
        <v>0</v>
      </c>
      <c r="I52" s="530">
        <v>0</v>
      </c>
      <c r="J52" s="530">
        <v>0</v>
      </c>
      <c r="K52" s="530">
        <v>0</v>
      </c>
      <c r="L52" s="530">
        <v>0</v>
      </c>
      <c r="M52" s="530">
        <v>0</v>
      </c>
      <c r="N52" s="530">
        <v>0</v>
      </c>
      <c r="O52" s="530">
        <v>0</v>
      </c>
      <c r="P52" s="530">
        <v>0</v>
      </c>
      <c r="Q52" s="531">
        <v>0</v>
      </c>
    </row>
    <row r="53" spans="1:18" s="393" customFormat="1" x14ac:dyDescent="0.25">
      <c r="A53" s="281" t="s">
        <v>368</v>
      </c>
      <c r="B53" s="280">
        <f t="shared" si="14"/>
        <v>0</v>
      </c>
      <c r="C53" s="105" t="s">
        <v>1727</v>
      </c>
      <c r="D53" s="395" t="s">
        <v>8</v>
      </c>
      <c r="E53" s="483">
        <f>+SKULDIR!C81</f>
        <v>0</v>
      </c>
      <c r="F53" s="122" t="s">
        <v>368</v>
      </c>
      <c r="G53" s="357" t="s">
        <v>368</v>
      </c>
      <c r="H53" s="529">
        <v>0</v>
      </c>
      <c r="I53" s="530">
        <v>0</v>
      </c>
      <c r="J53" s="530">
        <v>0</v>
      </c>
      <c r="K53" s="530">
        <v>0</v>
      </c>
      <c r="L53" s="530">
        <v>0</v>
      </c>
      <c r="M53" s="530">
        <v>0</v>
      </c>
      <c r="N53" s="530">
        <v>0</v>
      </c>
      <c r="O53" s="530">
        <v>0</v>
      </c>
      <c r="P53" s="530">
        <v>0</v>
      </c>
      <c r="Q53" s="531">
        <v>0</v>
      </c>
    </row>
    <row r="54" spans="1:18" s="393" customFormat="1" x14ac:dyDescent="0.25">
      <c r="A54" s="281" t="s">
        <v>368</v>
      </c>
      <c r="B54" s="280">
        <f t="shared" si="14"/>
        <v>0</v>
      </c>
      <c r="C54" s="105" t="s">
        <v>1728</v>
      </c>
      <c r="D54" s="395" t="s">
        <v>1328</v>
      </c>
      <c r="E54" s="483">
        <f>+SKULDIR!C82</f>
        <v>0</v>
      </c>
      <c r="F54" s="122" t="s">
        <v>368</v>
      </c>
      <c r="G54" s="357" t="s">
        <v>368</v>
      </c>
      <c r="H54" s="529">
        <v>0</v>
      </c>
      <c r="I54" s="530">
        <v>0</v>
      </c>
      <c r="J54" s="530">
        <v>0</v>
      </c>
      <c r="K54" s="530">
        <v>0</v>
      </c>
      <c r="L54" s="530">
        <v>0</v>
      </c>
      <c r="M54" s="530">
        <v>0</v>
      </c>
      <c r="N54" s="530">
        <v>0</v>
      </c>
      <c r="O54" s="530">
        <v>0</v>
      </c>
      <c r="P54" s="530">
        <v>0</v>
      </c>
      <c r="Q54" s="531">
        <v>0</v>
      </c>
    </row>
    <row r="55" spans="1:18" s="393" customFormat="1" x14ac:dyDescent="0.25">
      <c r="A55" s="281" t="s">
        <v>368</v>
      </c>
      <c r="B55" s="280">
        <f t="shared" si="14"/>
        <v>0</v>
      </c>
      <c r="C55" s="105" t="s">
        <v>1729</v>
      </c>
      <c r="D55" s="395" t="s">
        <v>9</v>
      </c>
      <c r="E55" s="483">
        <f>+SKULDIR!C83</f>
        <v>0</v>
      </c>
      <c r="F55" s="122" t="s">
        <v>368</v>
      </c>
      <c r="G55" s="357" t="s">
        <v>368</v>
      </c>
      <c r="H55" s="529">
        <v>0</v>
      </c>
      <c r="I55" s="530">
        <v>0</v>
      </c>
      <c r="J55" s="530">
        <v>0</v>
      </c>
      <c r="K55" s="530">
        <v>0</v>
      </c>
      <c r="L55" s="530">
        <v>0</v>
      </c>
      <c r="M55" s="530">
        <v>0</v>
      </c>
      <c r="N55" s="530">
        <v>0</v>
      </c>
      <c r="O55" s="530">
        <v>0</v>
      </c>
      <c r="P55" s="530">
        <v>0</v>
      </c>
      <c r="Q55" s="531">
        <v>0</v>
      </c>
    </row>
    <row r="56" spans="1:18" s="393" customFormat="1" x14ac:dyDescent="0.25">
      <c r="A56" s="281" t="s">
        <v>368</v>
      </c>
      <c r="B56" s="280">
        <f t="shared" si="14"/>
        <v>0</v>
      </c>
      <c r="C56" s="105" t="s">
        <v>1730</v>
      </c>
      <c r="D56" s="395" t="s">
        <v>1331</v>
      </c>
      <c r="E56" s="483">
        <f>+SKULDIR!C84</f>
        <v>0</v>
      </c>
      <c r="F56" s="122" t="s">
        <v>368</v>
      </c>
      <c r="G56" s="357" t="s">
        <v>368</v>
      </c>
      <c r="H56" s="529">
        <v>0</v>
      </c>
      <c r="I56" s="530">
        <v>0</v>
      </c>
      <c r="J56" s="530">
        <v>0</v>
      </c>
      <c r="K56" s="530">
        <v>0</v>
      </c>
      <c r="L56" s="530">
        <v>0</v>
      </c>
      <c r="M56" s="530">
        <v>0</v>
      </c>
      <c r="N56" s="530">
        <v>0</v>
      </c>
      <c r="O56" s="530">
        <v>0</v>
      </c>
      <c r="P56" s="530">
        <v>0</v>
      </c>
      <c r="Q56" s="531">
        <v>0</v>
      </c>
    </row>
    <row r="57" spans="1:18" s="393" customFormat="1" x14ac:dyDescent="0.25">
      <c r="A57" s="281" t="s">
        <v>368</v>
      </c>
      <c r="B57" s="280">
        <f t="shared" si="14"/>
        <v>0</v>
      </c>
      <c r="C57" s="105" t="s">
        <v>1731</v>
      </c>
      <c r="D57" s="341" t="s">
        <v>1332</v>
      </c>
      <c r="E57" s="483">
        <f>+SKULDIR!C85</f>
        <v>0</v>
      </c>
      <c r="F57" s="122" t="s">
        <v>368</v>
      </c>
      <c r="G57" s="357" t="s">
        <v>368</v>
      </c>
      <c r="H57" s="529">
        <v>0</v>
      </c>
      <c r="I57" s="530">
        <v>0</v>
      </c>
      <c r="J57" s="530">
        <v>0</v>
      </c>
      <c r="K57" s="530">
        <v>0</v>
      </c>
      <c r="L57" s="530">
        <v>0</v>
      </c>
      <c r="M57" s="530">
        <v>0</v>
      </c>
      <c r="N57" s="530">
        <v>0</v>
      </c>
      <c r="O57" s="530">
        <v>0</v>
      </c>
      <c r="P57" s="530">
        <v>0</v>
      </c>
      <c r="Q57" s="531">
        <v>0</v>
      </c>
    </row>
    <row r="58" spans="1:18" s="393" customFormat="1" x14ac:dyDescent="0.25">
      <c r="A58" s="281" t="s">
        <v>368</v>
      </c>
      <c r="B58" s="280">
        <f t="shared" si="14"/>
        <v>0</v>
      </c>
      <c r="C58" s="105" t="s">
        <v>1732</v>
      </c>
      <c r="D58" s="341" t="s">
        <v>1333</v>
      </c>
      <c r="E58" s="483">
        <f>+SKULDIR!C86</f>
        <v>0</v>
      </c>
      <c r="F58" s="122" t="s">
        <v>368</v>
      </c>
      <c r="G58" s="357" t="s">
        <v>368</v>
      </c>
      <c r="H58" s="529">
        <v>0</v>
      </c>
      <c r="I58" s="530">
        <v>0</v>
      </c>
      <c r="J58" s="530">
        <v>0</v>
      </c>
      <c r="K58" s="530">
        <v>0</v>
      </c>
      <c r="L58" s="530">
        <v>0</v>
      </c>
      <c r="M58" s="530">
        <v>0</v>
      </c>
      <c r="N58" s="530">
        <v>0</v>
      </c>
      <c r="O58" s="530">
        <v>0</v>
      </c>
      <c r="P58" s="530">
        <v>0</v>
      </c>
      <c r="Q58" s="531">
        <v>0</v>
      </c>
    </row>
    <row r="59" spans="1:18" s="393" customFormat="1" x14ac:dyDescent="0.25">
      <c r="A59" s="281" t="s">
        <v>368</v>
      </c>
      <c r="B59" s="280">
        <f>+E59-SUM(H59:Q59)</f>
        <v>0</v>
      </c>
      <c r="C59" s="513" t="s">
        <v>11877</v>
      </c>
      <c r="D59" s="395" t="s">
        <v>28</v>
      </c>
      <c r="E59" s="483">
        <f>+SKULDIR!C87</f>
        <v>0</v>
      </c>
      <c r="F59" s="122" t="s">
        <v>368</v>
      </c>
      <c r="G59" s="357" t="s">
        <v>368</v>
      </c>
      <c r="H59" s="529">
        <v>0</v>
      </c>
      <c r="I59" s="530">
        <v>0</v>
      </c>
      <c r="J59" s="530">
        <v>0</v>
      </c>
      <c r="K59" s="530">
        <v>0</v>
      </c>
      <c r="L59" s="530">
        <v>0</v>
      </c>
      <c r="M59" s="530">
        <v>0</v>
      </c>
      <c r="N59" s="530">
        <v>0</v>
      </c>
      <c r="O59" s="530">
        <v>0</v>
      </c>
      <c r="P59" s="530">
        <v>0</v>
      </c>
      <c r="Q59" s="531">
        <v>0</v>
      </c>
    </row>
    <row r="60" spans="1:18" s="104" customFormat="1" x14ac:dyDescent="0.25">
      <c r="A60" s="280">
        <f t="shared" si="12"/>
        <v>0</v>
      </c>
      <c r="B60" s="280">
        <f t="shared" si="1"/>
        <v>0</v>
      </c>
      <c r="C60" s="32" t="s">
        <v>36</v>
      </c>
      <c r="D60" s="62" t="s">
        <v>51</v>
      </c>
      <c r="E60" s="118">
        <f>+SKULDIR!C88</f>
        <v>0</v>
      </c>
      <c r="F60" s="119">
        <f>+SUM(F61:F70)</f>
        <v>0</v>
      </c>
      <c r="G60" s="147">
        <f>+SUM(G61:G70)</f>
        <v>0</v>
      </c>
      <c r="H60" s="119">
        <f>+SUM(H61:H70)</f>
        <v>0</v>
      </c>
      <c r="I60" s="119">
        <f>+SUM(I61:I70)</f>
        <v>0</v>
      </c>
      <c r="J60" s="119">
        <f t="shared" ref="J60:Q60" si="15">+SUM(J61:J70)</f>
        <v>0</v>
      </c>
      <c r="K60" s="119">
        <f t="shared" si="15"/>
        <v>0</v>
      </c>
      <c r="L60" s="119">
        <f t="shared" si="15"/>
        <v>0</v>
      </c>
      <c r="M60" s="119">
        <f t="shared" si="15"/>
        <v>0</v>
      </c>
      <c r="N60" s="119">
        <f t="shared" si="15"/>
        <v>0</v>
      </c>
      <c r="O60" s="119">
        <f t="shared" si="15"/>
        <v>0</v>
      </c>
      <c r="P60" s="119">
        <f t="shared" si="15"/>
        <v>0</v>
      </c>
      <c r="Q60" s="118">
        <f t="shared" si="15"/>
        <v>0</v>
      </c>
      <c r="R60" s="393"/>
    </row>
    <row r="61" spans="1:18" s="345" customFormat="1" x14ac:dyDescent="0.25">
      <c r="A61" s="280">
        <f t="shared" ref="A61" si="16">+E61-SUM(F61:G61)</f>
        <v>0</v>
      </c>
      <c r="B61" s="280">
        <f t="shared" ref="B61" si="17">+E61-SUM(H61:Q61)</f>
        <v>0</v>
      </c>
      <c r="C61" s="33" t="s">
        <v>20</v>
      </c>
      <c r="D61" s="346" t="s">
        <v>15</v>
      </c>
      <c r="E61" s="118">
        <f>+SKULDIR!C89</f>
        <v>0</v>
      </c>
      <c r="F61" s="110">
        <v>0</v>
      </c>
      <c r="G61" s="360">
        <v>0</v>
      </c>
      <c r="H61" s="481">
        <v>0</v>
      </c>
      <c r="I61" s="480">
        <v>0</v>
      </c>
      <c r="J61" s="480">
        <v>0</v>
      </c>
      <c r="K61" s="480">
        <v>0</v>
      </c>
      <c r="L61" s="480">
        <v>0</v>
      </c>
      <c r="M61" s="480">
        <v>0</v>
      </c>
      <c r="N61" s="480">
        <v>0</v>
      </c>
      <c r="O61" s="480">
        <v>0</v>
      </c>
      <c r="P61" s="480">
        <v>0</v>
      </c>
      <c r="Q61" s="482">
        <v>0</v>
      </c>
    </row>
    <row r="62" spans="1:18" s="104" customFormat="1" x14ac:dyDescent="0.25">
      <c r="A62" s="280">
        <f t="shared" si="12"/>
        <v>0</v>
      </c>
      <c r="B62" s="280">
        <f t="shared" si="1"/>
        <v>0</v>
      </c>
      <c r="C62" s="33" t="s">
        <v>1702</v>
      </c>
      <c r="D62" s="64" t="s">
        <v>396</v>
      </c>
      <c r="E62" s="118">
        <f>+SKULDIR!C90</f>
        <v>0</v>
      </c>
      <c r="F62" s="110">
        <v>0</v>
      </c>
      <c r="G62" s="360">
        <v>0</v>
      </c>
      <c r="H62" s="110">
        <v>0</v>
      </c>
      <c r="I62" s="102">
        <v>0</v>
      </c>
      <c r="J62" s="102">
        <v>0</v>
      </c>
      <c r="K62" s="102">
        <v>0</v>
      </c>
      <c r="L62" s="102">
        <v>0</v>
      </c>
      <c r="M62" s="102">
        <v>0</v>
      </c>
      <c r="N62" s="102">
        <v>0</v>
      </c>
      <c r="O62" s="102">
        <v>0</v>
      </c>
      <c r="P62" s="102">
        <v>0</v>
      </c>
      <c r="Q62" s="111">
        <v>0</v>
      </c>
    </row>
    <row r="63" spans="1:18" s="104" customFormat="1" x14ac:dyDescent="0.25">
      <c r="A63" s="280">
        <f t="shared" si="12"/>
        <v>0</v>
      </c>
      <c r="B63" s="280">
        <f t="shared" ref="B63:B110" si="18">+E63-SUM(H63:Q63)</f>
        <v>0</v>
      </c>
      <c r="C63" s="33" t="s">
        <v>21</v>
      </c>
      <c r="D63" s="64" t="s">
        <v>370</v>
      </c>
      <c r="E63" s="118">
        <f>+SKULDIR!C91</f>
        <v>0</v>
      </c>
      <c r="F63" s="110">
        <v>0</v>
      </c>
      <c r="G63" s="360">
        <v>0</v>
      </c>
      <c r="H63" s="110">
        <v>0</v>
      </c>
      <c r="I63" s="102">
        <v>0</v>
      </c>
      <c r="J63" s="102">
        <v>0</v>
      </c>
      <c r="K63" s="102">
        <v>0</v>
      </c>
      <c r="L63" s="102">
        <v>0</v>
      </c>
      <c r="M63" s="102">
        <v>0</v>
      </c>
      <c r="N63" s="102">
        <v>0</v>
      </c>
      <c r="O63" s="102">
        <v>0</v>
      </c>
      <c r="P63" s="102">
        <v>0</v>
      </c>
      <c r="Q63" s="111">
        <v>0</v>
      </c>
    </row>
    <row r="64" spans="1:18" s="104" customFormat="1" x14ac:dyDescent="0.25">
      <c r="A64" s="280">
        <f t="shared" si="12"/>
        <v>0</v>
      </c>
      <c r="B64" s="280">
        <f t="shared" si="18"/>
        <v>0</v>
      </c>
      <c r="C64" s="33" t="s">
        <v>22</v>
      </c>
      <c r="D64" s="64" t="s">
        <v>399</v>
      </c>
      <c r="E64" s="118">
        <f>+SKULDIR!C92</f>
        <v>0</v>
      </c>
      <c r="F64" s="110">
        <v>0</v>
      </c>
      <c r="G64" s="360">
        <v>0</v>
      </c>
      <c r="H64" s="110">
        <v>0</v>
      </c>
      <c r="I64" s="102">
        <v>0</v>
      </c>
      <c r="J64" s="102">
        <v>0</v>
      </c>
      <c r="K64" s="102">
        <v>0</v>
      </c>
      <c r="L64" s="102">
        <v>0</v>
      </c>
      <c r="M64" s="102">
        <v>0</v>
      </c>
      <c r="N64" s="102">
        <v>0</v>
      </c>
      <c r="O64" s="102">
        <v>0</v>
      </c>
      <c r="P64" s="102">
        <v>0</v>
      </c>
      <c r="Q64" s="111">
        <v>0</v>
      </c>
    </row>
    <row r="65" spans="1:17" s="104" customFormat="1" x14ac:dyDescent="0.25">
      <c r="A65" s="280">
        <f t="shared" si="12"/>
        <v>0</v>
      </c>
      <c r="B65" s="280">
        <f t="shared" si="18"/>
        <v>0</v>
      </c>
      <c r="C65" s="33" t="s">
        <v>23</v>
      </c>
      <c r="D65" s="64" t="s">
        <v>3</v>
      </c>
      <c r="E65" s="118">
        <f>+SKULDIR!C93</f>
        <v>0</v>
      </c>
      <c r="F65" s="110">
        <v>0</v>
      </c>
      <c r="G65" s="360">
        <v>0</v>
      </c>
      <c r="H65" s="110">
        <v>0</v>
      </c>
      <c r="I65" s="102">
        <v>0</v>
      </c>
      <c r="J65" s="102">
        <v>0</v>
      </c>
      <c r="K65" s="102">
        <v>0</v>
      </c>
      <c r="L65" s="102">
        <v>0</v>
      </c>
      <c r="M65" s="102">
        <v>0</v>
      </c>
      <c r="N65" s="102">
        <v>0</v>
      </c>
      <c r="O65" s="102">
        <v>0</v>
      </c>
      <c r="P65" s="102">
        <v>0</v>
      </c>
      <c r="Q65" s="111">
        <v>0</v>
      </c>
    </row>
    <row r="66" spans="1:17" s="104" customFormat="1" x14ac:dyDescent="0.25">
      <c r="A66" s="280">
        <f t="shared" si="12"/>
        <v>0</v>
      </c>
      <c r="B66" s="280">
        <f t="shared" si="18"/>
        <v>0</v>
      </c>
      <c r="C66" s="33" t="s">
        <v>1703</v>
      </c>
      <c r="D66" s="64" t="s">
        <v>397</v>
      </c>
      <c r="E66" s="118">
        <f>+SKULDIR!C94</f>
        <v>0</v>
      </c>
      <c r="F66" s="110">
        <v>0</v>
      </c>
      <c r="G66" s="360">
        <v>0</v>
      </c>
      <c r="H66" s="110">
        <v>0</v>
      </c>
      <c r="I66" s="102">
        <v>0</v>
      </c>
      <c r="J66" s="102">
        <v>0</v>
      </c>
      <c r="K66" s="102">
        <v>0</v>
      </c>
      <c r="L66" s="102">
        <v>0</v>
      </c>
      <c r="M66" s="102">
        <v>0</v>
      </c>
      <c r="N66" s="102">
        <v>0</v>
      </c>
      <c r="O66" s="102">
        <v>0</v>
      </c>
      <c r="P66" s="102">
        <v>0</v>
      </c>
      <c r="Q66" s="111">
        <v>0</v>
      </c>
    </row>
    <row r="67" spans="1:17" s="104" customFormat="1" x14ac:dyDescent="0.25">
      <c r="A67" s="280">
        <f t="shared" si="12"/>
        <v>0</v>
      </c>
      <c r="B67" s="280">
        <f t="shared" si="18"/>
        <v>0</v>
      </c>
      <c r="C67" s="33" t="s">
        <v>24</v>
      </c>
      <c r="D67" s="64" t="s">
        <v>1698</v>
      </c>
      <c r="E67" s="118">
        <f>+SKULDIR!C95</f>
        <v>0</v>
      </c>
      <c r="F67" s="110">
        <v>0</v>
      </c>
      <c r="G67" s="360">
        <v>0</v>
      </c>
      <c r="H67" s="110">
        <v>0</v>
      </c>
      <c r="I67" s="102">
        <v>0</v>
      </c>
      <c r="J67" s="102">
        <v>0</v>
      </c>
      <c r="K67" s="102">
        <v>0</v>
      </c>
      <c r="L67" s="102">
        <v>0</v>
      </c>
      <c r="M67" s="102">
        <v>0</v>
      </c>
      <c r="N67" s="102">
        <v>0</v>
      </c>
      <c r="O67" s="102">
        <v>0</v>
      </c>
      <c r="P67" s="102">
        <v>0</v>
      </c>
      <c r="Q67" s="111">
        <v>0</v>
      </c>
    </row>
    <row r="68" spans="1:17" s="104" customFormat="1" x14ac:dyDescent="0.25">
      <c r="A68" s="280">
        <f t="shared" si="12"/>
        <v>0</v>
      </c>
      <c r="B68" s="280">
        <f t="shared" si="18"/>
        <v>0</v>
      </c>
      <c r="C68" s="33" t="s">
        <v>25</v>
      </c>
      <c r="D68" s="64" t="s">
        <v>1734</v>
      </c>
      <c r="E68" s="118">
        <f>+SKULDIR!C96</f>
        <v>0</v>
      </c>
      <c r="F68" s="110">
        <v>0</v>
      </c>
      <c r="G68" s="360">
        <v>0</v>
      </c>
      <c r="H68" s="110">
        <v>0</v>
      </c>
      <c r="I68" s="102">
        <v>0</v>
      </c>
      <c r="J68" s="102">
        <v>0</v>
      </c>
      <c r="K68" s="102">
        <v>0</v>
      </c>
      <c r="L68" s="102">
        <v>0</v>
      </c>
      <c r="M68" s="102">
        <v>0</v>
      </c>
      <c r="N68" s="102">
        <v>0</v>
      </c>
      <c r="O68" s="102">
        <v>0</v>
      </c>
      <c r="P68" s="102">
        <v>0</v>
      </c>
      <c r="Q68" s="111">
        <v>0</v>
      </c>
    </row>
    <row r="69" spans="1:17" s="104" customFormat="1" x14ac:dyDescent="0.25">
      <c r="A69" s="280">
        <f t="shared" si="12"/>
        <v>0</v>
      </c>
      <c r="B69" s="280">
        <f t="shared" si="18"/>
        <v>0</v>
      </c>
      <c r="C69" s="33" t="s">
        <v>26</v>
      </c>
      <c r="D69" s="64" t="s">
        <v>16</v>
      </c>
      <c r="E69" s="118">
        <f>+SKULDIR!C97</f>
        <v>0</v>
      </c>
      <c r="F69" s="110">
        <v>0</v>
      </c>
      <c r="G69" s="360">
        <v>0</v>
      </c>
      <c r="H69" s="110">
        <v>0</v>
      </c>
      <c r="I69" s="102">
        <v>0</v>
      </c>
      <c r="J69" s="102">
        <v>0</v>
      </c>
      <c r="K69" s="102">
        <v>0</v>
      </c>
      <c r="L69" s="102">
        <v>0</v>
      </c>
      <c r="M69" s="102">
        <v>0</v>
      </c>
      <c r="N69" s="102">
        <v>0</v>
      </c>
      <c r="O69" s="102">
        <v>0</v>
      </c>
      <c r="P69" s="102">
        <v>0</v>
      </c>
      <c r="Q69" s="111">
        <v>0</v>
      </c>
    </row>
    <row r="70" spans="1:17" s="104" customFormat="1" x14ac:dyDescent="0.25">
      <c r="A70" s="280">
        <f t="shared" si="12"/>
        <v>0</v>
      </c>
      <c r="B70" s="280">
        <f t="shared" si="18"/>
        <v>0</v>
      </c>
      <c r="C70" s="33" t="s">
        <v>27</v>
      </c>
      <c r="D70" s="64" t="s">
        <v>2</v>
      </c>
      <c r="E70" s="118">
        <f>+SKULDIR!C98</f>
        <v>0</v>
      </c>
      <c r="F70" s="110">
        <v>0</v>
      </c>
      <c r="G70" s="360">
        <v>0</v>
      </c>
      <c r="H70" s="110">
        <v>0</v>
      </c>
      <c r="I70" s="102">
        <v>0</v>
      </c>
      <c r="J70" s="102">
        <v>0</v>
      </c>
      <c r="K70" s="102">
        <v>0</v>
      </c>
      <c r="L70" s="102">
        <v>0</v>
      </c>
      <c r="M70" s="102">
        <v>0</v>
      </c>
      <c r="N70" s="102">
        <v>0</v>
      </c>
      <c r="O70" s="102">
        <v>0</v>
      </c>
      <c r="P70" s="102">
        <v>0</v>
      </c>
      <c r="Q70" s="111">
        <v>0</v>
      </c>
    </row>
    <row r="71" spans="1:17" s="104" customFormat="1" x14ac:dyDescent="0.25">
      <c r="A71" s="281" t="s">
        <v>368</v>
      </c>
      <c r="B71" s="280">
        <f t="shared" si="18"/>
        <v>0</v>
      </c>
      <c r="C71" s="87" t="s">
        <v>29</v>
      </c>
      <c r="D71" s="62" t="s">
        <v>30</v>
      </c>
      <c r="E71" s="118">
        <f>+SKULDIR!C99</f>
        <v>0</v>
      </c>
      <c r="F71" s="119" t="s">
        <v>368</v>
      </c>
      <c r="G71" s="147" t="s">
        <v>368</v>
      </c>
      <c r="H71" s="119">
        <f>+SUM(H72:H73)</f>
        <v>0</v>
      </c>
      <c r="I71" s="74">
        <f>+SUM(I72:I73)</f>
        <v>0</v>
      </c>
      <c r="J71" s="74">
        <f t="shared" ref="J71" si="19">+SUM(J72:J73)</f>
        <v>0</v>
      </c>
      <c r="K71" s="74">
        <f t="shared" ref="K71" si="20">+SUM(K72:K73)</f>
        <v>0</v>
      </c>
      <c r="L71" s="74">
        <f t="shared" ref="L71" si="21">+SUM(L72:L73)</f>
        <v>0</v>
      </c>
      <c r="M71" s="74">
        <f t="shared" ref="M71" si="22">+SUM(M72:M73)</f>
        <v>0</v>
      </c>
      <c r="N71" s="74">
        <f t="shared" ref="N71" si="23">+SUM(N72:N73)</f>
        <v>0</v>
      </c>
      <c r="O71" s="74">
        <f t="shared" ref="O71" si="24">+SUM(O72:O73)</f>
        <v>0</v>
      </c>
      <c r="P71" s="74">
        <f t="shared" ref="P71" si="25">+SUM(P72:P73)</f>
        <v>0</v>
      </c>
      <c r="Q71" s="118">
        <f t="shared" ref="Q71" si="26">+SUM(Q72:Q73)</f>
        <v>0</v>
      </c>
    </row>
    <row r="72" spans="1:17" s="104" customFormat="1" x14ac:dyDescent="0.25">
      <c r="A72" s="281" t="s">
        <v>368</v>
      </c>
      <c r="B72" s="280">
        <f t="shared" si="18"/>
        <v>0</v>
      </c>
      <c r="C72" s="105" t="s">
        <v>31</v>
      </c>
      <c r="D72" s="64" t="s">
        <v>32</v>
      </c>
      <c r="E72" s="118">
        <f>+SKULDIR!C100</f>
        <v>0</v>
      </c>
      <c r="F72" s="122" t="s">
        <v>368</v>
      </c>
      <c r="G72" s="357" t="s">
        <v>368</v>
      </c>
      <c r="H72" s="110">
        <v>0</v>
      </c>
      <c r="I72" s="102">
        <v>0</v>
      </c>
      <c r="J72" s="102">
        <v>0</v>
      </c>
      <c r="K72" s="102">
        <v>0</v>
      </c>
      <c r="L72" s="102">
        <v>0</v>
      </c>
      <c r="M72" s="102">
        <v>0</v>
      </c>
      <c r="N72" s="102">
        <v>0</v>
      </c>
      <c r="O72" s="102">
        <v>0</v>
      </c>
      <c r="P72" s="102">
        <v>0</v>
      </c>
      <c r="Q72" s="482">
        <v>0</v>
      </c>
    </row>
    <row r="73" spans="1:17" s="104" customFormat="1" x14ac:dyDescent="0.25">
      <c r="A73" s="281" t="s">
        <v>368</v>
      </c>
      <c r="B73" s="280">
        <f t="shared" si="18"/>
        <v>0</v>
      </c>
      <c r="C73" s="105" t="s">
        <v>33</v>
      </c>
      <c r="D73" s="64" t="s">
        <v>34</v>
      </c>
      <c r="E73" s="118">
        <f>+SKULDIR!C101</f>
        <v>0</v>
      </c>
      <c r="F73" s="122" t="s">
        <v>368</v>
      </c>
      <c r="G73" s="357" t="s">
        <v>368</v>
      </c>
      <c r="H73" s="110">
        <v>0</v>
      </c>
      <c r="I73" s="102">
        <v>0</v>
      </c>
      <c r="J73" s="102">
        <v>0</v>
      </c>
      <c r="K73" s="102">
        <v>0</v>
      </c>
      <c r="L73" s="102">
        <v>0</v>
      </c>
      <c r="M73" s="102">
        <v>0</v>
      </c>
      <c r="N73" s="102">
        <v>0</v>
      </c>
      <c r="O73" s="102">
        <v>0</v>
      </c>
      <c r="P73" s="102">
        <v>0</v>
      </c>
      <c r="Q73" s="482">
        <v>0</v>
      </c>
    </row>
    <row r="74" spans="1:17" s="104" customFormat="1" x14ac:dyDescent="0.25">
      <c r="A74" s="281" t="s">
        <v>368</v>
      </c>
      <c r="B74" s="280">
        <f t="shared" si="18"/>
        <v>0</v>
      </c>
      <c r="C74" s="87" t="s">
        <v>35</v>
      </c>
      <c r="D74" s="62" t="s">
        <v>4</v>
      </c>
      <c r="E74" s="118">
        <f>+SKULDIR!C102</f>
        <v>0</v>
      </c>
      <c r="F74" s="122" t="s">
        <v>368</v>
      </c>
      <c r="G74" s="357" t="s">
        <v>368</v>
      </c>
      <c r="H74" s="120">
        <v>0</v>
      </c>
      <c r="I74" s="100">
        <v>0</v>
      </c>
      <c r="J74" s="100">
        <v>0</v>
      </c>
      <c r="K74" s="100">
        <v>0</v>
      </c>
      <c r="L74" s="100">
        <v>0</v>
      </c>
      <c r="M74" s="100">
        <v>0</v>
      </c>
      <c r="N74" s="100">
        <v>0</v>
      </c>
      <c r="O74" s="100">
        <v>0</v>
      </c>
      <c r="P74" s="100">
        <v>0</v>
      </c>
      <c r="Q74" s="123">
        <v>0</v>
      </c>
    </row>
    <row r="75" spans="1:17" s="104" customFormat="1" x14ac:dyDescent="0.25">
      <c r="A75" s="281" t="s">
        <v>368</v>
      </c>
      <c r="B75" s="280">
        <f t="shared" si="18"/>
        <v>0</v>
      </c>
      <c r="C75" s="87" t="s">
        <v>38</v>
      </c>
      <c r="D75" s="62" t="s">
        <v>1735</v>
      </c>
      <c r="E75" s="118">
        <f>+SKULDIR!C103</f>
        <v>0</v>
      </c>
      <c r="F75" s="122" t="s">
        <v>368</v>
      </c>
      <c r="G75" s="357" t="s">
        <v>368</v>
      </c>
      <c r="H75" s="120">
        <v>0</v>
      </c>
      <c r="I75" s="100">
        <v>0</v>
      </c>
      <c r="J75" s="100">
        <v>0</v>
      </c>
      <c r="K75" s="100">
        <v>0</v>
      </c>
      <c r="L75" s="100">
        <v>0</v>
      </c>
      <c r="M75" s="100">
        <v>0</v>
      </c>
      <c r="N75" s="100">
        <v>0</v>
      </c>
      <c r="O75" s="100">
        <v>0</v>
      </c>
      <c r="P75" s="100">
        <v>0</v>
      </c>
      <c r="Q75" s="123">
        <v>0</v>
      </c>
    </row>
    <row r="76" spans="1:17" s="104" customFormat="1" x14ac:dyDescent="0.25">
      <c r="A76" s="281" t="s">
        <v>368</v>
      </c>
      <c r="B76" s="280">
        <f>+E76-SUM(H76:Q76)</f>
        <v>0</v>
      </c>
      <c r="C76" s="105" t="s">
        <v>363</v>
      </c>
      <c r="D76" s="62" t="s">
        <v>369</v>
      </c>
      <c r="E76" s="118">
        <f>+SKULDIR!C104</f>
        <v>0</v>
      </c>
      <c r="F76" s="119" t="s">
        <v>368</v>
      </c>
      <c r="G76" s="147" t="s">
        <v>368</v>
      </c>
      <c r="H76" s="119">
        <f>+SUM(H77:H83)</f>
        <v>0</v>
      </c>
      <c r="I76" s="74">
        <f t="shared" ref="I76" si="27">+SUM(I77:I83)</f>
        <v>0</v>
      </c>
      <c r="J76" s="74">
        <f t="shared" ref="J76" si="28">+SUM(J77:J83)</f>
        <v>0</v>
      </c>
      <c r="K76" s="74">
        <f t="shared" ref="K76" si="29">+SUM(K77:K83)</f>
        <v>0</v>
      </c>
      <c r="L76" s="74">
        <f t="shared" ref="L76" si="30">+SUM(L77:L83)</f>
        <v>0</v>
      </c>
      <c r="M76" s="74">
        <f t="shared" ref="M76" si="31">+SUM(M77:M83)</f>
        <v>0</v>
      </c>
      <c r="N76" s="74">
        <f t="shared" ref="N76" si="32">+SUM(N77:N83)</f>
        <v>0</v>
      </c>
      <c r="O76" s="74">
        <f t="shared" ref="O76" si="33">+SUM(O77:O83)</f>
        <v>0</v>
      </c>
      <c r="P76" s="74">
        <f t="shared" ref="P76" si="34">+SUM(P77:P83)</f>
        <v>0</v>
      </c>
      <c r="Q76" s="118">
        <f t="shared" ref="Q76" si="35">+SUM(Q77:Q83)</f>
        <v>0</v>
      </c>
    </row>
    <row r="77" spans="1:17" s="104" customFormat="1" x14ac:dyDescent="0.25">
      <c r="A77" s="281" t="s">
        <v>368</v>
      </c>
      <c r="B77" s="280">
        <f t="shared" si="18"/>
        <v>0</v>
      </c>
      <c r="C77" s="105" t="s">
        <v>1714</v>
      </c>
      <c r="D77" s="107" t="s">
        <v>394</v>
      </c>
      <c r="E77" s="121">
        <v>0</v>
      </c>
      <c r="F77" s="122" t="s">
        <v>368</v>
      </c>
      <c r="G77" s="357" t="s">
        <v>368</v>
      </c>
      <c r="H77" s="110">
        <v>0</v>
      </c>
      <c r="I77" s="110">
        <v>0</v>
      </c>
      <c r="J77" s="110">
        <v>0</v>
      </c>
      <c r="K77" s="110">
        <v>0</v>
      </c>
      <c r="L77" s="110">
        <v>0</v>
      </c>
      <c r="M77" s="110">
        <v>0</v>
      </c>
      <c r="N77" s="110">
        <v>0</v>
      </c>
      <c r="O77" s="110">
        <v>0</v>
      </c>
      <c r="P77" s="110">
        <v>0</v>
      </c>
      <c r="Q77" s="111">
        <v>0</v>
      </c>
    </row>
    <row r="78" spans="1:17" s="104" customFormat="1" x14ac:dyDescent="0.25">
      <c r="A78" s="281" t="s">
        <v>368</v>
      </c>
      <c r="B78" s="280">
        <f t="shared" si="18"/>
        <v>0</v>
      </c>
      <c r="C78" s="105" t="s">
        <v>1715</v>
      </c>
      <c r="D78" s="107" t="s">
        <v>15</v>
      </c>
      <c r="E78" s="121">
        <v>0</v>
      </c>
      <c r="F78" s="122" t="s">
        <v>368</v>
      </c>
      <c r="G78" s="357" t="s">
        <v>368</v>
      </c>
      <c r="H78" s="110">
        <v>0</v>
      </c>
      <c r="I78" s="110">
        <v>0</v>
      </c>
      <c r="J78" s="110">
        <v>0</v>
      </c>
      <c r="K78" s="110">
        <v>0</v>
      </c>
      <c r="L78" s="110">
        <v>0</v>
      </c>
      <c r="M78" s="110">
        <v>0</v>
      </c>
      <c r="N78" s="110">
        <v>0</v>
      </c>
      <c r="O78" s="110">
        <v>0</v>
      </c>
      <c r="P78" s="110">
        <v>0</v>
      </c>
      <c r="Q78" s="111">
        <v>0</v>
      </c>
    </row>
    <row r="79" spans="1:17" s="393" customFormat="1" x14ac:dyDescent="0.25">
      <c r="A79" s="281" t="s">
        <v>368</v>
      </c>
      <c r="B79" s="280">
        <f t="shared" ref="B79:B80" si="36">+E79-SUM(H79:Q79)</f>
        <v>0</v>
      </c>
      <c r="C79" s="105" t="s">
        <v>1716</v>
      </c>
      <c r="D79" s="107" t="s">
        <v>370</v>
      </c>
      <c r="E79" s="121">
        <v>0</v>
      </c>
      <c r="F79" s="122" t="s">
        <v>368</v>
      </c>
      <c r="G79" s="357" t="s">
        <v>368</v>
      </c>
      <c r="H79" s="110">
        <v>0</v>
      </c>
      <c r="I79" s="110">
        <v>0</v>
      </c>
      <c r="J79" s="110">
        <v>0</v>
      </c>
      <c r="K79" s="110">
        <v>0</v>
      </c>
      <c r="L79" s="110">
        <v>0</v>
      </c>
      <c r="M79" s="110">
        <v>0</v>
      </c>
      <c r="N79" s="110">
        <v>0</v>
      </c>
      <c r="O79" s="110">
        <v>0</v>
      </c>
      <c r="P79" s="110">
        <v>0</v>
      </c>
      <c r="Q79" s="111">
        <v>0</v>
      </c>
    </row>
    <row r="80" spans="1:17" s="393" customFormat="1" x14ac:dyDescent="0.25">
      <c r="A80" s="281" t="s">
        <v>368</v>
      </c>
      <c r="B80" s="280">
        <f t="shared" si="36"/>
        <v>0</v>
      </c>
      <c r="C80" s="105" t="s">
        <v>1717</v>
      </c>
      <c r="D80" s="395" t="s">
        <v>400</v>
      </c>
      <c r="E80" s="121">
        <v>0</v>
      </c>
      <c r="F80" s="122" t="s">
        <v>368</v>
      </c>
      <c r="G80" s="357" t="s">
        <v>368</v>
      </c>
      <c r="H80" s="110">
        <v>0</v>
      </c>
      <c r="I80" s="110">
        <v>0</v>
      </c>
      <c r="J80" s="110">
        <v>0</v>
      </c>
      <c r="K80" s="110">
        <v>0</v>
      </c>
      <c r="L80" s="110">
        <v>0</v>
      </c>
      <c r="M80" s="110">
        <v>0</v>
      </c>
      <c r="N80" s="110">
        <v>0</v>
      </c>
      <c r="O80" s="110">
        <v>0</v>
      </c>
      <c r="P80" s="110">
        <v>0</v>
      </c>
      <c r="Q80" s="111">
        <v>0</v>
      </c>
    </row>
    <row r="81" spans="1:17" s="104" customFormat="1" x14ac:dyDescent="0.25">
      <c r="A81" s="281" t="s">
        <v>368</v>
      </c>
      <c r="B81" s="280">
        <f t="shared" si="18"/>
        <v>0</v>
      </c>
      <c r="C81" s="105" t="s">
        <v>1718</v>
      </c>
      <c r="D81" s="107" t="s">
        <v>1710</v>
      </c>
      <c r="E81" s="121">
        <v>0</v>
      </c>
      <c r="F81" s="122" t="s">
        <v>368</v>
      </c>
      <c r="G81" s="357" t="s">
        <v>368</v>
      </c>
      <c r="H81" s="110">
        <v>0</v>
      </c>
      <c r="I81" s="110">
        <v>0</v>
      </c>
      <c r="J81" s="110">
        <v>0</v>
      </c>
      <c r="K81" s="110">
        <v>0</v>
      </c>
      <c r="L81" s="110">
        <v>0</v>
      </c>
      <c r="M81" s="110">
        <v>0</v>
      </c>
      <c r="N81" s="110">
        <v>0</v>
      </c>
      <c r="O81" s="110">
        <v>0</v>
      </c>
      <c r="P81" s="110">
        <v>0</v>
      </c>
      <c r="Q81" s="111">
        <v>0</v>
      </c>
    </row>
    <row r="82" spans="1:17" s="104" customFormat="1" x14ac:dyDescent="0.25">
      <c r="A82" s="281" t="s">
        <v>368</v>
      </c>
      <c r="B82" s="280">
        <f t="shared" si="18"/>
        <v>0</v>
      </c>
      <c r="C82" s="105" t="s">
        <v>1719</v>
      </c>
      <c r="D82" s="107" t="s">
        <v>1709</v>
      </c>
      <c r="E82" s="121">
        <v>0</v>
      </c>
      <c r="F82" s="122" t="s">
        <v>368</v>
      </c>
      <c r="G82" s="357" t="s">
        <v>368</v>
      </c>
      <c r="H82" s="110">
        <v>0</v>
      </c>
      <c r="I82" s="110">
        <v>0</v>
      </c>
      <c r="J82" s="110">
        <v>0</v>
      </c>
      <c r="K82" s="110">
        <v>0</v>
      </c>
      <c r="L82" s="110">
        <v>0</v>
      </c>
      <c r="M82" s="110">
        <v>0</v>
      </c>
      <c r="N82" s="110">
        <v>0</v>
      </c>
      <c r="O82" s="110">
        <v>0</v>
      </c>
      <c r="P82" s="110">
        <v>0</v>
      </c>
      <c r="Q82" s="111">
        <v>0</v>
      </c>
    </row>
    <row r="83" spans="1:17" s="104" customFormat="1" x14ac:dyDescent="0.25">
      <c r="A83" s="281" t="s">
        <v>368</v>
      </c>
      <c r="B83" s="280">
        <f>+E83-SUM(H83:Q83)</f>
        <v>0</v>
      </c>
      <c r="C83" s="105" t="s">
        <v>1720</v>
      </c>
      <c r="D83" s="107" t="s">
        <v>1699</v>
      </c>
      <c r="E83" s="121">
        <v>0</v>
      </c>
      <c r="F83" s="122" t="s">
        <v>368</v>
      </c>
      <c r="G83" s="357" t="s">
        <v>368</v>
      </c>
      <c r="H83" s="481">
        <v>0</v>
      </c>
      <c r="I83" s="481">
        <v>0</v>
      </c>
      <c r="J83" s="481">
        <v>0</v>
      </c>
      <c r="K83" s="481">
        <v>0</v>
      </c>
      <c r="L83" s="481">
        <v>0</v>
      </c>
      <c r="M83" s="481">
        <v>0</v>
      </c>
      <c r="N83" s="481">
        <v>0</v>
      </c>
      <c r="O83" s="481">
        <v>0</v>
      </c>
      <c r="P83" s="481">
        <v>0</v>
      </c>
      <c r="Q83" s="482">
        <v>0</v>
      </c>
    </row>
    <row r="84" spans="1:17" s="104" customFormat="1" x14ac:dyDescent="0.25">
      <c r="A84" s="281" t="s">
        <v>368</v>
      </c>
      <c r="B84" s="280">
        <f>+E84-SUM(H84:H84)</f>
        <v>0</v>
      </c>
      <c r="C84" s="105"/>
      <c r="D84" s="65" t="s">
        <v>366</v>
      </c>
      <c r="E84" s="118">
        <f>+SKULDIR!C105</f>
        <v>0</v>
      </c>
      <c r="F84" s="122" t="s">
        <v>368</v>
      </c>
      <c r="G84" s="357" t="s">
        <v>368</v>
      </c>
      <c r="H84" s="119">
        <f>SUM(H85,H99,H110,H113,H114,H115)</f>
        <v>0</v>
      </c>
      <c r="I84" s="74" t="s">
        <v>368</v>
      </c>
      <c r="J84" s="74" t="s">
        <v>368</v>
      </c>
      <c r="K84" s="74" t="s">
        <v>368</v>
      </c>
      <c r="L84" s="74" t="s">
        <v>368</v>
      </c>
      <c r="M84" s="74" t="s">
        <v>368</v>
      </c>
      <c r="N84" s="74" t="s">
        <v>368</v>
      </c>
      <c r="O84" s="74" t="s">
        <v>368</v>
      </c>
      <c r="P84" s="74" t="s">
        <v>368</v>
      </c>
      <c r="Q84" s="118" t="s">
        <v>368</v>
      </c>
    </row>
    <row r="85" spans="1:17" s="104" customFormat="1" x14ac:dyDescent="0.25">
      <c r="A85" s="280">
        <f>+E85-SUM(F85:G85)</f>
        <v>0</v>
      </c>
      <c r="B85" s="280">
        <f t="shared" ref="B85:B97" si="37">+E85-SUM(H85:H85)</f>
        <v>0</v>
      </c>
      <c r="C85" s="87" t="s">
        <v>37</v>
      </c>
      <c r="D85" s="62" t="s">
        <v>19</v>
      </c>
      <c r="E85" s="118">
        <f>+SKULDIR!C106</f>
        <v>0</v>
      </c>
      <c r="F85" s="144">
        <v>0</v>
      </c>
      <c r="G85" s="372">
        <v>0</v>
      </c>
      <c r="H85" s="484">
        <f>SUM(H86:H98)</f>
        <v>0</v>
      </c>
      <c r="I85" s="116" t="s">
        <v>368</v>
      </c>
      <c r="J85" s="116" t="s">
        <v>368</v>
      </c>
      <c r="K85" s="116" t="s">
        <v>368</v>
      </c>
      <c r="L85" s="116" t="s">
        <v>368</v>
      </c>
      <c r="M85" s="116" t="s">
        <v>368</v>
      </c>
      <c r="N85" s="116" t="s">
        <v>368</v>
      </c>
      <c r="O85" s="116" t="s">
        <v>368</v>
      </c>
      <c r="P85" s="116" t="s">
        <v>368</v>
      </c>
      <c r="Q85" s="125" t="s">
        <v>368</v>
      </c>
    </row>
    <row r="86" spans="1:17" s="393" customFormat="1" x14ac:dyDescent="0.25">
      <c r="A86" s="281" t="s">
        <v>368</v>
      </c>
      <c r="B86" s="280">
        <f t="shared" si="37"/>
        <v>0</v>
      </c>
      <c r="C86" s="105" t="s">
        <v>1721</v>
      </c>
      <c r="D86" s="395" t="s">
        <v>5</v>
      </c>
      <c r="E86" s="483">
        <f>+SKULDIR!C107</f>
        <v>0</v>
      </c>
      <c r="F86" s="122" t="s">
        <v>368</v>
      </c>
      <c r="G86" s="357" t="s">
        <v>368</v>
      </c>
      <c r="H86" s="529">
        <v>0</v>
      </c>
      <c r="I86" s="116" t="s">
        <v>368</v>
      </c>
      <c r="J86" s="116" t="s">
        <v>368</v>
      </c>
      <c r="K86" s="116" t="s">
        <v>368</v>
      </c>
      <c r="L86" s="116" t="s">
        <v>368</v>
      </c>
      <c r="M86" s="116" t="s">
        <v>368</v>
      </c>
      <c r="N86" s="116" t="s">
        <v>368</v>
      </c>
      <c r="O86" s="116" t="s">
        <v>368</v>
      </c>
      <c r="P86" s="116" t="s">
        <v>368</v>
      </c>
      <c r="Q86" s="125" t="s">
        <v>368</v>
      </c>
    </row>
    <row r="87" spans="1:17" s="393" customFormat="1" x14ac:dyDescent="0.25">
      <c r="A87" s="281" t="s">
        <v>368</v>
      </c>
      <c r="B87" s="280">
        <f t="shared" si="37"/>
        <v>0</v>
      </c>
      <c r="C87" s="105" t="s">
        <v>1722</v>
      </c>
      <c r="D87" s="395" t="s">
        <v>6</v>
      </c>
      <c r="E87" s="483">
        <f>+SKULDIR!C108</f>
        <v>0</v>
      </c>
      <c r="F87" s="122" t="s">
        <v>368</v>
      </c>
      <c r="G87" s="357" t="s">
        <v>368</v>
      </c>
      <c r="H87" s="529">
        <v>0</v>
      </c>
      <c r="I87" s="116" t="s">
        <v>368</v>
      </c>
      <c r="J87" s="116" t="s">
        <v>368</v>
      </c>
      <c r="K87" s="116" t="s">
        <v>368</v>
      </c>
      <c r="L87" s="116" t="s">
        <v>368</v>
      </c>
      <c r="M87" s="116" t="s">
        <v>368</v>
      </c>
      <c r="N87" s="116" t="s">
        <v>368</v>
      </c>
      <c r="O87" s="116" t="s">
        <v>368</v>
      </c>
      <c r="P87" s="116" t="s">
        <v>368</v>
      </c>
      <c r="Q87" s="125" t="s">
        <v>368</v>
      </c>
    </row>
    <row r="88" spans="1:17" s="393" customFormat="1" x14ac:dyDescent="0.25">
      <c r="A88" s="281" t="s">
        <v>368</v>
      </c>
      <c r="B88" s="280">
        <f t="shared" si="37"/>
        <v>0</v>
      </c>
      <c r="C88" s="105" t="s">
        <v>1723</v>
      </c>
      <c r="D88" s="395" t="s">
        <v>1329</v>
      </c>
      <c r="E88" s="483">
        <f>+SKULDIR!C109</f>
        <v>0</v>
      </c>
      <c r="F88" s="122" t="s">
        <v>368</v>
      </c>
      <c r="G88" s="357" t="s">
        <v>368</v>
      </c>
      <c r="H88" s="529">
        <v>0</v>
      </c>
      <c r="I88" s="116" t="s">
        <v>368</v>
      </c>
      <c r="J88" s="116" t="s">
        <v>368</v>
      </c>
      <c r="K88" s="116" t="s">
        <v>368</v>
      </c>
      <c r="L88" s="116" t="s">
        <v>368</v>
      </c>
      <c r="M88" s="116" t="s">
        <v>368</v>
      </c>
      <c r="N88" s="116" t="s">
        <v>368</v>
      </c>
      <c r="O88" s="116" t="s">
        <v>368</v>
      </c>
      <c r="P88" s="116" t="s">
        <v>368</v>
      </c>
      <c r="Q88" s="125" t="s">
        <v>368</v>
      </c>
    </row>
    <row r="89" spans="1:17" s="393" customFormat="1" x14ac:dyDescent="0.25">
      <c r="A89" s="281" t="s">
        <v>368</v>
      </c>
      <c r="B89" s="280">
        <f t="shared" si="37"/>
        <v>0</v>
      </c>
      <c r="C89" s="105" t="s">
        <v>1724</v>
      </c>
      <c r="D89" s="395" t="s">
        <v>1334</v>
      </c>
      <c r="E89" s="483">
        <f>+SKULDIR!C110</f>
        <v>0</v>
      </c>
      <c r="F89" s="122" t="s">
        <v>368</v>
      </c>
      <c r="G89" s="357" t="s">
        <v>368</v>
      </c>
      <c r="H89" s="529">
        <v>0</v>
      </c>
      <c r="I89" s="116" t="s">
        <v>368</v>
      </c>
      <c r="J89" s="116" t="s">
        <v>368</v>
      </c>
      <c r="K89" s="116" t="s">
        <v>368</v>
      </c>
      <c r="L89" s="116" t="s">
        <v>368</v>
      </c>
      <c r="M89" s="116" t="s">
        <v>368</v>
      </c>
      <c r="N89" s="116" t="s">
        <v>368</v>
      </c>
      <c r="O89" s="116" t="s">
        <v>368</v>
      </c>
      <c r="P89" s="116" t="s">
        <v>368</v>
      </c>
      <c r="Q89" s="125" t="s">
        <v>368</v>
      </c>
    </row>
    <row r="90" spans="1:17" s="393" customFormat="1" x14ac:dyDescent="0.25">
      <c r="A90" s="281" t="s">
        <v>368</v>
      </c>
      <c r="B90" s="280">
        <f t="shared" si="37"/>
        <v>0</v>
      </c>
      <c r="C90" s="105" t="s">
        <v>1725</v>
      </c>
      <c r="D90" s="395" t="s">
        <v>1330</v>
      </c>
      <c r="E90" s="483">
        <f>+SKULDIR!C111</f>
        <v>0</v>
      </c>
      <c r="F90" s="122" t="s">
        <v>368</v>
      </c>
      <c r="G90" s="357" t="s">
        <v>368</v>
      </c>
      <c r="H90" s="529">
        <v>0</v>
      </c>
      <c r="I90" s="116" t="s">
        <v>368</v>
      </c>
      <c r="J90" s="116" t="s">
        <v>368</v>
      </c>
      <c r="K90" s="116" t="s">
        <v>368</v>
      </c>
      <c r="L90" s="116" t="s">
        <v>368</v>
      </c>
      <c r="M90" s="116" t="s">
        <v>368</v>
      </c>
      <c r="N90" s="116" t="s">
        <v>368</v>
      </c>
      <c r="O90" s="116" t="s">
        <v>368</v>
      </c>
      <c r="P90" s="116" t="s">
        <v>368</v>
      </c>
      <c r="Q90" s="125" t="s">
        <v>368</v>
      </c>
    </row>
    <row r="91" spans="1:17" s="393" customFormat="1" x14ac:dyDescent="0.25">
      <c r="A91" s="281" t="s">
        <v>368</v>
      </c>
      <c r="B91" s="280">
        <f t="shared" si="37"/>
        <v>0</v>
      </c>
      <c r="C91" s="105" t="s">
        <v>1726</v>
      </c>
      <c r="D91" s="395" t="s">
        <v>7</v>
      </c>
      <c r="E91" s="483">
        <f>+SKULDIR!C112</f>
        <v>0</v>
      </c>
      <c r="F91" s="122" t="s">
        <v>368</v>
      </c>
      <c r="G91" s="357" t="s">
        <v>368</v>
      </c>
      <c r="H91" s="529">
        <v>0</v>
      </c>
      <c r="I91" s="116" t="s">
        <v>368</v>
      </c>
      <c r="J91" s="116" t="s">
        <v>368</v>
      </c>
      <c r="K91" s="116" t="s">
        <v>368</v>
      </c>
      <c r="L91" s="116" t="s">
        <v>368</v>
      </c>
      <c r="M91" s="116" t="s">
        <v>368</v>
      </c>
      <c r="N91" s="116" t="s">
        <v>368</v>
      </c>
      <c r="O91" s="116" t="s">
        <v>368</v>
      </c>
      <c r="P91" s="116" t="s">
        <v>368</v>
      </c>
      <c r="Q91" s="125" t="s">
        <v>368</v>
      </c>
    </row>
    <row r="92" spans="1:17" s="393" customFormat="1" x14ac:dyDescent="0.25">
      <c r="A92" s="281" t="s">
        <v>368</v>
      </c>
      <c r="B92" s="280">
        <f t="shared" si="37"/>
        <v>0</v>
      </c>
      <c r="C92" s="105" t="s">
        <v>1727</v>
      </c>
      <c r="D92" s="395" t="s">
        <v>8</v>
      </c>
      <c r="E92" s="483">
        <f>+SKULDIR!C113</f>
        <v>0</v>
      </c>
      <c r="F92" s="122" t="s">
        <v>368</v>
      </c>
      <c r="G92" s="357" t="s">
        <v>368</v>
      </c>
      <c r="H92" s="529">
        <v>0</v>
      </c>
      <c r="I92" s="116" t="s">
        <v>368</v>
      </c>
      <c r="J92" s="116" t="s">
        <v>368</v>
      </c>
      <c r="K92" s="116" t="s">
        <v>368</v>
      </c>
      <c r="L92" s="116" t="s">
        <v>368</v>
      </c>
      <c r="M92" s="116" t="s">
        <v>368</v>
      </c>
      <c r="N92" s="116" t="s">
        <v>368</v>
      </c>
      <c r="O92" s="116" t="s">
        <v>368</v>
      </c>
      <c r="P92" s="116" t="s">
        <v>368</v>
      </c>
      <c r="Q92" s="125" t="s">
        <v>368</v>
      </c>
    </row>
    <row r="93" spans="1:17" s="393" customFormat="1" x14ac:dyDescent="0.25">
      <c r="A93" s="281" t="s">
        <v>368</v>
      </c>
      <c r="B93" s="280">
        <f t="shared" si="37"/>
        <v>0</v>
      </c>
      <c r="C93" s="105" t="s">
        <v>1728</v>
      </c>
      <c r="D93" s="395" t="s">
        <v>1328</v>
      </c>
      <c r="E93" s="483">
        <f>+SKULDIR!C114</f>
        <v>0</v>
      </c>
      <c r="F93" s="122" t="s">
        <v>368</v>
      </c>
      <c r="G93" s="357" t="s">
        <v>368</v>
      </c>
      <c r="H93" s="529">
        <v>0</v>
      </c>
      <c r="I93" s="116" t="s">
        <v>368</v>
      </c>
      <c r="J93" s="116" t="s">
        <v>368</v>
      </c>
      <c r="K93" s="116" t="s">
        <v>368</v>
      </c>
      <c r="L93" s="116" t="s">
        <v>368</v>
      </c>
      <c r="M93" s="116" t="s">
        <v>368</v>
      </c>
      <c r="N93" s="116" t="s">
        <v>368</v>
      </c>
      <c r="O93" s="116" t="s">
        <v>368</v>
      </c>
      <c r="P93" s="116" t="s">
        <v>368</v>
      </c>
      <c r="Q93" s="125" t="s">
        <v>368</v>
      </c>
    </row>
    <row r="94" spans="1:17" s="393" customFormat="1" x14ac:dyDescent="0.25">
      <c r="A94" s="281" t="s">
        <v>368</v>
      </c>
      <c r="B94" s="280">
        <f t="shared" si="37"/>
        <v>0</v>
      </c>
      <c r="C94" s="105" t="s">
        <v>1729</v>
      </c>
      <c r="D94" s="395" t="s">
        <v>9</v>
      </c>
      <c r="E94" s="483">
        <f>+SKULDIR!C115</f>
        <v>0</v>
      </c>
      <c r="F94" s="122" t="s">
        <v>368</v>
      </c>
      <c r="G94" s="357" t="s">
        <v>368</v>
      </c>
      <c r="H94" s="529">
        <v>0</v>
      </c>
      <c r="I94" s="116" t="s">
        <v>368</v>
      </c>
      <c r="J94" s="116" t="s">
        <v>368</v>
      </c>
      <c r="K94" s="116" t="s">
        <v>368</v>
      </c>
      <c r="L94" s="116" t="s">
        <v>368</v>
      </c>
      <c r="M94" s="116" t="s">
        <v>368</v>
      </c>
      <c r="N94" s="116" t="s">
        <v>368</v>
      </c>
      <c r="O94" s="116" t="s">
        <v>368</v>
      </c>
      <c r="P94" s="116" t="s">
        <v>368</v>
      </c>
      <c r="Q94" s="125" t="s">
        <v>368</v>
      </c>
    </row>
    <row r="95" spans="1:17" s="393" customFormat="1" x14ac:dyDescent="0.25">
      <c r="A95" s="281" t="s">
        <v>368</v>
      </c>
      <c r="B95" s="280">
        <f t="shared" si="37"/>
        <v>0</v>
      </c>
      <c r="C95" s="105" t="s">
        <v>1730</v>
      </c>
      <c r="D95" s="395" t="s">
        <v>1331</v>
      </c>
      <c r="E95" s="483">
        <f>+SKULDIR!C116</f>
        <v>0</v>
      </c>
      <c r="F95" s="122" t="s">
        <v>368</v>
      </c>
      <c r="G95" s="357" t="s">
        <v>368</v>
      </c>
      <c r="H95" s="529">
        <v>0</v>
      </c>
      <c r="I95" s="116" t="s">
        <v>368</v>
      </c>
      <c r="J95" s="116" t="s">
        <v>368</v>
      </c>
      <c r="K95" s="116" t="s">
        <v>368</v>
      </c>
      <c r="L95" s="116" t="s">
        <v>368</v>
      </c>
      <c r="M95" s="116" t="s">
        <v>368</v>
      </c>
      <c r="N95" s="116" t="s">
        <v>368</v>
      </c>
      <c r="O95" s="116" t="s">
        <v>368</v>
      </c>
      <c r="P95" s="116" t="s">
        <v>368</v>
      </c>
      <c r="Q95" s="125" t="s">
        <v>368</v>
      </c>
    </row>
    <row r="96" spans="1:17" s="393" customFormat="1" x14ac:dyDescent="0.25">
      <c r="A96" s="281" t="s">
        <v>368</v>
      </c>
      <c r="B96" s="280">
        <f t="shared" si="37"/>
        <v>0</v>
      </c>
      <c r="C96" s="105" t="s">
        <v>1731</v>
      </c>
      <c r="D96" s="341" t="s">
        <v>1332</v>
      </c>
      <c r="E96" s="483">
        <f>+SKULDIR!C117</f>
        <v>0</v>
      </c>
      <c r="F96" s="122" t="s">
        <v>368</v>
      </c>
      <c r="G96" s="357" t="s">
        <v>368</v>
      </c>
      <c r="H96" s="529">
        <v>0</v>
      </c>
      <c r="I96" s="116" t="s">
        <v>368</v>
      </c>
      <c r="J96" s="116" t="s">
        <v>368</v>
      </c>
      <c r="K96" s="116" t="s">
        <v>368</v>
      </c>
      <c r="L96" s="116" t="s">
        <v>368</v>
      </c>
      <c r="M96" s="116" t="s">
        <v>368</v>
      </c>
      <c r="N96" s="116" t="s">
        <v>368</v>
      </c>
      <c r="O96" s="116" t="s">
        <v>368</v>
      </c>
      <c r="P96" s="116" t="s">
        <v>368</v>
      </c>
      <c r="Q96" s="125" t="s">
        <v>368</v>
      </c>
    </row>
    <row r="97" spans="1:17" s="393" customFormat="1" x14ac:dyDescent="0.25">
      <c r="A97" s="281" t="s">
        <v>368</v>
      </c>
      <c r="B97" s="280">
        <f t="shared" si="37"/>
        <v>0</v>
      </c>
      <c r="C97" s="105" t="s">
        <v>1732</v>
      </c>
      <c r="D97" s="341" t="s">
        <v>1333</v>
      </c>
      <c r="E97" s="483">
        <f>+SKULDIR!C118</f>
        <v>0</v>
      </c>
      <c r="F97" s="122" t="s">
        <v>368</v>
      </c>
      <c r="G97" s="357" t="s">
        <v>368</v>
      </c>
      <c r="H97" s="529">
        <v>0</v>
      </c>
      <c r="I97" s="116" t="s">
        <v>368</v>
      </c>
      <c r="J97" s="116" t="s">
        <v>368</v>
      </c>
      <c r="K97" s="116" t="s">
        <v>368</v>
      </c>
      <c r="L97" s="116" t="s">
        <v>368</v>
      </c>
      <c r="M97" s="116" t="s">
        <v>368</v>
      </c>
      <c r="N97" s="116" t="s">
        <v>368</v>
      </c>
      <c r="O97" s="116" t="s">
        <v>368</v>
      </c>
      <c r="P97" s="116" t="s">
        <v>368</v>
      </c>
      <c r="Q97" s="125" t="s">
        <v>368</v>
      </c>
    </row>
    <row r="98" spans="1:17" s="393" customFormat="1" x14ac:dyDescent="0.25">
      <c r="A98" s="281" t="s">
        <v>368</v>
      </c>
      <c r="B98" s="280">
        <f>+E98-SUM(H98:H98)</f>
        <v>0</v>
      </c>
      <c r="C98" s="513" t="s">
        <v>11877</v>
      </c>
      <c r="D98" s="395" t="s">
        <v>28</v>
      </c>
      <c r="E98" s="483">
        <f>+SKULDIR!C119</f>
        <v>0</v>
      </c>
      <c r="F98" s="122" t="s">
        <v>368</v>
      </c>
      <c r="G98" s="357" t="s">
        <v>368</v>
      </c>
      <c r="H98" s="529">
        <v>0</v>
      </c>
      <c r="I98" s="116" t="s">
        <v>368</v>
      </c>
      <c r="J98" s="116" t="s">
        <v>368</v>
      </c>
      <c r="K98" s="116" t="s">
        <v>368</v>
      </c>
      <c r="L98" s="116" t="s">
        <v>368</v>
      </c>
      <c r="M98" s="116" t="s">
        <v>368</v>
      </c>
      <c r="N98" s="116" t="s">
        <v>368</v>
      </c>
      <c r="O98" s="116" t="s">
        <v>368</v>
      </c>
      <c r="P98" s="116" t="s">
        <v>368</v>
      </c>
      <c r="Q98" s="125" t="s">
        <v>368</v>
      </c>
    </row>
    <row r="99" spans="1:17" s="104" customFormat="1" x14ac:dyDescent="0.25">
      <c r="A99" s="280">
        <f t="shared" ref="A99:A109" si="38">+E99-SUM(F99:G99)</f>
        <v>0</v>
      </c>
      <c r="B99" s="280">
        <f t="shared" si="18"/>
        <v>0</v>
      </c>
      <c r="C99" s="32" t="s">
        <v>36</v>
      </c>
      <c r="D99" s="62" t="s">
        <v>51</v>
      </c>
      <c r="E99" s="118">
        <f>+SKULDIR!C120</f>
        <v>0</v>
      </c>
      <c r="F99" s="119">
        <f>+SUM(F100:F109)</f>
        <v>0</v>
      </c>
      <c r="G99" s="147">
        <f>+SUM(G100:G109)</f>
        <v>0</v>
      </c>
      <c r="H99" s="119">
        <v>0</v>
      </c>
      <c r="I99" s="116" t="s">
        <v>368</v>
      </c>
      <c r="J99" s="116" t="s">
        <v>368</v>
      </c>
      <c r="K99" s="116" t="s">
        <v>368</v>
      </c>
      <c r="L99" s="116" t="s">
        <v>368</v>
      </c>
      <c r="M99" s="116" t="s">
        <v>368</v>
      </c>
      <c r="N99" s="116" t="s">
        <v>368</v>
      </c>
      <c r="O99" s="116" t="s">
        <v>368</v>
      </c>
      <c r="P99" s="116" t="s">
        <v>368</v>
      </c>
      <c r="Q99" s="125" t="s">
        <v>368</v>
      </c>
    </row>
    <row r="100" spans="1:17" s="345" customFormat="1" x14ac:dyDescent="0.25">
      <c r="A100" s="280">
        <f t="shared" ref="A100" si="39">+E100-SUM(F100:G100)</f>
        <v>0</v>
      </c>
      <c r="B100" s="280">
        <f t="shared" ref="B100" si="40">+E100-SUM(H100:Q100)</f>
        <v>0</v>
      </c>
      <c r="C100" s="33" t="s">
        <v>20</v>
      </c>
      <c r="D100" s="346" t="s">
        <v>15</v>
      </c>
      <c r="E100" s="118">
        <f>+SKULDIR!C121</f>
        <v>0</v>
      </c>
      <c r="F100" s="110">
        <v>0</v>
      </c>
      <c r="G100" s="360">
        <v>0</v>
      </c>
      <c r="H100" s="110">
        <v>0</v>
      </c>
      <c r="I100" s="116" t="s">
        <v>368</v>
      </c>
      <c r="J100" s="116" t="s">
        <v>368</v>
      </c>
      <c r="K100" s="116" t="s">
        <v>368</v>
      </c>
      <c r="L100" s="116" t="s">
        <v>368</v>
      </c>
      <c r="M100" s="116" t="s">
        <v>368</v>
      </c>
      <c r="N100" s="116" t="s">
        <v>368</v>
      </c>
      <c r="O100" s="116" t="s">
        <v>368</v>
      </c>
      <c r="P100" s="116" t="s">
        <v>368</v>
      </c>
      <c r="Q100" s="125" t="s">
        <v>368</v>
      </c>
    </row>
    <row r="101" spans="1:17" s="104" customFormat="1" x14ac:dyDescent="0.25">
      <c r="A101" s="280">
        <f t="shared" si="38"/>
        <v>0</v>
      </c>
      <c r="B101" s="280">
        <f t="shared" si="18"/>
        <v>0</v>
      </c>
      <c r="C101" s="33" t="s">
        <v>1702</v>
      </c>
      <c r="D101" s="64" t="s">
        <v>396</v>
      </c>
      <c r="E101" s="118">
        <f>+SKULDIR!C122</f>
        <v>0</v>
      </c>
      <c r="F101" s="110">
        <v>0</v>
      </c>
      <c r="G101" s="360">
        <v>0</v>
      </c>
      <c r="H101" s="110">
        <v>0</v>
      </c>
      <c r="I101" s="116" t="s">
        <v>368</v>
      </c>
      <c r="J101" s="116" t="s">
        <v>368</v>
      </c>
      <c r="K101" s="116" t="s">
        <v>368</v>
      </c>
      <c r="L101" s="116" t="s">
        <v>368</v>
      </c>
      <c r="M101" s="116" t="s">
        <v>368</v>
      </c>
      <c r="N101" s="116" t="s">
        <v>368</v>
      </c>
      <c r="O101" s="116" t="s">
        <v>368</v>
      </c>
      <c r="P101" s="116" t="s">
        <v>368</v>
      </c>
      <c r="Q101" s="125" t="s">
        <v>368</v>
      </c>
    </row>
    <row r="102" spans="1:17" s="104" customFormat="1" x14ac:dyDescent="0.25">
      <c r="A102" s="280">
        <f t="shared" si="38"/>
        <v>0</v>
      </c>
      <c r="B102" s="280">
        <f t="shared" si="18"/>
        <v>0</v>
      </c>
      <c r="C102" s="33" t="s">
        <v>21</v>
      </c>
      <c r="D102" s="64" t="s">
        <v>370</v>
      </c>
      <c r="E102" s="118">
        <f>+SKULDIR!C123</f>
        <v>0</v>
      </c>
      <c r="F102" s="110">
        <v>0</v>
      </c>
      <c r="G102" s="360">
        <v>0</v>
      </c>
      <c r="H102" s="110">
        <v>0</v>
      </c>
      <c r="I102" s="116" t="s">
        <v>368</v>
      </c>
      <c r="J102" s="116" t="s">
        <v>368</v>
      </c>
      <c r="K102" s="116" t="s">
        <v>368</v>
      </c>
      <c r="L102" s="116" t="s">
        <v>368</v>
      </c>
      <c r="M102" s="116" t="s">
        <v>368</v>
      </c>
      <c r="N102" s="116" t="s">
        <v>368</v>
      </c>
      <c r="O102" s="116" t="s">
        <v>368</v>
      </c>
      <c r="P102" s="116" t="s">
        <v>368</v>
      </c>
      <c r="Q102" s="125" t="s">
        <v>368</v>
      </c>
    </row>
    <row r="103" spans="1:17" s="104" customFormat="1" x14ac:dyDescent="0.25">
      <c r="A103" s="280">
        <f t="shared" si="38"/>
        <v>0</v>
      </c>
      <c r="B103" s="280">
        <f t="shared" si="18"/>
        <v>0</v>
      </c>
      <c r="C103" s="33" t="s">
        <v>22</v>
      </c>
      <c r="D103" s="64" t="s">
        <v>399</v>
      </c>
      <c r="E103" s="118">
        <f>+SKULDIR!C124</f>
        <v>0</v>
      </c>
      <c r="F103" s="110">
        <v>0</v>
      </c>
      <c r="G103" s="360">
        <v>0</v>
      </c>
      <c r="H103" s="110">
        <v>0</v>
      </c>
      <c r="I103" s="116" t="s">
        <v>368</v>
      </c>
      <c r="J103" s="116" t="s">
        <v>368</v>
      </c>
      <c r="K103" s="116" t="s">
        <v>368</v>
      </c>
      <c r="L103" s="116" t="s">
        <v>368</v>
      </c>
      <c r="M103" s="116" t="s">
        <v>368</v>
      </c>
      <c r="N103" s="116" t="s">
        <v>368</v>
      </c>
      <c r="O103" s="116" t="s">
        <v>368</v>
      </c>
      <c r="P103" s="116" t="s">
        <v>368</v>
      </c>
      <c r="Q103" s="125" t="s">
        <v>368</v>
      </c>
    </row>
    <row r="104" spans="1:17" s="104" customFormat="1" x14ac:dyDescent="0.25">
      <c r="A104" s="280">
        <f t="shared" si="38"/>
        <v>0</v>
      </c>
      <c r="B104" s="280">
        <f t="shared" si="18"/>
        <v>0</v>
      </c>
      <c r="C104" s="33" t="s">
        <v>23</v>
      </c>
      <c r="D104" s="64" t="s">
        <v>3</v>
      </c>
      <c r="E104" s="118">
        <f>+SKULDIR!C125</f>
        <v>0</v>
      </c>
      <c r="F104" s="110">
        <v>0</v>
      </c>
      <c r="G104" s="360">
        <v>0</v>
      </c>
      <c r="H104" s="110">
        <v>0</v>
      </c>
      <c r="I104" s="116" t="s">
        <v>368</v>
      </c>
      <c r="J104" s="116" t="s">
        <v>368</v>
      </c>
      <c r="K104" s="116" t="s">
        <v>368</v>
      </c>
      <c r="L104" s="116" t="s">
        <v>368</v>
      </c>
      <c r="M104" s="116" t="s">
        <v>368</v>
      </c>
      <c r="N104" s="116" t="s">
        <v>368</v>
      </c>
      <c r="O104" s="116" t="s">
        <v>368</v>
      </c>
      <c r="P104" s="116" t="s">
        <v>368</v>
      </c>
      <c r="Q104" s="125" t="s">
        <v>368</v>
      </c>
    </row>
    <row r="105" spans="1:17" s="104" customFormat="1" x14ac:dyDescent="0.25">
      <c r="A105" s="280">
        <f t="shared" si="38"/>
        <v>0</v>
      </c>
      <c r="B105" s="280">
        <f t="shared" si="18"/>
        <v>0</v>
      </c>
      <c r="C105" s="33" t="s">
        <v>1703</v>
      </c>
      <c r="D105" s="64" t="s">
        <v>397</v>
      </c>
      <c r="E105" s="118">
        <f>+SKULDIR!C126</f>
        <v>0</v>
      </c>
      <c r="F105" s="110">
        <v>0</v>
      </c>
      <c r="G105" s="360">
        <v>0</v>
      </c>
      <c r="H105" s="110">
        <v>0</v>
      </c>
      <c r="I105" s="116" t="s">
        <v>368</v>
      </c>
      <c r="J105" s="116" t="s">
        <v>368</v>
      </c>
      <c r="K105" s="116" t="s">
        <v>368</v>
      </c>
      <c r="L105" s="116" t="s">
        <v>368</v>
      </c>
      <c r="M105" s="116" t="s">
        <v>368</v>
      </c>
      <c r="N105" s="116" t="s">
        <v>368</v>
      </c>
      <c r="O105" s="116" t="s">
        <v>368</v>
      </c>
      <c r="P105" s="116" t="s">
        <v>368</v>
      </c>
      <c r="Q105" s="125" t="s">
        <v>368</v>
      </c>
    </row>
    <row r="106" spans="1:17" s="104" customFormat="1" x14ac:dyDescent="0.25">
      <c r="A106" s="280">
        <f t="shared" si="38"/>
        <v>0</v>
      </c>
      <c r="B106" s="280">
        <f t="shared" si="18"/>
        <v>0</v>
      </c>
      <c r="C106" s="33" t="s">
        <v>24</v>
      </c>
      <c r="D106" s="64" t="s">
        <v>1698</v>
      </c>
      <c r="E106" s="118">
        <f>+SKULDIR!C127</f>
        <v>0</v>
      </c>
      <c r="F106" s="110">
        <v>0</v>
      </c>
      <c r="G106" s="360">
        <v>0</v>
      </c>
      <c r="H106" s="110">
        <v>0</v>
      </c>
      <c r="I106" s="116" t="s">
        <v>368</v>
      </c>
      <c r="J106" s="116" t="s">
        <v>368</v>
      </c>
      <c r="K106" s="116" t="s">
        <v>368</v>
      </c>
      <c r="L106" s="116" t="s">
        <v>368</v>
      </c>
      <c r="M106" s="116" t="s">
        <v>368</v>
      </c>
      <c r="N106" s="116" t="s">
        <v>368</v>
      </c>
      <c r="O106" s="116" t="s">
        <v>368</v>
      </c>
      <c r="P106" s="116" t="s">
        <v>368</v>
      </c>
      <c r="Q106" s="125" t="s">
        <v>368</v>
      </c>
    </row>
    <row r="107" spans="1:17" s="104" customFormat="1" x14ac:dyDescent="0.25">
      <c r="A107" s="280">
        <f t="shared" si="38"/>
        <v>0</v>
      </c>
      <c r="B107" s="280">
        <f t="shared" si="18"/>
        <v>0</v>
      </c>
      <c r="C107" s="33" t="s">
        <v>25</v>
      </c>
      <c r="D107" s="64" t="s">
        <v>1734</v>
      </c>
      <c r="E107" s="118">
        <f>+SKULDIR!C128</f>
        <v>0</v>
      </c>
      <c r="F107" s="110">
        <v>0</v>
      </c>
      <c r="G107" s="360">
        <v>0</v>
      </c>
      <c r="H107" s="110">
        <v>0</v>
      </c>
      <c r="I107" s="116" t="s">
        <v>368</v>
      </c>
      <c r="J107" s="116" t="s">
        <v>368</v>
      </c>
      <c r="K107" s="116" t="s">
        <v>368</v>
      </c>
      <c r="L107" s="116" t="s">
        <v>368</v>
      </c>
      <c r="M107" s="116" t="s">
        <v>368</v>
      </c>
      <c r="N107" s="116" t="s">
        <v>368</v>
      </c>
      <c r="O107" s="116" t="s">
        <v>368</v>
      </c>
      <c r="P107" s="116" t="s">
        <v>368</v>
      </c>
      <c r="Q107" s="125" t="s">
        <v>368</v>
      </c>
    </row>
    <row r="108" spans="1:17" s="104" customFormat="1" x14ac:dyDescent="0.25">
      <c r="A108" s="280">
        <f t="shared" si="38"/>
        <v>0</v>
      </c>
      <c r="B108" s="280">
        <f t="shared" si="18"/>
        <v>0</v>
      </c>
      <c r="C108" s="33" t="s">
        <v>26</v>
      </c>
      <c r="D108" s="64" t="s">
        <v>16</v>
      </c>
      <c r="E108" s="118">
        <f>+SKULDIR!C129</f>
        <v>0</v>
      </c>
      <c r="F108" s="110">
        <v>0</v>
      </c>
      <c r="G108" s="360">
        <v>0</v>
      </c>
      <c r="H108" s="110">
        <v>0</v>
      </c>
      <c r="I108" s="116" t="s">
        <v>368</v>
      </c>
      <c r="J108" s="116" t="s">
        <v>368</v>
      </c>
      <c r="K108" s="116" t="s">
        <v>368</v>
      </c>
      <c r="L108" s="116" t="s">
        <v>368</v>
      </c>
      <c r="M108" s="116" t="s">
        <v>368</v>
      </c>
      <c r="N108" s="116" t="s">
        <v>368</v>
      </c>
      <c r="O108" s="116" t="s">
        <v>368</v>
      </c>
      <c r="P108" s="116" t="s">
        <v>368</v>
      </c>
      <c r="Q108" s="125" t="s">
        <v>368</v>
      </c>
    </row>
    <row r="109" spans="1:17" s="104" customFormat="1" x14ac:dyDescent="0.25">
      <c r="A109" s="280">
        <f t="shared" si="38"/>
        <v>0</v>
      </c>
      <c r="B109" s="280">
        <f t="shared" si="18"/>
        <v>0</v>
      </c>
      <c r="C109" s="33" t="s">
        <v>27</v>
      </c>
      <c r="D109" s="64" t="s">
        <v>2</v>
      </c>
      <c r="E109" s="118">
        <f>+SKULDIR!C130</f>
        <v>0</v>
      </c>
      <c r="F109" s="110">
        <v>0</v>
      </c>
      <c r="G109" s="360">
        <v>0</v>
      </c>
      <c r="H109" s="110">
        <v>0</v>
      </c>
      <c r="I109" s="116" t="s">
        <v>368</v>
      </c>
      <c r="J109" s="116" t="s">
        <v>368</v>
      </c>
      <c r="K109" s="116" t="s">
        <v>368</v>
      </c>
      <c r="L109" s="116" t="s">
        <v>368</v>
      </c>
      <c r="M109" s="116" t="s">
        <v>368</v>
      </c>
      <c r="N109" s="116" t="s">
        <v>368</v>
      </c>
      <c r="O109" s="116" t="s">
        <v>368</v>
      </c>
      <c r="P109" s="116" t="s">
        <v>368</v>
      </c>
      <c r="Q109" s="125" t="s">
        <v>368</v>
      </c>
    </row>
    <row r="110" spans="1:17" s="104" customFormat="1" x14ac:dyDescent="0.25">
      <c r="A110" s="281" t="s">
        <v>368</v>
      </c>
      <c r="B110" s="280">
        <f t="shared" si="18"/>
        <v>0</v>
      </c>
      <c r="C110" s="87" t="s">
        <v>29</v>
      </c>
      <c r="D110" s="62" t="s">
        <v>30</v>
      </c>
      <c r="E110" s="118">
        <f>+SKULDIR!C131</f>
        <v>0</v>
      </c>
      <c r="F110" s="119" t="s">
        <v>368</v>
      </c>
      <c r="G110" s="147" t="s">
        <v>368</v>
      </c>
      <c r="H110" s="119">
        <f t="shared" ref="H110" si="41">+SUM(H111:H112)</f>
        <v>0</v>
      </c>
      <c r="I110" s="116" t="s">
        <v>368</v>
      </c>
      <c r="J110" s="116" t="s">
        <v>368</v>
      </c>
      <c r="K110" s="116" t="s">
        <v>368</v>
      </c>
      <c r="L110" s="116" t="s">
        <v>368</v>
      </c>
      <c r="M110" s="116" t="s">
        <v>368</v>
      </c>
      <c r="N110" s="116" t="s">
        <v>368</v>
      </c>
      <c r="O110" s="116" t="s">
        <v>368</v>
      </c>
      <c r="P110" s="116" t="s">
        <v>368</v>
      </c>
      <c r="Q110" s="125" t="s">
        <v>368</v>
      </c>
    </row>
    <row r="111" spans="1:17" s="104" customFormat="1" x14ac:dyDescent="0.25">
      <c r="A111" s="281" t="s">
        <v>368</v>
      </c>
      <c r="B111" s="280">
        <f t="shared" ref="B111:B158" si="42">+E111-SUM(H111:Q111)</f>
        <v>0</v>
      </c>
      <c r="C111" s="105" t="s">
        <v>31</v>
      </c>
      <c r="D111" s="64" t="s">
        <v>32</v>
      </c>
      <c r="E111" s="118">
        <f>+SKULDIR!C132</f>
        <v>0</v>
      </c>
      <c r="F111" s="122" t="s">
        <v>368</v>
      </c>
      <c r="G111" s="357" t="s">
        <v>368</v>
      </c>
      <c r="H111" s="110">
        <v>0</v>
      </c>
      <c r="I111" s="116" t="s">
        <v>368</v>
      </c>
      <c r="J111" s="116" t="s">
        <v>368</v>
      </c>
      <c r="K111" s="116" t="s">
        <v>368</v>
      </c>
      <c r="L111" s="116" t="s">
        <v>368</v>
      </c>
      <c r="M111" s="116" t="s">
        <v>368</v>
      </c>
      <c r="N111" s="116" t="s">
        <v>368</v>
      </c>
      <c r="O111" s="116" t="s">
        <v>368</v>
      </c>
      <c r="P111" s="116" t="s">
        <v>368</v>
      </c>
      <c r="Q111" s="125" t="s">
        <v>368</v>
      </c>
    </row>
    <row r="112" spans="1:17" s="104" customFormat="1" x14ac:dyDescent="0.25">
      <c r="A112" s="281" t="s">
        <v>368</v>
      </c>
      <c r="B112" s="280">
        <f t="shared" si="42"/>
        <v>0</v>
      </c>
      <c r="C112" s="105" t="s">
        <v>33</v>
      </c>
      <c r="D112" s="64" t="s">
        <v>34</v>
      </c>
      <c r="E112" s="118">
        <f>+SKULDIR!C133</f>
        <v>0</v>
      </c>
      <c r="F112" s="122" t="s">
        <v>368</v>
      </c>
      <c r="G112" s="357" t="s">
        <v>368</v>
      </c>
      <c r="H112" s="110">
        <v>0</v>
      </c>
      <c r="I112" s="116" t="s">
        <v>368</v>
      </c>
      <c r="J112" s="116" t="s">
        <v>368</v>
      </c>
      <c r="K112" s="116" t="s">
        <v>368</v>
      </c>
      <c r="L112" s="116" t="s">
        <v>368</v>
      </c>
      <c r="M112" s="116" t="s">
        <v>368</v>
      </c>
      <c r="N112" s="116" t="s">
        <v>368</v>
      </c>
      <c r="O112" s="116" t="s">
        <v>368</v>
      </c>
      <c r="P112" s="116" t="s">
        <v>368</v>
      </c>
      <c r="Q112" s="125" t="s">
        <v>368</v>
      </c>
    </row>
    <row r="113" spans="1:17" s="104" customFormat="1" x14ac:dyDescent="0.25">
      <c r="A113" s="281" t="s">
        <v>368</v>
      </c>
      <c r="B113" s="280">
        <f t="shared" si="42"/>
        <v>0</v>
      </c>
      <c r="C113" s="87" t="s">
        <v>35</v>
      </c>
      <c r="D113" s="62" t="s">
        <v>4</v>
      </c>
      <c r="E113" s="118">
        <f>+SKULDIR!C134</f>
        <v>0</v>
      </c>
      <c r="F113" s="122" t="s">
        <v>368</v>
      </c>
      <c r="G113" s="357" t="s">
        <v>368</v>
      </c>
      <c r="H113" s="120">
        <v>0</v>
      </c>
      <c r="I113" s="116" t="s">
        <v>368</v>
      </c>
      <c r="J113" s="116" t="s">
        <v>368</v>
      </c>
      <c r="K113" s="116" t="s">
        <v>368</v>
      </c>
      <c r="L113" s="116" t="s">
        <v>368</v>
      </c>
      <c r="M113" s="116" t="s">
        <v>368</v>
      </c>
      <c r="N113" s="116" t="s">
        <v>368</v>
      </c>
      <c r="O113" s="116" t="s">
        <v>368</v>
      </c>
      <c r="P113" s="116" t="s">
        <v>368</v>
      </c>
      <c r="Q113" s="125" t="s">
        <v>368</v>
      </c>
    </row>
    <row r="114" spans="1:17" s="104" customFormat="1" x14ac:dyDescent="0.25">
      <c r="A114" s="281" t="s">
        <v>368</v>
      </c>
      <c r="B114" s="280">
        <f t="shared" si="42"/>
        <v>0</v>
      </c>
      <c r="C114" s="87" t="s">
        <v>38</v>
      </c>
      <c r="D114" s="62" t="s">
        <v>1735</v>
      </c>
      <c r="E114" s="118">
        <f>+SKULDIR!C135</f>
        <v>0</v>
      </c>
      <c r="F114" s="122" t="s">
        <v>368</v>
      </c>
      <c r="G114" s="357" t="s">
        <v>368</v>
      </c>
      <c r="H114" s="120">
        <v>0</v>
      </c>
      <c r="I114" s="116" t="s">
        <v>368</v>
      </c>
      <c r="J114" s="116" t="s">
        <v>368</v>
      </c>
      <c r="K114" s="116" t="s">
        <v>368</v>
      </c>
      <c r="L114" s="116" t="s">
        <v>368</v>
      </c>
      <c r="M114" s="116" t="s">
        <v>368</v>
      </c>
      <c r="N114" s="116" t="s">
        <v>368</v>
      </c>
      <c r="O114" s="116" t="s">
        <v>368</v>
      </c>
      <c r="P114" s="116" t="s">
        <v>368</v>
      </c>
      <c r="Q114" s="125" t="s">
        <v>368</v>
      </c>
    </row>
    <row r="115" spans="1:17" s="104" customFormat="1" x14ac:dyDescent="0.25">
      <c r="A115" s="281" t="s">
        <v>368</v>
      </c>
      <c r="B115" s="280">
        <f t="shared" si="42"/>
        <v>0</v>
      </c>
      <c r="C115" s="105" t="s">
        <v>363</v>
      </c>
      <c r="D115" s="62" t="s">
        <v>369</v>
      </c>
      <c r="E115" s="483">
        <f>+SKULDIR!C136</f>
        <v>0</v>
      </c>
      <c r="F115" s="119" t="s">
        <v>368</v>
      </c>
      <c r="G115" s="147" t="s">
        <v>368</v>
      </c>
      <c r="H115" s="119">
        <f t="shared" ref="H115" si="43">+SUM(H116:H122)</f>
        <v>0</v>
      </c>
      <c r="I115" s="116" t="s">
        <v>368</v>
      </c>
      <c r="J115" s="116" t="s">
        <v>368</v>
      </c>
      <c r="K115" s="116" t="s">
        <v>368</v>
      </c>
      <c r="L115" s="116" t="s">
        <v>368</v>
      </c>
      <c r="M115" s="116" t="s">
        <v>368</v>
      </c>
      <c r="N115" s="116" t="s">
        <v>368</v>
      </c>
      <c r="O115" s="116" t="s">
        <v>368</v>
      </c>
      <c r="P115" s="116" t="s">
        <v>368</v>
      </c>
      <c r="Q115" s="125" t="s">
        <v>368</v>
      </c>
    </row>
    <row r="116" spans="1:17" s="104" customFormat="1" x14ac:dyDescent="0.25">
      <c r="A116" s="281" t="s">
        <v>368</v>
      </c>
      <c r="B116" s="280">
        <f t="shared" si="42"/>
        <v>0</v>
      </c>
      <c r="C116" s="105" t="s">
        <v>1714</v>
      </c>
      <c r="D116" s="107" t="s">
        <v>394</v>
      </c>
      <c r="E116" s="121">
        <v>0</v>
      </c>
      <c r="F116" s="122" t="s">
        <v>368</v>
      </c>
      <c r="G116" s="357" t="s">
        <v>368</v>
      </c>
      <c r="H116" s="110">
        <v>0</v>
      </c>
      <c r="I116" s="116" t="s">
        <v>368</v>
      </c>
      <c r="J116" s="116" t="s">
        <v>368</v>
      </c>
      <c r="K116" s="116" t="s">
        <v>368</v>
      </c>
      <c r="L116" s="116" t="s">
        <v>368</v>
      </c>
      <c r="M116" s="116" t="s">
        <v>368</v>
      </c>
      <c r="N116" s="116" t="s">
        <v>368</v>
      </c>
      <c r="O116" s="116" t="s">
        <v>368</v>
      </c>
      <c r="P116" s="116" t="s">
        <v>368</v>
      </c>
      <c r="Q116" s="125" t="s">
        <v>368</v>
      </c>
    </row>
    <row r="117" spans="1:17" s="393" customFormat="1" x14ac:dyDescent="0.25">
      <c r="A117" s="281" t="s">
        <v>368</v>
      </c>
      <c r="B117" s="280">
        <f t="shared" ref="B117:B118" si="44">+E117-SUM(H117:Q117)</f>
        <v>0</v>
      </c>
      <c r="C117" s="105" t="s">
        <v>1715</v>
      </c>
      <c r="D117" s="107" t="s">
        <v>15</v>
      </c>
      <c r="E117" s="121">
        <v>0</v>
      </c>
      <c r="F117" s="122" t="s">
        <v>368</v>
      </c>
      <c r="G117" s="357" t="s">
        <v>368</v>
      </c>
      <c r="H117" s="110">
        <v>0</v>
      </c>
      <c r="I117" s="116" t="s">
        <v>368</v>
      </c>
      <c r="J117" s="116" t="s">
        <v>368</v>
      </c>
      <c r="K117" s="116" t="s">
        <v>368</v>
      </c>
      <c r="L117" s="116" t="s">
        <v>368</v>
      </c>
      <c r="M117" s="116" t="s">
        <v>368</v>
      </c>
      <c r="N117" s="116" t="s">
        <v>368</v>
      </c>
      <c r="O117" s="116" t="s">
        <v>368</v>
      </c>
      <c r="P117" s="116" t="s">
        <v>368</v>
      </c>
      <c r="Q117" s="125" t="s">
        <v>368</v>
      </c>
    </row>
    <row r="118" spans="1:17" s="393" customFormat="1" x14ac:dyDescent="0.25">
      <c r="A118" s="281" t="s">
        <v>368</v>
      </c>
      <c r="B118" s="280">
        <f t="shared" si="44"/>
        <v>0</v>
      </c>
      <c r="C118" s="105" t="s">
        <v>1716</v>
      </c>
      <c r="D118" s="107" t="s">
        <v>370</v>
      </c>
      <c r="E118" s="121">
        <v>0</v>
      </c>
      <c r="F118" s="122" t="s">
        <v>368</v>
      </c>
      <c r="G118" s="357" t="s">
        <v>368</v>
      </c>
      <c r="H118" s="110">
        <v>0</v>
      </c>
      <c r="I118" s="116" t="s">
        <v>368</v>
      </c>
      <c r="J118" s="116" t="s">
        <v>368</v>
      </c>
      <c r="K118" s="116" t="s">
        <v>368</v>
      </c>
      <c r="L118" s="116" t="s">
        <v>368</v>
      </c>
      <c r="M118" s="116" t="s">
        <v>368</v>
      </c>
      <c r="N118" s="116" t="s">
        <v>368</v>
      </c>
      <c r="O118" s="116" t="s">
        <v>368</v>
      </c>
      <c r="P118" s="116" t="s">
        <v>368</v>
      </c>
      <c r="Q118" s="125" t="s">
        <v>368</v>
      </c>
    </row>
    <row r="119" spans="1:17" s="104" customFormat="1" x14ac:dyDescent="0.25">
      <c r="A119" s="281" t="s">
        <v>368</v>
      </c>
      <c r="B119" s="280">
        <f t="shared" si="42"/>
        <v>0</v>
      </c>
      <c r="C119" s="105" t="s">
        <v>1717</v>
      </c>
      <c r="D119" s="395" t="s">
        <v>400</v>
      </c>
      <c r="E119" s="121">
        <v>0</v>
      </c>
      <c r="F119" s="122" t="s">
        <v>368</v>
      </c>
      <c r="G119" s="357" t="s">
        <v>368</v>
      </c>
      <c r="H119" s="110">
        <v>0</v>
      </c>
      <c r="I119" s="116" t="s">
        <v>368</v>
      </c>
      <c r="J119" s="116" t="s">
        <v>368</v>
      </c>
      <c r="K119" s="116" t="s">
        <v>368</v>
      </c>
      <c r="L119" s="116" t="s">
        <v>368</v>
      </c>
      <c r="M119" s="116" t="s">
        <v>368</v>
      </c>
      <c r="N119" s="116" t="s">
        <v>368</v>
      </c>
      <c r="O119" s="116" t="s">
        <v>368</v>
      </c>
      <c r="P119" s="116" t="s">
        <v>368</v>
      </c>
      <c r="Q119" s="125" t="s">
        <v>368</v>
      </c>
    </row>
    <row r="120" spans="1:17" s="104" customFormat="1" x14ac:dyDescent="0.25">
      <c r="A120" s="281" t="s">
        <v>368</v>
      </c>
      <c r="B120" s="280">
        <f t="shared" si="42"/>
        <v>0</v>
      </c>
      <c r="C120" s="105" t="s">
        <v>1718</v>
      </c>
      <c r="D120" s="107" t="s">
        <v>1710</v>
      </c>
      <c r="E120" s="121">
        <v>0</v>
      </c>
      <c r="F120" s="122" t="s">
        <v>368</v>
      </c>
      <c r="G120" s="357" t="s">
        <v>368</v>
      </c>
      <c r="H120" s="110">
        <v>0</v>
      </c>
      <c r="I120" s="116" t="s">
        <v>368</v>
      </c>
      <c r="J120" s="116" t="s">
        <v>368</v>
      </c>
      <c r="K120" s="116" t="s">
        <v>368</v>
      </c>
      <c r="L120" s="116" t="s">
        <v>368</v>
      </c>
      <c r="M120" s="116" t="s">
        <v>368</v>
      </c>
      <c r="N120" s="116" t="s">
        <v>368</v>
      </c>
      <c r="O120" s="116" t="s">
        <v>368</v>
      </c>
      <c r="P120" s="116" t="s">
        <v>368</v>
      </c>
      <c r="Q120" s="125" t="s">
        <v>368</v>
      </c>
    </row>
    <row r="121" spans="1:17" s="104" customFormat="1" x14ac:dyDescent="0.25">
      <c r="A121" s="281" t="s">
        <v>368</v>
      </c>
      <c r="B121" s="280">
        <f t="shared" si="42"/>
        <v>0</v>
      </c>
      <c r="C121" s="105" t="s">
        <v>1719</v>
      </c>
      <c r="D121" s="107" t="s">
        <v>1709</v>
      </c>
      <c r="E121" s="121">
        <v>0</v>
      </c>
      <c r="F121" s="122" t="s">
        <v>368</v>
      </c>
      <c r="G121" s="357" t="s">
        <v>368</v>
      </c>
      <c r="H121" s="110">
        <v>0</v>
      </c>
      <c r="I121" s="116" t="s">
        <v>368</v>
      </c>
      <c r="J121" s="116" t="s">
        <v>368</v>
      </c>
      <c r="K121" s="116" t="s">
        <v>368</v>
      </c>
      <c r="L121" s="116" t="s">
        <v>368</v>
      </c>
      <c r="M121" s="116" t="s">
        <v>368</v>
      </c>
      <c r="N121" s="116" t="s">
        <v>368</v>
      </c>
      <c r="O121" s="116" t="s">
        <v>368</v>
      </c>
      <c r="P121" s="116" t="s">
        <v>368</v>
      </c>
      <c r="Q121" s="125" t="s">
        <v>368</v>
      </c>
    </row>
    <row r="122" spans="1:17" s="104" customFormat="1" x14ac:dyDescent="0.25">
      <c r="A122" s="281" t="s">
        <v>368</v>
      </c>
      <c r="B122" s="280">
        <f t="shared" si="42"/>
        <v>0</v>
      </c>
      <c r="C122" s="105" t="s">
        <v>1720</v>
      </c>
      <c r="D122" s="107" t="s">
        <v>1699</v>
      </c>
      <c r="E122" s="121">
        <v>0</v>
      </c>
      <c r="F122" s="122" t="s">
        <v>368</v>
      </c>
      <c r="G122" s="357" t="s">
        <v>368</v>
      </c>
      <c r="H122" s="110">
        <v>0</v>
      </c>
      <c r="I122" s="116" t="s">
        <v>368</v>
      </c>
      <c r="J122" s="116" t="s">
        <v>368</v>
      </c>
      <c r="K122" s="116" t="s">
        <v>368</v>
      </c>
      <c r="L122" s="116" t="s">
        <v>368</v>
      </c>
      <c r="M122" s="116" t="s">
        <v>368</v>
      </c>
      <c r="N122" s="116" t="s">
        <v>368</v>
      </c>
      <c r="O122" s="116" t="s">
        <v>368</v>
      </c>
      <c r="P122" s="116" t="s">
        <v>368</v>
      </c>
      <c r="Q122" s="125" t="s">
        <v>368</v>
      </c>
    </row>
    <row r="123" spans="1:17" s="104" customFormat="1" x14ac:dyDescent="0.25">
      <c r="A123" s="281" t="s">
        <v>368</v>
      </c>
      <c r="B123" s="280">
        <f t="shared" si="42"/>
        <v>0</v>
      </c>
      <c r="C123" s="105"/>
      <c r="D123" s="65" t="s">
        <v>585</v>
      </c>
      <c r="E123" s="118">
        <f>+SKULDIR!C137</f>
        <v>0</v>
      </c>
      <c r="F123" s="119" t="s">
        <v>368</v>
      </c>
      <c r="G123" s="147" t="s">
        <v>368</v>
      </c>
      <c r="H123" s="119">
        <f t="shared" ref="H123:Q123" si="45">+H124+H125</f>
        <v>0</v>
      </c>
      <c r="I123" s="74">
        <f t="shared" si="45"/>
        <v>0</v>
      </c>
      <c r="J123" s="74">
        <f t="shared" si="45"/>
        <v>0</v>
      </c>
      <c r="K123" s="74">
        <f t="shared" si="45"/>
        <v>0</v>
      </c>
      <c r="L123" s="74">
        <f t="shared" si="45"/>
        <v>0</v>
      </c>
      <c r="M123" s="74">
        <f t="shared" si="45"/>
        <v>0</v>
      </c>
      <c r="N123" s="74">
        <f t="shared" si="45"/>
        <v>0</v>
      </c>
      <c r="O123" s="74">
        <f t="shared" si="45"/>
        <v>0</v>
      </c>
      <c r="P123" s="74">
        <f t="shared" si="45"/>
        <v>0</v>
      </c>
      <c r="Q123" s="118">
        <f t="shared" si="45"/>
        <v>0</v>
      </c>
    </row>
    <row r="124" spans="1:17" s="104" customFormat="1" x14ac:dyDescent="0.25">
      <c r="A124" s="281" t="s">
        <v>368</v>
      </c>
      <c r="B124" s="280">
        <f t="shared" si="42"/>
        <v>0</v>
      </c>
      <c r="C124" s="87" t="s">
        <v>35</v>
      </c>
      <c r="D124" s="63" t="s">
        <v>4</v>
      </c>
      <c r="E124" s="121">
        <v>0</v>
      </c>
      <c r="F124" s="122" t="s">
        <v>368</v>
      </c>
      <c r="G124" s="357" t="s">
        <v>368</v>
      </c>
      <c r="H124" s="110">
        <v>0</v>
      </c>
      <c r="I124" s="108">
        <v>0</v>
      </c>
      <c r="J124" s="108">
        <v>0</v>
      </c>
      <c r="K124" s="108">
        <v>0</v>
      </c>
      <c r="L124" s="108">
        <v>0</v>
      </c>
      <c r="M124" s="108">
        <v>0</v>
      </c>
      <c r="N124" s="108">
        <v>0</v>
      </c>
      <c r="O124" s="108">
        <v>0</v>
      </c>
      <c r="P124" s="108">
        <v>0</v>
      </c>
      <c r="Q124" s="121">
        <v>0</v>
      </c>
    </row>
    <row r="125" spans="1:17" s="104" customFormat="1" x14ac:dyDescent="0.25">
      <c r="A125" s="281" t="s">
        <v>368</v>
      </c>
      <c r="B125" s="280">
        <f t="shared" si="42"/>
        <v>0</v>
      </c>
      <c r="C125" s="87" t="s">
        <v>363</v>
      </c>
      <c r="D125" s="63" t="s">
        <v>369</v>
      </c>
      <c r="E125" s="121">
        <v>0</v>
      </c>
      <c r="F125" s="122" t="s">
        <v>368</v>
      </c>
      <c r="G125" s="357" t="s">
        <v>368</v>
      </c>
      <c r="H125" s="110">
        <v>0</v>
      </c>
      <c r="I125" s="108">
        <v>0</v>
      </c>
      <c r="J125" s="108">
        <v>0</v>
      </c>
      <c r="K125" s="108">
        <v>0</v>
      </c>
      <c r="L125" s="108">
        <v>0</v>
      </c>
      <c r="M125" s="108">
        <v>0</v>
      </c>
      <c r="N125" s="108">
        <v>0</v>
      </c>
      <c r="O125" s="108">
        <v>0</v>
      </c>
      <c r="P125" s="108">
        <v>0</v>
      </c>
      <c r="Q125" s="121">
        <v>0</v>
      </c>
    </row>
    <row r="126" spans="1:17" s="104" customFormat="1" x14ac:dyDescent="0.25">
      <c r="A126" s="281" t="s">
        <v>368</v>
      </c>
      <c r="B126" s="280">
        <f t="shared" si="42"/>
        <v>0</v>
      </c>
      <c r="C126" s="105"/>
      <c r="D126" s="65" t="s">
        <v>367</v>
      </c>
      <c r="E126" s="118">
        <f>+SKULDIR!C138</f>
        <v>0</v>
      </c>
      <c r="F126" s="119" t="s">
        <v>368</v>
      </c>
      <c r="G126" s="147" t="s">
        <v>368</v>
      </c>
      <c r="H126" s="119">
        <f t="shared" ref="H126:Q126" si="46">+H127+H128</f>
        <v>0</v>
      </c>
      <c r="I126" s="74">
        <f t="shared" si="46"/>
        <v>0</v>
      </c>
      <c r="J126" s="74">
        <f t="shared" si="46"/>
        <v>0</v>
      </c>
      <c r="K126" s="74">
        <f t="shared" si="46"/>
        <v>0</v>
      </c>
      <c r="L126" s="74">
        <f t="shared" si="46"/>
        <v>0</v>
      </c>
      <c r="M126" s="74">
        <f t="shared" si="46"/>
        <v>0</v>
      </c>
      <c r="N126" s="74">
        <f t="shared" si="46"/>
        <v>0</v>
      </c>
      <c r="O126" s="74">
        <f t="shared" si="46"/>
        <v>0</v>
      </c>
      <c r="P126" s="74">
        <f t="shared" si="46"/>
        <v>0</v>
      </c>
      <c r="Q126" s="118">
        <f t="shared" si="46"/>
        <v>0</v>
      </c>
    </row>
    <row r="127" spans="1:17" s="104" customFormat="1" x14ac:dyDescent="0.25">
      <c r="A127" s="281" t="s">
        <v>368</v>
      </c>
      <c r="B127" s="280">
        <f t="shared" si="42"/>
        <v>0</v>
      </c>
      <c r="C127" s="87" t="s">
        <v>35</v>
      </c>
      <c r="D127" s="63" t="s">
        <v>4</v>
      </c>
      <c r="E127" s="121">
        <v>0</v>
      </c>
      <c r="F127" s="122" t="s">
        <v>368</v>
      </c>
      <c r="G127" s="357" t="s">
        <v>368</v>
      </c>
      <c r="H127" s="110">
        <v>0</v>
      </c>
      <c r="I127" s="108">
        <v>0</v>
      </c>
      <c r="J127" s="108">
        <v>0</v>
      </c>
      <c r="K127" s="108">
        <v>0</v>
      </c>
      <c r="L127" s="108">
        <v>0</v>
      </c>
      <c r="M127" s="108">
        <v>0</v>
      </c>
      <c r="N127" s="108">
        <v>0</v>
      </c>
      <c r="O127" s="108">
        <v>0</v>
      </c>
      <c r="P127" s="108">
        <v>0</v>
      </c>
      <c r="Q127" s="121">
        <v>0</v>
      </c>
    </row>
    <row r="128" spans="1:17" s="104" customFormat="1" x14ac:dyDescent="0.25">
      <c r="A128" s="281" t="s">
        <v>368</v>
      </c>
      <c r="B128" s="280">
        <f t="shared" si="42"/>
        <v>0</v>
      </c>
      <c r="C128" s="87" t="s">
        <v>363</v>
      </c>
      <c r="D128" s="63" t="s">
        <v>369</v>
      </c>
      <c r="E128" s="121">
        <v>0</v>
      </c>
      <c r="F128" s="122" t="s">
        <v>368</v>
      </c>
      <c r="G128" s="357" t="s">
        <v>368</v>
      </c>
      <c r="H128" s="110">
        <v>0</v>
      </c>
      <c r="I128" s="108">
        <v>0</v>
      </c>
      <c r="J128" s="108">
        <v>0</v>
      </c>
      <c r="K128" s="108">
        <v>0</v>
      </c>
      <c r="L128" s="108">
        <v>0</v>
      </c>
      <c r="M128" s="108">
        <v>0</v>
      </c>
      <c r="N128" s="108">
        <v>0</v>
      </c>
      <c r="O128" s="108">
        <v>0</v>
      </c>
      <c r="P128" s="108">
        <v>0</v>
      </c>
      <c r="Q128" s="121">
        <v>0</v>
      </c>
    </row>
    <row r="129" spans="1:18" s="104" customFormat="1" x14ac:dyDescent="0.25">
      <c r="A129" s="281" t="s">
        <v>368</v>
      </c>
      <c r="B129" s="280">
        <f t="shared" si="42"/>
        <v>0</v>
      </c>
      <c r="C129" s="105"/>
      <c r="D129" s="65" t="s">
        <v>545</v>
      </c>
      <c r="E129" s="118">
        <f>+SKULDIR!C139</f>
        <v>0</v>
      </c>
      <c r="F129" s="122" t="s">
        <v>368</v>
      </c>
      <c r="G129" s="357" t="s">
        <v>368</v>
      </c>
      <c r="H129" s="119">
        <f t="shared" ref="H129:Q129" si="47">SUM(H130,H144,H155,H158,H159,H160)</f>
        <v>0</v>
      </c>
      <c r="I129" s="74">
        <f t="shared" si="47"/>
        <v>0</v>
      </c>
      <c r="J129" s="74">
        <f t="shared" si="47"/>
        <v>0</v>
      </c>
      <c r="K129" s="74">
        <f t="shared" si="47"/>
        <v>0</v>
      </c>
      <c r="L129" s="74">
        <f t="shared" si="47"/>
        <v>0</v>
      </c>
      <c r="M129" s="74">
        <f t="shared" si="47"/>
        <v>0</v>
      </c>
      <c r="N129" s="74">
        <f t="shared" si="47"/>
        <v>0</v>
      </c>
      <c r="O129" s="74">
        <f t="shared" si="47"/>
        <v>0</v>
      </c>
      <c r="P129" s="74">
        <f t="shared" si="47"/>
        <v>0</v>
      </c>
      <c r="Q129" s="118">
        <f t="shared" si="47"/>
        <v>0</v>
      </c>
    </row>
    <row r="130" spans="1:18" s="104" customFormat="1" x14ac:dyDescent="0.25">
      <c r="A130" s="280">
        <f t="shared" ref="A130:A154" si="48">+E130-SUM(F130:G130)</f>
        <v>0</v>
      </c>
      <c r="B130" s="280">
        <f t="shared" si="42"/>
        <v>0</v>
      </c>
      <c r="C130" s="87" t="s">
        <v>37</v>
      </c>
      <c r="D130" s="477" t="s">
        <v>19</v>
      </c>
      <c r="E130" s="483">
        <f>+SKULDIR!C140</f>
        <v>0</v>
      </c>
      <c r="F130" s="120">
        <v>0</v>
      </c>
      <c r="G130" s="120">
        <v>0</v>
      </c>
      <c r="H130" s="484">
        <f>SUM(H131:H143)</f>
        <v>0</v>
      </c>
      <c r="I130" s="74">
        <f t="shared" ref="I130:P130" si="49">SUM(I131:I143)</f>
        <v>0</v>
      </c>
      <c r="J130" s="74">
        <f t="shared" si="49"/>
        <v>0</v>
      </c>
      <c r="K130" s="74">
        <f t="shared" si="49"/>
        <v>0</v>
      </c>
      <c r="L130" s="74">
        <f t="shared" si="49"/>
        <v>0</v>
      </c>
      <c r="M130" s="74">
        <f t="shared" si="49"/>
        <v>0</v>
      </c>
      <c r="N130" s="74">
        <f t="shared" si="49"/>
        <v>0</v>
      </c>
      <c r="O130" s="74">
        <f t="shared" si="49"/>
        <v>0</v>
      </c>
      <c r="P130" s="74">
        <f t="shared" si="49"/>
        <v>0</v>
      </c>
      <c r="Q130" s="483">
        <f>SUM(Q131:Q143)</f>
        <v>0</v>
      </c>
    </row>
    <row r="131" spans="1:18" s="393" customFormat="1" x14ac:dyDescent="0.25">
      <c r="A131" s="281" t="s">
        <v>368</v>
      </c>
      <c r="B131" s="280">
        <f>+E131-SUM(H131:Q131)</f>
        <v>0</v>
      </c>
      <c r="C131" s="105" t="s">
        <v>1721</v>
      </c>
      <c r="D131" s="395" t="s">
        <v>5</v>
      </c>
      <c r="E131" s="483">
        <f>+SKULDIR!C141</f>
        <v>0</v>
      </c>
      <c r="F131" s="122" t="s">
        <v>368</v>
      </c>
      <c r="G131" s="357" t="s">
        <v>368</v>
      </c>
      <c r="H131" s="524">
        <v>0</v>
      </c>
      <c r="I131" s="532">
        <v>0</v>
      </c>
      <c r="J131" s="532">
        <v>0</v>
      </c>
      <c r="K131" s="532">
        <v>0</v>
      </c>
      <c r="L131" s="532">
        <v>0</v>
      </c>
      <c r="M131" s="532">
        <v>0</v>
      </c>
      <c r="N131" s="532">
        <v>0</v>
      </c>
      <c r="O131" s="532">
        <v>0</v>
      </c>
      <c r="P131" s="532">
        <v>0</v>
      </c>
      <c r="Q131" s="526">
        <v>0</v>
      </c>
      <c r="R131" s="514"/>
    </row>
    <row r="132" spans="1:18" s="393" customFormat="1" x14ac:dyDescent="0.25">
      <c r="A132" s="281" t="s">
        <v>368</v>
      </c>
      <c r="B132" s="280">
        <f t="shared" ref="B132:B142" si="50">+E132-SUM(H132:Q132)</f>
        <v>0</v>
      </c>
      <c r="C132" s="105" t="s">
        <v>1722</v>
      </c>
      <c r="D132" s="395" t="s">
        <v>6</v>
      </c>
      <c r="E132" s="483">
        <f>+SKULDIR!C142</f>
        <v>0</v>
      </c>
      <c r="F132" s="122" t="s">
        <v>368</v>
      </c>
      <c r="G132" s="357" t="s">
        <v>368</v>
      </c>
      <c r="H132" s="524">
        <v>0</v>
      </c>
      <c r="I132" s="532">
        <v>0</v>
      </c>
      <c r="J132" s="532">
        <v>0</v>
      </c>
      <c r="K132" s="532">
        <v>0</v>
      </c>
      <c r="L132" s="532">
        <v>0</v>
      </c>
      <c r="M132" s="532">
        <v>0</v>
      </c>
      <c r="N132" s="532">
        <v>0</v>
      </c>
      <c r="O132" s="532">
        <v>0</v>
      </c>
      <c r="P132" s="532">
        <v>0</v>
      </c>
      <c r="Q132" s="526">
        <v>0</v>
      </c>
      <c r="R132" s="514"/>
    </row>
    <row r="133" spans="1:18" s="393" customFormat="1" x14ac:dyDescent="0.25">
      <c r="A133" s="281" t="s">
        <v>368</v>
      </c>
      <c r="B133" s="280">
        <f t="shared" si="50"/>
        <v>0</v>
      </c>
      <c r="C133" s="105" t="s">
        <v>1723</v>
      </c>
      <c r="D133" s="395" t="s">
        <v>1329</v>
      </c>
      <c r="E133" s="483">
        <f>+SKULDIR!C143</f>
        <v>0</v>
      </c>
      <c r="F133" s="122" t="s">
        <v>368</v>
      </c>
      <c r="G133" s="357" t="s">
        <v>368</v>
      </c>
      <c r="H133" s="524">
        <v>0</v>
      </c>
      <c r="I133" s="532">
        <v>0</v>
      </c>
      <c r="J133" s="532">
        <v>0</v>
      </c>
      <c r="K133" s="532">
        <v>0</v>
      </c>
      <c r="L133" s="532">
        <v>0</v>
      </c>
      <c r="M133" s="532">
        <v>0</v>
      </c>
      <c r="N133" s="532">
        <v>0</v>
      </c>
      <c r="O133" s="532">
        <v>0</v>
      </c>
      <c r="P133" s="532">
        <v>0</v>
      </c>
      <c r="Q133" s="526">
        <v>0</v>
      </c>
      <c r="R133" s="514"/>
    </row>
    <row r="134" spans="1:18" s="393" customFormat="1" x14ac:dyDescent="0.25">
      <c r="A134" s="281" t="s">
        <v>368</v>
      </c>
      <c r="B134" s="280">
        <f>+E134-SUM(H134:Q134)</f>
        <v>0</v>
      </c>
      <c r="C134" s="105" t="s">
        <v>1724</v>
      </c>
      <c r="D134" s="395" t="s">
        <v>1334</v>
      </c>
      <c r="E134" s="483">
        <f>+SKULDIR!C144</f>
        <v>0</v>
      </c>
      <c r="F134" s="122" t="s">
        <v>368</v>
      </c>
      <c r="G134" s="357" t="s">
        <v>368</v>
      </c>
      <c r="H134" s="524">
        <v>0</v>
      </c>
      <c r="I134" s="532">
        <v>0</v>
      </c>
      <c r="J134" s="532">
        <v>0</v>
      </c>
      <c r="K134" s="532">
        <v>0</v>
      </c>
      <c r="L134" s="532">
        <v>0</v>
      </c>
      <c r="M134" s="532">
        <v>0</v>
      </c>
      <c r="N134" s="532">
        <v>0</v>
      </c>
      <c r="O134" s="532">
        <v>0</v>
      </c>
      <c r="P134" s="532">
        <v>0</v>
      </c>
      <c r="Q134" s="526">
        <v>0</v>
      </c>
      <c r="R134" s="514"/>
    </row>
    <row r="135" spans="1:18" s="393" customFormat="1" x14ac:dyDescent="0.25">
      <c r="A135" s="281" t="s">
        <v>368</v>
      </c>
      <c r="B135" s="280">
        <f t="shared" si="50"/>
        <v>0</v>
      </c>
      <c r="C135" s="105" t="s">
        <v>1725</v>
      </c>
      <c r="D135" s="395" t="s">
        <v>1330</v>
      </c>
      <c r="E135" s="483">
        <f>+SKULDIR!C145</f>
        <v>0</v>
      </c>
      <c r="F135" s="122" t="s">
        <v>368</v>
      </c>
      <c r="G135" s="357" t="s">
        <v>368</v>
      </c>
      <c r="H135" s="524">
        <v>0</v>
      </c>
      <c r="I135" s="532">
        <v>0</v>
      </c>
      <c r="J135" s="532">
        <v>0</v>
      </c>
      <c r="K135" s="532">
        <v>0</v>
      </c>
      <c r="L135" s="532">
        <v>0</v>
      </c>
      <c r="M135" s="532">
        <v>0</v>
      </c>
      <c r="N135" s="532">
        <v>0</v>
      </c>
      <c r="O135" s="532">
        <v>0</v>
      </c>
      <c r="P135" s="532">
        <v>0</v>
      </c>
      <c r="Q135" s="526">
        <v>0</v>
      </c>
      <c r="R135" s="514"/>
    </row>
    <row r="136" spans="1:18" s="393" customFormat="1" x14ac:dyDescent="0.25">
      <c r="A136" s="281" t="s">
        <v>368</v>
      </c>
      <c r="B136" s="280">
        <f t="shared" si="50"/>
        <v>0</v>
      </c>
      <c r="C136" s="105" t="s">
        <v>1726</v>
      </c>
      <c r="D136" s="395" t="s">
        <v>7</v>
      </c>
      <c r="E136" s="483">
        <f>+SKULDIR!C146</f>
        <v>0</v>
      </c>
      <c r="F136" s="122" t="s">
        <v>368</v>
      </c>
      <c r="G136" s="357" t="s">
        <v>368</v>
      </c>
      <c r="H136" s="524">
        <v>0</v>
      </c>
      <c r="I136" s="532">
        <v>0</v>
      </c>
      <c r="J136" s="532">
        <v>0</v>
      </c>
      <c r="K136" s="532">
        <v>0</v>
      </c>
      <c r="L136" s="532">
        <v>0</v>
      </c>
      <c r="M136" s="532">
        <v>0</v>
      </c>
      <c r="N136" s="532">
        <v>0</v>
      </c>
      <c r="O136" s="532">
        <v>0</v>
      </c>
      <c r="P136" s="532">
        <v>0</v>
      </c>
      <c r="Q136" s="526">
        <v>0</v>
      </c>
      <c r="R136" s="514"/>
    </row>
    <row r="137" spans="1:18" s="393" customFormat="1" x14ac:dyDescent="0.25">
      <c r="A137" s="281" t="s">
        <v>368</v>
      </c>
      <c r="B137" s="280">
        <f t="shared" si="50"/>
        <v>0</v>
      </c>
      <c r="C137" s="105" t="s">
        <v>1727</v>
      </c>
      <c r="D137" s="395" t="s">
        <v>8</v>
      </c>
      <c r="E137" s="483">
        <f>+SKULDIR!C147</f>
        <v>0</v>
      </c>
      <c r="F137" s="122" t="s">
        <v>368</v>
      </c>
      <c r="G137" s="357" t="s">
        <v>368</v>
      </c>
      <c r="H137" s="524">
        <v>0</v>
      </c>
      <c r="I137" s="532">
        <v>0</v>
      </c>
      <c r="J137" s="532">
        <v>0</v>
      </c>
      <c r="K137" s="532">
        <v>0</v>
      </c>
      <c r="L137" s="532">
        <v>0</v>
      </c>
      <c r="M137" s="532">
        <v>0</v>
      </c>
      <c r="N137" s="532">
        <v>0</v>
      </c>
      <c r="O137" s="532">
        <v>0</v>
      </c>
      <c r="P137" s="532">
        <v>0</v>
      </c>
      <c r="Q137" s="526">
        <v>0</v>
      </c>
      <c r="R137" s="514"/>
    </row>
    <row r="138" spans="1:18" s="393" customFormat="1" x14ac:dyDescent="0.25">
      <c r="A138" s="281" t="s">
        <v>368</v>
      </c>
      <c r="B138" s="280">
        <f t="shared" si="50"/>
        <v>0</v>
      </c>
      <c r="C138" s="105" t="s">
        <v>1728</v>
      </c>
      <c r="D138" s="395" t="s">
        <v>1328</v>
      </c>
      <c r="E138" s="483">
        <f>+SKULDIR!C148</f>
        <v>0</v>
      </c>
      <c r="F138" s="122" t="s">
        <v>368</v>
      </c>
      <c r="G138" s="357" t="s">
        <v>368</v>
      </c>
      <c r="H138" s="524">
        <v>0</v>
      </c>
      <c r="I138" s="532">
        <v>0</v>
      </c>
      <c r="J138" s="532">
        <v>0</v>
      </c>
      <c r="K138" s="532">
        <v>0</v>
      </c>
      <c r="L138" s="532">
        <v>0</v>
      </c>
      <c r="M138" s="532">
        <v>0</v>
      </c>
      <c r="N138" s="532">
        <v>0</v>
      </c>
      <c r="O138" s="532">
        <v>0</v>
      </c>
      <c r="P138" s="532">
        <v>0</v>
      </c>
      <c r="Q138" s="526">
        <v>0</v>
      </c>
      <c r="R138" s="514"/>
    </row>
    <row r="139" spans="1:18" s="393" customFormat="1" x14ac:dyDescent="0.25">
      <c r="A139" s="281" t="s">
        <v>368</v>
      </c>
      <c r="B139" s="280">
        <f t="shared" si="50"/>
        <v>0</v>
      </c>
      <c r="C139" s="105" t="s">
        <v>1729</v>
      </c>
      <c r="D139" s="395" t="s">
        <v>9</v>
      </c>
      <c r="E139" s="483">
        <f>+SKULDIR!C149</f>
        <v>0</v>
      </c>
      <c r="F139" s="122" t="s">
        <v>368</v>
      </c>
      <c r="G139" s="357" t="s">
        <v>368</v>
      </c>
      <c r="H139" s="524">
        <v>0</v>
      </c>
      <c r="I139" s="532">
        <v>0</v>
      </c>
      <c r="J139" s="532">
        <v>0</v>
      </c>
      <c r="K139" s="532">
        <v>0</v>
      </c>
      <c r="L139" s="532">
        <v>0</v>
      </c>
      <c r="M139" s="532">
        <v>0</v>
      </c>
      <c r="N139" s="532">
        <v>0</v>
      </c>
      <c r="O139" s="532">
        <v>0</v>
      </c>
      <c r="P139" s="532">
        <v>0</v>
      </c>
      <c r="Q139" s="526">
        <v>0</v>
      </c>
      <c r="R139" s="514"/>
    </row>
    <row r="140" spans="1:18" s="393" customFormat="1" x14ac:dyDescent="0.25">
      <c r="A140" s="281" t="s">
        <v>368</v>
      </c>
      <c r="B140" s="280">
        <f t="shared" si="50"/>
        <v>0</v>
      </c>
      <c r="C140" s="105" t="s">
        <v>1730</v>
      </c>
      <c r="D140" s="395" t="s">
        <v>1331</v>
      </c>
      <c r="E140" s="483">
        <f>+SKULDIR!C150</f>
        <v>0</v>
      </c>
      <c r="F140" s="122" t="s">
        <v>368</v>
      </c>
      <c r="G140" s="357" t="s">
        <v>368</v>
      </c>
      <c r="H140" s="524">
        <v>0</v>
      </c>
      <c r="I140" s="532">
        <v>0</v>
      </c>
      <c r="J140" s="532">
        <v>0</v>
      </c>
      <c r="K140" s="532">
        <v>0</v>
      </c>
      <c r="L140" s="532">
        <v>0</v>
      </c>
      <c r="M140" s="532">
        <v>0</v>
      </c>
      <c r="N140" s="532">
        <v>0</v>
      </c>
      <c r="O140" s="532">
        <v>0</v>
      </c>
      <c r="P140" s="532">
        <v>0</v>
      </c>
      <c r="Q140" s="526">
        <v>0</v>
      </c>
      <c r="R140" s="514"/>
    </row>
    <row r="141" spans="1:18" s="393" customFormat="1" x14ac:dyDescent="0.25">
      <c r="A141" s="281" t="s">
        <v>368</v>
      </c>
      <c r="B141" s="280">
        <f t="shared" si="50"/>
        <v>0</v>
      </c>
      <c r="C141" s="105" t="s">
        <v>1731</v>
      </c>
      <c r="D141" s="341" t="s">
        <v>1332</v>
      </c>
      <c r="E141" s="483">
        <f>+SKULDIR!C151</f>
        <v>0</v>
      </c>
      <c r="F141" s="122" t="s">
        <v>368</v>
      </c>
      <c r="G141" s="357" t="s">
        <v>368</v>
      </c>
      <c r="H141" s="524">
        <v>0</v>
      </c>
      <c r="I141" s="532">
        <v>0</v>
      </c>
      <c r="J141" s="532">
        <v>0</v>
      </c>
      <c r="K141" s="532">
        <v>0</v>
      </c>
      <c r="L141" s="532">
        <v>0</v>
      </c>
      <c r="M141" s="532">
        <v>0</v>
      </c>
      <c r="N141" s="532">
        <v>0</v>
      </c>
      <c r="O141" s="532">
        <v>0</v>
      </c>
      <c r="P141" s="532">
        <v>0</v>
      </c>
      <c r="Q141" s="526">
        <v>0</v>
      </c>
      <c r="R141" s="514"/>
    </row>
    <row r="142" spans="1:18" s="393" customFormat="1" x14ac:dyDescent="0.25">
      <c r="A142" s="281" t="s">
        <v>368</v>
      </c>
      <c r="B142" s="280">
        <f t="shared" si="50"/>
        <v>0</v>
      </c>
      <c r="C142" s="105" t="s">
        <v>1732</v>
      </c>
      <c r="D142" s="341" t="s">
        <v>1333</v>
      </c>
      <c r="E142" s="483">
        <f>+SKULDIR!C152</f>
        <v>0</v>
      </c>
      <c r="F142" s="122" t="s">
        <v>368</v>
      </c>
      <c r="G142" s="357" t="s">
        <v>368</v>
      </c>
      <c r="H142" s="524">
        <v>0</v>
      </c>
      <c r="I142" s="532">
        <v>0</v>
      </c>
      <c r="J142" s="532">
        <v>0</v>
      </c>
      <c r="K142" s="532">
        <v>0</v>
      </c>
      <c r="L142" s="532">
        <v>0</v>
      </c>
      <c r="M142" s="532">
        <v>0</v>
      </c>
      <c r="N142" s="532">
        <v>0</v>
      </c>
      <c r="O142" s="532">
        <v>0</v>
      </c>
      <c r="P142" s="532">
        <v>0</v>
      </c>
      <c r="Q142" s="526">
        <v>0</v>
      </c>
      <c r="R142" s="514"/>
    </row>
    <row r="143" spans="1:18" s="393" customFormat="1" x14ac:dyDescent="0.25">
      <c r="A143" s="281" t="s">
        <v>368</v>
      </c>
      <c r="B143" s="280">
        <f>+E143-SUM(H143:Q143)</f>
        <v>0</v>
      </c>
      <c r="C143" s="513" t="s">
        <v>11877</v>
      </c>
      <c r="D143" s="395" t="s">
        <v>28</v>
      </c>
      <c r="E143" s="483">
        <f>+SKULDIR!C153</f>
        <v>0</v>
      </c>
      <c r="F143" s="122" t="s">
        <v>368</v>
      </c>
      <c r="G143" s="357" t="s">
        <v>368</v>
      </c>
      <c r="H143" s="524">
        <v>0</v>
      </c>
      <c r="I143" s="532">
        <v>0</v>
      </c>
      <c r="J143" s="532">
        <v>0</v>
      </c>
      <c r="K143" s="532">
        <v>0</v>
      </c>
      <c r="L143" s="532">
        <v>0</v>
      </c>
      <c r="M143" s="532">
        <v>0</v>
      </c>
      <c r="N143" s="532">
        <v>0</v>
      </c>
      <c r="O143" s="532">
        <v>0</v>
      </c>
      <c r="P143" s="532">
        <v>0</v>
      </c>
      <c r="Q143" s="526">
        <v>0</v>
      </c>
      <c r="R143" s="514"/>
    </row>
    <row r="144" spans="1:18" s="104" customFormat="1" x14ac:dyDescent="0.25">
      <c r="A144" s="280">
        <f t="shared" si="48"/>
        <v>0</v>
      </c>
      <c r="B144" s="280">
        <f t="shared" si="42"/>
        <v>0</v>
      </c>
      <c r="C144" s="32" t="s">
        <v>36</v>
      </c>
      <c r="D144" s="62" t="s">
        <v>51</v>
      </c>
      <c r="E144" s="118">
        <f>+SKULDIR!C154</f>
        <v>0</v>
      </c>
      <c r="F144" s="119">
        <f>+SUM(F145:F154)</f>
        <v>0</v>
      </c>
      <c r="G144" s="147">
        <f>+SUM(G145:G154)</f>
        <v>0</v>
      </c>
      <c r="H144" s="119">
        <f>+SUM(H145:H154)</f>
        <v>0</v>
      </c>
      <c r="I144" s="119">
        <f t="shared" ref="I144:Q144" si="51">+SUM(I145:I154)</f>
        <v>0</v>
      </c>
      <c r="J144" s="119">
        <f t="shared" si="51"/>
        <v>0</v>
      </c>
      <c r="K144" s="119">
        <f t="shared" si="51"/>
        <v>0</v>
      </c>
      <c r="L144" s="119">
        <f t="shared" si="51"/>
        <v>0</v>
      </c>
      <c r="M144" s="119">
        <f t="shared" si="51"/>
        <v>0</v>
      </c>
      <c r="N144" s="119">
        <f t="shared" si="51"/>
        <v>0</v>
      </c>
      <c r="O144" s="119">
        <f t="shared" si="51"/>
        <v>0</v>
      </c>
      <c r="P144" s="119">
        <f t="shared" si="51"/>
        <v>0</v>
      </c>
      <c r="Q144" s="118">
        <f t="shared" si="51"/>
        <v>0</v>
      </c>
    </row>
    <row r="145" spans="1:17" s="345" customFormat="1" x14ac:dyDescent="0.25">
      <c r="A145" s="280">
        <f t="shared" si="48"/>
        <v>0</v>
      </c>
      <c r="B145" s="280">
        <f>+E145-SUM(H145:Q145)</f>
        <v>0</v>
      </c>
      <c r="C145" s="33" t="s">
        <v>20</v>
      </c>
      <c r="D145" s="346" t="s">
        <v>15</v>
      </c>
      <c r="E145" s="118">
        <f>+SKULDIR!C155</f>
        <v>0</v>
      </c>
      <c r="F145" s="110">
        <v>0</v>
      </c>
      <c r="G145" s="360">
        <v>0</v>
      </c>
      <c r="H145" s="110">
        <v>0</v>
      </c>
      <c r="I145" s="102">
        <v>0</v>
      </c>
      <c r="J145" s="102">
        <v>0</v>
      </c>
      <c r="K145" s="102">
        <v>0</v>
      </c>
      <c r="L145" s="102">
        <v>0</v>
      </c>
      <c r="M145" s="102">
        <v>0</v>
      </c>
      <c r="N145" s="102">
        <v>0</v>
      </c>
      <c r="O145" s="102">
        <v>0</v>
      </c>
      <c r="P145" s="102">
        <v>0</v>
      </c>
      <c r="Q145" s="111">
        <v>0</v>
      </c>
    </row>
    <row r="146" spans="1:17" s="104" customFormat="1" x14ac:dyDescent="0.25">
      <c r="A146" s="280">
        <f t="shared" si="48"/>
        <v>0</v>
      </c>
      <c r="B146" s="280">
        <f t="shared" si="42"/>
        <v>0</v>
      </c>
      <c r="C146" s="33" t="s">
        <v>1702</v>
      </c>
      <c r="D146" s="64" t="s">
        <v>396</v>
      </c>
      <c r="E146" s="118">
        <f>+SKULDIR!C156</f>
        <v>0</v>
      </c>
      <c r="F146" s="110">
        <v>0</v>
      </c>
      <c r="G146" s="360">
        <v>0</v>
      </c>
      <c r="H146" s="110">
        <v>0</v>
      </c>
      <c r="I146" s="102">
        <v>0</v>
      </c>
      <c r="J146" s="102">
        <v>0</v>
      </c>
      <c r="K146" s="102">
        <v>0</v>
      </c>
      <c r="L146" s="102">
        <v>0</v>
      </c>
      <c r="M146" s="102">
        <v>0</v>
      </c>
      <c r="N146" s="102">
        <v>0</v>
      </c>
      <c r="O146" s="102">
        <v>0</v>
      </c>
      <c r="P146" s="102">
        <v>0</v>
      </c>
      <c r="Q146" s="111">
        <v>0</v>
      </c>
    </row>
    <row r="147" spans="1:17" s="104" customFormat="1" x14ac:dyDescent="0.25">
      <c r="A147" s="280">
        <f t="shared" si="48"/>
        <v>0</v>
      </c>
      <c r="B147" s="280">
        <f t="shared" si="42"/>
        <v>0</v>
      </c>
      <c r="C147" s="33" t="s">
        <v>21</v>
      </c>
      <c r="D147" s="64" t="s">
        <v>370</v>
      </c>
      <c r="E147" s="118">
        <f>+SKULDIR!C157</f>
        <v>0</v>
      </c>
      <c r="F147" s="110">
        <v>0</v>
      </c>
      <c r="G147" s="360">
        <v>0</v>
      </c>
      <c r="H147" s="110">
        <v>0</v>
      </c>
      <c r="I147" s="102">
        <v>0</v>
      </c>
      <c r="J147" s="102">
        <v>0</v>
      </c>
      <c r="K147" s="102">
        <v>0</v>
      </c>
      <c r="L147" s="102">
        <v>0</v>
      </c>
      <c r="M147" s="102">
        <v>0</v>
      </c>
      <c r="N147" s="102">
        <v>0</v>
      </c>
      <c r="O147" s="102">
        <v>0</v>
      </c>
      <c r="P147" s="102">
        <v>0</v>
      </c>
      <c r="Q147" s="111">
        <v>0</v>
      </c>
    </row>
    <row r="148" spans="1:17" s="104" customFormat="1" x14ac:dyDescent="0.25">
      <c r="A148" s="280">
        <f t="shared" si="48"/>
        <v>0</v>
      </c>
      <c r="B148" s="280">
        <f t="shared" si="42"/>
        <v>0</v>
      </c>
      <c r="C148" s="33" t="s">
        <v>22</v>
      </c>
      <c r="D148" s="64" t="s">
        <v>399</v>
      </c>
      <c r="E148" s="118">
        <f>+SKULDIR!C158</f>
        <v>0</v>
      </c>
      <c r="F148" s="110">
        <v>0</v>
      </c>
      <c r="G148" s="360">
        <v>0</v>
      </c>
      <c r="H148" s="110">
        <v>0</v>
      </c>
      <c r="I148" s="102">
        <v>0</v>
      </c>
      <c r="J148" s="102">
        <v>0</v>
      </c>
      <c r="K148" s="102">
        <v>0</v>
      </c>
      <c r="L148" s="102">
        <v>0</v>
      </c>
      <c r="M148" s="102">
        <v>0</v>
      </c>
      <c r="N148" s="102">
        <v>0</v>
      </c>
      <c r="O148" s="102">
        <v>0</v>
      </c>
      <c r="P148" s="102">
        <v>0</v>
      </c>
      <c r="Q148" s="111">
        <v>0</v>
      </c>
    </row>
    <row r="149" spans="1:17" s="104" customFormat="1" x14ac:dyDescent="0.25">
      <c r="A149" s="280">
        <f t="shared" si="48"/>
        <v>0</v>
      </c>
      <c r="B149" s="280">
        <f t="shared" si="42"/>
        <v>0</v>
      </c>
      <c r="C149" s="33" t="s">
        <v>23</v>
      </c>
      <c r="D149" s="64" t="s">
        <v>3</v>
      </c>
      <c r="E149" s="118">
        <f>+SKULDIR!C159</f>
        <v>0</v>
      </c>
      <c r="F149" s="110">
        <v>0</v>
      </c>
      <c r="G149" s="360">
        <v>0</v>
      </c>
      <c r="H149" s="110">
        <v>0</v>
      </c>
      <c r="I149" s="102">
        <v>0</v>
      </c>
      <c r="J149" s="102">
        <v>0</v>
      </c>
      <c r="K149" s="102">
        <v>0</v>
      </c>
      <c r="L149" s="102">
        <v>0</v>
      </c>
      <c r="M149" s="102">
        <v>0</v>
      </c>
      <c r="N149" s="102">
        <v>0</v>
      </c>
      <c r="O149" s="102">
        <v>0</v>
      </c>
      <c r="P149" s="102">
        <v>0</v>
      </c>
      <c r="Q149" s="111">
        <v>0</v>
      </c>
    </row>
    <row r="150" spans="1:17" s="104" customFormat="1" x14ac:dyDescent="0.25">
      <c r="A150" s="280">
        <f t="shared" si="48"/>
        <v>0</v>
      </c>
      <c r="B150" s="280">
        <f t="shared" si="42"/>
        <v>0</v>
      </c>
      <c r="C150" s="33" t="s">
        <v>1703</v>
      </c>
      <c r="D150" s="64" t="s">
        <v>397</v>
      </c>
      <c r="E150" s="118">
        <f>+SKULDIR!C160</f>
        <v>0</v>
      </c>
      <c r="F150" s="110">
        <v>0</v>
      </c>
      <c r="G150" s="360">
        <v>0</v>
      </c>
      <c r="H150" s="480">
        <v>0</v>
      </c>
      <c r="I150" s="102">
        <v>0</v>
      </c>
      <c r="J150" s="102">
        <v>0</v>
      </c>
      <c r="K150" s="102">
        <v>0</v>
      </c>
      <c r="L150" s="102">
        <v>0</v>
      </c>
      <c r="M150" s="102">
        <v>0</v>
      </c>
      <c r="N150" s="102">
        <v>0</v>
      </c>
      <c r="O150" s="102">
        <v>0</v>
      </c>
      <c r="P150" s="102">
        <v>0</v>
      </c>
      <c r="Q150" s="111">
        <v>0</v>
      </c>
    </row>
    <row r="151" spans="1:17" s="104" customFormat="1" x14ac:dyDescent="0.25">
      <c r="A151" s="280">
        <f t="shared" si="48"/>
        <v>0</v>
      </c>
      <c r="B151" s="280">
        <f t="shared" si="42"/>
        <v>0</v>
      </c>
      <c r="C151" s="33" t="s">
        <v>24</v>
      </c>
      <c r="D151" s="64" t="s">
        <v>1698</v>
      </c>
      <c r="E151" s="118">
        <f>+SKULDIR!C161</f>
        <v>0</v>
      </c>
      <c r="F151" s="110">
        <v>0</v>
      </c>
      <c r="G151" s="360">
        <v>0</v>
      </c>
      <c r="H151" s="480">
        <v>0</v>
      </c>
      <c r="I151" s="102">
        <v>0</v>
      </c>
      <c r="J151" s="102">
        <v>0</v>
      </c>
      <c r="K151" s="102">
        <v>0</v>
      </c>
      <c r="L151" s="102">
        <v>0</v>
      </c>
      <c r="M151" s="102">
        <v>0</v>
      </c>
      <c r="N151" s="102">
        <v>0</v>
      </c>
      <c r="O151" s="102">
        <v>0</v>
      </c>
      <c r="P151" s="102">
        <v>0</v>
      </c>
      <c r="Q151" s="111">
        <v>0</v>
      </c>
    </row>
    <row r="152" spans="1:17" s="104" customFormat="1" x14ac:dyDescent="0.25">
      <c r="A152" s="280">
        <f t="shared" si="48"/>
        <v>0</v>
      </c>
      <c r="B152" s="280">
        <f t="shared" si="42"/>
        <v>0</v>
      </c>
      <c r="C152" s="33" t="s">
        <v>25</v>
      </c>
      <c r="D152" s="64" t="s">
        <v>1734</v>
      </c>
      <c r="E152" s="118">
        <f>+SKULDIR!C162</f>
        <v>0</v>
      </c>
      <c r="F152" s="110">
        <v>0</v>
      </c>
      <c r="G152" s="360">
        <v>0</v>
      </c>
      <c r="H152" s="480">
        <v>0</v>
      </c>
      <c r="I152" s="102">
        <v>0</v>
      </c>
      <c r="J152" s="102">
        <v>0</v>
      </c>
      <c r="K152" s="102">
        <v>0</v>
      </c>
      <c r="L152" s="102">
        <v>0</v>
      </c>
      <c r="M152" s="102">
        <v>0</v>
      </c>
      <c r="N152" s="102">
        <v>0</v>
      </c>
      <c r="O152" s="102">
        <v>0</v>
      </c>
      <c r="P152" s="102">
        <v>0</v>
      </c>
      <c r="Q152" s="111">
        <v>0</v>
      </c>
    </row>
    <row r="153" spans="1:17" s="104" customFormat="1" x14ac:dyDescent="0.25">
      <c r="A153" s="280">
        <f t="shared" si="48"/>
        <v>0</v>
      </c>
      <c r="B153" s="280">
        <f t="shared" si="42"/>
        <v>0</v>
      </c>
      <c r="C153" s="33" t="s">
        <v>26</v>
      </c>
      <c r="D153" s="64" t="s">
        <v>16</v>
      </c>
      <c r="E153" s="118">
        <f>+SKULDIR!C163</f>
        <v>0</v>
      </c>
      <c r="F153" s="110">
        <v>0</v>
      </c>
      <c r="G153" s="360">
        <v>0</v>
      </c>
      <c r="H153" s="480">
        <v>0</v>
      </c>
      <c r="I153" s="102">
        <v>0</v>
      </c>
      <c r="J153" s="102">
        <v>0</v>
      </c>
      <c r="K153" s="102">
        <v>0</v>
      </c>
      <c r="L153" s="102">
        <v>0</v>
      </c>
      <c r="M153" s="102">
        <v>0</v>
      </c>
      <c r="N153" s="102">
        <v>0</v>
      </c>
      <c r="O153" s="102">
        <v>0</v>
      </c>
      <c r="P153" s="102">
        <v>0</v>
      </c>
      <c r="Q153" s="111">
        <v>0</v>
      </c>
    </row>
    <row r="154" spans="1:17" s="104" customFormat="1" x14ac:dyDescent="0.25">
      <c r="A154" s="280">
        <f t="shared" si="48"/>
        <v>0</v>
      </c>
      <c r="B154" s="280">
        <f t="shared" si="42"/>
        <v>0</v>
      </c>
      <c r="C154" s="33" t="s">
        <v>27</v>
      </c>
      <c r="D154" s="64" t="s">
        <v>2</v>
      </c>
      <c r="E154" s="118">
        <f>+SKULDIR!C164</f>
        <v>0</v>
      </c>
      <c r="F154" s="110">
        <v>0</v>
      </c>
      <c r="G154" s="360">
        <v>0</v>
      </c>
      <c r="H154" s="480">
        <v>0</v>
      </c>
      <c r="I154" s="102">
        <v>0</v>
      </c>
      <c r="J154" s="102">
        <v>0</v>
      </c>
      <c r="K154" s="102">
        <v>0</v>
      </c>
      <c r="L154" s="102">
        <v>0</v>
      </c>
      <c r="M154" s="102">
        <v>0</v>
      </c>
      <c r="N154" s="102">
        <v>0</v>
      </c>
      <c r="O154" s="102">
        <v>0</v>
      </c>
      <c r="P154" s="102">
        <v>0</v>
      </c>
      <c r="Q154" s="111">
        <v>0</v>
      </c>
    </row>
    <row r="155" spans="1:17" s="104" customFormat="1" x14ac:dyDescent="0.25">
      <c r="A155" s="281" t="s">
        <v>368</v>
      </c>
      <c r="B155" s="280">
        <f t="shared" si="42"/>
        <v>0</v>
      </c>
      <c r="C155" s="87" t="s">
        <v>29</v>
      </c>
      <c r="D155" s="62" t="s">
        <v>30</v>
      </c>
      <c r="E155" s="118">
        <f>+SKULDIR!C165</f>
        <v>0</v>
      </c>
      <c r="F155" s="119" t="s">
        <v>368</v>
      </c>
      <c r="G155" s="147" t="s">
        <v>368</v>
      </c>
      <c r="H155" s="119">
        <f>+SUM(H156:H157)</f>
        <v>0</v>
      </c>
      <c r="I155" s="74">
        <f t="shared" ref="I155" si="52">+SUM(I156:I157)</f>
        <v>0</v>
      </c>
      <c r="J155" s="74">
        <f t="shared" ref="J155" si="53">+SUM(J156:J157)</f>
        <v>0</v>
      </c>
      <c r="K155" s="74">
        <f t="shared" ref="K155" si="54">+SUM(K156:K157)</f>
        <v>0</v>
      </c>
      <c r="L155" s="74">
        <f t="shared" ref="L155" si="55">+SUM(L156:L157)</f>
        <v>0</v>
      </c>
      <c r="M155" s="74">
        <f t="shared" ref="M155" si="56">+SUM(M156:M157)</f>
        <v>0</v>
      </c>
      <c r="N155" s="74">
        <f t="shared" ref="N155" si="57">+SUM(N156:N157)</f>
        <v>0</v>
      </c>
      <c r="O155" s="74">
        <f t="shared" ref="O155" si="58">+SUM(O156:O157)</f>
        <v>0</v>
      </c>
      <c r="P155" s="74">
        <f t="shared" ref="P155" si="59">+SUM(P156:P157)</f>
        <v>0</v>
      </c>
      <c r="Q155" s="118">
        <f t="shared" ref="Q155" si="60">+SUM(Q156:Q157)</f>
        <v>0</v>
      </c>
    </row>
    <row r="156" spans="1:17" s="104" customFormat="1" x14ac:dyDescent="0.25">
      <c r="A156" s="281" t="s">
        <v>368</v>
      </c>
      <c r="B156" s="280">
        <f t="shared" si="42"/>
        <v>0</v>
      </c>
      <c r="C156" s="105" t="s">
        <v>31</v>
      </c>
      <c r="D156" s="64" t="s">
        <v>32</v>
      </c>
      <c r="E156" s="118">
        <f>+SKULDIR!C166</f>
        <v>0</v>
      </c>
      <c r="F156" s="122" t="s">
        <v>368</v>
      </c>
      <c r="G156" s="357" t="s">
        <v>368</v>
      </c>
      <c r="H156" s="110">
        <v>0</v>
      </c>
      <c r="I156" s="102">
        <v>0</v>
      </c>
      <c r="J156" s="102">
        <v>0</v>
      </c>
      <c r="K156" s="102">
        <v>0</v>
      </c>
      <c r="L156" s="102">
        <v>0</v>
      </c>
      <c r="M156" s="102">
        <v>0</v>
      </c>
      <c r="N156" s="102">
        <v>0</v>
      </c>
      <c r="O156" s="102">
        <v>0</v>
      </c>
      <c r="P156" s="102">
        <v>0</v>
      </c>
      <c r="Q156" s="111">
        <v>0</v>
      </c>
    </row>
    <row r="157" spans="1:17" s="104" customFormat="1" x14ac:dyDescent="0.25">
      <c r="A157" s="281" t="s">
        <v>368</v>
      </c>
      <c r="B157" s="280">
        <f t="shared" si="42"/>
        <v>0</v>
      </c>
      <c r="C157" s="105" t="s">
        <v>33</v>
      </c>
      <c r="D157" s="64" t="s">
        <v>34</v>
      </c>
      <c r="E157" s="118">
        <f>+SKULDIR!C167</f>
        <v>0</v>
      </c>
      <c r="F157" s="122" t="s">
        <v>368</v>
      </c>
      <c r="G157" s="357" t="s">
        <v>368</v>
      </c>
      <c r="H157" s="110">
        <v>0</v>
      </c>
      <c r="I157" s="102">
        <v>0</v>
      </c>
      <c r="J157" s="102">
        <v>0</v>
      </c>
      <c r="K157" s="102">
        <v>0</v>
      </c>
      <c r="L157" s="102">
        <v>0</v>
      </c>
      <c r="M157" s="102">
        <v>0</v>
      </c>
      <c r="N157" s="102">
        <v>0</v>
      </c>
      <c r="O157" s="102">
        <v>0</v>
      </c>
      <c r="P157" s="102">
        <v>0</v>
      </c>
      <c r="Q157" s="111">
        <v>0</v>
      </c>
    </row>
    <row r="158" spans="1:17" s="104" customFormat="1" x14ac:dyDescent="0.25">
      <c r="A158" s="281" t="s">
        <v>368</v>
      </c>
      <c r="B158" s="280">
        <f t="shared" si="42"/>
        <v>0</v>
      </c>
      <c r="C158" s="87" t="s">
        <v>35</v>
      </c>
      <c r="D158" s="62" t="s">
        <v>4</v>
      </c>
      <c r="E158" s="118">
        <f>+SKULDIR!C168</f>
        <v>0</v>
      </c>
      <c r="F158" s="122" t="s">
        <v>368</v>
      </c>
      <c r="G158" s="357" t="s">
        <v>368</v>
      </c>
      <c r="H158" s="120">
        <v>0</v>
      </c>
      <c r="I158" s="100">
        <v>0</v>
      </c>
      <c r="J158" s="100">
        <v>0</v>
      </c>
      <c r="K158" s="100">
        <v>0</v>
      </c>
      <c r="L158" s="100">
        <v>0</v>
      </c>
      <c r="M158" s="100">
        <v>0</v>
      </c>
      <c r="N158" s="100">
        <v>0</v>
      </c>
      <c r="O158" s="100">
        <v>0</v>
      </c>
      <c r="P158" s="100">
        <v>0</v>
      </c>
      <c r="Q158" s="123">
        <v>0</v>
      </c>
    </row>
    <row r="159" spans="1:17" s="104" customFormat="1" x14ac:dyDescent="0.25">
      <c r="A159" s="281" t="s">
        <v>368</v>
      </c>
      <c r="B159" s="280">
        <f t="shared" ref="B159:B167" si="61">+E159-SUM(H159:Q159)</f>
        <v>0</v>
      </c>
      <c r="C159" s="87" t="s">
        <v>38</v>
      </c>
      <c r="D159" s="62" t="s">
        <v>1735</v>
      </c>
      <c r="E159" s="118">
        <f>+SKULDIR!C169</f>
        <v>0</v>
      </c>
      <c r="F159" s="122" t="s">
        <v>368</v>
      </c>
      <c r="G159" s="357" t="s">
        <v>368</v>
      </c>
      <c r="H159" s="120">
        <v>0</v>
      </c>
      <c r="I159" s="100">
        <v>0</v>
      </c>
      <c r="J159" s="100">
        <v>0</v>
      </c>
      <c r="K159" s="100">
        <v>0</v>
      </c>
      <c r="L159" s="100">
        <v>0</v>
      </c>
      <c r="M159" s="100">
        <v>0</v>
      </c>
      <c r="N159" s="100">
        <v>0</v>
      </c>
      <c r="O159" s="100">
        <v>0</v>
      </c>
      <c r="P159" s="100">
        <v>0</v>
      </c>
      <c r="Q159" s="123">
        <v>0</v>
      </c>
    </row>
    <row r="160" spans="1:17" s="104" customFormat="1" x14ac:dyDescent="0.25">
      <c r="A160" s="281" t="s">
        <v>368</v>
      </c>
      <c r="B160" s="280">
        <f t="shared" si="61"/>
        <v>0</v>
      </c>
      <c r="C160" s="87" t="s">
        <v>363</v>
      </c>
      <c r="D160" s="62" t="s">
        <v>369</v>
      </c>
      <c r="E160" s="118">
        <f>+SKULDIR!C170</f>
        <v>0</v>
      </c>
      <c r="F160" s="119" t="s">
        <v>368</v>
      </c>
      <c r="G160" s="147" t="s">
        <v>368</v>
      </c>
      <c r="H160" s="119">
        <f>+SUM(H161:H167)</f>
        <v>0</v>
      </c>
      <c r="I160" s="74">
        <f t="shared" ref="I160" si="62">+SUM(I161:I167)</f>
        <v>0</v>
      </c>
      <c r="J160" s="74">
        <f t="shared" ref="J160" si="63">+SUM(J161:J167)</f>
        <v>0</v>
      </c>
      <c r="K160" s="74">
        <f t="shared" ref="K160" si="64">+SUM(K161:K167)</f>
        <v>0</v>
      </c>
      <c r="L160" s="74">
        <f t="shared" ref="L160" si="65">+SUM(L161:L167)</f>
        <v>0</v>
      </c>
      <c r="M160" s="74">
        <f t="shared" ref="M160" si="66">+SUM(M161:M167)</f>
        <v>0</v>
      </c>
      <c r="N160" s="74">
        <f t="shared" ref="N160" si="67">+SUM(N161:N167)</f>
        <v>0</v>
      </c>
      <c r="O160" s="74">
        <f t="shared" ref="O160" si="68">+SUM(O161:O167)</f>
        <v>0</v>
      </c>
      <c r="P160" s="74">
        <f t="shared" ref="P160" si="69">+SUM(P161:P167)</f>
        <v>0</v>
      </c>
      <c r="Q160" s="118">
        <f t="shared" ref="Q160" si="70">+SUM(Q161:Q167)</f>
        <v>0</v>
      </c>
    </row>
    <row r="161" spans="1:17" s="104" customFormat="1" x14ac:dyDescent="0.25">
      <c r="A161" s="281" t="s">
        <v>368</v>
      </c>
      <c r="B161" s="280">
        <f t="shared" si="61"/>
        <v>0</v>
      </c>
      <c r="C161" s="105" t="s">
        <v>1714</v>
      </c>
      <c r="D161" s="107" t="s">
        <v>394</v>
      </c>
      <c r="E161" s="121">
        <v>0</v>
      </c>
      <c r="F161" s="122" t="s">
        <v>368</v>
      </c>
      <c r="G161" s="357" t="s">
        <v>368</v>
      </c>
      <c r="H161" s="110">
        <v>0</v>
      </c>
      <c r="I161" s="102">
        <v>0</v>
      </c>
      <c r="J161" s="102">
        <v>0</v>
      </c>
      <c r="K161" s="102">
        <v>0</v>
      </c>
      <c r="L161" s="102">
        <v>0</v>
      </c>
      <c r="M161" s="102">
        <v>0</v>
      </c>
      <c r="N161" s="102">
        <v>0</v>
      </c>
      <c r="O161" s="102">
        <v>0</v>
      </c>
      <c r="P161" s="102">
        <v>0</v>
      </c>
      <c r="Q161" s="111">
        <v>0</v>
      </c>
    </row>
    <row r="162" spans="1:17" s="393" customFormat="1" x14ac:dyDescent="0.25">
      <c r="A162" s="281" t="s">
        <v>368</v>
      </c>
      <c r="B162" s="280">
        <f t="shared" ref="B162:B163" si="71">+E162-SUM(H162:Q162)</f>
        <v>0</v>
      </c>
      <c r="C162" s="105" t="s">
        <v>1715</v>
      </c>
      <c r="D162" s="107" t="s">
        <v>15</v>
      </c>
      <c r="E162" s="121">
        <v>0</v>
      </c>
      <c r="F162" s="122" t="s">
        <v>368</v>
      </c>
      <c r="G162" s="357" t="s">
        <v>368</v>
      </c>
      <c r="H162" s="110">
        <v>0</v>
      </c>
      <c r="I162" s="102">
        <v>0</v>
      </c>
      <c r="J162" s="102">
        <v>0</v>
      </c>
      <c r="K162" s="102">
        <v>0</v>
      </c>
      <c r="L162" s="102">
        <v>0</v>
      </c>
      <c r="M162" s="102">
        <v>0</v>
      </c>
      <c r="N162" s="102">
        <v>0</v>
      </c>
      <c r="O162" s="102">
        <v>0</v>
      </c>
      <c r="P162" s="102">
        <v>0</v>
      </c>
      <c r="Q162" s="111">
        <v>0</v>
      </c>
    </row>
    <row r="163" spans="1:17" s="393" customFormat="1" x14ac:dyDescent="0.25">
      <c r="A163" s="281" t="s">
        <v>368</v>
      </c>
      <c r="B163" s="280">
        <f t="shared" si="71"/>
        <v>0</v>
      </c>
      <c r="C163" s="105" t="s">
        <v>1716</v>
      </c>
      <c r="D163" s="107" t="s">
        <v>370</v>
      </c>
      <c r="E163" s="121">
        <v>0</v>
      </c>
      <c r="F163" s="122" t="s">
        <v>368</v>
      </c>
      <c r="G163" s="357" t="s">
        <v>368</v>
      </c>
      <c r="H163" s="110">
        <v>0</v>
      </c>
      <c r="I163" s="102">
        <v>0</v>
      </c>
      <c r="J163" s="102">
        <v>0</v>
      </c>
      <c r="K163" s="102">
        <v>0</v>
      </c>
      <c r="L163" s="102">
        <v>0</v>
      </c>
      <c r="M163" s="102">
        <v>0</v>
      </c>
      <c r="N163" s="102">
        <v>0</v>
      </c>
      <c r="O163" s="102">
        <v>0</v>
      </c>
      <c r="P163" s="102">
        <v>0</v>
      </c>
      <c r="Q163" s="111">
        <v>0</v>
      </c>
    </row>
    <row r="164" spans="1:17" s="104" customFormat="1" x14ac:dyDescent="0.25">
      <c r="A164" s="281" t="s">
        <v>368</v>
      </c>
      <c r="B164" s="280">
        <f t="shared" si="61"/>
        <v>0</v>
      </c>
      <c r="C164" s="105" t="s">
        <v>1717</v>
      </c>
      <c r="D164" s="395" t="s">
        <v>400</v>
      </c>
      <c r="E164" s="121">
        <v>0</v>
      </c>
      <c r="F164" s="122" t="s">
        <v>368</v>
      </c>
      <c r="G164" s="357" t="s">
        <v>368</v>
      </c>
      <c r="H164" s="110">
        <v>0</v>
      </c>
      <c r="I164" s="102">
        <v>0</v>
      </c>
      <c r="J164" s="102">
        <v>0</v>
      </c>
      <c r="K164" s="102">
        <v>0</v>
      </c>
      <c r="L164" s="102">
        <v>0</v>
      </c>
      <c r="M164" s="102">
        <v>0</v>
      </c>
      <c r="N164" s="102">
        <v>0</v>
      </c>
      <c r="O164" s="102">
        <v>0</v>
      </c>
      <c r="P164" s="102">
        <v>0</v>
      </c>
      <c r="Q164" s="111">
        <v>0</v>
      </c>
    </row>
    <row r="165" spans="1:17" s="104" customFormat="1" x14ac:dyDescent="0.25">
      <c r="A165" s="281" t="s">
        <v>368</v>
      </c>
      <c r="B165" s="280">
        <f t="shared" si="61"/>
        <v>0</v>
      </c>
      <c r="C165" s="105" t="s">
        <v>1718</v>
      </c>
      <c r="D165" s="107" t="s">
        <v>1710</v>
      </c>
      <c r="E165" s="121">
        <v>0</v>
      </c>
      <c r="F165" s="122" t="s">
        <v>368</v>
      </c>
      <c r="G165" s="357" t="s">
        <v>368</v>
      </c>
      <c r="H165" s="110">
        <v>0</v>
      </c>
      <c r="I165" s="102">
        <v>0</v>
      </c>
      <c r="J165" s="102">
        <v>0</v>
      </c>
      <c r="K165" s="102">
        <v>0</v>
      </c>
      <c r="L165" s="102">
        <v>0</v>
      </c>
      <c r="M165" s="102">
        <v>0</v>
      </c>
      <c r="N165" s="102">
        <v>0</v>
      </c>
      <c r="O165" s="102">
        <v>0</v>
      </c>
      <c r="P165" s="102">
        <v>0</v>
      </c>
      <c r="Q165" s="111">
        <v>0</v>
      </c>
    </row>
    <row r="166" spans="1:17" s="104" customFormat="1" x14ac:dyDescent="0.25">
      <c r="A166" s="281" t="s">
        <v>368</v>
      </c>
      <c r="B166" s="280">
        <f t="shared" si="61"/>
        <v>0</v>
      </c>
      <c r="C166" s="105" t="s">
        <v>1719</v>
      </c>
      <c r="D166" s="107" t="s">
        <v>1709</v>
      </c>
      <c r="E166" s="121">
        <v>0</v>
      </c>
      <c r="F166" s="122" t="s">
        <v>368</v>
      </c>
      <c r="G166" s="357" t="s">
        <v>368</v>
      </c>
      <c r="H166" s="110">
        <v>0</v>
      </c>
      <c r="I166" s="102">
        <v>0</v>
      </c>
      <c r="J166" s="102">
        <v>0</v>
      </c>
      <c r="K166" s="102">
        <v>0</v>
      </c>
      <c r="L166" s="102">
        <v>0</v>
      </c>
      <c r="M166" s="102">
        <v>0</v>
      </c>
      <c r="N166" s="102">
        <v>0</v>
      </c>
      <c r="O166" s="102">
        <v>0</v>
      </c>
      <c r="P166" s="102">
        <v>0</v>
      </c>
      <c r="Q166" s="111">
        <v>0</v>
      </c>
    </row>
    <row r="167" spans="1:17" s="104" customFormat="1" x14ac:dyDescent="0.25">
      <c r="A167" s="281" t="s">
        <v>368</v>
      </c>
      <c r="B167" s="280">
        <f t="shared" si="61"/>
        <v>0</v>
      </c>
      <c r="C167" s="105" t="s">
        <v>1720</v>
      </c>
      <c r="D167" s="107" t="s">
        <v>1699</v>
      </c>
      <c r="E167" s="121">
        <v>0</v>
      </c>
      <c r="F167" s="122" t="s">
        <v>368</v>
      </c>
      <c r="G167" s="357" t="s">
        <v>368</v>
      </c>
      <c r="H167" s="110">
        <v>0</v>
      </c>
      <c r="I167" s="102">
        <v>0</v>
      </c>
      <c r="J167" s="102">
        <v>0</v>
      </c>
      <c r="K167" s="102">
        <v>0</v>
      </c>
      <c r="L167" s="102">
        <v>0</v>
      </c>
      <c r="M167" s="102">
        <v>0</v>
      </c>
      <c r="N167" s="102">
        <v>0</v>
      </c>
      <c r="O167" s="102">
        <v>0</v>
      </c>
      <c r="P167" s="102">
        <v>0</v>
      </c>
      <c r="Q167" s="111">
        <v>0</v>
      </c>
    </row>
    <row r="169" spans="1:17" outlineLevel="1" x14ac:dyDescent="0.25">
      <c r="D169" s="273" t="s">
        <v>641</v>
      </c>
    </row>
    <row r="170" spans="1:17" outlineLevel="1" x14ac:dyDescent="0.25">
      <c r="D170" s="279" t="s">
        <v>1697</v>
      </c>
      <c r="E170" s="280">
        <f>E5-SUM(E6,E45,E84,E123,E126,E129)</f>
        <v>0</v>
      </c>
      <c r="F170" s="281" t="s">
        <v>368</v>
      </c>
      <c r="G170" s="281" t="s">
        <v>368</v>
      </c>
      <c r="H170" s="280">
        <f t="shared" ref="H170:Q170" si="72">H5-SUM(H6,H45,H84,H123,H126,H129)</f>
        <v>0</v>
      </c>
      <c r="I170" s="280">
        <f t="shared" si="72"/>
        <v>0</v>
      </c>
      <c r="J170" s="280">
        <f t="shared" si="72"/>
        <v>0</v>
      </c>
      <c r="K170" s="280">
        <f t="shared" si="72"/>
        <v>0</v>
      </c>
      <c r="L170" s="280">
        <f t="shared" si="72"/>
        <v>0</v>
      </c>
      <c r="M170" s="280">
        <f t="shared" si="72"/>
        <v>0</v>
      </c>
      <c r="N170" s="280">
        <f t="shared" si="72"/>
        <v>0</v>
      </c>
      <c r="O170" s="280">
        <f t="shared" si="72"/>
        <v>0</v>
      </c>
      <c r="P170" s="280">
        <f t="shared" si="72"/>
        <v>0</v>
      </c>
      <c r="Q170" s="280">
        <f t="shared" si="72"/>
        <v>0</v>
      </c>
    </row>
    <row r="171" spans="1:17" outlineLevel="1" x14ac:dyDescent="0.25">
      <c r="D171" s="279" t="s">
        <v>580</v>
      </c>
      <c r="E171" s="280">
        <f>+E6-SUM(E7,E21,E32,E35,E36,E37)</f>
        <v>0</v>
      </c>
      <c r="F171" s="501" t="s">
        <v>368</v>
      </c>
      <c r="G171" s="501" t="s">
        <v>368</v>
      </c>
      <c r="H171" s="280">
        <f t="shared" ref="H171:Q171" si="73">+H6-SUM(H7,H21,H32,H35,H36,H37)</f>
        <v>0</v>
      </c>
      <c r="I171" s="280">
        <f t="shared" si="73"/>
        <v>0</v>
      </c>
      <c r="J171" s="280">
        <f t="shared" si="73"/>
        <v>0</v>
      </c>
      <c r="K171" s="280">
        <f t="shared" si="73"/>
        <v>0</v>
      </c>
      <c r="L171" s="280">
        <f t="shared" si="73"/>
        <v>0</v>
      </c>
      <c r="M171" s="280">
        <f t="shared" si="73"/>
        <v>0</v>
      </c>
      <c r="N171" s="280">
        <f t="shared" si="73"/>
        <v>0</v>
      </c>
      <c r="O171" s="280">
        <f t="shared" si="73"/>
        <v>0</v>
      </c>
      <c r="P171" s="280">
        <f t="shared" si="73"/>
        <v>0</v>
      </c>
      <c r="Q171" s="280">
        <f t="shared" si="73"/>
        <v>0</v>
      </c>
    </row>
    <row r="172" spans="1:17" s="393" customFormat="1" outlineLevel="1" x14ac:dyDescent="0.25">
      <c r="D172" s="279" t="s">
        <v>13636</v>
      </c>
      <c r="E172" s="280">
        <f>+E7-SUM(E8:E20)</f>
        <v>0</v>
      </c>
      <c r="F172" s="501" t="s">
        <v>368</v>
      </c>
      <c r="G172" s="501" t="s">
        <v>368</v>
      </c>
      <c r="H172" s="280">
        <f t="shared" ref="H172:Q172" si="74">+H7-SUM(H8:H20)</f>
        <v>0</v>
      </c>
      <c r="I172" s="280">
        <f t="shared" si="74"/>
        <v>0</v>
      </c>
      <c r="J172" s="280">
        <f t="shared" si="74"/>
        <v>0</v>
      </c>
      <c r="K172" s="280">
        <f t="shared" si="74"/>
        <v>0</v>
      </c>
      <c r="L172" s="280">
        <f t="shared" si="74"/>
        <v>0</v>
      </c>
      <c r="M172" s="280">
        <f t="shared" si="74"/>
        <v>0</v>
      </c>
      <c r="N172" s="280">
        <f t="shared" si="74"/>
        <v>0</v>
      </c>
      <c r="O172" s="280">
        <f t="shared" si="74"/>
        <v>0</v>
      </c>
      <c r="P172" s="280">
        <f t="shared" si="74"/>
        <v>0</v>
      </c>
      <c r="Q172" s="280">
        <f t="shared" si="74"/>
        <v>0</v>
      </c>
    </row>
    <row r="173" spans="1:17" s="148" customFormat="1" outlineLevel="1" x14ac:dyDescent="0.25">
      <c r="D173" s="279" t="s">
        <v>1105</v>
      </c>
      <c r="E173" s="280">
        <f>E21-E22-E23-E24-E25-E26-E27-E28-E29-E30-E31</f>
        <v>0</v>
      </c>
      <c r="F173" s="280">
        <f t="shared" ref="F173:Q173" si="75">F21-F22-F23-F24-F25-F26-F27-F28-F29-F30-F31</f>
        <v>0</v>
      </c>
      <c r="G173" s="280">
        <f t="shared" si="75"/>
        <v>0</v>
      </c>
      <c r="H173" s="280">
        <f t="shared" si="75"/>
        <v>0</v>
      </c>
      <c r="I173" s="280">
        <f t="shared" si="75"/>
        <v>0</v>
      </c>
      <c r="J173" s="280">
        <f t="shared" si="75"/>
        <v>0</v>
      </c>
      <c r="K173" s="280">
        <f t="shared" si="75"/>
        <v>0</v>
      </c>
      <c r="L173" s="280">
        <f t="shared" si="75"/>
        <v>0</v>
      </c>
      <c r="M173" s="280">
        <f t="shared" si="75"/>
        <v>0</v>
      </c>
      <c r="N173" s="280">
        <f t="shared" si="75"/>
        <v>0</v>
      </c>
      <c r="O173" s="280">
        <f t="shared" si="75"/>
        <v>0</v>
      </c>
      <c r="P173" s="280">
        <f t="shared" si="75"/>
        <v>0</v>
      </c>
      <c r="Q173" s="280">
        <f t="shared" si="75"/>
        <v>0</v>
      </c>
    </row>
    <row r="174" spans="1:17" s="148" customFormat="1" outlineLevel="1" x14ac:dyDescent="0.25">
      <c r="D174" s="279" t="s">
        <v>1106</v>
      </c>
      <c r="E174" s="280">
        <f>E32-E33-E34</f>
        <v>0</v>
      </c>
      <c r="F174" s="501" t="s">
        <v>368</v>
      </c>
      <c r="G174" s="501" t="s">
        <v>368</v>
      </c>
      <c r="H174" s="280">
        <f t="shared" ref="H174:Q174" si="76">H32-H33-H34</f>
        <v>0</v>
      </c>
      <c r="I174" s="280">
        <f t="shared" si="76"/>
        <v>0</v>
      </c>
      <c r="J174" s="280">
        <f t="shared" si="76"/>
        <v>0</v>
      </c>
      <c r="K174" s="280">
        <f t="shared" si="76"/>
        <v>0</v>
      </c>
      <c r="L174" s="280">
        <f t="shared" si="76"/>
        <v>0</v>
      </c>
      <c r="M174" s="280">
        <f t="shared" si="76"/>
        <v>0</v>
      </c>
      <c r="N174" s="280">
        <f t="shared" si="76"/>
        <v>0</v>
      </c>
      <c r="O174" s="280">
        <f t="shared" si="76"/>
        <v>0</v>
      </c>
      <c r="P174" s="280">
        <f t="shared" si="76"/>
        <v>0</v>
      </c>
      <c r="Q174" s="280">
        <f t="shared" si="76"/>
        <v>0</v>
      </c>
    </row>
    <row r="175" spans="1:17" s="148" customFormat="1" outlineLevel="1" x14ac:dyDescent="0.25">
      <c r="D175" s="279" t="s">
        <v>1107</v>
      </c>
      <c r="E175" s="280">
        <f>E37-E38-E39-E40-E41-E42-E43-E44</f>
        <v>0</v>
      </c>
      <c r="F175" s="501" t="s">
        <v>368</v>
      </c>
      <c r="G175" s="501" t="s">
        <v>368</v>
      </c>
      <c r="H175" s="280">
        <f t="shared" ref="H175:Q175" si="77">H37-H38-H39-H40-H41-H42-H43-H44</f>
        <v>0</v>
      </c>
      <c r="I175" s="280">
        <f t="shared" si="77"/>
        <v>0</v>
      </c>
      <c r="J175" s="280">
        <f t="shared" si="77"/>
        <v>0</v>
      </c>
      <c r="K175" s="280">
        <f t="shared" si="77"/>
        <v>0</v>
      </c>
      <c r="L175" s="280">
        <f t="shared" si="77"/>
        <v>0</v>
      </c>
      <c r="M175" s="280">
        <f t="shared" si="77"/>
        <v>0</v>
      </c>
      <c r="N175" s="280">
        <f t="shared" si="77"/>
        <v>0</v>
      </c>
      <c r="O175" s="280">
        <f t="shared" si="77"/>
        <v>0</v>
      </c>
      <c r="P175" s="280">
        <f t="shared" si="77"/>
        <v>0</v>
      </c>
      <c r="Q175" s="280">
        <f t="shared" si="77"/>
        <v>0</v>
      </c>
    </row>
    <row r="176" spans="1:17" s="148" customFormat="1" outlineLevel="1" x14ac:dyDescent="0.25">
      <c r="D176" s="279" t="s">
        <v>1111</v>
      </c>
      <c r="E176" s="280">
        <f>E45-E46-E60-E71-E74-E75-E76</f>
        <v>0</v>
      </c>
      <c r="F176" s="501" t="s">
        <v>368</v>
      </c>
      <c r="G176" s="501" t="s">
        <v>368</v>
      </c>
      <c r="H176" s="280">
        <f t="shared" ref="H176:Q176" si="78">H45-H46-H60-H71-H74-H75-H76</f>
        <v>0</v>
      </c>
      <c r="I176" s="280">
        <f t="shared" si="78"/>
        <v>0</v>
      </c>
      <c r="J176" s="280">
        <f t="shared" si="78"/>
        <v>0</v>
      </c>
      <c r="K176" s="280">
        <f t="shared" si="78"/>
        <v>0</v>
      </c>
      <c r="L176" s="280">
        <f t="shared" si="78"/>
        <v>0</v>
      </c>
      <c r="M176" s="280">
        <f t="shared" si="78"/>
        <v>0</v>
      </c>
      <c r="N176" s="280">
        <f t="shared" si="78"/>
        <v>0</v>
      </c>
      <c r="O176" s="280">
        <f t="shared" si="78"/>
        <v>0</v>
      </c>
      <c r="P176" s="280">
        <f t="shared" si="78"/>
        <v>0</v>
      </c>
      <c r="Q176" s="280">
        <f t="shared" si="78"/>
        <v>0</v>
      </c>
    </row>
    <row r="177" spans="4:17" s="393" customFormat="1" outlineLevel="1" x14ac:dyDescent="0.25">
      <c r="D177" s="279" t="s">
        <v>13637</v>
      </c>
      <c r="E177" s="280">
        <f>+E46-SUM(E47:E59)</f>
        <v>0</v>
      </c>
      <c r="F177" s="501" t="s">
        <v>368</v>
      </c>
      <c r="G177" s="501" t="s">
        <v>368</v>
      </c>
      <c r="H177" s="280">
        <f t="shared" ref="H177:Q177" si="79">+H46-SUM(H47:H59)</f>
        <v>0</v>
      </c>
      <c r="I177" s="280">
        <f t="shared" si="79"/>
        <v>0</v>
      </c>
      <c r="J177" s="280">
        <f t="shared" si="79"/>
        <v>0</v>
      </c>
      <c r="K177" s="280">
        <f t="shared" si="79"/>
        <v>0</v>
      </c>
      <c r="L177" s="280">
        <f t="shared" si="79"/>
        <v>0</v>
      </c>
      <c r="M177" s="280">
        <f t="shared" si="79"/>
        <v>0</v>
      </c>
      <c r="N177" s="280">
        <f t="shared" si="79"/>
        <v>0</v>
      </c>
      <c r="O177" s="280">
        <f t="shared" si="79"/>
        <v>0</v>
      </c>
      <c r="P177" s="280">
        <f t="shared" si="79"/>
        <v>0</v>
      </c>
      <c r="Q177" s="280">
        <f t="shared" si="79"/>
        <v>0</v>
      </c>
    </row>
    <row r="178" spans="4:17" s="148" customFormat="1" outlineLevel="1" x14ac:dyDescent="0.25">
      <c r="D178" s="279" t="s">
        <v>1112</v>
      </c>
      <c r="E178" s="280">
        <f>E60-E61-E62-E63-E64-E65-E66-E67-E68-E69-E70</f>
        <v>0</v>
      </c>
      <c r="F178" s="280">
        <f t="shared" ref="F178:Q178" si="80">F60-F61-F62-F63-F64-F65-F66-F67-F68-F69-F70</f>
        <v>0</v>
      </c>
      <c r="G178" s="280">
        <f t="shared" si="80"/>
        <v>0</v>
      </c>
      <c r="H178" s="280">
        <f t="shared" si="80"/>
        <v>0</v>
      </c>
      <c r="I178" s="280">
        <f t="shared" si="80"/>
        <v>0</v>
      </c>
      <c r="J178" s="280">
        <f t="shared" si="80"/>
        <v>0</v>
      </c>
      <c r="K178" s="280">
        <f t="shared" si="80"/>
        <v>0</v>
      </c>
      <c r="L178" s="280">
        <f t="shared" si="80"/>
        <v>0</v>
      </c>
      <c r="M178" s="280">
        <f t="shared" si="80"/>
        <v>0</v>
      </c>
      <c r="N178" s="280">
        <f t="shared" si="80"/>
        <v>0</v>
      </c>
      <c r="O178" s="280">
        <f t="shared" si="80"/>
        <v>0</v>
      </c>
      <c r="P178" s="280">
        <f t="shared" si="80"/>
        <v>0</v>
      </c>
      <c r="Q178" s="280">
        <f t="shared" si="80"/>
        <v>0</v>
      </c>
    </row>
    <row r="179" spans="4:17" s="148" customFormat="1" outlineLevel="1" x14ac:dyDescent="0.25">
      <c r="D179" s="279" t="s">
        <v>1113</v>
      </c>
      <c r="E179" s="280">
        <f>E71-E72-E73</f>
        <v>0</v>
      </c>
      <c r="F179" s="501" t="s">
        <v>368</v>
      </c>
      <c r="G179" s="501" t="s">
        <v>368</v>
      </c>
      <c r="H179" s="280">
        <f t="shared" ref="H179:Q179" si="81">H71-H72-H73</f>
        <v>0</v>
      </c>
      <c r="I179" s="280">
        <f t="shared" si="81"/>
        <v>0</v>
      </c>
      <c r="J179" s="280">
        <f t="shared" si="81"/>
        <v>0</v>
      </c>
      <c r="K179" s="280">
        <f t="shared" si="81"/>
        <v>0</v>
      </c>
      <c r="L179" s="280">
        <f t="shared" si="81"/>
        <v>0</v>
      </c>
      <c r="M179" s="280">
        <f t="shared" si="81"/>
        <v>0</v>
      </c>
      <c r="N179" s="280">
        <f t="shared" si="81"/>
        <v>0</v>
      </c>
      <c r="O179" s="280">
        <f t="shared" si="81"/>
        <v>0</v>
      </c>
      <c r="P179" s="280">
        <f t="shared" si="81"/>
        <v>0</v>
      </c>
      <c r="Q179" s="280">
        <f t="shared" si="81"/>
        <v>0</v>
      </c>
    </row>
    <row r="180" spans="4:17" s="148" customFormat="1" outlineLevel="1" x14ac:dyDescent="0.25">
      <c r="D180" s="279" t="s">
        <v>1114</v>
      </c>
      <c r="E180" s="280">
        <f>E76-E77-E78-E79-E80-E81-E82-E83</f>
        <v>0</v>
      </c>
      <c r="F180" s="501" t="s">
        <v>368</v>
      </c>
      <c r="G180" s="501" t="s">
        <v>368</v>
      </c>
      <c r="H180" s="280">
        <f t="shared" ref="H180:Q180" si="82">H76-H77-H78-H79-H80-H81-H82-H83</f>
        <v>0</v>
      </c>
      <c r="I180" s="280">
        <f t="shared" si="82"/>
        <v>0</v>
      </c>
      <c r="J180" s="280">
        <f t="shared" si="82"/>
        <v>0</v>
      </c>
      <c r="K180" s="280">
        <f t="shared" si="82"/>
        <v>0</v>
      </c>
      <c r="L180" s="280">
        <f t="shared" si="82"/>
        <v>0</v>
      </c>
      <c r="M180" s="280">
        <f t="shared" si="82"/>
        <v>0</v>
      </c>
      <c r="N180" s="280">
        <f t="shared" si="82"/>
        <v>0</v>
      </c>
      <c r="O180" s="280">
        <f t="shared" si="82"/>
        <v>0</v>
      </c>
      <c r="P180" s="280">
        <f t="shared" si="82"/>
        <v>0</v>
      </c>
      <c r="Q180" s="280">
        <f t="shared" si="82"/>
        <v>0</v>
      </c>
    </row>
    <row r="181" spans="4:17" outlineLevel="1" x14ac:dyDescent="0.25">
      <c r="D181" s="279" t="s">
        <v>581</v>
      </c>
      <c r="E181" s="280">
        <f>E84-SUM(E85,E99,E110,E113,E114,E115)</f>
        <v>0</v>
      </c>
      <c r="F181" s="501" t="s">
        <v>368</v>
      </c>
      <c r="G181" s="501" t="s">
        <v>368</v>
      </c>
      <c r="H181" s="280">
        <f t="shared" ref="H181" si="83">H84-SUM(H85,H99,H110,H113,H114,H115)</f>
        <v>0</v>
      </c>
      <c r="I181" s="501" t="s">
        <v>368</v>
      </c>
      <c r="J181" s="501" t="s">
        <v>368</v>
      </c>
      <c r="K181" s="501" t="s">
        <v>368</v>
      </c>
      <c r="L181" s="501" t="s">
        <v>368</v>
      </c>
      <c r="M181" s="501" t="s">
        <v>368</v>
      </c>
      <c r="N181" s="501" t="s">
        <v>368</v>
      </c>
      <c r="O181" s="501" t="s">
        <v>368</v>
      </c>
      <c r="P181" s="501" t="s">
        <v>368</v>
      </c>
      <c r="Q181" s="501" t="s">
        <v>368</v>
      </c>
    </row>
    <row r="182" spans="4:17" s="393" customFormat="1" outlineLevel="1" x14ac:dyDescent="0.25">
      <c r="D182" s="279" t="s">
        <v>13638</v>
      </c>
      <c r="E182" s="280">
        <f>+E85-SUM(E86:E98)</f>
        <v>0</v>
      </c>
      <c r="F182" s="501" t="s">
        <v>368</v>
      </c>
      <c r="G182" s="501" t="s">
        <v>368</v>
      </c>
      <c r="H182" s="280">
        <f>+H85-SUM(H86:H98)</f>
        <v>0</v>
      </c>
      <c r="I182" s="501" t="s">
        <v>368</v>
      </c>
      <c r="J182" s="501" t="s">
        <v>368</v>
      </c>
      <c r="K182" s="501" t="s">
        <v>368</v>
      </c>
      <c r="L182" s="501" t="s">
        <v>368</v>
      </c>
      <c r="M182" s="501" t="s">
        <v>368</v>
      </c>
      <c r="N182" s="501" t="s">
        <v>368</v>
      </c>
      <c r="O182" s="501" t="s">
        <v>368</v>
      </c>
      <c r="P182" s="501" t="s">
        <v>368</v>
      </c>
      <c r="Q182" s="501" t="s">
        <v>368</v>
      </c>
    </row>
    <row r="183" spans="4:17" s="148" customFormat="1" outlineLevel="1" x14ac:dyDescent="0.25">
      <c r="D183" s="279" t="s">
        <v>1108</v>
      </c>
      <c r="E183" s="280">
        <f>E99-E100-E101-E102-E103-E104-E105-E106-E107-E108-E109</f>
        <v>0</v>
      </c>
      <c r="F183" s="280">
        <f t="shared" ref="F183:H183" si="84">F99-F100-F101-F102-F103-F104-F105-F106-F107-F108-F109</f>
        <v>0</v>
      </c>
      <c r="G183" s="280">
        <f t="shared" si="84"/>
        <v>0</v>
      </c>
      <c r="H183" s="280">
        <f t="shared" si="84"/>
        <v>0</v>
      </c>
      <c r="I183" s="501" t="s">
        <v>368</v>
      </c>
      <c r="J183" s="501" t="s">
        <v>368</v>
      </c>
      <c r="K183" s="501" t="s">
        <v>368</v>
      </c>
      <c r="L183" s="501" t="s">
        <v>368</v>
      </c>
      <c r="M183" s="501" t="s">
        <v>368</v>
      </c>
      <c r="N183" s="501" t="s">
        <v>368</v>
      </c>
      <c r="O183" s="501" t="s">
        <v>368</v>
      </c>
      <c r="P183" s="501" t="s">
        <v>368</v>
      </c>
      <c r="Q183" s="501" t="s">
        <v>368</v>
      </c>
    </row>
    <row r="184" spans="4:17" s="148" customFormat="1" outlineLevel="1" x14ac:dyDescent="0.25">
      <c r="D184" s="279" t="s">
        <v>1109</v>
      </c>
      <c r="E184" s="280">
        <f>E110-E111-E112</f>
        <v>0</v>
      </c>
      <c r="F184" s="501" t="s">
        <v>368</v>
      </c>
      <c r="G184" s="501" t="s">
        <v>368</v>
      </c>
      <c r="H184" s="280">
        <f t="shared" ref="H184" si="85">H110-H111-H112</f>
        <v>0</v>
      </c>
      <c r="I184" s="501" t="s">
        <v>368</v>
      </c>
      <c r="J184" s="501" t="s">
        <v>368</v>
      </c>
      <c r="K184" s="501" t="s">
        <v>368</v>
      </c>
      <c r="L184" s="501" t="s">
        <v>368</v>
      </c>
      <c r="M184" s="501" t="s">
        <v>368</v>
      </c>
      <c r="N184" s="501" t="s">
        <v>368</v>
      </c>
      <c r="O184" s="501" t="s">
        <v>368</v>
      </c>
      <c r="P184" s="501" t="s">
        <v>368</v>
      </c>
      <c r="Q184" s="501" t="s">
        <v>368</v>
      </c>
    </row>
    <row r="185" spans="4:17" s="148" customFormat="1" outlineLevel="1" x14ac:dyDescent="0.25">
      <c r="D185" s="279" t="s">
        <v>1110</v>
      </c>
      <c r="E185" s="280">
        <f>E115-E116-E117-E118-E119-E120-E121-E122</f>
        <v>0</v>
      </c>
      <c r="F185" s="501" t="s">
        <v>368</v>
      </c>
      <c r="G185" s="501" t="s">
        <v>368</v>
      </c>
      <c r="H185" s="280">
        <f t="shared" ref="H185" si="86">H115-H116-H117-H118-H119-H120-H121-H122</f>
        <v>0</v>
      </c>
      <c r="I185" s="501" t="s">
        <v>368</v>
      </c>
      <c r="J185" s="501" t="s">
        <v>368</v>
      </c>
      <c r="K185" s="501" t="s">
        <v>368</v>
      </c>
      <c r="L185" s="501" t="s">
        <v>368</v>
      </c>
      <c r="M185" s="501" t="s">
        <v>368</v>
      </c>
      <c r="N185" s="501" t="s">
        <v>368</v>
      </c>
      <c r="O185" s="501" t="s">
        <v>368</v>
      </c>
      <c r="P185" s="501" t="s">
        <v>368</v>
      </c>
      <c r="Q185" s="501" t="s">
        <v>368</v>
      </c>
    </row>
    <row r="186" spans="4:17" outlineLevel="1" x14ac:dyDescent="0.25">
      <c r="D186" s="279" t="s">
        <v>582</v>
      </c>
      <c r="E186" s="280">
        <f>+E123-SUM(E124,E125)</f>
        <v>0</v>
      </c>
      <c r="F186" s="501" t="s">
        <v>368</v>
      </c>
      <c r="G186" s="501" t="s">
        <v>368</v>
      </c>
      <c r="H186" s="280">
        <f t="shared" ref="H186:Q186" si="87">+H123-SUM(H124,H125)</f>
        <v>0</v>
      </c>
      <c r="I186" s="280">
        <f t="shared" si="87"/>
        <v>0</v>
      </c>
      <c r="J186" s="280">
        <f t="shared" si="87"/>
        <v>0</v>
      </c>
      <c r="K186" s="280">
        <f t="shared" si="87"/>
        <v>0</v>
      </c>
      <c r="L186" s="280">
        <f t="shared" si="87"/>
        <v>0</v>
      </c>
      <c r="M186" s="280">
        <f t="shared" si="87"/>
        <v>0</v>
      </c>
      <c r="N186" s="280">
        <f t="shared" si="87"/>
        <v>0</v>
      </c>
      <c r="O186" s="280">
        <f t="shared" si="87"/>
        <v>0</v>
      </c>
      <c r="P186" s="280">
        <f t="shared" si="87"/>
        <v>0</v>
      </c>
      <c r="Q186" s="280">
        <f t="shared" si="87"/>
        <v>0</v>
      </c>
    </row>
    <row r="187" spans="4:17" outlineLevel="1" x14ac:dyDescent="0.25">
      <c r="D187" s="279" t="s">
        <v>583</v>
      </c>
      <c r="E187" s="280">
        <f>+E126-SUM(E127,E128)</f>
        <v>0</v>
      </c>
      <c r="F187" s="501" t="s">
        <v>368</v>
      </c>
      <c r="G187" s="501" t="s">
        <v>368</v>
      </c>
      <c r="H187" s="280">
        <f t="shared" ref="H187:Q187" si="88">+H126-SUM(H127,H128)</f>
        <v>0</v>
      </c>
      <c r="I187" s="280">
        <f t="shared" si="88"/>
        <v>0</v>
      </c>
      <c r="J187" s="280">
        <f t="shared" si="88"/>
        <v>0</v>
      </c>
      <c r="K187" s="280">
        <f t="shared" si="88"/>
        <v>0</v>
      </c>
      <c r="L187" s="280">
        <f t="shared" si="88"/>
        <v>0</v>
      </c>
      <c r="M187" s="280">
        <f t="shared" si="88"/>
        <v>0</v>
      </c>
      <c r="N187" s="280">
        <f t="shared" si="88"/>
        <v>0</v>
      </c>
      <c r="O187" s="280">
        <f t="shared" si="88"/>
        <v>0</v>
      </c>
      <c r="P187" s="280">
        <f t="shared" si="88"/>
        <v>0</v>
      </c>
      <c r="Q187" s="280">
        <f t="shared" si="88"/>
        <v>0</v>
      </c>
    </row>
    <row r="188" spans="4:17" outlineLevel="1" x14ac:dyDescent="0.25">
      <c r="D188" s="279" t="s">
        <v>584</v>
      </c>
      <c r="E188" s="280">
        <f t="shared" ref="E188" si="89">+E129-SUM(E130,E144,E155,E158,E159,E160)</f>
        <v>0</v>
      </c>
      <c r="F188" s="501" t="s">
        <v>368</v>
      </c>
      <c r="G188" s="501" t="s">
        <v>368</v>
      </c>
      <c r="H188" s="280">
        <f t="shared" ref="H188:Q188" si="90">+H129-SUM(H130,H144,H155,H158,H159,H160)</f>
        <v>0</v>
      </c>
      <c r="I188" s="280">
        <f t="shared" si="90"/>
        <v>0</v>
      </c>
      <c r="J188" s="280">
        <f t="shared" si="90"/>
        <v>0</v>
      </c>
      <c r="K188" s="280">
        <f t="shared" si="90"/>
        <v>0</v>
      </c>
      <c r="L188" s="280">
        <f t="shared" si="90"/>
        <v>0</v>
      </c>
      <c r="M188" s="280">
        <f t="shared" si="90"/>
        <v>0</v>
      </c>
      <c r="N188" s="280">
        <f t="shared" si="90"/>
        <v>0</v>
      </c>
      <c r="O188" s="280">
        <f t="shared" si="90"/>
        <v>0</v>
      </c>
      <c r="P188" s="280">
        <f t="shared" si="90"/>
        <v>0</v>
      </c>
      <c r="Q188" s="280">
        <f t="shared" si="90"/>
        <v>0</v>
      </c>
    </row>
    <row r="189" spans="4:17" s="393" customFormat="1" outlineLevel="1" x14ac:dyDescent="0.25">
      <c r="D189" s="279" t="s">
        <v>13639</v>
      </c>
      <c r="E189" s="280">
        <f>+E130-SUM(E131:E143)</f>
        <v>0</v>
      </c>
      <c r="F189" s="501" t="s">
        <v>368</v>
      </c>
      <c r="G189" s="501" t="s">
        <v>368</v>
      </c>
      <c r="H189" s="280">
        <f t="shared" ref="H189:Q189" si="91">+H130-SUM(H131:H143)</f>
        <v>0</v>
      </c>
      <c r="I189" s="280">
        <f t="shared" si="91"/>
        <v>0</v>
      </c>
      <c r="J189" s="280">
        <f t="shared" si="91"/>
        <v>0</v>
      </c>
      <c r="K189" s="280">
        <f t="shared" si="91"/>
        <v>0</v>
      </c>
      <c r="L189" s="280">
        <f t="shared" si="91"/>
        <v>0</v>
      </c>
      <c r="M189" s="280">
        <f t="shared" si="91"/>
        <v>0</v>
      </c>
      <c r="N189" s="280">
        <f t="shared" si="91"/>
        <v>0</v>
      </c>
      <c r="O189" s="280">
        <f t="shared" si="91"/>
        <v>0</v>
      </c>
      <c r="P189" s="280">
        <f t="shared" si="91"/>
        <v>0</v>
      </c>
      <c r="Q189" s="280">
        <f t="shared" si="91"/>
        <v>0</v>
      </c>
    </row>
    <row r="190" spans="4:17" outlineLevel="1" x14ac:dyDescent="0.25">
      <c r="D190" s="279" t="s">
        <v>1115</v>
      </c>
      <c r="E190" s="280">
        <f>E144-E145-E146-E147-E148-E149-E150-E151-E152-E153-E154</f>
        <v>0</v>
      </c>
      <c r="F190" s="280">
        <f t="shared" ref="F190:Q190" si="92">F144-F145-F146-F147-F148-F149-F150-F151-F152-F153-F154</f>
        <v>0</v>
      </c>
      <c r="G190" s="280">
        <f t="shared" si="92"/>
        <v>0</v>
      </c>
      <c r="H190" s="280">
        <f t="shared" si="92"/>
        <v>0</v>
      </c>
      <c r="I190" s="280">
        <f t="shared" si="92"/>
        <v>0</v>
      </c>
      <c r="J190" s="280">
        <f t="shared" si="92"/>
        <v>0</v>
      </c>
      <c r="K190" s="280">
        <f t="shared" si="92"/>
        <v>0</v>
      </c>
      <c r="L190" s="280">
        <f t="shared" si="92"/>
        <v>0</v>
      </c>
      <c r="M190" s="280">
        <f t="shared" si="92"/>
        <v>0</v>
      </c>
      <c r="N190" s="280">
        <f t="shared" si="92"/>
        <v>0</v>
      </c>
      <c r="O190" s="280">
        <f t="shared" si="92"/>
        <v>0</v>
      </c>
      <c r="P190" s="280">
        <f t="shared" si="92"/>
        <v>0</v>
      </c>
      <c r="Q190" s="280">
        <f t="shared" si="92"/>
        <v>0</v>
      </c>
    </row>
    <row r="191" spans="4:17" outlineLevel="1" x14ac:dyDescent="0.25">
      <c r="D191" s="279" t="s">
        <v>1116</v>
      </c>
      <c r="E191" s="280">
        <f>E155-E156-E157</f>
        <v>0</v>
      </c>
      <c r="F191" s="501" t="s">
        <v>368</v>
      </c>
      <c r="G191" s="501" t="s">
        <v>368</v>
      </c>
      <c r="H191" s="280">
        <f t="shared" ref="H191:Q191" si="93">H155-H156-H157</f>
        <v>0</v>
      </c>
      <c r="I191" s="280">
        <f t="shared" si="93"/>
        <v>0</v>
      </c>
      <c r="J191" s="280">
        <f t="shared" si="93"/>
        <v>0</v>
      </c>
      <c r="K191" s="280">
        <f t="shared" si="93"/>
        <v>0</v>
      </c>
      <c r="L191" s="280">
        <f t="shared" si="93"/>
        <v>0</v>
      </c>
      <c r="M191" s="280">
        <f t="shared" si="93"/>
        <v>0</v>
      </c>
      <c r="N191" s="280">
        <f t="shared" si="93"/>
        <v>0</v>
      </c>
      <c r="O191" s="280">
        <f t="shared" si="93"/>
        <v>0</v>
      </c>
      <c r="P191" s="280">
        <f t="shared" si="93"/>
        <v>0</v>
      </c>
      <c r="Q191" s="280">
        <f t="shared" si="93"/>
        <v>0</v>
      </c>
    </row>
    <row r="192" spans="4:17" outlineLevel="1" x14ac:dyDescent="0.25">
      <c r="D192" s="279" t="s">
        <v>1117</v>
      </c>
      <c r="E192" s="280">
        <f>E160-E161-E162-E163-E164-E165-E166-E167</f>
        <v>0</v>
      </c>
      <c r="F192" s="501" t="s">
        <v>368</v>
      </c>
      <c r="G192" s="501" t="s">
        <v>368</v>
      </c>
      <c r="H192" s="280">
        <f t="shared" ref="H192:Q192" si="94">H160-H161-H162-H163-H164-H165-H166-H167</f>
        <v>0</v>
      </c>
      <c r="I192" s="280">
        <f t="shared" si="94"/>
        <v>0</v>
      </c>
      <c r="J192" s="280">
        <f t="shared" si="94"/>
        <v>0</v>
      </c>
      <c r="K192" s="280">
        <f t="shared" si="94"/>
        <v>0</v>
      </c>
      <c r="L192" s="280">
        <f t="shared" si="94"/>
        <v>0</v>
      </c>
      <c r="M192" s="280">
        <f t="shared" si="94"/>
        <v>0</v>
      </c>
      <c r="N192" s="280">
        <f t="shared" si="94"/>
        <v>0</v>
      </c>
      <c r="O192" s="280">
        <f t="shared" si="94"/>
        <v>0</v>
      </c>
      <c r="P192" s="280">
        <f t="shared" si="94"/>
        <v>0</v>
      </c>
      <c r="Q192" s="280">
        <f t="shared" si="94"/>
        <v>0</v>
      </c>
    </row>
    <row r="193" spans="4:8" x14ac:dyDescent="0.25">
      <c r="F193" s="261"/>
      <c r="G193" s="261"/>
      <c r="H193" s="261"/>
    </row>
    <row r="199" spans="4:8" x14ac:dyDescent="0.25">
      <c r="D199" t="s">
        <v>377</v>
      </c>
    </row>
    <row r="200" spans="4:8" x14ac:dyDescent="0.25">
      <c r="D200" t="s">
        <v>376</v>
      </c>
    </row>
    <row r="201" spans="4:8" x14ac:dyDescent="0.25">
      <c r="D201" t="s">
        <v>1516</v>
      </c>
    </row>
    <row r="202" spans="4:8" s="345" customFormat="1" x14ac:dyDescent="0.25">
      <c r="D202" s="345" t="s">
        <v>1514</v>
      </c>
    </row>
  </sheetData>
  <customSheetViews>
    <customSheetView guid="{36FBA667-E62D-4CB2-8A1E-E3E39D09B465}" fitToPage="1" hiddenColumns="1">
      <pane xSplit="5" ySplit="4" topLeftCell="F105" activePane="bottomRight" state="frozen"/>
      <selection pane="bottomRight" activeCell="E109" sqref="E109"/>
      <pageMargins left="0.7" right="0.7" top="0.75" bottom="0.75" header="0.3" footer="0.3"/>
      <pageSetup paperSize="9" scale="49" fitToHeight="0" orientation="landscape" r:id="rId1"/>
    </customSheetView>
    <customSheetView guid="{066FE8E2-BD01-4A3D-B08F-7AE148820913}" fitToPage="1" hiddenColumns="1">
      <pane xSplit="5" ySplit="4" topLeftCell="F5" activePane="bottomRight" state="frozen"/>
      <selection pane="bottomRight" activeCell="H17" sqref="H17"/>
      <pageMargins left="0.7" right="0.7" top="0.75" bottom="0.75" header="0.3" footer="0.3"/>
      <pageSetup paperSize="9" scale="49" fitToHeight="0" orientation="landscape" r:id="rId2"/>
    </customSheetView>
    <customSheetView guid="{89A248D1-1EB8-46F5-9763-087E5D6B4AF5}" fitToPage="1" hiddenRows="1" hiddenColumns="1">
      <pane xSplit="4" ySplit="4" topLeftCell="E5" activePane="bottomRight" state="frozen"/>
      <selection pane="bottomRight" activeCell="S15" sqref="S15:T15"/>
      <pageMargins left="0.70866141732283472" right="0.70866141732283472" top="0.74803149606299213" bottom="0.74803149606299213" header="0.31496062992125984" footer="0.31496062992125984"/>
      <pageSetup paperSize="9" scale="71" fitToHeight="0" orientation="landscape" r:id="rId3"/>
    </customSheetView>
    <customSheetView guid="{79D16477-B0C6-48AF-AE89-11794E47C250}" showPageBreaks="1" fitToPage="1" printArea="1" hiddenRows="1" hiddenColumns="1">
      <pane xSplit="4" ySplit="4" topLeftCell="E5" activePane="bottomRight" state="frozen"/>
      <selection pane="bottomRight" activeCell="D96" sqref="D96"/>
      <pageMargins left="0.70866141732283472" right="0.70866141732283472" top="0.74803149606299213" bottom="0.74803149606299213" header="0.31496062992125984" footer="0.31496062992125984"/>
      <pageSetup paperSize="9" scale="71" fitToHeight="0" orientation="landscape" r:id="rId4"/>
    </customSheetView>
  </customSheetViews>
  <mergeCells count="3">
    <mergeCell ref="E3:E4"/>
    <mergeCell ref="H3:Q3"/>
    <mergeCell ref="F3:G3"/>
  </mergeCells>
  <conditionalFormatting sqref="A46">
    <cfRule type="cellIs" dxfId="74" priority="16" stopIfTrue="1" operator="notBetween">
      <formula>-0.1</formula>
      <formula>0.1</formula>
    </cfRule>
  </conditionalFormatting>
  <conditionalFormatting sqref="A60:A70">
    <cfRule type="cellIs" dxfId="73" priority="15" stopIfTrue="1" operator="notBetween">
      <formula>-0.1</formula>
      <formula>0.1</formula>
    </cfRule>
  </conditionalFormatting>
  <conditionalFormatting sqref="A99:A109">
    <cfRule type="cellIs" dxfId="72" priority="13" stopIfTrue="1" operator="notBetween">
      <formula>-0.1</formula>
      <formula>0.1</formula>
    </cfRule>
  </conditionalFormatting>
  <conditionalFormatting sqref="A130">
    <cfRule type="cellIs" dxfId="71" priority="12" stopIfTrue="1" operator="notBetween">
      <formula>-0.1</formula>
      <formula>0.1</formula>
    </cfRule>
  </conditionalFormatting>
  <conditionalFormatting sqref="B5:B167">
    <cfRule type="cellIs" dxfId="70" priority="10" stopIfTrue="1" operator="notBetween">
      <formula>-0.1</formula>
      <formula>0.1</formula>
    </cfRule>
  </conditionalFormatting>
  <conditionalFormatting sqref="A7">
    <cfRule type="cellIs" dxfId="69" priority="18" stopIfTrue="1" operator="notBetween">
      <formula>-0.1</formula>
      <formula>0.1</formula>
    </cfRule>
  </conditionalFormatting>
  <conditionalFormatting sqref="A21:A31">
    <cfRule type="cellIs" dxfId="68" priority="17" stopIfTrue="1" operator="notBetween">
      <formula>-0.1</formula>
      <formula>0.1</formula>
    </cfRule>
  </conditionalFormatting>
  <conditionalFormatting sqref="A85">
    <cfRule type="cellIs" dxfId="67" priority="14" stopIfTrue="1" operator="notBetween">
      <formula>-0.1</formula>
      <formula>0.1</formula>
    </cfRule>
  </conditionalFormatting>
  <conditionalFormatting sqref="A144:A154">
    <cfRule type="cellIs" dxfId="66" priority="11" stopIfTrue="1" operator="notBetween">
      <formula>-0.1</formula>
      <formula>0.1</formula>
    </cfRule>
  </conditionalFormatting>
  <conditionalFormatting sqref="E170:E192">
    <cfRule type="cellIs" dxfId="65" priority="9" stopIfTrue="1" operator="notBetween">
      <formula>-0.1</formula>
      <formula>0.1</formula>
    </cfRule>
  </conditionalFormatting>
  <conditionalFormatting sqref="F173:G173">
    <cfRule type="cellIs" dxfId="64" priority="8" stopIfTrue="1" operator="notBetween">
      <formula>-0.1</formula>
      <formula>0.1</formula>
    </cfRule>
  </conditionalFormatting>
  <conditionalFormatting sqref="F178:G178">
    <cfRule type="cellIs" dxfId="63" priority="7" stopIfTrue="1" operator="notBetween">
      <formula>-0.1</formula>
      <formula>0.1</formula>
    </cfRule>
  </conditionalFormatting>
  <conditionalFormatting sqref="F183:G183">
    <cfRule type="cellIs" dxfId="62" priority="6" stopIfTrue="1" operator="notBetween">
      <formula>-0.1</formula>
      <formula>0.1</formula>
    </cfRule>
  </conditionalFormatting>
  <conditionalFormatting sqref="F190:G190">
    <cfRule type="cellIs" dxfId="61" priority="5" stopIfTrue="1" operator="notBetween">
      <formula>-0.1</formula>
      <formula>0.1</formula>
    </cfRule>
  </conditionalFormatting>
  <conditionalFormatting sqref="H170:Q180">
    <cfRule type="cellIs" dxfId="60" priority="4" stopIfTrue="1" operator="notBetween">
      <formula>-0.1</formula>
      <formula>0.1</formula>
    </cfRule>
  </conditionalFormatting>
  <conditionalFormatting sqref="H181:H192">
    <cfRule type="cellIs" dxfId="59" priority="3" stopIfTrue="1" operator="notBetween">
      <formula>-0.1</formula>
      <formula>0.1</formula>
    </cfRule>
  </conditionalFormatting>
  <conditionalFormatting sqref="I186:Q192">
    <cfRule type="cellIs" dxfId="58" priority="2" stopIfTrue="1" operator="notBetween">
      <formula>-0.1</formula>
      <formula>0.1</formula>
    </cfRule>
  </conditionalFormatting>
  <conditionalFormatting sqref="E5:Q167">
    <cfRule type="cellIs" dxfId="57" priority="1" operator="lessThan">
      <formula>0</formula>
    </cfRule>
  </conditionalFormatting>
  <pageMargins left="0.70866141732283472" right="0.70866141732283472" top="0.74803149606299213" bottom="0.74803149606299213" header="0.31496062992125984" footer="0.31496062992125984"/>
  <pageSetup paperSize="9" scale="66" fitToHeight="0" orientation="landscape"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Q263"/>
  <sheetViews>
    <sheetView zoomScaleNormal="100" workbookViewId="0">
      <pane xSplit="4" ySplit="4" topLeftCell="E5" activePane="bottomRight" state="frozen"/>
      <selection activeCell="D1" sqref="D1"/>
      <selection pane="topRight" activeCell="F1" sqref="F1"/>
      <selection pane="bottomLeft" activeCell="D5" sqref="D5"/>
      <selection pane="bottomRight" activeCell="D3" sqref="D3"/>
    </sheetView>
  </sheetViews>
  <sheetFormatPr defaultColWidth="9.140625" defaultRowHeight="15" outlineLevelRow="1" outlineLevelCol="1" x14ac:dyDescent="0.25"/>
  <cols>
    <col min="1" max="1" width="10.7109375" style="148" customWidth="1" outlineLevel="1"/>
    <col min="2" max="2" width="10" style="148" customWidth="1" outlineLevel="1"/>
    <col min="3" max="3" width="7" style="48" customWidth="1"/>
    <col min="4" max="4" width="53.5703125" style="48" customWidth="1"/>
    <col min="5" max="17" width="10" style="48" customWidth="1"/>
    <col min="18" max="18" width="8.85546875" style="48" customWidth="1"/>
    <col min="19" max="16384" width="9.140625" style="48"/>
  </cols>
  <sheetData>
    <row r="1" spans="1:17" ht="18.75" x14ac:dyDescent="0.3">
      <c r="D1" s="106" t="s">
        <v>391</v>
      </c>
    </row>
    <row r="2" spans="1:17" x14ac:dyDescent="0.25">
      <c r="D2" s="115"/>
      <c r="E2" s="140"/>
      <c r="F2" s="150"/>
      <c r="G2" s="150"/>
    </row>
    <row r="3" spans="1:17" s="145" customFormat="1" x14ac:dyDescent="0.25">
      <c r="A3" s="401" t="s">
        <v>586</v>
      </c>
      <c r="D3" s="381" t="s">
        <v>1667</v>
      </c>
      <c r="E3" s="587" t="s">
        <v>39</v>
      </c>
      <c r="F3" s="584" t="s">
        <v>1527</v>
      </c>
      <c r="G3" s="585"/>
      <c r="H3" s="584" t="s">
        <v>18</v>
      </c>
      <c r="I3" s="586"/>
      <c r="J3" s="586"/>
      <c r="K3" s="586"/>
      <c r="L3" s="586"/>
      <c r="M3" s="586"/>
      <c r="N3" s="586"/>
      <c r="O3" s="586"/>
      <c r="P3" s="586"/>
      <c r="Q3" s="585"/>
    </row>
    <row r="4" spans="1:17" s="145" customFormat="1" ht="24.75" x14ac:dyDescent="0.25">
      <c r="A4" s="315" t="s">
        <v>1317</v>
      </c>
      <c r="B4" s="315" t="s">
        <v>18</v>
      </c>
      <c r="E4" s="588"/>
      <c r="F4" s="113" t="s">
        <v>1318</v>
      </c>
      <c r="G4" s="113" t="s">
        <v>1319</v>
      </c>
      <c r="H4" s="112" t="s">
        <v>17</v>
      </c>
      <c r="I4" s="112" t="s">
        <v>41</v>
      </c>
      <c r="J4" s="112" t="s">
        <v>42</v>
      </c>
      <c r="K4" s="112" t="s">
        <v>43</v>
      </c>
      <c r="L4" s="112" t="s">
        <v>44</v>
      </c>
      <c r="M4" s="112" t="s">
        <v>45</v>
      </c>
      <c r="N4" s="112" t="s">
        <v>46</v>
      </c>
      <c r="O4" s="112" t="s">
        <v>47</v>
      </c>
      <c r="P4" s="112" t="s">
        <v>48</v>
      </c>
      <c r="Q4" s="113" t="s">
        <v>362</v>
      </c>
    </row>
    <row r="5" spans="1:17" x14ac:dyDescent="0.25">
      <c r="A5" s="281" t="s">
        <v>368</v>
      </c>
      <c r="B5" s="280">
        <f t="shared" ref="B5:B20" si="0">E5-SUM(H5:Q5)</f>
        <v>0</v>
      </c>
      <c r="C5" s="70"/>
      <c r="D5" s="65" t="s">
        <v>441</v>
      </c>
      <c r="E5" s="135">
        <f>SKULDIR!C30+SKULDIR!C177</f>
        <v>0</v>
      </c>
      <c r="F5" s="74" t="s">
        <v>368</v>
      </c>
      <c r="G5" s="118" t="s">
        <v>368</v>
      </c>
      <c r="H5" s="287">
        <f>SUM(H6,H7,H18,H21,H22,H23)</f>
        <v>0</v>
      </c>
      <c r="I5" s="287">
        <f t="shared" ref="I5:Q5" si="1">SUM(I6,I7,I18,I21,I22,I23)</f>
        <v>0</v>
      </c>
      <c r="J5" s="287">
        <f t="shared" si="1"/>
        <v>0</v>
      </c>
      <c r="K5" s="287">
        <f t="shared" si="1"/>
        <v>0</v>
      </c>
      <c r="L5" s="287">
        <f t="shared" si="1"/>
        <v>0</v>
      </c>
      <c r="M5" s="287">
        <f t="shared" si="1"/>
        <v>0</v>
      </c>
      <c r="N5" s="287">
        <f t="shared" si="1"/>
        <v>0</v>
      </c>
      <c r="O5" s="287">
        <f t="shared" si="1"/>
        <v>0</v>
      </c>
      <c r="P5" s="287">
        <f t="shared" si="1"/>
        <v>0</v>
      </c>
      <c r="Q5" s="408">
        <f t="shared" si="1"/>
        <v>0</v>
      </c>
    </row>
    <row r="6" spans="1:17" s="68" customFormat="1" x14ac:dyDescent="0.25">
      <c r="A6" s="280">
        <f t="shared" ref="A6:A17" si="2">E6-SUM(F6:G6)</f>
        <v>0</v>
      </c>
      <c r="B6" s="280">
        <f t="shared" si="0"/>
        <v>0</v>
      </c>
      <c r="C6" s="87" t="s">
        <v>37</v>
      </c>
      <c r="D6" s="62" t="s">
        <v>19</v>
      </c>
      <c r="E6" s="123">
        <v>0</v>
      </c>
      <c r="F6" s="100">
        <v>0</v>
      </c>
      <c r="G6" s="123">
        <v>0</v>
      </c>
      <c r="H6" s="120">
        <v>0</v>
      </c>
      <c r="I6" s="100">
        <v>0</v>
      </c>
      <c r="J6" s="100">
        <v>0</v>
      </c>
      <c r="K6" s="100">
        <v>0</v>
      </c>
      <c r="L6" s="100">
        <v>0</v>
      </c>
      <c r="M6" s="100">
        <v>0</v>
      </c>
      <c r="N6" s="100">
        <v>0</v>
      </c>
      <c r="O6" s="100">
        <v>0</v>
      </c>
      <c r="P6" s="100">
        <v>0</v>
      </c>
      <c r="Q6" s="123">
        <v>0</v>
      </c>
    </row>
    <row r="7" spans="1:17" s="68" customFormat="1" x14ac:dyDescent="0.25">
      <c r="A7" s="280">
        <f t="shared" si="2"/>
        <v>0</v>
      </c>
      <c r="B7" s="280">
        <f t="shared" si="0"/>
        <v>0</v>
      </c>
      <c r="C7" s="32" t="s">
        <v>36</v>
      </c>
      <c r="D7" s="62" t="s">
        <v>51</v>
      </c>
      <c r="E7" s="135">
        <f>SUM(E8:E17)</f>
        <v>0</v>
      </c>
      <c r="F7" s="98">
        <f>+SUM(F8:F17)</f>
        <v>0</v>
      </c>
      <c r="G7" s="135">
        <f>+SUM(G8:G17)</f>
        <v>0</v>
      </c>
      <c r="H7" s="129">
        <f>+SUM(H8:H17)</f>
        <v>0</v>
      </c>
      <c r="I7" s="98">
        <f>+SUM(I8:I17)</f>
        <v>0</v>
      </c>
      <c r="J7" s="98">
        <f t="shared" ref="J7:Q7" si="3">+SUM(J8:J17)</f>
        <v>0</v>
      </c>
      <c r="K7" s="98">
        <f t="shared" si="3"/>
        <v>0</v>
      </c>
      <c r="L7" s="98">
        <f t="shared" si="3"/>
        <v>0</v>
      </c>
      <c r="M7" s="98">
        <f t="shared" si="3"/>
        <v>0</v>
      </c>
      <c r="N7" s="98">
        <f t="shared" si="3"/>
        <v>0</v>
      </c>
      <c r="O7" s="98">
        <f t="shared" si="3"/>
        <v>0</v>
      </c>
      <c r="P7" s="98">
        <f t="shared" si="3"/>
        <v>0</v>
      </c>
      <c r="Q7" s="135">
        <f t="shared" si="3"/>
        <v>0</v>
      </c>
    </row>
    <row r="8" spans="1:17" s="68" customFormat="1" x14ac:dyDescent="0.25">
      <c r="A8" s="280">
        <f t="shared" si="2"/>
        <v>0</v>
      </c>
      <c r="B8" s="280">
        <f t="shared" si="0"/>
        <v>0</v>
      </c>
      <c r="C8" s="33" t="s">
        <v>20</v>
      </c>
      <c r="D8" s="64" t="s">
        <v>15</v>
      </c>
      <c r="E8" s="111">
        <v>0</v>
      </c>
      <c r="F8" s="52">
        <v>0</v>
      </c>
      <c r="G8" s="136">
        <v>0</v>
      </c>
      <c r="H8" s="130">
        <v>0</v>
      </c>
      <c r="I8" s="52">
        <v>0</v>
      </c>
      <c r="J8" s="52">
        <v>0</v>
      </c>
      <c r="K8" s="52">
        <v>0</v>
      </c>
      <c r="L8" s="52">
        <v>0</v>
      </c>
      <c r="M8" s="52">
        <v>0</v>
      </c>
      <c r="N8" s="52">
        <v>0</v>
      </c>
      <c r="O8" s="52">
        <v>0</v>
      </c>
      <c r="P8" s="52">
        <v>0</v>
      </c>
      <c r="Q8" s="136">
        <v>0</v>
      </c>
    </row>
    <row r="9" spans="1:17" s="148" customFormat="1" x14ac:dyDescent="0.25">
      <c r="A9" s="280">
        <f t="shared" si="2"/>
        <v>0</v>
      </c>
      <c r="B9" s="280">
        <f t="shared" si="0"/>
        <v>0</v>
      </c>
      <c r="C9" s="33" t="s">
        <v>1702</v>
      </c>
      <c r="D9" s="64" t="s">
        <v>396</v>
      </c>
      <c r="E9" s="111">
        <v>0</v>
      </c>
      <c r="F9" s="89">
        <v>0</v>
      </c>
      <c r="G9" s="136">
        <v>0</v>
      </c>
      <c r="H9" s="130">
        <v>0</v>
      </c>
      <c r="I9" s="89">
        <v>0</v>
      </c>
      <c r="J9" s="89">
        <v>0</v>
      </c>
      <c r="K9" s="89">
        <v>0</v>
      </c>
      <c r="L9" s="89">
        <v>0</v>
      </c>
      <c r="M9" s="89">
        <v>0</v>
      </c>
      <c r="N9" s="89">
        <v>0</v>
      </c>
      <c r="O9" s="89">
        <v>0</v>
      </c>
      <c r="P9" s="89">
        <v>0</v>
      </c>
      <c r="Q9" s="136">
        <v>0</v>
      </c>
    </row>
    <row r="10" spans="1:17" s="68" customFormat="1" x14ac:dyDescent="0.25">
      <c r="A10" s="280">
        <f t="shared" si="2"/>
        <v>0</v>
      </c>
      <c r="B10" s="280">
        <f t="shared" si="0"/>
        <v>0</v>
      </c>
      <c r="C10" s="33" t="s">
        <v>21</v>
      </c>
      <c r="D10" s="64" t="s">
        <v>370</v>
      </c>
      <c r="E10" s="111">
        <v>0</v>
      </c>
      <c r="F10" s="52">
        <v>0</v>
      </c>
      <c r="G10" s="136">
        <v>0</v>
      </c>
      <c r="H10" s="130">
        <v>0</v>
      </c>
      <c r="I10" s="52">
        <v>0</v>
      </c>
      <c r="J10" s="52">
        <v>0</v>
      </c>
      <c r="K10" s="52">
        <v>0</v>
      </c>
      <c r="L10" s="52">
        <v>0</v>
      </c>
      <c r="M10" s="52">
        <v>0</v>
      </c>
      <c r="N10" s="52">
        <v>0</v>
      </c>
      <c r="O10" s="52">
        <v>0</v>
      </c>
      <c r="P10" s="52">
        <v>0</v>
      </c>
      <c r="Q10" s="136">
        <v>0</v>
      </c>
    </row>
    <row r="11" spans="1:17" s="68" customFormat="1" x14ac:dyDescent="0.25">
      <c r="A11" s="280">
        <f t="shared" si="2"/>
        <v>0</v>
      </c>
      <c r="B11" s="280">
        <f t="shared" si="0"/>
        <v>0</v>
      </c>
      <c r="C11" s="33" t="s">
        <v>22</v>
      </c>
      <c r="D11" s="64" t="s">
        <v>399</v>
      </c>
      <c r="E11" s="111">
        <v>0</v>
      </c>
      <c r="F11" s="52">
        <v>0</v>
      </c>
      <c r="G11" s="136">
        <v>0</v>
      </c>
      <c r="H11" s="130">
        <v>0</v>
      </c>
      <c r="I11" s="52">
        <v>0</v>
      </c>
      <c r="J11" s="52">
        <v>0</v>
      </c>
      <c r="K11" s="52">
        <v>0</v>
      </c>
      <c r="L11" s="52">
        <v>0</v>
      </c>
      <c r="M11" s="52">
        <v>0</v>
      </c>
      <c r="N11" s="52">
        <v>0</v>
      </c>
      <c r="O11" s="52">
        <v>0</v>
      </c>
      <c r="P11" s="52">
        <v>0</v>
      </c>
      <c r="Q11" s="136">
        <v>0</v>
      </c>
    </row>
    <row r="12" spans="1:17" s="68" customFormat="1" x14ac:dyDescent="0.25">
      <c r="A12" s="280">
        <f t="shared" si="2"/>
        <v>0</v>
      </c>
      <c r="B12" s="280">
        <f t="shared" si="0"/>
        <v>0</v>
      </c>
      <c r="C12" s="33" t="s">
        <v>23</v>
      </c>
      <c r="D12" s="64" t="s">
        <v>3</v>
      </c>
      <c r="E12" s="111">
        <v>0</v>
      </c>
      <c r="F12" s="52">
        <v>0</v>
      </c>
      <c r="G12" s="136">
        <v>0</v>
      </c>
      <c r="H12" s="130">
        <v>0</v>
      </c>
      <c r="I12" s="52">
        <v>0</v>
      </c>
      <c r="J12" s="52">
        <v>0</v>
      </c>
      <c r="K12" s="52">
        <v>0</v>
      </c>
      <c r="L12" s="52">
        <v>0</v>
      </c>
      <c r="M12" s="52">
        <v>0</v>
      </c>
      <c r="N12" s="52">
        <v>0</v>
      </c>
      <c r="O12" s="52">
        <v>0</v>
      </c>
      <c r="P12" s="52">
        <v>0</v>
      </c>
      <c r="Q12" s="136">
        <v>0</v>
      </c>
    </row>
    <row r="13" spans="1:17" s="68" customFormat="1" x14ac:dyDescent="0.25">
      <c r="A13" s="280">
        <f t="shared" si="2"/>
        <v>0</v>
      </c>
      <c r="B13" s="280">
        <f t="shared" si="0"/>
        <v>0</v>
      </c>
      <c r="C13" s="33" t="s">
        <v>1703</v>
      </c>
      <c r="D13" s="64" t="s">
        <v>397</v>
      </c>
      <c r="E13" s="111">
        <v>0</v>
      </c>
      <c r="F13" s="52">
        <v>0</v>
      </c>
      <c r="G13" s="136">
        <v>0</v>
      </c>
      <c r="H13" s="130">
        <v>0</v>
      </c>
      <c r="I13" s="52">
        <v>0</v>
      </c>
      <c r="J13" s="52">
        <v>0</v>
      </c>
      <c r="K13" s="52">
        <v>0</v>
      </c>
      <c r="L13" s="52">
        <v>0</v>
      </c>
      <c r="M13" s="52">
        <v>0</v>
      </c>
      <c r="N13" s="52">
        <v>0</v>
      </c>
      <c r="O13" s="52">
        <v>0</v>
      </c>
      <c r="P13" s="52">
        <v>0</v>
      </c>
      <c r="Q13" s="136">
        <v>0</v>
      </c>
    </row>
    <row r="14" spans="1:17" s="68" customFormat="1" x14ac:dyDescent="0.25">
      <c r="A14" s="280">
        <f t="shared" si="2"/>
        <v>0</v>
      </c>
      <c r="B14" s="280">
        <f t="shared" si="0"/>
        <v>0</v>
      </c>
      <c r="C14" s="33" t="s">
        <v>24</v>
      </c>
      <c r="D14" s="64" t="s">
        <v>1698</v>
      </c>
      <c r="E14" s="111">
        <v>0</v>
      </c>
      <c r="F14" s="52">
        <v>0</v>
      </c>
      <c r="G14" s="136">
        <v>0</v>
      </c>
      <c r="H14" s="130">
        <v>0</v>
      </c>
      <c r="I14" s="52">
        <v>0</v>
      </c>
      <c r="J14" s="52">
        <v>0</v>
      </c>
      <c r="K14" s="52">
        <v>0</v>
      </c>
      <c r="L14" s="52">
        <v>0</v>
      </c>
      <c r="M14" s="52">
        <v>0</v>
      </c>
      <c r="N14" s="52">
        <v>0</v>
      </c>
      <c r="O14" s="52">
        <v>0</v>
      </c>
      <c r="P14" s="52">
        <v>0</v>
      </c>
      <c r="Q14" s="136">
        <v>0</v>
      </c>
    </row>
    <row r="15" spans="1:17" s="68" customFormat="1" x14ac:dyDescent="0.25">
      <c r="A15" s="280">
        <f t="shared" si="2"/>
        <v>0</v>
      </c>
      <c r="B15" s="280">
        <f t="shared" si="0"/>
        <v>0</v>
      </c>
      <c r="C15" s="33" t="s">
        <v>25</v>
      </c>
      <c r="D15" s="64" t="s">
        <v>1734</v>
      </c>
      <c r="E15" s="111">
        <v>0</v>
      </c>
      <c r="F15" s="52">
        <v>0</v>
      </c>
      <c r="G15" s="136">
        <v>0</v>
      </c>
      <c r="H15" s="130">
        <v>0</v>
      </c>
      <c r="I15" s="52">
        <v>0</v>
      </c>
      <c r="J15" s="52">
        <v>0</v>
      </c>
      <c r="K15" s="52">
        <v>0</v>
      </c>
      <c r="L15" s="52">
        <v>0</v>
      </c>
      <c r="M15" s="52">
        <v>0</v>
      </c>
      <c r="N15" s="52">
        <v>0</v>
      </c>
      <c r="O15" s="52">
        <v>0</v>
      </c>
      <c r="P15" s="52">
        <v>0</v>
      </c>
      <c r="Q15" s="136">
        <v>0</v>
      </c>
    </row>
    <row r="16" spans="1:17" x14ac:dyDescent="0.25">
      <c r="A16" s="280">
        <f t="shared" si="2"/>
        <v>0</v>
      </c>
      <c r="B16" s="280">
        <f t="shared" si="0"/>
        <v>0</v>
      </c>
      <c r="C16" s="33" t="s">
        <v>26</v>
      </c>
      <c r="D16" s="64" t="s">
        <v>16</v>
      </c>
      <c r="E16" s="111">
        <v>0</v>
      </c>
      <c r="F16" s="52">
        <v>0</v>
      </c>
      <c r="G16" s="136">
        <v>0</v>
      </c>
      <c r="H16" s="130">
        <v>0</v>
      </c>
      <c r="I16" s="52">
        <v>0</v>
      </c>
      <c r="J16" s="52">
        <v>0</v>
      </c>
      <c r="K16" s="52">
        <v>0</v>
      </c>
      <c r="L16" s="52">
        <v>0</v>
      </c>
      <c r="M16" s="52">
        <v>0</v>
      </c>
      <c r="N16" s="52">
        <v>0</v>
      </c>
      <c r="O16" s="52">
        <v>0</v>
      </c>
      <c r="P16" s="52">
        <v>0</v>
      </c>
      <c r="Q16" s="136">
        <v>0</v>
      </c>
    </row>
    <row r="17" spans="1:17" s="148" customFormat="1" x14ac:dyDescent="0.25">
      <c r="A17" s="280">
        <f t="shared" si="2"/>
        <v>0</v>
      </c>
      <c r="B17" s="280">
        <f t="shared" si="0"/>
        <v>0</v>
      </c>
      <c r="C17" s="33" t="s">
        <v>27</v>
      </c>
      <c r="D17" s="64" t="s">
        <v>2</v>
      </c>
      <c r="E17" s="111">
        <v>0</v>
      </c>
      <c r="F17" s="89">
        <v>0</v>
      </c>
      <c r="G17" s="136">
        <v>0</v>
      </c>
      <c r="H17" s="130">
        <v>0</v>
      </c>
      <c r="I17" s="89">
        <v>0</v>
      </c>
      <c r="J17" s="89">
        <v>0</v>
      </c>
      <c r="K17" s="89">
        <v>0</v>
      </c>
      <c r="L17" s="89">
        <v>0</v>
      </c>
      <c r="M17" s="89">
        <v>0</v>
      </c>
      <c r="N17" s="89">
        <v>0</v>
      </c>
      <c r="O17" s="89">
        <v>0</v>
      </c>
      <c r="P17" s="89">
        <v>0</v>
      </c>
      <c r="Q17" s="136">
        <v>0</v>
      </c>
    </row>
    <row r="18" spans="1:17" x14ac:dyDescent="0.25">
      <c r="A18" s="281" t="s">
        <v>368</v>
      </c>
      <c r="B18" s="280">
        <f t="shared" si="0"/>
        <v>0</v>
      </c>
      <c r="C18" s="87" t="s">
        <v>29</v>
      </c>
      <c r="D18" s="62" t="s">
        <v>30</v>
      </c>
      <c r="E18" s="135">
        <f>+SUM(E19:E20)</f>
        <v>0</v>
      </c>
      <c r="F18" s="74" t="s">
        <v>368</v>
      </c>
      <c r="G18" s="118" t="s">
        <v>368</v>
      </c>
      <c r="H18" s="287">
        <f t="shared" ref="H18:Q18" si="4">SUM(H19:H20)</f>
        <v>0</v>
      </c>
      <c r="I18" s="98">
        <f t="shared" si="4"/>
        <v>0</v>
      </c>
      <c r="J18" s="98">
        <f t="shared" si="4"/>
        <v>0</v>
      </c>
      <c r="K18" s="98">
        <f t="shared" si="4"/>
        <v>0</v>
      </c>
      <c r="L18" s="98">
        <f t="shared" si="4"/>
        <v>0</v>
      </c>
      <c r="M18" s="98">
        <f t="shared" si="4"/>
        <v>0</v>
      </c>
      <c r="N18" s="98">
        <f t="shared" si="4"/>
        <v>0</v>
      </c>
      <c r="O18" s="98">
        <f t="shared" si="4"/>
        <v>0</v>
      </c>
      <c r="P18" s="98">
        <f t="shared" si="4"/>
        <v>0</v>
      </c>
      <c r="Q18" s="135">
        <f t="shared" si="4"/>
        <v>0</v>
      </c>
    </row>
    <row r="19" spans="1:17" x14ac:dyDescent="0.25">
      <c r="A19" s="281" t="s">
        <v>368</v>
      </c>
      <c r="B19" s="280">
        <f t="shared" si="0"/>
        <v>0</v>
      </c>
      <c r="C19" s="105" t="s">
        <v>31</v>
      </c>
      <c r="D19" s="64" t="s">
        <v>32</v>
      </c>
      <c r="E19" s="111">
        <v>0</v>
      </c>
      <c r="F19" s="116" t="s">
        <v>368</v>
      </c>
      <c r="G19" s="125" t="s">
        <v>368</v>
      </c>
      <c r="H19" s="130">
        <v>0</v>
      </c>
      <c r="I19" s="52">
        <v>0</v>
      </c>
      <c r="J19" s="52">
        <v>0</v>
      </c>
      <c r="K19" s="52">
        <v>0</v>
      </c>
      <c r="L19" s="52">
        <v>0</v>
      </c>
      <c r="M19" s="52">
        <v>0</v>
      </c>
      <c r="N19" s="52">
        <v>0</v>
      </c>
      <c r="O19" s="52">
        <v>0</v>
      </c>
      <c r="P19" s="52">
        <v>0</v>
      </c>
      <c r="Q19" s="136">
        <v>0</v>
      </c>
    </row>
    <row r="20" spans="1:17" x14ac:dyDescent="0.25">
      <c r="A20" s="281" t="s">
        <v>368</v>
      </c>
      <c r="B20" s="280">
        <f t="shared" si="0"/>
        <v>0</v>
      </c>
      <c r="C20" s="105" t="s">
        <v>33</v>
      </c>
      <c r="D20" s="64" t="s">
        <v>34</v>
      </c>
      <c r="E20" s="111">
        <v>0</v>
      </c>
      <c r="F20" s="116" t="s">
        <v>368</v>
      </c>
      <c r="G20" s="125" t="s">
        <v>368</v>
      </c>
      <c r="H20" s="130">
        <v>0</v>
      </c>
      <c r="I20" s="52">
        <v>0</v>
      </c>
      <c r="J20" s="52">
        <v>0</v>
      </c>
      <c r="K20" s="52">
        <v>0</v>
      </c>
      <c r="L20" s="52">
        <v>0</v>
      </c>
      <c r="M20" s="52">
        <v>0</v>
      </c>
      <c r="N20" s="52">
        <v>0</v>
      </c>
      <c r="O20" s="52">
        <v>0</v>
      </c>
      <c r="P20" s="52">
        <v>0</v>
      </c>
      <c r="Q20" s="136">
        <v>0</v>
      </c>
    </row>
    <row r="21" spans="1:17" x14ac:dyDescent="0.25">
      <c r="A21" s="404" t="str">
        <f>IF(E21="–", "",IF(#REF!="-","",IF(E21&lt;&gt;0,"Ólíklegt að banki taki lán hjá heimilum","")))</f>
        <v/>
      </c>
      <c r="B21" s="281" t="s">
        <v>368</v>
      </c>
      <c r="C21" s="87" t="s">
        <v>35</v>
      </c>
      <c r="D21" s="62" t="s">
        <v>4</v>
      </c>
      <c r="E21" s="125" t="s">
        <v>368</v>
      </c>
      <c r="F21" s="74" t="s">
        <v>368</v>
      </c>
      <c r="G21" s="118" t="s">
        <v>368</v>
      </c>
      <c r="H21" s="119" t="s">
        <v>368</v>
      </c>
      <c r="I21" s="74" t="s">
        <v>368</v>
      </c>
      <c r="J21" s="74" t="s">
        <v>368</v>
      </c>
      <c r="K21" s="74" t="s">
        <v>368</v>
      </c>
      <c r="L21" s="74" t="s">
        <v>368</v>
      </c>
      <c r="M21" s="74" t="s">
        <v>368</v>
      </c>
      <c r="N21" s="74" t="s">
        <v>368</v>
      </c>
      <c r="O21" s="74" t="s">
        <v>368</v>
      </c>
      <c r="P21" s="74" t="s">
        <v>368</v>
      </c>
      <c r="Q21" s="118" t="s">
        <v>368</v>
      </c>
    </row>
    <row r="22" spans="1:17" x14ac:dyDescent="0.25">
      <c r="A22" s="281" t="s">
        <v>368</v>
      </c>
      <c r="B22" s="280">
        <f t="shared" ref="B22:B46" si="5">E22-SUM(H22:Q22)</f>
        <v>0</v>
      </c>
      <c r="C22" s="87" t="s">
        <v>38</v>
      </c>
      <c r="D22" s="62" t="s">
        <v>1735</v>
      </c>
      <c r="E22" s="123">
        <v>0</v>
      </c>
      <c r="F22" s="122" t="s">
        <v>368</v>
      </c>
      <c r="G22" s="357" t="s">
        <v>368</v>
      </c>
      <c r="H22" s="120">
        <v>0</v>
      </c>
      <c r="I22" s="100">
        <v>0</v>
      </c>
      <c r="J22" s="100">
        <v>0</v>
      </c>
      <c r="K22" s="100">
        <v>0</v>
      </c>
      <c r="L22" s="100">
        <v>0</v>
      </c>
      <c r="M22" s="100">
        <v>0</v>
      </c>
      <c r="N22" s="100">
        <v>0</v>
      </c>
      <c r="O22" s="100">
        <v>0</v>
      </c>
      <c r="P22" s="100">
        <v>0</v>
      </c>
      <c r="Q22" s="123">
        <v>0</v>
      </c>
    </row>
    <row r="23" spans="1:17" s="68" customFormat="1" x14ac:dyDescent="0.25">
      <c r="A23" s="281" t="s">
        <v>368</v>
      </c>
      <c r="B23" s="280">
        <f t="shared" si="5"/>
        <v>0</v>
      </c>
      <c r="C23" s="87" t="s">
        <v>363</v>
      </c>
      <c r="D23" s="62" t="s">
        <v>369</v>
      </c>
      <c r="E23" s="135">
        <f>+SKULDIR!C33+SKULDIR!C34+SKULDIR!C180+SKULDIR!C181</f>
        <v>0</v>
      </c>
      <c r="F23" s="74" t="s">
        <v>368</v>
      </c>
      <c r="G23" s="118" t="s">
        <v>368</v>
      </c>
      <c r="H23" s="129">
        <f>+SUM(H24:H30)</f>
        <v>0</v>
      </c>
      <c r="I23" s="98">
        <f>+SUM(I24:I30)</f>
        <v>0</v>
      </c>
      <c r="J23" s="98">
        <f t="shared" ref="J23:Q23" si="6">+SUM(J24:J30)</f>
        <v>0</v>
      </c>
      <c r="K23" s="98">
        <f t="shared" si="6"/>
        <v>0</v>
      </c>
      <c r="L23" s="98">
        <f t="shared" si="6"/>
        <v>0</v>
      </c>
      <c r="M23" s="98">
        <f t="shared" si="6"/>
        <v>0</v>
      </c>
      <c r="N23" s="98">
        <f t="shared" si="6"/>
        <v>0</v>
      </c>
      <c r="O23" s="98">
        <f>+SUM(O24:O30)</f>
        <v>0</v>
      </c>
      <c r="P23" s="98">
        <f t="shared" si="6"/>
        <v>0</v>
      </c>
      <c r="Q23" s="135">
        <f t="shared" si="6"/>
        <v>0</v>
      </c>
    </row>
    <row r="24" spans="1:17" s="148" customFormat="1" x14ac:dyDescent="0.25">
      <c r="A24" s="281" t="s">
        <v>368</v>
      </c>
      <c r="B24" s="280">
        <f t="shared" si="5"/>
        <v>0</v>
      </c>
      <c r="C24" s="105" t="s">
        <v>1714</v>
      </c>
      <c r="D24" s="107" t="s">
        <v>394</v>
      </c>
      <c r="E24" s="111">
        <v>0</v>
      </c>
      <c r="F24" s="116" t="s">
        <v>368</v>
      </c>
      <c r="G24" s="125" t="s">
        <v>368</v>
      </c>
      <c r="H24" s="130">
        <v>0</v>
      </c>
      <c r="I24" s="89">
        <v>0</v>
      </c>
      <c r="J24" s="89">
        <v>0</v>
      </c>
      <c r="K24" s="89">
        <v>0</v>
      </c>
      <c r="L24" s="89">
        <v>0</v>
      </c>
      <c r="M24" s="89">
        <v>0</v>
      </c>
      <c r="N24" s="89">
        <v>0</v>
      </c>
      <c r="O24" s="89">
        <v>0</v>
      </c>
      <c r="P24" s="89">
        <v>0</v>
      </c>
      <c r="Q24" s="136">
        <v>0</v>
      </c>
    </row>
    <row r="25" spans="1:17" s="148" customFormat="1" x14ac:dyDescent="0.25">
      <c r="A25" s="281" t="s">
        <v>368</v>
      </c>
      <c r="B25" s="280">
        <f t="shared" si="5"/>
        <v>0</v>
      </c>
      <c r="C25" s="105" t="s">
        <v>1715</v>
      </c>
      <c r="D25" s="107" t="s">
        <v>15</v>
      </c>
      <c r="E25" s="111">
        <v>0</v>
      </c>
      <c r="F25" s="116" t="s">
        <v>368</v>
      </c>
      <c r="G25" s="125" t="s">
        <v>368</v>
      </c>
      <c r="H25" s="130">
        <v>0</v>
      </c>
      <c r="I25" s="89">
        <v>0</v>
      </c>
      <c r="J25" s="89">
        <v>0</v>
      </c>
      <c r="K25" s="89">
        <v>0</v>
      </c>
      <c r="L25" s="89">
        <v>0</v>
      </c>
      <c r="M25" s="89">
        <v>0</v>
      </c>
      <c r="N25" s="89">
        <v>0</v>
      </c>
      <c r="O25" s="89">
        <v>0</v>
      </c>
      <c r="P25" s="89">
        <v>0</v>
      </c>
      <c r="Q25" s="136">
        <v>0</v>
      </c>
    </row>
    <row r="26" spans="1:17" s="393" customFormat="1" x14ac:dyDescent="0.25">
      <c r="A26" s="281" t="s">
        <v>368</v>
      </c>
      <c r="B26" s="280">
        <f t="shared" si="5"/>
        <v>0</v>
      </c>
      <c r="C26" s="105" t="s">
        <v>1716</v>
      </c>
      <c r="D26" s="107" t="s">
        <v>370</v>
      </c>
      <c r="E26" s="111">
        <v>0</v>
      </c>
      <c r="F26" s="116" t="s">
        <v>368</v>
      </c>
      <c r="G26" s="125" t="s">
        <v>368</v>
      </c>
      <c r="H26" s="130">
        <v>0</v>
      </c>
      <c r="I26" s="89">
        <v>0</v>
      </c>
      <c r="J26" s="89">
        <v>0</v>
      </c>
      <c r="K26" s="89">
        <v>0</v>
      </c>
      <c r="L26" s="89">
        <v>0</v>
      </c>
      <c r="M26" s="89">
        <v>0</v>
      </c>
      <c r="N26" s="89">
        <v>0</v>
      </c>
      <c r="O26" s="89">
        <v>0</v>
      </c>
      <c r="P26" s="89">
        <v>0</v>
      </c>
      <c r="Q26" s="136">
        <v>0</v>
      </c>
    </row>
    <row r="27" spans="1:17" s="393" customFormat="1" x14ac:dyDescent="0.25">
      <c r="A27" s="281" t="s">
        <v>368</v>
      </c>
      <c r="B27" s="280">
        <f t="shared" si="5"/>
        <v>0</v>
      </c>
      <c r="C27" s="105" t="s">
        <v>1717</v>
      </c>
      <c r="D27" s="395" t="s">
        <v>1713</v>
      </c>
      <c r="E27" s="111">
        <v>0</v>
      </c>
      <c r="F27" s="116" t="s">
        <v>368</v>
      </c>
      <c r="G27" s="125" t="s">
        <v>368</v>
      </c>
      <c r="H27" s="130">
        <v>0</v>
      </c>
      <c r="I27" s="89">
        <v>0</v>
      </c>
      <c r="J27" s="89">
        <v>0</v>
      </c>
      <c r="K27" s="89">
        <v>0</v>
      </c>
      <c r="L27" s="89">
        <v>0</v>
      </c>
      <c r="M27" s="89">
        <v>0</v>
      </c>
      <c r="N27" s="89">
        <v>0</v>
      </c>
      <c r="O27" s="89">
        <v>0</v>
      </c>
      <c r="P27" s="89">
        <v>0</v>
      </c>
      <c r="Q27" s="136">
        <v>0</v>
      </c>
    </row>
    <row r="28" spans="1:17" s="148" customFormat="1" x14ac:dyDescent="0.25">
      <c r="A28" s="281" t="s">
        <v>368</v>
      </c>
      <c r="B28" s="280">
        <f>E28-SUM(H28:Q28)</f>
        <v>0</v>
      </c>
      <c r="C28" s="105" t="s">
        <v>1718</v>
      </c>
      <c r="D28" s="107" t="s">
        <v>1710</v>
      </c>
      <c r="E28" s="111">
        <v>0</v>
      </c>
      <c r="F28" s="116" t="s">
        <v>368</v>
      </c>
      <c r="G28" s="125" t="s">
        <v>368</v>
      </c>
      <c r="H28" s="130">
        <v>0</v>
      </c>
      <c r="I28" s="89">
        <v>0</v>
      </c>
      <c r="J28" s="89">
        <v>0</v>
      </c>
      <c r="K28" s="89">
        <v>0</v>
      </c>
      <c r="L28" s="89">
        <v>0</v>
      </c>
      <c r="M28" s="89">
        <v>0</v>
      </c>
      <c r="N28" s="89">
        <v>0</v>
      </c>
      <c r="O28" s="89">
        <v>0</v>
      </c>
      <c r="P28" s="89">
        <v>0</v>
      </c>
      <c r="Q28" s="136">
        <v>0</v>
      </c>
    </row>
    <row r="29" spans="1:17" s="148" customFormat="1" x14ac:dyDescent="0.25">
      <c r="A29" s="281" t="s">
        <v>368</v>
      </c>
      <c r="B29" s="280">
        <f t="shared" si="5"/>
        <v>0</v>
      </c>
      <c r="C29" s="105" t="s">
        <v>1719</v>
      </c>
      <c r="D29" s="107" t="s">
        <v>1709</v>
      </c>
      <c r="E29" s="111">
        <v>0</v>
      </c>
      <c r="F29" s="116" t="s">
        <v>368</v>
      </c>
      <c r="G29" s="125" t="s">
        <v>368</v>
      </c>
      <c r="H29" s="130">
        <v>0</v>
      </c>
      <c r="I29" s="89">
        <v>0</v>
      </c>
      <c r="J29" s="89">
        <v>0</v>
      </c>
      <c r="K29" s="89">
        <v>0</v>
      </c>
      <c r="L29" s="89">
        <v>0</v>
      </c>
      <c r="M29" s="89">
        <v>0</v>
      </c>
      <c r="N29" s="89">
        <v>0</v>
      </c>
      <c r="O29" s="89">
        <v>0</v>
      </c>
      <c r="P29" s="89">
        <v>0</v>
      </c>
      <c r="Q29" s="136">
        <v>0</v>
      </c>
    </row>
    <row r="30" spans="1:17" s="148" customFormat="1" x14ac:dyDescent="0.25">
      <c r="A30" s="281" t="s">
        <v>368</v>
      </c>
      <c r="B30" s="280">
        <f t="shared" si="5"/>
        <v>0</v>
      </c>
      <c r="C30" s="105" t="s">
        <v>1720</v>
      </c>
      <c r="D30" s="107" t="s">
        <v>1699</v>
      </c>
      <c r="E30" s="111">
        <v>0</v>
      </c>
      <c r="F30" s="116" t="s">
        <v>368</v>
      </c>
      <c r="G30" s="125" t="s">
        <v>368</v>
      </c>
      <c r="H30" s="130">
        <v>0</v>
      </c>
      <c r="I30" s="89">
        <v>0</v>
      </c>
      <c r="J30" s="89">
        <v>0</v>
      </c>
      <c r="K30" s="89">
        <v>0</v>
      </c>
      <c r="L30" s="89">
        <v>0</v>
      </c>
      <c r="M30" s="89">
        <v>0</v>
      </c>
      <c r="N30" s="89">
        <v>0</v>
      </c>
      <c r="O30" s="89">
        <v>0</v>
      </c>
      <c r="P30" s="89">
        <v>0</v>
      </c>
      <c r="Q30" s="136">
        <v>0</v>
      </c>
    </row>
    <row r="31" spans="1:17" x14ac:dyDescent="0.25">
      <c r="A31" s="281" t="s">
        <v>368</v>
      </c>
      <c r="B31" s="280">
        <f t="shared" si="5"/>
        <v>0</v>
      </c>
      <c r="C31" s="71"/>
      <c r="D31" s="65" t="s">
        <v>540</v>
      </c>
      <c r="E31" s="135">
        <f>SKULDIR!C36+SKULDIR!C183</f>
        <v>0</v>
      </c>
      <c r="F31" s="74" t="s">
        <v>368</v>
      </c>
      <c r="G31" s="118" t="s">
        <v>368</v>
      </c>
      <c r="H31" s="129">
        <f>+SUM(H32,H33,H44,H47,H48,H49)</f>
        <v>0</v>
      </c>
      <c r="I31" s="74" t="s">
        <v>368</v>
      </c>
      <c r="J31" s="74" t="s">
        <v>368</v>
      </c>
      <c r="K31" s="74" t="s">
        <v>368</v>
      </c>
      <c r="L31" s="74" t="s">
        <v>368</v>
      </c>
      <c r="M31" s="74" t="s">
        <v>368</v>
      </c>
      <c r="N31" s="74" t="s">
        <v>368</v>
      </c>
      <c r="O31" s="74" t="s">
        <v>368</v>
      </c>
      <c r="P31" s="74" t="s">
        <v>368</v>
      </c>
      <c r="Q31" s="483" t="s">
        <v>368</v>
      </c>
    </row>
    <row r="32" spans="1:17" x14ac:dyDescent="0.25">
      <c r="A32" s="280">
        <f t="shared" ref="A32:A43" si="7">E32-SUM(F32:G32)</f>
        <v>0</v>
      </c>
      <c r="B32" s="280">
        <f t="shared" si="5"/>
        <v>0</v>
      </c>
      <c r="C32" s="87" t="s">
        <v>37</v>
      </c>
      <c r="D32" s="62" t="s">
        <v>19</v>
      </c>
      <c r="E32" s="123">
        <v>0</v>
      </c>
      <c r="F32" s="141">
        <v>0</v>
      </c>
      <c r="G32" s="154">
        <v>0</v>
      </c>
      <c r="H32" s="143">
        <v>0</v>
      </c>
      <c r="I32" s="74" t="s">
        <v>368</v>
      </c>
      <c r="J32" s="74" t="s">
        <v>368</v>
      </c>
      <c r="K32" s="74" t="s">
        <v>368</v>
      </c>
      <c r="L32" s="74" t="s">
        <v>368</v>
      </c>
      <c r="M32" s="74" t="s">
        <v>368</v>
      </c>
      <c r="N32" s="74" t="s">
        <v>368</v>
      </c>
      <c r="O32" s="74" t="s">
        <v>368</v>
      </c>
      <c r="P32" s="74" t="s">
        <v>368</v>
      </c>
      <c r="Q32" s="483" t="s">
        <v>368</v>
      </c>
    </row>
    <row r="33" spans="1:17" x14ac:dyDescent="0.25">
      <c r="A33" s="280">
        <f t="shared" si="7"/>
        <v>0</v>
      </c>
      <c r="B33" s="280">
        <f t="shared" si="5"/>
        <v>0</v>
      </c>
      <c r="C33" s="32" t="s">
        <v>36</v>
      </c>
      <c r="D33" s="62" t="s">
        <v>51</v>
      </c>
      <c r="E33" s="135">
        <f>SUM(E34:E43)</f>
        <v>0</v>
      </c>
      <c r="F33" s="98">
        <f t="shared" ref="F33:H33" si="8">+SUM(F34:F43)</f>
        <v>0</v>
      </c>
      <c r="G33" s="135">
        <f t="shared" si="8"/>
        <v>0</v>
      </c>
      <c r="H33" s="129">
        <f t="shared" si="8"/>
        <v>0</v>
      </c>
      <c r="I33" s="74" t="s">
        <v>368</v>
      </c>
      <c r="J33" s="74" t="s">
        <v>368</v>
      </c>
      <c r="K33" s="74" t="s">
        <v>368</v>
      </c>
      <c r="L33" s="74" t="s">
        <v>368</v>
      </c>
      <c r="M33" s="74" t="s">
        <v>368</v>
      </c>
      <c r="N33" s="74" t="s">
        <v>368</v>
      </c>
      <c r="O33" s="74" t="s">
        <v>368</v>
      </c>
      <c r="P33" s="74" t="s">
        <v>368</v>
      </c>
      <c r="Q33" s="483" t="s">
        <v>368</v>
      </c>
    </row>
    <row r="34" spans="1:17" x14ac:dyDescent="0.25">
      <c r="A34" s="280">
        <f t="shared" si="7"/>
        <v>0</v>
      </c>
      <c r="B34" s="280">
        <f t="shared" si="5"/>
        <v>0</v>
      </c>
      <c r="C34" s="33" t="s">
        <v>20</v>
      </c>
      <c r="D34" s="64" t="s">
        <v>15</v>
      </c>
      <c r="E34" s="111">
        <v>0</v>
      </c>
      <c r="F34" s="52">
        <v>0</v>
      </c>
      <c r="G34" s="136">
        <v>0</v>
      </c>
      <c r="H34" s="130">
        <v>0</v>
      </c>
      <c r="I34" s="74" t="s">
        <v>368</v>
      </c>
      <c r="J34" s="74" t="s">
        <v>368</v>
      </c>
      <c r="K34" s="74" t="s">
        <v>368</v>
      </c>
      <c r="L34" s="74" t="s">
        <v>368</v>
      </c>
      <c r="M34" s="74" t="s">
        <v>368</v>
      </c>
      <c r="N34" s="74" t="s">
        <v>368</v>
      </c>
      <c r="O34" s="74" t="s">
        <v>368</v>
      </c>
      <c r="P34" s="74" t="s">
        <v>368</v>
      </c>
      <c r="Q34" s="483" t="s">
        <v>368</v>
      </c>
    </row>
    <row r="35" spans="1:17" x14ac:dyDescent="0.25">
      <c r="A35" s="280">
        <f t="shared" si="7"/>
        <v>0</v>
      </c>
      <c r="B35" s="280">
        <f t="shared" si="5"/>
        <v>0</v>
      </c>
      <c r="C35" s="33" t="s">
        <v>1702</v>
      </c>
      <c r="D35" s="64" t="s">
        <v>396</v>
      </c>
      <c r="E35" s="111">
        <v>0</v>
      </c>
      <c r="F35" s="52">
        <v>0</v>
      </c>
      <c r="G35" s="136">
        <v>0</v>
      </c>
      <c r="H35" s="130">
        <v>0</v>
      </c>
      <c r="I35" s="74" t="s">
        <v>368</v>
      </c>
      <c r="J35" s="74" t="s">
        <v>368</v>
      </c>
      <c r="K35" s="74" t="s">
        <v>368</v>
      </c>
      <c r="L35" s="74" t="s">
        <v>368</v>
      </c>
      <c r="M35" s="74" t="s">
        <v>368</v>
      </c>
      <c r="N35" s="74" t="s">
        <v>368</v>
      </c>
      <c r="O35" s="74" t="s">
        <v>368</v>
      </c>
      <c r="P35" s="74" t="s">
        <v>368</v>
      </c>
      <c r="Q35" s="483" t="s">
        <v>368</v>
      </c>
    </row>
    <row r="36" spans="1:17" x14ac:dyDescent="0.25">
      <c r="A36" s="280">
        <f t="shared" si="7"/>
        <v>0</v>
      </c>
      <c r="B36" s="280">
        <f t="shared" si="5"/>
        <v>0</v>
      </c>
      <c r="C36" s="33" t="s">
        <v>21</v>
      </c>
      <c r="D36" s="64" t="s">
        <v>370</v>
      </c>
      <c r="E36" s="111">
        <v>0</v>
      </c>
      <c r="F36" s="52">
        <v>0</v>
      </c>
      <c r="G36" s="136">
        <v>0</v>
      </c>
      <c r="H36" s="130">
        <v>0</v>
      </c>
      <c r="I36" s="74" t="s">
        <v>368</v>
      </c>
      <c r="J36" s="74" t="s">
        <v>368</v>
      </c>
      <c r="K36" s="74" t="s">
        <v>368</v>
      </c>
      <c r="L36" s="74" t="s">
        <v>368</v>
      </c>
      <c r="M36" s="74" t="s">
        <v>368</v>
      </c>
      <c r="N36" s="74" t="s">
        <v>368</v>
      </c>
      <c r="O36" s="74" t="s">
        <v>368</v>
      </c>
      <c r="P36" s="74" t="s">
        <v>368</v>
      </c>
      <c r="Q36" s="483" t="s">
        <v>368</v>
      </c>
    </row>
    <row r="37" spans="1:17" x14ac:dyDescent="0.25">
      <c r="A37" s="280">
        <f t="shared" si="7"/>
        <v>0</v>
      </c>
      <c r="B37" s="280">
        <f t="shared" si="5"/>
        <v>0</v>
      </c>
      <c r="C37" s="33" t="s">
        <v>22</v>
      </c>
      <c r="D37" s="64" t="s">
        <v>399</v>
      </c>
      <c r="E37" s="111">
        <v>0</v>
      </c>
      <c r="F37" s="52">
        <v>0</v>
      </c>
      <c r="G37" s="136">
        <v>0</v>
      </c>
      <c r="H37" s="130">
        <v>0</v>
      </c>
      <c r="I37" s="74" t="s">
        <v>368</v>
      </c>
      <c r="J37" s="74" t="s">
        <v>368</v>
      </c>
      <c r="K37" s="74" t="s">
        <v>368</v>
      </c>
      <c r="L37" s="74" t="s">
        <v>368</v>
      </c>
      <c r="M37" s="74" t="s">
        <v>368</v>
      </c>
      <c r="N37" s="74" t="s">
        <v>368</v>
      </c>
      <c r="O37" s="74" t="s">
        <v>368</v>
      </c>
      <c r="P37" s="74" t="s">
        <v>368</v>
      </c>
      <c r="Q37" s="483" t="s">
        <v>368</v>
      </c>
    </row>
    <row r="38" spans="1:17" x14ac:dyDescent="0.25">
      <c r="A38" s="280">
        <f t="shared" si="7"/>
        <v>0</v>
      </c>
      <c r="B38" s="280">
        <f t="shared" si="5"/>
        <v>0</v>
      </c>
      <c r="C38" s="33" t="s">
        <v>23</v>
      </c>
      <c r="D38" s="64" t="s">
        <v>3</v>
      </c>
      <c r="E38" s="111">
        <v>0</v>
      </c>
      <c r="F38" s="52">
        <v>0</v>
      </c>
      <c r="G38" s="136">
        <v>0</v>
      </c>
      <c r="H38" s="130">
        <v>0</v>
      </c>
      <c r="I38" s="74" t="s">
        <v>368</v>
      </c>
      <c r="J38" s="74" t="s">
        <v>368</v>
      </c>
      <c r="K38" s="74" t="s">
        <v>368</v>
      </c>
      <c r="L38" s="74" t="s">
        <v>368</v>
      </c>
      <c r="M38" s="74" t="s">
        <v>368</v>
      </c>
      <c r="N38" s="74" t="s">
        <v>368</v>
      </c>
      <c r="O38" s="74" t="s">
        <v>368</v>
      </c>
      <c r="P38" s="74" t="s">
        <v>368</v>
      </c>
      <c r="Q38" s="483" t="s">
        <v>368</v>
      </c>
    </row>
    <row r="39" spans="1:17" x14ac:dyDescent="0.25">
      <c r="A39" s="280">
        <f t="shared" si="7"/>
        <v>0</v>
      </c>
      <c r="B39" s="280">
        <f t="shared" si="5"/>
        <v>0</v>
      </c>
      <c r="C39" s="33" t="s">
        <v>1703</v>
      </c>
      <c r="D39" s="64" t="s">
        <v>397</v>
      </c>
      <c r="E39" s="111">
        <v>0</v>
      </c>
      <c r="F39" s="52">
        <v>0</v>
      </c>
      <c r="G39" s="136">
        <v>0</v>
      </c>
      <c r="H39" s="130">
        <v>0</v>
      </c>
      <c r="I39" s="74" t="s">
        <v>368</v>
      </c>
      <c r="J39" s="74" t="s">
        <v>368</v>
      </c>
      <c r="K39" s="74" t="s">
        <v>368</v>
      </c>
      <c r="L39" s="74" t="s">
        <v>368</v>
      </c>
      <c r="M39" s="74" t="s">
        <v>368</v>
      </c>
      <c r="N39" s="74" t="s">
        <v>368</v>
      </c>
      <c r="O39" s="74" t="s">
        <v>368</v>
      </c>
      <c r="P39" s="74" t="s">
        <v>368</v>
      </c>
      <c r="Q39" s="483" t="s">
        <v>368</v>
      </c>
    </row>
    <row r="40" spans="1:17" x14ac:dyDescent="0.25">
      <c r="A40" s="280">
        <f t="shared" si="7"/>
        <v>0</v>
      </c>
      <c r="B40" s="280">
        <f t="shared" si="5"/>
        <v>0</v>
      </c>
      <c r="C40" s="33" t="s">
        <v>24</v>
      </c>
      <c r="D40" s="346" t="s">
        <v>371</v>
      </c>
      <c r="E40" s="111">
        <v>0</v>
      </c>
      <c r="F40" s="52">
        <v>0</v>
      </c>
      <c r="G40" s="136">
        <v>0</v>
      </c>
      <c r="H40" s="130">
        <v>0</v>
      </c>
      <c r="I40" s="74" t="s">
        <v>368</v>
      </c>
      <c r="J40" s="74" t="s">
        <v>368</v>
      </c>
      <c r="K40" s="74" t="s">
        <v>368</v>
      </c>
      <c r="L40" s="74" t="s">
        <v>368</v>
      </c>
      <c r="M40" s="74" t="s">
        <v>368</v>
      </c>
      <c r="N40" s="74" t="s">
        <v>368</v>
      </c>
      <c r="O40" s="74" t="s">
        <v>368</v>
      </c>
      <c r="P40" s="74" t="s">
        <v>368</v>
      </c>
      <c r="Q40" s="483" t="s">
        <v>368</v>
      </c>
    </row>
    <row r="41" spans="1:17" x14ac:dyDescent="0.25">
      <c r="A41" s="280">
        <f t="shared" si="7"/>
        <v>0</v>
      </c>
      <c r="B41" s="280">
        <f t="shared" si="5"/>
        <v>0</v>
      </c>
      <c r="C41" s="33" t="s">
        <v>25</v>
      </c>
      <c r="D41" s="64" t="s">
        <v>1734</v>
      </c>
      <c r="E41" s="111">
        <v>0</v>
      </c>
      <c r="F41" s="52">
        <v>0</v>
      </c>
      <c r="G41" s="136">
        <v>0</v>
      </c>
      <c r="H41" s="130">
        <v>0</v>
      </c>
      <c r="I41" s="74" t="s">
        <v>368</v>
      </c>
      <c r="J41" s="74" t="s">
        <v>368</v>
      </c>
      <c r="K41" s="74" t="s">
        <v>368</v>
      </c>
      <c r="L41" s="74" t="s">
        <v>368</v>
      </c>
      <c r="M41" s="74" t="s">
        <v>368</v>
      </c>
      <c r="N41" s="74" t="s">
        <v>368</v>
      </c>
      <c r="O41" s="74" t="s">
        <v>368</v>
      </c>
      <c r="P41" s="74" t="s">
        <v>368</v>
      </c>
      <c r="Q41" s="483" t="s">
        <v>368</v>
      </c>
    </row>
    <row r="42" spans="1:17" x14ac:dyDescent="0.25">
      <c r="A42" s="280">
        <f t="shared" si="7"/>
        <v>0</v>
      </c>
      <c r="B42" s="280">
        <f t="shared" si="5"/>
        <v>0</v>
      </c>
      <c r="C42" s="33" t="s">
        <v>26</v>
      </c>
      <c r="D42" s="64" t="s">
        <v>16</v>
      </c>
      <c r="E42" s="111">
        <v>0</v>
      </c>
      <c r="F42" s="52">
        <v>0</v>
      </c>
      <c r="G42" s="136">
        <v>0</v>
      </c>
      <c r="H42" s="130">
        <v>0</v>
      </c>
      <c r="I42" s="74" t="s">
        <v>368</v>
      </c>
      <c r="J42" s="74" t="s">
        <v>368</v>
      </c>
      <c r="K42" s="74" t="s">
        <v>368</v>
      </c>
      <c r="L42" s="74" t="s">
        <v>368</v>
      </c>
      <c r="M42" s="74" t="s">
        <v>368</v>
      </c>
      <c r="N42" s="74" t="s">
        <v>368</v>
      </c>
      <c r="O42" s="74" t="s">
        <v>368</v>
      </c>
      <c r="P42" s="74" t="s">
        <v>368</v>
      </c>
      <c r="Q42" s="483" t="s">
        <v>368</v>
      </c>
    </row>
    <row r="43" spans="1:17" x14ac:dyDescent="0.25">
      <c r="A43" s="280">
        <f t="shared" si="7"/>
        <v>0</v>
      </c>
      <c r="B43" s="280">
        <f t="shared" si="5"/>
        <v>0</v>
      </c>
      <c r="C43" s="33" t="s">
        <v>27</v>
      </c>
      <c r="D43" s="64" t="s">
        <v>2</v>
      </c>
      <c r="E43" s="111">
        <v>0</v>
      </c>
      <c r="F43" s="52">
        <v>0</v>
      </c>
      <c r="G43" s="136">
        <v>0</v>
      </c>
      <c r="H43" s="130">
        <v>0</v>
      </c>
      <c r="I43" s="74" t="s">
        <v>368</v>
      </c>
      <c r="J43" s="74" t="s">
        <v>368</v>
      </c>
      <c r="K43" s="74" t="s">
        <v>368</v>
      </c>
      <c r="L43" s="74" t="s">
        <v>368</v>
      </c>
      <c r="M43" s="74" t="s">
        <v>368</v>
      </c>
      <c r="N43" s="74" t="s">
        <v>368</v>
      </c>
      <c r="O43" s="74" t="s">
        <v>368</v>
      </c>
      <c r="P43" s="74" t="s">
        <v>368</v>
      </c>
      <c r="Q43" s="483" t="s">
        <v>368</v>
      </c>
    </row>
    <row r="44" spans="1:17" x14ac:dyDescent="0.25">
      <c r="A44" s="281" t="s">
        <v>368</v>
      </c>
      <c r="B44" s="280">
        <f t="shared" si="5"/>
        <v>0</v>
      </c>
      <c r="C44" s="87" t="s">
        <v>29</v>
      </c>
      <c r="D44" s="62" t="s">
        <v>30</v>
      </c>
      <c r="E44" s="135">
        <f t="shared" ref="E44" si="9">+SUM(E45:E46)</f>
        <v>0</v>
      </c>
      <c r="F44" s="74" t="s">
        <v>368</v>
      </c>
      <c r="G44" s="118" t="s">
        <v>368</v>
      </c>
      <c r="H44" s="129">
        <f t="shared" ref="H44" si="10">+SUM(H45:H46)</f>
        <v>0</v>
      </c>
      <c r="I44" s="74" t="s">
        <v>368</v>
      </c>
      <c r="J44" s="74" t="s">
        <v>368</v>
      </c>
      <c r="K44" s="74" t="s">
        <v>368</v>
      </c>
      <c r="L44" s="74" t="s">
        <v>368</v>
      </c>
      <c r="M44" s="74" t="s">
        <v>368</v>
      </c>
      <c r="N44" s="74" t="s">
        <v>368</v>
      </c>
      <c r="O44" s="74" t="s">
        <v>368</v>
      </c>
      <c r="P44" s="74" t="s">
        <v>368</v>
      </c>
      <c r="Q44" s="483" t="s">
        <v>368</v>
      </c>
    </row>
    <row r="45" spans="1:17" x14ac:dyDescent="0.25">
      <c r="A45" s="281" t="s">
        <v>368</v>
      </c>
      <c r="B45" s="280">
        <f t="shared" si="5"/>
        <v>0</v>
      </c>
      <c r="C45" s="105" t="s">
        <v>31</v>
      </c>
      <c r="D45" s="64" t="s">
        <v>32</v>
      </c>
      <c r="E45" s="111">
        <v>0</v>
      </c>
      <c r="F45" s="116" t="s">
        <v>368</v>
      </c>
      <c r="G45" s="125" t="s">
        <v>368</v>
      </c>
      <c r="H45" s="110">
        <v>0</v>
      </c>
      <c r="I45" s="74" t="s">
        <v>368</v>
      </c>
      <c r="J45" s="74" t="s">
        <v>368</v>
      </c>
      <c r="K45" s="74" t="s">
        <v>368</v>
      </c>
      <c r="L45" s="74" t="s">
        <v>368</v>
      </c>
      <c r="M45" s="74" t="s">
        <v>368</v>
      </c>
      <c r="N45" s="74" t="s">
        <v>368</v>
      </c>
      <c r="O45" s="74" t="s">
        <v>368</v>
      </c>
      <c r="P45" s="74" t="s">
        <v>368</v>
      </c>
      <c r="Q45" s="483" t="s">
        <v>368</v>
      </c>
    </row>
    <row r="46" spans="1:17" x14ac:dyDescent="0.25">
      <c r="A46" s="281" t="s">
        <v>368</v>
      </c>
      <c r="B46" s="280">
        <f t="shared" si="5"/>
        <v>0</v>
      </c>
      <c r="C46" s="105" t="s">
        <v>33</v>
      </c>
      <c r="D46" s="64" t="s">
        <v>34</v>
      </c>
      <c r="E46" s="111">
        <v>0</v>
      </c>
      <c r="F46" s="116" t="s">
        <v>368</v>
      </c>
      <c r="G46" s="125" t="s">
        <v>368</v>
      </c>
      <c r="H46" s="110">
        <v>0</v>
      </c>
      <c r="I46" s="74" t="s">
        <v>368</v>
      </c>
      <c r="J46" s="74" t="s">
        <v>368</v>
      </c>
      <c r="K46" s="74" t="s">
        <v>368</v>
      </c>
      <c r="L46" s="74" t="s">
        <v>368</v>
      </c>
      <c r="M46" s="74" t="s">
        <v>368</v>
      </c>
      <c r="N46" s="74" t="s">
        <v>368</v>
      </c>
      <c r="O46" s="74" t="s">
        <v>368</v>
      </c>
      <c r="P46" s="74" t="s">
        <v>368</v>
      </c>
      <c r="Q46" s="483" t="s">
        <v>368</v>
      </c>
    </row>
    <row r="47" spans="1:17" s="148" customFormat="1" x14ac:dyDescent="0.25">
      <c r="A47" s="404" t="str">
        <f>IF(E47="–", "",IF(#REF!="-","",IF(E47&lt;&gt;0,"Ólíklegt að banki taki lán hjá heimilum","")))</f>
        <v/>
      </c>
      <c r="B47" s="281" t="s">
        <v>368</v>
      </c>
      <c r="C47" s="87" t="s">
        <v>35</v>
      </c>
      <c r="D47" s="62" t="s">
        <v>4</v>
      </c>
      <c r="E47" s="118" t="s">
        <v>368</v>
      </c>
      <c r="F47" s="74" t="s">
        <v>368</v>
      </c>
      <c r="G47" s="118" t="s">
        <v>368</v>
      </c>
      <c r="H47" s="119" t="s">
        <v>368</v>
      </c>
      <c r="I47" s="74" t="s">
        <v>368</v>
      </c>
      <c r="J47" s="74" t="s">
        <v>368</v>
      </c>
      <c r="K47" s="74" t="s">
        <v>368</v>
      </c>
      <c r="L47" s="74" t="s">
        <v>368</v>
      </c>
      <c r="M47" s="74" t="s">
        <v>368</v>
      </c>
      <c r="N47" s="74" t="s">
        <v>368</v>
      </c>
      <c r="O47" s="74" t="s">
        <v>368</v>
      </c>
      <c r="P47" s="74" t="s">
        <v>368</v>
      </c>
      <c r="Q47" s="483" t="s">
        <v>368</v>
      </c>
    </row>
    <row r="48" spans="1:17" s="148" customFormat="1" x14ac:dyDescent="0.25">
      <c r="A48" s="281" t="s">
        <v>368</v>
      </c>
      <c r="B48" s="280">
        <f t="shared" ref="B48:B72" si="11">E48-SUM(H48:Q48)</f>
        <v>0</v>
      </c>
      <c r="C48" s="87" t="s">
        <v>38</v>
      </c>
      <c r="D48" s="62" t="s">
        <v>1735</v>
      </c>
      <c r="E48" s="111">
        <v>0</v>
      </c>
      <c r="F48" s="122" t="s">
        <v>368</v>
      </c>
      <c r="G48" s="357" t="s">
        <v>368</v>
      </c>
      <c r="H48" s="120">
        <v>0</v>
      </c>
      <c r="I48" s="74" t="s">
        <v>368</v>
      </c>
      <c r="J48" s="74" t="s">
        <v>368</v>
      </c>
      <c r="K48" s="74" t="s">
        <v>368</v>
      </c>
      <c r="L48" s="74" t="s">
        <v>368</v>
      </c>
      <c r="M48" s="74" t="s">
        <v>368</v>
      </c>
      <c r="N48" s="74" t="s">
        <v>368</v>
      </c>
      <c r="O48" s="74" t="s">
        <v>368</v>
      </c>
      <c r="P48" s="74" t="s">
        <v>368</v>
      </c>
      <c r="Q48" s="483" t="s">
        <v>368</v>
      </c>
    </row>
    <row r="49" spans="1:17" s="148" customFormat="1" x14ac:dyDescent="0.25">
      <c r="A49" s="281" t="s">
        <v>368</v>
      </c>
      <c r="B49" s="280">
        <f t="shared" si="11"/>
        <v>0</v>
      </c>
      <c r="C49" s="105" t="s">
        <v>363</v>
      </c>
      <c r="D49" s="62" t="s">
        <v>369</v>
      </c>
      <c r="E49" s="135">
        <f>+SUM(E50:E56)</f>
        <v>0</v>
      </c>
      <c r="F49" s="74" t="s">
        <v>368</v>
      </c>
      <c r="G49" s="118" t="s">
        <v>368</v>
      </c>
      <c r="H49" s="129">
        <f>+SUM(H50:H56)</f>
        <v>0</v>
      </c>
      <c r="I49" s="74" t="s">
        <v>368</v>
      </c>
      <c r="J49" s="74" t="s">
        <v>368</v>
      </c>
      <c r="K49" s="74" t="s">
        <v>368</v>
      </c>
      <c r="L49" s="74" t="s">
        <v>368</v>
      </c>
      <c r="M49" s="74" t="s">
        <v>368</v>
      </c>
      <c r="N49" s="74" t="s">
        <v>368</v>
      </c>
      <c r="O49" s="74" t="s">
        <v>368</v>
      </c>
      <c r="P49" s="74" t="s">
        <v>368</v>
      </c>
      <c r="Q49" s="483" t="s">
        <v>368</v>
      </c>
    </row>
    <row r="50" spans="1:17" s="148" customFormat="1" x14ac:dyDescent="0.25">
      <c r="A50" s="281" t="s">
        <v>368</v>
      </c>
      <c r="B50" s="280">
        <f t="shared" si="11"/>
        <v>0</v>
      </c>
      <c r="C50" s="105" t="s">
        <v>1714</v>
      </c>
      <c r="D50" s="107" t="s">
        <v>394</v>
      </c>
      <c r="E50" s="111">
        <v>0</v>
      </c>
      <c r="F50" s="116" t="s">
        <v>368</v>
      </c>
      <c r="G50" s="125" t="s">
        <v>368</v>
      </c>
      <c r="H50" s="130">
        <v>0</v>
      </c>
      <c r="I50" s="74" t="s">
        <v>368</v>
      </c>
      <c r="J50" s="74" t="s">
        <v>368</v>
      </c>
      <c r="K50" s="74" t="s">
        <v>368</v>
      </c>
      <c r="L50" s="74" t="s">
        <v>368</v>
      </c>
      <c r="M50" s="74" t="s">
        <v>368</v>
      </c>
      <c r="N50" s="74" t="s">
        <v>368</v>
      </c>
      <c r="O50" s="74" t="s">
        <v>368</v>
      </c>
      <c r="P50" s="74" t="s">
        <v>368</v>
      </c>
      <c r="Q50" s="483" t="s">
        <v>368</v>
      </c>
    </row>
    <row r="51" spans="1:17" s="148" customFormat="1" x14ac:dyDescent="0.25">
      <c r="A51" s="281" t="s">
        <v>368</v>
      </c>
      <c r="B51" s="280">
        <f t="shared" si="11"/>
        <v>0</v>
      </c>
      <c r="C51" s="105" t="s">
        <v>1715</v>
      </c>
      <c r="D51" s="107" t="s">
        <v>15</v>
      </c>
      <c r="E51" s="111">
        <v>0</v>
      </c>
      <c r="F51" s="116" t="s">
        <v>368</v>
      </c>
      <c r="G51" s="125" t="s">
        <v>368</v>
      </c>
      <c r="H51" s="130">
        <v>0</v>
      </c>
      <c r="I51" s="74" t="s">
        <v>368</v>
      </c>
      <c r="J51" s="74" t="s">
        <v>368</v>
      </c>
      <c r="K51" s="74" t="s">
        <v>368</v>
      </c>
      <c r="L51" s="74" t="s">
        <v>368</v>
      </c>
      <c r="M51" s="74" t="s">
        <v>368</v>
      </c>
      <c r="N51" s="74" t="s">
        <v>368</v>
      </c>
      <c r="O51" s="74" t="s">
        <v>368</v>
      </c>
      <c r="P51" s="74" t="s">
        <v>368</v>
      </c>
      <c r="Q51" s="483" t="s">
        <v>368</v>
      </c>
    </row>
    <row r="52" spans="1:17" s="393" customFormat="1" x14ac:dyDescent="0.25">
      <c r="A52" s="281" t="s">
        <v>368</v>
      </c>
      <c r="B52" s="280">
        <f t="shared" si="11"/>
        <v>0</v>
      </c>
      <c r="C52" s="105" t="s">
        <v>1716</v>
      </c>
      <c r="D52" s="107" t="s">
        <v>370</v>
      </c>
      <c r="E52" s="111">
        <v>0</v>
      </c>
      <c r="F52" s="116" t="s">
        <v>368</v>
      </c>
      <c r="G52" s="125" t="s">
        <v>368</v>
      </c>
      <c r="H52" s="130">
        <v>0</v>
      </c>
      <c r="I52" s="74" t="s">
        <v>368</v>
      </c>
      <c r="J52" s="74" t="s">
        <v>368</v>
      </c>
      <c r="K52" s="74" t="s">
        <v>368</v>
      </c>
      <c r="L52" s="74" t="s">
        <v>368</v>
      </c>
      <c r="M52" s="74" t="s">
        <v>368</v>
      </c>
      <c r="N52" s="74" t="s">
        <v>368</v>
      </c>
      <c r="O52" s="74" t="s">
        <v>368</v>
      </c>
      <c r="P52" s="74" t="s">
        <v>368</v>
      </c>
      <c r="Q52" s="483" t="s">
        <v>368</v>
      </c>
    </row>
    <row r="53" spans="1:17" s="393" customFormat="1" x14ac:dyDescent="0.25">
      <c r="A53" s="281" t="s">
        <v>368</v>
      </c>
      <c r="B53" s="280">
        <f t="shared" si="11"/>
        <v>0</v>
      </c>
      <c r="C53" s="105" t="s">
        <v>1717</v>
      </c>
      <c r="D53" s="395" t="s">
        <v>400</v>
      </c>
      <c r="E53" s="111">
        <v>0</v>
      </c>
      <c r="F53" s="116" t="s">
        <v>368</v>
      </c>
      <c r="G53" s="125" t="s">
        <v>368</v>
      </c>
      <c r="H53" s="130">
        <v>0</v>
      </c>
      <c r="I53" s="74" t="s">
        <v>368</v>
      </c>
      <c r="J53" s="74" t="s">
        <v>368</v>
      </c>
      <c r="K53" s="74" t="s">
        <v>368</v>
      </c>
      <c r="L53" s="74" t="s">
        <v>368</v>
      </c>
      <c r="M53" s="74" t="s">
        <v>368</v>
      </c>
      <c r="N53" s="74" t="s">
        <v>368</v>
      </c>
      <c r="O53" s="74" t="s">
        <v>368</v>
      </c>
      <c r="P53" s="74" t="s">
        <v>368</v>
      </c>
      <c r="Q53" s="483" t="s">
        <v>368</v>
      </c>
    </row>
    <row r="54" spans="1:17" s="148" customFormat="1" x14ac:dyDescent="0.25">
      <c r="A54" s="281" t="s">
        <v>368</v>
      </c>
      <c r="B54" s="280">
        <f t="shared" si="11"/>
        <v>0</v>
      </c>
      <c r="C54" s="105" t="s">
        <v>1718</v>
      </c>
      <c r="D54" s="107" t="s">
        <v>1710</v>
      </c>
      <c r="E54" s="111">
        <v>0</v>
      </c>
      <c r="F54" s="116" t="s">
        <v>368</v>
      </c>
      <c r="G54" s="125" t="s">
        <v>368</v>
      </c>
      <c r="H54" s="130">
        <v>0</v>
      </c>
      <c r="I54" s="74" t="s">
        <v>368</v>
      </c>
      <c r="J54" s="74" t="s">
        <v>368</v>
      </c>
      <c r="K54" s="74" t="s">
        <v>368</v>
      </c>
      <c r="L54" s="74" t="s">
        <v>368</v>
      </c>
      <c r="M54" s="74" t="s">
        <v>368</v>
      </c>
      <c r="N54" s="74" t="s">
        <v>368</v>
      </c>
      <c r="O54" s="74" t="s">
        <v>368</v>
      </c>
      <c r="P54" s="74" t="s">
        <v>368</v>
      </c>
      <c r="Q54" s="483" t="s">
        <v>368</v>
      </c>
    </row>
    <row r="55" spans="1:17" s="148" customFormat="1" x14ac:dyDescent="0.25">
      <c r="A55" s="281" t="s">
        <v>368</v>
      </c>
      <c r="B55" s="280">
        <f t="shared" si="11"/>
        <v>0</v>
      </c>
      <c r="C55" s="105" t="s">
        <v>1719</v>
      </c>
      <c r="D55" s="107" t="s">
        <v>1709</v>
      </c>
      <c r="E55" s="111">
        <v>0</v>
      </c>
      <c r="F55" s="116" t="s">
        <v>368</v>
      </c>
      <c r="G55" s="125" t="s">
        <v>368</v>
      </c>
      <c r="H55" s="130">
        <v>0</v>
      </c>
      <c r="I55" s="74" t="s">
        <v>368</v>
      </c>
      <c r="J55" s="74" t="s">
        <v>368</v>
      </c>
      <c r="K55" s="74" t="s">
        <v>368</v>
      </c>
      <c r="L55" s="74" t="s">
        <v>368</v>
      </c>
      <c r="M55" s="74" t="s">
        <v>368</v>
      </c>
      <c r="N55" s="74" t="s">
        <v>368</v>
      </c>
      <c r="O55" s="74" t="s">
        <v>368</v>
      </c>
      <c r="P55" s="74" t="s">
        <v>368</v>
      </c>
      <c r="Q55" s="483" t="s">
        <v>368</v>
      </c>
    </row>
    <row r="56" spans="1:17" s="148" customFormat="1" x14ac:dyDescent="0.25">
      <c r="A56" s="281" t="s">
        <v>368</v>
      </c>
      <c r="B56" s="280">
        <f t="shared" si="11"/>
        <v>0</v>
      </c>
      <c r="C56" s="105" t="s">
        <v>1720</v>
      </c>
      <c r="D56" s="107" t="s">
        <v>1699</v>
      </c>
      <c r="E56" s="111">
        <v>0</v>
      </c>
      <c r="F56" s="116" t="s">
        <v>368</v>
      </c>
      <c r="G56" s="125" t="s">
        <v>368</v>
      </c>
      <c r="H56" s="130">
        <v>0</v>
      </c>
      <c r="I56" s="74" t="s">
        <v>368</v>
      </c>
      <c r="J56" s="74" t="s">
        <v>368</v>
      </c>
      <c r="K56" s="74" t="s">
        <v>368</v>
      </c>
      <c r="L56" s="74" t="s">
        <v>368</v>
      </c>
      <c r="M56" s="74" t="s">
        <v>368</v>
      </c>
      <c r="N56" s="74" t="s">
        <v>368</v>
      </c>
      <c r="O56" s="74" t="s">
        <v>368</v>
      </c>
      <c r="P56" s="74" t="s">
        <v>368</v>
      </c>
      <c r="Q56" s="483" t="s">
        <v>368</v>
      </c>
    </row>
    <row r="57" spans="1:17" s="148" customFormat="1" x14ac:dyDescent="0.25">
      <c r="A57" s="281" t="s">
        <v>368</v>
      </c>
      <c r="B57" s="280">
        <f t="shared" si="11"/>
        <v>0</v>
      </c>
      <c r="C57" s="71"/>
      <c r="D57" s="65" t="s">
        <v>587</v>
      </c>
      <c r="E57" s="289">
        <f>SKULDIR!C37+SKULDIR!C38+SKULDIR!C184+SKULDIR!C185</f>
        <v>0</v>
      </c>
      <c r="F57" s="74" t="s">
        <v>368</v>
      </c>
      <c r="G57" s="118" t="s">
        <v>368</v>
      </c>
      <c r="H57" s="129">
        <f>+SUM(H58,H59,H70,H73,H74,H75)</f>
        <v>0</v>
      </c>
      <c r="I57" s="129">
        <f t="shared" ref="I57:Q57" si="12">+SUM(I58,I59,I70,I73,I74,I75)</f>
        <v>0</v>
      </c>
      <c r="J57" s="129">
        <f t="shared" si="12"/>
        <v>0</v>
      </c>
      <c r="K57" s="129">
        <f t="shared" si="12"/>
        <v>0</v>
      </c>
      <c r="L57" s="129">
        <f t="shared" si="12"/>
        <v>0</v>
      </c>
      <c r="M57" s="129">
        <f t="shared" si="12"/>
        <v>0</v>
      </c>
      <c r="N57" s="129">
        <f t="shared" si="12"/>
        <v>0</v>
      </c>
      <c r="O57" s="129">
        <f t="shared" si="12"/>
        <v>0</v>
      </c>
      <c r="P57" s="129">
        <f t="shared" si="12"/>
        <v>0</v>
      </c>
      <c r="Q57" s="135">
        <f t="shared" si="12"/>
        <v>0</v>
      </c>
    </row>
    <row r="58" spans="1:17" s="148" customFormat="1" x14ac:dyDescent="0.25">
      <c r="A58" s="280">
        <f t="shared" ref="A58:A69" si="13">E58-SUM(F58:G58)</f>
        <v>0</v>
      </c>
      <c r="B58" s="280">
        <f t="shared" si="11"/>
        <v>0</v>
      </c>
      <c r="C58" s="87" t="s">
        <v>37</v>
      </c>
      <c r="D58" s="62" t="s">
        <v>19</v>
      </c>
      <c r="E58" s="123">
        <v>0</v>
      </c>
      <c r="F58" s="141">
        <v>0</v>
      </c>
      <c r="G58" s="154">
        <v>0</v>
      </c>
      <c r="H58" s="143">
        <v>0</v>
      </c>
      <c r="I58" s="141">
        <v>0</v>
      </c>
      <c r="J58" s="141">
        <v>0</v>
      </c>
      <c r="K58" s="141">
        <v>0</v>
      </c>
      <c r="L58" s="141">
        <v>0</v>
      </c>
      <c r="M58" s="141">
        <v>0</v>
      </c>
      <c r="N58" s="141">
        <v>0</v>
      </c>
      <c r="O58" s="141">
        <v>0</v>
      </c>
      <c r="P58" s="141">
        <v>0</v>
      </c>
      <c r="Q58" s="154">
        <v>0</v>
      </c>
    </row>
    <row r="59" spans="1:17" s="148" customFormat="1" x14ac:dyDescent="0.25">
      <c r="A59" s="280">
        <f t="shared" si="13"/>
        <v>0</v>
      </c>
      <c r="B59" s="280">
        <f t="shared" si="11"/>
        <v>0</v>
      </c>
      <c r="C59" s="32" t="s">
        <v>36</v>
      </c>
      <c r="D59" s="62" t="s">
        <v>51</v>
      </c>
      <c r="E59" s="135">
        <f>SUM(E60:E69)</f>
        <v>0</v>
      </c>
      <c r="F59" s="98">
        <f>+SUM(F60:F69)</f>
        <v>0</v>
      </c>
      <c r="G59" s="135">
        <f>+SUM(G60:G69)</f>
        <v>0</v>
      </c>
      <c r="H59" s="129">
        <f>+SUM(H60:H69)</f>
        <v>0</v>
      </c>
      <c r="I59" s="129">
        <f t="shared" ref="I59:Q59" si="14">+SUM(I60:I69)</f>
        <v>0</v>
      </c>
      <c r="J59" s="129">
        <f t="shared" si="14"/>
        <v>0</v>
      </c>
      <c r="K59" s="129">
        <f t="shared" si="14"/>
        <v>0</v>
      </c>
      <c r="L59" s="129">
        <f t="shared" si="14"/>
        <v>0</v>
      </c>
      <c r="M59" s="129">
        <f t="shared" si="14"/>
        <v>0</v>
      </c>
      <c r="N59" s="129">
        <f t="shared" si="14"/>
        <v>0</v>
      </c>
      <c r="O59" s="129">
        <f t="shared" si="14"/>
        <v>0</v>
      </c>
      <c r="P59" s="129">
        <f t="shared" si="14"/>
        <v>0</v>
      </c>
      <c r="Q59" s="135">
        <f t="shared" si="14"/>
        <v>0</v>
      </c>
    </row>
    <row r="60" spans="1:17" s="148" customFormat="1" x14ac:dyDescent="0.25">
      <c r="A60" s="280">
        <f t="shared" si="13"/>
        <v>0</v>
      </c>
      <c r="B60" s="280">
        <f t="shared" si="11"/>
        <v>0</v>
      </c>
      <c r="C60" s="33" t="s">
        <v>20</v>
      </c>
      <c r="D60" s="64" t="s">
        <v>15</v>
      </c>
      <c r="E60" s="111">
        <v>0</v>
      </c>
      <c r="F60" s="89">
        <v>0</v>
      </c>
      <c r="G60" s="136">
        <v>0</v>
      </c>
      <c r="H60" s="130">
        <v>0</v>
      </c>
      <c r="I60" s="89">
        <v>0</v>
      </c>
      <c r="J60" s="89">
        <v>0</v>
      </c>
      <c r="K60" s="89">
        <v>0</v>
      </c>
      <c r="L60" s="89">
        <v>0</v>
      </c>
      <c r="M60" s="89">
        <v>0</v>
      </c>
      <c r="N60" s="89">
        <v>0</v>
      </c>
      <c r="O60" s="89">
        <v>0</v>
      </c>
      <c r="P60" s="89">
        <v>0</v>
      </c>
      <c r="Q60" s="136">
        <v>0</v>
      </c>
    </row>
    <row r="61" spans="1:17" s="148" customFormat="1" x14ac:dyDescent="0.25">
      <c r="A61" s="280">
        <f t="shared" si="13"/>
        <v>0</v>
      </c>
      <c r="B61" s="280">
        <f t="shared" si="11"/>
        <v>0</v>
      </c>
      <c r="C61" s="33" t="s">
        <v>1702</v>
      </c>
      <c r="D61" s="64" t="s">
        <v>396</v>
      </c>
      <c r="E61" s="111">
        <v>0</v>
      </c>
      <c r="F61" s="89">
        <v>0</v>
      </c>
      <c r="G61" s="136">
        <v>0</v>
      </c>
      <c r="H61" s="130">
        <v>0</v>
      </c>
      <c r="I61" s="89">
        <v>0</v>
      </c>
      <c r="J61" s="89">
        <v>0</v>
      </c>
      <c r="K61" s="89">
        <v>0</v>
      </c>
      <c r="L61" s="89">
        <v>0</v>
      </c>
      <c r="M61" s="89">
        <v>0</v>
      </c>
      <c r="N61" s="89">
        <v>0</v>
      </c>
      <c r="O61" s="89">
        <v>0</v>
      </c>
      <c r="P61" s="89">
        <v>0</v>
      </c>
      <c r="Q61" s="136">
        <v>0</v>
      </c>
    </row>
    <row r="62" spans="1:17" s="148" customFormat="1" x14ac:dyDescent="0.25">
      <c r="A62" s="280">
        <f t="shared" si="13"/>
        <v>0</v>
      </c>
      <c r="B62" s="280">
        <f t="shared" si="11"/>
        <v>0</v>
      </c>
      <c r="C62" s="33" t="s">
        <v>21</v>
      </c>
      <c r="D62" s="64" t="s">
        <v>370</v>
      </c>
      <c r="E62" s="111">
        <v>0</v>
      </c>
      <c r="F62" s="89">
        <v>0</v>
      </c>
      <c r="G62" s="136">
        <v>0</v>
      </c>
      <c r="H62" s="130">
        <v>0</v>
      </c>
      <c r="I62" s="89">
        <v>0</v>
      </c>
      <c r="J62" s="89">
        <v>0</v>
      </c>
      <c r="K62" s="89">
        <v>0</v>
      </c>
      <c r="L62" s="89">
        <v>0</v>
      </c>
      <c r="M62" s="89">
        <v>0</v>
      </c>
      <c r="N62" s="89">
        <v>0</v>
      </c>
      <c r="O62" s="89">
        <v>0</v>
      </c>
      <c r="P62" s="89">
        <v>0</v>
      </c>
      <c r="Q62" s="136">
        <v>0</v>
      </c>
    </row>
    <row r="63" spans="1:17" s="148" customFormat="1" x14ac:dyDescent="0.25">
      <c r="A63" s="280">
        <f t="shared" si="13"/>
        <v>0</v>
      </c>
      <c r="B63" s="280">
        <f t="shared" si="11"/>
        <v>0</v>
      </c>
      <c r="C63" s="33" t="s">
        <v>22</v>
      </c>
      <c r="D63" s="64" t="s">
        <v>399</v>
      </c>
      <c r="E63" s="111">
        <v>0</v>
      </c>
      <c r="F63" s="89">
        <v>0</v>
      </c>
      <c r="G63" s="136">
        <v>0</v>
      </c>
      <c r="H63" s="130">
        <v>0</v>
      </c>
      <c r="I63" s="89">
        <v>0</v>
      </c>
      <c r="J63" s="89">
        <v>0</v>
      </c>
      <c r="K63" s="89">
        <v>0</v>
      </c>
      <c r="L63" s="89">
        <v>0</v>
      </c>
      <c r="M63" s="89">
        <v>0</v>
      </c>
      <c r="N63" s="89">
        <v>0</v>
      </c>
      <c r="O63" s="89">
        <v>0</v>
      </c>
      <c r="P63" s="89">
        <v>0</v>
      </c>
      <c r="Q63" s="136">
        <v>0</v>
      </c>
    </row>
    <row r="64" spans="1:17" s="148" customFormat="1" x14ac:dyDescent="0.25">
      <c r="A64" s="280">
        <f t="shared" si="13"/>
        <v>0</v>
      </c>
      <c r="B64" s="280">
        <f t="shared" si="11"/>
        <v>0</v>
      </c>
      <c r="C64" s="33" t="s">
        <v>23</v>
      </c>
      <c r="D64" s="64" t="s">
        <v>3</v>
      </c>
      <c r="E64" s="111">
        <v>0</v>
      </c>
      <c r="F64" s="89">
        <v>0</v>
      </c>
      <c r="G64" s="136">
        <v>0</v>
      </c>
      <c r="H64" s="130">
        <v>0</v>
      </c>
      <c r="I64" s="89">
        <v>0</v>
      </c>
      <c r="J64" s="89">
        <v>0</v>
      </c>
      <c r="K64" s="89">
        <v>0</v>
      </c>
      <c r="L64" s="89">
        <v>0</v>
      </c>
      <c r="M64" s="89">
        <v>0</v>
      </c>
      <c r="N64" s="89">
        <v>0</v>
      </c>
      <c r="O64" s="89">
        <v>0</v>
      </c>
      <c r="P64" s="89">
        <v>0</v>
      </c>
      <c r="Q64" s="136">
        <v>0</v>
      </c>
    </row>
    <row r="65" spans="1:17" s="148" customFormat="1" x14ac:dyDescent="0.25">
      <c r="A65" s="280">
        <f t="shared" si="13"/>
        <v>0</v>
      </c>
      <c r="B65" s="280">
        <f t="shared" si="11"/>
        <v>0</v>
      </c>
      <c r="C65" s="33" t="s">
        <v>1703</v>
      </c>
      <c r="D65" s="64" t="s">
        <v>397</v>
      </c>
      <c r="E65" s="111">
        <v>0</v>
      </c>
      <c r="F65" s="89">
        <v>0</v>
      </c>
      <c r="G65" s="136">
        <v>0</v>
      </c>
      <c r="H65" s="130">
        <v>0</v>
      </c>
      <c r="I65" s="89">
        <v>0</v>
      </c>
      <c r="J65" s="89">
        <v>0</v>
      </c>
      <c r="K65" s="89">
        <v>0</v>
      </c>
      <c r="L65" s="89">
        <v>0</v>
      </c>
      <c r="M65" s="89">
        <v>0</v>
      </c>
      <c r="N65" s="89">
        <v>0</v>
      </c>
      <c r="O65" s="89">
        <v>0</v>
      </c>
      <c r="P65" s="89">
        <v>0</v>
      </c>
      <c r="Q65" s="136">
        <v>0</v>
      </c>
    </row>
    <row r="66" spans="1:17" s="148" customFormat="1" x14ac:dyDescent="0.25">
      <c r="A66" s="280">
        <f t="shared" si="13"/>
        <v>0</v>
      </c>
      <c r="B66" s="280">
        <f t="shared" si="11"/>
        <v>0</v>
      </c>
      <c r="C66" s="33" t="s">
        <v>24</v>
      </c>
      <c r="D66" s="64" t="s">
        <v>371</v>
      </c>
      <c r="E66" s="111">
        <v>0</v>
      </c>
      <c r="F66" s="89">
        <v>0</v>
      </c>
      <c r="G66" s="136">
        <v>0</v>
      </c>
      <c r="H66" s="130">
        <v>0</v>
      </c>
      <c r="I66" s="89">
        <v>0</v>
      </c>
      <c r="J66" s="89">
        <v>0</v>
      </c>
      <c r="K66" s="89">
        <v>0</v>
      </c>
      <c r="L66" s="89">
        <v>0</v>
      </c>
      <c r="M66" s="89">
        <v>0</v>
      </c>
      <c r="N66" s="89">
        <v>0</v>
      </c>
      <c r="O66" s="89">
        <v>0</v>
      </c>
      <c r="P66" s="89">
        <v>0</v>
      </c>
      <c r="Q66" s="136">
        <v>0</v>
      </c>
    </row>
    <row r="67" spans="1:17" s="148" customFormat="1" x14ac:dyDescent="0.25">
      <c r="A67" s="280">
        <f t="shared" si="13"/>
        <v>0</v>
      </c>
      <c r="B67" s="280">
        <f t="shared" si="11"/>
        <v>0</v>
      </c>
      <c r="C67" s="33" t="s">
        <v>25</v>
      </c>
      <c r="D67" s="64" t="s">
        <v>1734</v>
      </c>
      <c r="E67" s="111">
        <v>0</v>
      </c>
      <c r="F67" s="89">
        <v>0</v>
      </c>
      <c r="G67" s="136">
        <v>0</v>
      </c>
      <c r="H67" s="130">
        <v>0</v>
      </c>
      <c r="I67" s="89">
        <v>0</v>
      </c>
      <c r="J67" s="89">
        <v>0</v>
      </c>
      <c r="K67" s="89">
        <v>0</v>
      </c>
      <c r="L67" s="89">
        <v>0</v>
      </c>
      <c r="M67" s="89">
        <v>0</v>
      </c>
      <c r="N67" s="89">
        <v>0</v>
      </c>
      <c r="O67" s="89">
        <v>0</v>
      </c>
      <c r="P67" s="89">
        <v>0</v>
      </c>
      <c r="Q67" s="136">
        <v>0</v>
      </c>
    </row>
    <row r="68" spans="1:17" s="148" customFormat="1" x14ac:dyDescent="0.25">
      <c r="A68" s="280">
        <f t="shared" si="13"/>
        <v>0</v>
      </c>
      <c r="B68" s="280">
        <f t="shared" si="11"/>
        <v>0</v>
      </c>
      <c r="C68" s="33" t="s">
        <v>26</v>
      </c>
      <c r="D68" s="64" t="s">
        <v>16</v>
      </c>
      <c r="E68" s="111">
        <v>0</v>
      </c>
      <c r="F68" s="89">
        <v>0</v>
      </c>
      <c r="G68" s="136">
        <v>0</v>
      </c>
      <c r="H68" s="130">
        <v>0</v>
      </c>
      <c r="I68" s="89">
        <v>0</v>
      </c>
      <c r="J68" s="89">
        <v>0</v>
      </c>
      <c r="K68" s="89">
        <v>0</v>
      </c>
      <c r="L68" s="89">
        <v>0</v>
      </c>
      <c r="M68" s="89">
        <v>0</v>
      </c>
      <c r="N68" s="89">
        <v>0</v>
      </c>
      <c r="O68" s="89">
        <v>0</v>
      </c>
      <c r="P68" s="89">
        <v>0</v>
      </c>
      <c r="Q68" s="136">
        <v>0</v>
      </c>
    </row>
    <row r="69" spans="1:17" s="148" customFormat="1" x14ac:dyDescent="0.25">
      <c r="A69" s="280">
        <f t="shared" si="13"/>
        <v>0</v>
      </c>
      <c r="B69" s="280">
        <f t="shared" si="11"/>
        <v>0</v>
      </c>
      <c r="C69" s="33" t="s">
        <v>27</v>
      </c>
      <c r="D69" s="64" t="s">
        <v>2</v>
      </c>
      <c r="E69" s="111">
        <v>0</v>
      </c>
      <c r="F69" s="89">
        <v>0</v>
      </c>
      <c r="G69" s="136">
        <v>0</v>
      </c>
      <c r="H69" s="130">
        <v>0</v>
      </c>
      <c r="I69" s="89">
        <v>0</v>
      </c>
      <c r="J69" s="89">
        <v>0</v>
      </c>
      <c r="K69" s="89">
        <v>0</v>
      </c>
      <c r="L69" s="89">
        <v>0</v>
      </c>
      <c r="M69" s="89">
        <v>0</v>
      </c>
      <c r="N69" s="89">
        <v>0</v>
      </c>
      <c r="O69" s="89">
        <v>0</v>
      </c>
      <c r="P69" s="89">
        <v>0</v>
      </c>
      <c r="Q69" s="136">
        <v>0</v>
      </c>
    </row>
    <row r="70" spans="1:17" s="148" customFormat="1" x14ac:dyDescent="0.25">
      <c r="A70" s="281" t="s">
        <v>368</v>
      </c>
      <c r="B70" s="280">
        <f t="shared" si="11"/>
        <v>0</v>
      </c>
      <c r="C70" s="87" t="s">
        <v>29</v>
      </c>
      <c r="D70" s="62" t="s">
        <v>30</v>
      </c>
      <c r="E70" s="135">
        <f>+E71+E72</f>
        <v>0</v>
      </c>
      <c r="F70" s="74" t="s">
        <v>368</v>
      </c>
      <c r="G70" s="118" t="s">
        <v>368</v>
      </c>
      <c r="H70" s="129">
        <f t="shared" ref="H70:Q70" si="15">+SUM(H71:H72)</f>
        <v>0</v>
      </c>
      <c r="I70" s="98">
        <f t="shared" si="15"/>
        <v>0</v>
      </c>
      <c r="J70" s="98">
        <f t="shared" si="15"/>
        <v>0</v>
      </c>
      <c r="K70" s="98">
        <f t="shared" si="15"/>
        <v>0</v>
      </c>
      <c r="L70" s="98">
        <f t="shared" si="15"/>
        <v>0</v>
      </c>
      <c r="M70" s="98">
        <f t="shared" si="15"/>
        <v>0</v>
      </c>
      <c r="N70" s="98">
        <f t="shared" si="15"/>
        <v>0</v>
      </c>
      <c r="O70" s="98">
        <f t="shared" si="15"/>
        <v>0</v>
      </c>
      <c r="P70" s="98">
        <f t="shared" si="15"/>
        <v>0</v>
      </c>
      <c r="Q70" s="135">
        <f t="shared" si="15"/>
        <v>0</v>
      </c>
    </row>
    <row r="71" spans="1:17" s="148" customFormat="1" x14ac:dyDescent="0.25">
      <c r="A71" s="281" t="s">
        <v>368</v>
      </c>
      <c r="B71" s="280">
        <f t="shared" si="11"/>
        <v>0</v>
      </c>
      <c r="C71" s="105" t="s">
        <v>31</v>
      </c>
      <c r="D71" s="64" t="s">
        <v>32</v>
      </c>
      <c r="E71" s="111">
        <v>0</v>
      </c>
      <c r="F71" s="116" t="s">
        <v>368</v>
      </c>
      <c r="G71" s="125" t="s">
        <v>368</v>
      </c>
      <c r="H71" s="110">
        <v>0</v>
      </c>
      <c r="I71" s="102">
        <v>0</v>
      </c>
      <c r="J71" s="102">
        <v>0</v>
      </c>
      <c r="K71" s="102">
        <v>0</v>
      </c>
      <c r="L71" s="102">
        <v>0</v>
      </c>
      <c r="M71" s="102">
        <v>0</v>
      </c>
      <c r="N71" s="102">
        <v>0</v>
      </c>
      <c r="O71" s="102">
        <v>0</v>
      </c>
      <c r="P71" s="102">
        <v>0</v>
      </c>
      <c r="Q71" s="111">
        <v>0</v>
      </c>
    </row>
    <row r="72" spans="1:17" s="148" customFormat="1" x14ac:dyDescent="0.25">
      <c r="A72" s="281" t="s">
        <v>368</v>
      </c>
      <c r="B72" s="280">
        <f t="shared" si="11"/>
        <v>0</v>
      </c>
      <c r="C72" s="105" t="s">
        <v>33</v>
      </c>
      <c r="D72" s="64" t="s">
        <v>34</v>
      </c>
      <c r="E72" s="111">
        <v>0</v>
      </c>
      <c r="F72" s="116" t="s">
        <v>368</v>
      </c>
      <c r="G72" s="125" t="s">
        <v>368</v>
      </c>
      <c r="H72" s="110">
        <v>0</v>
      </c>
      <c r="I72" s="102">
        <v>0</v>
      </c>
      <c r="J72" s="102">
        <v>0</v>
      </c>
      <c r="K72" s="102">
        <v>0</v>
      </c>
      <c r="L72" s="102">
        <v>0</v>
      </c>
      <c r="M72" s="102">
        <v>0</v>
      </c>
      <c r="N72" s="102">
        <v>0</v>
      </c>
      <c r="O72" s="102">
        <v>0</v>
      </c>
      <c r="P72" s="102">
        <v>0</v>
      </c>
      <c r="Q72" s="111">
        <v>0</v>
      </c>
    </row>
    <row r="73" spans="1:17" s="148" customFormat="1" x14ac:dyDescent="0.25">
      <c r="A73" s="404" t="str">
        <f>IF(E73="–", "",IF(#REF!="-","",IF(E73&lt;&gt;0,"Ólíklegt að banki taki lán hjá heimilum","")))</f>
        <v/>
      </c>
      <c r="B73" s="281" t="s">
        <v>368</v>
      </c>
      <c r="C73" s="87" t="s">
        <v>35</v>
      </c>
      <c r="D73" s="62" t="s">
        <v>4</v>
      </c>
      <c r="E73" s="118" t="s">
        <v>368</v>
      </c>
      <c r="F73" s="74" t="s">
        <v>368</v>
      </c>
      <c r="G73" s="118" t="s">
        <v>368</v>
      </c>
      <c r="H73" s="119" t="s">
        <v>368</v>
      </c>
      <c r="I73" s="74" t="s">
        <v>368</v>
      </c>
      <c r="J73" s="74" t="s">
        <v>368</v>
      </c>
      <c r="K73" s="74" t="s">
        <v>368</v>
      </c>
      <c r="L73" s="74" t="s">
        <v>368</v>
      </c>
      <c r="M73" s="74" t="s">
        <v>368</v>
      </c>
      <c r="N73" s="74" t="s">
        <v>368</v>
      </c>
      <c r="O73" s="74" t="s">
        <v>368</v>
      </c>
      <c r="P73" s="74" t="s">
        <v>368</v>
      </c>
      <c r="Q73" s="118" t="s">
        <v>368</v>
      </c>
    </row>
    <row r="74" spans="1:17" s="148" customFormat="1" x14ac:dyDescent="0.25">
      <c r="A74" s="281" t="s">
        <v>368</v>
      </c>
      <c r="B74" s="280">
        <f t="shared" ref="B74:B82" si="16">E74-SUM(H74:Q74)</f>
        <v>0</v>
      </c>
      <c r="C74" s="87" t="s">
        <v>38</v>
      </c>
      <c r="D74" s="62" t="s">
        <v>1735</v>
      </c>
      <c r="E74" s="111">
        <v>0</v>
      </c>
      <c r="F74" s="122" t="s">
        <v>368</v>
      </c>
      <c r="G74" s="357" t="s">
        <v>368</v>
      </c>
      <c r="H74" s="120">
        <v>0</v>
      </c>
      <c r="I74" s="100">
        <v>0</v>
      </c>
      <c r="J74" s="100">
        <v>0</v>
      </c>
      <c r="K74" s="100">
        <v>0</v>
      </c>
      <c r="L74" s="100">
        <v>0</v>
      </c>
      <c r="M74" s="100">
        <v>0</v>
      </c>
      <c r="N74" s="100">
        <v>0</v>
      </c>
      <c r="O74" s="100">
        <v>0</v>
      </c>
      <c r="P74" s="100">
        <v>0</v>
      </c>
      <c r="Q74" s="123">
        <v>0</v>
      </c>
    </row>
    <row r="75" spans="1:17" s="148" customFormat="1" x14ac:dyDescent="0.25">
      <c r="A75" s="281" t="s">
        <v>368</v>
      </c>
      <c r="B75" s="280">
        <f t="shared" si="16"/>
        <v>0</v>
      </c>
      <c r="C75" s="87" t="s">
        <v>363</v>
      </c>
      <c r="D75" s="62" t="s">
        <v>369</v>
      </c>
      <c r="E75" s="135">
        <f>+SUM(E76:E82)</f>
        <v>0</v>
      </c>
      <c r="F75" s="74" t="s">
        <v>368</v>
      </c>
      <c r="G75" s="118" t="s">
        <v>368</v>
      </c>
      <c r="H75" s="129">
        <f>+SUM(H76:H82)</f>
        <v>0</v>
      </c>
      <c r="I75" s="98">
        <f t="shared" ref="I75:Q75" si="17">+SUM(I76:I82)</f>
        <v>0</v>
      </c>
      <c r="J75" s="98">
        <f t="shared" si="17"/>
        <v>0</v>
      </c>
      <c r="K75" s="98">
        <f t="shared" si="17"/>
        <v>0</v>
      </c>
      <c r="L75" s="98">
        <f t="shared" si="17"/>
        <v>0</v>
      </c>
      <c r="M75" s="98">
        <f t="shared" si="17"/>
        <v>0</v>
      </c>
      <c r="N75" s="98">
        <f t="shared" si="17"/>
        <v>0</v>
      </c>
      <c r="O75" s="98">
        <f t="shared" si="17"/>
        <v>0</v>
      </c>
      <c r="P75" s="98">
        <f t="shared" si="17"/>
        <v>0</v>
      </c>
      <c r="Q75" s="135">
        <f t="shared" si="17"/>
        <v>0</v>
      </c>
    </row>
    <row r="76" spans="1:17" s="148" customFormat="1" x14ac:dyDescent="0.25">
      <c r="A76" s="281" t="s">
        <v>368</v>
      </c>
      <c r="B76" s="280">
        <f t="shared" si="16"/>
        <v>0</v>
      </c>
      <c r="C76" s="105" t="s">
        <v>1714</v>
      </c>
      <c r="D76" s="107" t="s">
        <v>394</v>
      </c>
      <c r="E76" s="111">
        <v>0</v>
      </c>
      <c r="F76" s="116" t="s">
        <v>368</v>
      </c>
      <c r="G76" s="125" t="s">
        <v>368</v>
      </c>
      <c r="H76" s="130">
        <v>0</v>
      </c>
      <c r="I76" s="89">
        <v>0</v>
      </c>
      <c r="J76" s="89">
        <v>0</v>
      </c>
      <c r="K76" s="89">
        <v>0</v>
      </c>
      <c r="L76" s="89">
        <v>0</v>
      </c>
      <c r="M76" s="89">
        <v>0</v>
      </c>
      <c r="N76" s="89">
        <v>0</v>
      </c>
      <c r="O76" s="89">
        <v>0</v>
      </c>
      <c r="P76" s="89">
        <v>0</v>
      </c>
      <c r="Q76" s="136">
        <v>0</v>
      </c>
    </row>
    <row r="77" spans="1:17" s="148" customFormat="1" x14ac:dyDescent="0.25">
      <c r="A77" s="281" t="s">
        <v>368</v>
      </c>
      <c r="B77" s="280">
        <f t="shared" si="16"/>
        <v>0</v>
      </c>
      <c r="C77" s="105" t="s">
        <v>1715</v>
      </c>
      <c r="D77" s="107" t="s">
        <v>15</v>
      </c>
      <c r="E77" s="111">
        <v>0</v>
      </c>
      <c r="F77" s="116" t="s">
        <v>368</v>
      </c>
      <c r="G77" s="125" t="s">
        <v>368</v>
      </c>
      <c r="H77" s="130">
        <v>0</v>
      </c>
      <c r="I77" s="89">
        <v>0</v>
      </c>
      <c r="J77" s="89">
        <v>0</v>
      </c>
      <c r="K77" s="89">
        <v>0</v>
      </c>
      <c r="L77" s="89">
        <v>0</v>
      </c>
      <c r="M77" s="89">
        <v>0</v>
      </c>
      <c r="N77" s="89">
        <v>0</v>
      </c>
      <c r="O77" s="89">
        <v>0</v>
      </c>
      <c r="P77" s="89">
        <v>0</v>
      </c>
      <c r="Q77" s="136">
        <v>0</v>
      </c>
    </row>
    <row r="78" spans="1:17" s="393" customFormat="1" x14ac:dyDescent="0.25">
      <c r="A78" s="281" t="s">
        <v>368</v>
      </c>
      <c r="B78" s="280">
        <f t="shared" si="16"/>
        <v>0</v>
      </c>
      <c r="C78" s="105" t="s">
        <v>1716</v>
      </c>
      <c r="D78" s="107" t="s">
        <v>370</v>
      </c>
      <c r="E78" s="111">
        <v>0</v>
      </c>
      <c r="F78" s="116" t="s">
        <v>368</v>
      </c>
      <c r="G78" s="125" t="s">
        <v>368</v>
      </c>
      <c r="H78" s="130">
        <v>0</v>
      </c>
      <c r="I78" s="89">
        <v>0</v>
      </c>
      <c r="J78" s="89">
        <v>0</v>
      </c>
      <c r="K78" s="89">
        <v>0</v>
      </c>
      <c r="L78" s="89">
        <v>0</v>
      </c>
      <c r="M78" s="89">
        <v>0</v>
      </c>
      <c r="N78" s="89">
        <v>0</v>
      </c>
      <c r="O78" s="89">
        <v>0</v>
      </c>
      <c r="P78" s="89">
        <v>0</v>
      </c>
      <c r="Q78" s="136">
        <v>0</v>
      </c>
    </row>
    <row r="79" spans="1:17" s="393" customFormat="1" x14ac:dyDescent="0.25">
      <c r="A79" s="281" t="s">
        <v>368</v>
      </c>
      <c r="B79" s="280">
        <f t="shared" si="16"/>
        <v>0</v>
      </c>
      <c r="C79" s="105" t="s">
        <v>1717</v>
      </c>
      <c r="D79" s="395" t="s">
        <v>400</v>
      </c>
      <c r="E79" s="111">
        <v>0</v>
      </c>
      <c r="F79" s="116" t="s">
        <v>368</v>
      </c>
      <c r="G79" s="125" t="s">
        <v>368</v>
      </c>
      <c r="H79" s="130">
        <v>0</v>
      </c>
      <c r="I79" s="89">
        <v>0</v>
      </c>
      <c r="J79" s="89">
        <v>0</v>
      </c>
      <c r="K79" s="89">
        <v>0</v>
      </c>
      <c r="L79" s="89">
        <v>0</v>
      </c>
      <c r="M79" s="89">
        <v>0</v>
      </c>
      <c r="N79" s="89">
        <v>0</v>
      </c>
      <c r="O79" s="89">
        <v>0</v>
      </c>
      <c r="P79" s="89">
        <v>0</v>
      </c>
      <c r="Q79" s="136">
        <v>0</v>
      </c>
    </row>
    <row r="80" spans="1:17" s="148" customFormat="1" x14ac:dyDescent="0.25">
      <c r="A80" s="281" t="s">
        <v>368</v>
      </c>
      <c r="B80" s="280">
        <f t="shared" si="16"/>
        <v>0</v>
      </c>
      <c r="C80" s="105" t="s">
        <v>1718</v>
      </c>
      <c r="D80" s="107" t="s">
        <v>1710</v>
      </c>
      <c r="E80" s="111">
        <v>0</v>
      </c>
      <c r="F80" s="116" t="s">
        <v>368</v>
      </c>
      <c r="G80" s="125" t="s">
        <v>368</v>
      </c>
      <c r="H80" s="130">
        <v>0</v>
      </c>
      <c r="I80" s="89">
        <v>0</v>
      </c>
      <c r="J80" s="89">
        <v>0</v>
      </c>
      <c r="K80" s="89">
        <v>0</v>
      </c>
      <c r="L80" s="89">
        <v>0</v>
      </c>
      <c r="M80" s="89">
        <v>0</v>
      </c>
      <c r="N80" s="89">
        <v>0</v>
      </c>
      <c r="O80" s="89">
        <v>0</v>
      </c>
      <c r="P80" s="89">
        <v>0</v>
      </c>
      <c r="Q80" s="136">
        <v>0</v>
      </c>
    </row>
    <row r="81" spans="1:17" s="148" customFormat="1" x14ac:dyDescent="0.25">
      <c r="A81" s="281" t="s">
        <v>368</v>
      </c>
      <c r="B81" s="280">
        <f t="shared" si="16"/>
        <v>0</v>
      </c>
      <c r="C81" s="105" t="s">
        <v>1719</v>
      </c>
      <c r="D81" s="107" t="s">
        <v>1709</v>
      </c>
      <c r="E81" s="111">
        <v>0</v>
      </c>
      <c r="F81" s="116" t="s">
        <v>368</v>
      </c>
      <c r="G81" s="125" t="s">
        <v>368</v>
      </c>
      <c r="H81" s="130">
        <v>0</v>
      </c>
      <c r="I81" s="89">
        <v>0</v>
      </c>
      <c r="J81" s="89">
        <v>0</v>
      </c>
      <c r="K81" s="89">
        <v>0</v>
      </c>
      <c r="L81" s="89">
        <v>0</v>
      </c>
      <c r="M81" s="89">
        <v>0</v>
      </c>
      <c r="N81" s="89">
        <v>0</v>
      </c>
      <c r="O81" s="89">
        <v>0</v>
      </c>
      <c r="P81" s="89">
        <v>0</v>
      </c>
      <c r="Q81" s="136">
        <v>0</v>
      </c>
    </row>
    <row r="82" spans="1:17" s="148" customFormat="1" x14ac:dyDescent="0.25">
      <c r="A82" s="281" t="s">
        <v>368</v>
      </c>
      <c r="B82" s="280">
        <f t="shared" si="16"/>
        <v>0</v>
      </c>
      <c r="C82" s="105" t="s">
        <v>1720</v>
      </c>
      <c r="D82" s="107" t="s">
        <v>1699</v>
      </c>
      <c r="E82" s="111">
        <v>0</v>
      </c>
      <c r="F82" s="116" t="s">
        <v>368</v>
      </c>
      <c r="G82" s="125" t="s">
        <v>368</v>
      </c>
      <c r="H82" s="130">
        <v>0</v>
      </c>
      <c r="I82" s="89">
        <v>0</v>
      </c>
      <c r="J82" s="89">
        <v>0</v>
      </c>
      <c r="K82" s="89">
        <v>0</v>
      </c>
      <c r="L82" s="89">
        <v>0</v>
      </c>
      <c r="M82" s="89">
        <v>0</v>
      </c>
      <c r="N82" s="89">
        <v>0</v>
      </c>
      <c r="O82" s="89">
        <v>0</v>
      </c>
      <c r="P82" s="89">
        <v>0</v>
      </c>
      <c r="Q82" s="136">
        <v>0</v>
      </c>
    </row>
    <row r="83" spans="1:17" x14ac:dyDescent="0.25">
      <c r="A83" s="286"/>
      <c r="B83" s="286"/>
      <c r="D83" s="56"/>
    </row>
    <row r="84" spans="1:17" x14ac:dyDescent="0.25">
      <c r="A84" s="286"/>
      <c r="B84" s="286"/>
      <c r="D84" s="59"/>
    </row>
    <row r="85" spans="1:17" x14ac:dyDescent="0.25">
      <c r="A85" s="286"/>
      <c r="B85" s="286"/>
      <c r="D85" s="59"/>
    </row>
    <row r="86" spans="1:17" x14ac:dyDescent="0.25">
      <c r="A86" s="286"/>
      <c r="B86" s="286"/>
      <c r="D86" s="59"/>
    </row>
    <row r="87" spans="1:17" x14ac:dyDescent="0.25">
      <c r="A87" s="286"/>
      <c r="B87" s="286"/>
      <c r="D87" s="273" t="s">
        <v>641</v>
      </c>
    </row>
    <row r="88" spans="1:17" outlineLevel="1" x14ac:dyDescent="0.25">
      <c r="A88" s="286"/>
      <c r="B88" s="286"/>
      <c r="D88" s="318" t="s">
        <v>1118</v>
      </c>
      <c r="E88" s="280">
        <f>E5-E6-E7-E18-E22-E23</f>
        <v>0</v>
      </c>
      <c r="F88" s="501" t="s">
        <v>368</v>
      </c>
      <c r="G88" s="501" t="s">
        <v>368</v>
      </c>
      <c r="H88" s="280">
        <f>H5-H6-H7-H18-H22-H23</f>
        <v>0</v>
      </c>
      <c r="I88" s="280">
        <f t="shared" ref="I88:Q88" si="18">I5-I6-I7-I18-I22-I23</f>
        <v>0</v>
      </c>
      <c r="J88" s="280">
        <f t="shared" si="18"/>
        <v>0</v>
      </c>
      <c r="K88" s="280">
        <f t="shared" si="18"/>
        <v>0</v>
      </c>
      <c r="L88" s="280">
        <f t="shared" si="18"/>
        <v>0</v>
      </c>
      <c r="M88" s="280">
        <f t="shared" si="18"/>
        <v>0</v>
      </c>
      <c r="N88" s="280">
        <f t="shared" si="18"/>
        <v>0</v>
      </c>
      <c r="O88" s="280">
        <f t="shared" si="18"/>
        <v>0</v>
      </c>
      <c r="P88" s="280">
        <f t="shared" si="18"/>
        <v>0</v>
      </c>
      <c r="Q88" s="280">
        <f t="shared" si="18"/>
        <v>0</v>
      </c>
    </row>
    <row r="89" spans="1:17" s="148" customFormat="1" outlineLevel="1" x14ac:dyDescent="0.25">
      <c r="A89" s="286"/>
      <c r="B89" s="286"/>
      <c r="D89" s="318" t="s">
        <v>1825</v>
      </c>
      <c r="E89" s="280">
        <f>SKULDIR!C31+SKULDIR!C32+SKULDIR!C179+SKULDIR!C178-E6-E7-E18-E22</f>
        <v>0</v>
      </c>
      <c r="F89" s="501" t="s">
        <v>368</v>
      </c>
      <c r="G89" s="501" t="s">
        <v>368</v>
      </c>
      <c r="H89" s="501" t="s">
        <v>368</v>
      </c>
      <c r="I89" s="501" t="s">
        <v>368</v>
      </c>
      <c r="J89" s="501" t="s">
        <v>368</v>
      </c>
      <c r="K89" s="501" t="s">
        <v>368</v>
      </c>
      <c r="L89" s="501" t="s">
        <v>368</v>
      </c>
      <c r="M89" s="501" t="s">
        <v>368</v>
      </c>
      <c r="N89" s="501" t="s">
        <v>368</v>
      </c>
      <c r="O89" s="501" t="s">
        <v>368</v>
      </c>
      <c r="P89" s="501" t="s">
        <v>368</v>
      </c>
      <c r="Q89" s="501" t="s">
        <v>368</v>
      </c>
    </row>
    <row r="90" spans="1:17" s="148" customFormat="1" outlineLevel="1" x14ac:dyDescent="0.25">
      <c r="A90" s="286"/>
      <c r="B90" s="286"/>
      <c r="D90" s="318" t="s">
        <v>1826</v>
      </c>
      <c r="E90" s="280">
        <f>E23-SUM(E24:E30)</f>
        <v>0</v>
      </c>
      <c r="F90" s="501" t="s">
        <v>368</v>
      </c>
      <c r="G90" s="501" t="s">
        <v>368</v>
      </c>
      <c r="H90" s="280">
        <f>H23-SUM(H24:H30)</f>
        <v>0</v>
      </c>
      <c r="I90" s="280">
        <f t="shared" ref="I90:Q90" si="19">I23-SUM(I24:I30)</f>
        <v>0</v>
      </c>
      <c r="J90" s="280">
        <f t="shared" si="19"/>
        <v>0</v>
      </c>
      <c r="K90" s="280">
        <f t="shared" si="19"/>
        <v>0</v>
      </c>
      <c r="L90" s="280">
        <f t="shared" si="19"/>
        <v>0</v>
      </c>
      <c r="M90" s="280">
        <f t="shared" si="19"/>
        <v>0</v>
      </c>
      <c r="N90" s="280">
        <f t="shared" si="19"/>
        <v>0</v>
      </c>
      <c r="O90" s="280">
        <f t="shared" si="19"/>
        <v>0</v>
      </c>
      <c r="P90" s="280">
        <f t="shared" si="19"/>
        <v>0</v>
      </c>
      <c r="Q90" s="280">
        <f t="shared" si="19"/>
        <v>0</v>
      </c>
    </row>
    <row r="91" spans="1:17" s="148" customFormat="1" outlineLevel="1" x14ac:dyDescent="0.25">
      <c r="A91" s="286"/>
      <c r="B91" s="286"/>
      <c r="D91" s="318" t="s">
        <v>1119</v>
      </c>
      <c r="E91" s="280">
        <f>SKULDIR!C36+SKULDIR!C183-E32-E33-E44-E48-E49</f>
        <v>0</v>
      </c>
      <c r="F91" s="501" t="s">
        <v>368</v>
      </c>
      <c r="G91" s="501" t="s">
        <v>368</v>
      </c>
      <c r="H91" s="280">
        <f>+SKULDIR!C36+SKULDIR!C183-H32-H33-H44-H48-H49</f>
        <v>0</v>
      </c>
      <c r="I91" s="501" t="s">
        <v>368</v>
      </c>
      <c r="J91" s="501" t="s">
        <v>368</v>
      </c>
      <c r="K91" s="501" t="s">
        <v>368</v>
      </c>
      <c r="L91" s="501" t="s">
        <v>368</v>
      </c>
      <c r="M91" s="501" t="s">
        <v>368</v>
      </c>
      <c r="N91" s="501" t="s">
        <v>368</v>
      </c>
      <c r="O91" s="501" t="s">
        <v>368</v>
      </c>
      <c r="P91" s="501" t="s">
        <v>368</v>
      </c>
      <c r="Q91" s="501" t="s">
        <v>368</v>
      </c>
    </row>
    <row r="92" spans="1:17" s="148" customFormat="1" outlineLevel="1" x14ac:dyDescent="0.25">
      <c r="A92" s="286"/>
      <c r="B92" s="286"/>
      <c r="D92" s="318" t="s">
        <v>1120</v>
      </c>
      <c r="E92" s="280">
        <f>SKULDIR!C38+SKULDIR!C37+SKULDIR!C184+SKULDIR!C185-E58-E59-E70-E75</f>
        <v>0</v>
      </c>
      <c r="F92" s="501" t="s">
        <v>368</v>
      </c>
      <c r="G92" s="501" t="s">
        <v>368</v>
      </c>
      <c r="H92" s="501" t="s">
        <v>368</v>
      </c>
      <c r="I92" s="501" t="s">
        <v>368</v>
      </c>
      <c r="J92" s="501" t="s">
        <v>368</v>
      </c>
      <c r="K92" s="501" t="s">
        <v>368</v>
      </c>
      <c r="L92" s="501" t="s">
        <v>368</v>
      </c>
      <c r="M92" s="501" t="s">
        <v>368</v>
      </c>
      <c r="N92" s="501" t="s">
        <v>368</v>
      </c>
      <c r="O92" s="501" t="s">
        <v>368</v>
      </c>
      <c r="P92" s="501" t="s">
        <v>368</v>
      </c>
      <c r="Q92" s="501" t="s">
        <v>368</v>
      </c>
    </row>
    <row r="93" spans="1:17" x14ac:dyDescent="0.25">
      <c r="A93" s="286"/>
      <c r="B93" s="286"/>
      <c r="D93" s="288"/>
      <c r="E93" s="285"/>
    </row>
    <row r="94" spans="1:17" x14ac:dyDescent="0.25">
      <c r="A94" s="286"/>
      <c r="B94" s="286"/>
      <c r="D94" s="59"/>
    </row>
    <row r="95" spans="1:17" x14ac:dyDescent="0.25">
      <c r="A95" s="286"/>
      <c r="B95" s="286"/>
      <c r="D95" s="59"/>
    </row>
    <row r="96" spans="1:17" x14ac:dyDescent="0.25">
      <c r="A96" s="286"/>
      <c r="B96" s="286"/>
      <c r="D96" s="59"/>
    </row>
    <row r="97" spans="1:12" x14ac:dyDescent="0.25">
      <c r="A97" s="286"/>
      <c r="B97" s="286"/>
      <c r="D97" s="59"/>
      <c r="E97" s="396"/>
      <c r="F97" s="396"/>
      <c r="G97" s="396"/>
      <c r="H97" s="396"/>
      <c r="I97" s="396"/>
      <c r="J97" s="396"/>
      <c r="K97" s="396"/>
      <c r="L97" s="396"/>
    </row>
    <row r="98" spans="1:12" x14ac:dyDescent="0.25">
      <c r="A98" s="286"/>
      <c r="B98" s="286"/>
      <c r="D98" s="59"/>
    </row>
    <row r="99" spans="1:12" x14ac:dyDescent="0.25">
      <c r="A99" s="286"/>
      <c r="B99" s="286"/>
      <c r="D99" s="59"/>
    </row>
    <row r="100" spans="1:12" x14ac:dyDescent="0.25">
      <c r="A100" s="286"/>
      <c r="B100" s="286"/>
      <c r="D100" s="59"/>
    </row>
    <row r="101" spans="1:12" x14ac:dyDescent="0.25">
      <c r="A101" s="286"/>
      <c r="B101" s="286"/>
      <c r="D101" s="59"/>
    </row>
    <row r="102" spans="1:12" x14ac:dyDescent="0.25">
      <c r="A102" s="286"/>
      <c r="B102" s="286"/>
      <c r="D102" s="59"/>
    </row>
    <row r="103" spans="1:12" x14ac:dyDescent="0.25">
      <c r="A103" s="286"/>
      <c r="B103" s="286"/>
      <c r="D103" s="59"/>
    </row>
    <row r="104" spans="1:12" x14ac:dyDescent="0.25">
      <c r="D104" s="59"/>
    </row>
    <row r="105" spans="1:12" x14ac:dyDescent="0.25">
      <c r="D105" s="59"/>
    </row>
    <row r="106" spans="1:12" x14ac:dyDescent="0.25">
      <c r="D106" s="59"/>
    </row>
    <row r="107" spans="1:12" x14ac:dyDescent="0.25">
      <c r="D107" s="59"/>
    </row>
    <row r="108" spans="1:12" x14ac:dyDescent="0.25">
      <c r="D108" s="56"/>
    </row>
    <row r="109" spans="1:12" x14ac:dyDescent="0.25">
      <c r="D109" s="56"/>
    </row>
    <row r="110" spans="1:12" x14ac:dyDescent="0.25">
      <c r="D110" s="60"/>
    </row>
    <row r="111" spans="1:12" x14ac:dyDescent="0.25">
      <c r="D111" s="59"/>
    </row>
    <row r="112" spans="1:12" x14ac:dyDescent="0.25">
      <c r="D112" s="59"/>
    </row>
    <row r="113" spans="4:4" x14ac:dyDescent="0.25">
      <c r="D113" s="59"/>
    </row>
    <row r="114" spans="4:4" x14ac:dyDescent="0.25">
      <c r="D114" s="59"/>
    </row>
    <row r="115" spans="4:4" x14ac:dyDescent="0.25">
      <c r="D115" s="57"/>
    </row>
    <row r="116" spans="4:4" x14ac:dyDescent="0.25">
      <c r="D116" s="59"/>
    </row>
    <row r="117" spans="4:4" x14ac:dyDescent="0.25">
      <c r="D117" s="59"/>
    </row>
    <row r="118" spans="4:4" x14ac:dyDescent="0.25">
      <c r="D118" s="59"/>
    </row>
    <row r="119" spans="4:4" x14ac:dyDescent="0.25">
      <c r="D119" s="59"/>
    </row>
    <row r="120" spans="4:4" x14ac:dyDescent="0.25">
      <c r="D120" s="59"/>
    </row>
    <row r="121" spans="4:4" x14ac:dyDescent="0.25">
      <c r="D121" s="59"/>
    </row>
    <row r="122" spans="4:4" x14ac:dyDescent="0.25">
      <c r="D122" s="59"/>
    </row>
    <row r="123" spans="4:4" x14ac:dyDescent="0.25">
      <c r="D123" s="59"/>
    </row>
    <row r="124" spans="4:4" x14ac:dyDescent="0.25">
      <c r="D124" s="59"/>
    </row>
    <row r="125" spans="4:4" x14ac:dyDescent="0.25">
      <c r="D125" s="59"/>
    </row>
    <row r="126" spans="4:4" x14ac:dyDescent="0.25">
      <c r="D126" s="59"/>
    </row>
    <row r="127" spans="4:4" x14ac:dyDescent="0.25">
      <c r="D127" s="59"/>
    </row>
    <row r="128" spans="4:4" x14ac:dyDescent="0.25">
      <c r="D128" s="59"/>
    </row>
    <row r="129" spans="4:4" x14ac:dyDescent="0.25">
      <c r="D129" s="59"/>
    </row>
    <row r="130" spans="4:4" x14ac:dyDescent="0.25">
      <c r="D130" s="56"/>
    </row>
    <row r="131" spans="4:4" x14ac:dyDescent="0.25">
      <c r="D131" s="56"/>
    </row>
    <row r="132" spans="4:4" x14ac:dyDescent="0.25">
      <c r="D132" s="60"/>
    </row>
    <row r="133" spans="4:4" x14ac:dyDescent="0.25">
      <c r="D133" s="59"/>
    </row>
    <row r="134" spans="4:4" x14ac:dyDescent="0.25">
      <c r="D134" s="59"/>
    </row>
    <row r="135" spans="4:4" x14ac:dyDescent="0.25">
      <c r="D135" s="59"/>
    </row>
    <row r="136" spans="4:4" x14ac:dyDescent="0.25">
      <c r="D136" s="59"/>
    </row>
    <row r="137" spans="4:4" x14ac:dyDescent="0.25">
      <c r="D137" s="57"/>
    </row>
    <row r="138" spans="4:4" x14ac:dyDescent="0.25">
      <c r="D138" s="59"/>
    </row>
    <row r="139" spans="4:4" x14ac:dyDescent="0.25">
      <c r="D139" s="59"/>
    </row>
    <row r="140" spans="4:4" x14ac:dyDescent="0.25">
      <c r="D140" s="59"/>
    </row>
    <row r="141" spans="4:4" x14ac:dyDescent="0.25">
      <c r="D141" s="59"/>
    </row>
    <row r="142" spans="4:4" x14ac:dyDescent="0.25">
      <c r="D142" s="59"/>
    </row>
    <row r="143" spans="4:4" x14ac:dyDescent="0.25">
      <c r="D143" s="59"/>
    </row>
    <row r="144" spans="4:4" x14ac:dyDescent="0.25">
      <c r="D144" s="59"/>
    </row>
    <row r="145" spans="4:4" x14ac:dyDescent="0.25">
      <c r="D145" s="59"/>
    </row>
    <row r="146" spans="4:4" x14ac:dyDescent="0.25">
      <c r="D146" s="59"/>
    </row>
    <row r="147" spans="4:4" x14ac:dyDescent="0.25">
      <c r="D147" s="59"/>
    </row>
    <row r="148" spans="4:4" x14ac:dyDescent="0.25">
      <c r="D148" s="59"/>
    </row>
    <row r="149" spans="4:4" x14ac:dyDescent="0.25">
      <c r="D149" s="59"/>
    </row>
    <row r="150" spans="4:4" x14ac:dyDescent="0.25">
      <c r="D150" s="59"/>
    </row>
    <row r="151" spans="4:4" x14ac:dyDescent="0.25">
      <c r="D151" s="59"/>
    </row>
    <row r="152" spans="4:4" x14ac:dyDescent="0.25">
      <c r="D152" s="56"/>
    </row>
    <row r="153" spans="4:4" x14ac:dyDescent="0.25">
      <c r="D153" s="56"/>
    </row>
    <row r="154" spans="4:4" x14ac:dyDescent="0.25">
      <c r="D154" s="60"/>
    </row>
    <row r="155" spans="4:4" x14ac:dyDescent="0.25">
      <c r="D155" s="59"/>
    </row>
    <row r="156" spans="4:4" x14ac:dyDescent="0.25">
      <c r="D156" s="59"/>
    </row>
    <row r="157" spans="4:4" x14ac:dyDescent="0.25">
      <c r="D157" s="59"/>
    </row>
    <row r="158" spans="4:4" x14ac:dyDescent="0.25">
      <c r="D158" s="59"/>
    </row>
    <row r="159" spans="4:4" x14ac:dyDescent="0.25">
      <c r="D159" s="57"/>
    </row>
    <row r="160" spans="4:4" x14ac:dyDescent="0.25">
      <c r="D160" s="59"/>
    </row>
    <row r="161" spans="4:4" x14ac:dyDescent="0.25">
      <c r="D161" s="59"/>
    </row>
    <row r="162" spans="4:4" x14ac:dyDescent="0.25">
      <c r="D162" s="59"/>
    </row>
    <row r="163" spans="4:4" x14ac:dyDescent="0.25">
      <c r="D163" s="59"/>
    </row>
    <row r="164" spans="4:4" x14ac:dyDescent="0.25">
      <c r="D164" s="59"/>
    </row>
    <row r="165" spans="4:4" x14ac:dyDescent="0.25">
      <c r="D165" s="59"/>
    </row>
    <row r="166" spans="4:4" x14ac:dyDescent="0.25">
      <c r="D166" s="59"/>
    </row>
    <row r="167" spans="4:4" x14ac:dyDescent="0.25">
      <c r="D167" s="59"/>
    </row>
    <row r="168" spans="4:4" x14ac:dyDescent="0.25">
      <c r="D168" s="59"/>
    </row>
    <row r="169" spans="4:4" x14ac:dyDescent="0.25">
      <c r="D169" s="59"/>
    </row>
    <row r="170" spans="4:4" x14ac:dyDescent="0.25">
      <c r="D170" s="59"/>
    </row>
    <row r="171" spans="4:4" x14ac:dyDescent="0.25">
      <c r="D171" s="59"/>
    </row>
    <row r="172" spans="4:4" x14ac:dyDescent="0.25">
      <c r="D172" s="59"/>
    </row>
    <row r="173" spans="4:4" x14ac:dyDescent="0.25">
      <c r="D173" s="59"/>
    </row>
    <row r="174" spans="4:4" x14ac:dyDescent="0.25">
      <c r="D174" s="56"/>
    </row>
    <row r="175" spans="4:4" x14ac:dyDescent="0.25">
      <c r="D175" s="56"/>
    </row>
    <row r="176" spans="4:4" x14ac:dyDescent="0.25">
      <c r="D176" s="60"/>
    </row>
    <row r="177" spans="4:4" x14ac:dyDescent="0.25">
      <c r="D177" s="59"/>
    </row>
    <row r="178" spans="4:4" x14ac:dyDescent="0.25">
      <c r="D178" s="59"/>
    </row>
    <row r="179" spans="4:4" x14ac:dyDescent="0.25">
      <c r="D179" s="59"/>
    </row>
    <row r="180" spans="4:4" x14ac:dyDescent="0.25">
      <c r="D180" s="59"/>
    </row>
    <row r="181" spans="4:4" x14ac:dyDescent="0.25">
      <c r="D181" s="57"/>
    </row>
    <row r="182" spans="4:4" x14ac:dyDescent="0.25">
      <c r="D182" s="57"/>
    </row>
    <row r="183" spans="4:4" x14ac:dyDescent="0.25">
      <c r="D183" s="57"/>
    </row>
    <row r="184" spans="4:4" x14ac:dyDescent="0.25">
      <c r="D184" s="59"/>
    </row>
    <row r="185" spans="4:4" x14ac:dyDescent="0.25">
      <c r="D185" s="59"/>
    </row>
    <row r="186" spans="4:4" x14ac:dyDescent="0.25">
      <c r="D186" s="59"/>
    </row>
    <row r="187" spans="4:4" x14ac:dyDescent="0.25">
      <c r="D187" s="59"/>
    </row>
    <row r="188" spans="4:4" x14ac:dyDescent="0.25">
      <c r="D188" s="59"/>
    </row>
    <row r="189" spans="4:4" x14ac:dyDescent="0.25">
      <c r="D189" s="59"/>
    </row>
    <row r="190" spans="4:4" x14ac:dyDescent="0.25">
      <c r="D190" s="59"/>
    </row>
    <row r="191" spans="4:4" x14ac:dyDescent="0.25">
      <c r="D191" s="59"/>
    </row>
    <row r="192" spans="4:4" x14ac:dyDescent="0.25">
      <c r="D192" s="59"/>
    </row>
    <row r="193" spans="4:4" x14ac:dyDescent="0.25">
      <c r="D193" s="59"/>
    </row>
    <row r="194" spans="4:4" x14ac:dyDescent="0.25">
      <c r="D194" s="59"/>
    </row>
    <row r="195" spans="4:4" x14ac:dyDescent="0.25">
      <c r="D195" s="59"/>
    </row>
    <row r="196" spans="4:4" x14ac:dyDescent="0.25">
      <c r="D196" s="59"/>
    </row>
    <row r="197" spans="4:4" x14ac:dyDescent="0.25">
      <c r="D197" s="59"/>
    </row>
    <row r="198" spans="4:4" x14ac:dyDescent="0.25">
      <c r="D198" s="56"/>
    </row>
    <row r="199" spans="4:4" x14ac:dyDescent="0.25">
      <c r="D199" s="56"/>
    </row>
    <row r="200" spans="4:4" x14ac:dyDescent="0.25">
      <c r="D200" s="60"/>
    </row>
    <row r="201" spans="4:4" x14ac:dyDescent="0.25">
      <c r="D201" s="59"/>
    </row>
    <row r="202" spans="4:4" x14ac:dyDescent="0.25">
      <c r="D202" s="59"/>
    </row>
    <row r="203" spans="4:4" x14ac:dyDescent="0.25">
      <c r="D203" s="59"/>
    </row>
    <row r="204" spans="4:4" x14ac:dyDescent="0.25">
      <c r="D204" s="59"/>
    </row>
    <row r="205" spans="4:4" x14ac:dyDescent="0.25">
      <c r="D205" s="57"/>
    </row>
    <row r="206" spans="4:4" x14ac:dyDescent="0.25">
      <c r="D206" s="59"/>
    </row>
    <row r="207" spans="4:4" x14ac:dyDescent="0.25">
      <c r="D207" s="59"/>
    </row>
    <row r="208" spans="4:4" x14ac:dyDescent="0.25">
      <c r="D208" s="59"/>
    </row>
    <row r="209" spans="4:4" x14ac:dyDescent="0.25">
      <c r="D209" s="59"/>
    </row>
    <row r="210" spans="4:4" x14ac:dyDescent="0.25">
      <c r="D210" s="59"/>
    </row>
    <row r="211" spans="4:4" x14ac:dyDescent="0.25">
      <c r="D211" s="59"/>
    </row>
    <row r="212" spans="4:4" x14ac:dyDescent="0.25">
      <c r="D212" s="59"/>
    </row>
    <row r="213" spans="4:4" x14ac:dyDescent="0.25">
      <c r="D213" s="59"/>
    </row>
    <row r="214" spans="4:4" x14ac:dyDescent="0.25">
      <c r="D214" s="59"/>
    </row>
    <row r="215" spans="4:4" x14ac:dyDescent="0.25">
      <c r="D215" s="59"/>
    </row>
    <row r="216" spans="4:4" x14ac:dyDescent="0.25">
      <c r="D216" s="59"/>
    </row>
    <row r="217" spans="4:4" x14ac:dyDescent="0.25">
      <c r="D217" s="59"/>
    </row>
    <row r="218" spans="4:4" x14ac:dyDescent="0.25">
      <c r="D218" s="59"/>
    </row>
    <row r="219" spans="4:4" x14ac:dyDescent="0.25">
      <c r="D219" s="59"/>
    </row>
    <row r="220" spans="4:4" x14ac:dyDescent="0.25">
      <c r="D220" s="56"/>
    </row>
    <row r="221" spans="4:4" x14ac:dyDescent="0.25">
      <c r="D221" s="56"/>
    </row>
    <row r="222" spans="4:4" x14ac:dyDescent="0.25">
      <c r="D222" s="60"/>
    </row>
    <row r="223" spans="4:4" x14ac:dyDescent="0.25">
      <c r="D223" s="59"/>
    </row>
    <row r="224" spans="4:4" x14ac:dyDescent="0.25">
      <c r="D224" s="59"/>
    </row>
    <row r="225" spans="4:4" x14ac:dyDescent="0.25">
      <c r="D225" s="59"/>
    </row>
    <row r="226" spans="4:4" x14ac:dyDescent="0.25">
      <c r="D226" s="59"/>
    </row>
    <row r="227" spans="4:4" x14ac:dyDescent="0.25">
      <c r="D227" s="57"/>
    </row>
    <row r="228" spans="4:4" x14ac:dyDescent="0.25">
      <c r="D228" s="59"/>
    </row>
    <row r="229" spans="4:4" x14ac:dyDescent="0.25">
      <c r="D229" s="59"/>
    </row>
    <row r="230" spans="4:4" x14ac:dyDescent="0.25">
      <c r="D230" s="59"/>
    </row>
    <row r="231" spans="4:4" x14ac:dyDescent="0.25">
      <c r="D231" s="59"/>
    </row>
    <row r="232" spans="4:4" x14ac:dyDescent="0.25">
      <c r="D232" s="59"/>
    </row>
    <row r="233" spans="4:4" x14ac:dyDescent="0.25">
      <c r="D233" s="59"/>
    </row>
    <row r="234" spans="4:4" x14ac:dyDescent="0.25">
      <c r="D234" s="59"/>
    </row>
    <row r="235" spans="4:4" x14ac:dyDescent="0.25">
      <c r="D235" s="59"/>
    </row>
    <row r="236" spans="4:4" x14ac:dyDescent="0.25">
      <c r="D236" s="59"/>
    </row>
    <row r="237" spans="4:4" x14ac:dyDescent="0.25">
      <c r="D237" s="59"/>
    </row>
    <row r="238" spans="4:4" x14ac:dyDescent="0.25">
      <c r="D238" s="59"/>
    </row>
    <row r="239" spans="4:4" x14ac:dyDescent="0.25">
      <c r="D239" s="59"/>
    </row>
    <row r="240" spans="4:4" x14ac:dyDescent="0.25">
      <c r="D240" s="59"/>
    </row>
    <row r="241" spans="4:4" x14ac:dyDescent="0.25">
      <c r="D241" s="59"/>
    </row>
    <row r="242" spans="4:4" x14ac:dyDescent="0.25">
      <c r="D242" s="57"/>
    </row>
    <row r="243" spans="4:4" x14ac:dyDescent="0.25">
      <c r="D243" s="57"/>
    </row>
    <row r="244" spans="4:4" x14ac:dyDescent="0.25">
      <c r="D244" s="60"/>
    </row>
    <row r="245" spans="4:4" x14ac:dyDescent="0.25">
      <c r="D245" s="59"/>
    </row>
    <row r="246" spans="4:4" x14ac:dyDescent="0.25">
      <c r="D246" s="59"/>
    </row>
    <row r="247" spans="4:4" x14ac:dyDescent="0.25">
      <c r="D247" s="59"/>
    </row>
    <row r="248" spans="4:4" x14ac:dyDescent="0.25">
      <c r="D248" s="59"/>
    </row>
    <row r="249" spans="4:4" x14ac:dyDescent="0.25">
      <c r="D249" s="59"/>
    </row>
    <row r="250" spans="4:4" x14ac:dyDescent="0.25">
      <c r="D250" s="59"/>
    </row>
    <row r="251" spans="4:4" x14ac:dyDescent="0.25">
      <c r="D251" s="57"/>
    </row>
    <row r="252" spans="4:4" x14ac:dyDescent="0.25">
      <c r="D252" s="57"/>
    </row>
    <row r="253" spans="4:4" x14ac:dyDescent="0.25">
      <c r="D253" s="57"/>
    </row>
    <row r="254" spans="4:4" x14ac:dyDescent="0.25">
      <c r="D254" s="58"/>
    </row>
    <row r="255" spans="4:4" x14ac:dyDescent="0.25">
      <c r="D255" s="57"/>
    </row>
    <row r="256" spans="4:4" x14ac:dyDescent="0.25">
      <c r="D256" s="59"/>
    </row>
    <row r="257" spans="4:4" x14ac:dyDescent="0.25">
      <c r="D257" s="57"/>
    </row>
    <row r="258" spans="4:4" x14ac:dyDescent="0.25">
      <c r="D258" s="57"/>
    </row>
    <row r="259" spans="4:4" x14ac:dyDescent="0.25">
      <c r="D259" s="57"/>
    </row>
    <row r="260" spans="4:4" x14ac:dyDescent="0.25">
      <c r="D260" s="57"/>
    </row>
    <row r="261" spans="4:4" x14ac:dyDescent="0.25">
      <c r="D261" s="57"/>
    </row>
    <row r="262" spans="4:4" x14ac:dyDescent="0.25">
      <c r="D262" s="59"/>
    </row>
    <row r="263" spans="4:4" x14ac:dyDescent="0.25">
      <c r="D263" s="57"/>
    </row>
  </sheetData>
  <protectedRanges>
    <protectedRange sqref="A47 A73 A21" name="skýringar_1_4"/>
  </protectedRanges>
  <customSheetViews>
    <customSheetView guid="{36FBA667-E62D-4CB2-8A1E-E3E39D09B465}" hiddenColumns="1">
      <pane ySplit="4" topLeftCell="A5" activePane="bottomLeft" state="frozen"/>
      <selection pane="bottomLeft" activeCell="F17" sqref="F17"/>
      <pageMargins left="0.7" right="0.7" top="0.75" bottom="0.75" header="0.3" footer="0.3"/>
      <pageSetup paperSize="9" orientation="landscape" r:id="rId1"/>
    </customSheetView>
    <customSheetView guid="{066FE8E2-BD01-4A3D-B08F-7AE148820913}" hiddenColumns="1" topLeftCell="D1">
      <pane ySplit="4" topLeftCell="A5" activePane="bottomLeft" state="frozen"/>
      <selection pane="bottomLeft" activeCell="W4" sqref="W4"/>
      <pageMargins left="0.7" right="0.7" top="0.75" bottom="0.75" header="0.3" footer="0.3"/>
      <pageSetup paperSize="9" orientation="landscape" r:id="rId2"/>
    </customSheetView>
    <customSheetView guid="{89A248D1-1EB8-46F5-9763-087E5D6B4AF5}" fitToPage="1" hiddenRows="1" hiddenColumns="1">
      <pane xSplit="4" ySplit="4" topLeftCell="E65" activePane="bottomRight" state="frozen"/>
      <selection pane="bottomRight" activeCell="W45" sqref="W45"/>
      <pageMargins left="0.70866141732283472" right="0.70866141732283472" top="0.74803149606299213" bottom="0.74803149606299213" header="0.31496062992125984" footer="0.31496062992125984"/>
      <pageSetup paperSize="9" scale="75" fitToHeight="0" orientation="landscape" r:id="rId3"/>
    </customSheetView>
    <customSheetView guid="{79D16477-B0C6-48AF-AE89-11794E47C250}" showPageBreaks="1" fitToPage="1" printArea="1" hiddenRows="1" hiddenColumns="1">
      <pane xSplit="4" ySplit="4" topLeftCell="E5" activePane="bottomRight" state="frozen"/>
      <selection pane="bottomRight" activeCell="D17" sqref="D17"/>
      <pageMargins left="0.70866141732283472" right="0.70866141732283472" top="0.74803149606299213" bottom="0.74803149606299213" header="0.31496062992125984" footer="0.31496062992125984"/>
      <pageSetup paperSize="9" scale="75" fitToHeight="0" orientation="landscape" r:id="rId4"/>
    </customSheetView>
  </customSheetViews>
  <mergeCells count="3">
    <mergeCell ref="E3:E4"/>
    <mergeCell ref="F3:G3"/>
    <mergeCell ref="H3:Q3"/>
  </mergeCells>
  <conditionalFormatting sqref="A6:A17">
    <cfRule type="cellIs" dxfId="56" priority="12" stopIfTrue="1" operator="notBetween">
      <formula>-0.1</formula>
      <formula>0.1</formula>
    </cfRule>
  </conditionalFormatting>
  <conditionalFormatting sqref="A32:A43">
    <cfRule type="cellIs" dxfId="55" priority="11" stopIfTrue="1" operator="notBetween">
      <formula>-0.1</formula>
      <formula>0.1</formula>
    </cfRule>
  </conditionalFormatting>
  <conditionalFormatting sqref="A58:A69">
    <cfRule type="cellIs" dxfId="54" priority="10" stopIfTrue="1" operator="notBetween">
      <formula>-0.1</formula>
      <formula>0.1</formula>
    </cfRule>
  </conditionalFormatting>
  <conditionalFormatting sqref="B74:B82">
    <cfRule type="cellIs" dxfId="53" priority="9" stopIfTrue="1" operator="notBetween">
      <formula>-0.1</formula>
      <formula>0.1</formula>
    </cfRule>
  </conditionalFormatting>
  <conditionalFormatting sqref="B48:B72">
    <cfRule type="cellIs" dxfId="52" priority="8" stopIfTrue="1" operator="notBetween">
      <formula>-0.1</formula>
      <formula>0.1</formula>
    </cfRule>
  </conditionalFormatting>
  <conditionalFormatting sqref="B22:B46">
    <cfRule type="cellIs" dxfId="51" priority="7" stopIfTrue="1" operator="notBetween">
      <formula>-0.1</formula>
      <formula>0.1</formula>
    </cfRule>
  </conditionalFormatting>
  <conditionalFormatting sqref="B5:B20">
    <cfRule type="cellIs" dxfId="50" priority="6" stopIfTrue="1" operator="notBetween">
      <formula>-0.1</formula>
      <formula>0.1</formula>
    </cfRule>
  </conditionalFormatting>
  <conditionalFormatting sqref="E88:E92">
    <cfRule type="cellIs" dxfId="49" priority="5" stopIfTrue="1" operator="notBetween">
      <formula>-0.1</formula>
      <formula>0.1</formula>
    </cfRule>
  </conditionalFormatting>
  <conditionalFormatting sqref="H88:Q88">
    <cfRule type="cellIs" dxfId="48" priority="4" stopIfTrue="1" operator="notBetween">
      <formula>-0.1</formula>
      <formula>0.1</formula>
    </cfRule>
  </conditionalFormatting>
  <conditionalFormatting sqref="H90:Q90">
    <cfRule type="cellIs" dxfId="47" priority="3" stopIfTrue="1" operator="notBetween">
      <formula>-0.1</formula>
      <formula>0.1</formula>
    </cfRule>
  </conditionalFormatting>
  <conditionalFormatting sqref="H91">
    <cfRule type="cellIs" dxfId="46" priority="2" stopIfTrue="1" operator="notBetween">
      <formula>-0.1</formula>
      <formula>0.1</formula>
    </cfRule>
  </conditionalFormatting>
  <conditionalFormatting sqref="E5:Q82">
    <cfRule type="cellIs" dxfId="45" priority="1" operator="lessThan">
      <formula>0</formula>
    </cfRule>
  </conditionalFormatting>
  <pageMargins left="0.70866141732283472" right="0.70866141732283472" top="0.74803149606299213" bottom="0.74803149606299213" header="0.31496062992125984" footer="0.31496062992125984"/>
  <pageSetup paperSize="9" scale="68" fitToHeight="0" orientation="landscape"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R87"/>
  <sheetViews>
    <sheetView zoomScaleNormal="100" workbookViewId="0">
      <pane xSplit="4" ySplit="4" topLeftCell="E5" activePane="bottomRight" state="frozen"/>
      <selection pane="topRight" activeCell="C1" sqref="C1"/>
      <selection pane="bottomLeft" activeCell="A7" sqref="A7"/>
      <selection pane="bottomRight" activeCell="D3" sqref="D3"/>
    </sheetView>
  </sheetViews>
  <sheetFormatPr defaultColWidth="9.140625" defaultRowHeight="11.25" outlineLevelRow="1" outlineLevelCol="1" x14ac:dyDescent="0.2"/>
  <cols>
    <col min="1" max="1" width="11.28515625" style="266" customWidth="1" outlineLevel="1"/>
    <col min="2" max="2" width="10.5703125" style="266" customWidth="1" outlineLevel="1"/>
    <col min="3" max="3" width="5.140625" style="266" customWidth="1"/>
    <col min="4" max="4" width="42.85546875" style="301" customWidth="1"/>
    <col min="5" max="7" width="11.140625" style="266" customWidth="1"/>
    <col min="8" max="8" width="10.140625" style="266" customWidth="1"/>
    <col min="9" max="17" width="10.5703125" style="266" customWidth="1"/>
    <col min="18" max="16384" width="9.140625" style="266"/>
  </cols>
  <sheetData>
    <row r="1" spans="1:18" ht="18.75" x14ac:dyDescent="0.3">
      <c r="D1" s="106" t="s">
        <v>72</v>
      </c>
      <c r="F1" s="293"/>
      <c r="G1" s="293"/>
      <c r="H1" s="293"/>
      <c r="I1" s="293"/>
    </row>
    <row r="2" spans="1:18" s="274" customFormat="1" x14ac:dyDescent="0.2">
      <c r="D2" s="294"/>
    </row>
    <row r="3" spans="1:18" s="295" customFormat="1" x14ac:dyDescent="0.2">
      <c r="A3" s="401" t="s">
        <v>586</v>
      </c>
      <c r="D3" s="381" t="s">
        <v>1667</v>
      </c>
      <c r="E3" s="592" t="s">
        <v>39</v>
      </c>
      <c r="F3" s="594" t="s">
        <v>1526</v>
      </c>
      <c r="G3" s="596"/>
      <c r="H3" s="594" t="s">
        <v>18</v>
      </c>
      <c r="I3" s="595"/>
      <c r="J3" s="595"/>
      <c r="K3" s="595"/>
      <c r="L3" s="595"/>
      <c r="M3" s="595"/>
      <c r="N3" s="595"/>
      <c r="O3" s="595"/>
      <c r="P3" s="595"/>
      <c r="Q3" s="596"/>
    </row>
    <row r="4" spans="1:18" s="295" customFormat="1" ht="24" x14ac:dyDescent="0.2">
      <c r="A4" s="284" t="s">
        <v>1317</v>
      </c>
      <c r="B4" s="284" t="s">
        <v>18</v>
      </c>
      <c r="C4" s="315"/>
      <c r="D4" s="79"/>
      <c r="E4" s="593"/>
      <c r="F4" s="113" t="s">
        <v>1318</v>
      </c>
      <c r="G4" s="113" t="s">
        <v>1319</v>
      </c>
      <c r="H4" s="296" t="s">
        <v>17</v>
      </c>
      <c r="I4" s="296" t="s">
        <v>41</v>
      </c>
      <c r="J4" s="296" t="s">
        <v>42</v>
      </c>
      <c r="K4" s="296" t="s">
        <v>43</v>
      </c>
      <c r="L4" s="296" t="s">
        <v>44</v>
      </c>
      <c r="M4" s="296" t="s">
        <v>45</v>
      </c>
      <c r="N4" s="296" t="s">
        <v>46</v>
      </c>
      <c r="O4" s="296" t="s">
        <v>47</v>
      </c>
      <c r="P4" s="296" t="s">
        <v>48</v>
      </c>
      <c r="Q4" s="297" t="s">
        <v>362</v>
      </c>
    </row>
    <row r="5" spans="1:18" s="298" customFormat="1" ht="15" customHeight="1" x14ac:dyDescent="0.2">
      <c r="A5" s="280">
        <f>E5-SUM(F5:G5)</f>
        <v>0</v>
      </c>
      <c r="B5" s="280">
        <f t="shared" ref="B5:B12" si="0">E5-SUM(H5:Q5)</f>
        <v>0</v>
      </c>
      <c r="C5" s="280"/>
      <c r="D5" s="65" t="s">
        <v>372</v>
      </c>
      <c r="E5" s="135">
        <f>+E6+E11</f>
        <v>0</v>
      </c>
      <c r="F5" s="129">
        <f>SUM(F6,F11)</f>
        <v>0</v>
      </c>
      <c r="G5" s="135">
        <f t="shared" ref="G5:Q5" si="1">SUM(G6,G11)</f>
        <v>0</v>
      </c>
      <c r="H5" s="129">
        <f t="shared" si="1"/>
        <v>0</v>
      </c>
      <c r="I5" s="129">
        <f t="shared" si="1"/>
        <v>0</v>
      </c>
      <c r="J5" s="129">
        <f t="shared" si="1"/>
        <v>0</v>
      </c>
      <c r="K5" s="129">
        <f t="shared" si="1"/>
        <v>0</v>
      </c>
      <c r="L5" s="129">
        <f t="shared" si="1"/>
        <v>0</v>
      </c>
      <c r="M5" s="129">
        <f t="shared" si="1"/>
        <v>0</v>
      </c>
      <c r="N5" s="129">
        <f t="shared" si="1"/>
        <v>0</v>
      </c>
      <c r="O5" s="129">
        <f t="shared" si="1"/>
        <v>0</v>
      </c>
      <c r="P5" s="129">
        <f t="shared" si="1"/>
        <v>0</v>
      </c>
      <c r="Q5" s="135">
        <f t="shared" si="1"/>
        <v>0</v>
      </c>
    </row>
    <row r="6" spans="1:18" ht="15" customHeight="1" x14ac:dyDescent="0.2">
      <c r="A6" s="280">
        <f t="shared" ref="A6:A9" si="2">E6-SUM(F6:G6)</f>
        <v>0</v>
      </c>
      <c r="B6" s="280">
        <f t="shared" si="0"/>
        <v>0</v>
      </c>
      <c r="C6" s="280"/>
      <c r="D6" s="303" t="s">
        <v>539</v>
      </c>
      <c r="E6" s="135">
        <f>+SKULDIR!C25+SKULDIR!C172</f>
        <v>0</v>
      </c>
      <c r="F6" s="129">
        <f>+F7+F8+F9+F10</f>
        <v>0</v>
      </c>
      <c r="G6" s="135">
        <f t="shared" ref="G6:Q6" si="3">+G7+G8+G9+G10</f>
        <v>0</v>
      </c>
      <c r="H6" s="129">
        <f t="shared" si="3"/>
        <v>0</v>
      </c>
      <c r="I6" s="129">
        <f t="shared" si="3"/>
        <v>0</v>
      </c>
      <c r="J6" s="129">
        <f t="shared" si="3"/>
        <v>0</v>
      </c>
      <c r="K6" s="129">
        <f t="shared" si="3"/>
        <v>0</v>
      </c>
      <c r="L6" s="129">
        <f t="shared" si="3"/>
        <v>0</v>
      </c>
      <c r="M6" s="129">
        <f t="shared" si="3"/>
        <v>0</v>
      </c>
      <c r="N6" s="129">
        <f t="shared" si="3"/>
        <v>0</v>
      </c>
      <c r="O6" s="129">
        <f t="shared" si="3"/>
        <v>0</v>
      </c>
      <c r="P6" s="129">
        <f t="shared" si="3"/>
        <v>0</v>
      </c>
      <c r="Q6" s="135">
        <f t="shared" si="3"/>
        <v>0</v>
      </c>
    </row>
    <row r="7" spans="1:18" ht="15" customHeight="1" x14ac:dyDescent="0.2">
      <c r="A7" s="280">
        <f t="shared" si="2"/>
        <v>0</v>
      </c>
      <c r="B7" s="280">
        <f t="shared" si="0"/>
        <v>0</v>
      </c>
      <c r="C7" s="392"/>
      <c r="D7" s="299" t="s">
        <v>1670</v>
      </c>
      <c r="E7" s="111">
        <v>0</v>
      </c>
      <c r="F7" s="110">
        <v>0</v>
      </c>
      <c r="G7" s="111">
        <v>0</v>
      </c>
      <c r="H7" s="546">
        <v>0</v>
      </c>
      <c r="I7" s="481">
        <v>0</v>
      </c>
      <c r="J7" s="102">
        <v>0</v>
      </c>
      <c r="K7" s="102">
        <v>0</v>
      </c>
      <c r="L7" s="102">
        <v>0</v>
      </c>
      <c r="M7" s="102">
        <v>0</v>
      </c>
      <c r="N7" s="102">
        <v>0</v>
      </c>
      <c r="O7" s="102">
        <v>0</v>
      </c>
      <c r="P7" s="102">
        <v>0</v>
      </c>
      <c r="Q7" s="111">
        <v>0</v>
      </c>
    </row>
    <row r="8" spans="1:18" ht="15" customHeight="1" x14ac:dyDescent="0.2">
      <c r="A8" s="280">
        <f t="shared" si="2"/>
        <v>0</v>
      </c>
      <c r="B8" s="280">
        <f>E8-SUM(H8:Q8)</f>
        <v>0</v>
      </c>
      <c r="C8" s="392"/>
      <c r="D8" s="299" t="s">
        <v>1671</v>
      </c>
      <c r="E8" s="111">
        <v>0</v>
      </c>
      <c r="F8" s="110">
        <v>0</v>
      </c>
      <c r="G8" s="111">
        <v>0</v>
      </c>
      <c r="H8" s="546">
        <v>0</v>
      </c>
      <c r="I8" s="481">
        <v>0</v>
      </c>
      <c r="J8" s="102">
        <v>0</v>
      </c>
      <c r="K8" s="102">
        <v>0</v>
      </c>
      <c r="L8" s="102">
        <v>0</v>
      </c>
      <c r="M8" s="102">
        <v>0</v>
      </c>
      <c r="N8" s="102">
        <v>0</v>
      </c>
      <c r="O8" s="102">
        <v>0</v>
      </c>
      <c r="P8" s="102">
        <v>0</v>
      </c>
      <c r="Q8" s="111">
        <v>0</v>
      </c>
    </row>
    <row r="9" spans="1:18" ht="15" customHeight="1" x14ac:dyDescent="0.2">
      <c r="A9" s="280">
        <f t="shared" si="2"/>
        <v>0</v>
      </c>
      <c r="B9" s="280">
        <f t="shared" si="0"/>
        <v>0</v>
      </c>
      <c r="C9" s="392"/>
      <c r="D9" s="299" t="s">
        <v>579</v>
      </c>
      <c r="E9" s="111">
        <v>0</v>
      </c>
      <c r="F9" s="110">
        <v>0</v>
      </c>
      <c r="G9" s="111">
        <v>0</v>
      </c>
      <c r="H9" s="546">
        <v>0</v>
      </c>
      <c r="I9" s="481">
        <v>0</v>
      </c>
      <c r="J9" s="102">
        <v>0</v>
      </c>
      <c r="K9" s="102">
        <v>0</v>
      </c>
      <c r="L9" s="102">
        <v>0</v>
      </c>
      <c r="M9" s="102">
        <v>0</v>
      </c>
      <c r="N9" s="102">
        <v>0</v>
      </c>
      <c r="O9" s="102">
        <v>0</v>
      </c>
      <c r="P9" s="102">
        <v>0</v>
      </c>
      <c r="Q9" s="111">
        <v>0</v>
      </c>
    </row>
    <row r="10" spans="1:18" ht="15" customHeight="1" x14ac:dyDescent="0.2">
      <c r="A10" s="280">
        <f>E10-SUM(F10:G10)</f>
        <v>0</v>
      </c>
      <c r="B10" s="280">
        <f t="shared" si="0"/>
        <v>0</v>
      </c>
      <c r="C10" s="392"/>
      <c r="D10" s="299" t="s">
        <v>443</v>
      </c>
      <c r="E10" s="111">
        <v>0</v>
      </c>
      <c r="F10" s="110">
        <v>0</v>
      </c>
      <c r="G10" s="111">
        <v>0</v>
      </c>
      <c r="H10" s="110">
        <v>0</v>
      </c>
      <c r="I10" s="102">
        <v>0</v>
      </c>
      <c r="J10" s="102">
        <v>0</v>
      </c>
      <c r="K10" s="102">
        <v>0</v>
      </c>
      <c r="L10" s="102">
        <v>0</v>
      </c>
      <c r="M10" s="102">
        <v>0</v>
      </c>
      <c r="N10" s="102">
        <v>0</v>
      </c>
      <c r="O10" s="102">
        <v>0</v>
      </c>
      <c r="P10" s="102">
        <v>0</v>
      </c>
      <c r="Q10" s="111">
        <v>0</v>
      </c>
    </row>
    <row r="11" spans="1:18" ht="15" customHeight="1" x14ac:dyDescent="0.2">
      <c r="A11" s="280">
        <f t="shared" ref="A11:A14" si="4">E11-SUM(F11:G11)</f>
        <v>0</v>
      </c>
      <c r="B11" s="280">
        <f t="shared" si="0"/>
        <v>0</v>
      </c>
      <c r="C11" s="280"/>
      <c r="D11" s="303" t="s">
        <v>378</v>
      </c>
      <c r="E11" s="135">
        <f>+SKULDIR!C26+SKULDIR!C173</f>
        <v>0</v>
      </c>
      <c r="F11" s="129">
        <f>+SUM(F12:F14)</f>
        <v>0</v>
      </c>
      <c r="G11" s="135">
        <f>+SUM(G12:G14)</f>
        <v>0</v>
      </c>
      <c r="H11" s="129">
        <f>SUM(H12:H14)</f>
        <v>0</v>
      </c>
      <c r="I11" s="129">
        <f t="shared" ref="I11:Q11" si="5">SUM(I12:I14)</f>
        <v>0</v>
      </c>
      <c r="J11" s="129">
        <f t="shared" si="5"/>
        <v>0</v>
      </c>
      <c r="K11" s="129">
        <f t="shared" si="5"/>
        <v>0</v>
      </c>
      <c r="L11" s="129">
        <f t="shared" si="5"/>
        <v>0</v>
      </c>
      <c r="M11" s="129">
        <f t="shared" si="5"/>
        <v>0</v>
      </c>
      <c r="N11" s="129">
        <f>SUM(N12:N14)</f>
        <v>0</v>
      </c>
      <c r="O11" s="129">
        <f t="shared" si="5"/>
        <v>0</v>
      </c>
      <c r="P11" s="129">
        <f t="shared" si="5"/>
        <v>0</v>
      </c>
      <c r="Q11" s="135">
        <f t="shared" si="5"/>
        <v>0</v>
      </c>
    </row>
    <row r="12" spans="1:18" ht="15" customHeight="1" x14ac:dyDescent="0.2">
      <c r="A12" s="280">
        <f t="shared" si="4"/>
        <v>0</v>
      </c>
      <c r="B12" s="280">
        <f t="shared" si="0"/>
        <v>0</v>
      </c>
      <c r="C12" s="280"/>
      <c r="D12" s="299" t="s">
        <v>1326</v>
      </c>
      <c r="E12" s="111">
        <v>0</v>
      </c>
      <c r="F12" s="114">
        <v>0</v>
      </c>
      <c r="G12" s="121">
        <v>0</v>
      </c>
      <c r="H12" s="110">
        <v>0</v>
      </c>
      <c r="I12" s="102">
        <v>0</v>
      </c>
      <c r="J12" s="102">
        <v>0</v>
      </c>
      <c r="K12" s="102">
        <v>0</v>
      </c>
      <c r="L12" s="102">
        <v>0</v>
      </c>
      <c r="M12" s="102">
        <v>0</v>
      </c>
      <c r="N12" s="102">
        <v>0</v>
      </c>
      <c r="O12" s="102">
        <v>0</v>
      </c>
      <c r="P12" s="102">
        <v>0</v>
      </c>
      <c r="Q12" s="111">
        <v>0</v>
      </c>
    </row>
    <row r="13" spans="1:18" ht="15" customHeight="1" x14ac:dyDescent="0.2">
      <c r="A13" s="280">
        <f t="shared" si="4"/>
        <v>0</v>
      </c>
      <c r="B13" s="280">
        <f t="shared" ref="B13:B14" si="6">E13-SUM(H13:Q13)</f>
        <v>0</v>
      </c>
      <c r="C13" s="280"/>
      <c r="D13" s="299" t="s">
        <v>1525</v>
      </c>
      <c r="E13" s="111">
        <v>0</v>
      </c>
      <c r="F13" s="114">
        <v>0</v>
      </c>
      <c r="G13" s="121">
        <v>0</v>
      </c>
      <c r="H13" s="110">
        <v>0</v>
      </c>
      <c r="I13" s="102">
        <v>0</v>
      </c>
      <c r="J13" s="102">
        <v>0</v>
      </c>
      <c r="K13" s="102">
        <v>0</v>
      </c>
      <c r="L13" s="102">
        <v>0</v>
      </c>
      <c r="M13" s="102">
        <v>0</v>
      </c>
      <c r="N13" s="102">
        <v>0</v>
      </c>
      <c r="O13" s="102">
        <v>0</v>
      </c>
      <c r="P13" s="102">
        <v>0</v>
      </c>
      <c r="Q13" s="111">
        <v>0</v>
      </c>
    </row>
    <row r="14" spans="1:18" ht="14.25" customHeight="1" x14ac:dyDescent="0.2">
      <c r="A14" s="280">
        <f t="shared" si="4"/>
        <v>0</v>
      </c>
      <c r="B14" s="280">
        <f t="shared" si="6"/>
        <v>0</v>
      </c>
      <c r="C14" s="280"/>
      <c r="D14" s="299" t="s">
        <v>443</v>
      </c>
      <c r="E14" s="111">
        <v>0</v>
      </c>
      <c r="F14" s="114">
        <v>0</v>
      </c>
      <c r="G14" s="121">
        <v>0</v>
      </c>
      <c r="H14" s="110">
        <v>0</v>
      </c>
      <c r="I14" s="102">
        <v>0</v>
      </c>
      <c r="J14" s="102">
        <v>0</v>
      </c>
      <c r="K14" s="102">
        <v>0</v>
      </c>
      <c r="L14" s="102">
        <v>0</v>
      </c>
      <c r="M14" s="102">
        <v>0</v>
      </c>
      <c r="N14" s="102">
        <v>0</v>
      </c>
      <c r="O14" s="102">
        <v>0</v>
      </c>
      <c r="P14" s="102">
        <v>0</v>
      </c>
      <c r="Q14" s="111">
        <v>0</v>
      </c>
    </row>
    <row r="15" spans="1:18" s="298" customFormat="1" ht="15" customHeight="1" x14ac:dyDescent="0.2">
      <c r="A15" s="280">
        <f>E15-SUM(F15:G15)</f>
        <v>0</v>
      </c>
      <c r="B15" s="280">
        <f t="shared" ref="B15:B17" si="7">E15-SUM(H15:Q15)</f>
        <v>0</v>
      </c>
      <c r="C15" s="280"/>
      <c r="D15" s="557" t="s">
        <v>13694</v>
      </c>
      <c r="E15" s="135">
        <f>+E16+E20</f>
        <v>0</v>
      </c>
      <c r="F15" s="129">
        <f t="shared" ref="F15:Q15" si="8">SUM(F16,F20)</f>
        <v>0</v>
      </c>
      <c r="G15" s="135">
        <f t="shared" si="8"/>
        <v>0</v>
      </c>
      <c r="H15" s="129">
        <f t="shared" si="8"/>
        <v>0</v>
      </c>
      <c r="I15" s="129">
        <f t="shared" si="8"/>
        <v>0</v>
      </c>
      <c r="J15" s="129">
        <f t="shared" si="8"/>
        <v>0</v>
      </c>
      <c r="K15" s="129">
        <f t="shared" si="8"/>
        <v>0</v>
      </c>
      <c r="L15" s="129">
        <f t="shared" si="8"/>
        <v>0</v>
      </c>
      <c r="M15" s="129">
        <f t="shared" si="8"/>
        <v>0</v>
      </c>
      <c r="N15" s="129">
        <f t="shared" si="8"/>
        <v>0</v>
      </c>
      <c r="O15" s="129">
        <f t="shared" si="8"/>
        <v>0</v>
      </c>
      <c r="P15" s="129">
        <f t="shared" si="8"/>
        <v>0</v>
      </c>
      <c r="Q15" s="135">
        <f t="shared" si="8"/>
        <v>0</v>
      </c>
      <c r="R15" s="295"/>
    </row>
    <row r="16" spans="1:18" ht="15" customHeight="1" x14ac:dyDescent="0.2">
      <c r="A16" s="280">
        <f t="shared" ref="A16:A19" si="9">E16-SUM(F16:G16)</f>
        <v>0</v>
      </c>
      <c r="B16" s="280">
        <f t="shared" si="7"/>
        <v>0</v>
      </c>
      <c r="C16" s="280"/>
      <c r="D16" s="558" t="s">
        <v>13695</v>
      </c>
      <c r="E16" s="135">
        <f>+SKULDIR!C28+SKULDIR!C175</f>
        <v>0</v>
      </c>
      <c r="F16" s="129">
        <f t="shared" ref="F16:Q16" si="10">+F17+F18+F19</f>
        <v>0</v>
      </c>
      <c r="G16" s="135">
        <f t="shared" si="10"/>
        <v>0</v>
      </c>
      <c r="H16" s="129">
        <f t="shared" si="10"/>
        <v>0</v>
      </c>
      <c r="I16" s="129">
        <f t="shared" si="10"/>
        <v>0</v>
      </c>
      <c r="J16" s="129">
        <f t="shared" si="10"/>
        <v>0</v>
      </c>
      <c r="K16" s="129">
        <f t="shared" si="10"/>
        <v>0</v>
      </c>
      <c r="L16" s="129">
        <f t="shared" si="10"/>
        <v>0</v>
      </c>
      <c r="M16" s="129">
        <f t="shared" si="10"/>
        <v>0</v>
      </c>
      <c r="N16" s="129">
        <f t="shared" si="10"/>
        <v>0</v>
      </c>
      <c r="O16" s="129">
        <f t="shared" si="10"/>
        <v>0</v>
      </c>
      <c r="P16" s="129">
        <f t="shared" si="10"/>
        <v>0</v>
      </c>
      <c r="Q16" s="135">
        <f t="shared" si="10"/>
        <v>0</v>
      </c>
      <c r="R16" s="274"/>
    </row>
    <row r="17" spans="1:18" ht="15" customHeight="1" x14ac:dyDescent="0.2">
      <c r="A17" s="280">
        <f t="shared" si="9"/>
        <v>0</v>
      </c>
      <c r="B17" s="280">
        <f t="shared" si="7"/>
        <v>0</v>
      </c>
      <c r="C17" s="280"/>
      <c r="D17" s="299" t="s">
        <v>13696</v>
      </c>
      <c r="E17" s="482">
        <v>0</v>
      </c>
      <c r="F17" s="481">
        <v>0</v>
      </c>
      <c r="G17" s="482">
        <v>0</v>
      </c>
      <c r="H17" s="546">
        <v>0</v>
      </c>
      <c r="I17" s="481">
        <v>0</v>
      </c>
      <c r="J17" s="480">
        <v>0</v>
      </c>
      <c r="K17" s="480">
        <v>0</v>
      </c>
      <c r="L17" s="480">
        <v>0</v>
      </c>
      <c r="M17" s="480">
        <v>0</v>
      </c>
      <c r="N17" s="480">
        <v>0</v>
      </c>
      <c r="O17" s="480">
        <v>0</v>
      </c>
      <c r="P17" s="480">
        <v>0</v>
      </c>
      <c r="Q17" s="482">
        <v>0</v>
      </c>
      <c r="R17" s="274"/>
    </row>
    <row r="18" spans="1:18" ht="15" customHeight="1" x14ac:dyDescent="0.2">
      <c r="A18" s="280">
        <f t="shared" si="9"/>
        <v>0</v>
      </c>
      <c r="B18" s="280">
        <f>E18-SUM(H18:Q18)</f>
        <v>0</v>
      </c>
      <c r="C18" s="280"/>
      <c r="D18" s="299" t="s">
        <v>13697</v>
      </c>
      <c r="E18" s="482">
        <v>0</v>
      </c>
      <c r="F18" s="481">
        <v>0</v>
      </c>
      <c r="G18" s="482">
        <v>0</v>
      </c>
      <c r="H18" s="546">
        <v>0</v>
      </c>
      <c r="I18" s="481">
        <v>0</v>
      </c>
      <c r="J18" s="480">
        <v>0</v>
      </c>
      <c r="K18" s="480">
        <v>0</v>
      </c>
      <c r="L18" s="480">
        <v>0</v>
      </c>
      <c r="M18" s="480">
        <v>0</v>
      </c>
      <c r="N18" s="480">
        <v>0</v>
      </c>
      <c r="O18" s="480">
        <v>0</v>
      </c>
      <c r="P18" s="480">
        <v>0</v>
      </c>
      <c r="Q18" s="482">
        <v>0</v>
      </c>
      <c r="R18" s="274"/>
    </row>
    <row r="19" spans="1:18" ht="15" customHeight="1" x14ac:dyDescent="0.2">
      <c r="A19" s="280">
        <f t="shared" si="9"/>
        <v>0</v>
      </c>
      <c r="B19" s="280">
        <f>E19-SUM(H19:Q19)</f>
        <v>0</v>
      </c>
      <c r="C19" s="280"/>
      <c r="D19" s="299" t="s">
        <v>13698</v>
      </c>
      <c r="E19" s="482">
        <v>0</v>
      </c>
      <c r="F19" s="481">
        <v>0</v>
      </c>
      <c r="G19" s="482">
        <v>0</v>
      </c>
      <c r="H19" s="546">
        <v>0</v>
      </c>
      <c r="I19" s="481">
        <v>0</v>
      </c>
      <c r="J19" s="480">
        <v>0</v>
      </c>
      <c r="K19" s="480">
        <v>0</v>
      </c>
      <c r="L19" s="480">
        <v>0</v>
      </c>
      <c r="M19" s="480">
        <v>0</v>
      </c>
      <c r="N19" s="480">
        <v>0</v>
      </c>
      <c r="O19" s="480">
        <v>0</v>
      </c>
      <c r="P19" s="480">
        <v>0</v>
      </c>
      <c r="Q19" s="482">
        <v>0</v>
      </c>
      <c r="R19" s="274"/>
    </row>
    <row r="20" spans="1:18" ht="15" customHeight="1" x14ac:dyDescent="0.2">
      <c r="A20" s="280">
        <f t="shared" ref="A20:A22" si="11">E20-SUM(F20:G20)</f>
        <v>0</v>
      </c>
      <c r="B20" s="280">
        <f>E20-SUM(H20:Q20)</f>
        <v>0</v>
      </c>
      <c r="C20" s="280"/>
      <c r="D20" s="558" t="s">
        <v>13699</v>
      </c>
      <c r="E20" s="135">
        <f>+SKULDIR!C29+SKULDIR!C176</f>
        <v>0</v>
      </c>
      <c r="F20" s="129">
        <f>+SUM(F21:F22)</f>
        <v>0</v>
      </c>
      <c r="G20" s="135">
        <f>+SUM(G21:G22)</f>
        <v>0</v>
      </c>
      <c r="H20" s="129">
        <f t="shared" ref="H20:Q20" si="12">SUM(H21:H22)</f>
        <v>0</v>
      </c>
      <c r="I20" s="129">
        <f t="shared" si="12"/>
        <v>0</v>
      </c>
      <c r="J20" s="129">
        <f t="shared" si="12"/>
        <v>0</v>
      </c>
      <c r="K20" s="129">
        <f t="shared" si="12"/>
        <v>0</v>
      </c>
      <c r="L20" s="129">
        <f t="shared" si="12"/>
        <v>0</v>
      </c>
      <c r="M20" s="129">
        <f t="shared" si="12"/>
        <v>0</v>
      </c>
      <c r="N20" s="129">
        <f t="shared" si="12"/>
        <v>0</v>
      </c>
      <c r="O20" s="129">
        <f t="shared" si="12"/>
        <v>0</v>
      </c>
      <c r="P20" s="129">
        <f t="shared" si="12"/>
        <v>0</v>
      </c>
      <c r="Q20" s="135">
        <f t="shared" si="12"/>
        <v>0</v>
      </c>
      <c r="R20" s="274"/>
    </row>
    <row r="21" spans="1:18" ht="15" customHeight="1" x14ac:dyDescent="0.2">
      <c r="A21" s="280">
        <f t="shared" si="11"/>
        <v>0</v>
      </c>
      <c r="B21" s="280">
        <f>E21-SUM(H21:Q21)</f>
        <v>0</v>
      </c>
      <c r="C21" s="280"/>
      <c r="D21" s="299" t="s">
        <v>13700</v>
      </c>
      <c r="E21" s="482">
        <v>0</v>
      </c>
      <c r="F21" s="114">
        <v>0</v>
      </c>
      <c r="G21" s="121">
        <v>0</v>
      </c>
      <c r="H21" s="481">
        <v>0</v>
      </c>
      <c r="I21" s="480">
        <v>0</v>
      </c>
      <c r="J21" s="480">
        <v>0</v>
      </c>
      <c r="K21" s="480">
        <v>0</v>
      </c>
      <c r="L21" s="480">
        <v>0</v>
      </c>
      <c r="M21" s="480">
        <v>0</v>
      </c>
      <c r="N21" s="480">
        <v>0</v>
      </c>
      <c r="O21" s="480">
        <v>0</v>
      </c>
      <c r="P21" s="480">
        <v>0</v>
      </c>
      <c r="Q21" s="482">
        <v>0</v>
      </c>
      <c r="R21" s="274"/>
    </row>
    <row r="22" spans="1:18" ht="15" customHeight="1" x14ac:dyDescent="0.2">
      <c r="A22" s="280">
        <f t="shared" si="11"/>
        <v>0</v>
      </c>
      <c r="B22" s="280">
        <f>E22-SUM(H22:Q22)</f>
        <v>0</v>
      </c>
      <c r="C22" s="280"/>
      <c r="D22" s="299" t="s">
        <v>13701</v>
      </c>
      <c r="E22" s="482">
        <v>0</v>
      </c>
      <c r="F22" s="114">
        <v>0</v>
      </c>
      <c r="G22" s="121">
        <v>0</v>
      </c>
      <c r="H22" s="481">
        <v>0</v>
      </c>
      <c r="I22" s="480">
        <v>0</v>
      </c>
      <c r="J22" s="480">
        <v>0</v>
      </c>
      <c r="K22" s="480">
        <v>0</v>
      </c>
      <c r="L22" s="480">
        <v>0</v>
      </c>
      <c r="M22" s="480">
        <v>0</v>
      </c>
      <c r="N22" s="480">
        <v>0</v>
      </c>
      <c r="O22" s="480">
        <v>0</v>
      </c>
      <c r="P22" s="480">
        <v>0</v>
      </c>
      <c r="Q22" s="482">
        <v>0</v>
      </c>
      <c r="R22" s="274"/>
    </row>
    <row r="23" spans="1:18" x14ac:dyDescent="0.2">
      <c r="C23" s="105"/>
      <c r="D23" s="300"/>
      <c r="E23" s="94"/>
      <c r="F23" s="94"/>
      <c r="G23" s="94"/>
      <c r="H23" s="94"/>
      <c r="I23" s="94"/>
      <c r="J23" s="94"/>
      <c r="K23" s="94"/>
      <c r="L23" s="94"/>
      <c r="M23" s="94"/>
      <c r="N23" s="94"/>
      <c r="O23" s="94"/>
      <c r="P23" s="94"/>
      <c r="Q23" s="94"/>
      <c r="R23" s="274"/>
    </row>
    <row r="24" spans="1:18" x14ac:dyDescent="0.2">
      <c r="C24" s="105"/>
      <c r="D24" s="75"/>
      <c r="E24" s="94"/>
      <c r="F24" s="94"/>
      <c r="G24" s="94"/>
      <c r="H24" s="94"/>
      <c r="I24" s="94"/>
      <c r="J24" s="94"/>
      <c r="K24" s="94"/>
      <c r="L24" s="94"/>
      <c r="M24" s="94"/>
      <c r="N24" s="94"/>
      <c r="O24" s="94"/>
      <c r="P24" s="94"/>
      <c r="Q24" s="94"/>
    </row>
    <row r="25" spans="1:18" x14ac:dyDescent="0.2">
      <c r="C25" s="105"/>
      <c r="D25" s="75"/>
      <c r="E25" s="94"/>
      <c r="F25" s="94"/>
      <c r="G25" s="94"/>
      <c r="H25" s="94"/>
      <c r="I25" s="94"/>
      <c r="J25" s="94"/>
      <c r="K25" s="94"/>
      <c r="L25" s="94"/>
      <c r="M25" s="94"/>
      <c r="N25" s="94"/>
      <c r="O25" s="94"/>
      <c r="P25" s="94"/>
      <c r="Q25" s="94"/>
    </row>
    <row r="26" spans="1:18" x14ac:dyDescent="0.2">
      <c r="C26" s="105"/>
      <c r="D26" s="401" t="s">
        <v>641</v>
      </c>
      <c r="E26" s="93"/>
      <c r="F26" s="93"/>
      <c r="G26" s="93"/>
      <c r="H26" s="93"/>
      <c r="I26" s="93"/>
      <c r="J26" s="93"/>
      <c r="K26" s="93"/>
      <c r="L26" s="93"/>
      <c r="M26" s="93"/>
      <c r="N26" s="93"/>
      <c r="O26" s="93"/>
      <c r="P26" s="93"/>
      <c r="Q26" s="93"/>
    </row>
    <row r="27" spans="1:18" outlineLevel="1" x14ac:dyDescent="0.2">
      <c r="C27" s="105"/>
      <c r="D27" s="318" t="s">
        <v>13702</v>
      </c>
      <c r="E27" s="280">
        <f>E5-E6-E11</f>
        <v>0</v>
      </c>
      <c r="F27" s="280">
        <f t="shared" ref="F27:Q27" si="13">F5-F6-F11</f>
        <v>0</v>
      </c>
      <c r="G27" s="280">
        <f t="shared" si="13"/>
        <v>0</v>
      </c>
      <c r="H27" s="280">
        <f t="shared" si="13"/>
        <v>0</v>
      </c>
      <c r="I27" s="280">
        <f t="shared" si="13"/>
        <v>0</v>
      </c>
      <c r="J27" s="280">
        <f t="shared" si="13"/>
        <v>0</v>
      </c>
      <c r="K27" s="280">
        <f t="shared" si="13"/>
        <v>0</v>
      </c>
      <c r="L27" s="280">
        <f t="shared" si="13"/>
        <v>0</v>
      </c>
      <c r="M27" s="280">
        <f t="shared" si="13"/>
        <v>0</v>
      </c>
      <c r="N27" s="280">
        <f t="shared" si="13"/>
        <v>0</v>
      </c>
      <c r="O27" s="280">
        <f t="shared" si="13"/>
        <v>0</v>
      </c>
      <c r="P27" s="280">
        <f t="shared" si="13"/>
        <v>0</v>
      </c>
      <c r="Q27" s="280">
        <f t="shared" si="13"/>
        <v>0</v>
      </c>
    </row>
    <row r="28" spans="1:18" outlineLevel="1" x14ac:dyDescent="0.2">
      <c r="C28" s="105"/>
      <c r="D28" s="318" t="s">
        <v>1763</v>
      </c>
      <c r="E28" s="280">
        <f t="shared" ref="E28:Q28" si="14">E6-E7-E8-E9-E10</f>
        <v>0</v>
      </c>
      <c r="F28" s="280">
        <f t="shared" si="14"/>
        <v>0</v>
      </c>
      <c r="G28" s="280">
        <f t="shared" si="14"/>
        <v>0</v>
      </c>
      <c r="H28" s="280">
        <f t="shared" si="14"/>
        <v>0</v>
      </c>
      <c r="I28" s="280">
        <f t="shared" si="14"/>
        <v>0</v>
      </c>
      <c r="J28" s="280">
        <f t="shared" si="14"/>
        <v>0</v>
      </c>
      <c r="K28" s="280">
        <f t="shared" si="14"/>
        <v>0</v>
      </c>
      <c r="L28" s="280">
        <f t="shared" si="14"/>
        <v>0</v>
      </c>
      <c r="M28" s="280">
        <f t="shared" si="14"/>
        <v>0</v>
      </c>
      <c r="N28" s="280">
        <f t="shared" si="14"/>
        <v>0</v>
      </c>
      <c r="O28" s="280">
        <f t="shared" si="14"/>
        <v>0</v>
      </c>
      <c r="P28" s="280">
        <f t="shared" si="14"/>
        <v>0</v>
      </c>
      <c r="Q28" s="280">
        <f t="shared" si="14"/>
        <v>0</v>
      </c>
    </row>
    <row r="29" spans="1:18" outlineLevel="1" x14ac:dyDescent="0.2">
      <c r="C29" s="105"/>
      <c r="D29" s="318" t="s">
        <v>1764</v>
      </c>
      <c r="E29" s="280">
        <f t="shared" ref="E29:Q29" si="15">E11-E12-E13-E14</f>
        <v>0</v>
      </c>
      <c r="F29" s="280">
        <f t="shared" si="15"/>
        <v>0</v>
      </c>
      <c r="G29" s="280">
        <f t="shared" si="15"/>
        <v>0</v>
      </c>
      <c r="H29" s="280">
        <f t="shared" si="15"/>
        <v>0</v>
      </c>
      <c r="I29" s="280">
        <f t="shared" si="15"/>
        <v>0</v>
      </c>
      <c r="J29" s="280">
        <f t="shared" si="15"/>
        <v>0</v>
      </c>
      <c r="K29" s="280">
        <f t="shared" si="15"/>
        <v>0</v>
      </c>
      <c r="L29" s="280">
        <f t="shared" si="15"/>
        <v>0</v>
      </c>
      <c r="M29" s="280">
        <f t="shared" si="15"/>
        <v>0</v>
      </c>
      <c r="N29" s="280">
        <f t="shared" si="15"/>
        <v>0</v>
      </c>
      <c r="O29" s="280">
        <f t="shared" si="15"/>
        <v>0</v>
      </c>
      <c r="P29" s="280">
        <f t="shared" si="15"/>
        <v>0</v>
      </c>
      <c r="Q29" s="280">
        <f t="shared" si="15"/>
        <v>0</v>
      </c>
    </row>
    <row r="30" spans="1:18" outlineLevel="1" x14ac:dyDescent="0.2">
      <c r="C30" s="105"/>
      <c r="D30" s="318" t="s">
        <v>13703</v>
      </c>
      <c r="E30" s="280">
        <f>E15-E16-E20</f>
        <v>0</v>
      </c>
      <c r="F30" s="280">
        <f t="shared" ref="F30:Q30" si="16">F15-F16-F20</f>
        <v>0</v>
      </c>
      <c r="G30" s="280">
        <f t="shared" si="16"/>
        <v>0</v>
      </c>
      <c r="H30" s="280">
        <f t="shared" si="16"/>
        <v>0</v>
      </c>
      <c r="I30" s="280">
        <f t="shared" si="16"/>
        <v>0</v>
      </c>
      <c r="J30" s="280">
        <f t="shared" si="16"/>
        <v>0</v>
      </c>
      <c r="K30" s="280">
        <f t="shared" si="16"/>
        <v>0</v>
      </c>
      <c r="L30" s="280">
        <f t="shared" si="16"/>
        <v>0</v>
      </c>
      <c r="M30" s="280">
        <f t="shared" si="16"/>
        <v>0</v>
      </c>
      <c r="N30" s="280">
        <f t="shared" si="16"/>
        <v>0</v>
      </c>
      <c r="O30" s="280">
        <f t="shared" si="16"/>
        <v>0</v>
      </c>
      <c r="P30" s="280">
        <f t="shared" si="16"/>
        <v>0</v>
      </c>
      <c r="Q30" s="280">
        <f t="shared" si="16"/>
        <v>0</v>
      </c>
    </row>
    <row r="31" spans="1:18" outlineLevel="1" x14ac:dyDescent="0.2">
      <c r="C31" s="274"/>
      <c r="D31" s="318" t="s">
        <v>13704</v>
      </c>
      <c r="E31" s="280">
        <f>E16-E17-E18-E19</f>
        <v>0</v>
      </c>
      <c r="F31" s="280">
        <f t="shared" ref="F31:Q32" si="17">F16-F17-F18-F19</f>
        <v>0</v>
      </c>
      <c r="G31" s="280">
        <f t="shared" si="17"/>
        <v>0</v>
      </c>
      <c r="H31" s="280">
        <f t="shared" si="17"/>
        <v>0</v>
      </c>
      <c r="I31" s="280">
        <f t="shared" si="17"/>
        <v>0</v>
      </c>
      <c r="J31" s="280">
        <f t="shared" si="17"/>
        <v>0</v>
      </c>
      <c r="K31" s="280">
        <f t="shared" si="17"/>
        <v>0</v>
      </c>
      <c r="L31" s="280">
        <f t="shared" si="17"/>
        <v>0</v>
      </c>
      <c r="M31" s="280">
        <f t="shared" si="17"/>
        <v>0</v>
      </c>
      <c r="N31" s="280">
        <f t="shared" si="17"/>
        <v>0</v>
      </c>
      <c r="O31" s="280">
        <f t="shared" si="17"/>
        <v>0</v>
      </c>
      <c r="P31" s="280">
        <f t="shared" si="17"/>
        <v>0</v>
      </c>
      <c r="Q31" s="280">
        <f t="shared" si="17"/>
        <v>0</v>
      </c>
    </row>
    <row r="32" spans="1:18" outlineLevel="1" x14ac:dyDescent="0.2">
      <c r="C32" s="105"/>
      <c r="D32" s="318" t="s">
        <v>13705</v>
      </c>
      <c r="E32" s="280">
        <f>E20-E21-E22</f>
        <v>0</v>
      </c>
      <c r="F32" s="280">
        <f t="shared" si="17"/>
        <v>0</v>
      </c>
      <c r="G32" s="280">
        <f t="shared" si="17"/>
        <v>0</v>
      </c>
      <c r="H32" s="280">
        <f t="shared" si="17"/>
        <v>0</v>
      </c>
      <c r="I32" s="280">
        <f t="shared" si="17"/>
        <v>0</v>
      </c>
      <c r="J32" s="280">
        <f t="shared" si="17"/>
        <v>0</v>
      </c>
      <c r="K32" s="280">
        <f t="shared" si="17"/>
        <v>0</v>
      </c>
      <c r="L32" s="280">
        <f t="shared" si="17"/>
        <v>0</v>
      </c>
      <c r="M32" s="280">
        <f t="shared" si="17"/>
        <v>0</v>
      </c>
      <c r="N32" s="280">
        <f t="shared" si="17"/>
        <v>0</v>
      </c>
      <c r="O32" s="280">
        <f t="shared" si="17"/>
        <v>0</v>
      </c>
      <c r="P32" s="280">
        <f t="shared" si="17"/>
        <v>0</v>
      </c>
      <c r="Q32" s="280">
        <f t="shared" si="17"/>
        <v>0</v>
      </c>
    </row>
    <row r="33" spans="3:17" x14ac:dyDescent="0.2">
      <c r="C33" s="87"/>
      <c r="E33" s="92"/>
      <c r="F33" s="92"/>
      <c r="G33" s="92"/>
      <c r="H33" s="92"/>
      <c r="I33" s="92"/>
      <c r="J33" s="92"/>
      <c r="K33" s="92"/>
      <c r="L33" s="92"/>
      <c r="M33" s="92"/>
      <c r="N33" s="92"/>
      <c r="O33" s="92"/>
      <c r="P33" s="92"/>
      <c r="Q33" s="92"/>
    </row>
    <row r="34" spans="3:17" x14ac:dyDescent="0.2">
      <c r="C34" s="105"/>
      <c r="E34" s="92"/>
      <c r="F34" s="92"/>
      <c r="G34" s="92"/>
      <c r="H34" s="92"/>
      <c r="I34" s="92"/>
      <c r="J34" s="92"/>
      <c r="K34" s="92"/>
      <c r="L34" s="92"/>
      <c r="M34" s="92"/>
      <c r="N34" s="92"/>
      <c r="O34" s="92"/>
      <c r="P34" s="92"/>
      <c r="Q34" s="92"/>
    </row>
    <row r="35" spans="3:17" x14ac:dyDescent="0.2">
      <c r="C35" s="105"/>
      <c r="E35" s="91"/>
      <c r="F35" s="92"/>
      <c r="G35" s="92"/>
      <c r="H35" s="92"/>
      <c r="I35" s="91"/>
      <c r="J35" s="91"/>
      <c r="K35" s="91"/>
      <c r="L35" s="91"/>
      <c r="M35" s="91"/>
      <c r="N35" s="91"/>
      <c r="O35" s="91"/>
      <c r="P35" s="91"/>
      <c r="Q35" s="91"/>
    </row>
    <row r="36" spans="3:17" x14ac:dyDescent="0.2">
      <c r="C36" s="105"/>
      <c r="D36" s="302"/>
      <c r="E36" s="91"/>
      <c r="F36" s="92"/>
      <c r="G36" s="92"/>
      <c r="H36" s="92"/>
      <c r="I36" s="91"/>
      <c r="J36" s="91"/>
      <c r="K36" s="91"/>
      <c r="L36" s="91"/>
      <c r="M36" s="91"/>
      <c r="N36" s="91"/>
      <c r="O36" s="91"/>
      <c r="P36" s="91"/>
      <c r="Q36" s="91"/>
    </row>
    <row r="37" spans="3:17" x14ac:dyDescent="0.2">
      <c r="C37" s="105"/>
      <c r="D37" s="302"/>
      <c r="E37" s="91"/>
      <c r="F37" s="92"/>
      <c r="G37" s="92"/>
      <c r="H37" s="92"/>
      <c r="I37" s="91"/>
      <c r="J37" s="91"/>
      <c r="K37" s="91"/>
      <c r="L37" s="91"/>
      <c r="M37" s="91"/>
      <c r="N37" s="91"/>
      <c r="O37" s="91"/>
      <c r="P37" s="91"/>
      <c r="Q37" s="91"/>
    </row>
    <row r="38" spans="3:17" x14ac:dyDescent="0.2">
      <c r="C38" s="105"/>
      <c r="D38" s="57"/>
      <c r="E38" s="91"/>
      <c r="F38" s="92"/>
      <c r="G38" s="92"/>
      <c r="H38" s="92"/>
      <c r="I38" s="91"/>
      <c r="J38" s="91"/>
      <c r="K38" s="91"/>
      <c r="L38" s="91"/>
      <c r="M38" s="91"/>
      <c r="N38" s="91"/>
      <c r="O38" s="91"/>
      <c r="P38" s="91"/>
      <c r="Q38" s="91"/>
    </row>
    <row r="39" spans="3:17" x14ac:dyDescent="0.2">
      <c r="C39" s="105"/>
      <c r="D39" s="57"/>
      <c r="E39" s="91"/>
      <c r="F39" s="92"/>
      <c r="G39" s="92"/>
      <c r="H39" s="92"/>
      <c r="I39" s="91"/>
      <c r="J39" s="91"/>
      <c r="K39" s="91"/>
      <c r="L39" s="91"/>
      <c r="M39" s="91"/>
      <c r="N39" s="91"/>
      <c r="O39" s="91"/>
      <c r="P39" s="91"/>
      <c r="Q39" s="91"/>
    </row>
    <row r="40" spans="3:17" x14ac:dyDescent="0.2">
      <c r="C40" s="105"/>
      <c r="D40" s="76"/>
      <c r="E40" s="91"/>
      <c r="F40" s="92"/>
      <c r="G40" s="92"/>
      <c r="H40" s="92"/>
      <c r="I40" s="91"/>
      <c r="J40" s="91"/>
      <c r="K40" s="91"/>
      <c r="L40" s="91"/>
      <c r="M40" s="91"/>
      <c r="N40" s="91"/>
      <c r="O40" s="91"/>
      <c r="P40" s="91"/>
      <c r="Q40" s="91"/>
    </row>
    <row r="41" spans="3:17" x14ac:dyDescent="0.2">
      <c r="C41" s="105"/>
      <c r="D41" s="76"/>
      <c r="E41" s="91"/>
      <c r="F41" s="92"/>
      <c r="G41" s="92"/>
      <c r="H41" s="92"/>
      <c r="I41" s="91"/>
      <c r="J41" s="91"/>
      <c r="K41" s="91"/>
      <c r="L41" s="91"/>
      <c r="M41" s="91"/>
      <c r="N41" s="91"/>
      <c r="O41" s="91"/>
      <c r="P41" s="91"/>
      <c r="Q41" s="91"/>
    </row>
    <row r="42" spans="3:17" x14ac:dyDescent="0.2">
      <c r="C42" s="105"/>
      <c r="D42" s="76"/>
      <c r="E42" s="91"/>
      <c r="F42" s="92"/>
      <c r="G42" s="92"/>
      <c r="H42" s="92"/>
      <c r="I42" s="91"/>
      <c r="J42" s="91"/>
      <c r="K42" s="91"/>
      <c r="L42" s="91"/>
      <c r="M42" s="91"/>
      <c r="N42" s="91"/>
      <c r="O42" s="91"/>
      <c r="P42" s="91"/>
      <c r="Q42" s="91"/>
    </row>
    <row r="43" spans="3:17" x14ac:dyDescent="0.2">
      <c r="C43" s="105"/>
      <c r="D43" s="76"/>
      <c r="E43" s="91"/>
      <c r="F43" s="92"/>
      <c r="G43" s="92"/>
      <c r="H43" s="92"/>
      <c r="I43" s="91"/>
      <c r="J43" s="91"/>
      <c r="K43" s="91"/>
      <c r="L43" s="91"/>
      <c r="M43" s="91"/>
      <c r="N43" s="91"/>
      <c r="O43" s="91"/>
      <c r="P43" s="91"/>
      <c r="Q43" s="91"/>
    </row>
    <row r="44" spans="3:17" x14ac:dyDescent="0.2">
      <c r="C44" s="105"/>
      <c r="D44" s="76"/>
      <c r="E44" s="91"/>
      <c r="F44" s="92"/>
      <c r="G44" s="92"/>
      <c r="H44" s="92"/>
      <c r="I44" s="91"/>
      <c r="J44" s="91"/>
      <c r="K44" s="91"/>
      <c r="L44" s="91"/>
      <c r="M44" s="91"/>
      <c r="N44" s="91"/>
      <c r="O44" s="91"/>
      <c r="P44" s="91"/>
      <c r="Q44" s="91"/>
    </row>
    <row r="45" spans="3:17" x14ac:dyDescent="0.2">
      <c r="C45" s="105"/>
      <c r="D45" s="77"/>
      <c r="E45" s="91"/>
      <c r="F45" s="92"/>
      <c r="G45" s="92"/>
      <c r="H45" s="92"/>
      <c r="I45" s="91"/>
      <c r="J45" s="91"/>
      <c r="K45" s="91"/>
      <c r="L45" s="91"/>
      <c r="M45" s="91"/>
      <c r="N45" s="91"/>
      <c r="O45" s="91"/>
      <c r="P45" s="91"/>
      <c r="Q45" s="91"/>
    </row>
    <row r="46" spans="3:17" x14ac:dyDescent="0.2">
      <c r="C46" s="105"/>
      <c r="D46" s="76"/>
      <c r="E46" s="91"/>
      <c r="F46" s="92"/>
      <c r="G46" s="92"/>
      <c r="H46" s="92"/>
      <c r="I46" s="91"/>
      <c r="J46" s="91"/>
      <c r="K46" s="91"/>
      <c r="L46" s="91"/>
      <c r="M46" s="91"/>
      <c r="N46" s="91"/>
      <c r="O46" s="91"/>
      <c r="P46" s="91"/>
      <c r="Q46" s="91"/>
    </row>
    <row r="47" spans="3:17" x14ac:dyDescent="0.2">
      <c r="C47" s="105"/>
      <c r="D47" s="78"/>
      <c r="E47" s="91"/>
      <c r="F47" s="92"/>
      <c r="G47" s="92"/>
      <c r="H47" s="92"/>
      <c r="I47" s="91"/>
      <c r="J47" s="91"/>
      <c r="K47" s="91"/>
      <c r="L47" s="91"/>
      <c r="M47" s="91"/>
      <c r="N47" s="91"/>
      <c r="O47" s="91"/>
      <c r="P47" s="91"/>
      <c r="Q47" s="91"/>
    </row>
    <row r="48" spans="3:17" x14ac:dyDescent="0.2">
      <c r="C48" s="105"/>
      <c r="D48" s="79"/>
      <c r="E48" s="91"/>
      <c r="F48" s="92"/>
      <c r="G48" s="92"/>
      <c r="H48" s="92"/>
      <c r="I48" s="91"/>
      <c r="J48" s="91"/>
      <c r="K48" s="91"/>
      <c r="L48" s="91"/>
      <c r="M48" s="91"/>
      <c r="N48" s="91"/>
      <c r="O48" s="91"/>
      <c r="P48" s="91"/>
      <c r="Q48" s="91"/>
    </row>
    <row r="49" spans="3:17" x14ac:dyDescent="0.2">
      <c r="C49" s="105"/>
      <c r="D49" s="79"/>
      <c r="E49" s="91"/>
      <c r="F49" s="92"/>
      <c r="G49" s="92"/>
      <c r="H49" s="92"/>
      <c r="I49" s="91"/>
      <c r="J49" s="91"/>
      <c r="K49" s="91"/>
      <c r="L49" s="91"/>
      <c r="M49" s="91"/>
      <c r="N49" s="91"/>
      <c r="O49" s="91"/>
      <c r="P49" s="91"/>
      <c r="Q49" s="91"/>
    </row>
    <row r="50" spans="3:17" x14ac:dyDescent="0.2">
      <c r="C50" s="105"/>
      <c r="D50" s="76"/>
      <c r="E50" s="91"/>
      <c r="F50" s="92"/>
      <c r="G50" s="92"/>
      <c r="H50" s="92"/>
      <c r="I50" s="91"/>
      <c r="J50" s="91"/>
      <c r="K50" s="91"/>
      <c r="L50" s="91"/>
      <c r="M50" s="91"/>
      <c r="N50" s="91"/>
      <c r="O50" s="91"/>
      <c r="P50" s="91"/>
      <c r="Q50" s="91"/>
    </row>
    <row r="51" spans="3:17" x14ac:dyDescent="0.2">
      <c r="C51" s="105"/>
      <c r="D51" s="79"/>
      <c r="E51" s="91"/>
      <c r="F51" s="92"/>
      <c r="G51" s="92"/>
      <c r="H51" s="92"/>
      <c r="I51" s="91"/>
      <c r="J51" s="91"/>
      <c r="K51" s="91"/>
      <c r="L51" s="91"/>
      <c r="M51" s="91"/>
      <c r="N51" s="91"/>
      <c r="O51" s="91"/>
      <c r="P51" s="91"/>
      <c r="Q51" s="91"/>
    </row>
    <row r="52" spans="3:17" x14ac:dyDescent="0.2">
      <c r="C52" s="105"/>
      <c r="D52" s="79"/>
      <c r="E52" s="91"/>
      <c r="F52" s="92"/>
      <c r="G52" s="92"/>
      <c r="H52" s="92"/>
      <c r="I52" s="91"/>
      <c r="J52" s="91"/>
      <c r="K52" s="91"/>
      <c r="L52" s="91"/>
      <c r="M52" s="91"/>
      <c r="N52" s="91"/>
      <c r="O52" s="91"/>
      <c r="P52" s="91"/>
      <c r="Q52" s="91"/>
    </row>
    <row r="53" spans="3:17" x14ac:dyDescent="0.2">
      <c r="C53" s="105"/>
      <c r="D53" s="79"/>
      <c r="E53" s="91"/>
      <c r="F53" s="92"/>
      <c r="G53" s="92"/>
      <c r="H53" s="92"/>
      <c r="I53" s="91"/>
      <c r="J53" s="91"/>
      <c r="K53" s="91"/>
      <c r="L53" s="91"/>
      <c r="M53" s="91"/>
      <c r="N53" s="91"/>
      <c r="O53" s="91"/>
      <c r="P53" s="91"/>
      <c r="Q53" s="91"/>
    </row>
    <row r="54" spans="3:17" x14ac:dyDescent="0.2">
      <c r="C54" s="105"/>
      <c r="D54" s="79"/>
      <c r="E54" s="91"/>
      <c r="F54" s="92"/>
      <c r="G54" s="92"/>
      <c r="H54" s="92"/>
      <c r="I54" s="91"/>
      <c r="J54" s="91"/>
      <c r="K54" s="91"/>
      <c r="L54" s="91"/>
      <c r="M54" s="91"/>
      <c r="N54" s="91"/>
      <c r="O54" s="91"/>
      <c r="P54" s="91"/>
      <c r="Q54" s="91"/>
    </row>
    <row r="55" spans="3:17" x14ac:dyDescent="0.2">
      <c r="C55" s="105"/>
      <c r="D55" s="79"/>
      <c r="E55" s="91"/>
      <c r="F55" s="92"/>
      <c r="G55" s="92"/>
      <c r="H55" s="92"/>
      <c r="I55" s="91"/>
      <c r="J55" s="91"/>
      <c r="K55" s="91"/>
      <c r="L55" s="91"/>
      <c r="M55" s="91"/>
      <c r="N55" s="91"/>
      <c r="O55" s="91"/>
      <c r="P55" s="91"/>
      <c r="Q55" s="91"/>
    </row>
    <row r="56" spans="3:17" x14ac:dyDescent="0.2">
      <c r="C56" s="105"/>
      <c r="D56" s="78"/>
      <c r="E56" s="91"/>
      <c r="F56" s="92"/>
      <c r="G56" s="92"/>
      <c r="H56" s="92"/>
      <c r="I56" s="91"/>
      <c r="J56" s="91"/>
      <c r="K56" s="91"/>
      <c r="L56" s="91"/>
      <c r="M56" s="91"/>
      <c r="N56" s="91"/>
      <c r="O56" s="91"/>
      <c r="P56" s="91"/>
      <c r="Q56" s="91"/>
    </row>
    <row r="57" spans="3:17" x14ac:dyDescent="0.2">
      <c r="C57" s="105"/>
      <c r="D57" s="79"/>
      <c r="E57" s="91"/>
      <c r="F57" s="92"/>
      <c r="G57" s="92"/>
      <c r="H57" s="92"/>
      <c r="I57" s="91"/>
      <c r="J57" s="91"/>
      <c r="K57" s="91"/>
      <c r="L57" s="91"/>
      <c r="M57" s="91"/>
      <c r="N57" s="91"/>
      <c r="O57" s="91"/>
      <c r="P57" s="91"/>
      <c r="Q57" s="91"/>
    </row>
    <row r="58" spans="3:17" x14ac:dyDescent="0.2">
      <c r="C58" s="105"/>
      <c r="D58" s="79"/>
      <c r="E58" s="91"/>
      <c r="F58" s="92"/>
      <c r="G58" s="92"/>
      <c r="H58" s="92"/>
      <c r="I58" s="91"/>
      <c r="J58" s="91"/>
      <c r="K58" s="91"/>
      <c r="L58" s="91"/>
      <c r="M58" s="91"/>
      <c r="N58" s="91"/>
      <c r="O58" s="91"/>
      <c r="P58" s="91"/>
      <c r="Q58" s="91"/>
    </row>
    <row r="59" spans="3:17" x14ac:dyDescent="0.2">
      <c r="C59" s="105"/>
      <c r="D59" s="79"/>
      <c r="E59" s="91"/>
      <c r="F59" s="92"/>
      <c r="G59" s="92"/>
      <c r="H59" s="92"/>
      <c r="I59" s="91"/>
      <c r="J59" s="91"/>
      <c r="K59" s="91"/>
      <c r="L59" s="91"/>
      <c r="M59" s="91"/>
      <c r="N59" s="91"/>
      <c r="O59" s="91"/>
      <c r="P59" s="91"/>
      <c r="Q59" s="91"/>
    </row>
    <row r="60" spans="3:17" x14ac:dyDescent="0.2">
      <c r="C60" s="105"/>
      <c r="D60" s="78"/>
      <c r="E60" s="91"/>
      <c r="F60" s="92"/>
      <c r="G60" s="92"/>
      <c r="H60" s="92"/>
      <c r="I60" s="91"/>
      <c r="J60" s="91"/>
      <c r="K60" s="91"/>
      <c r="L60" s="91"/>
      <c r="M60" s="91"/>
      <c r="N60" s="91"/>
      <c r="O60" s="91"/>
      <c r="P60" s="91"/>
      <c r="Q60" s="91"/>
    </row>
    <row r="61" spans="3:17" x14ac:dyDescent="0.2">
      <c r="C61" s="105"/>
      <c r="D61" s="78"/>
      <c r="E61" s="91"/>
      <c r="F61" s="92"/>
      <c r="G61" s="92"/>
      <c r="H61" s="92"/>
      <c r="I61" s="91"/>
      <c r="J61" s="91"/>
      <c r="K61" s="91"/>
      <c r="L61" s="91"/>
      <c r="M61" s="91"/>
      <c r="N61" s="91"/>
      <c r="O61" s="91"/>
      <c r="P61" s="91"/>
      <c r="Q61" s="91"/>
    </row>
    <row r="62" spans="3:17" x14ac:dyDescent="0.2">
      <c r="C62" s="105"/>
      <c r="D62" s="78"/>
      <c r="E62" s="91"/>
      <c r="F62" s="92"/>
      <c r="G62" s="92"/>
      <c r="H62" s="92"/>
      <c r="I62" s="91"/>
      <c r="J62" s="91"/>
      <c r="K62" s="91"/>
      <c r="L62" s="91"/>
      <c r="M62" s="91"/>
      <c r="N62" s="91"/>
      <c r="O62" s="91"/>
      <c r="P62" s="91"/>
      <c r="Q62" s="91"/>
    </row>
    <row r="63" spans="3:17" x14ac:dyDescent="0.2">
      <c r="C63" s="105"/>
      <c r="D63" s="76"/>
      <c r="E63" s="91"/>
      <c r="F63" s="92"/>
      <c r="G63" s="92"/>
      <c r="H63" s="92"/>
      <c r="I63" s="91"/>
      <c r="J63" s="91"/>
      <c r="K63" s="91"/>
      <c r="L63" s="91"/>
      <c r="M63" s="91"/>
      <c r="N63" s="91"/>
      <c r="O63" s="91"/>
      <c r="P63" s="91"/>
      <c r="Q63" s="91"/>
    </row>
    <row r="64" spans="3:17" x14ac:dyDescent="0.2">
      <c r="C64" s="274"/>
      <c r="D64" s="76"/>
      <c r="E64" s="91"/>
      <c r="F64" s="92"/>
      <c r="G64" s="92"/>
      <c r="H64" s="92"/>
      <c r="I64" s="91"/>
      <c r="J64" s="91"/>
      <c r="K64" s="91"/>
      <c r="L64" s="91"/>
      <c r="M64" s="91"/>
      <c r="N64" s="91"/>
      <c r="O64" s="91"/>
      <c r="P64" s="91"/>
      <c r="Q64" s="91"/>
    </row>
    <row r="65" spans="3:17" x14ac:dyDescent="0.2">
      <c r="C65" s="105"/>
      <c r="D65" s="76"/>
      <c r="E65" s="91"/>
      <c r="F65" s="92"/>
      <c r="G65" s="92"/>
      <c r="H65" s="92"/>
      <c r="I65" s="91"/>
      <c r="J65" s="91"/>
      <c r="K65" s="91"/>
      <c r="L65" s="91"/>
      <c r="M65" s="91"/>
      <c r="N65" s="91"/>
      <c r="O65" s="91"/>
      <c r="P65" s="91"/>
      <c r="Q65" s="91"/>
    </row>
    <row r="66" spans="3:17" x14ac:dyDescent="0.2">
      <c r="C66" s="105"/>
      <c r="D66" s="76"/>
      <c r="E66" s="91"/>
      <c r="F66" s="92"/>
      <c r="G66" s="92"/>
      <c r="H66" s="92"/>
      <c r="I66" s="91"/>
      <c r="J66" s="91"/>
      <c r="K66" s="91"/>
      <c r="L66" s="91"/>
      <c r="M66" s="91"/>
      <c r="N66" s="91"/>
      <c r="O66" s="91"/>
      <c r="P66" s="91"/>
      <c r="Q66" s="91"/>
    </row>
    <row r="67" spans="3:17" x14ac:dyDescent="0.2">
      <c r="C67" s="105"/>
      <c r="D67" s="76"/>
      <c r="E67" s="91"/>
      <c r="F67" s="92"/>
      <c r="G67" s="92"/>
      <c r="H67" s="92"/>
      <c r="I67" s="91"/>
      <c r="J67" s="91"/>
      <c r="K67" s="91"/>
      <c r="L67" s="91"/>
      <c r="M67" s="91"/>
      <c r="N67" s="91"/>
      <c r="O67" s="91"/>
      <c r="P67" s="91"/>
      <c r="Q67" s="91"/>
    </row>
    <row r="68" spans="3:17" x14ac:dyDescent="0.2">
      <c r="C68" s="105"/>
      <c r="D68" s="76"/>
      <c r="E68" s="91"/>
      <c r="F68" s="92"/>
      <c r="G68" s="92"/>
      <c r="H68" s="92"/>
      <c r="I68" s="91"/>
      <c r="J68" s="91"/>
      <c r="K68" s="91"/>
      <c r="L68" s="91"/>
      <c r="M68" s="91"/>
      <c r="N68" s="91"/>
      <c r="O68" s="91"/>
      <c r="P68" s="91"/>
      <c r="Q68" s="91"/>
    </row>
    <row r="69" spans="3:17" x14ac:dyDescent="0.2">
      <c r="C69" s="105"/>
      <c r="D69" s="76"/>
      <c r="E69" s="91"/>
      <c r="F69" s="92"/>
      <c r="G69" s="92"/>
      <c r="H69" s="92"/>
      <c r="I69" s="91"/>
      <c r="J69" s="91"/>
      <c r="K69" s="91"/>
      <c r="L69" s="91"/>
      <c r="M69" s="91"/>
      <c r="N69" s="91"/>
      <c r="O69" s="91"/>
      <c r="P69" s="91"/>
      <c r="Q69" s="91"/>
    </row>
    <row r="70" spans="3:17" x14ac:dyDescent="0.2">
      <c r="C70" s="105"/>
      <c r="D70" s="76"/>
      <c r="E70" s="91"/>
      <c r="F70" s="92"/>
      <c r="G70" s="92"/>
      <c r="H70" s="92"/>
      <c r="I70" s="91"/>
      <c r="J70" s="91"/>
      <c r="K70" s="91"/>
      <c r="L70" s="91"/>
      <c r="M70" s="91"/>
      <c r="N70" s="91"/>
      <c r="O70" s="91"/>
      <c r="P70" s="91"/>
      <c r="Q70" s="91"/>
    </row>
    <row r="71" spans="3:17" x14ac:dyDescent="0.2">
      <c r="C71" s="105"/>
      <c r="D71" s="76"/>
      <c r="E71" s="91"/>
      <c r="F71" s="92"/>
      <c r="G71" s="92"/>
      <c r="H71" s="92"/>
      <c r="I71" s="91"/>
      <c r="J71" s="91"/>
      <c r="K71" s="91"/>
      <c r="L71" s="91"/>
      <c r="M71" s="91"/>
      <c r="N71" s="91"/>
      <c r="O71" s="91"/>
      <c r="P71" s="91"/>
      <c r="Q71" s="91"/>
    </row>
    <row r="72" spans="3:17" x14ac:dyDescent="0.2">
      <c r="C72" s="105"/>
      <c r="D72" s="79"/>
      <c r="E72" s="85"/>
      <c r="F72" s="274"/>
      <c r="G72" s="274"/>
      <c r="H72" s="274"/>
    </row>
    <row r="73" spans="3:17" x14ac:dyDescent="0.2">
      <c r="C73" s="274"/>
      <c r="D73" s="78"/>
      <c r="F73" s="274"/>
      <c r="G73" s="274"/>
      <c r="H73" s="274"/>
    </row>
    <row r="74" spans="3:17" x14ac:dyDescent="0.2">
      <c r="C74" s="274"/>
      <c r="D74" s="80"/>
      <c r="F74" s="274"/>
      <c r="G74" s="274"/>
      <c r="H74" s="274"/>
    </row>
    <row r="75" spans="3:17" x14ac:dyDescent="0.2">
      <c r="C75" s="105"/>
      <c r="D75" s="79"/>
      <c r="F75" s="274"/>
      <c r="G75" s="274"/>
      <c r="H75" s="274"/>
    </row>
    <row r="76" spans="3:17" x14ac:dyDescent="0.2">
      <c r="C76" s="105"/>
      <c r="D76" s="79"/>
      <c r="F76" s="274"/>
      <c r="G76" s="274"/>
      <c r="H76" s="274"/>
    </row>
    <row r="77" spans="3:17" x14ac:dyDescent="0.2">
      <c r="C77" s="274"/>
      <c r="D77" s="81"/>
      <c r="F77" s="274"/>
      <c r="G77" s="274"/>
      <c r="H77" s="274"/>
    </row>
    <row r="78" spans="3:17" x14ac:dyDescent="0.2">
      <c r="C78" s="274"/>
      <c r="D78" s="81"/>
      <c r="F78" s="274"/>
      <c r="G78" s="274"/>
      <c r="H78" s="274"/>
    </row>
    <row r="79" spans="3:17" x14ac:dyDescent="0.2">
      <c r="C79" s="274"/>
      <c r="D79" s="80"/>
      <c r="F79" s="274"/>
      <c r="G79" s="274"/>
      <c r="H79" s="274"/>
    </row>
    <row r="80" spans="3:17" x14ac:dyDescent="0.2">
      <c r="C80" s="105"/>
      <c r="D80" s="79"/>
      <c r="F80" s="274"/>
      <c r="G80" s="274"/>
      <c r="H80" s="274"/>
    </row>
    <row r="81" spans="3:8" x14ac:dyDescent="0.2">
      <c r="C81" s="105"/>
      <c r="D81" s="79"/>
      <c r="F81" s="274"/>
      <c r="G81" s="274"/>
      <c r="H81" s="274"/>
    </row>
    <row r="82" spans="3:8" x14ac:dyDescent="0.2">
      <c r="C82" s="274"/>
      <c r="D82" s="81"/>
      <c r="F82" s="274"/>
      <c r="G82" s="274"/>
      <c r="H82" s="274"/>
    </row>
    <row r="83" spans="3:8" x14ac:dyDescent="0.2">
      <c r="C83" s="274"/>
      <c r="D83" s="81"/>
      <c r="F83" s="274"/>
      <c r="G83" s="274"/>
      <c r="H83" s="274"/>
    </row>
    <row r="84" spans="3:8" x14ac:dyDescent="0.2">
      <c r="C84" s="274"/>
      <c r="D84" s="302"/>
      <c r="F84" s="274"/>
      <c r="G84" s="274"/>
      <c r="H84" s="274"/>
    </row>
    <row r="85" spans="3:8" x14ac:dyDescent="0.2">
      <c r="C85" s="274"/>
      <c r="D85" s="302"/>
      <c r="F85" s="274"/>
      <c r="G85" s="274"/>
      <c r="H85" s="274"/>
    </row>
    <row r="86" spans="3:8" x14ac:dyDescent="0.2">
      <c r="C86" s="274"/>
      <c r="D86" s="302"/>
    </row>
    <row r="87" spans="3:8" x14ac:dyDescent="0.2">
      <c r="C87" s="274"/>
      <c r="D87" s="302"/>
    </row>
  </sheetData>
  <customSheetViews>
    <customSheetView guid="{36FBA667-E62D-4CB2-8A1E-E3E39D09B465}" hiddenRows="1" hiddenColumns="1">
      <pane xSplit="6" ySplit="4" topLeftCell="G5" activePane="bottomRight" state="frozen"/>
      <selection pane="bottomRight" activeCell="N30" sqref="N30"/>
      <pageMargins left="0.7" right="0.7" top="0.75" bottom="0.75" header="0.3" footer="0.3"/>
      <pageSetup paperSize="9" orientation="portrait" r:id="rId1"/>
    </customSheetView>
    <customSheetView guid="{066FE8E2-BD01-4A3D-B08F-7AE148820913}" hiddenRows="1" hiddenColumns="1">
      <pane xSplit="6" ySplit="4" topLeftCell="G5" activePane="bottomRight" state="frozen"/>
      <selection pane="bottomRight" activeCell="N30" sqref="N30"/>
      <pageMargins left="0.7" right="0.7" top="0.75" bottom="0.75" header="0.3" footer="0.3"/>
      <pageSetup paperSize="9" orientation="portrait" r:id="rId2"/>
    </customSheetView>
    <customSheetView guid="{89A248D1-1EB8-46F5-9763-087E5D6B4AF5}" fitToPage="1" hiddenRows="1" hiddenColumns="1">
      <pane xSplit="4" ySplit="4" topLeftCell="E5" activePane="bottomRight" state="frozen"/>
      <selection pane="bottomRight" activeCell="G38" sqref="G38"/>
      <pageMargins left="0.70866141732283472" right="0.70866141732283472" top="0.74803149606299213" bottom="0.74803149606299213" header="0.31496062992125984" footer="0.31496062992125984"/>
      <pageSetup paperSize="9" scale="82" orientation="landscape" r:id="rId3"/>
    </customSheetView>
    <customSheetView guid="{79D16477-B0C6-48AF-AE89-11794E47C250}" fitToPage="1" printArea="1" hiddenRows="1" hiddenColumns="1">
      <pane xSplit="4" ySplit="4" topLeftCell="E5" activePane="bottomRight" state="frozen"/>
      <selection pane="bottomRight" activeCell="G38" sqref="G38"/>
      <pageMargins left="0.70866141732283472" right="0.70866141732283472" top="0.74803149606299213" bottom="0.74803149606299213" header="0.31496062992125984" footer="0.31496062992125984"/>
      <pageSetup paperSize="9" scale="79" orientation="landscape" r:id="rId4"/>
    </customSheetView>
  </customSheetViews>
  <mergeCells count="3">
    <mergeCell ref="E3:E4"/>
    <mergeCell ref="H3:Q3"/>
    <mergeCell ref="F3:G3"/>
  </mergeCells>
  <conditionalFormatting sqref="A5:B22">
    <cfRule type="cellIs" dxfId="44" priority="9" stopIfTrue="1" operator="notBetween">
      <formula>-0.1</formula>
      <formula>0.1</formula>
    </cfRule>
  </conditionalFormatting>
  <conditionalFormatting sqref="E28:Q29">
    <cfRule type="cellIs" dxfId="43" priority="8" stopIfTrue="1" operator="notBetween">
      <formula>-0.1</formula>
      <formula>0.1</formula>
    </cfRule>
  </conditionalFormatting>
  <conditionalFormatting sqref="E5:Q22">
    <cfRule type="cellIs" dxfId="42" priority="7" operator="lessThan">
      <formula>0</formula>
    </cfRule>
  </conditionalFormatting>
  <conditionalFormatting sqref="E27:Q27">
    <cfRule type="cellIs" dxfId="41" priority="4" stopIfTrue="1" operator="notBetween">
      <formula>-0.1</formula>
      <formula>0.1</formula>
    </cfRule>
  </conditionalFormatting>
  <conditionalFormatting sqref="E30:Q30">
    <cfRule type="cellIs" dxfId="40" priority="3" stopIfTrue="1" operator="notBetween">
      <formula>-0.1</formula>
      <formula>0.1</formula>
    </cfRule>
  </conditionalFormatting>
  <conditionalFormatting sqref="E31:Q31">
    <cfRule type="cellIs" dxfId="39" priority="2" stopIfTrue="1" operator="notBetween">
      <formula>-0.1</formula>
      <formula>0.1</formula>
    </cfRule>
  </conditionalFormatting>
  <conditionalFormatting sqref="E32:Q32">
    <cfRule type="cellIs" dxfId="38" priority="1" stopIfTrue="1" operator="notBetween">
      <formula>-0.1</formula>
      <formula>0.1</formula>
    </cfRule>
  </conditionalFormatting>
  <pageMargins left="0.70866141732283472" right="0.70866141732283472" top="0.74803149606299213" bottom="0.74803149606299213" header="0.31496062992125984" footer="0.31496062992125984"/>
  <pageSetup paperSize="9" scale="60" orientation="landscape"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R152"/>
  <sheetViews>
    <sheetView zoomScaleNormal="100" workbookViewId="0">
      <selection activeCell="D3" sqref="D3"/>
    </sheetView>
  </sheetViews>
  <sheetFormatPr defaultColWidth="9.140625" defaultRowHeight="15" outlineLevelRow="1" outlineLevelCol="1" x14ac:dyDescent="0.25"/>
  <cols>
    <col min="1" max="1" width="10.28515625" style="148" customWidth="1" outlineLevel="1"/>
    <col min="2" max="2" width="10.42578125" style="148" customWidth="1" outlineLevel="1"/>
    <col min="3" max="3" width="8.85546875" style="68" customWidth="1"/>
    <col min="4" max="4" width="52.42578125" style="68" customWidth="1"/>
    <col min="5" max="5" width="12.7109375" style="68" customWidth="1"/>
    <col min="6" max="17" width="10.140625" style="68" customWidth="1"/>
    <col min="18" max="16384" width="9.140625" style="68"/>
  </cols>
  <sheetData>
    <row r="1" spans="1:17" ht="18.75" x14ac:dyDescent="0.3">
      <c r="D1" s="106" t="s">
        <v>403</v>
      </c>
    </row>
    <row r="2" spans="1:17" x14ac:dyDescent="0.25">
      <c r="D2" s="115"/>
      <c r="O2" s="66"/>
    </row>
    <row r="3" spans="1:17" s="145" customFormat="1" x14ac:dyDescent="0.25">
      <c r="A3" s="401" t="s">
        <v>586</v>
      </c>
      <c r="D3" s="381" t="s">
        <v>1667</v>
      </c>
      <c r="E3" s="582" t="s">
        <v>39</v>
      </c>
      <c r="F3" s="584" t="s">
        <v>1527</v>
      </c>
      <c r="G3" s="585"/>
      <c r="H3" s="584" t="s">
        <v>18</v>
      </c>
      <c r="I3" s="586"/>
      <c r="J3" s="586"/>
      <c r="K3" s="586"/>
      <c r="L3" s="586"/>
      <c r="M3" s="586"/>
      <c r="N3" s="586"/>
      <c r="O3" s="586"/>
      <c r="P3" s="586"/>
      <c r="Q3" s="585"/>
    </row>
    <row r="4" spans="1:17" s="145" customFormat="1" ht="24.75" x14ac:dyDescent="0.25">
      <c r="A4" s="315" t="s">
        <v>1317</v>
      </c>
      <c r="B4" s="315" t="s">
        <v>18</v>
      </c>
      <c r="E4" s="583"/>
      <c r="F4" s="113" t="s">
        <v>1318</v>
      </c>
      <c r="G4" s="113" t="s">
        <v>1319</v>
      </c>
      <c r="H4" s="112" t="s">
        <v>17</v>
      </c>
      <c r="I4" s="112" t="s">
        <v>41</v>
      </c>
      <c r="J4" s="112" t="s">
        <v>42</v>
      </c>
      <c r="K4" s="112" t="s">
        <v>43</v>
      </c>
      <c r="L4" s="112" t="s">
        <v>44</v>
      </c>
      <c r="M4" s="112" t="s">
        <v>45</v>
      </c>
      <c r="N4" s="112" t="s">
        <v>46</v>
      </c>
      <c r="O4" s="112" t="s">
        <v>47</v>
      </c>
      <c r="P4" s="112" t="s">
        <v>48</v>
      </c>
      <c r="Q4" s="113" t="s">
        <v>362</v>
      </c>
    </row>
    <row r="5" spans="1:17" ht="15" customHeight="1" x14ac:dyDescent="0.25">
      <c r="A5" s="310" t="s">
        <v>368</v>
      </c>
      <c r="B5" s="280">
        <f>E5-SUM(H5:Q5)</f>
        <v>0</v>
      </c>
      <c r="C5" s="32"/>
      <c r="D5" s="117" t="s">
        <v>401</v>
      </c>
      <c r="E5" s="135">
        <f>+SKULDIR!C17+SKULDIR!C18+SKULDIR!C187</f>
        <v>0</v>
      </c>
      <c r="F5" s="119" t="s">
        <v>368</v>
      </c>
      <c r="G5" s="147" t="s">
        <v>368</v>
      </c>
      <c r="H5" s="129">
        <f t="shared" ref="H5:Q5" si="0">+H6+H32+H58+H84</f>
        <v>0</v>
      </c>
      <c r="I5" s="98">
        <f t="shared" si="0"/>
        <v>0</v>
      </c>
      <c r="J5" s="98">
        <f t="shared" si="0"/>
        <v>0</v>
      </c>
      <c r="K5" s="98">
        <f t="shared" si="0"/>
        <v>0</v>
      </c>
      <c r="L5" s="98">
        <f t="shared" si="0"/>
        <v>0</v>
      </c>
      <c r="M5" s="98">
        <f t="shared" si="0"/>
        <v>0</v>
      </c>
      <c r="N5" s="98">
        <f t="shared" si="0"/>
        <v>0</v>
      </c>
      <c r="O5" s="98">
        <f t="shared" si="0"/>
        <v>0</v>
      </c>
      <c r="P5" s="98">
        <f t="shared" si="0"/>
        <v>0</v>
      </c>
      <c r="Q5" s="135">
        <f t="shared" si="0"/>
        <v>0</v>
      </c>
    </row>
    <row r="6" spans="1:17" ht="15" customHeight="1" x14ac:dyDescent="0.25">
      <c r="A6" s="310" t="s">
        <v>368</v>
      </c>
      <c r="B6" s="280">
        <f>E6-SUM(H6:Q6)</f>
        <v>0</v>
      </c>
      <c r="C6" s="104"/>
      <c r="D6" s="65" t="s">
        <v>385</v>
      </c>
      <c r="E6" s="135">
        <f>+E7+E8+E19+E22+E23+E24</f>
        <v>0</v>
      </c>
      <c r="F6" s="119" t="s">
        <v>368</v>
      </c>
      <c r="G6" s="147" t="s">
        <v>368</v>
      </c>
      <c r="H6" s="129">
        <f t="shared" ref="H6:Q6" si="1">+H7+H8+H19+H22+H23+H24</f>
        <v>0</v>
      </c>
      <c r="I6" s="98">
        <f t="shared" si="1"/>
        <v>0</v>
      </c>
      <c r="J6" s="98">
        <f t="shared" si="1"/>
        <v>0</v>
      </c>
      <c r="K6" s="98">
        <f t="shared" si="1"/>
        <v>0</v>
      </c>
      <c r="L6" s="98">
        <f t="shared" si="1"/>
        <v>0</v>
      </c>
      <c r="M6" s="98">
        <f t="shared" si="1"/>
        <v>0</v>
      </c>
      <c r="N6" s="98">
        <f t="shared" si="1"/>
        <v>0</v>
      </c>
      <c r="O6" s="98">
        <f t="shared" si="1"/>
        <v>0</v>
      </c>
      <c r="P6" s="98">
        <f t="shared" si="1"/>
        <v>0</v>
      </c>
      <c r="Q6" s="135">
        <f t="shared" si="1"/>
        <v>0</v>
      </c>
    </row>
    <row r="7" spans="1:17" ht="15" customHeight="1" x14ac:dyDescent="0.25">
      <c r="A7" s="280">
        <f>E7-SUM(F7:G7)</f>
        <v>0</v>
      </c>
      <c r="B7" s="280">
        <f>E7-SUM(H7:Q7)</f>
        <v>0</v>
      </c>
      <c r="C7" s="32" t="s">
        <v>37</v>
      </c>
      <c r="D7" s="146" t="s">
        <v>19</v>
      </c>
      <c r="E7" s="111">
        <v>0</v>
      </c>
      <c r="F7" s="132">
        <v>0</v>
      </c>
      <c r="G7" s="378">
        <v>0</v>
      </c>
      <c r="H7" s="132">
        <v>0</v>
      </c>
      <c r="I7" s="53">
        <v>0</v>
      </c>
      <c r="J7" s="53">
        <v>0</v>
      </c>
      <c r="K7" s="53">
        <v>0</v>
      </c>
      <c r="L7" s="53">
        <v>0</v>
      </c>
      <c r="M7" s="53">
        <v>0</v>
      </c>
      <c r="N7" s="53">
        <v>0</v>
      </c>
      <c r="O7" s="53">
        <v>0</v>
      </c>
      <c r="P7" s="53">
        <v>0</v>
      </c>
      <c r="Q7" s="138">
        <v>0</v>
      </c>
    </row>
    <row r="8" spans="1:17" ht="15" customHeight="1" x14ac:dyDescent="0.25">
      <c r="A8" s="280">
        <f>E8-SUM(F8:G8)</f>
        <v>0</v>
      </c>
      <c r="B8" s="280">
        <f>E8-SUM(H8:Q8)</f>
        <v>0</v>
      </c>
      <c r="C8" s="32" t="s">
        <v>36</v>
      </c>
      <c r="D8" s="146" t="s">
        <v>386</v>
      </c>
      <c r="E8" s="135">
        <f t="shared" ref="E8:Q8" si="2">+SUM(E9:E18)</f>
        <v>0</v>
      </c>
      <c r="F8" s="129">
        <f t="shared" si="2"/>
        <v>0</v>
      </c>
      <c r="G8" s="371">
        <f t="shared" si="2"/>
        <v>0</v>
      </c>
      <c r="H8" s="129">
        <f t="shared" si="2"/>
        <v>0</v>
      </c>
      <c r="I8" s="129">
        <f t="shared" si="2"/>
        <v>0</v>
      </c>
      <c r="J8" s="129">
        <f t="shared" si="2"/>
        <v>0</v>
      </c>
      <c r="K8" s="129">
        <f t="shared" si="2"/>
        <v>0</v>
      </c>
      <c r="L8" s="129">
        <f t="shared" si="2"/>
        <v>0</v>
      </c>
      <c r="M8" s="129">
        <f t="shared" si="2"/>
        <v>0</v>
      </c>
      <c r="N8" s="129">
        <f t="shared" si="2"/>
        <v>0</v>
      </c>
      <c r="O8" s="129">
        <f t="shared" si="2"/>
        <v>0</v>
      </c>
      <c r="P8" s="129">
        <f t="shared" si="2"/>
        <v>0</v>
      </c>
      <c r="Q8" s="135">
        <f t="shared" si="2"/>
        <v>0</v>
      </c>
    </row>
    <row r="9" spans="1:17" ht="15" customHeight="1" x14ac:dyDescent="0.25">
      <c r="A9" s="280">
        <f t="shared" ref="A9:A18" si="3">E9-SUM(F9:G9)</f>
        <v>0</v>
      </c>
      <c r="B9" s="280">
        <f t="shared" ref="B9:B34" si="4">E9-SUM(H9:Q9)</f>
        <v>0</v>
      </c>
      <c r="C9" s="33" t="s">
        <v>20</v>
      </c>
      <c r="D9" s="69" t="s">
        <v>15</v>
      </c>
      <c r="E9" s="111">
        <v>0</v>
      </c>
      <c r="F9" s="130">
        <v>0</v>
      </c>
      <c r="G9" s="379">
        <v>0</v>
      </c>
      <c r="H9" s="130">
        <v>0</v>
      </c>
      <c r="I9" s="89">
        <v>0</v>
      </c>
      <c r="J9" s="89">
        <v>0</v>
      </c>
      <c r="K9" s="89">
        <v>0</v>
      </c>
      <c r="L9" s="89">
        <v>0</v>
      </c>
      <c r="M9" s="89">
        <v>0</v>
      </c>
      <c r="N9" s="89">
        <v>0</v>
      </c>
      <c r="O9" s="89">
        <v>0</v>
      </c>
      <c r="P9" s="89">
        <v>0</v>
      </c>
      <c r="Q9" s="136">
        <v>0</v>
      </c>
    </row>
    <row r="10" spans="1:17" s="148" customFormat="1" ht="15" customHeight="1" x14ac:dyDescent="0.25">
      <c r="A10" s="280">
        <f t="shared" si="3"/>
        <v>0</v>
      </c>
      <c r="B10" s="280">
        <f t="shared" si="4"/>
        <v>0</v>
      </c>
      <c r="C10" s="33" t="s">
        <v>1702</v>
      </c>
      <c r="D10" s="64" t="s">
        <v>396</v>
      </c>
      <c r="E10" s="111">
        <v>0</v>
      </c>
      <c r="F10" s="130">
        <v>0</v>
      </c>
      <c r="G10" s="379">
        <v>0</v>
      </c>
      <c r="H10" s="130">
        <v>0</v>
      </c>
      <c r="I10" s="89">
        <v>0</v>
      </c>
      <c r="J10" s="89">
        <v>0</v>
      </c>
      <c r="K10" s="89">
        <v>0</v>
      </c>
      <c r="L10" s="89">
        <v>0</v>
      </c>
      <c r="M10" s="89">
        <v>0</v>
      </c>
      <c r="N10" s="89">
        <v>0</v>
      </c>
      <c r="O10" s="89">
        <v>0</v>
      </c>
      <c r="P10" s="89">
        <v>0</v>
      </c>
      <c r="Q10" s="136">
        <v>0</v>
      </c>
    </row>
    <row r="11" spans="1:17" ht="15" customHeight="1" x14ac:dyDescent="0.25">
      <c r="A11" s="280">
        <f t="shared" si="3"/>
        <v>0</v>
      </c>
      <c r="B11" s="280">
        <f t="shared" si="4"/>
        <v>0</v>
      </c>
      <c r="C11" s="33" t="s">
        <v>21</v>
      </c>
      <c r="D11" s="69" t="s">
        <v>370</v>
      </c>
      <c r="E11" s="111">
        <v>0</v>
      </c>
      <c r="F11" s="130">
        <v>0</v>
      </c>
      <c r="G11" s="379">
        <v>0</v>
      </c>
      <c r="H11" s="130">
        <v>0</v>
      </c>
      <c r="I11" s="89">
        <v>0</v>
      </c>
      <c r="J11" s="89">
        <v>0</v>
      </c>
      <c r="K11" s="89">
        <v>0</v>
      </c>
      <c r="L11" s="89">
        <v>0</v>
      </c>
      <c r="M11" s="89">
        <v>0</v>
      </c>
      <c r="N11" s="89">
        <v>0</v>
      </c>
      <c r="O11" s="89">
        <v>0</v>
      </c>
      <c r="P11" s="89">
        <v>0</v>
      </c>
      <c r="Q11" s="136">
        <v>0</v>
      </c>
    </row>
    <row r="12" spans="1:17" ht="15" customHeight="1" x14ac:dyDescent="0.25">
      <c r="A12" s="280">
        <f t="shared" si="3"/>
        <v>0</v>
      </c>
      <c r="B12" s="280">
        <f t="shared" si="4"/>
        <v>0</v>
      </c>
      <c r="C12" s="33" t="s">
        <v>22</v>
      </c>
      <c r="D12" s="395" t="s">
        <v>399</v>
      </c>
      <c r="E12" s="111">
        <v>0</v>
      </c>
      <c r="F12" s="130">
        <v>0</v>
      </c>
      <c r="G12" s="379">
        <v>0</v>
      </c>
      <c r="H12" s="130">
        <v>0</v>
      </c>
      <c r="I12" s="89">
        <v>0</v>
      </c>
      <c r="J12" s="89">
        <v>0</v>
      </c>
      <c r="K12" s="89">
        <v>0</v>
      </c>
      <c r="L12" s="89">
        <v>0</v>
      </c>
      <c r="M12" s="89">
        <v>0</v>
      </c>
      <c r="N12" s="89">
        <v>0</v>
      </c>
      <c r="O12" s="89">
        <v>0</v>
      </c>
      <c r="P12" s="89">
        <v>0</v>
      </c>
      <c r="Q12" s="136">
        <v>0</v>
      </c>
    </row>
    <row r="13" spans="1:17" ht="15" customHeight="1" x14ac:dyDescent="0.25">
      <c r="A13" s="280">
        <f t="shared" si="3"/>
        <v>0</v>
      </c>
      <c r="B13" s="280">
        <f t="shared" si="4"/>
        <v>0</v>
      </c>
      <c r="C13" s="33" t="s">
        <v>23</v>
      </c>
      <c r="D13" s="69" t="s">
        <v>3</v>
      </c>
      <c r="E13" s="111">
        <v>0</v>
      </c>
      <c r="F13" s="130">
        <v>0</v>
      </c>
      <c r="G13" s="379">
        <v>0</v>
      </c>
      <c r="H13" s="130">
        <v>0</v>
      </c>
      <c r="I13" s="89">
        <v>0</v>
      </c>
      <c r="J13" s="89">
        <v>0</v>
      </c>
      <c r="K13" s="89">
        <v>0</v>
      </c>
      <c r="L13" s="89">
        <v>0</v>
      </c>
      <c r="M13" s="89">
        <v>0</v>
      </c>
      <c r="N13" s="89">
        <v>0</v>
      </c>
      <c r="O13" s="89">
        <v>0</v>
      </c>
      <c r="P13" s="89">
        <v>0</v>
      </c>
      <c r="Q13" s="136">
        <v>0</v>
      </c>
    </row>
    <row r="14" spans="1:17" s="148" customFormat="1" ht="15" customHeight="1" x14ac:dyDescent="0.25">
      <c r="A14" s="280">
        <f t="shared" si="3"/>
        <v>0</v>
      </c>
      <c r="B14" s="280">
        <f t="shared" si="4"/>
        <v>0</v>
      </c>
      <c r="C14" s="33" t="s">
        <v>1703</v>
      </c>
      <c r="D14" s="64" t="s">
        <v>397</v>
      </c>
      <c r="E14" s="111">
        <v>0</v>
      </c>
      <c r="F14" s="130">
        <v>0</v>
      </c>
      <c r="G14" s="379">
        <v>0</v>
      </c>
      <c r="H14" s="130">
        <v>0</v>
      </c>
      <c r="I14" s="89">
        <v>0</v>
      </c>
      <c r="J14" s="89">
        <v>0</v>
      </c>
      <c r="K14" s="89">
        <v>0</v>
      </c>
      <c r="L14" s="89">
        <v>0</v>
      </c>
      <c r="M14" s="89">
        <v>0</v>
      </c>
      <c r="N14" s="89">
        <v>0</v>
      </c>
      <c r="O14" s="89">
        <v>0</v>
      </c>
      <c r="P14" s="89">
        <v>0</v>
      </c>
      <c r="Q14" s="136">
        <v>0</v>
      </c>
    </row>
    <row r="15" spans="1:17" ht="15" customHeight="1" x14ac:dyDescent="0.25">
      <c r="A15" s="280">
        <f t="shared" si="3"/>
        <v>0</v>
      </c>
      <c r="B15" s="280">
        <f t="shared" si="4"/>
        <v>0</v>
      </c>
      <c r="C15" s="33" t="s">
        <v>24</v>
      </c>
      <c r="D15" s="69" t="s">
        <v>371</v>
      </c>
      <c r="E15" s="111">
        <v>0</v>
      </c>
      <c r="F15" s="130">
        <v>0</v>
      </c>
      <c r="G15" s="379">
        <v>0</v>
      </c>
      <c r="H15" s="130">
        <v>0</v>
      </c>
      <c r="I15" s="89">
        <v>0</v>
      </c>
      <c r="J15" s="89">
        <v>0</v>
      </c>
      <c r="K15" s="89">
        <v>0</v>
      </c>
      <c r="L15" s="89">
        <v>0</v>
      </c>
      <c r="M15" s="89">
        <v>0</v>
      </c>
      <c r="N15" s="89">
        <v>0</v>
      </c>
      <c r="O15" s="89">
        <v>0</v>
      </c>
      <c r="P15" s="89">
        <v>0</v>
      </c>
      <c r="Q15" s="136">
        <v>0</v>
      </c>
    </row>
    <row r="16" spans="1:17" ht="15" customHeight="1" x14ac:dyDescent="0.25">
      <c r="A16" s="280">
        <f t="shared" si="3"/>
        <v>0</v>
      </c>
      <c r="B16" s="280">
        <f t="shared" si="4"/>
        <v>0</v>
      </c>
      <c r="C16" s="33" t="s">
        <v>25</v>
      </c>
      <c r="D16" s="64" t="s">
        <v>1734</v>
      </c>
      <c r="E16" s="111">
        <v>0</v>
      </c>
      <c r="F16" s="130">
        <v>0</v>
      </c>
      <c r="G16" s="379">
        <v>0</v>
      </c>
      <c r="H16" s="130">
        <v>0</v>
      </c>
      <c r="I16" s="89">
        <v>0</v>
      </c>
      <c r="J16" s="89">
        <v>0</v>
      </c>
      <c r="K16" s="89">
        <v>0</v>
      </c>
      <c r="L16" s="89">
        <v>0</v>
      </c>
      <c r="M16" s="89">
        <v>0</v>
      </c>
      <c r="N16" s="89">
        <v>0</v>
      </c>
      <c r="O16" s="89">
        <v>0</v>
      </c>
      <c r="P16" s="89">
        <v>0</v>
      </c>
      <c r="Q16" s="136">
        <v>0</v>
      </c>
    </row>
    <row r="17" spans="1:18" ht="15" customHeight="1" x14ac:dyDescent="0.25">
      <c r="A17" s="280">
        <f t="shared" si="3"/>
        <v>0</v>
      </c>
      <c r="B17" s="280">
        <f t="shared" si="4"/>
        <v>0</v>
      </c>
      <c r="C17" s="33" t="s">
        <v>26</v>
      </c>
      <c r="D17" s="69" t="s">
        <v>16</v>
      </c>
      <c r="E17" s="111">
        <v>0</v>
      </c>
      <c r="F17" s="130">
        <v>0</v>
      </c>
      <c r="G17" s="379">
        <v>0</v>
      </c>
      <c r="H17" s="130">
        <v>0</v>
      </c>
      <c r="I17" s="89">
        <v>0</v>
      </c>
      <c r="J17" s="89">
        <v>0</v>
      </c>
      <c r="K17" s="89">
        <v>0</v>
      </c>
      <c r="L17" s="89">
        <v>0</v>
      </c>
      <c r="M17" s="89">
        <v>0</v>
      </c>
      <c r="N17" s="89">
        <v>0</v>
      </c>
      <c r="O17" s="89">
        <v>0</v>
      </c>
      <c r="P17" s="89">
        <v>0</v>
      </c>
      <c r="Q17" s="136">
        <v>0</v>
      </c>
    </row>
    <row r="18" spans="1:18" ht="15" customHeight="1" x14ac:dyDescent="0.25">
      <c r="A18" s="280">
        <f t="shared" si="3"/>
        <v>0</v>
      </c>
      <c r="B18" s="280">
        <f t="shared" si="4"/>
        <v>0</v>
      </c>
      <c r="C18" s="33" t="s">
        <v>27</v>
      </c>
      <c r="D18" s="69" t="s">
        <v>2</v>
      </c>
      <c r="E18" s="111">
        <v>0</v>
      </c>
      <c r="F18" s="130">
        <v>0</v>
      </c>
      <c r="G18" s="379">
        <v>0</v>
      </c>
      <c r="H18" s="130">
        <v>0</v>
      </c>
      <c r="I18" s="89">
        <v>0</v>
      </c>
      <c r="J18" s="89">
        <v>0</v>
      </c>
      <c r="K18" s="89">
        <v>0</v>
      </c>
      <c r="L18" s="89">
        <v>0</v>
      </c>
      <c r="M18" s="89">
        <v>0</v>
      </c>
      <c r="N18" s="89">
        <v>0</v>
      </c>
      <c r="O18" s="89">
        <v>0</v>
      </c>
      <c r="P18" s="89">
        <v>0</v>
      </c>
      <c r="Q18" s="136">
        <v>0</v>
      </c>
    </row>
    <row r="19" spans="1:18" s="104" customFormat="1" ht="15" customHeight="1" x14ac:dyDescent="0.25">
      <c r="A19" s="310" t="s">
        <v>368</v>
      </c>
      <c r="B19" s="280">
        <f t="shared" si="4"/>
        <v>0</v>
      </c>
      <c r="C19" s="32" t="s">
        <v>29</v>
      </c>
      <c r="D19" s="146" t="s">
        <v>30</v>
      </c>
      <c r="E19" s="135">
        <f>+SUM(E20:E21)</f>
        <v>0</v>
      </c>
      <c r="F19" s="119" t="s">
        <v>368</v>
      </c>
      <c r="G19" s="147" t="s">
        <v>368</v>
      </c>
      <c r="H19" s="129">
        <f t="shared" ref="H19:Q19" si="5">+H20+H21</f>
        <v>0</v>
      </c>
      <c r="I19" s="98">
        <f t="shared" si="5"/>
        <v>0</v>
      </c>
      <c r="J19" s="98">
        <f t="shared" si="5"/>
        <v>0</v>
      </c>
      <c r="K19" s="98">
        <f t="shared" si="5"/>
        <v>0</v>
      </c>
      <c r="L19" s="98">
        <f t="shared" si="5"/>
        <v>0</v>
      </c>
      <c r="M19" s="98">
        <f t="shared" si="5"/>
        <v>0</v>
      </c>
      <c r="N19" s="98">
        <f t="shared" si="5"/>
        <v>0</v>
      </c>
      <c r="O19" s="98">
        <f t="shared" si="5"/>
        <v>0</v>
      </c>
      <c r="P19" s="98">
        <f t="shared" si="5"/>
        <v>0</v>
      </c>
      <c r="Q19" s="135">
        <f t="shared" si="5"/>
        <v>0</v>
      </c>
    </row>
    <row r="20" spans="1:18" s="104" customFormat="1" ht="15" customHeight="1" x14ac:dyDescent="0.25">
      <c r="A20" s="310" t="s">
        <v>368</v>
      </c>
      <c r="B20" s="280">
        <f t="shared" si="4"/>
        <v>0</v>
      </c>
      <c r="C20" s="105" t="s">
        <v>31</v>
      </c>
      <c r="D20" s="69" t="s">
        <v>387</v>
      </c>
      <c r="E20" s="111">
        <v>0</v>
      </c>
      <c r="F20" s="122" t="s">
        <v>368</v>
      </c>
      <c r="G20" s="357" t="s">
        <v>368</v>
      </c>
      <c r="H20" s="130">
        <v>0</v>
      </c>
      <c r="I20" s="89">
        <v>0</v>
      </c>
      <c r="J20" s="89">
        <v>0</v>
      </c>
      <c r="K20" s="89">
        <v>0</v>
      </c>
      <c r="L20" s="89">
        <v>0</v>
      </c>
      <c r="M20" s="89">
        <v>0</v>
      </c>
      <c r="N20" s="89">
        <v>0</v>
      </c>
      <c r="O20" s="89">
        <v>0</v>
      </c>
      <c r="P20" s="89">
        <v>0</v>
      </c>
      <c r="Q20" s="136">
        <v>0</v>
      </c>
    </row>
    <row r="21" spans="1:18" s="104" customFormat="1" ht="15" customHeight="1" x14ac:dyDescent="0.25">
      <c r="A21" s="310" t="s">
        <v>368</v>
      </c>
      <c r="B21" s="280">
        <f t="shared" si="4"/>
        <v>0</v>
      </c>
      <c r="C21" s="105" t="s">
        <v>33</v>
      </c>
      <c r="D21" s="69" t="s">
        <v>34</v>
      </c>
      <c r="E21" s="111">
        <v>0</v>
      </c>
      <c r="F21" s="122" t="s">
        <v>368</v>
      </c>
      <c r="G21" s="357" t="s">
        <v>368</v>
      </c>
      <c r="H21" s="130">
        <v>0</v>
      </c>
      <c r="I21" s="89">
        <v>0</v>
      </c>
      <c r="J21" s="89">
        <v>0</v>
      </c>
      <c r="K21" s="89">
        <v>0</v>
      </c>
      <c r="L21" s="89">
        <v>0</v>
      </c>
      <c r="M21" s="89">
        <v>0</v>
      </c>
      <c r="N21" s="89">
        <v>0</v>
      </c>
      <c r="O21" s="89">
        <v>0</v>
      </c>
      <c r="P21" s="89">
        <v>0</v>
      </c>
      <c r="Q21" s="136">
        <v>0</v>
      </c>
    </row>
    <row r="22" spans="1:18" s="104" customFormat="1" ht="15" customHeight="1" x14ac:dyDescent="0.25">
      <c r="A22" s="310" t="s">
        <v>368</v>
      </c>
      <c r="B22" s="280">
        <f t="shared" si="4"/>
        <v>0</v>
      </c>
      <c r="C22" s="32" t="s">
        <v>35</v>
      </c>
      <c r="D22" s="146" t="s">
        <v>4</v>
      </c>
      <c r="E22" s="123">
        <v>0</v>
      </c>
      <c r="F22" s="122" t="s">
        <v>368</v>
      </c>
      <c r="G22" s="357" t="s">
        <v>368</v>
      </c>
      <c r="H22" s="132">
        <v>0</v>
      </c>
      <c r="I22" s="53">
        <v>0</v>
      </c>
      <c r="J22" s="53">
        <v>0</v>
      </c>
      <c r="K22" s="53">
        <v>0</v>
      </c>
      <c r="L22" s="53">
        <v>0</v>
      </c>
      <c r="M22" s="53">
        <v>0</v>
      </c>
      <c r="N22" s="53">
        <v>0</v>
      </c>
      <c r="O22" s="53">
        <v>0</v>
      </c>
      <c r="P22" s="53">
        <v>0</v>
      </c>
      <c r="Q22" s="138">
        <v>0</v>
      </c>
    </row>
    <row r="23" spans="1:18" s="104" customFormat="1" ht="17.25" customHeight="1" x14ac:dyDescent="0.25">
      <c r="A23" s="310" t="s">
        <v>368</v>
      </c>
      <c r="B23" s="280">
        <f t="shared" si="4"/>
        <v>0</v>
      </c>
      <c r="C23" s="32" t="s">
        <v>38</v>
      </c>
      <c r="D23" s="146" t="s">
        <v>1735</v>
      </c>
      <c r="E23" s="123">
        <v>0</v>
      </c>
      <c r="F23" s="122" t="s">
        <v>368</v>
      </c>
      <c r="G23" s="357" t="s">
        <v>368</v>
      </c>
      <c r="H23" s="132">
        <v>0</v>
      </c>
      <c r="I23" s="53">
        <v>0</v>
      </c>
      <c r="J23" s="53">
        <v>0</v>
      </c>
      <c r="K23" s="53">
        <v>0</v>
      </c>
      <c r="L23" s="53">
        <v>0</v>
      </c>
      <c r="M23" s="53">
        <v>0</v>
      </c>
      <c r="N23" s="53">
        <v>0</v>
      </c>
      <c r="O23" s="53">
        <v>0</v>
      </c>
      <c r="P23" s="53">
        <v>0</v>
      </c>
      <c r="Q23" s="138">
        <v>0</v>
      </c>
    </row>
    <row r="24" spans="1:18" s="104" customFormat="1" ht="15" customHeight="1" x14ac:dyDescent="0.25">
      <c r="A24" s="310" t="s">
        <v>368</v>
      </c>
      <c r="B24" s="280">
        <f t="shared" si="4"/>
        <v>0</v>
      </c>
      <c r="C24" s="32" t="s">
        <v>363</v>
      </c>
      <c r="D24" s="146" t="s">
        <v>369</v>
      </c>
      <c r="E24" s="135">
        <f>+SUM(E25:E31)</f>
        <v>0</v>
      </c>
      <c r="F24" s="119" t="s">
        <v>368</v>
      </c>
      <c r="G24" s="147" t="s">
        <v>368</v>
      </c>
      <c r="H24" s="129">
        <f t="shared" ref="H24:Q24" si="6">+SUM(H25:H31)</f>
        <v>0</v>
      </c>
      <c r="I24" s="98">
        <f t="shared" si="6"/>
        <v>0</v>
      </c>
      <c r="J24" s="98">
        <f t="shared" si="6"/>
        <v>0</v>
      </c>
      <c r="K24" s="98">
        <f>+SUM(K25:K31)</f>
        <v>0</v>
      </c>
      <c r="L24" s="98">
        <f t="shared" si="6"/>
        <v>0</v>
      </c>
      <c r="M24" s="98">
        <f t="shared" si="6"/>
        <v>0</v>
      </c>
      <c r="N24" s="98">
        <f t="shared" si="6"/>
        <v>0</v>
      </c>
      <c r="O24" s="98">
        <f t="shared" si="6"/>
        <v>0</v>
      </c>
      <c r="P24" s="98">
        <f t="shared" si="6"/>
        <v>0</v>
      </c>
      <c r="Q24" s="135">
        <f t="shared" si="6"/>
        <v>0</v>
      </c>
    </row>
    <row r="25" spans="1:18" s="104" customFormat="1" ht="15" customHeight="1" x14ac:dyDescent="0.25">
      <c r="A25" s="310" t="s">
        <v>368</v>
      </c>
      <c r="B25" s="280">
        <f t="shared" si="4"/>
        <v>0</v>
      </c>
      <c r="C25" s="105" t="s">
        <v>1714</v>
      </c>
      <c r="D25" s="107" t="s">
        <v>394</v>
      </c>
      <c r="E25" s="111">
        <v>0</v>
      </c>
      <c r="F25" s="122" t="s">
        <v>368</v>
      </c>
      <c r="G25" s="357" t="s">
        <v>368</v>
      </c>
      <c r="H25" s="130">
        <v>0</v>
      </c>
      <c r="I25" s="89">
        <v>0</v>
      </c>
      <c r="J25" s="89">
        <v>0</v>
      </c>
      <c r="K25" s="89">
        <v>0</v>
      </c>
      <c r="L25" s="89">
        <v>0</v>
      </c>
      <c r="M25" s="89">
        <v>0</v>
      </c>
      <c r="N25" s="89">
        <v>0</v>
      </c>
      <c r="O25" s="89">
        <v>0</v>
      </c>
      <c r="P25" s="89">
        <v>0</v>
      </c>
      <c r="Q25" s="136">
        <v>0</v>
      </c>
    </row>
    <row r="26" spans="1:18" s="104" customFormat="1" ht="15" customHeight="1" x14ac:dyDescent="0.25">
      <c r="A26" s="310" t="s">
        <v>368</v>
      </c>
      <c r="B26" s="280">
        <f>E26-SUM(H26:Q26)</f>
        <v>0</v>
      </c>
      <c r="C26" s="105" t="s">
        <v>1715</v>
      </c>
      <c r="D26" s="107" t="s">
        <v>15</v>
      </c>
      <c r="E26" s="111">
        <v>0</v>
      </c>
      <c r="F26" s="122" t="s">
        <v>368</v>
      </c>
      <c r="G26" s="357" t="s">
        <v>368</v>
      </c>
      <c r="H26" s="130">
        <v>0</v>
      </c>
      <c r="I26" s="89">
        <v>0</v>
      </c>
      <c r="J26" s="89">
        <v>0</v>
      </c>
      <c r="K26" s="89">
        <v>0</v>
      </c>
      <c r="L26" s="89">
        <v>0</v>
      </c>
      <c r="M26" s="89">
        <v>0</v>
      </c>
      <c r="N26" s="89">
        <v>0</v>
      </c>
      <c r="O26" s="89">
        <v>0</v>
      </c>
      <c r="P26" s="89">
        <v>0</v>
      </c>
      <c r="Q26" s="136">
        <v>0</v>
      </c>
    </row>
    <row r="27" spans="1:18" s="393" customFormat="1" ht="15" customHeight="1" x14ac:dyDescent="0.25">
      <c r="A27" s="310" t="s">
        <v>368</v>
      </c>
      <c r="B27" s="280">
        <f>E27-SUM(H27:Q27)</f>
        <v>0</v>
      </c>
      <c r="C27" s="105" t="s">
        <v>1716</v>
      </c>
      <c r="D27" s="107" t="s">
        <v>370</v>
      </c>
      <c r="E27" s="111">
        <v>0</v>
      </c>
      <c r="F27" s="122" t="s">
        <v>368</v>
      </c>
      <c r="G27" s="357" t="s">
        <v>368</v>
      </c>
      <c r="H27" s="130">
        <v>0</v>
      </c>
      <c r="I27" s="89">
        <v>0</v>
      </c>
      <c r="J27" s="89">
        <v>0</v>
      </c>
      <c r="K27" s="89">
        <v>0</v>
      </c>
      <c r="L27" s="89">
        <v>0</v>
      </c>
      <c r="M27" s="89">
        <v>0</v>
      </c>
      <c r="N27" s="89">
        <v>0</v>
      </c>
      <c r="O27" s="89">
        <v>0</v>
      </c>
      <c r="P27" s="89">
        <v>0</v>
      </c>
      <c r="Q27" s="136">
        <v>0</v>
      </c>
    </row>
    <row r="28" spans="1:18" s="393" customFormat="1" ht="15" customHeight="1" x14ac:dyDescent="0.25">
      <c r="A28" s="310" t="s">
        <v>368</v>
      </c>
      <c r="B28" s="280">
        <f>E28-SUM(H28:Q28)</f>
        <v>0</v>
      </c>
      <c r="C28" s="105" t="s">
        <v>1717</v>
      </c>
      <c r="D28" s="395" t="s">
        <v>400</v>
      </c>
      <c r="E28" s="111">
        <v>0</v>
      </c>
      <c r="F28" s="122" t="s">
        <v>368</v>
      </c>
      <c r="G28" s="357" t="s">
        <v>368</v>
      </c>
      <c r="H28" s="130">
        <v>0</v>
      </c>
      <c r="I28" s="89">
        <v>0</v>
      </c>
      <c r="J28" s="89">
        <v>0</v>
      </c>
      <c r="K28" s="89">
        <v>0</v>
      </c>
      <c r="L28" s="89">
        <v>0</v>
      </c>
      <c r="M28" s="89">
        <v>0</v>
      </c>
      <c r="N28" s="89">
        <v>0</v>
      </c>
      <c r="O28" s="89">
        <v>0</v>
      </c>
      <c r="P28" s="89">
        <v>0</v>
      </c>
      <c r="Q28" s="136">
        <v>0</v>
      </c>
    </row>
    <row r="29" spans="1:18" s="104" customFormat="1" ht="15" customHeight="1" x14ac:dyDescent="0.25">
      <c r="A29" s="310" t="s">
        <v>368</v>
      </c>
      <c r="B29" s="280">
        <f t="shared" si="4"/>
        <v>0</v>
      </c>
      <c r="C29" s="105" t="s">
        <v>1718</v>
      </c>
      <c r="D29" s="107" t="s">
        <v>1710</v>
      </c>
      <c r="E29" s="111">
        <v>0</v>
      </c>
      <c r="F29" s="122" t="s">
        <v>368</v>
      </c>
      <c r="G29" s="357" t="s">
        <v>368</v>
      </c>
      <c r="H29" s="130">
        <v>0</v>
      </c>
      <c r="I29" s="89">
        <v>0</v>
      </c>
      <c r="J29" s="89">
        <v>0</v>
      </c>
      <c r="K29" s="89">
        <v>0</v>
      </c>
      <c r="L29" s="89">
        <v>0</v>
      </c>
      <c r="M29" s="89">
        <v>0</v>
      </c>
      <c r="N29" s="89">
        <v>0</v>
      </c>
      <c r="O29" s="89">
        <v>0</v>
      </c>
      <c r="P29" s="89">
        <v>0</v>
      </c>
      <c r="Q29" s="136">
        <v>0</v>
      </c>
    </row>
    <row r="30" spans="1:18" s="104" customFormat="1" ht="15" customHeight="1" x14ac:dyDescent="0.25">
      <c r="A30" s="310" t="s">
        <v>368</v>
      </c>
      <c r="B30" s="280">
        <f t="shared" si="4"/>
        <v>0</v>
      </c>
      <c r="C30" s="105" t="s">
        <v>1719</v>
      </c>
      <c r="D30" s="107" t="s">
        <v>1709</v>
      </c>
      <c r="E30" s="111">
        <v>0</v>
      </c>
      <c r="F30" s="122" t="s">
        <v>368</v>
      </c>
      <c r="G30" s="357" t="s">
        <v>368</v>
      </c>
      <c r="H30" s="130">
        <v>0</v>
      </c>
      <c r="I30" s="89">
        <v>0</v>
      </c>
      <c r="J30" s="89">
        <v>0</v>
      </c>
      <c r="K30" s="89">
        <v>0</v>
      </c>
      <c r="L30" s="89">
        <v>0</v>
      </c>
      <c r="M30" s="89">
        <v>0</v>
      </c>
      <c r="N30" s="89">
        <v>0</v>
      </c>
      <c r="O30" s="89">
        <v>0</v>
      </c>
      <c r="P30" s="89">
        <v>0</v>
      </c>
      <c r="Q30" s="136">
        <v>0</v>
      </c>
    </row>
    <row r="31" spans="1:18" s="104" customFormat="1" ht="15" customHeight="1" x14ac:dyDescent="0.25">
      <c r="A31" s="310" t="s">
        <v>368</v>
      </c>
      <c r="B31" s="280">
        <f t="shared" si="4"/>
        <v>0</v>
      </c>
      <c r="C31" s="105" t="s">
        <v>1720</v>
      </c>
      <c r="D31" s="107" t="s">
        <v>1699</v>
      </c>
      <c r="E31" s="111">
        <v>0</v>
      </c>
      <c r="F31" s="122" t="s">
        <v>368</v>
      </c>
      <c r="G31" s="357" t="s">
        <v>368</v>
      </c>
      <c r="H31" s="130">
        <v>0</v>
      </c>
      <c r="I31" s="89">
        <v>0</v>
      </c>
      <c r="J31" s="89">
        <v>0</v>
      </c>
      <c r="K31" s="89">
        <v>0</v>
      </c>
      <c r="L31" s="89">
        <v>0</v>
      </c>
      <c r="M31" s="89">
        <v>0</v>
      </c>
      <c r="N31" s="89">
        <v>0</v>
      </c>
      <c r="O31" s="89">
        <v>0</v>
      </c>
      <c r="P31" s="89">
        <v>0</v>
      </c>
      <c r="Q31" s="136">
        <v>0</v>
      </c>
    </row>
    <row r="32" spans="1:18" s="104" customFormat="1" ht="15" customHeight="1" x14ac:dyDescent="0.25">
      <c r="A32" s="310" t="s">
        <v>368</v>
      </c>
      <c r="B32" s="280">
        <f t="shared" si="4"/>
        <v>0</v>
      </c>
      <c r="D32" s="65" t="s">
        <v>389</v>
      </c>
      <c r="E32" s="135">
        <f>+E33+E34+E45+E48+E49+E50</f>
        <v>0</v>
      </c>
      <c r="F32" s="119" t="s">
        <v>368</v>
      </c>
      <c r="G32" s="147" t="s">
        <v>368</v>
      </c>
      <c r="H32" s="129">
        <f t="shared" ref="H32:Q32" si="7">+H33+H34+H45+H48+H49+H50</f>
        <v>0</v>
      </c>
      <c r="I32" s="98">
        <f t="shared" si="7"/>
        <v>0</v>
      </c>
      <c r="J32" s="98">
        <f t="shared" si="7"/>
        <v>0</v>
      </c>
      <c r="K32" s="98">
        <f t="shared" si="7"/>
        <v>0</v>
      </c>
      <c r="L32" s="98">
        <f t="shared" si="7"/>
        <v>0</v>
      </c>
      <c r="M32" s="98">
        <f t="shared" si="7"/>
        <v>0</v>
      </c>
      <c r="N32" s="98">
        <f t="shared" si="7"/>
        <v>0</v>
      </c>
      <c r="O32" s="98">
        <f t="shared" si="7"/>
        <v>0</v>
      </c>
      <c r="P32" s="98">
        <f t="shared" si="7"/>
        <v>0</v>
      </c>
      <c r="Q32" s="135">
        <f t="shared" si="7"/>
        <v>0</v>
      </c>
      <c r="R32" s="97"/>
    </row>
    <row r="33" spans="1:18" s="104" customFormat="1" ht="15" customHeight="1" x14ac:dyDescent="0.25">
      <c r="A33" s="280">
        <f>E33-SUM(F33:G33)</f>
        <v>0</v>
      </c>
      <c r="B33" s="280">
        <f t="shared" si="4"/>
        <v>0</v>
      </c>
      <c r="C33" s="32" t="s">
        <v>37</v>
      </c>
      <c r="D33" s="146" t="s">
        <v>19</v>
      </c>
      <c r="E33" s="111">
        <v>0</v>
      </c>
      <c r="F33" s="132">
        <v>0</v>
      </c>
      <c r="G33" s="378">
        <v>0</v>
      </c>
      <c r="H33" s="132">
        <v>0</v>
      </c>
      <c r="I33" s="53">
        <v>0</v>
      </c>
      <c r="J33" s="53">
        <v>0</v>
      </c>
      <c r="K33" s="53">
        <v>0</v>
      </c>
      <c r="L33" s="53">
        <v>0</v>
      </c>
      <c r="M33" s="53">
        <v>0</v>
      </c>
      <c r="N33" s="53">
        <v>0</v>
      </c>
      <c r="O33" s="53">
        <v>0</v>
      </c>
      <c r="P33" s="53">
        <v>0</v>
      </c>
      <c r="Q33" s="138">
        <v>0</v>
      </c>
      <c r="R33" s="95"/>
    </row>
    <row r="34" spans="1:18" s="104" customFormat="1" ht="15" customHeight="1" x14ac:dyDescent="0.25">
      <c r="A34" s="280">
        <f>E34-SUM(F34:G34)</f>
        <v>0</v>
      </c>
      <c r="B34" s="280">
        <f t="shared" si="4"/>
        <v>0</v>
      </c>
      <c r="C34" s="32" t="s">
        <v>36</v>
      </c>
      <c r="D34" s="146" t="s">
        <v>51</v>
      </c>
      <c r="E34" s="135">
        <f t="shared" ref="E34:Q34" si="8">+SUM(E35:E44)</f>
        <v>0</v>
      </c>
      <c r="F34" s="129">
        <f t="shared" si="8"/>
        <v>0</v>
      </c>
      <c r="G34" s="371">
        <f t="shared" si="8"/>
        <v>0</v>
      </c>
      <c r="H34" s="129">
        <f t="shared" si="8"/>
        <v>0</v>
      </c>
      <c r="I34" s="98">
        <f t="shared" si="8"/>
        <v>0</v>
      </c>
      <c r="J34" s="98">
        <f t="shared" si="8"/>
        <v>0</v>
      </c>
      <c r="K34" s="98">
        <f t="shared" si="8"/>
        <v>0</v>
      </c>
      <c r="L34" s="98">
        <f t="shared" si="8"/>
        <v>0</v>
      </c>
      <c r="M34" s="98">
        <f t="shared" si="8"/>
        <v>0</v>
      </c>
      <c r="N34" s="98">
        <f t="shared" si="8"/>
        <v>0</v>
      </c>
      <c r="O34" s="98">
        <f t="shared" si="8"/>
        <v>0</v>
      </c>
      <c r="P34" s="98">
        <f t="shared" si="8"/>
        <v>0</v>
      </c>
      <c r="Q34" s="135">
        <f t="shared" si="8"/>
        <v>0</v>
      </c>
    </row>
    <row r="35" spans="1:18" s="104" customFormat="1" ht="15" customHeight="1" x14ac:dyDescent="0.25">
      <c r="A35" s="280">
        <f t="shared" ref="A35:A44" si="9">E35-SUM(F35:G35)</f>
        <v>0</v>
      </c>
      <c r="B35" s="280">
        <f t="shared" ref="B35:B60" si="10">E35-SUM(H35:Q35)</f>
        <v>0</v>
      </c>
      <c r="C35" s="33" t="s">
        <v>20</v>
      </c>
      <c r="D35" s="69" t="s">
        <v>15</v>
      </c>
      <c r="E35" s="111">
        <v>0</v>
      </c>
      <c r="F35" s="130">
        <v>0</v>
      </c>
      <c r="G35" s="379">
        <v>0</v>
      </c>
      <c r="H35" s="130">
        <v>0</v>
      </c>
      <c r="I35" s="89">
        <v>0</v>
      </c>
      <c r="J35" s="89">
        <v>0</v>
      </c>
      <c r="K35" s="89">
        <v>0</v>
      </c>
      <c r="L35" s="89">
        <v>0</v>
      </c>
      <c r="M35" s="89">
        <v>0</v>
      </c>
      <c r="N35" s="89">
        <v>0</v>
      </c>
      <c r="O35" s="89">
        <v>0</v>
      </c>
      <c r="P35" s="89">
        <v>0</v>
      </c>
      <c r="Q35" s="136">
        <v>0</v>
      </c>
    </row>
    <row r="36" spans="1:18" s="148" customFormat="1" ht="15" customHeight="1" x14ac:dyDescent="0.25">
      <c r="A36" s="280">
        <f t="shared" si="9"/>
        <v>0</v>
      </c>
      <c r="B36" s="280">
        <f t="shared" si="10"/>
        <v>0</v>
      </c>
      <c r="C36" s="33" t="s">
        <v>1702</v>
      </c>
      <c r="D36" s="64" t="s">
        <v>396</v>
      </c>
      <c r="E36" s="111">
        <v>0</v>
      </c>
      <c r="F36" s="130">
        <v>0</v>
      </c>
      <c r="G36" s="379">
        <v>0</v>
      </c>
      <c r="H36" s="130">
        <v>0</v>
      </c>
      <c r="I36" s="89">
        <v>0</v>
      </c>
      <c r="J36" s="89">
        <v>0</v>
      </c>
      <c r="K36" s="89">
        <v>0</v>
      </c>
      <c r="L36" s="89">
        <v>0</v>
      </c>
      <c r="M36" s="89">
        <v>0</v>
      </c>
      <c r="N36" s="89">
        <v>0</v>
      </c>
      <c r="O36" s="89">
        <v>0</v>
      </c>
      <c r="P36" s="89">
        <v>0</v>
      </c>
      <c r="Q36" s="136">
        <v>0</v>
      </c>
    </row>
    <row r="37" spans="1:18" s="104" customFormat="1" ht="15" customHeight="1" x14ac:dyDescent="0.25">
      <c r="A37" s="280">
        <f t="shared" si="9"/>
        <v>0</v>
      </c>
      <c r="B37" s="280">
        <f t="shared" si="10"/>
        <v>0</v>
      </c>
      <c r="C37" s="33" t="s">
        <v>21</v>
      </c>
      <c r="D37" s="69" t="s">
        <v>370</v>
      </c>
      <c r="E37" s="111">
        <v>0</v>
      </c>
      <c r="F37" s="130">
        <v>0</v>
      </c>
      <c r="G37" s="379">
        <v>0</v>
      </c>
      <c r="H37" s="130">
        <v>0</v>
      </c>
      <c r="I37" s="89">
        <v>0</v>
      </c>
      <c r="J37" s="89">
        <v>0</v>
      </c>
      <c r="K37" s="89">
        <v>0</v>
      </c>
      <c r="L37" s="89">
        <v>0</v>
      </c>
      <c r="M37" s="89">
        <v>0</v>
      </c>
      <c r="N37" s="89">
        <v>0</v>
      </c>
      <c r="O37" s="89">
        <v>0</v>
      </c>
      <c r="P37" s="89">
        <v>0</v>
      </c>
      <c r="Q37" s="136">
        <v>0</v>
      </c>
    </row>
    <row r="38" spans="1:18" s="104" customFormat="1" ht="15" customHeight="1" x14ac:dyDescent="0.25">
      <c r="A38" s="280">
        <f t="shared" si="9"/>
        <v>0</v>
      </c>
      <c r="B38" s="280">
        <f t="shared" si="10"/>
        <v>0</v>
      </c>
      <c r="C38" s="33" t="s">
        <v>22</v>
      </c>
      <c r="D38" s="395" t="s">
        <v>399</v>
      </c>
      <c r="E38" s="111">
        <v>0</v>
      </c>
      <c r="F38" s="130">
        <v>0</v>
      </c>
      <c r="G38" s="379">
        <v>0</v>
      </c>
      <c r="H38" s="130">
        <v>0</v>
      </c>
      <c r="I38" s="89">
        <v>0</v>
      </c>
      <c r="J38" s="89">
        <v>0</v>
      </c>
      <c r="K38" s="89">
        <v>0</v>
      </c>
      <c r="L38" s="89">
        <v>0</v>
      </c>
      <c r="M38" s="89">
        <v>0</v>
      </c>
      <c r="N38" s="89">
        <v>0</v>
      </c>
      <c r="O38" s="89">
        <v>0</v>
      </c>
      <c r="P38" s="89">
        <v>0</v>
      </c>
      <c r="Q38" s="136">
        <v>0</v>
      </c>
    </row>
    <row r="39" spans="1:18" s="104" customFormat="1" ht="15" customHeight="1" x14ac:dyDescent="0.25">
      <c r="A39" s="280">
        <f t="shared" si="9"/>
        <v>0</v>
      </c>
      <c r="B39" s="280">
        <f t="shared" si="10"/>
        <v>0</v>
      </c>
      <c r="C39" s="33" t="s">
        <v>23</v>
      </c>
      <c r="D39" s="69" t="s">
        <v>3</v>
      </c>
      <c r="E39" s="111">
        <v>0</v>
      </c>
      <c r="F39" s="130">
        <v>0</v>
      </c>
      <c r="G39" s="379">
        <v>0</v>
      </c>
      <c r="H39" s="130">
        <v>0</v>
      </c>
      <c r="I39" s="89">
        <v>0</v>
      </c>
      <c r="J39" s="89">
        <v>0</v>
      </c>
      <c r="K39" s="89">
        <v>0</v>
      </c>
      <c r="L39" s="89">
        <v>0</v>
      </c>
      <c r="M39" s="89">
        <v>0</v>
      </c>
      <c r="N39" s="89">
        <v>0</v>
      </c>
      <c r="O39" s="89">
        <v>0</v>
      </c>
      <c r="P39" s="89">
        <v>0</v>
      </c>
      <c r="Q39" s="136">
        <v>0</v>
      </c>
    </row>
    <row r="40" spans="1:18" s="148" customFormat="1" ht="15" customHeight="1" x14ac:dyDescent="0.25">
      <c r="A40" s="280">
        <f t="shared" si="9"/>
        <v>0</v>
      </c>
      <c r="B40" s="280">
        <f t="shared" si="10"/>
        <v>0</v>
      </c>
      <c r="C40" s="33" t="s">
        <v>1703</v>
      </c>
      <c r="D40" s="64" t="s">
        <v>397</v>
      </c>
      <c r="E40" s="111">
        <v>0</v>
      </c>
      <c r="F40" s="130">
        <v>0</v>
      </c>
      <c r="G40" s="379">
        <v>0</v>
      </c>
      <c r="H40" s="130">
        <v>0</v>
      </c>
      <c r="I40" s="89">
        <v>0</v>
      </c>
      <c r="J40" s="89">
        <v>0</v>
      </c>
      <c r="K40" s="89">
        <v>0</v>
      </c>
      <c r="L40" s="89">
        <v>0</v>
      </c>
      <c r="M40" s="89">
        <v>0</v>
      </c>
      <c r="N40" s="89">
        <v>0</v>
      </c>
      <c r="O40" s="89">
        <v>0</v>
      </c>
      <c r="P40" s="89">
        <v>0</v>
      </c>
      <c r="Q40" s="136">
        <v>0</v>
      </c>
    </row>
    <row r="41" spans="1:18" s="104" customFormat="1" ht="15" customHeight="1" x14ac:dyDescent="0.25">
      <c r="A41" s="280">
        <f t="shared" si="9"/>
        <v>0</v>
      </c>
      <c r="B41" s="280">
        <f t="shared" si="10"/>
        <v>0</v>
      </c>
      <c r="C41" s="33" t="s">
        <v>24</v>
      </c>
      <c r="D41" s="69" t="s">
        <v>371</v>
      </c>
      <c r="E41" s="111">
        <v>0</v>
      </c>
      <c r="F41" s="130">
        <v>0</v>
      </c>
      <c r="G41" s="379">
        <v>0</v>
      </c>
      <c r="H41" s="130">
        <v>0</v>
      </c>
      <c r="I41" s="89">
        <v>0</v>
      </c>
      <c r="J41" s="89">
        <v>0</v>
      </c>
      <c r="K41" s="89">
        <v>0</v>
      </c>
      <c r="L41" s="89">
        <v>0</v>
      </c>
      <c r="M41" s="89">
        <v>0</v>
      </c>
      <c r="N41" s="89">
        <v>0</v>
      </c>
      <c r="O41" s="89">
        <v>0</v>
      </c>
      <c r="P41" s="89">
        <v>0</v>
      </c>
      <c r="Q41" s="136">
        <v>0</v>
      </c>
    </row>
    <row r="42" spans="1:18" ht="15" customHeight="1" x14ac:dyDescent="0.25">
      <c r="A42" s="280">
        <f t="shared" si="9"/>
        <v>0</v>
      </c>
      <c r="B42" s="280">
        <f t="shared" si="10"/>
        <v>0</v>
      </c>
      <c r="C42" s="33" t="s">
        <v>25</v>
      </c>
      <c r="D42" s="64" t="s">
        <v>1734</v>
      </c>
      <c r="E42" s="111">
        <v>0</v>
      </c>
      <c r="F42" s="130">
        <v>0</v>
      </c>
      <c r="G42" s="379">
        <v>0</v>
      </c>
      <c r="H42" s="130">
        <v>0</v>
      </c>
      <c r="I42" s="89">
        <v>0</v>
      </c>
      <c r="J42" s="89">
        <v>0</v>
      </c>
      <c r="K42" s="89">
        <v>0</v>
      </c>
      <c r="L42" s="89">
        <v>0</v>
      </c>
      <c r="M42" s="89">
        <v>0</v>
      </c>
      <c r="N42" s="89">
        <v>0</v>
      </c>
      <c r="O42" s="89">
        <v>0</v>
      </c>
      <c r="P42" s="89">
        <v>0</v>
      </c>
      <c r="Q42" s="136">
        <v>0</v>
      </c>
    </row>
    <row r="43" spans="1:18" ht="15" customHeight="1" x14ac:dyDescent="0.25">
      <c r="A43" s="280">
        <f t="shared" si="9"/>
        <v>0</v>
      </c>
      <c r="B43" s="280">
        <f t="shared" si="10"/>
        <v>0</v>
      </c>
      <c r="C43" s="33" t="s">
        <v>26</v>
      </c>
      <c r="D43" s="69" t="s">
        <v>16</v>
      </c>
      <c r="E43" s="111">
        <v>0</v>
      </c>
      <c r="F43" s="130">
        <v>0</v>
      </c>
      <c r="G43" s="379">
        <v>0</v>
      </c>
      <c r="H43" s="130">
        <v>0</v>
      </c>
      <c r="I43" s="89">
        <v>0</v>
      </c>
      <c r="J43" s="89">
        <v>0</v>
      </c>
      <c r="K43" s="89">
        <v>0</v>
      </c>
      <c r="L43" s="89">
        <v>0</v>
      </c>
      <c r="M43" s="89">
        <v>0</v>
      </c>
      <c r="N43" s="89">
        <v>0</v>
      </c>
      <c r="O43" s="89">
        <v>0</v>
      </c>
      <c r="P43" s="89">
        <v>0</v>
      </c>
      <c r="Q43" s="136">
        <v>0</v>
      </c>
    </row>
    <row r="44" spans="1:18" ht="15" customHeight="1" x14ac:dyDescent="0.25">
      <c r="A44" s="280">
        <f t="shared" si="9"/>
        <v>0</v>
      </c>
      <c r="B44" s="280">
        <f t="shared" si="10"/>
        <v>0</v>
      </c>
      <c r="C44" s="33" t="s">
        <v>27</v>
      </c>
      <c r="D44" s="69" t="s">
        <v>2</v>
      </c>
      <c r="E44" s="111">
        <v>0</v>
      </c>
      <c r="F44" s="130">
        <v>0</v>
      </c>
      <c r="G44" s="379">
        <v>0</v>
      </c>
      <c r="H44" s="130">
        <v>0</v>
      </c>
      <c r="I44" s="89">
        <v>0</v>
      </c>
      <c r="J44" s="89">
        <v>0</v>
      </c>
      <c r="K44" s="89">
        <v>0</v>
      </c>
      <c r="L44" s="89">
        <v>0</v>
      </c>
      <c r="M44" s="89">
        <v>0</v>
      </c>
      <c r="N44" s="89">
        <v>0</v>
      </c>
      <c r="O44" s="89">
        <v>0</v>
      </c>
      <c r="P44" s="89">
        <v>0</v>
      </c>
      <c r="Q44" s="136">
        <v>0</v>
      </c>
    </row>
    <row r="45" spans="1:18" ht="15" customHeight="1" x14ac:dyDescent="0.25">
      <c r="A45" s="310" t="s">
        <v>368</v>
      </c>
      <c r="B45" s="280">
        <f t="shared" si="10"/>
        <v>0</v>
      </c>
      <c r="C45" s="32" t="s">
        <v>29</v>
      </c>
      <c r="D45" s="146" t="s">
        <v>30</v>
      </c>
      <c r="E45" s="135">
        <f>+SUM(E46:E47)</f>
        <v>0</v>
      </c>
      <c r="F45" s="119" t="s">
        <v>368</v>
      </c>
      <c r="G45" s="147" t="s">
        <v>368</v>
      </c>
      <c r="H45" s="129">
        <f t="shared" ref="H45" si="11">+H46+H47</f>
        <v>0</v>
      </c>
      <c r="I45" s="98">
        <f t="shared" ref="I45" si="12">+I46+I47</f>
        <v>0</v>
      </c>
      <c r="J45" s="98">
        <f t="shared" ref="J45" si="13">+J46+J47</f>
        <v>0</v>
      </c>
      <c r="K45" s="98">
        <f t="shared" ref="K45" si="14">+K46+K47</f>
        <v>0</v>
      </c>
      <c r="L45" s="98">
        <f t="shared" ref="L45" si="15">+L46+L47</f>
        <v>0</v>
      </c>
      <c r="M45" s="98">
        <f t="shared" ref="M45" si="16">+M46+M47</f>
        <v>0</v>
      </c>
      <c r="N45" s="98">
        <f t="shared" ref="N45" si="17">+N46+N47</f>
        <v>0</v>
      </c>
      <c r="O45" s="98">
        <f t="shared" ref="O45" si="18">+O46+O47</f>
        <v>0</v>
      </c>
      <c r="P45" s="98">
        <f t="shared" ref="P45" si="19">+P46+P47</f>
        <v>0</v>
      </c>
      <c r="Q45" s="135">
        <f t="shared" ref="Q45" si="20">+Q46+Q47</f>
        <v>0</v>
      </c>
    </row>
    <row r="46" spans="1:18" ht="15" customHeight="1" x14ac:dyDescent="0.25">
      <c r="A46" s="310" t="s">
        <v>368</v>
      </c>
      <c r="B46" s="280">
        <f t="shared" si="10"/>
        <v>0</v>
      </c>
      <c r="C46" s="105" t="s">
        <v>31</v>
      </c>
      <c r="D46" s="69" t="s">
        <v>387</v>
      </c>
      <c r="E46" s="111">
        <v>0</v>
      </c>
      <c r="F46" s="122" t="s">
        <v>368</v>
      </c>
      <c r="G46" s="357" t="s">
        <v>368</v>
      </c>
      <c r="H46" s="130">
        <v>0</v>
      </c>
      <c r="I46" s="89">
        <v>0</v>
      </c>
      <c r="J46" s="89">
        <v>0</v>
      </c>
      <c r="K46" s="89">
        <v>0</v>
      </c>
      <c r="L46" s="89">
        <v>0</v>
      </c>
      <c r="M46" s="89">
        <v>0</v>
      </c>
      <c r="N46" s="89">
        <v>0</v>
      </c>
      <c r="O46" s="89">
        <v>0</v>
      </c>
      <c r="P46" s="89">
        <v>0</v>
      </c>
      <c r="Q46" s="136">
        <v>0</v>
      </c>
    </row>
    <row r="47" spans="1:18" ht="15" customHeight="1" x14ac:dyDescent="0.25">
      <c r="A47" s="310" t="s">
        <v>368</v>
      </c>
      <c r="B47" s="280">
        <f t="shared" si="10"/>
        <v>0</v>
      </c>
      <c r="C47" s="105" t="s">
        <v>33</v>
      </c>
      <c r="D47" s="69" t="s">
        <v>34</v>
      </c>
      <c r="E47" s="111">
        <v>0</v>
      </c>
      <c r="F47" s="122" t="s">
        <v>368</v>
      </c>
      <c r="G47" s="357" t="s">
        <v>368</v>
      </c>
      <c r="H47" s="130">
        <v>0</v>
      </c>
      <c r="I47" s="89">
        <v>0</v>
      </c>
      <c r="J47" s="89">
        <v>0</v>
      </c>
      <c r="K47" s="89">
        <v>0</v>
      </c>
      <c r="L47" s="89">
        <v>0</v>
      </c>
      <c r="M47" s="89">
        <v>0</v>
      </c>
      <c r="N47" s="89">
        <v>0</v>
      </c>
      <c r="O47" s="89">
        <v>0</v>
      </c>
      <c r="P47" s="89">
        <v>0</v>
      </c>
      <c r="Q47" s="136">
        <v>0</v>
      </c>
    </row>
    <row r="48" spans="1:18" ht="15" customHeight="1" x14ac:dyDescent="0.25">
      <c r="A48" s="310" t="s">
        <v>368</v>
      </c>
      <c r="B48" s="280">
        <f t="shared" si="10"/>
        <v>0</v>
      </c>
      <c r="C48" s="32" t="s">
        <v>35</v>
      </c>
      <c r="D48" s="146" t="s">
        <v>4</v>
      </c>
      <c r="E48" s="123">
        <v>0</v>
      </c>
      <c r="F48" s="122" t="s">
        <v>368</v>
      </c>
      <c r="G48" s="357" t="s">
        <v>368</v>
      </c>
      <c r="H48" s="132">
        <v>0</v>
      </c>
      <c r="I48" s="53">
        <v>0</v>
      </c>
      <c r="J48" s="53">
        <v>0</v>
      </c>
      <c r="K48" s="53">
        <v>0</v>
      </c>
      <c r="L48" s="53">
        <v>0</v>
      </c>
      <c r="M48" s="53">
        <v>0</v>
      </c>
      <c r="N48" s="53">
        <v>0</v>
      </c>
      <c r="O48" s="53">
        <v>0</v>
      </c>
      <c r="P48" s="53">
        <v>0</v>
      </c>
      <c r="Q48" s="138">
        <v>0</v>
      </c>
    </row>
    <row r="49" spans="1:17" ht="15.75" customHeight="1" x14ac:dyDescent="0.25">
      <c r="A49" s="310" t="s">
        <v>368</v>
      </c>
      <c r="B49" s="280">
        <f t="shared" si="10"/>
        <v>0</v>
      </c>
      <c r="C49" s="32" t="s">
        <v>38</v>
      </c>
      <c r="D49" s="146" t="s">
        <v>1735</v>
      </c>
      <c r="E49" s="123">
        <v>0</v>
      </c>
      <c r="F49" s="122" t="s">
        <v>368</v>
      </c>
      <c r="G49" s="357" t="s">
        <v>368</v>
      </c>
      <c r="H49" s="132">
        <v>0</v>
      </c>
      <c r="I49" s="53">
        <v>0</v>
      </c>
      <c r="J49" s="53">
        <v>0</v>
      </c>
      <c r="K49" s="53">
        <v>0</v>
      </c>
      <c r="L49" s="53">
        <v>0</v>
      </c>
      <c r="M49" s="53">
        <v>0</v>
      </c>
      <c r="N49" s="53">
        <v>0</v>
      </c>
      <c r="O49" s="53">
        <v>0</v>
      </c>
      <c r="P49" s="53">
        <v>0</v>
      </c>
      <c r="Q49" s="138">
        <v>0</v>
      </c>
    </row>
    <row r="50" spans="1:17" ht="15" customHeight="1" x14ac:dyDescent="0.25">
      <c r="A50" s="310" t="s">
        <v>368</v>
      </c>
      <c r="B50" s="280">
        <f t="shared" si="10"/>
        <v>0</v>
      </c>
      <c r="C50" s="32" t="s">
        <v>363</v>
      </c>
      <c r="D50" s="146" t="s">
        <v>369</v>
      </c>
      <c r="E50" s="135">
        <f>+SUM(E51:E57)</f>
        <v>0</v>
      </c>
      <c r="F50" s="119" t="s">
        <v>368</v>
      </c>
      <c r="G50" s="147" t="s">
        <v>368</v>
      </c>
      <c r="H50" s="129">
        <f t="shared" ref="H50" si="21">+SUM(H51:H57)</f>
        <v>0</v>
      </c>
      <c r="I50" s="98">
        <f t="shared" ref="I50" si="22">+SUM(I51:I57)</f>
        <v>0</v>
      </c>
      <c r="J50" s="98">
        <f t="shared" ref="J50" si="23">+SUM(J51:J57)</f>
        <v>0</v>
      </c>
      <c r="K50" s="98">
        <f t="shared" ref="K50" si="24">+SUM(K51:K57)</f>
        <v>0</v>
      </c>
      <c r="L50" s="98">
        <f t="shared" ref="L50" si="25">+SUM(L51:L57)</f>
        <v>0</v>
      </c>
      <c r="M50" s="98">
        <f t="shared" ref="M50" si="26">+SUM(M51:M57)</f>
        <v>0</v>
      </c>
      <c r="N50" s="98">
        <f t="shared" ref="N50" si="27">+SUM(N51:N57)</f>
        <v>0</v>
      </c>
      <c r="O50" s="98">
        <f t="shared" ref="O50" si="28">+SUM(O51:O57)</f>
        <v>0</v>
      </c>
      <c r="P50" s="98">
        <f t="shared" ref="P50" si="29">+SUM(P51:P57)</f>
        <v>0</v>
      </c>
      <c r="Q50" s="135">
        <f t="shared" ref="Q50" si="30">+SUM(Q51:Q57)</f>
        <v>0</v>
      </c>
    </row>
    <row r="51" spans="1:17" s="104" customFormat="1" ht="15" customHeight="1" x14ac:dyDescent="0.25">
      <c r="A51" s="310" t="s">
        <v>368</v>
      </c>
      <c r="B51" s="280">
        <f t="shared" si="10"/>
        <v>0</v>
      </c>
      <c r="C51" s="105" t="s">
        <v>1714</v>
      </c>
      <c r="D51" s="107" t="s">
        <v>394</v>
      </c>
      <c r="E51" s="111">
        <v>0</v>
      </c>
      <c r="F51" s="122" t="s">
        <v>368</v>
      </c>
      <c r="G51" s="357" t="s">
        <v>368</v>
      </c>
      <c r="H51" s="130">
        <v>0</v>
      </c>
      <c r="I51" s="89">
        <v>0</v>
      </c>
      <c r="J51" s="89">
        <v>0</v>
      </c>
      <c r="K51" s="89">
        <v>0</v>
      </c>
      <c r="L51" s="89">
        <v>0</v>
      </c>
      <c r="M51" s="89">
        <v>0</v>
      </c>
      <c r="N51" s="89">
        <v>0</v>
      </c>
      <c r="O51" s="89">
        <v>0</v>
      </c>
      <c r="P51" s="89">
        <v>0</v>
      </c>
      <c r="Q51" s="136">
        <v>0</v>
      </c>
    </row>
    <row r="52" spans="1:17" s="104" customFormat="1" ht="15" customHeight="1" x14ac:dyDescent="0.25">
      <c r="A52" s="310" t="s">
        <v>368</v>
      </c>
      <c r="B52" s="280">
        <f t="shared" si="10"/>
        <v>0</v>
      </c>
      <c r="C52" s="105" t="s">
        <v>1715</v>
      </c>
      <c r="D52" s="107" t="s">
        <v>15</v>
      </c>
      <c r="E52" s="111">
        <v>0</v>
      </c>
      <c r="F52" s="122" t="s">
        <v>368</v>
      </c>
      <c r="G52" s="357" t="s">
        <v>368</v>
      </c>
      <c r="H52" s="130">
        <v>0</v>
      </c>
      <c r="I52" s="89">
        <v>0</v>
      </c>
      <c r="J52" s="89">
        <v>0</v>
      </c>
      <c r="K52" s="89">
        <v>0</v>
      </c>
      <c r="L52" s="89">
        <v>0</v>
      </c>
      <c r="M52" s="89">
        <v>0</v>
      </c>
      <c r="N52" s="89">
        <v>0</v>
      </c>
      <c r="O52" s="89">
        <v>0</v>
      </c>
      <c r="P52" s="89">
        <v>0</v>
      </c>
      <c r="Q52" s="136">
        <v>0</v>
      </c>
    </row>
    <row r="53" spans="1:17" s="393" customFormat="1" ht="15" customHeight="1" x14ac:dyDescent="0.25">
      <c r="A53" s="310" t="s">
        <v>368</v>
      </c>
      <c r="B53" s="280">
        <f>E53-SUM(H53:Q53)</f>
        <v>0</v>
      </c>
      <c r="C53" s="105" t="s">
        <v>1716</v>
      </c>
      <c r="D53" s="107" t="s">
        <v>370</v>
      </c>
      <c r="E53" s="111">
        <v>0</v>
      </c>
      <c r="F53" s="122" t="s">
        <v>368</v>
      </c>
      <c r="G53" s="357" t="s">
        <v>368</v>
      </c>
      <c r="H53" s="130">
        <v>0</v>
      </c>
      <c r="I53" s="89">
        <v>0</v>
      </c>
      <c r="J53" s="89">
        <v>0</v>
      </c>
      <c r="K53" s="89">
        <v>0</v>
      </c>
      <c r="L53" s="89">
        <v>0</v>
      </c>
      <c r="M53" s="89">
        <v>0</v>
      </c>
      <c r="N53" s="89">
        <v>0</v>
      </c>
      <c r="O53" s="89">
        <v>0</v>
      </c>
      <c r="P53" s="89">
        <v>0</v>
      </c>
      <c r="Q53" s="136">
        <v>0</v>
      </c>
    </row>
    <row r="54" spans="1:17" s="393" customFormat="1" ht="15" customHeight="1" x14ac:dyDescent="0.25">
      <c r="A54" s="310" t="s">
        <v>368</v>
      </c>
      <c r="B54" s="280">
        <f>E54-SUM(H54:Q54)</f>
        <v>0</v>
      </c>
      <c r="C54" s="105" t="s">
        <v>1717</v>
      </c>
      <c r="D54" s="395" t="s">
        <v>400</v>
      </c>
      <c r="E54" s="111">
        <v>0</v>
      </c>
      <c r="F54" s="122" t="s">
        <v>368</v>
      </c>
      <c r="G54" s="357" t="s">
        <v>368</v>
      </c>
      <c r="H54" s="130">
        <v>0</v>
      </c>
      <c r="I54" s="89">
        <v>0</v>
      </c>
      <c r="J54" s="89">
        <v>0</v>
      </c>
      <c r="K54" s="89">
        <v>0</v>
      </c>
      <c r="L54" s="89">
        <v>0</v>
      </c>
      <c r="M54" s="89">
        <v>0</v>
      </c>
      <c r="N54" s="89">
        <v>0</v>
      </c>
      <c r="O54" s="89">
        <v>0</v>
      </c>
      <c r="P54" s="89">
        <v>0</v>
      </c>
      <c r="Q54" s="136">
        <v>0</v>
      </c>
    </row>
    <row r="55" spans="1:17" s="104" customFormat="1" ht="15" customHeight="1" x14ac:dyDescent="0.25">
      <c r="A55" s="310" t="s">
        <v>368</v>
      </c>
      <c r="B55" s="280">
        <f t="shared" si="10"/>
        <v>0</v>
      </c>
      <c r="C55" s="105" t="s">
        <v>1718</v>
      </c>
      <c r="D55" s="107" t="s">
        <v>1710</v>
      </c>
      <c r="E55" s="111">
        <v>0</v>
      </c>
      <c r="F55" s="122" t="s">
        <v>368</v>
      </c>
      <c r="G55" s="357" t="s">
        <v>368</v>
      </c>
      <c r="H55" s="130">
        <v>0</v>
      </c>
      <c r="I55" s="89">
        <v>0</v>
      </c>
      <c r="J55" s="89">
        <v>0</v>
      </c>
      <c r="K55" s="89">
        <v>0</v>
      </c>
      <c r="L55" s="89">
        <v>0</v>
      </c>
      <c r="M55" s="89">
        <v>0</v>
      </c>
      <c r="N55" s="89">
        <v>0</v>
      </c>
      <c r="O55" s="89">
        <v>0</v>
      </c>
      <c r="P55" s="89">
        <v>0</v>
      </c>
      <c r="Q55" s="136">
        <v>0</v>
      </c>
    </row>
    <row r="56" spans="1:17" s="104" customFormat="1" ht="15" customHeight="1" x14ac:dyDescent="0.25">
      <c r="A56" s="310" t="s">
        <v>368</v>
      </c>
      <c r="B56" s="280">
        <f t="shared" si="10"/>
        <v>0</v>
      </c>
      <c r="C56" s="105" t="s">
        <v>1719</v>
      </c>
      <c r="D56" s="107" t="s">
        <v>1709</v>
      </c>
      <c r="E56" s="111">
        <v>0</v>
      </c>
      <c r="F56" s="122" t="s">
        <v>368</v>
      </c>
      <c r="G56" s="357" t="s">
        <v>368</v>
      </c>
      <c r="H56" s="130">
        <v>0</v>
      </c>
      <c r="I56" s="89">
        <v>0</v>
      </c>
      <c r="J56" s="89">
        <v>0</v>
      </c>
      <c r="K56" s="89">
        <v>0</v>
      </c>
      <c r="L56" s="89">
        <v>0</v>
      </c>
      <c r="M56" s="89">
        <v>0</v>
      </c>
      <c r="N56" s="89">
        <v>0</v>
      </c>
      <c r="O56" s="89">
        <v>0</v>
      </c>
      <c r="P56" s="89">
        <v>0</v>
      </c>
      <c r="Q56" s="136">
        <v>0</v>
      </c>
    </row>
    <row r="57" spans="1:17" s="104" customFormat="1" ht="15" customHeight="1" x14ac:dyDescent="0.25">
      <c r="A57" s="310" t="s">
        <v>368</v>
      </c>
      <c r="B57" s="280">
        <f t="shared" si="10"/>
        <v>0</v>
      </c>
      <c r="C57" s="105" t="s">
        <v>1720</v>
      </c>
      <c r="D57" s="107" t="s">
        <v>1699</v>
      </c>
      <c r="E57" s="111">
        <v>0</v>
      </c>
      <c r="F57" s="122" t="s">
        <v>368</v>
      </c>
      <c r="G57" s="357" t="s">
        <v>368</v>
      </c>
      <c r="H57" s="130">
        <v>0</v>
      </c>
      <c r="I57" s="89">
        <v>0</v>
      </c>
      <c r="J57" s="89">
        <v>0</v>
      </c>
      <c r="K57" s="89">
        <v>0</v>
      </c>
      <c r="L57" s="89">
        <v>0</v>
      </c>
      <c r="M57" s="89">
        <v>0</v>
      </c>
      <c r="N57" s="89">
        <v>0</v>
      </c>
      <c r="O57" s="89">
        <v>0</v>
      </c>
      <c r="P57" s="89">
        <v>0</v>
      </c>
      <c r="Q57" s="136">
        <v>0</v>
      </c>
    </row>
    <row r="58" spans="1:17" ht="15" customHeight="1" x14ac:dyDescent="0.25">
      <c r="A58" s="310" t="s">
        <v>368</v>
      </c>
      <c r="B58" s="280">
        <f t="shared" si="10"/>
        <v>0</v>
      </c>
      <c r="C58" s="104"/>
      <c r="D58" s="65" t="s">
        <v>390</v>
      </c>
      <c r="E58" s="135">
        <f>+E59+E60+E71+E74+E75+E76</f>
        <v>0</v>
      </c>
      <c r="F58" s="119" t="s">
        <v>368</v>
      </c>
      <c r="G58" s="147" t="s">
        <v>368</v>
      </c>
      <c r="H58" s="129">
        <f t="shared" ref="H58:Q58" si="31">+H59+H60+H71+H74+H75+H76</f>
        <v>0</v>
      </c>
      <c r="I58" s="98">
        <f t="shared" si="31"/>
        <v>0</v>
      </c>
      <c r="J58" s="98">
        <f t="shared" si="31"/>
        <v>0</v>
      </c>
      <c r="K58" s="98">
        <f t="shared" si="31"/>
        <v>0</v>
      </c>
      <c r="L58" s="98">
        <f t="shared" si="31"/>
        <v>0</v>
      </c>
      <c r="M58" s="98">
        <f t="shared" si="31"/>
        <v>0</v>
      </c>
      <c r="N58" s="98">
        <f t="shared" si="31"/>
        <v>0</v>
      </c>
      <c r="O58" s="98">
        <f t="shared" si="31"/>
        <v>0</v>
      </c>
      <c r="P58" s="98">
        <f t="shared" si="31"/>
        <v>0</v>
      </c>
      <c r="Q58" s="135">
        <f t="shared" si="31"/>
        <v>0</v>
      </c>
    </row>
    <row r="59" spans="1:17" ht="15" customHeight="1" x14ac:dyDescent="0.25">
      <c r="A59" s="280">
        <f>E59-SUM(F59:G59)</f>
        <v>0</v>
      </c>
      <c r="B59" s="280">
        <f t="shared" si="10"/>
        <v>0</v>
      </c>
      <c r="C59" s="32" t="s">
        <v>37</v>
      </c>
      <c r="D59" s="146" t="s">
        <v>19</v>
      </c>
      <c r="E59" s="111">
        <v>0</v>
      </c>
      <c r="F59" s="132">
        <v>0</v>
      </c>
      <c r="G59" s="378">
        <v>0</v>
      </c>
      <c r="H59" s="132">
        <v>0</v>
      </c>
      <c r="I59" s="53">
        <v>0</v>
      </c>
      <c r="J59" s="53">
        <v>0</v>
      </c>
      <c r="K59" s="53">
        <v>0</v>
      </c>
      <c r="L59" s="53">
        <v>0</v>
      </c>
      <c r="M59" s="53">
        <v>0</v>
      </c>
      <c r="N59" s="53">
        <v>0</v>
      </c>
      <c r="O59" s="53">
        <v>0</v>
      </c>
      <c r="P59" s="53">
        <v>0</v>
      </c>
      <c r="Q59" s="138">
        <v>0</v>
      </c>
    </row>
    <row r="60" spans="1:17" ht="15" customHeight="1" x14ac:dyDescent="0.25">
      <c r="A60" s="280">
        <f>E60-SUM(F60:G60)</f>
        <v>0</v>
      </c>
      <c r="B60" s="280">
        <f t="shared" si="10"/>
        <v>0</v>
      </c>
      <c r="C60" s="32" t="s">
        <v>36</v>
      </c>
      <c r="D60" s="146" t="s">
        <v>386</v>
      </c>
      <c r="E60" s="135">
        <f t="shared" ref="E60:Q60" si="32">+SUM(E61:E70)</f>
        <v>0</v>
      </c>
      <c r="F60" s="129">
        <f t="shared" si="32"/>
        <v>0</v>
      </c>
      <c r="G60" s="371">
        <f t="shared" si="32"/>
        <v>0</v>
      </c>
      <c r="H60" s="129">
        <f t="shared" si="32"/>
        <v>0</v>
      </c>
      <c r="I60" s="98">
        <f t="shared" si="32"/>
        <v>0</v>
      </c>
      <c r="J60" s="98">
        <f t="shared" si="32"/>
        <v>0</v>
      </c>
      <c r="K60" s="98">
        <f t="shared" si="32"/>
        <v>0</v>
      </c>
      <c r="L60" s="98">
        <f t="shared" si="32"/>
        <v>0</v>
      </c>
      <c r="M60" s="98">
        <f t="shared" si="32"/>
        <v>0</v>
      </c>
      <c r="N60" s="98">
        <f t="shared" si="32"/>
        <v>0</v>
      </c>
      <c r="O60" s="98">
        <f t="shared" si="32"/>
        <v>0</v>
      </c>
      <c r="P60" s="98">
        <f t="shared" si="32"/>
        <v>0</v>
      </c>
      <c r="Q60" s="135">
        <f t="shared" si="32"/>
        <v>0</v>
      </c>
    </row>
    <row r="61" spans="1:17" ht="15" customHeight="1" x14ac:dyDescent="0.25">
      <c r="A61" s="280">
        <f t="shared" ref="A61:A70" si="33">E61-SUM(F61:G61)</f>
        <v>0</v>
      </c>
      <c r="B61" s="280">
        <f t="shared" ref="B61:B112" si="34">E61-SUM(H61:Q61)</f>
        <v>0</v>
      </c>
      <c r="C61" s="33" t="s">
        <v>20</v>
      </c>
      <c r="D61" s="69" t="s">
        <v>15</v>
      </c>
      <c r="E61" s="111">
        <v>0</v>
      </c>
      <c r="F61" s="130">
        <v>0</v>
      </c>
      <c r="G61" s="379">
        <v>0</v>
      </c>
      <c r="H61" s="130">
        <v>0</v>
      </c>
      <c r="I61" s="89">
        <v>0</v>
      </c>
      <c r="J61" s="89">
        <v>0</v>
      </c>
      <c r="K61" s="89">
        <v>0</v>
      </c>
      <c r="L61" s="89">
        <v>0</v>
      </c>
      <c r="M61" s="89">
        <v>0</v>
      </c>
      <c r="N61" s="89">
        <v>0</v>
      </c>
      <c r="O61" s="89">
        <v>0</v>
      </c>
      <c r="P61" s="89">
        <v>0</v>
      </c>
      <c r="Q61" s="136">
        <v>0</v>
      </c>
    </row>
    <row r="62" spans="1:17" s="148" customFormat="1" ht="15" customHeight="1" x14ac:dyDescent="0.25">
      <c r="A62" s="280">
        <f t="shared" si="33"/>
        <v>0</v>
      </c>
      <c r="B62" s="280">
        <f t="shared" si="34"/>
        <v>0</v>
      </c>
      <c r="C62" s="33" t="s">
        <v>1702</v>
      </c>
      <c r="D62" s="64" t="s">
        <v>396</v>
      </c>
      <c r="E62" s="111">
        <v>0</v>
      </c>
      <c r="F62" s="130">
        <v>0</v>
      </c>
      <c r="G62" s="379">
        <v>0</v>
      </c>
      <c r="H62" s="130">
        <v>0</v>
      </c>
      <c r="I62" s="89">
        <v>0</v>
      </c>
      <c r="J62" s="89">
        <v>0</v>
      </c>
      <c r="K62" s="89">
        <v>0</v>
      </c>
      <c r="L62" s="89">
        <v>0</v>
      </c>
      <c r="M62" s="89">
        <v>0</v>
      </c>
      <c r="N62" s="89">
        <v>0</v>
      </c>
      <c r="O62" s="89">
        <v>0</v>
      </c>
      <c r="P62" s="89">
        <v>0</v>
      </c>
      <c r="Q62" s="136">
        <v>0</v>
      </c>
    </row>
    <row r="63" spans="1:17" ht="15" customHeight="1" x14ac:dyDescent="0.25">
      <c r="A63" s="280">
        <f t="shared" si="33"/>
        <v>0</v>
      </c>
      <c r="B63" s="280">
        <f t="shared" si="34"/>
        <v>0</v>
      </c>
      <c r="C63" s="33" t="s">
        <v>21</v>
      </c>
      <c r="D63" s="69" t="s">
        <v>370</v>
      </c>
      <c r="E63" s="111">
        <v>0</v>
      </c>
      <c r="F63" s="130">
        <v>0</v>
      </c>
      <c r="G63" s="379">
        <v>0</v>
      </c>
      <c r="H63" s="130">
        <v>0</v>
      </c>
      <c r="I63" s="89">
        <v>0</v>
      </c>
      <c r="J63" s="89">
        <v>0</v>
      </c>
      <c r="K63" s="89">
        <v>0</v>
      </c>
      <c r="L63" s="89">
        <v>0</v>
      </c>
      <c r="M63" s="89">
        <v>0</v>
      </c>
      <c r="N63" s="89">
        <v>0</v>
      </c>
      <c r="O63" s="89">
        <v>0</v>
      </c>
      <c r="P63" s="89">
        <v>0</v>
      </c>
      <c r="Q63" s="136">
        <v>0</v>
      </c>
    </row>
    <row r="64" spans="1:17" ht="15" customHeight="1" x14ac:dyDescent="0.25">
      <c r="A64" s="280">
        <f t="shared" si="33"/>
        <v>0</v>
      </c>
      <c r="B64" s="280">
        <f t="shared" si="34"/>
        <v>0</v>
      </c>
      <c r="C64" s="33" t="s">
        <v>22</v>
      </c>
      <c r="D64" s="395" t="s">
        <v>399</v>
      </c>
      <c r="E64" s="111">
        <v>0</v>
      </c>
      <c r="F64" s="130">
        <v>0</v>
      </c>
      <c r="G64" s="379">
        <v>0</v>
      </c>
      <c r="H64" s="130">
        <v>0</v>
      </c>
      <c r="I64" s="89">
        <v>0</v>
      </c>
      <c r="J64" s="89">
        <v>0</v>
      </c>
      <c r="K64" s="89">
        <v>0</v>
      </c>
      <c r="L64" s="89">
        <v>0</v>
      </c>
      <c r="M64" s="89">
        <v>0</v>
      </c>
      <c r="N64" s="89">
        <v>0</v>
      </c>
      <c r="O64" s="89">
        <v>0</v>
      </c>
      <c r="P64" s="89">
        <v>0</v>
      </c>
      <c r="Q64" s="136">
        <v>0</v>
      </c>
    </row>
    <row r="65" spans="1:17" ht="15" customHeight="1" x14ac:dyDescent="0.25">
      <c r="A65" s="280">
        <f t="shared" si="33"/>
        <v>0</v>
      </c>
      <c r="B65" s="280">
        <f t="shared" si="34"/>
        <v>0</v>
      </c>
      <c r="C65" s="33" t="s">
        <v>23</v>
      </c>
      <c r="D65" s="69" t="s">
        <v>3</v>
      </c>
      <c r="E65" s="111">
        <v>0</v>
      </c>
      <c r="F65" s="130">
        <v>0</v>
      </c>
      <c r="G65" s="379">
        <v>0</v>
      </c>
      <c r="H65" s="130">
        <v>0</v>
      </c>
      <c r="I65" s="89">
        <v>0</v>
      </c>
      <c r="J65" s="89">
        <v>0</v>
      </c>
      <c r="K65" s="89">
        <v>0</v>
      </c>
      <c r="L65" s="89">
        <v>0</v>
      </c>
      <c r="M65" s="89">
        <v>0</v>
      </c>
      <c r="N65" s="89">
        <v>0</v>
      </c>
      <c r="O65" s="89">
        <v>0</v>
      </c>
      <c r="P65" s="89">
        <v>0</v>
      </c>
      <c r="Q65" s="136">
        <v>0</v>
      </c>
    </row>
    <row r="66" spans="1:17" s="148" customFormat="1" ht="15" customHeight="1" x14ac:dyDescent="0.25">
      <c r="A66" s="280">
        <f t="shared" si="33"/>
        <v>0</v>
      </c>
      <c r="B66" s="280">
        <f t="shared" si="34"/>
        <v>0</v>
      </c>
      <c r="C66" s="33" t="s">
        <v>1703</v>
      </c>
      <c r="D66" s="64" t="s">
        <v>397</v>
      </c>
      <c r="E66" s="111">
        <v>0</v>
      </c>
      <c r="F66" s="130">
        <v>0</v>
      </c>
      <c r="G66" s="379">
        <v>0</v>
      </c>
      <c r="H66" s="130">
        <v>0</v>
      </c>
      <c r="I66" s="89">
        <v>0</v>
      </c>
      <c r="J66" s="89">
        <v>0</v>
      </c>
      <c r="K66" s="89">
        <v>0</v>
      </c>
      <c r="L66" s="89">
        <v>0</v>
      </c>
      <c r="M66" s="89">
        <v>0</v>
      </c>
      <c r="N66" s="89">
        <v>0</v>
      </c>
      <c r="O66" s="89">
        <v>0</v>
      </c>
      <c r="P66" s="89">
        <v>0</v>
      </c>
      <c r="Q66" s="136">
        <v>0</v>
      </c>
    </row>
    <row r="67" spans="1:17" ht="15" customHeight="1" x14ac:dyDescent="0.25">
      <c r="A67" s="280">
        <f t="shared" si="33"/>
        <v>0</v>
      </c>
      <c r="B67" s="280">
        <f t="shared" si="34"/>
        <v>0</v>
      </c>
      <c r="C67" s="33" t="s">
        <v>24</v>
      </c>
      <c r="D67" s="69" t="s">
        <v>371</v>
      </c>
      <c r="E67" s="111">
        <v>0</v>
      </c>
      <c r="F67" s="130">
        <v>0</v>
      </c>
      <c r="G67" s="379">
        <v>0</v>
      </c>
      <c r="H67" s="130">
        <v>0</v>
      </c>
      <c r="I67" s="89">
        <v>0</v>
      </c>
      <c r="J67" s="89">
        <v>0</v>
      </c>
      <c r="K67" s="89">
        <v>0</v>
      </c>
      <c r="L67" s="89">
        <v>0</v>
      </c>
      <c r="M67" s="89">
        <v>0</v>
      </c>
      <c r="N67" s="89">
        <v>0</v>
      </c>
      <c r="O67" s="89">
        <v>0</v>
      </c>
      <c r="P67" s="89">
        <v>0</v>
      </c>
      <c r="Q67" s="136">
        <v>0</v>
      </c>
    </row>
    <row r="68" spans="1:17" ht="15" customHeight="1" x14ac:dyDescent="0.25">
      <c r="A68" s="280">
        <f t="shared" si="33"/>
        <v>0</v>
      </c>
      <c r="B68" s="280">
        <f t="shared" si="34"/>
        <v>0</v>
      </c>
      <c r="C68" s="33" t="s">
        <v>25</v>
      </c>
      <c r="D68" s="64" t="s">
        <v>1734</v>
      </c>
      <c r="E68" s="111">
        <v>0</v>
      </c>
      <c r="F68" s="130">
        <v>0</v>
      </c>
      <c r="G68" s="379">
        <v>0</v>
      </c>
      <c r="H68" s="130">
        <v>0</v>
      </c>
      <c r="I68" s="89">
        <v>0</v>
      </c>
      <c r="J68" s="89">
        <v>0</v>
      </c>
      <c r="K68" s="89">
        <v>0</v>
      </c>
      <c r="L68" s="89">
        <v>0</v>
      </c>
      <c r="M68" s="89">
        <v>0</v>
      </c>
      <c r="N68" s="89">
        <v>0</v>
      </c>
      <c r="O68" s="89">
        <v>0</v>
      </c>
      <c r="P68" s="89">
        <v>0</v>
      </c>
      <c r="Q68" s="136">
        <v>0</v>
      </c>
    </row>
    <row r="69" spans="1:17" ht="15" customHeight="1" x14ac:dyDescent="0.25">
      <c r="A69" s="280">
        <f t="shared" si="33"/>
        <v>0</v>
      </c>
      <c r="B69" s="280">
        <f t="shared" si="34"/>
        <v>0</v>
      </c>
      <c r="C69" s="33" t="s">
        <v>26</v>
      </c>
      <c r="D69" s="69" t="s">
        <v>16</v>
      </c>
      <c r="E69" s="111">
        <v>0</v>
      </c>
      <c r="F69" s="130">
        <v>0</v>
      </c>
      <c r="G69" s="379">
        <v>0</v>
      </c>
      <c r="H69" s="130">
        <v>0</v>
      </c>
      <c r="I69" s="89">
        <v>0</v>
      </c>
      <c r="J69" s="89">
        <v>0</v>
      </c>
      <c r="K69" s="89">
        <v>0</v>
      </c>
      <c r="L69" s="89">
        <v>0</v>
      </c>
      <c r="M69" s="89">
        <v>0</v>
      </c>
      <c r="N69" s="89">
        <v>0</v>
      </c>
      <c r="O69" s="89">
        <v>0</v>
      </c>
      <c r="P69" s="89">
        <v>0</v>
      </c>
      <c r="Q69" s="136">
        <v>0</v>
      </c>
    </row>
    <row r="70" spans="1:17" ht="15" customHeight="1" x14ac:dyDescent="0.25">
      <c r="A70" s="280">
        <f t="shared" si="33"/>
        <v>0</v>
      </c>
      <c r="B70" s="280">
        <f t="shared" si="34"/>
        <v>0</v>
      </c>
      <c r="C70" s="33" t="s">
        <v>27</v>
      </c>
      <c r="D70" s="69" t="s">
        <v>2</v>
      </c>
      <c r="E70" s="111">
        <v>0</v>
      </c>
      <c r="F70" s="130">
        <v>0</v>
      </c>
      <c r="G70" s="379">
        <v>0</v>
      </c>
      <c r="H70" s="130">
        <v>0</v>
      </c>
      <c r="I70" s="89">
        <v>0</v>
      </c>
      <c r="J70" s="89">
        <v>0</v>
      </c>
      <c r="K70" s="89">
        <v>0</v>
      </c>
      <c r="L70" s="89">
        <v>0</v>
      </c>
      <c r="M70" s="89">
        <v>0</v>
      </c>
      <c r="N70" s="89">
        <v>0</v>
      </c>
      <c r="O70" s="89">
        <v>0</v>
      </c>
      <c r="P70" s="89">
        <v>0</v>
      </c>
      <c r="Q70" s="136">
        <v>0</v>
      </c>
    </row>
    <row r="71" spans="1:17" ht="15" customHeight="1" x14ac:dyDescent="0.25">
      <c r="A71" s="310" t="s">
        <v>368</v>
      </c>
      <c r="B71" s="280">
        <f t="shared" si="34"/>
        <v>0</v>
      </c>
      <c r="C71" s="32" t="s">
        <v>29</v>
      </c>
      <c r="D71" s="146" t="s">
        <v>30</v>
      </c>
      <c r="E71" s="135">
        <f>+SUM(E72:E73)</f>
        <v>0</v>
      </c>
      <c r="F71" s="119" t="s">
        <v>368</v>
      </c>
      <c r="G71" s="147" t="s">
        <v>368</v>
      </c>
      <c r="H71" s="129">
        <f t="shared" ref="H71" si="35">+H72+H73</f>
        <v>0</v>
      </c>
      <c r="I71" s="98">
        <f t="shared" ref="I71" si="36">+I72+I73</f>
        <v>0</v>
      </c>
      <c r="J71" s="98">
        <f t="shared" ref="J71" si="37">+J72+J73</f>
        <v>0</v>
      </c>
      <c r="K71" s="98">
        <f t="shared" ref="K71" si="38">+K72+K73</f>
        <v>0</v>
      </c>
      <c r="L71" s="98">
        <f t="shared" ref="L71" si="39">+L72+L73</f>
        <v>0</v>
      </c>
      <c r="M71" s="98">
        <f t="shared" ref="M71" si="40">+M72+M73</f>
        <v>0</v>
      </c>
      <c r="N71" s="98">
        <f t="shared" ref="N71" si="41">+N72+N73</f>
        <v>0</v>
      </c>
      <c r="O71" s="98">
        <f t="shared" ref="O71" si="42">+O72+O73</f>
        <v>0</v>
      </c>
      <c r="P71" s="98">
        <f t="shared" ref="P71" si="43">+P72+P73</f>
        <v>0</v>
      </c>
      <c r="Q71" s="135">
        <f t="shared" ref="Q71" si="44">+Q72+Q73</f>
        <v>0</v>
      </c>
    </row>
    <row r="72" spans="1:17" ht="15" customHeight="1" x14ac:dyDescent="0.25">
      <c r="A72" s="310" t="s">
        <v>368</v>
      </c>
      <c r="B72" s="280">
        <f t="shared" si="34"/>
        <v>0</v>
      </c>
      <c r="C72" s="105" t="s">
        <v>31</v>
      </c>
      <c r="D72" s="69" t="s">
        <v>387</v>
      </c>
      <c r="E72" s="111">
        <v>0</v>
      </c>
      <c r="F72" s="122" t="s">
        <v>368</v>
      </c>
      <c r="G72" s="357" t="s">
        <v>368</v>
      </c>
      <c r="H72" s="130">
        <v>0</v>
      </c>
      <c r="I72" s="89">
        <v>0</v>
      </c>
      <c r="J72" s="89">
        <v>0</v>
      </c>
      <c r="K72" s="89">
        <v>0</v>
      </c>
      <c r="L72" s="89">
        <v>0</v>
      </c>
      <c r="M72" s="89">
        <v>0</v>
      </c>
      <c r="N72" s="89">
        <v>0</v>
      </c>
      <c r="O72" s="89">
        <v>0</v>
      </c>
      <c r="P72" s="89">
        <v>0</v>
      </c>
      <c r="Q72" s="136">
        <v>0</v>
      </c>
    </row>
    <row r="73" spans="1:17" ht="15" customHeight="1" x14ac:dyDescent="0.25">
      <c r="A73" s="310" t="s">
        <v>368</v>
      </c>
      <c r="B73" s="280">
        <f t="shared" si="34"/>
        <v>0</v>
      </c>
      <c r="C73" s="105" t="s">
        <v>33</v>
      </c>
      <c r="D73" s="69" t="s">
        <v>34</v>
      </c>
      <c r="E73" s="111">
        <v>0</v>
      </c>
      <c r="F73" s="122" t="s">
        <v>368</v>
      </c>
      <c r="G73" s="357" t="s">
        <v>368</v>
      </c>
      <c r="H73" s="130">
        <v>0</v>
      </c>
      <c r="I73" s="89">
        <v>0</v>
      </c>
      <c r="J73" s="89">
        <v>0</v>
      </c>
      <c r="K73" s="89">
        <v>0</v>
      </c>
      <c r="L73" s="89">
        <v>0</v>
      </c>
      <c r="M73" s="89">
        <v>0</v>
      </c>
      <c r="N73" s="89">
        <v>0</v>
      </c>
      <c r="O73" s="89">
        <v>0</v>
      </c>
      <c r="P73" s="89">
        <v>0</v>
      </c>
      <c r="Q73" s="136">
        <v>0</v>
      </c>
    </row>
    <row r="74" spans="1:17" ht="15" customHeight="1" x14ac:dyDescent="0.25">
      <c r="A74" s="310" t="s">
        <v>368</v>
      </c>
      <c r="B74" s="280">
        <f t="shared" si="34"/>
        <v>0</v>
      </c>
      <c r="C74" s="32" t="s">
        <v>35</v>
      </c>
      <c r="D74" s="146" t="s">
        <v>4</v>
      </c>
      <c r="E74" s="123">
        <v>0</v>
      </c>
      <c r="F74" s="122" t="s">
        <v>368</v>
      </c>
      <c r="G74" s="357" t="s">
        <v>368</v>
      </c>
      <c r="H74" s="132">
        <v>0</v>
      </c>
      <c r="I74" s="53">
        <v>0</v>
      </c>
      <c r="J74" s="53">
        <v>0</v>
      </c>
      <c r="K74" s="53">
        <v>0</v>
      </c>
      <c r="L74" s="53">
        <v>0</v>
      </c>
      <c r="M74" s="53">
        <v>0</v>
      </c>
      <c r="N74" s="53">
        <v>0</v>
      </c>
      <c r="O74" s="53">
        <v>0</v>
      </c>
      <c r="P74" s="53">
        <v>0</v>
      </c>
      <c r="Q74" s="138">
        <v>0</v>
      </c>
    </row>
    <row r="75" spans="1:17" ht="15.75" customHeight="1" x14ac:dyDescent="0.25">
      <c r="A75" s="310" t="s">
        <v>368</v>
      </c>
      <c r="B75" s="280">
        <f t="shared" si="34"/>
        <v>0</v>
      </c>
      <c r="C75" s="32" t="s">
        <v>38</v>
      </c>
      <c r="D75" s="146" t="s">
        <v>1735</v>
      </c>
      <c r="E75" s="123">
        <v>0</v>
      </c>
      <c r="F75" s="122" t="s">
        <v>368</v>
      </c>
      <c r="G75" s="357" t="s">
        <v>368</v>
      </c>
      <c r="H75" s="132">
        <v>0</v>
      </c>
      <c r="I75" s="53">
        <v>0</v>
      </c>
      <c r="J75" s="53">
        <v>0</v>
      </c>
      <c r="K75" s="53">
        <v>0</v>
      </c>
      <c r="L75" s="53">
        <v>0</v>
      </c>
      <c r="M75" s="53">
        <v>0</v>
      </c>
      <c r="N75" s="53">
        <v>0</v>
      </c>
      <c r="O75" s="53">
        <v>0</v>
      </c>
      <c r="P75" s="53">
        <v>0</v>
      </c>
      <c r="Q75" s="138">
        <v>0</v>
      </c>
    </row>
    <row r="76" spans="1:17" ht="15" customHeight="1" x14ac:dyDescent="0.25">
      <c r="A76" s="310" t="s">
        <v>368</v>
      </c>
      <c r="B76" s="280">
        <f t="shared" si="34"/>
        <v>0</v>
      </c>
      <c r="C76" s="32" t="s">
        <v>363</v>
      </c>
      <c r="D76" s="146" t="s">
        <v>369</v>
      </c>
      <c r="E76" s="135">
        <f>+SUM(E77:E83)</f>
        <v>0</v>
      </c>
      <c r="F76" s="119" t="s">
        <v>368</v>
      </c>
      <c r="G76" s="147" t="s">
        <v>368</v>
      </c>
      <c r="H76" s="129">
        <f t="shared" ref="H76" si="45">+SUM(H77:H83)</f>
        <v>0</v>
      </c>
      <c r="I76" s="98">
        <f t="shared" ref="I76" si="46">+SUM(I77:I83)</f>
        <v>0</v>
      </c>
      <c r="J76" s="98">
        <f t="shared" ref="J76" si="47">+SUM(J77:J83)</f>
        <v>0</v>
      </c>
      <c r="K76" s="98">
        <f t="shared" ref="K76" si="48">+SUM(K77:K83)</f>
        <v>0</v>
      </c>
      <c r="L76" s="98">
        <f t="shared" ref="L76" si="49">+SUM(L77:L83)</f>
        <v>0</v>
      </c>
      <c r="M76" s="98">
        <f t="shared" ref="M76" si="50">+SUM(M77:M83)</f>
        <v>0</v>
      </c>
      <c r="N76" s="98">
        <f t="shared" ref="N76" si="51">+SUM(N77:N83)</f>
        <v>0</v>
      </c>
      <c r="O76" s="98">
        <f t="shared" ref="O76" si="52">+SUM(O77:O83)</f>
        <v>0</v>
      </c>
      <c r="P76" s="98">
        <f t="shared" ref="P76" si="53">+SUM(P77:P83)</f>
        <v>0</v>
      </c>
      <c r="Q76" s="135">
        <f t="shared" ref="Q76" si="54">+SUM(Q77:Q83)</f>
        <v>0</v>
      </c>
    </row>
    <row r="77" spans="1:17" s="104" customFormat="1" ht="15" customHeight="1" x14ac:dyDescent="0.25">
      <c r="A77" s="310" t="s">
        <v>368</v>
      </c>
      <c r="B77" s="280">
        <f t="shared" si="34"/>
        <v>0</v>
      </c>
      <c r="C77" s="105" t="s">
        <v>1714</v>
      </c>
      <c r="D77" s="107" t="s">
        <v>394</v>
      </c>
      <c r="E77" s="111">
        <v>0</v>
      </c>
      <c r="F77" s="122" t="s">
        <v>368</v>
      </c>
      <c r="G77" s="357" t="s">
        <v>368</v>
      </c>
      <c r="H77" s="130">
        <v>0</v>
      </c>
      <c r="I77" s="89">
        <v>0</v>
      </c>
      <c r="J77" s="89">
        <v>0</v>
      </c>
      <c r="K77" s="89">
        <v>0</v>
      </c>
      <c r="L77" s="89">
        <v>0</v>
      </c>
      <c r="M77" s="89">
        <v>0</v>
      </c>
      <c r="N77" s="89">
        <v>0</v>
      </c>
      <c r="O77" s="89">
        <v>0</v>
      </c>
      <c r="P77" s="89">
        <v>0</v>
      </c>
      <c r="Q77" s="136">
        <v>0</v>
      </c>
    </row>
    <row r="78" spans="1:17" s="104" customFormat="1" ht="15" customHeight="1" x14ac:dyDescent="0.25">
      <c r="A78" s="310" t="s">
        <v>368</v>
      </c>
      <c r="B78" s="280">
        <f t="shared" si="34"/>
        <v>0</v>
      </c>
      <c r="C78" s="105" t="s">
        <v>1715</v>
      </c>
      <c r="D78" s="107" t="s">
        <v>15</v>
      </c>
      <c r="E78" s="111">
        <v>0</v>
      </c>
      <c r="F78" s="122" t="s">
        <v>368</v>
      </c>
      <c r="G78" s="357" t="s">
        <v>368</v>
      </c>
      <c r="H78" s="130">
        <v>0</v>
      </c>
      <c r="I78" s="89">
        <v>0</v>
      </c>
      <c r="J78" s="89">
        <v>0</v>
      </c>
      <c r="K78" s="89">
        <v>0</v>
      </c>
      <c r="L78" s="89">
        <v>0</v>
      </c>
      <c r="M78" s="89">
        <v>0</v>
      </c>
      <c r="N78" s="89">
        <v>0</v>
      </c>
      <c r="O78" s="89">
        <v>0</v>
      </c>
      <c r="P78" s="89">
        <v>0</v>
      </c>
      <c r="Q78" s="136">
        <v>0</v>
      </c>
    </row>
    <row r="79" spans="1:17" s="393" customFormat="1" ht="15" customHeight="1" x14ac:dyDescent="0.25">
      <c r="A79" s="310" t="s">
        <v>368</v>
      </c>
      <c r="B79" s="280">
        <f>E79-SUM(H79:Q79)</f>
        <v>0</v>
      </c>
      <c r="C79" s="105" t="s">
        <v>1716</v>
      </c>
      <c r="D79" s="107" t="s">
        <v>370</v>
      </c>
      <c r="E79" s="111">
        <v>0</v>
      </c>
      <c r="F79" s="122" t="s">
        <v>368</v>
      </c>
      <c r="G79" s="357" t="s">
        <v>368</v>
      </c>
      <c r="H79" s="130">
        <v>0</v>
      </c>
      <c r="I79" s="89">
        <v>0</v>
      </c>
      <c r="J79" s="89">
        <v>0</v>
      </c>
      <c r="K79" s="89">
        <v>0</v>
      </c>
      <c r="L79" s="89">
        <v>0</v>
      </c>
      <c r="M79" s="89">
        <v>0</v>
      </c>
      <c r="N79" s="89">
        <v>0</v>
      </c>
      <c r="O79" s="89">
        <v>0</v>
      </c>
      <c r="P79" s="89">
        <v>0</v>
      </c>
      <c r="Q79" s="136">
        <v>0</v>
      </c>
    </row>
    <row r="80" spans="1:17" s="393" customFormat="1" ht="15" customHeight="1" x14ac:dyDescent="0.25">
      <c r="A80" s="310" t="s">
        <v>368</v>
      </c>
      <c r="B80" s="280">
        <f>E80-SUM(H80:Q80)</f>
        <v>0</v>
      </c>
      <c r="C80" s="105" t="s">
        <v>1717</v>
      </c>
      <c r="D80" s="395" t="s">
        <v>400</v>
      </c>
      <c r="E80" s="111">
        <v>0</v>
      </c>
      <c r="F80" s="122" t="s">
        <v>368</v>
      </c>
      <c r="G80" s="357" t="s">
        <v>368</v>
      </c>
      <c r="H80" s="130">
        <v>0</v>
      </c>
      <c r="I80" s="89">
        <v>0</v>
      </c>
      <c r="J80" s="89">
        <v>0</v>
      </c>
      <c r="K80" s="89">
        <v>0</v>
      </c>
      <c r="L80" s="89">
        <v>0</v>
      </c>
      <c r="M80" s="89">
        <v>0</v>
      </c>
      <c r="N80" s="89">
        <v>0</v>
      </c>
      <c r="O80" s="89">
        <v>0</v>
      </c>
      <c r="P80" s="89">
        <v>0</v>
      </c>
      <c r="Q80" s="136">
        <v>0</v>
      </c>
    </row>
    <row r="81" spans="1:17" s="104" customFormat="1" ht="15" customHeight="1" x14ac:dyDescent="0.25">
      <c r="A81" s="310" t="s">
        <v>368</v>
      </c>
      <c r="B81" s="280">
        <f t="shared" si="34"/>
        <v>0</v>
      </c>
      <c r="C81" s="105" t="s">
        <v>1718</v>
      </c>
      <c r="D81" s="107" t="s">
        <v>1710</v>
      </c>
      <c r="E81" s="111">
        <v>0</v>
      </c>
      <c r="F81" s="122" t="s">
        <v>368</v>
      </c>
      <c r="G81" s="357" t="s">
        <v>368</v>
      </c>
      <c r="H81" s="130">
        <v>0</v>
      </c>
      <c r="I81" s="89">
        <v>0</v>
      </c>
      <c r="J81" s="89">
        <v>0</v>
      </c>
      <c r="K81" s="89">
        <v>0</v>
      </c>
      <c r="L81" s="89">
        <v>0</v>
      </c>
      <c r="M81" s="89">
        <v>0</v>
      </c>
      <c r="N81" s="89">
        <v>0</v>
      </c>
      <c r="O81" s="89">
        <v>0</v>
      </c>
      <c r="P81" s="89">
        <v>0</v>
      </c>
      <c r="Q81" s="136">
        <v>0</v>
      </c>
    </row>
    <row r="82" spans="1:17" s="104" customFormat="1" ht="15" customHeight="1" x14ac:dyDescent="0.25">
      <c r="A82" s="310" t="s">
        <v>368</v>
      </c>
      <c r="B82" s="280">
        <f t="shared" si="34"/>
        <v>0</v>
      </c>
      <c r="C82" s="105" t="s">
        <v>1719</v>
      </c>
      <c r="D82" s="107" t="s">
        <v>1709</v>
      </c>
      <c r="E82" s="111">
        <v>0</v>
      </c>
      <c r="F82" s="122" t="s">
        <v>368</v>
      </c>
      <c r="G82" s="357" t="s">
        <v>368</v>
      </c>
      <c r="H82" s="130">
        <v>0</v>
      </c>
      <c r="I82" s="89">
        <v>0</v>
      </c>
      <c r="J82" s="89">
        <v>0</v>
      </c>
      <c r="K82" s="89">
        <v>0</v>
      </c>
      <c r="L82" s="89">
        <v>0</v>
      </c>
      <c r="M82" s="89">
        <v>0</v>
      </c>
      <c r="N82" s="89">
        <v>0</v>
      </c>
      <c r="O82" s="89">
        <v>0</v>
      </c>
      <c r="P82" s="89">
        <v>0</v>
      </c>
      <c r="Q82" s="136">
        <v>0</v>
      </c>
    </row>
    <row r="83" spans="1:17" s="104" customFormat="1" ht="15" customHeight="1" x14ac:dyDescent="0.25">
      <c r="A83" s="310" t="s">
        <v>368</v>
      </c>
      <c r="B83" s="280">
        <f t="shared" si="34"/>
        <v>0</v>
      </c>
      <c r="C83" s="105" t="s">
        <v>1720</v>
      </c>
      <c r="D83" s="107" t="s">
        <v>1699</v>
      </c>
      <c r="E83" s="111">
        <v>0</v>
      </c>
      <c r="F83" s="122" t="s">
        <v>368</v>
      </c>
      <c r="G83" s="357" t="s">
        <v>368</v>
      </c>
      <c r="H83" s="130">
        <v>0</v>
      </c>
      <c r="I83" s="89">
        <v>0</v>
      </c>
      <c r="J83" s="89">
        <v>0</v>
      </c>
      <c r="K83" s="89">
        <v>0</v>
      </c>
      <c r="L83" s="89">
        <v>0</v>
      </c>
      <c r="M83" s="89">
        <v>0</v>
      </c>
      <c r="N83" s="89">
        <v>0</v>
      </c>
      <c r="O83" s="89">
        <v>0</v>
      </c>
      <c r="P83" s="89">
        <v>0</v>
      </c>
      <c r="Q83" s="136">
        <v>0</v>
      </c>
    </row>
    <row r="84" spans="1:17" ht="23.25" customHeight="1" x14ac:dyDescent="0.25">
      <c r="A84" s="310" t="s">
        <v>368</v>
      </c>
      <c r="B84" s="280">
        <f t="shared" si="34"/>
        <v>0</v>
      </c>
      <c r="C84" s="104"/>
      <c r="D84" s="117" t="s">
        <v>69</v>
      </c>
      <c r="E84" s="135">
        <f>+E85+E86+E97+E100+E101+E102</f>
        <v>0</v>
      </c>
      <c r="F84" s="119" t="s">
        <v>368</v>
      </c>
      <c r="G84" s="147" t="s">
        <v>368</v>
      </c>
      <c r="H84" s="129">
        <f t="shared" ref="H84" si="55">+H85+H86+H97+H100+H101+H102</f>
        <v>0</v>
      </c>
      <c r="I84" s="98">
        <f t="shared" ref="I84" si="56">+I85+I86+I97+I100+I101+I102</f>
        <v>0</v>
      </c>
      <c r="J84" s="98">
        <f t="shared" ref="J84" si="57">+J85+J86+J97+J100+J101+J102</f>
        <v>0</v>
      </c>
      <c r="K84" s="98">
        <f t="shared" ref="K84" si="58">+K85+K86+K97+K100+K101+K102</f>
        <v>0</v>
      </c>
      <c r="L84" s="98">
        <f t="shared" ref="L84" si="59">+L85+L86+L97+L100+L101+L102</f>
        <v>0</v>
      </c>
      <c r="M84" s="98">
        <f t="shared" ref="M84" si="60">+M85+M86+M97+M100+M101+M102</f>
        <v>0</v>
      </c>
      <c r="N84" s="98">
        <f t="shared" ref="N84" si="61">+N85+N86+N97+N100+N101+N102</f>
        <v>0</v>
      </c>
      <c r="O84" s="98">
        <f t="shared" ref="O84" si="62">+O85+O86+O97+O100+O101+O102</f>
        <v>0</v>
      </c>
      <c r="P84" s="98">
        <f t="shared" ref="P84" si="63">+P85+P86+P97+P100+P101+P102</f>
        <v>0</v>
      </c>
      <c r="Q84" s="135">
        <f t="shared" ref="Q84" si="64">+Q85+Q86+Q97+Q100+Q101+Q102</f>
        <v>0</v>
      </c>
    </row>
    <row r="85" spans="1:17" ht="15" customHeight="1" x14ac:dyDescent="0.25">
      <c r="A85" s="280">
        <f t="shared" ref="A85:A96" si="65">E85-SUM(F85:G85)</f>
        <v>0</v>
      </c>
      <c r="B85" s="280">
        <f t="shared" si="34"/>
        <v>0</v>
      </c>
      <c r="C85" s="32" t="s">
        <v>37</v>
      </c>
      <c r="D85" s="146" t="s">
        <v>19</v>
      </c>
      <c r="E85" s="111">
        <v>0</v>
      </c>
      <c r="F85" s="132">
        <v>0</v>
      </c>
      <c r="G85" s="378">
        <v>0</v>
      </c>
      <c r="H85" s="132">
        <v>0</v>
      </c>
      <c r="I85" s="53">
        <v>0</v>
      </c>
      <c r="J85" s="53">
        <v>0</v>
      </c>
      <c r="K85" s="53">
        <v>0</v>
      </c>
      <c r="L85" s="53">
        <v>0</v>
      </c>
      <c r="M85" s="53">
        <v>0</v>
      </c>
      <c r="N85" s="53">
        <v>0</v>
      </c>
      <c r="O85" s="53">
        <v>0</v>
      </c>
      <c r="P85" s="53">
        <v>0</v>
      </c>
      <c r="Q85" s="138">
        <v>0</v>
      </c>
    </row>
    <row r="86" spans="1:17" ht="15" customHeight="1" x14ac:dyDescent="0.25">
      <c r="A86" s="280">
        <f t="shared" si="65"/>
        <v>0</v>
      </c>
      <c r="B86" s="280">
        <f t="shared" si="34"/>
        <v>0</v>
      </c>
      <c r="C86" s="32" t="s">
        <v>36</v>
      </c>
      <c r="D86" s="146" t="s">
        <v>386</v>
      </c>
      <c r="E86" s="135">
        <f>+SUM(E87:E96)</f>
        <v>0</v>
      </c>
      <c r="F86" s="129">
        <f t="shared" ref="F86" si="66">+SUM(F87:F96)</f>
        <v>0</v>
      </c>
      <c r="G86" s="371">
        <f t="shared" ref="G86" si="67">+SUM(G87:G96)</f>
        <v>0</v>
      </c>
      <c r="H86" s="129">
        <f t="shared" ref="H86" si="68">+SUM(H87:H96)</f>
        <v>0</v>
      </c>
      <c r="I86" s="98">
        <f t="shared" ref="I86" si="69">+SUM(I87:I96)</f>
        <v>0</v>
      </c>
      <c r="J86" s="98">
        <f t="shared" ref="J86" si="70">+SUM(J87:J96)</f>
        <v>0</v>
      </c>
      <c r="K86" s="98">
        <f t="shared" ref="K86" si="71">+SUM(K87:K96)</f>
        <v>0</v>
      </c>
      <c r="L86" s="98">
        <f t="shared" ref="L86" si="72">+SUM(L87:L96)</f>
        <v>0</v>
      </c>
      <c r="M86" s="98">
        <f t="shared" ref="M86" si="73">+SUM(M87:M96)</f>
        <v>0</v>
      </c>
      <c r="N86" s="98">
        <f t="shared" ref="N86" si="74">+SUM(N87:N96)</f>
        <v>0</v>
      </c>
      <c r="O86" s="98">
        <f t="shared" ref="O86" si="75">+SUM(O87:O96)</f>
        <v>0</v>
      </c>
      <c r="P86" s="98">
        <f t="shared" ref="P86" si="76">+SUM(P87:P96)</f>
        <v>0</v>
      </c>
      <c r="Q86" s="135">
        <f t="shared" ref="Q86" si="77">+SUM(Q87:Q96)</f>
        <v>0</v>
      </c>
    </row>
    <row r="87" spans="1:17" ht="15" customHeight="1" x14ac:dyDescent="0.25">
      <c r="A87" s="280">
        <f t="shared" si="65"/>
        <v>0</v>
      </c>
      <c r="B87" s="280">
        <f t="shared" si="34"/>
        <v>0</v>
      </c>
      <c r="C87" s="33" t="s">
        <v>20</v>
      </c>
      <c r="D87" s="69" t="s">
        <v>15</v>
      </c>
      <c r="E87" s="111">
        <v>0</v>
      </c>
      <c r="F87" s="130">
        <v>0</v>
      </c>
      <c r="G87" s="379">
        <v>0</v>
      </c>
      <c r="H87" s="130">
        <v>0</v>
      </c>
      <c r="I87" s="89">
        <v>0</v>
      </c>
      <c r="J87" s="89">
        <v>0</v>
      </c>
      <c r="K87" s="89">
        <v>0</v>
      </c>
      <c r="L87" s="89">
        <v>0</v>
      </c>
      <c r="M87" s="89">
        <v>0</v>
      </c>
      <c r="N87" s="89">
        <v>0</v>
      </c>
      <c r="O87" s="89">
        <v>0</v>
      </c>
      <c r="P87" s="89">
        <v>0</v>
      </c>
      <c r="Q87" s="136">
        <v>0</v>
      </c>
    </row>
    <row r="88" spans="1:17" s="148" customFormat="1" ht="15" customHeight="1" x14ac:dyDescent="0.25">
      <c r="A88" s="280">
        <f t="shared" si="65"/>
        <v>0</v>
      </c>
      <c r="B88" s="280">
        <f t="shared" si="34"/>
        <v>0</v>
      </c>
      <c r="C88" s="33" t="s">
        <v>1702</v>
      </c>
      <c r="D88" s="64" t="s">
        <v>396</v>
      </c>
      <c r="E88" s="111">
        <v>0</v>
      </c>
      <c r="F88" s="130">
        <v>0</v>
      </c>
      <c r="G88" s="379">
        <v>0</v>
      </c>
      <c r="H88" s="130">
        <v>0</v>
      </c>
      <c r="I88" s="89">
        <v>0</v>
      </c>
      <c r="J88" s="89">
        <v>0</v>
      </c>
      <c r="K88" s="89">
        <v>0</v>
      </c>
      <c r="L88" s="89">
        <v>0</v>
      </c>
      <c r="M88" s="89">
        <v>0</v>
      </c>
      <c r="N88" s="89">
        <v>0</v>
      </c>
      <c r="O88" s="89">
        <v>0</v>
      </c>
      <c r="P88" s="89">
        <v>0</v>
      </c>
      <c r="Q88" s="136">
        <v>0</v>
      </c>
    </row>
    <row r="89" spans="1:17" ht="15" customHeight="1" x14ac:dyDescent="0.25">
      <c r="A89" s="280">
        <f t="shared" si="65"/>
        <v>0</v>
      </c>
      <c r="B89" s="280">
        <f t="shared" si="34"/>
        <v>0</v>
      </c>
      <c r="C89" s="33" t="s">
        <v>21</v>
      </c>
      <c r="D89" s="69" t="s">
        <v>370</v>
      </c>
      <c r="E89" s="111">
        <v>0</v>
      </c>
      <c r="F89" s="130">
        <v>0</v>
      </c>
      <c r="G89" s="379">
        <v>0</v>
      </c>
      <c r="H89" s="130">
        <v>0</v>
      </c>
      <c r="I89" s="89">
        <v>0</v>
      </c>
      <c r="J89" s="89">
        <v>0</v>
      </c>
      <c r="K89" s="89">
        <v>0</v>
      </c>
      <c r="L89" s="89">
        <v>0</v>
      </c>
      <c r="M89" s="89">
        <v>0</v>
      </c>
      <c r="N89" s="89">
        <v>0</v>
      </c>
      <c r="O89" s="89">
        <v>0</v>
      </c>
      <c r="P89" s="89">
        <v>0</v>
      </c>
      <c r="Q89" s="136">
        <v>0</v>
      </c>
    </row>
    <row r="90" spans="1:17" ht="15" customHeight="1" x14ac:dyDescent="0.25">
      <c r="A90" s="280">
        <f t="shared" si="65"/>
        <v>0</v>
      </c>
      <c r="B90" s="280">
        <f t="shared" si="34"/>
        <v>0</v>
      </c>
      <c r="C90" s="33" t="s">
        <v>22</v>
      </c>
      <c r="D90" s="395" t="s">
        <v>399</v>
      </c>
      <c r="E90" s="111">
        <v>0</v>
      </c>
      <c r="F90" s="130">
        <v>0</v>
      </c>
      <c r="G90" s="379">
        <v>0</v>
      </c>
      <c r="H90" s="130">
        <v>0</v>
      </c>
      <c r="I90" s="89">
        <v>0</v>
      </c>
      <c r="J90" s="89">
        <v>0</v>
      </c>
      <c r="K90" s="89">
        <v>0</v>
      </c>
      <c r="L90" s="89">
        <v>0</v>
      </c>
      <c r="M90" s="89">
        <v>0</v>
      </c>
      <c r="N90" s="89">
        <v>0</v>
      </c>
      <c r="O90" s="89">
        <v>0</v>
      </c>
      <c r="P90" s="89">
        <v>0</v>
      </c>
      <c r="Q90" s="136">
        <v>0</v>
      </c>
    </row>
    <row r="91" spans="1:17" ht="15" customHeight="1" x14ac:dyDescent="0.25">
      <c r="A91" s="280">
        <f t="shared" si="65"/>
        <v>0</v>
      </c>
      <c r="B91" s="280">
        <f t="shared" si="34"/>
        <v>0</v>
      </c>
      <c r="C91" s="33" t="s">
        <v>23</v>
      </c>
      <c r="D91" s="69" t="s">
        <v>3</v>
      </c>
      <c r="E91" s="111">
        <v>0</v>
      </c>
      <c r="F91" s="130">
        <v>0</v>
      </c>
      <c r="G91" s="379">
        <v>0</v>
      </c>
      <c r="H91" s="130">
        <v>0</v>
      </c>
      <c r="I91" s="89">
        <v>0</v>
      </c>
      <c r="J91" s="89">
        <v>0</v>
      </c>
      <c r="K91" s="89">
        <v>0</v>
      </c>
      <c r="L91" s="89">
        <v>0</v>
      </c>
      <c r="M91" s="89">
        <v>0</v>
      </c>
      <c r="N91" s="89">
        <v>0</v>
      </c>
      <c r="O91" s="89">
        <v>0</v>
      </c>
      <c r="P91" s="89">
        <v>0</v>
      </c>
      <c r="Q91" s="136">
        <v>0</v>
      </c>
    </row>
    <row r="92" spans="1:17" s="148" customFormat="1" ht="15" customHeight="1" x14ac:dyDescent="0.25">
      <c r="A92" s="280">
        <f t="shared" si="65"/>
        <v>0</v>
      </c>
      <c r="B92" s="280">
        <f t="shared" si="34"/>
        <v>0</v>
      </c>
      <c r="C92" s="33" t="s">
        <v>1703</v>
      </c>
      <c r="D92" s="395" t="s">
        <v>397</v>
      </c>
      <c r="E92" s="111">
        <v>0</v>
      </c>
      <c r="F92" s="130">
        <v>0</v>
      </c>
      <c r="G92" s="379">
        <v>0</v>
      </c>
      <c r="H92" s="130">
        <v>0</v>
      </c>
      <c r="I92" s="89">
        <v>0</v>
      </c>
      <c r="J92" s="89">
        <v>0</v>
      </c>
      <c r="K92" s="89">
        <v>0</v>
      </c>
      <c r="L92" s="89">
        <v>0</v>
      </c>
      <c r="M92" s="89">
        <v>0</v>
      </c>
      <c r="N92" s="89">
        <v>0</v>
      </c>
      <c r="O92" s="89">
        <v>0</v>
      </c>
      <c r="P92" s="89">
        <v>0</v>
      </c>
      <c r="Q92" s="136">
        <v>0</v>
      </c>
    </row>
    <row r="93" spans="1:17" ht="15" customHeight="1" x14ac:dyDescent="0.25">
      <c r="A93" s="280">
        <f t="shared" si="65"/>
        <v>0</v>
      </c>
      <c r="B93" s="280">
        <f t="shared" si="34"/>
        <v>0</v>
      </c>
      <c r="C93" s="33" t="s">
        <v>24</v>
      </c>
      <c r="D93" s="69" t="s">
        <v>371</v>
      </c>
      <c r="E93" s="111">
        <v>0</v>
      </c>
      <c r="F93" s="130">
        <v>0</v>
      </c>
      <c r="G93" s="379">
        <v>0</v>
      </c>
      <c r="H93" s="130">
        <v>0</v>
      </c>
      <c r="I93" s="89">
        <v>0</v>
      </c>
      <c r="J93" s="89">
        <v>0</v>
      </c>
      <c r="K93" s="89">
        <v>0</v>
      </c>
      <c r="L93" s="89">
        <v>0</v>
      </c>
      <c r="M93" s="89">
        <v>0</v>
      </c>
      <c r="N93" s="89">
        <v>0</v>
      </c>
      <c r="O93" s="89">
        <v>0</v>
      </c>
      <c r="P93" s="89">
        <v>0</v>
      </c>
      <c r="Q93" s="136">
        <v>0</v>
      </c>
    </row>
    <row r="94" spans="1:17" ht="15" customHeight="1" x14ac:dyDescent="0.25">
      <c r="A94" s="280">
        <f t="shared" si="65"/>
        <v>0</v>
      </c>
      <c r="B94" s="280">
        <f t="shared" si="34"/>
        <v>0</v>
      </c>
      <c r="C94" s="33" t="s">
        <v>25</v>
      </c>
      <c r="D94" s="64" t="s">
        <v>1734</v>
      </c>
      <c r="E94" s="111">
        <v>0</v>
      </c>
      <c r="F94" s="130">
        <v>0</v>
      </c>
      <c r="G94" s="379">
        <v>0</v>
      </c>
      <c r="H94" s="130">
        <v>0</v>
      </c>
      <c r="I94" s="89">
        <v>0</v>
      </c>
      <c r="J94" s="89">
        <v>0</v>
      </c>
      <c r="K94" s="89">
        <v>0</v>
      </c>
      <c r="L94" s="89">
        <v>0</v>
      </c>
      <c r="M94" s="89">
        <v>0</v>
      </c>
      <c r="N94" s="89">
        <v>0</v>
      </c>
      <c r="O94" s="89">
        <v>0</v>
      </c>
      <c r="P94" s="89">
        <v>0</v>
      </c>
      <c r="Q94" s="136">
        <v>0</v>
      </c>
    </row>
    <row r="95" spans="1:17" ht="15" customHeight="1" x14ac:dyDescent="0.25">
      <c r="A95" s="280">
        <f t="shared" si="65"/>
        <v>0</v>
      </c>
      <c r="B95" s="280">
        <f t="shared" si="34"/>
        <v>0</v>
      </c>
      <c r="C95" s="33" t="s">
        <v>26</v>
      </c>
      <c r="D95" s="69" t="s">
        <v>16</v>
      </c>
      <c r="E95" s="111">
        <v>0</v>
      </c>
      <c r="F95" s="130">
        <v>0</v>
      </c>
      <c r="G95" s="379">
        <v>0</v>
      </c>
      <c r="H95" s="130">
        <v>0</v>
      </c>
      <c r="I95" s="89">
        <v>0</v>
      </c>
      <c r="J95" s="89">
        <v>0</v>
      </c>
      <c r="K95" s="89">
        <v>0</v>
      </c>
      <c r="L95" s="89">
        <v>0</v>
      </c>
      <c r="M95" s="89">
        <v>0</v>
      </c>
      <c r="N95" s="89">
        <v>0</v>
      </c>
      <c r="O95" s="89">
        <v>0</v>
      </c>
      <c r="P95" s="89">
        <v>0</v>
      </c>
      <c r="Q95" s="136">
        <v>0</v>
      </c>
    </row>
    <row r="96" spans="1:17" ht="15" customHeight="1" x14ac:dyDescent="0.25">
      <c r="A96" s="280">
        <f t="shared" si="65"/>
        <v>0</v>
      </c>
      <c r="B96" s="280">
        <f t="shared" si="34"/>
        <v>0</v>
      </c>
      <c r="C96" s="33" t="s">
        <v>27</v>
      </c>
      <c r="D96" s="69" t="s">
        <v>2</v>
      </c>
      <c r="E96" s="111">
        <v>0</v>
      </c>
      <c r="F96" s="130">
        <v>0</v>
      </c>
      <c r="G96" s="379">
        <v>0</v>
      </c>
      <c r="H96" s="130">
        <v>0</v>
      </c>
      <c r="I96" s="89">
        <v>0</v>
      </c>
      <c r="J96" s="89">
        <v>0</v>
      </c>
      <c r="K96" s="89">
        <v>0</v>
      </c>
      <c r="L96" s="89">
        <v>0</v>
      </c>
      <c r="M96" s="89">
        <v>0</v>
      </c>
      <c r="N96" s="89">
        <v>0</v>
      </c>
      <c r="O96" s="89">
        <v>0</v>
      </c>
      <c r="P96" s="89">
        <v>0</v>
      </c>
      <c r="Q96" s="136">
        <v>0</v>
      </c>
    </row>
    <row r="97" spans="1:17" ht="15" customHeight="1" x14ac:dyDescent="0.25">
      <c r="A97" s="310" t="s">
        <v>368</v>
      </c>
      <c r="B97" s="280">
        <f t="shared" si="34"/>
        <v>0</v>
      </c>
      <c r="C97" s="33" t="s">
        <v>29</v>
      </c>
      <c r="D97" s="146" t="s">
        <v>30</v>
      </c>
      <c r="E97" s="135">
        <f>+SUM(E98:E99)</f>
        <v>0</v>
      </c>
      <c r="F97" s="119" t="s">
        <v>368</v>
      </c>
      <c r="G97" s="147" t="s">
        <v>368</v>
      </c>
      <c r="H97" s="129">
        <f t="shared" ref="H97" si="78">+H98+H99</f>
        <v>0</v>
      </c>
      <c r="I97" s="98">
        <f t="shared" ref="I97" si="79">+I98+I99</f>
        <v>0</v>
      </c>
      <c r="J97" s="98">
        <f t="shared" ref="J97" si="80">+J98+J99</f>
        <v>0</v>
      </c>
      <c r="K97" s="98">
        <f t="shared" ref="K97" si="81">+K98+K99</f>
        <v>0</v>
      </c>
      <c r="L97" s="98">
        <f t="shared" ref="L97" si="82">+L98+L99</f>
        <v>0</v>
      </c>
      <c r="M97" s="98">
        <f t="shared" ref="M97" si="83">+M98+M99</f>
        <v>0</v>
      </c>
      <c r="N97" s="98">
        <f t="shared" ref="N97" si="84">+N98+N99</f>
        <v>0</v>
      </c>
      <c r="O97" s="98">
        <f t="shared" ref="O97" si="85">+O98+O99</f>
        <v>0</v>
      </c>
      <c r="P97" s="98">
        <f t="shared" ref="P97" si="86">+P98+P99</f>
        <v>0</v>
      </c>
      <c r="Q97" s="135">
        <f t="shared" ref="Q97" si="87">+Q98+Q99</f>
        <v>0</v>
      </c>
    </row>
    <row r="98" spans="1:17" ht="15" customHeight="1" x14ac:dyDescent="0.25">
      <c r="A98" s="310" t="s">
        <v>368</v>
      </c>
      <c r="B98" s="280">
        <f t="shared" si="34"/>
        <v>0</v>
      </c>
      <c r="C98" s="105" t="s">
        <v>31</v>
      </c>
      <c r="D98" s="69" t="s">
        <v>387</v>
      </c>
      <c r="E98" s="111">
        <v>0</v>
      </c>
      <c r="F98" s="122" t="s">
        <v>368</v>
      </c>
      <c r="G98" s="357" t="s">
        <v>368</v>
      </c>
      <c r="H98" s="130">
        <v>0</v>
      </c>
      <c r="I98" s="89">
        <v>0</v>
      </c>
      <c r="J98" s="89">
        <v>0</v>
      </c>
      <c r="K98" s="89">
        <v>0</v>
      </c>
      <c r="L98" s="89">
        <v>0</v>
      </c>
      <c r="M98" s="89">
        <v>0</v>
      </c>
      <c r="N98" s="89">
        <v>0</v>
      </c>
      <c r="O98" s="89">
        <v>0</v>
      </c>
      <c r="P98" s="89">
        <v>0</v>
      </c>
      <c r="Q98" s="136">
        <v>0</v>
      </c>
    </row>
    <row r="99" spans="1:17" ht="15" customHeight="1" x14ac:dyDescent="0.25">
      <c r="A99" s="310" t="s">
        <v>368</v>
      </c>
      <c r="B99" s="280">
        <f t="shared" si="34"/>
        <v>0</v>
      </c>
      <c r="C99" s="105" t="s">
        <v>33</v>
      </c>
      <c r="D99" s="69" t="s">
        <v>34</v>
      </c>
      <c r="E99" s="111">
        <v>0</v>
      </c>
      <c r="F99" s="122" t="s">
        <v>368</v>
      </c>
      <c r="G99" s="357" t="s">
        <v>368</v>
      </c>
      <c r="H99" s="130">
        <v>0</v>
      </c>
      <c r="I99" s="89">
        <v>0</v>
      </c>
      <c r="J99" s="89">
        <v>0</v>
      </c>
      <c r="K99" s="89">
        <v>0</v>
      </c>
      <c r="L99" s="89">
        <v>0</v>
      </c>
      <c r="M99" s="89">
        <v>0</v>
      </c>
      <c r="N99" s="89">
        <v>0</v>
      </c>
      <c r="O99" s="89">
        <v>0</v>
      </c>
      <c r="P99" s="89">
        <v>0</v>
      </c>
      <c r="Q99" s="136">
        <v>0</v>
      </c>
    </row>
    <row r="100" spans="1:17" ht="15" customHeight="1" x14ac:dyDescent="0.25">
      <c r="A100" s="310" t="s">
        <v>368</v>
      </c>
      <c r="B100" s="280">
        <f t="shared" si="34"/>
        <v>0</v>
      </c>
      <c r="C100" s="32" t="s">
        <v>35</v>
      </c>
      <c r="D100" s="146" t="s">
        <v>4</v>
      </c>
      <c r="E100" s="123">
        <v>0</v>
      </c>
      <c r="F100" s="122" t="s">
        <v>368</v>
      </c>
      <c r="G100" s="357" t="s">
        <v>368</v>
      </c>
      <c r="H100" s="132">
        <v>0</v>
      </c>
      <c r="I100" s="53">
        <v>0</v>
      </c>
      <c r="J100" s="53">
        <v>0</v>
      </c>
      <c r="K100" s="53">
        <v>0</v>
      </c>
      <c r="L100" s="53">
        <v>0</v>
      </c>
      <c r="M100" s="53">
        <v>0</v>
      </c>
      <c r="N100" s="53">
        <v>0</v>
      </c>
      <c r="O100" s="53">
        <v>0</v>
      </c>
      <c r="P100" s="53">
        <v>0</v>
      </c>
      <c r="Q100" s="138">
        <v>0</v>
      </c>
    </row>
    <row r="101" spans="1:17" ht="15" customHeight="1" x14ac:dyDescent="0.25">
      <c r="A101" s="310" t="s">
        <v>368</v>
      </c>
      <c r="B101" s="280">
        <f t="shared" si="34"/>
        <v>0</v>
      </c>
      <c r="C101" s="32" t="s">
        <v>38</v>
      </c>
      <c r="D101" s="146" t="s">
        <v>1735</v>
      </c>
      <c r="E101" s="123">
        <v>0</v>
      </c>
      <c r="F101" s="122" t="s">
        <v>368</v>
      </c>
      <c r="G101" s="357" t="s">
        <v>368</v>
      </c>
      <c r="H101" s="132">
        <v>0</v>
      </c>
      <c r="I101" s="53">
        <v>0</v>
      </c>
      <c r="J101" s="53">
        <v>0</v>
      </c>
      <c r="K101" s="53">
        <v>0</v>
      </c>
      <c r="L101" s="53">
        <v>0</v>
      </c>
      <c r="M101" s="53">
        <v>0</v>
      </c>
      <c r="N101" s="53">
        <v>0</v>
      </c>
      <c r="O101" s="53">
        <v>0</v>
      </c>
      <c r="P101" s="53">
        <v>0</v>
      </c>
      <c r="Q101" s="138">
        <v>0</v>
      </c>
    </row>
    <row r="102" spans="1:17" ht="15" customHeight="1" x14ac:dyDescent="0.25">
      <c r="A102" s="310" t="s">
        <v>368</v>
      </c>
      <c r="B102" s="280">
        <f t="shared" si="34"/>
        <v>0</v>
      </c>
      <c r="C102" s="33" t="s">
        <v>363</v>
      </c>
      <c r="D102" s="146" t="s">
        <v>1026</v>
      </c>
      <c r="E102" s="135">
        <f>+SUM(E103:E109)</f>
        <v>0</v>
      </c>
      <c r="F102" s="119" t="s">
        <v>368</v>
      </c>
      <c r="G102" s="147" t="s">
        <v>368</v>
      </c>
      <c r="H102" s="129">
        <f t="shared" ref="H102" si="88">+SUM(H103:H109)</f>
        <v>0</v>
      </c>
      <c r="I102" s="98">
        <f t="shared" ref="I102" si="89">+SUM(I103:I109)</f>
        <v>0</v>
      </c>
      <c r="J102" s="98">
        <f t="shared" ref="J102" si="90">+SUM(J103:J109)</f>
        <v>0</v>
      </c>
      <c r="K102" s="98">
        <f t="shared" ref="K102" si="91">+SUM(K103:K109)</f>
        <v>0</v>
      </c>
      <c r="L102" s="98">
        <f t="shared" ref="L102" si="92">+SUM(L103:L109)</f>
        <v>0</v>
      </c>
      <c r="M102" s="98">
        <f t="shared" ref="M102" si="93">+SUM(M103:M109)</f>
        <v>0</v>
      </c>
      <c r="N102" s="98">
        <f t="shared" ref="N102" si="94">+SUM(N103:N109)</f>
        <v>0</v>
      </c>
      <c r="O102" s="98">
        <f t="shared" ref="O102" si="95">+SUM(O103:O109)</f>
        <v>0</v>
      </c>
      <c r="P102" s="98">
        <f t="shared" ref="P102" si="96">+SUM(P103:P109)</f>
        <v>0</v>
      </c>
      <c r="Q102" s="135">
        <f t="shared" ref="Q102" si="97">+SUM(Q103:Q109)</f>
        <v>0</v>
      </c>
    </row>
    <row r="103" spans="1:17" ht="15" customHeight="1" x14ac:dyDescent="0.25">
      <c r="A103" s="310" t="s">
        <v>368</v>
      </c>
      <c r="B103" s="280">
        <f t="shared" si="34"/>
        <v>0</v>
      </c>
      <c r="C103" s="105" t="s">
        <v>1714</v>
      </c>
      <c r="D103" s="107" t="s">
        <v>394</v>
      </c>
      <c r="E103" s="111">
        <v>0</v>
      </c>
      <c r="F103" s="122" t="s">
        <v>368</v>
      </c>
      <c r="G103" s="357" t="s">
        <v>368</v>
      </c>
      <c r="H103" s="110">
        <v>0</v>
      </c>
      <c r="I103" s="102">
        <v>0</v>
      </c>
      <c r="J103" s="102">
        <v>0</v>
      </c>
      <c r="K103" s="102">
        <v>0</v>
      </c>
      <c r="L103" s="102">
        <v>0</v>
      </c>
      <c r="M103" s="102">
        <v>0</v>
      </c>
      <c r="N103" s="102">
        <v>0</v>
      </c>
      <c r="O103" s="102">
        <v>0</v>
      </c>
      <c r="P103" s="102">
        <v>0</v>
      </c>
      <c r="Q103" s="111">
        <v>0</v>
      </c>
    </row>
    <row r="104" spans="1:17" ht="15" customHeight="1" x14ac:dyDescent="0.25">
      <c r="A104" s="310" t="s">
        <v>368</v>
      </c>
      <c r="B104" s="280">
        <f t="shared" si="34"/>
        <v>0</v>
      </c>
      <c r="C104" s="105" t="s">
        <v>1715</v>
      </c>
      <c r="D104" s="107" t="s">
        <v>15</v>
      </c>
      <c r="E104" s="111">
        <v>0</v>
      </c>
      <c r="F104" s="122" t="s">
        <v>368</v>
      </c>
      <c r="G104" s="357" t="s">
        <v>368</v>
      </c>
      <c r="H104" s="110">
        <v>0</v>
      </c>
      <c r="I104" s="102">
        <v>0</v>
      </c>
      <c r="J104" s="102">
        <v>0</v>
      </c>
      <c r="K104" s="102">
        <v>0</v>
      </c>
      <c r="L104" s="102">
        <v>0</v>
      </c>
      <c r="M104" s="102">
        <v>0</v>
      </c>
      <c r="N104" s="102">
        <v>0</v>
      </c>
      <c r="O104" s="102">
        <v>0</v>
      </c>
      <c r="P104" s="102">
        <v>0</v>
      </c>
      <c r="Q104" s="111">
        <v>0</v>
      </c>
    </row>
    <row r="105" spans="1:17" s="393" customFormat="1" ht="15" customHeight="1" x14ac:dyDescent="0.25">
      <c r="A105" s="310" t="s">
        <v>368</v>
      </c>
      <c r="B105" s="280">
        <f>E105-SUM(H105:Q105)</f>
        <v>0</v>
      </c>
      <c r="C105" s="105" t="s">
        <v>1716</v>
      </c>
      <c r="D105" s="107" t="s">
        <v>370</v>
      </c>
      <c r="E105" s="111">
        <v>0</v>
      </c>
      <c r="F105" s="122" t="s">
        <v>368</v>
      </c>
      <c r="G105" s="357" t="s">
        <v>368</v>
      </c>
      <c r="H105" s="110">
        <v>0</v>
      </c>
      <c r="I105" s="102">
        <v>0</v>
      </c>
      <c r="J105" s="102">
        <v>0</v>
      </c>
      <c r="K105" s="102">
        <v>0</v>
      </c>
      <c r="L105" s="102">
        <v>0</v>
      </c>
      <c r="M105" s="102">
        <v>0</v>
      </c>
      <c r="N105" s="102">
        <v>0</v>
      </c>
      <c r="O105" s="102">
        <v>0</v>
      </c>
      <c r="P105" s="102">
        <v>0</v>
      </c>
      <c r="Q105" s="111">
        <v>0</v>
      </c>
    </row>
    <row r="106" spans="1:17" s="393" customFormat="1" ht="15" customHeight="1" x14ac:dyDescent="0.25">
      <c r="A106" s="310" t="s">
        <v>368</v>
      </c>
      <c r="B106" s="280">
        <f>E106-SUM(H106:Q106)</f>
        <v>0</v>
      </c>
      <c r="C106" s="105" t="s">
        <v>1717</v>
      </c>
      <c r="D106" s="395" t="s">
        <v>400</v>
      </c>
      <c r="E106" s="111">
        <v>0</v>
      </c>
      <c r="F106" s="122" t="s">
        <v>368</v>
      </c>
      <c r="G106" s="357" t="s">
        <v>368</v>
      </c>
      <c r="H106" s="110">
        <v>0</v>
      </c>
      <c r="I106" s="102">
        <v>0</v>
      </c>
      <c r="J106" s="102">
        <v>0</v>
      </c>
      <c r="K106" s="102">
        <v>0</v>
      </c>
      <c r="L106" s="102">
        <v>0</v>
      </c>
      <c r="M106" s="102">
        <v>0</v>
      </c>
      <c r="N106" s="102">
        <v>0</v>
      </c>
      <c r="O106" s="102">
        <v>0</v>
      </c>
      <c r="P106" s="102">
        <v>0</v>
      </c>
      <c r="Q106" s="111">
        <v>0</v>
      </c>
    </row>
    <row r="107" spans="1:17" ht="15" customHeight="1" x14ac:dyDescent="0.25">
      <c r="A107" s="310" t="s">
        <v>368</v>
      </c>
      <c r="B107" s="280">
        <f t="shared" si="34"/>
        <v>0</v>
      </c>
      <c r="C107" s="105" t="s">
        <v>1718</v>
      </c>
      <c r="D107" s="107" t="s">
        <v>1710</v>
      </c>
      <c r="E107" s="111">
        <v>0</v>
      </c>
      <c r="F107" s="122" t="s">
        <v>368</v>
      </c>
      <c r="G107" s="357" t="s">
        <v>368</v>
      </c>
      <c r="H107" s="110">
        <v>0</v>
      </c>
      <c r="I107" s="102">
        <v>0</v>
      </c>
      <c r="J107" s="102">
        <v>0</v>
      </c>
      <c r="K107" s="102">
        <v>0</v>
      </c>
      <c r="L107" s="102">
        <v>0</v>
      </c>
      <c r="M107" s="102">
        <v>0</v>
      </c>
      <c r="N107" s="102">
        <v>0</v>
      </c>
      <c r="O107" s="102">
        <v>0</v>
      </c>
      <c r="P107" s="102">
        <v>0</v>
      </c>
      <c r="Q107" s="111">
        <v>0</v>
      </c>
    </row>
    <row r="108" spans="1:17" ht="15" customHeight="1" x14ac:dyDescent="0.25">
      <c r="A108" s="310" t="s">
        <v>368</v>
      </c>
      <c r="B108" s="280">
        <f t="shared" si="34"/>
        <v>0</v>
      </c>
      <c r="C108" s="105" t="s">
        <v>1719</v>
      </c>
      <c r="D108" s="107" t="s">
        <v>1709</v>
      </c>
      <c r="E108" s="111">
        <v>0</v>
      </c>
      <c r="F108" s="122" t="s">
        <v>368</v>
      </c>
      <c r="G108" s="357" t="s">
        <v>368</v>
      </c>
      <c r="H108" s="110">
        <v>0</v>
      </c>
      <c r="I108" s="102">
        <v>0</v>
      </c>
      <c r="J108" s="102">
        <v>0</v>
      </c>
      <c r="K108" s="102">
        <v>0</v>
      </c>
      <c r="L108" s="102">
        <v>0</v>
      </c>
      <c r="M108" s="102">
        <v>0</v>
      </c>
      <c r="N108" s="102">
        <v>0</v>
      </c>
      <c r="O108" s="102">
        <v>0</v>
      </c>
      <c r="P108" s="102">
        <v>0</v>
      </c>
      <c r="Q108" s="111">
        <v>0</v>
      </c>
    </row>
    <row r="109" spans="1:17" ht="15" customHeight="1" x14ac:dyDescent="0.25">
      <c r="A109" s="310" t="s">
        <v>368</v>
      </c>
      <c r="B109" s="280">
        <f t="shared" si="34"/>
        <v>0</v>
      </c>
      <c r="C109" s="105" t="s">
        <v>1720</v>
      </c>
      <c r="D109" s="107" t="s">
        <v>1699</v>
      </c>
      <c r="E109" s="111">
        <v>0</v>
      </c>
      <c r="F109" s="122" t="s">
        <v>368</v>
      </c>
      <c r="G109" s="357" t="s">
        <v>368</v>
      </c>
      <c r="H109" s="110">
        <v>0</v>
      </c>
      <c r="I109" s="102">
        <v>0</v>
      </c>
      <c r="J109" s="102">
        <v>0</v>
      </c>
      <c r="K109" s="102">
        <v>0</v>
      </c>
      <c r="L109" s="102">
        <v>0</v>
      </c>
      <c r="M109" s="102">
        <v>0</v>
      </c>
      <c r="N109" s="102">
        <v>0</v>
      </c>
      <c r="O109" s="102">
        <v>0</v>
      </c>
      <c r="P109" s="102">
        <v>0</v>
      </c>
      <c r="Q109" s="111">
        <v>0</v>
      </c>
    </row>
    <row r="110" spans="1:17" s="148" customFormat="1" ht="15" customHeight="1" x14ac:dyDescent="0.25">
      <c r="A110" s="310" t="s">
        <v>368</v>
      </c>
      <c r="B110" s="280">
        <f t="shared" si="34"/>
        <v>0</v>
      </c>
      <c r="C110" s="33" t="s">
        <v>363</v>
      </c>
      <c r="D110" s="306" t="s">
        <v>1023</v>
      </c>
      <c r="E110" s="123">
        <v>0</v>
      </c>
      <c r="F110" s="122" t="s">
        <v>368</v>
      </c>
      <c r="G110" s="357" t="s">
        <v>368</v>
      </c>
      <c r="H110" s="120">
        <v>0</v>
      </c>
      <c r="I110" s="100">
        <v>0</v>
      </c>
      <c r="J110" s="100">
        <v>0</v>
      </c>
      <c r="K110" s="100">
        <v>0</v>
      </c>
      <c r="L110" s="100">
        <v>0</v>
      </c>
      <c r="M110" s="100">
        <v>0</v>
      </c>
      <c r="N110" s="100">
        <v>0</v>
      </c>
      <c r="O110" s="100">
        <v>0</v>
      </c>
      <c r="P110" s="100">
        <v>0</v>
      </c>
      <c r="Q110" s="123">
        <v>0</v>
      </c>
    </row>
    <row r="111" spans="1:17" s="148" customFormat="1" ht="15" customHeight="1" x14ac:dyDescent="0.25">
      <c r="A111" s="310" t="s">
        <v>368</v>
      </c>
      <c r="B111" s="280">
        <f t="shared" si="34"/>
        <v>0</v>
      </c>
      <c r="C111" s="33" t="s">
        <v>363</v>
      </c>
      <c r="D111" s="306" t="s">
        <v>1024</v>
      </c>
      <c r="E111" s="123">
        <v>0</v>
      </c>
      <c r="F111" s="122" t="s">
        <v>368</v>
      </c>
      <c r="G111" s="357" t="s">
        <v>368</v>
      </c>
      <c r="H111" s="120">
        <v>0</v>
      </c>
      <c r="I111" s="100">
        <v>0</v>
      </c>
      <c r="J111" s="100">
        <v>0</v>
      </c>
      <c r="K111" s="100">
        <v>0</v>
      </c>
      <c r="L111" s="100">
        <v>0</v>
      </c>
      <c r="M111" s="100">
        <v>0</v>
      </c>
      <c r="N111" s="100">
        <v>0</v>
      </c>
      <c r="O111" s="100">
        <v>0</v>
      </c>
      <c r="P111" s="100">
        <v>0</v>
      </c>
      <c r="Q111" s="123">
        <v>0</v>
      </c>
    </row>
    <row r="112" spans="1:17" s="148" customFormat="1" ht="15" customHeight="1" x14ac:dyDescent="0.25">
      <c r="A112" s="310" t="s">
        <v>368</v>
      </c>
      <c r="B112" s="280">
        <f t="shared" si="34"/>
        <v>0</v>
      </c>
      <c r="C112" s="33" t="s">
        <v>363</v>
      </c>
      <c r="D112" s="306" t="s">
        <v>1025</v>
      </c>
      <c r="E112" s="123">
        <v>0</v>
      </c>
      <c r="F112" s="122" t="s">
        <v>368</v>
      </c>
      <c r="G112" s="357" t="s">
        <v>368</v>
      </c>
      <c r="H112" s="120">
        <v>0</v>
      </c>
      <c r="I112" s="100">
        <v>0</v>
      </c>
      <c r="J112" s="100">
        <v>0</v>
      </c>
      <c r="K112" s="100">
        <v>0</v>
      </c>
      <c r="L112" s="100">
        <v>0</v>
      </c>
      <c r="M112" s="100">
        <v>0</v>
      </c>
      <c r="N112" s="100">
        <v>0</v>
      </c>
      <c r="O112" s="100">
        <v>0</v>
      </c>
      <c r="P112" s="100">
        <v>0</v>
      </c>
      <c r="Q112" s="123">
        <v>0</v>
      </c>
    </row>
    <row r="113" spans="4:17" ht="15" customHeight="1" x14ac:dyDescent="0.25"/>
    <row r="114" spans="4:17" ht="15" customHeight="1" x14ac:dyDescent="0.25"/>
    <row r="115" spans="4:17" ht="15" customHeight="1" outlineLevel="1" x14ac:dyDescent="0.25">
      <c r="D115" s="273" t="s">
        <v>641</v>
      </c>
    </row>
    <row r="116" spans="4:17" s="393" customFormat="1" ht="15" customHeight="1" outlineLevel="1" x14ac:dyDescent="0.25">
      <c r="D116" s="279" t="s">
        <v>1097</v>
      </c>
      <c r="E116" s="280">
        <f>E5-E6-E32-E58-E84</f>
        <v>0</v>
      </c>
      <c r="F116" s="366" t="s">
        <v>368</v>
      </c>
      <c r="G116" s="366" t="s">
        <v>368</v>
      </c>
      <c r="H116" s="280">
        <f t="shared" ref="H116:Q116" si="98">H5-H6-H32-H58-H84</f>
        <v>0</v>
      </c>
      <c r="I116" s="280">
        <f t="shared" si="98"/>
        <v>0</v>
      </c>
      <c r="J116" s="280">
        <f t="shared" si="98"/>
        <v>0</v>
      </c>
      <c r="K116" s="280">
        <f t="shared" si="98"/>
        <v>0</v>
      </c>
      <c r="L116" s="280">
        <f t="shared" si="98"/>
        <v>0</v>
      </c>
      <c r="M116" s="280">
        <f t="shared" si="98"/>
        <v>0</v>
      </c>
      <c r="N116" s="280">
        <f t="shared" si="98"/>
        <v>0</v>
      </c>
      <c r="O116" s="280">
        <f t="shared" si="98"/>
        <v>0</v>
      </c>
      <c r="P116" s="280">
        <f t="shared" si="98"/>
        <v>0</v>
      </c>
      <c r="Q116" s="280">
        <f t="shared" si="98"/>
        <v>0</v>
      </c>
    </row>
    <row r="117" spans="4:17" ht="15" customHeight="1" outlineLevel="1" x14ac:dyDescent="0.25">
      <c r="D117" s="279" t="s">
        <v>652</v>
      </c>
      <c r="E117" s="280">
        <f t="shared" ref="E117:Q117" si="99">E6-E7-E8-E19-E22-E23-E24</f>
        <v>0</v>
      </c>
      <c r="F117" s="366" t="s">
        <v>368</v>
      </c>
      <c r="G117" s="366" t="s">
        <v>368</v>
      </c>
      <c r="H117" s="280">
        <f t="shared" si="99"/>
        <v>0</v>
      </c>
      <c r="I117" s="280">
        <f t="shared" si="99"/>
        <v>0</v>
      </c>
      <c r="J117" s="280">
        <f t="shared" si="99"/>
        <v>0</v>
      </c>
      <c r="K117" s="280">
        <f t="shared" si="99"/>
        <v>0</v>
      </c>
      <c r="L117" s="280">
        <f t="shared" si="99"/>
        <v>0</v>
      </c>
      <c r="M117" s="280">
        <f t="shared" si="99"/>
        <v>0</v>
      </c>
      <c r="N117" s="280">
        <f t="shared" si="99"/>
        <v>0</v>
      </c>
      <c r="O117" s="280">
        <f t="shared" si="99"/>
        <v>0</v>
      </c>
      <c r="P117" s="280">
        <f t="shared" si="99"/>
        <v>0</v>
      </c>
      <c r="Q117" s="280">
        <f t="shared" si="99"/>
        <v>0</v>
      </c>
    </row>
    <row r="118" spans="4:17" ht="15" customHeight="1" outlineLevel="1" x14ac:dyDescent="0.25">
      <c r="D118" s="279" t="s">
        <v>653</v>
      </c>
      <c r="E118" s="280">
        <f t="shared" ref="E118:Q118" si="100">E32-E33-E34-E45-E48-E49-E50</f>
        <v>0</v>
      </c>
      <c r="F118" s="366" t="s">
        <v>368</v>
      </c>
      <c r="G118" s="366" t="s">
        <v>368</v>
      </c>
      <c r="H118" s="280">
        <f t="shared" si="100"/>
        <v>0</v>
      </c>
      <c r="I118" s="280">
        <f t="shared" si="100"/>
        <v>0</v>
      </c>
      <c r="J118" s="280">
        <f t="shared" si="100"/>
        <v>0</v>
      </c>
      <c r="K118" s="280">
        <f t="shared" si="100"/>
        <v>0</v>
      </c>
      <c r="L118" s="280">
        <f t="shared" si="100"/>
        <v>0</v>
      </c>
      <c r="M118" s="280">
        <f t="shared" si="100"/>
        <v>0</v>
      </c>
      <c r="N118" s="280">
        <f t="shared" si="100"/>
        <v>0</v>
      </c>
      <c r="O118" s="280">
        <f t="shared" si="100"/>
        <v>0</v>
      </c>
      <c r="P118" s="280">
        <f t="shared" si="100"/>
        <v>0</v>
      </c>
      <c r="Q118" s="280">
        <f t="shared" si="100"/>
        <v>0</v>
      </c>
    </row>
    <row r="119" spans="4:17" ht="15" customHeight="1" outlineLevel="1" x14ac:dyDescent="0.25">
      <c r="D119" s="279" t="s">
        <v>1762</v>
      </c>
      <c r="E119" s="280">
        <f t="shared" ref="E119:Q119" si="101">E84-E85-E86-E97-E100-E101-E102</f>
        <v>0</v>
      </c>
      <c r="F119" s="366" t="s">
        <v>368</v>
      </c>
      <c r="G119" s="366" t="s">
        <v>368</v>
      </c>
      <c r="H119" s="280">
        <f t="shared" si="101"/>
        <v>0</v>
      </c>
      <c r="I119" s="280">
        <f t="shared" si="101"/>
        <v>0</v>
      </c>
      <c r="J119" s="280">
        <f t="shared" si="101"/>
        <v>0</v>
      </c>
      <c r="K119" s="280">
        <f t="shared" si="101"/>
        <v>0</v>
      </c>
      <c r="L119" s="280">
        <f t="shared" si="101"/>
        <v>0</v>
      </c>
      <c r="M119" s="280">
        <f t="shared" si="101"/>
        <v>0</v>
      </c>
      <c r="N119" s="280">
        <f t="shared" si="101"/>
        <v>0</v>
      </c>
      <c r="O119" s="280">
        <f t="shared" si="101"/>
        <v>0</v>
      </c>
      <c r="P119" s="280">
        <f t="shared" si="101"/>
        <v>0</v>
      </c>
      <c r="Q119" s="280">
        <f t="shared" si="101"/>
        <v>0</v>
      </c>
    </row>
    <row r="120" spans="4:17" ht="15" customHeight="1" x14ac:dyDescent="0.25"/>
    <row r="121" spans="4:17" ht="15" customHeight="1" x14ac:dyDescent="0.25"/>
    <row r="122" spans="4:17" ht="15" customHeight="1" x14ac:dyDescent="0.25"/>
    <row r="123" spans="4:17" ht="15" customHeight="1" x14ac:dyDescent="0.25"/>
    <row r="124" spans="4:17" ht="15" customHeight="1" x14ac:dyDescent="0.25"/>
    <row r="125" spans="4:17" ht="15" customHeight="1" x14ac:dyDescent="0.25">
      <c r="D125" s="107"/>
    </row>
    <row r="126" spans="4:17" ht="15" customHeight="1" x14ac:dyDescent="0.25">
      <c r="D126" s="107"/>
    </row>
    <row r="127" spans="4:17" ht="15" customHeight="1" x14ac:dyDescent="0.25"/>
    <row r="128" spans="4:17" ht="15" customHeight="1" x14ac:dyDescent="0.25">
      <c r="D128" s="107"/>
    </row>
    <row r="129" spans="4:4" ht="15" customHeight="1" x14ac:dyDescent="0.25">
      <c r="D129" s="107"/>
    </row>
    <row r="130" spans="4:4" ht="15" customHeight="1" x14ac:dyDescent="0.25">
      <c r="D130" s="107"/>
    </row>
    <row r="131" spans="4:4" ht="15" customHeight="1" x14ac:dyDescent="0.25"/>
    <row r="132" spans="4:4" ht="15" customHeight="1" x14ac:dyDescent="0.25"/>
    <row r="133" spans="4:4" ht="15" customHeight="1" x14ac:dyDescent="0.25"/>
    <row r="134" spans="4:4" ht="15" customHeight="1" x14ac:dyDescent="0.25"/>
    <row r="135" spans="4:4" ht="15" customHeight="1" x14ac:dyDescent="0.25"/>
    <row r="136" spans="4:4" ht="15" customHeight="1" x14ac:dyDescent="0.25"/>
    <row r="137" spans="4:4" ht="15" customHeight="1" x14ac:dyDescent="0.25"/>
    <row r="138" spans="4:4" ht="15" customHeight="1" x14ac:dyDescent="0.25"/>
    <row r="139" spans="4:4" ht="15" customHeight="1" x14ac:dyDescent="0.25"/>
    <row r="140" spans="4:4" ht="15" customHeight="1" x14ac:dyDescent="0.25"/>
    <row r="141" spans="4:4" ht="15" customHeight="1" x14ac:dyDescent="0.25"/>
    <row r="142" spans="4:4" ht="15" customHeight="1" x14ac:dyDescent="0.25"/>
    <row r="143" spans="4:4" ht="15" customHeight="1" x14ac:dyDescent="0.25"/>
    <row r="144" spans="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sheetData>
  <customSheetViews>
    <customSheetView guid="{36FBA667-E62D-4CB2-8A1E-E3E39D09B465}" fitToPage="1" hiddenRows="1" hiddenColumns="1" topLeftCell="C97">
      <selection activeCell="A54" sqref="A54:XFD54"/>
      <pageMargins left="0.7" right="0.7" top="0.75" bottom="0.75" header="0.3" footer="0.3"/>
      <pageSetup paperSize="9" scale="52" fitToHeight="0" orientation="landscape" r:id="rId1"/>
    </customSheetView>
    <customSheetView guid="{066FE8E2-BD01-4A3D-B08F-7AE148820913}" fitToPage="1" hiddenRows="1" hiddenColumns="1" topLeftCell="C34">
      <selection activeCell="D64" sqref="D64"/>
      <pageMargins left="0.7" right="0.7" top="0.75" bottom="0.75" header="0.3" footer="0.3"/>
      <pageSetup paperSize="9" scale="52" fitToHeight="0" orientation="landscape" r:id="rId2"/>
    </customSheetView>
    <customSheetView guid="{89A248D1-1EB8-46F5-9763-087E5D6B4AF5}" fitToPage="1" hiddenRows="1" hiddenColumns="1" topLeftCell="C1">
      <selection activeCell="E80" sqref="E80"/>
      <pageMargins left="0.70866141732283472" right="0.70866141732283472" top="0.74803149606299213" bottom="0.74803149606299213" header="0.31496062992125984" footer="0.31496062992125984"/>
      <pageSetup paperSize="9" scale="71" fitToHeight="0" orientation="landscape" r:id="rId3"/>
    </customSheetView>
    <customSheetView guid="{79D16477-B0C6-48AF-AE89-11794E47C250}" showPageBreaks="1" fitToPage="1" printArea="1" hiddenRows="1" hiddenColumns="1" topLeftCell="C1">
      <selection activeCell="D90" sqref="D90"/>
      <pageMargins left="0.70866141732283472" right="0.70866141732283472" top="0.74803149606299213" bottom="0.74803149606299213" header="0.31496062992125984" footer="0.31496062992125984"/>
      <pageSetup paperSize="9" scale="71" fitToHeight="0" orientation="landscape" r:id="rId4"/>
    </customSheetView>
  </customSheetViews>
  <mergeCells count="3">
    <mergeCell ref="E3:E4"/>
    <mergeCell ref="H3:Q3"/>
    <mergeCell ref="F3:G3"/>
  </mergeCells>
  <conditionalFormatting sqref="A7:A18">
    <cfRule type="cellIs" dxfId="37" priority="20" stopIfTrue="1" operator="notBetween">
      <formula>-0.1</formula>
      <formula>0.1</formula>
    </cfRule>
  </conditionalFormatting>
  <conditionalFormatting sqref="A33:A44">
    <cfRule type="cellIs" dxfId="36" priority="19" stopIfTrue="1" operator="notBetween">
      <formula>-0.1</formula>
      <formula>0.1</formula>
    </cfRule>
  </conditionalFormatting>
  <conditionalFormatting sqref="A59:A70">
    <cfRule type="cellIs" dxfId="35" priority="18" stopIfTrue="1" operator="notBetween">
      <formula>-0.1</formula>
      <formula>0.1</formula>
    </cfRule>
  </conditionalFormatting>
  <conditionalFormatting sqref="A85:A96">
    <cfRule type="cellIs" dxfId="34" priority="17" stopIfTrue="1" operator="notBetween">
      <formula>-0.1</formula>
      <formula>0.1</formula>
    </cfRule>
  </conditionalFormatting>
  <conditionalFormatting sqref="B5:B26">
    <cfRule type="cellIs" dxfId="33" priority="16" stopIfTrue="1" operator="notBetween">
      <formula>-0.1</formula>
      <formula>0.1</formula>
    </cfRule>
  </conditionalFormatting>
  <conditionalFormatting sqref="B29:B52">
    <cfRule type="cellIs" dxfId="32" priority="15" stopIfTrue="1" operator="notBetween">
      <formula>-0.1</formula>
      <formula>0.1</formula>
    </cfRule>
  </conditionalFormatting>
  <conditionalFormatting sqref="B55:B78">
    <cfRule type="cellIs" dxfId="31" priority="14" stopIfTrue="1" operator="notBetween">
      <formula>-0.1</formula>
      <formula>0.1</formula>
    </cfRule>
  </conditionalFormatting>
  <conditionalFormatting sqref="B81:B104">
    <cfRule type="cellIs" dxfId="30" priority="13" stopIfTrue="1" operator="notBetween">
      <formula>-0.1</formula>
      <formula>0.1</formula>
    </cfRule>
  </conditionalFormatting>
  <conditionalFormatting sqref="B107:B112">
    <cfRule type="cellIs" dxfId="29" priority="12" stopIfTrue="1" operator="notBetween">
      <formula>-0.1</formula>
      <formula>0.1</formula>
    </cfRule>
  </conditionalFormatting>
  <conditionalFormatting sqref="E116:E119">
    <cfRule type="cellIs" dxfId="28" priority="11" stopIfTrue="1" operator="notBetween">
      <formula>-0.1</formula>
      <formula>0.1</formula>
    </cfRule>
  </conditionalFormatting>
  <conditionalFormatting sqref="H116:Q119">
    <cfRule type="cellIs" dxfId="27" priority="10" stopIfTrue="1" operator="notBetween">
      <formula>-0.1</formula>
      <formula>0.1</formula>
    </cfRule>
  </conditionalFormatting>
  <conditionalFormatting sqref="E5:E112">
    <cfRule type="cellIs" dxfId="26" priority="9" operator="lessThan">
      <formula>0</formula>
    </cfRule>
  </conditionalFormatting>
  <conditionalFormatting sqref="B27">
    <cfRule type="cellIs" dxfId="25" priority="8" stopIfTrue="1" operator="notBetween">
      <formula>-0.1</formula>
      <formula>0.1</formula>
    </cfRule>
  </conditionalFormatting>
  <conditionalFormatting sqref="B28">
    <cfRule type="cellIs" dxfId="24" priority="7" stopIfTrue="1" operator="notBetween">
      <formula>-0.1</formula>
      <formula>0.1</formula>
    </cfRule>
  </conditionalFormatting>
  <conditionalFormatting sqref="B53">
    <cfRule type="cellIs" dxfId="23" priority="6" stopIfTrue="1" operator="notBetween">
      <formula>-0.1</formula>
      <formula>0.1</formula>
    </cfRule>
  </conditionalFormatting>
  <conditionalFormatting sqref="B54">
    <cfRule type="cellIs" dxfId="22" priority="5" stopIfTrue="1" operator="notBetween">
      <formula>-0.1</formula>
      <formula>0.1</formula>
    </cfRule>
  </conditionalFormatting>
  <conditionalFormatting sqref="B79">
    <cfRule type="cellIs" dxfId="21" priority="4" stopIfTrue="1" operator="notBetween">
      <formula>-0.1</formula>
      <formula>0.1</formula>
    </cfRule>
  </conditionalFormatting>
  <conditionalFormatting sqref="B80">
    <cfRule type="cellIs" dxfId="20" priority="3" stopIfTrue="1" operator="notBetween">
      <formula>-0.1</formula>
      <formula>0.1</formula>
    </cfRule>
  </conditionalFormatting>
  <conditionalFormatting sqref="B105">
    <cfRule type="cellIs" dxfId="19" priority="2" stopIfTrue="1" operator="notBetween">
      <formula>-0.1</formula>
      <formula>0.1</formula>
    </cfRule>
  </conditionalFormatting>
  <conditionalFormatting sqref="B106">
    <cfRule type="cellIs" dxfId="18" priority="1" stopIfTrue="1" operator="notBetween">
      <formula>-0.1</formula>
      <formula>0.1</formula>
    </cfRule>
  </conditionalFormatting>
  <pageMargins left="0.70866141732283472" right="0.70866141732283472" top="0.74803149606299213" bottom="0.74803149606299213" header="0.31496062992125984" footer="0.31496062992125984"/>
  <pageSetup paperSize="9" scale="66" fitToHeight="0" orientation="landscape"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U87"/>
  <sheetViews>
    <sheetView zoomScaleNormal="100" workbookViewId="0">
      <selection activeCell="E35" sqref="E35:T35"/>
    </sheetView>
  </sheetViews>
  <sheetFormatPr defaultRowHeight="15" outlineLevelRow="1" outlineLevelCol="1" x14ac:dyDescent="0.25"/>
  <cols>
    <col min="1" max="2" width="9.140625" style="148" customWidth="1" outlineLevel="1"/>
    <col min="3" max="3" width="6.28515625" customWidth="1" outlineLevel="1"/>
    <col min="4" max="4" width="6.28515625" style="345" customWidth="1"/>
    <col min="5" max="5" width="35.140625" style="73" customWidth="1"/>
    <col min="6" max="6" width="10.42578125" customWidth="1"/>
    <col min="7" max="20" width="9.85546875" customWidth="1"/>
  </cols>
  <sheetData>
    <row r="1" spans="1:21" ht="18.75" x14ac:dyDescent="0.3">
      <c r="C1" s="83"/>
      <c r="E1" s="106" t="s">
        <v>442</v>
      </c>
      <c r="F1" s="83"/>
      <c r="G1" s="83"/>
      <c r="H1" s="83"/>
      <c r="I1" s="83"/>
      <c r="J1" s="83"/>
      <c r="K1" s="83"/>
      <c r="L1" s="83"/>
      <c r="M1" s="83"/>
      <c r="N1" s="83"/>
      <c r="O1" s="83"/>
      <c r="P1" s="83"/>
      <c r="Q1" s="83"/>
      <c r="R1" s="83"/>
      <c r="S1" s="83"/>
      <c r="T1" s="83"/>
    </row>
    <row r="2" spans="1:21" ht="15" customHeight="1" x14ac:dyDescent="0.25">
      <c r="C2" s="83"/>
      <c r="E2" s="82"/>
      <c r="F2" s="150"/>
      <c r="G2" s="150"/>
      <c r="H2" s="150"/>
      <c r="I2" s="83"/>
      <c r="J2" s="83"/>
      <c r="K2" s="83"/>
      <c r="L2" s="83"/>
      <c r="M2" s="83"/>
      <c r="N2" s="83"/>
      <c r="O2" s="83"/>
      <c r="P2" s="83"/>
      <c r="Q2" s="83"/>
      <c r="R2" s="83"/>
      <c r="S2" s="83"/>
      <c r="T2" s="83"/>
    </row>
    <row r="3" spans="1:21" s="145" customFormat="1" ht="15" customHeight="1" x14ac:dyDescent="0.25">
      <c r="A3" s="400" t="s">
        <v>586</v>
      </c>
      <c r="E3" s="381" t="s">
        <v>1667</v>
      </c>
      <c r="F3" s="582" t="s">
        <v>39</v>
      </c>
      <c r="G3" s="597" t="s">
        <v>50</v>
      </c>
      <c r="H3" s="598"/>
      <c r="I3" s="584" t="s">
        <v>1317</v>
      </c>
      <c r="J3" s="586"/>
      <c r="K3" s="584" t="s">
        <v>18</v>
      </c>
      <c r="L3" s="586"/>
      <c r="M3" s="586"/>
      <c r="N3" s="586"/>
      <c r="O3" s="586"/>
      <c r="P3" s="586"/>
      <c r="Q3" s="586"/>
      <c r="R3" s="586"/>
      <c r="S3" s="586"/>
      <c r="T3" s="585"/>
    </row>
    <row r="4" spans="1:21" s="145" customFormat="1" ht="24.75" x14ac:dyDescent="0.25">
      <c r="A4" s="276" t="s">
        <v>588</v>
      </c>
      <c r="B4" s="276" t="s">
        <v>646</v>
      </c>
      <c r="C4" s="276" t="s">
        <v>18</v>
      </c>
      <c r="D4" s="276"/>
      <c r="E4" s="157"/>
      <c r="F4" s="583"/>
      <c r="G4" s="112" t="s">
        <v>12</v>
      </c>
      <c r="H4" s="112" t="s">
        <v>13</v>
      </c>
      <c r="I4" s="113" t="s">
        <v>1318</v>
      </c>
      <c r="J4" s="380" t="s">
        <v>1319</v>
      </c>
      <c r="K4" s="112" t="s">
        <v>17</v>
      </c>
      <c r="L4" s="112" t="s">
        <v>41</v>
      </c>
      <c r="M4" s="112" t="s">
        <v>42</v>
      </c>
      <c r="N4" s="112" t="s">
        <v>43</v>
      </c>
      <c r="O4" s="112" t="s">
        <v>44</v>
      </c>
      <c r="P4" s="112" t="s">
        <v>45</v>
      </c>
      <c r="Q4" s="112" t="s">
        <v>46</v>
      </c>
      <c r="R4" s="112" t="s">
        <v>47</v>
      </c>
      <c r="S4" s="112" t="s">
        <v>48</v>
      </c>
      <c r="T4" s="113" t="s">
        <v>362</v>
      </c>
    </row>
    <row r="5" spans="1:21" ht="15" customHeight="1" x14ac:dyDescent="0.25">
      <c r="A5" s="382" t="s">
        <v>368</v>
      </c>
      <c r="B5" s="382" t="s">
        <v>368</v>
      </c>
      <c r="C5" s="280">
        <f>+F5-SUM(K5:T5)</f>
        <v>0</v>
      </c>
      <c r="D5" s="316"/>
      <c r="E5" s="508" t="s">
        <v>242</v>
      </c>
      <c r="F5" s="135">
        <f>+'Eigið fé'!C12</f>
        <v>0</v>
      </c>
      <c r="G5" s="122" t="s">
        <v>368</v>
      </c>
      <c r="H5" s="125" t="s">
        <v>368</v>
      </c>
      <c r="I5" s="383" t="s">
        <v>368</v>
      </c>
      <c r="J5" s="125" t="s">
        <v>368</v>
      </c>
      <c r="K5" s="129">
        <f>+K6+K7</f>
        <v>0</v>
      </c>
      <c r="L5" s="98">
        <f t="shared" ref="L5:T5" si="0">+L6+L7</f>
        <v>0</v>
      </c>
      <c r="M5" s="98">
        <f t="shared" si="0"/>
        <v>0</v>
      </c>
      <c r="N5" s="98">
        <f t="shared" si="0"/>
        <v>0</v>
      </c>
      <c r="O5" s="98">
        <f t="shared" si="0"/>
        <v>0</v>
      </c>
      <c r="P5" s="98">
        <f t="shared" si="0"/>
        <v>0</v>
      </c>
      <c r="Q5" s="98">
        <f t="shared" si="0"/>
        <v>0</v>
      </c>
      <c r="R5" s="98">
        <f t="shared" si="0"/>
        <v>0</v>
      </c>
      <c r="S5" s="98">
        <f t="shared" si="0"/>
        <v>0</v>
      </c>
      <c r="T5" s="135">
        <f t="shared" si="0"/>
        <v>0</v>
      </c>
    </row>
    <row r="6" spans="1:21" ht="15" customHeight="1" x14ac:dyDescent="0.25">
      <c r="A6" s="382" t="s">
        <v>368</v>
      </c>
      <c r="B6" s="382" t="s">
        <v>368</v>
      </c>
      <c r="C6" s="280">
        <f t="shared" ref="C6:C25" si="1">+F6-SUM(K6:T6)</f>
        <v>0</v>
      </c>
      <c r="D6" s="316"/>
      <c r="E6" s="72" t="s">
        <v>245</v>
      </c>
      <c r="F6" s="153">
        <f>+'Eigið fé'!C13</f>
        <v>0</v>
      </c>
      <c r="G6" s="122" t="s">
        <v>368</v>
      </c>
      <c r="H6" s="125" t="s">
        <v>368</v>
      </c>
      <c r="I6" s="122" t="s">
        <v>368</v>
      </c>
      <c r="J6" s="125" t="s">
        <v>368</v>
      </c>
      <c r="K6" s="110">
        <v>0</v>
      </c>
      <c r="L6" s="102">
        <v>0</v>
      </c>
      <c r="M6" s="102">
        <v>0</v>
      </c>
      <c r="N6" s="102">
        <v>0</v>
      </c>
      <c r="O6" s="102">
        <v>0</v>
      </c>
      <c r="P6" s="102">
        <v>0</v>
      </c>
      <c r="Q6" s="102">
        <v>0</v>
      </c>
      <c r="R6" s="102">
        <v>0</v>
      </c>
      <c r="S6" s="102">
        <v>0</v>
      </c>
      <c r="T6" s="111">
        <v>0</v>
      </c>
    </row>
    <row r="7" spans="1:21" ht="15" customHeight="1" x14ac:dyDescent="0.25">
      <c r="A7" s="382" t="s">
        <v>368</v>
      </c>
      <c r="B7" s="382" t="s">
        <v>368</v>
      </c>
      <c r="C7" s="280">
        <f t="shared" si="1"/>
        <v>0</v>
      </c>
      <c r="D7" s="316"/>
      <c r="E7" s="72" t="s">
        <v>248</v>
      </c>
      <c r="F7" s="153">
        <f>+'Eigið fé'!C14</f>
        <v>0</v>
      </c>
      <c r="G7" s="122" t="s">
        <v>368</v>
      </c>
      <c r="H7" s="125" t="s">
        <v>368</v>
      </c>
      <c r="I7" s="122" t="s">
        <v>368</v>
      </c>
      <c r="J7" s="125" t="s">
        <v>368</v>
      </c>
      <c r="K7" s="114">
        <v>0</v>
      </c>
      <c r="L7" s="108">
        <v>0</v>
      </c>
      <c r="M7" s="108">
        <v>0</v>
      </c>
      <c r="N7" s="108">
        <v>0</v>
      </c>
      <c r="O7" s="108">
        <v>0</v>
      </c>
      <c r="P7" s="108">
        <v>0</v>
      </c>
      <c r="Q7" s="108">
        <v>0</v>
      </c>
      <c r="R7" s="108">
        <v>0</v>
      </c>
      <c r="S7" s="108">
        <v>0</v>
      </c>
      <c r="T7" s="121">
        <v>0</v>
      </c>
    </row>
    <row r="8" spans="1:21" ht="15" customHeight="1" x14ac:dyDescent="0.25">
      <c r="A8" s="382" t="s">
        <v>368</v>
      </c>
      <c r="B8" s="382" t="s">
        <v>368</v>
      </c>
      <c r="C8" s="280">
        <f t="shared" si="1"/>
        <v>0</v>
      </c>
      <c r="D8" s="316"/>
      <c r="E8" s="508" t="s">
        <v>250</v>
      </c>
      <c r="F8" s="135">
        <f>+'Eigið fé'!C15</f>
        <v>0</v>
      </c>
      <c r="G8" s="122" t="s">
        <v>368</v>
      </c>
      <c r="H8" s="125" t="s">
        <v>368</v>
      </c>
      <c r="I8" s="122" t="s">
        <v>368</v>
      </c>
      <c r="J8" s="125" t="s">
        <v>368</v>
      </c>
      <c r="K8" s="120">
        <v>0</v>
      </c>
      <c r="L8" s="100">
        <v>0</v>
      </c>
      <c r="M8" s="100">
        <v>0</v>
      </c>
      <c r="N8" s="100">
        <v>0</v>
      </c>
      <c r="O8" s="100">
        <v>0</v>
      </c>
      <c r="P8" s="100">
        <v>0</v>
      </c>
      <c r="Q8" s="100">
        <v>0</v>
      </c>
      <c r="R8" s="100">
        <v>0</v>
      </c>
      <c r="S8" s="100">
        <v>0</v>
      </c>
      <c r="T8" s="123">
        <v>0</v>
      </c>
    </row>
    <row r="9" spans="1:21" ht="15" customHeight="1" x14ac:dyDescent="0.25">
      <c r="A9" s="382" t="s">
        <v>368</v>
      </c>
      <c r="B9" s="382" t="s">
        <v>368</v>
      </c>
      <c r="C9" s="280">
        <f t="shared" si="1"/>
        <v>0</v>
      </c>
      <c r="D9" s="316"/>
      <c r="E9" s="508" t="s">
        <v>252</v>
      </c>
      <c r="F9" s="135">
        <f>+'Eigið fé'!C16</f>
        <v>0</v>
      </c>
      <c r="G9" s="122" t="s">
        <v>368</v>
      </c>
      <c r="H9" s="125" t="s">
        <v>368</v>
      </c>
      <c r="I9" s="122" t="s">
        <v>368</v>
      </c>
      <c r="J9" s="125" t="s">
        <v>368</v>
      </c>
      <c r="K9" s="129">
        <f>+K10+K11+K12</f>
        <v>0</v>
      </c>
      <c r="L9" s="129">
        <f t="shared" ref="L9:T9" si="2">+L10+L11+L12</f>
        <v>0</v>
      </c>
      <c r="M9" s="129">
        <f t="shared" si="2"/>
        <v>0</v>
      </c>
      <c r="N9" s="129">
        <f t="shared" si="2"/>
        <v>0</v>
      </c>
      <c r="O9" s="129">
        <f t="shared" si="2"/>
        <v>0</v>
      </c>
      <c r="P9" s="129">
        <f t="shared" si="2"/>
        <v>0</v>
      </c>
      <c r="Q9" s="129">
        <f t="shared" si="2"/>
        <v>0</v>
      </c>
      <c r="R9" s="129">
        <f t="shared" si="2"/>
        <v>0</v>
      </c>
      <c r="S9" s="129">
        <f t="shared" si="2"/>
        <v>0</v>
      </c>
      <c r="T9" s="135">
        <f t="shared" si="2"/>
        <v>0</v>
      </c>
    </row>
    <row r="10" spans="1:21" ht="15" customHeight="1" x14ac:dyDescent="0.25">
      <c r="A10" s="382" t="s">
        <v>368</v>
      </c>
      <c r="B10" s="382" t="s">
        <v>368</v>
      </c>
      <c r="C10" s="280">
        <f t="shared" si="1"/>
        <v>0</v>
      </c>
      <c r="D10" s="316"/>
      <c r="E10" s="72" t="s">
        <v>254</v>
      </c>
      <c r="F10" s="153">
        <f>+'Eigið fé'!C17</f>
        <v>0</v>
      </c>
      <c r="G10" s="122" t="s">
        <v>368</v>
      </c>
      <c r="H10" s="125" t="s">
        <v>368</v>
      </c>
      <c r="I10" s="122" t="s">
        <v>368</v>
      </c>
      <c r="J10" s="125" t="s">
        <v>368</v>
      </c>
      <c r="K10" s="110">
        <v>0</v>
      </c>
      <c r="L10" s="102">
        <v>0</v>
      </c>
      <c r="M10" s="102">
        <v>0</v>
      </c>
      <c r="N10" s="102">
        <v>0</v>
      </c>
      <c r="O10" s="102">
        <v>0</v>
      </c>
      <c r="P10" s="102">
        <v>0</v>
      </c>
      <c r="Q10" s="102">
        <v>0</v>
      </c>
      <c r="R10" s="102">
        <v>0</v>
      </c>
      <c r="S10" s="102">
        <v>0</v>
      </c>
      <c r="T10" s="111">
        <v>0</v>
      </c>
    </row>
    <row r="11" spans="1:21" s="148" customFormat="1" ht="15" customHeight="1" x14ac:dyDescent="0.25">
      <c r="A11" s="382" t="s">
        <v>368</v>
      </c>
      <c r="B11" s="382" t="s">
        <v>368</v>
      </c>
      <c r="C11" s="280">
        <f t="shared" si="1"/>
        <v>0</v>
      </c>
      <c r="D11" s="316"/>
      <c r="E11" s="72" t="s">
        <v>1322</v>
      </c>
      <c r="F11" s="153">
        <f>+'Eigið fé'!C18</f>
        <v>0</v>
      </c>
      <c r="G11" s="122" t="s">
        <v>368</v>
      </c>
      <c r="H11" s="125" t="s">
        <v>368</v>
      </c>
      <c r="I11" s="122" t="s">
        <v>368</v>
      </c>
      <c r="J11" s="125" t="s">
        <v>368</v>
      </c>
      <c r="K11" s="110">
        <v>0</v>
      </c>
      <c r="L11" s="102">
        <v>0</v>
      </c>
      <c r="M11" s="102">
        <v>0</v>
      </c>
      <c r="N11" s="102">
        <v>0</v>
      </c>
      <c r="O11" s="102">
        <v>0</v>
      </c>
      <c r="P11" s="102">
        <v>0</v>
      </c>
      <c r="Q11" s="102">
        <v>0</v>
      </c>
      <c r="R11" s="102">
        <v>0</v>
      </c>
      <c r="S11" s="102">
        <v>0</v>
      </c>
      <c r="T11" s="111">
        <v>0</v>
      </c>
    </row>
    <row r="12" spans="1:21" ht="15" customHeight="1" x14ac:dyDescent="0.25">
      <c r="A12" s="382" t="s">
        <v>368</v>
      </c>
      <c r="B12" s="382" t="s">
        <v>368</v>
      </c>
      <c r="C12" s="280">
        <f t="shared" si="1"/>
        <v>0</v>
      </c>
      <c r="D12" s="316"/>
      <c r="E12" s="72" t="s">
        <v>257</v>
      </c>
      <c r="F12" s="153">
        <f>+'Eigið fé'!C19</f>
        <v>0</v>
      </c>
      <c r="G12" s="122" t="s">
        <v>368</v>
      </c>
      <c r="H12" s="125" t="s">
        <v>368</v>
      </c>
      <c r="I12" s="122" t="s">
        <v>368</v>
      </c>
      <c r="J12" s="125" t="s">
        <v>368</v>
      </c>
      <c r="K12" s="110">
        <v>0</v>
      </c>
      <c r="L12" s="102">
        <v>0</v>
      </c>
      <c r="M12" s="102">
        <v>0</v>
      </c>
      <c r="N12" s="102">
        <v>0</v>
      </c>
      <c r="O12" s="102">
        <v>0</v>
      </c>
      <c r="P12" s="102">
        <v>0</v>
      </c>
      <c r="Q12" s="102">
        <v>0</v>
      </c>
      <c r="R12" s="102">
        <v>0</v>
      </c>
      <c r="S12" s="102">
        <v>0</v>
      </c>
      <c r="T12" s="111">
        <v>0</v>
      </c>
    </row>
    <row r="13" spans="1:21" ht="15" customHeight="1" x14ac:dyDescent="0.25">
      <c r="A13" s="382" t="s">
        <v>368</v>
      </c>
      <c r="B13" s="382" t="s">
        <v>368</v>
      </c>
      <c r="C13" s="280">
        <f t="shared" si="1"/>
        <v>0</v>
      </c>
      <c r="D13" s="316"/>
      <c r="E13" s="508" t="s">
        <v>259</v>
      </c>
      <c r="F13" s="135">
        <f>+'Eigið fé'!C20</f>
        <v>0</v>
      </c>
      <c r="G13" s="122" t="s">
        <v>368</v>
      </c>
      <c r="H13" s="125" t="s">
        <v>368</v>
      </c>
      <c r="I13" s="122" t="s">
        <v>368</v>
      </c>
      <c r="J13" s="125" t="s">
        <v>368</v>
      </c>
      <c r="K13" s="371">
        <f>+SUM(K14:K21)</f>
        <v>0</v>
      </c>
      <c r="L13" s="129">
        <f t="shared" ref="L13:T13" si="3">+SUM(L14:L21)</f>
        <v>0</v>
      </c>
      <c r="M13" s="129">
        <f t="shared" si="3"/>
        <v>0</v>
      </c>
      <c r="N13" s="129">
        <f t="shared" si="3"/>
        <v>0</v>
      </c>
      <c r="O13" s="129">
        <f t="shared" si="3"/>
        <v>0</v>
      </c>
      <c r="P13" s="129">
        <f t="shared" si="3"/>
        <v>0</v>
      </c>
      <c r="Q13" s="129">
        <f t="shared" si="3"/>
        <v>0</v>
      </c>
      <c r="R13" s="129">
        <f t="shared" si="3"/>
        <v>0</v>
      </c>
      <c r="S13" s="129">
        <f t="shared" si="3"/>
        <v>0</v>
      </c>
      <c r="T13" s="135">
        <f t="shared" si="3"/>
        <v>0</v>
      </c>
    </row>
    <row r="14" spans="1:21" ht="15" customHeight="1" x14ac:dyDescent="0.25">
      <c r="A14" s="382" t="s">
        <v>368</v>
      </c>
      <c r="B14" s="382" t="s">
        <v>368</v>
      </c>
      <c r="C14" s="280">
        <f t="shared" si="1"/>
        <v>0</v>
      </c>
      <c r="D14" s="316"/>
      <c r="E14" s="72" t="s">
        <v>260</v>
      </c>
      <c r="F14" s="153">
        <f>+'Eigið fé'!C21</f>
        <v>0</v>
      </c>
      <c r="G14" s="122" t="s">
        <v>368</v>
      </c>
      <c r="H14" s="125" t="s">
        <v>368</v>
      </c>
      <c r="I14" s="122" t="s">
        <v>368</v>
      </c>
      <c r="J14" s="125" t="s">
        <v>368</v>
      </c>
      <c r="K14" s="114">
        <v>0</v>
      </c>
      <c r="L14" s="114">
        <v>0</v>
      </c>
      <c r="M14" s="114">
        <v>0</v>
      </c>
      <c r="N14" s="114">
        <v>0</v>
      </c>
      <c r="O14" s="114">
        <v>0</v>
      </c>
      <c r="P14" s="114">
        <v>0</v>
      </c>
      <c r="Q14" s="114">
        <v>0</v>
      </c>
      <c r="R14" s="114">
        <v>0</v>
      </c>
      <c r="S14" s="114">
        <v>0</v>
      </c>
      <c r="T14" s="121">
        <v>0</v>
      </c>
    </row>
    <row r="15" spans="1:21" ht="15" customHeight="1" x14ac:dyDescent="0.25">
      <c r="A15" s="382" t="s">
        <v>368</v>
      </c>
      <c r="B15" s="382" t="s">
        <v>368</v>
      </c>
      <c r="C15" s="280">
        <f t="shared" si="1"/>
        <v>0</v>
      </c>
      <c r="D15" s="316"/>
      <c r="E15" s="72" t="s">
        <v>261</v>
      </c>
      <c r="F15" s="153">
        <f>+'Eigið fé'!C22</f>
        <v>0</v>
      </c>
      <c r="G15" s="122" t="s">
        <v>368</v>
      </c>
      <c r="H15" s="125" t="s">
        <v>368</v>
      </c>
      <c r="I15" s="122" t="s">
        <v>368</v>
      </c>
      <c r="J15" s="125" t="s">
        <v>368</v>
      </c>
      <c r="K15" s="114">
        <v>0</v>
      </c>
      <c r="L15" s="114">
        <v>0</v>
      </c>
      <c r="M15" s="114">
        <v>0</v>
      </c>
      <c r="N15" s="114">
        <v>0</v>
      </c>
      <c r="O15" s="114">
        <v>0</v>
      </c>
      <c r="P15" s="114">
        <v>0</v>
      </c>
      <c r="Q15" s="114">
        <v>0</v>
      </c>
      <c r="R15" s="114">
        <v>0</v>
      </c>
      <c r="S15" s="114">
        <v>0</v>
      </c>
      <c r="T15" s="121">
        <v>0</v>
      </c>
    </row>
    <row r="16" spans="1:21" ht="15" customHeight="1" x14ac:dyDescent="0.25">
      <c r="A16" s="382" t="s">
        <v>368</v>
      </c>
      <c r="B16" s="382" t="s">
        <v>368</v>
      </c>
      <c r="C16" s="280">
        <f t="shared" si="1"/>
        <v>0</v>
      </c>
      <c r="D16" s="316"/>
      <c r="E16" s="72" t="s">
        <v>262</v>
      </c>
      <c r="F16" s="153">
        <f>+'Eigið fé'!C23</f>
        <v>0</v>
      </c>
      <c r="G16" s="122" t="s">
        <v>368</v>
      </c>
      <c r="H16" s="125" t="s">
        <v>368</v>
      </c>
      <c r="I16" s="122" t="s">
        <v>368</v>
      </c>
      <c r="J16" s="125" t="s">
        <v>368</v>
      </c>
      <c r="K16" s="114">
        <v>0</v>
      </c>
      <c r="L16" s="114">
        <v>0</v>
      </c>
      <c r="M16" s="114">
        <v>0</v>
      </c>
      <c r="N16" s="114">
        <v>0</v>
      </c>
      <c r="O16" s="114">
        <v>0</v>
      </c>
      <c r="P16" s="114">
        <v>0</v>
      </c>
      <c r="Q16" s="114">
        <v>0</v>
      </c>
      <c r="R16" s="114">
        <v>0</v>
      </c>
      <c r="S16" s="114">
        <v>0</v>
      </c>
      <c r="T16" s="121">
        <v>0</v>
      </c>
      <c r="U16" s="83"/>
    </row>
    <row r="17" spans="1:21" ht="15" customHeight="1" x14ac:dyDescent="0.25">
      <c r="A17" s="382" t="s">
        <v>368</v>
      </c>
      <c r="B17" s="382" t="s">
        <v>368</v>
      </c>
      <c r="C17" s="280">
        <f t="shared" si="1"/>
        <v>0</v>
      </c>
      <c r="D17" s="316"/>
      <c r="E17" s="72" t="s">
        <v>263</v>
      </c>
      <c r="F17" s="153">
        <f>+'Eigið fé'!C24</f>
        <v>0</v>
      </c>
      <c r="G17" s="122" t="s">
        <v>368</v>
      </c>
      <c r="H17" s="125" t="s">
        <v>368</v>
      </c>
      <c r="I17" s="122" t="s">
        <v>368</v>
      </c>
      <c r="J17" s="125" t="s">
        <v>368</v>
      </c>
      <c r="K17" s="114">
        <v>0</v>
      </c>
      <c r="L17" s="114">
        <v>0</v>
      </c>
      <c r="M17" s="114">
        <v>0</v>
      </c>
      <c r="N17" s="114">
        <v>0</v>
      </c>
      <c r="O17" s="114">
        <v>0</v>
      </c>
      <c r="P17" s="114">
        <v>0</v>
      </c>
      <c r="Q17" s="114">
        <v>0</v>
      </c>
      <c r="R17" s="114">
        <v>0</v>
      </c>
      <c r="S17" s="114">
        <v>0</v>
      </c>
      <c r="T17" s="121">
        <v>0</v>
      </c>
      <c r="U17" s="83"/>
    </row>
    <row r="18" spans="1:21" ht="15" customHeight="1" x14ac:dyDescent="0.25">
      <c r="A18" s="382" t="s">
        <v>368</v>
      </c>
      <c r="B18" s="382" t="s">
        <v>368</v>
      </c>
      <c r="C18" s="280">
        <f t="shared" si="1"/>
        <v>0</v>
      </c>
      <c r="D18" s="316"/>
      <c r="E18" s="72" t="s">
        <v>264</v>
      </c>
      <c r="F18" s="153">
        <v>0</v>
      </c>
      <c r="G18" s="122" t="s">
        <v>368</v>
      </c>
      <c r="H18" s="125" t="s">
        <v>368</v>
      </c>
      <c r="I18" s="122" t="s">
        <v>368</v>
      </c>
      <c r="J18" s="125" t="s">
        <v>368</v>
      </c>
      <c r="K18" s="114">
        <v>0</v>
      </c>
      <c r="L18" s="114">
        <v>0</v>
      </c>
      <c r="M18" s="114">
        <v>0</v>
      </c>
      <c r="N18" s="114">
        <v>0</v>
      </c>
      <c r="O18" s="114">
        <v>0</v>
      </c>
      <c r="P18" s="114">
        <v>0</v>
      </c>
      <c r="Q18" s="114">
        <v>0</v>
      </c>
      <c r="R18" s="114">
        <v>0</v>
      </c>
      <c r="S18" s="114">
        <v>0</v>
      </c>
      <c r="T18" s="121">
        <v>0</v>
      </c>
      <c r="U18" s="83"/>
    </row>
    <row r="19" spans="1:21" ht="15" customHeight="1" x14ac:dyDescent="0.25">
      <c r="A19" s="382" t="s">
        <v>368</v>
      </c>
      <c r="B19" s="382" t="s">
        <v>368</v>
      </c>
      <c r="C19" s="280">
        <f t="shared" si="1"/>
        <v>0</v>
      </c>
      <c r="D19" s="316"/>
      <c r="E19" s="72" t="s">
        <v>265</v>
      </c>
      <c r="F19" s="153">
        <f>+'Eigið fé'!C26</f>
        <v>0</v>
      </c>
      <c r="G19" s="122" t="s">
        <v>368</v>
      </c>
      <c r="H19" s="125" t="s">
        <v>368</v>
      </c>
      <c r="I19" s="122" t="s">
        <v>368</v>
      </c>
      <c r="J19" s="125" t="s">
        <v>368</v>
      </c>
      <c r="K19" s="114">
        <v>0</v>
      </c>
      <c r="L19" s="114">
        <v>0</v>
      </c>
      <c r="M19" s="114">
        <v>0</v>
      </c>
      <c r="N19" s="114">
        <v>0</v>
      </c>
      <c r="O19" s="114">
        <v>0</v>
      </c>
      <c r="P19" s="114">
        <v>0</v>
      </c>
      <c r="Q19" s="114">
        <v>0</v>
      </c>
      <c r="R19" s="114">
        <v>0</v>
      </c>
      <c r="S19" s="114">
        <v>0</v>
      </c>
      <c r="T19" s="121">
        <v>0</v>
      </c>
      <c r="U19" s="83"/>
    </row>
    <row r="20" spans="1:21" ht="15" customHeight="1" x14ac:dyDescent="0.25">
      <c r="A20" s="382" t="s">
        <v>368</v>
      </c>
      <c r="B20" s="382" t="s">
        <v>368</v>
      </c>
      <c r="C20" s="280">
        <f t="shared" si="1"/>
        <v>0</v>
      </c>
      <c r="D20" s="316"/>
      <c r="E20" s="72" t="s">
        <v>266</v>
      </c>
      <c r="F20" s="153">
        <f>+'Eigið fé'!C27</f>
        <v>0</v>
      </c>
      <c r="G20" s="122" t="s">
        <v>368</v>
      </c>
      <c r="H20" s="125" t="s">
        <v>368</v>
      </c>
      <c r="I20" s="122" t="s">
        <v>368</v>
      </c>
      <c r="J20" s="125" t="s">
        <v>368</v>
      </c>
      <c r="K20" s="114">
        <v>0</v>
      </c>
      <c r="L20" s="114">
        <v>0</v>
      </c>
      <c r="M20" s="114">
        <v>0</v>
      </c>
      <c r="N20" s="114">
        <v>0</v>
      </c>
      <c r="O20" s="114">
        <v>0</v>
      </c>
      <c r="P20" s="114">
        <v>0</v>
      </c>
      <c r="Q20" s="114">
        <v>0</v>
      </c>
      <c r="R20" s="114">
        <v>0</v>
      </c>
      <c r="S20" s="114">
        <v>0</v>
      </c>
      <c r="T20" s="121">
        <v>0</v>
      </c>
      <c r="U20" s="83"/>
    </row>
    <row r="21" spans="1:21" ht="15" customHeight="1" x14ac:dyDescent="0.25">
      <c r="A21" s="382" t="s">
        <v>368</v>
      </c>
      <c r="B21" s="382" t="s">
        <v>368</v>
      </c>
      <c r="C21" s="280">
        <f t="shared" si="1"/>
        <v>0</v>
      </c>
      <c r="D21" s="316"/>
      <c r="E21" s="72" t="s">
        <v>267</v>
      </c>
      <c r="F21" s="153">
        <f>+'Eigið fé'!C28</f>
        <v>0</v>
      </c>
      <c r="G21" s="122" t="s">
        <v>368</v>
      </c>
      <c r="H21" s="125" t="s">
        <v>368</v>
      </c>
      <c r="I21" s="122" t="s">
        <v>368</v>
      </c>
      <c r="J21" s="125" t="s">
        <v>368</v>
      </c>
      <c r="K21" s="114">
        <v>0</v>
      </c>
      <c r="L21" s="114">
        <v>0</v>
      </c>
      <c r="M21" s="114">
        <v>0</v>
      </c>
      <c r="N21" s="114">
        <v>0</v>
      </c>
      <c r="O21" s="114">
        <v>0</v>
      </c>
      <c r="P21" s="114">
        <v>0</v>
      </c>
      <c r="Q21" s="114">
        <v>0</v>
      </c>
      <c r="R21" s="114">
        <v>0</v>
      </c>
      <c r="S21" s="114">
        <v>0</v>
      </c>
      <c r="T21" s="121">
        <v>0</v>
      </c>
      <c r="U21" s="83"/>
    </row>
    <row r="22" spans="1:21" ht="15" customHeight="1" x14ac:dyDescent="0.25">
      <c r="A22" s="382" t="s">
        <v>368</v>
      </c>
      <c r="B22" s="382" t="s">
        <v>368</v>
      </c>
      <c r="C22" s="280">
        <f t="shared" si="1"/>
        <v>0</v>
      </c>
      <c r="D22" s="316"/>
      <c r="E22" s="508" t="s">
        <v>268</v>
      </c>
      <c r="F22" s="135">
        <f>+'Eigið fé'!C29</f>
        <v>0</v>
      </c>
      <c r="G22" s="122" t="s">
        <v>368</v>
      </c>
      <c r="H22" s="125" t="s">
        <v>368</v>
      </c>
      <c r="I22" s="122" t="s">
        <v>368</v>
      </c>
      <c r="J22" s="125" t="s">
        <v>368</v>
      </c>
      <c r="K22" s="120">
        <v>0</v>
      </c>
      <c r="L22" s="100">
        <v>0</v>
      </c>
      <c r="M22" s="100">
        <v>0</v>
      </c>
      <c r="N22" s="100">
        <v>0</v>
      </c>
      <c r="O22" s="100">
        <v>0</v>
      </c>
      <c r="P22" s="100">
        <v>0</v>
      </c>
      <c r="Q22" s="100">
        <v>0</v>
      </c>
      <c r="R22" s="100">
        <v>0</v>
      </c>
      <c r="S22" s="100">
        <v>0</v>
      </c>
      <c r="T22" s="123">
        <v>0</v>
      </c>
      <c r="U22" s="83"/>
    </row>
    <row r="23" spans="1:21" ht="15" customHeight="1" x14ac:dyDescent="0.25">
      <c r="A23" s="382" t="s">
        <v>368</v>
      </c>
      <c r="B23" s="382" t="s">
        <v>368</v>
      </c>
      <c r="C23" s="280">
        <f t="shared" si="1"/>
        <v>0</v>
      </c>
      <c r="D23" s="316"/>
      <c r="E23" s="508" t="s">
        <v>270</v>
      </c>
      <c r="F23" s="135">
        <f>+'Eigið fé'!C30</f>
        <v>0</v>
      </c>
      <c r="G23" s="122" t="s">
        <v>368</v>
      </c>
      <c r="H23" s="125" t="s">
        <v>368</v>
      </c>
      <c r="I23" s="122" t="s">
        <v>368</v>
      </c>
      <c r="J23" s="125" t="s">
        <v>368</v>
      </c>
      <c r="K23" s="120">
        <v>0</v>
      </c>
      <c r="L23" s="100">
        <v>0</v>
      </c>
      <c r="M23" s="100">
        <v>0</v>
      </c>
      <c r="N23" s="100">
        <v>0</v>
      </c>
      <c r="O23" s="100">
        <v>0</v>
      </c>
      <c r="P23" s="100">
        <v>0</v>
      </c>
      <c r="Q23" s="100">
        <v>0</v>
      </c>
      <c r="R23" s="100">
        <v>0</v>
      </c>
      <c r="S23" s="100">
        <v>0</v>
      </c>
      <c r="T23" s="123">
        <v>0</v>
      </c>
      <c r="U23" s="83"/>
    </row>
    <row r="24" spans="1:21" ht="15" customHeight="1" x14ac:dyDescent="0.25">
      <c r="A24" s="382" t="s">
        <v>368</v>
      </c>
      <c r="B24" s="382" t="s">
        <v>368</v>
      </c>
      <c r="C24" s="280">
        <f t="shared" si="1"/>
        <v>0</v>
      </c>
      <c r="D24" s="316"/>
      <c r="E24" s="508" t="s">
        <v>272</v>
      </c>
      <c r="F24" s="135">
        <f>+'Eigið fé'!C31</f>
        <v>0</v>
      </c>
      <c r="G24" s="122" t="s">
        <v>368</v>
      </c>
      <c r="H24" s="125" t="s">
        <v>368</v>
      </c>
      <c r="I24" s="122" t="s">
        <v>368</v>
      </c>
      <c r="J24" s="125" t="s">
        <v>368</v>
      </c>
      <c r="K24" s="120">
        <v>0</v>
      </c>
      <c r="L24" s="100">
        <v>0</v>
      </c>
      <c r="M24" s="100">
        <v>0</v>
      </c>
      <c r="N24" s="100">
        <v>0</v>
      </c>
      <c r="O24" s="100">
        <v>0</v>
      </c>
      <c r="P24" s="100">
        <v>0</v>
      </c>
      <c r="Q24" s="100">
        <v>0</v>
      </c>
      <c r="R24" s="100">
        <v>0</v>
      </c>
      <c r="S24" s="100">
        <v>0</v>
      </c>
      <c r="T24" s="123">
        <v>0</v>
      </c>
      <c r="U24" s="83"/>
    </row>
    <row r="25" spans="1:21" ht="15" customHeight="1" x14ac:dyDescent="0.25">
      <c r="A25" s="382" t="s">
        <v>368</v>
      </c>
      <c r="B25" s="382" t="s">
        <v>368</v>
      </c>
      <c r="C25" s="280">
        <f t="shared" si="1"/>
        <v>0</v>
      </c>
      <c r="D25" s="316"/>
      <c r="E25" s="508" t="s">
        <v>274</v>
      </c>
      <c r="F25" s="135">
        <f>+'Eigið fé'!C32</f>
        <v>0</v>
      </c>
      <c r="G25" s="122" t="s">
        <v>368</v>
      </c>
      <c r="H25" s="125" t="s">
        <v>368</v>
      </c>
      <c r="I25" s="122" t="s">
        <v>368</v>
      </c>
      <c r="J25" s="125" t="s">
        <v>368</v>
      </c>
      <c r="K25" s="311">
        <v>0</v>
      </c>
      <c r="L25" s="99">
        <v>0</v>
      </c>
      <c r="M25" s="99">
        <v>0</v>
      </c>
      <c r="N25" s="99">
        <v>0</v>
      </c>
      <c r="O25" s="99">
        <v>0</v>
      </c>
      <c r="P25" s="99">
        <v>0</v>
      </c>
      <c r="Q25" s="99">
        <v>0</v>
      </c>
      <c r="R25" s="99">
        <v>0</v>
      </c>
      <c r="S25" s="99">
        <v>0</v>
      </c>
      <c r="T25" s="313">
        <v>0</v>
      </c>
      <c r="U25" s="83"/>
    </row>
    <row r="26" spans="1:21" ht="15" customHeight="1" x14ac:dyDescent="0.25">
      <c r="A26" s="280">
        <f>+F26-SUM(G26:H26)</f>
        <v>0</v>
      </c>
      <c r="B26" s="280">
        <f>+F26-SUM(I26:J26)</f>
        <v>0</v>
      </c>
      <c r="C26" s="280">
        <f>+F26-SUM(K26:T26)</f>
        <v>0</v>
      </c>
      <c r="D26" s="316"/>
      <c r="E26" s="508" t="s">
        <v>276</v>
      </c>
      <c r="F26" s="135">
        <f>+'Eigið fé'!C33</f>
        <v>0</v>
      </c>
      <c r="G26" s="120">
        <v>0</v>
      </c>
      <c r="H26" s="123">
        <v>0</v>
      </c>
      <c r="I26" s="510">
        <v>0</v>
      </c>
      <c r="J26" s="123">
        <v>0</v>
      </c>
      <c r="K26" s="129">
        <f>+K5+K8+K9+K13+K22+K23+K24+K25</f>
        <v>0</v>
      </c>
      <c r="L26" s="98">
        <f t="shared" ref="L26:T26" si="4">+L5+L8+L9+L13+L22+L23+L24+L25</f>
        <v>0</v>
      </c>
      <c r="M26" s="98">
        <f t="shared" si="4"/>
        <v>0</v>
      </c>
      <c r="N26" s="98">
        <f t="shared" si="4"/>
        <v>0</v>
      </c>
      <c r="O26" s="98">
        <f t="shared" si="4"/>
        <v>0</v>
      </c>
      <c r="P26" s="98">
        <f t="shared" si="4"/>
        <v>0</v>
      </c>
      <c r="Q26" s="98">
        <f t="shared" si="4"/>
        <v>0</v>
      </c>
      <c r="R26" s="98">
        <f t="shared" si="4"/>
        <v>0</v>
      </c>
      <c r="S26" s="98">
        <f t="shared" si="4"/>
        <v>0</v>
      </c>
      <c r="T26" s="135">
        <f t="shared" si="4"/>
        <v>0</v>
      </c>
      <c r="U26" s="83"/>
    </row>
    <row r="27" spans="1:21" x14ac:dyDescent="0.25">
      <c r="C27" s="86"/>
      <c r="D27" s="105"/>
      <c r="F27" s="94"/>
      <c r="G27" s="94"/>
      <c r="H27" s="94"/>
      <c r="I27" s="94"/>
      <c r="J27" s="94"/>
      <c r="K27" s="94"/>
      <c r="L27" s="94"/>
      <c r="M27" s="94"/>
      <c r="N27" s="94"/>
      <c r="O27" s="94"/>
      <c r="P27" s="94"/>
      <c r="Q27" s="94"/>
      <c r="R27" s="94"/>
      <c r="S27" s="94"/>
      <c r="T27" s="94"/>
      <c r="U27" s="95"/>
    </row>
    <row r="28" spans="1:21" x14ac:dyDescent="0.25">
      <c r="C28" s="86"/>
      <c r="D28" s="105"/>
      <c r="F28" s="93"/>
      <c r="G28" s="93"/>
      <c r="H28" s="93"/>
      <c r="I28" s="93"/>
      <c r="J28" s="93"/>
      <c r="K28" s="93"/>
      <c r="L28" s="93"/>
      <c r="M28" s="93"/>
      <c r="N28" s="93"/>
      <c r="O28" s="93"/>
      <c r="P28" s="93"/>
      <c r="Q28" s="93"/>
      <c r="R28" s="93"/>
      <c r="S28" s="93"/>
      <c r="T28" s="93"/>
      <c r="U28" s="95"/>
    </row>
    <row r="29" spans="1:21" x14ac:dyDescent="0.25">
      <c r="C29" s="86"/>
      <c r="D29" s="105"/>
      <c r="F29" s="96"/>
      <c r="G29" s="96"/>
      <c r="H29" s="96"/>
      <c r="I29" s="96"/>
      <c r="J29" s="96"/>
      <c r="K29" s="96"/>
      <c r="L29" s="96"/>
      <c r="M29" s="96"/>
      <c r="N29" s="96"/>
      <c r="O29" s="96"/>
      <c r="P29" s="96"/>
      <c r="Q29" s="96"/>
      <c r="R29" s="96"/>
      <c r="S29" s="96"/>
      <c r="T29" s="96"/>
      <c r="U29" s="95"/>
    </row>
    <row r="30" spans="1:21" outlineLevel="1" x14ac:dyDescent="0.25">
      <c r="C30" s="86"/>
      <c r="D30" s="105"/>
      <c r="E30" s="273" t="s">
        <v>641</v>
      </c>
      <c r="F30" s="92"/>
      <c r="G30" s="92"/>
      <c r="H30" s="92"/>
      <c r="I30" s="93"/>
      <c r="J30" s="93"/>
      <c r="K30" s="92"/>
      <c r="L30" s="92"/>
      <c r="M30" s="92"/>
      <c r="N30" s="92"/>
      <c r="O30" s="92"/>
      <c r="P30" s="92"/>
      <c r="Q30" s="92"/>
      <c r="R30" s="92"/>
      <c r="S30" s="92"/>
      <c r="T30" s="92"/>
      <c r="U30" s="95"/>
    </row>
    <row r="31" spans="1:21" outlineLevel="1" x14ac:dyDescent="0.25">
      <c r="C31" s="84"/>
      <c r="D31" s="150"/>
      <c r="E31" s="279" t="s">
        <v>1759</v>
      </c>
      <c r="F31" s="280">
        <f>+F5-F6-F7</f>
        <v>0</v>
      </c>
      <c r="G31" s="382" t="s">
        <v>368</v>
      </c>
      <c r="H31" s="382" t="s">
        <v>368</v>
      </c>
      <c r="I31" s="382" t="s">
        <v>368</v>
      </c>
      <c r="J31" s="382" t="s">
        <v>368</v>
      </c>
      <c r="K31" s="280">
        <f t="shared" ref="K31:T31" si="5">+K5-K6-K7</f>
        <v>0</v>
      </c>
      <c r="L31" s="280">
        <f t="shared" si="5"/>
        <v>0</v>
      </c>
      <c r="M31" s="280">
        <f t="shared" si="5"/>
        <v>0</v>
      </c>
      <c r="N31" s="280">
        <f t="shared" si="5"/>
        <v>0</v>
      </c>
      <c r="O31" s="280">
        <f t="shared" si="5"/>
        <v>0</v>
      </c>
      <c r="P31" s="280">
        <f t="shared" si="5"/>
        <v>0</v>
      </c>
      <c r="Q31" s="280">
        <f t="shared" si="5"/>
        <v>0</v>
      </c>
      <c r="R31" s="280">
        <f t="shared" si="5"/>
        <v>0</v>
      </c>
      <c r="S31" s="280">
        <f t="shared" si="5"/>
        <v>0</v>
      </c>
      <c r="T31" s="280">
        <f t="shared" si="5"/>
        <v>0</v>
      </c>
      <c r="U31" s="95"/>
    </row>
    <row r="32" spans="1:21" outlineLevel="1" x14ac:dyDescent="0.25">
      <c r="C32" s="86"/>
      <c r="D32" s="105"/>
      <c r="E32" s="279" t="s">
        <v>1760</v>
      </c>
      <c r="F32" s="280">
        <f>+F9-F10-F11-F12</f>
        <v>0</v>
      </c>
      <c r="G32" s="382" t="s">
        <v>368</v>
      </c>
      <c r="H32" s="382" t="s">
        <v>368</v>
      </c>
      <c r="I32" s="382" t="s">
        <v>368</v>
      </c>
      <c r="J32" s="382" t="s">
        <v>368</v>
      </c>
      <c r="K32" s="280">
        <f t="shared" ref="K32:T32" si="6">+K9-K10-K11-K12</f>
        <v>0</v>
      </c>
      <c r="L32" s="280">
        <f t="shared" si="6"/>
        <v>0</v>
      </c>
      <c r="M32" s="280">
        <f t="shared" si="6"/>
        <v>0</v>
      </c>
      <c r="N32" s="280">
        <f t="shared" si="6"/>
        <v>0</v>
      </c>
      <c r="O32" s="280">
        <f t="shared" si="6"/>
        <v>0</v>
      </c>
      <c r="P32" s="280">
        <f t="shared" si="6"/>
        <v>0</v>
      </c>
      <c r="Q32" s="280">
        <f t="shared" si="6"/>
        <v>0</v>
      </c>
      <c r="R32" s="280">
        <f t="shared" si="6"/>
        <v>0</v>
      </c>
      <c r="S32" s="280">
        <f t="shared" si="6"/>
        <v>0</v>
      </c>
      <c r="T32" s="280">
        <f t="shared" si="6"/>
        <v>0</v>
      </c>
      <c r="U32" s="95"/>
    </row>
    <row r="33" spans="3:21" outlineLevel="1" x14ac:dyDescent="0.25">
      <c r="C33" s="87"/>
      <c r="D33" s="87"/>
      <c r="E33" s="279" t="s">
        <v>1761</v>
      </c>
      <c r="F33" s="280">
        <f>+F13-SUM(F14:F21)</f>
        <v>0</v>
      </c>
      <c r="G33" s="382" t="s">
        <v>368</v>
      </c>
      <c r="H33" s="382" t="s">
        <v>368</v>
      </c>
      <c r="I33" s="382" t="s">
        <v>368</v>
      </c>
      <c r="J33" s="382" t="s">
        <v>368</v>
      </c>
      <c r="K33" s="280">
        <f t="shared" ref="K33:T33" si="7">+K13-SUM(K14:K21)</f>
        <v>0</v>
      </c>
      <c r="L33" s="280">
        <f t="shared" si="7"/>
        <v>0</v>
      </c>
      <c r="M33" s="280">
        <f t="shared" si="7"/>
        <v>0</v>
      </c>
      <c r="N33" s="280">
        <f t="shared" si="7"/>
        <v>0</v>
      </c>
      <c r="O33" s="280">
        <f t="shared" si="7"/>
        <v>0</v>
      </c>
      <c r="P33" s="280">
        <f t="shared" si="7"/>
        <v>0</v>
      </c>
      <c r="Q33" s="280">
        <f t="shared" si="7"/>
        <v>0</v>
      </c>
      <c r="R33" s="280">
        <f t="shared" si="7"/>
        <v>0</v>
      </c>
      <c r="S33" s="280">
        <f t="shared" si="7"/>
        <v>0</v>
      </c>
      <c r="T33" s="280">
        <f t="shared" si="7"/>
        <v>0</v>
      </c>
      <c r="U33" s="95"/>
    </row>
    <row r="34" spans="3:21" outlineLevel="1" x14ac:dyDescent="0.25">
      <c r="C34" s="86"/>
      <c r="D34" s="105"/>
      <c r="E34" s="279" t="s">
        <v>13921</v>
      </c>
      <c r="F34" s="280">
        <f>+F26-F5-F8-F9-F13-F22-F23-F24-F25</f>
        <v>0</v>
      </c>
      <c r="G34" s="382" t="s">
        <v>368</v>
      </c>
      <c r="H34" s="382" t="s">
        <v>368</v>
      </c>
      <c r="I34" s="382" t="s">
        <v>368</v>
      </c>
      <c r="J34" s="382" t="s">
        <v>368</v>
      </c>
      <c r="K34" s="280">
        <f t="shared" ref="K34:T34" si="8">+K26-K5-K8-K9-K13-K22-K23-K24-K25</f>
        <v>0</v>
      </c>
      <c r="L34" s="280">
        <f t="shared" si="8"/>
        <v>0</v>
      </c>
      <c r="M34" s="280">
        <f t="shared" si="8"/>
        <v>0</v>
      </c>
      <c r="N34" s="280">
        <f t="shared" si="8"/>
        <v>0</v>
      </c>
      <c r="O34" s="280">
        <f t="shared" si="8"/>
        <v>0</v>
      </c>
      <c r="P34" s="280">
        <f t="shared" si="8"/>
        <v>0</v>
      </c>
      <c r="Q34" s="280">
        <f t="shared" si="8"/>
        <v>0</v>
      </c>
      <c r="R34" s="280">
        <f t="shared" si="8"/>
        <v>0</v>
      </c>
      <c r="S34" s="280">
        <f t="shared" si="8"/>
        <v>0</v>
      </c>
      <c r="T34" s="280">
        <f t="shared" si="8"/>
        <v>0</v>
      </c>
      <c r="U34" s="95"/>
    </row>
    <row r="35" spans="3:21" outlineLevel="1" x14ac:dyDescent="0.25">
      <c r="C35" s="86"/>
      <c r="D35" s="105"/>
      <c r="E35" s="279" t="s">
        <v>13922</v>
      </c>
      <c r="F35" s="94">
        <f>+'Eigið fé'!C33-F26</f>
        <v>0</v>
      </c>
      <c r="G35" s="382" t="s">
        <v>368</v>
      </c>
      <c r="H35" s="382" t="s">
        <v>368</v>
      </c>
      <c r="I35" s="382" t="s">
        <v>368</v>
      </c>
      <c r="J35" s="382" t="s">
        <v>368</v>
      </c>
      <c r="K35" s="382" t="s">
        <v>368</v>
      </c>
      <c r="L35" s="382" t="s">
        <v>368</v>
      </c>
      <c r="M35" s="382" t="s">
        <v>368</v>
      </c>
      <c r="N35" s="382" t="s">
        <v>368</v>
      </c>
      <c r="O35" s="382" t="s">
        <v>368</v>
      </c>
      <c r="P35" s="382" t="s">
        <v>368</v>
      </c>
      <c r="Q35" s="382" t="s">
        <v>368</v>
      </c>
      <c r="R35" s="382" t="s">
        <v>368</v>
      </c>
      <c r="S35" s="382" t="s">
        <v>368</v>
      </c>
      <c r="T35" s="382" t="s">
        <v>368</v>
      </c>
      <c r="U35" s="83"/>
    </row>
    <row r="36" spans="3:21" x14ac:dyDescent="0.25">
      <c r="C36" s="86"/>
      <c r="D36" s="105"/>
      <c r="F36" s="91"/>
      <c r="G36" s="91"/>
      <c r="H36" s="91"/>
      <c r="I36" s="92"/>
      <c r="J36" s="92"/>
      <c r="K36" s="92"/>
      <c r="L36" s="91"/>
      <c r="M36" s="91"/>
      <c r="N36" s="91"/>
      <c r="O36" s="91"/>
      <c r="P36" s="91"/>
      <c r="Q36" s="91"/>
      <c r="R36" s="91"/>
      <c r="S36" s="91"/>
      <c r="T36" s="91"/>
      <c r="U36" s="83"/>
    </row>
    <row r="37" spans="3:21" x14ac:dyDescent="0.25">
      <c r="C37" s="86"/>
      <c r="D37" s="105"/>
      <c r="F37" s="91"/>
      <c r="G37" s="91"/>
      <c r="H37" s="91"/>
      <c r="I37" s="92"/>
      <c r="J37" s="92"/>
      <c r="K37" s="92"/>
      <c r="L37" s="91"/>
      <c r="M37" s="91"/>
      <c r="N37" s="91"/>
      <c r="O37" s="91"/>
      <c r="P37" s="91"/>
      <c r="Q37" s="91"/>
      <c r="R37" s="91"/>
      <c r="S37" s="91"/>
      <c r="T37" s="91"/>
      <c r="U37" s="83"/>
    </row>
    <row r="38" spans="3:21" x14ac:dyDescent="0.25">
      <c r="C38" s="86"/>
      <c r="D38" s="105"/>
      <c r="E38" s="76"/>
      <c r="F38" s="91"/>
      <c r="G38" s="91"/>
      <c r="H38" s="91"/>
      <c r="I38" s="92"/>
      <c r="J38" s="92"/>
      <c r="K38" s="92"/>
      <c r="L38" s="91"/>
      <c r="M38" s="91"/>
      <c r="N38" s="91"/>
      <c r="O38" s="91"/>
      <c r="P38" s="91"/>
      <c r="Q38" s="91"/>
      <c r="R38" s="91"/>
      <c r="S38" s="91"/>
      <c r="T38" s="91"/>
      <c r="U38" s="83"/>
    </row>
    <row r="39" spans="3:21" x14ac:dyDescent="0.25">
      <c r="C39" s="86"/>
      <c r="D39" s="105"/>
      <c r="E39" s="76"/>
      <c r="F39" s="91"/>
      <c r="G39" s="91"/>
      <c r="H39" s="91"/>
      <c r="I39" s="92"/>
      <c r="J39" s="92"/>
      <c r="K39" s="92"/>
      <c r="L39" s="91"/>
      <c r="M39" s="91"/>
      <c r="N39" s="91"/>
      <c r="O39" s="91"/>
      <c r="P39" s="91"/>
      <c r="Q39" s="91"/>
      <c r="R39" s="91"/>
      <c r="S39" s="91"/>
      <c r="T39" s="91"/>
      <c r="U39" s="83"/>
    </row>
    <row r="40" spans="3:21" x14ac:dyDescent="0.25">
      <c r="C40" s="86"/>
      <c r="D40" s="105"/>
      <c r="E40" s="76"/>
      <c r="F40" s="91"/>
      <c r="G40" s="91"/>
      <c r="H40" s="91"/>
      <c r="I40" s="92"/>
      <c r="J40" s="92"/>
      <c r="K40" s="92"/>
      <c r="L40" s="91"/>
      <c r="M40" s="91"/>
      <c r="N40" s="91"/>
      <c r="O40" s="91"/>
      <c r="P40" s="91"/>
      <c r="Q40" s="91"/>
      <c r="R40" s="91"/>
      <c r="S40" s="91"/>
      <c r="T40" s="91"/>
      <c r="U40" s="83"/>
    </row>
    <row r="41" spans="3:21" x14ac:dyDescent="0.25">
      <c r="C41" s="86"/>
      <c r="D41" s="105"/>
      <c r="E41" s="76"/>
      <c r="F41" s="91"/>
      <c r="G41" s="91"/>
      <c r="H41" s="91"/>
      <c r="I41" s="92"/>
      <c r="J41" s="92"/>
      <c r="K41" s="92"/>
      <c r="L41" s="91"/>
      <c r="M41" s="91"/>
      <c r="N41" s="91"/>
      <c r="O41" s="91"/>
      <c r="P41" s="91"/>
      <c r="Q41" s="91"/>
      <c r="R41" s="91"/>
      <c r="S41" s="91"/>
      <c r="T41" s="91"/>
    </row>
    <row r="42" spans="3:21" x14ac:dyDescent="0.25">
      <c r="C42" s="86"/>
      <c r="D42" s="105"/>
      <c r="E42" s="76"/>
      <c r="F42" s="91"/>
      <c r="G42" s="91"/>
      <c r="H42" s="91"/>
      <c r="I42" s="92"/>
      <c r="J42" s="92"/>
      <c r="K42" s="92"/>
      <c r="L42" s="91"/>
      <c r="M42" s="91"/>
      <c r="N42" s="91"/>
      <c r="O42" s="91"/>
      <c r="P42" s="91"/>
      <c r="Q42" s="91"/>
      <c r="R42" s="91"/>
      <c r="S42" s="91"/>
      <c r="T42" s="91"/>
    </row>
    <row r="43" spans="3:21" x14ac:dyDescent="0.25">
      <c r="C43" s="86"/>
      <c r="D43" s="105"/>
      <c r="E43" s="76"/>
      <c r="F43" s="91"/>
      <c r="G43" s="91"/>
      <c r="H43" s="91"/>
      <c r="I43" s="92"/>
      <c r="J43" s="92"/>
      <c r="K43" s="92"/>
      <c r="L43" s="91"/>
      <c r="M43" s="91"/>
      <c r="N43" s="91"/>
      <c r="O43" s="91"/>
      <c r="P43" s="91"/>
      <c r="Q43" s="91"/>
      <c r="R43" s="91"/>
      <c r="S43" s="91"/>
      <c r="T43" s="91"/>
    </row>
    <row r="44" spans="3:21" x14ac:dyDescent="0.25">
      <c r="C44" s="86"/>
      <c r="D44" s="105"/>
      <c r="E44" s="76"/>
      <c r="F44" s="91"/>
      <c r="G44" s="91"/>
      <c r="H44" s="91"/>
      <c r="I44" s="92"/>
      <c r="J44" s="92"/>
      <c r="K44" s="92"/>
      <c r="L44" s="91"/>
      <c r="M44" s="91"/>
      <c r="N44" s="91"/>
      <c r="O44" s="91"/>
      <c r="P44" s="91"/>
      <c r="Q44" s="91"/>
      <c r="R44" s="91"/>
      <c r="S44" s="91"/>
      <c r="T44" s="91"/>
    </row>
    <row r="45" spans="3:21" x14ac:dyDescent="0.25">
      <c r="C45" s="86"/>
      <c r="D45" s="105"/>
      <c r="E45" s="77"/>
      <c r="F45" s="91"/>
      <c r="G45" s="91"/>
      <c r="H45" s="91"/>
      <c r="I45" s="92"/>
      <c r="J45" s="92"/>
      <c r="K45" s="92"/>
      <c r="L45" s="91"/>
      <c r="M45" s="91"/>
      <c r="N45" s="91"/>
      <c r="O45" s="91"/>
      <c r="P45" s="91"/>
      <c r="Q45" s="91"/>
      <c r="R45" s="91"/>
      <c r="S45" s="91"/>
      <c r="T45" s="91"/>
    </row>
    <row r="46" spans="3:21" x14ac:dyDescent="0.25">
      <c r="C46" s="86"/>
      <c r="D46" s="105"/>
      <c r="E46" s="76"/>
      <c r="F46" s="91"/>
      <c r="G46" s="91"/>
      <c r="H46" s="91"/>
      <c r="I46" s="92"/>
      <c r="J46" s="92"/>
      <c r="K46" s="92"/>
      <c r="L46" s="91"/>
      <c r="M46" s="91"/>
      <c r="N46" s="91"/>
      <c r="O46" s="91"/>
      <c r="P46" s="91"/>
      <c r="Q46" s="91"/>
      <c r="R46" s="91"/>
      <c r="S46" s="91"/>
      <c r="T46" s="91"/>
    </row>
    <row r="47" spans="3:21" x14ac:dyDescent="0.25">
      <c r="C47" s="86"/>
      <c r="D47" s="105"/>
      <c r="E47" s="78"/>
      <c r="F47" s="91"/>
      <c r="G47" s="91"/>
      <c r="H47" s="91"/>
      <c r="I47" s="92"/>
      <c r="J47" s="92"/>
      <c r="K47" s="92"/>
      <c r="L47" s="91"/>
      <c r="M47" s="91"/>
      <c r="N47" s="91"/>
      <c r="O47" s="91"/>
      <c r="P47" s="91"/>
      <c r="Q47" s="91"/>
      <c r="R47" s="91"/>
      <c r="S47" s="91"/>
      <c r="T47" s="91"/>
    </row>
    <row r="48" spans="3:21" x14ac:dyDescent="0.25">
      <c r="C48" s="86"/>
      <c r="D48" s="105"/>
      <c r="E48" s="79"/>
      <c r="F48" s="91"/>
      <c r="G48" s="91"/>
      <c r="H48" s="91"/>
      <c r="I48" s="92"/>
      <c r="J48" s="92"/>
      <c r="K48" s="92"/>
      <c r="L48" s="91"/>
      <c r="M48" s="91"/>
      <c r="N48" s="91"/>
      <c r="O48" s="91"/>
      <c r="P48" s="91"/>
      <c r="Q48" s="91"/>
      <c r="R48" s="91"/>
      <c r="S48" s="91"/>
      <c r="T48" s="91"/>
    </row>
    <row r="49" spans="3:20" x14ac:dyDescent="0.25">
      <c r="C49" s="86"/>
      <c r="D49" s="105"/>
      <c r="E49" s="79"/>
      <c r="F49" s="91"/>
      <c r="G49" s="91"/>
      <c r="H49" s="91"/>
      <c r="I49" s="92"/>
      <c r="J49" s="92"/>
      <c r="K49" s="92"/>
      <c r="L49" s="91"/>
      <c r="M49" s="91"/>
      <c r="N49" s="91"/>
      <c r="O49" s="91"/>
      <c r="P49" s="91"/>
      <c r="Q49" s="91"/>
      <c r="R49" s="91"/>
      <c r="S49" s="91"/>
      <c r="T49" s="91"/>
    </row>
    <row r="50" spans="3:20" x14ac:dyDescent="0.25">
      <c r="C50" s="86"/>
      <c r="D50" s="105"/>
      <c r="E50" s="76"/>
      <c r="F50" s="91"/>
      <c r="G50" s="91"/>
      <c r="H50" s="91"/>
      <c r="I50" s="92"/>
      <c r="J50" s="92"/>
      <c r="K50" s="92"/>
      <c r="L50" s="91"/>
      <c r="M50" s="91"/>
      <c r="N50" s="91"/>
      <c r="O50" s="91"/>
      <c r="P50" s="91"/>
      <c r="Q50" s="91"/>
      <c r="R50" s="91"/>
      <c r="S50" s="91"/>
      <c r="T50" s="91"/>
    </row>
    <row r="51" spans="3:20" x14ac:dyDescent="0.25">
      <c r="C51" s="86"/>
      <c r="D51" s="105"/>
      <c r="E51" s="79"/>
      <c r="F51" s="91"/>
      <c r="G51" s="91"/>
      <c r="H51" s="91"/>
      <c r="I51" s="92"/>
      <c r="J51" s="92"/>
      <c r="K51" s="92"/>
      <c r="L51" s="91"/>
      <c r="M51" s="91"/>
      <c r="N51" s="91"/>
      <c r="O51" s="91"/>
      <c r="P51" s="91"/>
      <c r="Q51" s="91"/>
      <c r="R51" s="91"/>
      <c r="S51" s="91"/>
      <c r="T51" s="91"/>
    </row>
    <row r="52" spans="3:20" x14ac:dyDescent="0.25">
      <c r="C52" s="86"/>
      <c r="D52" s="105"/>
      <c r="E52" s="79"/>
      <c r="F52" s="91"/>
      <c r="G52" s="91"/>
      <c r="H52" s="91"/>
      <c r="I52" s="92"/>
      <c r="J52" s="92"/>
      <c r="K52" s="92"/>
      <c r="L52" s="91"/>
      <c r="M52" s="91"/>
      <c r="N52" s="91"/>
      <c r="O52" s="91"/>
      <c r="P52" s="91"/>
      <c r="Q52" s="91"/>
      <c r="R52" s="91"/>
      <c r="S52" s="91"/>
      <c r="T52" s="91"/>
    </row>
    <row r="53" spans="3:20" x14ac:dyDescent="0.25">
      <c r="C53" s="86"/>
      <c r="D53" s="105"/>
      <c r="E53" s="79"/>
      <c r="F53" s="91"/>
      <c r="G53" s="91"/>
      <c r="H53" s="91"/>
      <c r="I53" s="92"/>
      <c r="J53" s="92"/>
      <c r="K53" s="92"/>
      <c r="L53" s="91"/>
      <c r="M53" s="91"/>
      <c r="N53" s="91"/>
      <c r="O53" s="91"/>
      <c r="P53" s="91"/>
      <c r="Q53" s="91"/>
      <c r="R53" s="91"/>
      <c r="S53" s="91"/>
      <c r="T53" s="91"/>
    </row>
    <row r="54" spans="3:20" x14ac:dyDescent="0.25">
      <c r="C54" s="86"/>
      <c r="D54" s="105"/>
      <c r="E54" s="79"/>
      <c r="F54" s="91"/>
      <c r="G54" s="91"/>
      <c r="H54" s="91"/>
      <c r="I54" s="92"/>
      <c r="J54" s="92"/>
      <c r="K54" s="92"/>
      <c r="L54" s="91"/>
      <c r="M54" s="91"/>
      <c r="N54" s="91"/>
      <c r="O54" s="91"/>
      <c r="P54" s="91"/>
      <c r="Q54" s="91"/>
      <c r="R54" s="91"/>
      <c r="S54" s="91"/>
      <c r="T54" s="91"/>
    </row>
    <row r="55" spans="3:20" x14ac:dyDescent="0.25">
      <c r="C55" s="86"/>
      <c r="D55" s="105"/>
      <c r="E55" s="79"/>
      <c r="F55" s="91"/>
      <c r="G55" s="91"/>
      <c r="H55" s="91"/>
      <c r="I55" s="92"/>
      <c r="J55" s="92"/>
      <c r="K55" s="92"/>
      <c r="L55" s="91"/>
      <c r="M55" s="91"/>
      <c r="N55" s="91"/>
      <c r="O55" s="91"/>
      <c r="P55" s="91"/>
      <c r="Q55" s="91"/>
      <c r="R55" s="91"/>
      <c r="S55" s="91"/>
      <c r="T55" s="91"/>
    </row>
    <row r="56" spans="3:20" x14ac:dyDescent="0.25">
      <c r="C56" s="86"/>
      <c r="D56" s="105"/>
      <c r="E56" s="78"/>
      <c r="F56" s="91"/>
      <c r="G56" s="91"/>
      <c r="H56" s="91"/>
      <c r="I56" s="92"/>
      <c r="J56" s="92"/>
      <c r="K56" s="92"/>
      <c r="L56" s="91"/>
      <c r="M56" s="91"/>
      <c r="N56" s="91"/>
      <c r="O56" s="91"/>
      <c r="P56" s="91"/>
      <c r="Q56" s="91"/>
      <c r="R56" s="91"/>
      <c r="S56" s="91"/>
      <c r="T56" s="91"/>
    </row>
    <row r="57" spans="3:20" x14ac:dyDescent="0.25">
      <c r="C57" s="86"/>
      <c r="D57" s="105"/>
      <c r="E57" s="79"/>
      <c r="F57" s="91"/>
      <c r="G57" s="91"/>
      <c r="H57" s="91"/>
      <c r="I57" s="92"/>
      <c r="J57" s="92"/>
      <c r="K57" s="92"/>
      <c r="L57" s="91"/>
      <c r="M57" s="91"/>
      <c r="N57" s="91"/>
      <c r="O57" s="91"/>
      <c r="P57" s="91"/>
      <c r="Q57" s="91"/>
      <c r="R57" s="91"/>
      <c r="S57" s="91"/>
      <c r="T57" s="91"/>
    </row>
    <row r="58" spans="3:20" x14ac:dyDescent="0.25">
      <c r="C58" s="86"/>
      <c r="D58" s="105"/>
      <c r="E58" s="79"/>
      <c r="F58" s="91"/>
      <c r="G58" s="91"/>
      <c r="H58" s="91"/>
      <c r="I58" s="92"/>
      <c r="J58" s="92"/>
      <c r="K58" s="92"/>
      <c r="L58" s="91"/>
      <c r="M58" s="91"/>
      <c r="N58" s="91"/>
      <c r="O58" s="91"/>
      <c r="P58" s="91"/>
      <c r="Q58" s="91"/>
      <c r="R58" s="91"/>
      <c r="S58" s="91"/>
      <c r="T58" s="91"/>
    </row>
    <row r="59" spans="3:20" x14ac:dyDescent="0.25">
      <c r="C59" s="86"/>
      <c r="D59" s="105"/>
      <c r="E59" s="79"/>
      <c r="F59" s="91"/>
      <c r="G59" s="91"/>
      <c r="H59" s="91"/>
      <c r="I59" s="92"/>
      <c r="J59" s="92"/>
      <c r="K59" s="92"/>
      <c r="L59" s="91"/>
      <c r="M59" s="91"/>
      <c r="N59" s="91"/>
      <c r="O59" s="91"/>
      <c r="P59" s="91"/>
      <c r="Q59" s="91"/>
      <c r="R59" s="91"/>
      <c r="S59" s="91"/>
      <c r="T59" s="91"/>
    </row>
    <row r="60" spans="3:20" x14ac:dyDescent="0.25">
      <c r="C60" s="86"/>
      <c r="D60" s="105"/>
      <c r="E60" s="78"/>
      <c r="F60" s="91"/>
      <c r="G60" s="91"/>
      <c r="H60" s="91"/>
      <c r="I60" s="92"/>
      <c r="J60" s="92"/>
      <c r="K60" s="92"/>
      <c r="L60" s="91"/>
      <c r="M60" s="91"/>
      <c r="N60" s="91"/>
      <c r="O60" s="91"/>
      <c r="P60" s="91"/>
      <c r="Q60" s="91"/>
      <c r="R60" s="91"/>
      <c r="S60" s="91"/>
      <c r="T60" s="91"/>
    </row>
    <row r="61" spans="3:20" x14ac:dyDescent="0.25">
      <c r="C61" s="86"/>
      <c r="D61" s="105"/>
      <c r="E61" s="78"/>
      <c r="F61" s="91"/>
      <c r="G61" s="91"/>
      <c r="H61" s="91"/>
      <c r="I61" s="92"/>
      <c r="J61" s="92"/>
      <c r="K61" s="92"/>
      <c r="L61" s="91"/>
      <c r="M61" s="91"/>
      <c r="N61" s="91"/>
      <c r="O61" s="91"/>
      <c r="P61" s="91"/>
      <c r="Q61" s="91"/>
      <c r="R61" s="91"/>
      <c r="S61" s="91"/>
      <c r="T61" s="91"/>
    </row>
    <row r="62" spans="3:20" x14ac:dyDescent="0.25">
      <c r="C62" s="86"/>
      <c r="D62" s="105"/>
      <c r="E62" s="78"/>
      <c r="F62" s="91"/>
      <c r="G62" s="91"/>
      <c r="H62" s="91"/>
      <c r="I62" s="92"/>
      <c r="J62" s="92"/>
      <c r="K62" s="92"/>
      <c r="L62" s="91"/>
      <c r="M62" s="91"/>
      <c r="N62" s="91"/>
      <c r="O62" s="91"/>
      <c r="P62" s="91"/>
      <c r="Q62" s="91"/>
      <c r="R62" s="91"/>
      <c r="S62" s="91"/>
      <c r="T62" s="91"/>
    </row>
    <row r="63" spans="3:20" x14ac:dyDescent="0.25">
      <c r="C63" s="86"/>
      <c r="D63" s="105"/>
      <c r="E63" s="76"/>
      <c r="F63" s="91"/>
      <c r="G63" s="91"/>
      <c r="H63" s="91"/>
      <c r="I63" s="92"/>
      <c r="J63" s="92"/>
      <c r="K63" s="92"/>
      <c r="L63" s="91"/>
      <c r="M63" s="91"/>
      <c r="N63" s="91"/>
      <c r="O63" s="91"/>
      <c r="P63" s="91"/>
      <c r="Q63" s="91"/>
      <c r="R63" s="91"/>
      <c r="S63" s="91"/>
      <c r="T63" s="91"/>
    </row>
    <row r="64" spans="3:20" x14ac:dyDescent="0.25">
      <c r="C64" s="84"/>
      <c r="D64" s="150"/>
      <c r="E64" s="76"/>
      <c r="F64" s="91"/>
      <c r="G64" s="91"/>
      <c r="H64" s="91"/>
      <c r="I64" s="92"/>
      <c r="J64" s="92"/>
      <c r="K64" s="92"/>
      <c r="L64" s="91"/>
      <c r="M64" s="91"/>
      <c r="N64" s="91"/>
      <c r="O64" s="91"/>
      <c r="P64" s="91"/>
      <c r="Q64" s="91"/>
      <c r="R64" s="91"/>
      <c r="S64" s="91"/>
      <c r="T64" s="91"/>
    </row>
    <row r="65" spans="3:20" x14ac:dyDescent="0.25">
      <c r="C65" s="86"/>
      <c r="D65" s="105"/>
      <c r="E65" s="76"/>
      <c r="F65" s="91"/>
      <c r="G65" s="91"/>
      <c r="H65" s="91"/>
      <c r="I65" s="92"/>
      <c r="J65" s="92"/>
      <c r="K65" s="92"/>
      <c r="L65" s="91"/>
      <c r="M65" s="91"/>
      <c r="N65" s="91"/>
      <c r="O65" s="91"/>
      <c r="P65" s="91"/>
      <c r="Q65" s="91"/>
      <c r="R65" s="91"/>
      <c r="S65" s="91"/>
      <c r="T65" s="91"/>
    </row>
    <row r="66" spans="3:20" x14ac:dyDescent="0.25">
      <c r="C66" s="86"/>
      <c r="D66" s="105"/>
      <c r="E66" s="76"/>
      <c r="F66" s="91"/>
      <c r="G66" s="91"/>
      <c r="H66" s="91"/>
      <c r="I66" s="92"/>
      <c r="J66" s="92"/>
      <c r="K66" s="92"/>
      <c r="L66" s="91"/>
      <c r="M66" s="91"/>
      <c r="N66" s="91"/>
      <c r="O66" s="91"/>
      <c r="P66" s="91"/>
      <c r="Q66" s="91"/>
      <c r="R66" s="91"/>
      <c r="S66" s="91"/>
      <c r="T66" s="91"/>
    </row>
    <row r="67" spans="3:20" x14ac:dyDescent="0.25">
      <c r="C67" s="86"/>
      <c r="D67" s="105"/>
      <c r="E67" s="76"/>
      <c r="F67" s="91"/>
      <c r="G67" s="91"/>
      <c r="H67" s="91"/>
      <c r="I67" s="92"/>
      <c r="J67" s="92"/>
      <c r="K67" s="92"/>
      <c r="L67" s="91"/>
      <c r="M67" s="91"/>
      <c r="N67" s="91"/>
      <c r="O67" s="91"/>
      <c r="P67" s="91"/>
      <c r="Q67" s="91"/>
      <c r="R67" s="91"/>
      <c r="S67" s="91"/>
      <c r="T67" s="91"/>
    </row>
    <row r="68" spans="3:20" x14ac:dyDescent="0.25">
      <c r="C68" s="86"/>
      <c r="D68" s="105"/>
      <c r="E68" s="76"/>
      <c r="F68" s="91"/>
      <c r="G68" s="91"/>
      <c r="H68" s="91"/>
      <c r="I68" s="92"/>
      <c r="J68" s="92"/>
      <c r="K68" s="92"/>
      <c r="L68" s="91"/>
      <c r="M68" s="91"/>
      <c r="N68" s="91"/>
      <c r="O68" s="91"/>
      <c r="P68" s="91"/>
      <c r="Q68" s="91"/>
      <c r="R68" s="91"/>
      <c r="S68" s="91"/>
      <c r="T68" s="91"/>
    </row>
    <row r="69" spans="3:20" x14ac:dyDescent="0.25">
      <c r="C69" s="86"/>
      <c r="D69" s="105"/>
      <c r="E69" s="76"/>
      <c r="F69" s="91"/>
      <c r="G69" s="91"/>
      <c r="H69" s="91"/>
      <c r="I69" s="92"/>
      <c r="J69" s="92"/>
      <c r="K69" s="92"/>
      <c r="L69" s="91"/>
      <c r="M69" s="91"/>
      <c r="N69" s="91"/>
      <c r="O69" s="91"/>
      <c r="P69" s="91"/>
      <c r="Q69" s="91"/>
      <c r="R69" s="91"/>
      <c r="S69" s="91"/>
      <c r="T69" s="91"/>
    </row>
    <row r="70" spans="3:20" x14ac:dyDescent="0.25">
      <c r="C70" s="86"/>
      <c r="D70" s="105"/>
      <c r="E70" s="76"/>
      <c r="F70" s="91"/>
      <c r="G70" s="91"/>
      <c r="H70" s="91"/>
      <c r="I70" s="92"/>
      <c r="J70" s="92"/>
      <c r="K70" s="92"/>
      <c r="L70" s="91"/>
      <c r="M70" s="91"/>
      <c r="N70" s="91"/>
      <c r="O70" s="91"/>
      <c r="P70" s="91"/>
      <c r="Q70" s="91"/>
      <c r="R70" s="91"/>
      <c r="S70" s="91"/>
      <c r="T70" s="91"/>
    </row>
    <row r="71" spans="3:20" x14ac:dyDescent="0.25">
      <c r="C71" s="86"/>
      <c r="D71" s="105"/>
      <c r="E71" s="76"/>
      <c r="F71" s="91"/>
      <c r="G71" s="91"/>
      <c r="H71" s="91"/>
      <c r="I71" s="92"/>
      <c r="J71" s="92"/>
      <c r="K71" s="92"/>
      <c r="L71" s="91"/>
      <c r="M71" s="91"/>
      <c r="N71" s="91"/>
      <c r="O71" s="91"/>
      <c r="P71" s="91"/>
      <c r="Q71" s="91"/>
      <c r="R71" s="91"/>
      <c r="S71" s="91"/>
      <c r="T71" s="91"/>
    </row>
    <row r="72" spans="3:20" x14ac:dyDescent="0.25">
      <c r="C72" s="86"/>
      <c r="D72" s="105"/>
      <c r="E72" s="79"/>
      <c r="F72" s="85"/>
      <c r="G72" s="83"/>
      <c r="H72" s="83"/>
      <c r="I72" s="84"/>
      <c r="J72" s="84"/>
      <c r="K72" s="84"/>
      <c r="L72" s="83"/>
      <c r="M72" s="83"/>
      <c r="N72" s="83"/>
      <c r="O72" s="83"/>
      <c r="P72" s="83"/>
      <c r="Q72" s="83"/>
      <c r="R72" s="83"/>
      <c r="S72" s="83"/>
      <c r="T72" s="83"/>
    </row>
    <row r="73" spans="3:20" x14ac:dyDescent="0.25">
      <c r="C73" s="84"/>
      <c r="D73" s="150"/>
      <c r="E73" s="78"/>
      <c r="F73" s="83"/>
      <c r="G73" s="83"/>
      <c r="H73" s="83"/>
      <c r="I73" s="84"/>
      <c r="J73" s="84"/>
      <c r="K73" s="84"/>
    </row>
    <row r="74" spans="3:20" x14ac:dyDescent="0.25">
      <c r="C74" s="84"/>
      <c r="D74" s="150"/>
      <c r="E74" s="80"/>
      <c r="F74" s="83"/>
      <c r="G74" s="83"/>
      <c r="H74" s="83"/>
      <c r="I74" s="84"/>
      <c r="J74" s="84"/>
      <c r="K74" s="84"/>
    </row>
    <row r="75" spans="3:20" x14ac:dyDescent="0.25">
      <c r="C75" s="86"/>
      <c r="D75" s="105"/>
      <c r="E75" s="79"/>
      <c r="F75" s="83"/>
      <c r="G75" s="83"/>
      <c r="H75" s="83"/>
      <c r="I75" s="84"/>
      <c r="J75" s="84"/>
      <c r="K75" s="84"/>
    </row>
    <row r="76" spans="3:20" x14ac:dyDescent="0.25">
      <c r="C76" s="86"/>
      <c r="D76" s="105"/>
      <c r="E76" s="79"/>
      <c r="F76" s="83"/>
      <c r="G76" s="83"/>
      <c r="H76" s="83"/>
      <c r="I76" s="84"/>
      <c r="J76" s="84"/>
      <c r="K76" s="84"/>
    </row>
    <row r="77" spans="3:20" x14ac:dyDescent="0.25">
      <c r="C77" s="84"/>
      <c r="D77" s="150"/>
      <c r="E77" s="81"/>
      <c r="F77" s="83"/>
      <c r="G77" s="83"/>
      <c r="H77" s="83"/>
      <c r="I77" s="84"/>
      <c r="J77" s="84"/>
      <c r="K77" s="84"/>
    </row>
    <row r="78" spans="3:20" x14ac:dyDescent="0.25">
      <c r="C78" s="84"/>
      <c r="D78" s="150"/>
      <c r="E78" s="81"/>
      <c r="F78" s="83"/>
      <c r="G78" s="83"/>
      <c r="H78" s="83"/>
      <c r="I78" s="84"/>
      <c r="J78" s="84"/>
      <c r="K78" s="84"/>
    </row>
    <row r="79" spans="3:20" x14ac:dyDescent="0.25">
      <c r="C79" s="84"/>
      <c r="D79" s="150"/>
      <c r="E79" s="80"/>
      <c r="F79" s="83"/>
      <c r="G79" s="83"/>
      <c r="H79" s="83"/>
      <c r="I79" s="84"/>
      <c r="J79" s="84"/>
      <c r="K79" s="84"/>
    </row>
    <row r="80" spans="3:20" x14ac:dyDescent="0.25">
      <c r="C80" s="86"/>
      <c r="D80" s="105"/>
      <c r="E80" s="79"/>
      <c r="F80" s="83"/>
      <c r="G80" s="83"/>
      <c r="H80" s="83"/>
      <c r="I80" s="84"/>
      <c r="J80" s="84"/>
      <c r="K80" s="84"/>
    </row>
    <row r="81" spans="3:11" x14ac:dyDescent="0.25">
      <c r="C81" s="86"/>
      <c r="D81" s="105"/>
      <c r="E81" s="79"/>
      <c r="F81" s="83"/>
      <c r="G81" s="83"/>
      <c r="H81" s="83"/>
      <c r="I81" s="84"/>
      <c r="J81" s="84"/>
      <c r="K81" s="84"/>
    </row>
    <row r="82" spans="3:11" x14ac:dyDescent="0.25">
      <c r="C82" s="84"/>
      <c r="D82" s="150"/>
      <c r="E82" s="81"/>
      <c r="F82" s="83"/>
      <c r="G82" s="83"/>
      <c r="H82" s="83"/>
      <c r="I82" s="84"/>
      <c r="J82" s="84"/>
      <c r="K82" s="84"/>
    </row>
    <row r="83" spans="3:11" x14ac:dyDescent="0.25">
      <c r="C83" s="84"/>
      <c r="D83" s="150"/>
      <c r="E83" s="81"/>
      <c r="F83" s="83"/>
      <c r="G83" s="83"/>
      <c r="H83" s="83"/>
      <c r="I83" s="84"/>
      <c r="J83" s="84"/>
      <c r="K83" s="84"/>
    </row>
    <row r="84" spans="3:11" x14ac:dyDescent="0.25">
      <c r="C84" s="84"/>
      <c r="D84" s="150"/>
      <c r="E84" s="82"/>
      <c r="F84" s="83"/>
      <c r="G84" s="83"/>
      <c r="H84" s="83"/>
      <c r="I84" s="84"/>
      <c r="J84" s="84"/>
      <c r="K84" s="84"/>
    </row>
    <row r="85" spans="3:11" x14ac:dyDescent="0.25">
      <c r="C85" s="84"/>
      <c r="D85" s="150"/>
      <c r="E85" s="82"/>
      <c r="F85" s="83"/>
      <c r="G85" s="83"/>
      <c r="H85" s="83"/>
      <c r="I85" s="84"/>
      <c r="J85" s="84"/>
      <c r="K85" s="84"/>
    </row>
    <row r="86" spans="3:11" x14ac:dyDescent="0.25">
      <c r="C86" s="84"/>
      <c r="D86" s="150"/>
      <c r="E86" s="82"/>
      <c r="F86" s="83"/>
      <c r="G86" s="83"/>
      <c r="H86" s="83"/>
      <c r="I86" s="83"/>
      <c r="J86" s="83"/>
      <c r="K86" s="83"/>
    </row>
    <row r="87" spans="3:11" x14ac:dyDescent="0.25">
      <c r="C87" s="84"/>
      <c r="D87" s="150"/>
      <c r="E87" s="82"/>
      <c r="F87" s="83"/>
      <c r="G87" s="83"/>
      <c r="H87" s="83"/>
      <c r="I87" s="83"/>
      <c r="J87" s="83"/>
      <c r="K87" s="83"/>
    </row>
  </sheetData>
  <customSheetViews>
    <customSheetView guid="{36FBA667-E62D-4CB2-8A1E-E3E39D09B465}" scale="120" hiddenColumns="1" topLeftCell="D1">
      <selection activeCell="E2" sqref="E2"/>
      <pageMargins left="0.7" right="0.7" top="0.75" bottom="0.75" header="0.3" footer="0.3"/>
      <pageSetup paperSize="9" orientation="portrait" r:id="rId1"/>
    </customSheetView>
    <customSheetView guid="{066FE8E2-BD01-4A3D-B08F-7AE148820913}" scale="120" hiddenColumns="1" topLeftCell="D1">
      <selection activeCell="E2" sqref="E2"/>
      <pageMargins left="0.7" right="0.7" top="0.75" bottom="0.75" header="0.3" footer="0.3"/>
      <pageSetup paperSize="9" orientation="portrait" r:id="rId2"/>
    </customSheetView>
    <customSheetView guid="{89A248D1-1EB8-46F5-9763-087E5D6B4AF5}" fitToPage="1" hiddenColumns="1" topLeftCell="C1">
      <selection activeCell="E26" sqref="E26"/>
      <pageMargins left="0.70866141732283472" right="0.70866141732283472" top="0.74803149606299213" bottom="0.74803149606299213" header="0.31496062992125984" footer="0.31496062992125984"/>
      <pageSetup paperSize="9" scale="75" orientation="landscape" r:id="rId3"/>
    </customSheetView>
    <customSheetView guid="{79D16477-B0C6-48AF-AE89-11794E47C250}" showPageBreaks="1" fitToPage="1" printArea="1" hiddenColumns="1" topLeftCell="C1">
      <selection activeCell="E26" sqref="E26"/>
      <pageMargins left="0.70866141732283472" right="0.70866141732283472" top="0.74803149606299213" bottom="0.74803149606299213" header="0.31496062992125984" footer="0.31496062992125984"/>
      <pageSetup paperSize="9" scale="75" orientation="landscape" r:id="rId4"/>
    </customSheetView>
  </customSheetViews>
  <mergeCells count="4">
    <mergeCell ref="F3:F4"/>
    <mergeCell ref="G3:H3"/>
    <mergeCell ref="I3:J3"/>
    <mergeCell ref="K3:T3"/>
  </mergeCells>
  <conditionalFormatting sqref="C5:C26">
    <cfRule type="cellIs" dxfId="17" priority="4" stopIfTrue="1" operator="notBetween">
      <formula>-0.1</formula>
      <formula>0.1</formula>
    </cfRule>
  </conditionalFormatting>
  <conditionalFormatting sqref="A26:B26">
    <cfRule type="cellIs" dxfId="16" priority="3" stopIfTrue="1" operator="notBetween">
      <formula>-0.1</formula>
      <formula>0.1</formula>
    </cfRule>
  </conditionalFormatting>
  <conditionalFormatting sqref="F31:F34">
    <cfRule type="cellIs" dxfId="15" priority="2" stopIfTrue="1" operator="notBetween">
      <formula>-0.1</formula>
      <formula>0.1</formula>
    </cfRule>
  </conditionalFormatting>
  <conditionalFormatting sqref="K31:T34">
    <cfRule type="cellIs" dxfId="14" priority="1" stopIfTrue="1" operator="notBetween">
      <formula>-0.1</formula>
      <formula>0.1</formula>
    </cfRule>
  </conditionalFormatting>
  <pageMargins left="0.70866141732283472" right="0.70866141732283472" top="0.74803149606299213" bottom="0.74803149606299213" header="0.31496062992125984" footer="0.31496062992125984"/>
  <pageSetup paperSize="9" scale="68" orientation="landscape" r:id="rId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H11617"/>
  <sheetViews>
    <sheetView zoomScale="90" zoomScaleNormal="90" workbookViewId="0"/>
  </sheetViews>
  <sheetFormatPr defaultColWidth="9.140625" defaultRowHeight="15" x14ac:dyDescent="0.25"/>
  <cols>
    <col min="1" max="1" width="60" style="396" bestFit="1" customWidth="1"/>
    <col min="2" max="2" width="31.7109375" style="511" customWidth="1"/>
    <col min="3" max="3" width="44.28515625" style="95" customWidth="1"/>
    <col min="4" max="4" width="47.5703125" style="504" customWidth="1"/>
    <col min="5" max="5" width="4.42578125" style="396" customWidth="1"/>
    <col min="6" max="6" width="20.5703125" style="396" customWidth="1"/>
    <col min="7" max="7" width="21.42578125" style="396" customWidth="1"/>
    <col min="8" max="8" width="15.42578125" style="396" customWidth="1"/>
    <col min="9" max="16384" width="9.140625" style="396"/>
  </cols>
  <sheetData>
    <row r="1" spans="1:8" x14ac:dyDescent="0.25">
      <c r="A1" s="396" t="s">
        <v>1859</v>
      </c>
      <c r="D1" s="504" t="s">
        <v>1860</v>
      </c>
    </row>
    <row r="2" spans="1:8" x14ac:dyDescent="0.25">
      <c r="A2" s="396" t="s">
        <v>1861</v>
      </c>
      <c r="D2" s="504" t="s">
        <v>1862</v>
      </c>
    </row>
    <row r="3" spans="1:8" x14ac:dyDescent="0.25">
      <c r="A3" s="115">
        <v>1</v>
      </c>
      <c r="D3" s="504" t="s">
        <v>1863</v>
      </c>
    </row>
    <row r="4" spans="1:8" x14ac:dyDescent="0.25">
      <c r="A4" s="115">
        <f>MONTH(EIGNIR!C8)</f>
        <v>4</v>
      </c>
      <c r="D4" s="504" t="s">
        <v>1864</v>
      </c>
    </row>
    <row r="5" spans="1:8" x14ac:dyDescent="0.25">
      <c r="A5" s="115">
        <f>YEAR(EIGNIR!C8)</f>
        <v>2019</v>
      </c>
      <c r="D5" s="504" t="s">
        <v>1865</v>
      </c>
    </row>
    <row r="6" spans="1:8" x14ac:dyDescent="0.25">
      <c r="A6" s="115">
        <f>EIGNIR!C5</f>
        <v>0</v>
      </c>
      <c r="D6" s="504" t="s">
        <v>1866</v>
      </c>
      <c r="F6" s="548" t="s">
        <v>13669</v>
      </c>
      <c r="G6" s="547">
        <f>MIN(G10:G11616)</f>
        <v>0</v>
      </c>
    </row>
    <row r="7" spans="1:8" x14ac:dyDescent="0.25">
      <c r="A7" s="396" t="s">
        <v>1867</v>
      </c>
      <c r="D7" s="504" t="s">
        <v>1868</v>
      </c>
      <c r="F7" s="548" t="s">
        <v>13670</v>
      </c>
      <c r="G7" s="547">
        <f>MAX(G10:G11616)</f>
        <v>0</v>
      </c>
    </row>
    <row r="8" spans="1:8" x14ac:dyDescent="0.25">
      <c r="D8" s="504" t="s">
        <v>1869</v>
      </c>
    </row>
    <row r="9" spans="1:8" x14ac:dyDescent="0.25">
      <c r="F9" s="548" t="s">
        <v>13667</v>
      </c>
      <c r="G9" s="548" t="s">
        <v>13668</v>
      </c>
      <c r="H9" s="548" t="s">
        <v>13666</v>
      </c>
    </row>
    <row r="10" spans="1:8" x14ac:dyDescent="0.25">
      <c r="A10" s="396" t="e">
        <f>"INN."&amp;EIGNIR!$B$3&amp;C10</f>
        <v>#N/A</v>
      </c>
      <c r="B10" s="511">
        <f>EIGNIR!C17</f>
        <v>0</v>
      </c>
      <c r="C10" s="503" t="s">
        <v>1870</v>
      </c>
      <c r="D10" s="504" t="s">
        <v>1871</v>
      </c>
      <c r="F10" s="547"/>
      <c r="G10" s="547">
        <f t="shared" ref="G10:G73" si="0">+F10-B10</f>
        <v>0</v>
      </c>
      <c r="H10" s="547">
        <f>+ABS(G10)</f>
        <v>0</v>
      </c>
    </row>
    <row r="11" spans="1:8" x14ac:dyDescent="0.25">
      <c r="A11" s="396" t="e">
        <f>"INN."&amp;EIGNIR!$B$3&amp;C11</f>
        <v>#N/A</v>
      </c>
      <c r="B11" s="511">
        <f>EIGNIR!C18</f>
        <v>0</v>
      </c>
      <c r="C11" s="503" t="s">
        <v>1872</v>
      </c>
      <c r="F11" s="547"/>
      <c r="G11" s="547">
        <f t="shared" si="0"/>
        <v>0</v>
      </c>
      <c r="H11" s="547">
        <f t="shared" ref="H11:H74" si="1">+ABS(G11)</f>
        <v>0</v>
      </c>
    </row>
    <row r="12" spans="1:8" x14ac:dyDescent="0.25">
      <c r="A12" s="396" t="e">
        <f>"INN."&amp;EIGNIR!$B$3&amp;C12</f>
        <v>#N/A</v>
      </c>
      <c r="B12" s="511">
        <f>EIGNIR!C19</f>
        <v>0</v>
      </c>
      <c r="C12" s="503" t="s">
        <v>1873</v>
      </c>
      <c r="F12" s="547"/>
      <c r="G12" s="547">
        <f t="shared" si="0"/>
        <v>0</v>
      </c>
      <c r="H12" s="547">
        <f t="shared" si="1"/>
        <v>0</v>
      </c>
    </row>
    <row r="13" spans="1:8" x14ac:dyDescent="0.25">
      <c r="A13" s="396" t="e">
        <f>"INN."&amp;EIGNIR!$B$3&amp;C13</f>
        <v>#N/A</v>
      </c>
      <c r="B13" s="511">
        <f>EIGNIR!C20</f>
        <v>0</v>
      </c>
      <c r="C13" s="503" t="s">
        <v>1874</v>
      </c>
      <c r="F13" s="547"/>
      <c r="G13" s="547">
        <f t="shared" si="0"/>
        <v>0</v>
      </c>
      <c r="H13" s="547">
        <f t="shared" si="1"/>
        <v>0</v>
      </c>
    </row>
    <row r="14" spans="1:8" x14ac:dyDescent="0.25">
      <c r="A14" s="396" t="e">
        <f>"INN."&amp;EIGNIR!$B$3&amp;C14</f>
        <v>#N/A</v>
      </c>
      <c r="B14" s="511">
        <f>EIGNIR!C21</f>
        <v>0</v>
      </c>
      <c r="C14" s="503" t="s">
        <v>1875</v>
      </c>
      <c r="F14" s="547"/>
      <c r="G14" s="547">
        <f t="shared" si="0"/>
        <v>0</v>
      </c>
      <c r="H14" s="547">
        <f t="shared" si="1"/>
        <v>0</v>
      </c>
    </row>
    <row r="15" spans="1:8" x14ac:dyDescent="0.25">
      <c r="A15" s="396" t="e">
        <f>"INN."&amp;EIGNIR!$B$3&amp;C15</f>
        <v>#N/A</v>
      </c>
      <c r="B15" s="511">
        <f>EIGNIR!C22</f>
        <v>0</v>
      </c>
      <c r="C15" s="503" t="s">
        <v>1876</v>
      </c>
      <c r="F15" s="547"/>
      <c r="G15" s="547">
        <f t="shared" si="0"/>
        <v>0</v>
      </c>
      <c r="H15" s="547">
        <f t="shared" si="1"/>
        <v>0</v>
      </c>
    </row>
    <row r="16" spans="1:8" x14ac:dyDescent="0.25">
      <c r="A16" s="396" t="e">
        <f>"INN."&amp;EIGNIR!$B$3&amp;C16</f>
        <v>#N/A</v>
      </c>
      <c r="B16" s="511">
        <f>EIGNIR!C23</f>
        <v>0</v>
      </c>
      <c r="C16" s="503" t="s">
        <v>1877</v>
      </c>
      <c r="F16" s="547"/>
      <c r="G16" s="547">
        <f t="shared" si="0"/>
        <v>0</v>
      </c>
      <c r="H16" s="547">
        <f t="shared" si="1"/>
        <v>0</v>
      </c>
    </row>
    <row r="17" spans="1:8" x14ac:dyDescent="0.25">
      <c r="A17" s="396" t="e">
        <f>"INN."&amp;EIGNIR!$B$3&amp;C17</f>
        <v>#N/A</v>
      </c>
      <c r="B17" s="511">
        <f>EIGNIR!C24</f>
        <v>0</v>
      </c>
      <c r="C17" s="503" t="s">
        <v>1878</v>
      </c>
      <c r="F17" s="547"/>
      <c r="G17" s="547">
        <f t="shared" si="0"/>
        <v>0</v>
      </c>
      <c r="H17" s="547">
        <f t="shared" si="1"/>
        <v>0</v>
      </c>
    </row>
    <row r="18" spans="1:8" x14ac:dyDescent="0.25">
      <c r="A18" s="396" t="e">
        <f>"INN."&amp;EIGNIR!$B$3&amp;C18</f>
        <v>#N/A</v>
      </c>
      <c r="B18" s="511">
        <f>EIGNIR!C25</f>
        <v>0</v>
      </c>
      <c r="C18" s="503" t="s">
        <v>1879</v>
      </c>
      <c r="F18" s="547"/>
      <c r="G18" s="547">
        <f t="shared" si="0"/>
        <v>0</v>
      </c>
      <c r="H18" s="547">
        <f t="shared" si="1"/>
        <v>0</v>
      </c>
    </row>
    <row r="19" spans="1:8" x14ac:dyDescent="0.25">
      <c r="A19" s="396" t="e">
        <f>"INN."&amp;EIGNIR!$B$3&amp;C19</f>
        <v>#N/A</v>
      </c>
      <c r="B19" s="511">
        <f>EIGNIR!C26</f>
        <v>0</v>
      </c>
      <c r="C19" s="503" t="s">
        <v>1880</v>
      </c>
      <c r="F19" s="547"/>
      <c r="G19" s="547">
        <f t="shared" si="0"/>
        <v>0</v>
      </c>
      <c r="H19" s="547">
        <f t="shared" si="1"/>
        <v>0</v>
      </c>
    </row>
    <row r="20" spans="1:8" x14ac:dyDescent="0.25">
      <c r="A20" s="396" t="e">
        <f>"INN."&amp;EIGNIR!$B$3&amp;C20</f>
        <v>#N/A</v>
      </c>
      <c r="B20" s="511">
        <f>EIGNIR!C27</f>
        <v>0</v>
      </c>
      <c r="C20" s="503" t="s">
        <v>1881</v>
      </c>
      <c r="F20" s="547"/>
      <c r="G20" s="547">
        <f t="shared" si="0"/>
        <v>0</v>
      </c>
      <c r="H20" s="547">
        <f t="shared" si="1"/>
        <v>0</v>
      </c>
    </row>
    <row r="21" spans="1:8" x14ac:dyDescent="0.25">
      <c r="A21" s="396" t="e">
        <f>"INN."&amp;EIGNIR!$B$3&amp;C21</f>
        <v>#N/A</v>
      </c>
      <c r="B21" s="511">
        <f>EIGNIR!C28</f>
        <v>0</v>
      </c>
      <c r="C21" s="503" t="s">
        <v>1882</v>
      </c>
      <c r="F21" s="547"/>
      <c r="G21" s="547">
        <f t="shared" si="0"/>
        <v>0</v>
      </c>
      <c r="H21" s="547">
        <f t="shared" si="1"/>
        <v>0</v>
      </c>
    </row>
    <row r="22" spans="1:8" x14ac:dyDescent="0.25">
      <c r="A22" s="396" t="e">
        <f>"INN."&amp;EIGNIR!$B$3&amp;C22</f>
        <v>#N/A</v>
      </c>
      <c r="B22" s="511">
        <f>EIGNIR!C29</f>
        <v>0</v>
      </c>
      <c r="C22" s="503" t="s">
        <v>1883</v>
      </c>
      <c r="F22" s="547"/>
      <c r="G22" s="547">
        <f t="shared" si="0"/>
        <v>0</v>
      </c>
      <c r="H22" s="547">
        <f t="shared" si="1"/>
        <v>0</v>
      </c>
    </row>
    <row r="23" spans="1:8" x14ac:dyDescent="0.25">
      <c r="A23" s="396" t="e">
        <f>"INN."&amp;EIGNIR!$B$3&amp;C23</f>
        <v>#N/A</v>
      </c>
      <c r="B23" s="511">
        <f>EIGNIR!C30</f>
        <v>0</v>
      </c>
      <c r="C23" s="503" t="s">
        <v>1884</v>
      </c>
      <c r="F23" s="547"/>
      <c r="G23" s="547">
        <f t="shared" si="0"/>
        <v>0</v>
      </c>
      <c r="H23" s="547">
        <f t="shared" si="1"/>
        <v>0</v>
      </c>
    </row>
    <row r="24" spans="1:8" x14ac:dyDescent="0.25">
      <c r="A24" s="396" t="e">
        <f>"INN."&amp;EIGNIR!$B$3&amp;C24</f>
        <v>#N/A</v>
      </c>
      <c r="B24" s="511">
        <f>EIGNIR!C31</f>
        <v>0</v>
      </c>
      <c r="C24" s="503" t="s">
        <v>1885</v>
      </c>
      <c r="F24" s="547"/>
      <c r="G24" s="547">
        <f t="shared" si="0"/>
        <v>0</v>
      </c>
      <c r="H24" s="547">
        <f t="shared" si="1"/>
        <v>0</v>
      </c>
    </row>
    <row r="25" spans="1:8" x14ac:dyDescent="0.25">
      <c r="A25" s="396" t="e">
        <f>"INN."&amp;EIGNIR!$B$3&amp;C25</f>
        <v>#N/A</v>
      </c>
      <c r="B25" s="511">
        <f>EIGNIR!C32</f>
        <v>0</v>
      </c>
      <c r="C25" s="503" t="s">
        <v>1886</v>
      </c>
      <c r="F25" s="547"/>
      <c r="G25" s="547">
        <f t="shared" si="0"/>
        <v>0</v>
      </c>
      <c r="H25" s="547">
        <f t="shared" si="1"/>
        <v>0</v>
      </c>
    </row>
    <row r="26" spans="1:8" x14ac:dyDescent="0.25">
      <c r="A26" s="396" t="e">
        <f>"INN."&amp;EIGNIR!$B$3&amp;C26</f>
        <v>#N/A</v>
      </c>
      <c r="B26" s="511">
        <f>EIGNIR!C33</f>
        <v>0</v>
      </c>
      <c r="C26" s="503" t="s">
        <v>1887</v>
      </c>
      <c r="F26" s="547"/>
      <c r="G26" s="547">
        <f t="shared" si="0"/>
        <v>0</v>
      </c>
      <c r="H26" s="547">
        <f t="shared" si="1"/>
        <v>0</v>
      </c>
    </row>
    <row r="27" spans="1:8" x14ac:dyDescent="0.25">
      <c r="A27" s="396" t="e">
        <f>"INN."&amp;EIGNIR!$B$3&amp;C27</f>
        <v>#N/A</v>
      </c>
      <c r="B27" s="511">
        <f>EIGNIR!C34</f>
        <v>0</v>
      </c>
      <c r="C27" s="503" t="s">
        <v>1888</v>
      </c>
      <c r="D27" s="504" t="s">
        <v>1889</v>
      </c>
      <c r="F27" s="547"/>
      <c r="G27" s="547">
        <f t="shared" si="0"/>
        <v>0</v>
      </c>
      <c r="H27" s="547">
        <f t="shared" si="1"/>
        <v>0</v>
      </c>
    </row>
    <row r="28" spans="1:8" x14ac:dyDescent="0.25">
      <c r="A28" s="396" t="e">
        <f>"INN."&amp;EIGNIR!$B$3&amp;C28</f>
        <v>#N/A</v>
      </c>
      <c r="B28" s="511">
        <f>EIGNIR!C35</f>
        <v>0</v>
      </c>
      <c r="C28" s="503" t="s">
        <v>1890</v>
      </c>
      <c r="D28" s="504" t="s">
        <v>1891</v>
      </c>
      <c r="F28" s="547"/>
      <c r="G28" s="547">
        <f t="shared" si="0"/>
        <v>0</v>
      </c>
      <c r="H28" s="547">
        <f t="shared" si="1"/>
        <v>0</v>
      </c>
    </row>
    <row r="29" spans="1:8" x14ac:dyDescent="0.25">
      <c r="A29" s="396" t="e">
        <f>"INN."&amp;EIGNIR!$B$3&amp;C29</f>
        <v>#N/A</v>
      </c>
      <c r="B29" s="511">
        <f>EIGNIR!C36</f>
        <v>0</v>
      </c>
      <c r="C29" s="503" t="s">
        <v>1892</v>
      </c>
      <c r="D29" s="504" t="s">
        <v>1893</v>
      </c>
      <c r="F29" s="547"/>
      <c r="G29" s="547">
        <f t="shared" si="0"/>
        <v>0</v>
      </c>
      <c r="H29" s="547">
        <f t="shared" si="1"/>
        <v>0</v>
      </c>
    </row>
    <row r="30" spans="1:8" x14ac:dyDescent="0.25">
      <c r="A30" s="396" t="e">
        <f>"INN."&amp;EIGNIR!$B$3&amp;C30</f>
        <v>#N/A</v>
      </c>
      <c r="B30" s="511">
        <f>EIGNIR!C37</f>
        <v>0</v>
      </c>
      <c r="C30" s="503" t="s">
        <v>1894</v>
      </c>
      <c r="F30" s="547"/>
      <c r="G30" s="547">
        <f t="shared" si="0"/>
        <v>0</v>
      </c>
      <c r="H30" s="547">
        <f t="shared" si="1"/>
        <v>0</v>
      </c>
    </row>
    <row r="31" spans="1:8" x14ac:dyDescent="0.25">
      <c r="A31" s="396" t="e">
        <f>"INN."&amp;EIGNIR!$B$3&amp;C31</f>
        <v>#N/A</v>
      </c>
      <c r="B31" s="511">
        <f>EIGNIR!C38</f>
        <v>0</v>
      </c>
      <c r="C31" s="503" t="s">
        <v>1895</v>
      </c>
      <c r="F31" s="547"/>
      <c r="G31" s="547">
        <f t="shared" si="0"/>
        <v>0</v>
      </c>
      <c r="H31" s="547">
        <f t="shared" si="1"/>
        <v>0</v>
      </c>
    </row>
    <row r="32" spans="1:8" x14ac:dyDescent="0.25">
      <c r="A32" s="396" t="e">
        <f>"INN."&amp;EIGNIR!$B$3&amp;C32</f>
        <v>#N/A</v>
      </c>
      <c r="B32" s="511">
        <f>EIGNIR!C39</f>
        <v>0</v>
      </c>
      <c r="C32" s="503" t="s">
        <v>1896</v>
      </c>
      <c r="F32" s="547"/>
      <c r="G32" s="547">
        <f t="shared" si="0"/>
        <v>0</v>
      </c>
      <c r="H32" s="547">
        <f t="shared" si="1"/>
        <v>0</v>
      </c>
    </row>
    <row r="33" spans="1:8" x14ac:dyDescent="0.25">
      <c r="A33" s="396" t="e">
        <f>"INN."&amp;EIGNIR!$B$3&amp;C33</f>
        <v>#N/A</v>
      </c>
      <c r="B33" s="511">
        <f>EIGNIR!C40</f>
        <v>0</v>
      </c>
      <c r="C33" s="503" t="s">
        <v>1897</v>
      </c>
      <c r="D33" s="512"/>
      <c r="F33" s="547"/>
      <c r="G33" s="547">
        <f t="shared" si="0"/>
        <v>0</v>
      </c>
      <c r="H33" s="547">
        <f t="shared" si="1"/>
        <v>0</v>
      </c>
    </row>
    <row r="34" spans="1:8" x14ac:dyDescent="0.25">
      <c r="A34" s="396" t="e">
        <f>"INN."&amp;EIGNIR!$B$3&amp;C34</f>
        <v>#N/A</v>
      </c>
      <c r="B34" s="511">
        <f>EIGNIR!C41</f>
        <v>0</v>
      </c>
      <c r="C34" s="503" t="s">
        <v>1898</v>
      </c>
      <c r="D34" s="512"/>
      <c r="F34" s="547"/>
      <c r="G34" s="547">
        <f t="shared" si="0"/>
        <v>0</v>
      </c>
      <c r="H34" s="547">
        <f t="shared" si="1"/>
        <v>0</v>
      </c>
    </row>
    <row r="35" spans="1:8" x14ac:dyDescent="0.25">
      <c r="A35" s="396" t="e">
        <f>"INN."&amp;EIGNIR!$B$3&amp;C35</f>
        <v>#N/A</v>
      </c>
      <c r="B35" s="511">
        <f>EIGNIR!C42</f>
        <v>0</v>
      </c>
      <c r="C35" s="503" t="s">
        <v>1899</v>
      </c>
      <c r="D35" s="512"/>
      <c r="F35" s="547"/>
      <c r="G35" s="547">
        <f t="shared" si="0"/>
        <v>0</v>
      </c>
      <c r="H35" s="547">
        <f t="shared" si="1"/>
        <v>0</v>
      </c>
    </row>
    <row r="36" spans="1:8" x14ac:dyDescent="0.25">
      <c r="A36" s="396" t="e">
        <f>"INN."&amp;EIGNIR!$B$3&amp;C36</f>
        <v>#N/A</v>
      </c>
      <c r="B36" s="511">
        <f>EIGNIR!C43</f>
        <v>0</v>
      </c>
      <c r="C36" s="503" t="s">
        <v>1900</v>
      </c>
      <c r="D36" s="512"/>
      <c r="F36" s="547"/>
      <c r="G36" s="547">
        <f t="shared" si="0"/>
        <v>0</v>
      </c>
      <c r="H36" s="547">
        <f t="shared" si="1"/>
        <v>0</v>
      </c>
    </row>
    <row r="37" spans="1:8" x14ac:dyDescent="0.25">
      <c r="A37" s="396" t="e">
        <f>"INN."&amp;EIGNIR!$B$3&amp;C37</f>
        <v>#N/A</v>
      </c>
      <c r="B37" s="511">
        <f>EIGNIR!C44</f>
        <v>0</v>
      </c>
      <c r="C37" s="503" t="s">
        <v>1901</v>
      </c>
      <c r="D37" s="512"/>
      <c r="F37" s="547"/>
      <c r="G37" s="547">
        <f t="shared" si="0"/>
        <v>0</v>
      </c>
      <c r="H37" s="547">
        <f t="shared" si="1"/>
        <v>0</v>
      </c>
    </row>
    <row r="38" spans="1:8" x14ac:dyDescent="0.25">
      <c r="A38" s="396" t="e">
        <f>"INN."&amp;EIGNIR!$B$3&amp;C38</f>
        <v>#N/A</v>
      </c>
      <c r="B38" s="511">
        <f>EIGNIR!C45</f>
        <v>0</v>
      </c>
      <c r="C38" s="503" t="s">
        <v>1902</v>
      </c>
      <c r="D38" s="512"/>
      <c r="F38" s="547"/>
      <c r="G38" s="547">
        <f t="shared" si="0"/>
        <v>0</v>
      </c>
      <c r="H38" s="547">
        <f t="shared" si="1"/>
        <v>0</v>
      </c>
    </row>
    <row r="39" spans="1:8" x14ac:dyDescent="0.25">
      <c r="A39" s="396" t="e">
        <f>"INN."&amp;EIGNIR!$B$3&amp;C39</f>
        <v>#N/A</v>
      </c>
      <c r="B39" s="511">
        <f>EIGNIR!C46</f>
        <v>0</v>
      </c>
      <c r="C39" s="503" t="s">
        <v>1903</v>
      </c>
      <c r="D39" s="512"/>
      <c r="F39" s="547"/>
      <c r="G39" s="547">
        <f t="shared" si="0"/>
        <v>0</v>
      </c>
      <c r="H39" s="547">
        <f t="shared" si="1"/>
        <v>0</v>
      </c>
    </row>
    <row r="40" spans="1:8" x14ac:dyDescent="0.25">
      <c r="A40" s="396" t="e">
        <f>"INN."&amp;EIGNIR!$B$3&amp;C40</f>
        <v>#N/A</v>
      </c>
      <c r="B40" s="511">
        <f>EIGNIR!C47</f>
        <v>0</v>
      </c>
      <c r="C40" s="503" t="s">
        <v>1904</v>
      </c>
      <c r="D40" s="512"/>
      <c r="F40" s="547"/>
      <c r="G40" s="547">
        <f t="shared" si="0"/>
        <v>0</v>
      </c>
      <c r="H40" s="547">
        <f t="shared" si="1"/>
        <v>0</v>
      </c>
    </row>
    <row r="41" spans="1:8" x14ac:dyDescent="0.25">
      <c r="A41" s="396" t="e">
        <f>"INN."&amp;EIGNIR!$B$3&amp;C41</f>
        <v>#N/A</v>
      </c>
      <c r="B41" s="511">
        <f>EIGNIR!C48</f>
        <v>0</v>
      </c>
      <c r="C41" s="503" t="s">
        <v>1905</v>
      </c>
      <c r="D41" s="512"/>
      <c r="F41" s="547"/>
      <c r="G41" s="547">
        <f t="shared" si="0"/>
        <v>0</v>
      </c>
      <c r="H41" s="547">
        <f t="shared" si="1"/>
        <v>0</v>
      </c>
    </row>
    <row r="42" spans="1:8" x14ac:dyDescent="0.25">
      <c r="A42" s="396" t="e">
        <f>"INN."&amp;EIGNIR!$B$3&amp;C42</f>
        <v>#N/A</v>
      </c>
      <c r="B42" s="511">
        <f>EIGNIR!C49</f>
        <v>0</v>
      </c>
      <c r="C42" s="503" t="s">
        <v>1906</v>
      </c>
      <c r="D42" s="512"/>
      <c r="F42" s="547"/>
      <c r="G42" s="547">
        <f t="shared" si="0"/>
        <v>0</v>
      </c>
      <c r="H42" s="547">
        <f t="shared" si="1"/>
        <v>0</v>
      </c>
    </row>
    <row r="43" spans="1:8" x14ac:dyDescent="0.25">
      <c r="A43" s="396" t="e">
        <f>"INN."&amp;EIGNIR!$B$3&amp;C43</f>
        <v>#N/A</v>
      </c>
      <c r="B43" s="511">
        <f>EIGNIR!C50</f>
        <v>0</v>
      </c>
      <c r="C43" s="503" t="s">
        <v>1907</v>
      </c>
      <c r="D43" s="512"/>
      <c r="F43" s="547"/>
      <c r="G43" s="547">
        <f t="shared" si="0"/>
        <v>0</v>
      </c>
      <c r="H43" s="547">
        <f t="shared" si="1"/>
        <v>0</v>
      </c>
    </row>
    <row r="44" spans="1:8" x14ac:dyDescent="0.25">
      <c r="A44" s="396" t="e">
        <f>"INN."&amp;EIGNIR!$B$3&amp;C44</f>
        <v>#N/A</v>
      </c>
      <c r="B44" s="511">
        <f>EIGNIR!C51</f>
        <v>0</v>
      </c>
      <c r="C44" s="503" t="s">
        <v>1908</v>
      </c>
      <c r="D44" s="512"/>
      <c r="F44" s="547"/>
      <c r="G44" s="547">
        <f t="shared" si="0"/>
        <v>0</v>
      </c>
      <c r="H44" s="547">
        <f t="shared" si="1"/>
        <v>0</v>
      </c>
    </row>
    <row r="45" spans="1:8" x14ac:dyDescent="0.25">
      <c r="A45" s="396" t="e">
        <f>"INN."&amp;EIGNIR!$B$3&amp;C45</f>
        <v>#N/A</v>
      </c>
      <c r="B45" s="511">
        <f>EIGNIR!C52</f>
        <v>0</v>
      </c>
      <c r="C45" s="503" t="s">
        <v>1909</v>
      </c>
      <c r="D45" s="512"/>
      <c r="F45" s="547"/>
      <c r="G45" s="547">
        <f t="shared" si="0"/>
        <v>0</v>
      </c>
      <c r="H45" s="547">
        <f t="shared" si="1"/>
        <v>0</v>
      </c>
    </row>
    <row r="46" spans="1:8" x14ac:dyDescent="0.25">
      <c r="A46" s="396" t="e">
        <f>"INN."&amp;EIGNIR!$B$3&amp;C46</f>
        <v>#N/A</v>
      </c>
      <c r="B46" s="511">
        <f>EIGNIR!C53</f>
        <v>0</v>
      </c>
      <c r="C46" s="503" t="s">
        <v>1910</v>
      </c>
      <c r="D46" s="512"/>
      <c r="F46" s="547"/>
      <c r="G46" s="547">
        <f t="shared" si="0"/>
        <v>0</v>
      </c>
      <c r="H46" s="547">
        <f t="shared" si="1"/>
        <v>0</v>
      </c>
    </row>
    <row r="47" spans="1:8" x14ac:dyDescent="0.25">
      <c r="A47" s="396" t="e">
        <f>"INN."&amp;EIGNIR!$B$3&amp;C47</f>
        <v>#N/A</v>
      </c>
      <c r="B47" s="511">
        <f>EIGNIR!C54</f>
        <v>0</v>
      </c>
      <c r="C47" s="503" t="s">
        <v>1911</v>
      </c>
      <c r="D47" s="512"/>
      <c r="F47" s="547"/>
      <c r="G47" s="547">
        <f t="shared" si="0"/>
        <v>0</v>
      </c>
      <c r="H47" s="547">
        <f t="shared" si="1"/>
        <v>0</v>
      </c>
    </row>
    <row r="48" spans="1:8" x14ac:dyDescent="0.25">
      <c r="A48" s="396" t="e">
        <f>"INN."&amp;EIGNIR!$B$3&amp;C48</f>
        <v>#N/A</v>
      </c>
      <c r="B48" s="511">
        <f>EIGNIR!C55</f>
        <v>0</v>
      </c>
      <c r="C48" s="503" t="s">
        <v>1912</v>
      </c>
      <c r="D48" s="512"/>
      <c r="F48" s="547"/>
      <c r="G48" s="547">
        <f t="shared" si="0"/>
        <v>0</v>
      </c>
      <c r="H48" s="547">
        <f t="shared" si="1"/>
        <v>0</v>
      </c>
    </row>
    <row r="49" spans="1:8" x14ac:dyDescent="0.25">
      <c r="A49" s="396" t="e">
        <f>"INN."&amp;EIGNIR!$B$3&amp;C49</f>
        <v>#N/A</v>
      </c>
      <c r="B49" s="511">
        <f>EIGNIR!C56</f>
        <v>0</v>
      </c>
      <c r="C49" s="503" t="s">
        <v>1913</v>
      </c>
      <c r="F49" s="547"/>
      <c r="G49" s="547">
        <f t="shared" si="0"/>
        <v>0</v>
      </c>
      <c r="H49" s="547">
        <f t="shared" si="1"/>
        <v>0</v>
      </c>
    </row>
    <row r="50" spans="1:8" x14ac:dyDescent="0.25">
      <c r="A50" s="396" t="e">
        <f>"INN."&amp;EIGNIR!$B$3&amp;C50</f>
        <v>#N/A</v>
      </c>
      <c r="B50" s="511">
        <f>EIGNIR!C57</f>
        <v>0</v>
      </c>
      <c r="C50" s="503" t="s">
        <v>1914</v>
      </c>
      <c r="F50" s="547"/>
      <c r="G50" s="547">
        <f t="shared" si="0"/>
        <v>0</v>
      </c>
      <c r="H50" s="547">
        <f t="shared" si="1"/>
        <v>0</v>
      </c>
    </row>
    <row r="51" spans="1:8" x14ac:dyDescent="0.25">
      <c r="A51" s="396" t="e">
        <f>"INN."&amp;EIGNIR!$B$3&amp;C51</f>
        <v>#N/A</v>
      </c>
      <c r="B51" s="511">
        <f>EIGNIR!C58</f>
        <v>0</v>
      </c>
      <c r="C51" s="503" t="s">
        <v>1915</v>
      </c>
      <c r="F51" s="547"/>
      <c r="G51" s="547">
        <f t="shared" si="0"/>
        <v>0</v>
      </c>
      <c r="H51" s="547">
        <f t="shared" si="1"/>
        <v>0</v>
      </c>
    </row>
    <row r="52" spans="1:8" x14ac:dyDescent="0.25">
      <c r="A52" s="396" t="e">
        <f>"INN."&amp;EIGNIR!$B$3&amp;C52</f>
        <v>#N/A</v>
      </c>
      <c r="B52" s="511">
        <f>EIGNIR!C59</f>
        <v>0</v>
      </c>
      <c r="C52" s="503" t="s">
        <v>1916</v>
      </c>
      <c r="F52" s="547"/>
      <c r="G52" s="547">
        <f t="shared" si="0"/>
        <v>0</v>
      </c>
      <c r="H52" s="547">
        <f t="shared" si="1"/>
        <v>0</v>
      </c>
    </row>
    <row r="53" spans="1:8" x14ac:dyDescent="0.25">
      <c r="A53" s="396" t="e">
        <f>"INN."&amp;EIGNIR!$B$3&amp;C53</f>
        <v>#N/A</v>
      </c>
      <c r="B53" s="511">
        <f>EIGNIR!C60</f>
        <v>0</v>
      </c>
      <c r="C53" s="503" t="s">
        <v>1917</v>
      </c>
      <c r="F53" s="547"/>
      <c r="G53" s="547">
        <f t="shared" si="0"/>
        <v>0</v>
      </c>
      <c r="H53" s="547">
        <f t="shared" si="1"/>
        <v>0</v>
      </c>
    </row>
    <row r="54" spans="1:8" x14ac:dyDescent="0.25">
      <c r="A54" s="396" t="e">
        <f>"INN."&amp;EIGNIR!$B$3&amp;C54</f>
        <v>#N/A</v>
      </c>
      <c r="B54" s="511">
        <f>EIGNIR!C61</f>
        <v>0</v>
      </c>
      <c r="C54" s="503" t="s">
        <v>1918</v>
      </c>
      <c r="F54" s="547"/>
      <c r="G54" s="547">
        <f t="shared" si="0"/>
        <v>0</v>
      </c>
      <c r="H54" s="547">
        <f t="shared" si="1"/>
        <v>0</v>
      </c>
    </row>
    <row r="55" spans="1:8" x14ac:dyDescent="0.25">
      <c r="A55" s="396" t="e">
        <f>"INN."&amp;EIGNIR!$B$3&amp;C55</f>
        <v>#N/A</v>
      </c>
      <c r="B55" s="511">
        <f>EIGNIR!C66</f>
        <v>0</v>
      </c>
      <c r="C55" s="503" t="s">
        <v>1919</v>
      </c>
      <c r="F55" s="547"/>
      <c r="G55" s="547">
        <f t="shared" si="0"/>
        <v>0</v>
      </c>
      <c r="H55" s="547">
        <f t="shared" si="1"/>
        <v>0</v>
      </c>
    </row>
    <row r="56" spans="1:8" x14ac:dyDescent="0.25">
      <c r="A56" s="396" t="e">
        <f>"INN."&amp;EIGNIR!$B$3&amp;C56</f>
        <v>#N/A</v>
      </c>
      <c r="B56" s="511">
        <f>EIGNIR!C67</f>
        <v>0</v>
      </c>
      <c r="C56" s="503" t="s">
        <v>1920</v>
      </c>
      <c r="F56" s="547"/>
      <c r="G56" s="547">
        <f t="shared" si="0"/>
        <v>0</v>
      </c>
      <c r="H56" s="547">
        <f t="shared" si="1"/>
        <v>0</v>
      </c>
    </row>
    <row r="57" spans="1:8" x14ac:dyDescent="0.25">
      <c r="A57" s="396" t="e">
        <f>"INN."&amp;EIGNIR!$B$3&amp;C57</f>
        <v>#N/A</v>
      </c>
      <c r="B57" s="511">
        <f>EIGNIR!C68</f>
        <v>0</v>
      </c>
      <c r="C57" s="503" t="s">
        <v>1921</v>
      </c>
      <c r="D57" s="504" t="s">
        <v>1922</v>
      </c>
      <c r="F57" s="547"/>
      <c r="G57" s="547">
        <f t="shared" si="0"/>
        <v>0</v>
      </c>
      <c r="H57" s="547">
        <f t="shared" si="1"/>
        <v>0</v>
      </c>
    </row>
    <row r="58" spans="1:8" x14ac:dyDescent="0.25">
      <c r="A58" s="396" t="e">
        <f>"INN."&amp;EIGNIR!$B$3&amp;C58</f>
        <v>#N/A</v>
      </c>
      <c r="B58" s="511">
        <f>EIGNIR!C69</f>
        <v>0</v>
      </c>
      <c r="C58" s="503" t="s">
        <v>1923</v>
      </c>
      <c r="D58" s="504" t="s">
        <v>1924</v>
      </c>
      <c r="F58" s="547"/>
      <c r="G58" s="547">
        <f t="shared" si="0"/>
        <v>0</v>
      </c>
      <c r="H58" s="547">
        <f t="shared" si="1"/>
        <v>0</v>
      </c>
    </row>
    <row r="59" spans="1:8" x14ac:dyDescent="0.25">
      <c r="A59" s="396" t="e">
        <f>"INN."&amp;EIGNIR!$B$3&amp;C59</f>
        <v>#N/A</v>
      </c>
      <c r="B59" s="511">
        <f>EIGNIR!C70</f>
        <v>0</v>
      </c>
      <c r="C59" s="503" t="s">
        <v>1925</v>
      </c>
      <c r="F59" s="547"/>
      <c r="G59" s="547">
        <f t="shared" si="0"/>
        <v>0</v>
      </c>
      <c r="H59" s="547">
        <f t="shared" si="1"/>
        <v>0</v>
      </c>
    </row>
    <row r="60" spans="1:8" x14ac:dyDescent="0.25">
      <c r="A60" s="396" t="e">
        <f>"INN."&amp;EIGNIR!$B$3&amp;C60</f>
        <v>#N/A</v>
      </c>
      <c r="B60" s="511">
        <f>EIGNIR!C71</f>
        <v>0</v>
      </c>
      <c r="C60" s="503" t="s">
        <v>1926</v>
      </c>
      <c r="F60" s="547"/>
      <c r="G60" s="547">
        <f t="shared" si="0"/>
        <v>0</v>
      </c>
      <c r="H60" s="547">
        <f t="shared" si="1"/>
        <v>0</v>
      </c>
    </row>
    <row r="61" spans="1:8" x14ac:dyDescent="0.25">
      <c r="A61" s="396" t="e">
        <f>"INN."&amp;EIGNIR!$B$3&amp;C61</f>
        <v>#N/A</v>
      </c>
      <c r="B61" s="511">
        <f>EIGNIR!C72</f>
        <v>0</v>
      </c>
      <c r="C61" s="503" t="s">
        <v>1927</v>
      </c>
      <c r="D61" s="512"/>
      <c r="F61" s="547"/>
      <c r="G61" s="547">
        <f t="shared" si="0"/>
        <v>0</v>
      </c>
      <c r="H61" s="547">
        <f t="shared" si="1"/>
        <v>0</v>
      </c>
    </row>
    <row r="62" spans="1:8" x14ac:dyDescent="0.25">
      <c r="A62" s="396" t="e">
        <f>"INN."&amp;EIGNIR!$B$3&amp;C62</f>
        <v>#N/A</v>
      </c>
      <c r="B62" s="511">
        <f>EIGNIR!C73</f>
        <v>0</v>
      </c>
      <c r="C62" s="503" t="s">
        <v>1928</v>
      </c>
      <c r="D62" s="512"/>
      <c r="F62" s="547"/>
      <c r="G62" s="547">
        <f t="shared" si="0"/>
        <v>0</v>
      </c>
      <c r="H62" s="547">
        <f t="shared" si="1"/>
        <v>0</v>
      </c>
    </row>
    <row r="63" spans="1:8" x14ac:dyDescent="0.25">
      <c r="A63" s="396" t="e">
        <f>"INN."&amp;EIGNIR!$B$3&amp;C63</f>
        <v>#N/A</v>
      </c>
      <c r="B63" s="511">
        <f>EIGNIR!C74</f>
        <v>0</v>
      </c>
      <c r="C63" s="503" t="s">
        <v>1929</v>
      </c>
      <c r="D63" s="512"/>
      <c r="F63" s="547"/>
      <c r="G63" s="547">
        <f t="shared" si="0"/>
        <v>0</v>
      </c>
      <c r="H63" s="547">
        <f t="shared" si="1"/>
        <v>0</v>
      </c>
    </row>
    <row r="64" spans="1:8" x14ac:dyDescent="0.25">
      <c r="A64" s="396" t="e">
        <f>"INN."&amp;EIGNIR!$B$3&amp;C64</f>
        <v>#N/A</v>
      </c>
      <c r="B64" s="511">
        <f>EIGNIR!C75</f>
        <v>0</v>
      </c>
      <c r="C64" s="503" t="s">
        <v>1930</v>
      </c>
      <c r="D64" s="512"/>
      <c r="F64" s="547"/>
      <c r="G64" s="547">
        <f t="shared" si="0"/>
        <v>0</v>
      </c>
      <c r="H64" s="547">
        <f t="shared" si="1"/>
        <v>0</v>
      </c>
    </row>
    <row r="65" spans="1:8" x14ac:dyDescent="0.25">
      <c r="A65" s="396" t="e">
        <f>"INN."&amp;EIGNIR!$B$3&amp;C65</f>
        <v>#N/A</v>
      </c>
      <c r="B65" s="511">
        <f>EIGNIR!C76</f>
        <v>0</v>
      </c>
      <c r="C65" s="503" t="s">
        <v>1931</v>
      </c>
      <c r="D65" s="512"/>
      <c r="F65" s="547"/>
      <c r="G65" s="547">
        <f t="shared" si="0"/>
        <v>0</v>
      </c>
      <c r="H65" s="547">
        <f t="shared" si="1"/>
        <v>0</v>
      </c>
    </row>
    <row r="66" spans="1:8" x14ac:dyDescent="0.25">
      <c r="A66" s="396" t="e">
        <f>"INN."&amp;EIGNIR!$B$3&amp;C66</f>
        <v>#N/A</v>
      </c>
      <c r="B66" s="511">
        <f>EIGNIR!C77</f>
        <v>0</v>
      </c>
      <c r="C66" s="503" t="s">
        <v>1932</v>
      </c>
      <c r="D66" s="512"/>
      <c r="F66" s="547"/>
      <c r="G66" s="547">
        <f t="shared" si="0"/>
        <v>0</v>
      </c>
      <c r="H66" s="547">
        <f t="shared" si="1"/>
        <v>0</v>
      </c>
    </row>
    <row r="67" spans="1:8" x14ac:dyDescent="0.25">
      <c r="A67" s="396" t="e">
        <f>"INN."&amp;EIGNIR!$B$3&amp;C67</f>
        <v>#N/A</v>
      </c>
      <c r="B67" s="511">
        <f>EIGNIR!C78</f>
        <v>0</v>
      </c>
      <c r="C67" s="503" t="s">
        <v>1933</v>
      </c>
      <c r="D67" s="512"/>
      <c r="F67" s="547"/>
      <c r="G67" s="547">
        <f t="shared" si="0"/>
        <v>0</v>
      </c>
      <c r="H67" s="547">
        <f t="shared" si="1"/>
        <v>0</v>
      </c>
    </row>
    <row r="68" spans="1:8" x14ac:dyDescent="0.25">
      <c r="A68" s="396" t="e">
        <f>"INN."&amp;EIGNIR!$B$3&amp;C68</f>
        <v>#N/A</v>
      </c>
      <c r="B68" s="511">
        <f>EIGNIR!C79</f>
        <v>0</v>
      </c>
      <c r="C68" s="503" t="s">
        <v>1934</v>
      </c>
      <c r="D68" s="512"/>
      <c r="F68" s="547"/>
      <c r="G68" s="547">
        <f t="shared" si="0"/>
        <v>0</v>
      </c>
      <c r="H68" s="547">
        <f t="shared" si="1"/>
        <v>0</v>
      </c>
    </row>
    <row r="69" spans="1:8" x14ac:dyDescent="0.25">
      <c r="A69" s="396" t="e">
        <f>"INN."&amp;EIGNIR!$B$3&amp;C69</f>
        <v>#N/A</v>
      </c>
      <c r="B69" s="511">
        <f>EIGNIR!C80</f>
        <v>0</v>
      </c>
      <c r="C69" s="503" t="s">
        <v>1935</v>
      </c>
      <c r="D69" s="512"/>
      <c r="F69" s="547"/>
      <c r="G69" s="547">
        <f t="shared" si="0"/>
        <v>0</v>
      </c>
      <c r="H69" s="547">
        <f t="shared" si="1"/>
        <v>0</v>
      </c>
    </row>
    <row r="70" spans="1:8" x14ac:dyDescent="0.25">
      <c r="A70" s="396" t="e">
        <f>"INN."&amp;EIGNIR!$B$3&amp;C70</f>
        <v>#N/A</v>
      </c>
      <c r="B70" s="511">
        <f>EIGNIR!C81</f>
        <v>0</v>
      </c>
      <c r="C70" s="503" t="s">
        <v>1936</v>
      </c>
      <c r="D70" s="512"/>
      <c r="F70" s="547"/>
      <c r="G70" s="547">
        <f t="shared" si="0"/>
        <v>0</v>
      </c>
      <c r="H70" s="547">
        <f t="shared" si="1"/>
        <v>0</v>
      </c>
    </row>
    <row r="71" spans="1:8" x14ac:dyDescent="0.25">
      <c r="A71" s="396" t="e">
        <f>"INN."&amp;EIGNIR!$B$3&amp;C71</f>
        <v>#N/A</v>
      </c>
      <c r="B71" s="511">
        <f>EIGNIR!C82</f>
        <v>0</v>
      </c>
      <c r="C71" s="503" t="s">
        <v>1937</v>
      </c>
      <c r="D71" s="512"/>
      <c r="F71" s="547"/>
      <c r="G71" s="547">
        <f t="shared" si="0"/>
        <v>0</v>
      </c>
      <c r="H71" s="547">
        <f t="shared" si="1"/>
        <v>0</v>
      </c>
    </row>
    <row r="72" spans="1:8" x14ac:dyDescent="0.25">
      <c r="A72" s="396" t="e">
        <f>"INN."&amp;EIGNIR!$B$3&amp;C72</f>
        <v>#N/A</v>
      </c>
      <c r="B72" s="511">
        <f>EIGNIR!C83</f>
        <v>0</v>
      </c>
      <c r="C72" s="503" t="s">
        <v>1938</v>
      </c>
      <c r="D72" s="512"/>
      <c r="F72" s="547"/>
      <c r="G72" s="547">
        <f t="shared" si="0"/>
        <v>0</v>
      </c>
      <c r="H72" s="547">
        <f t="shared" si="1"/>
        <v>0</v>
      </c>
    </row>
    <row r="73" spans="1:8" x14ac:dyDescent="0.25">
      <c r="A73" s="396" t="e">
        <f>"INN."&amp;EIGNIR!$B$3&amp;C73</f>
        <v>#N/A</v>
      </c>
      <c r="B73" s="511">
        <f>EIGNIR!C84</f>
        <v>0</v>
      </c>
      <c r="C73" s="503" t="s">
        <v>1939</v>
      </c>
      <c r="D73" s="512"/>
      <c r="F73" s="547"/>
      <c r="G73" s="547">
        <f t="shared" si="0"/>
        <v>0</v>
      </c>
      <c r="H73" s="547">
        <f t="shared" si="1"/>
        <v>0</v>
      </c>
    </row>
    <row r="74" spans="1:8" x14ac:dyDescent="0.25">
      <c r="A74" s="396" t="e">
        <f>"INN."&amp;EIGNIR!$B$3&amp;C74</f>
        <v>#N/A</v>
      </c>
      <c r="B74" s="511">
        <f>EIGNIR!C85</f>
        <v>0</v>
      </c>
      <c r="C74" s="503" t="s">
        <v>1940</v>
      </c>
      <c r="D74" s="512"/>
      <c r="F74" s="547"/>
      <c r="G74" s="547">
        <f t="shared" ref="G74:G137" si="2">+F74-B74</f>
        <v>0</v>
      </c>
      <c r="H74" s="547">
        <f t="shared" si="1"/>
        <v>0</v>
      </c>
    </row>
    <row r="75" spans="1:8" x14ac:dyDescent="0.25">
      <c r="A75" s="396" t="e">
        <f>"INN."&amp;EIGNIR!$B$3&amp;C75</f>
        <v>#N/A</v>
      </c>
      <c r="B75" s="511">
        <f>EIGNIR!C86</f>
        <v>0</v>
      </c>
      <c r="C75" s="503" t="s">
        <v>1941</v>
      </c>
      <c r="D75" s="512"/>
      <c r="F75" s="547"/>
      <c r="G75" s="547">
        <f t="shared" si="2"/>
        <v>0</v>
      </c>
      <c r="H75" s="547">
        <f t="shared" ref="H75:H138" si="3">+ABS(G75)</f>
        <v>0</v>
      </c>
    </row>
    <row r="76" spans="1:8" x14ac:dyDescent="0.25">
      <c r="A76" s="396" t="e">
        <f>"INN."&amp;EIGNIR!$B$3&amp;C76</f>
        <v>#N/A</v>
      </c>
      <c r="B76" s="511">
        <f>EIGNIR!C87</f>
        <v>0</v>
      </c>
      <c r="C76" s="503" t="s">
        <v>1942</v>
      </c>
      <c r="D76" s="512"/>
      <c r="F76" s="547"/>
      <c r="G76" s="547">
        <f t="shared" si="2"/>
        <v>0</v>
      </c>
      <c r="H76" s="547">
        <f t="shared" si="3"/>
        <v>0</v>
      </c>
    </row>
    <row r="77" spans="1:8" x14ac:dyDescent="0.25">
      <c r="A77" s="396" t="e">
        <f>"INN."&amp;EIGNIR!$B$3&amp;C77</f>
        <v>#N/A</v>
      </c>
      <c r="B77" s="511">
        <f>EIGNIR!C88</f>
        <v>0</v>
      </c>
      <c r="C77" s="503" t="s">
        <v>1943</v>
      </c>
      <c r="F77" s="547"/>
      <c r="G77" s="547">
        <f t="shared" si="2"/>
        <v>0</v>
      </c>
      <c r="H77" s="547">
        <f t="shared" si="3"/>
        <v>0</v>
      </c>
    </row>
    <row r="78" spans="1:8" x14ac:dyDescent="0.25">
      <c r="A78" s="396" t="e">
        <f>"INN."&amp;EIGNIR!$B$3&amp;C78</f>
        <v>#N/A</v>
      </c>
      <c r="B78" s="511">
        <f>EIGNIR!C89</f>
        <v>0</v>
      </c>
      <c r="C78" s="503" t="s">
        <v>1944</v>
      </c>
      <c r="F78" s="547"/>
      <c r="G78" s="547">
        <f t="shared" si="2"/>
        <v>0</v>
      </c>
      <c r="H78" s="547">
        <f t="shared" si="3"/>
        <v>0</v>
      </c>
    </row>
    <row r="79" spans="1:8" x14ac:dyDescent="0.25">
      <c r="A79" s="396" t="e">
        <f>"INN."&amp;EIGNIR!$B$3&amp;C79</f>
        <v>#N/A</v>
      </c>
      <c r="B79" s="511">
        <f>EIGNIR!C90</f>
        <v>0</v>
      </c>
      <c r="C79" s="503" t="s">
        <v>1945</v>
      </c>
      <c r="F79" s="547"/>
      <c r="G79" s="547">
        <f t="shared" si="2"/>
        <v>0</v>
      </c>
      <c r="H79" s="547">
        <f t="shared" si="3"/>
        <v>0</v>
      </c>
    </row>
    <row r="80" spans="1:8" x14ac:dyDescent="0.25">
      <c r="A80" s="396" t="e">
        <f>"INN."&amp;EIGNIR!$B$3&amp;C80</f>
        <v>#N/A</v>
      </c>
      <c r="B80" s="511">
        <f>EIGNIR!C91</f>
        <v>0</v>
      </c>
      <c r="C80" s="503" t="s">
        <v>1946</v>
      </c>
      <c r="F80" s="547"/>
      <c r="G80" s="547">
        <f t="shared" si="2"/>
        <v>0</v>
      </c>
      <c r="H80" s="547">
        <f t="shared" si="3"/>
        <v>0</v>
      </c>
    </row>
    <row r="81" spans="1:8" x14ac:dyDescent="0.25">
      <c r="A81" s="396" t="e">
        <f>"INN."&amp;EIGNIR!$B$3&amp;C81</f>
        <v>#N/A</v>
      </c>
      <c r="B81" s="511">
        <f>EIGNIR!C92</f>
        <v>0</v>
      </c>
      <c r="C81" s="503" t="s">
        <v>1947</v>
      </c>
      <c r="F81" s="547"/>
      <c r="G81" s="547">
        <f t="shared" si="2"/>
        <v>0</v>
      </c>
      <c r="H81" s="547">
        <f t="shared" si="3"/>
        <v>0</v>
      </c>
    </row>
    <row r="82" spans="1:8" x14ac:dyDescent="0.25">
      <c r="A82" s="396" t="e">
        <f>"INN."&amp;EIGNIR!$B$3&amp;C82</f>
        <v>#N/A</v>
      </c>
      <c r="B82" s="511">
        <f>EIGNIR!C93</f>
        <v>0</v>
      </c>
      <c r="C82" s="503" t="s">
        <v>1948</v>
      </c>
      <c r="F82" s="547"/>
      <c r="G82" s="547">
        <f t="shared" si="2"/>
        <v>0</v>
      </c>
      <c r="H82" s="547">
        <f t="shared" si="3"/>
        <v>0</v>
      </c>
    </row>
    <row r="83" spans="1:8" x14ac:dyDescent="0.25">
      <c r="A83" s="396" t="e">
        <f>"INN."&amp;EIGNIR!$B$3&amp;C83</f>
        <v>#N/A</v>
      </c>
      <c r="B83" s="511">
        <f>EIGNIR!C94</f>
        <v>0</v>
      </c>
      <c r="C83" s="503" t="s">
        <v>1949</v>
      </c>
      <c r="F83" s="547"/>
      <c r="G83" s="547">
        <f t="shared" si="2"/>
        <v>0</v>
      </c>
      <c r="H83" s="547">
        <f t="shared" si="3"/>
        <v>0</v>
      </c>
    </row>
    <row r="84" spans="1:8" x14ac:dyDescent="0.25">
      <c r="A84" s="396" t="e">
        <f>"INN."&amp;EIGNIR!$B$3&amp;C84</f>
        <v>#N/A</v>
      </c>
      <c r="B84" s="511">
        <f>EIGNIR!C95</f>
        <v>0</v>
      </c>
      <c r="C84" s="503" t="s">
        <v>1950</v>
      </c>
      <c r="F84" s="547"/>
      <c r="G84" s="547">
        <f t="shared" si="2"/>
        <v>0</v>
      </c>
      <c r="H84" s="547">
        <f t="shared" si="3"/>
        <v>0</v>
      </c>
    </row>
    <row r="85" spans="1:8" x14ac:dyDescent="0.25">
      <c r="A85" s="396" t="e">
        <f>"INN."&amp;EIGNIR!$B$3&amp;C85</f>
        <v>#N/A</v>
      </c>
      <c r="B85" s="511">
        <f>EIGNIR!C96</f>
        <v>0</v>
      </c>
      <c r="C85" s="503" t="s">
        <v>1951</v>
      </c>
      <c r="F85" s="547"/>
      <c r="G85" s="547">
        <f t="shared" si="2"/>
        <v>0</v>
      </c>
      <c r="H85" s="547">
        <f t="shared" si="3"/>
        <v>0</v>
      </c>
    </row>
    <row r="86" spans="1:8" x14ac:dyDescent="0.25">
      <c r="A86" s="396" t="e">
        <f>"INN."&amp;EIGNIR!$B$3&amp;C86</f>
        <v>#N/A</v>
      </c>
      <c r="B86" s="511">
        <f>EIGNIR!C97</f>
        <v>0</v>
      </c>
      <c r="C86" s="503" t="s">
        <v>1952</v>
      </c>
      <c r="F86" s="547"/>
      <c r="G86" s="547">
        <f t="shared" si="2"/>
        <v>0</v>
      </c>
      <c r="H86" s="547">
        <f t="shared" si="3"/>
        <v>0</v>
      </c>
    </row>
    <row r="87" spans="1:8" x14ac:dyDescent="0.25">
      <c r="A87" s="396" t="e">
        <f>"INN."&amp;EIGNIR!$B$3&amp;C87</f>
        <v>#N/A</v>
      </c>
      <c r="B87" s="511">
        <f>EIGNIR!C99</f>
        <v>0</v>
      </c>
      <c r="C87" s="503" t="s">
        <v>1953</v>
      </c>
      <c r="F87" s="547"/>
      <c r="G87" s="547">
        <f t="shared" si="2"/>
        <v>0</v>
      </c>
      <c r="H87" s="547">
        <f t="shared" si="3"/>
        <v>0</v>
      </c>
    </row>
    <row r="88" spans="1:8" x14ac:dyDescent="0.25">
      <c r="A88" s="396" t="e">
        <f>"INN."&amp;EIGNIR!$B$3&amp;C88</f>
        <v>#N/A</v>
      </c>
      <c r="B88" s="511">
        <f>EIGNIR!C100</f>
        <v>0</v>
      </c>
      <c r="C88" s="503" t="s">
        <v>1954</v>
      </c>
      <c r="F88" s="547"/>
      <c r="G88" s="547">
        <f t="shared" si="2"/>
        <v>0</v>
      </c>
      <c r="H88" s="547">
        <f t="shared" si="3"/>
        <v>0</v>
      </c>
    </row>
    <row r="89" spans="1:8" x14ac:dyDescent="0.25">
      <c r="A89" s="396" t="e">
        <f>"INN."&amp;EIGNIR!$B$3&amp;C89</f>
        <v>#N/A</v>
      </c>
      <c r="B89" s="511">
        <f>EIGNIR!C101</f>
        <v>0</v>
      </c>
      <c r="C89" s="503" t="s">
        <v>1955</v>
      </c>
      <c r="D89" s="504" t="s">
        <v>1956</v>
      </c>
      <c r="F89" s="547"/>
      <c r="G89" s="547">
        <f t="shared" si="2"/>
        <v>0</v>
      </c>
      <c r="H89" s="547">
        <f t="shared" si="3"/>
        <v>0</v>
      </c>
    </row>
    <row r="90" spans="1:8" x14ac:dyDescent="0.25">
      <c r="A90" s="396" t="e">
        <f>"INN."&amp;EIGNIR!$B$3&amp;C90</f>
        <v>#N/A</v>
      </c>
      <c r="B90" s="511">
        <f>EIGNIR!C102</f>
        <v>0</v>
      </c>
      <c r="C90" s="503" t="s">
        <v>1957</v>
      </c>
      <c r="F90" s="547"/>
      <c r="G90" s="547">
        <f t="shared" si="2"/>
        <v>0</v>
      </c>
      <c r="H90" s="547">
        <f t="shared" si="3"/>
        <v>0</v>
      </c>
    </row>
    <row r="91" spans="1:8" x14ac:dyDescent="0.25">
      <c r="A91" s="396" t="e">
        <f>"INN."&amp;EIGNIR!$B$3&amp;C91</f>
        <v>#N/A</v>
      </c>
      <c r="B91" s="511">
        <f>EIGNIR!C103</f>
        <v>0</v>
      </c>
      <c r="C91" s="503" t="s">
        <v>1958</v>
      </c>
      <c r="F91" s="547"/>
      <c r="G91" s="547">
        <f t="shared" si="2"/>
        <v>0</v>
      </c>
      <c r="H91" s="547">
        <f t="shared" si="3"/>
        <v>0</v>
      </c>
    </row>
    <row r="92" spans="1:8" x14ac:dyDescent="0.25">
      <c r="A92" s="396" t="e">
        <f>"INN."&amp;EIGNIR!$B$3&amp;C92</f>
        <v>#N/A</v>
      </c>
      <c r="B92" s="511">
        <f>EIGNIR!C104</f>
        <v>0</v>
      </c>
      <c r="C92" s="503" t="s">
        <v>1959</v>
      </c>
      <c r="D92" s="512"/>
      <c r="F92" s="547"/>
      <c r="G92" s="547">
        <f t="shared" si="2"/>
        <v>0</v>
      </c>
      <c r="H92" s="547">
        <f t="shared" si="3"/>
        <v>0</v>
      </c>
    </row>
    <row r="93" spans="1:8" x14ac:dyDescent="0.25">
      <c r="A93" s="396" t="e">
        <f>"INN."&amp;EIGNIR!$B$3&amp;C93</f>
        <v>#N/A</v>
      </c>
      <c r="B93" s="511">
        <f>EIGNIR!C105</f>
        <v>0</v>
      </c>
      <c r="C93" s="503" t="s">
        <v>1960</v>
      </c>
      <c r="D93" s="512"/>
      <c r="F93" s="547"/>
      <c r="G93" s="547">
        <f t="shared" si="2"/>
        <v>0</v>
      </c>
      <c r="H93" s="547">
        <f t="shared" si="3"/>
        <v>0</v>
      </c>
    </row>
    <row r="94" spans="1:8" x14ac:dyDescent="0.25">
      <c r="A94" s="396" t="e">
        <f>"INN."&amp;EIGNIR!$B$3&amp;C94</f>
        <v>#N/A</v>
      </c>
      <c r="B94" s="511">
        <f>EIGNIR!C106</f>
        <v>0</v>
      </c>
      <c r="C94" s="503" t="s">
        <v>1961</v>
      </c>
      <c r="D94" s="512"/>
      <c r="F94" s="547"/>
      <c r="G94" s="547">
        <f t="shared" si="2"/>
        <v>0</v>
      </c>
      <c r="H94" s="547">
        <f t="shared" si="3"/>
        <v>0</v>
      </c>
    </row>
    <row r="95" spans="1:8" x14ac:dyDescent="0.25">
      <c r="A95" s="396" t="e">
        <f>"INN."&amp;EIGNIR!$B$3&amp;C95</f>
        <v>#N/A</v>
      </c>
      <c r="B95" s="511">
        <f>EIGNIR!C107</f>
        <v>0</v>
      </c>
      <c r="C95" s="503" t="s">
        <v>1962</v>
      </c>
      <c r="D95" s="512"/>
      <c r="F95" s="547"/>
      <c r="G95" s="547">
        <f t="shared" si="2"/>
        <v>0</v>
      </c>
      <c r="H95" s="547">
        <f t="shared" si="3"/>
        <v>0</v>
      </c>
    </row>
    <row r="96" spans="1:8" x14ac:dyDescent="0.25">
      <c r="A96" s="396" t="e">
        <f>"INN."&amp;EIGNIR!$B$3&amp;C96</f>
        <v>#N/A</v>
      </c>
      <c r="B96" s="511">
        <f>EIGNIR!C108</f>
        <v>0</v>
      </c>
      <c r="C96" s="503" t="s">
        <v>1963</v>
      </c>
      <c r="D96" s="512"/>
      <c r="F96" s="547"/>
      <c r="G96" s="547">
        <f t="shared" si="2"/>
        <v>0</v>
      </c>
      <c r="H96" s="547">
        <f t="shared" si="3"/>
        <v>0</v>
      </c>
    </row>
    <row r="97" spans="1:8" x14ac:dyDescent="0.25">
      <c r="A97" s="396" t="e">
        <f>"INN."&amp;EIGNIR!$B$3&amp;C97</f>
        <v>#N/A</v>
      </c>
      <c r="B97" s="511">
        <f>EIGNIR!C109</f>
        <v>0</v>
      </c>
      <c r="C97" s="503" t="s">
        <v>1964</v>
      </c>
      <c r="D97" s="512"/>
      <c r="F97" s="547"/>
      <c r="G97" s="547">
        <f t="shared" si="2"/>
        <v>0</v>
      </c>
      <c r="H97" s="547">
        <f t="shared" si="3"/>
        <v>0</v>
      </c>
    </row>
    <row r="98" spans="1:8" x14ac:dyDescent="0.25">
      <c r="A98" s="396" t="e">
        <f>"INN."&amp;EIGNIR!$B$3&amp;C98</f>
        <v>#N/A</v>
      </c>
      <c r="B98" s="511">
        <f>EIGNIR!C110</f>
        <v>0</v>
      </c>
      <c r="C98" s="503" t="s">
        <v>1965</v>
      </c>
      <c r="D98" s="512"/>
      <c r="F98" s="547"/>
      <c r="G98" s="547">
        <f t="shared" si="2"/>
        <v>0</v>
      </c>
      <c r="H98" s="547">
        <f t="shared" si="3"/>
        <v>0</v>
      </c>
    </row>
    <row r="99" spans="1:8" x14ac:dyDescent="0.25">
      <c r="A99" s="396" t="e">
        <f>"INN."&amp;EIGNIR!$B$3&amp;C99</f>
        <v>#N/A</v>
      </c>
      <c r="B99" s="511">
        <f>EIGNIR!C111</f>
        <v>0</v>
      </c>
      <c r="C99" s="503" t="s">
        <v>1966</v>
      </c>
      <c r="D99" s="512"/>
      <c r="F99" s="547"/>
      <c r="G99" s="547">
        <f t="shared" si="2"/>
        <v>0</v>
      </c>
      <c r="H99" s="547">
        <f t="shared" si="3"/>
        <v>0</v>
      </c>
    </row>
    <row r="100" spans="1:8" x14ac:dyDescent="0.25">
      <c r="A100" s="396" t="e">
        <f>"INN."&amp;EIGNIR!$B$3&amp;C100</f>
        <v>#N/A</v>
      </c>
      <c r="B100" s="511">
        <f>EIGNIR!C112</f>
        <v>0</v>
      </c>
      <c r="C100" s="503" t="s">
        <v>1967</v>
      </c>
      <c r="D100" s="512"/>
      <c r="F100" s="547"/>
      <c r="G100" s="547">
        <f t="shared" si="2"/>
        <v>0</v>
      </c>
      <c r="H100" s="547">
        <f t="shared" si="3"/>
        <v>0</v>
      </c>
    </row>
    <row r="101" spans="1:8" x14ac:dyDescent="0.25">
      <c r="A101" s="396" t="e">
        <f>"INN."&amp;EIGNIR!$B$3&amp;C101</f>
        <v>#N/A</v>
      </c>
      <c r="B101" s="511">
        <f>EIGNIR!C113</f>
        <v>0</v>
      </c>
      <c r="C101" s="503" t="s">
        <v>1968</v>
      </c>
      <c r="D101" s="512"/>
      <c r="F101" s="547"/>
      <c r="G101" s="547">
        <f t="shared" si="2"/>
        <v>0</v>
      </c>
      <c r="H101" s="547">
        <f t="shared" si="3"/>
        <v>0</v>
      </c>
    </row>
    <row r="102" spans="1:8" x14ac:dyDescent="0.25">
      <c r="A102" s="396" t="e">
        <f>"INN."&amp;EIGNIR!$B$3&amp;C102</f>
        <v>#N/A</v>
      </c>
      <c r="B102" s="511">
        <f>EIGNIR!C114</f>
        <v>0</v>
      </c>
      <c r="C102" s="503" t="s">
        <v>1969</v>
      </c>
      <c r="D102" s="512"/>
      <c r="F102" s="547"/>
      <c r="G102" s="547">
        <f t="shared" si="2"/>
        <v>0</v>
      </c>
      <c r="H102" s="547">
        <f t="shared" si="3"/>
        <v>0</v>
      </c>
    </row>
    <row r="103" spans="1:8" x14ac:dyDescent="0.25">
      <c r="A103" s="396" t="e">
        <f>"INN."&amp;EIGNIR!$B$3&amp;C103</f>
        <v>#N/A</v>
      </c>
      <c r="B103" s="511">
        <f>EIGNIR!C115</f>
        <v>0</v>
      </c>
      <c r="C103" s="503" t="s">
        <v>1970</v>
      </c>
      <c r="D103" s="512"/>
      <c r="F103" s="547"/>
      <c r="G103" s="547">
        <f t="shared" si="2"/>
        <v>0</v>
      </c>
      <c r="H103" s="547">
        <f t="shared" si="3"/>
        <v>0</v>
      </c>
    </row>
    <row r="104" spans="1:8" x14ac:dyDescent="0.25">
      <c r="A104" s="396" t="e">
        <f>"INN."&amp;EIGNIR!$B$3&amp;C104</f>
        <v>#N/A</v>
      </c>
      <c r="B104" s="511">
        <f>EIGNIR!C116</f>
        <v>0</v>
      </c>
      <c r="C104" s="503" t="s">
        <v>1971</v>
      </c>
      <c r="D104" s="512"/>
      <c r="F104" s="547"/>
      <c r="G104" s="547">
        <f t="shared" si="2"/>
        <v>0</v>
      </c>
      <c r="H104" s="547">
        <f t="shared" si="3"/>
        <v>0</v>
      </c>
    </row>
    <row r="105" spans="1:8" x14ac:dyDescent="0.25">
      <c r="A105" s="396" t="e">
        <f>"INN."&amp;EIGNIR!$B$3&amp;C105</f>
        <v>#N/A</v>
      </c>
      <c r="B105" s="511">
        <f>EIGNIR!C117</f>
        <v>0</v>
      </c>
      <c r="C105" s="503" t="s">
        <v>1972</v>
      </c>
      <c r="D105" s="512"/>
      <c r="F105" s="547"/>
      <c r="G105" s="547">
        <f t="shared" si="2"/>
        <v>0</v>
      </c>
      <c r="H105" s="547">
        <f t="shared" si="3"/>
        <v>0</v>
      </c>
    </row>
    <row r="106" spans="1:8" x14ac:dyDescent="0.25">
      <c r="A106" s="396" t="e">
        <f>"INN."&amp;EIGNIR!$B$3&amp;C106</f>
        <v>#N/A</v>
      </c>
      <c r="B106" s="511">
        <f>EIGNIR!C118</f>
        <v>0</v>
      </c>
      <c r="C106" s="503" t="s">
        <v>1973</v>
      </c>
      <c r="D106" s="512"/>
      <c r="F106" s="547"/>
      <c r="G106" s="547">
        <f t="shared" si="2"/>
        <v>0</v>
      </c>
      <c r="H106" s="547">
        <f t="shared" si="3"/>
        <v>0</v>
      </c>
    </row>
    <row r="107" spans="1:8" x14ac:dyDescent="0.25">
      <c r="A107" s="396" t="e">
        <f>"INN."&amp;EIGNIR!$B$3&amp;C107</f>
        <v>#N/A</v>
      </c>
      <c r="B107" s="511">
        <f>EIGNIR!C119</f>
        <v>0</v>
      </c>
      <c r="C107" s="503" t="s">
        <v>1974</v>
      </c>
      <c r="D107" s="512"/>
      <c r="F107" s="547"/>
      <c r="G107" s="547">
        <f t="shared" si="2"/>
        <v>0</v>
      </c>
      <c r="H107" s="547">
        <f t="shared" si="3"/>
        <v>0</v>
      </c>
    </row>
    <row r="108" spans="1:8" x14ac:dyDescent="0.25">
      <c r="A108" s="396" t="e">
        <f>"INN."&amp;EIGNIR!$B$3&amp;C108</f>
        <v>#N/A</v>
      </c>
      <c r="B108" s="511">
        <f>EIGNIR!C120</f>
        <v>0</v>
      </c>
      <c r="C108" s="503" t="s">
        <v>1975</v>
      </c>
      <c r="F108" s="547"/>
      <c r="G108" s="547">
        <f t="shared" si="2"/>
        <v>0</v>
      </c>
      <c r="H108" s="547">
        <f t="shared" si="3"/>
        <v>0</v>
      </c>
    </row>
    <row r="109" spans="1:8" x14ac:dyDescent="0.25">
      <c r="A109" s="396" t="e">
        <f>"INN."&amp;EIGNIR!$B$3&amp;C109</f>
        <v>#N/A</v>
      </c>
      <c r="B109" s="511">
        <f>EIGNIR!C121</f>
        <v>0</v>
      </c>
      <c r="C109" s="503" t="s">
        <v>1976</v>
      </c>
      <c r="F109" s="547"/>
      <c r="G109" s="547">
        <f t="shared" si="2"/>
        <v>0</v>
      </c>
      <c r="H109" s="547">
        <f t="shared" si="3"/>
        <v>0</v>
      </c>
    </row>
    <row r="110" spans="1:8" x14ac:dyDescent="0.25">
      <c r="A110" s="396" t="e">
        <f>"INN."&amp;EIGNIR!$B$3&amp;C110</f>
        <v>#N/A</v>
      </c>
      <c r="B110" s="511">
        <f>EIGNIR!C122</f>
        <v>0</v>
      </c>
      <c r="C110" s="503" t="s">
        <v>1977</v>
      </c>
      <c r="F110" s="547"/>
      <c r="G110" s="547">
        <f t="shared" si="2"/>
        <v>0</v>
      </c>
      <c r="H110" s="547">
        <f t="shared" si="3"/>
        <v>0</v>
      </c>
    </row>
    <row r="111" spans="1:8" x14ac:dyDescent="0.25">
      <c r="A111" s="396" t="e">
        <f>"INN."&amp;EIGNIR!$B$3&amp;C111</f>
        <v>#N/A</v>
      </c>
      <c r="B111" s="511">
        <f>EIGNIR!C123</f>
        <v>0</v>
      </c>
      <c r="C111" s="503" t="s">
        <v>1978</v>
      </c>
      <c r="F111" s="547"/>
      <c r="G111" s="547">
        <f t="shared" si="2"/>
        <v>0</v>
      </c>
      <c r="H111" s="547">
        <f t="shared" si="3"/>
        <v>0</v>
      </c>
    </row>
    <row r="112" spans="1:8" x14ac:dyDescent="0.25">
      <c r="A112" s="396" t="e">
        <f>"INN."&amp;EIGNIR!$B$3&amp;C112</f>
        <v>#N/A</v>
      </c>
      <c r="B112" s="511">
        <f>EIGNIR!C124</f>
        <v>0</v>
      </c>
      <c r="C112" s="503" t="s">
        <v>1979</v>
      </c>
      <c r="F112" s="547"/>
      <c r="G112" s="547">
        <f t="shared" si="2"/>
        <v>0</v>
      </c>
      <c r="H112" s="547">
        <f t="shared" si="3"/>
        <v>0</v>
      </c>
    </row>
    <row r="113" spans="1:8" x14ac:dyDescent="0.25">
      <c r="A113" s="396" t="e">
        <f>"INN."&amp;EIGNIR!$B$3&amp;C113</f>
        <v>#N/A</v>
      </c>
      <c r="B113" s="511">
        <f>EIGNIR!C125</f>
        <v>0</v>
      </c>
      <c r="C113" s="503" t="s">
        <v>1980</v>
      </c>
      <c r="F113" s="547"/>
      <c r="G113" s="547">
        <f t="shared" si="2"/>
        <v>0</v>
      </c>
      <c r="H113" s="547">
        <f t="shared" si="3"/>
        <v>0</v>
      </c>
    </row>
    <row r="114" spans="1:8" x14ac:dyDescent="0.25">
      <c r="A114" s="396" t="e">
        <f>"INN."&amp;EIGNIR!$B$3&amp;C114</f>
        <v>#N/A</v>
      </c>
      <c r="B114" s="511">
        <f>EIGNIR!C126</f>
        <v>0</v>
      </c>
      <c r="C114" s="503" t="s">
        <v>1981</v>
      </c>
      <c r="F114" s="547"/>
      <c r="G114" s="547">
        <f t="shared" si="2"/>
        <v>0</v>
      </c>
      <c r="H114" s="547">
        <f t="shared" si="3"/>
        <v>0</v>
      </c>
    </row>
    <row r="115" spans="1:8" x14ac:dyDescent="0.25">
      <c r="A115" s="396" t="e">
        <f>"INN."&amp;EIGNIR!$B$3&amp;C115</f>
        <v>#N/A</v>
      </c>
      <c r="B115" s="511">
        <f>EIGNIR!C127</f>
        <v>0</v>
      </c>
      <c r="C115" s="503" t="s">
        <v>1982</v>
      </c>
      <c r="F115" s="547"/>
      <c r="G115" s="547">
        <f t="shared" si="2"/>
        <v>0</v>
      </c>
      <c r="H115" s="547">
        <f t="shared" si="3"/>
        <v>0</v>
      </c>
    </row>
    <row r="116" spans="1:8" x14ac:dyDescent="0.25">
      <c r="A116" s="396" t="e">
        <f>"INN."&amp;EIGNIR!$B$3&amp;C116</f>
        <v>#N/A</v>
      </c>
      <c r="B116" s="511">
        <f>EIGNIR!C128</f>
        <v>0</v>
      </c>
      <c r="C116" s="503" t="s">
        <v>1983</v>
      </c>
      <c r="F116" s="547"/>
      <c r="G116" s="547">
        <f t="shared" si="2"/>
        <v>0</v>
      </c>
      <c r="H116" s="547">
        <f t="shared" si="3"/>
        <v>0</v>
      </c>
    </row>
    <row r="117" spans="1:8" x14ac:dyDescent="0.25">
      <c r="A117" s="396" t="e">
        <f>"INN."&amp;EIGNIR!$B$3&amp;C117</f>
        <v>#N/A</v>
      </c>
      <c r="B117" s="511">
        <f>EIGNIR!C129</f>
        <v>0</v>
      </c>
      <c r="C117" s="503" t="s">
        <v>1984</v>
      </c>
      <c r="F117" s="547"/>
      <c r="G117" s="547">
        <f t="shared" si="2"/>
        <v>0</v>
      </c>
      <c r="H117" s="547">
        <f t="shared" si="3"/>
        <v>0</v>
      </c>
    </row>
    <row r="118" spans="1:8" x14ac:dyDescent="0.25">
      <c r="A118" s="396" t="e">
        <f>"INN."&amp;EIGNIR!$B$3&amp;C118</f>
        <v>#N/A</v>
      </c>
      <c r="B118" s="511">
        <f>EIGNIR!C131</f>
        <v>0</v>
      </c>
      <c r="C118" s="503" t="s">
        <v>1985</v>
      </c>
      <c r="F118" s="547"/>
      <c r="G118" s="547">
        <f t="shared" si="2"/>
        <v>0</v>
      </c>
      <c r="H118" s="547">
        <f t="shared" si="3"/>
        <v>0</v>
      </c>
    </row>
    <row r="119" spans="1:8" x14ac:dyDescent="0.25">
      <c r="A119" s="396" t="e">
        <f>"INN."&amp;EIGNIR!$B$3&amp;C119</f>
        <v>#N/A</v>
      </c>
      <c r="B119" s="511">
        <f>EIGNIR!C132</f>
        <v>0</v>
      </c>
      <c r="C119" s="503" t="s">
        <v>1986</v>
      </c>
      <c r="F119" s="547"/>
      <c r="G119" s="547">
        <f t="shared" si="2"/>
        <v>0</v>
      </c>
      <c r="H119" s="547">
        <f t="shared" si="3"/>
        <v>0</v>
      </c>
    </row>
    <row r="120" spans="1:8" x14ac:dyDescent="0.25">
      <c r="A120" s="396" t="e">
        <f>"INN."&amp;EIGNIR!$B$3&amp;C120</f>
        <v>#N/A</v>
      </c>
      <c r="B120" s="511">
        <f>EIGNIR!C133</f>
        <v>0</v>
      </c>
      <c r="C120" s="503" t="s">
        <v>1987</v>
      </c>
      <c r="D120" s="504" t="s">
        <v>1988</v>
      </c>
      <c r="F120" s="547"/>
      <c r="G120" s="547">
        <f t="shared" si="2"/>
        <v>0</v>
      </c>
      <c r="H120" s="547">
        <f t="shared" si="3"/>
        <v>0</v>
      </c>
    </row>
    <row r="121" spans="1:8" x14ac:dyDescent="0.25">
      <c r="A121" s="396" t="e">
        <f>"INN."&amp;EIGNIR!$B$3&amp;C121</f>
        <v>#N/A</v>
      </c>
      <c r="B121" s="511">
        <f>EIGNIR!C134</f>
        <v>0</v>
      </c>
      <c r="C121" s="503" t="s">
        <v>1989</v>
      </c>
      <c r="F121" s="547"/>
      <c r="G121" s="547">
        <f t="shared" si="2"/>
        <v>0</v>
      </c>
      <c r="H121" s="547">
        <f t="shared" si="3"/>
        <v>0</v>
      </c>
    </row>
    <row r="122" spans="1:8" x14ac:dyDescent="0.25">
      <c r="A122" s="396" t="e">
        <f>"INN."&amp;EIGNIR!$B$3&amp;C122</f>
        <v>#N/A</v>
      </c>
      <c r="B122" s="511">
        <f>EIGNIR!C135</f>
        <v>0</v>
      </c>
      <c r="C122" s="503" t="s">
        <v>1990</v>
      </c>
      <c r="F122" s="547"/>
      <c r="G122" s="547">
        <f t="shared" si="2"/>
        <v>0</v>
      </c>
      <c r="H122" s="547">
        <f t="shared" si="3"/>
        <v>0</v>
      </c>
    </row>
    <row r="123" spans="1:8" x14ac:dyDescent="0.25">
      <c r="A123" s="396" t="e">
        <f>"INN."&amp;EIGNIR!$B$3&amp;C123</f>
        <v>#N/A</v>
      </c>
      <c r="B123" s="511">
        <f>EIGNIR!C136</f>
        <v>0</v>
      </c>
      <c r="C123" s="503" t="s">
        <v>1991</v>
      </c>
      <c r="D123" s="512"/>
      <c r="F123" s="547"/>
      <c r="G123" s="547">
        <f t="shared" si="2"/>
        <v>0</v>
      </c>
      <c r="H123" s="547">
        <f t="shared" si="3"/>
        <v>0</v>
      </c>
    </row>
    <row r="124" spans="1:8" x14ac:dyDescent="0.25">
      <c r="A124" s="396" t="e">
        <f>"INN."&amp;EIGNIR!$B$3&amp;C124</f>
        <v>#N/A</v>
      </c>
      <c r="B124" s="511">
        <f>EIGNIR!C137</f>
        <v>0</v>
      </c>
      <c r="C124" s="503" t="s">
        <v>1992</v>
      </c>
      <c r="D124" s="512"/>
      <c r="F124" s="547"/>
      <c r="G124" s="547">
        <f t="shared" si="2"/>
        <v>0</v>
      </c>
      <c r="H124" s="547">
        <f t="shared" si="3"/>
        <v>0</v>
      </c>
    </row>
    <row r="125" spans="1:8" x14ac:dyDescent="0.25">
      <c r="A125" s="396" t="e">
        <f>"INN."&amp;EIGNIR!$B$3&amp;C125</f>
        <v>#N/A</v>
      </c>
      <c r="B125" s="511">
        <f>EIGNIR!C138</f>
        <v>0</v>
      </c>
      <c r="C125" s="503" t="s">
        <v>1993</v>
      </c>
      <c r="D125" s="512"/>
      <c r="F125" s="547"/>
      <c r="G125" s="547">
        <f t="shared" si="2"/>
        <v>0</v>
      </c>
      <c r="H125" s="547">
        <f t="shared" si="3"/>
        <v>0</v>
      </c>
    </row>
    <row r="126" spans="1:8" x14ac:dyDescent="0.25">
      <c r="A126" s="396" t="e">
        <f>"INN."&amp;EIGNIR!$B$3&amp;C126</f>
        <v>#N/A</v>
      </c>
      <c r="B126" s="511">
        <f>EIGNIR!C139</f>
        <v>0</v>
      </c>
      <c r="C126" s="503" t="s">
        <v>1994</v>
      </c>
      <c r="D126" s="512"/>
      <c r="F126" s="547"/>
      <c r="G126" s="547">
        <f t="shared" si="2"/>
        <v>0</v>
      </c>
      <c r="H126" s="547">
        <f t="shared" si="3"/>
        <v>0</v>
      </c>
    </row>
    <row r="127" spans="1:8" x14ac:dyDescent="0.25">
      <c r="A127" s="396" t="e">
        <f>"INN."&amp;EIGNIR!$B$3&amp;C127</f>
        <v>#N/A</v>
      </c>
      <c r="B127" s="511">
        <f>EIGNIR!C140</f>
        <v>0</v>
      </c>
      <c r="C127" s="503" t="s">
        <v>1995</v>
      </c>
      <c r="D127" s="512"/>
      <c r="F127" s="547"/>
      <c r="G127" s="547">
        <f t="shared" si="2"/>
        <v>0</v>
      </c>
      <c r="H127" s="547">
        <f t="shared" si="3"/>
        <v>0</v>
      </c>
    </row>
    <row r="128" spans="1:8" x14ac:dyDescent="0.25">
      <c r="A128" s="396" t="e">
        <f>"INN."&amp;EIGNIR!$B$3&amp;C128</f>
        <v>#N/A</v>
      </c>
      <c r="B128" s="511">
        <f>EIGNIR!C141</f>
        <v>0</v>
      </c>
      <c r="C128" s="503" t="s">
        <v>1996</v>
      </c>
      <c r="D128" s="512"/>
      <c r="F128" s="547"/>
      <c r="G128" s="547">
        <f t="shared" si="2"/>
        <v>0</v>
      </c>
      <c r="H128" s="547">
        <f t="shared" si="3"/>
        <v>0</v>
      </c>
    </row>
    <row r="129" spans="1:8" x14ac:dyDescent="0.25">
      <c r="A129" s="396" t="e">
        <f>"INN."&amp;EIGNIR!$B$3&amp;C129</f>
        <v>#N/A</v>
      </c>
      <c r="B129" s="511">
        <f>EIGNIR!C142</f>
        <v>0</v>
      </c>
      <c r="C129" s="503" t="s">
        <v>1997</v>
      </c>
      <c r="D129" s="512"/>
      <c r="F129" s="547"/>
      <c r="G129" s="547">
        <f t="shared" si="2"/>
        <v>0</v>
      </c>
      <c r="H129" s="547">
        <f t="shared" si="3"/>
        <v>0</v>
      </c>
    </row>
    <row r="130" spans="1:8" x14ac:dyDescent="0.25">
      <c r="A130" s="396" t="e">
        <f>"INN."&amp;EIGNIR!$B$3&amp;C130</f>
        <v>#N/A</v>
      </c>
      <c r="B130" s="511">
        <f>EIGNIR!C143</f>
        <v>0</v>
      </c>
      <c r="C130" s="503" t="s">
        <v>1998</v>
      </c>
      <c r="D130" s="512"/>
      <c r="F130" s="547"/>
      <c r="G130" s="547">
        <f t="shared" si="2"/>
        <v>0</v>
      </c>
      <c r="H130" s="547">
        <f t="shared" si="3"/>
        <v>0</v>
      </c>
    </row>
    <row r="131" spans="1:8" x14ac:dyDescent="0.25">
      <c r="A131" s="396" t="e">
        <f>"INN."&amp;EIGNIR!$B$3&amp;C131</f>
        <v>#N/A</v>
      </c>
      <c r="B131" s="511">
        <f>EIGNIR!C144</f>
        <v>0</v>
      </c>
      <c r="C131" s="503" t="s">
        <v>1999</v>
      </c>
      <c r="D131" s="512"/>
      <c r="F131" s="547"/>
      <c r="G131" s="547">
        <f t="shared" si="2"/>
        <v>0</v>
      </c>
      <c r="H131" s="547">
        <f t="shared" si="3"/>
        <v>0</v>
      </c>
    </row>
    <row r="132" spans="1:8" x14ac:dyDescent="0.25">
      <c r="A132" s="396" t="e">
        <f>"INN."&amp;EIGNIR!$B$3&amp;C132</f>
        <v>#N/A</v>
      </c>
      <c r="B132" s="511">
        <f>EIGNIR!C145</f>
        <v>0</v>
      </c>
      <c r="C132" s="503" t="s">
        <v>2000</v>
      </c>
      <c r="D132" s="512"/>
      <c r="F132" s="547"/>
      <c r="G132" s="547">
        <f t="shared" si="2"/>
        <v>0</v>
      </c>
      <c r="H132" s="547">
        <f t="shared" si="3"/>
        <v>0</v>
      </c>
    </row>
    <row r="133" spans="1:8" x14ac:dyDescent="0.25">
      <c r="A133" s="396" t="e">
        <f>"INN."&amp;EIGNIR!$B$3&amp;C133</f>
        <v>#N/A</v>
      </c>
      <c r="B133" s="511">
        <f>EIGNIR!C146</f>
        <v>0</v>
      </c>
      <c r="C133" s="503" t="s">
        <v>2001</v>
      </c>
      <c r="D133" s="512"/>
      <c r="F133" s="547"/>
      <c r="G133" s="547">
        <f t="shared" si="2"/>
        <v>0</v>
      </c>
      <c r="H133" s="547">
        <f t="shared" si="3"/>
        <v>0</v>
      </c>
    </row>
    <row r="134" spans="1:8" x14ac:dyDescent="0.25">
      <c r="A134" s="396" t="e">
        <f>"INN."&amp;EIGNIR!$B$3&amp;C134</f>
        <v>#N/A</v>
      </c>
      <c r="B134" s="511">
        <f>EIGNIR!C147</f>
        <v>0</v>
      </c>
      <c r="C134" s="503" t="s">
        <v>2002</v>
      </c>
      <c r="D134" s="512"/>
      <c r="F134" s="547"/>
      <c r="G134" s="547">
        <f t="shared" si="2"/>
        <v>0</v>
      </c>
      <c r="H134" s="547">
        <f t="shared" si="3"/>
        <v>0</v>
      </c>
    </row>
    <row r="135" spans="1:8" x14ac:dyDescent="0.25">
      <c r="A135" s="396" t="e">
        <f>"INN."&amp;EIGNIR!$B$3&amp;C135</f>
        <v>#N/A</v>
      </c>
      <c r="B135" s="511">
        <f>EIGNIR!C148</f>
        <v>0</v>
      </c>
      <c r="C135" s="503" t="s">
        <v>2003</v>
      </c>
      <c r="D135" s="512"/>
      <c r="F135" s="547"/>
      <c r="G135" s="547">
        <f t="shared" si="2"/>
        <v>0</v>
      </c>
      <c r="H135" s="547">
        <f t="shared" si="3"/>
        <v>0</v>
      </c>
    </row>
    <row r="136" spans="1:8" x14ac:dyDescent="0.25">
      <c r="A136" s="396" t="e">
        <f>"INN."&amp;EIGNIR!$B$3&amp;C136</f>
        <v>#N/A</v>
      </c>
      <c r="B136" s="511">
        <f>EIGNIR!C149</f>
        <v>0</v>
      </c>
      <c r="C136" s="503" t="s">
        <v>2004</v>
      </c>
      <c r="D136" s="512"/>
      <c r="F136" s="547"/>
      <c r="G136" s="547">
        <f t="shared" si="2"/>
        <v>0</v>
      </c>
      <c r="H136" s="547">
        <f t="shared" si="3"/>
        <v>0</v>
      </c>
    </row>
    <row r="137" spans="1:8" x14ac:dyDescent="0.25">
      <c r="A137" s="396" t="e">
        <f>"INN."&amp;EIGNIR!$B$3&amp;C137</f>
        <v>#N/A</v>
      </c>
      <c r="B137" s="511">
        <f>EIGNIR!C150</f>
        <v>0</v>
      </c>
      <c r="C137" s="503" t="s">
        <v>2005</v>
      </c>
      <c r="D137" s="512"/>
      <c r="F137" s="547"/>
      <c r="G137" s="547">
        <f t="shared" si="2"/>
        <v>0</v>
      </c>
      <c r="H137" s="547">
        <f t="shared" si="3"/>
        <v>0</v>
      </c>
    </row>
    <row r="138" spans="1:8" x14ac:dyDescent="0.25">
      <c r="A138" s="396" t="e">
        <f>"INN."&amp;EIGNIR!$B$3&amp;C138</f>
        <v>#N/A</v>
      </c>
      <c r="B138" s="511">
        <f>EIGNIR!C151</f>
        <v>0</v>
      </c>
      <c r="C138" s="503" t="s">
        <v>2006</v>
      </c>
      <c r="D138" s="512"/>
      <c r="F138" s="547"/>
      <c r="G138" s="547">
        <f t="shared" ref="G138:G201" si="4">+F138-B138</f>
        <v>0</v>
      </c>
      <c r="H138" s="547">
        <f t="shared" si="3"/>
        <v>0</v>
      </c>
    </row>
    <row r="139" spans="1:8" x14ac:dyDescent="0.25">
      <c r="A139" s="396" t="e">
        <f>"INN."&amp;EIGNIR!$B$3&amp;C139</f>
        <v>#N/A</v>
      </c>
      <c r="B139" s="511">
        <f>EIGNIR!C152</f>
        <v>0</v>
      </c>
      <c r="C139" s="503" t="s">
        <v>2007</v>
      </c>
      <c r="F139" s="547"/>
      <c r="G139" s="547">
        <f t="shared" si="4"/>
        <v>0</v>
      </c>
      <c r="H139" s="547">
        <f t="shared" ref="H139:H202" si="5">+ABS(G139)</f>
        <v>0</v>
      </c>
    </row>
    <row r="140" spans="1:8" x14ac:dyDescent="0.25">
      <c r="A140" s="396" t="e">
        <f>"INN."&amp;EIGNIR!$B$3&amp;C140</f>
        <v>#N/A</v>
      </c>
      <c r="B140" s="511">
        <f>EIGNIR!C153</f>
        <v>0</v>
      </c>
      <c r="C140" s="503" t="s">
        <v>2008</v>
      </c>
      <c r="F140" s="547"/>
      <c r="G140" s="547">
        <f t="shared" si="4"/>
        <v>0</v>
      </c>
      <c r="H140" s="547">
        <f t="shared" si="5"/>
        <v>0</v>
      </c>
    </row>
    <row r="141" spans="1:8" x14ac:dyDescent="0.25">
      <c r="A141" s="396" t="e">
        <f>"INN."&amp;EIGNIR!$B$3&amp;C141</f>
        <v>#N/A</v>
      </c>
      <c r="B141" s="511">
        <f>EIGNIR!C154</f>
        <v>0</v>
      </c>
      <c r="C141" s="503" t="s">
        <v>2009</v>
      </c>
      <c r="F141" s="547"/>
      <c r="G141" s="547">
        <f t="shared" si="4"/>
        <v>0</v>
      </c>
      <c r="H141" s="547">
        <f t="shared" si="5"/>
        <v>0</v>
      </c>
    </row>
    <row r="142" spans="1:8" x14ac:dyDescent="0.25">
      <c r="A142" s="396" t="e">
        <f>"INN."&amp;EIGNIR!$B$3&amp;C142</f>
        <v>#N/A</v>
      </c>
      <c r="B142" s="511">
        <f>EIGNIR!C155</f>
        <v>0</v>
      </c>
      <c r="C142" s="503" t="s">
        <v>2010</v>
      </c>
      <c r="F142" s="547"/>
      <c r="G142" s="547">
        <f t="shared" si="4"/>
        <v>0</v>
      </c>
      <c r="H142" s="547">
        <f t="shared" si="5"/>
        <v>0</v>
      </c>
    </row>
    <row r="143" spans="1:8" x14ac:dyDescent="0.25">
      <c r="A143" s="396" t="e">
        <f>"INN."&amp;EIGNIR!$B$3&amp;C143</f>
        <v>#N/A</v>
      </c>
      <c r="B143" s="511">
        <f>EIGNIR!C156</f>
        <v>0</v>
      </c>
      <c r="C143" s="503" t="s">
        <v>2011</v>
      </c>
      <c r="F143" s="547"/>
      <c r="G143" s="547">
        <f t="shared" si="4"/>
        <v>0</v>
      </c>
      <c r="H143" s="547">
        <f t="shared" si="5"/>
        <v>0</v>
      </c>
    </row>
    <row r="144" spans="1:8" x14ac:dyDescent="0.25">
      <c r="A144" s="396" t="e">
        <f>"INN."&amp;EIGNIR!$B$3&amp;C144</f>
        <v>#N/A</v>
      </c>
      <c r="B144" s="511">
        <f>EIGNIR!C157</f>
        <v>0</v>
      </c>
      <c r="C144" s="503" t="s">
        <v>2012</v>
      </c>
      <c r="F144" s="547"/>
      <c r="G144" s="547">
        <f t="shared" si="4"/>
        <v>0</v>
      </c>
      <c r="H144" s="547">
        <f t="shared" si="5"/>
        <v>0</v>
      </c>
    </row>
    <row r="145" spans="1:8" x14ac:dyDescent="0.25">
      <c r="A145" s="396" t="e">
        <f>"INN."&amp;EIGNIR!$B$3&amp;C145</f>
        <v>#N/A</v>
      </c>
      <c r="B145" s="511">
        <f>EIGNIR!C158</f>
        <v>0</v>
      </c>
      <c r="C145" s="503" t="s">
        <v>2013</v>
      </c>
      <c r="F145" s="547"/>
      <c r="G145" s="547">
        <f t="shared" si="4"/>
        <v>0</v>
      </c>
      <c r="H145" s="547">
        <f t="shared" si="5"/>
        <v>0</v>
      </c>
    </row>
    <row r="146" spans="1:8" x14ac:dyDescent="0.25">
      <c r="A146" s="396" t="e">
        <f>"INN."&amp;EIGNIR!$B$3&amp;C146</f>
        <v>#N/A</v>
      </c>
      <c r="B146" s="511">
        <f>EIGNIR!C159</f>
        <v>0</v>
      </c>
      <c r="C146" s="503" t="s">
        <v>2014</v>
      </c>
      <c r="F146" s="547"/>
      <c r="G146" s="547">
        <f t="shared" si="4"/>
        <v>0</v>
      </c>
      <c r="H146" s="547">
        <f t="shared" si="5"/>
        <v>0</v>
      </c>
    </row>
    <row r="147" spans="1:8" x14ac:dyDescent="0.25">
      <c r="A147" s="396" t="e">
        <f>"INN."&amp;EIGNIR!$B$3&amp;C147</f>
        <v>#N/A</v>
      </c>
      <c r="B147" s="511">
        <f>EIGNIR!C160</f>
        <v>0</v>
      </c>
      <c r="C147" s="503" t="s">
        <v>2015</v>
      </c>
      <c r="F147" s="547"/>
      <c r="G147" s="547">
        <f t="shared" si="4"/>
        <v>0</v>
      </c>
      <c r="H147" s="547">
        <f t="shared" si="5"/>
        <v>0</v>
      </c>
    </row>
    <row r="148" spans="1:8" x14ac:dyDescent="0.25">
      <c r="A148" s="396" t="e">
        <f>"INN."&amp;EIGNIR!$B$3&amp;C148</f>
        <v>#N/A</v>
      </c>
      <c r="B148" s="511">
        <f>EIGNIR!C161</f>
        <v>0</v>
      </c>
      <c r="C148" s="503" t="s">
        <v>2016</v>
      </c>
      <c r="F148" s="547"/>
      <c r="G148" s="547">
        <f t="shared" si="4"/>
        <v>0</v>
      </c>
      <c r="H148" s="547">
        <f t="shared" si="5"/>
        <v>0</v>
      </c>
    </row>
    <row r="149" spans="1:8" x14ac:dyDescent="0.25">
      <c r="A149" s="396" t="e">
        <f>"INN."&amp;EIGNIR!$B$3&amp;C149</f>
        <v>#N/A</v>
      </c>
      <c r="B149" s="511">
        <f>EIGNIR!C163</f>
        <v>0</v>
      </c>
      <c r="C149" s="503" t="s">
        <v>2017</v>
      </c>
      <c r="F149" s="547"/>
      <c r="G149" s="547">
        <f t="shared" si="4"/>
        <v>0</v>
      </c>
      <c r="H149" s="547">
        <f t="shared" si="5"/>
        <v>0</v>
      </c>
    </row>
    <row r="150" spans="1:8" x14ac:dyDescent="0.25">
      <c r="A150" s="396" t="e">
        <f>"INN."&amp;EIGNIR!$B$3&amp;C150</f>
        <v>#N/A</v>
      </c>
      <c r="B150" s="511">
        <f>EIGNIR!C164</f>
        <v>0</v>
      </c>
      <c r="C150" s="503" t="s">
        <v>2018</v>
      </c>
      <c r="F150" s="547"/>
      <c r="G150" s="547">
        <f t="shared" si="4"/>
        <v>0</v>
      </c>
      <c r="H150" s="547">
        <f t="shared" si="5"/>
        <v>0</v>
      </c>
    </row>
    <row r="151" spans="1:8" x14ac:dyDescent="0.25">
      <c r="A151" s="396" t="e">
        <f>"INN."&amp;EIGNIR!$B$3&amp;C151</f>
        <v>#N/A</v>
      </c>
      <c r="B151" s="511">
        <f>EIGNIR!C165</f>
        <v>0</v>
      </c>
      <c r="C151" s="503" t="s">
        <v>2019</v>
      </c>
      <c r="D151" s="504" t="s">
        <v>2020</v>
      </c>
      <c r="F151" s="547"/>
      <c r="G151" s="547">
        <f t="shared" si="4"/>
        <v>0</v>
      </c>
      <c r="H151" s="547">
        <f t="shared" si="5"/>
        <v>0</v>
      </c>
    </row>
    <row r="152" spans="1:8" x14ac:dyDescent="0.25">
      <c r="A152" s="396" t="e">
        <f>"INN."&amp;EIGNIR!$B$3&amp;C152</f>
        <v>#N/A</v>
      </c>
      <c r="B152" s="511">
        <f>EIGNIR!C166</f>
        <v>0</v>
      </c>
      <c r="C152" s="503" t="s">
        <v>2021</v>
      </c>
      <c r="D152" s="504" t="s">
        <v>1893</v>
      </c>
      <c r="F152" s="547"/>
      <c r="G152" s="547">
        <f t="shared" si="4"/>
        <v>0</v>
      </c>
      <c r="H152" s="547">
        <f t="shared" si="5"/>
        <v>0</v>
      </c>
    </row>
    <row r="153" spans="1:8" x14ac:dyDescent="0.25">
      <c r="A153" s="396" t="e">
        <f>"INN."&amp;EIGNIR!$B$3&amp;C153</f>
        <v>#N/A</v>
      </c>
      <c r="B153" s="511">
        <f>EIGNIR!C167</f>
        <v>0</v>
      </c>
      <c r="C153" s="503" t="s">
        <v>2022</v>
      </c>
      <c r="F153" s="547"/>
      <c r="G153" s="547">
        <f t="shared" si="4"/>
        <v>0</v>
      </c>
      <c r="H153" s="547">
        <f t="shared" si="5"/>
        <v>0</v>
      </c>
    </row>
    <row r="154" spans="1:8" x14ac:dyDescent="0.25">
      <c r="A154" s="396" t="e">
        <f>"INN."&amp;EIGNIR!$B$3&amp;C154</f>
        <v>#N/A</v>
      </c>
      <c r="B154" s="511">
        <f>EIGNIR!C168</f>
        <v>0</v>
      </c>
      <c r="C154" s="503" t="s">
        <v>2023</v>
      </c>
      <c r="D154" s="512"/>
      <c r="F154" s="547"/>
      <c r="G154" s="547">
        <f t="shared" si="4"/>
        <v>0</v>
      </c>
      <c r="H154" s="547">
        <f t="shared" si="5"/>
        <v>0</v>
      </c>
    </row>
    <row r="155" spans="1:8" x14ac:dyDescent="0.25">
      <c r="A155" s="396" t="e">
        <f>"INN."&amp;EIGNIR!$B$3&amp;C155</f>
        <v>#N/A</v>
      </c>
      <c r="B155" s="511">
        <f>EIGNIR!C169</f>
        <v>0</v>
      </c>
      <c r="C155" s="503" t="s">
        <v>2024</v>
      </c>
      <c r="D155" s="512"/>
      <c r="F155" s="547"/>
      <c r="G155" s="547">
        <f t="shared" si="4"/>
        <v>0</v>
      </c>
      <c r="H155" s="547">
        <f t="shared" si="5"/>
        <v>0</v>
      </c>
    </row>
    <row r="156" spans="1:8" x14ac:dyDescent="0.25">
      <c r="A156" s="396" t="e">
        <f>"INN."&amp;EIGNIR!$B$3&amp;C156</f>
        <v>#N/A</v>
      </c>
      <c r="B156" s="511">
        <f>EIGNIR!C170</f>
        <v>0</v>
      </c>
      <c r="C156" s="503" t="s">
        <v>2025</v>
      </c>
      <c r="D156" s="512"/>
      <c r="F156" s="547"/>
      <c r="G156" s="547">
        <f t="shared" si="4"/>
        <v>0</v>
      </c>
      <c r="H156" s="547">
        <f t="shared" si="5"/>
        <v>0</v>
      </c>
    </row>
    <row r="157" spans="1:8" x14ac:dyDescent="0.25">
      <c r="A157" s="396" t="e">
        <f>"INN."&amp;EIGNIR!$B$3&amp;C157</f>
        <v>#N/A</v>
      </c>
      <c r="B157" s="511">
        <f>EIGNIR!C171</f>
        <v>0</v>
      </c>
      <c r="C157" s="503" t="s">
        <v>2026</v>
      </c>
      <c r="D157" s="512"/>
      <c r="F157" s="547"/>
      <c r="G157" s="547">
        <f t="shared" si="4"/>
        <v>0</v>
      </c>
      <c r="H157" s="547">
        <f t="shared" si="5"/>
        <v>0</v>
      </c>
    </row>
    <row r="158" spans="1:8" x14ac:dyDescent="0.25">
      <c r="A158" s="396" t="e">
        <f>"INN."&amp;EIGNIR!$B$3&amp;C158</f>
        <v>#N/A</v>
      </c>
      <c r="B158" s="511">
        <f>EIGNIR!C172</f>
        <v>0</v>
      </c>
      <c r="C158" s="503" t="s">
        <v>2027</v>
      </c>
      <c r="D158" s="512"/>
      <c r="F158" s="547"/>
      <c r="G158" s="547">
        <f t="shared" si="4"/>
        <v>0</v>
      </c>
      <c r="H158" s="547">
        <f t="shared" si="5"/>
        <v>0</v>
      </c>
    </row>
    <row r="159" spans="1:8" x14ac:dyDescent="0.25">
      <c r="A159" s="396" t="e">
        <f>"INN."&amp;EIGNIR!$B$3&amp;C159</f>
        <v>#N/A</v>
      </c>
      <c r="B159" s="511">
        <f>EIGNIR!C173</f>
        <v>0</v>
      </c>
      <c r="C159" s="503" t="s">
        <v>2028</v>
      </c>
      <c r="D159" s="512"/>
      <c r="F159" s="547"/>
      <c r="G159" s="547">
        <f t="shared" si="4"/>
        <v>0</v>
      </c>
      <c r="H159" s="547">
        <f t="shared" si="5"/>
        <v>0</v>
      </c>
    </row>
    <row r="160" spans="1:8" x14ac:dyDescent="0.25">
      <c r="A160" s="396" t="e">
        <f>"INN."&amp;EIGNIR!$B$3&amp;C160</f>
        <v>#N/A</v>
      </c>
      <c r="B160" s="511">
        <f>EIGNIR!C174</f>
        <v>0</v>
      </c>
      <c r="C160" s="503" t="s">
        <v>2029</v>
      </c>
      <c r="D160" s="512"/>
      <c r="F160" s="547"/>
      <c r="G160" s="547">
        <f t="shared" si="4"/>
        <v>0</v>
      </c>
      <c r="H160" s="547">
        <f t="shared" si="5"/>
        <v>0</v>
      </c>
    </row>
    <row r="161" spans="1:8" x14ac:dyDescent="0.25">
      <c r="A161" s="396" t="e">
        <f>"INN."&amp;EIGNIR!$B$3&amp;C161</f>
        <v>#N/A</v>
      </c>
      <c r="B161" s="511">
        <f>EIGNIR!C175</f>
        <v>0</v>
      </c>
      <c r="C161" s="503" t="s">
        <v>2030</v>
      </c>
      <c r="D161" s="512"/>
      <c r="F161" s="547"/>
      <c r="G161" s="547">
        <f t="shared" si="4"/>
        <v>0</v>
      </c>
      <c r="H161" s="547">
        <f t="shared" si="5"/>
        <v>0</v>
      </c>
    </row>
    <row r="162" spans="1:8" x14ac:dyDescent="0.25">
      <c r="A162" s="396" t="e">
        <f>"INN."&amp;EIGNIR!$B$3&amp;C162</f>
        <v>#N/A</v>
      </c>
      <c r="B162" s="511">
        <f>EIGNIR!C176</f>
        <v>0</v>
      </c>
      <c r="C162" s="503" t="s">
        <v>2031</v>
      </c>
      <c r="D162" s="512"/>
      <c r="F162" s="547"/>
      <c r="G162" s="547">
        <f t="shared" si="4"/>
        <v>0</v>
      </c>
      <c r="H162" s="547">
        <f t="shared" si="5"/>
        <v>0</v>
      </c>
    </row>
    <row r="163" spans="1:8" x14ac:dyDescent="0.25">
      <c r="A163" s="396" t="e">
        <f>"INN."&amp;EIGNIR!$B$3&amp;C163</f>
        <v>#N/A</v>
      </c>
      <c r="B163" s="511">
        <f>EIGNIR!C177</f>
        <v>0</v>
      </c>
      <c r="C163" s="503" t="s">
        <v>2032</v>
      </c>
      <c r="D163" s="512"/>
      <c r="F163" s="547"/>
      <c r="G163" s="547">
        <f t="shared" si="4"/>
        <v>0</v>
      </c>
      <c r="H163" s="547">
        <f t="shared" si="5"/>
        <v>0</v>
      </c>
    </row>
    <row r="164" spans="1:8" x14ac:dyDescent="0.25">
      <c r="A164" s="396" t="e">
        <f>"INN."&amp;EIGNIR!$B$3&amp;C164</f>
        <v>#N/A</v>
      </c>
      <c r="B164" s="511">
        <f>EIGNIR!C178</f>
        <v>0</v>
      </c>
      <c r="C164" s="503" t="s">
        <v>2033</v>
      </c>
      <c r="D164" s="512"/>
      <c r="F164" s="547"/>
      <c r="G164" s="547">
        <f t="shared" si="4"/>
        <v>0</v>
      </c>
      <c r="H164" s="547">
        <f t="shared" si="5"/>
        <v>0</v>
      </c>
    </row>
    <row r="165" spans="1:8" x14ac:dyDescent="0.25">
      <c r="A165" s="396" t="e">
        <f>"INN."&amp;EIGNIR!$B$3&amp;C165</f>
        <v>#N/A</v>
      </c>
      <c r="B165" s="511">
        <f>EIGNIR!C179</f>
        <v>0</v>
      </c>
      <c r="C165" s="503" t="s">
        <v>2034</v>
      </c>
      <c r="D165" s="512"/>
      <c r="F165" s="547"/>
      <c r="G165" s="547">
        <f t="shared" si="4"/>
        <v>0</v>
      </c>
      <c r="H165" s="547">
        <f t="shared" si="5"/>
        <v>0</v>
      </c>
    </row>
    <row r="166" spans="1:8" x14ac:dyDescent="0.25">
      <c r="A166" s="396" t="e">
        <f>"INN."&amp;EIGNIR!$B$3&amp;C166</f>
        <v>#N/A</v>
      </c>
      <c r="B166" s="511">
        <f>EIGNIR!C180</f>
        <v>0</v>
      </c>
      <c r="C166" s="503" t="s">
        <v>2035</v>
      </c>
      <c r="D166" s="512"/>
      <c r="F166" s="547"/>
      <c r="G166" s="547">
        <f t="shared" si="4"/>
        <v>0</v>
      </c>
      <c r="H166" s="547">
        <f t="shared" si="5"/>
        <v>0</v>
      </c>
    </row>
    <row r="167" spans="1:8" x14ac:dyDescent="0.25">
      <c r="A167" s="396" t="e">
        <f>"INN."&amp;EIGNIR!$B$3&amp;C167</f>
        <v>#N/A</v>
      </c>
      <c r="B167" s="511">
        <f>EIGNIR!C181</f>
        <v>0</v>
      </c>
      <c r="C167" s="503" t="s">
        <v>2036</v>
      </c>
      <c r="D167" s="512"/>
      <c r="F167" s="547"/>
      <c r="G167" s="547">
        <f t="shared" si="4"/>
        <v>0</v>
      </c>
      <c r="H167" s="547">
        <f t="shared" si="5"/>
        <v>0</v>
      </c>
    </row>
    <row r="168" spans="1:8" x14ac:dyDescent="0.25">
      <c r="A168" s="396" t="e">
        <f>"INN."&amp;EIGNIR!$B$3&amp;C168</f>
        <v>#N/A</v>
      </c>
      <c r="B168" s="511">
        <f>EIGNIR!C182</f>
        <v>0</v>
      </c>
      <c r="C168" s="503" t="s">
        <v>2037</v>
      </c>
      <c r="D168" s="512"/>
      <c r="F168" s="547"/>
      <c r="G168" s="547">
        <f t="shared" si="4"/>
        <v>0</v>
      </c>
      <c r="H168" s="547">
        <f t="shared" si="5"/>
        <v>0</v>
      </c>
    </row>
    <row r="169" spans="1:8" x14ac:dyDescent="0.25">
      <c r="A169" s="396" t="e">
        <f>"INN."&amp;EIGNIR!$B$3&amp;C169</f>
        <v>#N/A</v>
      </c>
      <c r="B169" s="511">
        <f>EIGNIR!C183</f>
        <v>0</v>
      </c>
      <c r="C169" s="503" t="s">
        <v>2038</v>
      </c>
      <c r="D169" s="512"/>
      <c r="F169" s="547"/>
      <c r="G169" s="547">
        <f t="shared" si="4"/>
        <v>0</v>
      </c>
      <c r="H169" s="547">
        <f t="shared" si="5"/>
        <v>0</v>
      </c>
    </row>
    <row r="170" spans="1:8" x14ac:dyDescent="0.25">
      <c r="A170" s="396" t="e">
        <f>"INN."&amp;EIGNIR!$B$3&amp;C170</f>
        <v>#N/A</v>
      </c>
      <c r="B170" s="511">
        <f>EIGNIR!C184</f>
        <v>0</v>
      </c>
      <c r="C170" s="503" t="s">
        <v>2039</v>
      </c>
      <c r="F170" s="547"/>
      <c r="G170" s="547">
        <f t="shared" si="4"/>
        <v>0</v>
      </c>
      <c r="H170" s="547">
        <f t="shared" si="5"/>
        <v>0</v>
      </c>
    </row>
    <row r="171" spans="1:8" x14ac:dyDescent="0.25">
      <c r="A171" s="396" t="e">
        <f>"INN."&amp;EIGNIR!$B$3&amp;C171</f>
        <v>#N/A</v>
      </c>
      <c r="B171" s="511">
        <f>EIGNIR!C185</f>
        <v>0</v>
      </c>
      <c r="C171" s="503" t="s">
        <v>2040</v>
      </c>
      <c r="F171" s="547"/>
      <c r="G171" s="547">
        <f t="shared" si="4"/>
        <v>0</v>
      </c>
      <c r="H171" s="547">
        <f t="shared" si="5"/>
        <v>0</v>
      </c>
    </row>
    <row r="172" spans="1:8" x14ac:dyDescent="0.25">
      <c r="A172" s="396" t="e">
        <f>"INN."&amp;EIGNIR!$B$3&amp;C172</f>
        <v>#N/A</v>
      </c>
      <c r="B172" s="511">
        <f>EIGNIR!C186</f>
        <v>0</v>
      </c>
      <c r="C172" s="503" t="s">
        <v>2041</v>
      </c>
      <c r="F172" s="547"/>
      <c r="G172" s="547">
        <f t="shared" si="4"/>
        <v>0</v>
      </c>
      <c r="H172" s="547">
        <f t="shared" si="5"/>
        <v>0</v>
      </c>
    </row>
    <row r="173" spans="1:8" x14ac:dyDescent="0.25">
      <c r="A173" s="396" t="e">
        <f>"INN."&amp;EIGNIR!$B$3&amp;C173</f>
        <v>#N/A</v>
      </c>
      <c r="B173" s="511">
        <f>EIGNIR!C187</f>
        <v>0</v>
      </c>
      <c r="C173" s="503" t="s">
        <v>2042</v>
      </c>
      <c r="F173" s="547"/>
      <c r="G173" s="547">
        <f t="shared" si="4"/>
        <v>0</v>
      </c>
      <c r="H173" s="547">
        <f t="shared" si="5"/>
        <v>0</v>
      </c>
    </row>
    <row r="174" spans="1:8" x14ac:dyDescent="0.25">
      <c r="A174" s="396" t="e">
        <f>"INN."&amp;EIGNIR!$B$3&amp;C174</f>
        <v>#N/A</v>
      </c>
      <c r="B174" s="511">
        <f>EIGNIR!C188</f>
        <v>0</v>
      </c>
      <c r="C174" s="503" t="s">
        <v>2043</v>
      </c>
      <c r="F174" s="547"/>
      <c r="G174" s="547">
        <f t="shared" si="4"/>
        <v>0</v>
      </c>
      <c r="H174" s="547">
        <f t="shared" si="5"/>
        <v>0</v>
      </c>
    </row>
    <row r="175" spans="1:8" x14ac:dyDescent="0.25">
      <c r="A175" s="396" t="e">
        <f>"INN."&amp;EIGNIR!$B$3&amp;C175</f>
        <v>#N/A</v>
      </c>
      <c r="B175" s="511">
        <f>EIGNIR!C189</f>
        <v>0</v>
      </c>
      <c r="C175" s="503" t="s">
        <v>2044</v>
      </c>
      <c r="F175" s="547"/>
      <c r="G175" s="547">
        <f t="shared" si="4"/>
        <v>0</v>
      </c>
      <c r="H175" s="547">
        <f t="shared" si="5"/>
        <v>0</v>
      </c>
    </row>
    <row r="176" spans="1:8" x14ac:dyDescent="0.25">
      <c r="A176" s="396" t="e">
        <f>"INN."&amp;EIGNIR!$B$3&amp;C176</f>
        <v>#N/A</v>
      </c>
      <c r="B176" s="511">
        <f>EIGNIR!C190</f>
        <v>0</v>
      </c>
      <c r="C176" s="503" t="s">
        <v>2045</v>
      </c>
      <c r="F176" s="547"/>
      <c r="G176" s="547">
        <f t="shared" si="4"/>
        <v>0</v>
      </c>
      <c r="H176" s="547">
        <f t="shared" si="5"/>
        <v>0</v>
      </c>
    </row>
    <row r="177" spans="1:8" x14ac:dyDescent="0.25">
      <c r="A177" s="396" t="e">
        <f>"INN."&amp;EIGNIR!$B$3&amp;C177</f>
        <v>#N/A</v>
      </c>
      <c r="B177" s="511">
        <f>EIGNIR!C191</f>
        <v>0</v>
      </c>
      <c r="C177" s="503" t="s">
        <v>2046</v>
      </c>
      <c r="F177" s="547"/>
      <c r="G177" s="547">
        <f t="shared" si="4"/>
        <v>0</v>
      </c>
      <c r="H177" s="547">
        <f t="shared" si="5"/>
        <v>0</v>
      </c>
    </row>
    <row r="178" spans="1:8" x14ac:dyDescent="0.25">
      <c r="A178" s="396" t="e">
        <f>"INN."&amp;EIGNIR!$B$3&amp;C178</f>
        <v>#N/A</v>
      </c>
      <c r="B178" s="511">
        <f>EIGNIR!C196</f>
        <v>0</v>
      </c>
      <c r="C178" s="503" t="s">
        <v>2047</v>
      </c>
      <c r="F178" s="547"/>
      <c r="G178" s="547">
        <f t="shared" si="4"/>
        <v>0</v>
      </c>
      <c r="H178" s="547">
        <f t="shared" si="5"/>
        <v>0</v>
      </c>
    </row>
    <row r="179" spans="1:8" x14ac:dyDescent="0.25">
      <c r="A179" s="396" t="e">
        <f>"INN."&amp;EIGNIR!$B$3&amp;C179</f>
        <v>#N/A</v>
      </c>
      <c r="B179" s="511">
        <f>EIGNIR!C197</f>
        <v>0</v>
      </c>
      <c r="C179" s="503" t="s">
        <v>2048</v>
      </c>
      <c r="F179" s="547"/>
      <c r="G179" s="547">
        <f t="shared" si="4"/>
        <v>0</v>
      </c>
      <c r="H179" s="547">
        <f t="shared" si="5"/>
        <v>0</v>
      </c>
    </row>
    <row r="180" spans="1:8" x14ac:dyDescent="0.25">
      <c r="A180" s="396" t="e">
        <f>"INN."&amp;EIGNIR!$B$3&amp;C180</f>
        <v>#N/A</v>
      </c>
      <c r="B180" s="511">
        <f>EIGNIR!C198</f>
        <v>0</v>
      </c>
      <c r="C180" s="503" t="s">
        <v>2049</v>
      </c>
      <c r="D180" s="504" t="s">
        <v>1922</v>
      </c>
      <c r="F180" s="547"/>
      <c r="G180" s="547">
        <f t="shared" si="4"/>
        <v>0</v>
      </c>
      <c r="H180" s="547">
        <f t="shared" si="5"/>
        <v>0</v>
      </c>
    </row>
    <row r="181" spans="1:8" x14ac:dyDescent="0.25">
      <c r="A181" s="396" t="e">
        <f>"INN."&amp;EIGNIR!$B$3&amp;C181</f>
        <v>#N/A</v>
      </c>
      <c r="B181" s="511">
        <f>EIGNIR!C199</f>
        <v>0</v>
      </c>
      <c r="C181" s="503" t="s">
        <v>2050</v>
      </c>
      <c r="D181" s="504" t="s">
        <v>1924</v>
      </c>
      <c r="F181" s="547"/>
      <c r="G181" s="547">
        <f t="shared" si="4"/>
        <v>0</v>
      </c>
      <c r="H181" s="547">
        <f t="shared" si="5"/>
        <v>0</v>
      </c>
    </row>
    <row r="182" spans="1:8" x14ac:dyDescent="0.25">
      <c r="A182" s="396" t="e">
        <f>"INN."&amp;EIGNIR!$B$3&amp;C182</f>
        <v>#N/A</v>
      </c>
      <c r="B182" s="511">
        <f>EIGNIR!C200</f>
        <v>0</v>
      </c>
      <c r="C182" s="503" t="s">
        <v>2051</v>
      </c>
      <c r="D182" s="512"/>
      <c r="F182" s="547"/>
      <c r="G182" s="547">
        <f t="shared" si="4"/>
        <v>0</v>
      </c>
      <c r="H182" s="547">
        <f t="shared" si="5"/>
        <v>0</v>
      </c>
    </row>
    <row r="183" spans="1:8" x14ac:dyDescent="0.25">
      <c r="A183" s="396" t="e">
        <f>"INN."&amp;EIGNIR!$B$3&amp;C183</f>
        <v>#N/A</v>
      </c>
      <c r="B183" s="511">
        <f>EIGNIR!C201</f>
        <v>0</v>
      </c>
      <c r="C183" s="503" t="s">
        <v>2052</v>
      </c>
      <c r="D183" s="512"/>
      <c r="F183" s="547"/>
      <c r="G183" s="547">
        <f t="shared" si="4"/>
        <v>0</v>
      </c>
      <c r="H183" s="547">
        <f t="shared" si="5"/>
        <v>0</v>
      </c>
    </row>
    <row r="184" spans="1:8" x14ac:dyDescent="0.25">
      <c r="A184" s="396" t="e">
        <f>"INN."&amp;EIGNIR!$B$3&amp;C184</f>
        <v>#N/A</v>
      </c>
      <c r="B184" s="511">
        <f>EIGNIR!C202</f>
        <v>0</v>
      </c>
      <c r="C184" s="503" t="s">
        <v>2053</v>
      </c>
      <c r="D184" s="512"/>
      <c r="F184" s="547"/>
      <c r="G184" s="547">
        <f t="shared" si="4"/>
        <v>0</v>
      </c>
      <c r="H184" s="547">
        <f t="shared" si="5"/>
        <v>0</v>
      </c>
    </row>
    <row r="185" spans="1:8" x14ac:dyDescent="0.25">
      <c r="A185" s="396" t="e">
        <f>"INN."&amp;EIGNIR!$B$3&amp;C185</f>
        <v>#N/A</v>
      </c>
      <c r="B185" s="511">
        <f>EIGNIR!C203</f>
        <v>0</v>
      </c>
      <c r="C185" s="503" t="s">
        <v>2054</v>
      </c>
      <c r="D185" s="512"/>
      <c r="F185" s="547"/>
      <c r="G185" s="547">
        <f t="shared" si="4"/>
        <v>0</v>
      </c>
      <c r="H185" s="547">
        <f t="shared" si="5"/>
        <v>0</v>
      </c>
    </row>
    <row r="186" spans="1:8" x14ac:dyDescent="0.25">
      <c r="A186" s="396" t="e">
        <f>"INN."&amp;EIGNIR!$B$3&amp;C186</f>
        <v>#N/A</v>
      </c>
      <c r="B186" s="511">
        <f>EIGNIR!C204</f>
        <v>0</v>
      </c>
      <c r="C186" s="503" t="s">
        <v>2055</v>
      </c>
      <c r="D186" s="512"/>
      <c r="F186" s="547"/>
      <c r="G186" s="547">
        <f t="shared" si="4"/>
        <v>0</v>
      </c>
      <c r="H186" s="547">
        <f t="shared" si="5"/>
        <v>0</v>
      </c>
    </row>
    <row r="187" spans="1:8" x14ac:dyDescent="0.25">
      <c r="A187" s="396" t="e">
        <f>"INN."&amp;EIGNIR!$B$3&amp;C187</f>
        <v>#N/A</v>
      </c>
      <c r="B187" s="511">
        <f>EIGNIR!C205</f>
        <v>0</v>
      </c>
      <c r="C187" s="503" t="s">
        <v>2056</v>
      </c>
      <c r="D187" s="512"/>
      <c r="F187" s="547"/>
      <c r="G187" s="547">
        <f t="shared" si="4"/>
        <v>0</v>
      </c>
      <c r="H187" s="547">
        <f t="shared" si="5"/>
        <v>0</v>
      </c>
    </row>
    <row r="188" spans="1:8" x14ac:dyDescent="0.25">
      <c r="A188" s="396" t="e">
        <f>"INN."&amp;EIGNIR!$B$3&amp;C188</f>
        <v>#N/A</v>
      </c>
      <c r="B188" s="511">
        <f>EIGNIR!C206</f>
        <v>0</v>
      </c>
      <c r="C188" s="503" t="s">
        <v>2057</v>
      </c>
      <c r="D188" s="512"/>
      <c r="F188" s="547"/>
      <c r="G188" s="547">
        <f t="shared" si="4"/>
        <v>0</v>
      </c>
      <c r="H188" s="547">
        <f t="shared" si="5"/>
        <v>0</v>
      </c>
    </row>
    <row r="189" spans="1:8" x14ac:dyDescent="0.25">
      <c r="A189" s="396" t="e">
        <f>"INN."&amp;EIGNIR!$B$3&amp;C189</f>
        <v>#N/A</v>
      </c>
      <c r="B189" s="511">
        <f>EIGNIR!C207</f>
        <v>0</v>
      </c>
      <c r="C189" s="503" t="s">
        <v>2058</v>
      </c>
      <c r="D189" s="512"/>
      <c r="F189" s="547"/>
      <c r="G189" s="547">
        <f t="shared" si="4"/>
        <v>0</v>
      </c>
      <c r="H189" s="547">
        <f t="shared" si="5"/>
        <v>0</v>
      </c>
    </row>
    <row r="190" spans="1:8" x14ac:dyDescent="0.25">
      <c r="A190" s="396" t="e">
        <f>"INN."&amp;EIGNIR!$B$3&amp;C190</f>
        <v>#N/A</v>
      </c>
      <c r="B190" s="511">
        <f>EIGNIR!C208</f>
        <v>0</v>
      </c>
      <c r="C190" s="503" t="s">
        <v>2059</v>
      </c>
      <c r="D190" s="512"/>
      <c r="F190" s="547"/>
      <c r="G190" s="547">
        <f t="shared" si="4"/>
        <v>0</v>
      </c>
      <c r="H190" s="547">
        <f t="shared" si="5"/>
        <v>0</v>
      </c>
    </row>
    <row r="191" spans="1:8" x14ac:dyDescent="0.25">
      <c r="A191" s="396" t="e">
        <f>"INN."&amp;EIGNIR!$B$3&amp;C191</f>
        <v>#N/A</v>
      </c>
      <c r="B191" s="511">
        <f>EIGNIR!C209</f>
        <v>0</v>
      </c>
      <c r="C191" s="503" t="s">
        <v>2060</v>
      </c>
      <c r="D191" s="512"/>
      <c r="F191" s="547"/>
      <c r="G191" s="547">
        <f t="shared" si="4"/>
        <v>0</v>
      </c>
      <c r="H191" s="547">
        <f t="shared" si="5"/>
        <v>0</v>
      </c>
    </row>
    <row r="192" spans="1:8" x14ac:dyDescent="0.25">
      <c r="A192" s="396" t="e">
        <f>"INN."&amp;EIGNIR!$B$3&amp;C192</f>
        <v>#N/A</v>
      </c>
      <c r="B192" s="511">
        <f>EIGNIR!C210</f>
        <v>0</v>
      </c>
      <c r="C192" s="503" t="s">
        <v>2061</v>
      </c>
      <c r="D192" s="512"/>
      <c r="F192" s="547"/>
      <c r="G192" s="547">
        <f t="shared" si="4"/>
        <v>0</v>
      </c>
      <c r="H192" s="547">
        <f t="shared" si="5"/>
        <v>0</v>
      </c>
    </row>
    <row r="193" spans="1:8" x14ac:dyDescent="0.25">
      <c r="A193" s="396" t="e">
        <f>"INN."&amp;EIGNIR!$B$3&amp;C193</f>
        <v>#N/A</v>
      </c>
      <c r="B193" s="511">
        <f>EIGNIR!C211</f>
        <v>0</v>
      </c>
      <c r="C193" s="503" t="s">
        <v>2062</v>
      </c>
      <c r="D193" s="512"/>
      <c r="F193" s="547"/>
      <c r="G193" s="547">
        <f t="shared" si="4"/>
        <v>0</v>
      </c>
      <c r="H193" s="547">
        <f t="shared" si="5"/>
        <v>0</v>
      </c>
    </row>
    <row r="194" spans="1:8" x14ac:dyDescent="0.25">
      <c r="A194" s="396" t="e">
        <f>"INN."&amp;EIGNIR!$B$3&amp;C194</f>
        <v>#N/A</v>
      </c>
      <c r="B194" s="511">
        <f>EIGNIR!C212</f>
        <v>0</v>
      </c>
      <c r="C194" s="503" t="s">
        <v>2063</v>
      </c>
      <c r="D194" s="512"/>
      <c r="F194" s="547"/>
      <c r="G194" s="547">
        <f t="shared" si="4"/>
        <v>0</v>
      </c>
      <c r="H194" s="547">
        <f t="shared" si="5"/>
        <v>0</v>
      </c>
    </row>
    <row r="195" spans="1:8" x14ac:dyDescent="0.25">
      <c r="A195" s="396" t="e">
        <f>"INN."&amp;EIGNIR!$B$3&amp;C195</f>
        <v>#N/A</v>
      </c>
      <c r="B195" s="511">
        <f>EIGNIR!C213</f>
        <v>0</v>
      </c>
      <c r="C195" s="503" t="s">
        <v>2064</v>
      </c>
      <c r="D195" s="512"/>
      <c r="F195" s="547"/>
      <c r="G195" s="547">
        <f t="shared" si="4"/>
        <v>0</v>
      </c>
      <c r="H195" s="547">
        <f t="shared" si="5"/>
        <v>0</v>
      </c>
    </row>
    <row r="196" spans="1:8" x14ac:dyDescent="0.25">
      <c r="A196" s="396" t="e">
        <f>"INN."&amp;EIGNIR!$B$3&amp;C196</f>
        <v>#N/A</v>
      </c>
      <c r="B196" s="511">
        <f>EIGNIR!C214</f>
        <v>0</v>
      </c>
      <c r="C196" s="503" t="s">
        <v>2065</v>
      </c>
      <c r="D196" s="512"/>
      <c r="F196" s="547"/>
      <c r="G196" s="547">
        <f t="shared" si="4"/>
        <v>0</v>
      </c>
      <c r="H196" s="547">
        <f t="shared" si="5"/>
        <v>0</v>
      </c>
    </row>
    <row r="197" spans="1:8" x14ac:dyDescent="0.25">
      <c r="A197" s="396" t="e">
        <f>"INN."&amp;EIGNIR!$B$3&amp;C197</f>
        <v>#N/A</v>
      </c>
      <c r="B197" s="511">
        <f>EIGNIR!C215</f>
        <v>0</v>
      </c>
      <c r="C197" s="503" t="s">
        <v>2066</v>
      </c>
      <c r="D197" s="512"/>
      <c r="F197" s="547"/>
      <c r="G197" s="547">
        <f t="shared" si="4"/>
        <v>0</v>
      </c>
      <c r="H197" s="547">
        <f t="shared" si="5"/>
        <v>0</v>
      </c>
    </row>
    <row r="198" spans="1:8" x14ac:dyDescent="0.25">
      <c r="A198" s="396" t="e">
        <f>"INN."&amp;EIGNIR!$B$3&amp;C198</f>
        <v>#N/A</v>
      </c>
      <c r="B198" s="511">
        <f>EIGNIR!C216</f>
        <v>0</v>
      </c>
      <c r="C198" s="503" t="s">
        <v>2067</v>
      </c>
      <c r="F198" s="547"/>
      <c r="G198" s="547">
        <f t="shared" si="4"/>
        <v>0</v>
      </c>
      <c r="H198" s="547">
        <f t="shared" si="5"/>
        <v>0</v>
      </c>
    </row>
    <row r="199" spans="1:8" x14ac:dyDescent="0.25">
      <c r="A199" s="396" t="e">
        <f>"INN."&amp;EIGNIR!$B$3&amp;C199</f>
        <v>#N/A</v>
      </c>
      <c r="B199" s="511">
        <f>EIGNIR!C217</f>
        <v>0</v>
      </c>
      <c r="C199" s="503" t="s">
        <v>2068</v>
      </c>
      <c r="F199" s="547"/>
      <c r="G199" s="547">
        <f t="shared" si="4"/>
        <v>0</v>
      </c>
      <c r="H199" s="547">
        <f t="shared" si="5"/>
        <v>0</v>
      </c>
    </row>
    <row r="200" spans="1:8" x14ac:dyDescent="0.25">
      <c r="A200" s="396" t="e">
        <f>"INN."&amp;EIGNIR!$B$3&amp;C200</f>
        <v>#N/A</v>
      </c>
      <c r="B200" s="511">
        <f>EIGNIR!C218</f>
        <v>0</v>
      </c>
      <c r="C200" s="503" t="s">
        <v>2069</v>
      </c>
      <c r="F200" s="547"/>
      <c r="G200" s="547">
        <f t="shared" si="4"/>
        <v>0</v>
      </c>
      <c r="H200" s="547">
        <f t="shared" si="5"/>
        <v>0</v>
      </c>
    </row>
    <row r="201" spans="1:8" x14ac:dyDescent="0.25">
      <c r="A201" s="396" t="e">
        <f>"INN."&amp;EIGNIR!$B$3&amp;C201</f>
        <v>#N/A</v>
      </c>
      <c r="B201" s="511">
        <f>EIGNIR!C219</f>
        <v>0</v>
      </c>
      <c r="C201" s="503" t="s">
        <v>2070</v>
      </c>
      <c r="F201" s="547"/>
      <c r="G201" s="547">
        <f t="shared" si="4"/>
        <v>0</v>
      </c>
      <c r="H201" s="547">
        <f t="shared" si="5"/>
        <v>0</v>
      </c>
    </row>
    <row r="202" spans="1:8" x14ac:dyDescent="0.25">
      <c r="A202" s="396" t="e">
        <f>"INN."&amp;EIGNIR!$B$3&amp;C202</f>
        <v>#N/A</v>
      </c>
      <c r="B202" s="511">
        <f>EIGNIR!C220</f>
        <v>0</v>
      </c>
      <c r="C202" s="503" t="s">
        <v>2071</v>
      </c>
      <c r="F202" s="547"/>
      <c r="G202" s="547">
        <f t="shared" ref="G202:G265" si="6">+F202-B202</f>
        <v>0</v>
      </c>
      <c r="H202" s="547">
        <f t="shared" si="5"/>
        <v>0</v>
      </c>
    </row>
    <row r="203" spans="1:8" x14ac:dyDescent="0.25">
      <c r="A203" s="396" t="e">
        <f>"INN."&amp;EIGNIR!$B$3&amp;C203</f>
        <v>#N/A</v>
      </c>
      <c r="B203" s="511">
        <f>EIGNIR!C221</f>
        <v>0</v>
      </c>
      <c r="C203" s="503" t="s">
        <v>2072</v>
      </c>
      <c r="F203" s="547"/>
      <c r="G203" s="547">
        <f t="shared" si="6"/>
        <v>0</v>
      </c>
      <c r="H203" s="547">
        <f t="shared" ref="H203:H266" si="7">+ABS(G203)</f>
        <v>0</v>
      </c>
    </row>
    <row r="204" spans="1:8" x14ac:dyDescent="0.25">
      <c r="A204" s="396" t="e">
        <f>"INN."&amp;EIGNIR!$B$3&amp;C204</f>
        <v>#N/A</v>
      </c>
      <c r="B204" s="511">
        <f>EIGNIR!C222</f>
        <v>0</v>
      </c>
      <c r="C204" s="503" t="s">
        <v>2073</v>
      </c>
      <c r="F204" s="547"/>
      <c r="G204" s="547">
        <f t="shared" si="6"/>
        <v>0</v>
      </c>
      <c r="H204" s="547">
        <f t="shared" si="7"/>
        <v>0</v>
      </c>
    </row>
    <row r="205" spans="1:8" x14ac:dyDescent="0.25">
      <c r="A205" s="396" t="e">
        <f>"INN."&amp;EIGNIR!$B$3&amp;C205</f>
        <v>#N/A</v>
      </c>
      <c r="B205" s="511">
        <f>EIGNIR!C223</f>
        <v>0</v>
      </c>
      <c r="C205" s="503" t="s">
        <v>2074</v>
      </c>
      <c r="F205" s="547"/>
      <c r="G205" s="547">
        <f t="shared" si="6"/>
        <v>0</v>
      </c>
      <c r="H205" s="547">
        <f t="shared" si="7"/>
        <v>0</v>
      </c>
    </row>
    <row r="206" spans="1:8" x14ac:dyDescent="0.25">
      <c r="A206" s="396" t="e">
        <f>"INN."&amp;EIGNIR!$B$3&amp;C206</f>
        <v>#N/A</v>
      </c>
      <c r="B206" s="511">
        <f>EIGNIR!C224</f>
        <v>0</v>
      </c>
      <c r="C206" s="503" t="s">
        <v>2075</v>
      </c>
      <c r="F206" s="547"/>
      <c r="G206" s="547">
        <f t="shared" si="6"/>
        <v>0</v>
      </c>
      <c r="H206" s="547">
        <f t="shared" si="7"/>
        <v>0</v>
      </c>
    </row>
    <row r="207" spans="1:8" x14ac:dyDescent="0.25">
      <c r="A207" s="396" t="e">
        <f>"INN."&amp;EIGNIR!$B$3&amp;C207</f>
        <v>#N/A</v>
      </c>
      <c r="B207" s="511">
        <f>EIGNIR!C225</f>
        <v>0</v>
      </c>
      <c r="C207" s="503" t="s">
        <v>2076</v>
      </c>
      <c r="F207" s="547"/>
      <c r="G207" s="547">
        <f t="shared" si="6"/>
        <v>0</v>
      </c>
      <c r="H207" s="547">
        <f t="shared" si="7"/>
        <v>0</v>
      </c>
    </row>
    <row r="208" spans="1:8" x14ac:dyDescent="0.25">
      <c r="A208" s="396" t="e">
        <f>"INN."&amp;EIGNIR!$B$3&amp;C208</f>
        <v>#N/A</v>
      </c>
      <c r="B208" s="511">
        <f>EIGNIR!C226</f>
        <v>0</v>
      </c>
      <c r="C208" s="503" t="s">
        <v>2077</v>
      </c>
      <c r="F208" s="547"/>
      <c r="G208" s="547">
        <f t="shared" si="6"/>
        <v>0</v>
      </c>
      <c r="H208" s="547">
        <f t="shared" si="7"/>
        <v>0</v>
      </c>
    </row>
    <row r="209" spans="1:8" x14ac:dyDescent="0.25">
      <c r="A209" s="396" t="e">
        <f>"INN."&amp;EIGNIR!$B$3&amp;C209</f>
        <v>#N/A</v>
      </c>
      <c r="B209" s="511">
        <f>EIGNIR!C227</f>
        <v>0</v>
      </c>
      <c r="C209" s="503" t="s">
        <v>2078</v>
      </c>
      <c r="F209" s="547"/>
      <c r="G209" s="547">
        <f t="shared" si="6"/>
        <v>0</v>
      </c>
      <c r="H209" s="547">
        <f t="shared" si="7"/>
        <v>0</v>
      </c>
    </row>
    <row r="210" spans="1:8" x14ac:dyDescent="0.25">
      <c r="A210" s="396" t="e">
        <f>"INN."&amp;EIGNIR!$B$3&amp;C210</f>
        <v>#N/A</v>
      </c>
      <c r="B210" s="511">
        <f>EIGNIR!C229</f>
        <v>0</v>
      </c>
      <c r="C210" s="503" t="s">
        <v>2079</v>
      </c>
      <c r="F210" s="547"/>
      <c r="G210" s="547">
        <f t="shared" si="6"/>
        <v>0</v>
      </c>
      <c r="H210" s="547">
        <f t="shared" si="7"/>
        <v>0</v>
      </c>
    </row>
    <row r="211" spans="1:8" x14ac:dyDescent="0.25">
      <c r="A211" s="396" t="e">
        <f>"INN."&amp;EIGNIR!$B$3&amp;C211</f>
        <v>#N/A</v>
      </c>
      <c r="B211" s="511">
        <f>EIGNIR!C230</f>
        <v>0</v>
      </c>
      <c r="C211" s="503" t="s">
        <v>2080</v>
      </c>
      <c r="F211" s="547"/>
      <c r="G211" s="547">
        <f t="shared" si="6"/>
        <v>0</v>
      </c>
      <c r="H211" s="547">
        <f t="shared" si="7"/>
        <v>0</v>
      </c>
    </row>
    <row r="212" spans="1:8" x14ac:dyDescent="0.25">
      <c r="A212" s="396" t="e">
        <f>"INN."&amp;EIGNIR!$B$3&amp;C212</f>
        <v>#N/A</v>
      </c>
      <c r="B212" s="511">
        <f>EIGNIR!C231</f>
        <v>0</v>
      </c>
      <c r="C212" s="503" t="s">
        <v>2081</v>
      </c>
      <c r="D212" s="504" t="s">
        <v>1956</v>
      </c>
      <c r="F212" s="547"/>
      <c r="G212" s="547">
        <f t="shared" si="6"/>
        <v>0</v>
      </c>
      <c r="H212" s="547">
        <f t="shared" si="7"/>
        <v>0</v>
      </c>
    </row>
    <row r="213" spans="1:8" x14ac:dyDescent="0.25">
      <c r="A213" s="396" t="e">
        <f>"INN."&amp;EIGNIR!$B$3&amp;C213</f>
        <v>#N/A</v>
      </c>
      <c r="B213" s="511">
        <f>EIGNIR!C232</f>
        <v>0</v>
      </c>
      <c r="C213" s="503" t="s">
        <v>2082</v>
      </c>
      <c r="D213" s="512"/>
      <c r="F213" s="547"/>
      <c r="G213" s="547">
        <f t="shared" si="6"/>
        <v>0</v>
      </c>
      <c r="H213" s="547">
        <f t="shared" si="7"/>
        <v>0</v>
      </c>
    </row>
    <row r="214" spans="1:8" x14ac:dyDescent="0.25">
      <c r="A214" s="396" t="e">
        <f>"INN."&amp;EIGNIR!$B$3&amp;C214</f>
        <v>#N/A</v>
      </c>
      <c r="B214" s="511">
        <f>EIGNIR!C233</f>
        <v>0</v>
      </c>
      <c r="C214" s="503" t="s">
        <v>2083</v>
      </c>
      <c r="D214" s="512"/>
      <c r="F214" s="547"/>
      <c r="G214" s="547">
        <f t="shared" si="6"/>
        <v>0</v>
      </c>
      <c r="H214" s="547">
        <f t="shared" si="7"/>
        <v>0</v>
      </c>
    </row>
    <row r="215" spans="1:8" x14ac:dyDescent="0.25">
      <c r="A215" s="396" t="e">
        <f>"INN."&amp;EIGNIR!$B$3&amp;C215</f>
        <v>#N/A</v>
      </c>
      <c r="B215" s="511">
        <f>EIGNIR!C234</f>
        <v>0</v>
      </c>
      <c r="C215" s="503" t="s">
        <v>2084</v>
      </c>
      <c r="D215" s="512"/>
      <c r="F215" s="547"/>
      <c r="G215" s="547">
        <f t="shared" si="6"/>
        <v>0</v>
      </c>
      <c r="H215" s="547">
        <f t="shared" si="7"/>
        <v>0</v>
      </c>
    </row>
    <row r="216" spans="1:8" x14ac:dyDescent="0.25">
      <c r="A216" s="396" t="e">
        <f>"INN."&amp;EIGNIR!$B$3&amp;C216</f>
        <v>#N/A</v>
      </c>
      <c r="B216" s="511">
        <f>EIGNIR!C235</f>
        <v>0</v>
      </c>
      <c r="C216" s="503" t="s">
        <v>2085</v>
      </c>
      <c r="D216" s="512"/>
      <c r="F216" s="547"/>
      <c r="G216" s="547">
        <f t="shared" si="6"/>
        <v>0</v>
      </c>
      <c r="H216" s="547">
        <f t="shared" si="7"/>
        <v>0</v>
      </c>
    </row>
    <row r="217" spans="1:8" x14ac:dyDescent="0.25">
      <c r="A217" s="396" t="e">
        <f>"INN."&amp;EIGNIR!$B$3&amp;C217</f>
        <v>#N/A</v>
      </c>
      <c r="B217" s="511">
        <f>EIGNIR!C236</f>
        <v>0</v>
      </c>
      <c r="C217" s="503" t="s">
        <v>2086</v>
      </c>
      <c r="D217" s="512"/>
      <c r="F217" s="547"/>
      <c r="G217" s="547">
        <f t="shared" si="6"/>
        <v>0</v>
      </c>
      <c r="H217" s="547">
        <f t="shared" si="7"/>
        <v>0</v>
      </c>
    </row>
    <row r="218" spans="1:8" x14ac:dyDescent="0.25">
      <c r="A218" s="396" t="e">
        <f>"INN."&amp;EIGNIR!$B$3&amp;C218</f>
        <v>#N/A</v>
      </c>
      <c r="B218" s="511">
        <f>EIGNIR!C237</f>
        <v>0</v>
      </c>
      <c r="C218" s="503" t="s">
        <v>2087</v>
      </c>
      <c r="D218" s="512"/>
      <c r="F218" s="547"/>
      <c r="G218" s="547">
        <f t="shared" si="6"/>
        <v>0</v>
      </c>
      <c r="H218" s="547">
        <f t="shared" si="7"/>
        <v>0</v>
      </c>
    </row>
    <row r="219" spans="1:8" x14ac:dyDescent="0.25">
      <c r="A219" s="396" t="e">
        <f>"INN."&amp;EIGNIR!$B$3&amp;C219</f>
        <v>#N/A</v>
      </c>
      <c r="B219" s="511">
        <f>EIGNIR!C238</f>
        <v>0</v>
      </c>
      <c r="C219" s="503" t="s">
        <v>2088</v>
      </c>
      <c r="D219" s="512"/>
      <c r="F219" s="547"/>
      <c r="G219" s="547">
        <f t="shared" si="6"/>
        <v>0</v>
      </c>
      <c r="H219" s="547">
        <f t="shared" si="7"/>
        <v>0</v>
      </c>
    </row>
    <row r="220" spans="1:8" x14ac:dyDescent="0.25">
      <c r="A220" s="396" t="e">
        <f>"INN."&amp;EIGNIR!$B$3&amp;C220</f>
        <v>#N/A</v>
      </c>
      <c r="B220" s="511">
        <f>EIGNIR!C239</f>
        <v>0</v>
      </c>
      <c r="C220" s="503" t="s">
        <v>2089</v>
      </c>
      <c r="D220" s="512"/>
      <c r="F220" s="547"/>
      <c r="G220" s="547">
        <f t="shared" si="6"/>
        <v>0</v>
      </c>
      <c r="H220" s="547">
        <f t="shared" si="7"/>
        <v>0</v>
      </c>
    </row>
    <row r="221" spans="1:8" x14ac:dyDescent="0.25">
      <c r="A221" s="396" t="e">
        <f>"INN."&amp;EIGNIR!$B$3&amp;C221</f>
        <v>#N/A</v>
      </c>
      <c r="B221" s="511">
        <f>EIGNIR!C240</f>
        <v>0</v>
      </c>
      <c r="C221" s="503" t="s">
        <v>2090</v>
      </c>
      <c r="D221" s="512"/>
      <c r="F221" s="547"/>
      <c r="G221" s="547">
        <f t="shared" si="6"/>
        <v>0</v>
      </c>
      <c r="H221" s="547">
        <f t="shared" si="7"/>
        <v>0</v>
      </c>
    </row>
    <row r="222" spans="1:8" x14ac:dyDescent="0.25">
      <c r="A222" s="396" t="e">
        <f>"INN."&amp;EIGNIR!$B$3&amp;C222</f>
        <v>#N/A</v>
      </c>
      <c r="B222" s="511">
        <f>EIGNIR!C241</f>
        <v>0</v>
      </c>
      <c r="C222" s="503" t="s">
        <v>2091</v>
      </c>
      <c r="D222" s="512"/>
      <c r="F222" s="547"/>
      <c r="G222" s="547">
        <f t="shared" si="6"/>
        <v>0</v>
      </c>
      <c r="H222" s="547">
        <f t="shared" si="7"/>
        <v>0</v>
      </c>
    </row>
    <row r="223" spans="1:8" x14ac:dyDescent="0.25">
      <c r="A223" s="396" t="e">
        <f>"INN."&amp;EIGNIR!$B$3&amp;C223</f>
        <v>#N/A</v>
      </c>
      <c r="B223" s="511">
        <f>EIGNIR!C242</f>
        <v>0</v>
      </c>
      <c r="C223" s="503" t="s">
        <v>2092</v>
      </c>
      <c r="D223" s="512"/>
      <c r="F223" s="547"/>
      <c r="G223" s="547">
        <f t="shared" si="6"/>
        <v>0</v>
      </c>
      <c r="H223" s="547">
        <f t="shared" si="7"/>
        <v>0</v>
      </c>
    </row>
    <row r="224" spans="1:8" x14ac:dyDescent="0.25">
      <c r="A224" s="396" t="e">
        <f>"INN."&amp;EIGNIR!$B$3&amp;C224</f>
        <v>#N/A</v>
      </c>
      <c r="B224" s="511">
        <f>EIGNIR!C243</f>
        <v>0</v>
      </c>
      <c r="C224" s="503" t="s">
        <v>2093</v>
      </c>
      <c r="D224" s="512"/>
      <c r="F224" s="547"/>
      <c r="G224" s="547">
        <f t="shared" si="6"/>
        <v>0</v>
      </c>
      <c r="H224" s="547">
        <f t="shared" si="7"/>
        <v>0</v>
      </c>
    </row>
    <row r="225" spans="1:8" x14ac:dyDescent="0.25">
      <c r="A225" s="396" t="e">
        <f>"INN."&amp;EIGNIR!$B$3&amp;C225</f>
        <v>#N/A</v>
      </c>
      <c r="B225" s="511">
        <f>EIGNIR!C244</f>
        <v>0</v>
      </c>
      <c r="C225" s="503" t="s">
        <v>2094</v>
      </c>
      <c r="D225" s="512"/>
      <c r="F225" s="547"/>
      <c r="G225" s="547">
        <f t="shared" si="6"/>
        <v>0</v>
      </c>
      <c r="H225" s="547">
        <f t="shared" si="7"/>
        <v>0</v>
      </c>
    </row>
    <row r="226" spans="1:8" x14ac:dyDescent="0.25">
      <c r="A226" s="396" t="e">
        <f>"INN."&amp;EIGNIR!$B$3&amp;C226</f>
        <v>#N/A</v>
      </c>
      <c r="B226" s="511">
        <f>EIGNIR!C245</f>
        <v>0</v>
      </c>
      <c r="C226" s="503" t="s">
        <v>2095</v>
      </c>
      <c r="D226" s="512"/>
      <c r="F226" s="547"/>
      <c r="G226" s="547">
        <f t="shared" si="6"/>
        <v>0</v>
      </c>
      <c r="H226" s="547">
        <f t="shared" si="7"/>
        <v>0</v>
      </c>
    </row>
    <row r="227" spans="1:8" x14ac:dyDescent="0.25">
      <c r="A227" s="396" t="e">
        <f>"INN."&amp;EIGNIR!$B$3&amp;C227</f>
        <v>#N/A</v>
      </c>
      <c r="B227" s="511">
        <f>EIGNIR!C246</f>
        <v>0</v>
      </c>
      <c r="C227" s="503" t="s">
        <v>2096</v>
      </c>
      <c r="D227" s="512"/>
      <c r="F227" s="547"/>
      <c r="G227" s="547">
        <f t="shared" si="6"/>
        <v>0</v>
      </c>
      <c r="H227" s="547">
        <f t="shared" si="7"/>
        <v>0</v>
      </c>
    </row>
    <row r="228" spans="1:8" x14ac:dyDescent="0.25">
      <c r="A228" s="396" t="e">
        <f>"INN."&amp;EIGNIR!$B$3&amp;C228</f>
        <v>#N/A</v>
      </c>
      <c r="B228" s="511">
        <f>EIGNIR!C247</f>
        <v>0</v>
      </c>
      <c r="C228" s="503" t="s">
        <v>2097</v>
      </c>
      <c r="D228" s="512"/>
      <c r="F228" s="547"/>
      <c r="G228" s="547">
        <f t="shared" si="6"/>
        <v>0</v>
      </c>
      <c r="H228" s="547">
        <f t="shared" si="7"/>
        <v>0</v>
      </c>
    </row>
    <row r="229" spans="1:8" x14ac:dyDescent="0.25">
      <c r="A229" s="396" t="e">
        <f>"INN."&amp;EIGNIR!$B$3&amp;C229</f>
        <v>#N/A</v>
      </c>
      <c r="B229" s="511">
        <f>EIGNIR!C248</f>
        <v>0</v>
      </c>
      <c r="C229" s="503" t="s">
        <v>2098</v>
      </c>
      <c r="F229" s="547"/>
      <c r="G229" s="547">
        <f t="shared" si="6"/>
        <v>0</v>
      </c>
      <c r="H229" s="547">
        <f t="shared" si="7"/>
        <v>0</v>
      </c>
    </row>
    <row r="230" spans="1:8" x14ac:dyDescent="0.25">
      <c r="A230" s="396" t="e">
        <f>"INN."&amp;EIGNIR!$B$3&amp;C230</f>
        <v>#N/A</v>
      </c>
      <c r="B230" s="511">
        <f>EIGNIR!C249</f>
        <v>0</v>
      </c>
      <c r="C230" s="503" t="s">
        <v>2099</v>
      </c>
      <c r="F230" s="547"/>
      <c r="G230" s="547">
        <f t="shared" si="6"/>
        <v>0</v>
      </c>
      <c r="H230" s="547">
        <f t="shared" si="7"/>
        <v>0</v>
      </c>
    </row>
    <row r="231" spans="1:8" x14ac:dyDescent="0.25">
      <c r="A231" s="396" t="e">
        <f>"INN."&amp;EIGNIR!$B$3&amp;C231</f>
        <v>#N/A</v>
      </c>
      <c r="B231" s="511">
        <f>EIGNIR!C250</f>
        <v>0</v>
      </c>
      <c r="C231" s="503" t="s">
        <v>2100</v>
      </c>
      <c r="F231" s="547"/>
      <c r="G231" s="547">
        <f t="shared" si="6"/>
        <v>0</v>
      </c>
      <c r="H231" s="547">
        <f t="shared" si="7"/>
        <v>0</v>
      </c>
    </row>
    <row r="232" spans="1:8" x14ac:dyDescent="0.25">
      <c r="A232" s="396" t="e">
        <f>"INN."&amp;EIGNIR!$B$3&amp;C232</f>
        <v>#N/A</v>
      </c>
      <c r="B232" s="511">
        <f>EIGNIR!C251</f>
        <v>0</v>
      </c>
      <c r="C232" s="503" t="s">
        <v>2101</v>
      </c>
      <c r="F232" s="547"/>
      <c r="G232" s="547">
        <f t="shared" si="6"/>
        <v>0</v>
      </c>
      <c r="H232" s="547">
        <f t="shared" si="7"/>
        <v>0</v>
      </c>
    </row>
    <row r="233" spans="1:8" x14ac:dyDescent="0.25">
      <c r="A233" s="396" t="e">
        <f>"INN."&amp;EIGNIR!$B$3&amp;C233</f>
        <v>#N/A</v>
      </c>
      <c r="B233" s="511">
        <f>EIGNIR!C252</f>
        <v>0</v>
      </c>
      <c r="C233" s="503" t="s">
        <v>2102</v>
      </c>
      <c r="F233" s="547"/>
      <c r="G233" s="547">
        <f t="shared" si="6"/>
        <v>0</v>
      </c>
      <c r="H233" s="547">
        <f t="shared" si="7"/>
        <v>0</v>
      </c>
    </row>
    <row r="234" spans="1:8" x14ac:dyDescent="0.25">
      <c r="A234" s="396" t="e">
        <f>"INN."&amp;EIGNIR!$B$3&amp;C234</f>
        <v>#N/A</v>
      </c>
      <c r="B234" s="511">
        <f>EIGNIR!C253</f>
        <v>0</v>
      </c>
      <c r="C234" s="503" t="s">
        <v>2103</v>
      </c>
      <c r="F234" s="547"/>
      <c r="G234" s="547">
        <f t="shared" si="6"/>
        <v>0</v>
      </c>
      <c r="H234" s="547">
        <f t="shared" si="7"/>
        <v>0</v>
      </c>
    </row>
    <row r="235" spans="1:8" x14ac:dyDescent="0.25">
      <c r="A235" s="396" t="e">
        <f>"INN."&amp;EIGNIR!$B$3&amp;C235</f>
        <v>#N/A</v>
      </c>
      <c r="B235" s="511">
        <f>EIGNIR!C254</f>
        <v>0</v>
      </c>
      <c r="C235" s="503" t="s">
        <v>2104</v>
      </c>
      <c r="F235" s="547"/>
      <c r="G235" s="547">
        <f t="shared" si="6"/>
        <v>0</v>
      </c>
      <c r="H235" s="547">
        <f t="shared" si="7"/>
        <v>0</v>
      </c>
    </row>
    <row r="236" spans="1:8" x14ac:dyDescent="0.25">
      <c r="A236" s="396" t="e">
        <f>"INN."&amp;EIGNIR!$B$3&amp;C236</f>
        <v>#N/A</v>
      </c>
      <c r="B236" s="511">
        <f>EIGNIR!C255</f>
        <v>0</v>
      </c>
      <c r="C236" s="503" t="s">
        <v>2105</v>
      </c>
      <c r="F236" s="547"/>
      <c r="G236" s="547">
        <f t="shared" si="6"/>
        <v>0</v>
      </c>
      <c r="H236" s="547">
        <f t="shared" si="7"/>
        <v>0</v>
      </c>
    </row>
    <row r="237" spans="1:8" x14ac:dyDescent="0.25">
      <c r="A237" s="396" t="e">
        <f>"INN."&amp;EIGNIR!$B$3&amp;C237</f>
        <v>#N/A</v>
      </c>
      <c r="B237" s="511">
        <f>EIGNIR!C256</f>
        <v>0</v>
      </c>
      <c r="C237" s="503" t="s">
        <v>2106</v>
      </c>
      <c r="F237" s="547"/>
      <c r="G237" s="547">
        <f t="shared" si="6"/>
        <v>0</v>
      </c>
      <c r="H237" s="547">
        <f t="shared" si="7"/>
        <v>0</v>
      </c>
    </row>
    <row r="238" spans="1:8" x14ac:dyDescent="0.25">
      <c r="A238" s="396" t="e">
        <f>"INN."&amp;EIGNIR!$B$3&amp;C238</f>
        <v>#N/A</v>
      </c>
      <c r="B238" s="511">
        <f>EIGNIR!C257</f>
        <v>0</v>
      </c>
      <c r="C238" s="503" t="s">
        <v>2107</v>
      </c>
      <c r="F238" s="547"/>
      <c r="G238" s="547">
        <f t="shared" si="6"/>
        <v>0</v>
      </c>
      <c r="H238" s="547">
        <f t="shared" si="7"/>
        <v>0</v>
      </c>
    </row>
    <row r="239" spans="1:8" x14ac:dyDescent="0.25">
      <c r="A239" s="396" t="e">
        <f>"INN."&amp;EIGNIR!$B$3&amp;C239</f>
        <v>#N/A</v>
      </c>
      <c r="B239" s="511">
        <f>EIGNIR!C258</f>
        <v>0</v>
      </c>
      <c r="C239" s="503" t="s">
        <v>2108</v>
      </c>
      <c r="F239" s="547"/>
      <c r="G239" s="547">
        <f t="shared" si="6"/>
        <v>0</v>
      </c>
      <c r="H239" s="547">
        <f t="shared" si="7"/>
        <v>0</v>
      </c>
    </row>
    <row r="240" spans="1:8" x14ac:dyDescent="0.25">
      <c r="A240" s="396" t="e">
        <f>"INN."&amp;EIGNIR!$B$3&amp;C240</f>
        <v>#N/A</v>
      </c>
      <c r="B240" s="511">
        <f>EIGNIR!C259</f>
        <v>0</v>
      </c>
      <c r="C240" s="503" t="s">
        <v>2109</v>
      </c>
      <c r="F240" s="547"/>
      <c r="G240" s="547">
        <f t="shared" si="6"/>
        <v>0</v>
      </c>
      <c r="H240" s="547">
        <f t="shared" si="7"/>
        <v>0</v>
      </c>
    </row>
    <row r="241" spans="1:8" x14ac:dyDescent="0.25">
      <c r="A241" s="396" t="e">
        <f>"INN."&amp;EIGNIR!$B$3&amp;C241</f>
        <v>#N/A</v>
      </c>
      <c r="B241" s="511">
        <f>EIGNIR!C261</f>
        <v>0</v>
      </c>
      <c r="C241" s="503" t="s">
        <v>2110</v>
      </c>
      <c r="F241" s="547"/>
      <c r="G241" s="547">
        <f t="shared" si="6"/>
        <v>0</v>
      </c>
      <c r="H241" s="547">
        <f t="shared" si="7"/>
        <v>0</v>
      </c>
    </row>
    <row r="242" spans="1:8" x14ac:dyDescent="0.25">
      <c r="A242" s="396" t="e">
        <f>"INN."&amp;EIGNIR!$B$3&amp;C242</f>
        <v>#N/A</v>
      </c>
      <c r="B242" s="511">
        <f>EIGNIR!C262</f>
        <v>0</v>
      </c>
      <c r="C242" s="503" t="s">
        <v>2111</v>
      </c>
      <c r="F242" s="547"/>
      <c r="G242" s="547">
        <f t="shared" si="6"/>
        <v>0</v>
      </c>
      <c r="H242" s="547">
        <f t="shared" si="7"/>
        <v>0</v>
      </c>
    </row>
    <row r="243" spans="1:8" x14ac:dyDescent="0.25">
      <c r="A243" s="396" t="e">
        <f>"INN."&amp;EIGNIR!$B$3&amp;C243</f>
        <v>#N/A</v>
      </c>
      <c r="B243" s="511">
        <f>EIGNIR!C263</f>
        <v>0</v>
      </c>
      <c r="C243" s="503" t="s">
        <v>2112</v>
      </c>
      <c r="D243" s="504" t="s">
        <v>2113</v>
      </c>
      <c r="F243" s="547"/>
      <c r="G243" s="547">
        <f t="shared" si="6"/>
        <v>0</v>
      </c>
      <c r="H243" s="547">
        <f t="shared" si="7"/>
        <v>0</v>
      </c>
    </row>
    <row r="244" spans="1:8" x14ac:dyDescent="0.25">
      <c r="A244" s="396" t="e">
        <f>"INN."&amp;EIGNIR!$B$3&amp;C244</f>
        <v>#N/A</v>
      </c>
      <c r="B244" s="511">
        <f>EIGNIR!C264</f>
        <v>0</v>
      </c>
      <c r="C244" s="503" t="s">
        <v>2114</v>
      </c>
      <c r="D244" s="512"/>
      <c r="F244" s="547"/>
      <c r="G244" s="547">
        <f t="shared" si="6"/>
        <v>0</v>
      </c>
      <c r="H244" s="547">
        <f t="shared" si="7"/>
        <v>0</v>
      </c>
    </row>
    <row r="245" spans="1:8" x14ac:dyDescent="0.25">
      <c r="A245" s="396" t="e">
        <f>"INN."&amp;EIGNIR!$B$3&amp;C245</f>
        <v>#N/A</v>
      </c>
      <c r="B245" s="511">
        <f>EIGNIR!C265</f>
        <v>0</v>
      </c>
      <c r="C245" s="503" t="s">
        <v>2115</v>
      </c>
      <c r="D245" s="512"/>
      <c r="F245" s="547"/>
      <c r="G245" s="547">
        <f t="shared" si="6"/>
        <v>0</v>
      </c>
      <c r="H245" s="547">
        <f t="shared" si="7"/>
        <v>0</v>
      </c>
    </row>
    <row r="246" spans="1:8" x14ac:dyDescent="0.25">
      <c r="A246" s="396" t="e">
        <f>"INN."&amp;EIGNIR!$B$3&amp;C246</f>
        <v>#N/A</v>
      </c>
      <c r="B246" s="511">
        <f>EIGNIR!C266</f>
        <v>0</v>
      </c>
      <c r="C246" s="503" t="s">
        <v>2116</v>
      </c>
      <c r="D246" s="512"/>
      <c r="F246" s="547"/>
      <c r="G246" s="547">
        <f t="shared" si="6"/>
        <v>0</v>
      </c>
      <c r="H246" s="547">
        <f t="shared" si="7"/>
        <v>0</v>
      </c>
    </row>
    <row r="247" spans="1:8" x14ac:dyDescent="0.25">
      <c r="A247" s="396" t="e">
        <f>"INN."&amp;EIGNIR!$B$3&amp;C247</f>
        <v>#N/A</v>
      </c>
      <c r="B247" s="511">
        <f>EIGNIR!C267</f>
        <v>0</v>
      </c>
      <c r="C247" s="503" t="s">
        <v>2117</v>
      </c>
      <c r="D247" s="512"/>
      <c r="F247" s="547"/>
      <c r="G247" s="547">
        <f t="shared" si="6"/>
        <v>0</v>
      </c>
      <c r="H247" s="547">
        <f t="shared" si="7"/>
        <v>0</v>
      </c>
    </row>
    <row r="248" spans="1:8" x14ac:dyDescent="0.25">
      <c r="A248" s="396" t="e">
        <f>"INN."&amp;EIGNIR!$B$3&amp;C248</f>
        <v>#N/A</v>
      </c>
      <c r="B248" s="511">
        <f>EIGNIR!C268</f>
        <v>0</v>
      </c>
      <c r="C248" s="503" t="s">
        <v>2118</v>
      </c>
      <c r="D248" s="512"/>
      <c r="F248" s="547"/>
      <c r="G248" s="547">
        <f t="shared" si="6"/>
        <v>0</v>
      </c>
      <c r="H248" s="547">
        <f t="shared" si="7"/>
        <v>0</v>
      </c>
    </row>
    <row r="249" spans="1:8" x14ac:dyDescent="0.25">
      <c r="A249" s="396" t="e">
        <f>"INN."&amp;EIGNIR!$B$3&amp;C249</f>
        <v>#N/A</v>
      </c>
      <c r="B249" s="511">
        <f>EIGNIR!C269</f>
        <v>0</v>
      </c>
      <c r="C249" s="503" t="s">
        <v>2119</v>
      </c>
      <c r="D249" s="512"/>
      <c r="F249" s="547"/>
      <c r="G249" s="547">
        <f t="shared" si="6"/>
        <v>0</v>
      </c>
      <c r="H249" s="547">
        <f t="shared" si="7"/>
        <v>0</v>
      </c>
    </row>
    <row r="250" spans="1:8" x14ac:dyDescent="0.25">
      <c r="A250" s="396" t="e">
        <f>"INN."&amp;EIGNIR!$B$3&amp;C250</f>
        <v>#N/A</v>
      </c>
      <c r="B250" s="511">
        <f>EIGNIR!C270</f>
        <v>0</v>
      </c>
      <c r="C250" s="503" t="s">
        <v>2120</v>
      </c>
      <c r="D250" s="512"/>
      <c r="F250" s="547"/>
      <c r="G250" s="547">
        <f t="shared" si="6"/>
        <v>0</v>
      </c>
      <c r="H250" s="547">
        <f t="shared" si="7"/>
        <v>0</v>
      </c>
    </row>
    <row r="251" spans="1:8" x14ac:dyDescent="0.25">
      <c r="A251" s="396" t="e">
        <f>"INN."&amp;EIGNIR!$B$3&amp;C251</f>
        <v>#N/A</v>
      </c>
      <c r="B251" s="511">
        <f>EIGNIR!C271</f>
        <v>0</v>
      </c>
      <c r="C251" s="503" t="s">
        <v>2121</v>
      </c>
      <c r="D251" s="512"/>
      <c r="F251" s="547"/>
      <c r="G251" s="547">
        <f t="shared" si="6"/>
        <v>0</v>
      </c>
      <c r="H251" s="547">
        <f t="shared" si="7"/>
        <v>0</v>
      </c>
    </row>
    <row r="252" spans="1:8" x14ac:dyDescent="0.25">
      <c r="A252" s="396" t="e">
        <f>"INN."&amp;EIGNIR!$B$3&amp;C252</f>
        <v>#N/A</v>
      </c>
      <c r="B252" s="511">
        <f>EIGNIR!C272</f>
        <v>0</v>
      </c>
      <c r="C252" s="503" t="s">
        <v>2122</v>
      </c>
      <c r="D252" s="512"/>
      <c r="F252" s="547"/>
      <c r="G252" s="547">
        <f t="shared" si="6"/>
        <v>0</v>
      </c>
      <c r="H252" s="547">
        <f t="shared" si="7"/>
        <v>0</v>
      </c>
    </row>
    <row r="253" spans="1:8" x14ac:dyDescent="0.25">
      <c r="A253" s="396" t="e">
        <f>"INN."&amp;EIGNIR!$B$3&amp;C253</f>
        <v>#N/A</v>
      </c>
      <c r="B253" s="511">
        <f>EIGNIR!C273</f>
        <v>0</v>
      </c>
      <c r="C253" s="503" t="s">
        <v>2123</v>
      </c>
      <c r="D253" s="512"/>
      <c r="F253" s="547"/>
      <c r="G253" s="547">
        <f t="shared" si="6"/>
        <v>0</v>
      </c>
      <c r="H253" s="547">
        <f t="shared" si="7"/>
        <v>0</v>
      </c>
    </row>
    <row r="254" spans="1:8" x14ac:dyDescent="0.25">
      <c r="A254" s="396" t="e">
        <f>"INN."&amp;EIGNIR!$B$3&amp;C254</f>
        <v>#N/A</v>
      </c>
      <c r="B254" s="511">
        <f>EIGNIR!C274</f>
        <v>0</v>
      </c>
      <c r="C254" s="503" t="s">
        <v>2124</v>
      </c>
      <c r="D254" s="512"/>
      <c r="F254" s="547"/>
      <c r="G254" s="547">
        <f t="shared" si="6"/>
        <v>0</v>
      </c>
      <c r="H254" s="547">
        <f t="shared" si="7"/>
        <v>0</v>
      </c>
    </row>
    <row r="255" spans="1:8" x14ac:dyDescent="0.25">
      <c r="A255" s="396" t="e">
        <f>"INN."&amp;EIGNIR!$B$3&amp;C255</f>
        <v>#N/A</v>
      </c>
      <c r="B255" s="511">
        <f>EIGNIR!C275</f>
        <v>0</v>
      </c>
      <c r="C255" s="503" t="s">
        <v>2125</v>
      </c>
      <c r="D255" s="512"/>
      <c r="F255" s="547"/>
      <c r="G255" s="547">
        <f t="shared" si="6"/>
        <v>0</v>
      </c>
      <c r="H255" s="547">
        <f t="shared" si="7"/>
        <v>0</v>
      </c>
    </row>
    <row r="256" spans="1:8" x14ac:dyDescent="0.25">
      <c r="A256" s="396" t="e">
        <f>"INN."&amp;EIGNIR!$B$3&amp;C256</f>
        <v>#N/A</v>
      </c>
      <c r="B256" s="511">
        <f>EIGNIR!C276</f>
        <v>0</v>
      </c>
      <c r="C256" s="503" t="s">
        <v>2126</v>
      </c>
      <c r="D256" s="512"/>
      <c r="F256" s="547"/>
      <c r="G256" s="547">
        <f t="shared" si="6"/>
        <v>0</v>
      </c>
      <c r="H256" s="547">
        <f t="shared" si="7"/>
        <v>0</v>
      </c>
    </row>
    <row r="257" spans="1:8" x14ac:dyDescent="0.25">
      <c r="A257" s="396" t="e">
        <f>"INN."&amp;EIGNIR!$B$3&amp;C257</f>
        <v>#N/A</v>
      </c>
      <c r="B257" s="511">
        <f>EIGNIR!C277</f>
        <v>0</v>
      </c>
      <c r="C257" s="503" t="s">
        <v>2127</v>
      </c>
      <c r="D257" s="512"/>
      <c r="F257" s="547"/>
      <c r="G257" s="547">
        <f t="shared" si="6"/>
        <v>0</v>
      </c>
      <c r="H257" s="547">
        <f t="shared" si="7"/>
        <v>0</v>
      </c>
    </row>
    <row r="258" spans="1:8" x14ac:dyDescent="0.25">
      <c r="A258" s="396" t="e">
        <f>"INN."&amp;EIGNIR!$B$3&amp;C258</f>
        <v>#N/A</v>
      </c>
      <c r="B258" s="511">
        <f>EIGNIR!C278</f>
        <v>0</v>
      </c>
      <c r="C258" s="503" t="s">
        <v>2128</v>
      </c>
      <c r="D258" s="512"/>
      <c r="F258" s="547"/>
      <c r="G258" s="547">
        <f t="shared" si="6"/>
        <v>0</v>
      </c>
      <c r="H258" s="547">
        <f t="shared" si="7"/>
        <v>0</v>
      </c>
    </row>
    <row r="259" spans="1:8" x14ac:dyDescent="0.25">
      <c r="A259" s="396" t="e">
        <f>"INN."&amp;EIGNIR!$B$3&amp;C259</f>
        <v>#N/A</v>
      </c>
      <c r="B259" s="511">
        <f>EIGNIR!C279</f>
        <v>0</v>
      </c>
      <c r="C259" s="503" t="s">
        <v>2129</v>
      </c>
      <c r="D259" s="512"/>
      <c r="F259" s="547"/>
      <c r="G259" s="547">
        <f t="shared" si="6"/>
        <v>0</v>
      </c>
      <c r="H259" s="547">
        <f t="shared" si="7"/>
        <v>0</v>
      </c>
    </row>
    <row r="260" spans="1:8" x14ac:dyDescent="0.25">
      <c r="A260" s="396" t="e">
        <f>"INN."&amp;EIGNIR!$B$3&amp;C260</f>
        <v>#N/A</v>
      </c>
      <c r="B260" s="511">
        <f>EIGNIR!C280</f>
        <v>0</v>
      </c>
      <c r="C260" s="503" t="s">
        <v>2130</v>
      </c>
      <c r="F260" s="547"/>
      <c r="G260" s="547">
        <f t="shared" si="6"/>
        <v>0</v>
      </c>
      <c r="H260" s="547">
        <f t="shared" si="7"/>
        <v>0</v>
      </c>
    </row>
    <row r="261" spans="1:8" x14ac:dyDescent="0.25">
      <c r="A261" s="396" t="e">
        <f>"INN."&amp;EIGNIR!$B$3&amp;C261</f>
        <v>#N/A</v>
      </c>
      <c r="B261" s="511">
        <f>EIGNIR!C281</f>
        <v>0</v>
      </c>
      <c r="C261" s="503" t="s">
        <v>2131</v>
      </c>
      <c r="F261" s="547"/>
      <c r="G261" s="547">
        <f t="shared" si="6"/>
        <v>0</v>
      </c>
      <c r="H261" s="547">
        <f t="shared" si="7"/>
        <v>0</v>
      </c>
    </row>
    <row r="262" spans="1:8" x14ac:dyDescent="0.25">
      <c r="A262" s="396" t="e">
        <f>"INN."&amp;EIGNIR!$B$3&amp;C262</f>
        <v>#N/A</v>
      </c>
      <c r="B262" s="511">
        <f>EIGNIR!C282</f>
        <v>0</v>
      </c>
      <c r="C262" s="503" t="s">
        <v>2132</v>
      </c>
      <c r="F262" s="547"/>
      <c r="G262" s="547">
        <f t="shared" si="6"/>
        <v>0</v>
      </c>
      <c r="H262" s="547">
        <f t="shared" si="7"/>
        <v>0</v>
      </c>
    </row>
    <row r="263" spans="1:8" x14ac:dyDescent="0.25">
      <c r="A263" s="396" t="e">
        <f>"INN."&amp;EIGNIR!$B$3&amp;C263</f>
        <v>#N/A</v>
      </c>
      <c r="B263" s="511">
        <f>EIGNIR!C283</f>
        <v>0</v>
      </c>
      <c r="C263" s="503" t="s">
        <v>2133</v>
      </c>
      <c r="F263" s="547"/>
      <c r="G263" s="547">
        <f t="shared" si="6"/>
        <v>0</v>
      </c>
      <c r="H263" s="547">
        <f t="shared" si="7"/>
        <v>0</v>
      </c>
    </row>
    <row r="264" spans="1:8" x14ac:dyDescent="0.25">
      <c r="A264" s="396" t="e">
        <f>"INN."&amp;EIGNIR!$B$3&amp;C264</f>
        <v>#N/A</v>
      </c>
      <c r="B264" s="511">
        <f>EIGNIR!C284</f>
        <v>0</v>
      </c>
      <c r="C264" s="503" t="s">
        <v>2134</v>
      </c>
      <c r="F264" s="547"/>
      <c r="G264" s="547">
        <f t="shared" si="6"/>
        <v>0</v>
      </c>
      <c r="H264" s="547">
        <f t="shared" si="7"/>
        <v>0</v>
      </c>
    </row>
    <row r="265" spans="1:8" x14ac:dyDescent="0.25">
      <c r="A265" s="396" t="e">
        <f>"INN."&amp;EIGNIR!$B$3&amp;C265</f>
        <v>#N/A</v>
      </c>
      <c r="B265" s="511">
        <f>EIGNIR!C285</f>
        <v>0</v>
      </c>
      <c r="C265" s="503" t="s">
        <v>2135</v>
      </c>
      <c r="F265" s="547"/>
      <c r="G265" s="547">
        <f t="shared" si="6"/>
        <v>0</v>
      </c>
      <c r="H265" s="547">
        <f t="shared" si="7"/>
        <v>0</v>
      </c>
    </row>
    <row r="266" spans="1:8" x14ac:dyDescent="0.25">
      <c r="A266" s="396" t="e">
        <f>"INN."&amp;EIGNIR!$B$3&amp;C266</f>
        <v>#N/A</v>
      </c>
      <c r="B266" s="511">
        <f>EIGNIR!C286</f>
        <v>0</v>
      </c>
      <c r="C266" s="503" t="s">
        <v>2136</v>
      </c>
      <c r="F266" s="547"/>
      <c r="G266" s="547">
        <f t="shared" ref="G266:G329" si="8">+F266-B266</f>
        <v>0</v>
      </c>
      <c r="H266" s="547">
        <f t="shared" si="7"/>
        <v>0</v>
      </c>
    </row>
    <row r="267" spans="1:8" x14ac:dyDescent="0.25">
      <c r="A267" s="396" t="e">
        <f>"INN."&amp;EIGNIR!$B$3&amp;C267</f>
        <v>#N/A</v>
      </c>
      <c r="B267" s="511">
        <f>EIGNIR!C287</f>
        <v>0</v>
      </c>
      <c r="C267" s="503" t="s">
        <v>2137</v>
      </c>
      <c r="F267" s="547"/>
      <c r="G267" s="547">
        <f t="shared" si="8"/>
        <v>0</v>
      </c>
      <c r="H267" s="547">
        <f t="shared" ref="H267:H330" si="9">+ABS(G267)</f>
        <v>0</v>
      </c>
    </row>
    <row r="268" spans="1:8" x14ac:dyDescent="0.25">
      <c r="A268" s="396" t="e">
        <f>"INN."&amp;EIGNIR!$B$3&amp;C268</f>
        <v>#N/A</v>
      </c>
      <c r="B268" s="511">
        <f>EIGNIR!C288</f>
        <v>0</v>
      </c>
      <c r="C268" s="503" t="s">
        <v>2138</v>
      </c>
      <c r="F268" s="547"/>
      <c r="G268" s="547">
        <f t="shared" si="8"/>
        <v>0</v>
      </c>
      <c r="H268" s="547">
        <f t="shared" si="9"/>
        <v>0</v>
      </c>
    </row>
    <row r="269" spans="1:8" x14ac:dyDescent="0.25">
      <c r="A269" s="396" t="e">
        <f>"INN."&amp;EIGNIR!$B$3&amp;C269</f>
        <v>#N/A</v>
      </c>
      <c r="B269" s="511">
        <f>EIGNIR!C289</f>
        <v>0</v>
      </c>
      <c r="C269" s="503" t="s">
        <v>2139</v>
      </c>
      <c r="F269" s="547"/>
      <c r="G269" s="547">
        <f t="shared" si="8"/>
        <v>0</v>
      </c>
      <c r="H269" s="547">
        <f t="shared" si="9"/>
        <v>0</v>
      </c>
    </row>
    <row r="270" spans="1:8" x14ac:dyDescent="0.25">
      <c r="A270" s="396" t="e">
        <f>"INN."&amp;EIGNIR!$B$3&amp;C270</f>
        <v>#N/A</v>
      </c>
      <c r="B270" s="511">
        <f>EIGNIR!C290</f>
        <v>0</v>
      </c>
      <c r="C270" s="503" t="s">
        <v>2140</v>
      </c>
      <c r="F270" s="547"/>
      <c r="G270" s="547">
        <f t="shared" si="8"/>
        <v>0</v>
      </c>
      <c r="H270" s="547">
        <f t="shared" si="9"/>
        <v>0</v>
      </c>
    </row>
    <row r="271" spans="1:8" x14ac:dyDescent="0.25">
      <c r="A271" s="396" t="e">
        <f>"INN."&amp;EIGNIR!$B$3&amp;C271</f>
        <v>#N/A</v>
      </c>
      <c r="B271" s="511">
        <f>EIGNIR!C291</f>
        <v>0</v>
      </c>
      <c r="C271" s="503" t="s">
        <v>2141</v>
      </c>
      <c r="F271" s="547"/>
      <c r="G271" s="547">
        <f t="shared" si="8"/>
        <v>0</v>
      </c>
      <c r="H271" s="547">
        <f t="shared" si="9"/>
        <v>0</v>
      </c>
    </row>
    <row r="272" spans="1:8" x14ac:dyDescent="0.25">
      <c r="A272" s="396" t="e">
        <f>"INN."&amp;EIGNIR!$B$3&amp;C272</f>
        <v>#N/A</v>
      </c>
      <c r="B272" s="511">
        <f>EIGNIR!C293</f>
        <v>0</v>
      </c>
      <c r="C272" s="503" t="s">
        <v>2142</v>
      </c>
      <c r="F272" s="547"/>
      <c r="G272" s="547">
        <f t="shared" si="8"/>
        <v>0</v>
      </c>
      <c r="H272" s="547">
        <f t="shared" si="9"/>
        <v>0</v>
      </c>
    </row>
    <row r="273" spans="1:8" x14ac:dyDescent="0.25">
      <c r="A273" s="396" t="e">
        <f>"INN."&amp;EIGNIR!$B$3&amp;C273</f>
        <v>#N/A</v>
      </c>
      <c r="B273" s="511">
        <f>EIGNIR!C294</f>
        <v>0</v>
      </c>
      <c r="C273" s="503" t="s">
        <v>2143</v>
      </c>
      <c r="F273" s="547"/>
      <c r="G273" s="547">
        <f t="shared" si="8"/>
        <v>0</v>
      </c>
      <c r="H273" s="547">
        <f t="shared" si="9"/>
        <v>0</v>
      </c>
    </row>
    <row r="274" spans="1:8" x14ac:dyDescent="0.25">
      <c r="A274" s="396" t="e">
        <f>"INN."&amp;EIGNIR!$B$3&amp;C274</f>
        <v>#N/A</v>
      </c>
      <c r="B274" s="511">
        <f>EIGNIR!C295</f>
        <v>0</v>
      </c>
      <c r="C274" s="503" t="s">
        <v>2144</v>
      </c>
      <c r="D274" s="504" t="s">
        <v>2145</v>
      </c>
      <c r="F274" s="547"/>
      <c r="G274" s="547">
        <f t="shared" si="8"/>
        <v>0</v>
      </c>
      <c r="H274" s="547">
        <f t="shared" si="9"/>
        <v>0</v>
      </c>
    </row>
    <row r="275" spans="1:8" x14ac:dyDescent="0.25">
      <c r="A275" s="396" t="e">
        <f>"INN."&amp;EIGNIR!$B$3&amp;C275</f>
        <v>#N/A</v>
      </c>
      <c r="B275" s="511">
        <f>EIGNIR!C296</f>
        <v>0</v>
      </c>
      <c r="C275" s="503" t="s">
        <v>2146</v>
      </c>
      <c r="D275" s="504" t="s">
        <v>1893</v>
      </c>
      <c r="F275" s="547"/>
      <c r="G275" s="547">
        <f t="shared" si="8"/>
        <v>0</v>
      </c>
      <c r="H275" s="547">
        <f t="shared" si="9"/>
        <v>0</v>
      </c>
    </row>
    <row r="276" spans="1:8" x14ac:dyDescent="0.25">
      <c r="A276" s="396" t="e">
        <f>"INN."&amp;EIGNIR!$B$3&amp;C276</f>
        <v>#N/A</v>
      </c>
      <c r="B276" s="511">
        <f>EIGNIR!C297</f>
        <v>0</v>
      </c>
      <c r="C276" s="503" t="s">
        <v>2147</v>
      </c>
      <c r="F276" s="547"/>
      <c r="G276" s="547">
        <f t="shared" si="8"/>
        <v>0</v>
      </c>
      <c r="H276" s="547">
        <f t="shared" si="9"/>
        <v>0</v>
      </c>
    </row>
    <row r="277" spans="1:8" x14ac:dyDescent="0.25">
      <c r="A277" s="396" t="e">
        <f>"INN."&amp;EIGNIR!$B$3&amp;C277</f>
        <v>#N/A</v>
      </c>
      <c r="B277" s="511">
        <f>EIGNIR!C298</f>
        <v>0</v>
      </c>
      <c r="C277" s="503" t="s">
        <v>2148</v>
      </c>
      <c r="F277" s="547"/>
      <c r="G277" s="547">
        <f t="shared" si="8"/>
        <v>0</v>
      </c>
      <c r="H277" s="547">
        <f t="shared" si="9"/>
        <v>0</v>
      </c>
    </row>
    <row r="278" spans="1:8" x14ac:dyDescent="0.25">
      <c r="A278" s="396" t="e">
        <f>"INN."&amp;EIGNIR!$B$3&amp;C278</f>
        <v>#N/A</v>
      </c>
      <c r="B278" s="511">
        <f>EIGNIR!C299</f>
        <v>0</v>
      </c>
      <c r="C278" s="503" t="s">
        <v>2149</v>
      </c>
      <c r="F278" s="547"/>
      <c r="G278" s="547">
        <f t="shared" si="8"/>
        <v>0</v>
      </c>
      <c r="H278" s="547">
        <f t="shared" si="9"/>
        <v>0</v>
      </c>
    </row>
    <row r="279" spans="1:8" x14ac:dyDescent="0.25">
      <c r="A279" s="396" t="e">
        <f>"INN."&amp;EIGNIR!$B$3&amp;C279</f>
        <v>#N/A</v>
      </c>
      <c r="B279" s="511">
        <f>EIGNIR!C300</f>
        <v>0</v>
      </c>
      <c r="C279" s="503" t="s">
        <v>2150</v>
      </c>
      <c r="F279" s="547"/>
      <c r="G279" s="547">
        <f t="shared" si="8"/>
        <v>0</v>
      </c>
      <c r="H279" s="547">
        <f t="shared" si="9"/>
        <v>0</v>
      </c>
    </row>
    <row r="280" spans="1:8" x14ac:dyDescent="0.25">
      <c r="A280" s="396" t="e">
        <f>"INN."&amp;EIGNIR!$B$3&amp;C280</f>
        <v>#N/A</v>
      </c>
      <c r="B280" s="511">
        <f>EIGNIR!C301</f>
        <v>0</v>
      </c>
      <c r="C280" s="503" t="s">
        <v>2151</v>
      </c>
      <c r="F280" s="547"/>
      <c r="G280" s="547">
        <f t="shared" si="8"/>
        <v>0</v>
      </c>
      <c r="H280" s="547">
        <f t="shared" si="9"/>
        <v>0</v>
      </c>
    </row>
    <row r="281" spans="1:8" x14ac:dyDescent="0.25">
      <c r="A281" s="396" t="e">
        <f>"INN."&amp;EIGNIR!$B$3&amp;C281</f>
        <v>#N/A</v>
      </c>
      <c r="B281" s="511">
        <f>EIGNIR!C302</f>
        <v>0</v>
      </c>
      <c r="C281" s="503" t="s">
        <v>2152</v>
      </c>
      <c r="F281" s="547"/>
      <c r="G281" s="547">
        <f t="shared" si="8"/>
        <v>0</v>
      </c>
      <c r="H281" s="547">
        <f t="shared" si="9"/>
        <v>0</v>
      </c>
    </row>
    <row r="282" spans="1:8" x14ac:dyDescent="0.25">
      <c r="A282" s="396" t="e">
        <f>"INN."&amp;EIGNIR!$B$3&amp;C282</f>
        <v>#N/A</v>
      </c>
      <c r="B282" s="511">
        <f>EIGNIR!C303</f>
        <v>0</v>
      </c>
      <c r="C282" s="503" t="s">
        <v>2153</v>
      </c>
      <c r="F282" s="547"/>
      <c r="G282" s="547">
        <f t="shared" si="8"/>
        <v>0</v>
      </c>
      <c r="H282" s="547">
        <f t="shared" si="9"/>
        <v>0</v>
      </c>
    </row>
    <row r="283" spans="1:8" x14ac:dyDescent="0.25">
      <c r="A283" s="396" t="e">
        <f>"INN."&amp;EIGNIR!$B$3&amp;C283</f>
        <v>#N/A</v>
      </c>
      <c r="B283" s="511">
        <f>EIGNIR!C304</f>
        <v>0</v>
      </c>
      <c r="C283" s="503" t="s">
        <v>2154</v>
      </c>
      <c r="F283" s="547"/>
      <c r="G283" s="547">
        <f t="shared" si="8"/>
        <v>0</v>
      </c>
      <c r="H283" s="547">
        <f t="shared" si="9"/>
        <v>0</v>
      </c>
    </row>
    <row r="284" spans="1:8" x14ac:dyDescent="0.25">
      <c r="A284" s="396" t="e">
        <f>"INN."&amp;EIGNIR!$B$3&amp;C284</f>
        <v>#N/A</v>
      </c>
      <c r="B284" s="511">
        <f>EIGNIR!C305</f>
        <v>0</v>
      </c>
      <c r="C284" s="503" t="s">
        <v>2155</v>
      </c>
      <c r="F284" s="547"/>
      <c r="G284" s="547">
        <f t="shared" si="8"/>
        <v>0</v>
      </c>
      <c r="H284" s="547">
        <f t="shared" si="9"/>
        <v>0</v>
      </c>
    </row>
    <row r="285" spans="1:8" x14ac:dyDescent="0.25">
      <c r="A285" s="396" t="e">
        <f>"INN."&amp;EIGNIR!$B$3&amp;C285</f>
        <v>#N/A</v>
      </c>
      <c r="B285" s="511">
        <f>EIGNIR!C306</f>
        <v>0</v>
      </c>
      <c r="C285" s="503" t="s">
        <v>2156</v>
      </c>
      <c r="F285" s="547"/>
      <c r="G285" s="547">
        <f t="shared" si="8"/>
        <v>0</v>
      </c>
      <c r="H285" s="547">
        <f t="shared" si="9"/>
        <v>0</v>
      </c>
    </row>
    <row r="286" spans="1:8" x14ac:dyDescent="0.25">
      <c r="A286" s="396" t="e">
        <f>"INN."&amp;EIGNIR!$B$3&amp;C286</f>
        <v>#N/A</v>
      </c>
      <c r="B286" s="511">
        <f>EIGNIR!C307</f>
        <v>0</v>
      </c>
      <c r="C286" s="503" t="s">
        <v>2157</v>
      </c>
      <c r="F286" s="547"/>
      <c r="G286" s="547">
        <f t="shared" si="8"/>
        <v>0</v>
      </c>
      <c r="H286" s="547">
        <f t="shared" si="9"/>
        <v>0</v>
      </c>
    </row>
    <row r="287" spans="1:8" x14ac:dyDescent="0.25">
      <c r="A287" s="396" t="e">
        <f>"INN."&amp;EIGNIR!$B$3&amp;C287</f>
        <v>#N/A</v>
      </c>
      <c r="B287" s="511">
        <f>EIGNIR!C308</f>
        <v>0</v>
      </c>
      <c r="C287" s="503" t="s">
        <v>2158</v>
      </c>
      <c r="F287" s="547"/>
      <c r="G287" s="547">
        <f t="shared" si="8"/>
        <v>0</v>
      </c>
      <c r="H287" s="547">
        <f t="shared" si="9"/>
        <v>0</v>
      </c>
    </row>
    <row r="288" spans="1:8" x14ac:dyDescent="0.25">
      <c r="A288" s="396" t="e">
        <f>"INN."&amp;EIGNIR!$B$3&amp;C288</f>
        <v>#N/A</v>
      </c>
      <c r="B288" s="511">
        <f>EIGNIR!C309</f>
        <v>0</v>
      </c>
      <c r="C288" s="503" t="s">
        <v>2159</v>
      </c>
      <c r="F288" s="547"/>
      <c r="G288" s="547">
        <f t="shared" si="8"/>
        <v>0</v>
      </c>
      <c r="H288" s="547">
        <f t="shared" si="9"/>
        <v>0</v>
      </c>
    </row>
    <row r="289" spans="1:8" x14ac:dyDescent="0.25">
      <c r="A289" s="396" t="e">
        <f>"INN."&amp;EIGNIR!$B$3&amp;C289</f>
        <v>#N/A</v>
      </c>
      <c r="B289" s="511">
        <f>EIGNIR!C310</f>
        <v>0</v>
      </c>
      <c r="C289" s="503" t="s">
        <v>2160</v>
      </c>
      <c r="F289" s="547"/>
      <c r="G289" s="547">
        <f t="shared" si="8"/>
        <v>0</v>
      </c>
      <c r="H289" s="547">
        <f t="shared" si="9"/>
        <v>0</v>
      </c>
    </row>
    <row r="290" spans="1:8" x14ac:dyDescent="0.25">
      <c r="A290" s="396" t="e">
        <f>"INN."&amp;EIGNIR!$B$3&amp;C290</f>
        <v>#N/A</v>
      </c>
      <c r="B290" s="511">
        <f>EIGNIR!C311</f>
        <v>0</v>
      </c>
      <c r="C290" s="503" t="s">
        <v>2161</v>
      </c>
      <c r="F290" s="547"/>
      <c r="G290" s="547">
        <f t="shared" si="8"/>
        <v>0</v>
      </c>
      <c r="H290" s="547">
        <f t="shared" si="9"/>
        <v>0</v>
      </c>
    </row>
    <row r="291" spans="1:8" x14ac:dyDescent="0.25">
      <c r="A291" s="396" t="e">
        <f>"INN."&amp;EIGNIR!$B$3&amp;C291</f>
        <v>#N/A</v>
      </c>
      <c r="B291" s="511">
        <f>EIGNIR!C312</f>
        <v>0</v>
      </c>
      <c r="C291" s="503" t="s">
        <v>2162</v>
      </c>
      <c r="D291" s="512"/>
      <c r="F291" s="547"/>
      <c r="G291" s="547">
        <f t="shared" si="8"/>
        <v>0</v>
      </c>
      <c r="H291" s="547">
        <f t="shared" si="9"/>
        <v>0</v>
      </c>
    </row>
    <row r="292" spans="1:8" x14ac:dyDescent="0.25">
      <c r="A292" s="396" t="e">
        <f>"INN."&amp;EIGNIR!$B$3&amp;C292</f>
        <v>#N/A</v>
      </c>
      <c r="B292" s="511">
        <f>EIGNIR!C313</f>
        <v>0</v>
      </c>
      <c r="C292" s="503" t="s">
        <v>2163</v>
      </c>
      <c r="D292" s="512"/>
      <c r="F292" s="547"/>
      <c r="G292" s="547">
        <f t="shared" si="8"/>
        <v>0</v>
      </c>
      <c r="H292" s="547">
        <f t="shared" si="9"/>
        <v>0</v>
      </c>
    </row>
    <row r="293" spans="1:8" x14ac:dyDescent="0.25">
      <c r="A293" s="396" t="e">
        <f>"INN."&amp;EIGNIR!$B$3&amp;C293</f>
        <v>#N/A</v>
      </c>
      <c r="B293" s="511">
        <f>EIGNIR!C314</f>
        <v>0</v>
      </c>
      <c r="C293" s="503" t="s">
        <v>2164</v>
      </c>
      <c r="D293" s="512"/>
      <c r="F293" s="547"/>
      <c r="G293" s="547">
        <f t="shared" si="8"/>
        <v>0</v>
      </c>
      <c r="H293" s="547">
        <f t="shared" si="9"/>
        <v>0</v>
      </c>
    </row>
    <row r="294" spans="1:8" x14ac:dyDescent="0.25">
      <c r="A294" s="396" t="e">
        <f>"INN."&amp;EIGNIR!$B$3&amp;C294</f>
        <v>#N/A</v>
      </c>
      <c r="B294" s="511">
        <f>EIGNIR!C315</f>
        <v>0</v>
      </c>
      <c r="C294" s="503" t="s">
        <v>2165</v>
      </c>
      <c r="D294" s="512"/>
      <c r="F294" s="547"/>
      <c r="G294" s="547">
        <f t="shared" si="8"/>
        <v>0</v>
      </c>
      <c r="H294" s="547">
        <f t="shared" si="9"/>
        <v>0</v>
      </c>
    </row>
    <row r="295" spans="1:8" x14ac:dyDescent="0.25">
      <c r="A295" s="396" t="e">
        <f>"INN."&amp;EIGNIR!$B$3&amp;C295</f>
        <v>#N/A</v>
      </c>
      <c r="B295" s="511">
        <f>EIGNIR!C316</f>
        <v>0</v>
      </c>
      <c r="C295" s="503" t="s">
        <v>2166</v>
      </c>
      <c r="D295" s="512"/>
      <c r="F295" s="547"/>
      <c r="G295" s="547">
        <f t="shared" si="8"/>
        <v>0</v>
      </c>
      <c r="H295" s="547">
        <f t="shared" si="9"/>
        <v>0</v>
      </c>
    </row>
    <row r="296" spans="1:8" x14ac:dyDescent="0.25">
      <c r="A296" s="396" t="e">
        <f>"INN."&amp;EIGNIR!$B$3&amp;C296</f>
        <v>#N/A</v>
      </c>
      <c r="B296" s="511">
        <f>EIGNIR!C317</f>
        <v>0</v>
      </c>
      <c r="C296" s="503" t="s">
        <v>2167</v>
      </c>
      <c r="D296" s="512"/>
      <c r="F296" s="547"/>
      <c r="G296" s="547">
        <f t="shared" si="8"/>
        <v>0</v>
      </c>
      <c r="H296" s="547">
        <f t="shared" si="9"/>
        <v>0</v>
      </c>
    </row>
    <row r="297" spans="1:8" x14ac:dyDescent="0.25">
      <c r="A297" s="396" t="e">
        <f>"INN."&amp;EIGNIR!$B$3&amp;C297</f>
        <v>#N/A</v>
      </c>
      <c r="B297" s="511">
        <f>EIGNIR!C318</f>
        <v>0</v>
      </c>
      <c r="C297" s="503" t="s">
        <v>2168</v>
      </c>
      <c r="D297" s="512"/>
      <c r="F297" s="547"/>
      <c r="G297" s="547">
        <f t="shared" si="8"/>
        <v>0</v>
      </c>
      <c r="H297" s="547">
        <f t="shared" si="9"/>
        <v>0</v>
      </c>
    </row>
    <row r="298" spans="1:8" x14ac:dyDescent="0.25">
      <c r="A298" s="396" t="e">
        <f>"INN."&amp;EIGNIR!$B$3&amp;C298</f>
        <v>#N/A</v>
      </c>
      <c r="B298" s="511">
        <f>EIGNIR!C319</f>
        <v>0</v>
      </c>
      <c r="C298" s="503" t="s">
        <v>2169</v>
      </c>
      <c r="D298" s="512"/>
      <c r="F298" s="547"/>
      <c r="G298" s="547">
        <f t="shared" si="8"/>
        <v>0</v>
      </c>
      <c r="H298" s="547">
        <f t="shared" si="9"/>
        <v>0</v>
      </c>
    </row>
    <row r="299" spans="1:8" x14ac:dyDescent="0.25">
      <c r="A299" s="396" t="e">
        <f>"INN."&amp;EIGNIR!$B$3&amp;C299</f>
        <v>#N/A</v>
      </c>
      <c r="B299" s="511">
        <f>EIGNIR!C320</f>
        <v>0</v>
      </c>
      <c r="C299" s="503" t="s">
        <v>2170</v>
      </c>
      <c r="D299" s="512"/>
      <c r="F299" s="547"/>
      <c r="G299" s="547">
        <f t="shared" si="8"/>
        <v>0</v>
      </c>
      <c r="H299" s="547">
        <f t="shared" si="9"/>
        <v>0</v>
      </c>
    </row>
    <row r="300" spans="1:8" x14ac:dyDescent="0.25">
      <c r="A300" s="396" t="e">
        <f>"INN."&amp;EIGNIR!$B$3&amp;C300</f>
        <v>#N/A</v>
      </c>
      <c r="B300" s="511">
        <f>EIGNIR!C321</f>
        <v>0</v>
      </c>
      <c r="C300" s="503" t="s">
        <v>2171</v>
      </c>
      <c r="D300" s="512"/>
      <c r="F300" s="547"/>
      <c r="G300" s="547">
        <f t="shared" si="8"/>
        <v>0</v>
      </c>
      <c r="H300" s="547">
        <f t="shared" si="9"/>
        <v>0</v>
      </c>
    </row>
    <row r="301" spans="1:8" x14ac:dyDescent="0.25">
      <c r="A301" s="396" t="e">
        <f>"INN."&amp;EIGNIR!$B$3&amp;C301</f>
        <v>#N/A</v>
      </c>
      <c r="B301" s="511">
        <f>EIGNIR!C326</f>
        <v>0</v>
      </c>
      <c r="C301" s="503" t="s">
        <v>2172</v>
      </c>
      <c r="D301" s="512"/>
      <c r="F301" s="547"/>
      <c r="G301" s="547">
        <f t="shared" si="8"/>
        <v>0</v>
      </c>
      <c r="H301" s="547">
        <f t="shared" si="9"/>
        <v>0</v>
      </c>
    </row>
    <row r="302" spans="1:8" x14ac:dyDescent="0.25">
      <c r="A302" s="396" t="e">
        <f>"INN."&amp;EIGNIR!$B$3&amp;C302</f>
        <v>#N/A</v>
      </c>
      <c r="B302" s="511">
        <f>EIGNIR!C327</f>
        <v>0</v>
      </c>
      <c r="C302" s="503" t="s">
        <v>2173</v>
      </c>
      <c r="D302" s="512"/>
      <c r="F302" s="547"/>
      <c r="G302" s="547">
        <f t="shared" si="8"/>
        <v>0</v>
      </c>
      <c r="H302" s="547">
        <f t="shared" si="9"/>
        <v>0</v>
      </c>
    </row>
    <row r="303" spans="1:8" x14ac:dyDescent="0.25">
      <c r="A303" s="396" t="e">
        <f>"INN."&amp;EIGNIR!$B$3&amp;C303</f>
        <v>#N/A</v>
      </c>
      <c r="B303" s="511">
        <f>EIGNIR!C328</f>
        <v>0</v>
      </c>
      <c r="C303" s="503" t="s">
        <v>2174</v>
      </c>
      <c r="D303" s="504" t="s">
        <v>1922</v>
      </c>
      <c r="F303" s="547"/>
      <c r="G303" s="547">
        <f t="shared" si="8"/>
        <v>0</v>
      </c>
      <c r="H303" s="547">
        <f t="shared" si="9"/>
        <v>0</v>
      </c>
    </row>
    <row r="304" spans="1:8" x14ac:dyDescent="0.25">
      <c r="A304" s="396" t="e">
        <f>"INN."&amp;EIGNIR!$B$3&amp;C304</f>
        <v>#N/A</v>
      </c>
      <c r="B304" s="511">
        <f>EIGNIR!C329</f>
        <v>0</v>
      </c>
      <c r="C304" s="503" t="s">
        <v>2175</v>
      </c>
      <c r="D304" s="504" t="s">
        <v>1924</v>
      </c>
      <c r="F304" s="547"/>
      <c r="G304" s="547">
        <f t="shared" si="8"/>
        <v>0</v>
      </c>
      <c r="H304" s="547">
        <f t="shared" si="9"/>
        <v>0</v>
      </c>
    </row>
    <row r="305" spans="1:8" x14ac:dyDescent="0.25">
      <c r="A305" s="396" t="e">
        <f>"INN."&amp;EIGNIR!$B$3&amp;C305</f>
        <v>#N/A</v>
      </c>
      <c r="B305" s="511">
        <f>EIGNIR!C330</f>
        <v>0</v>
      </c>
      <c r="C305" s="503" t="s">
        <v>2176</v>
      </c>
      <c r="F305" s="547"/>
      <c r="G305" s="547">
        <f t="shared" si="8"/>
        <v>0</v>
      </c>
      <c r="H305" s="547">
        <f t="shared" si="9"/>
        <v>0</v>
      </c>
    </row>
    <row r="306" spans="1:8" x14ac:dyDescent="0.25">
      <c r="A306" s="396" t="e">
        <f>"INN."&amp;EIGNIR!$B$3&amp;C306</f>
        <v>#N/A</v>
      </c>
      <c r="B306" s="511">
        <f>EIGNIR!C331</f>
        <v>0</v>
      </c>
      <c r="C306" s="503" t="s">
        <v>2177</v>
      </c>
      <c r="F306" s="547"/>
      <c r="G306" s="547">
        <f t="shared" si="8"/>
        <v>0</v>
      </c>
      <c r="H306" s="547">
        <f t="shared" si="9"/>
        <v>0</v>
      </c>
    </row>
    <row r="307" spans="1:8" x14ac:dyDescent="0.25">
      <c r="A307" s="396" t="e">
        <f>"INN."&amp;EIGNIR!$B$3&amp;C307</f>
        <v>#N/A</v>
      </c>
      <c r="B307" s="511">
        <f>EIGNIR!C332</f>
        <v>0</v>
      </c>
      <c r="C307" s="503" t="s">
        <v>2178</v>
      </c>
      <c r="F307" s="547"/>
      <c r="G307" s="547">
        <f t="shared" si="8"/>
        <v>0</v>
      </c>
      <c r="H307" s="547">
        <f t="shared" si="9"/>
        <v>0</v>
      </c>
    </row>
    <row r="308" spans="1:8" x14ac:dyDescent="0.25">
      <c r="A308" s="396" t="e">
        <f>"INN."&amp;EIGNIR!$B$3&amp;C308</f>
        <v>#N/A</v>
      </c>
      <c r="B308" s="511">
        <f>EIGNIR!C333</f>
        <v>0</v>
      </c>
      <c r="C308" s="503" t="s">
        <v>2179</v>
      </c>
      <c r="F308" s="547"/>
      <c r="G308" s="547">
        <f t="shared" si="8"/>
        <v>0</v>
      </c>
      <c r="H308" s="547">
        <f t="shared" si="9"/>
        <v>0</v>
      </c>
    </row>
    <row r="309" spans="1:8" x14ac:dyDescent="0.25">
      <c r="A309" s="396" t="e">
        <f>"INN."&amp;EIGNIR!$B$3&amp;C309</f>
        <v>#N/A</v>
      </c>
      <c r="B309" s="511">
        <f>EIGNIR!C334</f>
        <v>0</v>
      </c>
      <c r="C309" s="503" t="s">
        <v>2180</v>
      </c>
      <c r="F309" s="547"/>
      <c r="G309" s="547">
        <f t="shared" si="8"/>
        <v>0</v>
      </c>
      <c r="H309" s="547">
        <f t="shared" si="9"/>
        <v>0</v>
      </c>
    </row>
    <row r="310" spans="1:8" x14ac:dyDescent="0.25">
      <c r="A310" s="396" t="e">
        <f>"INN."&amp;EIGNIR!$B$3&amp;C310</f>
        <v>#N/A</v>
      </c>
      <c r="B310" s="511">
        <f>EIGNIR!C335</f>
        <v>0</v>
      </c>
      <c r="C310" s="503" t="s">
        <v>2181</v>
      </c>
      <c r="F310" s="547"/>
      <c r="G310" s="547">
        <f t="shared" si="8"/>
        <v>0</v>
      </c>
      <c r="H310" s="547">
        <f t="shared" si="9"/>
        <v>0</v>
      </c>
    </row>
    <row r="311" spans="1:8" x14ac:dyDescent="0.25">
      <c r="A311" s="396" t="e">
        <f>"INN."&amp;EIGNIR!$B$3&amp;C311</f>
        <v>#N/A</v>
      </c>
      <c r="B311" s="511">
        <f>EIGNIR!C336</f>
        <v>0</v>
      </c>
      <c r="C311" s="503" t="s">
        <v>2182</v>
      </c>
      <c r="F311" s="547"/>
      <c r="G311" s="547">
        <f t="shared" si="8"/>
        <v>0</v>
      </c>
      <c r="H311" s="547">
        <f t="shared" si="9"/>
        <v>0</v>
      </c>
    </row>
    <row r="312" spans="1:8" x14ac:dyDescent="0.25">
      <c r="A312" s="396" t="e">
        <f>"INN."&amp;EIGNIR!$B$3&amp;C312</f>
        <v>#N/A</v>
      </c>
      <c r="B312" s="511">
        <f>EIGNIR!C337</f>
        <v>0</v>
      </c>
      <c r="C312" s="503" t="s">
        <v>2183</v>
      </c>
      <c r="F312" s="547"/>
      <c r="G312" s="547">
        <f t="shared" si="8"/>
        <v>0</v>
      </c>
      <c r="H312" s="547">
        <f t="shared" si="9"/>
        <v>0</v>
      </c>
    </row>
    <row r="313" spans="1:8" x14ac:dyDescent="0.25">
      <c r="A313" s="396" t="e">
        <f>"INN."&amp;EIGNIR!$B$3&amp;C313</f>
        <v>#N/A</v>
      </c>
      <c r="B313" s="511">
        <f>EIGNIR!C338</f>
        <v>0</v>
      </c>
      <c r="C313" s="503" t="s">
        <v>2184</v>
      </c>
      <c r="F313" s="547"/>
      <c r="G313" s="547">
        <f t="shared" si="8"/>
        <v>0</v>
      </c>
      <c r="H313" s="547">
        <f t="shared" si="9"/>
        <v>0</v>
      </c>
    </row>
    <row r="314" spans="1:8" x14ac:dyDescent="0.25">
      <c r="A314" s="396" t="e">
        <f>"INN."&amp;EIGNIR!$B$3&amp;C314</f>
        <v>#N/A</v>
      </c>
      <c r="B314" s="511">
        <f>EIGNIR!C339</f>
        <v>0</v>
      </c>
      <c r="C314" s="503" t="s">
        <v>2185</v>
      </c>
      <c r="F314" s="547"/>
      <c r="G314" s="547">
        <f t="shared" si="8"/>
        <v>0</v>
      </c>
      <c r="H314" s="547">
        <f t="shared" si="9"/>
        <v>0</v>
      </c>
    </row>
    <row r="315" spans="1:8" x14ac:dyDescent="0.25">
      <c r="A315" s="396" t="e">
        <f>"INN."&amp;EIGNIR!$B$3&amp;C315</f>
        <v>#N/A</v>
      </c>
      <c r="B315" s="511">
        <f>EIGNIR!C340</f>
        <v>0</v>
      </c>
      <c r="C315" s="503" t="s">
        <v>2186</v>
      </c>
      <c r="F315" s="547"/>
      <c r="G315" s="547">
        <f t="shared" si="8"/>
        <v>0</v>
      </c>
      <c r="H315" s="547">
        <f t="shared" si="9"/>
        <v>0</v>
      </c>
    </row>
    <row r="316" spans="1:8" x14ac:dyDescent="0.25">
      <c r="A316" s="396" t="e">
        <f>"INN."&amp;EIGNIR!$B$3&amp;C316</f>
        <v>#N/A</v>
      </c>
      <c r="B316" s="511">
        <f>EIGNIR!C341</f>
        <v>0</v>
      </c>
      <c r="C316" s="503" t="s">
        <v>2187</v>
      </c>
      <c r="F316" s="547"/>
      <c r="G316" s="547">
        <f t="shared" si="8"/>
        <v>0</v>
      </c>
      <c r="H316" s="547">
        <f t="shared" si="9"/>
        <v>0</v>
      </c>
    </row>
    <row r="317" spans="1:8" x14ac:dyDescent="0.25">
      <c r="A317" s="396" t="e">
        <f>"INN."&amp;EIGNIR!$B$3&amp;C317</f>
        <v>#N/A</v>
      </c>
      <c r="B317" s="511">
        <f>EIGNIR!C342</f>
        <v>0</v>
      </c>
      <c r="C317" s="503" t="s">
        <v>2188</v>
      </c>
      <c r="F317" s="547"/>
      <c r="G317" s="547">
        <f t="shared" si="8"/>
        <v>0</v>
      </c>
      <c r="H317" s="547">
        <f t="shared" si="9"/>
        <v>0</v>
      </c>
    </row>
    <row r="318" spans="1:8" x14ac:dyDescent="0.25">
      <c r="A318" s="396" t="e">
        <f>"INN."&amp;EIGNIR!$B$3&amp;C318</f>
        <v>#N/A</v>
      </c>
      <c r="B318" s="511">
        <f>EIGNIR!C343</f>
        <v>0</v>
      </c>
      <c r="C318" s="503" t="s">
        <v>2189</v>
      </c>
      <c r="F318" s="547"/>
      <c r="G318" s="547">
        <f t="shared" si="8"/>
        <v>0</v>
      </c>
      <c r="H318" s="547">
        <f t="shared" si="9"/>
        <v>0</v>
      </c>
    </row>
    <row r="319" spans="1:8" x14ac:dyDescent="0.25">
      <c r="A319" s="396" t="e">
        <f>"INN."&amp;EIGNIR!$B$3&amp;C319</f>
        <v>#N/A</v>
      </c>
      <c r="B319" s="511">
        <f>EIGNIR!C344</f>
        <v>0</v>
      </c>
      <c r="C319" s="503" t="s">
        <v>2190</v>
      </c>
      <c r="D319" s="512"/>
      <c r="F319" s="547"/>
      <c r="G319" s="547">
        <f t="shared" si="8"/>
        <v>0</v>
      </c>
      <c r="H319" s="547">
        <f t="shared" si="9"/>
        <v>0</v>
      </c>
    </row>
    <row r="320" spans="1:8" x14ac:dyDescent="0.25">
      <c r="A320" s="396" t="e">
        <f>"INN."&amp;EIGNIR!$B$3&amp;C320</f>
        <v>#N/A</v>
      </c>
      <c r="B320" s="511">
        <f>EIGNIR!C345</f>
        <v>0</v>
      </c>
      <c r="C320" s="503" t="s">
        <v>2191</v>
      </c>
      <c r="D320" s="512"/>
      <c r="F320" s="547"/>
      <c r="G320" s="547">
        <f t="shared" si="8"/>
        <v>0</v>
      </c>
      <c r="H320" s="547">
        <f t="shared" si="9"/>
        <v>0</v>
      </c>
    </row>
    <row r="321" spans="1:8" x14ac:dyDescent="0.25">
      <c r="A321" s="396" t="e">
        <f>"INN."&amp;EIGNIR!$B$3&amp;C321</f>
        <v>#N/A</v>
      </c>
      <c r="B321" s="511">
        <f>EIGNIR!C346</f>
        <v>0</v>
      </c>
      <c r="C321" s="503" t="s">
        <v>2192</v>
      </c>
      <c r="D321" s="512"/>
      <c r="F321" s="547"/>
      <c r="G321" s="547">
        <f t="shared" si="8"/>
        <v>0</v>
      </c>
      <c r="H321" s="547">
        <f t="shared" si="9"/>
        <v>0</v>
      </c>
    </row>
    <row r="322" spans="1:8" x14ac:dyDescent="0.25">
      <c r="A322" s="396" t="e">
        <f>"INN."&amp;EIGNIR!$B$3&amp;C322</f>
        <v>#N/A</v>
      </c>
      <c r="B322" s="511">
        <f>EIGNIR!C347</f>
        <v>0</v>
      </c>
      <c r="C322" s="503" t="s">
        <v>2193</v>
      </c>
      <c r="D322" s="512"/>
      <c r="F322" s="547"/>
      <c r="G322" s="547">
        <f t="shared" si="8"/>
        <v>0</v>
      </c>
      <c r="H322" s="547">
        <f t="shared" si="9"/>
        <v>0</v>
      </c>
    </row>
    <row r="323" spans="1:8" x14ac:dyDescent="0.25">
      <c r="A323" s="396" t="e">
        <f>"INN."&amp;EIGNIR!$B$3&amp;C323</f>
        <v>#N/A</v>
      </c>
      <c r="B323" s="511">
        <f>EIGNIR!C348</f>
        <v>0</v>
      </c>
      <c r="C323" s="503" t="s">
        <v>2194</v>
      </c>
      <c r="D323" s="512"/>
      <c r="F323" s="547"/>
      <c r="G323" s="547">
        <f t="shared" si="8"/>
        <v>0</v>
      </c>
      <c r="H323" s="547">
        <f t="shared" si="9"/>
        <v>0</v>
      </c>
    </row>
    <row r="324" spans="1:8" x14ac:dyDescent="0.25">
      <c r="A324" s="396" t="e">
        <f>"INN."&amp;EIGNIR!$B$3&amp;C324</f>
        <v>#N/A</v>
      </c>
      <c r="B324" s="511">
        <f>EIGNIR!C349</f>
        <v>0</v>
      </c>
      <c r="C324" s="503" t="s">
        <v>2195</v>
      </c>
      <c r="D324" s="512"/>
      <c r="F324" s="547"/>
      <c r="G324" s="547">
        <f t="shared" si="8"/>
        <v>0</v>
      </c>
      <c r="H324" s="547">
        <f t="shared" si="9"/>
        <v>0</v>
      </c>
    </row>
    <row r="325" spans="1:8" x14ac:dyDescent="0.25">
      <c r="A325" s="396" t="e">
        <f>"INN."&amp;EIGNIR!$B$3&amp;C325</f>
        <v>#N/A</v>
      </c>
      <c r="B325" s="511">
        <f>EIGNIR!C350</f>
        <v>0</v>
      </c>
      <c r="C325" s="503" t="s">
        <v>2196</v>
      </c>
      <c r="D325" s="512"/>
      <c r="F325" s="547"/>
      <c r="G325" s="547">
        <f t="shared" si="8"/>
        <v>0</v>
      </c>
      <c r="H325" s="547">
        <f t="shared" si="9"/>
        <v>0</v>
      </c>
    </row>
    <row r="326" spans="1:8" x14ac:dyDescent="0.25">
      <c r="A326" s="396" t="e">
        <f>"INN."&amp;EIGNIR!$B$3&amp;C326</f>
        <v>#N/A</v>
      </c>
      <c r="B326" s="511">
        <f>EIGNIR!C351</f>
        <v>0</v>
      </c>
      <c r="C326" s="503" t="s">
        <v>2197</v>
      </c>
      <c r="D326" s="512"/>
      <c r="F326" s="547"/>
      <c r="G326" s="547">
        <f t="shared" si="8"/>
        <v>0</v>
      </c>
      <c r="H326" s="547">
        <f t="shared" si="9"/>
        <v>0</v>
      </c>
    </row>
    <row r="327" spans="1:8" x14ac:dyDescent="0.25">
      <c r="A327" s="396" t="e">
        <f>"INN."&amp;EIGNIR!$B$3&amp;C327</f>
        <v>#N/A</v>
      </c>
      <c r="B327" s="511">
        <f>EIGNIR!C352</f>
        <v>0</v>
      </c>
      <c r="C327" s="503" t="s">
        <v>2198</v>
      </c>
      <c r="D327" s="512"/>
      <c r="F327" s="547"/>
      <c r="G327" s="547">
        <f t="shared" si="8"/>
        <v>0</v>
      </c>
      <c r="H327" s="547">
        <f t="shared" si="9"/>
        <v>0</v>
      </c>
    </row>
    <row r="328" spans="1:8" x14ac:dyDescent="0.25">
      <c r="A328" s="396" t="e">
        <f>"INN."&amp;EIGNIR!$B$3&amp;C328</f>
        <v>#N/A</v>
      </c>
      <c r="B328" s="511">
        <f>EIGNIR!C353</f>
        <v>0</v>
      </c>
      <c r="C328" s="503" t="s">
        <v>2199</v>
      </c>
      <c r="D328" s="512"/>
      <c r="F328" s="547"/>
      <c r="G328" s="547">
        <f t="shared" si="8"/>
        <v>0</v>
      </c>
      <c r="H328" s="547">
        <f t="shared" si="9"/>
        <v>0</v>
      </c>
    </row>
    <row r="329" spans="1:8" x14ac:dyDescent="0.25">
      <c r="A329" s="396" t="e">
        <f>"INN."&amp;EIGNIR!$B$3&amp;C329</f>
        <v>#N/A</v>
      </c>
      <c r="B329" s="511">
        <f>EIGNIR!C354</f>
        <v>0</v>
      </c>
      <c r="C329" s="503" t="s">
        <v>2200</v>
      </c>
      <c r="D329" s="512"/>
      <c r="F329" s="547"/>
      <c r="G329" s="547">
        <f t="shared" si="8"/>
        <v>0</v>
      </c>
      <c r="H329" s="547">
        <f t="shared" si="9"/>
        <v>0</v>
      </c>
    </row>
    <row r="330" spans="1:8" x14ac:dyDescent="0.25">
      <c r="A330" s="396" t="e">
        <f>"INN."&amp;EIGNIR!$B$3&amp;C330</f>
        <v>#N/A</v>
      </c>
      <c r="B330" s="511">
        <f>EIGNIR!C355</f>
        <v>0</v>
      </c>
      <c r="C330" s="503" t="s">
        <v>2201</v>
      </c>
      <c r="D330" s="512"/>
      <c r="F330" s="547"/>
      <c r="G330" s="547">
        <f t="shared" ref="G330:G393" si="10">+F330-B330</f>
        <v>0</v>
      </c>
      <c r="H330" s="547">
        <f t="shared" si="9"/>
        <v>0</v>
      </c>
    </row>
    <row r="331" spans="1:8" x14ac:dyDescent="0.25">
      <c r="A331" s="396" t="e">
        <f>"INN."&amp;EIGNIR!$B$3&amp;C331</f>
        <v>#N/A</v>
      </c>
      <c r="B331" s="511">
        <f>EIGNIR!C356</f>
        <v>0</v>
      </c>
      <c r="C331" s="503" t="s">
        <v>2202</v>
      </c>
      <c r="D331" s="512"/>
      <c r="F331" s="547"/>
      <c r="G331" s="547">
        <f t="shared" si="10"/>
        <v>0</v>
      </c>
      <c r="H331" s="547">
        <f t="shared" ref="H331:H394" si="11">+ABS(G331)</f>
        <v>0</v>
      </c>
    </row>
    <row r="332" spans="1:8" x14ac:dyDescent="0.25">
      <c r="A332" s="396" t="e">
        <f>"INN."&amp;EIGNIR!$B$3&amp;C332</f>
        <v>#N/A</v>
      </c>
      <c r="B332" s="511">
        <f>EIGNIR!C357</f>
        <v>0</v>
      </c>
      <c r="C332" s="503" t="s">
        <v>2203</v>
      </c>
      <c r="D332" s="512"/>
      <c r="F332" s="547"/>
      <c r="G332" s="547">
        <f t="shared" si="10"/>
        <v>0</v>
      </c>
      <c r="H332" s="547">
        <f t="shared" si="11"/>
        <v>0</v>
      </c>
    </row>
    <row r="333" spans="1:8" x14ac:dyDescent="0.25">
      <c r="A333" s="396" t="e">
        <f>"INN."&amp;EIGNIR!$B$3&amp;C333</f>
        <v>#N/A</v>
      </c>
      <c r="B333" s="511">
        <f>EIGNIR!C359</f>
        <v>0</v>
      </c>
      <c r="C333" s="503" t="s">
        <v>2204</v>
      </c>
      <c r="D333" s="512"/>
      <c r="F333" s="547"/>
      <c r="G333" s="547">
        <f t="shared" si="10"/>
        <v>0</v>
      </c>
      <c r="H333" s="547">
        <f t="shared" si="11"/>
        <v>0</v>
      </c>
    </row>
    <row r="334" spans="1:8" x14ac:dyDescent="0.25">
      <c r="A334" s="396" t="e">
        <f>"INN."&amp;EIGNIR!$B$3&amp;C334</f>
        <v>#N/A</v>
      </c>
      <c r="B334" s="511">
        <f>EIGNIR!C360</f>
        <v>0</v>
      </c>
      <c r="C334" s="503" t="s">
        <v>2205</v>
      </c>
      <c r="F334" s="547"/>
      <c r="G334" s="547">
        <f t="shared" si="10"/>
        <v>0</v>
      </c>
      <c r="H334" s="547">
        <f t="shared" si="11"/>
        <v>0</v>
      </c>
    </row>
    <row r="335" spans="1:8" x14ac:dyDescent="0.25">
      <c r="A335" s="396" t="e">
        <f>"INN."&amp;EIGNIR!$B$3&amp;C335</f>
        <v>#N/A</v>
      </c>
      <c r="B335" s="511">
        <f>EIGNIR!C361</f>
        <v>0</v>
      </c>
      <c r="C335" s="503" t="s">
        <v>2206</v>
      </c>
      <c r="D335" s="504" t="s">
        <v>2207</v>
      </c>
      <c r="F335" s="547"/>
      <c r="G335" s="547">
        <f t="shared" si="10"/>
        <v>0</v>
      </c>
      <c r="H335" s="547">
        <f t="shared" si="11"/>
        <v>0</v>
      </c>
    </row>
    <row r="336" spans="1:8" x14ac:dyDescent="0.25">
      <c r="A336" s="396" t="e">
        <f>"INN."&amp;EIGNIR!$B$3&amp;C336</f>
        <v>#N/A</v>
      </c>
      <c r="B336" s="511">
        <f>EIGNIR!C362</f>
        <v>0</v>
      </c>
      <c r="C336" s="503" t="s">
        <v>2208</v>
      </c>
      <c r="F336" s="547"/>
      <c r="G336" s="547">
        <f t="shared" si="10"/>
        <v>0</v>
      </c>
      <c r="H336" s="547">
        <f t="shared" si="11"/>
        <v>0</v>
      </c>
    </row>
    <row r="337" spans="1:8" x14ac:dyDescent="0.25">
      <c r="A337" s="396" t="e">
        <f>"INN."&amp;EIGNIR!$B$3&amp;C337</f>
        <v>#N/A</v>
      </c>
      <c r="B337" s="511">
        <f>EIGNIR!C363</f>
        <v>0</v>
      </c>
      <c r="C337" s="503" t="s">
        <v>2209</v>
      </c>
      <c r="F337" s="547"/>
      <c r="G337" s="547">
        <f t="shared" si="10"/>
        <v>0</v>
      </c>
      <c r="H337" s="547">
        <f t="shared" si="11"/>
        <v>0</v>
      </c>
    </row>
    <row r="338" spans="1:8" x14ac:dyDescent="0.25">
      <c r="A338" s="396" t="e">
        <f>"INN."&amp;EIGNIR!$B$3&amp;C338</f>
        <v>#N/A</v>
      </c>
      <c r="B338" s="511">
        <f>EIGNIR!C364</f>
        <v>0</v>
      </c>
      <c r="C338" s="503" t="s">
        <v>2210</v>
      </c>
      <c r="F338" s="547"/>
      <c r="G338" s="547">
        <f t="shared" si="10"/>
        <v>0</v>
      </c>
      <c r="H338" s="547">
        <f t="shared" si="11"/>
        <v>0</v>
      </c>
    </row>
    <row r="339" spans="1:8" x14ac:dyDescent="0.25">
      <c r="A339" s="396" t="e">
        <f>"INN."&amp;EIGNIR!$B$3&amp;C339</f>
        <v>#N/A</v>
      </c>
      <c r="B339" s="511">
        <f>EIGNIR!C365</f>
        <v>0</v>
      </c>
      <c r="C339" s="503" t="s">
        <v>2211</v>
      </c>
      <c r="F339" s="547"/>
      <c r="G339" s="547">
        <f t="shared" si="10"/>
        <v>0</v>
      </c>
      <c r="H339" s="547">
        <f t="shared" si="11"/>
        <v>0</v>
      </c>
    </row>
    <row r="340" spans="1:8" x14ac:dyDescent="0.25">
      <c r="A340" s="396" t="e">
        <f>"INN."&amp;EIGNIR!$B$3&amp;C340</f>
        <v>#N/A</v>
      </c>
      <c r="B340" s="511">
        <f>EIGNIR!C366</f>
        <v>0</v>
      </c>
      <c r="C340" s="503" t="s">
        <v>2212</v>
      </c>
      <c r="F340" s="547"/>
      <c r="G340" s="547">
        <f t="shared" si="10"/>
        <v>0</v>
      </c>
      <c r="H340" s="547">
        <f t="shared" si="11"/>
        <v>0</v>
      </c>
    </row>
    <row r="341" spans="1:8" x14ac:dyDescent="0.25">
      <c r="A341" s="396" t="e">
        <f>"INN."&amp;EIGNIR!$B$3&amp;C341</f>
        <v>#N/A</v>
      </c>
      <c r="B341" s="511">
        <f>EIGNIR!C367</f>
        <v>0</v>
      </c>
      <c r="C341" s="503" t="s">
        <v>2213</v>
      </c>
      <c r="F341" s="547"/>
      <c r="G341" s="547">
        <f t="shared" si="10"/>
        <v>0</v>
      </c>
      <c r="H341" s="547">
        <f t="shared" si="11"/>
        <v>0</v>
      </c>
    </row>
    <row r="342" spans="1:8" x14ac:dyDescent="0.25">
      <c r="A342" s="396" t="e">
        <f>"INN."&amp;EIGNIR!$B$3&amp;C342</f>
        <v>#N/A</v>
      </c>
      <c r="B342" s="511">
        <f>EIGNIR!C368</f>
        <v>0</v>
      </c>
      <c r="C342" s="503" t="s">
        <v>2214</v>
      </c>
      <c r="F342" s="547"/>
      <c r="G342" s="547">
        <f t="shared" si="10"/>
        <v>0</v>
      </c>
      <c r="H342" s="547">
        <f t="shared" si="11"/>
        <v>0</v>
      </c>
    </row>
    <row r="343" spans="1:8" x14ac:dyDescent="0.25">
      <c r="A343" s="396" t="e">
        <f>"INN."&amp;EIGNIR!$B$3&amp;C343</f>
        <v>#N/A</v>
      </c>
      <c r="B343" s="511">
        <f>EIGNIR!C369</f>
        <v>0</v>
      </c>
      <c r="C343" s="503" t="s">
        <v>2215</v>
      </c>
      <c r="F343" s="547"/>
      <c r="G343" s="547">
        <f t="shared" si="10"/>
        <v>0</v>
      </c>
      <c r="H343" s="547">
        <f t="shared" si="11"/>
        <v>0</v>
      </c>
    </row>
    <row r="344" spans="1:8" x14ac:dyDescent="0.25">
      <c r="A344" s="396" t="e">
        <f>"INN."&amp;EIGNIR!$B$3&amp;C344</f>
        <v>#N/A</v>
      </c>
      <c r="B344" s="511">
        <f>EIGNIR!C370</f>
        <v>0</v>
      </c>
      <c r="C344" s="503" t="s">
        <v>2216</v>
      </c>
      <c r="F344" s="547"/>
      <c r="G344" s="547">
        <f t="shared" si="10"/>
        <v>0</v>
      </c>
      <c r="H344" s="547">
        <f t="shared" si="11"/>
        <v>0</v>
      </c>
    </row>
    <row r="345" spans="1:8" x14ac:dyDescent="0.25">
      <c r="A345" s="396" t="e">
        <f>"INN."&amp;EIGNIR!$B$3&amp;C345</f>
        <v>#N/A</v>
      </c>
      <c r="B345" s="511">
        <f>EIGNIR!C371</f>
        <v>0</v>
      </c>
      <c r="C345" s="503" t="s">
        <v>2217</v>
      </c>
      <c r="F345" s="547"/>
      <c r="G345" s="547">
        <f t="shared" si="10"/>
        <v>0</v>
      </c>
      <c r="H345" s="547">
        <f t="shared" si="11"/>
        <v>0</v>
      </c>
    </row>
    <row r="346" spans="1:8" x14ac:dyDescent="0.25">
      <c r="A346" s="396" t="e">
        <f>"INN."&amp;EIGNIR!$B$3&amp;C346</f>
        <v>#N/A</v>
      </c>
      <c r="B346" s="511">
        <f>EIGNIR!C372</f>
        <v>0</v>
      </c>
      <c r="C346" s="503" t="s">
        <v>2218</v>
      </c>
      <c r="F346" s="547"/>
      <c r="G346" s="547">
        <f t="shared" si="10"/>
        <v>0</v>
      </c>
      <c r="H346" s="547">
        <f t="shared" si="11"/>
        <v>0</v>
      </c>
    </row>
    <row r="347" spans="1:8" x14ac:dyDescent="0.25">
      <c r="A347" s="396" t="e">
        <f>"INN."&amp;EIGNIR!$B$3&amp;C347</f>
        <v>#N/A</v>
      </c>
      <c r="B347" s="511">
        <f>EIGNIR!C373</f>
        <v>0</v>
      </c>
      <c r="C347" s="503" t="s">
        <v>2219</v>
      </c>
      <c r="F347" s="547"/>
      <c r="G347" s="547">
        <f t="shared" si="10"/>
        <v>0</v>
      </c>
      <c r="H347" s="547">
        <f t="shared" si="11"/>
        <v>0</v>
      </c>
    </row>
    <row r="348" spans="1:8" x14ac:dyDescent="0.25">
      <c r="A348" s="396" t="e">
        <f>"INN."&amp;EIGNIR!$B$3&amp;C348</f>
        <v>#N/A</v>
      </c>
      <c r="B348" s="511">
        <f>EIGNIR!C374</f>
        <v>0</v>
      </c>
      <c r="C348" s="503" t="s">
        <v>2220</v>
      </c>
      <c r="F348" s="547"/>
      <c r="G348" s="547">
        <f t="shared" si="10"/>
        <v>0</v>
      </c>
      <c r="H348" s="547">
        <f t="shared" si="11"/>
        <v>0</v>
      </c>
    </row>
    <row r="349" spans="1:8" x14ac:dyDescent="0.25">
      <c r="A349" s="396" t="e">
        <f>"INN."&amp;EIGNIR!$B$3&amp;C349</f>
        <v>#N/A</v>
      </c>
      <c r="B349" s="511">
        <f>EIGNIR!C375</f>
        <v>0</v>
      </c>
      <c r="C349" s="503" t="s">
        <v>2221</v>
      </c>
      <c r="F349" s="547"/>
      <c r="G349" s="547">
        <f t="shared" si="10"/>
        <v>0</v>
      </c>
      <c r="H349" s="547">
        <f t="shared" si="11"/>
        <v>0</v>
      </c>
    </row>
    <row r="350" spans="1:8" x14ac:dyDescent="0.25">
      <c r="A350" s="396" t="e">
        <f>"INN."&amp;EIGNIR!$B$3&amp;C350</f>
        <v>#N/A</v>
      </c>
      <c r="B350" s="511">
        <f>EIGNIR!C376</f>
        <v>0</v>
      </c>
      <c r="C350" s="503" t="s">
        <v>2222</v>
      </c>
      <c r="D350" s="512"/>
      <c r="F350" s="547"/>
      <c r="G350" s="547">
        <f t="shared" si="10"/>
        <v>0</v>
      </c>
      <c r="H350" s="547">
        <f t="shared" si="11"/>
        <v>0</v>
      </c>
    </row>
    <row r="351" spans="1:8" x14ac:dyDescent="0.25">
      <c r="A351" s="396" t="e">
        <f>"INN."&amp;EIGNIR!$B$3&amp;C351</f>
        <v>#N/A</v>
      </c>
      <c r="B351" s="511">
        <f>EIGNIR!C377</f>
        <v>0</v>
      </c>
      <c r="C351" s="503" t="s">
        <v>2223</v>
      </c>
      <c r="D351" s="512"/>
      <c r="F351" s="547"/>
      <c r="G351" s="547">
        <f t="shared" si="10"/>
        <v>0</v>
      </c>
      <c r="H351" s="547">
        <f t="shared" si="11"/>
        <v>0</v>
      </c>
    </row>
    <row r="352" spans="1:8" x14ac:dyDescent="0.25">
      <c r="A352" s="396" t="e">
        <f>"INN."&amp;EIGNIR!$B$3&amp;C352</f>
        <v>#N/A</v>
      </c>
      <c r="B352" s="511">
        <f>EIGNIR!C378</f>
        <v>0</v>
      </c>
      <c r="C352" s="503" t="s">
        <v>2224</v>
      </c>
      <c r="D352" s="512"/>
      <c r="F352" s="547"/>
      <c r="G352" s="547">
        <f t="shared" si="10"/>
        <v>0</v>
      </c>
      <c r="H352" s="547">
        <f t="shared" si="11"/>
        <v>0</v>
      </c>
    </row>
    <row r="353" spans="1:8" x14ac:dyDescent="0.25">
      <c r="A353" s="396" t="e">
        <f>"INN."&amp;EIGNIR!$B$3&amp;C353</f>
        <v>#N/A</v>
      </c>
      <c r="B353" s="511">
        <f>EIGNIR!C379</f>
        <v>0</v>
      </c>
      <c r="C353" s="503" t="s">
        <v>2225</v>
      </c>
      <c r="D353" s="512"/>
      <c r="F353" s="547"/>
      <c r="G353" s="547">
        <f t="shared" si="10"/>
        <v>0</v>
      </c>
      <c r="H353" s="547">
        <f t="shared" si="11"/>
        <v>0</v>
      </c>
    </row>
    <row r="354" spans="1:8" x14ac:dyDescent="0.25">
      <c r="A354" s="396" t="e">
        <f>"INN."&amp;EIGNIR!$B$3&amp;C354</f>
        <v>#N/A</v>
      </c>
      <c r="B354" s="511">
        <f>EIGNIR!C380</f>
        <v>0</v>
      </c>
      <c r="C354" s="503" t="s">
        <v>2226</v>
      </c>
      <c r="D354" s="512"/>
      <c r="F354" s="547"/>
      <c r="G354" s="547">
        <f t="shared" si="10"/>
        <v>0</v>
      </c>
      <c r="H354" s="547">
        <f t="shared" si="11"/>
        <v>0</v>
      </c>
    </row>
    <row r="355" spans="1:8" x14ac:dyDescent="0.25">
      <c r="A355" s="396" t="e">
        <f>"INN."&amp;EIGNIR!$B$3&amp;C355</f>
        <v>#N/A</v>
      </c>
      <c r="B355" s="511">
        <f>EIGNIR!C381</f>
        <v>0</v>
      </c>
      <c r="C355" s="503" t="s">
        <v>2227</v>
      </c>
      <c r="D355" s="512"/>
      <c r="F355" s="547"/>
      <c r="G355" s="547">
        <f t="shared" si="10"/>
        <v>0</v>
      </c>
      <c r="H355" s="547">
        <f t="shared" si="11"/>
        <v>0</v>
      </c>
    </row>
    <row r="356" spans="1:8" x14ac:dyDescent="0.25">
      <c r="A356" s="396" t="e">
        <f>"INN."&amp;EIGNIR!$B$3&amp;C356</f>
        <v>#N/A</v>
      </c>
      <c r="B356" s="511">
        <f>EIGNIR!C382</f>
        <v>0</v>
      </c>
      <c r="C356" s="503" t="s">
        <v>2228</v>
      </c>
      <c r="D356" s="512"/>
      <c r="F356" s="547"/>
      <c r="G356" s="547">
        <f t="shared" si="10"/>
        <v>0</v>
      </c>
      <c r="H356" s="547">
        <f t="shared" si="11"/>
        <v>0</v>
      </c>
    </row>
    <row r="357" spans="1:8" x14ac:dyDescent="0.25">
      <c r="A357" s="396" t="e">
        <f>"INN."&amp;EIGNIR!$B$3&amp;C357</f>
        <v>#N/A</v>
      </c>
      <c r="B357" s="511">
        <f>EIGNIR!C383</f>
        <v>0</v>
      </c>
      <c r="C357" s="503" t="s">
        <v>2229</v>
      </c>
      <c r="D357" s="512"/>
      <c r="F357" s="547"/>
      <c r="G357" s="547">
        <f t="shared" si="10"/>
        <v>0</v>
      </c>
      <c r="H357" s="547">
        <f t="shared" si="11"/>
        <v>0</v>
      </c>
    </row>
    <row r="358" spans="1:8" x14ac:dyDescent="0.25">
      <c r="A358" s="396" t="e">
        <f>"INN."&amp;EIGNIR!$B$3&amp;C358</f>
        <v>#N/A</v>
      </c>
      <c r="B358" s="511">
        <f>EIGNIR!C384</f>
        <v>0</v>
      </c>
      <c r="C358" s="503" t="s">
        <v>2230</v>
      </c>
      <c r="D358" s="512"/>
      <c r="F358" s="547"/>
      <c r="G358" s="547">
        <f t="shared" si="10"/>
        <v>0</v>
      </c>
      <c r="H358" s="547">
        <f t="shared" si="11"/>
        <v>0</v>
      </c>
    </row>
    <row r="359" spans="1:8" x14ac:dyDescent="0.25">
      <c r="A359" s="396" t="e">
        <f>"INN."&amp;EIGNIR!$B$3&amp;C359</f>
        <v>#N/A</v>
      </c>
      <c r="B359" s="511">
        <f>EIGNIR!C385</f>
        <v>0</v>
      </c>
      <c r="C359" s="503" t="s">
        <v>2231</v>
      </c>
      <c r="D359" s="512"/>
      <c r="F359" s="547"/>
      <c r="G359" s="547">
        <f t="shared" si="10"/>
        <v>0</v>
      </c>
      <c r="H359" s="547">
        <f t="shared" si="11"/>
        <v>0</v>
      </c>
    </row>
    <row r="360" spans="1:8" x14ac:dyDescent="0.25">
      <c r="A360" s="396" t="e">
        <f>"INN."&amp;EIGNIR!$B$3&amp;C360</f>
        <v>#N/A</v>
      </c>
      <c r="B360" s="511">
        <f>EIGNIR!C386</f>
        <v>0</v>
      </c>
      <c r="C360" s="503" t="s">
        <v>2232</v>
      </c>
      <c r="D360" s="512"/>
      <c r="F360" s="547"/>
      <c r="G360" s="547">
        <f t="shared" si="10"/>
        <v>0</v>
      </c>
      <c r="H360" s="547">
        <f t="shared" si="11"/>
        <v>0</v>
      </c>
    </row>
    <row r="361" spans="1:8" x14ac:dyDescent="0.25">
      <c r="A361" s="396" t="e">
        <f>"INN."&amp;EIGNIR!$B$3&amp;C361</f>
        <v>#N/A</v>
      </c>
      <c r="B361" s="511">
        <f>EIGNIR!C387</f>
        <v>0</v>
      </c>
      <c r="C361" s="503" t="s">
        <v>2233</v>
      </c>
      <c r="D361" s="512"/>
      <c r="F361" s="547"/>
      <c r="G361" s="547">
        <f t="shared" si="10"/>
        <v>0</v>
      </c>
      <c r="H361" s="547">
        <f t="shared" si="11"/>
        <v>0</v>
      </c>
    </row>
    <row r="362" spans="1:8" x14ac:dyDescent="0.25">
      <c r="A362" s="396" t="e">
        <f>"INN."&amp;EIGNIR!$B$3&amp;C362</f>
        <v>#N/A</v>
      </c>
      <c r="B362" s="511">
        <f>EIGNIR!C388</f>
        <v>0</v>
      </c>
      <c r="C362" s="503" t="s">
        <v>2234</v>
      </c>
      <c r="D362" s="512"/>
      <c r="F362" s="547"/>
      <c r="G362" s="547">
        <f t="shared" si="10"/>
        <v>0</v>
      </c>
      <c r="H362" s="547">
        <f t="shared" si="11"/>
        <v>0</v>
      </c>
    </row>
    <row r="363" spans="1:8" x14ac:dyDescent="0.25">
      <c r="A363" s="396" t="e">
        <f>"INN."&amp;EIGNIR!$B$3&amp;C363</f>
        <v>#N/A</v>
      </c>
      <c r="B363" s="511">
        <f>EIGNIR!C389</f>
        <v>0</v>
      </c>
      <c r="C363" s="503" t="s">
        <v>2235</v>
      </c>
      <c r="D363" s="512"/>
      <c r="F363" s="547"/>
      <c r="G363" s="547">
        <f t="shared" si="10"/>
        <v>0</v>
      </c>
      <c r="H363" s="547">
        <f t="shared" si="11"/>
        <v>0</v>
      </c>
    </row>
    <row r="364" spans="1:8" x14ac:dyDescent="0.25">
      <c r="A364" s="396" t="e">
        <f>"INN."&amp;EIGNIR!$B$3&amp;C364</f>
        <v>#N/A</v>
      </c>
      <c r="B364" s="511">
        <f>EIGNIR!C391</f>
        <v>0</v>
      </c>
      <c r="C364" s="503" t="s">
        <v>2236</v>
      </c>
      <c r="D364" s="512"/>
      <c r="F364" s="547"/>
      <c r="G364" s="547">
        <f t="shared" si="10"/>
        <v>0</v>
      </c>
      <c r="H364" s="547">
        <f t="shared" si="11"/>
        <v>0</v>
      </c>
    </row>
    <row r="365" spans="1:8" x14ac:dyDescent="0.25">
      <c r="A365" s="396" t="e">
        <f>"INN."&amp;EIGNIR!$B$3&amp;C365</f>
        <v>#N/A</v>
      </c>
      <c r="B365" s="511">
        <f>EIGNIR!C392</f>
        <v>0</v>
      </c>
      <c r="C365" s="503" t="s">
        <v>2237</v>
      </c>
      <c r="F365" s="547"/>
      <c r="G365" s="547">
        <f t="shared" si="10"/>
        <v>0</v>
      </c>
      <c r="H365" s="547">
        <f t="shared" si="11"/>
        <v>0</v>
      </c>
    </row>
    <row r="366" spans="1:8" x14ac:dyDescent="0.25">
      <c r="A366" s="396" t="e">
        <f>"INN."&amp;EIGNIR!$B$3&amp;C366</f>
        <v>#N/A</v>
      </c>
      <c r="B366" s="511">
        <f>EIGNIR!C393</f>
        <v>0</v>
      </c>
      <c r="C366" s="503" t="s">
        <v>2238</v>
      </c>
      <c r="D366" s="504" t="s">
        <v>1988</v>
      </c>
      <c r="F366" s="547"/>
      <c r="G366" s="547">
        <f t="shared" si="10"/>
        <v>0</v>
      </c>
      <c r="H366" s="547">
        <f t="shared" si="11"/>
        <v>0</v>
      </c>
    </row>
    <row r="367" spans="1:8" x14ac:dyDescent="0.25">
      <c r="A367" s="396" t="e">
        <f>"INN."&amp;EIGNIR!$B$3&amp;C367</f>
        <v>#N/A</v>
      </c>
      <c r="B367" s="511">
        <f>EIGNIR!C394</f>
        <v>0</v>
      </c>
      <c r="C367" s="503" t="s">
        <v>2239</v>
      </c>
      <c r="F367" s="547"/>
      <c r="G367" s="547">
        <f t="shared" si="10"/>
        <v>0</v>
      </c>
      <c r="H367" s="547">
        <f t="shared" si="11"/>
        <v>0</v>
      </c>
    </row>
    <row r="368" spans="1:8" x14ac:dyDescent="0.25">
      <c r="A368" s="396" t="e">
        <f>"INN."&amp;EIGNIR!$B$3&amp;C368</f>
        <v>#N/A</v>
      </c>
      <c r="B368" s="511">
        <f>EIGNIR!C395</f>
        <v>0</v>
      </c>
      <c r="C368" s="503" t="s">
        <v>2240</v>
      </c>
      <c r="F368" s="547"/>
      <c r="G368" s="547">
        <f t="shared" si="10"/>
        <v>0</v>
      </c>
      <c r="H368" s="547">
        <f t="shared" si="11"/>
        <v>0</v>
      </c>
    </row>
    <row r="369" spans="1:8" x14ac:dyDescent="0.25">
      <c r="A369" s="396" t="e">
        <f>"INN."&amp;EIGNIR!$B$3&amp;C369</f>
        <v>#N/A</v>
      </c>
      <c r="B369" s="511">
        <f>EIGNIR!C396</f>
        <v>0</v>
      </c>
      <c r="C369" s="503" t="s">
        <v>2241</v>
      </c>
      <c r="F369" s="547"/>
      <c r="G369" s="547">
        <f t="shared" si="10"/>
        <v>0</v>
      </c>
      <c r="H369" s="547">
        <f t="shared" si="11"/>
        <v>0</v>
      </c>
    </row>
    <row r="370" spans="1:8" x14ac:dyDescent="0.25">
      <c r="A370" s="396" t="e">
        <f>"INN."&amp;EIGNIR!$B$3&amp;C370</f>
        <v>#N/A</v>
      </c>
      <c r="B370" s="511">
        <f>EIGNIR!C397</f>
        <v>0</v>
      </c>
      <c r="C370" s="503" t="s">
        <v>2242</v>
      </c>
      <c r="F370" s="547"/>
      <c r="G370" s="547">
        <f t="shared" si="10"/>
        <v>0</v>
      </c>
      <c r="H370" s="547">
        <f t="shared" si="11"/>
        <v>0</v>
      </c>
    </row>
    <row r="371" spans="1:8" x14ac:dyDescent="0.25">
      <c r="A371" s="396" t="e">
        <f>"INN."&amp;EIGNIR!$B$3&amp;C371</f>
        <v>#N/A</v>
      </c>
      <c r="B371" s="511">
        <f>EIGNIR!C398</f>
        <v>0</v>
      </c>
      <c r="C371" s="503" t="s">
        <v>2243</v>
      </c>
      <c r="F371" s="547"/>
      <c r="G371" s="547">
        <f t="shared" si="10"/>
        <v>0</v>
      </c>
      <c r="H371" s="547">
        <f t="shared" si="11"/>
        <v>0</v>
      </c>
    </row>
    <row r="372" spans="1:8" x14ac:dyDescent="0.25">
      <c r="A372" s="396" t="e">
        <f>"INN."&amp;EIGNIR!$B$3&amp;C372</f>
        <v>#N/A</v>
      </c>
      <c r="B372" s="511">
        <f>EIGNIR!C399</f>
        <v>0</v>
      </c>
      <c r="C372" s="503" t="s">
        <v>2244</v>
      </c>
      <c r="F372" s="547"/>
      <c r="G372" s="547">
        <f t="shared" si="10"/>
        <v>0</v>
      </c>
      <c r="H372" s="547">
        <f t="shared" si="11"/>
        <v>0</v>
      </c>
    </row>
    <row r="373" spans="1:8" x14ac:dyDescent="0.25">
      <c r="A373" s="396" t="e">
        <f>"INN."&amp;EIGNIR!$B$3&amp;C373</f>
        <v>#N/A</v>
      </c>
      <c r="B373" s="511">
        <f>EIGNIR!C400</f>
        <v>0</v>
      </c>
      <c r="C373" s="503" t="s">
        <v>2245</v>
      </c>
      <c r="F373" s="547"/>
      <c r="G373" s="547">
        <f t="shared" si="10"/>
        <v>0</v>
      </c>
      <c r="H373" s="547">
        <f t="shared" si="11"/>
        <v>0</v>
      </c>
    </row>
    <row r="374" spans="1:8" x14ac:dyDescent="0.25">
      <c r="A374" s="396" t="e">
        <f>"INN."&amp;EIGNIR!$B$3&amp;C374</f>
        <v>#N/A</v>
      </c>
      <c r="B374" s="511">
        <f>EIGNIR!C401</f>
        <v>0</v>
      </c>
      <c r="C374" s="503" t="s">
        <v>2246</v>
      </c>
      <c r="F374" s="547"/>
      <c r="G374" s="547">
        <f t="shared" si="10"/>
        <v>0</v>
      </c>
      <c r="H374" s="547">
        <f t="shared" si="11"/>
        <v>0</v>
      </c>
    </row>
    <row r="375" spans="1:8" x14ac:dyDescent="0.25">
      <c r="A375" s="396" t="e">
        <f>"INN."&amp;EIGNIR!$B$3&amp;C375</f>
        <v>#N/A</v>
      </c>
      <c r="B375" s="511">
        <f>EIGNIR!C402</f>
        <v>0</v>
      </c>
      <c r="C375" s="503" t="s">
        <v>2247</v>
      </c>
      <c r="F375" s="547"/>
      <c r="G375" s="547">
        <f t="shared" si="10"/>
        <v>0</v>
      </c>
      <c r="H375" s="547">
        <f t="shared" si="11"/>
        <v>0</v>
      </c>
    </row>
    <row r="376" spans="1:8" x14ac:dyDescent="0.25">
      <c r="A376" s="396" t="e">
        <f>"INN."&amp;EIGNIR!$B$3&amp;C376</f>
        <v>#N/A</v>
      </c>
      <c r="B376" s="511">
        <f>EIGNIR!C403</f>
        <v>0</v>
      </c>
      <c r="C376" s="503" t="s">
        <v>2248</v>
      </c>
      <c r="F376" s="547"/>
      <c r="G376" s="547">
        <f t="shared" si="10"/>
        <v>0</v>
      </c>
      <c r="H376" s="547">
        <f t="shared" si="11"/>
        <v>0</v>
      </c>
    </row>
    <row r="377" spans="1:8" x14ac:dyDescent="0.25">
      <c r="A377" s="396" t="e">
        <f>"INN."&amp;EIGNIR!$B$3&amp;C377</f>
        <v>#N/A</v>
      </c>
      <c r="B377" s="511">
        <f>EIGNIR!C404</f>
        <v>0</v>
      </c>
      <c r="C377" s="503" t="s">
        <v>2249</v>
      </c>
      <c r="F377" s="547"/>
      <c r="G377" s="547">
        <f t="shared" si="10"/>
        <v>0</v>
      </c>
      <c r="H377" s="547">
        <f t="shared" si="11"/>
        <v>0</v>
      </c>
    </row>
    <row r="378" spans="1:8" x14ac:dyDescent="0.25">
      <c r="A378" s="396" t="e">
        <f>"INN."&amp;EIGNIR!$B$3&amp;C378</f>
        <v>#N/A</v>
      </c>
      <c r="B378" s="511">
        <f>EIGNIR!C405</f>
        <v>0</v>
      </c>
      <c r="C378" s="503" t="s">
        <v>2250</v>
      </c>
      <c r="F378" s="547"/>
      <c r="G378" s="547">
        <f t="shared" si="10"/>
        <v>0</v>
      </c>
      <c r="H378" s="547">
        <f t="shared" si="11"/>
        <v>0</v>
      </c>
    </row>
    <row r="379" spans="1:8" x14ac:dyDescent="0.25">
      <c r="A379" s="396" t="e">
        <f>"INN."&amp;EIGNIR!$B$3&amp;C379</f>
        <v>#N/A</v>
      </c>
      <c r="B379" s="511">
        <f>EIGNIR!C406</f>
        <v>0</v>
      </c>
      <c r="C379" s="503" t="s">
        <v>2251</v>
      </c>
      <c r="F379" s="547"/>
      <c r="G379" s="547">
        <f t="shared" si="10"/>
        <v>0</v>
      </c>
      <c r="H379" s="547">
        <f t="shared" si="11"/>
        <v>0</v>
      </c>
    </row>
    <row r="380" spans="1:8" x14ac:dyDescent="0.25">
      <c r="A380" s="396" t="e">
        <f>"INN."&amp;EIGNIR!$B$3&amp;C380</f>
        <v>#N/A</v>
      </c>
      <c r="B380" s="511">
        <f>EIGNIR!C407</f>
        <v>0</v>
      </c>
      <c r="C380" s="503" t="s">
        <v>2252</v>
      </c>
      <c r="F380" s="547"/>
      <c r="G380" s="547">
        <f t="shared" si="10"/>
        <v>0</v>
      </c>
      <c r="H380" s="547">
        <f t="shared" si="11"/>
        <v>0</v>
      </c>
    </row>
    <row r="381" spans="1:8" x14ac:dyDescent="0.25">
      <c r="A381" s="396" t="e">
        <f>"INN."&amp;EIGNIR!$B$3&amp;C381</f>
        <v>#N/A</v>
      </c>
      <c r="B381" s="511">
        <f>EIGNIR!C408</f>
        <v>0</v>
      </c>
      <c r="C381" s="503" t="s">
        <v>2253</v>
      </c>
      <c r="D381" s="512"/>
      <c r="F381" s="547"/>
      <c r="G381" s="547">
        <f t="shared" si="10"/>
        <v>0</v>
      </c>
      <c r="H381" s="547">
        <f t="shared" si="11"/>
        <v>0</v>
      </c>
    </row>
    <row r="382" spans="1:8" x14ac:dyDescent="0.25">
      <c r="A382" s="396" t="e">
        <f>"INN."&amp;EIGNIR!$B$3&amp;C382</f>
        <v>#N/A</v>
      </c>
      <c r="B382" s="511">
        <f>EIGNIR!C409</f>
        <v>0</v>
      </c>
      <c r="C382" s="503" t="s">
        <v>2254</v>
      </c>
      <c r="D382" s="512"/>
      <c r="F382" s="547"/>
      <c r="G382" s="547">
        <f t="shared" si="10"/>
        <v>0</v>
      </c>
      <c r="H382" s="547">
        <f t="shared" si="11"/>
        <v>0</v>
      </c>
    </row>
    <row r="383" spans="1:8" x14ac:dyDescent="0.25">
      <c r="A383" s="396" t="e">
        <f>"INN."&amp;EIGNIR!$B$3&amp;C383</f>
        <v>#N/A</v>
      </c>
      <c r="B383" s="511">
        <f>EIGNIR!C410</f>
        <v>0</v>
      </c>
      <c r="C383" s="503" t="s">
        <v>2255</v>
      </c>
      <c r="D383" s="512"/>
      <c r="F383" s="547"/>
      <c r="G383" s="547">
        <f t="shared" si="10"/>
        <v>0</v>
      </c>
      <c r="H383" s="547">
        <f t="shared" si="11"/>
        <v>0</v>
      </c>
    </row>
    <row r="384" spans="1:8" x14ac:dyDescent="0.25">
      <c r="A384" s="396" t="e">
        <f>"INN."&amp;EIGNIR!$B$3&amp;C384</f>
        <v>#N/A</v>
      </c>
      <c r="B384" s="511">
        <f>EIGNIR!C411</f>
        <v>0</v>
      </c>
      <c r="C384" s="503" t="s">
        <v>2256</v>
      </c>
      <c r="D384" s="512"/>
      <c r="F384" s="547"/>
      <c r="G384" s="547">
        <f t="shared" si="10"/>
        <v>0</v>
      </c>
      <c r="H384" s="547">
        <f t="shared" si="11"/>
        <v>0</v>
      </c>
    </row>
    <row r="385" spans="1:8" x14ac:dyDescent="0.25">
      <c r="A385" s="396" t="e">
        <f>"INN."&amp;EIGNIR!$B$3&amp;C385</f>
        <v>#N/A</v>
      </c>
      <c r="B385" s="511">
        <f>EIGNIR!C412</f>
        <v>0</v>
      </c>
      <c r="C385" s="503" t="s">
        <v>2257</v>
      </c>
      <c r="D385" s="512"/>
      <c r="F385" s="547"/>
      <c r="G385" s="547">
        <f t="shared" si="10"/>
        <v>0</v>
      </c>
      <c r="H385" s="547">
        <f t="shared" si="11"/>
        <v>0</v>
      </c>
    </row>
    <row r="386" spans="1:8" x14ac:dyDescent="0.25">
      <c r="A386" s="396" t="e">
        <f>"INN."&amp;EIGNIR!$B$3&amp;C386</f>
        <v>#N/A</v>
      </c>
      <c r="B386" s="511">
        <f>EIGNIR!C413</f>
        <v>0</v>
      </c>
      <c r="C386" s="503" t="s">
        <v>2258</v>
      </c>
      <c r="D386" s="512"/>
      <c r="F386" s="547"/>
      <c r="G386" s="547">
        <f t="shared" si="10"/>
        <v>0</v>
      </c>
      <c r="H386" s="547">
        <f t="shared" si="11"/>
        <v>0</v>
      </c>
    </row>
    <row r="387" spans="1:8" x14ac:dyDescent="0.25">
      <c r="A387" s="396" t="e">
        <f>"INN."&amp;EIGNIR!$B$3&amp;C387</f>
        <v>#N/A</v>
      </c>
      <c r="B387" s="511">
        <f>EIGNIR!C414</f>
        <v>0</v>
      </c>
      <c r="C387" s="503" t="s">
        <v>2259</v>
      </c>
      <c r="D387" s="512"/>
      <c r="F387" s="547"/>
      <c r="G387" s="547">
        <f t="shared" si="10"/>
        <v>0</v>
      </c>
      <c r="H387" s="547">
        <f t="shared" si="11"/>
        <v>0</v>
      </c>
    </row>
    <row r="388" spans="1:8" x14ac:dyDescent="0.25">
      <c r="A388" s="396" t="e">
        <f>"INN."&amp;EIGNIR!$B$3&amp;C388</f>
        <v>#N/A</v>
      </c>
      <c r="B388" s="511">
        <f>EIGNIR!C415</f>
        <v>0</v>
      </c>
      <c r="C388" s="503" t="s">
        <v>2260</v>
      </c>
      <c r="D388" s="512"/>
      <c r="F388" s="547"/>
      <c r="G388" s="547">
        <f t="shared" si="10"/>
        <v>0</v>
      </c>
      <c r="H388" s="547">
        <f t="shared" si="11"/>
        <v>0</v>
      </c>
    </row>
    <row r="389" spans="1:8" x14ac:dyDescent="0.25">
      <c r="A389" s="396" t="e">
        <f>"INN."&amp;EIGNIR!$B$3&amp;C389</f>
        <v>#N/A</v>
      </c>
      <c r="B389" s="511">
        <f>EIGNIR!C416</f>
        <v>0</v>
      </c>
      <c r="C389" s="503" t="s">
        <v>2261</v>
      </c>
      <c r="D389" s="512"/>
      <c r="F389" s="547"/>
      <c r="G389" s="547">
        <f t="shared" si="10"/>
        <v>0</v>
      </c>
      <c r="H389" s="547">
        <f t="shared" si="11"/>
        <v>0</v>
      </c>
    </row>
    <row r="390" spans="1:8" x14ac:dyDescent="0.25">
      <c r="A390" s="396" t="e">
        <f>"INN."&amp;EIGNIR!$B$3&amp;C390</f>
        <v>#N/A</v>
      </c>
      <c r="B390" s="511">
        <f>EIGNIR!C417</f>
        <v>0</v>
      </c>
      <c r="C390" s="503" t="s">
        <v>2262</v>
      </c>
      <c r="D390" s="512"/>
      <c r="F390" s="547"/>
      <c r="G390" s="547">
        <f t="shared" si="10"/>
        <v>0</v>
      </c>
      <c r="H390" s="547">
        <f t="shared" si="11"/>
        <v>0</v>
      </c>
    </row>
    <row r="391" spans="1:8" x14ac:dyDescent="0.25">
      <c r="A391" s="396" t="e">
        <f>"INN."&amp;EIGNIR!$B$3&amp;C391</f>
        <v>#N/A</v>
      </c>
      <c r="B391" s="511">
        <f>EIGNIR!C418</f>
        <v>0</v>
      </c>
      <c r="C391" s="503" t="s">
        <v>2263</v>
      </c>
      <c r="D391" s="512"/>
      <c r="F391" s="547"/>
      <c r="G391" s="547">
        <f t="shared" si="10"/>
        <v>0</v>
      </c>
      <c r="H391" s="547">
        <f t="shared" si="11"/>
        <v>0</v>
      </c>
    </row>
    <row r="392" spans="1:8" x14ac:dyDescent="0.25">
      <c r="A392" s="396" t="e">
        <f>"INN."&amp;EIGNIR!$B$3&amp;C392</f>
        <v>#N/A</v>
      </c>
      <c r="B392" s="511">
        <f>EIGNIR!C419</f>
        <v>0</v>
      </c>
      <c r="C392" s="503" t="s">
        <v>2264</v>
      </c>
      <c r="D392" s="512"/>
      <c r="F392" s="547"/>
      <c r="G392" s="547">
        <f t="shared" si="10"/>
        <v>0</v>
      </c>
      <c r="H392" s="547">
        <f t="shared" si="11"/>
        <v>0</v>
      </c>
    </row>
    <row r="393" spans="1:8" x14ac:dyDescent="0.25">
      <c r="A393" s="396" t="e">
        <f>"INN."&amp;EIGNIR!$B$3&amp;C393</f>
        <v>#N/A</v>
      </c>
      <c r="B393" s="511">
        <f>EIGNIR!C420</f>
        <v>0</v>
      </c>
      <c r="C393" s="503" t="s">
        <v>2265</v>
      </c>
      <c r="D393" s="512"/>
      <c r="F393" s="547"/>
      <c r="G393" s="547">
        <f t="shared" si="10"/>
        <v>0</v>
      </c>
      <c r="H393" s="547">
        <f t="shared" si="11"/>
        <v>0</v>
      </c>
    </row>
    <row r="394" spans="1:8" x14ac:dyDescent="0.25">
      <c r="A394" s="396" t="e">
        <f>"INN."&amp;EIGNIR!$B$3&amp;C394</f>
        <v>#N/A</v>
      </c>
      <c r="B394" s="511">
        <f>EIGNIR!C421</f>
        <v>0</v>
      </c>
      <c r="C394" s="503" t="s">
        <v>2266</v>
      </c>
      <c r="D394" s="512"/>
      <c r="F394" s="547"/>
      <c r="G394" s="547">
        <f t="shared" ref="G394:G457" si="12">+F394-B394</f>
        <v>0</v>
      </c>
      <c r="H394" s="547">
        <f t="shared" si="11"/>
        <v>0</v>
      </c>
    </row>
    <row r="395" spans="1:8" x14ac:dyDescent="0.25">
      <c r="A395" s="396" t="e">
        <f>"INN."&amp;EIGNIR!$B$3&amp;C395</f>
        <v>#N/A</v>
      </c>
      <c r="B395" s="511">
        <f>EIGNIR!C423</f>
        <v>0</v>
      </c>
      <c r="C395" s="503" t="s">
        <v>2267</v>
      </c>
      <c r="D395" s="512"/>
      <c r="F395" s="547"/>
      <c r="G395" s="547">
        <f t="shared" si="12"/>
        <v>0</v>
      </c>
      <c r="H395" s="547">
        <f t="shared" ref="H395:H458" si="13">+ABS(G395)</f>
        <v>0</v>
      </c>
    </row>
    <row r="396" spans="1:8" x14ac:dyDescent="0.25">
      <c r="A396" s="396" t="e">
        <f>"INN."&amp;EIGNIR!$B$3&amp;C396</f>
        <v>#N/A</v>
      </c>
      <c r="B396" s="511">
        <f>EIGNIR!C424</f>
        <v>0</v>
      </c>
      <c r="C396" s="503" t="s">
        <v>2268</v>
      </c>
      <c r="F396" s="547"/>
      <c r="G396" s="547">
        <f t="shared" si="12"/>
        <v>0</v>
      </c>
      <c r="H396" s="547">
        <f t="shared" si="13"/>
        <v>0</v>
      </c>
    </row>
    <row r="397" spans="1:8" x14ac:dyDescent="0.25">
      <c r="A397" s="396" t="e">
        <f>"INN."&amp;EIGNIR!$B$3&amp;C397</f>
        <v>#N/A</v>
      </c>
      <c r="B397" s="511">
        <f>EIGNIR!C425</f>
        <v>0</v>
      </c>
      <c r="C397" s="503" t="s">
        <v>2269</v>
      </c>
      <c r="D397" s="504" t="s">
        <v>2270</v>
      </c>
      <c r="F397" s="547"/>
      <c r="G397" s="547">
        <f t="shared" si="12"/>
        <v>0</v>
      </c>
      <c r="H397" s="547">
        <f t="shared" si="13"/>
        <v>0</v>
      </c>
    </row>
    <row r="398" spans="1:8" x14ac:dyDescent="0.25">
      <c r="A398" s="396" t="e">
        <f>"INN."&amp;EIGNIR!$B$3&amp;C398</f>
        <v>#N/A</v>
      </c>
      <c r="B398" s="511">
        <f>EIGNIR!C426</f>
        <v>0</v>
      </c>
      <c r="C398" s="503" t="s">
        <v>2271</v>
      </c>
      <c r="D398" s="504" t="s">
        <v>2272</v>
      </c>
      <c r="F398" s="547"/>
      <c r="G398" s="547">
        <f t="shared" si="12"/>
        <v>0</v>
      </c>
      <c r="H398" s="547">
        <f t="shared" si="13"/>
        <v>0</v>
      </c>
    </row>
    <row r="399" spans="1:8" x14ac:dyDescent="0.25">
      <c r="A399" s="396" t="e">
        <f>"INN."&amp;EIGNIR!$B$3&amp;C399</f>
        <v>#N/A</v>
      </c>
      <c r="B399" s="511">
        <f>EIGNIR!C427</f>
        <v>0</v>
      </c>
      <c r="C399" s="503" t="s">
        <v>2273</v>
      </c>
      <c r="F399" s="547"/>
      <c r="G399" s="547">
        <f t="shared" si="12"/>
        <v>0</v>
      </c>
      <c r="H399" s="547">
        <f t="shared" si="13"/>
        <v>0</v>
      </c>
    </row>
    <row r="400" spans="1:8" x14ac:dyDescent="0.25">
      <c r="A400" s="396" t="e">
        <f>"INN."&amp;EIGNIR!$B$3&amp;C400</f>
        <v>#N/A</v>
      </c>
      <c r="B400" s="511">
        <f>EIGNIR!C428</f>
        <v>0</v>
      </c>
      <c r="C400" s="503" t="s">
        <v>2274</v>
      </c>
      <c r="F400" s="547"/>
      <c r="G400" s="547">
        <f t="shared" si="12"/>
        <v>0</v>
      </c>
      <c r="H400" s="547">
        <f t="shared" si="13"/>
        <v>0</v>
      </c>
    </row>
    <row r="401" spans="1:8" x14ac:dyDescent="0.25">
      <c r="A401" s="396" t="e">
        <f>"INN."&amp;EIGNIR!$B$3&amp;C401</f>
        <v>#N/A</v>
      </c>
      <c r="B401" s="511">
        <f>EIGNIR!C429</f>
        <v>0</v>
      </c>
      <c r="C401" s="503" t="s">
        <v>2275</v>
      </c>
      <c r="F401" s="547"/>
      <c r="G401" s="547">
        <f t="shared" si="12"/>
        <v>0</v>
      </c>
      <c r="H401" s="547">
        <f t="shared" si="13"/>
        <v>0</v>
      </c>
    </row>
    <row r="402" spans="1:8" x14ac:dyDescent="0.25">
      <c r="A402" s="396" t="e">
        <f>"INN."&amp;EIGNIR!$B$3&amp;C402</f>
        <v>#N/A</v>
      </c>
      <c r="B402" s="511">
        <f>EIGNIR!C430</f>
        <v>0</v>
      </c>
      <c r="C402" s="503" t="s">
        <v>2276</v>
      </c>
      <c r="D402" s="504" t="s">
        <v>2277</v>
      </c>
      <c r="F402" s="547"/>
      <c r="G402" s="547">
        <f t="shared" si="12"/>
        <v>0</v>
      </c>
      <c r="H402" s="547">
        <f t="shared" si="13"/>
        <v>0</v>
      </c>
    </row>
    <row r="403" spans="1:8" x14ac:dyDescent="0.25">
      <c r="A403" s="396" t="e">
        <f>"INN."&amp;EIGNIR!$B$3&amp;C403</f>
        <v>#N/A</v>
      </c>
      <c r="B403" s="511">
        <f>EIGNIR!C431</f>
        <v>0</v>
      </c>
      <c r="C403" s="503" t="s">
        <v>2278</v>
      </c>
      <c r="D403" s="504" t="s">
        <v>2279</v>
      </c>
      <c r="F403" s="547"/>
      <c r="G403" s="547">
        <f t="shared" si="12"/>
        <v>0</v>
      </c>
      <c r="H403" s="547">
        <f t="shared" si="13"/>
        <v>0</v>
      </c>
    </row>
    <row r="404" spans="1:8" x14ac:dyDescent="0.25">
      <c r="A404" s="396" t="e">
        <f>"INN."&amp;EIGNIR!$B$3&amp;C404</f>
        <v>#N/A</v>
      </c>
      <c r="B404" s="511">
        <f>EIGNIR!C432</f>
        <v>0</v>
      </c>
      <c r="C404" s="503" t="s">
        <v>2280</v>
      </c>
      <c r="F404" s="547"/>
      <c r="G404" s="547">
        <f t="shared" si="12"/>
        <v>0</v>
      </c>
      <c r="H404" s="547">
        <f t="shared" si="13"/>
        <v>0</v>
      </c>
    </row>
    <row r="405" spans="1:8" x14ac:dyDescent="0.25">
      <c r="A405" s="396" t="e">
        <f>"INN."&amp;EIGNIR!$B$3&amp;C405</f>
        <v>#N/A</v>
      </c>
      <c r="B405" s="511">
        <f>EIGNIR!C433</f>
        <v>0</v>
      </c>
      <c r="C405" s="503" t="s">
        <v>2281</v>
      </c>
      <c r="F405" s="547"/>
      <c r="G405" s="547">
        <f t="shared" si="12"/>
        <v>0</v>
      </c>
      <c r="H405" s="547">
        <f t="shared" si="13"/>
        <v>0</v>
      </c>
    </row>
    <row r="406" spans="1:8" x14ac:dyDescent="0.25">
      <c r="A406" s="396" t="e">
        <f>"INN."&amp;EIGNIR!$B$3&amp;C406</f>
        <v>#N/A</v>
      </c>
      <c r="B406" s="511">
        <f>EIGNIR!C434</f>
        <v>0</v>
      </c>
      <c r="C406" s="503" t="s">
        <v>2282</v>
      </c>
      <c r="F406" s="547"/>
      <c r="G406" s="547">
        <f t="shared" si="12"/>
        <v>0</v>
      </c>
      <c r="H406" s="547">
        <f t="shared" si="13"/>
        <v>0</v>
      </c>
    </row>
    <row r="407" spans="1:8" x14ac:dyDescent="0.25">
      <c r="A407" s="396" t="e">
        <f>"INN."&amp;EIGNIR!$B$3&amp;C407</f>
        <v>#N/A</v>
      </c>
      <c r="B407" s="511">
        <f>EIGNIR!C435</f>
        <v>0</v>
      </c>
      <c r="C407" s="503" t="s">
        <v>2283</v>
      </c>
      <c r="F407" s="547"/>
      <c r="G407" s="547">
        <f t="shared" si="12"/>
        <v>0</v>
      </c>
      <c r="H407" s="547">
        <f t="shared" si="13"/>
        <v>0</v>
      </c>
    </row>
    <row r="408" spans="1:8" x14ac:dyDescent="0.25">
      <c r="A408" s="396" t="e">
        <f>"INN."&amp;EIGNIR!$B$3&amp;C408</f>
        <v>#N/A</v>
      </c>
      <c r="B408" s="511">
        <f>EIGNIR!C436</f>
        <v>0</v>
      </c>
      <c r="C408" s="503" t="s">
        <v>2284</v>
      </c>
      <c r="F408" s="547"/>
      <c r="G408" s="547">
        <f t="shared" si="12"/>
        <v>0</v>
      </c>
      <c r="H408" s="547">
        <f t="shared" si="13"/>
        <v>0</v>
      </c>
    </row>
    <row r="409" spans="1:8" x14ac:dyDescent="0.25">
      <c r="A409" s="396" t="e">
        <f>"INN."&amp;EIGNIR!$B$3&amp;C409</f>
        <v>#N/A</v>
      </c>
      <c r="B409" s="511">
        <f>EIGNIR!C437</f>
        <v>0</v>
      </c>
      <c r="C409" s="503" t="s">
        <v>2285</v>
      </c>
      <c r="F409" s="547"/>
      <c r="G409" s="547">
        <f t="shared" si="12"/>
        <v>0</v>
      </c>
      <c r="H409" s="547">
        <f t="shared" si="13"/>
        <v>0</v>
      </c>
    </row>
    <row r="410" spans="1:8" x14ac:dyDescent="0.25">
      <c r="A410" s="396" t="e">
        <f>"INN."&amp;EIGNIR!$B$3&amp;C410</f>
        <v>#N/A</v>
      </c>
      <c r="B410" s="511">
        <f>EIGNIR!C438</f>
        <v>0</v>
      </c>
      <c r="C410" s="503" t="s">
        <v>2286</v>
      </c>
      <c r="F410" s="547"/>
      <c r="G410" s="547">
        <f t="shared" si="12"/>
        <v>0</v>
      </c>
      <c r="H410" s="547">
        <f t="shared" si="13"/>
        <v>0</v>
      </c>
    </row>
    <row r="411" spans="1:8" x14ac:dyDescent="0.25">
      <c r="A411" s="396" t="e">
        <f>"INN."&amp;EIGNIR!$B$3&amp;C411</f>
        <v>#N/A</v>
      </c>
      <c r="B411" s="511">
        <f>EIGNIR!C439</f>
        <v>0</v>
      </c>
      <c r="C411" s="503" t="s">
        <v>2287</v>
      </c>
      <c r="F411" s="547"/>
      <c r="G411" s="547">
        <f t="shared" si="12"/>
        <v>0</v>
      </c>
      <c r="H411" s="547">
        <f t="shared" si="13"/>
        <v>0</v>
      </c>
    </row>
    <row r="412" spans="1:8" x14ac:dyDescent="0.25">
      <c r="A412" s="396" t="e">
        <f>"INN."&amp;EIGNIR!$B$3&amp;C412</f>
        <v>#N/A</v>
      </c>
      <c r="B412" s="511">
        <f>EIGNIR!C440</f>
        <v>0</v>
      </c>
      <c r="C412" s="503" t="s">
        <v>2288</v>
      </c>
      <c r="D412" s="512"/>
      <c r="F412" s="547"/>
      <c r="G412" s="547">
        <f t="shared" si="12"/>
        <v>0</v>
      </c>
      <c r="H412" s="547">
        <f t="shared" si="13"/>
        <v>0</v>
      </c>
    </row>
    <row r="413" spans="1:8" x14ac:dyDescent="0.25">
      <c r="A413" s="396" t="e">
        <f>"INN."&amp;EIGNIR!$B$3&amp;C413</f>
        <v>#N/A</v>
      </c>
      <c r="B413" s="511">
        <f>EIGNIR!C441</f>
        <v>0</v>
      </c>
      <c r="C413" s="503" t="s">
        <v>2289</v>
      </c>
      <c r="D413" s="512"/>
      <c r="F413" s="547"/>
      <c r="G413" s="547">
        <f t="shared" si="12"/>
        <v>0</v>
      </c>
      <c r="H413" s="547">
        <f t="shared" si="13"/>
        <v>0</v>
      </c>
    </row>
    <row r="414" spans="1:8" x14ac:dyDescent="0.25">
      <c r="A414" s="396" t="e">
        <f>"INN."&amp;EIGNIR!$B$3&amp;C414</f>
        <v>#N/A</v>
      </c>
      <c r="B414" s="511">
        <f>EIGNIR!C442</f>
        <v>0</v>
      </c>
      <c r="C414" s="503" t="s">
        <v>2290</v>
      </c>
      <c r="D414" s="512"/>
      <c r="F414" s="547"/>
      <c r="G414" s="547">
        <f t="shared" si="12"/>
        <v>0</v>
      </c>
      <c r="H414" s="547">
        <f t="shared" si="13"/>
        <v>0</v>
      </c>
    </row>
    <row r="415" spans="1:8" x14ac:dyDescent="0.25">
      <c r="A415" s="396" t="e">
        <f>"INN."&amp;EIGNIR!$B$3&amp;C415</f>
        <v>#N/A</v>
      </c>
      <c r="B415" s="511">
        <f>EIGNIR!C443</f>
        <v>0</v>
      </c>
      <c r="C415" s="503" t="s">
        <v>2291</v>
      </c>
      <c r="D415" s="512"/>
      <c r="F415" s="547"/>
      <c r="G415" s="547">
        <f t="shared" si="12"/>
        <v>0</v>
      </c>
      <c r="H415" s="547">
        <f t="shared" si="13"/>
        <v>0</v>
      </c>
    </row>
    <row r="416" spans="1:8" x14ac:dyDescent="0.25">
      <c r="A416" s="396" t="e">
        <f>"INN."&amp;EIGNIR!$B$3&amp;C416</f>
        <v>#N/A</v>
      </c>
      <c r="B416" s="511">
        <f>EIGNIR!C444</f>
        <v>0</v>
      </c>
      <c r="C416" s="503" t="s">
        <v>2292</v>
      </c>
      <c r="D416" s="512"/>
      <c r="F416" s="547"/>
      <c r="G416" s="547">
        <f t="shared" si="12"/>
        <v>0</v>
      </c>
      <c r="H416" s="547">
        <f t="shared" si="13"/>
        <v>0</v>
      </c>
    </row>
    <row r="417" spans="1:8" x14ac:dyDescent="0.25">
      <c r="A417" s="396" t="e">
        <f>"INN."&amp;EIGNIR!$B$3&amp;C417</f>
        <v>#N/A</v>
      </c>
      <c r="B417" s="511">
        <f>EIGNIR!C445</f>
        <v>0</v>
      </c>
      <c r="C417" s="503" t="s">
        <v>2293</v>
      </c>
      <c r="D417" s="512"/>
      <c r="F417" s="547"/>
      <c r="G417" s="547">
        <f t="shared" si="12"/>
        <v>0</v>
      </c>
      <c r="H417" s="547">
        <f t="shared" si="13"/>
        <v>0</v>
      </c>
    </row>
    <row r="418" spans="1:8" x14ac:dyDescent="0.25">
      <c r="A418" s="396" t="e">
        <f>"INN."&amp;EIGNIR!$B$3&amp;C418</f>
        <v>#N/A</v>
      </c>
      <c r="B418" s="511">
        <f>EIGNIR!C446</f>
        <v>0</v>
      </c>
      <c r="C418" s="503" t="s">
        <v>2294</v>
      </c>
      <c r="D418" s="512"/>
      <c r="F418" s="547"/>
      <c r="G418" s="547">
        <f t="shared" si="12"/>
        <v>0</v>
      </c>
      <c r="H418" s="547">
        <f t="shared" si="13"/>
        <v>0</v>
      </c>
    </row>
    <row r="419" spans="1:8" x14ac:dyDescent="0.25">
      <c r="A419" s="396" t="e">
        <f>"INN."&amp;EIGNIR!$B$3&amp;C419</f>
        <v>#N/A</v>
      </c>
      <c r="B419" s="511">
        <f>EIGNIR!C447</f>
        <v>0</v>
      </c>
      <c r="C419" s="503" t="s">
        <v>2295</v>
      </c>
      <c r="D419" s="512"/>
      <c r="F419" s="547"/>
      <c r="G419" s="547">
        <f t="shared" si="12"/>
        <v>0</v>
      </c>
      <c r="H419" s="547">
        <f t="shared" si="13"/>
        <v>0</v>
      </c>
    </row>
    <row r="420" spans="1:8" x14ac:dyDescent="0.25">
      <c r="A420" s="396" t="e">
        <f>"INN."&amp;EIGNIR!$B$3&amp;C420</f>
        <v>#N/A</v>
      </c>
      <c r="B420" s="511">
        <f>EIGNIR!C448</f>
        <v>0</v>
      </c>
      <c r="C420" s="503" t="s">
        <v>2296</v>
      </c>
      <c r="D420" s="512"/>
      <c r="F420" s="547"/>
      <c r="G420" s="547">
        <f t="shared" si="12"/>
        <v>0</v>
      </c>
      <c r="H420" s="547">
        <f t="shared" si="13"/>
        <v>0</v>
      </c>
    </row>
    <row r="421" spans="1:8" x14ac:dyDescent="0.25">
      <c r="A421" s="396" t="e">
        <f>"INN."&amp;EIGNIR!$B$3&amp;C421</f>
        <v>#N/A</v>
      </c>
      <c r="B421" s="511">
        <f>EIGNIR!C449</f>
        <v>0</v>
      </c>
      <c r="C421" s="503" t="s">
        <v>2297</v>
      </c>
      <c r="D421" s="512"/>
      <c r="F421" s="547"/>
      <c r="G421" s="547">
        <f t="shared" si="12"/>
        <v>0</v>
      </c>
      <c r="H421" s="547">
        <f t="shared" si="13"/>
        <v>0</v>
      </c>
    </row>
    <row r="422" spans="1:8" x14ac:dyDescent="0.25">
      <c r="A422" s="396" t="e">
        <f>"INN."&amp;EIGNIR!$B$3&amp;C422</f>
        <v>#N/A</v>
      </c>
      <c r="B422" s="511">
        <f>EIGNIR!C450</f>
        <v>0</v>
      </c>
      <c r="C422" s="503" t="s">
        <v>2298</v>
      </c>
      <c r="D422" s="512"/>
      <c r="F422" s="547"/>
      <c r="G422" s="547">
        <f t="shared" si="12"/>
        <v>0</v>
      </c>
      <c r="H422" s="547">
        <f t="shared" si="13"/>
        <v>0</v>
      </c>
    </row>
    <row r="423" spans="1:8" x14ac:dyDescent="0.25">
      <c r="A423" s="396" t="e">
        <f>"INN."&amp;EIGNIR!$B$3&amp;C423</f>
        <v>#N/A</v>
      </c>
      <c r="B423" s="511">
        <f>EIGNIR!C451</f>
        <v>0</v>
      </c>
      <c r="C423" s="503" t="s">
        <v>2299</v>
      </c>
      <c r="D423" s="512"/>
      <c r="F423" s="547"/>
      <c r="G423" s="547">
        <f t="shared" si="12"/>
        <v>0</v>
      </c>
      <c r="H423" s="547">
        <f t="shared" si="13"/>
        <v>0</v>
      </c>
    </row>
    <row r="424" spans="1:8" x14ac:dyDescent="0.25">
      <c r="A424" s="396" t="e">
        <f>"INN."&amp;EIGNIR!$B$3&amp;C424</f>
        <v>#N/A</v>
      </c>
      <c r="B424" s="511">
        <f>EIGNIR!C452</f>
        <v>0</v>
      </c>
      <c r="C424" s="503" t="s">
        <v>2300</v>
      </c>
      <c r="D424" s="512"/>
      <c r="F424" s="547"/>
      <c r="G424" s="547">
        <f t="shared" si="12"/>
        <v>0</v>
      </c>
      <c r="H424" s="547">
        <f t="shared" si="13"/>
        <v>0</v>
      </c>
    </row>
    <row r="425" spans="1:8" x14ac:dyDescent="0.25">
      <c r="A425" s="396" t="e">
        <f>"INN."&amp;EIGNIR!$B$3&amp;C425</f>
        <v>#N/A</v>
      </c>
      <c r="B425" s="511">
        <f>EIGNIR!C453</f>
        <v>0</v>
      </c>
      <c r="C425" s="503" t="s">
        <v>2301</v>
      </c>
      <c r="D425" s="512"/>
      <c r="F425" s="547"/>
      <c r="G425" s="547">
        <f t="shared" si="12"/>
        <v>0</v>
      </c>
      <c r="H425" s="547">
        <f t="shared" si="13"/>
        <v>0</v>
      </c>
    </row>
    <row r="426" spans="1:8" x14ac:dyDescent="0.25">
      <c r="A426" s="396" t="e">
        <f>"INN."&amp;EIGNIR!$B$3&amp;C426</f>
        <v>#N/A</v>
      </c>
      <c r="B426" s="511">
        <f>EIGNIR!C454</f>
        <v>0</v>
      </c>
      <c r="C426" s="503" t="s">
        <v>2302</v>
      </c>
      <c r="D426" s="512"/>
      <c r="F426" s="547"/>
      <c r="G426" s="547">
        <f t="shared" si="12"/>
        <v>0</v>
      </c>
      <c r="H426" s="547">
        <f t="shared" si="13"/>
        <v>0</v>
      </c>
    </row>
    <row r="427" spans="1:8" x14ac:dyDescent="0.25">
      <c r="A427" s="396" t="e">
        <f>"INN."&amp;EIGNIR!$B$3&amp;C427</f>
        <v>#N/A</v>
      </c>
      <c r="B427" s="511">
        <f>EIGNIR!C455</f>
        <v>0</v>
      </c>
      <c r="C427" s="503" t="s">
        <v>2303</v>
      </c>
      <c r="D427" s="512"/>
      <c r="F427" s="547"/>
      <c r="G427" s="547">
        <f t="shared" si="12"/>
        <v>0</v>
      </c>
      <c r="H427" s="547">
        <f t="shared" si="13"/>
        <v>0</v>
      </c>
    </row>
    <row r="428" spans="1:8" x14ac:dyDescent="0.25">
      <c r="A428" s="396" t="e">
        <f>"INN."&amp;EIGNIR!$B$3&amp;C428</f>
        <v>#N/A</v>
      </c>
      <c r="B428" s="511">
        <f>EIGNIR!C456</f>
        <v>0</v>
      </c>
      <c r="C428" s="503" t="s">
        <v>2304</v>
      </c>
      <c r="F428" s="547"/>
      <c r="G428" s="547">
        <f t="shared" si="12"/>
        <v>0</v>
      </c>
      <c r="H428" s="547">
        <f t="shared" si="13"/>
        <v>0</v>
      </c>
    </row>
    <row r="429" spans="1:8" x14ac:dyDescent="0.25">
      <c r="A429" s="396" t="e">
        <f>"INN."&amp;EIGNIR!$B$3&amp;C429</f>
        <v>#N/A</v>
      </c>
      <c r="B429" s="511">
        <f>EIGNIR!C457</f>
        <v>0</v>
      </c>
      <c r="C429" s="503" t="s">
        <v>2305</v>
      </c>
      <c r="F429" s="547"/>
      <c r="G429" s="547">
        <f t="shared" si="12"/>
        <v>0</v>
      </c>
      <c r="H429" s="547">
        <f t="shared" si="13"/>
        <v>0</v>
      </c>
    </row>
    <row r="430" spans="1:8" x14ac:dyDescent="0.25">
      <c r="A430" s="396" t="e">
        <f>"INN."&amp;EIGNIR!$B$3&amp;C430</f>
        <v>#N/A</v>
      </c>
      <c r="B430" s="511">
        <f>EIGNIR!C458</f>
        <v>0</v>
      </c>
      <c r="C430" s="503" t="s">
        <v>2306</v>
      </c>
      <c r="F430" s="547"/>
      <c r="G430" s="547">
        <f t="shared" si="12"/>
        <v>0</v>
      </c>
      <c r="H430" s="547">
        <f t="shared" si="13"/>
        <v>0</v>
      </c>
    </row>
    <row r="431" spans="1:8" x14ac:dyDescent="0.25">
      <c r="A431" s="396" t="e">
        <f>"INN."&amp;EIGNIR!$B$3&amp;C431</f>
        <v>#N/A</v>
      </c>
      <c r="B431" s="511">
        <f>EIGNIR!C459</f>
        <v>0</v>
      </c>
      <c r="C431" s="503" t="s">
        <v>2307</v>
      </c>
      <c r="F431" s="547"/>
      <c r="G431" s="547">
        <f t="shared" si="12"/>
        <v>0</v>
      </c>
      <c r="H431" s="547">
        <f t="shared" si="13"/>
        <v>0</v>
      </c>
    </row>
    <row r="432" spans="1:8" x14ac:dyDescent="0.25">
      <c r="A432" s="396" t="e">
        <f>"INN."&amp;EIGNIR!$B$3&amp;C432</f>
        <v>#N/A</v>
      </c>
      <c r="B432" s="511">
        <f>EIGNIR!C460</f>
        <v>0</v>
      </c>
      <c r="C432" s="503" t="s">
        <v>2308</v>
      </c>
      <c r="F432" s="547"/>
      <c r="G432" s="547">
        <f t="shared" si="12"/>
        <v>0</v>
      </c>
      <c r="H432" s="547">
        <f t="shared" si="13"/>
        <v>0</v>
      </c>
    </row>
    <row r="433" spans="1:8" x14ac:dyDescent="0.25">
      <c r="A433" s="396" t="e">
        <f>"INN."&amp;EIGNIR!$B$3&amp;C433</f>
        <v>#N/A</v>
      </c>
      <c r="B433" s="511">
        <f>EIGNIR!C461</f>
        <v>0</v>
      </c>
      <c r="C433" s="503" t="s">
        <v>2309</v>
      </c>
      <c r="F433" s="547"/>
      <c r="G433" s="547">
        <f t="shared" si="12"/>
        <v>0</v>
      </c>
      <c r="H433" s="547">
        <f t="shared" si="13"/>
        <v>0</v>
      </c>
    </row>
    <row r="434" spans="1:8" x14ac:dyDescent="0.25">
      <c r="A434" s="396" t="e">
        <f>"INN."&amp;EIGNIR!$B$3&amp;C434</f>
        <v>#N/A</v>
      </c>
      <c r="B434" s="511">
        <f>EIGNIR!C462</f>
        <v>0</v>
      </c>
      <c r="C434" s="503" t="s">
        <v>2310</v>
      </c>
      <c r="F434" s="547"/>
      <c r="G434" s="547">
        <f t="shared" si="12"/>
        <v>0</v>
      </c>
      <c r="H434" s="547">
        <f t="shared" si="13"/>
        <v>0</v>
      </c>
    </row>
    <row r="435" spans="1:8" x14ac:dyDescent="0.25">
      <c r="A435" s="396" t="e">
        <f>"INN."&amp;EIGNIR!$B$3&amp;C435</f>
        <v>#N/A</v>
      </c>
      <c r="B435" s="511">
        <f>EIGNIR!C463</f>
        <v>0</v>
      </c>
      <c r="C435" s="503" t="s">
        <v>2311</v>
      </c>
      <c r="D435" s="504" t="s">
        <v>2312</v>
      </c>
      <c r="F435" s="547"/>
      <c r="G435" s="547">
        <f t="shared" si="12"/>
        <v>0</v>
      </c>
      <c r="H435" s="547">
        <f t="shared" si="13"/>
        <v>0</v>
      </c>
    </row>
    <row r="436" spans="1:8" x14ac:dyDescent="0.25">
      <c r="A436" s="396" t="e">
        <f>"INN."&amp;EIGNIR!$B$3&amp;C436</f>
        <v>#N/A</v>
      </c>
      <c r="B436" s="511">
        <f>EIGNIR!C464</f>
        <v>0</v>
      </c>
      <c r="C436" s="503" t="s">
        <v>2313</v>
      </c>
      <c r="F436" s="547"/>
      <c r="G436" s="547">
        <f t="shared" si="12"/>
        <v>0</v>
      </c>
      <c r="H436" s="547">
        <f t="shared" si="13"/>
        <v>0</v>
      </c>
    </row>
    <row r="437" spans="1:8" x14ac:dyDescent="0.25">
      <c r="A437" s="396" t="e">
        <f>"INN."&amp;EIGNIR!$B$3&amp;C437</f>
        <v>#N/A</v>
      </c>
      <c r="B437" s="511">
        <f>EIGNIR!C465</f>
        <v>0</v>
      </c>
      <c r="C437" s="503" t="s">
        <v>2314</v>
      </c>
      <c r="F437" s="547"/>
      <c r="G437" s="547">
        <f t="shared" si="12"/>
        <v>0</v>
      </c>
      <c r="H437" s="547">
        <f t="shared" si="13"/>
        <v>0</v>
      </c>
    </row>
    <row r="438" spans="1:8" x14ac:dyDescent="0.25">
      <c r="A438" s="396" t="e">
        <f>"INN."&amp;EIGNIR!$B$3&amp;C438</f>
        <v>#N/A</v>
      </c>
      <c r="B438" s="511">
        <f>EIGNIR!C466</f>
        <v>0</v>
      </c>
      <c r="C438" s="503" t="s">
        <v>2315</v>
      </c>
      <c r="F438" s="547"/>
      <c r="G438" s="547">
        <f t="shared" si="12"/>
        <v>0</v>
      </c>
      <c r="H438" s="547">
        <f t="shared" si="13"/>
        <v>0</v>
      </c>
    </row>
    <row r="439" spans="1:8" x14ac:dyDescent="0.25">
      <c r="A439" s="396" t="e">
        <f>"INN."&amp;EIGNIR!$B$3&amp;C439</f>
        <v>#N/A</v>
      </c>
      <c r="B439" s="511">
        <f>EIGNIR!C467</f>
        <v>0</v>
      </c>
      <c r="C439" s="503" t="s">
        <v>2316</v>
      </c>
      <c r="F439" s="547"/>
      <c r="G439" s="547">
        <f t="shared" si="12"/>
        <v>0</v>
      </c>
      <c r="H439" s="547">
        <f t="shared" si="13"/>
        <v>0</v>
      </c>
    </row>
    <row r="440" spans="1:8" x14ac:dyDescent="0.25">
      <c r="A440" s="396" t="e">
        <f>"INN."&amp;EIGNIR!$B$3&amp;C440</f>
        <v>#N/A</v>
      </c>
      <c r="B440" s="511">
        <f>EIGNIR!C468</f>
        <v>0</v>
      </c>
      <c r="C440" s="503" t="s">
        <v>2317</v>
      </c>
      <c r="F440" s="547"/>
      <c r="G440" s="547">
        <f t="shared" si="12"/>
        <v>0</v>
      </c>
      <c r="H440" s="547">
        <f t="shared" si="13"/>
        <v>0</v>
      </c>
    </row>
    <row r="441" spans="1:8" x14ac:dyDescent="0.25">
      <c r="A441" s="396" t="e">
        <f>"INN."&amp;EIGNIR!$B$3&amp;C441</f>
        <v>#N/A</v>
      </c>
      <c r="B441" s="511">
        <f>EIGNIR!C469</f>
        <v>0</v>
      </c>
      <c r="C441" s="503" t="s">
        <v>2318</v>
      </c>
      <c r="F441" s="547"/>
      <c r="G441" s="547">
        <f t="shared" si="12"/>
        <v>0</v>
      </c>
      <c r="H441" s="547">
        <f t="shared" si="13"/>
        <v>0</v>
      </c>
    </row>
    <row r="442" spans="1:8" x14ac:dyDescent="0.25">
      <c r="A442" s="396" t="e">
        <f>"INN."&amp;EIGNIR!$B$3&amp;C442</f>
        <v>#N/A</v>
      </c>
      <c r="B442" s="511">
        <f>EIGNIR!C470</f>
        <v>0</v>
      </c>
      <c r="C442" s="503" t="s">
        <v>2319</v>
      </c>
      <c r="F442" s="547"/>
      <c r="G442" s="547">
        <f t="shared" si="12"/>
        <v>0</v>
      </c>
      <c r="H442" s="547">
        <f t="shared" si="13"/>
        <v>0</v>
      </c>
    </row>
    <row r="443" spans="1:8" x14ac:dyDescent="0.25">
      <c r="A443" s="396" t="e">
        <f>"INN."&amp;EIGNIR!$B$3&amp;C443</f>
        <v>#N/A</v>
      </c>
      <c r="B443" s="511">
        <f>EIGNIR!C471</f>
        <v>0</v>
      </c>
      <c r="C443" s="503" t="s">
        <v>2320</v>
      </c>
      <c r="F443" s="547"/>
      <c r="G443" s="547">
        <f t="shared" si="12"/>
        <v>0</v>
      </c>
      <c r="H443" s="547">
        <f t="shared" si="13"/>
        <v>0</v>
      </c>
    </row>
    <row r="444" spans="1:8" x14ac:dyDescent="0.25">
      <c r="A444" s="396" t="e">
        <f>"INN."&amp;EIGNIR!$B$3&amp;C444</f>
        <v>#N/A</v>
      </c>
      <c r="B444" s="511">
        <f>EIGNIR!C472</f>
        <v>0</v>
      </c>
      <c r="C444" s="503" t="s">
        <v>2321</v>
      </c>
      <c r="D444" s="512"/>
      <c r="F444" s="547"/>
      <c r="G444" s="547">
        <f t="shared" si="12"/>
        <v>0</v>
      </c>
      <c r="H444" s="547">
        <f t="shared" si="13"/>
        <v>0</v>
      </c>
    </row>
    <row r="445" spans="1:8" x14ac:dyDescent="0.25">
      <c r="A445" s="396" t="e">
        <f>"INN."&amp;EIGNIR!$B$3&amp;C445</f>
        <v>#N/A</v>
      </c>
      <c r="B445" s="511">
        <f>EIGNIR!C473</f>
        <v>0</v>
      </c>
      <c r="C445" s="503" t="s">
        <v>2322</v>
      </c>
      <c r="D445" s="512"/>
      <c r="F445" s="547"/>
      <c r="G445" s="547">
        <f t="shared" si="12"/>
        <v>0</v>
      </c>
      <c r="H445" s="547">
        <f t="shared" si="13"/>
        <v>0</v>
      </c>
    </row>
    <row r="446" spans="1:8" x14ac:dyDescent="0.25">
      <c r="A446" s="396" t="e">
        <f>"INN."&amp;EIGNIR!$B$3&amp;C446</f>
        <v>#N/A</v>
      </c>
      <c r="B446" s="511">
        <f>EIGNIR!C474</f>
        <v>0</v>
      </c>
      <c r="C446" s="503" t="s">
        <v>2323</v>
      </c>
      <c r="D446" s="512"/>
      <c r="F446" s="547"/>
      <c r="G446" s="547">
        <f t="shared" si="12"/>
        <v>0</v>
      </c>
      <c r="H446" s="547">
        <f t="shared" si="13"/>
        <v>0</v>
      </c>
    </row>
    <row r="447" spans="1:8" x14ac:dyDescent="0.25">
      <c r="A447" s="396" t="e">
        <f>"INN."&amp;EIGNIR!$B$3&amp;C447</f>
        <v>#N/A</v>
      </c>
      <c r="B447" s="511">
        <f>EIGNIR!C475</f>
        <v>0</v>
      </c>
      <c r="C447" s="503" t="s">
        <v>2324</v>
      </c>
      <c r="D447" s="512"/>
      <c r="F447" s="547"/>
      <c r="G447" s="547">
        <f t="shared" si="12"/>
        <v>0</v>
      </c>
      <c r="H447" s="547">
        <f t="shared" si="13"/>
        <v>0</v>
      </c>
    </row>
    <row r="448" spans="1:8" x14ac:dyDescent="0.25">
      <c r="A448" s="396" t="e">
        <f>"INN."&amp;EIGNIR!$B$3&amp;C448</f>
        <v>#N/A</v>
      </c>
      <c r="B448" s="511">
        <f>EIGNIR!C476</f>
        <v>0</v>
      </c>
      <c r="C448" s="503" t="s">
        <v>2325</v>
      </c>
      <c r="D448" s="512"/>
      <c r="F448" s="547"/>
      <c r="G448" s="547">
        <f t="shared" si="12"/>
        <v>0</v>
      </c>
      <c r="H448" s="547">
        <f t="shared" si="13"/>
        <v>0</v>
      </c>
    </row>
    <row r="449" spans="1:8" x14ac:dyDescent="0.25">
      <c r="A449" s="396" t="e">
        <f>"INN."&amp;EIGNIR!$B$3&amp;C449</f>
        <v>#N/A</v>
      </c>
      <c r="B449" s="511">
        <f>EIGNIR!C477</f>
        <v>0</v>
      </c>
      <c r="C449" s="503" t="s">
        <v>2326</v>
      </c>
      <c r="D449" s="512"/>
      <c r="F449" s="547"/>
      <c r="G449" s="547">
        <f t="shared" si="12"/>
        <v>0</v>
      </c>
      <c r="H449" s="547">
        <f t="shared" si="13"/>
        <v>0</v>
      </c>
    </row>
    <row r="450" spans="1:8" x14ac:dyDescent="0.25">
      <c r="A450" s="396" t="e">
        <f>"INN."&amp;EIGNIR!$B$3&amp;C450</f>
        <v>#N/A</v>
      </c>
      <c r="B450" s="511">
        <f>EIGNIR!C478</f>
        <v>0</v>
      </c>
      <c r="C450" s="503" t="s">
        <v>2327</v>
      </c>
      <c r="D450" s="512"/>
      <c r="F450" s="547"/>
      <c r="G450" s="547">
        <f t="shared" si="12"/>
        <v>0</v>
      </c>
      <c r="H450" s="547">
        <f t="shared" si="13"/>
        <v>0</v>
      </c>
    </row>
    <row r="451" spans="1:8" x14ac:dyDescent="0.25">
      <c r="A451" s="396" t="e">
        <f>"INN."&amp;EIGNIR!$B$3&amp;C451</f>
        <v>#N/A</v>
      </c>
      <c r="B451" s="511">
        <f>EIGNIR!C479</f>
        <v>0</v>
      </c>
      <c r="C451" s="503" t="s">
        <v>2328</v>
      </c>
      <c r="D451" s="512"/>
      <c r="F451" s="547"/>
      <c r="G451" s="547">
        <f t="shared" si="12"/>
        <v>0</v>
      </c>
      <c r="H451" s="547">
        <f t="shared" si="13"/>
        <v>0</v>
      </c>
    </row>
    <row r="452" spans="1:8" x14ac:dyDescent="0.25">
      <c r="A452" s="396" t="e">
        <f>"INN."&amp;EIGNIR!$B$3&amp;C452</f>
        <v>#N/A</v>
      </c>
      <c r="B452" s="511">
        <f>EIGNIR!C480</f>
        <v>0</v>
      </c>
      <c r="C452" s="503" t="s">
        <v>2329</v>
      </c>
      <c r="D452" s="512"/>
      <c r="F452" s="547"/>
      <c r="G452" s="547">
        <f t="shared" si="12"/>
        <v>0</v>
      </c>
      <c r="H452" s="547">
        <f t="shared" si="13"/>
        <v>0</v>
      </c>
    </row>
    <row r="453" spans="1:8" x14ac:dyDescent="0.25">
      <c r="A453" s="396" t="e">
        <f>"INN."&amp;EIGNIR!$B$3&amp;C453</f>
        <v>#N/A</v>
      </c>
      <c r="B453" s="511">
        <f>EIGNIR!C481</f>
        <v>0</v>
      </c>
      <c r="C453" s="503" t="s">
        <v>2330</v>
      </c>
      <c r="D453" s="512"/>
      <c r="F453" s="547"/>
      <c r="G453" s="547">
        <f t="shared" si="12"/>
        <v>0</v>
      </c>
      <c r="H453" s="547">
        <f t="shared" si="13"/>
        <v>0</v>
      </c>
    </row>
    <row r="454" spans="1:8" x14ac:dyDescent="0.25">
      <c r="A454" s="396" t="e">
        <f>"INN."&amp;EIGNIR!$B$3&amp;C454</f>
        <v>#N/A</v>
      </c>
      <c r="B454" s="511">
        <f>EIGNIR!C482</f>
        <v>0</v>
      </c>
      <c r="C454" s="503" t="s">
        <v>2331</v>
      </c>
      <c r="D454" s="512"/>
      <c r="F454" s="547"/>
      <c r="G454" s="547">
        <f t="shared" si="12"/>
        <v>0</v>
      </c>
      <c r="H454" s="547">
        <f t="shared" si="13"/>
        <v>0</v>
      </c>
    </row>
    <row r="455" spans="1:8" x14ac:dyDescent="0.25">
      <c r="A455" s="396" t="e">
        <f>"INN."&amp;EIGNIR!$B$3&amp;C455</f>
        <v>#N/A</v>
      </c>
      <c r="B455" s="511">
        <f>EIGNIR!C483</f>
        <v>0</v>
      </c>
      <c r="C455" s="503" t="s">
        <v>2332</v>
      </c>
      <c r="D455" s="512"/>
      <c r="F455" s="547"/>
      <c r="G455" s="547">
        <f t="shared" si="12"/>
        <v>0</v>
      </c>
      <c r="H455" s="547">
        <f t="shared" si="13"/>
        <v>0</v>
      </c>
    </row>
    <row r="456" spans="1:8" x14ac:dyDescent="0.25">
      <c r="A456" s="396" t="e">
        <f>"INN."&amp;EIGNIR!$B$3&amp;C456</f>
        <v>#N/A</v>
      </c>
      <c r="B456" s="511">
        <f>EIGNIR!C484</f>
        <v>0</v>
      </c>
      <c r="C456" s="503" t="s">
        <v>2333</v>
      </c>
      <c r="D456" s="512"/>
      <c r="F456" s="547"/>
      <c r="G456" s="547">
        <f t="shared" si="12"/>
        <v>0</v>
      </c>
      <c r="H456" s="547">
        <f t="shared" si="13"/>
        <v>0</v>
      </c>
    </row>
    <row r="457" spans="1:8" x14ac:dyDescent="0.25">
      <c r="A457" s="396" t="e">
        <f>"INN."&amp;EIGNIR!$B$3&amp;C457</f>
        <v>#N/A</v>
      </c>
      <c r="B457" s="511">
        <f>EIGNIR!C485</f>
        <v>0</v>
      </c>
      <c r="C457" s="503" t="s">
        <v>2334</v>
      </c>
      <c r="D457" s="512"/>
      <c r="F457" s="547"/>
      <c r="G457" s="547">
        <f t="shared" si="12"/>
        <v>0</v>
      </c>
      <c r="H457" s="547">
        <f t="shared" si="13"/>
        <v>0</v>
      </c>
    </row>
    <row r="458" spans="1:8" x14ac:dyDescent="0.25">
      <c r="A458" s="396" t="e">
        <f>"INN."&amp;EIGNIR!$B$3&amp;C458</f>
        <v>#N/A</v>
      </c>
      <c r="B458" s="511">
        <f>EIGNIR!C486</f>
        <v>0</v>
      </c>
      <c r="C458" s="503" t="s">
        <v>2335</v>
      </c>
      <c r="D458" s="512"/>
      <c r="F458" s="547"/>
      <c r="G458" s="547">
        <f t="shared" ref="G458:G521" si="14">+F458-B458</f>
        <v>0</v>
      </c>
      <c r="H458" s="547">
        <f t="shared" si="13"/>
        <v>0</v>
      </c>
    </row>
    <row r="459" spans="1:8" x14ac:dyDescent="0.25">
      <c r="A459" s="396" t="e">
        <f>"INN."&amp;EIGNIR!$B$3&amp;C459</f>
        <v>#N/A</v>
      </c>
      <c r="B459" s="511">
        <f>EIGNIR!C487</f>
        <v>0</v>
      </c>
      <c r="C459" s="503" t="s">
        <v>2336</v>
      </c>
      <c r="D459" s="512"/>
      <c r="F459" s="547"/>
      <c r="G459" s="547">
        <f t="shared" si="14"/>
        <v>0</v>
      </c>
      <c r="H459" s="547">
        <f t="shared" ref="H459:H522" si="15">+ABS(G459)</f>
        <v>0</v>
      </c>
    </row>
    <row r="460" spans="1:8" x14ac:dyDescent="0.25">
      <c r="A460" s="396" t="e">
        <f>"INN."&amp;EIGNIR!$B$3&amp;C460</f>
        <v>#N/A</v>
      </c>
      <c r="B460" s="511">
        <f>EIGNIR!C488</f>
        <v>0</v>
      </c>
      <c r="C460" s="503" t="s">
        <v>2337</v>
      </c>
      <c r="F460" s="547"/>
      <c r="G460" s="547">
        <f t="shared" si="14"/>
        <v>0</v>
      </c>
      <c r="H460" s="547">
        <f t="shared" si="15"/>
        <v>0</v>
      </c>
    </row>
    <row r="461" spans="1:8" x14ac:dyDescent="0.25">
      <c r="A461" s="396" t="e">
        <f>"INN."&amp;EIGNIR!$B$3&amp;C461</f>
        <v>#N/A</v>
      </c>
      <c r="B461" s="511">
        <f>EIGNIR!C489</f>
        <v>0</v>
      </c>
      <c r="C461" s="503" t="s">
        <v>2338</v>
      </c>
      <c r="F461" s="547"/>
      <c r="G461" s="547">
        <f t="shared" si="14"/>
        <v>0</v>
      </c>
      <c r="H461" s="547">
        <f t="shared" si="15"/>
        <v>0</v>
      </c>
    </row>
    <row r="462" spans="1:8" x14ac:dyDescent="0.25">
      <c r="A462" s="396" t="e">
        <f>"INN."&amp;EIGNIR!$B$3&amp;C462</f>
        <v>#N/A</v>
      </c>
      <c r="B462" s="511">
        <f>EIGNIR!C490</f>
        <v>0</v>
      </c>
      <c r="C462" s="503" t="s">
        <v>2339</v>
      </c>
      <c r="F462" s="547"/>
      <c r="G462" s="547">
        <f t="shared" si="14"/>
        <v>0</v>
      </c>
      <c r="H462" s="547">
        <f t="shared" si="15"/>
        <v>0</v>
      </c>
    </row>
    <row r="463" spans="1:8" x14ac:dyDescent="0.25">
      <c r="A463" s="396" t="e">
        <f>"INN."&amp;EIGNIR!$B$3&amp;C463</f>
        <v>#N/A</v>
      </c>
      <c r="B463" s="511">
        <f>EIGNIR!C491</f>
        <v>0</v>
      </c>
      <c r="C463" s="503" t="s">
        <v>2340</v>
      </c>
      <c r="F463" s="547"/>
      <c r="G463" s="547">
        <f t="shared" si="14"/>
        <v>0</v>
      </c>
      <c r="H463" s="547">
        <f t="shared" si="15"/>
        <v>0</v>
      </c>
    </row>
    <row r="464" spans="1:8" x14ac:dyDescent="0.25">
      <c r="A464" s="396" t="e">
        <f>"INN."&amp;EIGNIR!$B$3&amp;C464</f>
        <v>#N/A</v>
      </c>
      <c r="B464" s="511">
        <f>EIGNIR!C492</f>
        <v>0</v>
      </c>
      <c r="C464" s="503" t="s">
        <v>2341</v>
      </c>
      <c r="F464" s="547"/>
      <c r="G464" s="547">
        <f t="shared" si="14"/>
        <v>0</v>
      </c>
      <c r="H464" s="547">
        <f t="shared" si="15"/>
        <v>0</v>
      </c>
    </row>
    <row r="465" spans="1:8" x14ac:dyDescent="0.25">
      <c r="A465" s="396" t="e">
        <f>"INN."&amp;EIGNIR!$B$3&amp;C465</f>
        <v>#N/A</v>
      </c>
      <c r="B465" s="511">
        <f>EIGNIR!C493</f>
        <v>0</v>
      </c>
      <c r="C465" s="503" t="s">
        <v>2342</v>
      </c>
      <c r="F465" s="547"/>
      <c r="G465" s="547">
        <f t="shared" si="14"/>
        <v>0</v>
      </c>
      <c r="H465" s="547">
        <f t="shared" si="15"/>
        <v>0</v>
      </c>
    </row>
    <row r="466" spans="1:8" x14ac:dyDescent="0.25">
      <c r="A466" s="396" t="e">
        <f>"INN."&amp;EIGNIR!$B$3&amp;C466</f>
        <v>#N/A</v>
      </c>
      <c r="B466" s="511">
        <f>EIGNIR!C494</f>
        <v>0</v>
      </c>
      <c r="C466" s="503" t="s">
        <v>2343</v>
      </c>
      <c r="F466" s="547"/>
      <c r="G466" s="547">
        <f t="shared" si="14"/>
        <v>0</v>
      </c>
      <c r="H466" s="547">
        <f t="shared" si="15"/>
        <v>0</v>
      </c>
    </row>
    <row r="467" spans="1:8" x14ac:dyDescent="0.25">
      <c r="A467" s="396" t="e">
        <f>"INN."&amp;EIGNIR!$B$3&amp;C467</f>
        <v>#N/A</v>
      </c>
      <c r="B467" s="511">
        <f>EIGNIR!C495</f>
        <v>0</v>
      </c>
      <c r="C467" s="503" t="s">
        <v>2344</v>
      </c>
      <c r="D467" s="504" t="s">
        <v>2345</v>
      </c>
      <c r="F467" s="547"/>
      <c r="G467" s="547">
        <f t="shared" si="14"/>
        <v>0</v>
      </c>
      <c r="H467" s="547">
        <f t="shared" si="15"/>
        <v>0</v>
      </c>
    </row>
    <row r="468" spans="1:8" x14ac:dyDescent="0.25">
      <c r="A468" s="396" t="e">
        <f>"INN."&amp;EIGNIR!$B$3&amp;C468</f>
        <v>#N/A</v>
      </c>
      <c r="B468" s="511">
        <f>EIGNIR!C496</f>
        <v>0</v>
      </c>
      <c r="C468" s="503" t="s">
        <v>2346</v>
      </c>
      <c r="F468" s="547"/>
      <c r="G468" s="547">
        <f t="shared" si="14"/>
        <v>0</v>
      </c>
      <c r="H468" s="547">
        <f t="shared" si="15"/>
        <v>0</v>
      </c>
    </row>
    <row r="469" spans="1:8" x14ac:dyDescent="0.25">
      <c r="A469" s="396" t="e">
        <f>"INN."&amp;EIGNIR!$B$3&amp;C469</f>
        <v>#N/A</v>
      </c>
      <c r="B469" s="511">
        <f>EIGNIR!C497</f>
        <v>0</v>
      </c>
      <c r="C469" s="503" t="s">
        <v>2347</v>
      </c>
      <c r="F469" s="547"/>
      <c r="G469" s="547">
        <f t="shared" si="14"/>
        <v>0</v>
      </c>
      <c r="H469" s="547">
        <f t="shared" si="15"/>
        <v>0</v>
      </c>
    </row>
    <row r="470" spans="1:8" x14ac:dyDescent="0.25">
      <c r="A470" s="396" t="e">
        <f>"INN."&amp;EIGNIR!$B$3&amp;C470</f>
        <v>#N/A</v>
      </c>
      <c r="B470" s="511">
        <f>EIGNIR!C498</f>
        <v>0</v>
      </c>
      <c r="C470" s="503" t="s">
        <v>2348</v>
      </c>
      <c r="F470" s="547"/>
      <c r="G470" s="547">
        <f t="shared" si="14"/>
        <v>0</v>
      </c>
      <c r="H470" s="547">
        <f t="shared" si="15"/>
        <v>0</v>
      </c>
    </row>
    <row r="471" spans="1:8" x14ac:dyDescent="0.25">
      <c r="A471" s="396" t="e">
        <f>"INN."&amp;EIGNIR!$B$3&amp;C471</f>
        <v>#N/A</v>
      </c>
      <c r="B471" s="511">
        <f>EIGNIR!C499</f>
        <v>0</v>
      </c>
      <c r="C471" s="503" t="s">
        <v>2349</v>
      </c>
      <c r="F471" s="547"/>
      <c r="G471" s="547">
        <f t="shared" si="14"/>
        <v>0</v>
      </c>
      <c r="H471" s="547">
        <f t="shared" si="15"/>
        <v>0</v>
      </c>
    </row>
    <row r="472" spans="1:8" x14ac:dyDescent="0.25">
      <c r="A472" s="396" t="e">
        <f>"INN."&amp;EIGNIR!$B$3&amp;C472</f>
        <v>#N/A</v>
      </c>
      <c r="B472" s="511">
        <f>EIGNIR!C500</f>
        <v>0</v>
      </c>
      <c r="C472" s="503" t="s">
        <v>2350</v>
      </c>
      <c r="F472" s="547"/>
      <c r="G472" s="547">
        <f t="shared" si="14"/>
        <v>0</v>
      </c>
      <c r="H472" s="547">
        <f t="shared" si="15"/>
        <v>0</v>
      </c>
    </row>
    <row r="473" spans="1:8" x14ac:dyDescent="0.25">
      <c r="A473" s="396" t="e">
        <f>"INN."&amp;EIGNIR!$B$3&amp;C473</f>
        <v>#N/A</v>
      </c>
      <c r="B473" s="511">
        <f>EIGNIR!C501</f>
        <v>0</v>
      </c>
      <c r="C473" s="503" t="s">
        <v>2351</v>
      </c>
      <c r="F473" s="547"/>
      <c r="G473" s="547">
        <f t="shared" si="14"/>
        <v>0</v>
      </c>
      <c r="H473" s="547">
        <f t="shared" si="15"/>
        <v>0</v>
      </c>
    </row>
    <row r="474" spans="1:8" x14ac:dyDescent="0.25">
      <c r="A474" s="396" t="e">
        <f>"INN."&amp;EIGNIR!$B$3&amp;C474</f>
        <v>#N/A</v>
      </c>
      <c r="B474" s="511">
        <f>EIGNIR!C502</f>
        <v>0</v>
      </c>
      <c r="C474" s="503" t="s">
        <v>2352</v>
      </c>
      <c r="F474" s="547"/>
      <c r="G474" s="547">
        <f t="shared" si="14"/>
        <v>0</v>
      </c>
      <c r="H474" s="547">
        <f t="shared" si="15"/>
        <v>0</v>
      </c>
    </row>
    <row r="475" spans="1:8" x14ac:dyDescent="0.25">
      <c r="A475" s="396" t="e">
        <f>"INN."&amp;EIGNIR!$B$3&amp;C475</f>
        <v>#N/A</v>
      </c>
      <c r="B475" s="511">
        <f>EIGNIR!C503</f>
        <v>0</v>
      </c>
      <c r="C475" s="503" t="s">
        <v>2353</v>
      </c>
      <c r="F475" s="547"/>
      <c r="G475" s="547">
        <f t="shared" si="14"/>
        <v>0</v>
      </c>
      <c r="H475" s="547">
        <f t="shared" si="15"/>
        <v>0</v>
      </c>
    </row>
    <row r="476" spans="1:8" x14ac:dyDescent="0.25">
      <c r="A476" s="396" t="e">
        <f>"INN."&amp;EIGNIR!$B$3&amp;C476</f>
        <v>#N/A</v>
      </c>
      <c r="B476" s="511">
        <f>EIGNIR!C504</f>
        <v>0</v>
      </c>
      <c r="C476" s="503" t="s">
        <v>2354</v>
      </c>
      <c r="D476" s="512"/>
      <c r="F476" s="547"/>
      <c r="G476" s="547">
        <f t="shared" si="14"/>
        <v>0</v>
      </c>
      <c r="H476" s="547">
        <f t="shared" si="15"/>
        <v>0</v>
      </c>
    </row>
    <row r="477" spans="1:8" x14ac:dyDescent="0.25">
      <c r="A477" s="396" t="e">
        <f>"INN."&amp;EIGNIR!$B$3&amp;C477</f>
        <v>#N/A</v>
      </c>
      <c r="B477" s="511">
        <f>EIGNIR!C505</f>
        <v>0</v>
      </c>
      <c r="C477" s="503" t="s">
        <v>2355</v>
      </c>
      <c r="D477" s="512"/>
      <c r="F477" s="547"/>
      <c r="G477" s="547">
        <f t="shared" si="14"/>
        <v>0</v>
      </c>
      <c r="H477" s="547">
        <f t="shared" si="15"/>
        <v>0</v>
      </c>
    </row>
    <row r="478" spans="1:8" x14ac:dyDescent="0.25">
      <c r="A478" s="396" t="e">
        <f>"INN."&amp;EIGNIR!$B$3&amp;C478</f>
        <v>#N/A</v>
      </c>
      <c r="B478" s="511">
        <f>EIGNIR!C506</f>
        <v>0</v>
      </c>
      <c r="C478" s="503" t="s">
        <v>2356</v>
      </c>
      <c r="D478" s="512"/>
      <c r="F478" s="547"/>
      <c r="G478" s="547">
        <f t="shared" si="14"/>
        <v>0</v>
      </c>
      <c r="H478" s="547">
        <f t="shared" si="15"/>
        <v>0</v>
      </c>
    </row>
    <row r="479" spans="1:8" x14ac:dyDescent="0.25">
      <c r="A479" s="396" t="e">
        <f>"INN."&amp;EIGNIR!$B$3&amp;C479</f>
        <v>#N/A</v>
      </c>
      <c r="B479" s="511">
        <f>EIGNIR!C507</f>
        <v>0</v>
      </c>
      <c r="C479" s="503" t="s">
        <v>2357</v>
      </c>
      <c r="D479" s="512"/>
      <c r="F479" s="547"/>
      <c r="G479" s="547">
        <f t="shared" si="14"/>
        <v>0</v>
      </c>
      <c r="H479" s="547">
        <f t="shared" si="15"/>
        <v>0</v>
      </c>
    </row>
    <row r="480" spans="1:8" x14ac:dyDescent="0.25">
      <c r="A480" s="396" t="e">
        <f>"INN."&amp;EIGNIR!$B$3&amp;C480</f>
        <v>#N/A</v>
      </c>
      <c r="B480" s="511">
        <f>EIGNIR!C508</f>
        <v>0</v>
      </c>
      <c r="C480" s="503" t="s">
        <v>2358</v>
      </c>
      <c r="D480" s="512"/>
      <c r="F480" s="547"/>
      <c r="G480" s="547">
        <f t="shared" si="14"/>
        <v>0</v>
      </c>
      <c r="H480" s="547">
        <f t="shared" si="15"/>
        <v>0</v>
      </c>
    </row>
    <row r="481" spans="1:8" x14ac:dyDescent="0.25">
      <c r="A481" s="396" t="e">
        <f>"INN."&amp;EIGNIR!$B$3&amp;C481</f>
        <v>#N/A</v>
      </c>
      <c r="B481" s="511">
        <f>EIGNIR!C509</f>
        <v>0</v>
      </c>
      <c r="C481" s="503" t="s">
        <v>2359</v>
      </c>
      <c r="D481" s="512"/>
      <c r="F481" s="547"/>
      <c r="G481" s="547">
        <f t="shared" si="14"/>
        <v>0</v>
      </c>
      <c r="H481" s="547">
        <f t="shared" si="15"/>
        <v>0</v>
      </c>
    </row>
    <row r="482" spans="1:8" x14ac:dyDescent="0.25">
      <c r="A482" s="396" t="e">
        <f>"INN."&amp;EIGNIR!$B$3&amp;C482</f>
        <v>#N/A</v>
      </c>
      <c r="B482" s="511">
        <f>EIGNIR!C510</f>
        <v>0</v>
      </c>
      <c r="C482" s="503" t="s">
        <v>2360</v>
      </c>
      <c r="D482" s="512"/>
      <c r="F482" s="547"/>
      <c r="G482" s="547">
        <f t="shared" si="14"/>
        <v>0</v>
      </c>
      <c r="H482" s="547">
        <f t="shared" si="15"/>
        <v>0</v>
      </c>
    </row>
    <row r="483" spans="1:8" x14ac:dyDescent="0.25">
      <c r="A483" s="396" t="e">
        <f>"INN."&amp;EIGNIR!$B$3&amp;C483</f>
        <v>#N/A</v>
      </c>
      <c r="B483" s="511">
        <f>EIGNIR!C511</f>
        <v>0</v>
      </c>
      <c r="C483" s="503" t="s">
        <v>2361</v>
      </c>
      <c r="D483" s="512"/>
      <c r="F483" s="547"/>
      <c r="G483" s="547">
        <f t="shared" si="14"/>
        <v>0</v>
      </c>
      <c r="H483" s="547">
        <f t="shared" si="15"/>
        <v>0</v>
      </c>
    </row>
    <row r="484" spans="1:8" x14ac:dyDescent="0.25">
      <c r="A484" s="396" t="e">
        <f>"INN."&amp;EIGNIR!$B$3&amp;C484</f>
        <v>#N/A</v>
      </c>
      <c r="B484" s="511">
        <f>EIGNIR!C512</f>
        <v>0</v>
      </c>
      <c r="C484" s="503" t="s">
        <v>2362</v>
      </c>
      <c r="D484" s="512"/>
      <c r="F484" s="547"/>
      <c r="G484" s="547">
        <f t="shared" si="14"/>
        <v>0</v>
      </c>
      <c r="H484" s="547">
        <f t="shared" si="15"/>
        <v>0</v>
      </c>
    </row>
    <row r="485" spans="1:8" x14ac:dyDescent="0.25">
      <c r="A485" s="396" t="e">
        <f>"INN."&amp;EIGNIR!$B$3&amp;C485</f>
        <v>#N/A</v>
      </c>
      <c r="B485" s="511">
        <f>EIGNIR!C513</f>
        <v>0</v>
      </c>
      <c r="C485" s="503" t="s">
        <v>2363</v>
      </c>
      <c r="D485" s="512"/>
      <c r="F485" s="547"/>
      <c r="G485" s="547">
        <f t="shared" si="14"/>
        <v>0</v>
      </c>
      <c r="H485" s="547">
        <f t="shared" si="15"/>
        <v>0</v>
      </c>
    </row>
    <row r="486" spans="1:8" x14ac:dyDescent="0.25">
      <c r="A486" s="396" t="e">
        <f>"INN."&amp;EIGNIR!$B$3&amp;C486</f>
        <v>#N/A</v>
      </c>
      <c r="B486" s="511">
        <f>EIGNIR!C514</f>
        <v>0</v>
      </c>
      <c r="C486" s="503" t="s">
        <v>2364</v>
      </c>
      <c r="D486" s="512"/>
      <c r="F486" s="547"/>
      <c r="G486" s="547">
        <f t="shared" si="14"/>
        <v>0</v>
      </c>
      <c r="H486" s="547">
        <f t="shared" si="15"/>
        <v>0</v>
      </c>
    </row>
    <row r="487" spans="1:8" x14ac:dyDescent="0.25">
      <c r="A487" s="396" t="e">
        <f>"INN."&amp;EIGNIR!$B$3&amp;C487</f>
        <v>#N/A</v>
      </c>
      <c r="B487" s="511">
        <f>EIGNIR!C515</f>
        <v>0</v>
      </c>
      <c r="C487" s="503" t="s">
        <v>2365</v>
      </c>
      <c r="D487" s="512"/>
      <c r="F487" s="547"/>
      <c r="G487" s="547">
        <f t="shared" si="14"/>
        <v>0</v>
      </c>
      <c r="H487" s="547">
        <f t="shared" si="15"/>
        <v>0</v>
      </c>
    </row>
    <row r="488" spans="1:8" x14ac:dyDescent="0.25">
      <c r="A488" s="396" t="e">
        <f>"INN."&amp;EIGNIR!$B$3&amp;C488</f>
        <v>#N/A</v>
      </c>
      <c r="B488" s="511">
        <f>EIGNIR!C516</f>
        <v>0</v>
      </c>
      <c r="C488" s="503" t="s">
        <v>2366</v>
      </c>
      <c r="D488" s="512"/>
      <c r="F488" s="547"/>
      <c r="G488" s="547">
        <f t="shared" si="14"/>
        <v>0</v>
      </c>
      <c r="H488" s="547">
        <f t="shared" si="15"/>
        <v>0</v>
      </c>
    </row>
    <row r="489" spans="1:8" x14ac:dyDescent="0.25">
      <c r="A489" s="396" t="e">
        <f>"INN."&amp;EIGNIR!$B$3&amp;C489</f>
        <v>#N/A</v>
      </c>
      <c r="B489" s="511">
        <f>EIGNIR!C517</f>
        <v>0</v>
      </c>
      <c r="C489" s="503" t="s">
        <v>2367</v>
      </c>
      <c r="D489" s="512"/>
      <c r="F489" s="547"/>
      <c r="G489" s="547">
        <f t="shared" si="14"/>
        <v>0</v>
      </c>
      <c r="H489" s="547">
        <f t="shared" si="15"/>
        <v>0</v>
      </c>
    </row>
    <row r="490" spans="1:8" x14ac:dyDescent="0.25">
      <c r="A490" s="396" t="e">
        <f>"INN."&amp;EIGNIR!$B$3&amp;C490</f>
        <v>#N/A</v>
      </c>
      <c r="B490" s="511">
        <f>EIGNIR!C518</f>
        <v>0</v>
      </c>
      <c r="C490" s="503" t="s">
        <v>2368</v>
      </c>
      <c r="D490" s="512"/>
      <c r="F490" s="547"/>
      <c r="G490" s="547">
        <f t="shared" si="14"/>
        <v>0</v>
      </c>
      <c r="H490" s="547">
        <f t="shared" si="15"/>
        <v>0</v>
      </c>
    </row>
    <row r="491" spans="1:8" x14ac:dyDescent="0.25">
      <c r="A491" s="396" t="e">
        <f>"INN."&amp;EIGNIR!$B$3&amp;C491</f>
        <v>#N/A</v>
      </c>
      <c r="B491" s="511">
        <f>EIGNIR!C519</f>
        <v>0</v>
      </c>
      <c r="C491" s="503" t="s">
        <v>2369</v>
      </c>
      <c r="D491" s="512"/>
      <c r="F491" s="547"/>
      <c r="G491" s="547">
        <f t="shared" si="14"/>
        <v>0</v>
      </c>
      <c r="H491" s="547">
        <f t="shared" si="15"/>
        <v>0</v>
      </c>
    </row>
    <row r="492" spans="1:8" x14ac:dyDescent="0.25">
      <c r="A492" s="396" t="e">
        <f>"INN."&amp;EIGNIR!$B$3&amp;C492</f>
        <v>#N/A</v>
      </c>
      <c r="B492" s="511">
        <f>EIGNIR!C520</f>
        <v>0</v>
      </c>
      <c r="C492" s="503" t="s">
        <v>2370</v>
      </c>
      <c r="F492" s="547"/>
      <c r="G492" s="547">
        <f t="shared" si="14"/>
        <v>0</v>
      </c>
      <c r="H492" s="547">
        <f t="shared" si="15"/>
        <v>0</v>
      </c>
    </row>
    <row r="493" spans="1:8" x14ac:dyDescent="0.25">
      <c r="A493" s="396" t="e">
        <f>"INN."&amp;EIGNIR!$B$3&amp;C493</f>
        <v>#N/A</v>
      </c>
      <c r="B493" s="511">
        <f>EIGNIR!C521</f>
        <v>0</v>
      </c>
      <c r="C493" s="503" t="s">
        <v>2371</v>
      </c>
      <c r="F493" s="547"/>
      <c r="G493" s="547">
        <f t="shared" si="14"/>
        <v>0</v>
      </c>
      <c r="H493" s="547">
        <f t="shared" si="15"/>
        <v>0</v>
      </c>
    </row>
    <row r="494" spans="1:8" x14ac:dyDescent="0.25">
      <c r="A494" s="396" t="e">
        <f>"INN."&amp;EIGNIR!$B$3&amp;C494</f>
        <v>#N/A</v>
      </c>
      <c r="B494" s="511">
        <f>EIGNIR!C522</f>
        <v>0</v>
      </c>
      <c r="C494" s="503" t="s">
        <v>2372</v>
      </c>
      <c r="F494" s="547"/>
      <c r="G494" s="547">
        <f t="shared" si="14"/>
        <v>0</v>
      </c>
      <c r="H494" s="547">
        <f t="shared" si="15"/>
        <v>0</v>
      </c>
    </row>
    <row r="495" spans="1:8" x14ac:dyDescent="0.25">
      <c r="A495" s="396" t="e">
        <f>"INN."&amp;EIGNIR!$B$3&amp;C495</f>
        <v>#N/A</v>
      </c>
      <c r="B495" s="511">
        <f>EIGNIR!C523</f>
        <v>0</v>
      </c>
      <c r="C495" s="503" t="s">
        <v>2373</v>
      </c>
      <c r="F495" s="547"/>
      <c r="G495" s="547">
        <f t="shared" si="14"/>
        <v>0</v>
      </c>
      <c r="H495" s="547">
        <f t="shared" si="15"/>
        <v>0</v>
      </c>
    </row>
    <row r="496" spans="1:8" x14ac:dyDescent="0.25">
      <c r="A496" s="396" t="e">
        <f>"INN."&amp;EIGNIR!$B$3&amp;C496</f>
        <v>#N/A</v>
      </c>
      <c r="B496" s="511">
        <f>EIGNIR!C524</f>
        <v>0</v>
      </c>
      <c r="C496" s="503" t="s">
        <v>2374</v>
      </c>
      <c r="F496" s="547"/>
      <c r="G496" s="547">
        <f t="shared" si="14"/>
        <v>0</v>
      </c>
      <c r="H496" s="547">
        <f t="shared" si="15"/>
        <v>0</v>
      </c>
    </row>
    <row r="497" spans="1:8" x14ac:dyDescent="0.25">
      <c r="A497" s="396" t="e">
        <f>"INN."&amp;EIGNIR!$B$3&amp;C497</f>
        <v>#N/A</v>
      </c>
      <c r="B497" s="511">
        <f>EIGNIR!C525</f>
        <v>0</v>
      </c>
      <c r="C497" s="503" t="s">
        <v>2375</v>
      </c>
      <c r="F497" s="547"/>
      <c r="G497" s="547">
        <f t="shared" si="14"/>
        <v>0</v>
      </c>
      <c r="H497" s="547">
        <f t="shared" si="15"/>
        <v>0</v>
      </c>
    </row>
    <row r="498" spans="1:8" x14ac:dyDescent="0.25">
      <c r="A498" s="396" t="e">
        <f>"INN."&amp;EIGNIR!$B$3&amp;C498</f>
        <v>#N/A</v>
      </c>
      <c r="B498" s="511">
        <f>EIGNIR!C526</f>
        <v>0</v>
      </c>
      <c r="C498" s="503" t="s">
        <v>2376</v>
      </c>
      <c r="F498" s="547"/>
      <c r="G498" s="547">
        <f t="shared" si="14"/>
        <v>0</v>
      </c>
      <c r="H498" s="547">
        <f t="shared" si="15"/>
        <v>0</v>
      </c>
    </row>
    <row r="499" spans="1:8" x14ac:dyDescent="0.25">
      <c r="A499" s="396" t="e">
        <f>"INN."&amp;EIGNIR!$B$3&amp;C499</f>
        <v>#N/A</v>
      </c>
      <c r="B499" s="511">
        <f>EIGNIR!C527</f>
        <v>0</v>
      </c>
      <c r="C499" s="503" t="s">
        <v>2377</v>
      </c>
      <c r="D499" s="504" t="s">
        <v>2378</v>
      </c>
      <c r="F499" s="547"/>
      <c r="G499" s="547">
        <f t="shared" si="14"/>
        <v>0</v>
      </c>
      <c r="H499" s="547">
        <f t="shared" si="15"/>
        <v>0</v>
      </c>
    </row>
    <row r="500" spans="1:8" x14ac:dyDescent="0.25">
      <c r="A500" s="396" t="e">
        <f>"INN."&amp;EIGNIR!$B$3&amp;C500</f>
        <v>#N/A</v>
      </c>
      <c r="B500" s="511">
        <f>EIGNIR!C528</f>
        <v>0</v>
      </c>
      <c r="C500" s="503" t="s">
        <v>2379</v>
      </c>
      <c r="F500" s="547"/>
      <c r="G500" s="547">
        <f t="shared" si="14"/>
        <v>0</v>
      </c>
      <c r="H500" s="547">
        <f t="shared" si="15"/>
        <v>0</v>
      </c>
    </row>
    <row r="501" spans="1:8" x14ac:dyDescent="0.25">
      <c r="A501" s="396" t="e">
        <f>"INN."&amp;EIGNIR!$B$3&amp;C501</f>
        <v>#N/A</v>
      </c>
      <c r="B501" s="511">
        <f>EIGNIR!C529</f>
        <v>0</v>
      </c>
      <c r="C501" s="503" t="s">
        <v>2380</v>
      </c>
      <c r="F501" s="547"/>
      <c r="G501" s="547">
        <f t="shared" si="14"/>
        <v>0</v>
      </c>
      <c r="H501" s="547">
        <f t="shared" si="15"/>
        <v>0</v>
      </c>
    </row>
    <row r="502" spans="1:8" x14ac:dyDescent="0.25">
      <c r="A502" s="396" t="e">
        <f>"INN."&amp;EIGNIR!$B$3&amp;C502</f>
        <v>#N/A</v>
      </c>
      <c r="B502" s="511">
        <f>EIGNIR!C530</f>
        <v>0</v>
      </c>
      <c r="C502" s="503" t="s">
        <v>2381</v>
      </c>
      <c r="F502" s="547"/>
      <c r="G502" s="547">
        <f t="shared" si="14"/>
        <v>0</v>
      </c>
      <c r="H502" s="547">
        <f t="shared" si="15"/>
        <v>0</v>
      </c>
    </row>
    <row r="503" spans="1:8" x14ac:dyDescent="0.25">
      <c r="A503" s="396" t="e">
        <f>"INN."&amp;EIGNIR!$B$3&amp;C503</f>
        <v>#N/A</v>
      </c>
      <c r="B503" s="511">
        <f>EIGNIR!C531</f>
        <v>0</v>
      </c>
      <c r="C503" s="503" t="s">
        <v>2382</v>
      </c>
      <c r="F503" s="547"/>
      <c r="G503" s="547">
        <f t="shared" si="14"/>
        <v>0</v>
      </c>
      <c r="H503" s="547">
        <f t="shared" si="15"/>
        <v>0</v>
      </c>
    </row>
    <row r="504" spans="1:8" x14ac:dyDescent="0.25">
      <c r="A504" s="396" t="e">
        <f>"INN."&amp;EIGNIR!$B$3&amp;C504</f>
        <v>#N/A</v>
      </c>
      <c r="B504" s="511">
        <f>EIGNIR!C532</f>
        <v>0</v>
      </c>
      <c r="C504" s="503" t="s">
        <v>2383</v>
      </c>
      <c r="F504" s="547"/>
      <c r="G504" s="547">
        <f t="shared" si="14"/>
        <v>0</v>
      </c>
      <c r="H504" s="547">
        <f t="shared" si="15"/>
        <v>0</v>
      </c>
    </row>
    <row r="505" spans="1:8" x14ac:dyDescent="0.25">
      <c r="A505" s="396" t="e">
        <f>"INN."&amp;EIGNIR!$B$3&amp;C505</f>
        <v>#N/A</v>
      </c>
      <c r="B505" s="511">
        <f>EIGNIR!C533</f>
        <v>0</v>
      </c>
      <c r="C505" s="503" t="s">
        <v>2384</v>
      </c>
      <c r="F505" s="547"/>
      <c r="G505" s="547">
        <f t="shared" si="14"/>
        <v>0</v>
      </c>
      <c r="H505" s="547">
        <f t="shared" si="15"/>
        <v>0</v>
      </c>
    </row>
    <row r="506" spans="1:8" x14ac:dyDescent="0.25">
      <c r="A506" s="396" t="e">
        <f>"INN."&amp;EIGNIR!$B$3&amp;C506</f>
        <v>#N/A</v>
      </c>
      <c r="B506" s="511">
        <f>EIGNIR!C534</f>
        <v>0</v>
      </c>
      <c r="C506" s="503" t="s">
        <v>2385</v>
      </c>
      <c r="F506" s="547"/>
      <c r="G506" s="547">
        <f t="shared" si="14"/>
        <v>0</v>
      </c>
      <c r="H506" s="547">
        <f t="shared" si="15"/>
        <v>0</v>
      </c>
    </row>
    <row r="507" spans="1:8" x14ac:dyDescent="0.25">
      <c r="A507" s="396" t="e">
        <f>"INN."&amp;EIGNIR!$B$3&amp;C507</f>
        <v>#N/A</v>
      </c>
      <c r="B507" s="511">
        <f>EIGNIR!C535</f>
        <v>0</v>
      </c>
      <c r="C507" s="503" t="s">
        <v>2386</v>
      </c>
      <c r="F507" s="547"/>
      <c r="G507" s="547">
        <f t="shared" si="14"/>
        <v>0</v>
      </c>
      <c r="H507" s="547">
        <f t="shared" si="15"/>
        <v>0</v>
      </c>
    </row>
    <row r="508" spans="1:8" x14ac:dyDescent="0.25">
      <c r="A508" s="396" t="e">
        <f>"INN."&amp;EIGNIR!$B$3&amp;C508</f>
        <v>#N/A</v>
      </c>
      <c r="B508" s="511">
        <f>EIGNIR!C536</f>
        <v>0</v>
      </c>
      <c r="C508" s="503" t="s">
        <v>2387</v>
      </c>
      <c r="D508" s="512"/>
      <c r="F508" s="547"/>
      <c r="G508" s="547">
        <f t="shared" si="14"/>
        <v>0</v>
      </c>
      <c r="H508" s="547">
        <f t="shared" si="15"/>
        <v>0</v>
      </c>
    </row>
    <row r="509" spans="1:8" x14ac:dyDescent="0.25">
      <c r="A509" s="396" t="e">
        <f>"INN."&amp;EIGNIR!$B$3&amp;C509</f>
        <v>#N/A</v>
      </c>
      <c r="B509" s="511">
        <f>EIGNIR!C537</f>
        <v>0</v>
      </c>
      <c r="C509" s="503" t="s">
        <v>2388</v>
      </c>
      <c r="D509" s="512"/>
      <c r="F509" s="547"/>
      <c r="G509" s="547">
        <f t="shared" si="14"/>
        <v>0</v>
      </c>
      <c r="H509" s="547">
        <f t="shared" si="15"/>
        <v>0</v>
      </c>
    </row>
    <row r="510" spans="1:8" x14ac:dyDescent="0.25">
      <c r="A510" s="396" t="e">
        <f>"INN."&amp;EIGNIR!$B$3&amp;C510</f>
        <v>#N/A</v>
      </c>
      <c r="B510" s="511">
        <f>EIGNIR!C538</f>
        <v>0</v>
      </c>
      <c r="C510" s="503" t="s">
        <v>2389</v>
      </c>
      <c r="D510" s="512"/>
      <c r="F510" s="547"/>
      <c r="G510" s="547">
        <f t="shared" si="14"/>
        <v>0</v>
      </c>
      <c r="H510" s="547">
        <f t="shared" si="15"/>
        <v>0</v>
      </c>
    </row>
    <row r="511" spans="1:8" x14ac:dyDescent="0.25">
      <c r="A511" s="396" t="e">
        <f>"INN."&amp;EIGNIR!$B$3&amp;C511</f>
        <v>#N/A</v>
      </c>
      <c r="B511" s="511">
        <f>EIGNIR!C539</f>
        <v>0</v>
      </c>
      <c r="C511" s="503" t="s">
        <v>2390</v>
      </c>
      <c r="D511" s="512"/>
      <c r="F511" s="547"/>
      <c r="G511" s="547">
        <f t="shared" si="14"/>
        <v>0</v>
      </c>
      <c r="H511" s="547">
        <f t="shared" si="15"/>
        <v>0</v>
      </c>
    </row>
    <row r="512" spans="1:8" x14ac:dyDescent="0.25">
      <c r="A512" s="396" t="e">
        <f>"INN."&amp;EIGNIR!$B$3&amp;C512</f>
        <v>#N/A</v>
      </c>
      <c r="B512" s="511">
        <f>EIGNIR!C540</f>
        <v>0</v>
      </c>
      <c r="C512" s="503" t="s">
        <v>2391</v>
      </c>
      <c r="D512" s="512"/>
      <c r="F512" s="547"/>
      <c r="G512" s="547">
        <f t="shared" si="14"/>
        <v>0</v>
      </c>
      <c r="H512" s="547">
        <f t="shared" si="15"/>
        <v>0</v>
      </c>
    </row>
    <row r="513" spans="1:8" x14ac:dyDescent="0.25">
      <c r="A513" s="396" t="e">
        <f>"INN."&amp;EIGNIR!$B$3&amp;C513</f>
        <v>#N/A</v>
      </c>
      <c r="B513" s="511">
        <f>EIGNIR!C541</f>
        <v>0</v>
      </c>
      <c r="C513" s="503" t="s">
        <v>2392</v>
      </c>
      <c r="D513" s="512"/>
      <c r="F513" s="547"/>
      <c r="G513" s="547">
        <f t="shared" si="14"/>
        <v>0</v>
      </c>
      <c r="H513" s="547">
        <f t="shared" si="15"/>
        <v>0</v>
      </c>
    </row>
    <row r="514" spans="1:8" x14ac:dyDescent="0.25">
      <c r="A514" s="396" t="e">
        <f>"INN."&amp;EIGNIR!$B$3&amp;C514</f>
        <v>#N/A</v>
      </c>
      <c r="B514" s="511">
        <f>EIGNIR!C542</f>
        <v>0</v>
      </c>
      <c r="C514" s="503" t="s">
        <v>2393</v>
      </c>
      <c r="D514" s="512"/>
      <c r="F514" s="547"/>
      <c r="G514" s="547">
        <f t="shared" si="14"/>
        <v>0</v>
      </c>
      <c r="H514" s="547">
        <f t="shared" si="15"/>
        <v>0</v>
      </c>
    </row>
    <row r="515" spans="1:8" x14ac:dyDescent="0.25">
      <c r="A515" s="396" t="e">
        <f>"INN."&amp;EIGNIR!$B$3&amp;C515</f>
        <v>#N/A</v>
      </c>
      <c r="B515" s="511">
        <f>EIGNIR!C543</f>
        <v>0</v>
      </c>
      <c r="C515" s="503" t="s">
        <v>2394</v>
      </c>
      <c r="D515" s="512"/>
      <c r="F515" s="547"/>
      <c r="G515" s="547">
        <f t="shared" si="14"/>
        <v>0</v>
      </c>
      <c r="H515" s="547">
        <f t="shared" si="15"/>
        <v>0</v>
      </c>
    </row>
    <row r="516" spans="1:8" x14ac:dyDescent="0.25">
      <c r="A516" s="396" t="e">
        <f>"INN."&amp;EIGNIR!$B$3&amp;C516</f>
        <v>#N/A</v>
      </c>
      <c r="B516" s="511">
        <f>EIGNIR!C544</f>
        <v>0</v>
      </c>
      <c r="C516" s="503" t="s">
        <v>2395</v>
      </c>
      <c r="D516" s="512"/>
      <c r="F516" s="547"/>
      <c r="G516" s="547">
        <f t="shared" si="14"/>
        <v>0</v>
      </c>
      <c r="H516" s="547">
        <f t="shared" si="15"/>
        <v>0</v>
      </c>
    </row>
    <row r="517" spans="1:8" x14ac:dyDescent="0.25">
      <c r="A517" s="396" t="e">
        <f>"INN."&amp;EIGNIR!$B$3&amp;C517</f>
        <v>#N/A</v>
      </c>
      <c r="B517" s="511">
        <f>EIGNIR!C545</f>
        <v>0</v>
      </c>
      <c r="C517" s="503" t="s">
        <v>2396</v>
      </c>
      <c r="D517" s="512"/>
      <c r="F517" s="547"/>
      <c r="G517" s="547">
        <f t="shared" si="14"/>
        <v>0</v>
      </c>
      <c r="H517" s="547">
        <f t="shared" si="15"/>
        <v>0</v>
      </c>
    </row>
    <row r="518" spans="1:8" x14ac:dyDescent="0.25">
      <c r="A518" s="396" t="e">
        <f>"INN."&amp;EIGNIR!$B$3&amp;C518</f>
        <v>#N/A</v>
      </c>
      <c r="B518" s="511">
        <f>EIGNIR!C546</f>
        <v>0</v>
      </c>
      <c r="C518" s="503" t="s">
        <v>2397</v>
      </c>
      <c r="D518" s="512"/>
      <c r="F518" s="547"/>
      <c r="G518" s="547">
        <f t="shared" si="14"/>
        <v>0</v>
      </c>
      <c r="H518" s="547">
        <f t="shared" si="15"/>
        <v>0</v>
      </c>
    </row>
    <row r="519" spans="1:8" x14ac:dyDescent="0.25">
      <c r="A519" s="396" t="e">
        <f>"INN."&amp;EIGNIR!$B$3&amp;C519</f>
        <v>#N/A</v>
      </c>
      <c r="B519" s="511">
        <f>EIGNIR!C547</f>
        <v>0</v>
      </c>
      <c r="C519" s="503" t="s">
        <v>2398</v>
      </c>
      <c r="D519" s="512"/>
      <c r="F519" s="547"/>
      <c r="G519" s="547">
        <f t="shared" si="14"/>
        <v>0</v>
      </c>
      <c r="H519" s="547">
        <f t="shared" si="15"/>
        <v>0</v>
      </c>
    </row>
    <row r="520" spans="1:8" x14ac:dyDescent="0.25">
      <c r="A520" s="396" t="e">
        <f>"INN."&amp;EIGNIR!$B$3&amp;C520</f>
        <v>#N/A</v>
      </c>
      <c r="B520" s="511">
        <f>EIGNIR!C548</f>
        <v>0</v>
      </c>
      <c r="C520" s="503" t="s">
        <v>2399</v>
      </c>
      <c r="D520" s="512"/>
      <c r="F520" s="547"/>
      <c r="G520" s="547">
        <f t="shared" si="14"/>
        <v>0</v>
      </c>
      <c r="H520" s="547">
        <f t="shared" si="15"/>
        <v>0</v>
      </c>
    </row>
    <row r="521" spans="1:8" x14ac:dyDescent="0.25">
      <c r="A521" s="396" t="e">
        <f>"INN."&amp;EIGNIR!$B$3&amp;C521</f>
        <v>#N/A</v>
      </c>
      <c r="B521" s="511">
        <f>EIGNIR!C549</f>
        <v>0</v>
      </c>
      <c r="C521" s="503" t="s">
        <v>2400</v>
      </c>
      <c r="D521" s="512"/>
      <c r="F521" s="547"/>
      <c r="G521" s="547">
        <f t="shared" si="14"/>
        <v>0</v>
      </c>
      <c r="H521" s="547">
        <f t="shared" si="15"/>
        <v>0</v>
      </c>
    </row>
    <row r="522" spans="1:8" x14ac:dyDescent="0.25">
      <c r="A522" s="396" t="e">
        <f>"INN."&amp;EIGNIR!$B$3&amp;C522</f>
        <v>#N/A</v>
      </c>
      <c r="B522" s="511">
        <f>EIGNIR!C550</f>
        <v>0</v>
      </c>
      <c r="C522" s="503" t="s">
        <v>2401</v>
      </c>
      <c r="D522" s="512"/>
      <c r="F522" s="547"/>
      <c r="G522" s="547">
        <f t="shared" ref="G522:G585" si="16">+F522-B522</f>
        <v>0</v>
      </c>
      <c r="H522" s="547">
        <f t="shared" si="15"/>
        <v>0</v>
      </c>
    </row>
    <row r="523" spans="1:8" x14ac:dyDescent="0.25">
      <c r="A523" s="396" t="e">
        <f>"INN."&amp;EIGNIR!$B$3&amp;C523</f>
        <v>#N/A</v>
      </c>
      <c r="B523" s="511">
        <f>EIGNIR!C551</f>
        <v>0</v>
      </c>
      <c r="C523" s="503" t="s">
        <v>2402</v>
      </c>
      <c r="D523" s="512"/>
      <c r="F523" s="547"/>
      <c r="G523" s="547">
        <f t="shared" si="16"/>
        <v>0</v>
      </c>
      <c r="H523" s="547">
        <f t="shared" ref="H523:H586" si="17">+ABS(G523)</f>
        <v>0</v>
      </c>
    </row>
    <row r="524" spans="1:8" x14ac:dyDescent="0.25">
      <c r="A524" s="396" t="e">
        <f>"INN."&amp;EIGNIR!$B$3&amp;C524</f>
        <v>#N/A</v>
      </c>
      <c r="B524" s="511">
        <f>EIGNIR!C552</f>
        <v>0</v>
      </c>
      <c r="C524" s="503" t="s">
        <v>2403</v>
      </c>
      <c r="F524" s="547"/>
      <c r="G524" s="547">
        <f t="shared" si="16"/>
        <v>0</v>
      </c>
      <c r="H524" s="547">
        <f t="shared" si="17"/>
        <v>0</v>
      </c>
    </row>
    <row r="525" spans="1:8" x14ac:dyDescent="0.25">
      <c r="A525" s="396" t="e">
        <f>"INN."&amp;EIGNIR!$B$3&amp;C525</f>
        <v>#N/A</v>
      </c>
      <c r="B525" s="511">
        <f>EIGNIR!C553</f>
        <v>0</v>
      </c>
      <c r="C525" s="503" t="s">
        <v>2404</v>
      </c>
      <c r="F525" s="547"/>
      <c r="G525" s="547">
        <f t="shared" si="16"/>
        <v>0</v>
      </c>
      <c r="H525" s="547">
        <f t="shared" si="17"/>
        <v>0</v>
      </c>
    </row>
    <row r="526" spans="1:8" x14ac:dyDescent="0.25">
      <c r="A526" s="396" t="e">
        <f>"INN."&amp;EIGNIR!$B$3&amp;C526</f>
        <v>#N/A</v>
      </c>
      <c r="B526" s="511">
        <f>EIGNIR!C554</f>
        <v>0</v>
      </c>
      <c r="C526" s="503" t="s">
        <v>2405</v>
      </c>
      <c r="F526" s="547"/>
      <c r="G526" s="547">
        <f t="shared" si="16"/>
        <v>0</v>
      </c>
      <c r="H526" s="547">
        <f t="shared" si="17"/>
        <v>0</v>
      </c>
    </row>
    <row r="527" spans="1:8" x14ac:dyDescent="0.25">
      <c r="A527" s="396" t="e">
        <f>"INN."&amp;EIGNIR!$B$3&amp;C527</f>
        <v>#N/A</v>
      </c>
      <c r="B527" s="511">
        <f>EIGNIR!C555</f>
        <v>0</v>
      </c>
      <c r="C527" s="503" t="s">
        <v>2406</v>
      </c>
      <c r="F527" s="547"/>
      <c r="G527" s="547">
        <f t="shared" si="16"/>
        <v>0</v>
      </c>
      <c r="H527" s="547">
        <f t="shared" si="17"/>
        <v>0</v>
      </c>
    </row>
    <row r="528" spans="1:8" x14ac:dyDescent="0.25">
      <c r="A528" s="396" t="e">
        <f>"INN."&amp;EIGNIR!$B$3&amp;C528</f>
        <v>#N/A</v>
      </c>
      <c r="B528" s="511">
        <f>EIGNIR!C556</f>
        <v>0</v>
      </c>
      <c r="C528" s="503" t="s">
        <v>2407</v>
      </c>
      <c r="F528" s="547"/>
      <c r="G528" s="547">
        <f t="shared" si="16"/>
        <v>0</v>
      </c>
      <c r="H528" s="547">
        <f t="shared" si="17"/>
        <v>0</v>
      </c>
    </row>
    <row r="529" spans="1:8" x14ac:dyDescent="0.25">
      <c r="A529" s="396" t="e">
        <f>"INN."&amp;EIGNIR!$B$3&amp;C529</f>
        <v>#N/A</v>
      </c>
      <c r="B529" s="511">
        <f>EIGNIR!C557</f>
        <v>0</v>
      </c>
      <c r="C529" s="503" t="s">
        <v>2408</v>
      </c>
      <c r="F529" s="547"/>
      <c r="G529" s="547">
        <f t="shared" si="16"/>
        <v>0</v>
      </c>
      <c r="H529" s="547">
        <f t="shared" si="17"/>
        <v>0</v>
      </c>
    </row>
    <row r="530" spans="1:8" x14ac:dyDescent="0.25">
      <c r="A530" s="396" t="e">
        <f>"INN."&amp;EIGNIR!$B$3&amp;C530</f>
        <v>#N/A</v>
      </c>
      <c r="B530" s="511">
        <f>EIGNIR!C558</f>
        <v>0</v>
      </c>
      <c r="C530" s="503" t="s">
        <v>2409</v>
      </c>
      <c r="F530" s="547"/>
      <c r="G530" s="547">
        <f t="shared" si="16"/>
        <v>0</v>
      </c>
      <c r="H530" s="547">
        <f t="shared" si="17"/>
        <v>0</v>
      </c>
    </row>
    <row r="531" spans="1:8" x14ac:dyDescent="0.25">
      <c r="A531" s="396" t="e">
        <f>"INN."&amp;EIGNIR!$B$3&amp;C531</f>
        <v>#N/A</v>
      </c>
      <c r="B531" s="511">
        <f>EIGNIR!C559</f>
        <v>0</v>
      </c>
      <c r="C531" s="503" t="s">
        <v>2410</v>
      </c>
      <c r="D531" s="504" t="s">
        <v>2411</v>
      </c>
      <c r="F531" s="547"/>
      <c r="G531" s="547">
        <f t="shared" si="16"/>
        <v>0</v>
      </c>
      <c r="H531" s="547">
        <f t="shared" si="17"/>
        <v>0</v>
      </c>
    </row>
    <row r="532" spans="1:8" x14ac:dyDescent="0.25">
      <c r="A532" s="396" t="e">
        <f>"INN."&amp;EIGNIR!$B$3&amp;C532</f>
        <v>#N/A</v>
      </c>
      <c r="B532" s="511">
        <f>EIGNIR!C560</f>
        <v>0</v>
      </c>
      <c r="C532" s="503" t="s">
        <v>2412</v>
      </c>
      <c r="F532" s="547"/>
      <c r="G532" s="547">
        <f t="shared" si="16"/>
        <v>0</v>
      </c>
      <c r="H532" s="547">
        <f t="shared" si="17"/>
        <v>0</v>
      </c>
    </row>
    <row r="533" spans="1:8" x14ac:dyDescent="0.25">
      <c r="A533" s="396" t="e">
        <f>"INN."&amp;EIGNIR!$B$3&amp;C533</f>
        <v>#N/A</v>
      </c>
      <c r="B533" s="511">
        <f>EIGNIR!C561</f>
        <v>0</v>
      </c>
      <c r="C533" s="503" t="s">
        <v>2413</v>
      </c>
      <c r="F533" s="547"/>
      <c r="G533" s="547">
        <f t="shared" si="16"/>
        <v>0</v>
      </c>
      <c r="H533" s="547">
        <f t="shared" si="17"/>
        <v>0</v>
      </c>
    </row>
    <row r="534" spans="1:8" x14ac:dyDescent="0.25">
      <c r="A534" s="396" t="e">
        <f>"INN."&amp;EIGNIR!$B$3&amp;C534</f>
        <v>#N/A</v>
      </c>
      <c r="B534" s="511">
        <f>EIGNIR!C562</f>
        <v>0</v>
      </c>
      <c r="C534" s="503" t="s">
        <v>2414</v>
      </c>
      <c r="F534" s="547"/>
      <c r="G534" s="547">
        <f t="shared" si="16"/>
        <v>0</v>
      </c>
      <c r="H534" s="547">
        <f t="shared" si="17"/>
        <v>0</v>
      </c>
    </row>
    <row r="535" spans="1:8" x14ac:dyDescent="0.25">
      <c r="A535" s="396" t="e">
        <f>"INN."&amp;EIGNIR!$B$3&amp;C535</f>
        <v>#N/A</v>
      </c>
      <c r="B535" s="511">
        <f>EIGNIR!C563</f>
        <v>0</v>
      </c>
      <c r="C535" s="503" t="s">
        <v>2415</v>
      </c>
      <c r="F535" s="547"/>
      <c r="G535" s="547">
        <f t="shared" si="16"/>
        <v>0</v>
      </c>
      <c r="H535" s="547">
        <f t="shared" si="17"/>
        <v>0</v>
      </c>
    </row>
    <row r="536" spans="1:8" x14ac:dyDescent="0.25">
      <c r="A536" s="396" t="e">
        <f>"INN."&amp;EIGNIR!$B$3&amp;C536</f>
        <v>#N/A</v>
      </c>
      <c r="B536" s="511">
        <f>EIGNIR!C564</f>
        <v>0</v>
      </c>
      <c r="C536" s="503" t="s">
        <v>2416</v>
      </c>
      <c r="F536" s="547"/>
      <c r="G536" s="547">
        <f t="shared" si="16"/>
        <v>0</v>
      </c>
      <c r="H536" s="547">
        <f t="shared" si="17"/>
        <v>0</v>
      </c>
    </row>
    <row r="537" spans="1:8" x14ac:dyDescent="0.25">
      <c r="A537" s="396" t="e">
        <f>"INN."&amp;EIGNIR!$B$3&amp;C537</f>
        <v>#N/A</v>
      </c>
      <c r="B537" s="511">
        <f>EIGNIR!C565</f>
        <v>0</v>
      </c>
      <c r="C537" s="503" t="s">
        <v>2417</v>
      </c>
      <c r="F537" s="547"/>
      <c r="G537" s="547">
        <f t="shared" si="16"/>
        <v>0</v>
      </c>
      <c r="H537" s="547">
        <f t="shared" si="17"/>
        <v>0</v>
      </c>
    </row>
    <row r="538" spans="1:8" x14ac:dyDescent="0.25">
      <c r="A538" s="396" t="e">
        <f>"INN."&amp;EIGNIR!$B$3&amp;C538</f>
        <v>#N/A</v>
      </c>
      <c r="B538" s="511">
        <f>EIGNIR!C566</f>
        <v>0</v>
      </c>
      <c r="C538" s="503" t="s">
        <v>2418</v>
      </c>
      <c r="F538" s="547"/>
      <c r="G538" s="547">
        <f t="shared" si="16"/>
        <v>0</v>
      </c>
      <c r="H538" s="547">
        <f t="shared" si="17"/>
        <v>0</v>
      </c>
    </row>
    <row r="539" spans="1:8" x14ac:dyDescent="0.25">
      <c r="A539" s="396" t="e">
        <f>"INN."&amp;EIGNIR!$B$3&amp;C539</f>
        <v>#N/A</v>
      </c>
      <c r="B539" s="511">
        <f>EIGNIR!C567</f>
        <v>0</v>
      </c>
      <c r="C539" s="503" t="s">
        <v>2419</v>
      </c>
      <c r="F539" s="547"/>
      <c r="G539" s="547">
        <f t="shared" si="16"/>
        <v>0</v>
      </c>
      <c r="H539" s="547">
        <f t="shared" si="17"/>
        <v>0</v>
      </c>
    </row>
    <row r="540" spans="1:8" x14ac:dyDescent="0.25">
      <c r="A540" s="396" t="e">
        <f>"INN."&amp;EIGNIR!$B$3&amp;C540</f>
        <v>#N/A</v>
      </c>
      <c r="B540" s="511">
        <f>EIGNIR!C568</f>
        <v>0</v>
      </c>
      <c r="C540" s="503" t="s">
        <v>2420</v>
      </c>
      <c r="D540" s="512"/>
      <c r="F540" s="547"/>
      <c r="G540" s="547">
        <f t="shared" si="16"/>
        <v>0</v>
      </c>
      <c r="H540" s="547">
        <f t="shared" si="17"/>
        <v>0</v>
      </c>
    </row>
    <row r="541" spans="1:8" x14ac:dyDescent="0.25">
      <c r="A541" s="396" t="e">
        <f>"INN."&amp;EIGNIR!$B$3&amp;C541</f>
        <v>#N/A</v>
      </c>
      <c r="B541" s="511">
        <f>EIGNIR!C569</f>
        <v>0</v>
      </c>
      <c r="C541" s="503" t="s">
        <v>2421</v>
      </c>
      <c r="D541" s="512"/>
      <c r="F541" s="547"/>
      <c r="G541" s="547">
        <f t="shared" si="16"/>
        <v>0</v>
      </c>
      <c r="H541" s="547">
        <f t="shared" si="17"/>
        <v>0</v>
      </c>
    </row>
    <row r="542" spans="1:8" x14ac:dyDescent="0.25">
      <c r="A542" s="396" t="e">
        <f>"INN."&amp;EIGNIR!$B$3&amp;C542</f>
        <v>#N/A</v>
      </c>
      <c r="B542" s="511">
        <f>EIGNIR!C570</f>
        <v>0</v>
      </c>
      <c r="C542" s="503" t="s">
        <v>2422</v>
      </c>
      <c r="D542" s="512"/>
      <c r="F542" s="547"/>
      <c r="G542" s="547">
        <f t="shared" si="16"/>
        <v>0</v>
      </c>
      <c r="H542" s="547">
        <f t="shared" si="17"/>
        <v>0</v>
      </c>
    </row>
    <row r="543" spans="1:8" x14ac:dyDescent="0.25">
      <c r="A543" s="396" t="e">
        <f>"INN."&amp;EIGNIR!$B$3&amp;C543</f>
        <v>#N/A</v>
      </c>
      <c r="B543" s="511">
        <f>EIGNIR!C571</f>
        <v>0</v>
      </c>
      <c r="C543" s="503" t="s">
        <v>2423</v>
      </c>
      <c r="D543" s="512"/>
      <c r="F543" s="547"/>
      <c r="G543" s="547">
        <f t="shared" si="16"/>
        <v>0</v>
      </c>
      <c r="H543" s="547">
        <f t="shared" si="17"/>
        <v>0</v>
      </c>
    </row>
    <row r="544" spans="1:8" x14ac:dyDescent="0.25">
      <c r="A544" s="396" t="e">
        <f>"INN."&amp;EIGNIR!$B$3&amp;C544</f>
        <v>#N/A</v>
      </c>
      <c r="B544" s="511">
        <f>EIGNIR!C572</f>
        <v>0</v>
      </c>
      <c r="C544" s="503" t="s">
        <v>2424</v>
      </c>
      <c r="D544" s="512"/>
      <c r="F544" s="547"/>
      <c r="G544" s="547">
        <f t="shared" si="16"/>
        <v>0</v>
      </c>
      <c r="H544" s="547">
        <f t="shared" si="17"/>
        <v>0</v>
      </c>
    </row>
    <row r="545" spans="1:8" x14ac:dyDescent="0.25">
      <c r="A545" s="396" t="e">
        <f>"INN."&amp;EIGNIR!$B$3&amp;C545</f>
        <v>#N/A</v>
      </c>
      <c r="B545" s="511">
        <f>EIGNIR!C573</f>
        <v>0</v>
      </c>
      <c r="C545" s="503" t="s">
        <v>2425</v>
      </c>
      <c r="D545" s="512"/>
      <c r="F545" s="547"/>
      <c r="G545" s="547">
        <f t="shared" si="16"/>
        <v>0</v>
      </c>
      <c r="H545" s="547">
        <f t="shared" si="17"/>
        <v>0</v>
      </c>
    </row>
    <row r="546" spans="1:8" x14ac:dyDescent="0.25">
      <c r="A546" s="396" t="e">
        <f>"INN."&amp;EIGNIR!$B$3&amp;C546</f>
        <v>#N/A</v>
      </c>
      <c r="B546" s="511">
        <f>EIGNIR!C574</f>
        <v>0</v>
      </c>
      <c r="C546" s="503" t="s">
        <v>2426</v>
      </c>
      <c r="D546" s="512"/>
      <c r="F546" s="547"/>
      <c r="G546" s="547">
        <f t="shared" si="16"/>
        <v>0</v>
      </c>
      <c r="H546" s="547">
        <f t="shared" si="17"/>
        <v>0</v>
      </c>
    </row>
    <row r="547" spans="1:8" x14ac:dyDescent="0.25">
      <c r="A547" s="396" t="e">
        <f>"INN."&amp;EIGNIR!$B$3&amp;C547</f>
        <v>#N/A</v>
      </c>
      <c r="B547" s="511">
        <f>EIGNIR!C575</f>
        <v>0</v>
      </c>
      <c r="C547" s="503" t="s">
        <v>2427</v>
      </c>
      <c r="D547" s="512"/>
      <c r="F547" s="547"/>
      <c r="G547" s="547">
        <f t="shared" si="16"/>
        <v>0</v>
      </c>
      <c r="H547" s="547">
        <f t="shared" si="17"/>
        <v>0</v>
      </c>
    </row>
    <row r="548" spans="1:8" x14ac:dyDescent="0.25">
      <c r="A548" s="396" t="e">
        <f>"INN."&amp;EIGNIR!$B$3&amp;C548</f>
        <v>#N/A</v>
      </c>
      <c r="B548" s="511">
        <f>EIGNIR!C576</f>
        <v>0</v>
      </c>
      <c r="C548" s="503" t="s">
        <v>2428</v>
      </c>
      <c r="D548" s="512"/>
      <c r="F548" s="547"/>
      <c r="G548" s="547">
        <f t="shared" si="16"/>
        <v>0</v>
      </c>
      <c r="H548" s="547">
        <f t="shared" si="17"/>
        <v>0</v>
      </c>
    </row>
    <row r="549" spans="1:8" x14ac:dyDescent="0.25">
      <c r="A549" s="396" t="e">
        <f>"INN."&amp;EIGNIR!$B$3&amp;C549</f>
        <v>#N/A</v>
      </c>
      <c r="B549" s="511">
        <f>EIGNIR!C577</f>
        <v>0</v>
      </c>
      <c r="C549" s="503" t="s">
        <v>2429</v>
      </c>
      <c r="D549" s="512"/>
      <c r="F549" s="547"/>
      <c r="G549" s="547">
        <f t="shared" si="16"/>
        <v>0</v>
      </c>
      <c r="H549" s="547">
        <f t="shared" si="17"/>
        <v>0</v>
      </c>
    </row>
    <row r="550" spans="1:8" x14ac:dyDescent="0.25">
      <c r="A550" s="396" t="e">
        <f>"INN."&amp;EIGNIR!$B$3&amp;C550</f>
        <v>#N/A</v>
      </c>
      <c r="B550" s="511">
        <f>EIGNIR!C578</f>
        <v>0</v>
      </c>
      <c r="C550" s="503" t="s">
        <v>2430</v>
      </c>
      <c r="D550" s="512"/>
      <c r="F550" s="547"/>
      <c r="G550" s="547">
        <f t="shared" si="16"/>
        <v>0</v>
      </c>
      <c r="H550" s="547">
        <f t="shared" si="17"/>
        <v>0</v>
      </c>
    </row>
    <row r="551" spans="1:8" x14ac:dyDescent="0.25">
      <c r="A551" s="396" t="e">
        <f>"INN."&amp;EIGNIR!$B$3&amp;C551</f>
        <v>#N/A</v>
      </c>
      <c r="B551" s="511">
        <f>EIGNIR!C579</f>
        <v>0</v>
      </c>
      <c r="C551" s="503" t="s">
        <v>2431</v>
      </c>
      <c r="D551" s="512"/>
      <c r="F551" s="547"/>
      <c r="G551" s="547">
        <f t="shared" si="16"/>
        <v>0</v>
      </c>
      <c r="H551" s="547">
        <f t="shared" si="17"/>
        <v>0</v>
      </c>
    </row>
    <row r="552" spans="1:8" x14ac:dyDescent="0.25">
      <c r="A552" s="396" t="e">
        <f>"INN."&amp;EIGNIR!$B$3&amp;C552</f>
        <v>#N/A</v>
      </c>
      <c r="B552" s="511">
        <f>EIGNIR!C580</f>
        <v>0</v>
      </c>
      <c r="C552" s="503" t="s">
        <v>2432</v>
      </c>
      <c r="D552" s="512"/>
      <c r="F552" s="547"/>
      <c r="G552" s="547">
        <f t="shared" si="16"/>
        <v>0</v>
      </c>
      <c r="H552" s="547">
        <f t="shared" si="17"/>
        <v>0</v>
      </c>
    </row>
    <row r="553" spans="1:8" x14ac:dyDescent="0.25">
      <c r="A553" s="396" t="e">
        <f>"INN."&amp;EIGNIR!$B$3&amp;C553</f>
        <v>#N/A</v>
      </c>
      <c r="B553" s="511">
        <f>EIGNIR!C581</f>
        <v>0</v>
      </c>
      <c r="C553" s="503" t="s">
        <v>2433</v>
      </c>
      <c r="D553" s="512"/>
      <c r="F553" s="547"/>
      <c r="G553" s="547">
        <f t="shared" si="16"/>
        <v>0</v>
      </c>
      <c r="H553" s="547">
        <f t="shared" si="17"/>
        <v>0</v>
      </c>
    </row>
    <row r="554" spans="1:8" x14ac:dyDescent="0.25">
      <c r="A554" s="396" t="e">
        <f>"INN."&amp;EIGNIR!$B$3&amp;C554</f>
        <v>#N/A</v>
      </c>
      <c r="B554" s="511">
        <f>EIGNIR!C582</f>
        <v>0</v>
      </c>
      <c r="C554" s="503" t="s">
        <v>2434</v>
      </c>
      <c r="D554" s="512"/>
      <c r="F554" s="547"/>
      <c r="G554" s="547">
        <f t="shared" si="16"/>
        <v>0</v>
      </c>
      <c r="H554" s="547">
        <f t="shared" si="17"/>
        <v>0</v>
      </c>
    </row>
    <row r="555" spans="1:8" x14ac:dyDescent="0.25">
      <c r="A555" s="396" t="e">
        <f>"INN."&amp;EIGNIR!$B$3&amp;C555</f>
        <v>#N/A</v>
      </c>
      <c r="B555" s="511">
        <f>EIGNIR!C583</f>
        <v>0</v>
      </c>
      <c r="C555" s="503" t="s">
        <v>2435</v>
      </c>
      <c r="D555" s="512"/>
      <c r="F555" s="547"/>
      <c r="G555" s="547">
        <f t="shared" si="16"/>
        <v>0</v>
      </c>
      <c r="H555" s="547">
        <f t="shared" si="17"/>
        <v>0</v>
      </c>
    </row>
    <row r="556" spans="1:8" x14ac:dyDescent="0.25">
      <c r="A556" s="396" t="e">
        <f>"INN."&amp;EIGNIR!$B$3&amp;C556</f>
        <v>#N/A</v>
      </c>
      <c r="B556" s="511">
        <f>EIGNIR!C584</f>
        <v>0</v>
      </c>
      <c r="C556" s="503" t="s">
        <v>2436</v>
      </c>
      <c r="F556" s="547"/>
      <c r="G556" s="547">
        <f t="shared" si="16"/>
        <v>0</v>
      </c>
      <c r="H556" s="547">
        <f t="shared" si="17"/>
        <v>0</v>
      </c>
    </row>
    <row r="557" spans="1:8" x14ac:dyDescent="0.25">
      <c r="A557" s="396" t="e">
        <f>"INN."&amp;EIGNIR!$B$3&amp;C557</f>
        <v>#N/A</v>
      </c>
      <c r="B557" s="511">
        <f>EIGNIR!C585</f>
        <v>0</v>
      </c>
      <c r="C557" s="503" t="s">
        <v>2437</v>
      </c>
      <c r="F557" s="547"/>
      <c r="G557" s="547">
        <f t="shared" si="16"/>
        <v>0</v>
      </c>
      <c r="H557" s="547">
        <f t="shared" si="17"/>
        <v>0</v>
      </c>
    </row>
    <row r="558" spans="1:8" x14ac:dyDescent="0.25">
      <c r="A558" s="396" t="e">
        <f>"INN."&amp;EIGNIR!$B$3&amp;C558</f>
        <v>#N/A</v>
      </c>
      <c r="B558" s="511">
        <f>EIGNIR!C586</f>
        <v>0</v>
      </c>
      <c r="C558" s="503" t="s">
        <v>2438</v>
      </c>
      <c r="F558" s="547"/>
      <c r="G558" s="547">
        <f t="shared" si="16"/>
        <v>0</v>
      </c>
      <c r="H558" s="547">
        <f t="shared" si="17"/>
        <v>0</v>
      </c>
    </row>
    <row r="559" spans="1:8" x14ac:dyDescent="0.25">
      <c r="A559" s="396" t="e">
        <f>"INN."&amp;EIGNIR!$B$3&amp;C559</f>
        <v>#N/A</v>
      </c>
      <c r="B559" s="511">
        <f>EIGNIR!C587</f>
        <v>0</v>
      </c>
      <c r="C559" s="503" t="s">
        <v>2439</v>
      </c>
      <c r="F559" s="547"/>
      <c r="G559" s="547">
        <f t="shared" si="16"/>
        <v>0</v>
      </c>
      <c r="H559" s="547">
        <f t="shared" si="17"/>
        <v>0</v>
      </c>
    </row>
    <row r="560" spans="1:8" x14ac:dyDescent="0.25">
      <c r="A560" s="396" t="e">
        <f>"INN."&amp;EIGNIR!$B$3&amp;C560</f>
        <v>#N/A</v>
      </c>
      <c r="B560" s="511">
        <f>EIGNIR!C588</f>
        <v>0</v>
      </c>
      <c r="C560" s="503" t="s">
        <v>2440</v>
      </c>
      <c r="F560" s="547"/>
      <c r="G560" s="547">
        <f t="shared" si="16"/>
        <v>0</v>
      </c>
      <c r="H560" s="547">
        <f t="shared" si="17"/>
        <v>0</v>
      </c>
    </row>
    <row r="561" spans="1:8" x14ac:dyDescent="0.25">
      <c r="A561" s="396" t="e">
        <f>"INN."&amp;EIGNIR!$B$3&amp;C561</f>
        <v>#N/A</v>
      </c>
      <c r="B561" s="511">
        <f>EIGNIR!C589</f>
        <v>0</v>
      </c>
      <c r="C561" s="503" t="s">
        <v>2441</v>
      </c>
      <c r="F561" s="547"/>
      <c r="G561" s="547">
        <f t="shared" si="16"/>
        <v>0</v>
      </c>
      <c r="H561" s="547">
        <f t="shared" si="17"/>
        <v>0</v>
      </c>
    </row>
    <row r="562" spans="1:8" x14ac:dyDescent="0.25">
      <c r="A562" s="396" t="e">
        <f>"INN."&amp;EIGNIR!$B$3&amp;C562</f>
        <v>#N/A</v>
      </c>
      <c r="B562" s="511">
        <f>EIGNIR!C590</f>
        <v>0</v>
      </c>
      <c r="C562" s="503" t="s">
        <v>2442</v>
      </c>
      <c r="F562" s="547"/>
      <c r="G562" s="547">
        <f t="shared" si="16"/>
        <v>0</v>
      </c>
      <c r="H562" s="547">
        <f t="shared" si="17"/>
        <v>0</v>
      </c>
    </row>
    <row r="563" spans="1:8" x14ac:dyDescent="0.25">
      <c r="A563" s="396" t="e">
        <f>"INN."&amp;EIGNIR!$B$3&amp;C563</f>
        <v>#N/A</v>
      </c>
      <c r="B563" s="511">
        <f>EIGNIR!C591</f>
        <v>0</v>
      </c>
      <c r="C563" s="503" t="s">
        <v>2443</v>
      </c>
      <c r="D563" s="504" t="s">
        <v>2444</v>
      </c>
      <c r="F563" s="547"/>
      <c r="G563" s="547">
        <f t="shared" si="16"/>
        <v>0</v>
      </c>
      <c r="H563" s="547">
        <f t="shared" si="17"/>
        <v>0</v>
      </c>
    </row>
    <row r="564" spans="1:8" x14ac:dyDescent="0.25">
      <c r="A564" s="396" t="e">
        <f>"INN."&amp;EIGNIR!$B$3&amp;C564</f>
        <v>#N/A</v>
      </c>
      <c r="B564" s="511">
        <f>EIGNIR!C592</f>
        <v>0</v>
      </c>
      <c r="C564" s="503" t="s">
        <v>2445</v>
      </c>
      <c r="F564" s="547"/>
      <c r="G564" s="547">
        <f t="shared" si="16"/>
        <v>0</v>
      </c>
      <c r="H564" s="547">
        <f t="shared" si="17"/>
        <v>0</v>
      </c>
    </row>
    <row r="565" spans="1:8" x14ac:dyDescent="0.25">
      <c r="A565" s="396" t="e">
        <f>"INN."&amp;EIGNIR!$B$3&amp;C565</f>
        <v>#N/A</v>
      </c>
      <c r="B565" s="511">
        <f>EIGNIR!C593</f>
        <v>0</v>
      </c>
      <c r="C565" s="503" t="s">
        <v>2446</v>
      </c>
      <c r="F565" s="547"/>
      <c r="G565" s="547">
        <f t="shared" si="16"/>
        <v>0</v>
      </c>
      <c r="H565" s="547">
        <f t="shared" si="17"/>
        <v>0</v>
      </c>
    </row>
    <row r="566" spans="1:8" x14ac:dyDescent="0.25">
      <c r="A566" s="396" t="e">
        <f>"INN."&amp;EIGNIR!$B$3&amp;C566</f>
        <v>#N/A</v>
      </c>
      <c r="B566" s="511">
        <f>EIGNIR!C594</f>
        <v>0</v>
      </c>
      <c r="C566" s="503" t="s">
        <v>2447</v>
      </c>
      <c r="F566" s="547"/>
      <c r="G566" s="547">
        <f t="shared" si="16"/>
        <v>0</v>
      </c>
      <c r="H566" s="547">
        <f t="shared" si="17"/>
        <v>0</v>
      </c>
    </row>
    <row r="567" spans="1:8" x14ac:dyDescent="0.25">
      <c r="A567" s="396" t="e">
        <f>"INN."&amp;EIGNIR!$B$3&amp;C567</f>
        <v>#N/A</v>
      </c>
      <c r="B567" s="511">
        <f>EIGNIR!C595</f>
        <v>0</v>
      </c>
      <c r="C567" s="503" t="s">
        <v>2448</v>
      </c>
      <c r="F567" s="547"/>
      <c r="G567" s="547">
        <f t="shared" si="16"/>
        <v>0</v>
      </c>
      <c r="H567" s="547">
        <f t="shared" si="17"/>
        <v>0</v>
      </c>
    </row>
    <row r="568" spans="1:8" x14ac:dyDescent="0.25">
      <c r="A568" s="396" t="e">
        <f>"INN."&amp;EIGNIR!$B$3&amp;C568</f>
        <v>#N/A</v>
      </c>
      <c r="B568" s="511">
        <f>EIGNIR!C596</f>
        <v>0</v>
      </c>
      <c r="C568" s="503" t="s">
        <v>2449</v>
      </c>
      <c r="F568" s="547"/>
      <c r="G568" s="547">
        <f t="shared" si="16"/>
        <v>0</v>
      </c>
      <c r="H568" s="547">
        <f t="shared" si="17"/>
        <v>0</v>
      </c>
    </row>
    <row r="569" spans="1:8" x14ac:dyDescent="0.25">
      <c r="A569" s="396" t="e">
        <f>"INN."&amp;EIGNIR!$B$3&amp;C569</f>
        <v>#N/A</v>
      </c>
      <c r="B569" s="511">
        <f>EIGNIR!C597</f>
        <v>0</v>
      </c>
      <c r="C569" s="503" t="s">
        <v>2450</v>
      </c>
      <c r="F569" s="547"/>
      <c r="G569" s="547">
        <f t="shared" si="16"/>
        <v>0</v>
      </c>
      <c r="H569" s="547">
        <f t="shared" si="17"/>
        <v>0</v>
      </c>
    </row>
    <row r="570" spans="1:8" x14ac:dyDescent="0.25">
      <c r="A570" s="396" t="e">
        <f>"INN."&amp;EIGNIR!$B$3&amp;C570</f>
        <v>#N/A</v>
      </c>
      <c r="B570" s="511">
        <f>EIGNIR!C598</f>
        <v>0</v>
      </c>
      <c r="C570" s="503" t="s">
        <v>2451</v>
      </c>
      <c r="F570" s="547"/>
      <c r="G570" s="547">
        <f t="shared" si="16"/>
        <v>0</v>
      </c>
      <c r="H570" s="547">
        <f t="shared" si="17"/>
        <v>0</v>
      </c>
    </row>
    <row r="571" spans="1:8" x14ac:dyDescent="0.25">
      <c r="A571" s="396" t="e">
        <f>"INN."&amp;EIGNIR!$B$3&amp;C571</f>
        <v>#N/A</v>
      </c>
      <c r="B571" s="511">
        <f>EIGNIR!C599</f>
        <v>0</v>
      </c>
      <c r="C571" s="503" t="s">
        <v>2452</v>
      </c>
      <c r="F571" s="547"/>
      <c r="G571" s="547">
        <f t="shared" si="16"/>
        <v>0</v>
      </c>
      <c r="H571" s="547">
        <f t="shared" si="17"/>
        <v>0</v>
      </c>
    </row>
    <row r="572" spans="1:8" x14ac:dyDescent="0.25">
      <c r="A572" s="396" t="e">
        <f>"INN."&amp;EIGNIR!$B$3&amp;C572</f>
        <v>#N/A</v>
      </c>
      <c r="B572" s="511">
        <f>EIGNIR!C600</f>
        <v>0</v>
      </c>
      <c r="C572" s="503" t="s">
        <v>2453</v>
      </c>
      <c r="D572" s="512"/>
      <c r="F572" s="547"/>
      <c r="G572" s="547">
        <f t="shared" si="16"/>
        <v>0</v>
      </c>
      <c r="H572" s="547">
        <f t="shared" si="17"/>
        <v>0</v>
      </c>
    </row>
    <row r="573" spans="1:8" x14ac:dyDescent="0.25">
      <c r="A573" s="396" t="e">
        <f>"INN."&amp;EIGNIR!$B$3&amp;C573</f>
        <v>#N/A</v>
      </c>
      <c r="B573" s="511">
        <f>EIGNIR!C601</f>
        <v>0</v>
      </c>
      <c r="C573" s="503" t="s">
        <v>2454</v>
      </c>
      <c r="D573" s="512"/>
      <c r="F573" s="547"/>
      <c r="G573" s="547">
        <f t="shared" si="16"/>
        <v>0</v>
      </c>
      <c r="H573" s="547">
        <f t="shared" si="17"/>
        <v>0</v>
      </c>
    </row>
    <row r="574" spans="1:8" x14ac:dyDescent="0.25">
      <c r="A574" s="396" t="e">
        <f>"INN."&amp;EIGNIR!$B$3&amp;C574</f>
        <v>#N/A</v>
      </c>
      <c r="B574" s="511">
        <f>EIGNIR!C602</f>
        <v>0</v>
      </c>
      <c r="C574" s="503" t="s">
        <v>2455</v>
      </c>
      <c r="D574" s="512"/>
      <c r="F574" s="547"/>
      <c r="G574" s="547">
        <f t="shared" si="16"/>
        <v>0</v>
      </c>
      <c r="H574" s="547">
        <f t="shared" si="17"/>
        <v>0</v>
      </c>
    </row>
    <row r="575" spans="1:8" x14ac:dyDescent="0.25">
      <c r="A575" s="396" t="e">
        <f>"INN."&amp;EIGNIR!$B$3&amp;C575</f>
        <v>#N/A</v>
      </c>
      <c r="B575" s="511">
        <f>EIGNIR!C603</f>
        <v>0</v>
      </c>
      <c r="C575" s="503" t="s">
        <v>2456</v>
      </c>
      <c r="D575" s="512"/>
      <c r="F575" s="547"/>
      <c r="G575" s="547">
        <f t="shared" si="16"/>
        <v>0</v>
      </c>
      <c r="H575" s="547">
        <f t="shared" si="17"/>
        <v>0</v>
      </c>
    </row>
    <row r="576" spans="1:8" x14ac:dyDescent="0.25">
      <c r="A576" s="396" t="e">
        <f>"INN."&amp;EIGNIR!$B$3&amp;C576</f>
        <v>#N/A</v>
      </c>
      <c r="B576" s="511">
        <f>EIGNIR!C604</f>
        <v>0</v>
      </c>
      <c r="C576" s="503" t="s">
        <v>2457</v>
      </c>
      <c r="D576" s="512"/>
      <c r="F576" s="547"/>
      <c r="G576" s="547">
        <f t="shared" si="16"/>
        <v>0</v>
      </c>
      <c r="H576" s="547">
        <f t="shared" si="17"/>
        <v>0</v>
      </c>
    </row>
    <row r="577" spans="1:8" x14ac:dyDescent="0.25">
      <c r="A577" s="396" t="e">
        <f>"INN."&amp;EIGNIR!$B$3&amp;C577</f>
        <v>#N/A</v>
      </c>
      <c r="B577" s="511">
        <f>EIGNIR!C605</f>
        <v>0</v>
      </c>
      <c r="C577" s="503" t="s">
        <v>2458</v>
      </c>
      <c r="D577" s="512"/>
      <c r="F577" s="547"/>
      <c r="G577" s="547">
        <f t="shared" si="16"/>
        <v>0</v>
      </c>
      <c r="H577" s="547">
        <f t="shared" si="17"/>
        <v>0</v>
      </c>
    </row>
    <row r="578" spans="1:8" x14ac:dyDescent="0.25">
      <c r="A578" s="396" t="e">
        <f>"INN."&amp;EIGNIR!$B$3&amp;C578</f>
        <v>#N/A</v>
      </c>
      <c r="B578" s="511">
        <f>EIGNIR!C606</f>
        <v>0</v>
      </c>
      <c r="C578" s="503" t="s">
        <v>2459</v>
      </c>
      <c r="D578" s="512"/>
      <c r="F578" s="547"/>
      <c r="G578" s="547">
        <f t="shared" si="16"/>
        <v>0</v>
      </c>
      <c r="H578" s="547">
        <f t="shared" si="17"/>
        <v>0</v>
      </c>
    </row>
    <row r="579" spans="1:8" x14ac:dyDescent="0.25">
      <c r="A579" s="396" t="e">
        <f>"INN."&amp;EIGNIR!$B$3&amp;C579</f>
        <v>#N/A</v>
      </c>
      <c r="B579" s="511">
        <f>EIGNIR!C607</f>
        <v>0</v>
      </c>
      <c r="C579" s="503" t="s">
        <v>2460</v>
      </c>
      <c r="D579" s="512"/>
      <c r="F579" s="547"/>
      <c r="G579" s="547">
        <f t="shared" si="16"/>
        <v>0</v>
      </c>
      <c r="H579" s="547">
        <f t="shared" si="17"/>
        <v>0</v>
      </c>
    </row>
    <row r="580" spans="1:8" x14ac:dyDescent="0.25">
      <c r="A580" s="396" t="e">
        <f>"INN."&amp;EIGNIR!$B$3&amp;C580</f>
        <v>#N/A</v>
      </c>
      <c r="B580" s="511">
        <f>EIGNIR!C608</f>
        <v>0</v>
      </c>
      <c r="C580" s="503" t="s">
        <v>2461</v>
      </c>
      <c r="D580" s="512"/>
      <c r="F580" s="547"/>
      <c r="G580" s="547">
        <f t="shared" si="16"/>
        <v>0</v>
      </c>
      <c r="H580" s="547">
        <f t="shared" si="17"/>
        <v>0</v>
      </c>
    </row>
    <row r="581" spans="1:8" x14ac:dyDescent="0.25">
      <c r="A581" s="396" t="e">
        <f>"INN."&amp;EIGNIR!$B$3&amp;C581</f>
        <v>#N/A</v>
      </c>
      <c r="B581" s="511">
        <f>EIGNIR!C609</f>
        <v>0</v>
      </c>
      <c r="C581" s="503" t="s">
        <v>2462</v>
      </c>
      <c r="D581" s="512"/>
      <c r="F581" s="547"/>
      <c r="G581" s="547">
        <f t="shared" si="16"/>
        <v>0</v>
      </c>
      <c r="H581" s="547">
        <f t="shared" si="17"/>
        <v>0</v>
      </c>
    </row>
    <row r="582" spans="1:8" x14ac:dyDescent="0.25">
      <c r="A582" s="396" t="e">
        <f>"INN."&amp;EIGNIR!$B$3&amp;C582</f>
        <v>#N/A</v>
      </c>
      <c r="B582" s="511">
        <f>EIGNIR!C610</f>
        <v>0</v>
      </c>
      <c r="C582" s="503" t="s">
        <v>2463</v>
      </c>
      <c r="D582" s="512"/>
      <c r="F582" s="547"/>
      <c r="G582" s="547">
        <f t="shared" si="16"/>
        <v>0</v>
      </c>
      <c r="H582" s="547">
        <f t="shared" si="17"/>
        <v>0</v>
      </c>
    </row>
    <row r="583" spans="1:8" x14ac:dyDescent="0.25">
      <c r="A583" s="396" t="e">
        <f>"INN."&amp;EIGNIR!$B$3&amp;C583</f>
        <v>#N/A</v>
      </c>
      <c r="B583" s="511">
        <f>EIGNIR!C611</f>
        <v>0</v>
      </c>
      <c r="C583" s="503" t="s">
        <v>2464</v>
      </c>
      <c r="D583" s="512"/>
      <c r="F583" s="547"/>
      <c r="G583" s="547">
        <f t="shared" si="16"/>
        <v>0</v>
      </c>
      <c r="H583" s="547">
        <f t="shared" si="17"/>
        <v>0</v>
      </c>
    </row>
    <row r="584" spans="1:8" x14ac:dyDescent="0.25">
      <c r="A584" s="396" t="e">
        <f>"INN."&amp;EIGNIR!$B$3&amp;C584</f>
        <v>#N/A</v>
      </c>
      <c r="B584" s="511">
        <f>EIGNIR!C612</f>
        <v>0</v>
      </c>
      <c r="C584" s="503" t="s">
        <v>2465</v>
      </c>
      <c r="D584" s="512"/>
      <c r="F584" s="547"/>
      <c r="G584" s="547">
        <f t="shared" si="16"/>
        <v>0</v>
      </c>
      <c r="H584" s="547">
        <f t="shared" si="17"/>
        <v>0</v>
      </c>
    </row>
    <row r="585" spans="1:8" x14ac:dyDescent="0.25">
      <c r="A585" s="396" t="e">
        <f>"INN."&amp;EIGNIR!$B$3&amp;C585</f>
        <v>#N/A</v>
      </c>
      <c r="B585" s="511">
        <f>EIGNIR!C613</f>
        <v>0</v>
      </c>
      <c r="C585" s="503" t="s">
        <v>2466</v>
      </c>
      <c r="D585" s="512"/>
      <c r="F585" s="547"/>
      <c r="G585" s="547">
        <f t="shared" si="16"/>
        <v>0</v>
      </c>
      <c r="H585" s="547">
        <f t="shared" si="17"/>
        <v>0</v>
      </c>
    </row>
    <row r="586" spans="1:8" x14ac:dyDescent="0.25">
      <c r="A586" s="396" t="e">
        <f>"INN."&amp;EIGNIR!$B$3&amp;C586</f>
        <v>#N/A</v>
      </c>
      <c r="B586" s="511">
        <f>EIGNIR!C614</f>
        <v>0</v>
      </c>
      <c r="C586" s="503" t="s">
        <v>2467</v>
      </c>
      <c r="D586" s="512"/>
      <c r="F586" s="547"/>
      <c r="G586" s="547">
        <f t="shared" ref="G586:G648" si="18">+F586-B586</f>
        <v>0</v>
      </c>
      <c r="H586" s="547">
        <f t="shared" si="17"/>
        <v>0</v>
      </c>
    </row>
    <row r="587" spans="1:8" x14ac:dyDescent="0.25">
      <c r="A587" s="396" t="e">
        <f>"INN."&amp;EIGNIR!$B$3&amp;C587</f>
        <v>#N/A</v>
      </c>
      <c r="B587" s="511">
        <f>EIGNIR!C615</f>
        <v>0</v>
      </c>
      <c r="C587" s="503" t="s">
        <v>2468</v>
      </c>
      <c r="D587" s="512"/>
      <c r="F587" s="547"/>
      <c r="G587" s="547">
        <f t="shared" si="18"/>
        <v>0</v>
      </c>
      <c r="H587" s="547">
        <f t="shared" ref="H587:H649" si="19">+ABS(G587)</f>
        <v>0</v>
      </c>
    </row>
    <row r="588" spans="1:8" x14ac:dyDescent="0.25">
      <c r="A588" s="396" t="e">
        <f>"INN."&amp;EIGNIR!$B$3&amp;C588</f>
        <v>#N/A</v>
      </c>
      <c r="B588" s="511">
        <f>EIGNIR!C616</f>
        <v>0</v>
      </c>
      <c r="C588" s="503" t="s">
        <v>2469</v>
      </c>
      <c r="F588" s="547"/>
      <c r="G588" s="547">
        <f t="shared" si="18"/>
        <v>0</v>
      </c>
      <c r="H588" s="547">
        <f t="shared" si="19"/>
        <v>0</v>
      </c>
    </row>
    <row r="589" spans="1:8" x14ac:dyDescent="0.25">
      <c r="A589" s="396" t="e">
        <f>"INN."&amp;EIGNIR!$B$3&amp;C589</f>
        <v>#N/A</v>
      </c>
      <c r="B589" s="511">
        <f>EIGNIR!C617</f>
        <v>0</v>
      </c>
      <c r="C589" s="503" t="s">
        <v>2470</v>
      </c>
      <c r="F589" s="547"/>
      <c r="G589" s="547">
        <f t="shared" si="18"/>
        <v>0</v>
      </c>
      <c r="H589" s="547">
        <f t="shared" si="19"/>
        <v>0</v>
      </c>
    </row>
    <row r="590" spans="1:8" x14ac:dyDescent="0.25">
      <c r="A590" s="396" t="e">
        <f>"INN."&amp;EIGNIR!$B$3&amp;C590</f>
        <v>#N/A</v>
      </c>
      <c r="B590" s="511">
        <f>EIGNIR!C618</f>
        <v>0</v>
      </c>
      <c r="C590" s="503" t="s">
        <v>2471</v>
      </c>
      <c r="F590" s="547"/>
      <c r="G590" s="547">
        <f t="shared" si="18"/>
        <v>0</v>
      </c>
      <c r="H590" s="547">
        <f t="shared" si="19"/>
        <v>0</v>
      </c>
    </row>
    <row r="591" spans="1:8" x14ac:dyDescent="0.25">
      <c r="A591" s="396" t="e">
        <f>"INN."&amp;EIGNIR!$B$3&amp;C591</f>
        <v>#N/A</v>
      </c>
      <c r="B591" s="511">
        <f>EIGNIR!C619</f>
        <v>0</v>
      </c>
      <c r="C591" s="503" t="s">
        <v>2472</v>
      </c>
      <c r="F591" s="547"/>
      <c r="G591" s="547">
        <f t="shared" si="18"/>
        <v>0</v>
      </c>
      <c r="H591" s="547">
        <f t="shared" si="19"/>
        <v>0</v>
      </c>
    </row>
    <row r="592" spans="1:8" x14ac:dyDescent="0.25">
      <c r="A592" s="396" t="e">
        <f>"INN."&amp;EIGNIR!$B$3&amp;C592</f>
        <v>#N/A</v>
      </c>
      <c r="B592" s="511">
        <f>EIGNIR!C620</f>
        <v>0</v>
      </c>
      <c r="C592" s="503" t="s">
        <v>2473</v>
      </c>
      <c r="F592" s="547"/>
      <c r="G592" s="547">
        <f t="shared" si="18"/>
        <v>0</v>
      </c>
      <c r="H592" s="547">
        <f t="shared" si="19"/>
        <v>0</v>
      </c>
    </row>
    <row r="593" spans="1:8" x14ac:dyDescent="0.25">
      <c r="A593" s="396" t="e">
        <f>"INN."&amp;EIGNIR!$B$3&amp;C593</f>
        <v>#N/A</v>
      </c>
      <c r="B593" s="511">
        <f>EIGNIR!C621</f>
        <v>0</v>
      </c>
      <c r="C593" s="503" t="s">
        <v>2474</v>
      </c>
      <c r="F593" s="547"/>
      <c r="G593" s="547">
        <f t="shared" si="18"/>
        <v>0</v>
      </c>
      <c r="H593" s="547">
        <f t="shared" si="19"/>
        <v>0</v>
      </c>
    </row>
    <row r="594" spans="1:8" x14ac:dyDescent="0.25">
      <c r="A594" s="396" t="e">
        <f>"INN."&amp;EIGNIR!$B$3&amp;C594</f>
        <v>#N/A</v>
      </c>
      <c r="B594" s="511">
        <f>EIGNIR!C622</f>
        <v>0</v>
      </c>
      <c r="C594" s="503" t="s">
        <v>2475</v>
      </c>
      <c r="F594" s="547"/>
      <c r="G594" s="547">
        <f t="shared" si="18"/>
        <v>0</v>
      </c>
      <c r="H594" s="547">
        <f t="shared" si="19"/>
        <v>0</v>
      </c>
    </row>
    <row r="595" spans="1:8" x14ac:dyDescent="0.25">
      <c r="A595" s="396" t="e">
        <f>"INN."&amp;EIGNIR!$B$3&amp;C595</f>
        <v>#N/A</v>
      </c>
      <c r="B595" s="511">
        <f>EIGNIR!C623</f>
        <v>0</v>
      </c>
      <c r="C595" s="503" t="s">
        <v>2476</v>
      </c>
      <c r="D595" s="504" t="s">
        <v>2477</v>
      </c>
      <c r="F595" s="547"/>
      <c r="G595" s="547">
        <f t="shared" si="18"/>
        <v>0</v>
      </c>
      <c r="H595" s="547">
        <f t="shared" si="19"/>
        <v>0</v>
      </c>
    </row>
    <row r="596" spans="1:8" x14ac:dyDescent="0.25">
      <c r="A596" s="396" t="e">
        <f>"INN."&amp;EIGNIR!$B$3&amp;C596</f>
        <v>#N/A</v>
      </c>
      <c r="B596" s="511">
        <f>EIGNIR!C624</f>
        <v>0</v>
      </c>
      <c r="C596" s="503" t="s">
        <v>2478</v>
      </c>
      <c r="F596" s="547"/>
      <c r="G596" s="547">
        <f t="shared" si="18"/>
        <v>0</v>
      </c>
      <c r="H596" s="547">
        <f t="shared" si="19"/>
        <v>0</v>
      </c>
    </row>
    <row r="597" spans="1:8" x14ac:dyDescent="0.25">
      <c r="A597" s="396" t="e">
        <f>"INN."&amp;EIGNIR!$B$3&amp;C597</f>
        <v>#N/A</v>
      </c>
      <c r="B597" s="511">
        <f>EIGNIR!C625</f>
        <v>0</v>
      </c>
      <c r="C597" s="503" t="s">
        <v>2479</v>
      </c>
      <c r="F597" s="547"/>
      <c r="G597" s="547">
        <f t="shared" si="18"/>
        <v>0</v>
      </c>
      <c r="H597" s="547">
        <f t="shared" si="19"/>
        <v>0</v>
      </c>
    </row>
    <row r="598" spans="1:8" x14ac:dyDescent="0.25">
      <c r="A598" s="396" t="e">
        <f>"INN."&amp;EIGNIR!$B$3&amp;C598</f>
        <v>#N/A</v>
      </c>
      <c r="B598" s="511">
        <f>EIGNIR!C626</f>
        <v>0</v>
      </c>
      <c r="C598" s="503" t="s">
        <v>2480</v>
      </c>
      <c r="D598" s="504" t="s">
        <v>2481</v>
      </c>
      <c r="F598" s="547"/>
      <c r="G598" s="547">
        <f t="shared" si="18"/>
        <v>0</v>
      </c>
      <c r="H598" s="547">
        <f t="shared" si="19"/>
        <v>0</v>
      </c>
    </row>
    <row r="599" spans="1:8" x14ac:dyDescent="0.25">
      <c r="A599" s="396" t="e">
        <f>"INN."&amp;EIGNIR!$B$3&amp;C599</f>
        <v>#N/A</v>
      </c>
      <c r="B599" s="511">
        <f>EIGNIR!C627</f>
        <v>0</v>
      </c>
      <c r="C599" s="503" t="s">
        <v>2482</v>
      </c>
      <c r="D599" s="504" t="s">
        <v>1922</v>
      </c>
      <c r="F599" s="547"/>
      <c r="G599" s="547">
        <f t="shared" si="18"/>
        <v>0</v>
      </c>
      <c r="H599" s="547">
        <f t="shared" si="19"/>
        <v>0</v>
      </c>
    </row>
    <row r="600" spans="1:8" x14ac:dyDescent="0.25">
      <c r="A600" s="396" t="e">
        <f>"INN."&amp;EIGNIR!$B$3&amp;C600</f>
        <v>#N/A</v>
      </c>
      <c r="B600" s="511">
        <f>EIGNIR!C628</f>
        <v>0</v>
      </c>
      <c r="C600" s="503" t="s">
        <v>2483</v>
      </c>
      <c r="D600" s="504" t="s">
        <v>2484</v>
      </c>
      <c r="F600" s="547"/>
      <c r="G600" s="547">
        <f t="shared" si="18"/>
        <v>0</v>
      </c>
      <c r="H600" s="547">
        <f t="shared" si="19"/>
        <v>0</v>
      </c>
    </row>
    <row r="601" spans="1:8" x14ac:dyDescent="0.25">
      <c r="A601" s="396" t="e">
        <f>"INN."&amp;EIGNIR!$B$3&amp;C601</f>
        <v>#N/A</v>
      </c>
      <c r="B601" s="511">
        <f>EIGNIR!C629</f>
        <v>0</v>
      </c>
      <c r="C601" s="503" t="s">
        <v>2485</v>
      </c>
      <c r="F601" s="547"/>
      <c r="G601" s="547">
        <f t="shared" si="18"/>
        <v>0</v>
      </c>
      <c r="H601" s="547">
        <f t="shared" si="19"/>
        <v>0</v>
      </c>
    </row>
    <row r="602" spans="1:8" x14ac:dyDescent="0.25">
      <c r="A602" s="396" t="e">
        <f>"INN."&amp;EIGNIR!$B$3&amp;C602</f>
        <v>#N/A</v>
      </c>
      <c r="B602" s="511">
        <f>EIGNIR!C630</f>
        <v>0</v>
      </c>
      <c r="C602" s="503" t="s">
        <v>2486</v>
      </c>
      <c r="F602" s="547"/>
      <c r="G602" s="547">
        <f t="shared" si="18"/>
        <v>0</v>
      </c>
      <c r="H602" s="547">
        <f t="shared" si="19"/>
        <v>0</v>
      </c>
    </row>
    <row r="603" spans="1:8" x14ac:dyDescent="0.25">
      <c r="A603" s="396" t="e">
        <f>"INN."&amp;EIGNIR!$B$3&amp;C603</f>
        <v>#N/A</v>
      </c>
      <c r="B603" s="511">
        <f>EIGNIR!C631</f>
        <v>0</v>
      </c>
      <c r="C603" s="503" t="s">
        <v>2487</v>
      </c>
      <c r="D603" s="512"/>
      <c r="F603" s="547"/>
      <c r="G603" s="547">
        <f t="shared" si="18"/>
        <v>0</v>
      </c>
      <c r="H603" s="547">
        <f t="shared" si="19"/>
        <v>0</v>
      </c>
    </row>
    <row r="604" spans="1:8" x14ac:dyDescent="0.25">
      <c r="A604" s="396" t="e">
        <f>"INN."&amp;EIGNIR!$B$3&amp;C604</f>
        <v>#N/A</v>
      </c>
      <c r="B604" s="511">
        <f>EIGNIR!C632</f>
        <v>0</v>
      </c>
      <c r="C604" s="503" t="s">
        <v>2488</v>
      </c>
      <c r="D604" s="512"/>
      <c r="F604" s="547"/>
      <c r="G604" s="547">
        <f t="shared" si="18"/>
        <v>0</v>
      </c>
      <c r="H604" s="547">
        <f t="shared" si="19"/>
        <v>0</v>
      </c>
    </row>
    <row r="605" spans="1:8" x14ac:dyDescent="0.25">
      <c r="A605" s="396" t="e">
        <f>"INN."&amp;EIGNIR!$B$3&amp;C605</f>
        <v>#N/A</v>
      </c>
      <c r="B605" s="511">
        <f>EIGNIR!C633</f>
        <v>0</v>
      </c>
      <c r="C605" s="503" t="s">
        <v>2489</v>
      </c>
      <c r="D605" s="512"/>
      <c r="F605" s="547"/>
      <c r="G605" s="547">
        <f t="shared" si="18"/>
        <v>0</v>
      </c>
      <c r="H605" s="547">
        <f t="shared" si="19"/>
        <v>0</v>
      </c>
    </row>
    <row r="606" spans="1:8" x14ac:dyDescent="0.25">
      <c r="A606" s="396" t="e">
        <f>"INN."&amp;EIGNIR!$B$3&amp;C606</f>
        <v>#N/A</v>
      </c>
      <c r="B606" s="511">
        <f>EIGNIR!C634</f>
        <v>0</v>
      </c>
      <c r="C606" s="503" t="s">
        <v>2490</v>
      </c>
      <c r="D606" s="512"/>
      <c r="F606" s="547"/>
      <c r="G606" s="547">
        <f t="shared" si="18"/>
        <v>0</v>
      </c>
      <c r="H606" s="547">
        <f t="shared" si="19"/>
        <v>0</v>
      </c>
    </row>
    <row r="607" spans="1:8" x14ac:dyDescent="0.25">
      <c r="A607" s="396" t="e">
        <f>"INN."&amp;EIGNIR!$B$3&amp;C607</f>
        <v>#N/A</v>
      </c>
      <c r="B607" s="511">
        <f>EIGNIR!C635</f>
        <v>0</v>
      </c>
      <c r="C607" s="503" t="s">
        <v>2491</v>
      </c>
      <c r="D607" s="512"/>
      <c r="F607" s="547"/>
      <c r="G607" s="547">
        <f t="shared" si="18"/>
        <v>0</v>
      </c>
      <c r="H607" s="547">
        <f t="shared" si="19"/>
        <v>0</v>
      </c>
    </row>
    <row r="608" spans="1:8" x14ac:dyDescent="0.25">
      <c r="A608" s="396" t="e">
        <f>"INN."&amp;EIGNIR!$B$3&amp;C608</f>
        <v>#N/A</v>
      </c>
      <c r="B608" s="511">
        <f>EIGNIR!C636</f>
        <v>0</v>
      </c>
      <c r="C608" s="503" t="s">
        <v>2492</v>
      </c>
      <c r="D608" s="512"/>
      <c r="F608" s="547"/>
      <c r="G608" s="547">
        <f t="shared" si="18"/>
        <v>0</v>
      </c>
      <c r="H608" s="547">
        <f t="shared" si="19"/>
        <v>0</v>
      </c>
    </row>
    <row r="609" spans="1:8" x14ac:dyDescent="0.25">
      <c r="A609" s="396" t="e">
        <f>"INN."&amp;EIGNIR!$B$3&amp;C609</f>
        <v>#N/A</v>
      </c>
      <c r="B609" s="511">
        <f>EIGNIR!C637</f>
        <v>0</v>
      </c>
      <c r="C609" s="503" t="s">
        <v>2493</v>
      </c>
      <c r="D609" s="512"/>
      <c r="F609" s="547"/>
      <c r="G609" s="547">
        <f t="shared" si="18"/>
        <v>0</v>
      </c>
      <c r="H609" s="547">
        <f t="shared" si="19"/>
        <v>0</v>
      </c>
    </row>
    <row r="610" spans="1:8" x14ac:dyDescent="0.25">
      <c r="A610" s="396" t="e">
        <f>"INN."&amp;EIGNIR!$B$3&amp;C610</f>
        <v>#N/A</v>
      </c>
      <c r="B610" s="511">
        <f>EIGNIR!C638</f>
        <v>0</v>
      </c>
      <c r="C610" s="503" t="s">
        <v>2494</v>
      </c>
      <c r="D610" s="512"/>
      <c r="F610" s="547"/>
      <c r="G610" s="547">
        <f t="shared" si="18"/>
        <v>0</v>
      </c>
      <c r="H610" s="547">
        <f t="shared" si="19"/>
        <v>0</v>
      </c>
    </row>
    <row r="611" spans="1:8" x14ac:dyDescent="0.25">
      <c r="A611" s="396" t="e">
        <f>"INN."&amp;EIGNIR!$B$3&amp;C611</f>
        <v>#N/A</v>
      </c>
      <c r="B611" s="511">
        <f>EIGNIR!C639</f>
        <v>0</v>
      </c>
      <c r="C611" s="503" t="s">
        <v>2495</v>
      </c>
      <c r="D611" s="512"/>
      <c r="F611" s="547"/>
      <c r="G611" s="547">
        <f t="shared" si="18"/>
        <v>0</v>
      </c>
      <c r="H611" s="547">
        <f t="shared" si="19"/>
        <v>0</v>
      </c>
    </row>
    <row r="612" spans="1:8" x14ac:dyDescent="0.25">
      <c r="A612" s="396" t="e">
        <f>"INN."&amp;EIGNIR!$B$3&amp;C612</f>
        <v>#N/A</v>
      </c>
      <c r="B612" s="511">
        <f>EIGNIR!C640</f>
        <v>0</v>
      </c>
      <c r="C612" s="503" t="s">
        <v>2496</v>
      </c>
      <c r="D612" s="512"/>
      <c r="F612" s="547"/>
      <c r="G612" s="547">
        <f t="shared" si="18"/>
        <v>0</v>
      </c>
      <c r="H612" s="547">
        <f t="shared" si="19"/>
        <v>0</v>
      </c>
    </row>
    <row r="613" spans="1:8" x14ac:dyDescent="0.25">
      <c r="A613" s="396" t="e">
        <f>"INN."&amp;EIGNIR!$B$3&amp;C613</f>
        <v>#N/A</v>
      </c>
      <c r="B613" s="511">
        <f>EIGNIR!C641</f>
        <v>0</v>
      </c>
      <c r="C613" s="503" t="s">
        <v>2497</v>
      </c>
      <c r="D613" s="512"/>
      <c r="F613" s="547"/>
      <c r="G613" s="547">
        <f t="shared" si="18"/>
        <v>0</v>
      </c>
      <c r="H613" s="547">
        <f t="shared" si="19"/>
        <v>0</v>
      </c>
    </row>
    <row r="614" spans="1:8" x14ac:dyDescent="0.25">
      <c r="A614" s="396" t="e">
        <f>"INN."&amp;EIGNIR!$B$3&amp;C614</f>
        <v>#N/A</v>
      </c>
      <c r="B614" s="511">
        <f>EIGNIR!C642</f>
        <v>0</v>
      </c>
      <c r="C614" s="503" t="s">
        <v>2498</v>
      </c>
      <c r="D614" s="512"/>
      <c r="F614" s="547"/>
      <c r="G614" s="547">
        <f t="shared" si="18"/>
        <v>0</v>
      </c>
      <c r="H614" s="547">
        <f t="shared" si="19"/>
        <v>0</v>
      </c>
    </row>
    <row r="615" spans="1:8" x14ac:dyDescent="0.25">
      <c r="A615" s="396" t="e">
        <f>"INN."&amp;EIGNIR!$B$3&amp;C615</f>
        <v>#N/A</v>
      </c>
      <c r="B615" s="511">
        <f>EIGNIR!C643</f>
        <v>0</v>
      </c>
      <c r="C615" s="503" t="s">
        <v>2499</v>
      </c>
      <c r="D615" s="512"/>
      <c r="F615" s="547"/>
      <c r="G615" s="547">
        <f t="shared" si="18"/>
        <v>0</v>
      </c>
      <c r="H615" s="547">
        <f t="shared" si="19"/>
        <v>0</v>
      </c>
    </row>
    <row r="616" spans="1:8" x14ac:dyDescent="0.25">
      <c r="A616" s="396" t="e">
        <f>"INN."&amp;EIGNIR!$B$3&amp;C616</f>
        <v>#N/A</v>
      </c>
      <c r="B616" s="511">
        <f>EIGNIR!C644</f>
        <v>0</v>
      </c>
      <c r="C616" s="503" t="s">
        <v>2500</v>
      </c>
      <c r="D616" s="512"/>
      <c r="F616" s="547"/>
      <c r="G616" s="547">
        <f t="shared" si="18"/>
        <v>0</v>
      </c>
      <c r="H616" s="547">
        <f t="shared" si="19"/>
        <v>0</v>
      </c>
    </row>
    <row r="617" spans="1:8" x14ac:dyDescent="0.25">
      <c r="A617" s="396" t="e">
        <f>"INN."&amp;EIGNIR!$B$3&amp;C617</f>
        <v>#N/A</v>
      </c>
      <c r="B617" s="511">
        <f>EIGNIR!C645</f>
        <v>0</v>
      </c>
      <c r="C617" s="503" t="s">
        <v>2501</v>
      </c>
      <c r="D617" s="512"/>
      <c r="F617" s="547"/>
      <c r="G617" s="547">
        <f t="shared" si="18"/>
        <v>0</v>
      </c>
      <c r="H617" s="547">
        <f t="shared" si="19"/>
        <v>0</v>
      </c>
    </row>
    <row r="618" spans="1:8" x14ac:dyDescent="0.25">
      <c r="A618" s="396" t="e">
        <f>"INN."&amp;EIGNIR!$B$3&amp;C618</f>
        <v>#N/A</v>
      </c>
      <c r="B618" s="511">
        <f>EIGNIR!C646</f>
        <v>0</v>
      </c>
      <c r="C618" s="503" t="s">
        <v>2502</v>
      </c>
      <c r="D618" s="512"/>
      <c r="F618" s="547"/>
      <c r="G618" s="547">
        <f t="shared" si="18"/>
        <v>0</v>
      </c>
      <c r="H618" s="547">
        <f t="shared" si="19"/>
        <v>0</v>
      </c>
    </row>
    <row r="619" spans="1:8" x14ac:dyDescent="0.25">
      <c r="A619" s="396" t="e">
        <f>"INN."&amp;EIGNIR!$B$3&amp;C619</f>
        <v>#N/A</v>
      </c>
      <c r="B619" s="511">
        <f>EIGNIR!C647</f>
        <v>0</v>
      </c>
      <c r="C619" s="503" t="s">
        <v>2503</v>
      </c>
      <c r="F619" s="547"/>
      <c r="G619" s="547">
        <f t="shared" si="18"/>
        <v>0</v>
      </c>
      <c r="H619" s="547">
        <f t="shared" si="19"/>
        <v>0</v>
      </c>
    </row>
    <row r="620" spans="1:8" x14ac:dyDescent="0.25">
      <c r="A620" s="396" t="e">
        <f>"INN."&amp;EIGNIR!$B$3&amp;C620</f>
        <v>#N/A</v>
      </c>
      <c r="B620" s="511">
        <f>EIGNIR!C648</f>
        <v>0</v>
      </c>
      <c r="C620" s="503" t="s">
        <v>2504</v>
      </c>
      <c r="F620" s="547"/>
      <c r="G620" s="547">
        <f t="shared" si="18"/>
        <v>0</v>
      </c>
      <c r="H620" s="547">
        <f t="shared" si="19"/>
        <v>0</v>
      </c>
    </row>
    <row r="621" spans="1:8" x14ac:dyDescent="0.25">
      <c r="A621" s="396" t="e">
        <f>"INN."&amp;EIGNIR!$B$3&amp;C621</f>
        <v>#N/A</v>
      </c>
      <c r="B621" s="511">
        <f>EIGNIR!C649</f>
        <v>0</v>
      </c>
      <c r="C621" s="503" t="s">
        <v>2505</v>
      </c>
      <c r="F621" s="547"/>
      <c r="G621" s="547">
        <f t="shared" si="18"/>
        <v>0</v>
      </c>
      <c r="H621" s="547">
        <f t="shared" si="19"/>
        <v>0</v>
      </c>
    </row>
    <row r="622" spans="1:8" x14ac:dyDescent="0.25">
      <c r="A622" s="396" t="e">
        <f>"INN."&amp;EIGNIR!$B$3&amp;C622</f>
        <v>#N/A</v>
      </c>
      <c r="B622" s="511">
        <f>EIGNIR!C650</f>
        <v>0</v>
      </c>
      <c r="C622" s="503" t="s">
        <v>2506</v>
      </c>
      <c r="F622" s="547"/>
      <c r="G622" s="547">
        <f t="shared" si="18"/>
        <v>0</v>
      </c>
      <c r="H622" s="547">
        <f t="shared" si="19"/>
        <v>0</v>
      </c>
    </row>
    <row r="623" spans="1:8" x14ac:dyDescent="0.25">
      <c r="A623" s="396" t="e">
        <f>"INN."&amp;EIGNIR!$B$3&amp;C623</f>
        <v>#N/A</v>
      </c>
      <c r="B623" s="511">
        <f>EIGNIR!C651</f>
        <v>0</v>
      </c>
      <c r="C623" s="503" t="s">
        <v>2507</v>
      </c>
      <c r="F623" s="547"/>
      <c r="G623" s="547">
        <f t="shared" si="18"/>
        <v>0</v>
      </c>
      <c r="H623" s="547">
        <f t="shared" si="19"/>
        <v>0</v>
      </c>
    </row>
    <row r="624" spans="1:8" x14ac:dyDescent="0.25">
      <c r="A624" s="396" t="e">
        <f>"INN."&amp;EIGNIR!$B$3&amp;C624</f>
        <v>#N/A</v>
      </c>
      <c r="B624" s="511">
        <f>EIGNIR!C652</f>
        <v>0</v>
      </c>
      <c r="C624" s="503" t="s">
        <v>2508</v>
      </c>
      <c r="F624" s="547"/>
      <c r="G624" s="547">
        <f t="shared" si="18"/>
        <v>0</v>
      </c>
      <c r="H624" s="547">
        <f t="shared" si="19"/>
        <v>0</v>
      </c>
    </row>
    <row r="625" spans="1:8" x14ac:dyDescent="0.25">
      <c r="A625" s="396" t="e">
        <f>"INN."&amp;EIGNIR!$B$3&amp;C625</f>
        <v>#N/A</v>
      </c>
      <c r="B625" s="511">
        <f>EIGNIR!C653</f>
        <v>0</v>
      </c>
      <c r="C625" s="503" t="s">
        <v>2509</v>
      </c>
      <c r="F625" s="547"/>
      <c r="G625" s="547">
        <f t="shared" si="18"/>
        <v>0</v>
      </c>
      <c r="H625" s="547">
        <f t="shared" si="19"/>
        <v>0</v>
      </c>
    </row>
    <row r="626" spans="1:8" x14ac:dyDescent="0.25">
      <c r="A626" s="396" t="e">
        <f>"INN."&amp;EIGNIR!$B$3&amp;C626</f>
        <v>#N/A</v>
      </c>
      <c r="B626" s="511">
        <f>EIGNIR!C654</f>
        <v>0</v>
      </c>
      <c r="C626" s="503" t="s">
        <v>2510</v>
      </c>
      <c r="F626" s="547"/>
      <c r="G626" s="547">
        <f t="shared" si="18"/>
        <v>0</v>
      </c>
      <c r="H626" s="547">
        <f t="shared" si="19"/>
        <v>0</v>
      </c>
    </row>
    <row r="627" spans="1:8" x14ac:dyDescent="0.25">
      <c r="A627" s="396" t="e">
        <f>"INN."&amp;EIGNIR!$B$3&amp;C627</f>
        <v>#N/A</v>
      </c>
      <c r="B627" s="511">
        <f>EIGNIR!C655</f>
        <v>0</v>
      </c>
      <c r="C627" s="503" t="s">
        <v>2511</v>
      </c>
      <c r="F627" s="547"/>
      <c r="G627" s="547">
        <f t="shared" si="18"/>
        <v>0</v>
      </c>
      <c r="H627" s="547">
        <f t="shared" si="19"/>
        <v>0</v>
      </c>
    </row>
    <row r="628" spans="1:8" x14ac:dyDescent="0.25">
      <c r="A628" s="396" t="e">
        <f>"INN."&amp;EIGNIR!$B$3&amp;C628</f>
        <v>#N/A</v>
      </c>
      <c r="B628" s="511">
        <f>EIGNIR!C656</f>
        <v>0</v>
      </c>
      <c r="C628" s="503" t="s">
        <v>2512</v>
      </c>
      <c r="F628" s="547"/>
      <c r="G628" s="547">
        <f t="shared" si="18"/>
        <v>0</v>
      </c>
      <c r="H628" s="547">
        <f t="shared" si="19"/>
        <v>0</v>
      </c>
    </row>
    <row r="629" spans="1:8" x14ac:dyDescent="0.25">
      <c r="A629" s="396" t="e">
        <f>"INN."&amp;EIGNIR!$B$3&amp;C629</f>
        <v>#N/A</v>
      </c>
      <c r="B629" s="511">
        <f>EIGNIR!C658</f>
        <v>0</v>
      </c>
      <c r="C629" s="503" t="s">
        <v>2513</v>
      </c>
      <c r="F629" s="547"/>
      <c r="G629" s="547">
        <f t="shared" si="18"/>
        <v>0</v>
      </c>
      <c r="H629" s="547">
        <f t="shared" si="19"/>
        <v>0</v>
      </c>
    </row>
    <row r="630" spans="1:8" x14ac:dyDescent="0.25">
      <c r="A630" s="396" t="e">
        <f>"INN."&amp;EIGNIR!$B$3&amp;C630</f>
        <v>#N/A</v>
      </c>
      <c r="B630" s="511">
        <f>EIGNIR!C659</f>
        <v>0</v>
      </c>
      <c r="C630" s="503" t="s">
        <v>2514</v>
      </c>
      <c r="F630" s="547"/>
      <c r="G630" s="547">
        <f t="shared" si="18"/>
        <v>0</v>
      </c>
      <c r="H630" s="547">
        <f t="shared" si="19"/>
        <v>0</v>
      </c>
    </row>
    <row r="631" spans="1:8" x14ac:dyDescent="0.25">
      <c r="A631" s="396" t="e">
        <f>"INN."&amp;EIGNIR!$B$3&amp;C631</f>
        <v>#N/A</v>
      </c>
      <c r="B631" s="511">
        <f>EIGNIR!C660</f>
        <v>0</v>
      </c>
      <c r="C631" s="503" t="s">
        <v>2515</v>
      </c>
      <c r="D631" s="504" t="s">
        <v>2516</v>
      </c>
      <c r="F631" s="547"/>
      <c r="G631" s="547">
        <f t="shared" si="18"/>
        <v>0</v>
      </c>
      <c r="H631" s="547">
        <f t="shared" si="19"/>
        <v>0</v>
      </c>
    </row>
    <row r="632" spans="1:8" x14ac:dyDescent="0.25">
      <c r="A632" s="396" t="e">
        <f>"INN."&amp;EIGNIR!$B$3&amp;C632</f>
        <v>#N/A</v>
      </c>
      <c r="B632" s="511">
        <f>EIGNIR!C661</f>
        <v>0</v>
      </c>
      <c r="C632" s="503" t="s">
        <v>2517</v>
      </c>
      <c r="F632" s="547"/>
      <c r="G632" s="547">
        <f t="shared" si="18"/>
        <v>0</v>
      </c>
      <c r="H632" s="547">
        <f t="shared" si="19"/>
        <v>0</v>
      </c>
    </row>
    <row r="633" spans="1:8" x14ac:dyDescent="0.25">
      <c r="A633" s="396" t="e">
        <f>"INN."&amp;EIGNIR!$B$3&amp;C633</f>
        <v>#N/A</v>
      </c>
      <c r="B633" s="511">
        <f>EIGNIR!C662</f>
        <v>0</v>
      </c>
      <c r="C633" s="503" t="s">
        <v>2518</v>
      </c>
      <c r="F633" s="547"/>
      <c r="G633" s="547">
        <f t="shared" si="18"/>
        <v>0</v>
      </c>
      <c r="H633" s="547">
        <f t="shared" si="19"/>
        <v>0</v>
      </c>
    </row>
    <row r="634" spans="1:8" x14ac:dyDescent="0.25">
      <c r="A634" s="396" t="e">
        <f>"INN."&amp;EIGNIR!$B$3&amp;C634</f>
        <v>#N/A</v>
      </c>
      <c r="B634" s="511">
        <f>EIGNIR!C663</f>
        <v>0</v>
      </c>
      <c r="C634" s="503" t="s">
        <v>2519</v>
      </c>
      <c r="D634" s="512"/>
      <c r="F634" s="547"/>
      <c r="G634" s="547">
        <f t="shared" si="18"/>
        <v>0</v>
      </c>
      <c r="H634" s="547">
        <f t="shared" si="19"/>
        <v>0</v>
      </c>
    </row>
    <row r="635" spans="1:8" x14ac:dyDescent="0.25">
      <c r="A635" s="396" t="e">
        <f>"INN."&amp;EIGNIR!$B$3&amp;C635</f>
        <v>#N/A</v>
      </c>
      <c r="B635" s="511">
        <f>EIGNIR!C664</f>
        <v>0</v>
      </c>
      <c r="C635" s="503" t="s">
        <v>2520</v>
      </c>
      <c r="D635" s="512"/>
      <c r="F635" s="547"/>
      <c r="G635" s="547">
        <f t="shared" si="18"/>
        <v>0</v>
      </c>
      <c r="H635" s="547">
        <f t="shared" si="19"/>
        <v>0</v>
      </c>
    </row>
    <row r="636" spans="1:8" x14ac:dyDescent="0.25">
      <c r="A636" s="396" t="e">
        <f>"INN."&amp;EIGNIR!$B$3&amp;C636</f>
        <v>#N/A</v>
      </c>
      <c r="B636" s="511">
        <f>EIGNIR!C665</f>
        <v>0</v>
      </c>
      <c r="C636" s="503" t="s">
        <v>2521</v>
      </c>
      <c r="D636" s="512"/>
      <c r="F636" s="547"/>
      <c r="G636" s="547">
        <f t="shared" si="18"/>
        <v>0</v>
      </c>
      <c r="H636" s="547">
        <f t="shared" si="19"/>
        <v>0</v>
      </c>
    </row>
    <row r="637" spans="1:8" x14ac:dyDescent="0.25">
      <c r="A637" s="396" t="e">
        <f>"INN."&amp;EIGNIR!$B$3&amp;C637</f>
        <v>#N/A</v>
      </c>
      <c r="B637" s="511">
        <f>EIGNIR!C666</f>
        <v>0</v>
      </c>
      <c r="C637" s="503" t="s">
        <v>2522</v>
      </c>
      <c r="D637" s="512"/>
      <c r="F637" s="547"/>
      <c r="G637" s="547">
        <f t="shared" si="18"/>
        <v>0</v>
      </c>
      <c r="H637" s="547">
        <f t="shared" si="19"/>
        <v>0</v>
      </c>
    </row>
    <row r="638" spans="1:8" x14ac:dyDescent="0.25">
      <c r="A638" s="396" t="e">
        <f>"INN."&amp;EIGNIR!$B$3&amp;C638</f>
        <v>#N/A</v>
      </c>
      <c r="B638" s="511">
        <f>EIGNIR!C667</f>
        <v>0</v>
      </c>
      <c r="C638" s="503" t="s">
        <v>2523</v>
      </c>
      <c r="D638" s="512"/>
      <c r="F638" s="547"/>
      <c r="G638" s="547">
        <f t="shared" si="18"/>
        <v>0</v>
      </c>
      <c r="H638" s="547">
        <f t="shared" si="19"/>
        <v>0</v>
      </c>
    </row>
    <row r="639" spans="1:8" x14ac:dyDescent="0.25">
      <c r="A639" s="396" t="e">
        <f>"INN."&amp;EIGNIR!$B$3&amp;C639</f>
        <v>#N/A</v>
      </c>
      <c r="B639" s="511">
        <f>EIGNIR!C668</f>
        <v>0</v>
      </c>
      <c r="C639" s="503" t="s">
        <v>2524</v>
      </c>
      <c r="D639" s="512"/>
      <c r="F639" s="547"/>
      <c r="G639" s="547">
        <f t="shared" si="18"/>
        <v>0</v>
      </c>
      <c r="H639" s="547">
        <f t="shared" si="19"/>
        <v>0</v>
      </c>
    </row>
    <row r="640" spans="1:8" x14ac:dyDescent="0.25">
      <c r="A640" s="396" t="e">
        <f>"INN."&amp;EIGNIR!$B$3&amp;C640</f>
        <v>#N/A</v>
      </c>
      <c r="B640" s="511">
        <f>EIGNIR!C669</f>
        <v>0</v>
      </c>
      <c r="C640" s="503" t="s">
        <v>2525</v>
      </c>
      <c r="D640" s="512"/>
      <c r="F640" s="547"/>
      <c r="G640" s="547">
        <f t="shared" si="18"/>
        <v>0</v>
      </c>
      <c r="H640" s="547">
        <f t="shared" si="19"/>
        <v>0</v>
      </c>
    </row>
    <row r="641" spans="1:8" x14ac:dyDescent="0.25">
      <c r="A641" s="396" t="e">
        <f>"INN."&amp;EIGNIR!$B$3&amp;C641</f>
        <v>#N/A</v>
      </c>
      <c r="B641" s="511">
        <f>EIGNIR!C670</f>
        <v>0</v>
      </c>
      <c r="C641" s="503" t="s">
        <v>2526</v>
      </c>
      <c r="D641" s="512"/>
      <c r="F641" s="547"/>
      <c r="G641" s="547">
        <f t="shared" si="18"/>
        <v>0</v>
      </c>
      <c r="H641" s="547">
        <f t="shared" si="19"/>
        <v>0</v>
      </c>
    </row>
    <row r="642" spans="1:8" x14ac:dyDescent="0.25">
      <c r="A642" s="396" t="e">
        <f>"INN."&amp;EIGNIR!$B$3&amp;C642</f>
        <v>#N/A</v>
      </c>
      <c r="B642" s="511">
        <f>EIGNIR!C671</f>
        <v>0</v>
      </c>
      <c r="C642" s="503" t="s">
        <v>2527</v>
      </c>
      <c r="D642" s="512"/>
      <c r="F642" s="547"/>
      <c r="G642" s="547">
        <f t="shared" si="18"/>
        <v>0</v>
      </c>
      <c r="H642" s="547">
        <f t="shared" si="19"/>
        <v>0</v>
      </c>
    </row>
    <row r="643" spans="1:8" x14ac:dyDescent="0.25">
      <c r="A643" s="396" t="e">
        <f>"INN."&amp;EIGNIR!$B$3&amp;C643</f>
        <v>#N/A</v>
      </c>
      <c r="B643" s="511">
        <f>EIGNIR!C672</f>
        <v>0</v>
      </c>
      <c r="C643" s="503" t="s">
        <v>2528</v>
      </c>
      <c r="D643" s="512"/>
      <c r="F643" s="547"/>
      <c r="G643" s="547">
        <f t="shared" si="18"/>
        <v>0</v>
      </c>
      <c r="H643" s="547">
        <f t="shared" si="19"/>
        <v>0</v>
      </c>
    </row>
    <row r="644" spans="1:8" x14ac:dyDescent="0.25">
      <c r="A644" s="396" t="e">
        <f>"INN."&amp;EIGNIR!$B$3&amp;C644</f>
        <v>#N/A</v>
      </c>
      <c r="B644" s="511">
        <f>EIGNIR!C673</f>
        <v>0</v>
      </c>
      <c r="C644" s="503" t="s">
        <v>2529</v>
      </c>
      <c r="D644" s="512"/>
      <c r="F644" s="547"/>
      <c r="G644" s="547">
        <f t="shared" si="18"/>
        <v>0</v>
      </c>
      <c r="H644" s="547">
        <f t="shared" si="19"/>
        <v>0</v>
      </c>
    </row>
    <row r="645" spans="1:8" x14ac:dyDescent="0.25">
      <c r="A645" s="396" t="e">
        <f>"INN."&amp;EIGNIR!$B$3&amp;C645</f>
        <v>#N/A</v>
      </c>
      <c r="B645" s="511">
        <f>EIGNIR!C674</f>
        <v>0</v>
      </c>
      <c r="C645" s="503" t="s">
        <v>2530</v>
      </c>
      <c r="D645" s="512"/>
      <c r="F645" s="547"/>
      <c r="G645" s="547">
        <f t="shared" si="18"/>
        <v>0</v>
      </c>
      <c r="H645" s="547">
        <f t="shared" si="19"/>
        <v>0</v>
      </c>
    </row>
    <row r="646" spans="1:8" x14ac:dyDescent="0.25">
      <c r="A646" s="396" t="e">
        <f>"INN."&amp;EIGNIR!$B$3&amp;C646</f>
        <v>#N/A</v>
      </c>
      <c r="B646" s="511">
        <f>EIGNIR!C675</f>
        <v>0</v>
      </c>
      <c r="C646" s="503" t="s">
        <v>2531</v>
      </c>
      <c r="D646" s="512"/>
      <c r="F646" s="547"/>
      <c r="G646" s="547">
        <f t="shared" si="18"/>
        <v>0</v>
      </c>
      <c r="H646" s="547">
        <f t="shared" si="19"/>
        <v>0</v>
      </c>
    </row>
    <row r="647" spans="1:8" x14ac:dyDescent="0.25">
      <c r="A647" s="396" t="e">
        <f>"INN."&amp;EIGNIR!$B$3&amp;C647</f>
        <v>#N/A</v>
      </c>
      <c r="B647" s="511">
        <f>EIGNIR!C676</f>
        <v>0</v>
      </c>
      <c r="C647" s="503" t="s">
        <v>2532</v>
      </c>
      <c r="D647" s="512"/>
      <c r="F647" s="547"/>
      <c r="G647" s="547">
        <f t="shared" si="18"/>
        <v>0</v>
      </c>
      <c r="H647" s="547">
        <f t="shared" si="19"/>
        <v>0</v>
      </c>
    </row>
    <row r="648" spans="1:8" x14ac:dyDescent="0.25">
      <c r="A648" s="396" t="e">
        <f>"INN."&amp;EIGNIR!$B$3&amp;C648</f>
        <v>#N/A</v>
      </c>
      <c r="B648" s="511">
        <f>EIGNIR!C677</f>
        <v>0</v>
      </c>
      <c r="C648" s="503" t="s">
        <v>2533</v>
      </c>
      <c r="D648" s="512"/>
      <c r="F648" s="547"/>
      <c r="G648" s="547">
        <f t="shared" si="18"/>
        <v>0</v>
      </c>
      <c r="H648" s="547">
        <f t="shared" si="19"/>
        <v>0</v>
      </c>
    </row>
    <row r="649" spans="1:8" x14ac:dyDescent="0.25">
      <c r="A649" s="396" t="e">
        <f>"INN."&amp;EIGNIR!$B$3&amp;C649</f>
        <v>#N/A</v>
      </c>
      <c r="B649" s="511">
        <f>EIGNIR!C678</f>
        <v>0</v>
      </c>
      <c r="C649" s="503" t="s">
        <v>2534</v>
      </c>
      <c r="D649" s="512"/>
      <c r="F649" s="547"/>
      <c r="G649" s="547">
        <f t="shared" ref="G649:G712" si="20">+F649-B649</f>
        <v>0</v>
      </c>
      <c r="H649" s="547">
        <f t="shared" si="19"/>
        <v>0</v>
      </c>
    </row>
    <row r="650" spans="1:8" x14ac:dyDescent="0.25">
      <c r="A650" s="396" t="e">
        <f>"INN."&amp;EIGNIR!$B$3&amp;C650</f>
        <v>#N/A</v>
      </c>
      <c r="B650" s="511">
        <f>EIGNIR!C679</f>
        <v>0</v>
      </c>
      <c r="C650" s="503" t="s">
        <v>2535</v>
      </c>
      <c r="F650" s="547"/>
      <c r="G650" s="547">
        <f t="shared" si="20"/>
        <v>0</v>
      </c>
      <c r="H650" s="547">
        <f t="shared" ref="H650:H713" si="21">+ABS(G650)</f>
        <v>0</v>
      </c>
    </row>
    <row r="651" spans="1:8" x14ac:dyDescent="0.25">
      <c r="A651" s="396" t="e">
        <f>"INN."&amp;EIGNIR!$B$3&amp;C651</f>
        <v>#N/A</v>
      </c>
      <c r="B651" s="511">
        <f>EIGNIR!C680</f>
        <v>0</v>
      </c>
      <c r="C651" s="503" t="s">
        <v>2536</v>
      </c>
      <c r="F651" s="547"/>
      <c r="G651" s="547">
        <f t="shared" si="20"/>
        <v>0</v>
      </c>
      <c r="H651" s="547">
        <f t="shared" si="21"/>
        <v>0</v>
      </c>
    </row>
    <row r="652" spans="1:8" x14ac:dyDescent="0.25">
      <c r="A652" s="396" t="e">
        <f>"INN."&amp;EIGNIR!$B$3&amp;C652</f>
        <v>#N/A</v>
      </c>
      <c r="B652" s="511">
        <f>EIGNIR!C681</f>
        <v>0</v>
      </c>
      <c r="C652" s="503" t="s">
        <v>2537</v>
      </c>
      <c r="F652" s="547"/>
      <c r="G652" s="547">
        <f t="shared" si="20"/>
        <v>0</v>
      </c>
      <c r="H652" s="547">
        <f t="shared" si="21"/>
        <v>0</v>
      </c>
    </row>
    <row r="653" spans="1:8" x14ac:dyDescent="0.25">
      <c r="A653" s="396" t="e">
        <f>"INN."&amp;EIGNIR!$B$3&amp;C653</f>
        <v>#N/A</v>
      </c>
      <c r="B653" s="511">
        <f>EIGNIR!C682</f>
        <v>0</v>
      </c>
      <c r="C653" s="503" t="s">
        <v>2538</v>
      </c>
      <c r="F653" s="547"/>
      <c r="G653" s="547">
        <f t="shared" si="20"/>
        <v>0</v>
      </c>
      <c r="H653" s="547">
        <f t="shared" si="21"/>
        <v>0</v>
      </c>
    </row>
    <row r="654" spans="1:8" x14ac:dyDescent="0.25">
      <c r="A654" s="396" t="e">
        <f>"INN."&amp;EIGNIR!$B$3&amp;C654</f>
        <v>#N/A</v>
      </c>
      <c r="B654" s="511">
        <f>EIGNIR!C683</f>
        <v>0</v>
      </c>
      <c r="C654" s="503" t="s">
        <v>2539</v>
      </c>
      <c r="F654" s="547"/>
      <c r="G654" s="547">
        <f t="shared" si="20"/>
        <v>0</v>
      </c>
      <c r="H654" s="547">
        <f t="shared" si="21"/>
        <v>0</v>
      </c>
    </row>
    <row r="655" spans="1:8" x14ac:dyDescent="0.25">
      <c r="A655" s="396" t="e">
        <f>"INN."&amp;EIGNIR!$B$3&amp;C655</f>
        <v>#N/A</v>
      </c>
      <c r="B655" s="511">
        <f>EIGNIR!C684</f>
        <v>0</v>
      </c>
      <c r="C655" s="503" t="s">
        <v>2540</v>
      </c>
      <c r="F655" s="547"/>
      <c r="G655" s="547">
        <f t="shared" si="20"/>
        <v>0</v>
      </c>
      <c r="H655" s="547">
        <f t="shared" si="21"/>
        <v>0</v>
      </c>
    </row>
    <row r="656" spans="1:8" x14ac:dyDescent="0.25">
      <c r="A656" s="396" t="e">
        <f>"INN."&amp;EIGNIR!$B$3&amp;C656</f>
        <v>#N/A</v>
      </c>
      <c r="B656" s="511">
        <f>EIGNIR!C685</f>
        <v>0</v>
      </c>
      <c r="C656" s="503" t="s">
        <v>2541</v>
      </c>
      <c r="F656" s="547"/>
      <c r="G656" s="547">
        <f t="shared" si="20"/>
        <v>0</v>
      </c>
      <c r="H656" s="547">
        <f t="shared" si="21"/>
        <v>0</v>
      </c>
    </row>
    <row r="657" spans="1:8" x14ac:dyDescent="0.25">
      <c r="A657" s="396" t="e">
        <f>"INN."&amp;EIGNIR!$B$3&amp;C657</f>
        <v>#N/A</v>
      </c>
      <c r="B657" s="511">
        <f>EIGNIR!C686</f>
        <v>0</v>
      </c>
      <c r="C657" s="503" t="s">
        <v>2542</v>
      </c>
      <c r="F657" s="547"/>
      <c r="G657" s="547">
        <f t="shared" si="20"/>
        <v>0</v>
      </c>
      <c r="H657" s="547">
        <f t="shared" si="21"/>
        <v>0</v>
      </c>
    </row>
    <row r="658" spans="1:8" x14ac:dyDescent="0.25">
      <c r="A658" s="396" t="e">
        <f>"INN."&amp;EIGNIR!$B$3&amp;C658</f>
        <v>#N/A</v>
      </c>
      <c r="B658" s="511">
        <f>EIGNIR!C687</f>
        <v>0</v>
      </c>
      <c r="C658" s="503" t="s">
        <v>2543</v>
      </c>
      <c r="F658" s="547"/>
      <c r="G658" s="547">
        <f t="shared" si="20"/>
        <v>0</v>
      </c>
      <c r="H658" s="547">
        <f t="shared" si="21"/>
        <v>0</v>
      </c>
    </row>
    <row r="659" spans="1:8" x14ac:dyDescent="0.25">
      <c r="A659" s="396" t="e">
        <f>"INN."&amp;EIGNIR!$B$3&amp;C659</f>
        <v>#N/A</v>
      </c>
      <c r="B659" s="511">
        <f>EIGNIR!C688</f>
        <v>0</v>
      </c>
      <c r="C659" s="503" t="s">
        <v>2544</v>
      </c>
      <c r="F659" s="547"/>
      <c r="G659" s="547">
        <f t="shared" si="20"/>
        <v>0</v>
      </c>
      <c r="H659" s="547">
        <f t="shared" si="21"/>
        <v>0</v>
      </c>
    </row>
    <row r="660" spans="1:8" x14ac:dyDescent="0.25">
      <c r="A660" s="396" t="e">
        <f>"INN."&amp;EIGNIR!$B$3&amp;C660</f>
        <v>#N/A</v>
      </c>
      <c r="B660" s="511">
        <f>EIGNIR!C690</f>
        <v>0</v>
      </c>
      <c r="C660" s="503" t="s">
        <v>2545</v>
      </c>
      <c r="F660" s="547"/>
      <c r="G660" s="547">
        <f t="shared" si="20"/>
        <v>0</v>
      </c>
      <c r="H660" s="547">
        <f t="shared" si="21"/>
        <v>0</v>
      </c>
    </row>
    <row r="661" spans="1:8" x14ac:dyDescent="0.25">
      <c r="A661" s="396" t="e">
        <f>"INN."&amp;EIGNIR!$B$3&amp;C661</f>
        <v>#N/A</v>
      </c>
      <c r="B661" s="511">
        <f>EIGNIR!C691</f>
        <v>0</v>
      </c>
      <c r="C661" s="503" t="s">
        <v>2546</v>
      </c>
      <c r="F661" s="547"/>
      <c r="G661" s="547">
        <f t="shared" si="20"/>
        <v>0</v>
      </c>
      <c r="H661" s="547">
        <f t="shared" si="21"/>
        <v>0</v>
      </c>
    </row>
    <row r="662" spans="1:8" x14ac:dyDescent="0.25">
      <c r="A662" s="396" t="e">
        <f>"INN."&amp;EIGNIR!$B$3&amp;C662</f>
        <v>#N/A</v>
      </c>
      <c r="B662" s="511">
        <f>EIGNIR!C692</f>
        <v>0</v>
      </c>
      <c r="C662" s="503" t="s">
        <v>2547</v>
      </c>
      <c r="D662" s="504" t="s">
        <v>2548</v>
      </c>
      <c r="F662" s="547"/>
      <c r="G662" s="547">
        <f t="shared" si="20"/>
        <v>0</v>
      </c>
      <c r="H662" s="547">
        <f t="shared" si="21"/>
        <v>0</v>
      </c>
    </row>
    <row r="663" spans="1:8" x14ac:dyDescent="0.25">
      <c r="A663" s="396" t="e">
        <f>"INN."&amp;EIGNIR!$B$3&amp;C663</f>
        <v>#N/A</v>
      </c>
      <c r="B663" s="511">
        <f>EIGNIR!C693</f>
        <v>0</v>
      </c>
      <c r="C663" s="503" t="s">
        <v>2549</v>
      </c>
      <c r="F663" s="547"/>
      <c r="G663" s="547">
        <f t="shared" si="20"/>
        <v>0</v>
      </c>
      <c r="H663" s="547">
        <f t="shared" si="21"/>
        <v>0</v>
      </c>
    </row>
    <row r="664" spans="1:8" x14ac:dyDescent="0.25">
      <c r="A664" s="396" t="e">
        <f>"INN."&amp;EIGNIR!$B$3&amp;C664</f>
        <v>#N/A</v>
      </c>
      <c r="B664" s="511">
        <f>EIGNIR!C694</f>
        <v>0</v>
      </c>
      <c r="C664" s="503" t="s">
        <v>2550</v>
      </c>
      <c r="F664" s="547"/>
      <c r="G664" s="547">
        <f t="shared" si="20"/>
        <v>0</v>
      </c>
      <c r="H664" s="547">
        <f t="shared" si="21"/>
        <v>0</v>
      </c>
    </row>
    <row r="665" spans="1:8" x14ac:dyDescent="0.25">
      <c r="A665" s="396" t="e">
        <f>"INN."&amp;EIGNIR!$B$3&amp;C665</f>
        <v>#N/A</v>
      </c>
      <c r="B665" s="511">
        <f>EIGNIR!C695</f>
        <v>0</v>
      </c>
      <c r="C665" s="503" t="s">
        <v>2551</v>
      </c>
      <c r="D665" s="512"/>
      <c r="F665" s="547"/>
      <c r="G665" s="547">
        <f t="shared" si="20"/>
        <v>0</v>
      </c>
      <c r="H665" s="547">
        <f t="shared" si="21"/>
        <v>0</v>
      </c>
    </row>
    <row r="666" spans="1:8" x14ac:dyDescent="0.25">
      <c r="A666" s="396" t="e">
        <f>"INN."&amp;EIGNIR!$B$3&amp;C666</f>
        <v>#N/A</v>
      </c>
      <c r="B666" s="511">
        <f>EIGNIR!C696</f>
        <v>0</v>
      </c>
      <c r="C666" s="503" t="s">
        <v>2552</v>
      </c>
      <c r="D666" s="512"/>
      <c r="F666" s="547"/>
      <c r="G666" s="547">
        <f t="shared" si="20"/>
        <v>0</v>
      </c>
      <c r="H666" s="547">
        <f t="shared" si="21"/>
        <v>0</v>
      </c>
    </row>
    <row r="667" spans="1:8" x14ac:dyDescent="0.25">
      <c r="A667" s="396" t="e">
        <f>"INN."&amp;EIGNIR!$B$3&amp;C667</f>
        <v>#N/A</v>
      </c>
      <c r="B667" s="511">
        <f>EIGNIR!C697</f>
        <v>0</v>
      </c>
      <c r="C667" s="503" t="s">
        <v>2553</v>
      </c>
      <c r="D667" s="512"/>
      <c r="F667" s="547"/>
      <c r="G667" s="547">
        <f t="shared" si="20"/>
        <v>0</v>
      </c>
      <c r="H667" s="547">
        <f t="shared" si="21"/>
        <v>0</v>
      </c>
    </row>
    <row r="668" spans="1:8" x14ac:dyDescent="0.25">
      <c r="A668" s="396" t="e">
        <f>"INN."&amp;EIGNIR!$B$3&amp;C668</f>
        <v>#N/A</v>
      </c>
      <c r="B668" s="511">
        <f>EIGNIR!C698</f>
        <v>0</v>
      </c>
      <c r="C668" s="503" t="s">
        <v>2554</v>
      </c>
      <c r="D668" s="512"/>
      <c r="F668" s="547"/>
      <c r="G668" s="547">
        <f t="shared" si="20"/>
        <v>0</v>
      </c>
      <c r="H668" s="547">
        <f t="shared" si="21"/>
        <v>0</v>
      </c>
    </row>
    <row r="669" spans="1:8" x14ac:dyDescent="0.25">
      <c r="A669" s="396" t="e">
        <f>"INN."&amp;EIGNIR!$B$3&amp;C669</f>
        <v>#N/A</v>
      </c>
      <c r="B669" s="511">
        <f>EIGNIR!C699</f>
        <v>0</v>
      </c>
      <c r="C669" s="503" t="s">
        <v>2555</v>
      </c>
      <c r="D669" s="512"/>
      <c r="F669" s="547"/>
      <c r="G669" s="547">
        <f t="shared" si="20"/>
        <v>0</v>
      </c>
      <c r="H669" s="547">
        <f t="shared" si="21"/>
        <v>0</v>
      </c>
    </row>
    <row r="670" spans="1:8" x14ac:dyDescent="0.25">
      <c r="A670" s="396" t="e">
        <f>"INN."&amp;EIGNIR!$B$3&amp;C670</f>
        <v>#N/A</v>
      </c>
      <c r="B670" s="511">
        <f>EIGNIR!C700</f>
        <v>0</v>
      </c>
      <c r="C670" s="503" t="s">
        <v>2556</v>
      </c>
      <c r="D670" s="512"/>
      <c r="F670" s="547"/>
      <c r="G670" s="547">
        <f t="shared" si="20"/>
        <v>0</v>
      </c>
      <c r="H670" s="547">
        <f t="shared" si="21"/>
        <v>0</v>
      </c>
    </row>
    <row r="671" spans="1:8" x14ac:dyDescent="0.25">
      <c r="A671" s="396" t="e">
        <f>"INN."&amp;EIGNIR!$B$3&amp;C671</f>
        <v>#N/A</v>
      </c>
      <c r="B671" s="511">
        <f>EIGNIR!C701</f>
        <v>0</v>
      </c>
      <c r="C671" s="503" t="s">
        <v>2557</v>
      </c>
      <c r="D671" s="512"/>
      <c r="F671" s="547"/>
      <c r="G671" s="547">
        <f t="shared" si="20"/>
        <v>0</v>
      </c>
      <c r="H671" s="547">
        <f t="shared" si="21"/>
        <v>0</v>
      </c>
    </row>
    <row r="672" spans="1:8" x14ac:dyDescent="0.25">
      <c r="A672" s="396" t="e">
        <f>"INN."&amp;EIGNIR!$B$3&amp;C672</f>
        <v>#N/A</v>
      </c>
      <c r="B672" s="511">
        <f>EIGNIR!C702</f>
        <v>0</v>
      </c>
      <c r="C672" s="503" t="s">
        <v>2558</v>
      </c>
      <c r="D672" s="512"/>
      <c r="F672" s="547"/>
      <c r="G672" s="547">
        <f t="shared" si="20"/>
        <v>0</v>
      </c>
      <c r="H672" s="547">
        <f t="shared" si="21"/>
        <v>0</v>
      </c>
    </row>
    <row r="673" spans="1:8" x14ac:dyDescent="0.25">
      <c r="A673" s="396" t="e">
        <f>"INN."&amp;EIGNIR!$B$3&amp;C673</f>
        <v>#N/A</v>
      </c>
      <c r="B673" s="511">
        <f>EIGNIR!C703</f>
        <v>0</v>
      </c>
      <c r="C673" s="503" t="s">
        <v>2559</v>
      </c>
      <c r="D673" s="512"/>
      <c r="F673" s="547"/>
      <c r="G673" s="547">
        <f t="shared" si="20"/>
        <v>0</v>
      </c>
      <c r="H673" s="547">
        <f t="shared" si="21"/>
        <v>0</v>
      </c>
    </row>
    <row r="674" spans="1:8" x14ac:dyDescent="0.25">
      <c r="A674" s="396" t="e">
        <f>"INN."&amp;EIGNIR!$B$3&amp;C674</f>
        <v>#N/A</v>
      </c>
      <c r="B674" s="511">
        <f>EIGNIR!C704</f>
        <v>0</v>
      </c>
      <c r="C674" s="503" t="s">
        <v>2560</v>
      </c>
      <c r="D674" s="512"/>
      <c r="F674" s="547"/>
      <c r="G674" s="547">
        <f t="shared" si="20"/>
        <v>0</v>
      </c>
      <c r="H674" s="547">
        <f t="shared" si="21"/>
        <v>0</v>
      </c>
    </row>
    <row r="675" spans="1:8" x14ac:dyDescent="0.25">
      <c r="A675" s="396" t="e">
        <f>"INN."&amp;EIGNIR!$B$3&amp;C675</f>
        <v>#N/A</v>
      </c>
      <c r="B675" s="511">
        <f>EIGNIR!C705</f>
        <v>0</v>
      </c>
      <c r="C675" s="503" t="s">
        <v>2561</v>
      </c>
      <c r="D675" s="512"/>
      <c r="F675" s="547"/>
      <c r="G675" s="547">
        <f t="shared" si="20"/>
        <v>0</v>
      </c>
      <c r="H675" s="547">
        <f t="shared" si="21"/>
        <v>0</v>
      </c>
    </row>
    <row r="676" spans="1:8" x14ac:dyDescent="0.25">
      <c r="A676" s="396" t="e">
        <f>"INN."&amp;EIGNIR!$B$3&amp;C676</f>
        <v>#N/A</v>
      </c>
      <c r="B676" s="511">
        <f>EIGNIR!C706</f>
        <v>0</v>
      </c>
      <c r="C676" s="503" t="s">
        <v>2562</v>
      </c>
      <c r="D676" s="512"/>
      <c r="F676" s="547"/>
      <c r="G676" s="547">
        <f t="shared" si="20"/>
        <v>0</v>
      </c>
      <c r="H676" s="547">
        <f t="shared" si="21"/>
        <v>0</v>
      </c>
    </row>
    <row r="677" spans="1:8" x14ac:dyDescent="0.25">
      <c r="A677" s="396" t="e">
        <f>"INN."&amp;EIGNIR!$B$3&amp;C677</f>
        <v>#N/A</v>
      </c>
      <c r="B677" s="511">
        <f>EIGNIR!C707</f>
        <v>0</v>
      </c>
      <c r="C677" s="503" t="s">
        <v>2563</v>
      </c>
      <c r="D677" s="512"/>
      <c r="F677" s="547"/>
      <c r="G677" s="547">
        <f t="shared" si="20"/>
        <v>0</v>
      </c>
      <c r="H677" s="547">
        <f t="shared" si="21"/>
        <v>0</v>
      </c>
    </row>
    <row r="678" spans="1:8" x14ac:dyDescent="0.25">
      <c r="A678" s="396" t="e">
        <f>"INN."&amp;EIGNIR!$B$3&amp;C678</f>
        <v>#N/A</v>
      </c>
      <c r="B678" s="511">
        <f>EIGNIR!C708</f>
        <v>0</v>
      </c>
      <c r="C678" s="503" t="s">
        <v>2564</v>
      </c>
      <c r="D678" s="512"/>
      <c r="F678" s="547"/>
      <c r="G678" s="547">
        <f t="shared" si="20"/>
        <v>0</v>
      </c>
      <c r="H678" s="547">
        <f t="shared" si="21"/>
        <v>0</v>
      </c>
    </row>
    <row r="679" spans="1:8" x14ac:dyDescent="0.25">
      <c r="A679" s="396" t="e">
        <f>"INN."&amp;EIGNIR!$B$3&amp;C679</f>
        <v>#N/A</v>
      </c>
      <c r="B679" s="511">
        <f>EIGNIR!C709</f>
        <v>0</v>
      </c>
      <c r="C679" s="503" t="s">
        <v>2565</v>
      </c>
      <c r="D679" s="512"/>
      <c r="F679" s="547"/>
      <c r="G679" s="547">
        <f t="shared" si="20"/>
        <v>0</v>
      </c>
      <c r="H679" s="547">
        <f t="shared" si="21"/>
        <v>0</v>
      </c>
    </row>
    <row r="680" spans="1:8" x14ac:dyDescent="0.25">
      <c r="A680" s="396" t="e">
        <f>"INN."&amp;EIGNIR!$B$3&amp;C680</f>
        <v>#N/A</v>
      </c>
      <c r="B680" s="511">
        <f>EIGNIR!C710</f>
        <v>0</v>
      </c>
      <c r="C680" s="503" t="s">
        <v>2566</v>
      </c>
      <c r="D680" s="512"/>
      <c r="F680" s="547"/>
      <c r="G680" s="547">
        <f t="shared" si="20"/>
        <v>0</v>
      </c>
      <c r="H680" s="547">
        <f t="shared" si="21"/>
        <v>0</v>
      </c>
    </row>
    <row r="681" spans="1:8" x14ac:dyDescent="0.25">
      <c r="A681" s="396" t="e">
        <f>"INN."&amp;EIGNIR!$B$3&amp;C681</f>
        <v>#N/A</v>
      </c>
      <c r="B681" s="511">
        <f>EIGNIR!C711</f>
        <v>0</v>
      </c>
      <c r="C681" s="503" t="s">
        <v>2567</v>
      </c>
      <c r="F681" s="547"/>
      <c r="G681" s="547">
        <f t="shared" si="20"/>
        <v>0</v>
      </c>
      <c r="H681" s="547">
        <f t="shared" si="21"/>
        <v>0</v>
      </c>
    </row>
    <row r="682" spans="1:8" x14ac:dyDescent="0.25">
      <c r="A682" s="396" t="e">
        <f>"INN."&amp;EIGNIR!$B$3&amp;C682</f>
        <v>#N/A</v>
      </c>
      <c r="B682" s="511">
        <f>EIGNIR!C712</f>
        <v>0</v>
      </c>
      <c r="C682" s="503" t="s">
        <v>2568</v>
      </c>
      <c r="F682" s="547"/>
      <c r="G682" s="547">
        <f t="shared" si="20"/>
        <v>0</v>
      </c>
      <c r="H682" s="547">
        <f t="shared" si="21"/>
        <v>0</v>
      </c>
    </row>
    <row r="683" spans="1:8" x14ac:dyDescent="0.25">
      <c r="A683" s="396" t="e">
        <f>"INN."&amp;EIGNIR!$B$3&amp;C683</f>
        <v>#N/A</v>
      </c>
      <c r="B683" s="511">
        <f>EIGNIR!C713</f>
        <v>0</v>
      </c>
      <c r="C683" s="503" t="s">
        <v>2569</v>
      </c>
      <c r="F683" s="547"/>
      <c r="G683" s="547">
        <f t="shared" si="20"/>
        <v>0</v>
      </c>
      <c r="H683" s="547">
        <f t="shared" si="21"/>
        <v>0</v>
      </c>
    </row>
    <row r="684" spans="1:8" x14ac:dyDescent="0.25">
      <c r="A684" s="396" t="e">
        <f>"INN."&amp;EIGNIR!$B$3&amp;C684</f>
        <v>#N/A</v>
      </c>
      <c r="B684" s="511">
        <f>EIGNIR!C714</f>
        <v>0</v>
      </c>
      <c r="C684" s="503" t="s">
        <v>2570</v>
      </c>
      <c r="F684" s="547"/>
      <c r="G684" s="547">
        <f t="shared" si="20"/>
        <v>0</v>
      </c>
      <c r="H684" s="547">
        <f t="shared" si="21"/>
        <v>0</v>
      </c>
    </row>
    <row r="685" spans="1:8" x14ac:dyDescent="0.25">
      <c r="A685" s="396" t="e">
        <f>"INN."&amp;EIGNIR!$B$3&amp;C685</f>
        <v>#N/A</v>
      </c>
      <c r="B685" s="511">
        <f>EIGNIR!C715</f>
        <v>0</v>
      </c>
      <c r="C685" s="503" t="s">
        <v>2571</v>
      </c>
      <c r="F685" s="547"/>
      <c r="G685" s="547">
        <f t="shared" si="20"/>
        <v>0</v>
      </c>
      <c r="H685" s="547">
        <f t="shared" si="21"/>
        <v>0</v>
      </c>
    </row>
    <row r="686" spans="1:8" x14ac:dyDescent="0.25">
      <c r="A686" s="396" t="e">
        <f>"INN."&amp;EIGNIR!$B$3&amp;C686</f>
        <v>#N/A</v>
      </c>
      <c r="B686" s="511">
        <f>EIGNIR!C716</f>
        <v>0</v>
      </c>
      <c r="C686" s="503" t="s">
        <v>2572</v>
      </c>
      <c r="F686" s="547"/>
      <c r="G686" s="547">
        <f t="shared" si="20"/>
        <v>0</v>
      </c>
      <c r="H686" s="547">
        <f t="shared" si="21"/>
        <v>0</v>
      </c>
    </row>
    <row r="687" spans="1:8" x14ac:dyDescent="0.25">
      <c r="A687" s="396" t="e">
        <f>"INN."&amp;EIGNIR!$B$3&amp;C687</f>
        <v>#N/A</v>
      </c>
      <c r="B687" s="511">
        <f>EIGNIR!C717</f>
        <v>0</v>
      </c>
      <c r="C687" s="503" t="s">
        <v>2573</v>
      </c>
      <c r="F687" s="547"/>
      <c r="G687" s="547">
        <f t="shared" si="20"/>
        <v>0</v>
      </c>
      <c r="H687" s="547">
        <f t="shared" si="21"/>
        <v>0</v>
      </c>
    </row>
    <row r="688" spans="1:8" x14ac:dyDescent="0.25">
      <c r="A688" s="396" t="e">
        <f>"INN."&amp;EIGNIR!$B$3&amp;C688</f>
        <v>#N/A</v>
      </c>
      <c r="B688" s="511">
        <f>EIGNIR!C718</f>
        <v>0</v>
      </c>
      <c r="C688" s="503" t="s">
        <v>2574</v>
      </c>
      <c r="F688" s="547"/>
      <c r="G688" s="547">
        <f t="shared" si="20"/>
        <v>0</v>
      </c>
      <c r="H688" s="547">
        <f t="shared" si="21"/>
        <v>0</v>
      </c>
    </row>
    <row r="689" spans="1:8" x14ac:dyDescent="0.25">
      <c r="A689" s="396" t="e">
        <f>"INN."&amp;EIGNIR!$B$3&amp;C689</f>
        <v>#N/A</v>
      </c>
      <c r="B689" s="511">
        <f>EIGNIR!C719</f>
        <v>0</v>
      </c>
      <c r="C689" s="503" t="s">
        <v>2575</v>
      </c>
      <c r="F689" s="547"/>
      <c r="G689" s="547">
        <f t="shared" si="20"/>
        <v>0</v>
      </c>
      <c r="H689" s="547">
        <f t="shared" si="21"/>
        <v>0</v>
      </c>
    </row>
    <row r="690" spans="1:8" x14ac:dyDescent="0.25">
      <c r="A690" s="396" t="e">
        <f>"INN."&amp;EIGNIR!$B$3&amp;C690</f>
        <v>#N/A</v>
      </c>
      <c r="B690" s="511">
        <f>EIGNIR!C720</f>
        <v>0</v>
      </c>
      <c r="C690" s="503" t="s">
        <v>2576</v>
      </c>
      <c r="F690" s="547"/>
      <c r="G690" s="547">
        <f t="shared" si="20"/>
        <v>0</v>
      </c>
      <c r="H690" s="547">
        <f t="shared" si="21"/>
        <v>0</v>
      </c>
    </row>
    <row r="691" spans="1:8" x14ac:dyDescent="0.25">
      <c r="A691" s="396" t="e">
        <f>"INN."&amp;EIGNIR!$B$3&amp;C691</f>
        <v>#N/A</v>
      </c>
      <c r="B691" s="511">
        <f>EIGNIR!C722</f>
        <v>0</v>
      </c>
      <c r="C691" s="503" t="s">
        <v>2577</v>
      </c>
      <c r="F691" s="547"/>
      <c r="G691" s="547">
        <f t="shared" si="20"/>
        <v>0</v>
      </c>
      <c r="H691" s="547">
        <f t="shared" si="21"/>
        <v>0</v>
      </c>
    </row>
    <row r="692" spans="1:8" x14ac:dyDescent="0.25">
      <c r="A692" s="396" t="e">
        <f>"INN."&amp;EIGNIR!$B$3&amp;C692</f>
        <v>#N/A</v>
      </c>
      <c r="B692" s="511">
        <f>EIGNIR!C723</f>
        <v>0</v>
      </c>
      <c r="C692" s="503" t="s">
        <v>2578</v>
      </c>
      <c r="F692" s="547"/>
      <c r="G692" s="547">
        <f t="shared" si="20"/>
        <v>0</v>
      </c>
      <c r="H692" s="547">
        <f t="shared" si="21"/>
        <v>0</v>
      </c>
    </row>
    <row r="693" spans="1:8" x14ac:dyDescent="0.25">
      <c r="A693" s="396" t="e">
        <f>"INN."&amp;EIGNIR!$B$3&amp;C693</f>
        <v>#N/A</v>
      </c>
      <c r="B693" s="511">
        <f>EIGNIR!C724</f>
        <v>0</v>
      </c>
      <c r="C693" s="503" t="s">
        <v>2579</v>
      </c>
      <c r="D693" s="504" t="s">
        <v>2580</v>
      </c>
      <c r="F693" s="547"/>
      <c r="G693" s="547">
        <f t="shared" si="20"/>
        <v>0</v>
      </c>
      <c r="H693" s="547">
        <f t="shared" si="21"/>
        <v>0</v>
      </c>
    </row>
    <row r="694" spans="1:8" x14ac:dyDescent="0.25">
      <c r="A694" s="396" t="e">
        <f>"INN."&amp;EIGNIR!$B$3&amp;C694</f>
        <v>#N/A</v>
      </c>
      <c r="B694" s="511">
        <f>EIGNIR!C725</f>
        <v>0</v>
      </c>
      <c r="C694" s="503" t="s">
        <v>2581</v>
      </c>
      <c r="F694" s="547"/>
      <c r="G694" s="547">
        <f t="shared" si="20"/>
        <v>0</v>
      </c>
      <c r="H694" s="547">
        <f t="shared" si="21"/>
        <v>0</v>
      </c>
    </row>
    <row r="695" spans="1:8" x14ac:dyDescent="0.25">
      <c r="A695" s="396" t="e">
        <f>"INN."&amp;EIGNIR!$B$3&amp;C695</f>
        <v>#N/A</v>
      </c>
      <c r="B695" s="511">
        <f>EIGNIR!C726</f>
        <v>0</v>
      </c>
      <c r="C695" s="503" t="s">
        <v>2582</v>
      </c>
      <c r="F695" s="547"/>
      <c r="G695" s="547">
        <f t="shared" si="20"/>
        <v>0</v>
      </c>
      <c r="H695" s="547">
        <f t="shared" si="21"/>
        <v>0</v>
      </c>
    </row>
    <row r="696" spans="1:8" x14ac:dyDescent="0.25">
      <c r="A696" s="396" t="e">
        <f>"INN."&amp;EIGNIR!$B$3&amp;C696</f>
        <v>#N/A</v>
      </c>
      <c r="B696" s="511">
        <f>EIGNIR!C727</f>
        <v>0</v>
      </c>
      <c r="C696" s="503" t="s">
        <v>2583</v>
      </c>
      <c r="F696" s="547"/>
      <c r="G696" s="547">
        <f t="shared" si="20"/>
        <v>0</v>
      </c>
      <c r="H696" s="547">
        <f t="shared" si="21"/>
        <v>0</v>
      </c>
    </row>
    <row r="697" spans="1:8" x14ac:dyDescent="0.25">
      <c r="A697" s="396" t="e">
        <f>"INN."&amp;EIGNIR!$B$3&amp;C697</f>
        <v>#N/A</v>
      </c>
      <c r="B697" s="511">
        <f>EIGNIR!C728</f>
        <v>0</v>
      </c>
      <c r="C697" s="503" t="s">
        <v>2584</v>
      </c>
      <c r="F697" s="547"/>
      <c r="G697" s="547">
        <f t="shared" si="20"/>
        <v>0</v>
      </c>
      <c r="H697" s="547">
        <f t="shared" si="21"/>
        <v>0</v>
      </c>
    </row>
    <row r="698" spans="1:8" x14ac:dyDescent="0.25">
      <c r="A698" s="396" t="e">
        <f>"INN."&amp;EIGNIR!$B$3&amp;C698</f>
        <v>#N/A</v>
      </c>
      <c r="B698" s="511">
        <f>EIGNIR!C729</f>
        <v>0</v>
      </c>
      <c r="C698" s="503" t="s">
        <v>2585</v>
      </c>
      <c r="F698" s="547"/>
      <c r="G698" s="547">
        <f t="shared" si="20"/>
        <v>0</v>
      </c>
      <c r="H698" s="547">
        <f t="shared" si="21"/>
        <v>0</v>
      </c>
    </row>
    <row r="699" spans="1:8" x14ac:dyDescent="0.25">
      <c r="A699" s="396" t="e">
        <f>"INN."&amp;EIGNIR!$B$3&amp;C699</f>
        <v>#N/A</v>
      </c>
      <c r="B699" s="511">
        <f>EIGNIR!C730</f>
        <v>0</v>
      </c>
      <c r="C699" s="503" t="s">
        <v>2586</v>
      </c>
      <c r="D699" s="504" t="s">
        <v>2587</v>
      </c>
      <c r="F699" s="547"/>
      <c r="G699" s="547">
        <f t="shared" si="20"/>
        <v>0</v>
      </c>
      <c r="H699" s="547">
        <f t="shared" si="21"/>
        <v>0</v>
      </c>
    </row>
    <row r="700" spans="1:8" x14ac:dyDescent="0.25">
      <c r="A700" s="396" t="e">
        <f>"INN."&amp;EIGNIR!$B$3&amp;C700</f>
        <v>#N/A</v>
      </c>
      <c r="B700" s="511">
        <f>EIGNIR!C731</f>
        <v>0</v>
      </c>
      <c r="C700" s="503" t="s">
        <v>2588</v>
      </c>
      <c r="F700" s="547"/>
      <c r="G700" s="547">
        <f t="shared" si="20"/>
        <v>0</v>
      </c>
      <c r="H700" s="547">
        <f t="shared" si="21"/>
        <v>0</v>
      </c>
    </row>
    <row r="701" spans="1:8" x14ac:dyDescent="0.25">
      <c r="A701" s="396" t="e">
        <f>"INN."&amp;EIGNIR!$B$3&amp;C701</f>
        <v>#N/A</v>
      </c>
      <c r="B701" s="511">
        <f>EIGNIR!C732</f>
        <v>0</v>
      </c>
      <c r="C701" s="503" t="s">
        <v>2589</v>
      </c>
      <c r="F701" s="547"/>
      <c r="G701" s="547">
        <f t="shared" si="20"/>
        <v>0</v>
      </c>
      <c r="H701" s="547">
        <f t="shared" si="21"/>
        <v>0</v>
      </c>
    </row>
    <row r="702" spans="1:8" x14ac:dyDescent="0.25">
      <c r="A702" s="396" t="e">
        <f>"INN."&amp;EIGNIR!$B$3&amp;C702</f>
        <v>#N/A</v>
      </c>
      <c r="B702" s="511">
        <f>EIGNIR!C733</f>
        <v>0</v>
      </c>
      <c r="C702" s="503" t="s">
        <v>2590</v>
      </c>
      <c r="F702" s="547"/>
      <c r="G702" s="547">
        <f t="shared" si="20"/>
        <v>0</v>
      </c>
      <c r="H702" s="547">
        <f t="shared" si="21"/>
        <v>0</v>
      </c>
    </row>
    <row r="703" spans="1:8" x14ac:dyDescent="0.25">
      <c r="A703" s="396" t="e">
        <f>"INN."&amp;EIGNIR!$B$3&amp;C703</f>
        <v>#N/A</v>
      </c>
      <c r="B703" s="511">
        <f>EIGNIR!C734</f>
        <v>0</v>
      </c>
      <c r="C703" s="503" t="s">
        <v>2591</v>
      </c>
      <c r="F703" s="547"/>
      <c r="G703" s="547">
        <f t="shared" si="20"/>
        <v>0</v>
      </c>
      <c r="H703" s="547">
        <f t="shared" si="21"/>
        <v>0</v>
      </c>
    </row>
    <row r="704" spans="1:8" x14ac:dyDescent="0.25">
      <c r="A704" s="396" t="e">
        <f>"INN."&amp;EIGNIR!$B$3&amp;C704</f>
        <v>#N/A</v>
      </c>
      <c r="B704" s="511">
        <f>EIGNIR!C735</f>
        <v>0</v>
      </c>
      <c r="C704" s="503" t="s">
        <v>2592</v>
      </c>
      <c r="D704" s="504" t="s">
        <v>2593</v>
      </c>
      <c r="F704" s="547"/>
      <c r="G704" s="547">
        <f t="shared" si="20"/>
        <v>0</v>
      </c>
      <c r="H704" s="547">
        <f t="shared" si="21"/>
        <v>0</v>
      </c>
    </row>
    <row r="705" spans="1:8" x14ac:dyDescent="0.25">
      <c r="A705" s="396" t="e">
        <f>"INN."&amp;EIGNIR!$B$3&amp;C705</f>
        <v>#N/A</v>
      </c>
      <c r="B705" s="511">
        <f>EIGNIR!C736</f>
        <v>0</v>
      </c>
      <c r="C705" s="503" t="s">
        <v>2594</v>
      </c>
      <c r="F705" s="547"/>
      <c r="G705" s="547">
        <f t="shared" si="20"/>
        <v>0</v>
      </c>
      <c r="H705" s="547">
        <f t="shared" si="21"/>
        <v>0</v>
      </c>
    </row>
    <row r="706" spans="1:8" x14ac:dyDescent="0.25">
      <c r="A706" s="396" t="e">
        <f>"INN."&amp;EIGNIR!$B$3&amp;C706</f>
        <v>#N/A</v>
      </c>
      <c r="B706" s="511">
        <f>EIGNIR!C737</f>
        <v>0</v>
      </c>
      <c r="C706" s="503" t="s">
        <v>2595</v>
      </c>
      <c r="F706" s="547"/>
      <c r="G706" s="547">
        <f t="shared" si="20"/>
        <v>0</v>
      </c>
      <c r="H706" s="547">
        <f t="shared" si="21"/>
        <v>0</v>
      </c>
    </row>
    <row r="707" spans="1:8" x14ac:dyDescent="0.25">
      <c r="A707" s="396" t="e">
        <f>"INN."&amp;EIGNIR!$B$3&amp;C707</f>
        <v>#N/A</v>
      </c>
      <c r="B707" s="511">
        <f>EIGNIR!C738</f>
        <v>0</v>
      </c>
      <c r="C707" s="503" t="s">
        <v>2596</v>
      </c>
      <c r="F707" s="547"/>
      <c r="G707" s="547">
        <f t="shared" si="20"/>
        <v>0</v>
      </c>
      <c r="H707" s="547">
        <f t="shared" si="21"/>
        <v>0</v>
      </c>
    </row>
    <row r="708" spans="1:8" x14ac:dyDescent="0.25">
      <c r="A708" s="396" t="e">
        <f>"INN."&amp;EIGNIR!$B$3&amp;C708</f>
        <v>#N/A</v>
      </c>
      <c r="B708" s="511">
        <f>EIGNIR!C739</f>
        <v>0</v>
      </c>
      <c r="C708" s="503" t="s">
        <v>2597</v>
      </c>
      <c r="F708" s="547"/>
      <c r="G708" s="547">
        <f t="shared" si="20"/>
        <v>0</v>
      </c>
      <c r="H708" s="547">
        <f t="shared" si="21"/>
        <v>0</v>
      </c>
    </row>
    <row r="709" spans="1:8" x14ac:dyDescent="0.25">
      <c r="A709" s="396" t="e">
        <f>"INN."&amp;EIGNIR!$B$3&amp;C709</f>
        <v>#N/A</v>
      </c>
      <c r="B709" s="511">
        <f>EIGNIR!C740</f>
        <v>0</v>
      </c>
      <c r="C709" s="503" t="s">
        <v>2598</v>
      </c>
      <c r="F709" s="547"/>
      <c r="G709" s="547">
        <f t="shared" si="20"/>
        <v>0</v>
      </c>
      <c r="H709" s="547">
        <f t="shared" si="21"/>
        <v>0</v>
      </c>
    </row>
    <row r="710" spans="1:8" x14ac:dyDescent="0.25">
      <c r="A710" s="396" t="e">
        <f>"INN."&amp;EIGNIR!$B$3&amp;C710</f>
        <v>#N/A</v>
      </c>
      <c r="B710" s="511">
        <f>EIGNIR!C741</f>
        <v>0</v>
      </c>
      <c r="C710" s="503" t="s">
        <v>2599</v>
      </c>
      <c r="F710" s="547"/>
      <c r="G710" s="547">
        <f t="shared" si="20"/>
        <v>0</v>
      </c>
      <c r="H710" s="547">
        <f t="shared" si="21"/>
        <v>0</v>
      </c>
    </row>
    <row r="711" spans="1:8" x14ac:dyDescent="0.25">
      <c r="A711" s="396" t="e">
        <f>"INN."&amp;EIGNIR!$B$3&amp;C711</f>
        <v>#N/A</v>
      </c>
      <c r="B711" s="511">
        <f>EIGNIR!C742</f>
        <v>0</v>
      </c>
      <c r="C711" s="503" t="s">
        <v>2600</v>
      </c>
      <c r="F711" s="547"/>
      <c r="G711" s="547">
        <f t="shared" si="20"/>
        <v>0</v>
      </c>
      <c r="H711" s="547">
        <f t="shared" si="21"/>
        <v>0</v>
      </c>
    </row>
    <row r="712" spans="1:8" x14ac:dyDescent="0.25">
      <c r="A712" s="396" t="e">
        <f>"INN."&amp;EIGNIR!$B$3&amp;C712</f>
        <v>#N/A</v>
      </c>
      <c r="B712" s="511">
        <f>EIGNIR!C743</f>
        <v>0</v>
      </c>
      <c r="C712" s="503" t="s">
        <v>2601</v>
      </c>
      <c r="F712" s="547"/>
      <c r="G712" s="547">
        <f t="shared" si="20"/>
        <v>0</v>
      </c>
      <c r="H712" s="547">
        <f t="shared" si="21"/>
        <v>0</v>
      </c>
    </row>
    <row r="713" spans="1:8" x14ac:dyDescent="0.25">
      <c r="A713" s="396" t="e">
        <f>"INN."&amp;EIGNIR!$B$3&amp;C713</f>
        <v>#N/A</v>
      </c>
      <c r="B713" s="511">
        <f>EIGNIR!C744</f>
        <v>0</v>
      </c>
      <c r="C713" s="503" t="s">
        <v>2602</v>
      </c>
      <c r="F713" s="547"/>
      <c r="G713" s="547">
        <f t="shared" ref="G713:G779" si="22">+F713-B713</f>
        <v>0</v>
      </c>
      <c r="H713" s="547">
        <f t="shared" si="21"/>
        <v>0</v>
      </c>
    </row>
    <row r="714" spans="1:8" x14ac:dyDescent="0.25">
      <c r="A714" s="396" t="e">
        <f>"INN."&amp;EIGNIR!$B$3&amp;C714</f>
        <v>#N/A</v>
      </c>
      <c r="B714" s="511">
        <f>EIGNIR!C745</f>
        <v>0</v>
      </c>
      <c r="C714" s="503" t="s">
        <v>2603</v>
      </c>
      <c r="F714" s="547"/>
      <c r="G714" s="547">
        <f t="shared" si="22"/>
        <v>0</v>
      </c>
      <c r="H714" s="547">
        <f t="shared" ref="H714:H780" si="23">+ABS(G714)</f>
        <v>0</v>
      </c>
    </row>
    <row r="715" spans="1:8" x14ac:dyDescent="0.25">
      <c r="A715" s="396" t="e">
        <f>"INN."&amp;EIGNIR!$B$3&amp;C715</f>
        <v>#N/A</v>
      </c>
      <c r="B715" s="511">
        <f>EIGNIR!C746</f>
        <v>0</v>
      </c>
      <c r="C715" s="503" t="s">
        <v>2604</v>
      </c>
      <c r="D715" s="504" t="s">
        <v>2605</v>
      </c>
      <c r="F715" s="547"/>
      <c r="G715" s="547">
        <f t="shared" si="22"/>
        <v>0</v>
      </c>
      <c r="H715" s="547">
        <f t="shared" si="23"/>
        <v>0</v>
      </c>
    </row>
    <row r="716" spans="1:8" x14ac:dyDescent="0.25">
      <c r="A716" s="396" t="e">
        <f>"INN."&amp;EIGNIR!$B$3&amp;C716</f>
        <v>#N/A</v>
      </c>
      <c r="B716" s="511">
        <f>EIGNIR!C747</f>
        <v>0</v>
      </c>
      <c r="C716" s="503" t="s">
        <v>2606</v>
      </c>
      <c r="F716" s="547"/>
      <c r="G716" s="547">
        <f t="shared" si="22"/>
        <v>0</v>
      </c>
      <c r="H716" s="547">
        <f t="shared" si="23"/>
        <v>0</v>
      </c>
    </row>
    <row r="717" spans="1:8" x14ac:dyDescent="0.25">
      <c r="A717" s="396" t="e">
        <f>"INN."&amp;EIGNIR!$B$3&amp;C717</f>
        <v>#N/A</v>
      </c>
      <c r="B717" s="511">
        <f>EIGNIR!C748</f>
        <v>0</v>
      </c>
      <c r="C717" s="503" t="s">
        <v>2607</v>
      </c>
      <c r="F717" s="547"/>
      <c r="G717" s="547">
        <f t="shared" si="22"/>
        <v>0</v>
      </c>
      <c r="H717" s="547">
        <f t="shared" si="23"/>
        <v>0</v>
      </c>
    </row>
    <row r="718" spans="1:8" x14ac:dyDescent="0.25">
      <c r="A718" s="396" t="e">
        <f>"INN."&amp;EIGNIR!$B$3&amp;C718</f>
        <v>#N/A</v>
      </c>
      <c r="B718" s="511">
        <f>EIGNIR!C749</f>
        <v>0</v>
      </c>
      <c r="C718" s="503" t="s">
        <v>2608</v>
      </c>
      <c r="F718" s="547"/>
      <c r="G718" s="547">
        <f t="shared" si="22"/>
        <v>0</v>
      </c>
      <c r="H718" s="547">
        <f t="shared" si="23"/>
        <v>0</v>
      </c>
    </row>
    <row r="719" spans="1:8" x14ac:dyDescent="0.25">
      <c r="A719" s="396" t="e">
        <f>"INN."&amp;EIGNIR!$B$3&amp;C719</f>
        <v>#N/A</v>
      </c>
      <c r="B719" s="511">
        <f>EIGNIR!C750</f>
        <v>0</v>
      </c>
      <c r="C719" s="503" t="s">
        <v>2609</v>
      </c>
      <c r="D719" s="504" t="s">
        <v>2610</v>
      </c>
      <c r="F719" s="547"/>
      <c r="G719" s="547">
        <f t="shared" si="22"/>
        <v>0</v>
      </c>
      <c r="H719" s="547">
        <f t="shared" si="23"/>
        <v>0</v>
      </c>
    </row>
    <row r="720" spans="1:8" x14ac:dyDescent="0.25">
      <c r="A720" s="396" t="e">
        <f>"INN."&amp;EIGNIR!$B$3&amp;C720</f>
        <v>#N/A</v>
      </c>
      <c r="B720" s="511">
        <f>EIGNIR!C751</f>
        <v>0</v>
      </c>
      <c r="C720" s="503" t="s">
        <v>2611</v>
      </c>
      <c r="F720" s="547"/>
      <c r="G720" s="547">
        <f t="shared" si="22"/>
        <v>0</v>
      </c>
      <c r="H720" s="547">
        <f t="shared" si="23"/>
        <v>0</v>
      </c>
    </row>
    <row r="721" spans="1:8" x14ac:dyDescent="0.25">
      <c r="A721" s="396" t="e">
        <f>"INN."&amp;EIGNIR!$B$3&amp;C721</f>
        <v>#N/A</v>
      </c>
      <c r="B721" s="511">
        <f>EIGNIR!C752</f>
        <v>0</v>
      </c>
      <c r="C721" s="503" t="s">
        <v>2612</v>
      </c>
      <c r="F721" s="547"/>
      <c r="G721" s="547">
        <f t="shared" si="22"/>
        <v>0</v>
      </c>
      <c r="H721" s="547">
        <f t="shared" si="23"/>
        <v>0</v>
      </c>
    </row>
    <row r="722" spans="1:8" x14ac:dyDescent="0.25">
      <c r="A722" s="396" t="e">
        <f>"INN."&amp;EIGNIR!$B$3&amp;C722</f>
        <v>#N/A</v>
      </c>
      <c r="B722" s="511">
        <f>EIGNIR!C753</f>
        <v>0</v>
      </c>
      <c r="C722" s="503" t="s">
        <v>2613</v>
      </c>
      <c r="F722" s="547"/>
      <c r="G722" s="547">
        <f t="shared" si="22"/>
        <v>0</v>
      </c>
      <c r="H722" s="547">
        <f t="shared" si="23"/>
        <v>0</v>
      </c>
    </row>
    <row r="723" spans="1:8" x14ac:dyDescent="0.25">
      <c r="A723" s="396" t="e">
        <f>"INN."&amp;EIGNIR!$B$3&amp;C723</f>
        <v>#N/A</v>
      </c>
      <c r="B723" s="511">
        <f>EIGNIR!C756</f>
        <v>0</v>
      </c>
      <c r="C723" s="503" t="s">
        <v>2614</v>
      </c>
      <c r="D723" s="504" t="s">
        <v>2615</v>
      </c>
      <c r="F723" s="547"/>
      <c r="G723" s="547">
        <f t="shared" si="22"/>
        <v>0</v>
      </c>
      <c r="H723" s="547">
        <f t="shared" si="23"/>
        <v>0</v>
      </c>
    </row>
    <row r="724" spans="1:8" x14ac:dyDescent="0.25">
      <c r="A724" s="396" t="e">
        <f>"INN."&amp;EIGNIR!$B$3&amp;C724</f>
        <v>#N/A</v>
      </c>
      <c r="B724" s="511">
        <f>EIGNIR!C757</f>
        <v>0</v>
      </c>
      <c r="C724" s="503" t="s">
        <v>2616</v>
      </c>
      <c r="F724" s="547"/>
      <c r="G724" s="547">
        <f t="shared" si="22"/>
        <v>0</v>
      </c>
      <c r="H724" s="547">
        <f t="shared" si="23"/>
        <v>0</v>
      </c>
    </row>
    <row r="725" spans="1:8" x14ac:dyDescent="0.25">
      <c r="A725" s="396" t="e">
        <f>"INN."&amp;EIGNIR!$B$3&amp;C725</f>
        <v>#N/A</v>
      </c>
      <c r="B725" s="511">
        <f>EIGNIR!C758</f>
        <v>0</v>
      </c>
      <c r="C725" s="503" t="s">
        <v>2617</v>
      </c>
      <c r="F725" s="547"/>
      <c r="G725" s="547">
        <f t="shared" si="22"/>
        <v>0</v>
      </c>
      <c r="H725" s="547">
        <f t="shared" si="23"/>
        <v>0</v>
      </c>
    </row>
    <row r="726" spans="1:8" x14ac:dyDescent="0.25">
      <c r="A726" s="396" t="e">
        <f>"INN."&amp;EIGNIR!$B$3&amp;C726</f>
        <v>#N/A</v>
      </c>
      <c r="B726" s="511">
        <f>EIGNIR!C759</f>
        <v>0</v>
      </c>
      <c r="C726" s="503" t="s">
        <v>2618</v>
      </c>
      <c r="F726" s="547"/>
      <c r="G726" s="547">
        <f t="shared" si="22"/>
        <v>0</v>
      </c>
      <c r="H726" s="547">
        <f t="shared" si="23"/>
        <v>0</v>
      </c>
    </row>
    <row r="727" spans="1:8" x14ac:dyDescent="0.25">
      <c r="A727" s="396" t="e">
        <f>"INN."&amp;EIGNIR!$B$3&amp;C727</f>
        <v>#N/A</v>
      </c>
      <c r="B727" s="511">
        <f>EIGNIR!C760</f>
        <v>0</v>
      </c>
      <c r="C727" s="503" t="s">
        <v>2619</v>
      </c>
      <c r="F727" s="547"/>
      <c r="G727" s="547">
        <f t="shared" si="22"/>
        <v>0</v>
      </c>
      <c r="H727" s="547">
        <f t="shared" si="23"/>
        <v>0</v>
      </c>
    </row>
    <row r="728" spans="1:8" x14ac:dyDescent="0.25">
      <c r="A728" s="396" t="e">
        <f>"INN."&amp;EIGNIR!$B$3&amp;C728</f>
        <v>#N/A</v>
      </c>
      <c r="B728" s="511">
        <f>EIGNIR!C761</f>
        <v>0</v>
      </c>
      <c r="C728" s="503" t="s">
        <v>2620</v>
      </c>
      <c r="F728" s="547"/>
      <c r="G728" s="547">
        <f t="shared" si="22"/>
        <v>0</v>
      </c>
      <c r="H728" s="547">
        <f t="shared" si="23"/>
        <v>0</v>
      </c>
    </row>
    <row r="729" spans="1:8" x14ac:dyDescent="0.25">
      <c r="A729" s="396" t="e">
        <f>"INN."&amp;EIGNIR!$B$3&amp;C729</f>
        <v>#N/A</v>
      </c>
      <c r="B729" s="511">
        <f>EIGNIR!C762</f>
        <v>0</v>
      </c>
      <c r="C729" s="503" t="s">
        <v>2621</v>
      </c>
      <c r="F729" s="547"/>
      <c r="G729" s="547">
        <f t="shared" si="22"/>
        <v>0</v>
      </c>
      <c r="H729" s="547">
        <f t="shared" si="23"/>
        <v>0</v>
      </c>
    </row>
    <row r="730" spans="1:8" x14ac:dyDescent="0.25">
      <c r="A730" s="396" t="e">
        <f>"INN."&amp;EIGNIR!$B$3&amp;C730</f>
        <v>#N/A</v>
      </c>
      <c r="B730" s="511">
        <f>EIGNIR!C763</f>
        <v>0</v>
      </c>
      <c r="C730" s="503" t="s">
        <v>2622</v>
      </c>
      <c r="F730" s="547"/>
      <c r="G730" s="547">
        <f t="shared" si="22"/>
        <v>0</v>
      </c>
      <c r="H730" s="547">
        <f t="shared" si="23"/>
        <v>0</v>
      </c>
    </row>
    <row r="731" spans="1:8" x14ac:dyDescent="0.25">
      <c r="A731" s="396" t="e">
        <f>"INN."&amp;EIGNIR!$B$3&amp;C731</f>
        <v>#N/A</v>
      </c>
      <c r="B731" s="511">
        <f>EIGNIR!C764</f>
        <v>0</v>
      </c>
      <c r="C731" s="503" t="s">
        <v>2623</v>
      </c>
      <c r="F731" s="547"/>
      <c r="G731" s="547">
        <f t="shared" si="22"/>
        <v>0</v>
      </c>
      <c r="H731" s="547">
        <f t="shared" si="23"/>
        <v>0</v>
      </c>
    </row>
    <row r="732" spans="1:8" x14ac:dyDescent="0.25">
      <c r="A732" s="396" t="e">
        <f>"INN."&amp;EIGNIR!$B$3&amp;C732</f>
        <v>#N/A</v>
      </c>
      <c r="B732" s="511">
        <f>EIGNIR!C766</f>
        <v>0</v>
      </c>
      <c r="C732" s="503" t="s">
        <v>2624</v>
      </c>
      <c r="D732" s="504" t="s">
        <v>2625</v>
      </c>
      <c r="F732" s="547"/>
      <c r="G732" s="547">
        <f t="shared" si="22"/>
        <v>0</v>
      </c>
      <c r="H732" s="547">
        <f t="shared" si="23"/>
        <v>0</v>
      </c>
    </row>
    <row r="733" spans="1:8" x14ac:dyDescent="0.25">
      <c r="A733" s="396" t="e">
        <f>"INN."&amp;EIGNIR!$B$3&amp;C733</f>
        <v>#N/A</v>
      </c>
      <c r="B733" s="511">
        <f>EIGNIR!C767</f>
        <v>0</v>
      </c>
      <c r="C733" s="503" t="s">
        <v>2626</v>
      </c>
      <c r="F733" s="547"/>
      <c r="G733" s="547">
        <f t="shared" si="22"/>
        <v>0</v>
      </c>
      <c r="H733" s="547">
        <f t="shared" si="23"/>
        <v>0</v>
      </c>
    </row>
    <row r="734" spans="1:8" x14ac:dyDescent="0.25">
      <c r="A734" s="396" t="e">
        <f>"INN."&amp;EIGNIR!$B$3&amp;C734</f>
        <v>#N/A</v>
      </c>
      <c r="B734" s="511">
        <f>EIGNIR!C768</f>
        <v>0</v>
      </c>
      <c r="C734" s="503" t="s">
        <v>2627</v>
      </c>
      <c r="F734" s="547"/>
      <c r="G734" s="547">
        <f t="shared" si="22"/>
        <v>0</v>
      </c>
      <c r="H734" s="547">
        <f t="shared" si="23"/>
        <v>0</v>
      </c>
    </row>
    <row r="735" spans="1:8" x14ac:dyDescent="0.25">
      <c r="A735" s="396" t="e">
        <f>"INN."&amp;EIGNIR!$B$3&amp;C735</f>
        <v>#N/A</v>
      </c>
      <c r="B735" s="511">
        <f>EIGNIR!C769</f>
        <v>0</v>
      </c>
      <c r="C735" s="503" t="s">
        <v>2628</v>
      </c>
      <c r="F735" s="547"/>
      <c r="G735" s="547">
        <f t="shared" si="22"/>
        <v>0</v>
      </c>
      <c r="H735" s="547">
        <f t="shared" si="23"/>
        <v>0</v>
      </c>
    </row>
    <row r="736" spans="1:8" x14ac:dyDescent="0.25">
      <c r="A736" s="396" t="e">
        <f>"INN."&amp;EIGNIR!$B$3&amp;C736</f>
        <v>#N/A</v>
      </c>
      <c r="B736" s="511">
        <f>EIGNIR!C770</f>
        <v>0</v>
      </c>
      <c r="C736" s="503" t="s">
        <v>2629</v>
      </c>
      <c r="F736" s="547"/>
      <c r="G736" s="547">
        <f t="shared" si="22"/>
        <v>0</v>
      </c>
      <c r="H736" s="547">
        <f t="shared" si="23"/>
        <v>0</v>
      </c>
    </row>
    <row r="737" spans="1:8" x14ac:dyDescent="0.25">
      <c r="A737" s="396" t="e">
        <f>"INN."&amp;EIGNIR!$B$3&amp;C737</f>
        <v>#N/A</v>
      </c>
      <c r="B737" s="511">
        <f>EIGNIR!C771</f>
        <v>0</v>
      </c>
      <c r="C737" s="503" t="s">
        <v>2630</v>
      </c>
      <c r="F737" s="547"/>
      <c r="G737" s="547">
        <f t="shared" si="22"/>
        <v>0</v>
      </c>
      <c r="H737" s="547">
        <f t="shared" si="23"/>
        <v>0</v>
      </c>
    </row>
    <row r="738" spans="1:8" x14ac:dyDescent="0.25">
      <c r="A738" s="396" t="e">
        <f>"INN."&amp;EIGNIR!$B$3&amp;C738</f>
        <v>#N/A</v>
      </c>
      <c r="B738" s="511">
        <f>EIGNIR!C772</f>
        <v>0</v>
      </c>
      <c r="C738" s="503" t="s">
        <v>2631</v>
      </c>
      <c r="F738" s="547"/>
      <c r="G738" s="547">
        <f t="shared" si="22"/>
        <v>0</v>
      </c>
      <c r="H738" s="547">
        <f t="shared" si="23"/>
        <v>0</v>
      </c>
    </row>
    <row r="739" spans="1:8" x14ac:dyDescent="0.25">
      <c r="A739" s="396" t="e">
        <f>"INN."&amp;EIGNIR!$B$3&amp;C739</f>
        <v>#N/A</v>
      </c>
      <c r="B739" s="511">
        <f>EIGNIR!C773</f>
        <v>0</v>
      </c>
      <c r="C739" s="503" t="s">
        <v>2632</v>
      </c>
      <c r="F739" s="547"/>
      <c r="G739" s="547">
        <f t="shared" si="22"/>
        <v>0</v>
      </c>
      <c r="H739" s="547">
        <f t="shared" si="23"/>
        <v>0</v>
      </c>
    </row>
    <row r="740" spans="1:8" x14ac:dyDescent="0.25">
      <c r="A740" s="396" t="e">
        <f>"INN."&amp;EIGNIR!$B$3&amp;C740</f>
        <v>#N/A</v>
      </c>
      <c r="B740" s="511">
        <f>EIGNIR!C774</f>
        <v>0</v>
      </c>
      <c r="C740" s="503" t="s">
        <v>2633</v>
      </c>
      <c r="F740" s="547"/>
      <c r="G740" s="547">
        <f t="shared" si="22"/>
        <v>0</v>
      </c>
      <c r="H740" s="547">
        <f t="shared" si="23"/>
        <v>0</v>
      </c>
    </row>
    <row r="741" spans="1:8" x14ac:dyDescent="0.25">
      <c r="A741" s="396" t="e">
        <f>"INN."&amp;EIGNIR!$B$3&amp;C741</f>
        <v>#N/A</v>
      </c>
      <c r="B741" s="511">
        <f>SKULDIR!C11</f>
        <v>0</v>
      </c>
      <c r="C741" s="503" t="s">
        <v>2634</v>
      </c>
      <c r="D741" s="504" t="s">
        <v>2635</v>
      </c>
      <c r="F741" s="547"/>
      <c r="G741" s="547">
        <f t="shared" si="22"/>
        <v>0</v>
      </c>
      <c r="H741" s="547">
        <f t="shared" si="23"/>
        <v>0</v>
      </c>
    </row>
    <row r="742" spans="1:8" x14ac:dyDescent="0.25">
      <c r="A742" s="396" t="e">
        <f>"INN."&amp;EIGNIR!$B$3&amp;C742</f>
        <v>#N/A</v>
      </c>
      <c r="B742" s="511">
        <f>SKULDIR!C12</f>
        <v>0</v>
      </c>
      <c r="C742" s="503" t="s">
        <v>2636</v>
      </c>
      <c r="F742" s="547"/>
      <c r="G742" s="547">
        <f t="shared" si="22"/>
        <v>0</v>
      </c>
      <c r="H742" s="547">
        <f t="shared" si="23"/>
        <v>0</v>
      </c>
    </row>
    <row r="743" spans="1:8" x14ac:dyDescent="0.25">
      <c r="A743" s="396" t="e">
        <f>"INN."&amp;EIGNIR!$B$3&amp;C743</f>
        <v>#N/A</v>
      </c>
      <c r="B743" s="511">
        <f>SKULDIR!C13</f>
        <v>0</v>
      </c>
      <c r="C743" s="503" t="s">
        <v>2637</v>
      </c>
      <c r="F743" s="547"/>
      <c r="G743" s="547">
        <f t="shared" si="22"/>
        <v>0</v>
      </c>
      <c r="H743" s="547">
        <f t="shared" si="23"/>
        <v>0</v>
      </c>
    </row>
    <row r="744" spans="1:8" x14ac:dyDescent="0.25">
      <c r="A744" s="396" t="e">
        <f>"INN."&amp;EIGNIR!$B$3&amp;C744</f>
        <v>#N/A</v>
      </c>
      <c r="B744" s="511">
        <f>SKULDIR!C14</f>
        <v>0</v>
      </c>
      <c r="C744" s="503" t="s">
        <v>2638</v>
      </c>
      <c r="F744" s="547"/>
      <c r="G744" s="547">
        <f t="shared" si="22"/>
        <v>0</v>
      </c>
      <c r="H744" s="547">
        <f t="shared" si="23"/>
        <v>0</v>
      </c>
    </row>
    <row r="745" spans="1:8" x14ac:dyDescent="0.25">
      <c r="A745" s="396" t="e">
        <f>"INN."&amp;EIGNIR!$B$3&amp;C745</f>
        <v>#N/A</v>
      </c>
      <c r="B745" s="511">
        <f>SKULDIR!C15</f>
        <v>0</v>
      </c>
      <c r="C745" s="503" t="s">
        <v>2639</v>
      </c>
      <c r="F745" s="547"/>
      <c r="G745" s="547">
        <f t="shared" si="22"/>
        <v>0</v>
      </c>
      <c r="H745" s="547">
        <f t="shared" si="23"/>
        <v>0</v>
      </c>
    </row>
    <row r="746" spans="1:8" x14ac:dyDescent="0.25">
      <c r="A746" s="396" t="e">
        <f>"INN."&amp;EIGNIR!$B$3&amp;C746</f>
        <v>#N/A</v>
      </c>
      <c r="B746" s="511">
        <f>SKULDIR!C16</f>
        <v>0</v>
      </c>
      <c r="C746" s="503" t="s">
        <v>2640</v>
      </c>
      <c r="D746" s="504" t="s">
        <v>2641</v>
      </c>
      <c r="F746" s="547"/>
      <c r="G746" s="547">
        <f t="shared" si="22"/>
        <v>0</v>
      </c>
      <c r="H746" s="547">
        <f t="shared" si="23"/>
        <v>0</v>
      </c>
    </row>
    <row r="747" spans="1:8" x14ac:dyDescent="0.25">
      <c r="A747" s="396" t="e">
        <f>"INN."&amp;EIGNIR!$B$3&amp;C747</f>
        <v>#N/A</v>
      </c>
      <c r="B747" s="511">
        <f>SKULDIR!C17</f>
        <v>0</v>
      </c>
      <c r="C747" s="503" t="s">
        <v>2642</v>
      </c>
      <c r="F747" s="547"/>
      <c r="G747" s="547">
        <f t="shared" si="22"/>
        <v>0</v>
      </c>
      <c r="H747" s="547">
        <f t="shared" si="23"/>
        <v>0</v>
      </c>
    </row>
    <row r="748" spans="1:8" x14ac:dyDescent="0.25">
      <c r="A748" s="396" t="e">
        <f>"INN."&amp;EIGNIR!$B$3&amp;C748</f>
        <v>#N/A</v>
      </c>
      <c r="B748" s="511">
        <f>SKULDIR!C18</f>
        <v>0</v>
      </c>
      <c r="C748" s="503" t="s">
        <v>2643</v>
      </c>
      <c r="F748" s="547"/>
      <c r="G748" s="547">
        <f t="shared" si="22"/>
        <v>0</v>
      </c>
      <c r="H748" s="547">
        <f t="shared" si="23"/>
        <v>0</v>
      </c>
    </row>
    <row r="749" spans="1:8" x14ac:dyDescent="0.25">
      <c r="A749" s="396" t="e">
        <f>"INN."&amp;EIGNIR!$B$3&amp;C749</f>
        <v>#N/A</v>
      </c>
      <c r="B749" s="511">
        <f>SKULDIR!C19</f>
        <v>0</v>
      </c>
      <c r="C749" s="503" t="s">
        <v>2644</v>
      </c>
      <c r="F749" s="547"/>
      <c r="G749" s="547">
        <f t="shared" si="22"/>
        <v>0</v>
      </c>
      <c r="H749" s="547">
        <f t="shared" si="23"/>
        <v>0</v>
      </c>
    </row>
    <row r="750" spans="1:8" x14ac:dyDescent="0.25">
      <c r="A750" s="396" t="e">
        <f>"INN."&amp;EIGNIR!$B$3&amp;C750</f>
        <v>#N/A</v>
      </c>
      <c r="B750" s="511">
        <f>SKULDIR!C20</f>
        <v>0</v>
      </c>
      <c r="C750" s="503" t="s">
        <v>2645</v>
      </c>
      <c r="F750" s="547"/>
      <c r="G750" s="547">
        <f t="shared" si="22"/>
        <v>0</v>
      </c>
      <c r="H750" s="547">
        <f t="shared" si="23"/>
        <v>0</v>
      </c>
    </row>
    <row r="751" spans="1:8" x14ac:dyDescent="0.25">
      <c r="A751" s="396" t="e">
        <f>"INN."&amp;EIGNIR!$B$3&amp;C751</f>
        <v>#N/A</v>
      </c>
      <c r="B751" s="511">
        <f>SKULDIR!C21</f>
        <v>0</v>
      </c>
      <c r="C751" s="503" t="s">
        <v>2646</v>
      </c>
      <c r="F751" s="547"/>
      <c r="G751" s="547">
        <f t="shared" si="22"/>
        <v>0</v>
      </c>
      <c r="H751" s="547">
        <f t="shared" si="23"/>
        <v>0</v>
      </c>
    </row>
    <row r="752" spans="1:8" x14ac:dyDescent="0.25">
      <c r="A752" s="396" t="e">
        <f>"INN."&amp;EIGNIR!$B$3&amp;C752</f>
        <v>#N/A</v>
      </c>
      <c r="B752" s="511">
        <f>SKULDIR!C22</f>
        <v>0</v>
      </c>
      <c r="C752" s="503" t="s">
        <v>2647</v>
      </c>
      <c r="F752" s="547"/>
      <c r="G752" s="547">
        <f t="shared" si="22"/>
        <v>0</v>
      </c>
      <c r="H752" s="547">
        <f t="shared" si="23"/>
        <v>0</v>
      </c>
    </row>
    <row r="753" spans="1:8" x14ac:dyDescent="0.25">
      <c r="A753" s="396" t="e">
        <f>"INN."&amp;EIGNIR!$B$3&amp;C753</f>
        <v>#N/A</v>
      </c>
      <c r="B753" s="511">
        <f>SKULDIR!C23</f>
        <v>0</v>
      </c>
      <c r="C753" s="503" t="s">
        <v>2648</v>
      </c>
      <c r="D753" s="504" t="s">
        <v>2649</v>
      </c>
      <c r="F753" s="547"/>
      <c r="G753" s="547">
        <f t="shared" si="22"/>
        <v>0</v>
      </c>
      <c r="H753" s="547">
        <f t="shared" si="23"/>
        <v>0</v>
      </c>
    </row>
    <row r="754" spans="1:8" x14ac:dyDescent="0.25">
      <c r="A754" s="396" t="e">
        <f>"INN."&amp;EIGNIR!$B$3&amp;C754</f>
        <v>#N/A</v>
      </c>
      <c r="B754" s="511">
        <f>SKULDIR!C24</f>
        <v>0</v>
      </c>
      <c r="C754" s="503" t="s">
        <v>2650</v>
      </c>
      <c r="D754" s="504" t="s">
        <v>2651</v>
      </c>
      <c r="F754" s="547"/>
      <c r="G754" s="547">
        <f t="shared" si="22"/>
        <v>0</v>
      </c>
      <c r="H754" s="547">
        <f t="shared" si="23"/>
        <v>0</v>
      </c>
    </row>
    <row r="755" spans="1:8" x14ac:dyDescent="0.25">
      <c r="A755" s="396" t="e">
        <f>"INN."&amp;EIGNIR!$B$3&amp;C755</f>
        <v>#N/A</v>
      </c>
      <c r="B755" s="511">
        <f>SKULDIR!C25</f>
        <v>0</v>
      </c>
      <c r="C755" s="503" t="s">
        <v>2652</v>
      </c>
      <c r="F755" s="547"/>
      <c r="G755" s="547">
        <f t="shared" si="22"/>
        <v>0</v>
      </c>
      <c r="H755" s="547">
        <f t="shared" si="23"/>
        <v>0</v>
      </c>
    </row>
    <row r="756" spans="1:8" x14ac:dyDescent="0.25">
      <c r="A756" s="396" t="e">
        <f>"INN."&amp;EIGNIR!$B$3&amp;C756</f>
        <v>#N/A</v>
      </c>
      <c r="B756" s="511">
        <f>SKULDIR!C26</f>
        <v>0</v>
      </c>
      <c r="C756" s="503" t="s">
        <v>2653</v>
      </c>
      <c r="F756" s="547"/>
      <c r="G756" s="547">
        <f>+F756-B756</f>
        <v>0</v>
      </c>
      <c r="H756" s="547">
        <f t="shared" si="23"/>
        <v>0</v>
      </c>
    </row>
    <row r="757" spans="1:8" x14ac:dyDescent="0.25">
      <c r="A757" s="559" t="e">
        <f>"INN."&amp;EIGNIR!$B$3&amp;C757</f>
        <v>#N/A</v>
      </c>
      <c r="B757" s="560">
        <f>SKULDIR!C27</f>
        <v>0</v>
      </c>
      <c r="C757" s="563" t="s">
        <v>13712</v>
      </c>
      <c r="D757" s="561" t="s">
        <v>13706</v>
      </c>
      <c r="E757" s="559"/>
      <c r="F757" s="562"/>
      <c r="G757" s="562">
        <f t="shared" si="22"/>
        <v>0</v>
      </c>
      <c r="H757" s="562">
        <f t="shared" si="23"/>
        <v>0</v>
      </c>
    </row>
    <row r="758" spans="1:8" x14ac:dyDescent="0.25">
      <c r="A758" s="559" t="e">
        <f>"INN."&amp;EIGNIR!$B$3&amp;C758</f>
        <v>#N/A</v>
      </c>
      <c r="B758" s="560">
        <f>SKULDIR!C28</f>
        <v>0</v>
      </c>
      <c r="C758" s="563" t="s">
        <v>13713</v>
      </c>
      <c r="D758" s="561"/>
      <c r="E758" s="559"/>
      <c r="F758" s="562"/>
      <c r="G758" s="562">
        <f t="shared" si="22"/>
        <v>0</v>
      </c>
      <c r="H758" s="562">
        <f t="shared" si="23"/>
        <v>0</v>
      </c>
    </row>
    <row r="759" spans="1:8" x14ac:dyDescent="0.25">
      <c r="A759" s="559" t="e">
        <f>"INN."&amp;EIGNIR!$B$3&amp;C759</f>
        <v>#N/A</v>
      </c>
      <c r="B759" s="560">
        <f>SKULDIR!C29</f>
        <v>0</v>
      </c>
      <c r="C759" s="563" t="s">
        <v>13714</v>
      </c>
      <c r="D759" s="561"/>
      <c r="E759" s="559"/>
      <c r="F759" s="562"/>
      <c r="G759" s="562">
        <f t="shared" si="22"/>
        <v>0</v>
      </c>
      <c r="H759" s="562">
        <f t="shared" si="23"/>
        <v>0</v>
      </c>
    </row>
    <row r="760" spans="1:8" x14ac:dyDescent="0.25">
      <c r="A760" s="396" t="e">
        <f>"INN."&amp;EIGNIR!$B$3&amp;C760</f>
        <v>#N/A</v>
      </c>
      <c r="B760" s="511">
        <f>SKULDIR!C30</f>
        <v>0</v>
      </c>
      <c r="C760" s="503" t="s">
        <v>2654</v>
      </c>
      <c r="D760" s="504" t="s">
        <v>2655</v>
      </c>
      <c r="F760" s="547"/>
      <c r="G760" s="547">
        <f t="shared" si="22"/>
        <v>0</v>
      </c>
      <c r="H760" s="547">
        <f t="shared" si="23"/>
        <v>0</v>
      </c>
    </row>
    <row r="761" spans="1:8" x14ac:dyDescent="0.25">
      <c r="A761" s="396" t="e">
        <f>"INN."&amp;EIGNIR!$B$3&amp;C761</f>
        <v>#N/A</v>
      </c>
      <c r="B761" s="511">
        <f>SKULDIR!C31</f>
        <v>0</v>
      </c>
      <c r="C761" s="503" t="s">
        <v>2656</v>
      </c>
      <c r="F761" s="547"/>
      <c r="G761" s="547">
        <f t="shared" si="22"/>
        <v>0</v>
      </c>
      <c r="H761" s="547">
        <f t="shared" si="23"/>
        <v>0</v>
      </c>
    </row>
    <row r="762" spans="1:8" x14ac:dyDescent="0.25">
      <c r="A762" s="396" t="e">
        <f>"INN."&amp;EIGNIR!$B$3&amp;C762</f>
        <v>#N/A</v>
      </c>
      <c r="B762" s="511">
        <f>SKULDIR!C32</f>
        <v>0</v>
      </c>
      <c r="C762" s="503" t="s">
        <v>2657</v>
      </c>
      <c r="F762" s="547"/>
      <c r="G762" s="547">
        <f t="shared" si="22"/>
        <v>0</v>
      </c>
      <c r="H762" s="547">
        <f t="shared" si="23"/>
        <v>0</v>
      </c>
    </row>
    <row r="763" spans="1:8" x14ac:dyDescent="0.25">
      <c r="A763" s="396" t="e">
        <f>"INN."&amp;EIGNIR!$B$3&amp;C763</f>
        <v>#N/A</v>
      </c>
      <c r="B763" s="511">
        <f>SKULDIR!C33</f>
        <v>0</v>
      </c>
      <c r="C763" s="503" t="s">
        <v>2658</v>
      </c>
      <c r="F763" s="547"/>
      <c r="G763" s="547">
        <f t="shared" si="22"/>
        <v>0</v>
      </c>
      <c r="H763" s="547">
        <f t="shared" si="23"/>
        <v>0</v>
      </c>
    </row>
    <row r="764" spans="1:8" x14ac:dyDescent="0.25">
      <c r="A764" s="396" t="e">
        <f>"INN."&amp;EIGNIR!$B$3&amp;C764</f>
        <v>#N/A</v>
      </c>
      <c r="B764" s="511">
        <f>SKULDIR!C34</f>
        <v>0</v>
      </c>
      <c r="C764" s="503" t="s">
        <v>2659</v>
      </c>
      <c r="F764" s="547"/>
      <c r="G764" s="547">
        <f t="shared" si="22"/>
        <v>0</v>
      </c>
      <c r="H764" s="547">
        <f t="shared" si="23"/>
        <v>0</v>
      </c>
    </row>
    <row r="765" spans="1:8" x14ac:dyDescent="0.25">
      <c r="A765" s="396" t="e">
        <f>"INN."&amp;EIGNIR!$B$3&amp;C765</f>
        <v>#N/A</v>
      </c>
      <c r="B765" s="511">
        <f>SKULDIR!C35</f>
        <v>0</v>
      </c>
      <c r="C765" s="503" t="s">
        <v>2660</v>
      </c>
      <c r="D765" s="504" t="s">
        <v>2661</v>
      </c>
      <c r="F765" s="547"/>
      <c r="G765" s="547">
        <f t="shared" si="22"/>
        <v>0</v>
      </c>
      <c r="H765" s="547">
        <f t="shared" si="23"/>
        <v>0</v>
      </c>
    </row>
    <row r="766" spans="1:8" x14ac:dyDescent="0.25">
      <c r="A766" s="396" t="e">
        <f>"INN."&amp;EIGNIR!$B$3&amp;C766</f>
        <v>#N/A</v>
      </c>
      <c r="B766" s="511">
        <f>SKULDIR!C36</f>
        <v>0</v>
      </c>
      <c r="C766" s="503" t="s">
        <v>2662</v>
      </c>
      <c r="F766" s="547"/>
      <c r="G766" s="547">
        <f t="shared" si="22"/>
        <v>0</v>
      </c>
      <c r="H766" s="547">
        <f t="shared" si="23"/>
        <v>0</v>
      </c>
    </row>
    <row r="767" spans="1:8" x14ac:dyDescent="0.25">
      <c r="A767" s="396" t="e">
        <f>"INN."&amp;EIGNIR!$B$3&amp;C767</f>
        <v>#N/A</v>
      </c>
      <c r="B767" s="511">
        <f>SKULDIR!C37</f>
        <v>0</v>
      </c>
      <c r="C767" s="503" t="s">
        <v>2663</v>
      </c>
      <c r="F767" s="547"/>
      <c r="G767" s="547">
        <f t="shared" si="22"/>
        <v>0</v>
      </c>
      <c r="H767" s="547">
        <f t="shared" si="23"/>
        <v>0</v>
      </c>
    </row>
    <row r="768" spans="1:8" x14ac:dyDescent="0.25">
      <c r="A768" s="396" t="e">
        <f>"INN."&amp;EIGNIR!$B$3&amp;C768</f>
        <v>#N/A</v>
      </c>
      <c r="B768" s="511">
        <f>SKULDIR!C38</f>
        <v>0</v>
      </c>
      <c r="C768" s="503" t="s">
        <v>2664</v>
      </c>
      <c r="F768" s="547"/>
      <c r="G768" s="547">
        <f t="shared" si="22"/>
        <v>0</v>
      </c>
      <c r="H768" s="547">
        <f t="shared" si="23"/>
        <v>0</v>
      </c>
    </row>
    <row r="769" spans="1:8" x14ac:dyDescent="0.25">
      <c r="A769" s="396" t="e">
        <f>"INN."&amp;EIGNIR!$B$3&amp;C769</f>
        <v>#N/A</v>
      </c>
      <c r="B769" s="511">
        <f>SKULDIR!C39</f>
        <v>0</v>
      </c>
      <c r="C769" s="503" t="s">
        <v>2665</v>
      </c>
      <c r="D769" s="504" t="s">
        <v>2666</v>
      </c>
      <c r="F769" s="547"/>
      <c r="G769" s="547">
        <f t="shared" si="22"/>
        <v>0</v>
      </c>
      <c r="H769" s="547">
        <f t="shared" si="23"/>
        <v>0</v>
      </c>
    </row>
    <row r="770" spans="1:8" x14ac:dyDescent="0.25">
      <c r="A770" s="396" t="e">
        <f>"INN."&amp;EIGNIR!$B$3&amp;C770</f>
        <v>#N/A</v>
      </c>
      <c r="B770" s="511">
        <f>SKULDIR!C40</f>
        <v>0</v>
      </c>
      <c r="C770" s="503" t="s">
        <v>2667</v>
      </c>
      <c r="D770" s="504" t="s">
        <v>2668</v>
      </c>
      <c r="F770" s="547"/>
      <c r="G770" s="547">
        <f t="shared" si="22"/>
        <v>0</v>
      </c>
      <c r="H770" s="547">
        <f t="shared" si="23"/>
        <v>0</v>
      </c>
    </row>
    <row r="771" spans="1:8" x14ac:dyDescent="0.25">
      <c r="A771" s="396" t="e">
        <f>"INN."&amp;EIGNIR!$B$3&amp;C771</f>
        <v>#N/A</v>
      </c>
      <c r="B771" s="511">
        <f>SKULDIR!C41</f>
        <v>0</v>
      </c>
      <c r="C771" s="503" t="s">
        <v>2669</v>
      </c>
      <c r="D771" s="504" t="s">
        <v>2670</v>
      </c>
      <c r="F771" s="547"/>
      <c r="G771" s="547">
        <f t="shared" si="22"/>
        <v>0</v>
      </c>
      <c r="H771" s="547">
        <f t="shared" si="23"/>
        <v>0</v>
      </c>
    </row>
    <row r="772" spans="1:8" x14ac:dyDescent="0.25">
      <c r="A772" s="396" t="e">
        <f>"INN."&amp;EIGNIR!$B$3&amp;C772</f>
        <v>#N/A</v>
      </c>
      <c r="B772" s="511">
        <f>SKULDIR!C42</f>
        <v>0</v>
      </c>
      <c r="C772" s="503" t="s">
        <v>2671</v>
      </c>
      <c r="F772" s="547"/>
      <c r="G772" s="547">
        <f t="shared" si="22"/>
        <v>0</v>
      </c>
      <c r="H772" s="547">
        <f t="shared" si="23"/>
        <v>0</v>
      </c>
    </row>
    <row r="773" spans="1:8" x14ac:dyDescent="0.25">
      <c r="A773" s="396" t="e">
        <f>"INN."&amp;EIGNIR!$B$3&amp;C773</f>
        <v>#N/A</v>
      </c>
      <c r="B773" s="511">
        <f>SKULDIR!C43</f>
        <v>0</v>
      </c>
      <c r="C773" s="503" t="s">
        <v>2672</v>
      </c>
      <c r="F773" s="547"/>
      <c r="G773" s="547">
        <f t="shared" si="22"/>
        <v>0</v>
      </c>
      <c r="H773" s="547">
        <f t="shared" si="23"/>
        <v>0</v>
      </c>
    </row>
    <row r="774" spans="1:8" x14ac:dyDescent="0.25">
      <c r="A774" s="396" t="e">
        <f>"INN."&amp;EIGNIR!$B$3&amp;C774</f>
        <v>#N/A</v>
      </c>
      <c r="B774" s="511">
        <f>SKULDIR!C44</f>
        <v>0</v>
      </c>
      <c r="C774" s="503" t="s">
        <v>2673</v>
      </c>
      <c r="F774" s="547"/>
      <c r="G774" s="547">
        <f t="shared" si="22"/>
        <v>0</v>
      </c>
      <c r="H774" s="547">
        <f t="shared" si="23"/>
        <v>0</v>
      </c>
    </row>
    <row r="775" spans="1:8" x14ac:dyDescent="0.25">
      <c r="A775" s="396" t="e">
        <f>"INN."&amp;EIGNIR!$B$3&amp;C775</f>
        <v>#N/A</v>
      </c>
      <c r="B775" s="511">
        <f>SKULDIR!C45</f>
        <v>0</v>
      </c>
      <c r="C775" s="503" t="s">
        <v>2674</v>
      </c>
      <c r="F775" s="547"/>
      <c r="G775" s="547">
        <f t="shared" si="22"/>
        <v>0</v>
      </c>
      <c r="H775" s="547">
        <f t="shared" si="23"/>
        <v>0</v>
      </c>
    </row>
    <row r="776" spans="1:8" x14ac:dyDescent="0.25">
      <c r="A776" s="396" t="e">
        <f>"INN."&amp;EIGNIR!$B$3&amp;C776</f>
        <v>#N/A</v>
      </c>
      <c r="B776" s="511">
        <f>SKULDIR!C46</f>
        <v>0</v>
      </c>
      <c r="C776" s="503" t="s">
        <v>2675</v>
      </c>
      <c r="F776" s="547"/>
      <c r="G776" s="547">
        <f t="shared" si="22"/>
        <v>0</v>
      </c>
      <c r="H776" s="547">
        <f t="shared" si="23"/>
        <v>0</v>
      </c>
    </row>
    <row r="777" spans="1:8" x14ac:dyDescent="0.25">
      <c r="A777" s="396" t="e">
        <f>"INN."&amp;EIGNIR!$B$3&amp;C777</f>
        <v>#N/A</v>
      </c>
      <c r="B777" s="511">
        <f>SKULDIR!C47</f>
        <v>0</v>
      </c>
      <c r="C777" s="503" t="s">
        <v>2676</v>
      </c>
      <c r="F777" s="547"/>
      <c r="G777" s="547">
        <f t="shared" si="22"/>
        <v>0</v>
      </c>
      <c r="H777" s="547">
        <f t="shared" si="23"/>
        <v>0</v>
      </c>
    </row>
    <row r="778" spans="1:8" x14ac:dyDescent="0.25">
      <c r="A778" s="396" t="e">
        <f>"INN."&amp;EIGNIR!$B$3&amp;C778</f>
        <v>#N/A</v>
      </c>
      <c r="B778" s="511">
        <f>SKULDIR!C48</f>
        <v>0</v>
      </c>
      <c r="C778" s="503" t="s">
        <v>2677</v>
      </c>
      <c r="F778" s="547"/>
      <c r="G778" s="547">
        <f t="shared" si="22"/>
        <v>0</v>
      </c>
      <c r="H778" s="547">
        <f t="shared" si="23"/>
        <v>0</v>
      </c>
    </row>
    <row r="779" spans="1:8" x14ac:dyDescent="0.25">
      <c r="A779" s="396" t="e">
        <f>"INN."&amp;EIGNIR!$B$3&amp;C779</f>
        <v>#N/A</v>
      </c>
      <c r="B779" s="511">
        <f>SKULDIR!C49</f>
        <v>0</v>
      </c>
      <c r="C779" s="503" t="s">
        <v>2678</v>
      </c>
      <c r="D779" s="512"/>
      <c r="F779" s="547"/>
      <c r="G779" s="547">
        <f t="shared" si="22"/>
        <v>0</v>
      </c>
      <c r="H779" s="547">
        <f t="shared" si="23"/>
        <v>0</v>
      </c>
    </row>
    <row r="780" spans="1:8" x14ac:dyDescent="0.25">
      <c r="A780" s="396" t="e">
        <f>"INN."&amp;EIGNIR!$B$3&amp;C780</f>
        <v>#N/A</v>
      </c>
      <c r="B780" s="511">
        <f>SKULDIR!C50</f>
        <v>0</v>
      </c>
      <c r="C780" s="503" t="s">
        <v>2679</v>
      </c>
      <c r="D780" s="512"/>
      <c r="F780" s="547"/>
      <c r="G780" s="547">
        <f t="shared" ref="G780:G843" si="24">+F780-B780</f>
        <v>0</v>
      </c>
      <c r="H780" s="547">
        <f t="shared" si="23"/>
        <v>0</v>
      </c>
    </row>
    <row r="781" spans="1:8" x14ac:dyDescent="0.25">
      <c r="A781" s="396" t="e">
        <f>"INN."&amp;EIGNIR!$B$3&amp;C781</f>
        <v>#N/A</v>
      </c>
      <c r="B781" s="511">
        <f>SKULDIR!C51</f>
        <v>0</v>
      </c>
      <c r="C781" s="503" t="s">
        <v>2680</v>
      </c>
      <c r="D781" s="512"/>
      <c r="F781" s="547"/>
      <c r="G781" s="547">
        <f t="shared" si="24"/>
        <v>0</v>
      </c>
      <c r="H781" s="547">
        <f t="shared" ref="H781:H844" si="25">+ABS(G781)</f>
        <v>0</v>
      </c>
    </row>
    <row r="782" spans="1:8" x14ac:dyDescent="0.25">
      <c r="A782" s="396" t="e">
        <f>"INN."&amp;EIGNIR!$B$3&amp;C782</f>
        <v>#N/A</v>
      </c>
      <c r="B782" s="511">
        <f>SKULDIR!C52</f>
        <v>0</v>
      </c>
      <c r="C782" s="503" t="s">
        <v>2681</v>
      </c>
      <c r="D782" s="512"/>
      <c r="F782" s="547"/>
      <c r="G782" s="547">
        <f t="shared" si="24"/>
        <v>0</v>
      </c>
      <c r="H782" s="547">
        <f t="shared" si="25"/>
        <v>0</v>
      </c>
    </row>
    <row r="783" spans="1:8" x14ac:dyDescent="0.25">
      <c r="A783" s="396" t="e">
        <f>"INN."&amp;EIGNIR!$B$3&amp;C783</f>
        <v>#N/A</v>
      </c>
      <c r="B783" s="511">
        <f>SKULDIR!C53</f>
        <v>0</v>
      </c>
      <c r="C783" s="503" t="s">
        <v>2682</v>
      </c>
      <c r="D783" s="512"/>
      <c r="F783" s="547"/>
      <c r="G783" s="547">
        <f t="shared" si="24"/>
        <v>0</v>
      </c>
      <c r="H783" s="547">
        <f t="shared" si="25"/>
        <v>0</v>
      </c>
    </row>
    <row r="784" spans="1:8" x14ac:dyDescent="0.25">
      <c r="A784" s="396" t="e">
        <f>"INN."&amp;EIGNIR!$B$3&amp;C784</f>
        <v>#N/A</v>
      </c>
      <c r="B784" s="511">
        <f>SKULDIR!C54</f>
        <v>0</v>
      </c>
      <c r="C784" s="503" t="s">
        <v>2683</v>
      </c>
      <c r="D784" s="512"/>
      <c r="F784" s="547"/>
      <c r="G784" s="547">
        <f t="shared" si="24"/>
        <v>0</v>
      </c>
      <c r="H784" s="547">
        <f t="shared" si="25"/>
        <v>0</v>
      </c>
    </row>
    <row r="785" spans="1:8" x14ac:dyDescent="0.25">
      <c r="A785" s="396" t="e">
        <f>"INN."&amp;EIGNIR!$B$3&amp;C785</f>
        <v>#N/A</v>
      </c>
      <c r="B785" s="511">
        <f>SKULDIR!C55</f>
        <v>0</v>
      </c>
      <c r="C785" s="503" t="s">
        <v>2684</v>
      </c>
      <c r="D785" s="512"/>
      <c r="F785" s="547"/>
      <c r="G785" s="547">
        <f t="shared" si="24"/>
        <v>0</v>
      </c>
      <c r="H785" s="547">
        <f t="shared" si="25"/>
        <v>0</v>
      </c>
    </row>
    <row r="786" spans="1:8" x14ac:dyDescent="0.25">
      <c r="A786" s="396" t="e">
        <f>"INN."&amp;EIGNIR!$B$3&amp;C786</f>
        <v>#N/A</v>
      </c>
      <c r="B786" s="511">
        <f>SKULDIR!C56</f>
        <v>0</v>
      </c>
      <c r="C786" s="503" t="s">
        <v>2685</v>
      </c>
      <c r="D786" s="512"/>
      <c r="F786" s="547"/>
      <c r="G786" s="547">
        <f t="shared" si="24"/>
        <v>0</v>
      </c>
      <c r="H786" s="547">
        <f t="shared" si="25"/>
        <v>0</v>
      </c>
    </row>
    <row r="787" spans="1:8" x14ac:dyDescent="0.25">
      <c r="A787" s="396" t="e">
        <f>"INN."&amp;EIGNIR!$B$3&amp;C787</f>
        <v>#N/A</v>
      </c>
      <c r="B787" s="511">
        <f>SKULDIR!C57</f>
        <v>0</v>
      </c>
      <c r="C787" s="503" t="s">
        <v>2686</v>
      </c>
      <c r="D787" s="512"/>
      <c r="F787" s="547"/>
      <c r="G787" s="547">
        <f t="shared" si="24"/>
        <v>0</v>
      </c>
      <c r="H787" s="547">
        <f t="shared" si="25"/>
        <v>0</v>
      </c>
    </row>
    <row r="788" spans="1:8" x14ac:dyDescent="0.25">
      <c r="A788" s="396" t="e">
        <f>"INN."&amp;EIGNIR!$B$3&amp;C788</f>
        <v>#N/A</v>
      </c>
      <c r="B788" s="511">
        <f>SKULDIR!C58</f>
        <v>0</v>
      </c>
      <c r="C788" s="503" t="s">
        <v>2687</v>
      </c>
      <c r="D788" s="512"/>
      <c r="F788" s="547"/>
      <c r="G788" s="547">
        <f t="shared" si="24"/>
        <v>0</v>
      </c>
      <c r="H788" s="547">
        <f t="shared" si="25"/>
        <v>0</v>
      </c>
    </row>
    <row r="789" spans="1:8" x14ac:dyDescent="0.25">
      <c r="A789" s="396" t="e">
        <f>"INN."&amp;EIGNIR!$B$3&amp;C789</f>
        <v>#N/A</v>
      </c>
      <c r="B789" s="511">
        <f>SKULDIR!C59</f>
        <v>0</v>
      </c>
      <c r="C789" s="503" t="s">
        <v>2688</v>
      </c>
      <c r="D789" s="512"/>
      <c r="F789" s="547"/>
      <c r="G789" s="547">
        <f t="shared" si="24"/>
        <v>0</v>
      </c>
      <c r="H789" s="547">
        <f t="shared" si="25"/>
        <v>0</v>
      </c>
    </row>
    <row r="790" spans="1:8" x14ac:dyDescent="0.25">
      <c r="A790" s="396" t="e">
        <f>"INN."&amp;EIGNIR!$B$3&amp;C790</f>
        <v>#N/A</v>
      </c>
      <c r="B790" s="511">
        <f>SKULDIR!C60</f>
        <v>0</v>
      </c>
      <c r="C790" s="503" t="s">
        <v>2689</v>
      </c>
      <c r="D790" s="512"/>
      <c r="F790" s="547"/>
      <c r="G790" s="547">
        <f t="shared" si="24"/>
        <v>0</v>
      </c>
      <c r="H790" s="547">
        <f t="shared" si="25"/>
        <v>0</v>
      </c>
    </row>
    <row r="791" spans="1:8" x14ac:dyDescent="0.25">
      <c r="A791" s="396" t="e">
        <f>"INN."&amp;EIGNIR!$B$3&amp;C791</f>
        <v>#N/A</v>
      </c>
      <c r="B791" s="511">
        <f>SKULDIR!C61</f>
        <v>0</v>
      </c>
      <c r="C791" s="503" t="s">
        <v>2690</v>
      </c>
      <c r="D791" s="512"/>
      <c r="F791" s="547"/>
      <c r="G791" s="547">
        <f t="shared" si="24"/>
        <v>0</v>
      </c>
      <c r="H791" s="547">
        <f t="shared" si="25"/>
        <v>0</v>
      </c>
    </row>
    <row r="792" spans="1:8" x14ac:dyDescent="0.25">
      <c r="A792" s="396" t="e">
        <f>"INN."&amp;EIGNIR!$B$3&amp;C792</f>
        <v>#N/A</v>
      </c>
      <c r="B792" s="511">
        <f>SKULDIR!C62</f>
        <v>0</v>
      </c>
      <c r="C792" s="503" t="s">
        <v>2691</v>
      </c>
      <c r="D792" s="512"/>
      <c r="F792" s="547"/>
      <c r="G792" s="547">
        <f t="shared" si="24"/>
        <v>0</v>
      </c>
      <c r="H792" s="547">
        <f t="shared" si="25"/>
        <v>0</v>
      </c>
    </row>
    <row r="793" spans="1:8" x14ac:dyDescent="0.25">
      <c r="A793" s="396" t="e">
        <f>"INN."&amp;EIGNIR!$B$3&amp;C793</f>
        <v>#N/A</v>
      </c>
      <c r="B793" s="511">
        <f>SKULDIR!C63</f>
        <v>0</v>
      </c>
      <c r="C793" s="503" t="s">
        <v>2692</v>
      </c>
      <c r="D793" s="512"/>
      <c r="F793" s="547"/>
      <c r="G793" s="547">
        <f t="shared" si="24"/>
        <v>0</v>
      </c>
      <c r="H793" s="547">
        <f t="shared" si="25"/>
        <v>0</v>
      </c>
    </row>
    <row r="794" spans="1:8" x14ac:dyDescent="0.25">
      <c r="A794" s="396" t="e">
        <f>"INN."&amp;EIGNIR!$B$3&amp;C794</f>
        <v>#N/A</v>
      </c>
      <c r="B794" s="511">
        <f>SKULDIR!C64</f>
        <v>0</v>
      </c>
      <c r="C794" s="503" t="s">
        <v>2693</v>
      </c>
      <c r="D794" s="512"/>
      <c r="F794" s="547"/>
      <c r="G794" s="547">
        <f t="shared" si="24"/>
        <v>0</v>
      </c>
      <c r="H794" s="547">
        <f t="shared" si="25"/>
        <v>0</v>
      </c>
    </row>
    <row r="795" spans="1:8" x14ac:dyDescent="0.25">
      <c r="A795" s="396" t="e">
        <f>"INN."&amp;EIGNIR!$B$3&amp;C795</f>
        <v>#N/A</v>
      </c>
      <c r="B795" s="511">
        <f>SKULDIR!C65</f>
        <v>0</v>
      </c>
      <c r="C795" s="503" t="s">
        <v>2694</v>
      </c>
      <c r="F795" s="547"/>
      <c r="G795" s="547">
        <f t="shared" si="24"/>
        <v>0</v>
      </c>
      <c r="H795" s="547">
        <f t="shared" si="25"/>
        <v>0</v>
      </c>
    </row>
    <row r="796" spans="1:8" x14ac:dyDescent="0.25">
      <c r="A796" s="396" t="e">
        <f>"INN."&amp;EIGNIR!$B$3&amp;C796</f>
        <v>#N/A</v>
      </c>
      <c r="B796" s="511">
        <f>SKULDIR!C66</f>
        <v>0</v>
      </c>
      <c r="C796" s="503" t="s">
        <v>2695</v>
      </c>
      <c r="F796" s="547"/>
      <c r="G796" s="547">
        <f t="shared" si="24"/>
        <v>0</v>
      </c>
      <c r="H796" s="547">
        <f t="shared" si="25"/>
        <v>0</v>
      </c>
    </row>
    <row r="797" spans="1:8" x14ac:dyDescent="0.25">
      <c r="A797" s="396" t="e">
        <f>"INN."&amp;EIGNIR!$B$3&amp;C797</f>
        <v>#N/A</v>
      </c>
      <c r="B797" s="511">
        <f>SKULDIR!C67</f>
        <v>0</v>
      </c>
      <c r="C797" s="503" t="s">
        <v>2696</v>
      </c>
      <c r="F797" s="547"/>
      <c r="G797" s="547">
        <f t="shared" si="24"/>
        <v>0</v>
      </c>
      <c r="H797" s="547">
        <f t="shared" si="25"/>
        <v>0</v>
      </c>
    </row>
    <row r="798" spans="1:8" x14ac:dyDescent="0.25">
      <c r="A798" s="396" t="e">
        <f>"INN."&amp;EIGNIR!$B$3&amp;C798</f>
        <v>#N/A</v>
      </c>
      <c r="B798" s="511">
        <f>SKULDIR!C68</f>
        <v>0</v>
      </c>
      <c r="C798" s="503" t="s">
        <v>2697</v>
      </c>
      <c r="F798" s="547"/>
      <c r="G798" s="547">
        <f t="shared" si="24"/>
        <v>0</v>
      </c>
      <c r="H798" s="547">
        <f t="shared" si="25"/>
        <v>0</v>
      </c>
    </row>
    <row r="799" spans="1:8" x14ac:dyDescent="0.25">
      <c r="A799" s="396" t="e">
        <f>"INN."&amp;EIGNIR!$B$3&amp;C799</f>
        <v>#N/A</v>
      </c>
      <c r="B799" s="511">
        <f>SKULDIR!C69</f>
        <v>0</v>
      </c>
      <c r="C799" s="503" t="s">
        <v>2698</v>
      </c>
      <c r="F799" s="547"/>
      <c r="G799" s="547">
        <f t="shared" si="24"/>
        <v>0</v>
      </c>
      <c r="H799" s="547">
        <f t="shared" si="25"/>
        <v>0</v>
      </c>
    </row>
    <row r="800" spans="1:8" x14ac:dyDescent="0.25">
      <c r="A800" s="396" t="e">
        <f>"INN."&amp;EIGNIR!$B$3&amp;C800</f>
        <v>#N/A</v>
      </c>
      <c r="B800" s="511">
        <f>SKULDIR!C70</f>
        <v>0</v>
      </c>
      <c r="C800" s="503" t="s">
        <v>2699</v>
      </c>
      <c r="F800" s="547"/>
      <c r="G800" s="547">
        <f t="shared" si="24"/>
        <v>0</v>
      </c>
      <c r="H800" s="547">
        <f t="shared" si="25"/>
        <v>0</v>
      </c>
    </row>
    <row r="801" spans="1:8" x14ac:dyDescent="0.25">
      <c r="A801" s="396" t="e">
        <f>"INN."&amp;EIGNIR!$B$3&amp;C801</f>
        <v>#N/A</v>
      </c>
      <c r="B801" s="511">
        <f>SKULDIR!C71</f>
        <v>0</v>
      </c>
      <c r="C801" s="503" t="s">
        <v>2700</v>
      </c>
      <c r="F801" s="547"/>
      <c r="G801" s="547">
        <f t="shared" si="24"/>
        <v>0</v>
      </c>
      <c r="H801" s="547">
        <f t="shared" si="25"/>
        <v>0</v>
      </c>
    </row>
    <row r="802" spans="1:8" x14ac:dyDescent="0.25">
      <c r="A802" s="396" t="e">
        <f>"INN."&amp;EIGNIR!$B$3&amp;C802</f>
        <v>#N/A</v>
      </c>
      <c r="B802" s="511">
        <f>SKULDIR!C72</f>
        <v>0</v>
      </c>
      <c r="C802" s="503" t="s">
        <v>2701</v>
      </c>
      <c r="F802" s="547"/>
      <c r="G802" s="547">
        <f t="shared" si="24"/>
        <v>0</v>
      </c>
      <c r="H802" s="547">
        <f t="shared" si="25"/>
        <v>0</v>
      </c>
    </row>
    <row r="803" spans="1:8" x14ac:dyDescent="0.25">
      <c r="A803" s="396" t="e">
        <f>"INN."&amp;EIGNIR!$B$3&amp;C803</f>
        <v>#N/A</v>
      </c>
      <c r="B803" s="511">
        <f>SKULDIR!C73</f>
        <v>0</v>
      </c>
      <c r="C803" s="503" t="s">
        <v>2702</v>
      </c>
      <c r="D803" s="504" t="s">
        <v>2703</v>
      </c>
      <c r="F803" s="547"/>
      <c r="G803" s="547">
        <f t="shared" si="24"/>
        <v>0</v>
      </c>
      <c r="H803" s="547">
        <f t="shared" si="25"/>
        <v>0</v>
      </c>
    </row>
    <row r="804" spans="1:8" x14ac:dyDescent="0.25">
      <c r="A804" s="396" t="e">
        <f>"INN."&amp;EIGNIR!$B$3&amp;C804</f>
        <v>#N/A</v>
      </c>
      <c r="B804" s="511">
        <f>SKULDIR!C74</f>
        <v>0</v>
      </c>
      <c r="C804" s="503" t="s">
        <v>2704</v>
      </c>
      <c r="F804" s="547"/>
      <c r="G804" s="547">
        <f t="shared" si="24"/>
        <v>0</v>
      </c>
      <c r="H804" s="547">
        <f t="shared" si="25"/>
        <v>0</v>
      </c>
    </row>
    <row r="805" spans="1:8" x14ac:dyDescent="0.25">
      <c r="A805" s="396" t="e">
        <f>"INN."&amp;EIGNIR!$B$3&amp;C805</f>
        <v>#N/A</v>
      </c>
      <c r="B805" s="511">
        <f>SKULDIR!C75</f>
        <v>0</v>
      </c>
      <c r="C805" s="503" t="s">
        <v>2705</v>
      </c>
      <c r="F805" s="547"/>
      <c r="G805" s="547">
        <f t="shared" si="24"/>
        <v>0</v>
      </c>
      <c r="H805" s="547">
        <f t="shared" si="25"/>
        <v>0</v>
      </c>
    </row>
    <row r="806" spans="1:8" x14ac:dyDescent="0.25">
      <c r="A806" s="396" t="e">
        <f>"INN."&amp;EIGNIR!$B$3&amp;C806</f>
        <v>#N/A</v>
      </c>
      <c r="B806" s="511">
        <f>SKULDIR!C76</f>
        <v>0</v>
      </c>
      <c r="C806" s="503" t="s">
        <v>2706</v>
      </c>
      <c r="F806" s="547"/>
      <c r="G806" s="547">
        <f t="shared" si="24"/>
        <v>0</v>
      </c>
      <c r="H806" s="547">
        <f t="shared" si="25"/>
        <v>0</v>
      </c>
    </row>
    <row r="807" spans="1:8" x14ac:dyDescent="0.25">
      <c r="A807" s="396" t="e">
        <f>"INN."&amp;EIGNIR!$B$3&amp;C807</f>
        <v>#N/A</v>
      </c>
      <c r="B807" s="511">
        <f>SKULDIR!C77</f>
        <v>0</v>
      </c>
      <c r="C807" s="503" t="s">
        <v>2707</v>
      </c>
      <c r="F807" s="547"/>
      <c r="G807" s="547">
        <f t="shared" si="24"/>
        <v>0</v>
      </c>
      <c r="H807" s="547">
        <f t="shared" si="25"/>
        <v>0</v>
      </c>
    </row>
    <row r="808" spans="1:8" x14ac:dyDescent="0.25">
      <c r="A808" s="396" t="e">
        <f>"INN."&amp;EIGNIR!$B$3&amp;C808</f>
        <v>#N/A</v>
      </c>
      <c r="B808" s="511">
        <f>SKULDIR!C78</f>
        <v>0</v>
      </c>
      <c r="C808" s="503" t="s">
        <v>2708</v>
      </c>
      <c r="F808" s="547"/>
      <c r="G808" s="547">
        <f t="shared" si="24"/>
        <v>0</v>
      </c>
      <c r="H808" s="547">
        <f t="shared" si="25"/>
        <v>0</v>
      </c>
    </row>
    <row r="809" spans="1:8" x14ac:dyDescent="0.25">
      <c r="A809" s="396" t="e">
        <f>"INN."&amp;EIGNIR!$B$3&amp;C809</f>
        <v>#N/A</v>
      </c>
      <c r="B809" s="511">
        <f>SKULDIR!C79</f>
        <v>0</v>
      </c>
      <c r="C809" s="503" t="s">
        <v>2709</v>
      </c>
      <c r="F809" s="547"/>
      <c r="G809" s="547">
        <f t="shared" si="24"/>
        <v>0</v>
      </c>
      <c r="H809" s="547">
        <f t="shared" si="25"/>
        <v>0</v>
      </c>
    </row>
    <row r="810" spans="1:8" x14ac:dyDescent="0.25">
      <c r="A810" s="396" t="e">
        <f>"INN."&amp;EIGNIR!$B$3&amp;C810</f>
        <v>#N/A</v>
      </c>
      <c r="B810" s="511">
        <f>SKULDIR!C80</f>
        <v>0</v>
      </c>
      <c r="C810" s="503" t="s">
        <v>2710</v>
      </c>
      <c r="F810" s="547"/>
      <c r="G810" s="547">
        <f t="shared" si="24"/>
        <v>0</v>
      </c>
      <c r="H810" s="547">
        <f t="shared" si="25"/>
        <v>0</v>
      </c>
    </row>
    <row r="811" spans="1:8" x14ac:dyDescent="0.25">
      <c r="A811" s="396" t="e">
        <f>"INN."&amp;EIGNIR!$B$3&amp;C811</f>
        <v>#N/A</v>
      </c>
      <c r="B811" s="511">
        <f>SKULDIR!C81</f>
        <v>0</v>
      </c>
      <c r="C811" s="503" t="s">
        <v>2711</v>
      </c>
      <c r="D811" s="512"/>
      <c r="F811" s="547"/>
      <c r="G811" s="547">
        <f t="shared" si="24"/>
        <v>0</v>
      </c>
      <c r="H811" s="547">
        <f t="shared" si="25"/>
        <v>0</v>
      </c>
    </row>
    <row r="812" spans="1:8" x14ac:dyDescent="0.25">
      <c r="A812" s="396" t="e">
        <f>"INN."&amp;EIGNIR!$B$3&amp;C812</f>
        <v>#N/A</v>
      </c>
      <c r="B812" s="511">
        <f>SKULDIR!C82</f>
        <v>0</v>
      </c>
      <c r="C812" s="503" t="s">
        <v>2712</v>
      </c>
      <c r="D812" s="512"/>
      <c r="F812" s="547"/>
      <c r="G812" s="547">
        <f t="shared" si="24"/>
        <v>0</v>
      </c>
      <c r="H812" s="547">
        <f t="shared" si="25"/>
        <v>0</v>
      </c>
    </row>
    <row r="813" spans="1:8" x14ac:dyDescent="0.25">
      <c r="A813" s="396" t="e">
        <f>"INN."&amp;EIGNIR!$B$3&amp;C813</f>
        <v>#N/A</v>
      </c>
      <c r="B813" s="511">
        <f>SKULDIR!C83</f>
        <v>0</v>
      </c>
      <c r="C813" s="503" t="s">
        <v>2713</v>
      </c>
      <c r="D813" s="512"/>
      <c r="F813" s="547"/>
      <c r="G813" s="547">
        <f t="shared" si="24"/>
        <v>0</v>
      </c>
      <c r="H813" s="547">
        <f t="shared" si="25"/>
        <v>0</v>
      </c>
    </row>
    <row r="814" spans="1:8" x14ac:dyDescent="0.25">
      <c r="A814" s="396" t="e">
        <f>"INN."&amp;EIGNIR!$B$3&amp;C814</f>
        <v>#N/A</v>
      </c>
      <c r="B814" s="511">
        <f>SKULDIR!C84</f>
        <v>0</v>
      </c>
      <c r="C814" s="503" t="s">
        <v>2714</v>
      </c>
      <c r="D814" s="512"/>
      <c r="F814" s="547"/>
      <c r="G814" s="547">
        <f t="shared" si="24"/>
        <v>0</v>
      </c>
      <c r="H814" s="547">
        <f t="shared" si="25"/>
        <v>0</v>
      </c>
    </row>
    <row r="815" spans="1:8" x14ac:dyDescent="0.25">
      <c r="A815" s="396" t="e">
        <f>"INN."&amp;EIGNIR!$B$3&amp;C815</f>
        <v>#N/A</v>
      </c>
      <c r="B815" s="511">
        <f>SKULDIR!C85</f>
        <v>0</v>
      </c>
      <c r="C815" s="503" t="s">
        <v>2715</v>
      </c>
      <c r="D815" s="512"/>
      <c r="F815" s="547"/>
      <c r="G815" s="547">
        <f t="shared" si="24"/>
        <v>0</v>
      </c>
      <c r="H815" s="547">
        <f t="shared" si="25"/>
        <v>0</v>
      </c>
    </row>
    <row r="816" spans="1:8" x14ac:dyDescent="0.25">
      <c r="A816" s="396" t="e">
        <f>"INN."&amp;EIGNIR!$B$3&amp;C816</f>
        <v>#N/A</v>
      </c>
      <c r="B816" s="511">
        <f>SKULDIR!C86</f>
        <v>0</v>
      </c>
      <c r="C816" s="503" t="s">
        <v>2716</v>
      </c>
      <c r="D816" s="512"/>
      <c r="F816" s="547"/>
      <c r="G816" s="547">
        <f t="shared" si="24"/>
        <v>0</v>
      </c>
      <c r="H816" s="547">
        <f t="shared" si="25"/>
        <v>0</v>
      </c>
    </row>
    <row r="817" spans="1:8" x14ac:dyDescent="0.25">
      <c r="A817" s="396" t="e">
        <f>"INN."&amp;EIGNIR!$B$3&amp;C817</f>
        <v>#N/A</v>
      </c>
      <c r="B817" s="511">
        <f>SKULDIR!C87</f>
        <v>0</v>
      </c>
      <c r="C817" s="503" t="s">
        <v>2717</v>
      </c>
      <c r="D817" s="512"/>
      <c r="F817" s="547"/>
      <c r="G817" s="547">
        <f t="shared" si="24"/>
        <v>0</v>
      </c>
      <c r="H817" s="547">
        <f t="shared" si="25"/>
        <v>0</v>
      </c>
    </row>
    <row r="818" spans="1:8" x14ac:dyDescent="0.25">
      <c r="A818" s="396" t="e">
        <f>"INN."&amp;EIGNIR!$B$3&amp;C818</f>
        <v>#N/A</v>
      </c>
      <c r="B818" s="511">
        <f>SKULDIR!C88</f>
        <v>0</v>
      </c>
      <c r="C818" s="503" t="s">
        <v>2718</v>
      </c>
      <c r="D818" s="512"/>
      <c r="F818" s="547"/>
      <c r="G818" s="547">
        <f t="shared" si="24"/>
        <v>0</v>
      </c>
      <c r="H818" s="547">
        <f t="shared" si="25"/>
        <v>0</v>
      </c>
    </row>
    <row r="819" spans="1:8" x14ac:dyDescent="0.25">
      <c r="A819" s="396" t="e">
        <f>"INN."&amp;EIGNIR!$B$3&amp;C819</f>
        <v>#N/A</v>
      </c>
      <c r="B819" s="511">
        <f>SKULDIR!C89</f>
        <v>0</v>
      </c>
      <c r="C819" s="503" t="s">
        <v>2719</v>
      </c>
      <c r="D819" s="512"/>
      <c r="F819" s="547"/>
      <c r="G819" s="547">
        <f t="shared" si="24"/>
        <v>0</v>
      </c>
      <c r="H819" s="547">
        <f t="shared" si="25"/>
        <v>0</v>
      </c>
    </row>
    <row r="820" spans="1:8" x14ac:dyDescent="0.25">
      <c r="A820" s="396" t="e">
        <f>"INN."&amp;EIGNIR!$B$3&amp;C820</f>
        <v>#N/A</v>
      </c>
      <c r="B820" s="511">
        <f>SKULDIR!C90</f>
        <v>0</v>
      </c>
      <c r="C820" s="503" t="s">
        <v>2720</v>
      </c>
      <c r="D820" s="512"/>
      <c r="F820" s="547"/>
      <c r="G820" s="547">
        <f t="shared" si="24"/>
        <v>0</v>
      </c>
      <c r="H820" s="547">
        <f t="shared" si="25"/>
        <v>0</v>
      </c>
    </row>
    <row r="821" spans="1:8" x14ac:dyDescent="0.25">
      <c r="A821" s="396" t="e">
        <f>"INN."&amp;EIGNIR!$B$3&amp;C821</f>
        <v>#N/A</v>
      </c>
      <c r="B821" s="511">
        <f>SKULDIR!C91</f>
        <v>0</v>
      </c>
      <c r="C821" s="503" t="s">
        <v>2721</v>
      </c>
      <c r="D821" s="512"/>
      <c r="F821" s="547"/>
      <c r="G821" s="547">
        <f t="shared" si="24"/>
        <v>0</v>
      </c>
      <c r="H821" s="547">
        <f t="shared" si="25"/>
        <v>0</v>
      </c>
    </row>
    <row r="822" spans="1:8" x14ac:dyDescent="0.25">
      <c r="A822" s="396" t="e">
        <f>"INN."&amp;EIGNIR!$B$3&amp;C822</f>
        <v>#N/A</v>
      </c>
      <c r="B822" s="511">
        <f>SKULDIR!C92</f>
        <v>0</v>
      </c>
      <c r="C822" s="503" t="s">
        <v>2722</v>
      </c>
      <c r="D822" s="512"/>
      <c r="F822" s="547"/>
      <c r="G822" s="547">
        <f t="shared" si="24"/>
        <v>0</v>
      </c>
      <c r="H822" s="547">
        <f t="shared" si="25"/>
        <v>0</v>
      </c>
    </row>
    <row r="823" spans="1:8" x14ac:dyDescent="0.25">
      <c r="A823" s="396" t="e">
        <f>"INN."&amp;EIGNIR!$B$3&amp;C823</f>
        <v>#N/A</v>
      </c>
      <c r="B823" s="511">
        <f>SKULDIR!C93</f>
        <v>0</v>
      </c>
      <c r="C823" s="503" t="s">
        <v>2723</v>
      </c>
      <c r="D823" s="512"/>
      <c r="F823" s="547"/>
      <c r="G823" s="547">
        <f t="shared" si="24"/>
        <v>0</v>
      </c>
      <c r="H823" s="547">
        <f t="shared" si="25"/>
        <v>0</v>
      </c>
    </row>
    <row r="824" spans="1:8" x14ac:dyDescent="0.25">
      <c r="A824" s="396" t="e">
        <f>"INN."&amp;EIGNIR!$B$3&amp;C824</f>
        <v>#N/A</v>
      </c>
      <c r="B824" s="511">
        <f>SKULDIR!C94</f>
        <v>0</v>
      </c>
      <c r="C824" s="503" t="s">
        <v>2724</v>
      </c>
      <c r="D824" s="512"/>
      <c r="F824" s="547"/>
      <c r="G824" s="547">
        <f t="shared" si="24"/>
        <v>0</v>
      </c>
      <c r="H824" s="547">
        <f t="shared" si="25"/>
        <v>0</v>
      </c>
    </row>
    <row r="825" spans="1:8" x14ac:dyDescent="0.25">
      <c r="A825" s="396" t="e">
        <f>"INN."&amp;EIGNIR!$B$3&amp;C825</f>
        <v>#N/A</v>
      </c>
      <c r="B825" s="511">
        <f>SKULDIR!C95</f>
        <v>0</v>
      </c>
      <c r="C825" s="503" t="s">
        <v>2725</v>
      </c>
      <c r="D825" s="512"/>
      <c r="F825" s="547"/>
      <c r="G825" s="547">
        <f t="shared" si="24"/>
        <v>0</v>
      </c>
      <c r="H825" s="547">
        <f t="shared" si="25"/>
        <v>0</v>
      </c>
    </row>
    <row r="826" spans="1:8" x14ac:dyDescent="0.25">
      <c r="A826" s="396" t="e">
        <f>"INN."&amp;EIGNIR!$B$3&amp;C826</f>
        <v>#N/A</v>
      </c>
      <c r="B826" s="511">
        <f>SKULDIR!C96</f>
        <v>0</v>
      </c>
      <c r="C826" s="503" t="s">
        <v>2726</v>
      </c>
      <c r="D826" s="512"/>
      <c r="F826" s="547"/>
      <c r="G826" s="547">
        <f t="shared" si="24"/>
        <v>0</v>
      </c>
      <c r="H826" s="547">
        <f t="shared" si="25"/>
        <v>0</v>
      </c>
    </row>
    <row r="827" spans="1:8" x14ac:dyDescent="0.25">
      <c r="A827" s="396" t="e">
        <f>"INN."&amp;EIGNIR!$B$3&amp;C827</f>
        <v>#N/A</v>
      </c>
      <c r="B827" s="511">
        <f>SKULDIR!C97</f>
        <v>0</v>
      </c>
      <c r="C827" s="503" t="s">
        <v>2727</v>
      </c>
      <c r="F827" s="547"/>
      <c r="G827" s="547">
        <f t="shared" si="24"/>
        <v>0</v>
      </c>
      <c r="H827" s="547">
        <f t="shared" si="25"/>
        <v>0</v>
      </c>
    </row>
    <row r="828" spans="1:8" x14ac:dyDescent="0.25">
      <c r="A828" s="396" t="e">
        <f>"INN."&amp;EIGNIR!$B$3&amp;C828</f>
        <v>#N/A</v>
      </c>
      <c r="B828" s="511">
        <f>SKULDIR!C98</f>
        <v>0</v>
      </c>
      <c r="C828" s="503" t="s">
        <v>2728</v>
      </c>
      <c r="F828" s="547"/>
      <c r="G828" s="547">
        <f t="shared" si="24"/>
        <v>0</v>
      </c>
      <c r="H828" s="547">
        <f t="shared" si="25"/>
        <v>0</v>
      </c>
    </row>
    <row r="829" spans="1:8" x14ac:dyDescent="0.25">
      <c r="A829" s="396" t="e">
        <f>"INN."&amp;EIGNIR!$B$3&amp;C829</f>
        <v>#N/A</v>
      </c>
      <c r="B829" s="511">
        <f>SKULDIR!C99</f>
        <v>0</v>
      </c>
      <c r="C829" s="503" t="s">
        <v>2729</v>
      </c>
      <c r="F829" s="547"/>
      <c r="G829" s="547">
        <f t="shared" si="24"/>
        <v>0</v>
      </c>
      <c r="H829" s="547">
        <f t="shared" si="25"/>
        <v>0</v>
      </c>
    </row>
    <row r="830" spans="1:8" x14ac:dyDescent="0.25">
      <c r="A830" s="396" t="e">
        <f>"INN."&amp;EIGNIR!$B$3&amp;C830</f>
        <v>#N/A</v>
      </c>
      <c r="B830" s="511">
        <f>SKULDIR!C100</f>
        <v>0</v>
      </c>
      <c r="C830" s="503" t="s">
        <v>2730</v>
      </c>
      <c r="F830" s="547"/>
      <c r="G830" s="547">
        <f t="shared" si="24"/>
        <v>0</v>
      </c>
      <c r="H830" s="547">
        <f t="shared" si="25"/>
        <v>0</v>
      </c>
    </row>
    <row r="831" spans="1:8" x14ac:dyDescent="0.25">
      <c r="A831" s="396" t="e">
        <f>"INN."&amp;EIGNIR!$B$3&amp;C831</f>
        <v>#N/A</v>
      </c>
      <c r="B831" s="511">
        <f>SKULDIR!C101</f>
        <v>0</v>
      </c>
      <c r="C831" s="503" t="s">
        <v>2731</v>
      </c>
      <c r="F831" s="547"/>
      <c r="G831" s="547">
        <f t="shared" si="24"/>
        <v>0</v>
      </c>
      <c r="H831" s="547">
        <f t="shared" si="25"/>
        <v>0</v>
      </c>
    </row>
    <row r="832" spans="1:8" x14ac:dyDescent="0.25">
      <c r="A832" s="396" t="e">
        <f>"INN."&amp;EIGNIR!$B$3&amp;C832</f>
        <v>#N/A</v>
      </c>
      <c r="B832" s="511">
        <f>SKULDIR!C102</f>
        <v>0</v>
      </c>
      <c r="C832" s="503" t="s">
        <v>2732</v>
      </c>
      <c r="F832" s="547"/>
      <c r="G832" s="547">
        <f t="shared" si="24"/>
        <v>0</v>
      </c>
      <c r="H832" s="547">
        <f t="shared" si="25"/>
        <v>0</v>
      </c>
    </row>
    <row r="833" spans="1:8" x14ac:dyDescent="0.25">
      <c r="A833" s="396" t="e">
        <f>"INN."&amp;EIGNIR!$B$3&amp;C833</f>
        <v>#N/A</v>
      </c>
      <c r="B833" s="511">
        <f>SKULDIR!C103</f>
        <v>0</v>
      </c>
      <c r="C833" s="503" t="s">
        <v>2733</v>
      </c>
      <c r="F833" s="547"/>
      <c r="G833" s="547">
        <f t="shared" si="24"/>
        <v>0</v>
      </c>
      <c r="H833" s="547">
        <f t="shared" si="25"/>
        <v>0</v>
      </c>
    </row>
    <row r="834" spans="1:8" x14ac:dyDescent="0.25">
      <c r="A834" s="396" t="e">
        <f>"INN."&amp;EIGNIR!$B$3&amp;C834</f>
        <v>#N/A</v>
      </c>
      <c r="B834" s="511">
        <f>SKULDIR!C104</f>
        <v>0</v>
      </c>
      <c r="C834" s="503" t="s">
        <v>2734</v>
      </c>
      <c r="F834" s="547"/>
      <c r="G834" s="547">
        <f t="shared" si="24"/>
        <v>0</v>
      </c>
      <c r="H834" s="547">
        <f t="shared" si="25"/>
        <v>0</v>
      </c>
    </row>
    <row r="835" spans="1:8" x14ac:dyDescent="0.25">
      <c r="A835" s="396" t="e">
        <f>"INN."&amp;EIGNIR!$B$3&amp;C835</f>
        <v>#N/A</v>
      </c>
      <c r="B835" s="511">
        <f>SKULDIR!C105</f>
        <v>0</v>
      </c>
      <c r="C835" s="503" t="s">
        <v>2735</v>
      </c>
      <c r="D835" s="504" t="s">
        <v>2736</v>
      </c>
      <c r="F835" s="547"/>
      <c r="G835" s="547">
        <f t="shared" si="24"/>
        <v>0</v>
      </c>
      <c r="H835" s="547">
        <f t="shared" si="25"/>
        <v>0</v>
      </c>
    </row>
    <row r="836" spans="1:8" x14ac:dyDescent="0.25">
      <c r="A836" s="396" t="e">
        <f>"INN."&amp;EIGNIR!$B$3&amp;C836</f>
        <v>#N/A</v>
      </c>
      <c r="B836" s="511">
        <f>SKULDIR!C106</f>
        <v>0</v>
      </c>
      <c r="C836" s="503" t="s">
        <v>2737</v>
      </c>
      <c r="F836" s="547"/>
      <c r="G836" s="547">
        <f t="shared" si="24"/>
        <v>0</v>
      </c>
      <c r="H836" s="547">
        <f t="shared" si="25"/>
        <v>0</v>
      </c>
    </row>
    <row r="837" spans="1:8" x14ac:dyDescent="0.25">
      <c r="A837" s="396" t="e">
        <f>"INN."&amp;EIGNIR!$B$3&amp;C837</f>
        <v>#N/A</v>
      </c>
      <c r="B837" s="511">
        <f>SKULDIR!C107</f>
        <v>0</v>
      </c>
      <c r="C837" s="503" t="s">
        <v>2738</v>
      </c>
      <c r="F837" s="547"/>
      <c r="G837" s="547">
        <f t="shared" si="24"/>
        <v>0</v>
      </c>
      <c r="H837" s="547">
        <f t="shared" si="25"/>
        <v>0</v>
      </c>
    </row>
    <row r="838" spans="1:8" x14ac:dyDescent="0.25">
      <c r="A838" s="396" t="e">
        <f>"INN."&amp;EIGNIR!$B$3&amp;C838</f>
        <v>#N/A</v>
      </c>
      <c r="B838" s="511">
        <f>SKULDIR!C108</f>
        <v>0</v>
      </c>
      <c r="C838" s="503" t="s">
        <v>2739</v>
      </c>
      <c r="F838" s="547"/>
      <c r="G838" s="547">
        <f t="shared" si="24"/>
        <v>0</v>
      </c>
      <c r="H838" s="547">
        <f t="shared" si="25"/>
        <v>0</v>
      </c>
    </row>
    <row r="839" spans="1:8" x14ac:dyDescent="0.25">
      <c r="A839" s="396" t="e">
        <f>"INN."&amp;EIGNIR!$B$3&amp;C839</f>
        <v>#N/A</v>
      </c>
      <c r="B839" s="511">
        <f>SKULDIR!C109</f>
        <v>0</v>
      </c>
      <c r="C839" s="503" t="s">
        <v>2740</v>
      </c>
      <c r="F839" s="547"/>
      <c r="G839" s="547">
        <f t="shared" si="24"/>
        <v>0</v>
      </c>
      <c r="H839" s="547">
        <f t="shared" si="25"/>
        <v>0</v>
      </c>
    </row>
    <row r="840" spans="1:8" x14ac:dyDescent="0.25">
      <c r="A840" s="396" t="e">
        <f>"INN."&amp;EIGNIR!$B$3&amp;C840</f>
        <v>#N/A</v>
      </c>
      <c r="B840" s="511">
        <f>SKULDIR!C110</f>
        <v>0</v>
      </c>
      <c r="C840" s="503" t="s">
        <v>2741</v>
      </c>
      <c r="F840" s="547"/>
      <c r="G840" s="547">
        <f t="shared" si="24"/>
        <v>0</v>
      </c>
      <c r="H840" s="547">
        <f t="shared" si="25"/>
        <v>0</v>
      </c>
    </row>
    <row r="841" spans="1:8" x14ac:dyDescent="0.25">
      <c r="A841" s="396" t="e">
        <f>"INN."&amp;EIGNIR!$B$3&amp;C841</f>
        <v>#N/A</v>
      </c>
      <c r="B841" s="511">
        <f>SKULDIR!C111</f>
        <v>0</v>
      </c>
      <c r="C841" s="503" t="s">
        <v>2742</v>
      </c>
      <c r="F841" s="547"/>
      <c r="G841" s="547">
        <f t="shared" si="24"/>
        <v>0</v>
      </c>
      <c r="H841" s="547">
        <f t="shared" si="25"/>
        <v>0</v>
      </c>
    </row>
    <row r="842" spans="1:8" x14ac:dyDescent="0.25">
      <c r="A842" s="396" t="e">
        <f>"INN."&amp;EIGNIR!$B$3&amp;C842</f>
        <v>#N/A</v>
      </c>
      <c r="B842" s="511">
        <f>SKULDIR!C112</f>
        <v>0</v>
      </c>
      <c r="C842" s="503" t="s">
        <v>2743</v>
      </c>
      <c r="F842" s="547"/>
      <c r="G842" s="547">
        <f t="shared" si="24"/>
        <v>0</v>
      </c>
      <c r="H842" s="547">
        <f t="shared" si="25"/>
        <v>0</v>
      </c>
    </row>
    <row r="843" spans="1:8" x14ac:dyDescent="0.25">
      <c r="A843" s="396" t="e">
        <f>"INN."&amp;EIGNIR!$B$3&amp;C843</f>
        <v>#N/A</v>
      </c>
      <c r="B843" s="511">
        <f>SKULDIR!C113</f>
        <v>0</v>
      </c>
      <c r="C843" s="503" t="s">
        <v>2744</v>
      </c>
      <c r="D843" s="512"/>
      <c r="F843" s="547"/>
      <c r="G843" s="547">
        <f t="shared" si="24"/>
        <v>0</v>
      </c>
      <c r="H843" s="547">
        <f t="shared" si="25"/>
        <v>0</v>
      </c>
    </row>
    <row r="844" spans="1:8" x14ac:dyDescent="0.25">
      <c r="A844" s="396" t="e">
        <f>"INN."&amp;EIGNIR!$B$3&amp;C844</f>
        <v>#N/A</v>
      </c>
      <c r="B844" s="511">
        <f>SKULDIR!C114</f>
        <v>0</v>
      </c>
      <c r="C844" s="503" t="s">
        <v>2745</v>
      </c>
      <c r="D844" s="512"/>
      <c r="F844" s="547"/>
      <c r="G844" s="547">
        <f t="shared" ref="G844:G910" si="26">+F844-B844</f>
        <v>0</v>
      </c>
      <c r="H844" s="547">
        <f t="shared" si="25"/>
        <v>0</v>
      </c>
    </row>
    <row r="845" spans="1:8" x14ac:dyDescent="0.25">
      <c r="A845" s="396" t="e">
        <f>"INN."&amp;EIGNIR!$B$3&amp;C845</f>
        <v>#N/A</v>
      </c>
      <c r="B845" s="511">
        <f>SKULDIR!C115</f>
        <v>0</v>
      </c>
      <c r="C845" s="503" t="s">
        <v>2746</v>
      </c>
      <c r="D845" s="512"/>
      <c r="F845" s="547"/>
      <c r="G845" s="547">
        <f t="shared" si="26"/>
        <v>0</v>
      </c>
      <c r="H845" s="547">
        <f t="shared" ref="H845:H911" si="27">+ABS(G845)</f>
        <v>0</v>
      </c>
    </row>
    <row r="846" spans="1:8" x14ac:dyDescent="0.25">
      <c r="A846" s="396" t="e">
        <f>"INN."&amp;EIGNIR!$B$3&amp;C846</f>
        <v>#N/A</v>
      </c>
      <c r="B846" s="511">
        <f>SKULDIR!C116</f>
        <v>0</v>
      </c>
      <c r="C846" s="503" t="s">
        <v>2747</v>
      </c>
      <c r="D846" s="512"/>
      <c r="F846" s="547"/>
      <c r="G846" s="547">
        <f t="shared" si="26"/>
        <v>0</v>
      </c>
      <c r="H846" s="547">
        <f t="shared" si="27"/>
        <v>0</v>
      </c>
    </row>
    <row r="847" spans="1:8" x14ac:dyDescent="0.25">
      <c r="A847" s="396" t="e">
        <f>"INN."&amp;EIGNIR!$B$3&amp;C847</f>
        <v>#N/A</v>
      </c>
      <c r="B847" s="511">
        <f>SKULDIR!C117</f>
        <v>0</v>
      </c>
      <c r="C847" s="503" t="s">
        <v>2748</v>
      </c>
      <c r="D847" s="512"/>
      <c r="F847" s="547"/>
      <c r="G847" s="547">
        <f t="shared" si="26"/>
        <v>0</v>
      </c>
      <c r="H847" s="547">
        <f t="shared" si="27"/>
        <v>0</v>
      </c>
    </row>
    <row r="848" spans="1:8" x14ac:dyDescent="0.25">
      <c r="A848" s="396" t="e">
        <f>"INN."&amp;EIGNIR!$B$3&amp;C848</f>
        <v>#N/A</v>
      </c>
      <c r="B848" s="511">
        <f>SKULDIR!C118</f>
        <v>0</v>
      </c>
      <c r="C848" s="503" t="s">
        <v>2749</v>
      </c>
      <c r="D848" s="512"/>
      <c r="F848" s="547"/>
      <c r="G848" s="547">
        <f t="shared" si="26"/>
        <v>0</v>
      </c>
      <c r="H848" s="547">
        <f t="shared" si="27"/>
        <v>0</v>
      </c>
    </row>
    <row r="849" spans="1:8" x14ac:dyDescent="0.25">
      <c r="A849" s="396" t="e">
        <f>"INN."&amp;EIGNIR!$B$3&amp;C849</f>
        <v>#N/A</v>
      </c>
      <c r="B849" s="511">
        <f>SKULDIR!C119</f>
        <v>0</v>
      </c>
      <c r="C849" s="503" t="s">
        <v>2750</v>
      </c>
      <c r="D849" s="512"/>
      <c r="F849" s="547"/>
      <c r="G849" s="547">
        <f t="shared" si="26"/>
        <v>0</v>
      </c>
      <c r="H849" s="547">
        <f t="shared" si="27"/>
        <v>0</v>
      </c>
    </row>
    <row r="850" spans="1:8" x14ac:dyDescent="0.25">
      <c r="A850" s="396" t="e">
        <f>"INN."&amp;EIGNIR!$B$3&amp;C850</f>
        <v>#N/A</v>
      </c>
      <c r="B850" s="511">
        <f>SKULDIR!C120</f>
        <v>0</v>
      </c>
      <c r="C850" s="503" t="s">
        <v>2751</v>
      </c>
      <c r="D850" s="512"/>
      <c r="F850" s="547"/>
      <c r="G850" s="547">
        <f t="shared" si="26"/>
        <v>0</v>
      </c>
      <c r="H850" s="547">
        <f t="shared" si="27"/>
        <v>0</v>
      </c>
    </row>
    <row r="851" spans="1:8" x14ac:dyDescent="0.25">
      <c r="A851" s="396" t="e">
        <f>"INN."&amp;EIGNIR!$B$3&amp;C851</f>
        <v>#N/A</v>
      </c>
      <c r="B851" s="511">
        <f>SKULDIR!C121</f>
        <v>0</v>
      </c>
      <c r="C851" s="503" t="s">
        <v>2752</v>
      </c>
      <c r="D851" s="512"/>
      <c r="F851" s="547"/>
      <c r="G851" s="547">
        <f t="shared" si="26"/>
        <v>0</v>
      </c>
      <c r="H851" s="547">
        <f t="shared" si="27"/>
        <v>0</v>
      </c>
    </row>
    <row r="852" spans="1:8" x14ac:dyDescent="0.25">
      <c r="A852" s="396" t="e">
        <f>"INN."&amp;EIGNIR!$B$3&amp;C852</f>
        <v>#N/A</v>
      </c>
      <c r="B852" s="511">
        <f>SKULDIR!C122</f>
        <v>0</v>
      </c>
      <c r="C852" s="503" t="s">
        <v>2753</v>
      </c>
      <c r="D852" s="512"/>
      <c r="F852" s="547"/>
      <c r="G852" s="547">
        <f t="shared" si="26"/>
        <v>0</v>
      </c>
      <c r="H852" s="547">
        <f t="shared" si="27"/>
        <v>0</v>
      </c>
    </row>
    <row r="853" spans="1:8" x14ac:dyDescent="0.25">
      <c r="A853" s="396" t="e">
        <f>"INN."&amp;EIGNIR!$B$3&amp;C853</f>
        <v>#N/A</v>
      </c>
      <c r="B853" s="511">
        <f>SKULDIR!C123</f>
        <v>0</v>
      </c>
      <c r="C853" s="503" t="s">
        <v>2754</v>
      </c>
      <c r="D853" s="512"/>
      <c r="F853" s="547"/>
      <c r="G853" s="547">
        <f t="shared" si="26"/>
        <v>0</v>
      </c>
      <c r="H853" s="547">
        <f t="shared" si="27"/>
        <v>0</v>
      </c>
    </row>
    <row r="854" spans="1:8" x14ac:dyDescent="0.25">
      <c r="A854" s="396" t="e">
        <f>"INN."&amp;EIGNIR!$B$3&amp;C854</f>
        <v>#N/A</v>
      </c>
      <c r="B854" s="511">
        <f>SKULDIR!C124</f>
        <v>0</v>
      </c>
      <c r="C854" s="503" t="s">
        <v>2755</v>
      </c>
      <c r="D854" s="512"/>
      <c r="F854" s="547"/>
      <c r="G854" s="547">
        <f t="shared" si="26"/>
        <v>0</v>
      </c>
      <c r="H854" s="547">
        <f t="shared" si="27"/>
        <v>0</v>
      </c>
    </row>
    <row r="855" spans="1:8" x14ac:dyDescent="0.25">
      <c r="A855" s="396" t="e">
        <f>"INN."&amp;EIGNIR!$B$3&amp;C855</f>
        <v>#N/A</v>
      </c>
      <c r="B855" s="511">
        <f>SKULDIR!C125</f>
        <v>0</v>
      </c>
      <c r="C855" s="503" t="s">
        <v>2756</v>
      </c>
      <c r="D855" s="512"/>
      <c r="F855" s="547"/>
      <c r="G855" s="547">
        <f t="shared" si="26"/>
        <v>0</v>
      </c>
      <c r="H855" s="547">
        <f t="shared" si="27"/>
        <v>0</v>
      </c>
    </row>
    <row r="856" spans="1:8" x14ac:dyDescent="0.25">
      <c r="A856" s="396" t="e">
        <f>"INN."&amp;EIGNIR!$B$3&amp;C856</f>
        <v>#N/A</v>
      </c>
      <c r="B856" s="511">
        <f>SKULDIR!C126</f>
        <v>0</v>
      </c>
      <c r="C856" s="503" t="s">
        <v>2757</v>
      </c>
      <c r="D856" s="512"/>
      <c r="F856" s="547"/>
      <c r="G856" s="547">
        <f t="shared" si="26"/>
        <v>0</v>
      </c>
      <c r="H856" s="547">
        <f t="shared" si="27"/>
        <v>0</v>
      </c>
    </row>
    <row r="857" spans="1:8" x14ac:dyDescent="0.25">
      <c r="A857" s="396" t="e">
        <f>"INN."&amp;EIGNIR!$B$3&amp;C857</f>
        <v>#N/A</v>
      </c>
      <c r="B857" s="511">
        <f>SKULDIR!C127</f>
        <v>0</v>
      </c>
      <c r="C857" s="503" t="s">
        <v>2758</v>
      </c>
      <c r="D857" s="512"/>
      <c r="F857" s="547"/>
      <c r="G857" s="547">
        <f t="shared" si="26"/>
        <v>0</v>
      </c>
      <c r="H857" s="547">
        <f t="shared" si="27"/>
        <v>0</v>
      </c>
    </row>
    <row r="858" spans="1:8" x14ac:dyDescent="0.25">
      <c r="A858" s="396" t="e">
        <f>"INN."&amp;EIGNIR!$B$3&amp;C858</f>
        <v>#N/A</v>
      </c>
      <c r="B858" s="511">
        <f>SKULDIR!C128</f>
        <v>0</v>
      </c>
      <c r="C858" s="503" t="s">
        <v>2759</v>
      </c>
      <c r="D858" s="512"/>
      <c r="F858" s="547"/>
      <c r="G858" s="547">
        <f t="shared" si="26"/>
        <v>0</v>
      </c>
      <c r="H858" s="547">
        <f t="shared" si="27"/>
        <v>0</v>
      </c>
    </row>
    <row r="859" spans="1:8" x14ac:dyDescent="0.25">
      <c r="A859" s="396" t="e">
        <f>"INN."&amp;EIGNIR!$B$3&amp;C859</f>
        <v>#N/A</v>
      </c>
      <c r="B859" s="511">
        <f>SKULDIR!C129</f>
        <v>0</v>
      </c>
      <c r="C859" s="503" t="s">
        <v>2760</v>
      </c>
      <c r="F859" s="547"/>
      <c r="G859" s="547">
        <f t="shared" si="26"/>
        <v>0</v>
      </c>
      <c r="H859" s="547">
        <f t="shared" si="27"/>
        <v>0</v>
      </c>
    </row>
    <row r="860" spans="1:8" x14ac:dyDescent="0.25">
      <c r="A860" s="396" t="e">
        <f>"INN."&amp;EIGNIR!$B$3&amp;C860</f>
        <v>#N/A</v>
      </c>
      <c r="B860" s="511">
        <f>SKULDIR!C130</f>
        <v>0</v>
      </c>
      <c r="C860" s="503" t="s">
        <v>2761</v>
      </c>
      <c r="F860" s="547"/>
      <c r="G860" s="547">
        <f t="shared" si="26"/>
        <v>0</v>
      </c>
      <c r="H860" s="547">
        <f t="shared" si="27"/>
        <v>0</v>
      </c>
    </row>
    <row r="861" spans="1:8" x14ac:dyDescent="0.25">
      <c r="A861" s="396" t="e">
        <f>"INN."&amp;EIGNIR!$B$3&amp;C861</f>
        <v>#N/A</v>
      </c>
      <c r="B861" s="511">
        <f>SKULDIR!C131</f>
        <v>0</v>
      </c>
      <c r="C861" s="503" t="s">
        <v>2762</v>
      </c>
      <c r="F861" s="547"/>
      <c r="G861" s="547">
        <f t="shared" si="26"/>
        <v>0</v>
      </c>
      <c r="H861" s="547">
        <f t="shared" si="27"/>
        <v>0</v>
      </c>
    </row>
    <row r="862" spans="1:8" x14ac:dyDescent="0.25">
      <c r="A862" s="396" t="e">
        <f>"INN."&amp;EIGNIR!$B$3&amp;C862</f>
        <v>#N/A</v>
      </c>
      <c r="B862" s="511">
        <f>SKULDIR!C132</f>
        <v>0</v>
      </c>
      <c r="C862" s="503" t="s">
        <v>2763</v>
      </c>
      <c r="F862" s="547"/>
      <c r="G862" s="547">
        <f t="shared" si="26"/>
        <v>0</v>
      </c>
      <c r="H862" s="547">
        <f t="shared" si="27"/>
        <v>0</v>
      </c>
    </row>
    <row r="863" spans="1:8" x14ac:dyDescent="0.25">
      <c r="A863" s="396" t="e">
        <f>"INN."&amp;EIGNIR!$B$3&amp;C863</f>
        <v>#N/A</v>
      </c>
      <c r="B863" s="511">
        <f>SKULDIR!C133</f>
        <v>0</v>
      </c>
      <c r="C863" s="503" t="s">
        <v>2764</v>
      </c>
      <c r="F863" s="547"/>
      <c r="G863" s="547">
        <f t="shared" si="26"/>
        <v>0</v>
      </c>
      <c r="H863" s="547">
        <f t="shared" si="27"/>
        <v>0</v>
      </c>
    </row>
    <row r="864" spans="1:8" x14ac:dyDescent="0.25">
      <c r="A864" s="396" t="e">
        <f>"INN."&amp;EIGNIR!$B$3&amp;C864</f>
        <v>#N/A</v>
      </c>
      <c r="B864" s="511">
        <f>SKULDIR!C134</f>
        <v>0</v>
      </c>
      <c r="C864" s="503" t="s">
        <v>2765</v>
      </c>
      <c r="F864" s="547"/>
      <c r="G864" s="547">
        <f t="shared" si="26"/>
        <v>0</v>
      </c>
      <c r="H864" s="547">
        <f t="shared" si="27"/>
        <v>0</v>
      </c>
    </row>
    <row r="865" spans="1:8" x14ac:dyDescent="0.25">
      <c r="A865" s="396" t="e">
        <f>"INN."&amp;EIGNIR!$B$3&amp;C865</f>
        <v>#N/A</v>
      </c>
      <c r="B865" s="511">
        <f>SKULDIR!C135</f>
        <v>0</v>
      </c>
      <c r="C865" s="503" t="s">
        <v>2766</v>
      </c>
      <c r="F865" s="547"/>
      <c r="G865" s="547">
        <f t="shared" si="26"/>
        <v>0</v>
      </c>
      <c r="H865" s="547">
        <f t="shared" si="27"/>
        <v>0</v>
      </c>
    </row>
    <row r="866" spans="1:8" x14ac:dyDescent="0.25">
      <c r="A866" s="396" t="e">
        <f>"INN."&amp;EIGNIR!$B$3&amp;C866</f>
        <v>#N/A</v>
      </c>
      <c r="B866" s="511">
        <f>SKULDIR!C136</f>
        <v>0</v>
      </c>
      <c r="C866" s="503" t="s">
        <v>2767</v>
      </c>
      <c r="F866" s="547"/>
      <c r="G866" s="547">
        <f t="shared" si="26"/>
        <v>0</v>
      </c>
      <c r="H866" s="547">
        <f t="shared" si="27"/>
        <v>0</v>
      </c>
    </row>
    <row r="867" spans="1:8" x14ac:dyDescent="0.25">
      <c r="A867" s="396" t="e">
        <f>"INN."&amp;EIGNIR!$B$3&amp;C867</f>
        <v>#N/A</v>
      </c>
      <c r="B867" s="511">
        <f>SKULDIR!C137</f>
        <v>0</v>
      </c>
      <c r="C867" s="503" t="s">
        <v>2768</v>
      </c>
      <c r="D867" s="504" t="s">
        <v>2769</v>
      </c>
      <c r="F867" s="547"/>
      <c r="G867" s="547">
        <f t="shared" si="26"/>
        <v>0</v>
      </c>
      <c r="H867" s="547">
        <f t="shared" si="27"/>
        <v>0</v>
      </c>
    </row>
    <row r="868" spans="1:8" x14ac:dyDescent="0.25">
      <c r="A868" s="396" t="e">
        <f>"INN."&amp;EIGNIR!$B$3&amp;C868</f>
        <v>#N/A</v>
      </c>
      <c r="B868" s="511">
        <f>SKULDIR!C138</f>
        <v>0</v>
      </c>
      <c r="C868" s="503" t="s">
        <v>2770</v>
      </c>
      <c r="D868" s="504" t="s">
        <v>2771</v>
      </c>
      <c r="F868" s="547"/>
      <c r="G868" s="547">
        <f t="shared" si="26"/>
        <v>0</v>
      </c>
      <c r="H868" s="547">
        <f t="shared" si="27"/>
        <v>0</v>
      </c>
    </row>
    <row r="869" spans="1:8" x14ac:dyDescent="0.25">
      <c r="A869" s="396" t="e">
        <f>"INN."&amp;EIGNIR!$B$3&amp;C869</f>
        <v>#N/A</v>
      </c>
      <c r="B869" s="511">
        <f>SKULDIR!C139</f>
        <v>0</v>
      </c>
      <c r="C869" s="503" t="s">
        <v>2772</v>
      </c>
      <c r="D869" s="504" t="s">
        <v>2773</v>
      </c>
      <c r="F869" s="547"/>
      <c r="G869" s="547">
        <f t="shared" si="26"/>
        <v>0</v>
      </c>
      <c r="H869" s="547">
        <f t="shared" si="27"/>
        <v>0</v>
      </c>
    </row>
    <row r="870" spans="1:8" x14ac:dyDescent="0.25">
      <c r="A870" s="396" t="e">
        <f>"INN."&amp;EIGNIR!$B$3&amp;C870</f>
        <v>#N/A</v>
      </c>
      <c r="B870" s="511">
        <f>SKULDIR!C140</f>
        <v>0</v>
      </c>
      <c r="C870" s="503" t="s">
        <v>2774</v>
      </c>
      <c r="F870" s="547"/>
      <c r="G870" s="547">
        <f t="shared" si="26"/>
        <v>0</v>
      </c>
      <c r="H870" s="547">
        <f t="shared" si="27"/>
        <v>0</v>
      </c>
    </row>
    <row r="871" spans="1:8" x14ac:dyDescent="0.25">
      <c r="A871" s="396" t="e">
        <f>"INN."&amp;EIGNIR!$B$3&amp;C871</f>
        <v>#N/A</v>
      </c>
      <c r="B871" s="511">
        <f>SKULDIR!C141</f>
        <v>0</v>
      </c>
      <c r="C871" s="503" t="s">
        <v>2775</v>
      </c>
      <c r="F871" s="547"/>
      <c r="G871" s="547">
        <f t="shared" si="26"/>
        <v>0</v>
      </c>
      <c r="H871" s="547">
        <f t="shared" si="27"/>
        <v>0</v>
      </c>
    </row>
    <row r="872" spans="1:8" x14ac:dyDescent="0.25">
      <c r="A872" s="396" t="e">
        <f>"INN."&amp;EIGNIR!$B$3&amp;C872</f>
        <v>#N/A</v>
      </c>
      <c r="B872" s="511">
        <f>SKULDIR!C142</f>
        <v>0</v>
      </c>
      <c r="C872" s="503" t="s">
        <v>2776</v>
      </c>
      <c r="F872" s="547"/>
      <c r="G872" s="547">
        <f t="shared" si="26"/>
        <v>0</v>
      </c>
      <c r="H872" s="547">
        <f t="shared" si="27"/>
        <v>0</v>
      </c>
    </row>
    <row r="873" spans="1:8" x14ac:dyDescent="0.25">
      <c r="A873" s="396" t="e">
        <f>"INN."&amp;EIGNIR!$B$3&amp;C873</f>
        <v>#N/A</v>
      </c>
      <c r="B873" s="511">
        <f>SKULDIR!C143</f>
        <v>0</v>
      </c>
      <c r="C873" s="503" t="s">
        <v>2777</v>
      </c>
      <c r="F873" s="547"/>
      <c r="G873" s="547">
        <f t="shared" si="26"/>
        <v>0</v>
      </c>
      <c r="H873" s="547">
        <f t="shared" si="27"/>
        <v>0</v>
      </c>
    </row>
    <row r="874" spans="1:8" x14ac:dyDescent="0.25">
      <c r="A874" s="396" t="e">
        <f>"INN."&amp;EIGNIR!$B$3&amp;C874</f>
        <v>#N/A</v>
      </c>
      <c r="B874" s="511">
        <f>SKULDIR!C144</f>
        <v>0</v>
      </c>
      <c r="C874" s="503" t="s">
        <v>2778</v>
      </c>
      <c r="F874" s="547"/>
      <c r="G874" s="547">
        <f t="shared" si="26"/>
        <v>0</v>
      </c>
      <c r="H874" s="547">
        <f t="shared" si="27"/>
        <v>0</v>
      </c>
    </row>
    <row r="875" spans="1:8" x14ac:dyDescent="0.25">
      <c r="A875" s="396" t="e">
        <f>"INN."&amp;EIGNIR!$B$3&amp;C875</f>
        <v>#N/A</v>
      </c>
      <c r="B875" s="511">
        <f>SKULDIR!C145</f>
        <v>0</v>
      </c>
      <c r="C875" s="503" t="s">
        <v>2779</v>
      </c>
      <c r="D875" s="512"/>
      <c r="F875" s="547"/>
      <c r="G875" s="547">
        <f t="shared" si="26"/>
        <v>0</v>
      </c>
      <c r="H875" s="547">
        <f t="shared" si="27"/>
        <v>0</v>
      </c>
    </row>
    <row r="876" spans="1:8" x14ac:dyDescent="0.25">
      <c r="A876" s="396" t="e">
        <f>"INN."&amp;EIGNIR!$B$3&amp;C876</f>
        <v>#N/A</v>
      </c>
      <c r="B876" s="511">
        <f>SKULDIR!C146</f>
        <v>0</v>
      </c>
      <c r="C876" s="503" t="s">
        <v>2780</v>
      </c>
      <c r="D876" s="512"/>
      <c r="F876" s="547"/>
      <c r="G876" s="547">
        <f t="shared" si="26"/>
        <v>0</v>
      </c>
      <c r="H876" s="547">
        <f t="shared" si="27"/>
        <v>0</v>
      </c>
    </row>
    <row r="877" spans="1:8" x14ac:dyDescent="0.25">
      <c r="A877" s="396" t="e">
        <f>"INN."&amp;EIGNIR!$B$3&amp;C877</f>
        <v>#N/A</v>
      </c>
      <c r="B877" s="511">
        <f>SKULDIR!C147</f>
        <v>0</v>
      </c>
      <c r="C877" s="503" t="s">
        <v>2781</v>
      </c>
      <c r="D877" s="512"/>
      <c r="F877" s="547"/>
      <c r="G877" s="547">
        <f t="shared" si="26"/>
        <v>0</v>
      </c>
      <c r="H877" s="547">
        <f t="shared" si="27"/>
        <v>0</v>
      </c>
    </row>
    <row r="878" spans="1:8" x14ac:dyDescent="0.25">
      <c r="A878" s="396" t="e">
        <f>"INN."&amp;EIGNIR!$B$3&amp;C878</f>
        <v>#N/A</v>
      </c>
      <c r="B878" s="511">
        <f>SKULDIR!C148</f>
        <v>0</v>
      </c>
      <c r="C878" s="503" t="s">
        <v>2782</v>
      </c>
      <c r="D878" s="512"/>
      <c r="F878" s="547"/>
      <c r="G878" s="547">
        <f t="shared" si="26"/>
        <v>0</v>
      </c>
      <c r="H878" s="547">
        <f t="shared" si="27"/>
        <v>0</v>
      </c>
    </row>
    <row r="879" spans="1:8" x14ac:dyDescent="0.25">
      <c r="A879" s="396" t="e">
        <f>"INN."&amp;EIGNIR!$B$3&amp;C879</f>
        <v>#N/A</v>
      </c>
      <c r="B879" s="511">
        <f>SKULDIR!C149</f>
        <v>0</v>
      </c>
      <c r="C879" s="503" t="s">
        <v>2783</v>
      </c>
      <c r="D879" s="512"/>
      <c r="F879" s="547"/>
      <c r="G879" s="547">
        <f t="shared" si="26"/>
        <v>0</v>
      </c>
      <c r="H879" s="547">
        <f t="shared" si="27"/>
        <v>0</v>
      </c>
    </row>
    <row r="880" spans="1:8" x14ac:dyDescent="0.25">
      <c r="A880" s="396" t="e">
        <f>"INN."&amp;EIGNIR!$B$3&amp;C880</f>
        <v>#N/A</v>
      </c>
      <c r="B880" s="511">
        <f>SKULDIR!C150</f>
        <v>0</v>
      </c>
      <c r="C880" s="503" t="s">
        <v>2784</v>
      </c>
      <c r="D880" s="512"/>
      <c r="F880" s="547"/>
      <c r="G880" s="547">
        <f t="shared" si="26"/>
        <v>0</v>
      </c>
      <c r="H880" s="547">
        <f t="shared" si="27"/>
        <v>0</v>
      </c>
    </row>
    <row r="881" spans="1:8" x14ac:dyDescent="0.25">
      <c r="A881" s="396" t="e">
        <f>"INN."&amp;EIGNIR!$B$3&amp;C881</f>
        <v>#N/A</v>
      </c>
      <c r="B881" s="511">
        <f>SKULDIR!C151</f>
        <v>0</v>
      </c>
      <c r="C881" s="503" t="s">
        <v>2785</v>
      </c>
      <c r="D881" s="512"/>
      <c r="F881" s="547"/>
      <c r="G881" s="547">
        <f t="shared" si="26"/>
        <v>0</v>
      </c>
      <c r="H881" s="547">
        <f t="shared" si="27"/>
        <v>0</v>
      </c>
    </row>
    <row r="882" spans="1:8" x14ac:dyDescent="0.25">
      <c r="A882" s="396" t="e">
        <f>"INN."&amp;EIGNIR!$B$3&amp;C882</f>
        <v>#N/A</v>
      </c>
      <c r="B882" s="511">
        <f>SKULDIR!C152</f>
        <v>0</v>
      </c>
      <c r="C882" s="503" t="s">
        <v>2786</v>
      </c>
      <c r="D882" s="512"/>
      <c r="F882" s="547"/>
      <c r="G882" s="547">
        <f t="shared" si="26"/>
        <v>0</v>
      </c>
      <c r="H882" s="547">
        <f t="shared" si="27"/>
        <v>0</v>
      </c>
    </row>
    <row r="883" spans="1:8" x14ac:dyDescent="0.25">
      <c r="A883" s="396" t="e">
        <f>"INN."&amp;EIGNIR!$B$3&amp;C883</f>
        <v>#N/A</v>
      </c>
      <c r="B883" s="511">
        <f>SKULDIR!C153</f>
        <v>0</v>
      </c>
      <c r="C883" s="503" t="s">
        <v>2787</v>
      </c>
      <c r="D883" s="512"/>
      <c r="F883" s="547"/>
      <c r="G883" s="547">
        <f t="shared" si="26"/>
        <v>0</v>
      </c>
      <c r="H883" s="547">
        <f t="shared" si="27"/>
        <v>0</v>
      </c>
    </row>
    <row r="884" spans="1:8" x14ac:dyDescent="0.25">
      <c r="A884" s="396" t="e">
        <f>"INN."&amp;EIGNIR!$B$3&amp;C884</f>
        <v>#N/A</v>
      </c>
      <c r="B884" s="511">
        <f>SKULDIR!C154</f>
        <v>0</v>
      </c>
      <c r="C884" s="503" t="s">
        <v>2788</v>
      </c>
      <c r="D884" s="512"/>
      <c r="F884" s="547"/>
      <c r="G884" s="547">
        <f t="shared" si="26"/>
        <v>0</v>
      </c>
      <c r="H884" s="547">
        <f t="shared" si="27"/>
        <v>0</v>
      </c>
    </row>
    <row r="885" spans="1:8" x14ac:dyDescent="0.25">
      <c r="A885" s="396" t="e">
        <f>"INN."&amp;EIGNIR!$B$3&amp;C885</f>
        <v>#N/A</v>
      </c>
      <c r="B885" s="511">
        <f>SKULDIR!C155</f>
        <v>0</v>
      </c>
      <c r="C885" s="503" t="s">
        <v>2789</v>
      </c>
      <c r="D885" s="512"/>
      <c r="F885" s="547"/>
      <c r="G885" s="547">
        <f t="shared" si="26"/>
        <v>0</v>
      </c>
      <c r="H885" s="547">
        <f t="shared" si="27"/>
        <v>0</v>
      </c>
    </row>
    <row r="886" spans="1:8" x14ac:dyDescent="0.25">
      <c r="A886" s="396" t="e">
        <f>"INN."&amp;EIGNIR!$B$3&amp;C886</f>
        <v>#N/A</v>
      </c>
      <c r="B886" s="511">
        <f>SKULDIR!C156</f>
        <v>0</v>
      </c>
      <c r="C886" s="503" t="s">
        <v>2790</v>
      </c>
      <c r="D886" s="512"/>
      <c r="F886" s="547"/>
      <c r="G886" s="547">
        <f t="shared" si="26"/>
        <v>0</v>
      </c>
      <c r="H886" s="547">
        <f t="shared" si="27"/>
        <v>0</v>
      </c>
    </row>
    <row r="887" spans="1:8" x14ac:dyDescent="0.25">
      <c r="A887" s="396" t="e">
        <f>"INN."&amp;EIGNIR!$B$3&amp;C887</f>
        <v>#N/A</v>
      </c>
      <c r="B887" s="511">
        <f>SKULDIR!C157</f>
        <v>0</v>
      </c>
      <c r="C887" s="503" t="s">
        <v>2791</v>
      </c>
      <c r="D887" s="512"/>
      <c r="F887" s="547"/>
      <c r="G887" s="547">
        <f t="shared" si="26"/>
        <v>0</v>
      </c>
      <c r="H887" s="547">
        <f t="shared" si="27"/>
        <v>0</v>
      </c>
    </row>
    <row r="888" spans="1:8" x14ac:dyDescent="0.25">
      <c r="A888" s="396" t="e">
        <f>"INN."&amp;EIGNIR!$B$3&amp;C888</f>
        <v>#N/A</v>
      </c>
      <c r="B888" s="511">
        <f>SKULDIR!C158</f>
        <v>0</v>
      </c>
      <c r="C888" s="503" t="s">
        <v>2792</v>
      </c>
      <c r="D888" s="512"/>
      <c r="F888" s="547"/>
      <c r="G888" s="547">
        <f t="shared" si="26"/>
        <v>0</v>
      </c>
      <c r="H888" s="547">
        <f t="shared" si="27"/>
        <v>0</v>
      </c>
    </row>
    <row r="889" spans="1:8" x14ac:dyDescent="0.25">
      <c r="A889" s="396" t="e">
        <f>"INN."&amp;EIGNIR!$B$3&amp;C889</f>
        <v>#N/A</v>
      </c>
      <c r="B889" s="511">
        <f>SKULDIR!C159</f>
        <v>0</v>
      </c>
      <c r="C889" s="503" t="s">
        <v>2793</v>
      </c>
      <c r="D889" s="512"/>
      <c r="F889" s="547"/>
      <c r="G889" s="547">
        <f t="shared" si="26"/>
        <v>0</v>
      </c>
      <c r="H889" s="547">
        <f t="shared" si="27"/>
        <v>0</v>
      </c>
    </row>
    <row r="890" spans="1:8" x14ac:dyDescent="0.25">
      <c r="A890" s="396" t="e">
        <f>"INN."&amp;EIGNIR!$B$3&amp;C890</f>
        <v>#N/A</v>
      </c>
      <c r="B890" s="511">
        <f>SKULDIR!C160</f>
        <v>0</v>
      </c>
      <c r="C890" s="503" t="s">
        <v>2794</v>
      </c>
      <c r="D890" s="512"/>
      <c r="F890" s="547"/>
      <c r="G890" s="547">
        <f t="shared" si="26"/>
        <v>0</v>
      </c>
      <c r="H890" s="547">
        <f t="shared" si="27"/>
        <v>0</v>
      </c>
    </row>
    <row r="891" spans="1:8" x14ac:dyDescent="0.25">
      <c r="A891" s="396" t="e">
        <f>"INN."&amp;EIGNIR!$B$3&amp;C891</f>
        <v>#N/A</v>
      </c>
      <c r="B891" s="511">
        <f>SKULDIR!C161</f>
        <v>0</v>
      </c>
      <c r="C891" s="503" t="s">
        <v>2795</v>
      </c>
      <c r="F891" s="547"/>
      <c r="G891" s="547">
        <f t="shared" si="26"/>
        <v>0</v>
      </c>
      <c r="H891" s="547">
        <f t="shared" si="27"/>
        <v>0</v>
      </c>
    </row>
    <row r="892" spans="1:8" x14ac:dyDescent="0.25">
      <c r="A892" s="396" t="e">
        <f>"INN."&amp;EIGNIR!$B$3&amp;C892</f>
        <v>#N/A</v>
      </c>
      <c r="B892" s="511">
        <f>SKULDIR!C162</f>
        <v>0</v>
      </c>
      <c r="C892" s="503" t="s">
        <v>2796</v>
      </c>
      <c r="F892" s="547"/>
      <c r="G892" s="547">
        <f t="shared" si="26"/>
        <v>0</v>
      </c>
      <c r="H892" s="547">
        <f t="shared" si="27"/>
        <v>0</v>
      </c>
    </row>
    <row r="893" spans="1:8" x14ac:dyDescent="0.25">
      <c r="A893" s="396" t="e">
        <f>"INN."&amp;EIGNIR!$B$3&amp;C893</f>
        <v>#N/A</v>
      </c>
      <c r="B893" s="511">
        <f>SKULDIR!C163</f>
        <v>0</v>
      </c>
      <c r="C893" s="503" t="s">
        <v>2797</v>
      </c>
      <c r="F893" s="547"/>
      <c r="G893" s="547">
        <f t="shared" si="26"/>
        <v>0</v>
      </c>
      <c r="H893" s="547">
        <f t="shared" si="27"/>
        <v>0</v>
      </c>
    </row>
    <row r="894" spans="1:8" x14ac:dyDescent="0.25">
      <c r="A894" s="396" t="e">
        <f>"INN."&amp;EIGNIR!$B$3&amp;C894</f>
        <v>#N/A</v>
      </c>
      <c r="B894" s="511">
        <f>SKULDIR!C164</f>
        <v>0</v>
      </c>
      <c r="C894" s="503" t="s">
        <v>2798</v>
      </c>
      <c r="F894" s="547"/>
      <c r="G894" s="547">
        <f t="shared" si="26"/>
        <v>0</v>
      </c>
      <c r="H894" s="547">
        <f t="shared" si="27"/>
        <v>0</v>
      </c>
    </row>
    <row r="895" spans="1:8" x14ac:dyDescent="0.25">
      <c r="A895" s="396" t="e">
        <f>"INN."&amp;EIGNIR!$B$3&amp;C895</f>
        <v>#N/A</v>
      </c>
      <c r="B895" s="511">
        <f>SKULDIR!C165</f>
        <v>0</v>
      </c>
      <c r="C895" s="503" t="s">
        <v>2799</v>
      </c>
      <c r="F895" s="547"/>
      <c r="G895" s="547">
        <f t="shared" si="26"/>
        <v>0</v>
      </c>
      <c r="H895" s="547">
        <f t="shared" si="27"/>
        <v>0</v>
      </c>
    </row>
    <row r="896" spans="1:8" x14ac:dyDescent="0.25">
      <c r="A896" s="396" t="e">
        <f>"INN."&amp;EIGNIR!$B$3&amp;C896</f>
        <v>#N/A</v>
      </c>
      <c r="B896" s="511">
        <f>SKULDIR!C166</f>
        <v>0</v>
      </c>
      <c r="C896" s="503" t="s">
        <v>2800</v>
      </c>
      <c r="F896" s="547"/>
      <c r="G896" s="547">
        <f t="shared" si="26"/>
        <v>0</v>
      </c>
      <c r="H896" s="547">
        <f t="shared" si="27"/>
        <v>0</v>
      </c>
    </row>
    <row r="897" spans="1:8" x14ac:dyDescent="0.25">
      <c r="A897" s="396" t="e">
        <f>"INN."&amp;EIGNIR!$B$3&amp;C897</f>
        <v>#N/A</v>
      </c>
      <c r="B897" s="511">
        <f>SKULDIR!C167</f>
        <v>0</v>
      </c>
      <c r="C897" s="503" t="s">
        <v>2801</v>
      </c>
      <c r="F897" s="547"/>
      <c r="G897" s="547">
        <f t="shared" si="26"/>
        <v>0</v>
      </c>
      <c r="H897" s="547">
        <f t="shared" si="27"/>
        <v>0</v>
      </c>
    </row>
    <row r="898" spans="1:8" x14ac:dyDescent="0.25">
      <c r="A898" s="396" t="e">
        <f>"INN."&amp;EIGNIR!$B$3&amp;C898</f>
        <v>#N/A</v>
      </c>
      <c r="B898" s="511">
        <f>SKULDIR!C168</f>
        <v>0</v>
      </c>
      <c r="C898" s="503" t="s">
        <v>2802</v>
      </c>
      <c r="F898" s="547"/>
      <c r="G898" s="547">
        <f t="shared" si="26"/>
        <v>0</v>
      </c>
      <c r="H898" s="547">
        <f t="shared" si="27"/>
        <v>0</v>
      </c>
    </row>
    <row r="899" spans="1:8" x14ac:dyDescent="0.25">
      <c r="A899" s="396" t="e">
        <f>"INN."&amp;EIGNIR!$B$3&amp;C899</f>
        <v>#N/A</v>
      </c>
      <c r="B899" s="511">
        <f>SKULDIR!C169</f>
        <v>0</v>
      </c>
      <c r="C899" s="503" t="s">
        <v>2803</v>
      </c>
      <c r="F899" s="547"/>
      <c r="G899" s="547">
        <f t="shared" si="26"/>
        <v>0</v>
      </c>
      <c r="H899" s="547">
        <f t="shared" si="27"/>
        <v>0</v>
      </c>
    </row>
    <row r="900" spans="1:8" x14ac:dyDescent="0.25">
      <c r="A900" s="396" t="e">
        <f>"INN."&amp;EIGNIR!$B$3&amp;C900</f>
        <v>#N/A</v>
      </c>
      <c r="B900" s="511">
        <f>SKULDIR!C170</f>
        <v>0</v>
      </c>
      <c r="C900" s="503" t="s">
        <v>2804</v>
      </c>
      <c r="F900" s="547"/>
      <c r="G900" s="547">
        <f t="shared" si="26"/>
        <v>0</v>
      </c>
      <c r="H900" s="547">
        <f t="shared" si="27"/>
        <v>0</v>
      </c>
    </row>
    <row r="901" spans="1:8" x14ac:dyDescent="0.25">
      <c r="A901" s="396" t="e">
        <f>"INN."&amp;EIGNIR!$B$3&amp;C901</f>
        <v>#N/A</v>
      </c>
      <c r="B901" s="511">
        <f>SKULDIR!C171</f>
        <v>0</v>
      </c>
      <c r="C901" s="503" t="s">
        <v>2805</v>
      </c>
      <c r="D901" s="504" t="s">
        <v>2651</v>
      </c>
      <c r="F901" s="547"/>
      <c r="G901" s="547">
        <f t="shared" si="26"/>
        <v>0</v>
      </c>
      <c r="H901" s="547">
        <f t="shared" si="27"/>
        <v>0</v>
      </c>
    </row>
    <row r="902" spans="1:8" x14ac:dyDescent="0.25">
      <c r="A902" s="396" t="e">
        <f>"INN."&amp;EIGNIR!$B$3&amp;C902</f>
        <v>#N/A</v>
      </c>
      <c r="B902" s="511">
        <f>SKULDIR!C172</f>
        <v>0</v>
      </c>
      <c r="C902" s="503" t="s">
        <v>2806</v>
      </c>
      <c r="F902" s="547"/>
      <c r="G902" s="547">
        <f t="shared" si="26"/>
        <v>0</v>
      </c>
      <c r="H902" s="547">
        <f t="shared" si="27"/>
        <v>0</v>
      </c>
    </row>
    <row r="903" spans="1:8" x14ac:dyDescent="0.25">
      <c r="A903" s="396" t="e">
        <f>"INN."&amp;EIGNIR!$B$3&amp;C903</f>
        <v>#N/A</v>
      </c>
      <c r="B903" s="511">
        <f>SKULDIR!C173</f>
        <v>0</v>
      </c>
      <c r="C903" s="503" t="s">
        <v>2807</v>
      </c>
      <c r="F903" s="547"/>
      <c r="G903" s="547">
        <f t="shared" si="26"/>
        <v>0</v>
      </c>
      <c r="H903" s="547">
        <f t="shared" si="27"/>
        <v>0</v>
      </c>
    </row>
    <row r="904" spans="1:8" x14ac:dyDescent="0.25">
      <c r="A904" s="559" t="e">
        <f>"INN."&amp;EIGNIR!$B$3&amp;C904</f>
        <v>#N/A</v>
      </c>
      <c r="B904" s="560">
        <f>SKULDIR!C174</f>
        <v>0</v>
      </c>
      <c r="C904" s="563" t="s">
        <v>13723</v>
      </c>
      <c r="D904" s="561" t="s">
        <v>13706</v>
      </c>
      <c r="E904" s="559"/>
      <c r="F904" s="562"/>
      <c r="G904" s="562">
        <f t="shared" ref="G904:G906" si="28">+F904-B904</f>
        <v>0</v>
      </c>
      <c r="H904" s="562">
        <f t="shared" ref="H904:H906" si="29">+ABS(G904)</f>
        <v>0</v>
      </c>
    </row>
    <row r="905" spans="1:8" x14ac:dyDescent="0.25">
      <c r="A905" s="559" t="e">
        <f>"INN."&amp;EIGNIR!$B$3&amp;C905</f>
        <v>#N/A</v>
      </c>
      <c r="B905" s="560">
        <f>SKULDIR!C175</f>
        <v>0</v>
      </c>
      <c r="C905" s="563" t="s">
        <v>13724</v>
      </c>
      <c r="D905" s="561"/>
      <c r="E905" s="559"/>
      <c r="F905" s="562"/>
      <c r="G905" s="562">
        <f t="shared" si="28"/>
        <v>0</v>
      </c>
      <c r="H905" s="562">
        <f t="shared" si="29"/>
        <v>0</v>
      </c>
    </row>
    <row r="906" spans="1:8" x14ac:dyDescent="0.25">
      <c r="A906" s="559" t="e">
        <f>"INN."&amp;EIGNIR!$B$3&amp;C906</f>
        <v>#N/A</v>
      </c>
      <c r="B906" s="560">
        <f>SKULDIR!C176</f>
        <v>0</v>
      </c>
      <c r="C906" s="563" t="s">
        <v>13725</v>
      </c>
      <c r="D906" s="561"/>
      <c r="E906" s="559"/>
      <c r="F906" s="562"/>
      <c r="G906" s="562">
        <f t="shared" si="28"/>
        <v>0</v>
      </c>
      <c r="H906" s="562">
        <f t="shared" si="29"/>
        <v>0</v>
      </c>
    </row>
    <row r="907" spans="1:8" x14ac:dyDescent="0.25">
      <c r="A907" s="396" t="e">
        <f>"INN."&amp;EIGNIR!$B$3&amp;C907</f>
        <v>#N/A</v>
      </c>
      <c r="B907" s="511">
        <f>SKULDIR!C177</f>
        <v>0</v>
      </c>
      <c r="C907" s="503" t="s">
        <v>2808</v>
      </c>
      <c r="D907" s="504" t="s">
        <v>2655</v>
      </c>
      <c r="F907" s="547"/>
      <c r="G907" s="547">
        <f t="shared" si="26"/>
        <v>0</v>
      </c>
      <c r="H907" s="547">
        <f t="shared" si="27"/>
        <v>0</v>
      </c>
    </row>
    <row r="908" spans="1:8" x14ac:dyDescent="0.25">
      <c r="A908" s="396" t="e">
        <f>"INN."&amp;EIGNIR!$B$3&amp;C908</f>
        <v>#N/A</v>
      </c>
      <c r="B908" s="511">
        <f>SKULDIR!C178</f>
        <v>0</v>
      </c>
      <c r="C908" s="503" t="s">
        <v>2809</v>
      </c>
      <c r="F908" s="547"/>
      <c r="G908" s="547">
        <f t="shared" si="26"/>
        <v>0</v>
      </c>
      <c r="H908" s="547">
        <f t="shared" si="27"/>
        <v>0</v>
      </c>
    </row>
    <row r="909" spans="1:8" x14ac:dyDescent="0.25">
      <c r="A909" s="396" t="e">
        <f>"INN."&amp;EIGNIR!$B$3&amp;C909</f>
        <v>#N/A</v>
      </c>
      <c r="B909" s="511">
        <f>SKULDIR!C179</f>
        <v>0</v>
      </c>
      <c r="C909" s="503" t="s">
        <v>2810</v>
      </c>
      <c r="F909" s="547"/>
      <c r="G909" s="547">
        <f t="shared" si="26"/>
        <v>0</v>
      </c>
      <c r="H909" s="547">
        <f t="shared" si="27"/>
        <v>0</v>
      </c>
    </row>
    <row r="910" spans="1:8" x14ac:dyDescent="0.25">
      <c r="A910" s="396" t="e">
        <f>"INN."&amp;EIGNIR!$B$3&amp;C910</f>
        <v>#N/A</v>
      </c>
      <c r="B910" s="511">
        <f>SKULDIR!C180</f>
        <v>0</v>
      </c>
      <c r="C910" s="503" t="s">
        <v>2811</v>
      </c>
      <c r="F910" s="547"/>
      <c r="G910" s="547">
        <f t="shared" si="26"/>
        <v>0</v>
      </c>
      <c r="H910" s="547">
        <f t="shared" si="27"/>
        <v>0</v>
      </c>
    </row>
    <row r="911" spans="1:8" x14ac:dyDescent="0.25">
      <c r="A911" s="396" t="e">
        <f>"INN."&amp;EIGNIR!$B$3&amp;C911</f>
        <v>#N/A</v>
      </c>
      <c r="B911" s="511">
        <f>SKULDIR!C181</f>
        <v>0</v>
      </c>
      <c r="C911" s="503" t="s">
        <v>2812</v>
      </c>
      <c r="F911" s="547"/>
      <c r="G911" s="547">
        <f t="shared" ref="G911:G974" si="30">+F911-B911</f>
        <v>0</v>
      </c>
      <c r="H911" s="547">
        <f t="shared" si="27"/>
        <v>0</v>
      </c>
    </row>
    <row r="912" spans="1:8" x14ac:dyDescent="0.25">
      <c r="A912" s="396" t="e">
        <f>"INN."&amp;EIGNIR!$B$3&amp;C912</f>
        <v>#N/A</v>
      </c>
      <c r="B912" s="511">
        <f>SKULDIR!C182</f>
        <v>0</v>
      </c>
      <c r="C912" s="503" t="s">
        <v>2813</v>
      </c>
      <c r="D912" s="504" t="s">
        <v>2661</v>
      </c>
      <c r="F912" s="547"/>
      <c r="G912" s="547">
        <f t="shared" si="30"/>
        <v>0</v>
      </c>
      <c r="H912" s="547">
        <f t="shared" ref="H912:H975" si="31">+ABS(G912)</f>
        <v>0</v>
      </c>
    </row>
    <row r="913" spans="1:8" x14ac:dyDescent="0.25">
      <c r="A913" s="396" t="e">
        <f>"INN."&amp;EIGNIR!$B$3&amp;C913</f>
        <v>#N/A</v>
      </c>
      <c r="B913" s="511">
        <f>SKULDIR!C183</f>
        <v>0</v>
      </c>
      <c r="C913" s="503" t="s">
        <v>2814</v>
      </c>
      <c r="F913" s="547"/>
      <c r="G913" s="547">
        <f t="shared" si="30"/>
        <v>0</v>
      </c>
      <c r="H913" s="547">
        <f t="shared" si="31"/>
        <v>0</v>
      </c>
    </row>
    <row r="914" spans="1:8" x14ac:dyDescent="0.25">
      <c r="A914" s="396" t="e">
        <f>"INN."&amp;EIGNIR!$B$3&amp;C914</f>
        <v>#N/A</v>
      </c>
      <c r="B914" s="511">
        <f>SKULDIR!C184</f>
        <v>0</v>
      </c>
      <c r="C914" s="503" t="s">
        <v>2815</v>
      </c>
      <c r="F914" s="547"/>
      <c r="G914" s="547">
        <f t="shared" si="30"/>
        <v>0</v>
      </c>
      <c r="H914" s="547">
        <f t="shared" si="31"/>
        <v>0</v>
      </c>
    </row>
    <row r="915" spans="1:8" x14ac:dyDescent="0.25">
      <c r="A915" s="396" t="e">
        <f>"INN."&amp;EIGNIR!$B$3&amp;C915</f>
        <v>#N/A</v>
      </c>
      <c r="B915" s="511">
        <f>SKULDIR!C185</f>
        <v>0</v>
      </c>
      <c r="C915" s="503" t="s">
        <v>2816</v>
      </c>
      <c r="F915" s="547"/>
      <c r="G915" s="547">
        <f t="shared" si="30"/>
        <v>0</v>
      </c>
      <c r="H915" s="547">
        <f t="shared" si="31"/>
        <v>0</v>
      </c>
    </row>
    <row r="916" spans="1:8" x14ac:dyDescent="0.25">
      <c r="A916" s="396" t="e">
        <f>"INN."&amp;EIGNIR!$B$3&amp;C916</f>
        <v>#N/A</v>
      </c>
      <c r="B916" s="511">
        <f>SKULDIR!C186</f>
        <v>0</v>
      </c>
      <c r="C916" s="503" t="s">
        <v>2817</v>
      </c>
      <c r="D916" s="504" t="s">
        <v>2666</v>
      </c>
      <c r="F916" s="547"/>
      <c r="G916" s="547">
        <f t="shared" si="30"/>
        <v>0</v>
      </c>
      <c r="H916" s="547">
        <f t="shared" si="31"/>
        <v>0</v>
      </c>
    </row>
    <row r="917" spans="1:8" x14ac:dyDescent="0.25">
      <c r="A917" s="396" t="e">
        <f>"INN."&amp;EIGNIR!$B$3&amp;C917</f>
        <v>#N/A</v>
      </c>
      <c r="B917" s="511">
        <f>SKULDIR!C187</f>
        <v>0</v>
      </c>
      <c r="C917" s="503" t="s">
        <v>2818</v>
      </c>
      <c r="D917" s="504" t="s">
        <v>2819</v>
      </c>
      <c r="F917" s="547"/>
      <c r="G917" s="547">
        <f t="shared" si="30"/>
        <v>0</v>
      </c>
      <c r="H917" s="547">
        <f t="shared" si="31"/>
        <v>0</v>
      </c>
    </row>
    <row r="918" spans="1:8" x14ac:dyDescent="0.25">
      <c r="A918" s="396" t="e">
        <f>"INN."&amp;EIGNIR!$B$3&amp;C918</f>
        <v>#N/A</v>
      </c>
      <c r="B918" s="511">
        <f>SKULDIR!C188</f>
        <v>0</v>
      </c>
      <c r="C918" s="503" t="s">
        <v>2820</v>
      </c>
      <c r="F918" s="547"/>
      <c r="G918" s="547">
        <f t="shared" si="30"/>
        <v>0</v>
      </c>
      <c r="H918" s="547">
        <f t="shared" si="31"/>
        <v>0</v>
      </c>
    </row>
    <row r="919" spans="1:8" x14ac:dyDescent="0.25">
      <c r="A919" s="396" t="e">
        <f>"INN."&amp;EIGNIR!$B$3&amp;C919</f>
        <v>#N/A</v>
      </c>
      <c r="B919" s="511">
        <f>SKULDIR!C189</f>
        <v>0</v>
      </c>
      <c r="C919" s="503" t="s">
        <v>2821</v>
      </c>
      <c r="F919" s="547"/>
      <c r="G919" s="547">
        <f t="shared" si="30"/>
        <v>0</v>
      </c>
      <c r="H919" s="547">
        <f t="shared" si="31"/>
        <v>0</v>
      </c>
    </row>
    <row r="920" spans="1:8" x14ac:dyDescent="0.25">
      <c r="A920" s="396" t="e">
        <f>"INN."&amp;EIGNIR!$B$3&amp;C920</f>
        <v>#N/A</v>
      </c>
      <c r="B920" s="511">
        <f>SKULDIR!C190</f>
        <v>0</v>
      </c>
      <c r="C920" s="503" t="s">
        <v>2822</v>
      </c>
      <c r="F920" s="547"/>
      <c r="G920" s="547">
        <f t="shared" si="30"/>
        <v>0</v>
      </c>
      <c r="H920" s="547">
        <f t="shared" si="31"/>
        <v>0</v>
      </c>
    </row>
    <row r="921" spans="1:8" x14ac:dyDescent="0.25">
      <c r="A921" s="396" t="e">
        <f>"INN."&amp;EIGNIR!$B$3&amp;C921</f>
        <v>#N/A</v>
      </c>
      <c r="B921" s="511">
        <f>SKULDIR!C191</f>
        <v>0</v>
      </c>
      <c r="C921" s="503" t="s">
        <v>2823</v>
      </c>
      <c r="F921" s="547"/>
      <c r="G921" s="547">
        <f t="shared" si="30"/>
        <v>0</v>
      </c>
      <c r="H921" s="547">
        <f t="shared" si="31"/>
        <v>0</v>
      </c>
    </row>
    <row r="922" spans="1:8" x14ac:dyDescent="0.25">
      <c r="A922" s="396" t="e">
        <f>"INN."&amp;EIGNIR!$B$3&amp;C922</f>
        <v>#N/A</v>
      </c>
      <c r="B922" s="511">
        <f>SKULDIR!C192</f>
        <v>0</v>
      </c>
      <c r="C922" s="503" t="s">
        <v>2824</v>
      </c>
      <c r="F922" s="547"/>
      <c r="G922" s="547">
        <f t="shared" si="30"/>
        <v>0</v>
      </c>
      <c r="H922" s="547">
        <f t="shared" si="31"/>
        <v>0</v>
      </c>
    </row>
    <row r="923" spans="1:8" x14ac:dyDescent="0.25">
      <c r="A923" s="396" t="e">
        <f>"INN."&amp;EIGNIR!$B$3&amp;C923</f>
        <v>#N/A</v>
      </c>
      <c r="B923" s="511">
        <f>SKULDIR!C193</f>
        <v>0</v>
      </c>
      <c r="C923" s="503" t="s">
        <v>2825</v>
      </c>
      <c r="D923" s="504" t="s">
        <v>2826</v>
      </c>
      <c r="F923" s="547"/>
      <c r="G923" s="547">
        <f t="shared" si="30"/>
        <v>0</v>
      </c>
      <c r="H923" s="547">
        <f t="shared" si="31"/>
        <v>0</v>
      </c>
    </row>
    <row r="924" spans="1:8" x14ac:dyDescent="0.25">
      <c r="A924" s="396" t="e">
        <f>"INN."&amp;EIGNIR!$B$3&amp;C924</f>
        <v>#N/A</v>
      </c>
      <c r="B924" s="511">
        <f>SKULDIR!C194</f>
        <v>0</v>
      </c>
      <c r="C924" s="503" t="s">
        <v>2827</v>
      </c>
      <c r="F924" s="547"/>
      <c r="G924" s="547">
        <f t="shared" si="30"/>
        <v>0</v>
      </c>
      <c r="H924" s="547">
        <f t="shared" si="31"/>
        <v>0</v>
      </c>
    </row>
    <row r="925" spans="1:8" x14ac:dyDescent="0.25">
      <c r="A925" s="396" t="e">
        <f>"INN."&amp;EIGNIR!$B$3&amp;C925</f>
        <v>#N/A</v>
      </c>
      <c r="B925" s="511">
        <f>SKULDIR!C195</f>
        <v>0</v>
      </c>
      <c r="C925" s="503" t="s">
        <v>2828</v>
      </c>
      <c r="F925" s="547"/>
      <c r="G925" s="547">
        <f t="shared" si="30"/>
        <v>0</v>
      </c>
      <c r="H925" s="547">
        <f t="shared" si="31"/>
        <v>0</v>
      </c>
    </row>
    <row r="926" spans="1:8" x14ac:dyDescent="0.25">
      <c r="A926" s="396" t="e">
        <f>"INN."&amp;EIGNIR!$B$3&amp;C926</f>
        <v>#N/A</v>
      </c>
      <c r="B926" s="511">
        <f>SKULDIR!C196</f>
        <v>0</v>
      </c>
      <c r="C926" s="503" t="s">
        <v>2829</v>
      </c>
      <c r="F926" s="547"/>
      <c r="G926" s="547">
        <f t="shared" si="30"/>
        <v>0</v>
      </c>
      <c r="H926" s="547">
        <f t="shared" si="31"/>
        <v>0</v>
      </c>
    </row>
    <row r="927" spans="1:8" x14ac:dyDescent="0.25">
      <c r="A927" s="396" t="e">
        <f>"INN."&amp;EIGNIR!$B$3&amp;C927</f>
        <v>#N/A</v>
      </c>
      <c r="B927" s="511">
        <f>SKULDIR!C197</f>
        <v>0</v>
      </c>
      <c r="C927" s="503" t="s">
        <v>2830</v>
      </c>
      <c r="F927" s="547"/>
      <c r="G927" s="547">
        <f t="shared" si="30"/>
        <v>0</v>
      </c>
      <c r="H927" s="547">
        <f t="shared" si="31"/>
        <v>0</v>
      </c>
    </row>
    <row r="928" spans="1:8" x14ac:dyDescent="0.25">
      <c r="A928" s="396" t="e">
        <f>"INN."&amp;EIGNIR!$B$3&amp;C928</f>
        <v>#N/A</v>
      </c>
      <c r="B928" s="511">
        <f>SKULDIR!C198</f>
        <v>0</v>
      </c>
      <c r="C928" s="503" t="s">
        <v>2831</v>
      </c>
      <c r="F928" s="547"/>
      <c r="G928" s="547">
        <f t="shared" si="30"/>
        <v>0</v>
      </c>
      <c r="H928" s="547">
        <f t="shared" si="31"/>
        <v>0</v>
      </c>
    </row>
    <row r="929" spans="1:8" x14ac:dyDescent="0.25">
      <c r="A929" s="396" t="e">
        <f>"INN."&amp;EIGNIR!$B$3&amp;C929</f>
        <v>#N/A</v>
      </c>
      <c r="B929" s="511">
        <f>SKULDIR!C199</f>
        <v>0</v>
      </c>
      <c r="C929" s="503" t="s">
        <v>2832</v>
      </c>
      <c r="F929" s="547"/>
      <c r="G929" s="547">
        <f t="shared" si="30"/>
        <v>0</v>
      </c>
      <c r="H929" s="547">
        <f t="shared" si="31"/>
        <v>0</v>
      </c>
    </row>
    <row r="930" spans="1:8" x14ac:dyDescent="0.25">
      <c r="A930" s="396" t="e">
        <f>"INN."&amp;EIGNIR!$B$3&amp;C930</f>
        <v>#N/A</v>
      </c>
      <c r="B930" s="511">
        <f>SKULDIR!C200</f>
        <v>0</v>
      </c>
      <c r="C930" s="503" t="s">
        <v>2833</v>
      </c>
      <c r="F930" s="547"/>
      <c r="G930" s="547">
        <f t="shared" si="30"/>
        <v>0</v>
      </c>
      <c r="H930" s="547">
        <f t="shared" si="31"/>
        <v>0</v>
      </c>
    </row>
    <row r="931" spans="1:8" x14ac:dyDescent="0.25">
      <c r="A931" s="396" t="e">
        <f>"INN."&amp;EIGNIR!$B$3&amp;C931</f>
        <v>#N/A</v>
      </c>
      <c r="B931" s="511">
        <f>SKULDIR!C201</f>
        <v>0</v>
      </c>
      <c r="C931" s="503" t="s">
        <v>2834</v>
      </c>
      <c r="F931" s="547"/>
      <c r="G931" s="547">
        <f t="shared" si="30"/>
        <v>0</v>
      </c>
      <c r="H931" s="547">
        <f t="shared" si="31"/>
        <v>0</v>
      </c>
    </row>
    <row r="932" spans="1:8" x14ac:dyDescent="0.25">
      <c r="A932" s="396" t="e">
        <f>"INN."&amp;EIGNIR!$B$3&amp;C932</f>
        <v>#N/A</v>
      </c>
      <c r="B932" s="511">
        <f>SKULDIR!C202</f>
        <v>0</v>
      </c>
      <c r="C932" s="503" t="s">
        <v>2835</v>
      </c>
      <c r="F932" s="547"/>
      <c r="G932" s="547">
        <f t="shared" si="30"/>
        <v>0</v>
      </c>
      <c r="H932" s="547">
        <f t="shared" si="31"/>
        <v>0</v>
      </c>
    </row>
    <row r="933" spans="1:8" x14ac:dyDescent="0.25">
      <c r="A933" s="396" t="e">
        <f>"INN."&amp;EIGNIR!$B$3&amp;C933</f>
        <v>#N/A</v>
      </c>
      <c r="B933" s="511">
        <f>SKULDIR!C203</f>
        <v>0</v>
      </c>
      <c r="C933" s="503" t="s">
        <v>2836</v>
      </c>
      <c r="F933" s="547"/>
      <c r="G933" s="547">
        <f t="shared" si="30"/>
        <v>0</v>
      </c>
      <c r="H933" s="547">
        <f t="shared" si="31"/>
        <v>0</v>
      </c>
    </row>
    <row r="934" spans="1:8" x14ac:dyDescent="0.25">
      <c r="A934" s="396" t="e">
        <f>"INN."&amp;EIGNIR!$B$3&amp;C934</f>
        <v>#N/A</v>
      </c>
      <c r="B934" s="511">
        <f>SKULDIR!C204</f>
        <v>0</v>
      </c>
      <c r="C934" s="503" t="s">
        <v>2837</v>
      </c>
      <c r="F934" s="547"/>
      <c r="G934" s="547">
        <f t="shared" si="30"/>
        <v>0</v>
      </c>
      <c r="H934" s="547">
        <f t="shared" si="31"/>
        <v>0</v>
      </c>
    </row>
    <row r="935" spans="1:8" x14ac:dyDescent="0.25">
      <c r="A935" s="396" t="e">
        <f>"INN."&amp;EIGNIR!$B$3&amp;C935</f>
        <v>#N/A</v>
      </c>
      <c r="B935" s="511">
        <f>SKULDIR!C205</f>
        <v>0</v>
      </c>
      <c r="C935" s="503" t="s">
        <v>2838</v>
      </c>
      <c r="F935" s="547"/>
      <c r="G935" s="547">
        <f t="shared" si="30"/>
        <v>0</v>
      </c>
      <c r="H935" s="547">
        <f t="shared" si="31"/>
        <v>0</v>
      </c>
    </row>
    <row r="936" spans="1:8" x14ac:dyDescent="0.25">
      <c r="A936" s="396" t="e">
        <f>"INN."&amp;EIGNIR!$B$3&amp;C936</f>
        <v>#N/A</v>
      </c>
      <c r="B936" s="511">
        <f>SKULDIR!C206</f>
        <v>0</v>
      </c>
      <c r="C936" s="503" t="s">
        <v>2839</v>
      </c>
      <c r="F936" s="547"/>
      <c r="G936" s="547">
        <f t="shared" si="30"/>
        <v>0</v>
      </c>
      <c r="H936" s="547">
        <f t="shared" si="31"/>
        <v>0</v>
      </c>
    </row>
    <row r="937" spans="1:8" x14ac:dyDescent="0.25">
      <c r="A937" s="396" t="e">
        <f>"INN."&amp;EIGNIR!$B$3&amp;C937</f>
        <v>#N/A</v>
      </c>
      <c r="B937" s="511">
        <f>SKULDIR!C207</f>
        <v>0</v>
      </c>
      <c r="C937" s="503" t="s">
        <v>2840</v>
      </c>
      <c r="F937" s="547"/>
      <c r="G937" s="547">
        <f t="shared" si="30"/>
        <v>0</v>
      </c>
      <c r="H937" s="547">
        <f t="shared" si="31"/>
        <v>0</v>
      </c>
    </row>
    <row r="938" spans="1:8" x14ac:dyDescent="0.25">
      <c r="A938" s="396" t="e">
        <f>"INN."&amp;EIGNIR!$B$3&amp;C938</f>
        <v>#N/A</v>
      </c>
      <c r="B938" s="511">
        <f>SKULDIR!C208</f>
        <v>0</v>
      </c>
      <c r="C938" s="503" t="s">
        <v>2841</v>
      </c>
      <c r="F938" s="547"/>
      <c r="G938" s="547">
        <f t="shared" si="30"/>
        <v>0</v>
      </c>
      <c r="H938" s="547">
        <f t="shared" si="31"/>
        <v>0</v>
      </c>
    </row>
    <row r="939" spans="1:8" x14ac:dyDescent="0.25">
      <c r="A939" s="396" t="e">
        <f>"INN."&amp;EIGNIR!$B$3&amp;C939</f>
        <v>#N/A</v>
      </c>
      <c r="B939" s="511">
        <f>SKULDIR!C209</f>
        <v>0</v>
      </c>
      <c r="C939" s="503" t="s">
        <v>2842</v>
      </c>
      <c r="D939" s="504" t="s">
        <v>2843</v>
      </c>
      <c r="F939" s="547"/>
      <c r="G939" s="547">
        <f t="shared" si="30"/>
        <v>0</v>
      </c>
      <c r="H939" s="547">
        <f t="shared" si="31"/>
        <v>0</v>
      </c>
    </row>
    <row r="940" spans="1:8" x14ac:dyDescent="0.25">
      <c r="A940" s="396" t="e">
        <f>"INN."&amp;EIGNIR!$B$3&amp;C940</f>
        <v>#N/A</v>
      </c>
      <c r="B940" s="511">
        <f>SKULDIR!C212</f>
        <v>0</v>
      </c>
      <c r="C940" s="503" t="s">
        <v>2844</v>
      </c>
      <c r="D940" s="504" t="s">
        <v>2845</v>
      </c>
      <c r="F940" s="547"/>
      <c r="G940" s="547">
        <f t="shared" si="30"/>
        <v>0</v>
      </c>
      <c r="H940" s="547">
        <f t="shared" si="31"/>
        <v>0</v>
      </c>
    </row>
    <row r="941" spans="1:8" x14ac:dyDescent="0.25">
      <c r="A941" s="396" t="e">
        <f>"INN."&amp;EIGNIR!$B$3&amp;C941</f>
        <v>#N/A</v>
      </c>
      <c r="B941" s="511">
        <f>SKULDIR!C213</f>
        <v>0</v>
      </c>
      <c r="C941" s="503" t="s">
        <v>2846</v>
      </c>
      <c r="F941" s="547"/>
      <c r="G941" s="547">
        <f t="shared" si="30"/>
        <v>0</v>
      </c>
      <c r="H941" s="547">
        <f t="shared" si="31"/>
        <v>0</v>
      </c>
    </row>
    <row r="942" spans="1:8" x14ac:dyDescent="0.25">
      <c r="A942" s="396" t="e">
        <f>"INN."&amp;EIGNIR!$B$3&amp;C942</f>
        <v>#N/A</v>
      </c>
      <c r="B942" s="511">
        <f>SKULDIR!C214</f>
        <v>0</v>
      </c>
      <c r="C942" s="503" t="s">
        <v>2847</v>
      </c>
      <c r="F942" s="547"/>
      <c r="G942" s="547">
        <f t="shared" si="30"/>
        <v>0</v>
      </c>
      <c r="H942" s="547">
        <f t="shared" si="31"/>
        <v>0</v>
      </c>
    </row>
    <row r="943" spans="1:8" x14ac:dyDescent="0.25">
      <c r="A943" s="396" t="e">
        <f>"INN."&amp;EIGNIR!$B$3&amp;C943</f>
        <v>#N/A</v>
      </c>
      <c r="B943" s="511">
        <f>SKULDIR!C215</f>
        <v>0</v>
      </c>
      <c r="C943" s="503" t="s">
        <v>2848</v>
      </c>
      <c r="F943" s="547"/>
      <c r="G943" s="547">
        <f t="shared" si="30"/>
        <v>0</v>
      </c>
      <c r="H943" s="547">
        <f t="shared" si="31"/>
        <v>0</v>
      </c>
    </row>
    <row r="944" spans="1:8" x14ac:dyDescent="0.25">
      <c r="A944" s="396" t="e">
        <f>"INN."&amp;EIGNIR!$B$3&amp;C944</f>
        <v>#N/A</v>
      </c>
      <c r="B944" s="511">
        <f>SKULDIR!C216</f>
        <v>0</v>
      </c>
      <c r="C944" s="503" t="s">
        <v>2849</v>
      </c>
      <c r="F944" s="547"/>
      <c r="G944" s="547">
        <f t="shared" si="30"/>
        <v>0</v>
      </c>
      <c r="H944" s="547">
        <f t="shared" si="31"/>
        <v>0</v>
      </c>
    </row>
    <row r="945" spans="1:8" x14ac:dyDescent="0.25">
      <c r="A945" s="396" t="e">
        <f>"INN."&amp;EIGNIR!$B$3&amp;C945</f>
        <v>#N/A</v>
      </c>
      <c r="B945" s="511">
        <f>SKULDIR!C217</f>
        <v>0</v>
      </c>
      <c r="C945" s="503" t="s">
        <v>2850</v>
      </c>
      <c r="D945" s="504" t="s">
        <v>2851</v>
      </c>
      <c r="F945" s="547"/>
      <c r="G945" s="547">
        <f t="shared" si="30"/>
        <v>0</v>
      </c>
      <c r="H945" s="547">
        <f t="shared" si="31"/>
        <v>0</v>
      </c>
    </row>
    <row r="946" spans="1:8" x14ac:dyDescent="0.25">
      <c r="A946" s="396" t="e">
        <f>"INN."&amp;EIGNIR!$B$3&amp;C946</f>
        <v>#N/A</v>
      </c>
      <c r="B946" s="511">
        <f>SKULDIR!C218</f>
        <v>0</v>
      </c>
      <c r="C946" s="503" t="s">
        <v>2852</v>
      </c>
      <c r="F946" s="547"/>
      <c r="G946" s="547">
        <f t="shared" si="30"/>
        <v>0</v>
      </c>
      <c r="H946" s="547">
        <f t="shared" si="31"/>
        <v>0</v>
      </c>
    </row>
    <row r="947" spans="1:8" x14ac:dyDescent="0.25">
      <c r="A947" s="396" t="e">
        <f>"INN."&amp;EIGNIR!$B$3&amp;C947</f>
        <v>#N/A</v>
      </c>
      <c r="B947" s="511">
        <f>SKULDIR!C219</f>
        <v>0</v>
      </c>
      <c r="C947" s="503" t="s">
        <v>2853</v>
      </c>
      <c r="F947" s="547"/>
      <c r="G947" s="547">
        <f t="shared" si="30"/>
        <v>0</v>
      </c>
      <c r="H947" s="547">
        <f t="shared" si="31"/>
        <v>0</v>
      </c>
    </row>
    <row r="948" spans="1:8" x14ac:dyDescent="0.25">
      <c r="A948" s="396" t="e">
        <f>"INN."&amp;EIGNIR!$B$3&amp;C948</f>
        <v>#N/A</v>
      </c>
      <c r="B948" s="511">
        <f>SKULDIR!C221</f>
        <v>0</v>
      </c>
      <c r="C948" s="503" t="s">
        <v>2854</v>
      </c>
      <c r="D948" s="504" t="s">
        <v>13745</v>
      </c>
      <c r="F948" s="547"/>
      <c r="G948" s="547">
        <f t="shared" si="30"/>
        <v>0</v>
      </c>
      <c r="H948" s="547">
        <f t="shared" si="31"/>
        <v>0</v>
      </c>
    </row>
    <row r="949" spans="1:8" x14ac:dyDescent="0.25">
      <c r="A949" s="396" t="e">
        <f>"INN."&amp;EIGNIR!$B$3&amp;C949</f>
        <v>#N/A</v>
      </c>
      <c r="B949" s="511">
        <f>SKULDIR!C222</f>
        <v>0</v>
      </c>
      <c r="C949" s="503" t="s">
        <v>2855</v>
      </c>
      <c r="F949" s="547"/>
      <c r="G949" s="547">
        <f t="shared" si="30"/>
        <v>0</v>
      </c>
      <c r="H949" s="547">
        <f t="shared" si="31"/>
        <v>0</v>
      </c>
    </row>
    <row r="950" spans="1:8" x14ac:dyDescent="0.25">
      <c r="A950" s="396" t="e">
        <f>"INN."&amp;EIGNIR!$B$3&amp;C950</f>
        <v>#N/A</v>
      </c>
      <c r="B950" s="511">
        <f>SKULDIR!C223</f>
        <v>0</v>
      </c>
      <c r="C950" s="503" t="s">
        <v>2856</v>
      </c>
      <c r="F950" s="547"/>
      <c r="G950" s="547">
        <f t="shared" si="30"/>
        <v>0</v>
      </c>
      <c r="H950" s="547">
        <f t="shared" si="31"/>
        <v>0</v>
      </c>
    </row>
    <row r="951" spans="1:8" x14ac:dyDescent="0.25">
      <c r="A951" s="396" t="e">
        <f>"INN."&amp;EIGNIR!$B$3&amp;C951</f>
        <v>#N/A</v>
      </c>
      <c r="B951" s="511">
        <f>SKULDIR!C224</f>
        <v>0</v>
      </c>
      <c r="C951" s="503" t="s">
        <v>2857</v>
      </c>
      <c r="F951" s="547"/>
      <c r="G951" s="547">
        <f t="shared" si="30"/>
        <v>0</v>
      </c>
      <c r="H951" s="547">
        <f t="shared" si="31"/>
        <v>0</v>
      </c>
    </row>
    <row r="952" spans="1:8" x14ac:dyDescent="0.25">
      <c r="A952" s="396" t="e">
        <f>"INN."&amp;EIGNIR!$B$3&amp;C952</f>
        <v>#N/A</v>
      </c>
      <c r="B952" s="511">
        <f>SKULDIR!C225</f>
        <v>0</v>
      </c>
      <c r="C952" s="503" t="s">
        <v>2858</v>
      </c>
      <c r="F952" s="547"/>
      <c r="G952" s="547">
        <f t="shared" si="30"/>
        <v>0</v>
      </c>
      <c r="H952" s="547">
        <f t="shared" si="31"/>
        <v>0</v>
      </c>
    </row>
    <row r="953" spans="1:8" x14ac:dyDescent="0.25">
      <c r="A953" s="396" t="e">
        <f>"INN."&amp;EIGNIR!$B$3&amp;C953</f>
        <v>#N/A</v>
      </c>
      <c r="B953" s="511">
        <f>SKULDIR!C226</f>
        <v>0</v>
      </c>
      <c r="C953" s="503" t="s">
        <v>2859</v>
      </c>
      <c r="F953" s="547"/>
      <c r="G953" s="547">
        <f t="shared" si="30"/>
        <v>0</v>
      </c>
      <c r="H953" s="547">
        <f t="shared" si="31"/>
        <v>0</v>
      </c>
    </row>
    <row r="954" spans="1:8" x14ac:dyDescent="0.25">
      <c r="A954" s="396" t="e">
        <f>"INN."&amp;EIGNIR!$B$3&amp;C954</f>
        <v>#N/A</v>
      </c>
      <c r="B954" s="511">
        <f>SKULDIR!C227</f>
        <v>0</v>
      </c>
      <c r="C954" s="503" t="s">
        <v>2860</v>
      </c>
      <c r="F954" s="547"/>
      <c r="G954" s="547">
        <f t="shared" si="30"/>
        <v>0</v>
      </c>
      <c r="H954" s="547">
        <f t="shared" si="31"/>
        <v>0</v>
      </c>
    </row>
    <row r="955" spans="1:8" x14ac:dyDescent="0.25">
      <c r="A955" s="396" t="e">
        <f>"INN."&amp;EIGNIR!$B$3&amp;C955</f>
        <v>#N/A</v>
      </c>
      <c r="B955" s="511">
        <f>SKULDIR!C228</f>
        <v>0</v>
      </c>
      <c r="C955" s="503" t="s">
        <v>2861</v>
      </c>
      <c r="F955" s="547"/>
      <c r="G955" s="547">
        <f t="shared" si="30"/>
        <v>0</v>
      </c>
      <c r="H955" s="547">
        <f t="shared" si="31"/>
        <v>0</v>
      </c>
    </row>
    <row r="956" spans="1:8" x14ac:dyDescent="0.25">
      <c r="A956" s="396" t="e">
        <f>"INN."&amp;EIGNIR!$B$3&amp;C956</f>
        <v>#N/A</v>
      </c>
      <c r="B956" s="511">
        <f>SKULDIR!C230</f>
        <v>0</v>
      </c>
      <c r="C956" s="503" t="s">
        <v>2862</v>
      </c>
      <c r="D956" s="504" t="s">
        <v>13744</v>
      </c>
      <c r="F956" s="547"/>
      <c r="G956" s="547">
        <f t="shared" si="30"/>
        <v>0</v>
      </c>
      <c r="H956" s="547">
        <f t="shared" si="31"/>
        <v>0</v>
      </c>
    </row>
    <row r="957" spans="1:8" x14ac:dyDescent="0.25">
      <c r="A957" s="396" t="e">
        <f>"INN."&amp;EIGNIR!$B$3&amp;C957</f>
        <v>#N/A</v>
      </c>
      <c r="B957" s="511">
        <f>SKULDIR!C231</f>
        <v>0</v>
      </c>
      <c r="C957" s="503" t="s">
        <v>2863</v>
      </c>
      <c r="F957" s="547"/>
      <c r="G957" s="547">
        <f t="shared" si="30"/>
        <v>0</v>
      </c>
      <c r="H957" s="547">
        <f t="shared" si="31"/>
        <v>0</v>
      </c>
    </row>
    <row r="958" spans="1:8" x14ac:dyDescent="0.25">
      <c r="A958" s="396" t="e">
        <f>"INN."&amp;EIGNIR!$B$3&amp;C958</f>
        <v>#N/A</v>
      </c>
      <c r="B958" s="511">
        <f>SKULDIR!C232</f>
        <v>0</v>
      </c>
      <c r="C958" s="503" t="s">
        <v>2864</v>
      </c>
      <c r="F958" s="547"/>
      <c r="G958" s="547">
        <f t="shared" si="30"/>
        <v>0</v>
      </c>
      <c r="H958" s="547">
        <f t="shared" si="31"/>
        <v>0</v>
      </c>
    </row>
    <row r="959" spans="1:8" x14ac:dyDescent="0.25">
      <c r="A959" s="396" t="e">
        <f>"INN."&amp;EIGNIR!$B$3&amp;C959</f>
        <v>#N/A</v>
      </c>
      <c r="B959" s="511">
        <f>SKULDIR!C233</f>
        <v>0</v>
      </c>
      <c r="C959" s="503" t="s">
        <v>2865</v>
      </c>
      <c r="F959" s="547"/>
      <c r="G959" s="547">
        <f t="shared" si="30"/>
        <v>0</v>
      </c>
      <c r="H959" s="547">
        <f t="shared" si="31"/>
        <v>0</v>
      </c>
    </row>
    <row r="960" spans="1:8" x14ac:dyDescent="0.25">
      <c r="A960" s="396" t="e">
        <f>"INN."&amp;EIGNIR!$B$3&amp;C960</f>
        <v>#N/A</v>
      </c>
      <c r="B960" s="511">
        <f>SKULDIR!C234</f>
        <v>0</v>
      </c>
      <c r="C960" s="503" t="s">
        <v>2866</v>
      </c>
      <c r="F960" s="547"/>
      <c r="G960" s="547">
        <f t="shared" si="30"/>
        <v>0</v>
      </c>
      <c r="H960" s="547">
        <f t="shared" si="31"/>
        <v>0</v>
      </c>
    </row>
    <row r="961" spans="1:8" x14ac:dyDescent="0.25">
      <c r="A961" s="396" t="e">
        <f>"INN."&amp;EIGNIR!$B$3&amp;C961</f>
        <v>#N/A</v>
      </c>
      <c r="B961" s="511">
        <f>SKULDIR!C235</f>
        <v>0</v>
      </c>
      <c r="C961" s="503" t="s">
        <v>2867</v>
      </c>
      <c r="F961" s="547"/>
      <c r="G961" s="547">
        <f t="shared" si="30"/>
        <v>0</v>
      </c>
      <c r="H961" s="547">
        <f t="shared" si="31"/>
        <v>0</v>
      </c>
    </row>
    <row r="962" spans="1:8" x14ac:dyDescent="0.25">
      <c r="A962" s="396" t="e">
        <f>"INN."&amp;EIGNIR!$B$3&amp;C962</f>
        <v>#N/A</v>
      </c>
      <c r="B962" s="511">
        <f>SKULDIR!C236</f>
        <v>0</v>
      </c>
      <c r="C962" s="503" t="s">
        <v>2868</v>
      </c>
      <c r="F962" s="547"/>
      <c r="G962" s="547">
        <f t="shared" si="30"/>
        <v>0</v>
      </c>
      <c r="H962" s="547">
        <f t="shared" si="31"/>
        <v>0</v>
      </c>
    </row>
    <row r="963" spans="1:8" x14ac:dyDescent="0.25">
      <c r="A963" s="396" t="e">
        <f>"INN."&amp;EIGNIR!$B$3&amp;C963</f>
        <v>#N/A</v>
      </c>
      <c r="B963" s="511">
        <f>SKULDIR!C237</f>
        <v>0</v>
      </c>
      <c r="C963" s="503" t="s">
        <v>2869</v>
      </c>
      <c r="F963" s="547"/>
      <c r="G963" s="547">
        <f t="shared" si="30"/>
        <v>0</v>
      </c>
      <c r="H963" s="547">
        <f t="shared" si="31"/>
        <v>0</v>
      </c>
    </row>
    <row r="964" spans="1:8" x14ac:dyDescent="0.25">
      <c r="A964" s="396" t="e">
        <f>"INN."&amp;EIGNIR!$B$3&amp;C964</f>
        <v>#N/A</v>
      </c>
      <c r="B964" s="511">
        <f>'Eigið fé'!C12</f>
        <v>0</v>
      </c>
      <c r="C964" s="503" t="s">
        <v>2870</v>
      </c>
      <c r="D964" s="504" t="s">
        <v>2871</v>
      </c>
      <c r="F964" s="547"/>
      <c r="G964" s="547">
        <f t="shared" si="30"/>
        <v>0</v>
      </c>
      <c r="H964" s="547">
        <f t="shared" si="31"/>
        <v>0</v>
      </c>
    </row>
    <row r="965" spans="1:8" x14ac:dyDescent="0.25">
      <c r="A965" s="396" t="e">
        <f>"INN."&amp;EIGNIR!$B$3&amp;C965</f>
        <v>#N/A</v>
      </c>
      <c r="B965" s="511">
        <f>'Eigið fé'!C13</f>
        <v>0</v>
      </c>
      <c r="C965" s="503" t="s">
        <v>2872</v>
      </c>
      <c r="F965" s="547"/>
      <c r="G965" s="547">
        <f t="shared" si="30"/>
        <v>0</v>
      </c>
      <c r="H965" s="547">
        <f t="shared" si="31"/>
        <v>0</v>
      </c>
    </row>
    <row r="966" spans="1:8" x14ac:dyDescent="0.25">
      <c r="A966" s="396" t="e">
        <f>"INN."&amp;EIGNIR!$B$3&amp;C966</f>
        <v>#N/A</v>
      </c>
      <c r="B966" s="511">
        <f>'Eigið fé'!C14</f>
        <v>0</v>
      </c>
      <c r="C966" s="503" t="s">
        <v>2873</v>
      </c>
      <c r="F966" s="547"/>
      <c r="G966" s="547">
        <f t="shared" si="30"/>
        <v>0</v>
      </c>
      <c r="H966" s="547">
        <f t="shared" si="31"/>
        <v>0</v>
      </c>
    </row>
    <row r="967" spans="1:8" x14ac:dyDescent="0.25">
      <c r="A967" s="396" t="e">
        <f>"INN."&amp;EIGNIR!$B$3&amp;C967</f>
        <v>#N/A</v>
      </c>
      <c r="B967" s="511">
        <f>'Eigið fé'!C15</f>
        <v>0</v>
      </c>
      <c r="C967" s="503" t="s">
        <v>2874</v>
      </c>
      <c r="F967" s="547"/>
      <c r="G967" s="547">
        <f t="shared" si="30"/>
        <v>0</v>
      </c>
      <c r="H967" s="547">
        <f t="shared" si="31"/>
        <v>0</v>
      </c>
    </row>
    <row r="968" spans="1:8" x14ac:dyDescent="0.25">
      <c r="A968" s="396" t="e">
        <f>"INN."&amp;EIGNIR!$B$3&amp;C968</f>
        <v>#N/A</v>
      </c>
      <c r="B968" s="511">
        <f>'Eigið fé'!C16</f>
        <v>0</v>
      </c>
      <c r="C968" s="503" t="s">
        <v>2875</v>
      </c>
      <c r="F968" s="547"/>
      <c r="G968" s="547">
        <f t="shared" si="30"/>
        <v>0</v>
      </c>
      <c r="H968" s="547">
        <f t="shared" si="31"/>
        <v>0</v>
      </c>
    </row>
    <row r="969" spans="1:8" x14ac:dyDescent="0.25">
      <c r="A969" s="396" t="e">
        <f>"INN."&amp;EIGNIR!$B$3&amp;C969</f>
        <v>#N/A</v>
      </c>
      <c r="B969" s="511">
        <f>'Eigið fé'!C17</f>
        <v>0</v>
      </c>
      <c r="C969" s="503" t="s">
        <v>2876</v>
      </c>
      <c r="F969" s="547"/>
      <c r="G969" s="547">
        <f t="shared" si="30"/>
        <v>0</v>
      </c>
      <c r="H969" s="547">
        <f t="shared" si="31"/>
        <v>0</v>
      </c>
    </row>
    <row r="970" spans="1:8" x14ac:dyDescent="0.25">
      <c r="A970" s="396" t="e">
        <f>"INN."&amp;EIGNIR!$B$3&amp;C970</f>
        <v>#N/A</v>
      </c>
      <c r="B970" s="511">
        <f>'Eigið fé'!C18</f>
        <v>0</v>
      </c>
      <c r="C970" s="503" t="s">
        <v>2877</v>
      </c>
      <c r="F970" s="547"/>
      <c r="G970" s="547">
        <f t="shared" si="30"/>
        <v>0</v>
      </c>
      <c r="H970" s="547">
        <f t="shared" si="31"/>
        <v>0</v>
      </c>
    </row>
    <row r="971" spans="1:8" x14ac:dyDescent="0.25">
      <c r="A971" s="396" t="e">
        <f>"INN."&amp;EIGNIR!$B$3&amp;C971</f>
        <v>#N/A</v>
      </c>
      <c r="B971" s="511">
        <f>'Eigið fé'!C19</f>
        <v>0</v>
      </c>
      <c r="C971" s="503" t="s">
        <v>2878</v>
      </c>
      <c r="F971" s="547"/>
      <c r="G971" s="547">
        <f t="shared" si="30"/>
        <v>0</v>
      </c>
      <c r="H971" s="547">
        <f t="shared" si="31"/>
        <v>0</v>
      </c>
    </row>
    <row r="972" spans="1:8" x14ac:dyDescent="0.25">
      <c r="A972" s="396" t="e">
        <f>"INN."&amp;EIGNIR!$B$3&amp;C972</f>
        <v>#N/A</v>
      </c>
      <c r="B972" s="511">
        <f>'Eigið fé'!C20</f>
        <v>0</v>
      </c>
      <c r="C972" s="503" t="s">
        <v>2879</v>
      </c>
      <c r="F972" s="547"/>
      <c r="G972" s="547">
        <f t="shared" si="30"/>
        <v>0</v>
      </c>
      <c r="H972" s="547">
        <f t="shared" si="31"/>
        <v>0</v>
      </c>
    </row>
    <row r="973" spans="1:8" x14ac:dyDescent="0.25">
      <c r="A973" s="396" t="e">
        <f>"INN."&amp;EIGNIR!$B$3&amp;C973</f>
        <v>#N/A</v>
      </c>
      <c r="B973" s="511">
        <f>'Eigið fé'!C21</f>
        <v>0</v>
      </c>
      <c r="C973" s="503" t="s">
        <v>2880</v>
      </c>
      <c r="F973" s="547"/>
      <c r="G973" s="547">
        <f t="shared" si="30"/>
        <v>0</v>
      </c>
      <c r="H973" s="547">
        <f t="shared" si="31"/>
        <v>0</v>
      </c>
    </row>
    <row r="974" spans="1:8" x14ac:dyDescent="0.25">
      <c r="A974" s="396" t="e">
        <f>"INN."&amp;EIGNIR!$B$3&amp;C974</f>
        <v>#N/A</v>
      </c>
      <c r="B974" s="511">
        <f>'Eigið fé'!C22</f>
        <v>0</v>
      </c>
      <c r="C974" s="503" t="s">
        <v>2881</v>
      </c>
      <c r="F974" s="547"/>
      <c r="G974" s="547">
        <f t="shared" si="30"/>
        <v>0</v>
      </c>
      <c r="H974" s="547">
        <f t="shared" si="31"/>
        <v>0</v>
      </c>
    </row>
    <row r="975" spans="1:8" x14ac:dyDescent="0.25">
      <c r="A975" s="396" t="e">
        <f>"INN."&amp;EIGNIR!$B$3&amp;C975</f>
        <v>#N/A</v>
      </c>
      <c r="B975" s="511">
        <f>'Eigið fé'!C23</f>
        <v>0</v>
      </c>
      <c r="C975" s="503" t="s">
        <v>2882</v>
      </c>
      <c r="F975" s="547"/>
      <c r="G975" s="547">
        <f t="shared" ref="G975:G1038" si="32">+F975-B975</f>
        <v>0</v>
      </c>
      <c r="H975" s="547">
        <f t="shared" si="31"/>
        <v>0</v>
      </c>
    </row>
    <row r="976" spans="1:8" x14ac:dyDescent="0.25">
      <c r="A976" s="396" t="e">
        <f>"INN."&amp;EIGNIR!$B$3&amp;C976</f>
        <v>#N/A</v>
      </c>
      <c r="B976" s="511">
        <f>'Eigið fé'!C24</f>
        <v>0</v>
      </c>
      <c r="C976" s="503" t="s">
        <v>2883</v>
      </c>
      <c r="F976" s="547"/>
      <c r="G976" s="547">
        <f t="shared" si="32"/>
        <v>0</v>
      </c>
      <c r="H976" s="547">
        <f t="shared" ref="H976:H1039" si="33">+ABS(G976)</f>
        <v>0</v>
      </c>
    </row>
    <row r="977" spans="1:8" x14ac:dyDescent="0.25">
      <c r="A977" s="396" t="e">
        <f>"INN."&amp;EIGNIR!$B$3&amp;C977</f>
        <v>#N/A</v>
      </c>
      <c r="B977" s="511">
        <f>'Eigið fé'!C25</f>
        <v>0</v>
      </c>
      <c r="C977" s="503" t="s">
        <v>2884</v>
      </c>
      <c r="F977" s="547"/>
      <c r="G977" s="547">
        <f t="shared" si="32"/>
        <v>0</v>
      </c>
      <c r="H977" s="547">
        <f t="shared" si="33"/>
        <v>0</v>
      </c>
    </row>
    <row r="978" spans="1:8" x14ac:dyDescent="0.25">
      <c r="A978" s="396" t="e">
        <f>"INN."&amp;EIGNIR!$B$3&amp;C978</f>
        <v>#N/A</v>
      </c>
      <c r="B978" s="511">
        <f>'Eigið fé'!C26</f>
        <v>0</v>
      </c>
      <c r="C978" s="503" t="s">
        <v>2885</v>
      </c>
      <c r="F978" s="547"/>
      <c r="G978" s="547">
        <f t="shared" si="32"/>
        <v>0</v>
      </c>
      <c r="H978" s="547">
        <f t="shared" si="33"/>
        <v>0</v>
      </c>
    </row>
    <row r="979" spans="1:8" x14ac:dyDescent="0.25">
      <c r="A979" s="396" t="e">
        <f>"INN."&amp;EIGNIR!$B$3&amp;C979</f>
        <v>#N/A</v>
      </c>
      <c r="B979" s="511">
        <f>'Eigið fé'!C27</f>
        <v>0</v>
      </c>
      <c r="C979" s="503" t="s">
        <v>2886</v>
      </c>
      <c r="F979" s="547"/>
      <c r="G979" s="547">
        <f t="shared" si="32"/>
        <v>0</v>
      </c>
      <c r="H979" s="547">
        <f t="shared" si="33"/>
        <v>0</v>
      </c>
    </row>
    <row r="980" spans="1:8" x14ac:dyDescent="0.25">
      <c r="A980" s="396" t="e">
        <f>"INN."&amp;EIGNIR!$B$3&amp;C980</f>
        <v>#N/A</v>
      </c>
      <c r="B980" s="511">
        <f>'Eigið fé'!C28</f>
        <v>0</v>
      </c>
      <c r="C980" s="503" t="s">
        <v>2887</v>
      </c>
      <c r="F980" s="547"/>
      <c r="G980" s="547">
        <f t="shared" si="32"/>
        <v>0</v>
      </c>
      <c r="H980" s="547">
        <f t="shared" si="33"/>
        <v>0</v>
      </c>
    </row>
    <row r="981" spans="1:8" x14ac:dyDescent="0.25">
      <c r="A981" s="396" t="e">
        <f>"INN."&amp;EIGNIR!$B$3&amp;C981</f>
        <v>#N/A</v>
      </c>
      <c r="B981" s="511">
        <f>'Eigið fé'!C29</f>
        <v>0</v>
      </c>
      <c r="C981" s="503" t="s">
        <v>2888</v>
      </c>
      <c r="F981" s="547"/>
      <c r="G981" s="547">
        <f t="shared" si="32"/>
        <v>0</v>
      </c>
      <c r="H981" s="547">
        <f t="shared" si="33"/>
        <v>0</v>
      </c>
    </row>
    <row r="982" spans="1:8" x14ac:dyDescent="0.25">
      <c r="A982" s="396" t="e">
        <f>"INN."&amp;EIGNIR!$B$3&amp;C982</f>
        <v>#N/A</v>
      </c>
      <c r="B982" s="511">
        <f>'Eigið fé'!C30</f>
        <v>0</v>
      </c>
      <c r="C982" s="503" t="s">
        <v>2889</v>
      </c>
      <c r="F982" s="547"/>
      <c r="G982" s="547">
        <f t="shared" si="32"/>
        <v>0</v>
      </c>
      <c r="H982" s="547">
        <f t="shared" si="33"/>
        <v>0</v>
      </c>
    </row>
    <row r="983" spans="1:8" x14ac:dyDescent="0.25">
      <c r="A983" s="396" t="e">
        <f>"INN."&amp;EIGNIR!$B$3&amp;C983</f>
        <v>#N/A</v>
      </c>
      <c r="B983" s="511">
        <f>'Eigið fé'!C31</f>
        <v>0</v>
      </c>
      <c r="C983" s="503" t="s">
        <v>2890</v>
      </c>
      <c r="F983" s="547"/>
      <c r="G983" s="547">
        <f t="shared" si="32"/>
        <v>0</v>
      </c>
      <c r="H983" s="547">
        <f t="shared" si="33"/>
        <v>0</v>
      </c>
    </row>
    <row r="984" spans="1:8" x14ac:dyDescent="0.25">
      <c r="A984" s="396" t="e">
        <f>"INN."&amp;EIGNIR!$B$3&amp;C984</f>
        <v>#N/A</v>
      </c>
      <c r="B984" s="511">
        <f>'Eigið fé'!C32</f>
        <v>0</v>
      </c>
      <c r="C984" s="503" t="s">
        <v>2891</v>
      </c>
      <c r="F984" s="547"/>
      <c r="G984" s="547">
        <f t="shared" si="32"/>
        <v>0</v>
      </c>
      <c r="H984" s="547">
        <f t="shared" si="33"/>
        <v>0</v>
      </c>
    </row>
    <row r="985" spans="1:8" x14ac:dyDescent="0.25">
      <c r="A985" s="396" t="e">
        <f>"INN."&amp;EIGNIR!$B$3&amp;C985</f>
        <v>#N/A</v>
      </c>
      <c r="B985" s="511">
        <f>'Eigið fé'!C33</f>
        <v>0</v>
      </c>
      <c r="C985" s="503" t="s">
        <v>2892</v>
      </c>
      <c r="D985" s="504" t="s">
        <v>2893</v>
      </c>
      <c r="F985" s="547"/>
      <c r="G985" s="547">
        <f t="shared" si="32"/>
        <v>0</v>
      </c>
      <c r="H985" s="547">
        <f t="shared" si="33"/>
        <v>0</v>
      </c>
    </row>
    <row r="986" spans="1:8" x14ac:dyDescent="0.25">
      <c r="A986" s="396" t="e">
        <f>"INN."&amp;EIGNIR!$B$3&amp;C986</f>
        <v>#N/A</v>
      </c>
      <c r="B986" s="511">
        <f>Gengi!D7</f>
        <v>0</v>
      </c>
      <c r="C986" s="503" t="s">
        <v>2894</v>
      </c>
      <c r="D986" s="504" t="s">
        <v>2895</v>
      </c>
      <c r="F986" s="547"/>
      <c r="G986" s="547">
        <f t="shared" si="32"/>
        <v>0</v>
      </c>
      <c r="H986" s="547">
        <f t="shared" si="33"/>
        <v>0</v>
      </c>
    </row>
    <row r="987" spans="1:8" x14ac:dyDescent="0.25">
      <c r="A987" s="396" t="e">
        <f>"INN."&amp;EIGNIR!$B$3&amp;C987</f>
        <v>#N/A</v>
      </c>
      <c r="B987" s="511">
        <f>Gengi!D8</f>
        <v>0</v>
      </c>
      <c r="C987" s="503" t="s">
        <v>2896</v>
      </c>
      <c r="F987" s="547"/>
      <c r="G987" s="547">
        <f t="shared" si="32"/>
        <v>0</v>
      </c>
      <c r="H987" s="547">
        <f t="shared" si="33"/>
        <v>0</v>
      </c>
    </row>
    <row r="988" spans="1:8" x14ac:dyDescent="0.25">
      <c r="A988" s="396" t="e">
        <f>"INN."&amp;EIGNIR!$B$3&amp;C988</f>
        <v>#N/A</v>
      </c>
      <c r="B988" s="511">
        <f>Gengi!D9</f>
        <v>0</v>
      </c>
      <c r="C988" s="503" t="s">
        <v>2897</v>
      </c>
      <c r="F988" s="547"/>
      <c r="G988" s="547">
        <f t="shared" si="32"/>
        <v>0</v>
      </c>
      <c r="H988" s="547">
        <f t="shared" si="33"/>
        <v>0</v>
      </c>
    </row>
    <row r="989" spans="1:8" x14ac:dyDescent="0.25">
      <c r="A989" s="396" t="e">
        <f>"INN."&amp;EIGNIR!$B$3&amp;C989</f>
        <v>#N/A</v>
      </c>
      <c r="B989" s="511">
        <f>Gengi!D10</f>
        <v>0</v>
      </c>
      <c r="C989" s="503" t="s">
        <v>2898</v>
      </c>
      <c r="F989" s="547"/>
      <c r="G989" s="547">
        <f t="shared" si="32"/>
        <v>0</v>
      </c>
      <c r="H989" s="547">
        <f t="shared" si="33"/>
        <v>0</v>
      </c>
    </row>
    <row r="990" spans="1:8" x14ac:dyDescent="0.25">
      <c r="A990" s="396" t="e">
        <f>"INN."&amp;EIGNIR!$B$3&amp;C990</f>
        <v>#N/A</v>
      </c>
      <c r="B990" s="511">
        <f>Gengi!D11</f>
        <v>0</v>
      </c>
      <c r="C990" s="503" t="s">
        <v>2899</v>
      </c>
      <c r="D990" s="512"/>
      <c r="F990" s="547"/>
      <c r="G990" s="547">
        <f t="shared" si="32"/>
        <v>0</v>
      </c>
      <c r="H990" s="547">
        <f t="shared" si="33"/>
        <v>0</v>
      </c>
    </row>
    <row r="991" spans="1:8" x14ac:dyDescent="0.25">
      <c r="A991" s="396" t="e">
        <f>"INN."&amp;EIGNIR!$B$3&amp;C991</f>
        <v>#N/A</v>
      </c>
      <c r="B991" s="511">
        <f>Gengi!D12</f>
        <v>0</v>
      </c>
      <c r="C991" s="503" t="s">
        <v>2900</v>
      </c>
      <c r="D991" s="512"/>
      <c r="F991" s="547"/>
      <c r="G991" s="547">
        <f t="shared" si="32"/>
        <v>0</v>
      </c>
      <c r="H991" s="547">
        <f t="shared" si="33"/>
        <v>0</v>
      </c>
    </row>
    <row r="992" spans="1:8" x14ac:dyDescent="0.25">
      <c r="A992" s="396" t="e">
        <f>"INN."&amp;EIGNIR!$B$3&amp;C992</f>
        <v>#N/A</v>
      </c>
      <c r="B992" s="511">
        <f>Gengi!D13</f>
        <v>0</v>
      </c>
      <c r="C992" s="503" t="s">
        <v>2901</v>
      </c>
      <c r="D992" s="512"/>
      <c r="F992" s="547"/>
      <c r="G992" s="547">
        <f t="shared" si="32"/>
        <v>0</v>
      </c>
      <c r="H992" s="547">
        <f t="shared" si="33"/>
        <v>0</v>
      </c>
    </row>
    <row r="993" spans="1:8" x14ac:dyDescent="0.25">
      <c r="A993" s="396" t="e">
        <f>"INN."&amp;EIGNIR!$B$3&amp;C993</f>
        <v>#N/A</v>
      </c>
      <c r="B993" s="511">
        <f>Gengi!D14</f>
        <v>0</v>
      </c>
      <c r="C993" s="503" t="s">
        <v>2902</v>
      </c>
      <c r="D993" s="512"/>
      <c r="F993" s="547"/>
      <c r="G993" s="547">
        <f t="shared" si="32"/>
        <v>0</v>
      </c>
      <c r="H993" s="547">
        <f t="shared" si="33"/>
        <v>0</v>
      </c>
    </row>
    <row r="994" spans="1:8" x14ac:dyDescent="0.25">
      <c r="A994" s="396" t="e">
        <f>"INN."&amp;EIGNIR!$B$3&amp;C994</f>
        <v>#N/A</v>
      </c>
      <c r="B994" s="511">
        <f>Gengi!D15</f>
        <v>0</v>
      </c>
      <c r="C994" s="503" t="s">
        <v>2903</v>
      </c>
      <c r="D994" s="512"/>
      <c r="F994" s="547"/>
      <c r="G994" s="547">
        <f t="shared" si="32"/>
        <v>0</v>
      </c>
      <c r="H994" s="547">
        <f t="shared" si="33"/>
        <v>0</v>
      </c>
    </row>
    <row r="995" spans="1:8" x14ac:dyDescent="0.25">
      <c r="A995" s="396" t="e">
        <f>"INN."&amp;EIGNIR!$B$3&amp;C995</f>
        <v>#N/A</v>
      </c>
      <c r="B995" s="511">
        <f>Gengi!D16</f>
        <v>0</v>
      </c>
      <c r="C995" s="503" t="s">
        <v>2904</v>
      </c>
      <c r="D995" s="512"/>
      <c r="F995" s="547"/>
      <c r="G995" s="547">
        <f t="shared" si="32"/>
        <v>0</v>
      </c>
      <c r="H995" s="547">
        <f t="shared" si="33"/>
        <v>0</v>
      </c>
    </row>
    <row r="996" spans="1:8" x14ac:dyDescent="0.25">
      <c r="A996" s="396" t="e">
        <f>"INN."&amp;EIGNIR!$B$3&amp;C996</f>
        <v>#N/A</v>
      </c>
      <c r="B996" s="511">
        <f>Gengi!D17</f>
        <v>0</v>
      </c>
      <c r="C996" s="503" t="s">
        <v>2905</v>
      </c>
      <c r="D996" s="512"/>
      <c r="F996" s="547"/>
      <c r="G996" s="547">
        <f t="shared" si="32"/>
        <v>0</v>
      </c>
      <c r="H996" s="547">
        <f t="shared" si="33"/>
        <v>0</v>
      </c>
    </row>
    <row r="997" spans="1:8" x14ac:dyDescent="0.25">
      <c r="A997" s="396" t="e">
        <f>"INN."&amp;EIGNIR!$B$3&amp;C997</f>
        <v>#N/A</v>
      </c>
      <c r="B997" s="511">
        <f>Gengi!D18</f>
        <v>0</v>
      </c>
      <c r="C997" s="503" t="s">
        <v>2906</v>
      </c>
      <c r="D997" s="512"/>
      <c r="F997" s="547"/>
      <c r="G997" s="547">
        <f t="shared" si="32"/>
        <v>0</v>
      </c>
      <c r="H997" s="547">
        <f t="shared" si="33"/>
        <v>0</v>
      </c>
    </row>
    <row r="998" spans="1:8" x14ac:dyDescent="0.25">
      <c r="A998" s="396" t="e">
        <f>"INN."&amp;EIGNIR!$B$3&amp;C998</f>
        <v>#N/A</v>
      </c>
      <c r="B998" s="511">
        <f>Gengi!D19</f>
        <v>0</v>
      </c>
      <c r="C998" s="503" t="s">
        <v>2907</v>
      </c>
      <c r="D998" s="512"/>
      <c r="F998" s="547"/>
      <c r="G998" s="547">
        <f t="shared" si="32"/>
        <v>0</v>
      </c>
      <c r="H998" s="547">
        <f t="shared" si="33"/>
        <v>0</v>
      </c>
    </row>
    <row r="999" spans="1:8" x14ac:dyDescent="0.25">
      <c r="A999" s="396" t="e">
        <f>"INN."&amp;EIGNIR!$B$3&amp;C999</f>
        <v>#N/A</v>
      </c>
      <c r="B999" s="511">
        <f>Gengi!D20</f>
        <v>0</v>
      </c>
      <c r="C999" s="503" t="s">
        <v>2908</v>
      </c>
      <c r="D999" s="512"/>
      <c r="F999" s="547"/>
      <c r="G999" s="547">
        <f t="shared" si="32"/>
        <v>0</v>
      </c>
      <c r="H999" s="547">
        <f t="shared" si="33"/>
        <v>0</v>
      </c>
    </row>
    <row r="1000" spans="1:8" x14ac:dyDescent="0.25">
      <c r="A1000" s="396" t="e">
        <f>"INN."&amp;EIGNIR!$B$3&amp;C1000</f>
        <v>#N/A</v>
      </c>
      <c r="B1000" s="511">
        <f>Gengi!D21</f>
        <v>0</v>
      </c>
      <c r="C1000" s="503" t="s">
        <v>2909</v>
      </c>
      <c r="D1000" s="512"/>
      <c r="F1000" s="547"/>
      <c r="G1000" s="547">
        <f t="shared" si="32"/>
        <v>0</v>
      </c>
      <c r="H1000" s="547">
        <f t="shared" si="33"/>
        <v>0</v>
      </c>
    </row>
    <row r="1001" spans="1:8" x14ac:dyDescent="0.25">
      <c r="A1001" s="396" t="e">
        <f>"INN."&amp;EIGNIR!$B$3&amp;C1001</f>
        <v>#N/A</v>
      </c>
      <c r="B1001" s="511">
        <f>Gengi!D22</f>
        <v>0</v>
      </c>
      <c r="C1001" s="503" t="s">
        <v>2910</v>
      </c>
      <c r="D1001" s="512"/>
      <c r="F1001" s="547"/>
      <c r="G1001" s="547">
        <f t="shared" si="32"/>
        <v>0</v>
      </c>
      <c r="H1001" s="547">
        <f t="shared" si="33"/>
        <v>0</v>
      </c>
    </row>
    <row r="1002" spans="1:8" x14ac:dyDescent="0.25">
      <c r="A1002" s="396" t="e">
        <f>"INN."&amp;EIGNIR!$B$3&amp;C1002</f>
        <v>#N/A</v>
      </c>
      <c r="B1002" s="511">
        <f>Gengi!D23</f>
        <v>0</v>
      </c>
      <c r="C1002" s="503" t="s">
        <v>2911</v>
      </c>
      <c r="D1002" s="512"/>
      <c r="F1002" s="547"/>
      <c r="G1002" s="547">
        <f t="shared" si="32"/>
        <v>0</v>
      </c>
      <c r="H1002" s="547">
        <f t="shared" si="33"/>
        <v>0</v>
      </c>
    </row>
    <row r="1003" spans="1:8" x14ac:dyDescent="0.25">
      <c r="A1003" s="396" t="e">
        <f>"INN."&amp;EIGNIR!$B$3&amp;C1003</f>
        <v>#N/A</v>
      </c>
      <c r="B1003" s="511">
        <f>Gengi!D24</f>
        <v>0</v>
      </c>
      <c r="C1003" s="503" t="s">
        <v>2912</v>
      </c>
      <c r="D1003" s="512"/>
      <c r="F1003" s="547"/>
      <c r="G1003" s="547">
        <f t="shared" si="32"/>
        <v>0</v>
      </c>
      <c r="H1003" s="547">
        <f t="shared" si="33"/>
        <v>0</v>
      </c>
    </row>
    <row r="1004" spans="1:8" x14ac:dyDescent="0.25">
      <c r="A1004" s="396" t="e">
        <f>"INN."&amp;EIGNIR!$B$3&amp;C1004</f>
        <v>#N/A</v>
      </c>
      <c r="B1004" s="511">
        <f>Gengi!D25</f>
        <v>0</v>
      </c>
      <c r="C1004" s="503" t="s">
        <v>2913</v>
      </c>
      <c r="D1004" s="512"/>
      <c r="F1004" s="547"/>
      <c r="G1004" s="547">
        <f t="shared" si="32"/>
        <v>0</v>
      </c>
      <c r="H1004" s="547">
        <f t="shared" si="33"/>
        <v>0</v>
      </c>
    </row>
    <row r="1005" spans="1:8" x14ac:dyDescent="0.25">
      <c r="A1005" s="396" t="e">
        <f>"INN."&amp;EIGNIR!$B$3&amp;C1005</f>
        <v>#N/A</v>
      </c>
      <c r="B1005" s="511">
        <f>Gengi!D26</f>
        <v>0</v>
      </c>
      <c r="C1005" s="503" t="s">
        <v>2914</v>
      </c>
      <c r="D1005" s="512"/>
      <c r="F1005" s="547"/>
      <c r="G1005" s="547">
        <f t="shared" si="32"/>
        <v>0</v>
      </c>
      <c r="H1005" s="547">
        <f t="shared" si="33"/>
        <v>0</v>
      </c>
    </row>
    <row r="1006" spans="1:8" x14ac:dyDescent="0.25">
      <c r="A1006" s="396" t="e">
        <f>"INN."&amp;EIGNIR!$B$3&amp;C1006</f>
        <v>#N/A</v>
      </c>
      <c r="B1006" s="511">
        <f>Gengi!D27</f>
        <v>0</v>
      </c>
      <c r="C1006" s="503" t="s">
        <v>2915</v>
      </c>
      <c r="F1006" s="547"/>
      <c r="G1006" s="547">
        <f t="shared" si="32"/>
        <v>0</v>
      </c>
      <c r="H1006" s="547">
        <f t="shared" si="33"/>
        <v>0</v>
      </c>
    </row>
    <row r="1007" spans="1:8" x14ac:dyDescent="0.25">
      <c r="A1007" s="396" t="e">
        <f>"INN."&amp;EIGNIR!$B$3&amp;C1007</f>
        <v>#N/A</v>
      </c>
      <c r="B1007" s="511">
        <f>Gengi!D28</f>
        <v>0</v>
      </c>
      <c r="C1007" s="503" t="s">
        <v>2916</v>
      </c>
      <c r="F1007" s="547"/>
      <c r="G1007" s="547">
        <f t="shared" si="32"/>
        <v>0</v>
      </c>
      <c r="H1007" s="547">
        <f t="shared" si="33"/>
        <v>0</v>
      </c>
    </row>
    <row r="1008" spans="1:8" x14ac:dyDescent="0.25">
      <c r="A1008" s="396" t="e">
        <f>"INN."&amp;EIGNIR!$B$3&amp;C1008</f>
        <v>#N/A</v>
      </c>
      <c r="B1008" s="511">
        <f>Gengi!D29</f>
        <v>0</v>
      </c>
      <c r="C1008" s="503" t="s">
        <v>2917</v>
      </c>
      <c r="F1008" s="547"/>
      <c r="G1008" s="547">
        <f t="shared" si="32"/>
        <v>0</v>
      </c>
      <c r="H1008" s="547">
        <f t="shared" si="33"/>
        <v>0</v>
      </c>
    </row>
    <row r="1009" spans="1:8" x14ac:dyDescent="0.25">
      <c r="A1009" s="396" t="e">
        <f>"INN."&amp;EIGNIR!$B$3&amp;C1009</f>
        <v>#N/A</v>
      </c>
      <c r="B1009" s="511">
        <f>Gengi!D30</f>
        <v>0</v>
      </c>
      <c r="C1009" s="503" t="s">
        <v>2918</v>
      </c>
      <c r="F1009" s="547"/>
      <c r="G1009" s="547">
        <f t="shared" si="32"/>
        <v>0</v>
      </c>
      <c r="H1009" s="547">
        <f t="shared" si="33"/>
        <v>0</v>
      </c>
    </row>
    <row r="1010" spans="1:8" x14ac:dyDescent="0.25">
      <c r="A1010" s="396" t="e">
        <f>"INN."&amp;EIGNIR!$B$3&amp;C1010</f>
        <v>#N/A</v>
      </c>
      <c r="B1010" s="511">
        <f>Gengi!D31</f>
        <v>0</v>
      </c>
      <c r="C1010" s="503" t="s">
        <v>2919</v>
      </c>
      <c r="F1010" s="547"/>
      <c r="G1010" s="547">
        <f t="shared" si="32"/>
        <v>0</v>
      </c>
      <c r="H1010" s="547">
        <f t="shared" si="33"/>
        <v>0</v>
      </c>
    </row>
    <row r="1011" spans="1:8" x14ac:dyDescent="0.25">
      <c r="A1011" s="396" t="e">
        <f>"INN."&amp;EIGNIR!$B$3&amp;C1011</f>
        <v>#N/A</v>
      </c>
      <c r="B1011" s="511">
        <f>Gengi!D32</f>
        <v>0</v>
      </c>
      <c r="C1011" s="503" t="s">
        <v>2920</v>
      </c>
      <c r="F1011" s="547"/>
      <c r="G1011" s="547">
        <f t="shared" si="32"/>
        <v>0</v>
      </c>
      <c r="H1011" s="547">
        <f t="shared" si="33"/>
        <v>0</v>
      </c>
    </row>
    <row r="1012" spans="1:8" x14ac:dyDescent="0.25">
      <c r="A1012" s="396" t="e">
        <f>"INN."&amp;EIGNIR!$B$3&amp;C1012</f>
        <v>#N/A</v>
      </c>
      <c r="B1012" s="511">
        <f>Gengi!D33</f>
        <v>0</v>
      </c>
      <c r="C1012" s="503" t="s">
        <v>2921</v>
      </c>
      <c r="F1012" s="547"/>
      <c r="G1012" s="547">
        <f t="shared" si="32"/>
        <v>0</v>
      </c>
      <c r="H1012" s="547">
        <f t="shared" si="33"/>
        <v>0</v>
      </c>
    </row>
    <row r="1013" spans="1:8" x14ac:dyDescent="0.25">
      <c r="A1013" s="396" t="e">
        <f>"INN."&amp;EIGNIR!$B$3&amp;C1013</f>
        <v>#N/A</v>
      </c>
      <c r="B1013" s="511">
        <f>Gengi!D34</f>
        <v>0</v>
      </c>
      <c r="C1013" s="503" t="s">
        <v>2922</v>
      </c>
      <c r="F1013" s="547"/>
      <c r="G1013" s="547">
        <f t="shared" si="32"/>
        <v>0</v>
      </c>
      <c r="H1013" s="547">
        <f t="shared" si="33"/>
        <v>0</v>
      </c>
    </row>
    <row r="1014" spans="1:8" x14ac:dyDescent="0.25">
      <c r="A1014" s="396" t="e">
        <f>"INN."&amp;EIGNIR!$B$3&amp;C1014</f>
        <v>#N/A</v>
      </c>
      <c r="B1014" s="511">
        <f>Gengi!D35</f>
        <v>0</v>
      </c>
      <c r="C1014" s="503" t="s">
        <v>2923</v>
      </c>
      <c r="F1014" s="547"/>
      <c r="G1014" s="547">
        <f t="shared" si="32"/>
        <v>0</v>
      </c>
      <c r="H1014" s="547">
        <f t="shared" si="33"/>
        <v>0</v>
      </c>
    </row>
    <row r="1015" spans="1:8" x14ac:dyDescent="0.25">
      <c r="A1015" s="396" t="e">
        <f>"INN."&amp;EIGNIR!$B$3&amp;C1015</f>
        <v>#N/A</v>
      </c>
      <c r="B1015" s="511">
        <f>Gengi!D36</f>
        <v>0</v>
      </c>
      <c r="C1015" s="503" t="s">
        <v>2924</v>
      </c>
      <c r="F1015" s="547"/>
      <c r="G1015" s="547">
        <f t="shared" si="32"/>
        <v>0</v>
      </c>
      <c r="H1015" s="547">
        <f t="shared" si="33"/>
        <v>0</v>
      </c>
    </row>
    <row r="1016" spans="1:8" x14ac:dyDescent="0.25">
      <c r="A1016" s="396" t="e">
        <f>"INN."&amp;EIGNIR!$B$3&amp;C1016</f>
        <v>#N/A</v>
      </c>
      <c r="B1016" s="511">
        <f>Gengi!D37</f>
        <v>0</v>
      </c>
      <c r="C1016" s="503" t="s">
        <v>2925</v>
      </c>
      <c r="F1016" s="547"/>
      <c r="G1016" s="547">
        <f t="shared" si="32"/>
        <v>0</v>
      </c>
      <c r="H1016" s="547">
        <f t="shared" si="33"/>
        <v>0</v>
      </c>
    </row>
    <row r="1017" spans="1:8" x14ac:dyDescent="0.25">
      <c r="A1017" s="396" t="e">
        <f>"INN."&amp;EIGNIR!$B$3&amp;C1017</f>
        <v>#N/A</v>
      </c>
      <c r="B1017" s="511">
        <f>Gengi!D38</f>
        <v>0</v>
      </c>
      <c r="C1017" s="503" t="s">
        <v>2926</v>
      </c>
      <c r="F1017" s="547"/>
      <c r="G1017" s="547">
        <f t="shared" si="32"/>
        <v>0</v>
      </c>
      <c r="H1017" s="547">
        <f t="shared" si="33"/>
        <v>0</v>
      </c>
    </row>
    <row r="1018" spans="1:8" x14ac:dyDescent="0.25">
      <c r="A1018" s="396" t="e">
        <f>"INN."&amp;EIGNIR!$B$3&amp;C1018</f>
        <v>#N/A</v>
      </c>
      <c r="B1018" s="511">
        <f>Gengi!D39</f>
        <v>0</v>
      </c>
      <c r="C1018" s="503" t="s">
        <v>2927</v>
      </c>
      <c r="F1018" s="547"/>
      <c r="G1018" s="547">
        <f t="shared" si="32"/>
        <v>0</v>
      </c>
      <c r="H1018" s="547">
        <f t="shared" si="33"/>
        <v>0</v>
      </c>
    </row>
    <row r="1019" spans="1:8" x14ac:dyDescent="0.25">
      <c r="A1019" s="396" t="e">
        <f>"INN."&amp;EIGNIR!$B$3&amp;C1019</f>
        <v>#N/A</v>
      </c>
      <c r="B1019" s="511">
        <f>Gengi!D40</f>
        <v>0</v>
      </c>
      <c r="C1019" s="503" t="s">
        <v>2928</v>
      </c>
      <c r="F1019" s="547"/>
      <c r="G1019" s="547">
        <f t="shared" si="32"/>
        <v>0</v>
      </c>
      <c r="H1019" s="547">
        <f t="shared" si="33"/>
        <v>0</v>
      </c>
    </row>
    <row r="1020" spans="1:8" collapsed="1" x14ac:dyDescent="0.25">
      <c r="A1020" s="396" t="e">
        <f>"INN."&amp;EIGNIR!$B$3&amp;C1020</f>
        <v>#N/A</v>
      </c>
      <c r="B1020" s="511">
        <f>Lönd!C5</f>
        <v>0</v>
      </c>
      <c r="C1020" s="503" t="s">
        <v>2929</v>
      </c>
      <c r="D1020" s="504" t="s">
        <v>2930</v>
      </c>
      <c r="F1020" s="547"/>
      <c r="G1020" s="547">
        <f t="shared" si="32"/>
        <v>0</v>
      </c>
      <c r="H1020" s="547">
        <f t="shared" si="33"/>
        <v>0</v>
      </c>
    </row>
    <row r="1021" spans="1:8" x14ac:dyDescent="0.25">
      <c r="A1021" s="396" t="e">
        <f>"INN."&amp;EIGNIR!$B$3&amp;C1021</f>
        <v>#N/A</v>
      </c>
      <c r="B1021" s="511">
        <f>Lönd!C6</f>
        <v>0</v>
      </c>
      <c r="C1021" s="503" t="s">
        <v>2931</v>
      </c>
      <c r="F1021" s="547"/>
      <c r="G1021" s="547">
        <f t="shared" si="32"/>
        <v>0</v>
      </c>
      <c r="H1021" s="547">
        <f t="shared" si="33"/>
        <v>0</v>
      </c>
    </row>
    <row r="1022" spans="1:8" x14ac:dyDescent="0.25">
      <c r="A1022" s="396" t="e">
        <f>"INN."&amp;EIGNIR!$B$3&amp;C1022</f>
        <v>#N/A</v>
      </c>
      <c r="B1022" s="511">
        <f>Lönd!C7</f>
        <v>0</v>
      </c>
      <c r="C1022" s="503" t="s">
        <v>2932</v>
      </c>
      <c r="D1022" s="512"/>
      <c r="F1022" s="547"/>
      <c r="G1022" s="547">
        <f t="shared" si="32"/>
        <v>0</v>
      </c>
      <c r="H1022" s="547">
        <f t="shared" si="33"/>
        <v>0</v>
      </c>
    </row>
    <row r="1023" spans="1:8" x14ac:dyDescent="0.25">
      <c r="A1023" s="396" t="e">
        <f>"INN."&amp;EIGNIR!$B$3&amp;C1023</f>
        <v>#N/A</v>
      </c>
      <c r="B1023" s="511">
        <f>Lönd!C8</f>
        <v>0</v>
      </c>
      <c r="C1023" s="503" t="s">
        <v>2933</v>
      </c>
      <c r="D1023" s="512"/>
      <c r="F1023" s="547"/>
      <c r="G1023" s="547">
        <f t="shared" si="32"/>
        <v>0</v>
      </c>
      <c r="H1023" s="547">
        <f t="shared" si="33"/>
        <v>0</v>
      </c>
    </row>
    <row r="1024" spans="1:8" x14ac:dyDescent="0.25">
      <c r="A1024" s="396" t="e">
        <f>"INN."&amp;EIGNIR!$B$3&amp;C1024</f>
        <v>#N/A</v>
      </c>
      <c r="B1024" s="511">
        <f>Lönd!C9</f>
        <v>0</v>
      </c>
      <c r="C1024" s="503" t="s">
        <v>2934</v>
      </c>
      <c r="D1024" s="512"/>
      <c r="F1024" s="547"/>
      <c r="G1024" s="547">
        <f t="shared" si="32"/>
        <v>0</v>
      </c>
      <c r="H1024" s="547">
        <f t="shared" si="33"/>
        <v>0</v>
      </c>
    </row>
    <row r="1025" spans="1:8" x14ac:dyDescent="0.25">
      <c r="A1025" s="396" t="e">
        <f>"INN."&amp;EIGNIR!$B$3&amp;C1025</f>
        <v>#N/A</v>
      </c>
      <c r="B1025" s="511">
        <f>Lönd!C10</f>
        <v>0</v>
      </c>
      <c r="C1025" s="503" t="s">
        <v>2935</v>
      </c>
      <c r="D1025" s="512"/>
      <c r="F1025" s="547"/>
      <c r="G1025" s="547">
        <f t="shared" si="32"/>
        <v>0</v>
      </c>
      <c r="H1025" s="547">
        <f t="shared" si="33"/>
        <v>0</v>
      </c>
    </row>
    <row r="1026" spans="1:8" x14ac:dyDescent="0.25">
      <c r="A1026" s="396" t="e">
        <f>"INN."&amp;EIGNIR!$B$3&amp;C1026</f>
        <v>#N/A</v>
      </c>
      <c r="B1026" s="511">
        <f>Lönd!C11</f>
        <v>0</v>
      </c>
      <c r="C1026" s="503" t="s">
        <v>2936</v>
      </c>
      <c r="D1026" s="512"/>
      <c r="F1026" s="547"/>
      <c r="G1026" s="547">
        <f t="shared" si="32"/>
        <v>0</v>
      </c>
      <c r="H1026" s="547">
        <f t="shared" si="33"/>
        <v>0</v>
      </c>
    </row>
    <row r="1027" spans="1:8" x14ac:dyDescent="0.25">
      <c r="A1027" s="396" t="e">
        <f>"INN."&amp;EIGNIR!$B$3&amp;C1027</f>
        <v>#N/A</v>
      </c>
      <c r="B1027" s="511">
        <f>Lönd!C12</f>
        <v>0</v>
      </c>
      <c r="C1027" s="503" t="s">
        <v>2937</v>
      </c>
      <c r="D1027" s="512"/>
      <c r="F1027" s="547"/>
      <c r="G1027" s="547">
        <f t="shared" si="32"/>
        <v>0</v>
      </c>
      <c r="H1027" s="547">
        <f t="shared" si="33"/>
        <v>0</v>
      </c>
    </row>
    <row r="1028" spans="1:8" x14ac:dyDescent="0.25">
      <c r="A1028" s="396" t="e">
        <f>"INN."&amp;EIGNIR!$B$3&amp;C1028</f>
        <v>#N/A</v>
      </c>
      <c r="B1028" s="511">
        <f>Lönd!C13</f>
        <v>0</v>
      </c>
      <c r="C1028" s="503" t="s">
        <v>2938</v>
      </c>
      <c r="D1028" s="512"/>
      <c r="F1028" s="547"/>
      <c r="G1028" s="547">
        <f t="shared" si="32"/>
        <v>0</v>
      </c>
      <c r="H1028" s="547">
        <f t="shared" si="33"/>
        <v>0</v>
      </c>
    </row>
    <row r="1029" spans="1:8" x14ac:dyDescent="0.25">
      <c r="A1029" s="396" t="e">
        <f>"INN."&amp;EIGNIR!$B$3&amp;C1029</f>
        <v>#N/A</v>
      </c>
      <c r="B1029" s="511">
        <f>Lönd!C14</f>
        <v>0</v>
      </c>
      <c r="C1029" s="503" t="s">
        <v>2939</v>
      </c>
      <c r="D1029" s="512"/>
      <c r="F1029" s="547"/>
      <c r="G1029" s="547">
        <f t="shared" si="32"/>
        <v>0</v>
      </c>
      <c r="H1029" s="547">
        <f t="shared" si="33"/>
        <v>0</v>
      </c>
    </row>
    <row r="1030" spans="1:8" x14ac:dyDescent="0.25">
      <c r="A1030" s="396" t="e">
        <f>"INN."&amp;EIGNIR!$B$3&amp;C1030</f>
        <v>#N/A</v>
      </c>
      <c r="B1030" s="511">
        <f>Lönd!C15</f>
        <v>0</v>
      </c>
      <c r="C1030" s="503" t="s">
        <v>2940</v>
      </c>
      <c r="D1030" s="512"/>
      <c r="F1030" s="547"/>
      <c r="G1030" s="547">
        <f t="shared" si="32"/>
        <v>0</v>
      </c>
      <c r="H1030" s="547">
        <f t="shared" si="33"/>
        <v>0</v>
      </c>
    </row>
    <row r="1031" spans="1:8" x14ac:dyDescent="0.25">
      <c r="A1031" s="396" t="e">
        <f>"INN."&amp;EIGNIR!$B$3&amp;C1031</f>
        <v>#N/A</v>
      </c>
      <c r="B1031" s="511">
        <f>Lönd!C16</f>
        <v>0</v>
      </c>
      <c r="C1031" s="503" t="s">
        <v>2941</v>
      </c>
      <c r="D1031" s="512"/>
      <c r="F1031" s="547"/>
      <c r="G1031" s="547">
        <f t="shared" si="32"/>
        <v>0</v>
      </c>
      <c r="H1031" s="547">
        <f t="shared" si="33"/>
        <v>0</v>
      </c>
    </row>
    <row r="1032" spans="1:8" x14ac:dyDescent="0.25">
      <c r="A1032" s="396" t="e">
        <f>"INN."&amp;EIGNIR!$B$3&amp;C1032</f>
        <v>#N/A</v>
      </c>
      <c r="B1032" s="511">
        <f>Lönd!C17</f>
        <v>0</v>
      </c>
      <c r="C1032" s="503" t="s">
        <v>2942</v>
      </c>
      <c r="D1032" s="512"/>
      <c r="F1032" s="547"/>
      <c r="G1032" s="547">
        <f t="shared" si="32"/>
        <v>0</v>
      </c>
      <c r="H1032" s="547">
        <f t="shared" si="33"/>
        <v>0</v>
      </c>
    </row>
    <row r="1033" spans="1:8" x14ac:dyDescent="0.25">
      <c r="A1033" s="396" t="e">
        <f>"INN."&amp;EIGNIR!$B$3&amp;C1033</f>
        <v>#N/A</v>
      </c>
      <c r="B1033" s="511">
        <f>Lönd!C18</f>
        <v>0</v>
      </c>
      <c r="C1033" s="503" t="s">
        <v>2943</v>
      </c>
      <c r="D1033" s="512"/>
      <c r="F1033" s="547"/>
      <c r="G1033" s="547">
        <f t="shared" si="32"/>
        <v>0</v>
      </c>
      <c r="H1033" s="547">
        <f t="shared" si="33"/>
        <v>0</v>
      </c>
    </row>
    <row r="1034" spans="1:8" x14ac:dyDescent="0.25">
      <c r="A1034" s="396" t="e">
        <f>"INN."&amp;EIGNIR!$B$3&amp;C1034</f>
        <v>#N/A</v>
      </c>
      <c r="B1034" s="511">
        <f>Lönd!C19</f>
        <v>0</v>
      </c>
      <c r="C1034" s="503" t="s">
        <v>2944</v>
      </c>
      <c r="D1034" s="512"/>
      <c r="F1034" s="547"/>
      <c r="G1034" s="547">
        <f t="shared" si="32"/>
        <v>0</v>
      </c>
      <c r="H1034" s="547">
        <f t="shared" si="33"/>
        <v>0</v>
      </c>
    </row>
    <row r="1035" spans="1:8" x14ac:dyDescent="0.25">
      <c r="A1035" s="396" t="e">
        <f>"INN."&amp;EIGNIR!$B$3&amp;C1035</f>
        <v>#N/A</v>
      </c>
      <c r="B1035" s="511">
        <f>Lönd!C20</f>
        <v>0</v>
      </c>
      <c r="C1035" s="503" t="s">
        <v>2945</v>
      </c>
      <c r="D1035" s="512"/>
      <c r="F1035" s="547"/>
      <c r="G1035" s="547">
        <f t="shared" si="32"/>
        <v>0</v>
      </c>
      <c r="H1035" s="547">
        <f t="shared" si="33"/>
        <v>0</v>
      </c>
    </row>
    <row r="1036" spans="1:8" x14ac:dyDescent="0.25">
      <c r="A1036" s="396" t="e">
        <f>"INN."&amp;EIGNIR!$B$3&amp;C1036</f>
        <v>#N/A</v>
      </c>
      <c r="B1036" s="511">
        <f>Lönd!C21</f>
        <v>0</v>
      </c>
      <c r="C1036" s="503" t="s">
        <v>2946</v>
      </c>
      <c r="D1036" s="512"/>
      <c r="F1036" s="547"/>
      <c r="G1036" s="547">
        <f t="shared" si="32"/>
        <v>0</v>
      </c>
      <c r="H1036" s="547">
        <f t="shared" si="33"/>
        <v>0</v>
      </c>
    </row>
    <row r="1037" spans="1:8" x14ac:dyDescent="0.25">
      <c r="A1037" s="396" t="e">
        <f>"INN."&amp;EIGNIR!$B$3&amp;C1037</f>
        <v>#N/A</v>
      </c>
      <c r="B1037" s="511">
        <f>Lönd!C22</f>
        <v>0</v>
      </c>
      <c r="C1037" s="503" t="s">
        <v>2947</v>
      </c>
      <c r="D1037" s="512"/>
      <c r="F1037" s="547"/>
      <c r="G1037" s="547">
        <f t="shared" si="32"/>
        <v>0</v>
      </c>
      <c r="H1037" s="547">
        <f t="shared" si="33"/>
        <v>0</v>
      </c>
    </row>
    <row r="1038" spans="1:8" x14ac:dyDescent="0.25">
      <c r="A1038" s="396" t="e">
        <f>"INN."&amp;EIGNIR!$B$3&amp;C1038</f>
        <v>#N/A</v>
      </c>
      <c r="B1038" s="511">
        <f>Lönd!C23</f>
        <v>0</v>
      </c>
      <c r="C1038" s="503" t="s">
        <v>2948</v>
      </c>
      <c r="D1038" s="512"/>
      <c r="F1038" s="547"/>
      <c r="G1038" s="547">
        <f t="shared" si="32"/>
        <v>0</v>
      </c>
      <c r="H1038" s="547">
        <f t="shared" si="33"/>
        <v>0</v>
      </c>
    </row>
    <row r="1039" spans="1:8" x14ac:dyDescent="0.25">
      <c r="A1039" s="396" t="e">
        <f>"INN."&amp;EIGNIR!$B$3&amp;C1039</f>
        <v>#N/A</v>
      </c>
      <c r="B1039" s="511">
        <f>Lönd!C24</f>
        <v>0</v>
      </c>
      <c r="C1039" s="503" t="s">
        <v>2949</v>
      </c>
      <c r="D1039" s="512"/>
      <c r="F1039" s="547"/>
      <c r="G1039" s="547">
        <f t="shared" ref="G1039:G1102" si="34">+F1039-B1039</f>
        <v>0</v>
      </c>
      <c r="H1039" s="547">
        <f t="shared" si="33"/>
        <v>0</v>
      </c>
    </row>
    <row r="1040" spans="1:8" x14ac:dyDescent="0.25">
      <c r="A1040" s="396" t="e">
        <f>"INN."&amp;EIGNIR!$B$3&amp;C1040</f>
        <v>#N/A</v>
      </c>
      <c r="B1040" s="511">
        <f>Lönd!C25</f>
        <v>0</v>
      </c>
      <c r="C1040" s="503" t="s">
        <v>2950</v>
      </c>
      <c r="D1040" s="512"/>
      <c r="F1040" s="547"/>
      <c r="G1040" s="547">
        <f t="shared" si="34"/>
        <v>0</v>
      </c>
      <c r="H1040" s="547">
        <f t="shared" ref="H1040:H1103" si="35">+ABS(G1040)</f>
        <v>0</v>
      </c>
    </row>
    <row r="1041" spans="1:8" x14ac:dyDescent="0.25">
      <c r="A1041" s="396" t="e">
        <f>"INN."&amp;EIGNIR!$B$3&amp;C1041</f>
        <v>#N/A</v>
      </c>
      <c r="B1041" s="511">
        <f>Lönd!C26</f>
        <v>0</v>
      </c>
      <c r="C1041" s="503" t="s">
        <v>2951</v>
      </c>
      <c r="D1041" s="512"/>
      <c r="F1041" s="547"/>
      <c r="G1041" s="547">
        <f t="shared" si="34"/>
        <v>0</v>
      </c>
      <c r="H1041" s="547">
        <f t="shared" si="35"/>
        <v>0</v>
      </c>
    </row>
    <row r="1042" spans="1:8" x14ac:dyDescent="0.25">
      <c r="A1042" s="396" t="e">
        <f>"INN."&amp;EIGNIR!$B$3&amp;C1042</f>
        <v>#N/A</v>
      </c>
      <c r="B1042" s="511">
        <f>Lönd!C27</f>
        <v>0</v>
      </c>
      <c r="C1042" s="503" t="s">
        <v>2952</v>
      </c>
      <c r="D1042" s="512"/>
      <c r="F1042" s="547"/>
      <c r="G1042" s="547">
        <f t="shared" si="34"/>
        <v>0</v>
      </c>
      <c r="H1042" s="547">
        <f t="shared" si="35"/>
        <v>0</v>
      </c>
    </row>
    <row r="1043" spans="1:8" x14ac:dyDescent="0.25">
      <c r="A1043" s="396" t="e">
        <f>"INN."&amp;EIGNIR!$B$3&amp;C1043</f>
        <v>#N/A</v>
      </c>
      <c r="B1043" s="511">
        <f>Lönd!C28</f>
        <v>0</v>
      </c>
      <c r="C1043" s="503" t="s">
        <v>2953</v>
      </c>
      <c r="D1043" s="512"/>
      <c r="F1043" s="547"/>
      <c r="G1043" s="547">
        <f t="shared" si="34"/>
        <v>0</v>
      </c>
      <c r="H1043" s="547">
        <f t="shared" si="35"/>
        <v>0</v>
      </c>
    </row>
    <row r="1044" spans="1:8" x14ac:dyDescent="0.25">
      <c r="A1044" s="396" t="e">
        <f>"INN."&amp;EIGNIR!$B$3&amp;C1044</f>
        <v>#N/A</v>
      </c>
      <c r="B1044" s="511">
        <f>Lönd!C29</f>
        <v>0</v>
      </c>
      <c r="C1044" s="503" t="s">
        <v>2954</v>
      </c>
      <c r="D1044" s="512"/>
      <c r="F1044" s="547"/>
      <c r="G1044" s="547">
        <f t="shared" si="34"/>
        <v>0</v>
      </c>
      <c r="H1044" s="547">
        <f t="shared" si="35"/>
        <v>0</v>
      </c>
    </row>
    <row r="1045" spans="1:8" x14ac:dyDescent="0.25">
      <c r="A1045" s="396" t="e">
        <f>"INN."&amp;EIGNIR!$B$3&amp;C1045</f>
        <v>#N/A</v>
      </c>
      <c r="B1045" s="511">
        <f>Lönd!C30</f>
        <v>0</v>
      </c>
      <c r="C1045" s="503" t="s">
        <v>2955</v>
      </c>
      <c r="D1045" s="512"/>
      <c r="F1045" s="547"/>
      <c r="G1045" s="547">
        <f t="shared" si="34"/>
        <v>0</v>
      </c>
      <c r="H1045" s="547">
        <f t="shared" si="35"/>
        <v>0</v>
      </c>
    </row>
    <row r="1046" spans="1:8" x14ac:dyDescent="0.25">
      <c r="A1046" s="396" t="e">
        <f>"INN."&amp;EIGNIR!$B$3&amp;C1046</f>
        <v>#N/A</v>
      </c>
      <c r="B1046" s="511">
        <f>Lönd!C31</f>
        <v>0</v>
      </c>
      <c r="C1046" s="503" t="s">
        <v>2956</v>
      </c>
      <c r="D1046" s="512"/>
      <c r="F1046" s="547"/>
      <c r="G1046" s="547">
        <f t="shared" si="34"/>
        <v>0</v>
      </c>
      <c r="H1046" s="547">
        <f t="shared" si="35"/>
        <v>0</v>
      </c>
    </row>
    <row r="1047" spans="1:8" x14ac:dyDescent="0.25">
      <c r="A1047" s="396" t="e">
        <f>"INN."&amp;EIGNIR!$B$3&amp;C1047</f>
        <v>#N/A</v>
      </c>
      <c r="B1047" s="511">
        <f>Lönd!C32</f>
        <v>0</v>
      </c>
      <c r="C1047" s="503" t="s">
        <v>2957</v>
      </c>
      <c r="D1047" s="512"/>
      <c r="F1047" s="547"/>
      <c r="G1047" s="547">
        <f t="shared" si="34"/>
        <v>0</v>
      </c>
      <c r="H1047" s="547">
        <f t="shared" si="35"/>
        <v>0</v>
      </c>
    </row>
    <row r="1048" spans="1:8" x14ac:dyDescent="0.25">
      <c r="A1048" s="396" t="e">
        <f>"INN."&amp;EIGNIR!$B$3&amp;C1048</f>
        <v>#N/A</v>
      </c>
      <c r="B1048" s="511">
        <f>Lönd!C33</f>
        <v>0</v>
      </c>
      <c r="C1048" s="503" t="s">
        <v>2958</v>
      </c>
      <c r="D1048" s="512"/>
      <c r="F1048" s="547"/>
      <c r="G1048" s="547">
        <f t="shared" si="34"/>
        <v>0</v>
      </c>
      <c r="H1048" s="547">
        <f t="shared" si="35"/>
        <v>0</v>
      </c>
    </row>
    <row r="1049" spans="1:8" x14ac:dyDescent="0.25">
      <c r="A1049" s="396" t="e">
        <f>"INN."&amp;EIGNIR!$B$3&amp;C1049</f>
        <v>#N/A</v>
      </c>
      <c r="B1049" s="511">
        <f>Lönd!C34</f>
        <v>0</v>
      </c>
      <c r="C1049" s="503" t="s">
        <v>2959</v>
      </c>
      <c r="D1049" s="512"/>
      <c r="F1049" s="547"/>
      <c r="G1049" s="547">
        <f t="shared" si="34"/>
        <v>0</v>
      </c>
      <c r="H1049" s="547">
        <f t="shared" si="35"/>
        <v>0</v>
      </c>
    </row>
    <row r="1050" spans="1:8" x14ac:dyDescent="0.25">
      <c r="A1050" s="396" t="e">
        <f>"INN."&amp;EIGNIR!$B$3&amp;C1050</f>
        <v>#N/A</v>
      </c>
      <c r="B1050" s="511">
        <f>Lönd!C35</f>
        <v>0</v>
      </c>
      <c r="C1050" s="503" t="s">
        <v>2960</v>
      </c>
      <c r="D1050" s="512"/>
      <c r="F1050" s="547"/>
      <c r="G1050" s="547">
        <f t="shared" si="34"/>
        <v>0</v>
      </c>
      <c r="H1050" s="547">
        <f t="shared" si="35"/>
        <v>0</v>
      </c>
    </row>
    <row r="1051" spans="1:8" x14ac:dyDescent="0.25">
      <c r="A1051" s="396" t="e">
        <f>"INN."&amp;EIGNIR!$B$3&amp;C1051</f>
        <v>#N/A</v>
      </c>
      <c r="B1051" s="511">
        <f>Lönd!C36</f>
        <v>0</v>
      </c>
      <c r="C1051" s="503" t="s">
        <v>2961</v>
      </c>
      <c r="D1051" s="512"/>
      <c r="F1051" s="547"/>
      <c r="G1051" s="547">
        <f t="shared" si="34"/>
        <v>0</v>
      </c>
      <c r="H1051" s="547">
        <f t="shared" si="35"/>
        <v>0</v>
      </c>
    </row>
    <row r="1052" spans="1:8" x14ac:dyDescent="0.25">
      <c r="A1052" s="396" t="e">
        <f>"INN."&amp;EIGNIR!$B$3&amp;C1052</f>
        <v>#N/A</v>
      </c>
      <c r="B1052" s="511">
        <f>Lönd!C37</f>
        <v>0</v>
      </c>
      <c r="C1052" s="503" t="s">
        <v>2962</v>
      </c>
      <c r="D1052" s="512"/>
      <c r="F1052" s="547"/>
      <c r="G1052" s="547">
        <f t="shared" si="34"/>
        <v>0</v>
      </c>
      <c r="H1052" s="547">
        <f t="shared" si="35"/>
        <v>0</v>
      </c>
    </row>
    <row r="1053" spans="1:8" x14ac:dyDescent="0.25">
      <c r="A1053" s="396" t="e">
        <f>"INN."&amp;EIGNIR!$B$3&amp;C1053</f>
        <v>#N/A</v>
      </c>
      <c r="B1053" s="511">
        <f>Lönd!C38</f>
        <v>0</v>
      </c>
      <c r="C1053" s="503" t="s">
        <v>2963</v>
      </c>
      <c r="D1053" s="512"/>
      <c r="F1053" s="547"/>
      <c r="G1053" s="547">
        <f t="shared" si="34"/>
        <v>0</v>
      </c>
      <c r="H1053" s="547">
        <f t="shared" si="35"/>
        <v>0</v>
      </c>
    </row>
    <row r="1054" spans="1:8" x14ac:dyDescent="0.25">
      <c r="A1054" s="396" t="e">
        <f>"INN."&amp;EIGNIR!$B$3&amp;C1054</f>
        <v>#N/A</v>
      </c>
      <c r="B1054" s="511">
        <f>Lönd!C39</f>
        <v>0</v>
      </c>
      <c r="C1054" s="503" t="s">
        <v>2964</v>
      </c>
      <c r="D1054" s="512"/>
      <c r="F1054" s="547"/>
      <c r="G1054" s="547">
        <f t="shared" si="34"/>
        <v>0</v>
      </c>
      <c r="H1054" s="547">
        <f t="shared" si="35"/>
        <v>0</v>
      </c>
    </row>
    <row r="1055" spans="1:8" x14ac:dyDescent="0.25">
      <c r="A1055" s="396" t="e">
        <f>"INN."&amp;EIGNIR!$B$3&amp;C1055</f>
        <v>#N/A</v>
      </c>
      <c r="B1055" s="511">
        <f>Lönd!C40</f>
        <v>0</v>
      </c>
      <c r="C1055" s="503" t="s">
        <v>2965</v>
      </c>
      <c r="D1055" s="512"/>
      <c r="F1055" s="547"/>
      <c r="G1055" s="547">
        <f t="shared" si="34"/>
        <v>0</v>
      </c>
      <c r="H1055" s="547">
        <f t="shared" si="35"/>
        <v>0</v>
      </c>
    </row>
    <row r="1056" spans="1:8" x14ac:dyDescent="0.25">
      <c r="A1056" s="396" t="e">
        <f>"INN."&amp;EIGNIR!$B$3&amp;C1056</f>
        <v>#N/A</v>
      </c>
      <c r="B1056" s="511">
        <f>Lönd!C41</f>
        <v>0</v>
      </c>
      <c r="C1056" s="503" t="s">
        <v>2966</v>
      </c>
      <c r="D1056" s="512"/>
      <c r="F1056" s="547"/>
      <c r="G1056" s="547">
        <f t="shared" si="34"/>
        <v>0</v>
      </c>
      <c r="H1056" s="547">
        <f t="shared" si="35"/>
        <v>0</v>
      </c>
    </row>
    <row r="1057" spans="1:8" x14ac:dyDescent="0.25">
      <c r="A1057" s="396" t="e">
        <f>"INN."&amp;EIGNIR!$B$3&amp;C1057</f>
        <v>#N/A</v>
      </c>
      <c r="B1057" s="511">
        <f>Lönd!C42</f>
        <v>0</v>
      </c>
      <c r="C1057" s="503" t="s">
        <v>2967</v>
      </c>
      <c r="D1057" s="512"/>
      <c r="F1057" s="547"/>
      <c r="G1057" s="547">
        <f t="shared" si="34"/>
        <v>0</v>
      </c>
      <c r="H1057" s="547">
        <f t="shared" si="35"/>
        <v>0</v>
      </c>
    </row>
    <row r="1058" spans="1:8" x14ac:dyDescent="0.25">
      <c r="A1058" s="396" t="e">
        <f>"INN."&amp;EIGNIR!$B$3&amp;C1058</f>
        <v>#N/A</v>
      </c>
      <c r="B1058" s="511">
        <f>Lönd!C43</f>
        <v>0</v>
      </c>
      <c r="C1058" s="503" t="s">
        <v>2968</v>
      </c>
      <c r="D1058" s="512"/>
      <c r="F1058" s="547"/>
      <c r="G1058" s="547">
        <f t="shared" si="34"/>
        <v>0</v>
      </c>
      <c r="H1058" s="547">
        <f t="shared" si="35"/>
        <v>0</v>
      </c>
    </row>
    <row r="1059" spans="1:8" x14ac:dyDescent="0.25">
      <c r="A1059" s="396" t="e">
        <f>"INN."&amp;EIGNIR!$B$3&amp;C1059</f>
        <v>#N/A</v>
      </c>
      <c r="B1059" s="511">
        <f>Lönd!C44</f>
        <v>0</v>
      </c>
      <c r="C1059" s="503" t="s">
        <v>2969</v>
      </c>
      <c r="D1059" s="512"/>
      <c r="F1059" s="547"/>
      <c r="G1059" s="547">
        <f t="shared" si="34"/>
        <v>0</v>
      </c>
      <c r="H1059" s="547">
        <f t="shared" si="35"/>
        <v>0</v>
      </c>
    </row>
    <row r="1060" spans="1:8" x14ac:dyDescent="0.25">
      <c r="A1060" s="396" t="e">
        <f>"INN."&amp;EIGNIR!$B$3&amp;C1060</f>
        <v>#N/A</v>
      </c>
      <c r="B1060" s="511">
        <f>Lönd!C45</f>
        <v>0</v>
      </c>
      <c r="C1060" s="503" t="s">
        <v>2970</v>
      </c>
      <c r="D1060" s="512"/>
      <c r="F1060" s="547"/>
      <c r="G1060" s="547">
        <f t="shared" si="34"/>
        <v>0</v>
      </c>
      <c r="H1060" s="547">
        <f t="shared" si="35"/>
        <v>0</v>
      </c>
    </row>
    <row r="1061" spans="1:8" x14ac:dyDescent="0.25">
      <c r="A1061" s="396" t="e">
        <f>"INN."&amp;EIGNIR!$B$3&amp;C1061</f>
        <v>#N/A</v>
      </c>
      <c r="B1061" s="511">
        <f>Lönd!C46</f>
        <v>0</v>
      </c>
      <c r="C1061" s="503" t="s">
        <v>2971</v>
      </c>
      <c r="D1061" s="512"/>
      <c r="F1061" s="547"/>
      <c r="G1061" s="547">
        <f t="shared" si="34"/>
        <v>0</v>
      </c>
      <c r="H1061" s="547">
        <f t="shared" si="35"/>
        <v>0</v>
      </c>
    </row>
    <row r="1062" spans="1:8" x14ac:dyDescent="0.25">
      <c r="A1062" s="396" t="e">
        <f>"INN."&amp;EIGNIR!$B$3&amp;C1062</f>
        <v>#N/A</v>
      </c>
      <c r="B1062" s="511">
        <f>Lönd!C47</f>
        <v>0</v>
      </c>
      <c r="C1062" s="503" t="s">
        <v>2972</v>
      </c>
      <c r="D1062" s="512"/>
      <c r="F1062" s="547"/>
      <c r="G1062" s="547">
        <f t="shared" si="34"/>
        <v>0</v>
      </c>
      <c r="H1062" s="547">
        <f t="shared" si="35"/>
        <v>0</v>
      </c>
    </row>
    <row r="1063" spans="1:8" x14ac:dyDescent="0.25">
      <c r="A1063" s="396" t="e">
        <f>"INN."&amp;EIGNIR!$B$3&amp;C1063</f>
        <v>#N/A</v>
      </c>
      <c r="B1063" s="511">
        <f>Lönd!C48</f>
        <v>0</v>
      </c>
      <c r="C1063" s="503" t="s">
        <v>2973</v>
      </c>
      <c r="F1063" s="547"/>
      <c r="G1063" s="547">
        <f t="shared" si="34"/>
        <v>0</v>
      </c>
      <c r="H1063" s="547">
        <f t="shared" si="35"/>
        <v>0</v>
      </c>
    </row>
    <row r="1064" spans="1:8" x14ac:dyDescent="0.25">
      <c r="A1064" s="396" t="e">
        <f>"INN."&amp;EIGNIR!$B$3&amp;C1064</f>
        <v>#N/A</v>
      </c>
      <c r="B1064" s="511">
        <f>Lönd!C49</f>
        <v>0</v>
      </c>
      <c r="C1064" s="503" t="s">
        <v>2974</v>
      </c>
      <c r="F1064" s="547"/>
      <c r="G1064" s="547">
        <f t="shared" si="34"/>
        <v>0</v>
      </c>
      <c r="H1064" s="547">
        <f t="shared" si="35"/>
        <v>0</v>
      </c>
    </row>
    <row r="1065" spans="1:8" x14ac:dyDescent="0.25">
      <c r="A1065" s="396" t="e">
        <f>"INN."&amp;EIGNIR!$B$3&amp;C1065</f>
        <v>#N/A</v>
      </c>
      <c r="B1065" s="511">
        <f>Lönd!C50</f>
        <v>0</v>
      </c>
      <c r="C1065" s="503" t="s">
        <v>2975</v>
      </c>
      <c r="F1065" s="547"/>
      <c r="G1065" s="547">
        <f t="shared" si="34"/>
        <v>0</v>
      </c>
      <c r="H1065" s="547">
        <f t="shared" si="35"/>
        <v>0</v>
      </c>
    </row>
    <row r="1066" spans="1:8" x14ac:dyDescent="0.25">
      <c r="A1066" s="396" t="e">
        <f>"INN."&amp;EIGNIR!$B$3&amp;C1066</f>
        <v>#N/A</v>
      </c>
      <c r="B1066" s="511">
        <f>Lönd!C51</f>
        <v>0</v>
      </c>
      <c r="C1066" s="503" t="s">
        <v>2976</v>
      </c>
      <c r="F1066" s="547"/>
      <c r="G1066" s="547">
        <f t="shared" si="34"/>
        <v>0</v>
      </c>
      <c r="H1066" s="547">
        <f t="shared" si="35"/>
        <v>0</v>
      </c>
    </row>
    <row r="1067" spans="1:8" x14ac:dyDescent="0.25">
      <c r="A1067" s="396" t="e">
        <f>"INN."&amp;EIGNIR!$B$3&amp;C1067</f>
        <v>#N/A</v>
      </c>
      <c r="B1067" s="511">
        <f>Lönd!C52</f>
        <v>0</v>
      </c>
      <c r="C1067" s="503" t="s">
        <v>2977</v>
      </c>
      <c r="F1067" s="547"/>
      <c r="G1067" s="547">
        <f t="shared" si="34"/>
        <v>0</v>
      </c>
      <c r="H1067" s="547">
        <f t="shared" si="35"/>
        <v>0</v>
      </c>
    </row>
    <row r="1068" spans="1:8" x14ac:dyDescent="0.25">
      <c r="A1068" s="396" t="e">
        <f>"INN."&amp;EIGNIR!$B$3&amp;C1068</f>
        <v>#N/A</v>
      </c>
      <c r="B1068" s="511">
        <f>Lönd!C53</f>
        <v>0</v>
      </c>
      <c r="C1068" s="503" t="s">
        <v>2978</v>
      </c>
      <c r="F1068" s="547"/>
      <c r="G1068" s="547">
        <f t="shared" si="34"/>
        <v>0</v>
      </c>
      <c r="H1068" s="547">
        <f t="shared" si="35"/>
        <v>0</v>
      </c>
    </row>
    <row r="1069" spans="1:8" x14ac:dyDescent="0.25">
      <c r="A1069" s="396" t="e">
        <f>"INN."&amp;EIGNIR!$B$3&amp;C1069</f>
        <v>#N/A</v>
      </c>
      <c r="B1069" s="511">
        <f>Lönd!C54</f>
        <v>0</v>
      </c>
      <c r="C1069" s="503" t="s">
        <v>2979</v>
      </c>
      <c r="F1069" s="547"/>
      <c r="G1069" s="547">
        <f t="shared" si="34"/>
        <v>0</v>
      </c>
      <c r="H1069" s="547">
        <f t="shared" si="35"/>
        <v>0</v>
      </c>
    </row>
    <row r="1070" spans="1:8" collapsed="1" x14ac:dyDescent="0.25">
      <c r="A1070" s="396" t="e">
        <f>"INN."&amp;EIGNIR!$B$3&amp;C1070</f>
        <v>#N/A</v>
      </c>
      <c r="B1070" s="511">
        <f>Lönd!D6</f>
        <v>0</v>
      </c>
      <c r="C1070" s="503" t="s">
        <v>2980</v>
      </c>
      <c r="D1070" s="504" t="s">
        <v>2981</v>
      </c>
      <c r="F1070" s="547"/>
      <c r="G1070" s="547">
        <f t="shared" si="34"/>
        <v>0</v>
      </c>
      <c r="H1070" s="547">
        <f t="shared" si="35"/>
        <v>0</v>
      </c>
    </row>
    <row r="1071" spans="1:8" x14ac:dyDescent="0.25">
      <c r="A1071" s="396" t="e">
        <f>"INN."&amp;EIGNIR!$B$3&amp;C1071</f>
        <v>#N/A</v>
      </c>
      <c r="B1071" s="511">
        <f>Lönd!D7</f>
        <v>0</v>
      </c>
      <c r="C1071" s="503" t="s">
        <v>2982</v>
      </c>
      <c r="F1071" s="547"/>
      <c r="G1071" s="547">
        <f t="shared" si="34"/>
        <v>0</v>
      </c>
      <c r="H1071" s="547">
        <f t="shared" si="35"/>
        <v>0</v>
      </c>
    </row>
    <row r="1072" spans="1:8" x14ac:dyDescent="0.25">
      <c r="A1072" s="396" t="e">
        <f>"INN."&amp;EIGNIR!$B$3&amp;C1072</f>
        <v>#N/A</v>
      </c>
      <c r="B1072" s="511">
        <f>Lönd!D8</f>
        <v>0</v>
      </c>
      <c r="C1072" s="503" t="s">
        <v>2983</v>
      </c>
      <c r="F1072" s="547"/>
      <c r="G1072" s="547">
        <f t="shared" si="34"/>
        <v>0</v>
      </c>
      <c r="H1072" s="547">
        <f t="shared" si="35"/>
        <v>0</v>
      </c>
    </row>
    <row r="1073" spans="1:8" x14ac:dyDescent="0.25">
      <c r="A1073" s="396" t="e">
        <f>"INN."&amp;EIGNIR!$B$3&amp;C1073</f>
        <v>#N/A</v>
      </c>
      <c r="B1073" s="511">
        <f>Lönd!D9</f>
        <v>0</v>
      </c>
      <c r="C1073" s="503" t="s">
        <v>2984</v>
      </c>
      <c r="F1073" s="547"/>
      <c r="G1073" s="547">
        <f t="shared" si="34"/>
        <v>0</v>
      </c>
      <c r="H1073" s="547">
        <f t="shared" si="35"/>
        <v>0</v>
      </c>
    </row>
    <row r="1074" spans="1:8" x14ac:dyDescent="0.25">
      <c r="A1074" s="396" t="e">
        <f>"INN."&amp;EIGNIR!$B$3&amp;C1074</f>
        <v>#N/A</v>
      </c>
      <c r="B1074" s="511">
        <f>Lönd!D10</f>
        <v>0</v>
      </c>
      <c r="C1074" s="503" t="s">
        <v>2985</v>
      </c>
      <c r="D1074" s="512"/>
      <c r="F1074" s="547"/>
      <c r="G1074" s="547">
        <f t="shared" si="34"/>
        <v>0</v>
      </c>
      <c r="H1074" s="547">
        <f t="shared" si="35"/>
        <v>0</v>
      </c>
    </row>
    <row r="1075" spans="1:8" x14ac:dyDescent="0.25">
      <c r="A1075" s="396" t="e">
        <f>"INN."&amp;EIGNIR!$B$3&amp;C1075</f>
        <v>#N/A</v>
      </c>
      <c r="B1075" s="511">
        <f>Lönd!D11</f>
        <v>0</v>
      </c>
      <c r="C1075" s="503" t="s">
        <v>2986</v>
      </c>
      <c r="D1075" s="512"/>
      <c r="F1075" s="547"/>
      <c r="G1075" s="547">
        <f t="shared" si="34"/>
        <v>0</v>
      </c>
      <c r="H1075" s="547">
        <f t="shared" si="35"/>
        <v>0</v>
      </c>
    </row>
    <row r="1076" spans="1:8" x14ac:dyDescent="0.25">
      <c r="A1076" s="396" t="e">
        <f>"INN."&amp;EIGNIR!$B$3&amp;C1076</f>
        <v>#N/A</v>
      </c>
      <c r="B1076" s="511">
        <f>Lönd!D12</f>
        <v>0</v>
      </c>
      <c r="C1076" s="503" t="s">
        <v>2987</v>
      </c>
      <c r="D1076" s="512"/>
      <c r="F1076" s="547"/>
      <c r="G1076" s="547">
        <f t="shared" si="34"/>
        <v>0</v>
      </c>
      <c r="H1076" s="547">
        <f t="shared" si="35"/>
        <v>0</v>
      </c>
    </row>
    <row r="1077" spans="1:8" x14ac:dyDescent="0.25">
      <c r="A1077" s="396" t="e">
        <f>"INN."&amp;EIGNIR!$B$3&amp;C1077</f>
        <v>#N/A</v>
      </c>
      <c r="B1077" s="511">
        <f>Lönd!D13</f>
        <v>0</v>
      </c>
      <c r="C1077" s="503" t="s">
        <v>2988</v>
      </c>
      <c r="D1077" s="512"/>
      <c r="F1077" s="547"/>
      <c r="G1077" s="547">
        <f t="shared" si="34"/>
        <v>0</v>
      </c>
      <c r="H1077" s="547">
        <f t="shared" si="35"/>
        <v>0</v>
      </c>
    </row>
    <row r="1078" spans="1:8" x14ac:dyDescent="0.25">
      <c r="A1078" s="396" t="e">
        <f>"INN."&amp;EIGNIR!$B$3&amp;C1078</f>
        <v>#N/A</v>
      </c>
      <c r="B1078" s="511">
        <f>Lönd!D14</f>
        <v>0</v>
      </c>
      <c r="C1078" s="503" t="s">
        <v>2989</v>
      </c>
      <c r="D1078" s="512"/>
      <c r="F1078" s="547"/>
      <c r="G1078" s="547">
        <f t="shared" si="34"/>
        <v>0</v>
      </c>
      <c r="H1078" s="547">
        <f t="shared" si="35"/>
        <v>0</v>
      </c>
    </row>
    <row r="1079" spans="1:8" x14ac:dyDescent="0.25">
      <c r="A1079" s="396" t="e">
        <f>"INN."&amp;EIGNIR!$B$3&amp;C1079</f>
        <v>#N/A</v>
      </c>
      <c r="B1079" s="511">
        <f>Lönd!D15</f>
        <v>0</v>
      </c>
      <c r="C1079" s="503" t="s">
        <v>2990</v>
      </c>
      <c r="D1079" s="512"/>
      <c r="F1079" s="547"/>
      <c r="G1079" s="547">
        <f t="shared" si="34"/>
        <v>0</v>
      </c>
      <c r="H1079" s="547">
        <f t="shared" si="35"/>
        <v>0</v>
      </c>
    </row>
    <row r="1080" spans="1:8" x14ac:dyDescent="0.25">
      <c r="A1080" s="396" t="e">
        <f>"INN."&amp;EIGNIR!$B$3&amp;C1080</f>
        <v>#N/A</v>
      </c>
      <c r="B1080" s="511">
        <f>Lönd!D16</f>
        <v>0</v>
      </c>
      <c r="C1080" s="503" t="s">
        <v>2991</v>
      </c>
      <c r="D1080" s="512"/>
      <c r="F1080" s="547"/>
      <c r="G1080" s="547">
        <f t="shared" si="34"/>
        <v>0</v>
      </c>
      <c r="H1080" s="547">
        <f t="shared" si="35"/>
        <v>0</v>
      </c>
    </row>
    <row r="1081" spans="1:8" x14ac:dyDescent="0.25">
      <c r="A1081" s="396" t="e">
        <f>"INN."&amp;EIGNIR!$B$3&amp;C1081</f>
        <v>#N/A</v>
      </c>
      <c r="B1081" s="511">
        <f>Lönd!D17</f>
        <v>0</v>
      </c>
      <c r="C1081" s="503" t="s">
        <v>2992</v>
      </c>
      <c r="D1081" s="512"/>
      <c r="F1081" s="547"/>
      <c r="G1081" s="547">
        <f t="shared" si="34"/>
        <v>0</v>
      </c>
      <c r="H1081" s="547">
        <f t="shared" si="35"/>
        <v>0</v>
      </c>
    </row>
    <row r="1082" spans="1:8" x14ac:dyDescent="0.25">
      <c r="A1082" s="396" t="e">
        <f>"INN."&amp;EIGNIR!$B$3&amp;C1082</f>
        <v>#N/A</v>
      </c>
      <c r="B1082" s="511">
        <f>Lönd!D18</f>
        <v>0</v>
      </c>
      <c r="C1082" s="503" t="s">
        <v>2993</v>
      </c>
      <c r="D1082" s="512"/>
      <c r="F1082" s="547"/>
      <c r="G1082" s="547">
        <f t="shared" si="34"/>
        <v>0</v>
      </c>
      <c r="H1082" s="547">
        <f t="shared" si="35"/>
        <v>0</v>
      </c>
    </row>
    <row r="1083" spans="1:8" x14ac:dyDescent="0.25">
      <c r="A1083" s="396" t="e">
        <f>"INN."&amp;EIGNIR!$B$3&amp;C1083</f>
        <v>#N/A</v>
      </c>
      <c r="B1083" s="511">
        <f>Lönd!D19</f>
        <v>0</v>
      </c>
      <c r="C1083" s="503" t="s">
        <v>2994</v>
      </c>
      <c r="D1083" s="512"/>
      <c r="F1083" s="547"/>
      <c r="G1083" s="547">
        <f t="shared" si="34"/>
        <v>0</v>
      </c>
      <c r="H1083" s="547">
        <f t="shared" si="35"/>
        <v>0</v>
      </c>
    </row>
    <row r="1084" spans="1:8" x14ac:dyDescent="0.25">
      <c r="A1084" s="396" t="e">
        <f>"INN."&amp;EIGNIR!$B$3&amp;C1084</f>
        <v>#N/A</v>
      </c>
      <c r="B1084" s="511">
        <f>Lönd!D20</f>
        <v>0</v>
      </c>
      <c r="C1084" s="503" t="s">
        <v>2995</v>
      </c>
      <c r="D1084" s="512"/>
      <c r="F1084" s="547"/>
      <c r="G1084" s="547">
        <f t="shared" si="34"/>
        <v>0</v>
      </c>
      <c r="H1084" s="547">
        <f t="shared" si="35"/>
        <v>0</v>
      </c>
    </row>
    <row r="1085" spans="1:8" x14ac:dyDescent="0.25">
      <c r="A1085" s="396" t="e">
        <f>"INN."&amp;EIGNIR!$B$3&amp;C1085</f>
        <v>#N/A</v>
      </c>
      <c r="B1085" s="511">
        <f>Lönd!D21</f>
        <v>0</v>
      </c>
      <c r="C1085" s="503" t="s">
        <v>2996</v>
      </c>
      <c r="D1085" s="512"/>
      <c r="F1085" s="547"/>
      <c r="G1085" s="547">
        <f t="shared" si="34"/>
        <v>0</v>
      </c>
      <c r="H1085" s="547">
        <f t="shared" si="35"/>
        <v>0</v>
      </c>
    </row>
    <row r="1086" spans="1:8" x14ac:dyDescent="0.25">
      <c r="A1086" s="396" t="e">
        <f>"INN."&amp;EIGNIR!$B$3&amp;C1086</f>
        <v>#N/A</v>
      </c>
      <c r="B1086" s="511">
        <f>Lönd!D22</f>
        <v>0</v>
      </c>
      <c r="C1086" s="503" t="s">
        <v>2997</v>
      </c>
      <c r="D1086" s="512"/>
      <c r="F1086" s="547"/>
      <c r="G1086" s="547">
        <f t="shared" si="34"/>
        <v>0</v>
      </c>
      <c r="H1086" s="547">
        <f t="shared" si="35"/>
        <v>0</v>
      </c>
    </row>
    <row r="1087" spans="1:8" x14ac:dyDescent="0.25">
      <c r="A1087" s="396" t="e">
        <f>"INN."&amp;EIGNIR!$B$3&amp;C1087</f>
        <v>#N/A</v>
      </c>
      <c r="B1087" s="511">
        <f>Lönd!D23</f>
        <v>0</v>
      </c>
      <c r="C1087" s="503" t="s">
        <v>2998</v>
      </c>
      <c r="D1087" s="512"/>
      <c r="F1087" s="547"/>
      <c r="G1087" s="547">
        <f t="shared" si="34"/>
        <v>0</v>
      </c>
      <c r="H1087" s="547">
        <f t="shared" si="35"/>
        <v>0</v>
      </c>
    </row>
    <row r="1088" spans="1:8" x14ac:dyDescent="0.25">
      <c r="A1088" s="396" t="e">
        <f>"INN."&amp;EIGNIR!$B$3&amp;C1088</f>
        <v>#N/A</v>
      </c>
      <c r="B1088" s="511">
        <f>Lönd!D24</f>
        <v>0</v>
      </c>
      <c r="C1088" s="503" t="s">
        <v>2999</v>
      </c>
      <c r="D1088" s="512"/>
      <c r="F1088" s="547"/>
      <c r="G1088" s="547">
        <f t="shared" si="34"/>
        <v>0</v>
      </c>
      <c r="H1088" s="547">
        <f t="shared" si="35"/>
        <v>0</v>
      </c>
    </row>
    <row r="1089" spans="1:8" x14ac:dyDescent="0.25">
      <c r="A1089" s="396" t="e">
        <f>"INN."&amp;EIGNIR!$B$3&amp;C1089</f>
        <v>#N/A</v>
      </c>
      <c r="B1089" s="511">
        <f>Lönd!D25</f>
        <v>0</v>
      </c>
      <c r="C1089" s="503" t="s">
        <v>3000</v>
      </c>
      <c r="D1089" s="512"/>
      <c r="F1089" s="547"/>
      <c r="G1089" s="547">
        <f t="shared" si="34"/>
        <v>0</v>
      </c>
      <c r="H1089" s="547">
        <f t="shared" si="35"/>
        <v>0</v>
      </c>
    </row>
    <row r="1090" spans="1:8" x14ac:dyDescent="0.25">
      <c r="A1090" s="396" t="e">
        <f>"INN."&amp;EIGNIR!$B$3&amp;C1090</f>
        <v>#N/A</v>
      </c>
      <c r="B1090" s="511">
        <f>Lönd!D26</f>
        <v>0</v>
      </c>
      <c r="C1090" s="503" t="s">
        <v>3001</v>
      </c>
      <c r="D1090" s="512"/>
      <c r="F1090" s="547"/>
      <c r="G1090" s="547">
        <f t="shared" si="34"/>
        <v>0</v>
      </c>
      <c r="H1090" s="547">
        <f t="shared" si="35"/>
        <v>0</v>
      </c>
    </row>
    <row r="1091" spans="1:8" x14ac:dyDescent="0.25">
      <c r="A1091" s="396" t="e">
        <f>"INN."&amp;EIGNIR!$B$3&amp;C1091</f>
        <v>#N/A</v>
      </c>
      <c r="B1091" s="511">
        <f>Lönd!D27</f>
        <v>0</v>
      </c>
      <c r="C1091" s="503" t="s">
        <v>3002</v>
      </c>
      <c r="D1091" s="512"/>
      <c r="F1091" s="547"/>
      <c r="G1091" s="547">
        <f t="shared" si="34"/>
        <v>0</v>
      </c>
      <c r="H1091" s="547">
        <f t="shared" si="35"/>
        <v>0</v>
      </c>
    </row>
    <row r="1092" spans="1:8" x14ac:dyDescent="0.25">
      <c r="A1092" s="396" t="e">
        <f>"INN."&amp;EIGNIR!$B$3&amp;C1092</f>
        <v>#N/A</v>
      </c>
      <c r="B1092" s="511">
        <f>Lönd!D28</f>
        <v>0</v>
      </c>
      <c r="C1092" s="503" t="s">
        <v>3003</v>
      </c>
      <c r="D1092" s="512"/>
      <c r="F1092" s="547"/>
      <c r="G1092" s="547">
        <f t="shared" si="34"/>
        <v>0</v>
      </c>
      <c r="H1092" s="547">
        <f t="shared" si="35"/>
        <v>0</v>
      </c>
    </row>
    <row r="1093" spans="1:8" x14ac:dyDescent="0.25">
      <c r="A1093" s="396" t="e">
        <f>"INN."&amp;EIGNIR!$B$3&amp;C1093</f>
        <v>#N/A</v>
      </c>
      <c r="B1093" s="511">
        <f>Lönd!D29</f>
        <v>0</v>
      </c>
      <c r="C1093" s="503" t="s">
        <v>3004</v>
      </c>
      <c r="D1093" s="512"/>
      <c r="F1093" s="547"/>
      <c r="G1093" s="547">
        <f t="shared" si="34"/>
        <v>0</v>
      </c>
      <c r="H1093" s="547">
        <f t="shared" si="35"/>
        <v>0</v>
      </c>
    </row>
    <row r="1094" spans="1:8" x14ac:dyDescent="0.25">
      <c r="A1094" s="396" t="e">
        <f>"INN."&amp;EIGNIR!$B$3&amp;C1094</f>
        <v>#N/A</v>
      </c>
      <c r="B1094" s="511">
        <f>Lönd!D30</f>
        <v>0</v>
      </c>
      <c r="C1094" s="503" t="s">
        <v>3005</v>
      </c>
      <c r="D1094" s="512"/>
      <c r="F1094" s="547"/>
      <c r="G1094" s="547">
        <f t="shared" si="34"/>
        <v>0</v>
      </c>
      <c r="H1094" s="547">
        <f t="shared" si="35"/>
        <v>0</v>
      </c>
    </row>
    <row r="1095" spans="1:8" x14ac:dyDescent="0.25">
      <c r="A1095" s="396" t="e">
        <f>"INN."&amp;EIGNIR!$B$3&amp;C1095</f>
        <v>#N/A</v>
      </c>
      <c r="B1095" s="511">
        <f>Lönd!D31</f>
        <v>0</v>
      </c>
      <c r="C1095" s="503" t="s">
        <v>3006</v>
      </c>
      <c r="D1095" s="512"/>
      <c r="F1095" s="547"/>
      <c r="G1095" s="547">
        <f t="shared" si="34"/>
        <v>0</v>
      </c>
      <c r="H1095" s="547">
        <f t="shared" si="35"/>
        <v>0</v>
      </c>
    </row>
    <row r="1096" spans="1:8" x14ac:dyDescent="0.25">
      <c r="A1096" s="396" t="e">
        <f>"INN."&amp;EIGNIR!$B$3&amp;C1096</f>
        <v>#N/A</v>
      </c>
      <c r="B1096" s="511">
        <f>Lönd!D32</f>
        <v>0</v>
      </c>
      <c r="C1096" s="503" t="s">
        <v>3007</v>
      </c>
      <c r="D1096" s="512"/>
      <c r="F1096" s="547"/>
      <c r="G1096" s="547">
        <f t="shared" si="34"/>
        <v>0</v>
      </c>
      <c r="H1096" s="547">
        <f t="shared" si="35"/>
        <v>0</v>
      </c>
    </row>
    <row r="1097" spans="1:8" x14ac:dyDescent="0.25">
      <c r="A1097" s="396" t="e">
        <f>"INN."&amp;EIGNIR!$B$3&amp;C1097</f>
        <v>#N/A</v>
      </c>
      <c r="B1097" s="511">
        <f>Lönd!D33</f>
        <v>0</v>
      </c>
      <c r="C1097" s="503" t="s">
        <v>3008</v>
      </c>
      <c r="D1097" s="512"/>
      <c r="F1097" s="547"/>
      <c r="G1097" s="547">
        <f t="shared" si="34"/>
        <v>0</v>
      </c>
      <c r="H1097" s="547">
        <f t="shared" si="35"/>
        <v>0</v>
      </c>
    </row>
    <row r="1098" spans="1:8" x14ac:dyDescent="0.25">
      <c r="A1098" s="396" t="e">
        <f>"INN."&amp;EIGNIR!$B$3&amp;C1098</f>
        <v>#N/A</v>
      </c>
      <c r="B1098" s="511">
        <f>Lönd!D34</f>
        <v>0</v>
      </c>
      <c r="C1098" s="503" t="s">
        <v>3009</v>
      </c>
      <c r="D1098" s="512"/>
      <c r="F1098" s="547"/>
      <c r="G1098" s="547">
        <f t="shared" si="34"/>
        <v>0</v>
      </c>
      <c r="H1098" s="547">
        <f t="shared" si="35"/>
        <v>0</v>
      </c>
    </row>
    <row r="1099" spans="1:8" x14ac:dyDescent="0.25">
      <c r="A1099" s="396" t="e">
        <f>"INN."&amp;EIGNIR!$B$3&amp;C1099</f>
        <v>#N/A</v>
      </c>
      <c r="B1099" s="511">
        <f>Lönd!D35</f>
        <v>0</v>
      </c>
      <c r="C1099" s="503" t="s">
        <v>3010</v>
      </c>
      <c r="D1099" s="512"/>
      <c r="F1099" s="547"/>
      <c r="G1099" s="547">
        <f t="shared" si="34"/>
        <v>0</v>
      </c>
      <c r="H1099" s="547">
        <f t="shared" si="35"/>
        <v>0</v>
      </c>
    </row>
    <row r="1100" spans="1:8" x14ac:dyDescent="0.25">
      <c r="A1100" s="396" t="e">
        <f>"INN."&amp;EIGNIR!$B$3&amp;C1100</f>
        <v>#N/A</v>
      </c>
      <c r="B1100" s="511">
        <f>Lönd!D36</f>
        <v>0</v>
      </c>
      <c r="C1100" s="503" t="s">
        <v>3011</v>
      </c>
      <c r="D1100" s="512"/>
      <c r="F1100" s="547"/>
      <c r="G1100" s="547">
        <f t="shared" si="34"/>
        <v>0</v>
      </c>
      <c r="H1100" s="547">
        <f t="shared" si="35"/>
        <v>0</v>
      </c>
    </row>
    <row r="1101" spans="1:8" x14ac:dyDescent="0.25">
      <c r="A1101" s="396" t="e">
        <f>"INN."&amp;EIGNIR!$B$3&amp;C1101</f>
        <v>#N/A</v>
      </c>
      <c r="B1101" s="511">
        <f>Lönd!D37</f>
        <v>0</v>
      </c>
      <c r="C1101" s="503" t="s">
        <v>3012</v>
      </c>
      <c r="D1101" s="512"/>
      <c r="F1101" s="547"/>
      <c r="G1101" s="547">
        <f t="shared" si="34"/>
        <v>0</v>
      </c>
      <c r="H1101" s="547">
        <f t="shared" si="35"/>
        <v>0</v>
      </c>
    </row>
    <row r="1102" spans="1:8" x14ac:dyDescent="0.25">
      <c r="A1102" s="396" t="e">
        <f>"INN."&amp;EIGNIR!$B$3&amp;C1102</f>
        <v>#N/A</v>
      </c>
      <c r="B1102" s="511">
        <f>Lönd!D38</f>
        <v>0</v>
      </c>
      <c r="C1102" s="503" t="s">
        <v>3013</v>
      </c>
      <c r="D1102" s="512"/>
      <c r="F1102" s="547"/>
      <c r="G1102" s="547">
        <f t="shared" si="34"/>
        <v>0</v>
      </c>
      <c r="H1102" s="547">
        <f t="shared" si="35"/>
        <v>0</v>
      </c>
    </row>
    <row r="1103" spans="1:8" x14ac:dyDescent="0.25">
      <c r="A1103" s="396" t="e">
        <f>"INN."&amp;EIGNIR!$B$3&amp;C1103</f>
        <v>#N/A</v>
      </c>
      <c r="B1103" s="511">
        <f>Lönd!D39</f>
        <v>0</v>
      </c>
      <c r="C1103" s="503" t="s">
        <v>3014</v>
      </c>
      <c r="D1103" s="512"/>
      <c r="F1103" s="547"/>
      <c r="G1103" s="547">
        <f t="shared" ref="G1103:G1166" si="36">+F1103-B1103</f>
        <v>0</v>
      </c>
      <c r="H1103" s="547">
        <f t="shared" si="35"/>
        <v>0</v>
      </c>
    </row>
    <row r="1104" spans="1:8" x14ac:dyDescent="0.25">
      <c r="A1104" s="396" t="e">
        <f>"INN."&amp;EIGNIR!$B$3&amp;C1104</f>
        <v>#N/A</v>
      </c>
      <c r="B1104" s="511">
        <f>Lönd!D40</f>
        <v>0</v>
      </c>
      <c r="C1104" s="503" t="s">
        <v>3015</v>
      </c>
      <c r="D1104" s="512"/>
      <c r="F1104" s="547"/>
      <c r="G1104" s="547">
        <f t="shared" si="36"/>
        <v>0</v>
      </c>
      <c r="H1104" s="547">
        <f t="shared" ref="H1104:H1167" si="37">+ABS(G1104)</f>
        <v>0</v>
      </c>
    </row>
    <row r="1105" spans="1:8" x14ac:dyDescent="0.25">
      <c r="A1105" s="396" t="e">
        <f>"INN."&amp;EIGNIR!$B$3&amp;C1105</f>
        <v>#N/A</v>
      </c>
      <c r="B1105" s="511">
        <f>Lönd!D41</f>
        <v>0</v>
      </c>
      <c r="C1105" s="503" t="s">
        <v>3016</v>
      </c>
      <c r="D1105" s="512"/>
      <c r="F1105" s="547"/>
      <c r="G1105" s="547">
        <f t="shared" si="36"/>
        <v>0</v>
      </c>
      <c r="H1105" s="547">
        <f t="shared" si="37"/>
        <v>0</v>
      </c>
    </row>
    <row r="1106" spans="1:8" x14ac:dyDescent="0.25">
      <c r="A1106" s="396" t="e">
        <f>"INN."&amp;EIGNIR!$B$3&amp;C1106</f>
        <v>#N/A</v>
      </c>
      <c r="B1106" s="511">
        <f>Lönd!D42</f>
        <v>0</v>
      </c>
      <c r="C1106" s="503" t="s">
        <v>3017</v>
      </c>
      <c r="D1106" s="512"/>
      <c r="F1106" s="547"/>
      <c r="G1106" s="547">
        <f t="shared" si="36"/>
        <v>0</v>
      </c>
      <c r="H1106" s="547">
        <f t="shared" si="37"/>
        <v>0</v>
      </c>
    </row>
    <row r="1107" spans="1:8" x14ac:dyDescent="0.25">
      <c r="A1107" s="396" t="e">
        <f>"INN."&amp;EIGNIR!$B$3&amp;C1107</f>
        <v>#N/A</v>
      </c>
      <c r="B1107" s="511">
        <f>Lönd!D43</f>
        <v>0</v>
      </c>
      <c r="C1107" s="503" t="s">
        <v>3018</v>
      </c>
      <c r="D1107" s="512"/>
      <c r="F1107" s="547"/>
      <c r="G1107" s="547">
        <f t="shared" si="36"/>
        <v>0</v>
      </c>
      <c r="H1107" s="547">
        <f t="shared" si="37"/>
        <v>0</v>
      </c>
    </row>
    <row r="1108" spans="1:8" x14ac:dyDescent="0.25">
      <c r="A1108" s="396" t="e">
        <f>"INN."&amp;EIGNIR!$B$3&amp;C1108</f>
        <v>#N/A</v>
      </c>
      <c r="B1108" s="511">
        <f>Lönd!D44</f>
        <v>0</v>
      </c>
      <c r="C1108" s="503" t="s">
        <v>3019</v>
      </c>
      <c r="D1108" s="512"/>
      <c r="F1108" s="547"/>
      <c r="G1108" s="547">
        <f t="shared" si="36"/>
        <v>0</v>
      </c>
      <c r="H1108" s="547">
        <f t="shared" si="37"/>
        <v>0</v>
      </c>
    </row>
    <row r="1109" spans="1:8" x14ac:dyDescent="0.25">
      <c r="A1109" s="396" t="e">
        <f>"INN."&amp;EIGNIR!$B$3&amp;C1109</f>
        <v>#N/A</v>
      </c>
      <c r="B1109" s="511">
        <f>Lönd!D45</f>
        <v>0</v>
      </c>
      <c r="C1109" s="503" t="s">
        <v>3020</v>
      </c>
      <c r="D1109" s="512"/>
      <c r="F1109" s="547"/>
      <c r="G1109" s="547">
        <f t="shared" si="36"/>
        <v>0</v>
      </c>
      <c r="H1109" s="547">
        <f t="shared" si="37"/>
        <v>0</v>
      </c>
    </row>
    <row r="1110" spans="1:8" x14ac:dyDescent="0.25">
      <c r="A1110" s="396" t="e">
        <f>"INN."&amp;EIGNIR!$B$3&amp;C1110</f>
        <v>#N/A</v>
      </c>
      <c r="B1110" s="511">
        <f>Lönd!D46</f>
        <v>0</v>
      </c>
      <c r="C1110" s="503" t="s">
        <v>3021</v>
      </c>
      <c r="D1110" s="512"/>
      <c r="F1110" s="547"/>
      <c r="G1110" s="547">
        <f t="shared" si="36"/>
        <v>0</v>
      </c>
      <c r="H1110" s="547">
        <f t="shared" si="37"/>
        <v>0</v>
      </c>
    </row>
    <row r="1111" spans="1:8" x14ac:dyDescent="0.25">
      <c r="A1111" s="396" t="e">
        <f>"INN."&amp;EIGNIR!$B$3&amp;C1111</f>
        <v>#N/A</v>
      </c>
      <c r="B1111" s="511">
        <f>Lönd!D47</f>
        <v>0</v>
      </c>
      <c r="C1111" s="503" t="s">
        <v>3022</v>
      </c>
      <c r="D1111" s="512"/>
      <c r="F1111" s="547"/>
      <c r="G1111" s="547">
        <f t="shared" si="36"/>
        <v>0</v>
      </c>
      <c r="H1111" s="547">
        <f t="shared" si="37"/>
        <v>0</v>
      </c>
    </row>
    <row r="1112" spans="1:8" x14ac:dyDescent="0.25">
      <c r="A1112" s="396" t="e">
        <f>"INN."&amp;EIGNIR!$B$3&amp;C1112</f>
        <v>#N/A</v>
      </c>
      <c r="B1112" s="511">
        <f>Lönd!D48</f>
        <v>0</v>
      </c>
      <c r="C1112" s="503" t="s">
        <v>3023</v>
      </c>
      <c r="F1112" s="547"/>
      <c r="G1112" s="547">
        <f t="shared" si="36"/>
        <v>0</v>
      </c>
      <c r="H1112" s="547">
        <f t="shared" si="37"/>
        <v>0</v>
      </c>
    </row>
    <row r="1113" spans="1:8" x14ac:dyDescent="0.25">
      <c r="A1113" s="396" t="e">
        <f>"INN."&amp;EIGNIR!$B$3&amp;C1113</f>
        <v>#N/A</v>
      </c>
      <c r="B1113" s="511">
        <f>Lönd!D49</f>
        <v>0</v>
      </c>
      <c r="C1113" s="503" t="s">
        <v>3024</v>
      </c>
      <c r="F1113" s="547"/>
      <c r="G1113" s="547">
        <f t="shared" si="36"/>
        <v>0</v>
      </c>
      <c r="H1113" s="547">
        <f t="shared" si="37"/>
        <v>0</v>
      </c>
    </row>
    <row r="1114" spans="1:8" x14ac:dyDescent="0.25">
      <c r="A1114" s="396" t="e">
        <f>"INN."&amp;EIGNIR!$B$3&amp;C1114</f>
        <v>#N/A</v>
      </c>
      <c r="B1114" s="511">
        <f>Lönd!D50</f>
        <v>0</v>
      </c>
      <c r="C1114" s="503" t="s">
        <v>3025</v>
      </c>
      <c r="F1114" s="547"/>
      <c r="G1114" s="547">
        <f t="shared" si="36"/>
        <v>0</v>
      </c>
      <c r="H1114" s="547">
        <f t="shared" si="37"/>
        <v>0</v>
      </c>
    </row>
    <row r="1115" spans="1:8" x14ac:dyDescent="0.25">
      <c r="A1115" s="396" t="e">
        <f>"INN."&amp;EIGNIR!$B$3&amp;C1115</f>
        <v>#N/A</v>
      </c>
      <c r="B1115" s="511">
        <f>Lönd!D51</f>
        <v>0</v>
      </c>
      <c r="C1115" s="503" t="s">
        <v>3026</v>
      </c>
      <c r="F1115" s="547"/>
      <c r="G1115" s="547">
        <f t="shared" si="36"/>
        <v>0</v>
      </c>
      <c r="H1115" s="547">
        <f t="shared" si="37"/>
        <v>0</v>
      </c>
    </row>
    <row r="1116" spans="1:8" x14ac:dyDescent="0.25">
      <c r="A1116" s="396" t="e">
        <f>"INN."&amp;EIGNIR!$B$3&amp;C1116</f>
        <v>#N/A</v>
      </c>
      <c r="B1116" s="511">
        <f>Lönd!D52</f>
        <v>0</v>
      </c>
      <c r="C1116" s="503" t="s">
        <v>3027</v>
      </c>
      <c r="F1116" s="547"/>
      <c r="G1116" s="547">
        <f t="shared" si="36"/>
        <v>0</v>
      </c>
      <c r="H1116" s="547">
        <f t="shared" si="37"/>
        <v>0</v>
      </c>
    </row>
    <row r="1117" spans="1:8" x14ac:dyDescent="0.25">
      <c r="A1117" s="396" t="e">
        <f>"INN."&amp;EIGNIR!$B$3&amp;C1117</f>
        <v>#N/A</v>
      </c>
      <c r="B1117" s="511">
        <f>Lönd!D53</f>
        <v>0</v>
      </c>
      <c r="C1117" s="503" t="s">
        <v>3028</v>
      </c>
      <c r="F1117" s="547"/>
      <c r="G1117" s="547">
        <f t="shared" si="36"/>
        <v>0</v>
      </c>
      <c r="H1117" s="547">
        <f t="shared" si="37"/>
        <v>0</v>
      </c>
    </row>
    <row r="1118" spans="1:8" x14ac:dyDescent="0.25">
      <c r="A1118" s="396" t="e">
        <f>"INN."&amp;EIGNIR!$B$3&amp;C1118</f>
        <v>#N/A</v>
      </c>
      <c r="B1118" s="511">
        <f>Lönd!D54</f>
        <v>0</v>
      </c>
      <c r="C1118" s="503" t="s">
        <v>3029</v>
      </c>
      <c r="F1118" s="547"/>
      <c r="G1118" s="547">
        <f t="shared" si="36"/>
        <v>0</v>
      </c>
      <c r="H1118" s="547">
        <f t="shared" si="37"/>
        <v>0</v>
      </c>
    </row>
    <row r="1119" spans="1:8" collapsed="1" x14ac:dyDescent="0.25">
      <c r="A1119" s="396" t="e">
        <f>"INN."&amp;EIGNIR!$B$3&amp;C1119</f>
        <v>#N/A</v>
      </c>
      <c r="B1119" s="511">
        <f>Lönd!E5</f>
        <v>0</v>
      </c>
      <c r="C1119" s="503" t="s">
        <v>3030</v>
      </c>
      <c r="D1119" s="504" t="s">
        <v>3031</v>
      </c>
      <c r="F1119" s="547"/>
      <c r="G1119" s="547">
        <f t="shared" si="36"/>
        <v>0</v>
      </c>
      <c r="H1119" s="547">
        <f t="shared" si="37"/>
        <v>0</v>
      </c>
    </row>
    <row r="1120" spans="1:8" x14ac:dyDescent="0.25">
      <c r="A1120" s="396" t="e">
        <f>"INN."&amp;EIGNIR!$B$3&amp;C1120</f>
        <v>#N/A</v>
      </c>
      <c r="B1120" s="511">
        <f>Lönd!E6</f>
        <v>0</v>
      </c>
      <c r="C1120" s="503" t="s">
        <v>3032</v>
      </c>
      <c r="F1120" s="547"/>
      <c r="G1120" s="547">
        <f t="shared" si="36"/>
        <v>0</v>
      </c>
      <c r="H1120" s="547">
        <f t="shared" si="37"/>
        <v>0</v>
      </c>
    </row>
    <row r="1121" spans="1:8" x14ac:dyDescent="0.25">
      <c r="A1121" s="396" t="e">
        <f>"INN."&amp;EIGNIR!$B$3&amp;C1121</f>
        <v>#N/A</v>
      </c>
      <c r="B1121" s="511">
        <f>Lönd!E7</f>
        <v>0</v>
      </c>
      <c r="C1121" s="503" t="s">
        <v>3033</v>
      </c>
      <c r="F1121" s="547"/>
      <c r="G1121" s="547">
        <f t="shared" si="36"/>
        <v>0</v>
      </c>
      <c r="H1121" s="547">
        <f t="shared" si="37"/>
        <v>0</v>
      </c>
    </row>
    <row r="1122" spans="1:8" x14ac:dyDescent="0.25">
      <c r="A1122" s="396" t="e">
        <f>"INN."&amp;EIGNIR!$B$3&amp;C1122</f>
        <v>#N/A</v>
      </c>
      <c r="B1122" s="511">
        <f>Lönd!E8</f>
        <v>0</v>
      </c>
      <c r="C1122" s="503" t="s">
        <v>3034</v>
      </c>
      <c r="F1122" s="547"/>
      <c r="G1122" s="547">
        <f t="shared" si="36"/>
        <v>0</v>
      </c>
      <c r="H1122" s="547">
        <f t="shared" si="37"/>
        <v>0</v>
      </c>
    </row>
    <row r="1123" spans="1:8" x14ac:dyDescent="0.25">
      <c r="A1123" s="396" t="e">
        <f>"INN."&amp;EIGNIR!$B$3&amp;C1123</f>
        <v>#N/A</v>
      </c>
      <c r="B1123" s="511">
        <f>Lönd!E9</f>
        <v>0</v>
      </c>
      <c r="C1123" s="503" t="s">
        <v>3035</v>
      </c>
      <c r="F1123" s="547"/>
      <c r="G1123" s="547">
        <f t="shared" si="36"/>
        <v>0</v>
      </c>
      <c r="H1123" s="547">
        <f t="shared" si="37"/>
        <v>0</v>
      </c>
    </row>
    <row r="1124" spans="1:8" x14ac:dyDescent="0.25">
      <c r="A1124" s="396" t="e">
        <f>"INN."&amp;EIGNIR!$B$3&amp;C1124</f>
        <v>#N/A</v>
      </c>
      <c r="B1124" s="511">
        <f>Lönd!E10</f>
        <v>0</v>
      </c>
      <c r="C1124" s="503" t="s">
        <v>3036</v>
      </c>
      <c r="F1124" s="547"/>
      <c r="G1124" s="547">
        <f t="shared" si="36"/>
        <v>0</v>
      </c>
      <c r="H1124" s="547">
        <f t="shared" si="37"/>
        <v>0</v>
      </c>
    </row>
    <row r="1125" spans="1:8" x14ac:dyDescent="0.25">
      <c r="A1125" s="396" t="e">
        <f>"INN."&amp;EIGNIR!$B$3&amp;C1125</f>
        <v>#N/A</v>
      </c>
      <c r="B1125" s="511">
        <f>Lönd!E11</f>
        <v>0</v>
      </c>
      <c r="C1125" s="503" t="s">
        <v>3037</v>
      </c>
      <c r="F1125" s="547"/>
      <c r="G1125" s="547">
        <f t="shared" si="36"/>
        <v>0</v>
      </c>
      <c r="H1125" s="547">
        <f t="shared" si="37"/>
        <v>0</v>
      </c>
    </row>
    <row r="1126" spans="1:8" x14ac:dyDescent="0.25">
      <c r="A1126" s="396" t="e">
        <f>"INN."&amp;EIGNIR!$B$3&amp;C1126</f>
        <v>#N/A</v>
      </c>
      <c r="B1126" s="511">
        <f>Lönd!E12</f>
        <v>0</v>
      </c>
      <c r="C1126" s="503" t="s">
        <v>3038</v>
      </c>
      <c r="D1126" s="512"/>
      <c r="F1126" s="547"/>
      <c r="G1126" s="547">
        <f t="shared" si="36"/>
        <v>0</v>
      </c>
      <c r="H1126" s="547">
        <f t="shared" si="37"/>
        <v>0</v>
      </c>
    </row>
    <row r="1127" spans="1:8" x14ac:dyDescent="0.25">
      <c r="A1127" s="396" t="e">
        <f>"INN."&amp;EIGNIR!$B$3&amp;C1127</f>
        <v>#N/A</v>
      </c>
      <c r="B1127" s="511">
        <f>Lönd!E13</f>
        <v>0</v>
      </c>
      <c r="C1127" s="503" t="s">
        <v>3039</v>
      </c>
      <c r="D1127" s="512"/>
      <c r="F1127" s="547"/>
      <c r="G1127" s="547">
        <f t="shared" si="36"/>
        <v>0</v>
      </c>
      <c r="H1127" s="547">
        <f t="shared" si="37"/>
        <v>0</v>
      </c>
    </row>
    <row r="1128" spans="1:8" x14ac:dyDescent="0.25">
      <c r="A1128" s="396" t="e">
        <f>"INN."&amp;EIGNIR!$B$3&amp;C1128</f>
        <v>#N/A</v>
      </c>
      <c r="B1128" s="511">
        <f>Lönd!E14</f>
        <v>0</v>
      </c>
      <c r="C1128" s="503" t="s">
        <v>3040</v>
      </c>
      <c r="D1128" s="512"/>
      <c r="F1128" s="547"/>
      <c r="G1128" s="547">
        <f t="shared" si="36"/>
        <v>0</v>
      </c>
      <c r="H1128" s="547">
        <f t="shared" si="37"/>
        <v>0</v>
      </c>
    </row>
    <row r="1129" spans="1:8" x14ac:dyDescent="0.25">
      <c r="A1129" s="396" t="e">
        <f>"INN."&amp;EIGNIR!$B$3&amp;C1129</f>
        <v>#N/A</v>
      </c>
      <c r="B1129" s="511">
        <f>Lönd!E15</f>
        <v>0</v>
      </c>
      <c r="C1129" s="503" t="s">
        <v>3041</v>
      </c>
      <c r="D1129" s="512"/>
      <c r="F1129" s="547"/>
      <c r="G1129" s="547">
        <f t="shared" si="36"/>
        <v>0</v>
      </c>
      <c r="H1129" s="547">
        <f t="shared" si="37"/>
        <v>0</v>
      </c>
    </row>
    <row r="1130" spans="1:8" x14ac:dyDescent="0.25">
      <c r="A1130" s="396" t="e">
        <f>"INN."&amp;EIGNIR!$B$3&amp;C1130</f>
        <v>#N/A</v>
      </c>
      <c r="B1130" s="511">
        <f>Lönd!E16</f>
        <v>0</v>
      </c>
      <c r="C1130" s="503" t="s">
        <v>3042</v>
      </c>
      <c r="D1130" s="512"/>
      <c r="F1130" s="547"/>
      <c r="G1130" s="547">
        <f t="shared" si="36"/>
        <v>0</v>
      </c>
      <c r="H1130" s="547">
        <f t="shared" si="37"/>
        <v>0</v>
      </c>
    </row>
    <row r="1131" spans="1:8" x14ac:dyDescent="0.25">
      <c r="A1131" s="396" t="e">
        <f>"INN."&amp;EIGNIR!$B$3&amp;C1131</f>
        <v>#N/A</v>
      </c>
      <c r="B1131" s="511">
        <f>Lönd!E17</f>
        <v>0</v>
      </c>
      <c r="C1131" s="503" t="s">
        <v>3043</v>
      </c>
      <c r="D1131" s="512"/>
      <c r="F1131" s="547"/>
      <c r="G1131" s="547">
        <f t="shared" si="36"/>
        <v>0</v>
      </c>
      <c r="H1131" s="547">
        <f t="shared" si="37"/>
        <v>0</v>
      </c>
    </row>
    <row r="1132" spans="1:8" x14ac:dyDescent="0.25">
      <c r="A1132" s="396" t="e">
        <f>"INN."&amp;EIGNIR!$B$3&amp;C1132</f>
        <v>#N/A</v>
      </c>
      <c r="B1132" s="511">
        <f>Lönd!E18</f>
        <v>0</v>
      </c>
      <c r="C1132" s="503" t="s">
        <v>3044</v>
      </c>
      <c r="D1132" s="512"/>
      <c r="F1132" s="547"/>
      <c r="G1132" s="547">
        <f t="shared" si="36"/>
        <v>0</v>
      </c>
      <c r="H1132" s="547">
        <f t="shared" si="37"/>
        <v>0</v>
      </c>
    </row>
    <row r="1133" spans="1:8" x14ac:dyDescent="0.25">
      <c r="A1133" s="396" t="e">
        <f>"INN."&amp;EIGNIR!$B$3&amp;C1133</f>
        <v>#N/A</v>
      </c>
      <c r="B1133" s="511">
        <f>Lönd!E19</f>
        <v>0</v>
      </c>
      <c r="C1133" s="503" t="s">
        <v>3045</v>
      </c>
      <c r="D1133" s="512"/>
      <c r="F1133" s="547"/>
      <c r="G1133" s="547">
        <f t="shared" si="36"/>
        <v>0</v>
      </c>
      <c r="H1133" s="547">
        <f t="shared" si="37"/>
        <v>0</v>
      </c>
    </row>
    <row r="1134" spans="1:8" x14ac:dyDescent="0.25">
      <c r="A1134" s="396" t="e">
        <f>"INN."&amp;EIGNIR!$B$3&amp;C1134</f>
        <v>#N/A</v>
      </c>
      <c r="B1134" s="511">
        <f>Lönd!E20</f>
        <v>0</v>
      </c>
      <c r="C1134" s="503" t="s">
        <v>3046</v>
      </c>
      <c r="D1134" s="512"/>
      <c r="F1134" s="547"/>
      <c r="G1134" s="547">
        <f t="shared" si="36"/>
        <v>0</v>
      </c>
      <c r="H1134" s="547">
        <f t="shared" si="37"/>
        <v>0</v>
      </c>
    </row>
    <row r="1135" spans="1:8" x14ac:dyDescent="0.25">
      <c r="A1135" s="396" t="e">
        <f>"INN."&amp;EIGNIR!$B$3&amp;C1135</f>
        <v>#N/A</v>
      </c>
      <c r="B1135" s="511">
        <f>Lönd!E21</f>
        <v>0</v>
      </c>
      <c r="C1135" s="503" t="s">
        <v>3047</v>
      </c>
      <c r="D1135" s="512"/>
      <c r="F1135" s="547"/>
      <c r="G1135" s="547">
        <f t="shared" si="36"/>
        <v>0</v>
      </c>
      <c r="H1135" s="547">
        <f t="shared" si="37"/>
        <v>0</v>
      </c>
    </row>
    <row r="1136" spans="1:8" x14ac:dyDescent="0.25">
      <c r="A1136" s="396" t="e">
        <f>"INN."&amp;EIGNIR!$B$3&amp;C1136</f>
        <v>#N/A</v>
      </c>
      <c r="B1136" s="511">
        <f>Lönd!E22</f>
        <v>0</v>
      </c>
      <c r="C1136" s="503" t="s">
        <v>3048</v>
      </c>
      <c r="D1136" s="512"/>
      <c r="F1136" s="547"/>
      <c r="G1136" s="547">
        <f t="shared" si="36"/>
        <v>0</v>
      </c>
      <c r="H1136" s="547">
        <f t="shared" si="37"/>
        <v>0</v>
      </c>
    </row>
    <row r="1137" spans="1:8" x14ac:dyDescent="0.25">
      <c r="A1137" s="396" t="e">
        <f>"INN."&amp;EIGNIR!$B$3&amp;C1137</f>
        <v>#N/A</v>
      </c>
      <c r="B1137" s="511">
        <f>Lönd!E23</f>
        <v>0</v>
      </c>
      <c r="C1137" s="503" t="s">
        <v>3049</v>
      </c>
      <c r="D1137" s="512"/>
      <c r="F1137" s="547"/>
      <c r="G1137" s="547">
        <f t="shared" si="36"/>
        <v>0</v>
      </c>
      <c r="H1137" s="547">
        <f t="shared" si="37"/>
        <v>0</v>
      </c>
    </row>
    <row r="1138" spans="1:8" x14ac:dyDescent="0.25">
      <c r="A1138" s="396" t="e">
        <f>"INN."&amp;EIGNIR!$B$3&amp;C1138</f>
        <v>#N/A</v>
      </c>
      <c r="B1138" s="511">
        <f>Lönd!E24</f>
        <v>0</v>
      </c>
      <c r="C1138" s="503" t="s">
        <v>3050</v>
      </c>
      <c r="D1138" s="512"/>
      <c r="F1138" s="547"/>
      <c r="G1138" s="547">
        <f t="shared" si="36"/>
        <v>0</v>
      </c>
      <c r="H1138" s="547">
        <f t="shared" si="37"/>
        <v>0</v>
      </c>
    </row>
    <row r="1139" spans="1:8" x14ac:dyDescent="0.25">
      <c r="A1139" s="396" t="e">
        <f>"INN."&amp;EIGNIR!$B$3&amp;C1139</f>
        <v>#N/A</v>
      </c>
      <c r="B1139" s="511">
        <f>Lönd!E25</f>
        <v>0</v>
      </c>
      <c r="C1139" s="503" t="s">
        <v>3051</v>
      </c>
      <c r="D1139" s="512"/>
      <c r="F1139" s="547"/>
      <c r="G1139" s="547">
        <f t="shared" si="36"/>
        <v>0</v>
      </c>
      <c r="H1139" s="547">
        <f t="shared" si="37"/>
        <v>0</v>
      </c>
    </row>
    <row r="1140" spans="1:8" x14ac:dyDescent="0.25">
      <c r="A1140" s="396" t="e">
        <f>"INN."&amp;EIGNIR!$B$3&amp;C1140</f>
        <v>#N/A</v>
      </c>
      <c r="B1140" s="511">
        <f>Lönd!E26</f>
        <v>0</v>
      </c>
      <c r="C1140" s="503" t="s">
        <v>3052</v>
      </c>
      <c r="D1140" s="512"/>
      <c r="F1140" s="547"/>
      <c r="G1140" s="547">
        <f t="shared" si="36"/>
        <v>0</v>
      </c>
      <c r="H1140" s="547">
        <f t="shared" si="37"/>
        <v>0</v>
      </c>
    </row>
    <row r="1141" spans="1:8" x14ac:dyDescent="0.25">
      <c r="A1141" s="396" t="e">
        <f>"INN."&amp;EIGNIR!$B$3&amp;C1141</f>
        <v>#N/A</v>
      </c>
      <c r="B1141" s="511">
        <f>Lönd!E27</f>
        <v>0</v>
      </c>
      <c r="C1141" s="503" t="s">
        <v>3053</v>
      </c>
      <c r="D1141" s="512"/>
      <c r="F1141" s="547"/>
      <c r="G1141" s="547">
        <f t="shared" si="36"/>
        <v>0</v>
      </c>
      <c r="H1141" s="547">
        <f t="shared" si="37"/>
        <v>0</v>
      </c>
    </row>
    <row r="1142" spans="1:8" x14ac:dyDescent="0.25">
      <c r="A1142" s="396" t="e">
        <f>"INN."&amp;EIGNIR!$B$3&amp;C1142</f>
        <v>#N/A</v>
      </c>
      <c r="B1142" s="511">
        <f>Lönd!E28</f>
        <v>0</v>
      </c>
      <c r="C1142" s="503" t="s">
        <v>3054</v>
      </c>
      <c r="D1142" s="512"/>
      <c r="F1142" s="547"/>
      <c r="G1142" s="547">
        <f t="shared" si="36"/>
        <v>0</v>
      </c>
      <c r="H1142" s="547">
        <f t="shared" si="37"/>
        <v>0</v>
      </c>
    </row>
    <row r="1143" spans="1:8" x14ac:dyDescent="0.25">
      <c r="A1143" s="396" t="e">
        <f>"INN."&amp;EIGNIR!$B$3&amp;C1143</f>
        <v>#N/A</v>
      </c>
      <c r="B1143" s="511">
        <f>Lönd!E29</f>
        <v>0</v>
      </c>
      <c r="C1143" s="503" t="s">
        <v>3055</v>
      </c>
      <c r="D1143" s="512"/>
      <c r="F1143" s="547"/>
      <c r="G1143" s="547">
        <f t="shared" si="36"/>
        <v>0</v>
      </c>
      <c r="H1143" s="547">
        <f t="shared" si="37"/>
        <v>0</v>
      </c>
    </row>
    <row r="1144" spans="1:8" x14ac:dyDescent="0.25">
      <c r="A1144" s="396" t="e">
        <f>"INN."&amp;EIGNIR!$B$3&amp;C1144</f>
        <v>#N/A</v>
      </c>
      <c r="B1144" s="511">
        <f>Lönd!E30</f>
        <v>0</v>
      </c>
      <c r="C1144" s="503" t="s">
        <v>3056</v>
      </c>
      <c r="D1144" s="512"/>
      <c r="F1144" s="547"/>
      <c r="G1144" s="547">
        <f t="shared" si="36"/>
        <v>0</v>
      </c>
      <c r="H1144" s="547">
        <f t="shared" si="37"/>
        <v>0</v>
      </c>
    </row>
    <row r="1145" spans="1:8" x14ac:dyDescent="0.25">
      <c r="A1145" s="396" t="e">
        <f>"INN."&amp;EIGNIR!$B$3&amp;C1145</f>
        <v>#N/A</v>
      </c>
      <c r="B1145" s="511">
        <f>Lönd!E31</f>
        <v>0</v>
      </c>
      <c r="C1145" s="503" t="s">
        <v>3057</v>
      </c>
      <c r="D1145" s="512"/>
      <c r="F1145" s="547"/>
      <c r="G1145" s="547">
        <f t="shared" si="36"/>
        <v>0</v>
      </c>
      <c r="H1145" s="547">
        <f t="shared" si="37"/>
        <v>0</v>
      </c>
    </row>
    <row r="1146" spans="1:8" x14ac:dyDescent="0.25">
      <c r="A1146" s="396" t="e">
        <f>"INN."&amp;EIGNIR!$B$3&amp;C1146</f>
        <v>#N/A</v>
      </c>
      <c r="B1146" s="511">
        <f>Lönd!E32</f>
        <v>0</v>
      </c>
      <c r="C1146" s="503" t="s">
        <v>3058</v>
      </c>
      <c r="D1146" s="512"/>
      <c r="F1146" s="547"/>
      <c r="G1146" s="547">
        <f t="shared" si="36"/>
        <v>0</v>
      </c>
      <c r="H1146" s="547">
        <f t="shared" si="37"/>
        <v>0</v>
      </c>
    </row>
    <row r="1147" spans="1:8" x14ac:dyDescent="0.25">
      <c r="A1147" s="396" t="e">
        <f>"INN."&amp;EIGNIR!$B$3&amp;C1147</f>
        <v>#N/A</v>
      </c>
      <c r="B1147" s="511">
        <f>Lönd!E33</f>
        <v>0</v>
      </c>
      <c r="C1147" s="503" t="s">
        <v>3059</v>
      </c>
      <c r="D1147" s="512"/>
      <c r="F1147" s="547"/>
      <c r="G1147" s="547">
        <f t="shared" si="36"/>
        <v>0</v>
      </c>
      <c r="H1147" s="547">
        <f t="shared" si="37"/>
        <v>0</v>
      </c>
    </row>
    <row r="1148" spans="1:8" x14ac:dyDescent="0.25">
      <c r="A1148" s="396" t="e">
        <f>"INN."&amp;EIGNIR!$B$3&amp;C1148</f>
        <v>#N/A</v>
      </c>
      <c r="B1148" s="511">
        <f>Lönd!E34</f>
        <v>0</v>
      </c>
      <c r="C1148" s="503" t="s">
        <v>3060</v>
      </c>
      <c r="D1148" s="512"/>
      <c r="F1148" s="547"/>
      <c r="G1148" s="547">
        <f t="shared" si="36"/>
        <v>0</v>
      </c>
      <c r="H1148" s="547">
        <f t="shared" si="37"/>
        <v>0</v>
      </c>
    </row>
    <row r="1149" spans="1:8" x14ac:dyDescent="0.25">
      <c r="A1149" s="396" t="e">
        <f>"INN."&amp;EIGNIR!$B$3&amp;C1149</f>
        <v>#N/A</v>
      </c>
      <c r="B1149" s="511">
        <f>Lönd!E35</f>
        <v>0</v>
      </c>
      <c r="C1149" s="503" t="s">
        <v>3061</v>
      </c>
      <c r="D1149" s="512"/>
      <c r="F1149" s="547"/>
      <c r="G1149" s="547">
        <f t="shared" si="36"/>
        <v>0</v>
      </c>
      <c r="H1149" s="547">
        <f t="shared" si="37"/>
        <v>0</v>
      </c>
    </row>
    <row r="1150" spans="1:8" x14ac:dyDescent="0.25">
      <c r="A1150" s="396" t="e">
        <f>"INN."&amp;EIGNIR!$B$3&amp;C1150</f>
        <v>#N/A</v>
      </c>
      <c r="B1150" s="511">
        <f>Lönd!E36</f>
        <v>0</v>
      </c>
      <c r="C1150" s="503" t="s">
        <v>3062</v>
      </c>
      <c r="D1150" s="512"/>
      <c r="F1150" s="547"/>
      <c r="G1150" s="547">
        <f t="shared" si="36"/>
        <v>0</v>
      </c>
      <c r="H1150" s="547">
        <f t="shared" si="37"/>
        <v>0</v>
      </c>
    </row>
    <row r="1151" spans="1:8" x14ac:dyDescent="0.25">
      <c r="A1151" s="396" t="e">
        <f>"INN."&amp;EIGNIR!$B$3&amp;C1151</f>
        <v>#N/A</v>
      </c>
      <c r="B1151" s="511">
        <f>Lönd!E37</f>
        <v>0</v>
      </c>
      <c r="C1151" s="503" t="s">
        <v>3063</v>
      </c>
      <c r="D1151" s="512"/>
      <c r="F1151" s="547"/>
      <c r="G1151" s="547">
        <f t="shared" si="36"/>
        <v>0</v>
      </c>
      <c r="H1151" s="547">
        <f t="shared" si="37"/>
        <v>0</v>
      </c>
    </row>
    <row r="1152" spans="1:8" x14ac:dyDescent="0.25">
      <c r="A1152" s="396" t="e">
        <f>"INN."&amp;EIGNIR!$B$3&amp;C1152</f>
        <v>#N/A</v>
      </c>
      <c r="B1152" s="511">
        <f>Lönd!E38</f>
        <v>0</v>
      </c>
      <c r="C1152" s="503" t="s">
        <v>3064</v>
      </c>
      <c r="D1152" s="512"/>
      <c r="F1152" s="547"/>
      <c r="G1152" s="547">
        <f t="shared" si="36"/>
        <v>0</v>
      </c>
      <c r="H1152" s="547">
        <f t="shared" si="37"/>
        <v>0</v>
      </c>
    </row>
    <row r="1153" spans="1:8" x14ac:dyDescent="0.25">
      <c r="A1153" s="396" t="e">
        <f>"INN."&amp;EIGNIR!$B$3&amp;C1153</f>
        <v>#N/A</v>
      </c>
      <c r="B1153" s="511">
        <f>Lönd!E39</f>
        <v>0</v>
      </c>
      <c r="C1153" s="503" t="s">
        <v>3065</v>
      </c>
      <c r="D1153" s="512"/>
      <c r="F1153" s="547"/>
      <c r="G1153" s="547">
        <f t="shared" si="36"/>
        <v>0</v>
      </c>
      <c r="H1153" s="547">
        <f t="shared" si="37"/>
        <v>0</v>
      </c>
    </row>
    <row r="1154" spans="1:8" x14ac:dyDescent="0.25">
      <c r="A1154" s="396" t="e">
        <f>"INN."&amp;EIGNIR!$B$3&amp;C1154</f>
        <v>#N/A</v>
      </c>
      <c r="B1154" s="511">
        <f>Lönd!E40</f>
        <v>0</v>
      </c>
      <c r="C1154" s="503" t="s">
        <v>3066</v>
      </c>
      <c r="D1154" s="512"/>
      <c r="F1154" s="547"/>
      <c r="G1154" s="547">
        <f t="shared" si="36"/>
        <v>0</v>
      </c>
      <c r="H1154" s="547">
        <f t="shared" si="37"/>
        <v>0</v>
      </c>
    </row>
    <row r="1155" spans="1:8" x14ac:dyDescent="0.25">
      <c r="A1155" s="396" t="e">
        <f>"INN."&amp;EIGNIR!$B$3&amp;C1155</f>
        <v>#N/A</v>
      </c>
      <c r="B1155" s="511">
        <f>Lönd!E41</f>
        <v>0</v>
      </c>
      <c r="C1155" s="503" t="s">
        <v>3067</v>
      </c>
      <c r="D1155" s="512"/>
      <c r="F1155" s="547"/>
      <c r="G1155" s="547">
        <f t="shared" si="36"/>
        <v>0</v>
      </c>
      <c r="H1155" s="547">
        <f t="shared" si="37"/>
        <v>0</v>
      </c>
    </row>
    <row r="1156" spans="1:8" x14ac:dyDescent="0.25">
      <c r="A1156" s="396" t="e">
        <f>"INN."&amp;EIGNIR!$B$3&amp;C1156</f>
        <v>#N/A</v>
      </c>
      <c r="B1156" s="511">
        <f>Lönd!E42</f>
        <v>0</v>
      </c>
      <c r="C1156" s="503" t="s">
        <v>3068</v>
      </c>
      <c r="D1156" s="512"/>
      <c r="F1156" s="547"/>
      <c r="G1156" s="547">
        <f t="shared" si="36"/>
        <v>0</v>
      </c>
      <c r="H1156" s="547">
        <f t="shared" si="37"/>
        <v>0</v>
      </c>
    </row>
    <row r="1157" spans="1:8" x14ac:dyDescent="0.25">
      <c r="A1157" s="396" t="e">
        <f>"INN."&amp;EIGNIR!$B$3&amp;C1157</f>
        <v>#N/A</v>
      </c>
      <c r="B1157" s="511">
        <f>Lönd!E43</f>
        <v>0</v>
      </c>
      <c r="C1157" s="503" t="s">
        <v>3069</v>
      </c>
      <c r="D1157" s="512"/>
      <c r="F1157" s="547"/>
      <c r="G1157" s="547">
        <f t="shared" si="36"/>
        <v>0</v>
      </c>
      <c r="H1157" s="547">
        <f t="shared" si="37"/>
        <v>0</v>
      </c>
    </row>
    <row r="1158" spans="1:8" x14ac:dyDescent="0.25">
      <c r="A1158" s="396" t="e">
        <f>"INN."&amp;EIGNIR!$B$3&amp;C1158</f>
        <v>#N/A</v>
      </c>
      <c r="B1158" s="511">
        <f>Lönd!E44</f>
        <v>0</v>
      </c>
      <c r="C1158" s="503" t="s">
        <v>3070</v>
      </c>
      <c r="D1158" s="512"/>
      <c r="F1158" s="547"/>
      <c r="G1158" s="547">
        <f t="shared" si="36"/>
        <v>0</v>
      </c>
      <c r="H1158" s="547">
        <f t="shared" si="37"/>
        <v>0</v>
      </c>
    </row>
    <row r="1159" spans="1:8" x14ac:dyDescent="0.25">
      <c r="A1159" s="396" t="e">
        <f>"INN."&amp;EIGNIR!$B$3&amp;C1159</f>
        <v>#N/A</v>
      </c>
      <c r="B1159" s="511">
        <f>Lönd!E45</f>
        <v>0</v>
      </c>
      <c r="C1159" s="503" t="s">
        <v>3071</v>
      </c>
      <c r="D1159" s="512"/>
      <c r="F1159" s="547"/>
      <c r="G1159" s="547">
        <f t="shared" si="36"/>
        <v>0</v>
      </c>
      <c r="H1159" s="547">
        <f t="shared" si="37"/>
        <v>0</v>
      </c>
    </row>
    <row r="1160" spans="1:8" x14ac:dyDescent="0.25">
      <c r="A1160" s="396" t="e">
        <f>"INN."&amp;EIGNIR!$B$3&amp;C1160</f>
        <v>#N/A</v>
      </c>
      <c r="B1160" s="511">
        <f>Lönd!E46</f>
        <v>0</v>
      </c>
      <c r="C1160" s="503" t="s">
        <v>3072</v>
      </c>
      <c r="D1160" s="512"/>
      <c r="F1160" s="547"/>
      <c r="G1160" s="547">
        <f t="shared" si="36"/>
        <v>0</v>
      </c>
      <c r="H1160" s="547">
        <f t="shared" si="37"/>
        <v>0</v>
      </c>
    </row>
    <row r="1161" spans="1:8" x14ac:dyDescent="0.25">
      <c r="A1161" s="396" t="e">
        <f>"INN."&amp;EIGNIR!$B$3&amp;C1161</f>
        <v>#N/A</v>
      </c>
      <c r="B1161" s="511">
        <f>Lönd!E47</f>
        <v>0</v>
      </c>
      <c r="C1161" s="503" t="s">
        <v>3073</v>
      </c>
      <c r="D1161" s="512"/>
      <c r="F1161" s="547"/>
      <c r="G1161" s="547">
        <f t="shared" si="36"/>
        <v>0</v>
      </c>
      <c r="H1161" s="547">
        <f t="shared" si="37"/>
        <v>0</v>
      </c>
    </row>
    <row r="1162" spans="1:8" x14ac:dyDescent="0.25">
      <c r="A1162" s="396" t="e">
        <f>"INN."&amp;EIGNIR!$B$3&amp;C1162</f>
        <v>#N/A</v>
      </c>
      <c r="B1162" s="511">
        <f>Lönd!E48</f>
        <v>0</v>
      </c>
      <c r="C1162" s="503" t="s">
        <v>3074</v>
      </c>
      <c r="F1162" s="547"/>
      <c r="G1162" s="547">
        <f t="shared" si="36"/>
        <v>0</v>
      </c>
      <c r="H1162" s="547">
        <f t="shared" si="37"/>
        <v>0</v>
      </c>
    </row>
    <row r="1163" spans="1:8" x14ac:dyDescent="0.25">
      <c r="A1163" s="396" t="e">
        <f>"INN."&amp;EIGNIR!$B$3&amp;C1163</f>
        <v>#N/A</v>
      </c>
      <c r="B1163" s="511">
        <f>Lönd!E49</f>
        <v>0</v>
      </c>
      <c r="C1163" s="503" t="s">
        <v>3075</v>
      </c>
      <c r="F1163" s="547"/>
      <c r="G1163" s="547">
        <f t="shared" si="36"/>
        <v>0</v>
      </c>
      <c r="H1163" s="547">
        <f t="shared" si="37"/>
        <v>0</v>
      </c>
    </row>
    <row r="1164" spans="1:8" x14ac:dyDescent="0.25">
      <c r="A1164" s="396" t="e">
        <f>"INN."&amp;EIGNIR!$B$3&amp;C1164</f>
        <v>#N/A</v>
      </c>
      <c r="B1164" s="511">
        <f>Lönd!E50</f>
        <v>0</v>
      </c>
      <c r="C1164" s="503" t="s">
        <v>3076</v>
      </c>
      <c r="F1164" s="547"/>
      <c r="G1164" s="547">
        <f t="shared" si="36"/>
        <v>0</v>
      </c>
      <c r="H1164" s="547">
        <f t="shared" si="37"/>
        <v>0</v>
      </c>
    </row>
    <row r="1165" spans="1:8" x14ac:dyDescent="0.25">
      <c r="A1165" s="396" t="e">
        <f>"INN."&amp;EIGNIR!$B$3&amp;C1165</f>
        <v>#N/A</v>
      </c>
      <c r="B1165" s="511">
        <f>Lönd!E51</f>
        <v>0</v>
      </c>
      <c r="C1165" s="503" t="s">
        <v>3077</v>
      </c>
      <c r="F1165" s="547"/>
      <c r="G1165" s="547">
        <f t="shared" si="36"/>
        <v>0</v>
      </c>
      <c r="H1165" s="547">
        <f t="shared" si="37"/>
        <v>0</v>
      </c>
    </row>
    <row r="1166" spans="1:8" x14ac:dyDescent="0.25">
      <c r="A1166" s="396" t="e">
        <f>"INN."&amp;EIGNIR!$B$3&amp;C1166</f>
        <v>#N/A</v>
      </c>
      <c r="B1166" s="511">
        <f>Lönd!E52</f>
        <v>0</v>
      </c>
      <c r="C1166" s="503" t="s">
        <v>3078</v>
      </c>
      <c r="F1166" s="547"/>
      <c r="G1166" s="547">
        <f t="shared" si="36"/>
        <v>0</v>
      </c>
      <c r="H1166" s="547">
        <f t="shared" si="37"/>
        <v>0</v>
      </c>
    </row>
    <row r="1167" spans="1:8" x14ac:dyDescent="0.25">
      <c r="A1167" s="396" t="e">
        <f>"INN."&amp;EIGNIR!$B$3&amp;C1167</f>
        <v>#N/A</v>
      </c>
      <c r="B1167" s="511">
        <f>Lönd!E53</f>
        <v>0</v>
      </c>
      <c r="C1167" s="503" t="s">
        <v>3079</v>
      </c>
      <c r="F1167" s="547"/>
      <c r="G1167" s="547">
        <f t="shared" ref="G1167:G1230" si="38">+F1167-B1167</f>
        <v>0</v>
      </c>
      <c r="H1167" s="547">
        <f t="shared" si="37"/>
        <v>0</v>
      </c>
    </row>
    <row r="1168" spans="1:8" x14ac:dyDescent="0.25">
      <c r="A1168" s="396" t="e">
        <f>"INN."&amp;EIGNIR!$B$3&amp;C1168</f>
        <v>#N/A</v>
      </c>
      <c r="B1168" s="511">
        <f>Lönd!E54</f>
        <v>0</v>
      </c>
      <c r="C1168" s="503" t="s">
        <v>3080</v>
      </c>
      <c r="F1168" s="547"/>
      <c r="G1168" s="547">
        <f t="shared" si="38"/>
        <v>0</v>
      </c>
      <c r="H1168" s="547">
        <f t="shared" ref="H1168:H1231" si="39">+ABS(G1168)</f>
        <v>0</v>
      </c>
    </row>
    <row r="1169" spans="1:8" collapsed="1" x14ac:dyDescent="0.25">
      <c r="A1169" s="396" t="e">
        <f>"INN."&amp;EIGNIR!$B$3&amp;C1169</f>
        <v>#N/A</v>
      </c>
      <c r="B1169" s="511">
        <f>Lönd!F5</f>
        <v>0</v>
      </c>
      <c r="C1169" s="503" t="s">
        <v>3081</v>
      </c>
      <c r="D1169" s="504" t="s">
        <v>3082</v>
      </c>
      <c r="F1169" s="547"/>
      <c r="G1169" s="547">
        <f t="shared" si="38"/>
        <v>0</v>
      </c>
      <c r="H1169" s="547">
        <f t="shared" si="39"/>
        <v>0</v>
      </c>
    </row>
    <row r="1170" spans="1:8" x14ac:dyDescent="0.25">
      <c r="A1170" s="396" t="e">
        <f>"INN."&amp;EIGNIR!$B$3&amp;C1170</f>
        <v>#N/A</v>
      </c>
      <c r="B1170" s="511">
        <f>Lönd!F6</f>
        <v>0</v>
      </c>
      <c r="C1170" s="503" t="s">
        <v>3083</v>
      </c>
      <c r="F1170" s="547"/>
      <c r="G1170" s="547">
        <f t="shared" si="38"/>
        <v>0</v>
      </c>
      <c r="H1170" s="547">
        <f t="shared" si="39"/>
        <v>0</v>
      </c>
    </row>
    <row r="1171" spans="1:8" x14ac:dyDescent="0.25">
      <c r="A1171" s="396" t="e">
        <f>"INN."&amp;EIGNIR!$B$3&amp;C1171</f>
        <v>#N/A</v>
      </c>
      <c r="B1171" s="511">
        <f>Lönd!F7</f>
        <v>0</v>
      </c>
      <c r="C1171" s="503" t="s">
        <v>3084</v>
      </c>
      <c r="F1171" s="547"/>
      <c r="G1171" s="547">
        <f t="shared" si="38"/>
        <v>0</v>
      </c>
      <c r="H1171" s="547">
        <f t="shared" si="39"/>
        <v>0</v>
      </c>
    </row>
    <row r="1172" spans="1:8" x14ac:dyDescent="0.25">
      <c r="A1172" s="396" t="e">
        <f>"INN."&amp;EIGNIR!$B$3&amp;C1172</f>
        <v>#N/A</v>
      </c>
      <c r="B1172" s="511">
        <f>Lönd!F8</f>
        <v>0</v>
      </c>
      <c r="C1172" s="503" t="s">
        <v>3085</v>
      </c>
      <c r="F1172" s="547"/>
      <c r="G1172" s="547">
        <f t="shared" si="38"/>
        <v>0</v>
      </c>
      <c r="H1172" s="547">
        <f t="shared" si="39"/>
        <v>0</v>
      </c>
    </row>
    <row r="1173" spans="1:8" x14ac:dyDescent="0.25">
      <c r="A1173" s="396" t="e">
        <f>"INN."&amp;EIGNIR!$B$3&amp;C1173</f>
        <v>#N/A</v>
      </c>
      <c r="B1173" s="511">
        <f>Lönd!F9</f>
        <v>0</v>
      </c>
      <c r="C1173" s="503" t="s">
        <v>3086</v>
      </c>
      <c r="F1173" s="547"/>
      <c r="G1173" s="547">
        <f t="shared" si="38"/>
        <v>0</v>
      </c>
      <c r="H1173" s="547">
        <f t="shared" si="39"/>
        <v>0</v>
      </c>
    </row>
    <row r="1174" spans="1:8" x14ac:dyDescent="0.25">
      <c r="A1174" s="396" t="e">
        <f>"INN."&amp;EIGNIR!$B$3&amp;C1174</f>
        <v>#N/A</v>
      </c>
      <c r="B1174" s="511">
        <f>Lönd!F10</f>
        <v>0</v>
      </c>
      <c r="C1174" s="503" t="s">
        <v>3087</v>
      </c>
      <c r="F1174" s="547"/>
      <c r="G1174" s="547">
        <f t="shared" si="38"/>
        <v>0</v>
      </c>
      <c r="H1174" s="547">
        <f t="shared" si="39"/>
        <v>0</v>
      </c>
    </row>
    <row r="1175" spans="1:8" x14ac:dyDescent="0.25">
      <c r="A1175" s="396" t="e">
        <f>"INN."&amp;EIGNIR!$B$3&amp;C1175</f>
        <v>#N/A</v>
      </c>
      <c r="B1175" s="511">
        <f>Lönd!F11</f>
        <v>0</v>
      </c>
      <c r="C1175" s="503" t="s">
        <v>3088</v>
      </c>
      <c r="F1175" s="547"/>
      <c r="G1175" s="547">
        <f t="shared" si="38"/>
        <v>0</v>
      </c>
      <c r="H1175" s="547">
        <f t="shared" si="39"/>
        <v>0</v>
      </c>
    </row>
    <row r="1176" spans="1:8" x14ac:dyDescent="0.25">
      <c r="A1176" s="396" t="e">
        <f>"INN."&amp;EIGNIR!$B$3&amp;C1176</f>
        <v>#N/A</v>
      </c>
      <c r="B1176" s="511">
        <f>Lönd!F12</f>
        <v>0</v>
      </c>
      <c r="C1176" s="503" t="s">
        <v>3089</v>
      </c>
      <c r="F1176" s="547"/>
      <c r="G1176" s="547">
        <f t="shared" si="38"/>
        <v>0</v>
      </c>
      <c r="H1176" s="547">
        <f t="shared" si="39"/>
        <v>0</v>
      </c>
    </row>
    <row r="1177" spans="1:8" x14ac:dyDescent="0.25">
      <c r="A1177" s="396" t="e">
        <f>"INN."&amp;EIGNIR!$B$3&amp;C1177</f>
        <v>#N/A</v>
      </c>
      <c r="B1177" s="511">
        <f>Lönd!F13</f>
        <v>0</v>
      </c>
      <c r="C1177" s="503" t="s">
        <v>3090</v>
      </c>
      <c r="F1177" s="547"/>
      <c r="G1177" s="547">
        <f t="shared" si="38"/>
        <v>0</v>
      </c>
      <c r="H1177" s="547">
        <f t="shared" si="39"/>
        <v>0</v>
      </c>
    </row>
    <row r="1178" spans="1:8" x14ac:dyDescent="0.25">
      <c r="A1178" s="396" t="e">
        <f>"INN."&amp;EIGNIR!$B$3&amp;C1178</f>
        <v>#N/A</v>
      </c>
      <c r="B1178" s="511">
        <f>Lönd!F14</f>
        <v>0</v>
      </c>
      <c r="C1178" s="503" t="s">
        <v>3091</v>
      </c>
      <c r="D1178" s="512"/>
      <c r="F1178" s="547"/>
      <c r="G1178" s="547">
        <f t="shared" si="38"/>
        <v>0</v>
      </c>
      <c r="H1178" s="547">
        <f t="shared" si="39"/>
        <v>0</v>
      </c>
    </row>
    <row r="1179" spans="1:8" x14ac:dyDescent="0.25">
      <c r="A1179" s="396" t="e">
        <f>"INN."&amp;EIGNIR!$B$3&amp;C1179</f>
        <v>#N/A</v>
      </c>
      <c r="B1179" s="511">
        <f>Lönd!F15</f>
        <v>0</v>
      </c>
      <c r="C1179" s="503" t="s">
        <v>3092</v>
      </c>
      <c r="D1179" s="512"/>
      <c r="F1179" s="547"/>
      <c r="G1179" s="547">
        <f t="shared" si="38"/>
        <v>0</v>
      </c>
      <c r="H1179" s="547">
        <f t="shared" si="39"/>
        <v>0</v>
      </c>
    </row>
    <row r="1180" spans="1:8" x14ac:dyDescent="0.25">
      <c r="A1180" s="396" t="e">
        <f>"INN."&amp;EIGNIR!$B$3&amp;C1180</f>
        <v>#N/A</v>
      </c>
      <c r="B1180" s="511">
        <f>Lönd!F16</f>
        <v>0</v>
      </c>
      <c r="C1180" s="503" t="s">
        <v>3093</v>
      </c>
      <c r="D1180" s="512"/>
      <c r="F1180" s="547"/>
      <c r="G1180" s="547">
        <f t="shared" si="38"/>
        <v>0</v>
      </c>
      <c r="H1180" s="547">
        <f t="shared" si="39"/>
        <v>0</v>
      </c>
    </row>
    <row r="1181" spans="1:8" x14ac:dyDescent="0.25">
      <c r="A1181" s="396" t="e">
        <f>"INN."&amp;EIGNIR!$B$3&amp;C1181</f>
        <v>#N/A</v>
      </c>
      <c r="B1181" s="511">
        <f>Lönd!F17</f>
        <v>0</v>
      </c>
      <c r="C1181" s="503" t="s">
        <v>3094</v>
      </c>
      <c r="D1181" s="512"/>
      <c r="F1181" s="547"/>
      <c r="G1181" s="547">
        <f t="shared" si="38"/>
        <v>0</v>
      </c>
      <c r="H1181" s="547">
        <f t="shared" si="39"/>
        <v>0</v>
      </c>
    </row>
    <row r="1182" spans="1:8" x14ac:dyDescent="0.25">
      <c r="A1182" s="396" t="e">
        <f>"INN."&amp;EIGNIR!$B$3&amp;C1182</f>
        <v>#N/A</v>
      </c>
      <c r="B1182" s="511">
        <f>Lönd!F18</f>
        <v>0</v>
      </c>
      <c r="C1182" s="503" t="s">
        <v>3095</v>
      </c>
      <c r="D1182" s="512"/>
      <c r="F1182" s="547"/>
      <c r="G1182" s="547">
        <f t="shared" si="38"/>
        <v>0</v>
      </c>
      <c r="H1182" s="547">
        <f t="shared" si="39"/>
        <v>0</v>
      </c>
    </row>
    <row r="1183" spans="1:8" x14ac:dyDescent="0.25">
      <c r="A1183" s="396" t="e">
        <f>"INN."&amp;EIGNIR!$B$3&amp;C1183</f>
        <v>#N/A</v>
      </c>
      <c r="B1183" s="511">
        <f>Lönd!F19</f>
        <v>0</v>
      </c>
      <c r="C1183" s="503" t="s">
        <v>3096</v>
      </c>
      <c r="D1183" s="512"/>
      <c r="F1183" s="547"/>
      <c r="G1183" s="547">
        <f t="shared" si="38"/>
        <v>0</v>
      </c>
      <c r="H1183" s="547">
        <f t="shared" si="39"/>
        <v>0</v>
      </c>
    </row>
    <row r="1184" spans="1:8" x14ac:dyDescent="0.25">
      <c r="A1184" s="396" t="e">
        <f>"INN."&amp;EIGNIR!$B$3&amp;C1184</f>
        <v>#N/A</v>
      </c>
      <c r="B1184" s="511">
        <f>Lönd!F20</f>
        <v>0</v>
      </c>
      <c r="C1184" s="503" t="s">
        <v>3097</v>
      </c>
      <c r="D1184" s="512"/>
      <c r="F1184" s="547"/>
      <c r="G1184" s="547">
        <f t="shared" si="38"/>
        <v>0</v>
      </c>
      <c r="H1184" s="547">
        <f t="shared" si="39"/>
        <v>0</v>
      </c>
    </row>
    <row r="1185" spans="1:8" x14ac:dyDescent="0.25">
      <c r="A1185" s="396" t="e">
        <f>"INN."&amp;EIGNIR!$B$3&amp;C1185</f>
        <v>#N/A</v>
      </c>
      <c r="B1185" s="511">
        <f>Lönd!F21</f>
        <v>0</v>
      </c>
      <c r="C1185" s="503" t="s">
        <v>3098</v>
      </c>
      <c r="D1185" s="512"/>
      <c r="F1185" s="547"/>
      <c r="G1185" s="547">
        <f t="shared" si="38"/>
        <v>0</v>
      </c>
      <c r="H1185" s="547">
        <f t="shared" si="39"/>
        <v>0</v>
      </c>
    </row>
    <row r="1186" spans="1:8" x14ac:dyDescent="0.25">
      <c r="A1186" s="396" t="e">
        <f>"INN."&amp;EIGNIR!$B$3&amp;C1186</f>
        <v>#N/A</v>
      </c>
      <c r="B1186" s="511">
        <f>Lönd!F22</f>
        <v>0</v>
      </c>
      <c r="C1186" s="503" t="s">
        <v>3099</v>
      </c>
      <c r="D1186" s="512"/>
      <c r="F1186" s="547"/>
      <c r="G1186" s="547">
        <f t="shared" si="38"/>
        <v>0</v>
      </c>
      <c r="H1186" s="547">
        <f t="shared" si="39"/>
        <v>0</v>
      </c>
    </row>
    <row r="1187" spans="1:8" x14ac:dyDescent="0.25">
      <c r="A1187" s="396" t="e">
        <f>"INN."&amp;EIGNIR!$B$3&amp;C1187</f>
        <v>#N/A</v>
      </c>
      <c r="B1187" s="511">
        <f>Lönd!F23</f>
        <v>0</v>
      </c>
      <c r="C1187" s="503" t="s">
        <v>3100</v>
      </c>
      <c r="D1187" s="512"/>
      <c r="F1187" s="547"/>
      <c r="G1187" s="547">
        <f t="shared" si="38"/>
        <v>0</v>
      </c>
      <c r="H1187" s="547">
        <f t="shared" si="39"/>
        <v>0</v>
      </c>
    </row>
    <row r="1188" spans="1:8" x14ac:dyDescent="0.25">
      <c r="A1188" s="396" t="e">
        <f>"INN."&amp;EIGNIR!$B$3&amp;C1188</f>
        <v>#N/A</v>
      </c>
      <c r="B1188" s="511">
        <f>Lönd!F24</f>
        <v>0</v>
      </c>
      <c r="C1188" s="503" t="s">
        <v>3101</v>
      </c>
      <c r="D1188" s="512"/>
      <c r="F1188" s="547"/>
      <c r="G1188" s="547">
        <f t="shared" si="38"/>
        <v>0</v>
      </c>
      <c r="H1188" s="547">
        <f t="shared" si="39"/>
        <v>0</v>
      </c>
    </row>
    <row r="1189" spans="1:8" x14ac:dyDescent="0.25">
      <c r="A1189" s="396" t="e">
        <f>"INN."&amp;EIGNIR!$B$3&amp;C1189</f>
        <v>#N/A</v>
      </c>
      <c r="B1189" s="511">
        <f>Lönd!F25</f>
        <v>0</v>
      </c>
      <c r="C1189" s="503" t="s">
        <v>3102</v>
      </c>
      <c r="D1189" s="512"/>
      <c r="F1189" s="547"/>
      <c r="G1189" s="547">
        <f t="shared" si="38"/>
        <v>0</v>
      </c>
      <c r="H1189" s="547">
        <f t="shared" si="39"/>
        <v>0</v>
      </c>
    </row>
    <row r="1190" spans="1:8" x14ac:dyDescent="0.25">
      <c r="A1190" s="396" t="e">
        <f>"INN."&amp;EIGNIR!$B$3&amp;C1190</f>
        <v>#N/A</v>
      </c>
      <c r="B1190" s="511">
        <f>Lönd!F26</f>
        <v>0</v>
      </c>
      <c r="C1190" s="503" t="s">
        <v>3103</v>
      </c>
      <c r="D1190" s="512"/>
      <c r="F1190" s="547"/>
      <c r="G1190" s="547">
        <f t="shared" si="38"/>
        <v>0</v>
      </c>
      <c r="H1190" s="547">
        <f t="shared" si="39"/>
        <v>0</v>
      </c>
    </row>
    <row r="1191" spans="1:8" x14ac:dyDescent="0.25">
      <c r="A1191" s="396" t="e">
        <f>"INN."&amp;EIGNIR!$B$3&amp;C1191</f>
        <v>#N/A</v>
      </c>
      <c r="B1191" s="511">
        <f>Lönd!F27</f>
        <v>0</v>
      </c>
      <c r="C1191" s="503" t="s">
        <v>3104</v>
      </c>
      <c r="D1191" s="512"/>
      <c r="F1191" s="547"/>
      <c r="G1191" s="547">
        <f t="shared" si="38"/>
        <v>0</v>
      </c>
      <c r="H1191" s="547">
        <f t="shared" si="39"/>
        <v>0</v>
      </c>
    </row>
    <row r="1192" spans="1:8" x14ac:dyDescent="0.25">
      <c r="A1192" s="396" t="e">
        <f>"INN."&amp;EIGNIR!$B$3&amp;C1192</f>
        <v>#N/A</v>
      </c>
      <c r="B1192" s="511">
        <f>Lönd!F28</f>
        <v>0</v>
      </c>
      <c r="C1192" s="503" t="s">
        <v>3105</v>
      </c>
      <c r="D1192" s="512"/>
      <c r="F1192" s="547"/>
      <c r="G1192" s="547">
        <f t="shared" si="38"/>
        <v>0</v>
      </c>
      <c r="H1192" s="547">
        <f t="shared" si="39"/>
        <v>0</v>
      </c>
    </row>
    <row r="1193" spans="1:8" x14ac:dyDescent="0.25">
      <c r="A1193" s="396" t="e">
        <f>"INN."&amp;EIGNIR!$B$3&amp;C1193</f>
        <v>#N/A</v>
      </c>
      <c r="B1193" s="511">
        <f>Lönd!F29</f>
        <v>0</v>
      </c>
      <c r="C1193" s="503" t="s">
        <v>3106</v>
      </c>
      <c r="D1193" s="512"/>
      <c r="F1193" s="547"/>
      <c r="G1193" s="547">
        <f t="shared" si="38"/>
        <v>0</v>
      </c>
      <c r="H1193" s="547">
        <f t="shared" si="39"/>
        <v>0</v>
      </c>
    </row>
    <row r="1194" spans="1:8" x14ac:dyDescent="0.25">
      <c r="A1194" s="396" t="e">
        <f>"INN."&amp;EIGNIR!$B$3&amp;C1194</f>
        <v>#N/A</v>
      </c>
      <c r="B1194" s="511">
        <f>Lönd!F30</f>
        <v>0</v>
      </c>
      <c r="C1194" s="503" t="s">
        <v>3107</v>
      </c>
      <c r="D1194" s="512"/>
      <c r="F1194" s="547"/>
      <c r="G1194" s="547">
        <f t="shared" si="38"/>
        <v>0</v>
      </c>
      <c r="H1194" s="547">
        <f t="shared" si="39"/>
        <v>0</v>
      </c>
    </row>
    <row r="1195" spans="1:8" x14ac:dyDescent="0.25">
      <c r="A1195" s="396" t="e">
        <f>"INN."&amp;EIGNIR!$B$3&amp;C1195</f>
        <v>#N/A</v>
      </c>
      <c r="B1195" s="511">
        <f>Lönd!F31</f>
        <v>0</v>
      </c>
      <c r="C1195" s="503" t="s">
        <v>3108</v>
      </c>
      <c r="D1195" s="512"/>
      <c r="F1195" s="547"/>
      <c r="G1195" s="547">
        <f t="shared" si="38"/>
        <v>0</v>
      </c>
      <c r="H1195" s="547">
        <f t="shared" si="39"/>
        <v>0</v>
      </c>
    </row>
    <row r="1196" spans="1:8" x14ac:dyDescent="0.25">
      <c r="A1196" s="396" t="e">
        <f>"INN."&amp;EIGNIR!$B$3&amp;C1196</f>
        <v>#N/A</v>
      </c>
      <c r="B1196" s="511">
        <f>Lönd!F32</f>
        <v>0</v>
      </c>
      <c r="C1196" s="503" t="s">
        <v>3109</v>
      </c>
      <c r="D1196" s="512"/>
      <c r="F1196" s="547"/>
      <c r="G1196" s="547">
        <f t="shared" si="38"/>
        <v>0</v>
      </c>
      <c r="H1196" s="547">
        <f t="shared" si="39"/>
        <v>0</v>
      </c>
    </row>
    <row r="1197" spans="1:8" x14ac:dyDescent="0.25">
      <c r="A1197" s="396" t="e">
        <f>"INN."&amp;EIGNIR!$B$3&amp;C1197</f>
        <v>#N/A</v>
      </c>
      <c r="B1197" s="511">
        <f>Lönd!F33</f>
        <v>0</v>
      </c>
      <c r="C1197" s="503" t="s">
        <v>3110</v>
      </c>
      <c r="D1197" s="512"/>
      <c r="F1197" s="547"/>
      <c r="G1197" s="547">
        <f t="shared" si="38"/>
        <v>0</v>
      </c>
      <c r="H1197" s="547">
        <f t="shared" si="39"/>
        <v>0</v>
      </c>
    </row>
    <row r="1198" spans="1:8" x14ac:dyDescent="0.25">
      <c r="A1198" s="396" t="e">
        <f>"INN."&amp;EIGNIR!$B$3&amp;C1198</f>
        <v>#N/A</v>
      </c>
      <c r="B1198" s="511">
        <f>Lönd!F34</f>
        <v>0</v>
      </c>
      <c r="C1198" s="503" t="s">
        <v>3111</v>
      </c>
      <c r="D1198" s="512"/>
      <c r="F1198" s="547"/>
      <c r="G1198" s="547">
        <f t="shared" si="38"/>
        <v>0</v>
      </c>
      <c r="H1198" s="547">
        <f t="shared" si="39"/>
        <v>0</v>
      </c>
    </row>
    <row r="1199" spans="1:8" x14ac:dyDescent="0.25">
      <c r="A1199" s="396" t="e">
        <f>"INN."&amp;EIGNIR!$B$3&amp;C1199</f>
        <v>#N/A</v>
      </c>
      <c r="B1199" s="511">
        <f>Lönd!F35</f>
        <v>0</v>
      </c>
      <c r="C1199" s="503" t="s">
        <v>3112</v>
      </c>
      <c r="D1199" s="512"/>
      <c r="F1199" s="547"/>
      <c r="G1199" s="547">
        <f t="shared" si="38"/>
        <v>0</v>
      </c>
      <c r="H1199" s="547">
        <f t="shared" si="39"/>
        <v>0</v>
      </c>
    </row>
    <row r="1200" spans="1:8" x14ac:dyDescent="0.25">
      <c r="A1200" s="396" t="e">
        <f>"INN."&amp;EIGNIR!$B$3&amp;C1200</f>
        <v>#N/A</v>
      </c>
      <c r="B1200" s="511">
        <f>Lönd!F36</f>
        <v>0</v>
      </c>
      <c r="C1200" s="503" t="s">
        <v>3113</v>
      </c>
      <c r="D1200" s="512"/>
      <c r="F1200" s="547"/>
      <c r="G1200" s="547">
        <f t="shared" si="38"/>
        <v>0</v>
      </c>
      <c r="H1200" s="547">
        <f t="shared" si="39"/>
        <v>0</v>
      </c>
    </row>
    <row r="1201" spans="1:8" x14ac:dyDescent="0.25">
      <c r="A1201" s="396" t="e">
        <f>"INN."&amp;EIGNIR!$B$3&amp;C1201</f>
        <v>#N/A</v>
      </c>
      <c r="B1201" s="511">
        <f>Lönd!F37</f>
        <v>0</v>
      </c>
      <c r="C1201" s="503" t="s">
        <v>3114</v>
      </c>
      <c r="D1201" s="512"/>
      <c r="F1201" s="547"/>
      <c r="G1201" s="547">
        <f t="shared" si="38"/>
        <v>0</v>
      </c>
      <c r="H1201" s="547">
        <f t="shared" si="39"/>
        <v>0</v>
      </c>
    </row>
    <row r="1202" spans="1:8" x14ac:dyDescent="0.25">
      <c r="A1202" s="396" t="e">
        <f>"INN."&amp;EIGNIR!$B$3&amp;C1202</f>
        <v>#N/A</v>
      </c>
      <c r="B1202" s="511">
        <f>Lönd!F38</f>
        <v>0</v>
      </c>
      <c r="C1202" s="503" t="s">
        <v>3115</v>
      </c>
      <c r="D1202" s="512"/>
      <c r="F1202" s="547"/>
      <c r="G1202" s="547">
        <f t="shared" si="38"/>
        <v>0</v>
      </c>
      <c r="H1202" s="547">
        <f t="shared" si="39"/>
        <v>0</v>
      </c>
    </row>
    <row r="1203" spans="1:8" x14ac:dyDescent="0.25">
      <c r="A1203" s="396" t="e">
        <f>"INN."&amp;EIGNIR!$B$3&amp;C1203</f>
        <v>#N/A</v>
      </c>
      <c r="B1203" s="511">
        <f>Lönd!F39</f>
        <v>0</v>
      </c>
      <c r="C1203" s="503" t="s">
        <v>3116</v>
      </c>
      <c r="D1203" s="512"/>
      <c r="F1203" s="547"/>
      <c r="G1203" s="547">
        <f t="shared" si="38"/>
        <v>0</v>
      </c>
      <c r="H1203" s="547">
        <f t="shared" si="39"/>
        <v>0</v>
      </c>
    </row>
    <row r="1204" spans="1:8" x14ac:dyDescent="0.25">
      <c r="A1204" s="396" t="e">
        <f>"INN."&amp;EIGNIR!$B$3&amp;C1204</f>
        <v>#N/A</v>
      </c>
      <c r="B1204" s="511">
        <f>Lönd!F40</f>
        <v>0</v>
      </c>
      <c r="C1204" s="503" t="s">
        <v>3117</v>
      </c>
      <c r="D1204" s="512"/>
      <c r="F1204" s="547"/>
      <c r="G1204" s="547">
        <f t="shared" si="38"/>
        <v>0</v>
      </c>
      <c r="H1204" s="547">
        <f t="shared" si="39"/>
        <v>0</v>
      </c>
    </row>
    <row r="1205" spans="1:8" x14ac:dyDescent="0.25">
      <c r="A1205" s="396" t="e">
        <f>"INN."&amp;EIGNIR!$B$3&amp;C1205</f>
        <v>#N/A</v>
      </c>
      <c r="B1205" s="511">
        <f>Lönd!F41</f>
        <v>0</v>
      </c>
      <c r="C1205" s="503" t="s">
        <v>3118</v>
      </c>
      <c r="D1205" s="512"/>
      <c r="F1205" s="547"/>
      <c r="G1205" s="547">
        <f t="shared" si="38"/>
        <v>0</v>
      </c>
      <c r="H1205" s="547">
        <f t="shared" si="39"/>
        <v>0</v>
      </c>
    </row>
    <row r="1206" spans="1:8" x14ac:dyDescent="0.25">
      <c r="A1206" s="396" t="e">
        <f>"INN."&amp;EIGNIR!$B$3&amp;C1206</f>
        <v>#N/A</v>
      </c>
      <c r="B1206" s="511">
        <f>Lönd!F42</f>
        <v>0</v>
      </c>
      <c r="C1206" s="503" t="s">
        <v>3119</v>
      </c>
      <c r="D1206" s="512"/>
      <c r="F1206" s="547"/>
      <c r="G1206" s="547">
        <f t="shared" si="38"/>
        <v>0</v>
      </c>
      <c r="H1206" s="547">
        <f t="shared" si="39"/>
        <v>0</v>
      </c>
    </row>
    <row r="1207" spans="1:8" x14ac:dyDescent="0.25">
      <c r="A1207" s="396" t="e">
        <f>"INN."&amp;EIGNIR!$B$3&amp;C1207</f>
        <v>#N/A</v>
      </c>
      <c r="B1207" s="511">
        <f>Lönd!F43</f>
        <v>0</v>
      </c>
      <c r="C1207" s="503" t="s">
        <v>3120</v>
      </c>
      <c r="D1207" s="512"/>
      <c r="F1207" s="547"/>
      <c r="G1207" s="547">
        <f t="shared" si="38"/>
        <v>0</v>
      </c>
      <c r="H1207" s="547">
        <f t="shared" si="39"/>
        <v>0</v>
      </c>
    </row>
    <row r="1208" spans="1:8" x14ac:dyDescent="0.25">
      <c r="A1208" s="396" t="e">
        <f>"INN."&amp;EIGNIR!$B$3&amp;C1208</f>
        <v>#N/A</v>
      </c>
      <c r="B1208" s="511">
        <f>Lönd!F44</f>
        <v>0</v>
      </c>
      <c r="C1208" s="503" t="s">
        <v>3121</v>
      </c>
      <c r="D1208" s="512"/>
      <c r="F1208" s="547"/>
      <c r="G1208" s="547">
        <f t="shared" si="38"/>
        <v>0</v>
      </c>
      <c r="H1208" s="547">
        <f t="shared" si="39"/>
        <v>0</v>
      </c>
    </row>
    <row r="1209" spans="1:8" x14ac:dyDescent="0.25">
      <c r="A1209" s="396" t="e">
        <f>"INN."&amp;EIGNIR!$B$3&amp;C1209</f>
        <v>#N/A</v>
      </c>
      <c r="B1209" s="511">
        <f>Lönd!F45</f>
        <v>0</v>
      </c>
      <c r="C1209" s="503" t="s">
        <v>3122</v>
      </c>
      <c r="D1209" s="512"/>
      <c r="F1209" s="547"/>
      <c r="G1209" s="547">
        <f t="shared" si="38"/>
        <v>0</v>
      </c>
      <c r="H1209" s="547">
        <f t="shared" si="39"/>
        <v>0</v>
      </c>
    </row>
    <row r="1210" spans="1:8" x14ac:dyDescent="0.25">
      <c r="A1210" s="396" t="e">
        <f>"INN."&amp;EIGNIR!$B$3&amp;C1210</f>
        <v>#N/A</v>
      </c>
      <c r="B1210" s="511">
        <f>Lönd!F46</f>
        <v>0</v>
      </c>
      <c r="C1210" s="503" t="s">
        <v>3123</v>
      </c>
      <c r="D1210" s="512"/>
      <c r="F1210" s="547"/>
      <c r="G1210" s="547">
        <f t="shared" si="38"/>
        <v>0</v>
      </c>
      <c r="H1210" s="547">
        <f t="shared" si="39"/>
        <v>0</v>
      </c>
    </row>
    <row r="1211" spans="1:8" x14ac:dyDescent="0.25">
      <c r="A1211" s="396" t="e">
        <f>"INN."&amp;EIGNIR!$B$3&amp;C1211</f>
        <v>#N/A</v>
      </c>
      <c r="B1211" s="511">
        <f>Lönd!F47</f>
        <v>0</v>
      </c>
      <c r="C1211" s="503" t="s">
        <v>3124</v>
      </c>
      <c r="D1211" s="512"/>
      <c r="F1211" s="547"/>
      <c r="G1211" s="547">
        <f t="shared" si="38"/>
        <v>0</v>
      </c>
      <c r="H1211" s="547">
        <f t="shared" si="39"/>
        <v>0</v>
      </c>
    </row>
    <row r="1212" spans="1:8" x14ac:dyDescent="0.25">
      <c r="A1212" s="396" t="e">
        <f>"INN."&amp;EIGNIR!$B$3&amp;C1212</f>
        <v>#N/A</v>
      </c>
      <c r="B1212" s="511">
        <f>Lönd!F48</f>
        <v>0</v>
      </c>
      <c r="C1212" s="503" t="s">
        <v>3125</v>
      </c>
      <c r="D1212" s="512"/>
      <c r="F1212" s="547"/>
      <c r="G1212" s="547">
        <f t="shared" si="38"/>
        <v>0</v>
      </c>
      <c r="H1212" s="547">
        <f t="shared" si="39"/>
        <v>0</v>
      </c>
    </row>
    <row r="1213" spans="1:8" x14ac:dyDescent="0.25">
      <c r="A1213" s="396" t="e">
        <f>"INN."&amp;EIGNIR!$B$3&amp;C1213</f>
        <v>#N/A</v>
      </c>
      <c r="B1213" s="511">
        <f>Lönd!F49</f>
        <v>0</v>
      </c>
      <c r="C1213" s="503" t="s">
        <v>3126</v>
      </c>
      <c r="D1213" s="512"/>
      <c r="F1213" s="547"/>
      <c r="G1213" s="547">
        <f t="shared" si="38"/>
        <v>0</v>
      </c>
      <c r="H1213" s="547">
        <f t="shared" si="39"/>
        <v>0</v>
      </c>
    </row>
    <row r="1214" spans="1:8" x14ac:dyDescent="0.25">
      <c r="A1214" s="396" t="e">
        <f>"INN."&amp;EIGNIR!$B$3&amp;C1214</f>
        <v>#N/A</v>
      </c>
      <c r="B1214" s="511">
        <f>Lönd!F50</f>
        <v>0</v>
      </c>
      <c r="C1214" s="503" t="s">
        <v>3127</v>
      </c>
      <c r="F1214" s="547"/>
      <c r="G1214" s="547">
        <f t="shared" si="38"/>
        <v>0</v>
      </c>
      <c r="H1214" s="547">
        <f t="shared" si="39"/>
        <v>0</v>
      </c>
    </row>
    <row r="1215" spans="1:8" x14ac:dyDescent="0.25">
      <c r="A1215" s="396" t="e">
        <f>"INN."&amp;EIGNIR!$B$3&amp;C1215</f>
        <v>#N/A</v>
      </c>
      <c r="B1215" s="511">
        <f>Lönd!F51</f>
        <v>0</v>
      </c>
      <c r="C1215" s="503" t="s">
        <v>3128</v>
      </c>
      <c r="F1215" s="547"/>
      <c r="G1215" s="547">
        <f t="shared" si="38"/>
        <v>0</v>
      </c>
      <c r="H1215" s="547">
        <f t="shared" si="39"/>
        <v>0</v>
      </c>
    </row>
    <row r="1216" spans="1:8" x14ac:dyDescent="0.25">
      <c r="A1216" s="396" t="e">
        <f>"INN."&amp;EIGNIR!$B$3&amp;C1216</f>
        <v>#N/A</v>
      </c>
      <c r="B1216" s="511">
        <f>Lönd!F52</f>
        <v>0</v>
      </c>
      <c r="C1216" s="503" t="s">
        <v>3129</v>
      </c>
      <c r="F1216" s="547"/>
      <c r="G1216" s="547">
        <f t="shared" si="38"/>
        <v>0</v>
      </c>
      <c r="H1216" s="547">
        <f t="shared" si="39"/>
        <v>0</v>
      </c>
    </row>
    <row r="1217" spans="1:8" x14ac:dyDescent="0.25">
      <c r="A1217" s="396" t="e">
        <f>"INN."&amp;EIGNIR!$B$3&amp;C1217</f>
        <v>#N/A</v>
      </c>
      <c r="B1217" s="511">
        <f>Lönd!F53</f>
        <v>0</v>
      </c>
      <c r="C1217" s="503" t="s">
        <v>3130</v>
      </c>
      <c r="F1217" s="547"/>
      <c r="G1217" s="547">
        <f t="shared" si="38"/>
        <v>0</v>
      </c>
      <c r="H1217" s="547">
        <f t="shared" si="39"/>
        <v>0</v>
      </c>
    </row>
    <row r="1218" spans="1:8" x14ac:dyDescent="0.25">
      <c r="A1218" s="396" t="e">
        <f>"INN."&amp;EIGNIR!$B$3&amp;C1218</f>
        <v>#N/A</v>
      </c>
      <c r="B1218" s="511">
        <f>Lönd!F54</f>
        <v>0</v>
      </c>
      <c r="C1218" s="503" t="s">
        <v>3131</v>
      </c>
      <c r="F1218" s="547"/>
      <c r="G1218" s="547">
        <f t="shared" si="38"/>
        <v>0</v>
      </c>
      <c r="H1218" s="547">
        <f t="shared" si="39"/>
        <v>0</v>
      </c>
    </row>
    <row r="1219" spans="1:8" collapsed="1" x14ac:dyDescent="0.25">
      <c r="A1219" s="396" t="e">
        <f>"INN."&amp;EIGNIR!$B$3&amp;C1219</f>
        <v>#N/A</v>
      </c>
      <c r="B1219" s="511">
        <f>Lönd!G5</f>
        <v>0</v>
      </c>
      <c r="C1219" s="503" t="s">
        <v>3132</v>
      </c>
      <c r="D1219" s="504" t="s">
        <v>3133</v>
      </c>
      <c r="F1219" s="547"/>
      <c r="G1219" s="547">
        <f t="shared" si="38"/>
        <v>0</v>
      </c>
      <c r="H1219" s="547">
        <f t="shared" si="39"/>
        <v>0</v>
      </c>
    </row>
    <row r="1220" spans="1:8" x14ac:dyDescent="0.25">
      <c r="A1220" s="396" t="e">
        <f>"INN."&amp;EIGNIR!$B$3&amp;C1220</f>
        <v>#N/A</v>
      </c>
      <c r="B1220" s="511">
        <f>Lönd!G6</f>
        <v>0</v>
      </c>
      <c r="C1220" s="503" t="s">
        <v>3134</v>
      </c>
      <c r="F1220" s="547"/>
      <c r="G1220" s="547">
        <f t="shared" si="38"/>
        <v>0</v>
      </c>
      <c r="H1220" s="547">
        <f t="shared" si="39"/>
        <v>0</v>
      </c>
    </row>
    <row r="1221" spans="1:8" x14ac:dyDescent="0.25">
      <c r="A1221" s="396" t="e">
        <f>"INN."&amp;EIGNIR!$B$3&amp;C1221</f>
        <v>#N/A</v>
      </c>
      <c r="B1221" s="511">
        <f>Lönd!G7</f>
        <v>0</v>
      </c>
      <c r="C1221" s="503" t="s">
        <v>3135</v>
      </c>
      <c r="F1221" s="547"/>
      <c r="G1221" s="547">
        <f t="shared" si="38"/>
        <v>0</v>
      </c>
      <c r="H1221" s="547">
        <f t="shared" si="39"/>
        <v>0</v>
      </c>
    </row>
    <row r="1222" spans="1:8" x14ac:dyDescent="0.25">
      <c r="A1222" s="396" t="e">
        <f>"INN."&amp;EIGNIR!$B$3&amp;C1222</f>
        <v>#N/A</v>
      </c>
      <c r="B1222" s="511">
        <f>Lönd!G8</f>
        <v>0</v>
      </c>
      <c r="C1222" s="503" t="s">
        <v>3136</v>
      </c>
      <c r="F1222" s="547"/>
      <c r="G1222" s="547">
        <f t="shared" si="38"/>
        <v>0</v>
      </c>
      <c r="H1222" s="547">
        <f t="shared" si="39"/>
        <v>0</v>
      </c>
    </row>
    <row r="1223" spans="1:8" x14ac:dyDescent="0.25">
      <c r="A1223" s="396" t="e">
        <f>"INN."&amp;EIGNIR!$B$3&amp;C1223</f>
        <v>#N/A</v>
      </c>
      <c r="B1223" s="511">
        <f>Lönd!G9</f>
        <v>0</v>
      </c>
      <c r="C1223" s="503" t="s">
        <v>3137</v>
      </c>
      <c r="F1223" s="547"/>
      <c r="G1223" s="547">
        <f t="shared" si="38"/>
        <v>0</v>
      </c>
      <c r="H1223" s="547">
        <f t="shared" si="39"/>
        <v>0</v>
      </c>
    </row>
    <row r="1224" spans="1:8" x14ac:dyDescent="0.25">
      <c r="A1224" s="396" t="e">
        <f>"INN."&amp;EIGNIR!$B$3&amp;C1224</f>
        <v>#N/A</v>
      </c>
      <c r="B1224" s="511">
        <f>Lönd!G10</f>
        <v>0</v>
      </c>
      <c r="C1224" s="503" t="s">
        <v>3138</v>
      </c>
      <c r="F1224" s="547"/>
      <c r="G1224" s="547">
        <f t="shared" si="38"/>
        <v>0</v>
      </c>
      <c r="H1224" s="547">
        <f t="shared" si="39"/>
        <v>0</v>
      </c>
    </row>
    <row r="1225" spans="1:8" x14ac:dyDescent="0.25">
      <c r="A1225" s="396" t="e">
        <f>"INN."&amp;EIGNIR!$B$3&amp;C1225</f>
        <v>#N/A</v>
      </c>
      <c r="B1225" s="511">
        <f>Lönd!G11</f>
        <v>0</v>
      </c>
      <c r="C1225" s="503" t="s">
        <v>3139</v>
      </c>
      <c r="F1225" s="547"/>
      <c r="G1225" s="547">
        <f t="shared" si="38"/>
        <v>0</v>
      </c>
      <c r="H1225" s="547">
        <f t="shared" si="39"/>
        <v>0</v>
      </c>
    </row>
    <row r="1226" spans="1:8" x14ac:dyDescent="0.25">
      <c r="A1226" s="396" t="e">
        <f>"INN."&amp;EIGNIR!$B$3&amp;C1226</f>
        <v>#N/A</v>
      </c>
      <c r="B1226" s="511">
        <f>Lönd!G12</f>
        <v>0</v>
      </c>
      <c r="C1226" s="503" t="s">
        <v>3140</v>
      </c>
      <c r="F1226" s="547"/>
      <c r="G1226" s="547">
        <f t="shared" si="38"/>
        <v>0</v>
      </c>
      <c r="H1226" s="547">
        <f t="shared" si="39"/>
        <v>0</v>
      </c>
    </row>
    <row r="1227" spans="1:8" x14ac:dyDescent="0.25">
      <c r="A1227" s="396" t="e">
        <f>"INN."&amp;EIGNIR!$B$3&amp;C1227</f>
        <v>#N/A</v>
      </c>
      <c r="B1227" s="511">
        <f>Lönd!G13</f>
        <v>0</v>
      </c>
      <c r="C1227" s="503" t="s">
        <v>3141</v>
      </c>
      <c r="F1227" s="547"/>
      <c r="G1227" s="547">
        <f t="shared" si="38"/>
        <v>0</v>
      </c>
      <c r="H1227" s="547">
        <f t="shared" si="39"/>
        <v>0</v>
      </c>
    </row>
    <row r="1228" spans="1:8" x14ac:dyDescent="0.25">
      <c r="A1228" s="396" t="e">
        <f>"INN."&amp;EIGNIR!$B$3&amp;C1228</f>
        <v>#N/A</v>
      </c>
      <c r="B1228" s="511">
        <f>Lönd!G14</f>
        <v>0</v>
      </c>
      <c r="C1228" s="503" t="s">
        <v>3142</v>
      </c>
      <c r="F1228" s="547"/>
      <c r="G1228" s="547">
        <f t="shared" si="38"/>
        <v>0</v>
      </c>
      <c r="H1228" s="547">
        <f t="shared" si="39"/>
        <v>0</v>
      </c>
    </row>
    <row r="1229" spans="1:8" x14ac:dyDescent="0.25">
      <c r="A1229" s="396" t="e">
        <f>"INN."&amp;EIGNIR!$B$3&amp;C1229</f>
        <v>#N/A</v>
      </c>
      <c r="B1229" s="511">
        <f>Lönd!G15</f>
        <v>0</v>
      </c>
      <c r="C1229" s="503" t="s">
        <v>3143</v>
      </c>
      <c r="F1229" s="547"/>
      <c r="G1229" s="547">
        <f t="shared" si="38"/>
        <v>0</v>
      </c>
      <c r="H1229" s="547">
        <f t="shared" si="39"/>
        <v>0</v>
      </c>
    </row>
    <row r="1230" spans="1:8" x14ac:dyDescent="0.25">
      <c r="A1230" s="396" t="e">
        <f>"INN."&amp;EIGNIR!$B$3&amp;C1230</f>
        <v>#N/A</v>
      </c>
      <c r="B1230" s="511">
        <f>Lönd!G16</f>
        <v>0</v>
      </c>
      <c r="C1230" s="503" t="s">
        <v>3144</v>
      </c>
      <c r="D1230" s="512"/>
      <c r="F1230" s="547"/>
      <c r="G1230" s="547">
        <f t="shared" si="38"/>
        <v>0</v>
      </c>
      <c r="H1230" s="547">
        <f t="shared" si="39"/>
        <v>0</v>
      </c>
    </row>
    <row r="1231" spans="1:8" x14ac:dyDescent="0.25">
      <c r="A1231" s="396" t="e">
        <f>"INN."&amp;EIGNIR!$B$3&amp;C1231</f>
        <v>#N/A</v>
      </c>
      <c r="B1231" s="511">
        <f>Lönd!G17</f>
        <v>0</v>
      </c>
      <c r="C1231" s="503" t="s">
        <v>3145</v>
      </c>
      <c r="D1231" s="512"/>
      <c r="F1231" s="547"/>
      <c r="G1231" s="547">
        <f t="shared" ref="G1231:G1294" si="40">+F1231-B1231</f>
        <v>0</v>
      </c>
      <c r="H1231" s="547">
        <f t="shared" si="39"/>
        <v>0</v>
      </c>
    </row>
    <row r="1232" spans="1:8" x14ac:dyDescent="0.25">
      <c r="A1232" s="396" t="e">
        <f>"INN."&amp;EIGNIR!$B$3&amp;C1232</f>
        <v>#N/A</v>
      </c>
      <c r="B1232" s="511">
        <f>Lönd!G18</f>
        <v>0</v>
      </c>
      <c r="C1232" s="503" t="s">
        <v>3146</v>
      </c>
      <c r="D1232" s="512"/>
      <c r="F1232" s="547"/>
      <c r="G1232" s="547">
        <f t="shared" si="40"/>
        <v>0</v>
      </c>
      <c r="H1232" s="547">
        <f t="shared" ref="H1232:H1295" si="41">+ABS(G1232)</f>
        <v>0</v>
      </c>
    </row>
    <row r="1233" spans="1:8" x14ac:dyDescent="0.25">
      <c r="A1233" s="396" t="e">
        <f>"INN."&amp;EIGNIR!$B$3&amp;C1233</f>
        <v>#N/A</v>
      </c>
      <c r="B1233" s="511">
        <f>Lönd!G19</f>
        <v>0</v>
      </c>
      <c r="C1233" s="503" t="s">
        <v>3147</v>
      </c>
      <c r="D1233" s="512"/>
      <c r="F1233" s="547"/>
      <c r="G1233" s="547">
        <f t="shared" si="40"/>
        <v>0</v>
      </c>
      <c r="H1233" s="547">
        <f t="shared" si="41"/>
        <v>0</v>
      </c>
    </row>
    <row r="1234" spans="1:8" x14ac:dyDescent="0.25">
      <c r="A1234" s="396" t="e">
        <f>"INN."&amp;EIGNIR!$B$3&amp;C1234</f>
        <v>#N/A</v>
      </c>
      <c r="B1234" s="511">
        <f>Lönd!G20</f>
        <v>0</v>
      </c>
      <c r="C1234" s="503" t="s">
        <v>3148</v>
      </c>
      <c r="D1234" s="512"/>
      <c r="F1234" s="547"/>
      <c r="G1234" s="547">
        <f t="shared" si="40"/>
        <v>0</v>
      </c>
      <c r="H1234" s="547">
        <f t="shared" si="41"/>
        <v>0</v>
      </c>
    </row>
    <row r="1235" spans="1:8" x14ac:dyDescent="0.25">
      <c r="A1235" s="396" t="e">
        <f>"INN."&amp;EIGNIR!$B$3&amp;C1235</f>
        <v>#N/A</v>
      </c>
      <c r="B1235" s="511">
        <f>Lönd!G21</f>
        <v>0</v>
      </c>
      <c r="C1235" s="503" t="s">
        <v>3149</v>
      </c>
      <c r="D1235" s="512"/>
      <c r="F1235" s="547"/>
      <c r="G1235" s="547">
        <f t="shared" si="40"/>
        <v>0</v>
      </c>
      <c r="H1235" s="547">
        <f t="shared" si="41"/>
        <v>0</v>
      </c>
    </row>
    <row r="1236" spans="1:8" x14ac:dyDescent="0.25">
      <c r="A1236" s="396" t="e">
        <f>"INN."&amp;EIGNIR!$B$3&amp;C1236</f>
        <v>#N/A</v>
      </c>
      <c r="B1236" s="511">
        <f>Lönd!G22</f>
        <v>0</v>
      </c>
      <c r="C1236" s="503" t="s">
        <v>3150</v>
      </c>
      <c r="D1236" s="512"/>
      <c r="F1236" s="547"/>
      <c r="G1236" s="547">
        <f t="shared" si="40"/>
        <v>0</v>
      </c>
      <c r="H1236" s="547">
        <f t="shared" si="41"/>
        <v>0</v>
      </c>
    </row>
    <row r="1237" spans="1:8" x14ac:dyDescent="0.25">
      <c r="A1237" s="396" t="e">
        <f>"INN."&amp;EIGNIR!$B$3&amp;C1237</f>
        <v>#N/A</v>
      </c>
      <c r="B1237" s="511">
        <f>Lönd!G23</f>
        <v>0</v>
      </c>
      <c r="C1237" s="503" t="s">
        <v>3151</v>
      </c>
      <c r="D1237" s="512"/>
      <c r="F1237" s="547"/>
      <c r="G1237" s="547">
        <f t="shared" si="40"/>
        <v>0</v>
      </c>
      <c r="H1237" s="547">
        <f t="shared" si="41"/>
        <v>0</v>
      </c>
    </row>
    <row r="1238" spans="1:8" x14ac:dyDescent="0.25">
      <c r="A1238" s="396" t="e">
        <f>"INN."&amp;EIGNIR!$B$3&amp;C1238</f>
        <v>#N/A</v>
      </c>
      <c r="B1238" s="511">
        <f>Lönd!G24</f>
        <v>0</v>
      </c>
      <c r="C1238" s="503" t="s">
        <v>3152</v>
      </c>
      <c r="D1238" s="512"/>
      <c r="F1238" s="547"/>
      <c r="G1238" s="547">
        <f t="shared" si="40"/>
        <v>0</v>
      </c>
      <c r="H1238" s="547">
        <f t="shared" si="41"/>
        <v>0</v>
      </c>
    </row>
    <row r="1239" spans="1:8" x14ac:dyDescent="0.25">
      <c r="A1239" s="396" t="e">
        <f>"INN."&amp;EIGNIR!$B$3&amp;C1239</f>
        <v>#N/A</v>
      </c>
      <c r="B1239" s="511">
        <f>Lönd!G25</f>
        <v>0</v>
      </c>
      <c r="C1239" s="503" t="s">
        <v>3153</v>
      </c>
      <c r="D1239" s="512"/>
      <c r="F1239" s="547"/>
      <c r="G1239" s="547">
        <f t="shared" si="40"/>
        <v>0</v>
      </c>
      <c r="H1239" s="547">
        <f t="shared" si="41"/>
        <v>0</v>
      </c>
    </row>
    <row r="1240" spans="1:8" x14ac:dyDescent="0.25">
      <c r="A1240" s="396" t="e">
        <f>"INN."&amp;EIGNIR!$B$3&amp;C1240</f>
        <v>#N/A</v>
      </c>
      <c r="B1240" s="511">
        <f>Lönd!G26</f>
        <v>0</v>
      </c>
      <c r="C1240" s="503" t="s">
        <v>3154</v>
      </c>
      <c r="D1240" s="512"/>
      <c r="F1240" s="547"/>
      <c r="G1240" s="547">
        <f t="shared" si="40"/>
        <v>0</v>
      </c>
      <c r="H1240" s="547">
        <f t="shared" si="41"/>
        <v>0</v>
      </c>
    </row>
    <row r="1241" spans="1:8" x14ac:dyDescent="0.25">
      <c r="A1241" s="396" t="e">
        <f>"INN."&amp;EIGNIR!$B$3&amp;C1241</f>
        <v>#N/A</v>
      </c>
      <c r="B1241" s="511">
        <f>Lönd!G27</f>
        <v>0</v>
      </c>
      <c r="C1241" s="503" t="s">
        <v>3155</v>
      </c>
      <c r="D1241" s="512"/>
      <c r="F1241" s="547"/>
      <c r="G1241" s="547">
        <f t="shared" si="40"/>
        <v>0</v>
      </c>
      <c r="H1241" s="547">
        <f t="shared" si="41"/>
        <v>0</v>
      </c>
    </row>
    <row r="1242" spans="1:8" x14ac:dyDescent="0.25">
      <c r="A1242" s="396" t="e">
        <f>"INN."&amp;EIGNIR!$B$3&amp;C1242</f>
        <v>#N/A</v>
      </c>
      <c r="B1242" s="511">
        <f>Lönd!G28</f>
        <v>0</v>
      </c>
      <c r="C1242" s="503" t="s">
        <v>3156</v>
      </c>
      <c r="D1242" s="512"/>
      <c r="F1242" s="547"/>
      <c r="G1242" s="547">
        <f t="shared" si="40"/>
        <v>0</v>
      </c>
      <c r="H1242" s="547">
        <f t="shared" si="41"/>
        <v>0</v>
      </c>
    </row>
    <row r="1243" spans="1:8" x14ac:dyDescent="0.25">
      <c r="A1243" s="396" t="e">
        <f>"INN."&amp;EIGNIR!$B$3&amp;C1243</f>
        <v>#N/A</v>
      </c>
      <c r="B1243" s="511">
        <f>Lönd!G29</f>
        <v>0</v>
      </c>
      <c r="C1243" s="503" t="s">
        <v>3157</v>
      </c>
      <c r="D1243" s="512"/>
      <c r="F1243" s="547"/>
      <c r="G1243" s="547">
        <f t="shared" si="40"/>
        <v>0</v>
      </c>
      <c r="H1243" s="547">
        <f t="shared" si="41"/>
        <v>0</v>
      </c>
    </row>
    <row r="1244" spans="1:8" x14ac:dyDescent="0.25">
      <c r="A1244" s="396" t="e">
        <f>"INN."&amp;EIGNIR!$B$3&amp;C1244</f>
        <v>#N/A</v>
      </c>
      <c r="B1244" s="511">
        <f>Lönd!G30</f>
        <v>0</v>
      </c>
      <c r="C1244" s="503" t="s">
        <v>3158</v>
      </c>
      <c r="D1244" s="512"/>
      <c r="F1244" s="547"/>
      <c r="G1244" s="547">
        <f t="shared" si="40"/>
        <v>0</v>
      </c>
      <c r="H1244" s="547">
        <f t="shared" si="41"/>
        <v>0</v>
      </c>
    </row>
    <row r="1245" spans="1:8" x14ac:dyDescent="0.25">
      <c r="A1245" s="396" t="e">
        <f>"INN."&amp;EIGNIR!$B$3&amp;C1245</f>
        <v>#N/A</v>
      </c>
      <c r="B1245" s="511">
        <f>Lönd!G31</f>
        <v>0</v>
      </c>
      <c r="C1245" s="503" t="s">
        <v>3159</v>
      </c>
      <c r="D1245" s="512"/>
      <c r="F1245" s="547"/>
      <c r="G1245" s="547">
        <f t="shared" si="40"/>
        <v>0</v>
      </c>
      <c r="H1245" s="547">
        <f t="shared" si="41"/>
        <v>0</v>
      </c>
    </row>
    <row r="1246" spans="1:8" x14ac:dyDescent="0.25">
      <c r="A1246" s="396" t="e">
        <f>"INN."&amp;EIGNIR!$B$3&amp;C1246</f>
        <v>#N/A</v>
      </c>
      <c r="B1246" s="511">
        <f>Lönd!G32</f>
        <v>0</v>
      </c>
      <c r="C1246" s="503" t="s">
        <v>3160</v>
      </c>
      <c r="D1246" s="512"/>
      <c r="F1246" s="547"/>
      <c r="G1246" s="547">
        <f t="shared" si="40"/>
        <v>0</v>
      </c>
      <c r="H1246" s="547">
        <f t="shared" si="41"/>
        <v>0</v>
      </c>
    </row>
    <row r="1247" spans="1:8" x14ac:dyDescent="0.25">
      <c r="A1247" s="396" t="e">
        <f>"INN."&amp;EIGNIR!$B$3&amp;C1247</f>
        <v>#N/A</v>
      </c>
      <c r="B1247" s="511">
        <f>Lönd!G33</f>
        <v>0</v>
      </c>
      <c r="C1247" s="503" t="s">
        <v>3161</v>
      </c>
      <c r="D1247" s="512"/>
      <c r="F1247" s="547"/>
      <c r="G1247" s="547">
        <f t="shared" si="40"/>
        <v>0</v>
      </c>
      <c r="H1247" s="547">
        <f t="shared" si="41"/>
        <v>0</v>
      </c>
    </row>
    <row r="1248" spans="1:8" x14ac:dyDescent="0.25">
      <c r="A1248" s="396" t="e">
        <f>"INN."&amp;EIGNIR!$B$3&amp;C1248</f>
        <v>#N/A</v>
      </c>
      <c r="B1248" s="511">
        <f>Lönd!G34</f>
        <v>0</v>
      </c>
      <c r="C1248" s="503" t="s">
        <v>3162</v>
      </c>
      <c r="D1248" s="512"/>
      <c r="F1248" s="547"/>
      <c r="G1248" s="547">
        <f t="shared" si="40"/>
        <v>0</v>
      </c>
      <c r="H1248" s="547">
        <f t="shared" si="41"/>
        <v>0</v>
      </c>
    </row>
    <row r="1249" spans="1:8" x14ac:dyDescent="0.25">
      <c r="A1249" s="396" t="e">
        <f>"INN."&amp;EIGNIR!$B$3&amp;C1249</f>
        <v>#N/A</v>
      </c>
      <c r="B1249" s="511">
        <f>Lönd!G35</f>
        <v>0</v>
      </c>
      <c r="C1249" s="503" t="s">
        <v>3163</v>
      </c>
      <c r="D1249" s="512"/>
      <c r="F1249" s="547"/>
      <c r="G1249" s="547">
        <f t="shared" si="40"/>
        <v>0</v>
      </c>
      <c r="H1249" s="547">
        <f t="shared" si="41"/>
        <v>0</v>
      </c>
    </row>
    <row r="1250" spans="1:8" x14ac:dyDescent="0.25">
      <c r="A1250" s="396" t="e">
        <f>"INN."&amp;EIGNIR!$B$3&amp;C1250</f>
        <v>#N/A</v>
      </c>
      <c r="B1250" s="511">
        <f>Lönd!G36</f>
        <v>0</v>
      </c>
      <c r="C1250" s="503" t="s">
        <v>3164</v>
      </c>
      <c r="D1250" s="512"/>
      <c r="F1250" s="547"/>
      <c r="G1250" s="547">
        <f t="shared" si="40"/>
        <v>0</v>
      </c>
      <c r="H1250" s="547">
        <f t="shared" si="41"/>
        <v>0</v>
      </c>
    </row>
    <row r="1251" spans="1:8" x14ac:dyDescent="0.25">
      <c r="A1251" s="396" t="e">
        <f>"INN."&amp;EIGNIR!$B$3&amp;C1251</f>
        <v>#N/A</v>
      </c>
      <c r="B1251" s="511">
        <f>Lönd!G37</f>
        <v>0</v>
      </c>
      <c r="C1251" s="503" t="s">
        <v>3165</v>
      </c>
      <c r="D1251" s="512"/>
      <c r="F1251" s="547"/>
      <c r="G1251" s="547">
        <f t="shared" si="40"/>
        <v>0</v>
      </c>
      <c r="H1251" s="547">
        <f t="shared" si="41"/>
        <v>0</v>
      </c>
    </row>
    <row r="1252" spans="1:8" x14ac:dyDescent="0.25">
      <c r="A1252" s="396" t="e">
        <f>"INN."&amp;EIGNIR!$B$3&amp;C1252</f>
        <v>#N/A</v>
      </c>
      <c r="B1252" s="511">
        <f>Lönd!G38</f>
        <v>0</v>
      </c>
      <c r="C1252" s="503" t="s">
        <v>3166</v>
      </c>
      <c r="D1252" s="512"/>
      <c r="F1252" s="547"/>
      <c r="G1252" s="547">
        <f t="shared" si="40"/>
        <v>0</v>
      </c>
      <c r="H1252" s="547">
        <f t="shared" si="41"/>
        <v>0</v>
      </c>
    </row>
    <row r="1253" spans="1:8" x14ac:dyDescent="0.25">
      <c r="A1253" s="396" t="e">
        <f>"INN."&amp;EIGNIR!$B$3&amp;C1253</f>
        <v>#N/A</v>
      </c>
      <c r="B1253" s="511">
        <f>Lönd!G39</f>
        <v>0</v>
      </c>
      <c r="C1253" s="503" t="s">
        <v>3167</v>
      </c>
      <c r="D1253" s="512"/>
      <c r="F1253" s="547"/>
      <c r="G1253" s="547">
        <f t="shared" si="40"/>
        <v>0</v>
      </c>
      <c r="H1253" s="547">
        <f t="shared" si="41"/>
        <v>0</v>
      </c>
    </row>
    <row r="1254" spans="1:8" x14ac:dyDescent="0.25">
      <c r="A1254" s="396" t="e">
        <f>"INN."&amp;EIGNIR!$B$3&amp;C1254</f>
        <v>#N/A</v>
      </c>
      <c r="B1254" s="511">
        <f>Lönd!G40</f>
        <v>0</v>
      </c>
      <c r="C1254" s="503" t="s">
        <v>3168</v>
      </c>
      <c r="D1254" s="512"/>
      <c r="F1254" s="547"/>
      <c r="G1254" s="547">
        <f t="shared" si="40"/>
        <v>0</v>
      </c>
      <c r="H1254" s="547">
        <f t="shared" si="41"/>
        <v>0</v>
      </c>
    </row>
    <row r="1255" spans="1:8" x14ac:dyDescent="0.25">
      <c r="A1255" s="396" t="e">
        <f>"INN."&amp;EIGNIR!$B$3&amp;C1255</f>
        <v>#N/A</v>
      </c>
      <c r="B1255" s="511">
        <f>Lönd!G41</f>
        <v>0</v>
      </c>
      <c r="C1255" s="503" t="s">
        <v>3169</v>
      </c>
      <c r="D1255" s="512"/>
      <c r="F1255" s="547"/>
      <c r="G1255" s="547">
        <f t="shared" si="40"/>
        <v>0</v>
      </c>
      <c r="H1255" s="547">
        <f t="shared" si="41"/>
        <v>0</v>
      </c>
    </row>
    <row r="1256" spans="1:8" x14ac:dyDescent="0.25">
      <c r="A1256" s="396" t="e">
        <f>"INN."&amp;EIGNIR!$B$3&amp;C1256</f>
        <v>#N/A</v>
      </c>
      <c r="B1256" s="511">
        <f>Lönd!G42</f>
        <v>0</v>
      </c>
      <c r="C1256" s="503" t="s">
        <v>3170</v>
      </c>
      <c r="D1256" s="512"/>
      <c r="F1256" s="547"/>
      <c r="G1256" s="547">
        <f t="shared" si="40"/>
        <v>0</v>
      </c>
      <c r="H1256" s="547">
        <f t="shared" si="41"/>
        <v>0</v>
      </c>
    </row>
    <row r="1257" spans="1:8" x14ac:dyDescent="0.25">
      <c r="A1257" s="396" t="e">
        <f>"INN."&amp;EIGNIR!$B$3&amp;C1257</f>
        <v>#N/A</v>
      </c>
      <c r="B1257" s="511">
        <f>Lönd!G43</f>
        <v>0</v>
      </c>
      <c r="C1257" s="503" t="s">
        <v>3171</v>
      </c>
      <c r="D1257" s="512"/>
      <c r="F1257" s="547"/>
      <c r="G1257" s="547">
        <f t="shared" si="40"/>
        <v>0</v>
      </c>
      <c r="H1257" s="547">
        <f t="shared" si="41"/>
        <v>0</v>
      </c>
    </row>
    <row r="1258" spans="1:8" x14ac:dyDescent="0.25">
      <c r="A1258" s="396" t="e">
        <f>"INN."&amp;EIGNIR!$B$3&amp;C1258</f>
        <v>#N/A</v>
      </c>
      <c r="B1258" s="511">
        <f>Lönd!G44</f>
        <v>0</v>
      </c>
      <c r="C1258" s="503" t="s">
        <v>3172</v>
      </c>
      <c r="D1258" s="512"/>
      <c r="F1258" s="547"/>
      <c r="G1258" s="547">
        <f t="shared" si="40"/>
        <v>0</v>
      </c>
      <c r="H1258" s="547">
        <f t="shared" si="41"/>
        <v>0</v>
      </c>
    </row>
    <row r="1259" spans="1:8" x14ac:dyDescent="0.25">
      <c r="A1259" s="396" t="e">
        <f>"INN."&amp;EIGNIR!$B$3&amp;C1259</f>
        <v>#N/A</v>
      </c>
      <c r="B1259" s="511">
        <f>Lönd!G45</f>
        <v>0</v>
      </c>
      <c r="C1259" s="503" t="s">
        <v>3173</v>
      </c>
      <c r="D1259" s="512"/>
      <c r="F1259" s="547"/>
      <c r="G1259" s="547">
        <f t="shared" si="40"/>
        <v>0</v>
      </c>
      <c r="H1259" s="547">
        <f t="shared" si="41"/>
        <v>0</v>
      </c>
    </row>
    <row r="1260" spans="1:8" x14ac:dyDescent="0.25">
      <c r="A1260" s="396" t="e">
        <f>"INN."&amp;EIGNIR!$B$3&amp;C1260</f>
        <v>#N/A</v>
      </c>
      <c r="B1260" s="511">
        <f>Lönd!G46</f>
        <v>0</v>
      </c>
      <c r="C1260" s="503" t="s">
        <v>3174</v>
      </c>
      <c r="D1260" s="512"/>
      <c r="F1260" s="547"/>
      <c r="G1260" s="547">
        <f t="shared" si="40"/>
        <v>0</v>
      </c>
      <c r="H1260" s="547">
        <f t="shared" si="41"/>
        <v>0</v>
      </c>
    </row>
    <row r="1261" spans="1:8" x14ac:dyDescent="0.25">
      <c r="A1261" s="396" t="e">
        <f>"INN."&amp;EIGNIR!$B$3&amp;C1261</f>
        <v>#N/A</v>
      </c>
      <c r="B1261" s="511">
        <f>Lönd!G47</f>
        <v>0</v>
      </c>
      <c r="C1261" s="503" t="s">
        <v>3175</v>
      </c>
      <c r="D1261" s="512"/>
      <c r="F1261" s="547"/>
      <c r="G1261" s="547">
        <f t="shared" si="40"/>
        <v>0</v>
      </c>
      <c r="H1261" s="547">
        <f t="shared" si="41"/>
        <v>0</v>
      </c>
    </row>
    <row r="1262" spans="1:8" x14ac:dyDescent="0.25">
      <c r="A1262" s="396" t="e">
        <f>"INN."&amp;EIGNIR!$B$3&amp;C1262</f>
        <v>#N/A</v>
      </c>
      <c r="B1262" s="511">
        <f>Lönd!G48</f>
        <v>0</v>
      </c>
      <c r="C1262" s="503" t="s">
        <v>3176</v>
      </c>
      <c r="D1262" s="512"/>
      <c r="F1262" s="547"/>
      <c r="G1262" s="547">
        <f t="shared" si="40"/>
        <v>0</v>
      </c>
      <c r="H1262" s="547">
        <f t="shared" si="41"/>
        <v>0</v>
      </c>
    </row>
    <row r="1263" spans="1:8" x14ac:dyDescent="0.25">
      <c r="A1263" s="396" t="e">
        <f>"INN."&amp;EIGNIR!$B$3&amp;C1263</f>
        <v>#N/A</v>
      </c>
      <c r="B1263" s="511">
        <f>Lönd!G49</f>
        <v>0</v>
      </c>
      <c r="C1263" s="503" t="s">
        <v>3177</v>
      </c>
      <c r="D1263" s="512"/>
      <c r="F1263" s="547"/>
      <c r="G1263" s="547">
        <f t="shared" si="40"/>
        <v>0</v>
      </c>
      <c r="H1263" s="547">
        <f t="shared" si="41"/>
        <v>0</v>
      </c>
    </row>
    <row r="1264" spans="1:8" x14ac:dyDescent="0.25">
      <c r="A1264" s="396" t="e">
        <f>"INN."&amp;EIGNIR!$B$3&amp;C1264</f>
        <v>#N/A</v>
      </c>
      <c r="B1264" s="511">
        <f>Lönd!G50</f>
        <v>0</v>
      </c>
      <c r="C1264" s="503" t="s">
        <v>3178</v>
      </c>
      <c r="D1264" s="512"/>
      <c r="F1264" s="547"/>
      <c r="G1264" s="547">
        <f t="shared" si="40"/>
        <v>0</v>
      </c>
      <c r="H1264" s="547">
        <f t="shared" si="41"/>
        <v>0</v>
      </c>
    </row>
    <row r="1265" spans="1:8" x14ac:dyDescent="0.25">
      <c r="A1265" s="396" t="e">
        <f>"INN."&amp;EIGNIR!$B$3&amp;C1265</f>
        <v>#N/A</v>
      </c>
      <c r="B1265" s="511">
        <f>Lönd!G51</f>
        <v>0</v>
      </c>
      <c r="C1265" s="503" t="s">
        <v>3179</v>
      </c>
      <c r="D1265" s="512"/>
      <c r="F1265" s="547"/>
      <c r="G1265" s="547">
        <f t="shared" si="40"/>
        <v>0</v>
      </c>
      <c r="H1265" s="547">
        <f t="shared" si="41"/>
        <v>0</v>
      </c>
    </row>
    <row r="1266" spans="1:8" x14ac:dyDescent="0.25">
      <c r="A1266" s="396" t="e">
        <f>"INN."&amp;EIGNIR!$B$3&amp;C1266</f>
        <v>#N/A</v>
      </c>
      <c r="B1266" s="511">
        <f>Lönd!G52</f>
        <v>0</v>
      </c>
      <c r="C1266" s="503" t="s">
        <v>3180</v>
      </c>
      <c r="F1266" s="547"/>
      <c r="G1266" s="547">
        <f t="shared" si="40"/>
        <v>0</v>
      </c>
      <c r="H1266" s="547">
        <f t="shared" si="41"/>
        <v>0</v>
      </c>
    </row>
    <row r="1267" spans="1:8" x14ac:dyDescent="0.25">
      <c r="A1267" s="396" t="e">
        <f>"INN."&amp;EIGNIR!$B$3&amp;C1267</f>
        <v>#N/A</v>
      </c>
      <c r="B1267" s="511">
        <f>Lönd!G53</f>
        <v>0</v>
      </c>
      <c r="C1267" s="503" t="s">
        <v>3181</v>
      </c>
      <c r="F1267" s="547"/>
      <c r="G1267" s="547">
        <f t="shared" si="40"/>
        <v>0</v>
      </c>
      <c r="H1267" s="547">
        <f t="shared" si="41"/>
        <v>0</v>
      </c>
    </row>
    <row r="1268" spans="1:8" x14ac:dyDescent="0.25">
      <c r="A1268" s="396" t="e">
        <f>"INN."&amp;EIGNIR!$B$3&amp;C1268</f>
        <v>#N/A</v>
      </c>
      <c r="B1268" s="511">
        <f>Lönd!G54</f>
        <v>0</v>
      </c>
      <c r="C1268" s="503" t="s">
        <v>3182</v>
      </c>
      <c r="F1268" s="547"/>
      <c r="G1268" s="547">
        <f t="shared" si="40"/>
        <v>0</v>
      </c>
      <c r="H1268" s="547">
        <f t="shared" si="41"/>
        <v>0</v>
      </c>
    </row>
    <row r="1269" spans="1:8" collapsed="1" x14ac:dyDescent="0.25">
      <c r="A1269" s="396" t="e">
        <f>"INN."&amp;EIGNIR!$B$3&amp;C1269</f>
        <v>#N/A</v>
      </c>
      <c r="B1269" s="511">
        <f>Lönd!H6</f>
        <v>0</v>
      </c>
      <c r="C1269" s="503" t="s">
        <v>3183</v>
      </c>
      <c r="D1269" s="504" t="s">
        <v>3184</v>
      </c>
      <c r="F1269" s="547"/>
      <c r="G1269" s="547">
        <f t="shared" si="40"/>
        <v>0</v>
      </c>
      <c r="H1269" s="547">
        <f t="shared" si="41"/>
        <v>0</v>
      </c>
    </row>
    <row r="1270" spans="1:8" x14ac:dyDescent="0.25">
      <c r="A1270" s="396" t="e">
        <f>"INN."&amp;EIGNIR!$B$3&amp;C1270</f>
        <v>#N/A</v>
      </c>
      <c r="B1270" s="511">
        <f>Lönd!H7</f>
        <v>0</v>
      </c>
      <c r="C1270" s="503" t="s">
        <v>3185</v>
      </c>
      <c r="F1270" s="547"/>
      <c r="G1270" s="547">
        <f t="shared" si="40"/>
        <v>0</v>
      </c>
      <c r="H1270" s="547">
        <f t="shared" si="41"/>
        <v>0</v>
      </c>
    </row>
    <row r="1271" spans="1:8" x14ac:dyDescent="0.25">
      <c r="A1271" s="396" t="e">
        <f>"INN."&amp;EIGNIR!$B$3&amp;C1271</f>
        <v>#N/A</v>
      </c>
      <c r="B1271" s="511">
        <f>Lönd!H8</f>
        <v>0</v>
      </c>
      <c r="C1271" s="503" t="s">
        <v>3186</v>
      </c>
      <c r="F1271" s="547"/>
      <c r="G1271" s="547">
        <f t="shared" si="40"/>
        <v>0</v>
      </c>
      <c r="H1271" s="547">
        <f t="shared" si="41"/>
        <v>0</v>
      </c>
    </row>
    <row r="1272" spans="1:8" x14ac:dyDescent="0.25">
      <c r="A1272" s="396" t="e">
        <f>"INN."&amp;EIGNIR!$B$3&amp;C1272</f>
        <v>#N/A</v>
      </c>
      <c r="B1272" s="511">
        <f>Lönd!H9</f>
        <v>0</v>
      </c>
      <c r="C1272" s="503" t="s">
        <v>3187</v>
      </c>
      <c r="F1272" s="547"/>
      <c r="G1272" s="547">
        <f t="shared" si="40"/>
        <v>0</v>
      </c>
      <c r="H1272" s="547">
        <f t="shared" si="41"/>
        <v>0</v>
      </c>
    </row>
    <row r="1273" spans="1:8" x14ac:dyDescent="0.25">
      <c r="A1273" s="396" t="e">
        <f>"INN."&amp;EIGNIR!$B$3&amp;C1273</f>
        <v>#N/A</v>
      </c>
      <c r="B1273" s="511">
        <f>Lönd!H10</f>
        <v>0</v>
      </c>
      <c r="C1273" s="503" t="s">
        <v>3188</v>
      </c>
      <c r="F1273" s="547"/>
      <c r="G1273" s="547">
        <f t="shared" si="40"/>
        <v>0</v>
      </c>
      <c r="H1273" s="547">
        <f t="shared" si="41"/>
        <v>0</v>
      </c>
    </row>
    <row r="1274" spans="1:8" x14ac:dyDescent="0.25">
      <c r="A1274" s="396" t="e">
        <f>"INN."&amp;EIGNIR!$B$3&amp;C1274</f>
        <v>#N/A</v>
      </c>
      <c r="B1274" s="511">
        <f>Lönd!H11</f>
        <v>0</v>
      </c>
      <c r="C1274" s="503" t="s">
        <v>3189</v>
      </c>
      <c r="F1274" s="547"/>
      <c r="G1274" s="547">
        <f t="shared" si="40"/>
        <v>0</v>
      </c>
      <c r="H1274" s="547">
        <f t="shared" si="41"/>
        <v>0</v>
      </c>
    </row>
    <row r="1275" spans="1:8" x14ac:dyDescent="0.25">
      <c r="A1275" s="396" t="e">
        <f>"INN."&amp;EIGNIR!$B$3&amp;C1275</f>
        <v>#N/A</v>
      </c>
      <c r="B1275" s="511">
        <f>Lönd!H12</f>
        <v>0</v>
      </c>
      <c r="C1275" s="503" t="s">
        <v>3190</v>
      </c>
      <c r="F1275" s="547"/>
      <c r="G1275" s="547">
        <f t="shared" si="40"/>
        <v>0</v>
      </c>
      <c r="H1275" s="547">
        <f t="shared" si="41"/>
        <v>0</v>
      </c>
    </row>
    <row r="1276" spans="1:8" x14ac:dyDescent="0.25">
      <c r="A1276" s="396" t="e">
        <f>"INN."&amp;EIGNIR!$B$3&amp;C1276</f>
        <v>#N/A</v>
      </c>
      <c r="B1276" s="511">
        <f>Lönd!H13</f>
        <v>0</v>
      </c>
      <c r="C1276" s="503" t="s">
        <v>3191</v>
      </c>
      <c r="F1276" s="547"/>
      <c r="G1276" s="547">
        <f t="shared" si="40"/>
        <v>0</v>
      </c>
      <c r="H1276" s="547">
        <f t="shared" si="41"/>
        <v>0</v>
      </c>
    </row>
    <row r="1277" spans="1:8" x14ac:dyDescent="0.25">
      <c r="A1277" s="396" t="e">
        <f>"INN."&amp;EIGNIR!$B$3&amp;C1277</f>
        <v>#N/A</v>
      </c>
      <c r="B1277" s="511">
        <f>Lönd!H14</f>
        <v>0</v>
      </c>
      <c r="C1277" s="503" t="s">
        <v>3192</v>
      </c>
      <c r="F1277" s="547"/>
      <c r="G1277" s="547">
        <f t="shared" si="40"/>
        <v>0</v>
      </c>
      <c r="H1277" s="547">
        <f t="shared" si="41"/>
        <v>0</v>
      </c>
    </row>
    <row r="1278" spans="1:8" x14ac:dyDescent="0.25">
      <c r="A1278" s="396" t="e">
        <f>"INN."&amp;EIGNIR!$B$3&amp;C1278</f>
        <v>#N/A</v>
      </c>
      <c r="B1278" s="511">
        <f>Lönd!H15</f>
        <v>0</v>
      </c>
      <c r="C1278" s="503" t="s">
        <v>3193</v>
      </c>
      <c r="F1278" s="547"/>
      <c r="G1278" s="547">
        <f t="shared" si="40"/>
        <v>0</v>
      </c>
      <c r="H1278" s="547">
        <f t="shared" si="41"/>
        <v>0</v>
      </c>
    </row>
    <row r="1279" spans="1:8" x14ac:dyDescent="0.25">
      <c r="A1279" s="396" t="e">
        <f>"INN."&amp;EIGNIR!$B$3&amp;C1279</f>
        <v>#N/A</v>
      </c>
      <c r="B1279" s="511">
        <f>Lönd!H16</f>
        <v>0</v>
      </c>
      <c r="C1279" s="503" t="s">
        <v>3194</v>
      </c>
      <c r="F1279" s="547"/>
      <c r="G1279" s="547">
        <f t="shared" si="40"/>
        <v>0</v>
      </c>
      <c r="H1279" s="547">
        <f t="shared" si="41"/>
        <v>0</v>
      </c>
    </row>
    <row r="1280" spans="1:8" x14ac:dyDescent="0.25">
      <c r="A1280" s="396" t="e">
        <f>"INN."&amp;EIGNIR!$B$3&amp;C1280</f>
        <v>#N/A</v>
      </c>
      <c r="B1280" s="511">
        <f>Lönd!H17</f>
        <v>0</v>
      </c>
      <c r="C1280" s="503" t="s">
        <v>3195</v>
      </c>
      <c r="F1280" s="547"/>
      <c r="G1280" s="547">
        <f t="shared" si="40"/>
        <v>0</v>
      </c>
      <c r="H1280" s="547">
        <f t="shared" si="41"/>
        <v>0</v>
      </c>
    </row>
    <row r="1281" spans="1:8" x14ac:dyDescent="0.25">
      <c r="A1281" s="396" t="e">
        <f>"INN."&amp;EIGNIR!$B$3&amp;C1281</f>
        <v>#N/A</v>
      </c>
      <c r="B1281" s="511">
        <f>Lönd!H18</f>
        <v>0</v>
      </c>
      <c r="C1281" s="503" t="s">
        <v>3196</v>
      </c>
      <c r="F1281" s="547"/>
      <c r="G1281" s="547">
        <f t="shared" si="40"/>
        <v>0</v>
      </c>
      <c r="H1281" s="547">
        <f t="shared" si="41"/>
        <v>0</v>
      </c>
    </row>
    <row r="1282" spans="1:8" x14ac:dyDescent="0.25">
      <c r="A1282" s="396" t="e">
        <f>"INN."&amp;EIGNIR!$B$3&amp;C1282</f>
        <v>#N/A</v>
      </c>
      <c r="B1282" s="511">
        <f>Lönd!H19</f>
        <v>0</v>
      </c>
      <c r="C1282" s="503" t="s">
        <v>3197</v>
      </c>
      <c r="D1282" s="512"/>
      <c r="F1282" s="547"/>
      <c r="G1282" s="547">
        <f t="shared" si="40"/>
        <v>0</v>
      </c>
      <c r="H1282" s="547">
        <f t="shared" si="41"/>
        <v>0</v>
      </c>
    </row>
    <row r="1283" spans="1:8" x14ac:dyDescent="0.25">
      <c r="A1283" s="396" t="e">
        <f>"INN."&amp;EIGNIR!$B$3&amp;C1283</f>
        <v>#N/A</v>
      </c>
      <c r="B1283" s="511">
        <f>Lönd!H20</f>
        <v>0</v>
      </c>
      <c r="C1283" s="503" t="s">
        <v>3198</v>
      </c>
      <c r="D1283" s="512"/>
      <c r="F1283" s="547"/>
      <c r="G1283" s="547">
        <f t="shared" si="40"/>
        <v>0</v>
      </c>
      <c r="H1283" s="547">
        <f t="shared" si="41"/>
        <v>0</v>
      </c>
    </row>
    <row r="1284" spans="1:8" x14ac:dyDescent="0.25">
      <c r="A1284" s="396" t="e">
        <f>"INN."&amp;EIGNIR!$B$3&amp;C1284</f>
        <v>#N/A</v>
      </c>
      <c r="B1284" s="511">
        <f>Lönd!H21</f>
        <v>0</v>
      </c>
      <c r="C1284" s="503" t="s">
        <v>3199</v>
      </c>
      <c r="D1284" s="512"/>
      <c r="F1284" s="547"/>
      <c r="G1284" s="547">
        <f t="shared" si="40"/>
        <v>0</v>
      </c>
      <c r="H1284" s="547">
        <f t="shared" si="41"/>
        <v>0</v>
      </c>
    </row>
    <row r="1285" spans="1:8" x14ac:dyDescent="0.25">
      <c r="A1285" s="396" t="e">
        <f>"INN."&amp;EIGNIR!$B$3&amp;C1285</f>
        <v>#N/A</v>
      </c>
      <c r="B1285" s="511">
        <f>Lönd!H22</f>
        <v>0</v>
      </c>
      <c r="C1285" s="503" t="s">
        <v>3200</v>
      </c>
      <c r="D1285" s="512"/>
      <c r="F1285" s="547"/>
      <c r="G1285" s="547">
        <f t="shared" si="40"/>
        <v>0</v>
      </c>
      <c r="H1285" s="547">
        <f t="shared" si="41"/>
        <v>0</v>
      </c>
    </row>
    <row r="1286" spans="1:8" x14ac:dyDescent="0.25">
      <c r="A1286" s="396" t="e">
        <f>"INN."&amp;EIGNIR!$B$3&amp;C1286</f>
        <v>#N/A</v>
      </c>
      <c r="B1286" s="511">
        <f>Lönd!H23</f>
        <v>0</v>
      </c>
      <c r="C1286" s="503" t="s">
        <v>3201</v>
      </c>
      <c r="D1286" s="512"/>
      <c r="F1286" s="547"/>
      <c r="G1286" s="547">
        <f t="shared" si="40"/>
        <v>0</v>
      </c>
      <c r="H1286" s="547">
        <f t="shared" si="41"/>
        <v>0</v>
      </c>
    </row>
    <row r="1287" spans="1:8" x14ac:dyDescent="0.25">
      <c r="A1287" s="396" t="e">
        <f>"INN."&amp;EIGNIR!$B$3&amp;C1287</f>
        <v>#N/A</v>
      </c>
      <c r="B1287" s="511">
        <f>Lönd!H24</f>
        <v>0</v>
      </c>
      <c r="C1287" s="503" t="s">
        <v>3202</v>
      </c>
      <c r="D1287" s="512"/>
      <c r="F1287" s="547"/>
      <c r="G1287" s="547">
        <f t="shared" si="40"/>
        <v>0</v>
      </c>
      <c r="H1287" s="547">
        <f t="shared" si="41"/>
        <v>0</v>
      </c>
    </row>
    <row r="1288" spans="1:8" x14ac:dyDescent="0.25">
      <c r="A1288" s="396" t="e">
        <f>"INN."&amp;EIGNIR!$B$3&amp;C1288</f>
        <v>#N/A</v>
      </c>
      <c r="B1288" s="511">
        <f>Lönd!H25</f>
        <v>0</v>
      </c>
      <c r="C1288" s="503" t="s">
        <v>3203</v>
      </c>
      <c r="D1288" s="512"/>
      <c r="F1288" s="547"/>
      <c r="G1288" s="547">
        <f t="shared" si="40"/>
        <v>0</v>
      </c>
      <c r="H1288" s="547">
        <f t="shared" si="41"/>
        <v>0</v>
      </c>
    </row>
    <row r="1289" spans="1:8" x14ac:dyDescent="0.25">
      <c r="A1289" s="396" t="e">
        <f>"INN."&amp;EIGNIR!$B$3&amp;C1289</f>
        <v>#N/A</v>
      </c>
      <c r="B1289" s="511">
        <f>Lönd!H26</f>
        <v>0</v>
      </c>
      <c r="C1289" s="503" t="s">
        <v>3204</v>
      </c>
      <c r="D1289" s="512"/>
      <c r="F1289" s="547"/>
      <c r="G1289" s="547">
        <f t="shared" si="40"/>
        <v>0</v>
      </c>
      <c r="H1289" s="547">
        <f t="shared" si="41"/>
        <v>0</v>
      </c>
    </row>
    <row r="1290" spans="1:8" x14ac:dyDescent="0.25">
      <c r="A1290" s="396" t="e">
        <f>"INN."&amp;EIGNIR!$B$3&amp;C1290</f>
        <v>#N/A</v>
      </c>
      <c r="B1290" s="511">
        <f>Lönd!H27</f>
        <v>0</v>
      </c>
      <c r="C1290" s="503" t="s">
        <v>3205</v>
      </c>
      <c r="D1290" s="512"/>
      <c r="F1290" s="547"/>
      <c r="G1290" s="547">
        <f t="shared" si="40"/>
        <v>0</v>
      </c>
      <c r="H1290" s="547">
        <f t="shared" si="41"/>
        <v>0</v>
      </c>
    </row>
    <row r="1291" spans="1:8" x14ac:dyDescent="0.25">
      <c r="A1291" s="396" t="e">
        <f>"INN."&amp;EIGNIR!$B$3&amp;C1291</f>
        <v>#N/A</v>
      </c>
      <c r="B1291" s="511">
        <f>Lönd!H28</f>
        <v>0</v>
      </c>
      <c r="C1291" s="503" t="s">
        <v>3206</v>
      </c>
      <c r="D1291" s="512"/>
      <c r="F1291" s="547"/>
      <c r="G1291" s="547">
        <f t="shared" si="40"/>
        <v>0</v>
      </c>
      <c r="H1291" s="547">
        <f t="shared" si="41"/>
        <v>0</v>
      </c>
    </row>
    <row r="1292" spans="1:8" x14ac:dyDescent="0.25">
      <c r="A1292" s="396" t="e">
        <f>"INN."&amp;EIGNIR!$B$3&amp;C1292</f>
        <v>#N/A</v>
      </c>
      <c r="B1292" s="511">
        <f>Lönd!H29</f>
        <v>0</v>
      </c>
      <c r="C1292" s="503" t="s">
        <v>3207</v>
      </c>
      <c r="D1292" s="512"/>
      <c r="F1292" s="547"/>
      <c r="G1292" s="547">
        <f t="shared" si="40"/>
        <v>0</v>
      </c>
      <c r="H1292" s="547">
        <f t="shared" si="41"/>
        <v>0</v>
      </c>
    </row>
    <row r="1293" spans="1:8" x14ac:dyDescent="0.25">
      <c r="A1293" s="396" t="e">
        <f>"INN."&amp;EIGNIR!$B$3&amp;C1293</f>
        <v>#N/A</v>
      </c>
      <c r="B1293" s="511">
        <f>Lönd!H30</f>
        <v>0</v>
      </c>
      <c r="C1293" s="503" t="s">
        <v>3208</v>
      </c>
      <c r="D1293" s="512"/>
      <c r="F1293" s="547"/>
      <c r="G1293" s="547">
        <f t="shared" si="40"/>
        <v>0</v>
      </c>
      <c r="H1293" s="547">
        <f t="shared" si="41"/>
        <v>0</v>
      </c>
    </row>
    <row r="1294" spans="1:8" x14ac:dyDescent="0.25">
      <c r="A1294" s="396" t="e">
        <f>"INN."&amp;EIGNIR!$B$3&amp;C1294</f>
        <v>#N/A</v>
      </c>
      <c r="B1294" s="511">
        <f>Lönd!H31</f>
        <v>0</v>
      </c>
      <c r="C1294" s="503" t="s">
        <v>3209</v>
      </c>
      <c r="D1294" s="512"/>
      <c r="F1294" s="547"/>
      <c r="G1294" s="547">
        <f t="shared" si="40"/>
        <v>0</v>
      </c>
      <c r="H1294" s="547">
        <f t="shared" si="41"/>
        <v>0</v>
      </c>
    </row>
    <row r="1295" spans="1:8" x14ac:dyDescent="0.25">
      <c r="A1295" s="396" t="e">
        <f>"INN."&amp;EIGNIR!$B$3&amp;C1295</f>
        <v>#N/A</v>
      </c>
      <c r="B1295" s="511">
        <f>Lönd!H32</f>
        <v>0</v>
      </c>
      <c r="C1295" s="503" t="s">
        <v>3210</v>
      </c>
      <c r="D1295" s="512"/>
      <c r="F1295" s="547"/>
      <c r="G1295" s="547">
        <f t="shared" ref="G1295:G1358" si="42">+F1295-B1295</f>
        <v>0</v>
      </c>
      <c r="H1295" s="547">
        <f t="shared" si="41"/>
        <v>0</v>
      </c>
    </row>
    <row r="1296" spans="1:8" x14ac:dyDescent="0.25">
      <c r="A1296" s="396" t="e">
        <f>"INN."&amp;EIGNIR!$B$3&amp;C1296</f>
        <v>#N/A</v>
      </c>
      <c r="B1296" s="511">
        <f>Lönd!H33</f>
        <v>0</v>
      </c>
      <c r="C1296" s="503" t="s">
        <v>3211</v>
      </c>
      <c r="D1296" s="512"/>
      <c r="F1296" s="547"/>
      <c r="G1296" s="547">
        <f t="shared" si="42"/>
        <v>0</v>
      </c>
      <c r="H1296" s="547">
        <f t="shared" ref="H1296:H1359" si="43">+ABS(G1296)</f>
        <v>0</v>
      </c>
    </row>
    <row r="1297" spans="1:8" x14ac:dyDescent="0.25">
      <c r="A1297" s="396" t="e">
        <f>"INN."&amp;EIGNIR!$B$3&amp;C1297</f>
        <v>#N/A</v>
      </c>
      <c r="B1297" s="511">
        <f>Lönd!H34</f>
        <v>0</v>
      </c>
      <c r="C1297" s="503" t="s">
        <v>3212</v>
      </c>
      <c r="D1297" s="512"/>
      <c r="F1297" s="547"/>
      <c r="G1297" s="547">
        <f t="shared" si="42"/>
        <v>0</v>
      </c>
      <c r="H1297" s="547">
        <f t="shared" si="43"/>
        <v>0</v>
      </c>
    </row>
    <row r="1298" spans="1:8" x14ac:dyDescent="0.25">
      <c r="A1298" s="396" t="e">
        <f>"INN."&amp;EIGNIR!$B$3&amp;C1298</f>
        <v>#N/A</v>
      </c>
      <c r="B1298" s="511">
        <f>Lönd!H35</f>
        <v>0</v>
      </c>
      <c r="C1298" s="503" t="s">
        <v>3213</v>
      </c>
      <c r="D1298" s="512"/>
      <c r="F1298" s="547"/>
      <c r="G1298" s="547">
        <f t="shared" si="42"/>
        <v>0</v>
      </c>
      <c r="H1298" s="547">
        <f t="shared" si="43"/>
        <v>0</v>
      </c>
    </row>
    <row r="1299" spans="1:8" x14ac:dyDescent="0.25">
      <c r="A1299" s="396" t="e">
        <f>"INN."&amp;EIGNIR!$B$3&amp;C1299</f>
        <v>#N/A</v>
      </c>
      <c r="B1299" s="511">
        <f>Lönd!H36</f>
        <v>0</v>
      </c>
      <c r="C1299" s="503" t="s">
        <v>3214</v>
      </c>
      <c r="D1299" s="512"/>
      <c r="F1299" s="547"/>
      <c r="G1299" s="547">
        <f t="shared" si="42"/>
        <v>0</v>
      </c>
      <c r="H1299" s="547">
        <f t="shared" si="43"/>
        <v>0</v>
      </c>
    </row>
    <row r="1300" spans="1:8" x14ac:dyDescent="0.25">
      <c r="A1300" s="396" t="e">
        <f>"INN."&amp;EIGNIR!$B$3&amp;C1300</f>
        <v>#N/A</v>
      </c>
      <c r="B1300" s="511">
        <f>Lönd!H37</f>
        <v>0</v>
      </c>
      <c r="C1300" s="503" t="s">
        <v>3215</v>
      </c>
      <c r="D1300" s="512"/>
      <c r="F1300" s="547"/>
      <c r="G1300" s="547">
        <f t="shared" si="42"/>
        <v>0</v>
      </c>
      <c r="H1300" s="547">
        <f t="shared" si="43"/>
        <v>0</v>
      </c>
    </row>
    <row r="1301" spans="1:8" x14ac:dyDescent="0.25">
      <c r="A1301" s="396" t="e">
        <f>"INN."&amp;EIGNIR!$B$3&amp;C1301</f>
        <v>#N/A</v>
      </c>
      <c r="B1301" s="511">
        <f>Lönd!H38</f>
        <v>0</v>
      </c>
      <c r="C1301" s="503" t="s">
        <v>3216</v>
      </c>
      <c r="D1301" s="512"/>
      <c r="F1301" s="547"/>
      <c r="G1301" s="547">
        <f t="shared" si="42"/>
        <v>0</v>
      </c>
      <c r="H1301" s="547">
        <f t="shared" si="43"/>
        <v>0</v>
      </c>
    </row>
    <row r="1302" spans="1:8" x14ac:dyDescent="0.25">
      <c r="A1302" s="396" t="e">
        <f>"INN."&amp;EIGNIR!$B$3&amp;C1302</f>
        <v>#N/A</v>
      </c>
      <c r="B1302" s="511">
        <f>Lönd!H39</f>
        <v>0</v>
      </c>
      <c r="C1302" s="503" t="s">
        <v>3217</v>
      </c>
      <c r="D1302" s="512"/>
      <c r="F1302" s="547"/>
      <c r="G1302" s="547">
        <f t="shared" si="42"/>
        <v>0</v>
      </c>
      <c r="H1302" s="547">
        <f t="shared" si="43"/>
        <v>0</v>
      </c>
    </row>
    <row r="1303" spans="1:8" x14ac:dyDescent="0.25">
      <c r="A1303" s="396" t="e">
        <f>"INN."&amp;EIGNIR!$B$3&amp;C1303</f>
        <v>#N/A</v>
      </c>
      <c r="B1303" s="511">
        <f>Lönd!H40</f>
        <v>0</v>
      </c>
      <c r="C1303" s="503" t="s">
        <v>3218</v>
      </c>
      <c r="D1303" s="512"/>
      <c r="F1303" s="547"/>
      <c r="G1303" s="547">
        <f t="shared" si="42"/>
        <v>0</v>
      </c>
      <c r="H1303" s="547">
        <f t="shared" si="43"/>
        <v>0</v>
      </c>
    </row>
    <row r="1304" spans="1:8" x14ac:dyDescent="0.25">
      <c r="A1304" s="396" t="e">
        <f>"INN."&amp;EIGNIR!$B$3&amp;C1304</f>
        <v>#N/A</v>
      </c>
      <c r="B1304" s="511">
        <f>Lönd!H41</f>
        <v>0</v>
      </c>
      <c r="C1304" s="503" t="s">
        <v>3219</v>
      </c>
      <c r="D1304" s="512"/>
      <c r="F1304" s="547"/>
      <c r="G1304" s="547">
        <f t="shared" si="42"/>
        <v>0</v>
      </c>
      <c r="H1304" s="547">
        <f t="shared" si="43"/>
        <v>0</v>
      </c>
    </row>
    <row r="1305" spans="1:8" x14ac:dyDescent="0.25">
      <c r="A1305" s="396" t="e">
        <f>"INN."&amp;EIGNIR!$B$3&amp;C1305</f>
        <v>#N/A</v>
      </c>
      <c r="B1305" s="511">
        <f>Lönd!H42</f>
        <v>0</v>
      </c>
      <c r="C1305" s="503" t="s">
        <v>3220</v>
      </c>
      <c r="D1305" s="512"/>
      <c r="F1305" s="547"/>
      <c r="G1305" s="547">
        <f t="shared" si="42"/>
        <v>0</v>
      </c>
      <c r="H1305" s="547">
        <f t="shared" si="43"/>
        <v>0</v>
      </c>
    </row>
    <row r="1306" spans="1:8" x14ac:dyDescent="0.25">
      <c r="A1306" s="396" t="e">
        <f>"INN."&amp;EIGNIR!$B$3&amp;C1306</f>
        <v>#N/A</v>
      </c>
      <c r="B1306" s="511">
        <f>Lönd!H43</f>
        <v>0</v>
      </c>
      <c r="C1306" s="503" t="s">
        <v>3221</v>
      </c>
      <c r="D1306" s="512"/>
      <c r="F1306" s="547"/>
      <c r="G1306" s="547">
        <f t="shared" si="42"/>
        <v>0</v>
      </c>
      <c r="H1306" s="547">
        <f t="shared" si="43"/>
        <v>0</v>
      </c>
    </row>
    <row r="1307" spans="1:8" x14ac:dyDescent="0.25">
      <c r="A1307" s="396" t="e">
        <f>"INN."&amp;EIGNIR!$B$3&amp;C1307</f>
        <v>#N/A</v>
      </c>
      <c r="B1307" s="511">
        <f>Lönd!H44</f>
        <v>0</v>
      </c>
      <c r="C1307" s="503" t="s">
        <v>3222</v>
      </c>
      <c r="D1307" s="512"/>
      <c r="F1307" s="547"/>
      <c r="G1307" s="547">
        <f t="shared" si="42"/>
        <v>0</v>
      </c>
      <c r="H1307" s="547">
        <f t="shared" si="43"/>
        <v>0</v>
      </c>
    </row>
    <row r="1308" spans="1:8" x14ac:dyDescent="0.25">
      <c r="A1308" s="396" t="e">
        <f>"INN."&amp;EIGNIR!$B$3&amp;C1308</f>
        <v>#N/A</v>
      </c>
      <c r="B1308" s="511">
        <f>Lönd!H45</f>
        <v>0</v>
      </c>
      <c r="C1308" s="503" t="s">
        <v>3223</v>
      </c>
      <c r="D1308" s="512"/>
      <c r="F1308" s="547"/>
      <c r="G1308" s="547">
        <f t="shared" si="42"/>
        <v>0</v>
      </c>
      <c r="H1308" s="547">
        <f t="shared" si="43"/>
        <v>0</v>
      </c>
    </row>
    <row r="1309" spans="1:8" x14ac:dyDescent="0.25">
      <c r="A1309" s="396" t="e">
        <f>"INN."&amp;EIGNIR!$B$3&amp;C1309</f>
        <v>#N/A</v>
      </c>
      <c r="B1309" s="511">
        <f>Lönd!H46</f>
        <v>0</v>
      </c>
      <c r="C1309" s="503" t="s">
        <v>3224</v>
      </c>
      <c r="D1309" s="512"/>
      <c r="F1309" s="547"/>
      <c r="G1309" s="547">
        <f t="shared" si="42"/>
        <v>0</v>
      </c>
      <c r="H1309" s="547">
        <f t="shared" si="43"/>
        <v>0</v>
      </c>
    </row>
    <row r="1310" spans="1:8" x14ac:dyDescent="0.25">
      <c r="A1310" s="396" t="e">
        <f>"INN."&amp;EIGNIR!$B$3&amp;C1310</f>
        <v>#N/A</v>
      </c>
      <c r="B1310" s="511">
        <f>Lönd!H47</f>
        <v>0</v>
      </c>
      <c r="C1310" s="503" t="s">
        <v>3225</v>
      </c>
      <c r="D1310" s="512"/>
      <c r="F1310" s="547"/>
      <c r="G1310" s="547">
        <f t="shared" si="42"/>
        <v>0</v>
      </c>
      <c r="H1310" s="547">
        <f t="shared" si="43"/>
        <v>0</v>
      </c>
    </row>
    <row r="1311" spans="1:8" x14ac:dyDescent="0.25">
      <c r="A1311" s="396" t="e">
        <f>"INN."&amp;EIGNIR!$B$3&amp;C1311</f>
        <v>#N/A</v>
      </c>
      <c r="B1311" s="511">
        <f>Lönd!H48</f>
        <v>0</v>
      </c>
      <c r="C1311" s="503" t="s">
        <v>3226</v>
      </c>
      <c r="D1311" s="512"/>
      <c r="F1311" s="547"/>
      <c r="G1311" s="547">
        <f t="shared" si="42"/>
        <v>0</v>
      </c>
      <c r="H1311" s="547">
        <f t="shared" si="43"/>
        <v>0</v>
      </c>
    </row>
    <row r="1312" spans="1:8" x14ac:dyDescent="0.25">
      <c r="A1312" s="396" t="e">
        <f>"INN."&amp;EIGNIR!$B$3&amp;C1312</f>
        <v>#N/A</v>
      </c>
      <c r="B1312" s="511">
        <f>Lönd!H49</f>
        <v>0</v>
      </c>
      <c r="C1312" s="503" t="s">
        <v>3227</v>
      </c>
      <c r="D1312" s="512"/>
      <c r="F1312" s="547"/>
      <c r="G1312" s="547">
        <f t="shared" si="42"/>
        <v>0</v>
      </c>
      <c r="H1312" s="547">
        <f t="shared" si="43"/>
        <v>0</v>
      </c>
    </row>
    <row r="1313" spans="1:8" x14ac:dyDescent="0.25">
      <c r="A1313" s="396" t="e">
        <f>"INN."&amp;EIGNIR!$B$3&amp;C1313</f>
        <v>#N/A</v>
      </c>
      <c r="B1313" s="511">
        <f>Lönd!H50</f>
        <v>0</v>
      </c>
      <c r="C1313" s="503" t="s">
        <v>3228</v>
      </c>
      <c r="D1313" s="512"/>
      <c r="F1313" s="547"/>
      <c r="G1313" s="547">
        <f t="shared" si="42"/>
        <v>0</v>
      </c>
      <c r="H1313" s="547">
        <f t="shared" si="43"/>
        <v>0</v>
      </c>
    </row>
    <row r="1314" spans="1:8" x14ac:dyDescent="0.25">
      <c r="A1314" s="396" t="e">
        <f>"INN."&amp;EIGNIR!$B$3&amp;C1314</f>
        <v>#N/A</v>
      </c>
      <c r="B1314" s="511">
        <f>Lönd!H51</f>
        <v>0</v>
      </c>
      <c r="C1314" s="503" t="s">
        <v>3229</v>
      </c>
      <c r="D1314" s="512"/>
      <c r="F1314" s="547"/>
      <c r="G1314" s="547">
        <f t="shared" si="42"/>
        <v>0</v>
      </c>
      <c r="H1314" s="547">
        <f t="shared" si="43"/>
        <v>0</v>
      </c>
    </row>
    <row r="1315" spans="1:8" x14ac:dyDescent="0.25">
      <c r="A1315" s="396" t="e">
        <f>"INN."&amp;EIGNIR!$B$3&amp;C1315</f>
        <v>#N/A</v>
      </c>
      <c r="B1315" s="511">
        <f>Lönd!H52</f>
        <v>0</v>
      </c>
      <c r="C1315" s="503" t="s">
        <v>3230</v>
      </c>
      <c r="D1315" s="512"/>
      <c r="F1315" s="547"/>
      <c r="G1315" s="547">
        <f t="shared" si="42"/>
        <v>0</v>
      </c>
      <c r="H1315" s="547">
        <f t="shared" si="43"/>
        <v>0</v>
      </c>
    </row>
    <row r="1316" spans="1:8" x14ac:dyDescent="0.25">
      <c r="A1316" s="396" t="e">
        <f>"INN."&amp;EIGNIR!$B$3&amp;C1316</f>
        <v>#N/A</v>
      </c>
      <c r="B1316" s="511">
        <f>Lönd!H53</f>
        <v>0</v>
      </c>
      <c r="C1316" s="503" t="s">
        <v>3231</v>
      </c>
      <c r="D1316" s="512"/>
      <c r="F1316" s="547"/>
      <c r="G1316" s="547">
        <f t="shared" si="42"/>
        <v>0</v>
      </c>
      <c r="H1316" s="547">
        <f t="shared" si="43"/>
        <v>0</v>
      </c>
    </row>
    <row r="1317" spans="1:8" x14ac:dyDescent="0.25">
      <c r="A1317" s="396" t="e">
        <f>"INN."&amp;EIGNIR!$B$3&amp;C1317</f>
        <v>#N/A</v>
      </c>
      <c r="B1317" s="511">
        <f>Lönd!H54</f>
        <v>0</v>
      </c>
      <c r="C1317" s="503" t="s">
        <v>3232</v>
      </c>
      <c r="D1317" s="512"/>
      <c r="F1317" s="547"/>
      <c r="G1317" s="547">
        <f t="shared" si="42"/>
        <v>0</v>
      </c>
      <c r="H1317" s="547">
        <f t="shared" si="43"/>
        <v>0</v>
      </c>
    </row>
    <row r="1318" spans="1:8" collapsed="1" x14ac:dyDescent="0.25">
      <c r="A1318" s="396" t="e">
        <f>"INN."&amp;EIGNIR!$B$3&amp;C1318</f>
        <v>#N/A</v>
      </c>
      <c r="B1318" s="511">
        <f>Lönd!I6</f>
        <v>0</v>
      </c>
      <c r="C1318" s="503" t="s">
        <v>3233</v>
      </c>
      <c r="D1318" s="504" t="s">
        <v>3234</v>
      </c>
      <c r="F1318" s="547"/>
      <c r="G1318" s="547">
        <f t="shared" si="42"/>
        <v>0</v>
      </c>
      <c r="H1318" s="547">
        <f t="shared" si="43"/>
        <v>0</v>
      </c>
    </row>
    <row r="1319" spans="1:8" x14ac:dyDescent="0.25">
      <c r="A1319" s="396" t="e">
        <f>"INN."&amp;EIGNIR!$B$3&amp;C1319</f>
        <v>#N/A</v>
      </c>
      <c r="B1319" s="511">
        <f>Lönd!I7</f>
        <v>0</v>
      </c>
      <c r="C1319" s="503" t="s">
        <v>3235</v>
      </c>
      <c r="F1319" s="547"/>
      <c r="G1319" s="547">
        <f t="shared" si="42"/>
        <v>0</v>
      </c>
      <c r="H1319" s="547">
        <f t="shared" si="43"/>
        <v>0</v>
      </c>
    </row>
    <row r="1320" spans="1:8" x14ac:dyDescent="0.25">
      <c r="A1320" s="396" t="e">
        <f>"INN."&amp;EIGNIR!$B$3&amp;C1320</f>
        <v>#N/A</v>
      </c>
      <c r="B1320" s="511">
        <f>Lönd!I8</f>
        <v>0</v>
      </c>
      <c r="C1320" s="503" t="s">
        <v>3236</v>
      </c>
      <c r="F1320" s="547"/>
      <c r="G1320" s="547">
        <f t="shared" si="42"/>
        <v>0</v>
      </c>
      <c r="H1320" s="547">
        <f t="shared" si="43"/>
        <v>0</v>
      </c>
    </row>
    <row r="1321" spans="1:8" x14ac:dyDescent="0.25">
      <c r="A1321" s="396" t="e">
        <f>"INN."&amp;EIGNIR!$B$3&amp;C1321</f>
        <v>#N/A</v>
      </c>
      <c r="B1321" s="511">
        <f>Lönd!I9</f>
        <v>0</v>
      </c>
      <c r="C1321" s="503" t="s">
        <v>3237</v>
      </c>
      <c r="F1321" s="547"/>
      <c r="G1321" s="547">
        <f t="shared" si="42"/>
        <v>0</v>
      </c>
      <c r="H1321" s="547">
        <f t="shared" si="43"/>
        <v>0</v>
      </c>
    </row>
    <row r="1322" spans="1:8" x14ac:dyDescent="0.25">
      <c r="A1322" s="396" t="e">
        <f>"INN."&amp;EIGNIR!$B$3&amp;C1322</f>
        <v>#N/A</v>
      </c>
      <c r="B1322" s="511">
        <f>Lönd!I10</f>
        <v>0</v>
      </c>
      <c r="C1322" s="503" t="s">
        <v>3238</v>
      </c>
      <c r="F1322" s="547"/>
      <c r="G1322" s="547">
        <f t="shared" si="42"/>
        <v>0</v>
      </c>
      <c r="H1322" s="547">
        <f t="shared" si="43"/>
        <v>0</v>
      </c>
    </row>
    <row r="1323" spans="1:8" x14ac:dyDescent="0.25">
      <c r="A1323" s="396" t="e">
        <f>"INN."&amp;EIGNIR!$B$3&amp;C1323</f>
        <v>#N/A</v>
      </c>
      <c r="B1323" s="511">
        <f>Lönd!I11</f>
        <v>0</v>
      </c>
      <c r="C1323" s="503" t="s">
        <v>3239</v>
      </c>
      <c r="F1323" s="547"/>
      <c r="G1323" s="547">
        <f t="shared" si="42"/>
        <v>0</v>
      </c>
      <c r="H1323" s="547">
        <f t="shared" si="43"/>
        <v>0</v>
      </c>
    </row>
    <row r="1324" spans="1:8" x14ac:dyDescent="0.25">
      <c r="A1324" s="396" t="e">
        <f>"INN."&amp;EIGNIR!$B$3&amp;C1324</f>
        <v>#N/A</v>
      </c>
      <c r="B1324" s="511">
        <f>Lönd!I12</f>
        <v>0</v>
      </c>
      <c r="C1324" s="503" t="s">
        <v>3240</v>
      </c>
      <c r="F1324" s="547"/>
      <c r="G1324" s="547">
        <f t="shared" si="42"/>
        <v>0</v>
      </c>
      <c r="H1324" s="547">
        <f t="shared" si="43"/>
        <v>0</v>
      </c>
    </row>
    <row r="1325" spans="1:8" x14ac:dyDescent="0.25">
      <c r="A1325" s="396" t="e">
        <f>"INN."&amp;EIGNIR!$B$3&amp;C1325</f>
        <v>#N/A</v>
      </c>
      <c r="B1325" s="511">
        <f>Lönd!I13</f>
        <v>0</v>
      </c>
      <c r="C1325" s="503" t="s">
        <v>3241</v>
      </c>
      <c r="F1325" s="547"/>
      <c r="G1325" s="547">
        <f t="shared" si="42"/>
        <v>0</v>
      </c>
      <c r="H1325" s="547">
        <f t="shared" si="43"/>
        <v>0</v>
      </c>
    </row>
    <row r="1326" spans="1:8" x14ac:dyDescent="0.25">
      <c r="A1326" s="396" t="e">
        <f>"INN."&amp;EIGNIR!$B$3&amp;C1326</f>
        <v>#N/A</v>
      </c>
      <c r="B1326" s="511">
        <f>Lönd!I14</f>
        <v>0</v>
      </c>
      <c r="C1326" s="503" t="s">
        <v>3242</v>
      </c>
      <c r="F1326" s="547"/>
      <c r="G1326" s="547">
        <f t="shared" si="42"/>
        <v>0</v>
      </c>
      <c r="H1326" s="547">
        <f t="shared" si="43"/>
        <v>0</v>
      </c>
    </row>
    <row r="1327" spans="1:8" x14ac:dyDescent="0.25">
      <c r="A1327" s="396" t="e">
        <f>"INN."&amp;EIGNIR!$B$3&amp;C1327</f>
        <v>#N/A</v>
      </c>
      <c r="B1327" s="511">
        <f>Lönd!I15</f>
        <v>0</v>
      </c>
      <c r="C1327" s="503" t="s">
        <v>3243</v>
      </c>
      <c r="F1327" s="547"/>
      <c r="G1327" s="547">
        <f t="shared" si="42"/>
        <v>0</v>
      </c>
      <c r="H1327" s="547">
        <f t="shared" si="43"/>
        <v>0</v>
      </c>
    </row>
    <row r="1328" spans="1:8" x14ac:dyDescent="0.25">
      <c r="A1328" s="396" t="e">
        <f>"INN."&amp;EIGNIR!$B$3&amp;C1328</f>
        <v>#N/A</v>
      </c>
      <c r="B1328" s="511">
        <f>Lönd!I16</f>
        <v>0</v>
      </c>
      <c r="C1328" s="503" t="s">
        <v>3244</v>
      </c>
      <c r="F1328" s="547"/>
      <c r="G1328" s="547">
        <f t="shared" si="42"/>
        <v>0</v>
      </c>
      <c r="H1328" s="547">
        <f t="shared" si="43"/>
        <v>0</v>
      </c>
    </row>
    <row r="1329" spans="1:8" x14ac:dyDescent="0.25">
      <c r="A1329" s="396" t="e">
        <f>"INN."&amp;EIGNIR!$B$3&amp;C1329</f>
        <v>#N/A</v>
      </c>
      <c r="B1329" s="511">
        <f>Lönd!I17</f>
        <v>0</v>
      </c>
      <c r="C1329" s="503" t="s">
        <v>3245</v>
      </c>
      <c r="F1329" s="547"/>
      <c r="G1329" s="547">
        <f t="shared" si="42"/>
        <v>0</v>
      </c>
      <c r="H1329" s="547">
        <f t="shared" si="43"/>
        <v>0</v>
      </c>
    </row>
    <row r="1330" spans="1:8" x14ac:dyDescent="0.25">
      <c r="A1330" s="396" t="e">
        <f>"INN."&amp;EIGNIR!$B$3&amp;C1330</f>
        <v>#N/A</v>
      </c>
      <c r="B1330" s="511">
        <f>Lönd!I18</f>
        <v>0</v>
      </c>
      <c r="C1330" s="503" t="s">
        <v>3246</v>
      </c>
      <c r="F1330" s="547"/>
      <c r="G1330" s="547">
        <f t="shared" si="42"/>
        <v>0</v>
      </c>
      <c r="H1330" s="547">
        <f t="shared" si="43"/>
        <v>0</v>
      </c>
    </row>
    <row r="1331" spans="1:8" x14ac:dyDescent="0.25">
      <c r="A1331" s="396" t="e">
        <f>"INN."&amp;EIGNIR!$B$3&amp;C1331</f>
        <v>#N/A</v>
      </c>
      <c r="B1331" s="511">
        <f>Lönd!I19</f>
        <v>0</v>
      </c>
      <c r="C1331" s="503" t="s">
        <v>3247</v>
      </c>
      <c r="F1331" s="547"/>
      <c r="G1331" s="547">
        <f t="shared" si="42"/>
        <v>0</v>
      </c>
      <c r="H1331" s="547">
        <f t="shared" si="43"/>
        <v>0</v>
      </c>
    </row>
    <row r="1332" spans="1:8" x14ac:dyDescent="0.25">
      <c r="A1332" s="396" t="e">
        <f>"INN."&amp;EIGNIR!$B$3&amp;C1332</f>
        <v>#N/A</v>
      </c>
      <c r="B1332" s="511">
        <f>Lönd!I20</f>
        <v>0</v>
      </c>
      <c r="C1332" s="503" t="s">
        <v>3248</v>
      </c>
      <c r="F1332" s="547"/>
      <c r="G1332" s="547">
        <f t="shared" si="42"/>
        <v>0</v>
      </c>
      <c r="H1332" s="547">
        <f t="shared" si="43"/>
        <v>0</v>
      </c>
    </row>
    <row r="1333" spans="1:8" x14ac:dyDescent="0.25">
      <c r="A1333" s="396" t="e">
        <f>"INN."&amp;EIGNIR!$B$3&amp;C1333</f>
        <v>#N/A</v>
      </c>
      <c r="B1333" s="511">
        <f>Lönd!I21</f>
        <v>0</v>
      </c>
      <c r="C1333" s="503" t="s">
        <v>3249</v>
      </c>
      <c r="F1333" s="547"/>
      <c r="G1333" s="547">
        <f t="shared" si="42"/>
        <v>0</v>
      </c>
      <c r="H1333" s="547">
        <f t="shared" si="43"/>
        <v>0</v>
      </c>
    </row>
    <row r="1334" spans="1:8" x14ac:dyDescent="0.25">
      <c r="A1334" s="396" t="e">
        <f>"INN."&amp;EIGNIR!$B$3&amp;C1334</f>
        <v>#N/A</v>
      </c>
      <c r="B1334" s="511">
        <f>Lönd!I22</f>
        <v>0</v>
      </c>
      <c r="C1334" s="503" t="s">
        <v>3250</v>
      </c>
      <c r="D1334" s="512"/>
      <c r="F1334" s="547"/>
      <c r="G1334" s="547">
        <f t="shared" si="42"/>
        <v>0</v>
      </c>
      <c r="H1334" s="547">
        <f t="shared" si="43"/>
        <v>0</v>
      </c>
    </row>
    <row r="1335" spans="1:8" x14ac:dyDescent="0.25">
      <c r="A1335" s="396" t="e">
        <f>"INN."&amp;EIGNIR!$B$3&amp;C1335</f>
        <v>#N/A</v>
      </c>
      <c r="B1335" s="511">
        <f>Lönd!I23</f>
        <v>0</v>
      </c>
      <c r="C1335" s="503" t="s">
        <v>3251</v>
      </c>
      <c r="D1335" s="512"/>
      <c r="F1335" s="547"/>
      <c r="G1335" s="547">
        <f t="shared" si="42"/>
        <v>0</v>
      </c>
      <c r="H1335" s="547">
        <f t="shared" si="43"/>
        <v>0</v>
      </c>
    </row>
    <row r="1336" spans="1:8" x14ac:dyDescent="0.25">
      <c r="A1336" s="396" t="e">
        <f>"INN."&amp;EIGNIR!$B$3&amp;C1336</f>
        <v>#N/A</v>
      </c>
      <c r="B1336" s="511">
        <f>Lönd!I24</f>
        <v>0</v>
      </c>
      <c r="C1336" s="503" t="s">
        <v>3252</v>
      </c>
      <c r="D1336" s="512"/>
      <c r="F1336" s="547"/>
      <c r="G1336" s="547">
        <f t="shared" si="42"/>
        <v>0</v>
      </c>
      <c r="H1336" s="547">
        <f t="shared" si="43"/>
        <v>0</v>
      </c>
    </row>
    <row r="1337" spans="1:8" x14ac:dyDescent="0.25">
      <c r="A1337" s="396" t="e">
        <f>"INN."&amp;EIGNIR!$B$3&amp;C1337</f>
        <v>#N/A</v>
      </c>
      <c r="B1337" s="511">
        <f>Lönd!I25</f>
        <v>0</v>
      </c>
      <c r="C1337" s="503" t="s">
        <v>3253</v>
      </c>
      <c r="D1337" s="512"/>
      <c r="F1337" s="547"/>
      <c r="G1337" s="547">
        <f t="shared" si="42"/>
        <v>0</v>
      </c>
      <c r="H1337" s="547">
        <f t="shared" si="43"/>
        <v>0</v>
      </c>
    </row>
    <row r="1338" spans="1:8" x14ac:dyDescent="0.25">
      <c r="A1338" s="396" t="e">
        <f>"INN."&amp;EIGNIR!$B$3&amp;C1338</f>
        <v>#N/A</v>
      </c>
      <c r="B1338" s="511">
        <f>Lönd!I26</f>
        <v>0</v>
      </c>
      <c r="C1338" s="503" t="s">
        <v>3254</v>
      </c>
      <c r="D1338" s="512"/>
      <c r="F1338" s="547"/>
      <c r="G1338" s="547">
        <f t="shared" si="42"/>
        <v>0</v>
      </c>
      <c r="H1338" s="547">
        <f t="shared" si="43"/>
        <v>0</v>
      </c>
    </row>
    <row r="1339" spans="1:8" x14ac:dyDescent="0.25">
      <c r="A1339" s="396" t="e">
        <f>"INN."&amp;EIGNIR!$B$3&amp;C1339</f>
        <v>#N/A</v>
      </c>
      <c r="B1339" s="511">
        <f>Lönd!I27</f>
        <v>0</v>
      </c>
      <c r="C1339" s="503" t="s">
        <v>3255</v>
      </c>
      <c r="D1339" s="512"/>
      <c r="F1339" s="547"/>
      <c r="G1339" s="547">
        <f t="shared" si="42"/>
        <v>0</v>
      </c>
      <c r="H1339" s="547">
        <f t="shared" si="43"/>
        <v>0</v>
      </c>
    </row>
    <row r="1340" spans="1:8" x14ac:dyDescent="0.25">
      <c r="A1340" s="396" t="e">
        <f>"INN."&amp;EIGNIR!$B$3&amp;C1340</f>
        <v>#N/A</v>
      </c>
      <c r="B1340" s="511">
        <f>Lönd!I28</f>
        <v>0</v>
      </c>
      <c r="C1340" s="503" t="s">
        <v>3256</v>
      </c>
      <c r="D1340" s="512"/>
      <c r="F1340" s="547"/>
      <c r="G1340" s="547">
        <f t="shared" si="42"/>
        <v>0</v>
      </c>
      <c r="H1340" s="547">
        <f t="shared" si="43"/>
        <v>0</v>
      </c>
    </row>
    <row r="1341" spans="1:8" x14ac:dyDescent="0.25">
      <c r="A1341" s="396" t="e">
        <f>"INN."&amp;EIGNIR!$B$3&amp;C1341</f>
        <v>#N/A</v>
      </c>
      <c r="B1341" s="511">
        <f>Lönd!I29</f>
        <v>0</v>
      </c>
      <c r="C1341" s="503" t="s">
        <v>3257</v>
      </c>
      <c r="D1341" s="512"/>
      <c r="F1341" s="547"/>
      <c r="G1341" s="547">
        <f t="shared" si="42"/>
        <v>0</v>
      </c>
      <c r="H1341" s="547">
        <f t="shared" si="43"/>
        <v>0</v>
      </c>
    </row>
    <row r="1342" spans="1:8" x14ac:dyDescent="0.25">
      <c r="A1342" s="396" t="e">
        <f>"INN."&amp;EIGNIR!$B$3&amp;C1342</f>
        <v>#N/A</v>
      </c>
      <c r="B1342" s="511">
        <f>Lönd!I30</f>
        <v>0</v>
      </c>
      <c r="C1342" s="503" t="s">
        <v>3258</v>
      </c>
      <c r="D1342" s="512"/>
      <c r="F1342" s="547"/>
      <c r="G1342" s="547">
        <f t="shared" si="42"/>
        <v>0</v>
      </c>
      <c r="H1342" s="547">
        <f t="shared" si="43"/>
        <v>0</v>
      </c>
    </row>
    <row r="1343" spans="1:8" x14ac:dyDescent="0.25">
      <c r="A1343" s="396" t="e">
        <f>"INN."&amp;EIGNIR!$B$3&amp;C1343</f>
        <v>#N/A</v>
      </c>
      <c r="B1343" s="511">
        <f>Lönd!I31</f>
        <v>0</v>
      </c>
      <c r="C1343" s="503" t="s">
        <v>3259</v>
      </c>
      <c r="D1343" s="512"/>
      <c r="F1343" s="547"/>
      <c r="G1343" s="547">
        <f t="shared" si="42"/>
        <v>0</v>
      </c>
      <c r="H1343" s="547">
        <f t="shared" si="43"/>
        <v>0</v>
      </c>
    </row>
    <row r="1344" spans="1:8" x14ac:dyDescent="0.25">
      <c r="A1344" s="396" t="e">
        <f>"INN."&amp;EIGNIR!$B$3&amp;C1344</f>
        <v>#N/A</v>
      </c>
      <c r="B1344" s="511">
        <f>Lönd!I32</f>
        <v>0</v>
      </c>
      <c r="C1344" s="503" t="s">
        <v>3260</v>
      </c>
      <c r="D1344" s="512"/>
      <c r="F1344" s="547"/>
      <c r="G1344" s="547">
        <f t="shared" si="42"/>
        <v>0</v>
      </c>
      <c r="H1344" s="547">
        <f t="shared" si="43"/>
        <v>0</v>
      </c>
    </row>
    <row r="1345" spans="1:8" x14ac:dyDescent="0.25">
      <c r="A1345" s="396" t="e">
        <f>"INN."&amp;EIGNIR!$B$3&amp;C1345</f>
        <v>#N/A</v>
      </c>
      <c r="B1345" s="511">
        <f>Lönd!I33</f>
        <v>0</v>
      </c>
      <c r="C1345" s="503" t="s">
        <v>3261</v>
      </c>
      <c r="D1345" s="512"/>
      <c r="F1345" s="547"/>
      <c r="G1345" s="547">
        <f t="shared" si="42"/>
        <v>0</v>
      </c>
      <c r="H1345" s="547">
        <f t="shared" si="43"/>
        <v>0</v>
      </c>
    </row>
    <row r="1346" spans="1:8" x14ac:dyDescent="0.25">
      <c r="A1346" s="396" t="e">
        <f>"INN."&amp;EIGNIR!$B$3&amp;C1346</f>
        <v>#N/A</v>
      </c>
      <c r="B1346" s="511">
        <f>Lönd!I34</f>
        <v>0</v>
      </c>
      <c r="C1346" s="503" t="s">
        <v>3262</v>
      </c>
      <c r="D1346" s="512"/>
      <c r="F1346" s="547"/>
      <c r="G1346" s="547">
        <f t="shared" si="42"/>
        <v>0</v>
      </c>
      <c r="H1346" s="547">
        <f t="shared" si="43"/>
        <v>0</v>
      </c>
    </row>
    <row r="1347" spans="1:8" x14ac:dyDescent="0.25">
      <c r="A1347" s="396" t="e">
        <f>"INN."&amp;EIGNIR!$B$3&amp;C1347</f>
        <v>#N/A</v>
      </c>
      <c r="B1347" s="511">
        <f>Lönd!I35</f>
        <v>0</v>
      </c>
      <c r="C1347" s="503" t="s">
        <v>3263</v>
      </c>
      <c r="D1347" s="512"/>
      <c r="F1347" s="547"/>
      <c r="G1347" s="547">
        <f t="shared" si="42"/>
        <v>0</v>
      </c>
      <c r="H1347" s="547">
        <f t="shared" si="43"/>
        <v>0</v>
      </c>
    </row>
    <row r="1348" spans="1:8" x14ac:dyDescent="0.25">
      <c r="A1348" s="396" t="e">
        <f>"INN."&amp;EIGNIR!$B$3&amp;C1348</f>
        <v>#N/A</v>
      </c>
      <c r="B1348" s="511">
        <f>Lönd!I36</f>
        <v>0</v>
      </c>
      <c r="C1348" s="503" t="s">
        <v>3264</v>
      </c>
      <c r="D1348" s="512"/>
      <c r="F1348" s="547"/>
      <c r="G1348" s="547">
        <f t="shared" si="42"/>
        <v>0</v>
      </c>
      <c r="H1348" s="547">
        <f t="shared" si="43"/>
        <v>0</v>
      </c>
    </row>
    <row r="1349" spans="1:8" x14ac:dyDescent="0.25">
      <c r="A1349" s="396" t="e">
        <f>"INN."&amp;EIGNIR!$B$3&amp;C1349</f>
        <v>#N/A</v>
      </c>
      <c r="B1349" s="511">
        <f>Lönd!I37</f>
        <v>0</v>
      </c>
      <c r="C1349" s="503" t="s">
        <v>3265</v>
      </c>
      <c r="D1349" s="512"/>
      <c r="F1349" s="547"/>
      <c r="G1349" s="547">
        <f t="shared" si="42"/>
        <v>0</v>
      </c>
      <c r="H1349" s="547">
        <f t="shared" si="43"/>
        <v>0</v>
      </c>
    </row>
    <row r="1350" spans="1:8" x14ac:dyDescent="0.25">
      <c r="A1350" s="396" t="e">
        <f>"INN."&amp;EIGNIR!$B$3&amp;C1350</f>
        <v>#N/A</v>
      </c>
      <c r="B1350" s="511">
        <f>Lönd!I38</f>
        <v>0</v>
      </c>
      <c r="C1350" s="503" t="s">
        <v>3266</v>
      </c>
      <c r="D1350" s="512"/>
      <c r="F1350" s="547"/>
      <c r="G1350" s="547">
        <f t="shared" si="42"/>
        <v>0</v>
      </c>
      <c r="H1350" s="547">
        <f t="shared" si="43"/>
        <v>0</v>
      </c>
    </row>
    <row r="1351" spans="1:8" x14ac:dyDescent="0.25">
      <c r="A1351" s="396" t="e">
        <f>"INN."&amp;EIGNIR!$B$3&amp;C1351</f>
        <v>#N/A</v>
      </c>
      <c r="B1351" s="511">
        <f>Lönd!I39</f>
        <v>0</v>
      </c>
      <c r="C1351" s="503" t="s">
        <v>3267</v>
      </c>
      <c r="D1351" s="512"/>
      <c r="F1351" s="547"/>
      <c r="G1351" s="547">
        <f t="shared" si="42"/>
        <v>0</v>
      </c>
      <c r="H1351" s="547">
        <f t="shared" si="43"/>
        <v>0</v>
      </c>
    </row>
    <row r="1352" spans="1:8" x14ac:dyDescent="0.25">
      <c r="A1352" s="396" t="e">
        <f>"INN."&amp;EIGNIR!$B$3&amp;C1352</f>
        <v>#N/A</v>
      </c>
      <c r="B1352" s="511">
        <f>Lönd!I40</f>
        <v>0</v>
      </c>
      <c r="C1352" s="503" t="s">
        <v>3268</v>
      </c>
      <c r="D1352" s="512"/>
      <c r="F1352" s="547"/>
      <c r="G1352" s="547">
        <f t="shared" si="42"/>
        <v>0</v>
      </c>
      <c r="H1352" s="547">
        <f t="shared" si="43"/>
        <v>0</v>
      </c>
    </row>
    <row r="1353" spans="1:8" x14ac:dyDescent="0.25">
      <c r="A1353" s="396" t="e">
        <f>"INN."&amp;EIGNIR!$B$3&amp;C1353</f>
        <v>#N/A</v>
      </c>
      <c r="B1353" s="511">
        <f>Lönd!I41</f>
        <v>0</v>
      </c>
      <c r="C1353" s="503" t="s">
        <v>3269</v>
      </c>
      <c r="D1353" s="512"/>
      <c r="F1353" s="547"/>
      <c r="G1353" s="547">
        <f t="shared" si="42"/>
        <v>0</v>
      </c>
      <c r="H1353" s="547">
        <f t="shared" si="43"/>
        <v>0</v>
      </c>
    </row>
    <row r="1354" spans="1:8" x14ac:dyDescent="0.25">
      <c r="A1354" s="396" t="e">
        <f>"INN."&amp;EIGNIR!$B$3&amp;C1354</f>
        <v>#N/A</v>
      </c>
      <c r="B1354" s="511">
        <f>Lönd!I42</f>
        <v>0</v>
      </c>
      <c r="C1354" s="503" t="s">
        <v>3270</v>
      </c>
      <c r="D1354" s="512"/>
      <c r="F1354" s="547"/>
      <c r="G1354" s="547">
        <f t="shared" si="42"/>
        <v>0</v>
      </c>
      <c r="H1354" s="547">
        <f t="shared" si="43"/>
        <v>0</v>
      </c>
    </row>
    <row r="1355" spans="1:8" x14ac:dyDescent="0.25">
      <c r="A1355" s="396" t="e">
        <f>"INN."&amp;EIGNIR!$B$3&amp;C1355</f>
        <v>#N/A</v>
      </c>
      <c r="B1355" s="511">
        <f>Lönd!I43</f>
        <v>0</v>
      </c>
      <c r="C1355" s="503" t="s">
        <v>3271</v>
      </c>
      <c r="D1355" s="512"/>
      <c r="F1355" s="547"/>
      <c r="G1355" s="547">
        <f t="shared" si="42"/>
        <v>0</v>
      </c>
      <c r="H1355" s="547">
        <f t="shared" si="43"/>
        <v>0</v>
      </c>
    </row>
    <row r="1356" spans="1:8" x14ac:dyDescent="0.25">
      <c r="A1356" s="396" t="e">
        <f>"INN."&amp;EIGNIR!$B$3&amp;C1356</f>
        <v>#N/A</v>
      </c>
      <c r="B1356" s="511">
        <f>Lönd!I44</f>
        <v>0</v>
      </c>
      <c r="C1356" s="503" t="s">
        <v>3272</v>
      </c>
      <c r="D1356" s="512"/>
      <c r="F1356" s="547"/>
      <c r="G1356" s="547">
        <f t="shared" si="42"/>
        <v>0</v>
      </c>
      <c r="H1356" s="547">
        <f t="shared" si="43"/>
        <v>0</v>
      </c>
    </row>
    <row r="1357" spans="1:8" x14ac:dyDescent="0.25">
      <c r="A1357" s="396" t="e">
        <f>"INN."&amp;EIGNIR!$B$3&amp;C1357</f>
        <v>#N/A</v>
      </c>
      <c r="B1357" s="511">
        <f>Lönd!I45</f>
        <v>0</v>
      </c>
      <c r="C1357" s="503" t="s">
        <v>3273</v>
      </c>
      <c r="D1357" s="512"/>
      <c r="F1357" s="547"/>
      <c r="G1357" s="547">
        <f t="shared" si="42"/>
        <v>0</v>
      </c>
      <c r="H1357" s="547">
        <f t="shared" si="43"/>
        <v>0</v>
      </c>
    </row>
    <row r="1358" spans="1:8" x14ac:dyDescent="0.25">
      <c r="A1358" s="396" t="e">
        <f>"INN."&amp;EIGNIR!$B$3&amp;C1358</f>
        <v>#N/A</v>
      </c>
      <c r="B1358" s="511">
        <f>Lönd!I46</f>
        <v>0</v>
      </c>
      <c r="C1358" s="503" t="s">
        <v>3274</v>
      </c>
      <c r="D1358" s="512"/>
      <c r="F1358" s="547"/>
      <c r="G1358" s="547">
        <f t="shared" si="42"/>
        <v>0</v>
      </c>
      <c r="H1358" s="547">
        <f t="shared" si="43"/>
        <v>0</v>
      </c>
    </row>
    <row r="1359" spans="1:8" x14ac:dyDescent="0.25">
      <c r="A1359" s="396" t="e">
        <f>"INN."&amp;EIGNIR!$B$3&amp;C1359</f>
        <v>#N/A</v>
      </c>
      <c r="B1359" s="511">
        <f>Lönd!I47</f>
        <v>0</v>
      </c>
      <c r="C1359" s="503" t="s">
        <v>3275</v>
      </c>
      <c r="D1359" s="512"/>
      <c r="F1359" s="547"/>
      <c r="G1359" s="547">
        <f t="shared" ref="G1359:G1422" si="44">+F1359-B1359</f>
        <v>0</v>
      </c>
      <c r="H1359" s="547">
        <f t="shared" si="43"/>
        <v>0</v>
      </c>
    </row>
    <row r="1360" spans="1:8" x14ac:dyDescent="0.25">
      <c r="A1360" s="396" t="e">
        <f>"INN."&amp;EIGNIR!$B$3&amp;C1360</f>
        <v>#N/A</v>
      </c>
      <c r="B1360" s="511">
        <f>Lönd!I48</f>
        <v>0</v>
      </c>
      <c r="C1360" s="503" t="s">
        <v>3276</v>
      </c>
      <c r="F1360" s="547"/>
      <c r="G1360" s="547">
        <f t="shared" si="44"/>
        <v>0</v>
      </c>
      <c r="H1360" s="547">
        <f t="shared" ref="H1360:H1423" si="45">+ABS(G1360)</f>
        <v>0</v>
      </c>
    </row>
    <row r="1361" spans="1:8" x14ac:dyDescent="0.25">
      <c r="A1361" s="396" t="e">
        <f>"INN."&amp;EIGNIR!$B$3&amp;C1361</f>
        <v>#N/A</v>
      </c>
      <c r="B1361" s="511">
        <f>Lönd!I49</f>
        <v>0</v>
      </c>
      <c r="C1361" s="503" t="s">
        <v>3277</v>
      </c>
      <c r="F1361" s="547"/>
      <c r="G1361" s="547">
        <f t="shared" si="44"/>
        <v>0</v>
      </c>
      <c r="H1361" s="547">
        <f t="shared" si="45"/>
        <v>0</v>
      </c>
    </row>
    <row r="1362" spans="1:8" x14ac:dyDescent="0.25">
      <c r="A1362" s="396" t="e">
        <f>"INN."&amp;EIGNIR!$B$3&amp;C1362</f>
        <v>#N/A</v>
      </c>
      <c r="B1362" s="511">
        <f>Lönd!I50</f>
        <v>0</v>
      </c>
      <c r="C1362" s="503" t="s">
        <v>3278</v>
      </c>
      <c r="F1362" s="547"/>
      <c r="G1362" s="547">
        <f t="shared" si="44"/>
        <v>0</v>
      </c>
      <c r="H1362" s="547">
        <f t="shared" si="45"/>
        <v>0</v>
      </c>
    </row>
    <row r="1363" spans="1:8" x14ac:dyDescent="0.25">
      <c r="A1363" s="396" t="e">
        <f>"INN."&amp;EIGNIR!$B$3&amp;C1363</f>
        <v>#N/A</v>
      </c>
      <c r="B1363" s="511">
        <f>Lönd!I51</f>
        <v>0</v>
      </c>
      <c r="C1363" s="503" t="s">
        <v>3279</v>
      </c>
      <c r="F1363" s="547"/>
      <c r="G1363" s="547">
        <f t="shared" si="44"/>
        <v>0</v>
      </c>
      <c r="H1363" s="547">
        <f t="shared" si="45"/>
        <v>0</v>
      </c>
    </row>
    <row r="1364" spans="1:8" x14ac:dyDescent="0.25">
      <c r="A1364" s="396" t="e">
        <f>"INN."&amp;EIGNIR!$B$3&amp;C1364</f>
        <v>#N/A</v>
      </c>
      <c r="B1364" s="511">
        <f>Lönd!I52</f>
        <v>0</v>
      </c>
      <c r="C1364" s="503" t="s">
        <v>3280</v>
      </c>
      <c r="F1364" s="547"/>
      <c r="G1364" s="547">
        <f t="shared" si="44"/>
        <v>0</v>
      </c>
      <c r="H1364" s="547">
        <f t="shared" si="45"/>
        <v>0</v>
      </c>
    </row>
    <row r="1365" spans="1:8" x14ac:dyDescent="0.25">
      <c r="A1365" s="396" t="e">
        <f>"INN."&amp;EIGNIR!$B$3&amp;C1365</f>
        <v>#N/A</v>
      </c>
      <c r="B1365" s="511">
        <f>Lönd!I53</f>
        <v>0</v>
      </c>
      <c r="C1365" s="503" t="s">
        <v>3281</v>
      </c>
      <c r="F1365" s="547"/>
      <c r="G1365" s="547">
        <f t="shared" si="44"/>
        <v>0</v>
      </c>
      <c r="H1365" s="547">
        <f t="shared" si="45"/>
        <v>0</v>
      </c>
    </row>
    <row r="1366" spans="1:8" x14ac:dyDescent="0.25">
      <c r="A1366" s="396" t="e">
        <f>"INN."&amp;EIGNIR!$B$3&amp;C1366</f>
        <v>#N/A</v>
      </c>
      <c r="B1366" s="511">
        <f>Lönd!I54</f>
        <v>0</v>
      </c>
      <c r="C1366" s="503" t="s">
        <v>3282</v>
      </c>
      <c r="F1366" s="547"/>
      <c r="G1366" s="547">
        <f t="shared" si="44"/>
        <v>0</v>
      </c>
      <c r="H1366" s="547">
        <f t="shared" si="45"/>
        <v>0</v>
      </c>
    </row>
    <row r="1367" spans="1:8" collapsed="1" x14ac:dyDescent="0.25">
      <c r="A1367" s="396" t="e">
        <f>"INN."&amp;EIGNIR!$B$3&amp;C1367</f>
        <v>#N/A</v>
      </c>
      <c r="B1367" s="511">
        <f>Lönd!J5</f>
        <v>0</v>
      </c>
      <c r="C1367" s="503" t="s">
        <v>3283</v>
      </c>
      <c r="D1367" s="504" t="s">
        <v>3284</v>
      </c>
      <c r="F1367" s="547"/>
      <c r="G1367" s="547">
        <f t="shared" si="44"/>
        <v>0</v>
      </c>
      <c r="H1367" s="547">
        <f t="shared" si="45"/>
        <v>0</v>
      </c>
    </row>
    <row r="1368" spans="1:8" x14ac:dyDescent="0.25">
      <c r="A1368" s="396" t="e">
        <f>"INN."&amp;EIGNIR!$B$3&amp;C1368</f>
        <v>#N/A</v>
      </c>
      <c r="B1368" s="511">
        <f>Lönd!J6</f>
        <v>0</v>
      </c>
      <c r="C1368" s="503" t="s">
        <v>3285</v>
      </c>
      <c r="F1368" s="547"/>
      <c r="G1368" s="547">
        <f t="shared" si="44"/>
        <v>0</v>
      </c>
      <c r="H1368" s="547">
        <f t="shared" si="45"/>
        <v>0</v>
      </c>
    </row>
    <row r="1369" spans="1:8" x14ac:dyDescent="0.25">
      <c r="A1369" s="396" t="e">
        <f>"INN."&amp;EIGNIR!$B$3&amp;C1369</f>
        <v>#N/A</v>
      </c>
      <c r="B1369" s="511">
        <f>Lönd!J7</f>
        <v>0</v>
      </c>
      <c r="C1369" s="503" t="s">
        <v>3286</v>
      </c>
      <c r="F1369" s="547"/>
      <c r="G1369" s="547">
        <f t="shared" si="44"/>
        <v>0</v>
      </c>
      <c r="H1369" s="547">
        <f t="shared" si="45"/>
        <v>0</v>
      </c>
    </row>
    <row r="1370" spans="1:8" x14ac:dyDescent="0.25">
      <c r="A1370" s="396" t="e">
        <f>"INN."&amp;EIGNIR!$B$3&amp;C1370</f>
        <v>#N/A</v>
      </c>
      <c r="B1370" s="511">
        <f>Lönd!J8</f>
        <v>0</v>
      </c>
      <c r="C1370" s="503" t="s">
        <v>3287</v>
      </c>
      <c r="D1370" s="512"/>
      <c r="F1370" s="547"/>
      <c r="G1370" s="547">
        <f t="shared" si="44"/>
        <v>0</v>
      </c>
      <c r="H1370" s="547">
        <f t="shared" si="45"/>
        <v>0</v>
      </c>
    </row>
    <row r="1371" spans="1:8" x14ac:dyDescent="0.25">
      <c r="A1371" s="396" t="e">
        <f>"INN."&amp;EIGNIR!$B$3&amp;C1371</f>
        <v>#N/A</v>
      </c>
      <c r="B1371" s="511">
        <f>Lönd!J9</f>
        <v>0</v>
      </c>
      <c r="C1371" s="503" t="s">
        <v>3288</v>
      </c>
      <c r="D1371" s="512"/>
      <c r="F1371" s="547"/>
      <c r="G1371" s="547">
        <f t="shared" si="44"/>
        <v>0</v>
      </c>
      <c r="H1371" s="547">
        <f t="shared" si="45"/>
        <v>0</v>
      </c>
    </row>
    <row r="1372" spans="1:8" x14ac:dyDescent="0.25">
      <c r="A1372" s="396" t="e">
        <f>"INN."&amp;EIGNIR!$B$3&amp;C1372</f>
        <v>#N/A</v>
      </c>
      <c r="B1372" s="511">
        <f>Lönd!J10</f>
        <v>0</v>
      </c>
      <c r="C1372" s="503" t="s">
        <v>3289</v>
      </c>
      <c r="D1372" s="512"/>
      <c r="F1372" s="547"/>
      <c r="G1372" s="547">
        <f t="shared" si="44"/>
        <v>0</v>
      </c>
      <c r="H1372" s="547">
        <f t="shared" si="45"/>
        <v>0</v>
      </c>
    </row>
    <row r="1373" spans="1:8" x14ac:dyDescent="0.25">
      <c r="A1373" s="396" t="e">
        <f>"INN."&amp;EIGNIR!$B$3&amp;C1373</f>
        <v>#N/A</v>
      </c>
      <c r="B1373" s="511">
        <f>Lönd!J11</f>
        <v>0</v>
      </c>
      <c r="C1373" s="503" t="s">
        <v>3290</v>
      </c>
      <c r="D1373" s="512"/>
      <c r="F1373" s="547"/>
      <c r="G1373" s="547">
        <f t="shared" si="44"/>
        <v>0</v>
      </c>
      <c r="H1373" s="547">
        <f t="shared" si="45"/>
        <v>0</v>
      </c>
    </row>
    <row r="1374" spans="1:8" x14ac:dyDescent="0.25">
      <c r="A1374" s="396" t="e">
        <f>"INN."&amp;EIGNIR!$B$3&amp;C1374</f>
        <v>#N/A</v>
      </c>
      <c r="B1374" s="511">
        <f>Lönd!J12</f>
        <v>0</v>
      </c>
      <c r="C1374" s="503" t="s">
        <v>3291</v>
      </c>
      <c r="D1374" s="512"/>
      <c r="F1374" s="547"/>
      <c r="G1374" s="547">
        <f t="shared" si="44"/>
        <v>0</v>
      </c>
      <c r="H1374" s="547">
        <f t="shared" si="45"/>
        <v>0</v>
      </c>
    </row>
    <row r="1375" spans="1:8" x14ac:dyDescent="0.25">
      <c r="A1375" s="396" t="e">
        <f>"INN."&amp;EIGNIR!$B$3&amp;C1375</f>
        <v>#N/A</v>
      </c>
      <c r="B1375" s="511">
        <f>Lönd!J13</f>
        <v>0</v>
      </c>
      <c r="C1375" s="503" t="s">
        <v>3292</v>
      </c>
      <c r="D1375" s="512"/>
      <c r="F1375" s="547"/>
      <c r="G1375" s="547">
        <f t="shared" si="44"/>
        <v>0</v>
      </c>
      <c r="H1375" s="547">
        <f t="shared" si="45"/>
        <v>0</v>
      </c>
    </row>
    <row r="1376" spans="1:8" x14ac:dyDescent="0.25">
      <c r="A1376" s="396" t="e">
        <f>"INN."&amp;EIGNIR!$B$3&amp;C1376</f>
        <v>#N/A</v>
      </c>
      <c r="B1376" s="511">
        <f>Lönd!J14</f>
        <v>0</v>
      </c>
      <c r="C1376" s="503" t="s">
        <v>3293</v>
      </c>
      <c r="D1376" s="512"/>
      <c r="F1376" s="547"/>
      <c r="G1376" s="547">
        <f t="shared" si="44"/>
        <v>0</v>
      </c>
      <c r="H1376" s="547">
        <f t="shared" si="45"/>
        <v>0</v>
      </c>
    </row>
    <row r="1377" spans="1:8" x14ac:dyDescent="0.25">
      <c r="A1377" s="396" t="e">
        <f>"INN."&amp;EIGNIR!$B$3&amp;C1377</f>
        <v>#N/A</v>
      </c>
      <c r="B1377" s="511">
        <f>Lönd!J15</f>
        <v>0</v>
      </c>
      <c r="C1377" s="503" t="s">
        <v>3294</v>
      </c>
      <c r="D1377" s="512"/>
      <c r="F1377" s="547"/>
      <c r="G1377" s="547">
        <f t="shared" si="44"/>
        <v>0</v>
      </c>
      <c r="H1377" s="547">
        <f t="shared" si="45"/>
        <v>0</v>
      </c>
    </row>
    <row r="1378" spans="1:8" x14ac:dyDescent="0.25">
      <c r="A1378" s="396" t="e">
        <f>"INN."&amp;EIGNIR!$B$3&amp;C1378</f>
        <v>#N/A</v>
      </c>
      <c r="B1378" s="511">
        <f>Lönd!J16</f>
        <v>0</v>
      </c>
      <c r="C1378" s="503" t="s">
        <v>3295</v>
      </c>
      <c r="D1378" s="512"/>
      <c r="F1378" s="547"/>
      <c r="G1378" s="547">
        <f t="shared" si="44"/>
        <v>0</v>
      </c>
      <c r="H1378" s="547">
        <f t="shared" si="45"/>
        <v>0</v>
      </c>
    </row>
    <row r="1379" spans="1:8" x14ac:dyDescent="0.25">
      <c r="A1379" s="396" t="e">
        <f>"INN."&amp;EIGNIR!$B$3&amp;C1379</f>
        <v>#N/A</v>
      </c>
      <c r="B1379" s="511">
        <f>Lönd!J17</f>
        <v>0</v>
      </c>
      <c r="C1379" s="503" t="s">
        <v>3296</v>
      </c>
      <c r="D1379" s="512"/>
      <c r="F1379" s="547"/>
      <c r="G1379" s="547">
        <f t="shared" si="44"/>
        <v>0</v>
      </c>
      <c r="H1379" s="547">
        <f t="shared" si="45"/>
        <v>0</v>
      </c>
    </row>
    <row r="1380" spans="1:8" x14ac:dyDescent="0.25">
      <c r="A1380" s="396" t="e">
        <f>"INN."&amp;EIGNIR!$B$3&amp;C1380</f>
        <v>#N/A</v>
      </c>
      <c r="B1380" s="511">
        <f>Lönd!J18</f>
        <v>0</v>
      </c>
      <c r="C1380" s="503" t="s">
        <v>3297</v>
      </c>
      <c r="D1380" s="512"/>
      <c r="F1380" s="547"/>
      <c r="G1380" s="547">
        <f t="shared" si="44"/>
        <v>0</v>
      </c>
      <c r="H1380" s="547">
        <f t="shared" si="45"/>
        <v>0</v>
      </c>
    </row>
    <row r="1381" spans="1:8" x14ac:dyDescent="0.25">
      <c r="A1381" s="396" t="e">
        <f>"INN."&amp;EIGNIR!$B$3&amp;C1381</f>
        <v>#N/A</v>
      </c>
      <c r="B1381" s="511">
        <f>Lönd!J19</f>
        <v>0</v>
      </c>
      <c r="C1381" s="503" t="s">
        <v>3298</v>
      </c>
      <c r="D1381" s="512"/>
      <c r="F1381" s="547"/>
      <c r="G1381" s="547">
        <f t="shared" si="44"/>
        <v>0</v>
      </c>
      <c r="H1381" s="547">
        <f t="shared" si="45"/>
        <v>0</v>
      </c>
    </row>
    <row r="1382" spans="1:8" x14ac:dyDescent="0.25">
      <c r="A1382" s="396" t="e">
        <f>"INN."&amp;EIGNIR!$B$3&amp;C1382</f>
        <v>#N/A</v>
      </c>
      <c r="B1382" s="511">
        <f>Lönd!J20</f>
        <v>0</v>
      </c>
      <c r="C1382" s="503" t="s">
        <v>3299</v>
      </c>
      <c r="D1382" s="512"/>
      <c r="F1382" s="547"/>
      <c r="G1382" s="547">
        <f t="shared" si="44"/>
        <v>0</v>
      </c>
      <c r="H1382" s="547">
        <f t="shared" si="45"/>
        <v>0</v>
      </c>
    </row>
    <row r="1383" spans="1:8" x14ac:dyDescent="0.25">
      <c r="A1383" s="396" t="e">
        <f>"INN."&amp;EIGNIR!$B$3&amp;C1383</f>
        <v>#N/A</v>
      </c>
      <c r="B1383" s="511">
        <f>Lönd!J21</f>
        <v>0</v>
      </c>
      <c r="C1383" s="503" t="s">
        <v>3300</v>
      </c>
      <c r="D1383" s="512"/>
      <c r="F1383" s="547"/>
      <c r="G1383" s="547">
        <f t="shared" si="44"/>
        <v>0</v>
      </c>
      <c r="H1383" s="547">
        <f t="shared" si="45"/>
        <v>0</v>
      </c>
    </row>
    <row r="1384" spans="1:8" x14ac:dyDescent="0.25">
      <c r="A1384" s="396" t="e">
        <f>"INN."&amp;EIGNIR!$B$3&amp;C1384</f>
        <v>#N/A</v>
      </c>
      <c r="B1384" s="511">
        <f>Lönd!J22</f>
        <v>0</v>
      </c>
      <c r="C1384" s="503" t="s">
        <v>3301</v>
      </c>
      <c r="D1384" s="512"/>
      <c r="F1384" s="547"/>
      <c r="G1384" s="547">
        <f t="shared" si="44"/>
        <v>0</v>
      </c>
      <c r="H1384" s="547">
        <f t="shared" si="45"/>
        <v>0</v>
      </c>
    </row>
    <row r="1385" spans="1:8" x14ac:dyDescent="0.25">
      <c r="A1385" s="396" t="e">
        <f>"INN."&amp;EIGNIR!$B$3&amp;C1385</f>
        <v>#N/A</v>
      </c>
      <c r="B1385" s="511">
        <f>Lönd!J23</f>
        <v>0</v>
      </c>
      <c r="C1385" s="503" t="s">
        <v>3302</v>
      </c>
      <c r="D1385" s="512"/>
      <c r="F1385" s="547"/>
      <c r="G1385" s="547">
        <f t="shared" si="44"/>
        <v>0</v>
      </c>
      <c r="H1385" s="547">
        <f t="shared" si="45"/>
        <v>0</v>
      </c>
    </row>
    <row r="1386" spans="1:8" x14ac:dyDescent="0.25">
      <c r="A1386" s="396" t="e">
        <f>"INN."&amp;EIGNIR!$B$3&amp;C1386</f>
        <v>#N/A</v>
      </c>
      <c r="B1386" s="511">
        <f>Lönd!J24</f>
        <v>0</v>
      </c>
      <c r="C1386" s="503" t="s">
        <v>3303</v>
      </c>
      <c r="D1386" s="512"/>
      <c r="F1386" s="547"/>
      <c r="G1386" s="547">
        <f t="shared" si="44"/>
        <v>0</v>
      </c>
      <c r="H1386" s="547">
        <f t="shared" si="45"/>
        <v>0</v>
      </c>
    </row>
    <row r="1387" spans="1:8" x14ac:dyDescent="0.25">
      <c r="A1387" s="396" t="e">
        <f>"INN."&amp;EIGNIR!$B$3&amp;C1387</f>
        <v>#N/A</v>
      </c>
      <c r="B1387" s="511">
        <f>Lönd!J25</f>
        <v>0</v>
      </c>
      <c r="C1387" s="503" t="s">
        <v>3304</v>
      </c>
      <c r="D1387" s="512"/>
      <c r="F1387" s="547"/>
      <c r="G1387" s="547">
        <f t="shared" si="44"/>
        <v>0</v>
      </c>
      <c r="H1387" s="547">
        <f t="shared" si="45"/>
        <v>0</v>
      </c>
    </row>
    <row r="1388" spans="1:8" x14ac:dyDescent="0.25">
      <c r="A1388" s="396" t="e">
        <f>"INN."&amp;EIGNIR!$B$3&amp;C1388</f>
        <v>#N/A</v>
      </c>
      <c r="B1388" s="511">
        <f>Lönd!J26</f>
        <v>0</v>
      </c>
      <c r="C1388" s="503" t="s">
        <v>3305</v>
      </c>
      <c r="D1388" s="512"/>
      <c r="F1388" s="547"/>
      <c r="G1388" s="547">
        <f t="shared" si="44"/>
        <v>0</v>
      </c>
      <c r="H1388" s="547">
        <f t="shared" si="45"/>
        <v>0</v>
      </c>
    </row>
    <row r="1389" spans="1:8" x14ac:dyDescent="0.25">
      <c r="A1389" s="396" t="e">
        <f>"INN."&amp;EIGNIR!$B$3&amp;C1389</f>
        <v>#N/A</v>
      </c>
      <c r="B1389" s="511">
        <f>Lönd!J27</f>
        <v>0</v>
      </c>
      <c r="C1389" s="503" t="s">
        <v>3306</v>
      </c>
      <c r="D1389" s="512"/>
      <c r="F1389" s="547"/>
      <c r="G1389" s="547">
        <f t="shared" si="44"/>
        <v>0</v>
      </c>
      <c r="H1389" s="547">
        <f t="shared" si="45"/>
        <v>0</v>
      </c>
    </row>
    <row r="1390" spans="1:8" x14ac:dyDescent="0.25">
      <c r="A1390" s="396" t="e">
        <f>"INN."&amp;EIGNIR!$B$3&amp;C1390</f>
        <v>#N/A</v>
      </c>
      <c r="B1390" s="511">
        <f>Lönd!J28</f>
        <v>0</v>
      </c>
      <c r="C1390" s="503" t="s">
        <v>3307</v>
      </c>
      <c r="D1390" s="512"/>
      <c r="F1390" s="547"/>
      <c r="G1390" s="547">
        <f t="shared" si="44"/>
        <v>0</v>
      </c>
      <c r="H1390" s="547">
        <f t="shared" si="45"/>
        <v>0</v>
      </c>
    </row>
    <row r="1391" spans="1:8" x14ac:dyDescent="0.25">
      <c r="A1391" s="396" t="e">
        <f>"INN."&amp;EIGNIR!$B$3&amp;C1391</f>
        <v>#N/A</v>
      </c>
      <c r="B1391" s="511">
        <f>Lönd!J29</f>
        <v>0</v>
      </c>
      <c r="C1391" s="503" t="s">
        <v>3308</v>
      </c>
      <c r="D1391" s="512"/>
      <c r="F1391" s="547"/>
      <c r="G1391" s="547">
        <f t="shared" si="44"/>
        <v>0</v>
      </c>
      <c r="H1391" s="547">
        <f t="shared" si="45"/>
        <v>0</v>
      </c>
    </row>
    <row r="1392" spans="1:8" x14ac:dyDescent="0.25">
      <c r="A1392" s="396" t="e">
        <f>"INN."&amp;EIGNIR!$B$3&amp;C1392</f>
        <v>#N/A</v>
      </c>
      <c r="B1392" s="511">
        <f>Lönd!J30</f>
        <v>0</v>
      </c>
      <c r="C1392" s="503" t="s">
        <v>3309</v>
      </c>
      <c r="D1392" s="512"/>
      <c r="F1392" s="547"/>
      <c r="G1392" s="547">
        <f t="shared" si="44"/>
        <v>0</v>
      </c>
      <c r="H1392" s="547">
        <f t="shared" si="45"/>
        <v>0</v>
      </c>
    </row>
    <row r="1393" spans="1:8" x14ac:dyDescent="0.25">
      <c r="A1393" s="396" t="e">
        <f>"INN."&amp;EIGNIR!$B$3&amp;C1393</f>
        <v>#N/A</v>
      </c>
      <c r="B1393" s="511">
        <f>Lönd!J31</f>
        <v>0</v>
      </c>
      <c r="C1393" s="503" t="s">
        <v>3310</v>
      </c>
      <c r="D1393" s="512"/>
      <c r="F1393" s="547"/>
      <c r="G1393" s="547">
        <f t="shared" si="44"/>
        <v>0</v>
      </c>
      <c r="H1393" s="547">
        <f t="shared" si="45"/>
        <v>0</v>
      </c>
    </row>
    <row r="1394" spans="1:8" x14ac:dyDescent="0.25">
      <c r="A1394" s="396" t="e">
        <f>"INN."&amp;EIGNIR!$B$3&amp;C1394</f>
        <v>#N/A</v>
      </c>
      <c r="B1394" s="511">
        <f>Lönd!J32</f>
        <v>0</v>
      </c>
      <c r="C1394" s="503" t="s">
        <v>3311</v>
      </c>
      <c r="D1394" s="512"/>
      <c r="F1394" s="547"/>
      <c r="G1394" s="547">
        <f t="shared" si="44"/>
        <v>0</v>
      </c>
      <c r="H1394" s="547">
        <f t="shared" si="45"/>
        <v>0</v>
      </c>
    </row>
    <row r="1395" spans="1:8" x14ac:dyDescent="0.25">
      <c r="A1395" s="396" t="e">
        <f>"INN."&amp;EIGNIR!$B$3&amp;C1395</f>
        <v>#N/A</v>
      </c>
      <c r="B1395" s="511">
        <f>Lönd!J33</f>
        <v>0</v>
      </c>
      <c r="C1395" s="503" t="s">
        <v>3312</v>
      </c>
      <c r="D1395" s="512"/>
      <c r="F1395" s="547"/>
      <c r="G1395" s="547">
        <f t="shared" si="44"/>
        <v>0</v>
      </c>
      <c r="H1395" s="547">
        <f t="shared" si="45"/>
        <v>0</v>
      </c>
    </row>
    <row r="1396" spans="1:8" x14ac:dyDescent="0.25">
      <c r="A1396" s="396" t="e">
        <f>"INN."&amp;EIGNIR!$B$3&amp;C1396</f>
        <v>#N/A</v>
      </c>
      <c r="B1396" s="511">
        <f>Lönd!J34</f>
        <v>0</v>
      </c>
      <c r="C1396" s="503" t="s">
        <v>3313</v>
      </c>
      <c r="D1396" s="512"/>
      <c r="F1396" s="547"/>
      <c r="G1396" s="547">
        <f t="shared" si="44"/>
        <v>0</v>
      </c>
      <c r="H1396" s="547">
        <f t="shared" si="45"/>
        <v>0</v>
      </c>
    </row>
    <row r="1397" spans="1:8" x14ac:dyDescent="0.25">
      <c r="A1397" s="396" t="e">
        <f>"INN."&amp;EIGNIR!$B$3&amp;C1397</f>
        <v>#N/A</v>
      </c>
      <c r="B1397" s="511">
        <f>Lönd!J35</f>
        <v>0</v>
      </c>
      <c r="C1397" s="503" t="s">
        <v>3314</v>
      </c>
      <c r="D1397" s="512"/>
      <c r="F1397" s="547"/>
      <c r="G1397" s="547">
        <f t="shared" si="44"/>
        <v>0</v>
      </c>
      <c r="H1397" s="547">
        <f t="shared" si="45"/>
        <v>0</v>
      </c>
    </row>
    <row r="1398" spans="1:8" x14ac:dyDescent="0.25">
      <c r="A1398" s="396" t="e">
        <f>"INN."&amp;EIGNIR!$B$3&amp;C1398</f>
        <v>#N/A</v>
      </c>
      <c r="B1398" s="511">
        <f>Lönd!J36</f>
        <v>0</v>
      </c>
      <c r="C1398" s="503" t="s">
        <v>3315</v>
      </c>
      <c r="D1398" s="512"/>
      <c r="F1398" s="547"/>
      <c r="G1398" s="547">
        <f t="shared" si="44"/>
        <v>0</v>
      </c>
      <c r="H1398" s="547">
        <f t="shared" si="45"/>
        <v>0</v>
      </c>
    </row>
    <row r="1399" spans="1:8" x14ac:dyDescent="0.25">
      <c r="A1399" s="396" t="e">
        <f>"INN."&amp;EIGNIR!$B$3&amp;C1399</f>
        <v>#N/A</v>
      </c>
      <c r="B1399" s="511">
        <f>Lönd!J37</f>
        <v>0</v>
      </c>
      <c r="C1399" s="503" t="s">
        <v>3316</v>
      </c>
      <c r="D1399" s="512"/>
      <c r="F1399" s="547"/>
      <c r="G1399" s="547">
        <f t="shared" si="44"/>
        <v>0</v>
      </c>
      <c r="H1399" s="547">
        <f t="shared" si="45"/>
        <v>0</v>
      </c>
    </row>
    <row r="1400" spans="1:8" x14ac:dyDescent="0.25">
      <c r="A1400" s="396" t="e">
        <f>"INN."&amp;EIGNIR!$B$3&amp;C1400</f>
        <v>#N/A</v>
      </c>
      <c r="B1400" s="511">
        <f>Lönd!J38</f>
        <v>0</v>
      </c>
      <c r="C1400" s="503" t="s">
        <v>3317</v>
      </c>
      <c r="D1400" s="512"/>
      <c r="F1400" s="547"/>
      <c r="G1400" s="547">
        <f t="shared" si="44"/>
        <v>0</v>
      </c>
      <c r="H1400" s="547">
        <f t="shared" si="45"/>
        <v>0</v>
      </c>
    </row>
    <row r="1401" spans="1:8" x14ac:dyDescent="0.25">
      <c r="A1401" s="396" t="e">
        <f>"INN."&amp;EIGNIR!$B$3&amp;C1401</f>
        <v>#N/A</v>
      </c>
      <c r="B1401" s="511">
        <f>Lönd!J39</f>
        <v>0</v>
      </c>
      <c r="C1401" s="503" t="s">
        <v>3318</v>
      </c>
      <c r="D1401" s="512"/>
      <c r="F1401" s="547"/>
      <c r="G1401" s="547">
        <f t="shared" si="44"/>
        <v>0</v>
      </c>
      <c r="H1401" s="547">
        <f t="shared" si="45"/>
        <v>0</v>
      </c>
    </row>
    <row r="1402" spans="1:8" x14ac:dyDescent="0.25">
      <c r="A1402" s="396" t="e">
        <f>"INN."&amp;EIGNIR!$B$3&amp;C1402</f>
        <v>#N/A</v>
      </c>
      <c r="B1402" s="511">
        <f>Lönd!J40</f>
        <v>0</v>
      </c>
      <c r="C1402" s="503" t="s">
        <v>3319</v>
      </c>
      <c r="D1402" s="512"/>
      <c r="F1402" s="547"/>
      <c r="G1402" s="547">
        <f t="shared" si="44"/>
        <v>0</v>
      </c>
      <c r="H1402" s="547">
        <f t="shared" si="45"/>
        <v>0</v>
      </c>
    </row>
    <row r="1403" spans="1:8" x14ac:dyDescent="0.25">
      <c r="A1403" s="396" t="e">
        <f>"INN."&amp;EIGNIR!$B$3&amp;C1403</f>
        <v>#N/A</v>
      </c>
      <c r="B1403" s="511">
        <f>Lönd!J41</f>
        <v>0</v>
      </c>
      <c r="C1403" s="503" t="s">
        <v>3320</v>
      </c>
      <c r="D1403" s="512"/>
      <c r="F1403" s="547"/>
      <c r="G1403" s="547">
        <f t="shared" si="44"/>
        <v>0</v>
      </c>
      <c r="H1403" s="547">
        <f t="shared" si="45"/>
        <v>0</v>
      </c>
    </row>
    <row r="1404" spans="1:8" x14ac:dyDescent="0.25">
      <c r="A1404" s="396" t="e">
        <f>"INN."&amp;EIGNIR!$B$3&amp;C1404</f>
        <v>#N/A</v>
      </c>
      <c r="B1404" s="511">
        <f>Lönd!J42</f>
        <v>0</v>
      </c>
      <c r="C1404" s="503" t="s">
        <v>3321</v>
      </c>
      <c r="D1404" s="512"/>
      <c r="F1404" s="547"/>
      <c r="G1404" s="547">
        <f t="shared" si="44"/>
        <v>0</v>
      </c>
      <c r="H1404" s="547">
        <f t="shared" si="45"/>
        <v>0</v>
      </c>
    </row>
    <row r="1405" spans="1:8" x14ac:dyDescent="0.25">
      <c r="A1405" s="396" t="e">
        <f>"INN."&amp;EIGNIR!$B$3&amp;C1405</f>
        <v>#N/A</v>
      </c>
      <c r="B1405" s="511">
        <f>Lönd!J43</f>
        <v>0</v>
      </c>
      <c r="C1405" s="503" t="s">
        <v>3322</v>
      </c>
      <c r="D1405" s="512"/>
      <c r="F1405" s="547"/>
      <c r="G1405" s="547">
        <f t="shared" si="44"/>
        <v>0</v>
      </c>
      <c r="H1405" s="547">
        <f t="shared" si="45"/>
        <v>0</v>
      </c>
    </row>
    <row r="1406" spans="1:8" x14ac:dyDescent="0.25">
      <c r="A1406" s="396" t="e">
        <f>"INN."&amp;EIGNIR!$B$3&amp;C1406</f>
        <v>#N/A</v>
      </c>
      <c r="B1406" s="511">
        <f>Lönd!J44</f>
        <v>0</v>
      </c>
      <c r="C1406" s="503" t="s">
        <v>3323</v>
      </c>
      <c r="D1406" s="512"/>
      <c r="F1406" s="547"/>
      <c r="G1406" s="547">
        <f t="shared" si="44"/>
        <v>0</v>
      </c>
      <c r="H1406" s="547">
        <f t="shared" si="45"/>
        <v>0</v>
      </c>
    </row>
    <row r="1407" spans="1:8" x14ac:dyDescent="0.25">
      <c r="A1407" s="396" t="e">
        <f>"INN."&amp;EIGNIR!$B$3&amp;C1407</f>
        <v>#N/A</v>
      </c>
      <c r="B1407" s="511">
        <f>Lönd!J45</f>
        <v>0</v>
      </c>
      <c r="C1407" s="503" t="s">
        <v>3324</v>
      </c>
      <c r="D1407" s="512"/>
      <c r="F1407" s="547"/>
      <c r="G1407" s="547">
        <f t="shared" si="44"/>
        <v>0</v>
      </c>
      <c r="H1407" s="547">
        <f t="shared" si="45"/>
        <v>0</v>
      </c>
    </row>
    <row r="1408" spans="1:8" x14ac:dyDescent="0.25">
      <c r="A1408" s="396" t="e">
        <f>"INN."&amp;EIGNIR!$B$3&amp;C1408</f>
        <v>#N/A</v>
      </c>
      <c r="B1408" s="511">
        <f>Lönd!J46</f>
        <v>0</v>
      </c>
      <c r="C1408" s="503" t="s">
        <v>3325</v>
      </c>
      <c r="D1408" s="512"/>
      <c r="F1408" s="547"/>
      <c r="G1408" s="547">
        <f t="shared" si="44"/>
        <v>0</v>
      </c>
      <c r="H1408" s="547">
        <f t="shared" si="45"/>
        <v>0</v>
      </c>
    </row>
    <row r="1409" spans="1:8" x14ac:dyDescent="0.25">
      <c r="A1409" s="396" t="e">
        <f>"INN."&amp;EIGNIR!$B$3&amp;C1409</f>
        <v>#N/A</v>
      </c>
      <c r="B1409" s="511">
        <f>Lönd!J47</f>
        <v>0</v>
      </c>
      <c r="C1409" s="503" t="s">
        <v>3326</v>
      </c>
      <c r="D1409" s="512"/>
      <c r="F1409" s="547"/>
      <c r="G1409" s="547">
        <f t="shared" si="44"/>
        <v>0</v>
      </c>
      <c r="H1409" s="547">
        <f t="shared" si="45"/>
        <v>0</v>
      </c>
    </row>
    <row r="1410" spans="1:8" x14ac:dyDescent="0.25">
      <c r="A1410" s="396" t="e">
        <f>"INN."&amp;EIGNIR!$B$3&amp;C1410</f>
        <v>#N/A</v>
      </c>
      <c r="B1410" s="511">
        <f>Lönd!J48</f>
        <v>0</v>
      </c>
      <c r="C1410" s="503" t="s">
        <v>3327</v>
      </c>
      <c r="F1410" s="547"/>
      <c r="G1410" s="547">
        <f t="shared" si="44"/>
        <v>0</v>
      </c>
      <c r="H1410" s="547">
        <f t="shared" si="45"/>
        <v>0</v>
      </c>
    </row>
    <row r="1411" spans="1:8" x14ac:dyDescent="0.25">
      <c r="A1411" s="396" t="e">
        <f>"INN."&amp;EIGNIR!$B$3&amp;C1411</f>
        <v>#N/A</v>
      </c>
      <c r="B1411" s="511">
        <f>Lönd!J49</f>
        <v>0</v>
      </c>
      <c r="C1411" s="503" t="s">
        <v>3328</v>
      </c>
      <c r="F1411" s="547"/>
      <c r="G1411" s="547">
        <f t="shared" si="44"/>
        <v>0</v>
      </c>
      <c r="H1411" s="547">
        <f t="shared" si="45"/>
        <v>0</v>
      </c>
    </row>
    <row r="1412" spans="1:8" x14ac:dyDescent="0.25">
      <c r="A1412" s="396" t="e">
        <f>"INN."&amp;EIGNIR!$B$3&amp;C1412</f>
        <v>#N/A</v>
      </c>
      <c r="B1412" s="511">
        <f>Lönd!J50</f>
        <v>0</v>
      </c>
      <c r="C1412" s="503" t="s">
        <v>3329</v>
      </c>
      <c r="F1412" s="547"/>
      <c r="G1412" s="547">
        <f t="shared" si="44"/>
        <v>0</v>
      </c>
      <c r="H1412" s="547">
        <f t="shared" si="45"/>
        <v>0</v>
      </c>
    </row>
    <row r="1413" spans="1:8" x14ac:dyDescent="0.25">
      <c r="A1413" s="396" t="e">
        <f>"INN."&amp;EIGNIR!$B$3&amp;C1413</f>
        <v>#N/A</v>
      </c>
      <c r="B1413" s="511">
        <f>Lönd!J51</f>
        <v>0</v>
      </c>
      <c r="C1413" s="503" t="s">
        <v>3330</v>
      </c>
      <c r="F1413" s="547"/>
      <c r="G1413" s="547">
        <f t="shared" si="44"/>
        <v>0</v>
      </c>
      <c r="H1413" s="547">
        <f t="shared" si="45"/>
        <v>0</v>
      </c>
    </row>
    <row r="1414" spans="1:8" x14ac:dyDescent="0.25">
      <c r="A1414" s="396" t="e">
        <f>"INN."&amp;EIGNIR!$B$3&amp;C1414</f>
        <v>#N/A</v>
      </c>
      <c r="B1414" s="511">
        <f>Lönd!J52</f>
        <v>0</v>
      </c>
      <c r="C1414" s="503" t="s">
        <v>3331</v>
      </c>
      <c r="F1414" s="547"/>
      <c r="G1414" s="547">
        <f t="shared" si="44"/>
        <v>0</v>
      </c>
      <c r="H1414" s="547">
        <f t="shared" si="45"/>
        <v>0</v>
      </c>
    </row>
    <row r="1415" spans="1:8" x14ac:dyDescent="0.25">
      <c r="A1415" s="396" t="e">
        <f>"INN."&amp;EIGNIR!$B$3&amp;C1415</f>
        <v>#N/A</v>
      </c>
      <c r="B1415" s="511">
        <f>Lönd!J53</f>
        <v>0</v>
      </c>
      <c r="C1415" s="503" t="s">
        <v>3332</v>
      </c>
      <c r="F1415" s="547"/>
      <c r="G1415" s="547">
        <f t="shared" si="44"/>
        <v>0</v>
      </c>
      <c r="H1415" s="547">
        <f t="shared" si="45"/>
        <v>0</v>
      </c>
    </row>
    <row r="1416" spans="1:8" x14ac:dyDescent="0.25">
      <c r="A1416" s="396" t="e">
        <f>"INN."&amp;EIGNIR!$B$3&amp;C1416</f>
        <v>#N/A</v>
      </c>
      <c r="B1416" s="511">
        <f>Lönd!J54</f>
        <v>0</v>
      </c>
      <c r="C1416" s="503" t="s">
        <v>3333</v>
      </c>
      <c r="F1416" s="547"/>
      <c r="G1416" s="547">
        <f t="shared" si="44"/>
        <v>0</v>
      </c>
      <c r="H1416" s="547">
        <f t="shared" si="45"/>
        <v>0</v>
      </c>
    </row>
    <row r="1417" spans="1:8" collapsed="1" x14ac:dyDescent="0.25">
      <c r="A1417" s="396" t="e">
        <f>"INN."&amp;EIGNIR!$B$3&amp;C1417</f>
        <v>#N/A</v>
      </c>
      <c r="B1417" s="511">
        <f>Lönd!K6</f>
        <v>0</v>
      </c>
      <c r="C1417" s="503" t="s">
        <v>3334</v>
      </c>
      <c r="D1417" s="504" t="s">
        <v>3335</v>
      </c>
      <c r="F1417" s="547"/>
      <c r="G1417" s="547">
        <f t="shared" si="44"/>
        <v>0</v>
      </c>
      <c r="H1417" s="547">
        <f t="shared" si="45"/>
        <v>0</v>
      </c>
    </row>
    <row r="1418" spans="1:8" x14ac:dyDescent="0.25">
      <c r="A1418" s="396" t="e">
        <f>"INN."&amp;EIGNIR!$B$3&amp;C1418</f>
        <v>#N/A</v>
      </c>
      <c r="B1418" s="511">
        <f>Lönd!K7</f>
        <v>0</v>
      </c>
      <c r="C1418" s="503" t="s">
        <v>3336</v>
      </c>
      <c r="F1418" s="547"/>
      <c r="G1418" s="547">
        <f t="shared" si="44"/>
        <v>0</v>
      </c>
      <c r="H1418" s="547">
        <f t="shared" si="45"/>
        <v>0</v>
      </c>
    </row>
    <row r="1419" spans="1:8" x14ac:dyDescent="0.25">
      <c r="A1419" s="396" t="e">
        <f>"INN."&amp;EIGNIR!$B$3&amp;C1419</f>
        <v>#N/A</v>
      </c>
      <c r="B1419" s="511">
        <f>Lönd!K8</f>
        <v>0</v>
      </c>
      <c r="C1419" s="503" t="s">
        <v>3337</v>
      </c>
      <c r="F1419" s="547"/>
      <c r="G1419" s="547">
        <f t="shared" si="44"/>
        <v>0</v>
      </c>
      <c r="H1419" s="547">
        <f t="shared" si="45"/>
        <v>0</v>
      </c>
    </row>
    <row r="1420" spans="1:8" x14ac:dyDescent="0.25">
      <c r="A1420" s="396" t="e">
        <f>"INN."&amp;EIGNIR!$B$3&amp;C1420</f>
        <v>#N/A</v>
      </c>
      <c r="B1420" s="511">
        <f>Lönd!K9</f>
        <v>0</v>
      </c>
      <c r="C1420" s="503" t="s">
        <v>3338</v>
      </c>
      <c r="F1420" s="547"/>
      <c r="G1420" s="547">
        <f t="shared" si="44"/>
        <v>0</v>
      </c>
      <c r="H1420" s="547">
        <f t="shared" si="45"/>
        <v>0</v>
      </c>
    </row>
    <row r="1421" spans="1:8" x14ac:dyDescent="0.25">
      <c r="A1421" s="396" t="e">
        <f>"INN."&amp;EIGNIR!$B$3&amp;C1421</f>
        <v>#N/A</v>
      </c>
      <c r="B1421" s="511">
        <f>Lönd!K10</f>
        <v>0</v>
      </c>
      <c r="C1421" s="503" t="s">
        <v>3339</v>
      </c>
      <c r="F1421" s="547"/>
      <c r="G1421" s="547">
        <f t="shared" si="44"/>
        <v>0</v>
      </c>
      <c r="H1421" s="547">
        <f t="shared" si="45"/>
        <v>0</v>
      </c>
    </row>
    <row r="1422" spans="1:8" x14ac:dyDescent="0.25">
      <c r="A1422" s="396" t="e">
        <f>"INN."&amp;EIGNIR!$B$3&amp;C1422</f>
        <v>#N/A</v>
      </c>
      <c r="B1422" s="511">
        <f>Lönd!K11</f>
        <v>0</v>
      </c>
      <c r="C1422" s="503" t="s">
        <v>3340</v>
      </c>
      <c r="D1422" s="512"/>
      <c r="F1422" s="547"/>
      <c r="G1422" s="547">
        <f t="shared" si="44"/>
        <v>0</v>
      </c>
      <c r="H1422" s="547">
        <f t="shared" si="45"/>
        <v>0</v>
      </c>
    </row>
    <row r="1423" spans="1:8" x14ac:dyDescent="0.25">
      <c r="A1423" s="396" t="e">
        <f>"INN."&amp;EIGNIR!$B$3&amp;C1423</f>
        <v>#N/A</v>
      </c>
      <c r="B1423" s="511">
        <f>Lönd!K12</f>
        <v>0</v>
      </c>
      <c r="C1423" s="503" t="s">
        <v>3341</v>
      </c>
      <c r="D1423" s="512"/>
      <c r="F1423" s="547"/>
      <c r="G1423" s="547">
        <f t="shared" ref="G1423:G1486" si="46">+F1423-B1423</f>
        <v>0</v>
      </c>
      <c r="H1423" s="547">
        <f t="shared" si="45"/>
        <v>0</v>
      </c>
    </row>
    <row r="1424" spans="1:8" x14ac:dyDescent="0.25">
      <c r="A1424" s="396" t="e">
        <f>"INN."&amp;EIGNIR!$B$3&amp;C1424</f>
        <v>#N/A</v>
      </c>
      <c r="B1424" s="511">
        <f>Lönd!K13</f>
        <v>0</v>
      </c>
      <c r="C1424" s="503" t="s">
        <v>3342</v>
      </c>
      <c r="D1424" s="512"/>
      <c r="F1424" s="547"/>
      <c r="G1424" s="547">
        <f t="shared" si="46"/>
        <v>0</v>
      </c>
      <c r="H1424" s="547">
        <f t="shared" ref="H1424:H1487" si="47">+ABS(G1424)</f>
        <v>0</v>
      </c>
    </row>
    <row r="1425" spans="1:8" x14ac:dyDescent="0.25">
      <c r="A1425" s="396" t="e">
        <f>"INN."&amp;EIGNIR!$B$3&amp;C1425</f>
        <v>#N/A</v>
      </c>
      <c r="B1425" s="511">
        <f>Lönd!K14</f>
        <v>0</v>
      </c>
      <c r="C1425" s="503" t="s">
        <v>3343</v>
      </c>
      <c r="D1425" s="512"/>
      <c r="F1425" s="547"/>
      <c r="G1425" s="547">
        <f t="shared" si="46"/>
        <v>0</v>
      </c>
      <c r="H1425" s="547">
        <f t="shared" si="47"/>
        <v>0</v>
      </c>
    </row>
    <row r="1426" spans="1:8" x14ac:dyDescent="0.25">
      <c r="A1426" s="396" t="e">
        <f>"INN."&amp;EIGNIR!$B$3&amp;C1426</f>
        <v>#N/A</v>
      </c>
      <c r="B1426" s="511">
        <f>Lönd!K15</f>
        <v>0</v>
      </c>
      <c r="C1426" s="503" t="s">
        <v>3344</v>
      </c>
      <c r="D1426" s="512"/>
      <c r="F1426" s="547"/>
      <c r="G1426" s="547">
        <f t="shared" si="46"/>
        <v>0</v>
      </c>
      <c r="H1426" s="547">
        <f t="shared" si="47"/>
        <v>0</v>
      </c>
    </row>
    <row r="1427" spans="1:8" x14ac:dyDescent="0.25">
      <c r="A1427" s="396" t="e">
        <f>"INN."&amp;EIGNIR!$B$3&amp;C1427</f>
        <v>#N/A</v>
      </c>
      <c r="B1427" s="511">
        <f>Lönd!K16</f>
        <v>0</v>
      </c>
      <c r="C1427" s="503" t="s">
        <v>3345</v>
      </c>
      <c r="D1427" s="512"/>
      <c r="F1427" s="547"/>
      <c r="G1427" s="547">
        <f t="shared" si="46"/>
        <v>0</v>
      </c>
      <c r="H1427" s="547">
        <f t="shared" si="47"/>
        <v>0</v>
      </c>
    </row>
    <row r="1428" spans="1:8" x14ac:dyDescent="0.25">
      <c r="A1428" s="396" t="e">
        <f>"INN."&amp;EIGNIR!$B$3&amp;C1428</f>
        <v>#N/A</v>
      </c>
      <c r="B1428" s="511">
        <f>Lönd!K17</f>
        <v>0</v>
      </c>
      <c r="C1428" s="503" t="s">
        <v>3346</v>
      </c>
      <c r="D1428" s="512"/>
      <c r="F1428" s="547"/>
      <c r="G1428" s="547">
        <f t="shared" si="46"/>
        <v>0</v>
      </c>
      <c r="H1428" s="547">
        <f t="shared" si="47"/>
        <v>0</v>
      </c>
    </row>
    <row r="1429" spans="1:8" x14ac:dyDescent="0.25">
      <c r="A1429" s="396" t="e">
        <f>"INN."&amp;EIGNIR!$B$3&amp;C1429</f>
        <v>#N/A</v>
      </c>
      <c r="B1429" s="511">
        <f>Lönd!K18</f>
        <v>0</v>
      </c>
      <c r="C1429" s="503" t="s">
        <v>3347</v>
      </c>
      <c r="D1429" s="512"/>
      <c r="F1429" s="547"/>
      <c r="G1429" s="547">
        <f t="shared" si="46"/>
        <v>0</v>
      </c>
      <c r="H1429" s="547">
        <f t="shared" si="47"/>
        <v>0</v>
      </c>
    </row>
    <row r="1430" spans="1:8" x14ac:dyDescent="0.25">
      <c r="A1430" s="396" t="e">
        <f>"INN."&amp;EIGNIR!$B$3&amp;C1430</f>
        <v>#N/A</v>
      </c>
      <c r="B1430" s="511">
        <f>Lönd!K19</f>
        <v>0</v>
      </c>
      <c r="C1430" s="503" t="s">
        <v>3348</v>
      </c>
      <c r="D1430" s="512"/>
      <c r="F1430" s="547"/>
      <c r="G1430" s="547">
        <f t="shared" si="46"/>
        <v>0</v>
      </c>
      <c r="H1430" s="547">
        <f t="shared" si="47"/>
        <v>0</v>
      </c>
    </row>
    <row r="1431" spans="1:8" x14ac:dyDescent="0.25">
      <c r="A1431" s="396" t="e">
        <f>"INN."&amp;EIGNIR!$B$3&amp;C1431</f>
        <v>#N/A</v>
      </c>
      <c r="B1431" s="511">
        <f>Lönd!K20</f>
        <v>0</v>
      </c>
      <c r="C1431" s="503" t="s">
        <v>3349</v>
      </c>
      <c r="D1431" s="512"/>
      <c r="F1431" s="547"/>
      <c r="G1431" s="547">
        <f t="shared" si="46"/>
        <v>0</v>
      </c>
      <c r="H1431" s="547">
        <f t="shared" si="47"/>
        <v>0</v>
      </c>
    </row>
    <row r="1432" spans="1:8" x14ac:dyDescent="0.25">
      <c r="A1432" s="396" t="e">
        <f>"INN."&amp;EIGNIR!$B$3&amp;C1432</f>
        <v>#N/A</v>
      </c>
      <c r="B1432" s="511">
        <f>Lönd!K21</f>
        <v>0</v>
      </c>
      <c r="C1432" s="503" t="s">
        <v>3350</v>
      </c>
      <c r="D1432" s="512"/>
      <c r="F1432" s="547"/>
      <c r="G1432" s="547">
        <f t="shared" si="46"/>
        <v>0</v>
      </c>
      <c r="H1432" s="547">
        <f t="shared" si="47"/>
        <v>0</v>
      </c>
    </row>
    <row r="1433" spans="1:8" x14ac:dyDescent="0.25">
      <c r="A1433" s="396" t="e">
        <f>"INN."&amp;EIGNIR!$B$3&amp;C1433</f>
        <v>#N/A</v>
      </c>
      <c r="B1433" s="511">
        <f>Lönd!K22</f>
        <v>0</v>
      </c>
      <c r="C1433" s="503" t="s">
        <v>3351</v>
      </c>
      <c r="D1433" s="512"/>
      <c r="F1433" s="547"/>
      <c r="G1433" s="547">
        <f t="shared" si="46"/>
        <v>0</v>
      </c>
      <c r="H1433" s="547">
        <f t="shared" si="47"/>
        <v>0</v>
      </c>
    </row>
    <row r="1434" spans="1:8" x14ac:dyDescent="0.25">
      <c r="A1434" s="396" t="e">
        <f>"INN."&amp;EIGNIR!$B$3&amp;C1434</f>
        <v>#N/A</v>
      </c>
      <c r="B1434" s="511">
        <f>Lönd!K23</f>
        <v>0</v>
      </c>
      <c r="C1434" s="503" t="s">
        <v>3352</v>
      </c>
      <c r="D1434" s="512"/>
      <c r="F1434" s="547"/>
      <c r="G1434" s="547">
        <f t="shared" si="46"/>
        <v>0</v>
      </c>
      <c r="H1434" s="547">
        <f t="shared" si="47"/>
        <v>0</v>
      </c>
    </row>
    <row r="1435" spans="1:8" x14ac:dyDescent="0.25">
      <c r="A1435" s="396" t="e">
        <f>"INN."&amp;EIGNIR!$B$3&amp;C1435</f>
        <v>#N/A</v>
      </c>
      <c r="B1435" s="511">
        <f>Lönd!K24</f>
        <v>0</v>
      </c>
      <c r="C1435" s="503" t="s">
        <v>3353</v>
      </c>
      <c r="D1435" s="512"/>
      <c r="F1435" s="547"/>
      <c r="G1435" s="547">
        <f t="shared" si="46"/>
        <v>0</v>
      </c>
      <c r="H1435" s="547">
        <f t="shared" si="47"/>
        <v>0</v>
      </c>
    </row>
    <row r="1436" spans="1:8" x14ac:dyDescent="0.25">
      <c r="A1436" s="396" t="e">
        <f>"INN."&amp;EIGNIR!$B$3&amp;C1436</f>
        <v>#N/A</v>
      </c>
      <c r="B1436" s="511">
        <f>Lönd!K25</f>
        <v>0</v>
      </c>
      <c r="C1436" s="503" t="s">
        <v>3354</v>
      </c>
      <c r="D1436" s="512"/>
      <c r="F1436" s="547"/>
      <c r="G1436" s="547">
        <f t="shared" si="46"/>
        <v>0</v>
      </c>
      <c r="H1436" s="547">
        <f t="shared" si="47"/>
        <v>0</v>
      </c>
    </row>
    <row r="1437" spans="1:8" x14ac:dyDescent="0.25">
      <c r="A1437" s="396" t="e">
        <f>"INN."&amp;EIGNIR!$B$3&amp;C1437</f>
        <v>#N/A</v>
      </c>
      <c r="B1437" s="511">
        <f>Lönd!K26</f>
        <v>0</v>
      </c>
      <c r="C1437" s="503" t="s">
        <v>3355</v>
      </c>
      <c r="D1437" s="512"/>
      <c r="F1437" s="547"/>
      <c r="G1437" s="547">
        <f t="shared" si="46"/>
        <v>0</v>
      </c>
      <c r="H1437" s="547">
        <f t="shared" si="47"/>
        <v>0</v>
      </c>
    </row>
    <row r="1438" spans="1:8" x14ac:dyDescent="0.25">
      <c r="A1438" s="396" t="e">
        <f>"INN."&amp;EIGNIR!$B$3&amp;C1438</f>
        <v>#N/A</v>
      </c>
      <c r="B1438" s="511">
        <f>Lönd!K27</f>
        <v>0</v>
      </c>
      <c r="C1438" s="503" t="s">
        <v>3356</v>
      </c>
      <c r="D1438" s="512"/>
      <c r="F1438" s="547"/>
      <c r="G1438" s="547">
        <f t="shared" si="46"/>
        <v>0</v>
      </c>
      <c r="H1438" s="547">
        <f t="shared" si="47"/>
        <v>0</v>
      </c>
    </row>
    <row r="1439" spans="1:8" x14ac:dyDescent="0.25">
      <c r="A1439" s="396" t="e">
        <f>"INN."&amp;EIGNIR!$B$3&amp;C1439</f>
        <v>#N/A</v>
      </c>
      <c r="B1439" s="511">
        <f>Lönd!K28</f>
        <v>0</v>
      </c>
      <c r="C1439" s="503" t="s">
        <v>3357</v>
      </c>
      <c r="D1439" s="512"/>
      <c r="F1439" s="547"/>
      <c r="G1439" s="547">
        <f t="shared" si="46"/>
        <v>0</v>
      </c>
      <c r="H1439" s="547">
        <f t="shared" si="47"/>
        <v>0</v>
      </c>
    </row>
    <row r="1440" spans="1:8" x14ac:dyDescent="0.25">
      <c r="A1440" s="396" t="e">
        <f>"INN."&amp;EIGNIR!$B$3&amp;C1440</f>
        <v>#N/A</v>
      </c>
      <c r="B1440" s="511">
        <f>Lönd!K29</f>
        <v>0</v>
      </c>
      <c r="C1440" s="503" t="s">
        <v>3358</v>
      </c>
      <c r="D1440" s="512"/>
      <c r="F1440" s="547"/>
      <c r="G1440" s="547">
        <f t="shared" si="46"/>
        <v>0</v>
      </c>
      <c r="H1440" s="547">
        <f t="shared" si="47"/>
        <v>0</v>
      </c>
    </row>
    <row r="1441" spans="1:8" x14ac:dyDescent="0.25">
      <c r="A1441" s="396" t="e">
        <f>"INN."&amp;EIGNIR!$B$3&amp;C1441</f>
        <v>#N/A</v>
      </c>
      <c r="B1441" s="511">
        <f>Lönd!K30</f>
        <v>0</v>
      </c>
      <c r="C1441" s="503" t="s">
        <v>3359</v>
      </c>
      <c r="D1441" s="512"/>
      <c r="F1441" s="547"/>
      <c r="G1441" s="547">
        <f t="shared" si="46"/>
        <v>0</v>
      </c>
      <c r="H1441" s="547">
        <f t="shared" si="47"/>
        <v>0</v>
      </c>
    </row>
    <row r="1442" spans="1:8" x14ac:dyDescent="0.25">
      <c r="A1442" s="396" t="e">
        <f>"INN."&amp;EIGNIR!$B$3&amp;C1442</f>
        <v>#N/A</v>
      </c>
      <c r="B1442" s="511">
        <f>Lönd!K31</f>
        <v>0</v>
      </c>
      <c r="C1442" s="503" t="s">
        <v>3360</v>
      </c>
      <c r="D1442" s="512"/>
      <c r="F1442" s="547"/>
      <c r="G1442" s="547">
        <f t="shared" si="46"/>
        <v>0</v>
      </c>
      <c r="H1442" s="547">
        <f t="shared" si="47"/>
        <v>0</v>
      </c>
    </row>
    <row r="1443" spans="1:8" x14ac:dyDescent="0.25">
      <c r="A1443" s="396" t="e">
        <f>"INN."&amp;EIGNIR!$B$3&amp;C1443</f>
        <v>#N/A</v>
      </c>
      <c r="B1443" s="511">
        <f>Lönd!K32</f>
        <v>0</v>
      </c>
      <c r="C1443" s="503" t="s">
        <v>3361</v>
      </c>
      <c r="D1443" s="512"/>
      <c r="F1443" s="547"/>
      <c r="G1443" s="547">
        <f t="shared" si="46"/>
        <v>0</v>
      </c>
      <c r="H1443" s="547">
        <f t="shared" si="47"/>
        <v>0</v>
      </c>
    </row>
    <row r="1444" spans="1:8" x14ac:dyDescent="0.25">
      <c r="A1444" s="396" t="e">
        <f>"INN."&amp;EIGNIR!$B$3&amp;C1444</f>
        <v>#N/A</v>
      </c>
      <c r="B1444" s="511">
        <f>Lönd!K33</f>
        <v>0</v>
      </c>
      <c r="C1444" s="503" t="s">
        <v>3362</v>
      </c>
      <c r="D1444" s="512"/>
      <c r="F1444" s="547"/>
      <c r="G1444" s="547">
        <f t="shared" si="46"/>
        <v>0</v>
      </c>
      <c r="H1444" s="547">
        <f t="shared" si="47"/>
        <v>0</v>
      </c>
    </row>
    <row r="1445" spans="1:8" x14ac:dyDescent="0.25">
      <c r="A1445" s="396" t="e">
        <f>"INN."&amp;EIGNIR!$B$3&amp;C1445</f>
        <v>#N/A</v>
      </c>
      <c r="B1445" s="511">
        <f>Lönd!K34</f>
        <v>0</v>
      </c>
      <c r="C1445" s="503" t="s">
        <v>3363</v>
      </c>
      <c r="D1445" s="512"/>
      <c r="F1445" s="547"/>
      <c r="G1445" s="547">
        <f t="shared" si="46"/>
        <v>0</v>
      </c>
      <c r="H1445" s="547">
        <f t="shared" si="47"/>
        <v>0</v>
      </c>
    </row>
    <row r="1446" spans="1:8" x14ac:dyDescent="0.25">
      <c r="A1446" s="396" t="e">
        <f>"INN."&amp;EIGNIR!$B$3&amp;C1446</f>
        <v>#N/A</v>
      </c>
      <c r="B1446" s="511">
        <f>Lönd!K35</f>
        <v>0</v>
      </c>
      <c r="C1446" s="503" t="s">
        <v>3364</v>
      </c>
      <c r="D1446" s="512"/>
      <c r="F1446" s="547"/>
      <c r="G1446" s="547">
        <f t="shared" si="46"/>
        <v>0</v>
      </c>
      <c r="H1446" s="547">
        <f t="shared" si="47"/>
        <v>0</v>
      </c>
    </row>
    <row r="1447" spans="1:8" x14ac:dyDescent="0.25">
      <c r="A1447" s="396" t="e">
        <f>"INN."&amp;EIGNIR!$B$3&amp;C1447</f>
        <v>#N/A</v>
      </c>
      <c r="B1447" s="511">
        <f>Lönd!K36</f>
        <v>0</v>
      </c>
      <c r="C1447" s="503" t="s">
        <v>3365</v>
      </c>
      <c r="D1447" s="512"/>
      <c r="F1447" s="547"/>
      <c r="G1447" s="547">
        <f t="shared" si="46"/>
        <v>0</v>
      </c>
      <c r="H1447" s="547">
        <f t="shared" si="47"/>
        <v>0</v>
      </c>
    </row>
    <row r="1448" spans="1:8" x14ac:dyDescent="0.25">
      <c r="A1448" s="396" t="e">
        <f>"INN."&amp;EIGNIR!$B$3&amp;C1448</f>
        <v>#N/A</v>
      </c>
      <c r="B1448" s="511">
        <f>Lönd!K37</f>
        <v>0</v>
      </c>
      <c r="C1448" s="503" t="s">
        <v>3366</v>
      </c>
      <c r="D1448" s="512"/>
      <c r="F1448" s="547"/>
      <c r="G1448" s="547">
        <f t="shared" si="46"/>
        <v>0</v>
      </c>
      <c r="H1448" s="547">
        <f t="shared" si="47"/>
        <v>0</v>
      </c>
    </row>
    <row r="1449" spans="1:8" x14ac:dyDescent="0.25">
      <c r="A1449" s="396" t="e">
        <f>"INN."&amp;EIGNIR!$B$3&amp;C1449</f>
        <v>#N/A</v>
      </c>
      <c r="B1449" s="511">
        <f>Lönd!K38</f>
        <v>0</v>
      </c>
      <c r="C1449" s="503" t="s">
        <v>3367</v>
      </c>
      <c r="D1449" s="512"/>
      <c r="F1449" s="547"/>
      <c r="G1449" s="547">
        <f t="shared" si="46"/>
        <v>0</v>
      </c>
      <c r="H1449" s="547">
        <f t="shared" si="47"/>
        <v>0</v>
      </c>
    </row>
    <row r="1450" spans="1:8" x14ac:dyDescent="0.25">
      <c r="A1450" s="396" t="e">
        <f>"INN."&amp;EIGNIR!$B$3&amp;C1450</f>
        <v>#N/A</v>
      </c>
      <c r="B1450" s="511">
        <f>Lönd!K39</f>
        <v>0</v>
      </c>
      <c r="C1450" s="503" t="s">
        <v>3368</v>
      </c>
      <c r="D1450" s="512"/>
      <c r="F1450" s="547"/>
      <c r="G1450" s="547">
        <f t="shared" si="46"/>
        <v>0</v>
      </c>
      <c r="H1450" s="547">
        <f t="shared" si="47"/>
        <v>0</v>
      </c>
    </row>
    <row r="1451" spans="1:8" x14ac:dyDescent="0.25">
      <c r="A1451" s="396" t="e">
        <f>"INN."&amp;EIGNIR!$B$3&amp;C1451</f>
        <v>#N/A</v>
      </c>
      <c r="B1451" s="511">
        <f>Lönd!K40</f>
        <v>0</v>
      </c>
      <c r="C1451" s="503" t="s">
        <v>3369</v>
      </c>
      <c r="D1451" s="512"/>
      <c r="F1451" s="547"/>
      <c r="G1451" s="547">
        <f t="shared" si="46"/>
        <v>0</v>
      </c>
      <c r="H1451" s="547">
        <f t="shared" si="47"/>
        <v>0</v>
      </c>
    </row>
    <row r="1452" spans="1:8" x14ac:dyDescent="0.25">
      <c r="A1452" s="396" t="e">
        <f>"INN."&amp;EIGNIR!$B$3&amp;C1452</f>
        <v>#N/A</v>
      </c>
      <c r="B1452" s="511">
        <f>Lönd!K41</f>
        <v>0</v>
      </c>
      <c r="C1452" s="503" t="s">
        <v>3370</v>
      </c>
      <c r="D1452" s="512"/>
      <c r="F1452" s="547"/>
      <c r="G1452" s="547">
        <f t="shared" si="46"/>
        <v>0</v>
      </c>
      <c r="H1452" s="547">
        <f t="shared" si="47"/>
        <v>0</v>
      </c>
    </row>
    <row r="1453" spans="1:8" x14ac:dyDescent="0.25">
      <c r="A1453" s="396" t="e">
        <f>"INN."&amp;EIGNIR!$B$3&amp;C1453</f>
        <v>#N/A</v>
      </c>
      <c r="B1453" s="511">
        <f>Lönd!K42</f>
        <v>0</v>
      </c>
      <c r="C1453" s="503" t="s">
        <v>3371</v>
      </c>
      <c r="D1453" s="512"/>
      <c r="F1453" s="547"/>
      <c r="G1453" s="547">
        <f t="shared" si="46"/>
        <v>0</v>
      </c>
      <c r="H1453" s="547">
        <f t="shared" si="47"/>
        <v>0</v>
      </c>
    </row>
    <row r="1454" spans="1:8" x14ac:dyDescent="0.25">
      <c r="A1454" s="396" t="e">
        <f>"INN."&amp;EIGNIR!$B$3&amp;C1454</f>
        <v>#N/A</v>
      </c>
      <c r="B1454" s="511">
        <f>Lönd!K43</f>
        <v>0</v>
      </c>
      <c r="C1454" s="503" t="s">
        <v>3372</v>
      </c>
      <c r="D1454" s="512"/>
      <c r="F1454" s="547"/>
      <c r="G1454" s="547">
        <f t="shared" si="46"/>
        <v>0</v>
      </c>
      <c r="H1454" s="547">
        <f t="shared" si="47"/>
        <v>0</v>
      </c>
    </row>
    <row r="1455" spans="1:8" x14ac:dyDescent="0.25">
      <c r="A1455" s="396" t="e">
        <f>"INN."&amp;EIGNIR!$B$3&amp;C1455</f>
        <v>#N/A</v>
      </c>
      <c r="B1455" s="511">
        <f>Lönd!K44</f>
        <v>0</v>
      </c>
      <c r="C1455" s="503" t="s">
        <v>3373</v>
      </c>
      <c r="D1455" s="512"/>
      <c r="F1455" s="547"/>
      <c r="G1455" s="547">
        <f t="shared" si="46"/>
        <v>0</v>
      </c>
      <c r="H1455" s="547">
        <f t="shared" si="47"/>
        <v>0</v>
      </c>
    </row>
    <row r="1456" spans="1:8" x14ac:dyDescent="0.25">
      <c r="A1456" s="396" t="e">
        <f>"INN."&amp;EIGNIR!$B$3&amp;C1456</f>
        <v>#N/A</v>
      </c>
      <c r="B1456" s="511">
        <f>Lönd!K45</f>
        <v>0</v>
      </c>
      <c r="C1456" s="503" t="s">
        <v>3374</v>
      </c>
      <c r="D1456" s="512"/>
      <c r="F1456" s="547"/>
      <c r="G1456" s="547">
        <f t="shared" si="46"/>
        <v>0</v>
      </c>
      <c r="H1456" s="547">
        <f t="shared" si="47"/>
        <v>0</v>
      </c>
    </row>
    <row r="1457" spans="1:8" x14ac:dyDescent="0.25">
      <c r="A1457" s="396" t="e">
        <f>"INN."&amp;EIGNIR!$B$3&amp;C1457</f>
        <v>#N/A</v>
      </c>
      <c r="B1457" s="511">
        <f>Lönd!K46</f>
        <v>0</v>
      </c>
      <c r="C1457" s="503" t="s">
        <v>3375</v>
      </c>
      <c r="D1457" s="512"/>
      <c r="F1457" s="547"/>
      <c r="G1457" s="547">
        <f t="shared" si="46"/>
        <v>0</v>
      </c>
      <c r="H1457" s="547">
        <f t="shared" si="47"/>
        <v>0</v>
      </c>
    </row>
    <row r="1458" spans="1:8" x14ac:dyDescent="0.25">
      <c r="A1458" s="396" t="e">
        <f>"INN."&amp;EIGNIR!$B$3&amp;C1458</f>
        <v>#N/A</v>
      </c>
      <c r="B1458" s="511">
        <f>Lönd!K47</f>
        <v>0</v>
      </c>
      <c r="C1458" s="503" t="s">
        <v>3376</v>
      </c>
      <c r="D1458" s="512"/>
      <c r="F1458" s="547"/>
      <c r="G1458" s="547">
        <f t="shared" si="46"/>
        <v>0</v>
      </c>
      <c r="H1458" s="547">
        <f t="shared" si="47"/>
        <v>0</v>
      </c>
    </row>
    <row r="1459" spans="1:8" x14ac:dyDescent="0.25">
      <c r="A1459" s="396" t="e">
        <f>"INN."&amp;EIGNIR!$B$3&amp;C1459</f>
        <v>#N/A</v>
      </c>
      <c r="B1459" s="511">
        <f>Lönd!K48</f>
        <v>0</v>
      </c>
      <c r="C1459" s="503" t="s">
        <v>3377</v>
      </c>
      <c r="F1459" s="547"/>
      <c r="G1459" s="547">
        <f t="shared" si="46"/>
        <v>0</v>
      </c>
      <c r="H1459" s="547">
        <f t="shared" si="47"/>
        <v>0</v>
      </c>
    </row>
    <row r="1460" spans="1:8" x14ac:dyDescent="0.25">
      <c r="A1460" s="396" t="e">
        <f>"INN."&amp;EIGNIR!$B$3&amp;C1460</f>
        <v>#N/A</v>
      </c>
      <c r="B1460" s="511">
        <f>Lönd!K49</f>
        <v>0</v>
      </c>
      <c r="C1460" s="503" t="s">
        <v>3378</v>
      </c>
      <c r="F1460" s="547"/>
      <c r="G1460" s="547">
        <f t="shared" si="46"/>
        <v>0</v>
      </c>
      <c r="H1460" s="547">
        <f t="shared" si="47"/>
        <v>0</v>
      </c>
    </row>
    <row r="1461" spans="1:8" x14ac:dyDescent="0.25">
      <c r="A1461" s="396" t="e">
        <f>"INN."&amp;EIGNIR!$B$3&amp;C1461</f>
        <v>#N/A</v>
      </c>
      <c r="B1461" s="511">
        <f>Lönd!K50</f>
        <v>0</v>
      </c>
      <c r="C1461" s="503" t="s">
        <v>3379</v>
      </c>
      <c r="F1461" s="547"/>
      <c r="G1461" s="547">
        <f t="shared" si="46"/>
        <v>0</v>
      </c>
      <c r="H1461" s="547">
        <f t="shared" si="47"/>
        <v>0</v>
      </c>
    </row>
    <row r="1462" spans="1:8" x14ac:dyDescent="0.25">
      <c r="A1462" s="396" t="e">
        <f>"INN."&amp;EIGNIR!$B$3&amp;C1462</f>
        <v>#N/A</v>
      </c>
      <c r="B1462" s="511">
        <f>Lönd!K51</f>
        <v>0</v>
      </c>
      <c r="C1462" s="503" t="s">
        <v>3380</v>
      </c>
      <c r="F1462" s="547"/>
      <c r="G1462" s="547">
        <f t="shared" si="46"/>
        <v>0</v>
      </c>
      <c r="H1462" s="547">
        <f t="shared" si="47"/>
        <v>0</v>
      </c>
    </row>
    <row r="1463" spans="1:8" x14ac:dyDescent="0.25">
      <c r="A1463" s="396" t="e">
        <f>"INN."&amp;EIGNIR!$B$3&amp;C1463</f>
        <v>#N/A</v>
      </c>
      <c r="B1463" s="511">
        <f>Lönd!K52</f>
        <v>0</v>
      </c>
      <c r="C1463" s="503" t="s">
        <v>3381</v>
      </c>
      <c r="F1463" s="547"/>
      <c r="G1463" s="547">
        <f t="shared" si="46"/>
        <v>0</v>
      </c>
      <c r="H1463" s="547">
        <f t="shared" si="47"/>
        <v>0</v>
      </c>
    </row>
    <row r="1464" spans="1:8" x14ac:dyDescent="0.25">
      <c r="A1464" s="396" t="e">
        <f>"INN."&amp;EIGNIR!$B$3&amp;C1464</f>
        <v>#N/A</v>
      </c>
      <c r="B1464" s="511">
        <f>Lönd!K53</f>
        <v>0</v>
      </c>
      <c r="C1464" s="503" t="s">
        <v>3382</v>
      </c>
      <c r="F1464" s="547"/>
      <c r="G1464" s="547">
        <f t="shared" si="46"/>
        <v>0</v>
      </c>
      <c r="H1464" s="547">
        <f t="shared" si="47"/>
        <v>0</v>
      </c>
    </row>
    <row r="1465" spans="1:8" x14ac:dyDescent="0.25">
      <c r="A1465" s="396" t="e">
        <f>"INN."&amp;EIGNIR!$B$3&amp;C1465</f>
        <v>#N/A</v>
      </c>
      <c r="B1465" s="511">
        <f>Lönd!K54</f>
        <v>0</v>
      </c>
      <c r="C1465" s="503" t="s">
        <v>3383</v>
      </c>
      <c r="F1465" s="547"/>
      <c r="G1465" s="547">
        <f t="shared" si="46"/>
        <v>0</v>
      </c>
      <c r="H1465" s="547">
        <f t="shared" si="47"/>
        <v>0</v>
      </c>
    </row>
    <row r="1466" spans="1:8" collapsed="1" x14ac:dyDescent="0.25">
      <c r="A1466" s="396" t="e">
        <f>"INN."&amp;EIGNIR!$B$3&amp;C1466</f>
        <v>#N/A</v>
      </c>
      <c r="B1466" s="511">
        <f>Lönd!L6</f>
        <v>0</v>
      </c>
      <c r="C1466" s="503" t="s">
        <v>3384</v>
      </c>
      <c r="D1466" s="504" t="s">
        <v>3385</v>
      </c>
      <c r="F1466" s="547"/>
      <c r="G1466" s="547">
        <f t="shared" si="46"/>
        <v>0</v>
      </c>
      <c r="H1466" s="547">
        <f t="shared" si="47"/>
        <v>0</v>
      </c>
    </row>
    <row r="1467" spans="1:8" x14ac:dyDescent="0.25">
      <c r="A1467" s="396" t="e">
        <f>"INN."&amp;EIGNIR!$B$3&amp;C1467</f>
        <v>#N/A</v>
      </c>
      <c r="B1467" s="511">
        <f>Lönd!L7</f>
        <v>0</v>
      </c>
      <c r="C1467" s="503" t="s">
        <v>3386</v>
      </c>
      <c r="F1467" s="547"/>
      <c r="G1467" s="547">
        <f t="shared" si="46"/>
        <v>0</v>
      </c>
      <c r="H1467" s="547">
        <f t="shared" si="47"/>
        <v>0</v>
      </c>
    </row>
    <row r="1468" spans="1:8" x14ac:dyDescent="0.25">
      <c r="A1468" s="396" t="e">
        <f>"INN."&amp;EIGNIR!$B$3&amp;C1468</f>
        <v>#N/A</v>
      </c>
      <c r="B1468" s="511">
        <f>Lönd!L8</f>
        <v>0</v>
      </c>
      <c r="C1468" s="503" t="s">
        <v>3387</v>
      </c>
      <c r="F1468" s="547"/>
      <c r="G1468" s="547">
        <f t="shared" si="46"/>
        <v>0</v>
      </c>
      <c r="H1468" s="547">
        <f t="shared" si="47"/>
        <v>0</v>
      </c>
    </row>
    <row r="1469" spans="1:8" x14ac:dyDescent="0.25">
      <c r="A1469" s="396" t="e">
        <f>"INN."&amp;EIGNIR!$B$3&amp;C1469</f>
        <v>#N/A</v>
      </c>
      <c r="B1469" s="511">
        <f>Lönd!L9</f>
        <v>0</v>
      </c>
      <c r="C1469" s="503" t="s">
        <v>3388</v>
      </c>
      <c r="F1469" s="547"/>
      <c r="G1469" s="547">
        <f t="shared" si="46"/>
        <v>0</v>
      </c>
      <c r="H1469" s="547">
        <f t="shared" si="47"/>
        <v>0</v>
      </c>
    </row>
    <row r="1470" spans="1:8" x14ac:dyDescent="0.25">
      <c r="A1470" s="396" t="e">
        <f>"INN."&amp;EIGNIR!$B$3&amp;C1470</f>
        <v>#N/A</v>
      </c>
      <c r="B1470" s="511">
        <f>Lönd!L10</f>
        <v>0</v>
      </c>
      <c r="C1470" s="503" t="s">
        <v>3389</v>
      </c>
      <c r="F1470" s="547"/>
      <c r="G1470" s="547">
        <f t="shared" si="46"/>
        <v>0</v>
      </c>
      <c r="H1470" s="547">
        <f t="shared" si="47"/>
        <v>0</v>
      </c>
    </row>
    <row r="1471" spans="1:8" x14ac:dyDescent="0.25">
      <c r="A1471" s="396" t="e">
        <f>"INN."&amp;EIGNIR!$B$3&amp;C1471</f>
        <v>#N/A</v>
      </c>
      <c r="B1471" s="511">
        <f>Lönd!L11</f>
        <v>0</v>
      </c>
      <c r="C1471" s="503" t="s">
        <v>3390</v>
      </c>
      <c r="F1471" s="547"/>
      <c r="G1471" s="547">
        <f t="shared" si="46"/>
        <v>0</v>
      </c>
      <c r="H1471" s="547">
        <f t="shared" si="47"/>
        <v>0</v>
      </c>
    </row>
    <row r="1472" spans="1:8" x14ac:dyDescent="0.25">
      <c r="A1472" s="396" t="e">
        <f>"INN."&amp;EIGNIR!$B$3&amp;C1472</f>
        <v>#N/A</v>
      </c>
      <c r="B1472" s="511">
        <f>Lönd!L12</f>
        <v>0</v>
      </c>
      <c r="C1472" s="503" t="s">
        <v>3391</v>
      </c>
      <c r="F1472" s="547"/>
      <c r="G1472" s="547">
        <f t="shared" si="46"/>
        <v>0</v>
      </c>
      <c r="H1472" s="547">
        <f t="shared" si="47"/>
        <v>0</v>
      </c>
    </row>
    <row r="1473" spans="1:8" x14ac:dyDescent="0.25">
      <c r="A1473" s="396" t="e">
        <f>"INN."&amp;EIGNIR!$B$3&amp;C1473</f>
        <v>#N/A</v>
      </c>
      <c r="B1473" s="511">
        <f>Lönd!L13</f>
        <v>0</v>
      </c>
      <c r="C1473" s="503" t="s">
        <v>3392</v>
      </c>
      <c r="F1473" s="547"/>
      <c r="G1473" s="547">
        <f t="shared" si="46"/>
        <v>0</v>
      </c>
      <c r="H1473" s="547">
        <f t="shared" si="47"/>
        <v>0</v>
      </c>
    </row>
    <row r="1474" spans="1:8" x14ac:dyDescent="0.25">
      <c r="A1474" s="396" t="e">
        <f>"INN."&amp;EIGNIR!$B$3&amp;C1474</f>
        <v>#N/A</v>
      </c>
      <c r="B1474" s="511">
        <f>Lönd!L14</f>
        <v>0</v>
      </c>
      <c r="C1474" s="503" t="s">
        <v>3393</v>
      </c>
      <c r="D1474" s="512"/>
      <c r="F1474" s="547"/>
      <c r="G1474" s="547">
        <f t="shared" si="46"/>
        <v>0</v>
      </c>
      <c r="H1474" s="547">
        <f t="shared" si="47"/>
        <v>0</v>
      </c>
    </row>
    <row r="1475" spans="1:8" x14ac:dyDescent="0.25">
      <c r="A1475" s="396" t="e">
        <f>"INN."&amp;EIGNIR!$B$3&amp;C1475</f>
        <v>#N/A</v>
      </c>
      <c r="B1475" s="511">
        <f>Lönd!L15</f>
        <v>0</v>
      </c>
      <c r="C1475" s="503" t="s">
        <v>3394</v>
      </c>
      <c r="D1475" s="512"/>
      <c r="F1475" s="547"/>
      <c r="G1475" s="547">
        <f t="shared" si="46"/>
        <v>0</v>
      </c>
      <c r="H1475" s="547">
        <f t="shared" si="47"/>
        <v>0</v>
      </c>
    </row>
    <row r="1476" spans="1:8" x14ac:dyDescent="0.25">
      <c r="A1476" s="396" t="e">
        <f>"INN."&amp;EIGNIR!$B$3&amp;C1476</f>
        <v>#N/A</v>
      </c>
      <c r="B1476" s="511">
        <f>Lönd!L16</f>
        <v>0</v>
      </c>
      <c r="C1476" s="503" t="s">
        <v>3395</v>
      </c>
      <c r="D1476" s="512"/>
      <c r="F1476" s="547"/>
      <c r="G1476" s="547">
        <f t="shared" si="46"/>
        <v>0</v>
      </c>
      <c r="H1476" s="547">
        <f t="shared" si="47"/>
        <v>0</v>
      </c>
    </row>
    <row r="1477" spans="1:8" x14ac:dyDescent="0.25">
      <c r="A1477" s="396" t="e">
        <f>"INN."&amp;EIGNIR!$B$3&amp;C1477</f>
        <v>#N/A</v>
      </c>
      <c r="B1477" s="511">
        <f>Lönd!L17</f>
        <v>0</v>
      </c>
      <c r="C1477" s="503" t="s">
        <v>3396</v>
      </c>
      <c r="D1477" s="512"/>
      <c r="F1477" s="547"/>
      <c r="G1477" s="547">
        <f t="shared" si="46"/>
        <v>0</v>
      </c>
      <c r="H1477" s="547">
        <f t="shared" si="47"/>
        <v>0</v>
      </c>
    </row>
    <row r="1478" spans="1:8" x14ac:dyDescent="0.25">
      <c r="A1478" s="396" t="e">
        <f>"INN."&amp;EIGNIR!$B$3&amp;C1478</f>
        <v>#N/A</v>
      </c>
      <c r="B1478" s="511">
        <f>Lönd!L18</f>
        <v>0</v>
      </c>
      <c r="C1478" s="503" t="s">
        <v>3397</v>
      </c>
      <c r="D1478" s="512"/>
      <c r="F1478" s="547"/>
      <c r="G1478" s="547">
        <f t="shared" si="46"/>
        <v>0</v>
      </c>
      <c r="H1478" s="547">
        <f t="shared" si="47"/>
        <v>0</v>
      </c>
    </row>
    <row r="1479" spans="1:8" x14ac:dyDescent="0.25">
      <c r="A1479" s="396" t="e">
        <f>"INN."&amp;EIGNIR!$B$3&amp;C1479</f>
        <v>#N/A</v>
      </c>
      <c r="B1479" s="511">
        <f>Lönd!L19</f>
        <v>0</v>
      </c>
      <c r="C1479" s="503" t="s">
        <v>3398</v>
      </c>
      <c r="D1479" s="512"/>
      <c r="F1479" s="547"/>
      <c r="G1479" s="547">
        <f t="shared" si="46"/>
        <v>0</v>
      </c>
      <c r="H1479" s="547">
        <f t="shared" si="47"/>
        <v>0</v>
      </c>
    </row>
    <row r="1480" spans="1:8" x14ac:dyDescent="0.25">
      <c r="A1480" s="396" t="e">
        <f>"INN."&amp;EIGNIR!$B$3&amp;C1480</f>
        <v>#N/A</v>
      </c>
      <c r="B1480" s="511">
        <f>Lönd!L20</f>
        <v>0</v>
      </c>
      <c r="C1480" s="503" t="s">
        <v>3399</v>
      </c>
      <c r="D1480" s="512"/>
      <c r="F1480" s="547"/>
      <c r="G1480" s="547">
        <f t="shared" si="46"/>
        <v>0</v>
      </c>
      <c r="H1480" s="547">
        <f t="shared" si="47"/>
        <v>0</v>
      </c>
    </row>
    <row r="1481" spans="1:8" x14ac:dyDescent="0.25">
      <c r="A1481" s="396" t="e">
        <f>"INN."&amp;EIGNIR!$B$3&amp;C1481</f>
        <v>#N/A</v>
      </c>
      <c r="B1481" s="511">
        <f>Lönd!L21</f>
        <v>0</v>
      </c>
      <c r="C1481" s="503" t="s">
        <v>3400</v>
      </c>
      <c r="D1481" s="512"/>
      <c r="F1481" s="547"/>
      <c r="G1481" s="547">
        <f t="shared" si="46"/>
        <v>0</v>
      </c>
      <c r="H1481" s="547">
        <f t="shared" si="47"/>
        <v>0</v>
      </c>
    </row>
    <row r="1482" spans="1:8" x14ac:dyDescent="0.25">
      <c r="A1482" s="396" t="e">
        <f>"INN."&amp;EIGNIR!$B$3&amp;C1482</f>
        <v>#N/A</v>
      </c>
      <c r="B1482" s="511">
        <f>Lönd!L22</f>
        <v>0</v>
      </c>
      <c r="C1482" s="503" t="s">
        <v>3401</v>
      </c>
      <c r="D1482" s="512"/>
      <c r="F1482" s="547"/>
      <c r="G1482" s="547">
        <f t="shared" si="46"/>
        <v>0</v>
      </c>
      <c r="H1482" s="547">
        <f t="shared" si="47"/>
        <v>0</v>
      </c>
    </row>
    <row r="1483" spans="1:8" x14ac:dyDescent="0.25">
      <c r="A1483" s="396" t="e">
        <f>"INN."&amp;EIGNIR!$B$3&amp;C1483</f>
        <v>#N/A</v>
      </c>
      <c r="B1483" s="511">
        <f>Lönd!L23</f>
        <v>0</v>
      </c>
      <c r="C1483" s="503" t="s">
        <v>3402</v>
      </c>
      <c r="D1483" s="512"/>
      <c r="F1483" s="547"/>
      <c r="G1483" s="547">
        <f t="shared" si="46"/>
        <v>0</v>
      </c>
      <c r="H1483" s="547">
        <f t="shared" si="47"/>
        <v>0</v>
      </c>
    </row>
    <row r="1484" spans="1:8" x14ac:dyDescent="0.25">
      <c r="A1484" s="396" t="e">
        <f>"INN."&amp;EIGNIR!$B$3&amp;C1484</f>
        <v>#N/A</v>
      </c>
      <c r="B1484" s="511">
        <f>Lönd!L24</f>
        <v>0</v>
      </c>
      <c r="C1484" s="503" t="s">
        <v>3403</v>
      </c>
      <c r="D1484" s="512"/>
      <c r="F1484" s="547"/>
      <c r="G1484" s="547">
        <f t="shared" si="46"/>
        <v>0</v>
      </c>
      <c r="H1484" s="547">
        <f t="shared" si="47"/>
        <v>0</v>
      </c>
    </row>
    <row r="1485" spans="1:8" x14ac:dyDescent="0.25">
      <c r="A1485" s="396" t="e">
        <f>"INN."&amp;EIGNIR!$B$3&amp;C1485</f>
        <v>#N/A</v>
      </c>
      <c r="B1485" s="511">
        <f>Lönd!L25</f>
        <v>0</v>
      </c>
      <c r="C1485" s="503" t="s">
        <v>3404</v>
      </c>
      <c r="D1485" s="512"/>
      <c r="F1485" s="547"/>
      <c r="G1485" s="547">
        <f t="shared" si="46"/>
        <v>0</v>
      </c>
      <c r="H1485" s="547">
        <f t="shared" si="47"/>
        <v>0</v>
      </c>
    </row>
    <row r="1486" spans="1:8" x14ac:dyDescent="0.25">
      <c r="A1486" s="396" t="e">
        <f>"INN."&amp;EIGNIR!$B$3&amp;C1486</f>
        <v>#N/A</v>
      </c>
      <c r="B1486" s="511">
        <f>Lönd!L26</f>
        <v>0</v>
      </c>
      <c r="C1486" s="503" t="s">
        <v>3405</v>
      </c>
      <c r="D1486" s="512"/>
      <c r="F1486" s="547"/>
      <c r="G1486" s="547">
        <f t="shared" si="46"/>
        <v>0</v>
      </c>
      <c r="H1486" s="547">
        <f t="shared" si="47"/>
        <v>0</v>
      </c>
    </row>
    <row r="1487" spans="1:8" x14ac:dyDescent="0.25">
      <c r="A1487" s="396" t="e">
        <f>"INN."&amp;EIGNIR!$B$3&amp;C1487</f>
        <v>#N/A</v>
      </c>
      <c r="B1487" s="511">
        <f>Lönd!L27</f>
        <v>0</v>
      </c>
      <c r="C1487" s="503" t="s">
        <v>3406</v>
      </c>
      <c r="D1487" s="512"/>
      <c r="F1487" s="547"/>
      <c r="G1487" s="547">
        <f t="shared" ref="G1487:G1550" si="48">+F1487-B1487</f>
        <v>0</v>
      </c>
      <c r="H1487" s="547">
        <f t="shared" si="47"/>
        <v>0</v>
      </c>
    </row>
    <row r="1488" spans="1:8" x14ac:dyDescent="0.25">
      <c r="A1488" s="396" t="e">
        <f>"INN."&amp;EIGNIR!$B$3&amp;C1488</f>
        <v>#N/A</v>
      </c>
      <c r="B1488" s="511">
        <f>Lönd!L28</f>
        <v>0</v>
      </c>
      <c r="C1488" s="503" t="s">
        <v>3407</v>
      </c>
      <c r="D1488" s="512"/>
      <c r="F1488" s="547"/>
      <c r="G1488" s="547">
        <f t="shared" si="48"/>
        <v>0</v>
      </c>
      <c r="H1488" s="547">
        <f t="shared" ref="H1488:H1551" si="49">+ABS(G1488)</f>
        <v>0</v>
      </c>
    </row>
    <row r="1489" spans="1:8" x14ac:dyDescent="0.25">
      <c r="A1489" s="396" t="e">
        <f>"INN."&amp;EIGNIR!$B$3&amp;C1489</f>
        <v>#N/A</v>
      </c>
      <c r="B1489" s="511">
        <f>Lönd!L29</f>
        <v>0</v>
      </c>
      <c r="C1489" s="503" t="s">
        <v>3408</v>
      </c>
      <c r="D1489" s="512"/>
      <c r="F1489" s="547"/>
      <c r="G1489" s="547">
        <f t="shared" si="48"/>
        <v>0</v>
      </c>
      <c r="H1489" s="547">
        <f t="shared" si="49"/>
        <v>0</v>
      </c>
    </row>
    <row r="1490" spans="1:8" x14ac:dyDescent="0.25">
      <c r="A1490" s="396" t="e">
        <f>"INN."&amp;EIGNIR!$B$3&amp;C1490</f>
        <v>#N/A</v>
      </c>
      <c r="B1490" s="511">
        <f>Lönd!L30</f>
        <v>0</v>
      </c>
      <c r="C1490" s="503" t="s">
        <v>3409</v>
      </c>
      <c r="D1490" s="512"/>
      <c r="F1490" s="547"/>
      <c r="G1490" s="547">
        <f t="shared" si="48"/>
        <v>0</v>
      </c>
      <c r="H1490" s="547">
        <f t="shared" si="49"/>
        <v>0</v>
      </c>
    </row>
    <row r="1491" spans="1:8" x14ac:dyDescent="0.25">
      <c r="A1491" s="396" t="e">
        <f>"INN."&amp;EIGNIR!$B$3&amp;C1491</f>
        <v>#N/A</v>
      </c>
      <c r="B1491" s="511">
        <f>Lönd!L31</f>
        <v>0</v>
      </c>
      <c r="C1491" s="503" t="s">
        <v>3410</v>
      </c>
      <c r="D1491" s="512"/>
      <c r="F1491" s="547"/>
      <c r="G1491" s="547">
        <f t="shared" si="48"/>
        <v>0</v>
      </c>
      <c r="H1491" s="547">
        <f t="shared" si="49"/>
        <v>0</v>
      </c>
    </row>
    <row r="1492" spans="1:8" x14ac:dyDescent="0.25">
      <c r="A1492" s="396" t="e">
        <f>"INN."&amp;EIGNIR!$B$3&amp;C1492</f>
        <v>#N/A</v>
      </c>
      <c r="B1492" s="511">
        <f>Lönd!L32</f>
        <v>0</v>
      </c>
      <c r="C1492" s="503" t="s">
        <v>3411</v>
      </c>
      <c r="D1492" s="512"/>
      <c r="F1492" s="547"/>
      <c r="G1492" s="547">
        <f t="shared" si="48"/>
        <v>0</v>
      </c>
      <c r="H1492" s="547">
        <f t="shared" si="49"/>
        <v>0</v>
      </c>
    </row>
    <row r="1493" spans="1:8" x14ac:dyDescent="0.25">
      <c r="A1493" s="396" t="e">
        <f>"INN."&amp;EIGNIR!$B$3&amp;C1493</f>
        <v>#N/A</v>
      </c>
      <c r="B1493" s="511">
        <f>Lönd!L33</f>
        <v>0</v>
      </c>
      <c r="C1493" s="503" t="s">
        <v>3412</v>
      </c>
      <c r="D1493" s="512"/>
      <c r="F1493" s="547"/>
      <c r="G1493" s="547">
        <f t="shared" si="48"/>
        <v>0</v>
      </c>
      <c r="H1493" s="547">
        <f t="shared" si="49"/>
        <v>0</v>
      </c>
    </row>
    <row r="1494" spans="1:8" x14ac:dyDescent="0.25">
      <c r="A1494" s="396" t="e">
        <f>"INN."&amp;EIGNIR!$B$3&amp;C1494</f>
        <v>#N/A</v>
      </c>
      <c r="B1494" s="511">
        <f>Lönd!L34</f>
        <v>0</v>
      </c>
      <c r="C1494" s="503" t="s">
        <v>3413</v>
      </c>
      <c r="D1494" s="512"/>
      <c r="F1494" s="547"/>
      <c r="G1494" s="547">
        <f t="shared" si="48"/>
        <v>0</v>
      </c>
      <c r="H1494" s="547">
        <f t="shared" si="49"/>
        <v>0</v>
      </c>
    </row>
    <row r="1495" spans="1:8" x14ac:dyDescent="0.25">
      <c r="A1495" s="396" t="e">
        <f>"INN."&amp;EIGNIR!$B$3&amp;C1495</f>
        <v>#N/A</v>
      </c>
      <c r="B1495" s="511">
        <f>Lönd!L35</f>
        <v>0</v>
      </c>
      <c r="C1495" s="503" t="s">
        <v>3414</v>
      </c>
      <c r="D1495" s="512"/>
      <c r="F1495" s="547"/>
      <c r="G1495" s="547">
        <f t="shared" si="48"/>
        <v>0</v>
      </c>
      <c r="H1495" s="547">
        <f t="shared" si="49"/>
        <v>0</v>
      </c>
    </row>
    <row r="1496" spans="1:8" x14ac:dyDescent="0.25">
      <c r="A1496" s="396" t="e">
        <f>"INN."&amp;EIGNIR!$B$3&amp;C1496</f>
        <v>#N/A</v>
      </c>
      <c r="B1496" s="511">
        <f>Lönd!L36</f>
        <v>0</v>
      </c>
      <c r="C1496" s="503" t="s">
        <v>3415</v>
      </c>
      <c r="D1496" s="512"/>
      <c r="F1496" s="547"/>
      <c r="G1496" s="547">
        <f t="shared" si="48"/>
        <v>0</v>
      </c>
      <c r="H1496" s="547">
        <f t="shared" si="49"/>
        <v>0</v>
      </c>
    </row>
    <row r="1497" spans="1:8" x14ac:dyDescent="0.25">
      <c r="A1497" s="396" t="e">
        <f>"INN."&amp;EIGNIR!$B$3&amp;C1497</f>
        <v>#N/A</v>
      </c>
      <c r="B1497" s="511">
        <f>Lönd!L37</f>
        <v>0</v>
      </c>
      <c r="C1497" s="503" t="s">
        <v>3416</v>
      </c>
      <c r="D1497" s="512"/>
      <c r="F1497" s="547"/>
      <c r="G1497" s="547">
        <f t="shared" si="48"/>
        <v>0</v>
      </c>
      <c r="H1497" s="547">
        <f t="shared" si="49"/>
        <v>0</v>
      </c>
    </row>
    <row r="1498" spans="1:8" x14ac:dyDescent="0.25">
      <c r="A1498" s="396" t="e">
        <f>"INN."&amp;EIGNIR!$B$3&amp;C1498</f>
        <v>#N/A</v>
      </c>
      <c r="B1498" s="511">
        <f>Lönd!L38</f>
        <v>0</v>
      </c>
      <c r="C1498" s="503" t="s">
        <v>3417</v>
      </c>
      <c r="D1498" s="512"/>
      <c r="F1498" s="547"/>
      <c r="G1498" s="547">
        <f t="shared" si="48"/>
        <v>0</v>
      </c>
      <c r="H1498" s="547">
        <f t="shared" si="49"/>
        <v>0</v>
      </c>
    </row>
    <row r="1499" spans="1:8" x14ac:dyDescent="0.25">
      <c r="A1499" s="396" t="e">
        <f>"INN."&amp;EIGNIR!$B$3&amp;C1499</f>
        <v>#N/A</v>
      </c>
      <c r="B1499" s="511">
        <f>Lönd!L39</f>
        <v>0</v>
      </c>
      <c r="C1499" s="503" t="s">
        <v>3418</v>
      </c>
      <c r="D1499" s="512"/>
      <c r="F1499" s="547"/>
      <c r="G1499" s="547">
        <f t="shared" si="48"/>
        <v>0</v>
      </c>
      <c r="H1499" s="547">
        <f t="shared" si="49"/>
        <v>0</v>
      </c>
    </row>
    <row r="1500" spans="1:8" x14ac:dyDescent="0.25">
      <c r="A1500" s="396" t="e">
        <f>"INN."&amp;EIGNIR!$B$3&amp;C1500</f>
        <v>#N/A</v>
      </c>
      <c r="B1500" s="511">
        <f>Lönd!L40</f>
        <v>0</v>
      </c>
      <c r="C1500" s="503" t="s">
        <v>3419</v>
      </c>
      <c r="D1500" s="512"/>
      <c r="F1500" s="547"/>
      <c r="G1500" s="547">
        <f t="shared" si="48"/>
        <v>0</v>
      </c>
      <c r="H1500" s="547">
        <f t="shared" si="49"/>
        <v>0</v>
      </c>
    </row>
    <row r="1501" spans="1:8" x14ac:dyDescent="0.25">
      <c r="A1501" s="396" t="e">
        <f>"INN."&amp;EIGNIR!$B$3&amp;C1501</f>
        <v>#N/A</v>
      </c>
      <c r="B1501" s="511">
        <f>Lönd!L41</f>
        <v>0</v>
      </c>
      <c r="C1501" s="503" t="s">
        <v>3420</v>
      </c>
      <c r="D1501" s="512"/>
      <c r="F1501" s="547"/>
      <c r="G1501" s="547">
        <f t="shared" si="48"/>
        <v>0</v>
      </c>
      <c r="H1501" s="547">
        <f t="shared" si="49"/>
        <v>0</v>
      </c>
    </row>
    <row r="1502" spans="1:8" x14ac:dyDescent="0.25">
      <c r="A1502" s="396" t="e">
        <f>"INN."&amp;EIGNIR!$B$3&amp;C1502</f>
        <v>#N/A</v>
      </c>
      <c r="B1502" s="511">
        <f>Lönd!L42</f>
        <v>0</v>
      </c>
      <c r="C1502" s="503" t="s">
        <v>3421</v>
      </c>
      <c r="D1502" s="512"/>
      <c r="F1502" s="547"/>
      <c r="G1502" s="547">
        <f t="shared" si="48"/>
        <v>0</v>
      </c>
      <c r="H1502" s="547">
        <f t="shared" si="49"/>
        <v>0</v>
      </c>
    </row>
    <row r="1503" spans="1:8" x14ac:dyDescent="0.25">
      <c r="A1503" s="396" t="e">
        <f>"INN."&amp;EIGNIR!$B$3&amp;C1503</f>
        <v>#N/A</v>
      </c>
      <c r="B1503" s="511">
        <f>Lönd!L43</f>
        <v>0</v>
      </c>
      <c r="C1503" s="503" t="s">
        <v>3422</v>
      </c>
      <c r="D1503" s="512"/>
      <c r="F1503" s="547"/>
      <c r="G1503" s="547">
        <f t="shared" si="48"/>
        <v>0</v>
      </c>
      <c r="H1503" s="547">
        <f t="shared" si="49"/>
        <v>0</v>
      </c>
    </row>
    <row r="1504" spans="1:8" x14ac:dyDescent="0.25">
      <c r="A1504" s="396" t="e">
        <f>"INN."&amp;EIGNIR!$B$3&amp;C1504</f>
        <v>#N/A</v>
      </c>
      <c r="B1504" s="511">
        <f>Lönd!L44</f>
        <v>0</v>
      </c>
      <c r="C1504" s="503" t="s">
        <v>3423</v>
      </c>
      <c r="D1504" s="512"/>
      <c r="F1504" s="547"/>
      <c r="G1504" s="547">
        <f t="shared" si="48"/>
        <v>0</v>
      </c>
      <c r="H1504" s="547">
        <f t="shared" si="49"/>
        <v>0</v>
      </c>
    </row>
    <row r="1505" spans="1:8" x14ac:dyDescent="0.25">
      <c r="A1505" s="396" t="e">
        <f>"INN."&amp;EIGNIR!$B$3&amp;C1505</f>
        <v>#N/A</v>
      </c>
      <c r="B1505" s="511">
        <f>Lönd!L45</f>
        <v>0</v>
      </c>
      <c r="C1505" s="503" t="s">
        <v>3424</v>
      </c>
      <c r="D1505" s="512"/>
      <c r="F1505" s="547"/>
      <c r="G1505" s="547">
        <f t="shared" si="48"/>
        <v>0</v>
      </c>
      <c r="H1505" s="547">
        <f t="shared" si="49"/>
        <v>0</v>
      </c>
    </row>
    <row r="1506" spans="1:8" x14ac:dyDescent="0.25">
      <c r="A1506" s="396" t="e">
        <f>"INN."&amp;EIGNIR!$B$3&amp;C1506</f>
        <v>#N/A</v>
      </c>
      <c r="B1506" s="511">
        <f>Lönd!L46</f>
        <v>0</v>
      </c>
      <c r="C1506" s="503" t="s">
        <v>3425</v>
      </c>
      <c r="D1506" s="512"/>
      <c r="F1506" s="547"/>
      <c r="G1506" s="547">
        <f t="shared" si="48"/>
        <v>0</v>
      </c>
      <c r="H1506" s="547">
        <f t="shared" si="49"/>
        <v>0</v>
      </c>
    </row>
    <row r="1507" spans="1:8" x14ac:dyDescent="0.25">
      <c r="A1507" s="396" t="e">
        <f>"INN."&amp;EIGNIR!$B$3&amp;C1507</f>
        <v>#N/A</v>
      </c>
      <c r="B1507" s="511">
        <f>Lönd!L47</f>
        <v>0</v>
      </c>
      <c r="C1507" s="503" t="s">
        <v>3426</v>
      </c>
      <c r="D1507" s="512"/>
      <c r="F1507" s="547"/>
      <c r="G1507" s="547">
        <f t="shared" si="48"/>
        <v>0</v>
      </c>
      <c r="H1507" s="547">
        <f t="shared" si="49"/>
        <v>0</v>
      </c>
    </row>
    <row r="1508" spans="1:8" x14ac:dyDescent="0.25">
      <c r="A1508" s="396" t="e">
        <f>"INN."&amp;EIGNIR!$B$3&amp;C1508</f>
        <v>#N/A</v>
      </c>
      <c r="B1508" s="511">
        <f>Lönd!L48</f>
        <v>0</v>
      </c>
      <c r="C1508" s="503" t="s">
        <v>3427</v>
      </c>
      <c r="D1508" s="512"/>
      <c r="F1508" s="547"/>
      <c r="G1508" s="547">
        <f t="shared" si="48"/>
        <v>0</v>
      </c>
      <c r="H1508" s="547">
        <f t="shared" si="49"/>
        <v>0</v>
      </c>
    </row>
    <row r="1509" spans="1:8" x14ac:dyDescent="0.25">
      <c r="A1509" s="396" t="e">
        <f>"INN."&amp;EIGNIR!$B$3&amp;C1509</f>
        <v>#N/A</v>
      </c>
      <c r="B1509" s="511">
        <f>Lönd!L49</f>
        <v>0</v>
      </c>
      <c r="C1509" s="503" t="s">
        <v>3428</v>
      </c>
      <c r="D1509" s="512"/>
      <c r="F1509" s="547"/>
      <c r="G1509" s="547">
        <f t="shared" si="48"/>
        <v>0</v>
      </c>
      <c r="H1509" s="547">
        <f t="shared" si="49"/>
        <v>0</v>
      </c>
    </row>
    <row r="1510" spans="1:8" x14ac:dyDescent="0.25">
      <c r="A1510" s="396" t="e">
        <f>"INN."&amp;EIGNIR!$B$3&amp;C1510</f>
        <v>#N/A</v>
      </c>
      <c r="B1510" s="511">
        <f>Lönd!L50</f>
        <v>0</v>
      </c>
      <c r="C1510" s="503" t="s">
        <v>3429</v>
      </c>
      <c r="F1510" s="547"/>
      <c r="G1510" s="547">
        <f t="shared" si="48"/>
        <v>0</v>
      </c>
      <c r="H1510" s="547">
        <f t="shared" si="49"/>
        <v>0</v>
      </c>
    </row>
    <row r="1511" spans="1:8" x14ac:dyDescent="0.25">
      <c r="A1511" s="396" t="e">
        <f>"INN."&amp;EIGNIR!$B$3&amp;C1511</f>
        <v>#N/A</v>
      </c>
      <c r="B1511" s="511">
        <f>Lönd!L51</f>
        <v>0</v>
      </c>
      <c r="C1511" s="503" t="s">
        <v>3430</v>
      </c>
      <c r="F1511" s="547"/>
      <c r="G1511" s="547">
        <f t="shared" si="48"/>
        <v>0</v>
      </c>
      <c r="H1511" s="547">
        <f t="shared" si="49"/>
        <v>0</v>
      </c>
    </row>
    <row r="1512" spans="1:8" x14ac:dyDescent="0.25">
      <c r="A1512" s="396" t="e">
        <f>"INN."&amp;EIGNIR!$B$3&amp;C1512</f>
        <v>#N/A</v>
      </c>
      <c r="B1512" s="511">
        <f>Lönd!L52</f>
        <v>0</v>
      </c>
      <c r="C1512" s="503" t="s">
        <v>3431</v>
      </c>
      <c r="F1512" s="547"/>
      <c r="G1512" s="547">
        <f t="shared" si="48"/>
        <v>0</v>
      </c>
      <c r="H1512" s="547">
        <f t="shared" si="49"/>
        <v>0</v>
      </c>
    </row>
    <row r="1513" spans="1:8" x14ac:dyDescent="0.25">
      <c r="A1513" s="396" t="e">
        <f>"INN."&amp;EIGNIR!$B$3&amp;C1513</f>
        <v>#N/A</v>
      </c>
      <c r="B1513" s="511">
        <f>Lönd!L53</f>
        <v>0</v>
      </c>
      <c r="C1513" s="503" t="s">
        <v>3432</v>
      </c>
      <c r="F1513" s="547"/>
      <c r="G1513" s="547">
        <f t="shared" si="48"/>
        <v>0</v>
      </c>
      <c r="H1513" s="547">
        <f t="shared" si="49"/>
        <v>0</v>
      </c>
    </row>
    <row r="1514" spans="1:8" x14ac:dyDescent="0.25">
      <c r="A1514" s="396" t="e">
        <f>"INN."&amp;EIGNIR!$B$3&amp;C1514</f>
        <v>#N/A</v>
      </c>
      <c r="B1514" s="511">
        <f>Lönd!L54</f>
        <v>0</v>
      </c>
      <c r="C1514" s="503" t="s">
        <v>3433</v>
      </c>
      <c r="F1514" s="547"/>
      <c r="G1514" s="547">
        <f t="shared" si="48"/>
        <v>0</v>
      </c>
      <c r="H1514" s="547">
        <f t="shared" si="49"/>
        <v>0</v>
      </c>
    </row>
    <row r="1515" spans="1:8" collapsed="1" x14ac:dyDescent="0.25">
      <c r="A1515" s="396" t="e">
        <f>"INN."&amp;EIGNIR!$B$3&amp;C1515</f>
        <v>#N/A</v>
      </c>
      <c r="B1515" s="511">
        <f>Lönd!M6</f>
        <v>0</v>
      </c>
      <c r="C1515" s="503" t="s">
        <v>3434</v>
      </c>
      <c r="D1515" s="504" t="s">
        <v>2610</v>
      </c>
      <c r="F1515" s="547"/>
      <c r="G1515" s="547">
        <f t="shared" si="48"/>
        <v>0</v>
      </c>
      <c r="H1515" s="547">
        <f t="shared" si="49"/>
        <v>0</v>
      </c>
    </row>
    <row r="1516" spans="1:8" x14ac:dyDescent="0.25">
      <c r="A1516" s="396" t="e">
        <f>"INN."&amp;EIGNIR!$B$3&amp;C1516</f>
        <v>#N/A</v>
      </c>
      <c r="B1516" s="511">
        <f>Lönd!M7</f>
        <v>0</v>
      </c>
      <c r="C1516" s="503" t="s">
        <v>3435</v>
      </c>
      <c r="F1516" s="547"/>
      <c r="G1516" s="547">
        <f t="shared" si="48"/>
        <v>0</v>
      </c>
      <c r="H1516" s="547">
        <f t="shared" si="49"/>
        <v>0</v>
      </c>
    </row>
    <row r="1517" spans="1:8" x14ac:dyDescent="0.25">
      <c r="A1517" s="396" t="e">
        <f>"INN."&amp;EIGNIR!$B$3&amp;C1517</f>
        <v>#N/A</v>
      </c>
      <c r="B1517" s="511">
        <f>Lönd!M8</f>
        <v>0</v>
      </c>
      <c r="C1517" s="503" t="s">
        <v>3436</v>
      </c>
      <c r="F1517" s="547"/>
      <c r="G1517" s="547">
        <f t="shared" si="48"/>
        <v>0</v>
      </c>
      <c r="H1517" s="547">
        <f t="shared" si="49"/>
        <v>0</v>
      </c>
    </row>
    <row r="1518" spans="1:8" x14ac:dyDescent="0.25">
      <c r="A1518" s="396" t="e">
        <f>"INN."&amp;EIGNIR!$B$3&amp;C1518</f>
        <v>#N/A</v>
      </c>
      <c r="B1518" s="511">
        <f>Lönd!M9</f>
        <v>0</v>
      </c>
      <c r="C1518" s="503" t="s">
        <v>3437</v>
      </c>
      <c r="F1518" s="547"/>
      <c r="G1518" s="547">
        <f t="shared" si="48"/>
        <v>0</v>
      </c>
      <c r="H1518" s="547">
        <f t="shared" si="49"/>
        <v>0</v>
      </c>
    </row>
    <row r="1519" spans="1:8" x14ac:dyDescent="0.25">
      <c r="A1519" s="396" t="e">
        <f>"INN."&amp;EIGNIR!$B$3&amp;C1519</f>
        <v>#N/A</v>
      </c>
      <c r="B1519" s="511">
        <f>Lönd!M10</f>
        <v>0</v>
      </c>
      <c r="C1519" s="503" t="s">
        <v>3438</v>
      </c>
      <c r="F1519" s="547"/>
      <c r="G1519" s="547">
        <f t="shared" si="48"/>
        <v>0</v>
      </c>
      <c r="H1519" s="547">
        <f t="shared" si="49"/>
        <v>0</v>
      </c>
    </row>
    <row r="1520" spans="1:8" x14ac:dyDescent="0.25">
      <c r="A1520" s="396" t="e">
        <f>"INN."&amp;EIGNIR!$B$3&amp;C1520</f>
        <v>#N/A</v>
      </c>
      <c r="B1520" s="511">
        <f>Lönd!M11</f>
        <v>0</v>
      </c>
      <c r="C1520" s="503" t="s">
        <v>3439</v>
      </c>
      <c r="F1520" s="547"/>
      <c r="G1520" s="547">
        <f t="shared" si="48"/>
        <v>0</v>
      </c>
      <c r="H1520" s="547">
        <f t="shared" si="49"/>
        <v>0</v>
      </c>
    </row>
    <row r="1521" spans="1:8" x14ac:dyDescent="0.25">
      <c r="A1521" s="396" t="e">
        <f>"INN."&amp;EIGNIR!$B$3&amp;C1521</f>
        <v>#N/A</v>
      </c>
      <c r="B1521" s="511">
        <f>Lönd!M12</f>
        <v>0</v>
      </c>
      <c r="C1521" s="503" t="s">
        <v>3440</v>
      </c>
      <c r="F1521" s="547"/>
      <c r="G1521" s="547">
        <f t="shared" si="48"/>
        <v>0</v>
      </c>
      <c r="H1521" s="547">
        <f t="shared" si="49"/>
        <v>0</v>
      </c>
    </row>
    <row r="1522" spans="1:8" x14ac:dyDescent="0.25">
      <c r="A1522" s="396" t="e">
        <f>"INN."&amp;EIGNIR!$B$3&amp;C1522</f>
        <v>#N/A</v>
      </c>
      <c r="B1522" s="511">
        <f>Lönd!M13</f>
        <v>0</v>
      </c>
      <c r="C1522" s="503" t="s">
        <v>3441</v>
      </c>
      <c r="F1522" s="547"/>
      <c r="G1522" s="547">
        <f t="shared" si="48"/>
        <v>0</v>
      </c>
      <c r="H1522" s="547">
        <f t="shared" si="49"/>
        <v>0</v>
      </c>
    </row>
    <row r="1523" spans="1:8" x14ac:dyDescent="0.25">
      <c r="A1523" s="396" t="e">
        <f>"INN."&amp;EIGNIR!$B$3&amp;C1523</f>
        <v>#N/A</v>
      </c>
      <c r="B1523" s="511">
        <f>Lönd!M14</f>
        <v>0</v>
      </c>
      <c r="C1523" s="503" t="s">
        <v>3442</v>
      </c>
      <c r="F1523" s="547"/>
      <c r="G1523" s="547">
        <f t="shared" si="48"/>
        <v>0</v>
      </c>
      <c r="H1523" s="547">
        <f t="shared" si="49"/>
        <v>0</v>
      </c>
    </row>
    <row r="1524" spans="1:8" x14ac:dyDescent="0.25">
      <c r="A1524" s="396" t="e">
        <f>"INN."&amp;EIGNIR!$B$3&amp;C1524</f>
        <v>#N/A</v>
      </c>
      <c r="B1524" s="511">
        <f>Lönd!M15</f>
        <v>0</v>
      </c>
      <c r="C1524" s="503" t="s">
        <v>3443</v>
      </c>
      <c r="F1524" s="547"/>
      <c r="G1524" s="547">
        <f t="shared" si="48"/>
        <v>0</v>
      </c>
      <c r="H1524" s="547">
        <f t="shared" si="49"/>
        <v>0</v>
      </c>
    </row>
    <row r="1525" spans="1:8" x14ac:dyDescent="0.25">
      <c r="A1525" s="396" t="e">
        <f>"INN."&amp;EIGNIR!$B$3&amp;C1525</f>
        <v>#N/A</v>
      </c>
      <c r="B1525" s="511">
        <f>Lönd!M16</f>
        <v>0</v>
      </c>
      <c r="C1525" s="503" t="s">
        <v>3444</v>
      </c>
      <c r="F1525" s="547"/>
      <c r="G1525" s="547">
        <f t="shared" si="48"/>
        <v>0</v>
      </c>
      <c r="H1525" s="547">
        <f t="shared" si="49"/>
        <v>0</v>
      </c>
    </row>
    <row r="1526" spans="1:8" x14ac:dyDescent="0.25">
      <c r="A1526" s="396" t="e">
        <f>"INN."&amp;EIGNIR!$B$3&amp;C1526</f>
        <v>#N/A</v>
      </c>
      <c r="B1526" s="511">
        <f>Lönd!M17</f>
        <v>0</v>
      </c>
      <c r="C1526" s="503" t="s">
        <v>3445</v>
      </c>
      <c r="D1526" s="512"/>
      <c r="F1526" s="547"/>
      <c r="G1526" s="547">
        <f t="shared" si="48"/>
        <v>0</v>
      </c>
      <c r="H1526" s="547">
        <f t="shared" si="49"/>
        <v>0</v>
      </c>
    </row>
    <row r="1527" spans="1:8" x14ac:dyDescent="0.25">
      <c r="A1527" s="396" t="e">
        <f>"INN."&amp;EIGNIR!$B$3&amp;C1527</f>
        <v>#N/A</v>
      </c>
      <c r="B1527" s="511">
        <f>Lönd!M18</f>
        <v>0</v>
      </c>
      <c r="C1527" s="503" t="s">
        <v>3446</v>
      </c>
      <c r="D1527" s="512"/>
      <c r="F1527" s="547"/>
      <c r="G1527" s="547">
        <f t="shared" si="48"/>
        <v>0</v>
      </c>
      <c r="H1527" s="547">
        <f t="shared" si="49"/>
        <v>0</v>
      </c>
    </row>
    <row r="1528" spans="1:8" x14ac:dyDescent="0.25">
      <c r="A1528" s="396" t="e">
        <f>"INN."&amp;EIGNIR!$B$3&amp;C1528</f>
        <v>#N/A</v>
      </c>
      <c r="B1528" s="511">
        <f>Lönd!M19</f>
        <v>0</v>
      </c>
      <c r="C1528" s="503" t="s">
        <v>3447</v>
      </c>
      <c r="D1528" s="512"/>
      <c r="F1528" s="547"/>
      <c r="G1528" s="547">
        <f t="shared" si="48"/>
        <v>0</v>
      </c>
      <c r="H1528" s="547">
        <f t="shared" si="49"/>
        <v>0</v>
      </c>
    </row>
    <row r="1529" spans="1:8" x14ac:dyDescent="0.25">
      <c r="A1529" s="396" t="e">
        <f>"INN."&amp;EIGNIR!$B$3&amp;C1529</f>
        <v>#N/A</v>
      </c>
      <c r="B1529" s="511">
        <f>Lönd!M20</f>
        <v>0</v>
      </c>
      <c r="C1529" s="503" t="s">
        <v>3448</v>
      </c>
      <c r="D1529" s="512"/>
      <c r="F1529" s="547"/>
      <c r="G1529" s="547">
        <f t="shared" si="48"/>
        <v>0</v>
      </c>
      <c r="H1529" s="547">
        <f t="shared" si="49"/>
        <v>0</v>
      </c>
    </row>
    <row r="1530" spans="1:8" x14ac:dyDescent="0.25">
      <c r="A1530" s="396" t="e">
        <f>"INN."&amp;EIGNIR!$B$3&amp;C1530</f>
        <v>#N/A</v>
      </c>
      <c r="B1530" s="511">
        <f>Lönd!M21</f>
        <v>0</v>
      </c>
      <c r="C1530" s="503" t="s">
        <v>3449</v>
      </c>
      <c r="D1530" s="512"/>
      <c r="F1530" s="547"/>
      <c r="G1530" s="547">
        <f t="shared" si="48"/>
        <v>0</v>
      </c>
      <c r="H1530" s="547">
        <f t="shared" si="49"/>
        <v>0</v>
      </c>
    </row>
    <row r="1531" spans="1:8" x14ac:dyDescent="0.25">
      <c r="A1531" s="396" t="e">
        <f>"INN."&amp;EIGNIR!$B$3&amp;C1531</f>
        <v>#N/A</v>
      </c>
      <c r="B1531" s="511">
        <f>Lönd!M22</f>
        <v>0</v>
      </c>
      <c r="C1531" s="503" t="s">
        <v>3450</v>
      </c>
      <c r="D1531" s="512"/>
      <c r="F1531" s="547"/>
      <c r="G1531" s="547">
        <f t="shared" si="48"/>
        <v>0</v>
      </c>
      <c r="H1531" s="547">
        <f t="shared" si="49"/>
        <v>0</v>
      </c>
    </row>
    <row r="1532" spans="1:8" x14ac:dyDescent="0.25">
      <c r="A1532" s="396" t="e">
        <f>"INN."&amp;EIGNIR!$B$3&amp;C1532</f>
        <v>#N/A</v>
      </c>
      <c r="B1532" s="511">
        <f>Lönd!M23</f>
        <v>0</v>
      </c>
      <c r="C1532" s="503" t="s">
        <v>3451</v>
      </c>
      <c r="D1532" s="512"/>
      <c r="F1532" s="547"/>
      <c r="G1532" s="547">
        <f t="shared" si="48"/>
        <v>0</v>
      </c>
      <c r="H1532" s="547">
        <f t="shared" si="49"/>
        <v>0</v>
      </c>
    </row>
    <row r="1533" spans="1:8" x14ac:dyDescent="0.25">
      <c r="A1533" s="396" t="e">
        <f>"INN."&amp;EIGNIR!$B$3&amp;C1533</f>
        <v>#N/A</v>
      </c>
      <c r="B1533" s="511">
        <f>Lönd!M24</f>
        <v>0</v>
      </c>
      <c r="C1533" s="503" t="s">
        <v>3452</v>
      </c>
      <c r="D1533" s="512"/>
      <c r="F1533" s="547"/>
      <c r="G1533" s="547">
        <f t="shared" si="48"/>
        <v>0</v>
      </c>
      <c r="H1533" s="547">
        <f t="shared" si="49"/>
        <v>0</v>
      </c>
    </row>
    <row r="1534" spans="1:8" x14ac:dyDescent="0.25">
      <c r="A1534" s="396" t="e">
        <f>"INN."&amp;EIGNIR!$B$3&amp;C1534</f>
        <v>#N/A</v>
      </c>
      <c r="B1534" s="511">
        <f>Lönd!M25</f>
        <v>0</v>
      </c>
      <c r="C1534" s="503" t="s">
        <v>3453</v>
      </c>
      <c r="D1534" s="512"/>
      <c r="F1534" s="547"/>
      <c r="G1534" s="547">
        <f t="shared" si="48"/>
        <v>0</v>
      </c>
      <c r="H1534" s="547">
        <f t="shared" si="49"/>
        <v>0</v>
      </c>
    </row>
    <row r="1535" spans="1:8" x14ac:dyDescent="0.25">
      <c r="A1535" s="396" t="e">
        <f>"INN."&amp;EIGNIR!$B$3&amp;C1535</f>
        <v>#N/A</v>
      </c>
      <c r="B1535" s="511">
        <f>Lönd!M26</f>
        <v>0</v>
      </c>
      <c r="C1535" s="503" t="s">
        <v>3454</v>
      </c>
      <c r="D1535" s="512"/>
      <c r="F1535" s="547"/>
      <c r="G1535" s="547">
        <f t="shared" si="48"/>
        <v>0</v>
      </c>
      <c r="H1535" s="547">
        <f t="shared" si="49"/>
        <v>0</v>
      </c>
    </row>
    <row r="1536" spans="1:8" x14ac:dyDescent="0.25">
      <c r="A1536" s="396" t="e">
        <f>"INN."&amp;EIGNIR!$B$3&amp;C1536</f>
        <v>#N/A</v>
      </c>
      <c r="B1536" s="511">
        <f>Lönd!M27</f>
        <v>0</v>
      </c>
      <c r="C1536" s="503" t="s">
        <v>3455</v>
      </c>
      <c r="D1536" s="512"/>
      <c r="F1536" s="547"/>
      <c r="G1536" s="547">
        <f t="shared" si="48"/>
        <v>0</v>
      </c>
      <c r="H1536" s="547">
        <f t="shared" si="49"/>
        <v>0</v>
      </c>
    </row>
    <row r="1537" spans="1:8" x14ac:dyDescent="0.25">
      <c r="A1537" s="396" t="e">
        <f>"INN."&amp;EIGNIR!$B$3&amp;C1537</f>
        <v>#N/A</v>
      </c>
      <c r="B1537" s="511">
        <f>Lönd!M28</f>
        <v>0</v>
      </c>
      <c r="C1537" s="503" t="s">
        <v>3456</v>
      </c>
      <c r="D1537" s="512"/>
      <c r="F1537" s="547"/>
      <c r="G1537" s="547">
        <f t="shared" si="48"/>
        <v>0</v>
      </c>
      <c r="H1537" s="547">
        <f t="shared" si="49"/>
        <v>0</v>
      </c>
    </row>
    <row r="1538" spans="1:8" x14ac:dyDescent="0.25">
      <c r="A1538" s="396" t="e">
        <f>"INN."&amp;EIGNIR!$B$3&amp;C1538</f>
        <v>#N/A</v>
      </c>
      <c r="B1538" s="511">
        <f>Lönd!M29</f>
        <v>0</v>
      </c>
      <c r="C1538" s="503" t="s">
        <v>3457</v>
      </c>
      <c r="D1538" s="512"/>
      <c r="F1538" s="547"/>
      <c r="G1538" s="547">
        <f t="shared" si="48"/>
        <v>0</v>
      </c>
      <c r="H1538" s="547">
        <f t="shared" si="49"/>
        <v>0</v>
      </c>
    </row>
    <row r="1539" spans="1:8" x14ac:dyDescent="0.25">
      <c r="A1539" s="396" t="e">
        <f>"INN."&amp;EIGNIR!$B$3&amp;C1539</f>
        <v>#N/A</v>
      </c>
      <c r="B1539" s="511">
        <f>Lönd!M30</f>
        <v>0</v>
      </c>
      <c r="C1539" s="503" t="s">
        <v>3458</v>
      </c>
      <c r="D1539" s="512"/>
      <c r="F1539" s="547"/>
      <c r="G1539" s="547">
        <f t="shared" si="48"/>
        <v>0</v>
      </c>
      <c r="H1539" s="547">
        <f t="shared" si="49"/>
        <v>0</v>
      </c>
    </row>
    <row r="1540" spans="1:8" x14ac:dyDescent="0.25">
      <c r="A1540" s="396" t="e">
        <f>"INN."&amp;EIGNIR!$B$3&amp;C1540</f>
        <v>#N/A</v>
      </c>
      <c r="B1540" s="511">
        <f>Lönd!M31</f>
        <v>0</v>
      </c>
      <c r="C1540" s="503" t="s">
        <v>3459</v>
      </c>
      <c r="D1540" s="512"/>
      <c r="F1540" s="547"/>
      <c r="G1540" s="547">
        <f t="shared" si="48"/>
        <v>0</v>
      </c>
      <c r="H1540" s="547">
        <f t="shared" si="49"/>
        <v>0</v>
      </c>
    </row>
    <row r="1541" spans="1:8" x14ac:dyDescent="0.25">
      <c r="A1541" s="396" t="e">
        <f>"INN."&amp;EIGNIR!$B$3&amp;C1541</f>
        <v>#N/A</v>
      </c>
      <c r="B1541" s="511">
        <f>Lönd!M32</f>
        <v>0</v>
      </c>
      <c r="C1541" s="503" t="s">
        <v>3460</v>
      </c>
      <c r="D1541" s="512"/>
      <c r="F1541" s="547"/>
      <c r="G1541" s="547">
        <f t="shared" si="48"/>
        <v>0</v>
      </c>
      <c r="H1541" s="547">
        <f t="shared" si="49"/>
        <v>0</v>
      </c>
    </row>
    <row r="1542" spans="1:8" x14ac:dyDescent="0.25">
      <c r="A1542" s="396" t="e">
        <f>"INN."&amp;EIGNIR!$B$3&amp;C1542</f>
        <v>#N/A</v>
      </c>
      <c r="B1542" s="511">
        <f>Lönd!M33</f>
        <v>0</v>
      </c>
      <c r="C1542" s="503" t="s">
        <v>3461</v>
      </c>
      <c r="D1542" s="512"/>
      <c r="F1542" s="547"/>
      <c r="G1542" s="547">
        <f t="shared" si="48"/>
        <v>0</v>
      </c>
      <c r="H1542" s="547">
        <f t="shared" si="49"/>
        <v>0</v>
      </c>
    </row>
    <row r="1543" spans="1:8" x14ac:dyDescent="0.25">
      <c r="A1543" s="396" t="e">
        <f>"INN."&amp;EIGNIR!$B$3&amp;C1543</f>
        <v>#N/A</v>
      </c>
      <c r="B1543" s="511">
        <f>Lönd!M34</f>
        <v>0</v>
      </c>
      <c r="C1543" s="503" t="s">
        <v>3462</v>
      </c>
      <c r="D1543" s="512"/>
      <c r="F1543" s="547"/>
      <c r="G1543" s="547">
        <f t="shared" si="48"/>
        <v>0</v>
      </c>
      <c r="H1543" s="547">
        <f t="shared" si="49"/>
        <v>0</v>
      </c>
    </row>
    <row r="1544" spans="1:8" x14ac:dyDescent="0.25">
      <c r="A1544" s="396" t="e">
        <f>"INN."&amp;EIGNIR!$B$3&amp;C1544</f>
        <v>#N/A</v>
      </c>
      <c r="B1544" s="511">
        <f>Lönd!M35</f>
        <v>0</v>
      </c>
      <c r="C1544" s="503" t="s">
        <v>3463</v>
      </c>
      <c r="D1544" s="512"/>
      <c r="F1544" s="547"/>
      <c r="G1544" s="547">
        <f t="shared" si="48"/>
        <v>0</v>
      </c>
      <c r="H1544" s="547">
        <f t="shared" si="49"/>
        <v>0</v>
      </c>
    </row>
    <row r="1545" spans="1:8" x14ac:dyDescent="0.25">
      <c r="A1545" s="396" t="e">
        <f>"INN."&amp;EIGNIR!$B$3&amp;C1545</f>
        <v>#N/A</v>
      </c>
      <c r="B1545" s="511">
        <f>Lönd!M36</f>
        <v>0</v>
      </c>
      <c r="C1545" s="503" t="s">
        <v>3464</v>
      </c>
      <c r="D1545" s="512"/>
      <c r="F1545" s="547"/>
      <c r="G1545" s="547">
        <f t="shared" si="48"/>
        <v>0</v>
      </c>
      <c r="H1545" s="547">
        <f t="shared" si="49"/>
        <v>0</v>
      </c>
    </row>
    <row r="1546" spans="1:8" x14ac:dyDescent="0.25">
      <c r="A1546" s="396" t="e">
        <f>"INN."&amp;EIGNIR!$B$3&amp;C1546</f>
        <v>#N/A</v>
      </c>
      <c r="B1546" s="511">
        <f>Lönd!M37</f>
        <v>0</v>
      </c>
      <c r="C1546" s="503" t="s">
        <v>3465</v>
      </c>
      <c r="D1546" s="512"/>
      <c r="F1546" s="547"/>
      <c r="G1546" s="547">
        <f t="shared" si="48"/>
        <v>0</v>
      </c>
      <c r="H1546" s="547">
        <f t="shared" si="49"/>
        <v>0</v>
      </c>
    </row>
    <row r="1547" spans="1:8" x14ac:dyDescent="0.25">
      <c r="A1547" s="396" t="e">
        <f>"INN."&amp;EIGNIR!$B$3&amp;C1547</f>
        <v>#N/A</v>
      </c>
      <c r="B1547" s="511">
        <f>Lönd!M38</f>
        <v>0</v>
      </c>
      <c r="C1547" s="503" t="s">
        <v>3466</v>
      </c>
      <c r="D1547" s="512"/>
      <c r="F1547" s="547"/>
      <c r="G1547" s="547">
        <f t="shared" si="48"/>
        <v>0</v>
      </c>
      <c r="H1547" s="547">
        <f t="shared" si="49"/>
        <v>0</v>
      </c>
    </row>
    <row r="1548" spans="1:8" x14ac:dyDescent="0.25">
      <c r="A1548" s="396" t="e">
        <f>"INN."&amp;EIGNIR!$B$3&amp;C1548</f>
        <v>#N/A</v>
      </c>
      <c r="B1548" s="511">
        <f>Lönd!M39</f>
        <v>0</v>
      </c>
      <c r="C1548" s="503" t="s">
        <v>3467</v>
      </c>
      <c r="D1548" s="512"/>
      <c r="F1548" s="547"/>
      <c r="G1548" s="547">
        <f t="shared" si="48"/>
        <v>0</v>
      </c>
      <c r="H1548" s="547">
        <f t="shared" si="49"/>
        <v>0</v>
      </c>
    </row>
    <row r="1549" spans="1:8" x14ac:dyDescent="0.25">
      <c r="A1549" s="396" t="e">
        <f>"INN."&amp;EIGNIR!$B$3&amp;C1549</f>
        <v>#N/A</v>
      </c>
      <c r="B1549" s="511">
        <f>Lönd!M40</f>
        <v>0</v>
      </c>
      <c r="C1549" s="503" t="s">
        <v>3468</v>
      </c>
      <c r="D1549" s="512"/>
      <c r="F1549" s="547"/>
      <c r="G1549" s="547">
        <f t="shared" si="48"/>
        <v>0</v>
      </c>
      <c r="H1549" s="547">
        <f t="shared" si="49"/>
        <v>0</v>
      </c>
    </row>
    <row r="1550" spans="1:8" x14ac:dyDescent="0.25">
      <c r="A1550" s="396" t="e">
        <f>"INN."&amp;EIGNIR!$B$3&amp;C1550</f>
        <v>#N/A</v>
      </c>
      <c r="B1550" s="511">
        <f>Lönd!M41</f>
        <v>0</v>
      </c>
      <c r="C1550" s="503" t="s">
        <v>3469</v>
      </c>
      <c r="D1550" s="512"/>
      <c r="F1550" s="547"/>
      <c r="G1550" s="547">
        <f t="shared" si="48"/>
        <v>0</v>
      </c>
      <c r="H1550" s="547">
        <f t="shared" si="49"/>
        <v>0</v>
      </c>
    </row>
    <row r="1551" spans="1:8" x14ac:dyDescent="0.25">
      <c r="A1551" s="396" t="e">
        <f>"INN."&amp;EIGNIR!$B$3&amp;C1551</f>
        <v>#N/A</v>
      </c>
      <c r="B1551" s="511">
        <f>Lönd!M42</f>
        <v>0</v>
      </c>
      <c r="C1551" s="503" t="s">
        <v>3470</v>
      </c>
      <c r="D1551" s="512"/>
      <c r="F1551" s="547"/>
      <c r="G1551" s="547">
        <f t="shared" ref="G1551:G1614" si="50">+F1551-B1551</f>
        <v>0</v>
      </c>
      <c r="H1551" s="547">
        <f t="shared" si="49"/>
        <v>0</v>
      </c>
    </row>
    <row r="1552" spans="1:8" x14ac:dyDescent="0.25">
      <c r="A1552" s="396" t="e">
        <f>"INN."&amp;EIGNIR!$B$3&amp;C1552</f>
        <v>#N/A</v>
      </c>
      <c r="B1552" s="511">
        <f>Lönd!M43</f>
        <v>0</v>
      </c>
      <c r="C1552" s="503" t="s">
        <v>3471</v>
      </c>
      <c r="D1552" s="512"/>
      <c r="F1552" s="547"/>
      <c r="G1552" s="547">
        <f t="shared" si="50"/>
        <v>0</v>
      </c>
      <c r="H1552" s="547">
        <f t="shared" ref="H1552:H1615" si="51">+ABS(G1552)</f>
        <v>0</v>
      </c>
    </row>
    <row r="1553" spans="1:8" x14ac:dyDescent="0.25">
      <c r="A1553" s="396" t="e">
        <f>"INN."&amp;EIGNIR!$B$3&amp;C1553</f>
        <v>#N/A</v>
      </c>
      <c r="B1553" s="511">
        <f>Lönd!M44</f>
        <v>0</v>
      </c>
      <c r="C1553" s="503" t="s">
        <v>3472</v>
      </c>
      <c r="D1553" s="512"/>
      <c r="F1553" s="547"/>
      <c r="G1553" s="547">
        <f t="shared" si="50"/>
        <v>0</v>
      </c>
      <c r="H1553" s="547">
        <f t="shared" si="51"/>
        <v>0</v>
      </c>
    </row>
    <row r="1554" spans="1:8" x14ac:dyDescent="0.25">
      <c r="A1554" s="396" t="e">
        <f>"INN."&amp;EIGNIR!$B$3&amp;C1554</f>
        <v>#N/A</v>
      </c>
      <c r="B1554" s="511">
        <f>Lönd!M45</f>
        <v>0</v>
      </c>
      <c r="C1554" s="503" t="s">
        <v>3473</v>
      </c>
      <c r="D1554" s="512"/>
      <c r="F1554" s="547"/>
      <c r="G1554" s="547">
        <f t="shared" si="50"/>
        <v>0</v>
      </c>
      <c r="H1554" s="547">
        <f t="shared" si="51"/>
        <v>0</v>
      </c>
    </row>
    <row r="1555" spans="1:8" x14ac:dyDescent="0.25">
      <c r="A1555" s="396" t="e">
        <f>"INN."&amp;EIGNIR!$B$3&amp;C1555</f>
        <v>#N/A</v>
      </c>
      <c r="B1555" s="511">
        <f>Lönd!M46</f>
        <v>0</v>
      </c>
      <c r="C1555" s="503" t="s">
        <v>3474</v>
      </c>
      <c r="D1555" s="512"/>
      <c r="F1555" s="547"/>
      <c r="G1555" s="547">
        <f t="shared" si="50"/>
        <v>0</v>
      </c>
      <c r="H1555" s="547">
        <f t="shared" si="51"/>
        <v>0</v>
      </c>
    </row>
    <row r="1556" spans="1:8" x14ac:dyDescent="0.25">
      <c r="A1556" s="396" t="e">
        <f>"INN."&amp;EIGNIR!$B$3&amp;C1556</f>
        <v>#N/A</v>
      </c>
      <c r="B1556" s="511">
        <f>Lönd!M47</f>
        <v>0</v>
      </c>
      <c r="C1556" s="503" t="s">
        <v>3475</v>
      </c>
      <c r="D1556" s="512"/>
      <c r="F1556" s="547"/>
      <c r="G1556" s="547">
        <f t="shared" si="50"/>
        <v>0</v>
      </c>
      <c r="H1556" s="547">
        <f t="shared" si="51"/>
        <v>0</v>
      </c>
    </row>
    <row r="1557" spans="1:8" x14ac:dyDescent="0.25">
      <c r="A1557" s="396" t="e">
        <f>"INN."&amp;EIGNIR!$B$3&amp;C1557</f>
        <v>#N/A</v>
      </c>
      <c r="B1557" s="511">
        <f>Lönd!M48</f>
        <v>0</v>
      </c>
      <c r="C1557" s="503" t="s">
        <v>3476</v>
      </c>
      <c r="D1557" s="512"/>
      <c r="F1557" s="547"/>
      <c r="G1557" s="547">
        <f t="shared" si="50"/>
        <v>0</v>
      </c>
      <c r="H1557" s="547">
        <f t="shared" si="51"/>
        <v>0</v>
      </c>
    </row>
    <row r="1558" spans="1:8" x14ac:dyDescent="0.25">
      <c r="A1558" s="396" t="e">
        <f>"INN."&amp;EIGNIR!$B$3&amp;C1558</f>
        <v>#N/A</v>
      </c>
      <c r="B1558" s="511">
        <f>Lönd!M49</f>
        <v>0</v>
      </c>
      <c r="C1558" s="503" t="s">
        <v>3477</v>
      </c>
      <c r="D1558" s="512"/>
      <c r="F1558" s="547"/>
      <c r="G1558" s="547">
        <f t="shared" si="50"/>
        <v>0</v>
      </c>
      <c r="H1558" s="547">
        <f t="shared" si="51"/>
        <v>0</v>
      </c>
    </row>
    <row r="1559" spans="1:8" x14ac:dyDescent="0.25">
      <c r="A1559" s="396" t="e">
        <f>"INN."&amp;EIGNIR!$B$3&amp;C1559</f>
        <v>#N/A</v>
      </c>
      <c r="B1559" s="511">
        <f>Lönd!M50</f>
        <v>0</v>
      </c>
      <c r="C1559" s="503" t="s">
        <v>3478</v>
      </c>
      <c r="D1559" s="512"/>
      <c r="F1559" s="547"/>
      <c r="G1559" s="547">
        <f t="shared" si="50"/>
        <v>0</v>
      </c>
      <c r="H1559" s="547">
        <f t="shared" si="51"/>
        <v>0</v>
      </c>
    </row>
    <row r="1560" spans="1:8" x14ac:dyDescent="0.25">
      <c r="A1560" s="396" t="e">
        <f>"INN."&amp;EIGNIR!$B$3&amp;C1560</f>
        <v>#N/A</v>
      </c>
      <c r="B1560" s="511">
        <f>Lönd!M51</f>
        <v>0</v>
      </c>
      <c r="C1560" s="503" t="s">
        <v>3479</v>
      </c>
      <c r="D1560" s="512"/>
      <c r="F1560" s="547"/>
      <c r="G1560" s="547">
        <f t="shared" si="50"/>
        <v>0</v>
      </c>
      <c r="H1560" s="547">
        <f t="shared" si="51"/>
        <v>0</v>
      </c>
    </row>
    <row r="1561" spans="1:8" x14ac:dyDescent="0.25">
      <c r="A1561" s="396" t="e">
        <f>"INN."&amp;EIGNIR!$B$3&amp;C1561</f>
        <v>#N/A</v>
      </c>
      <c r="B1561" s="511">
        <f>Lönd!M52</f>
        <v>0</v>
      </c>
      <c r="C1561" s="503" t="s">
        <v>3480</v>
      </c>
      <c r="D1561" s="512"/>
      <c r="F1561" s="547"/>
      <c r="G1561" s="547">
        <f t="shared" si="50"/>
        <v>0</v>
      </c>
      <c r="H1561" s="547">
        <f t="shared" si="51"/>
        <v>0</v>
      </c>
    </row>
    <row r="1562" spans="1:8" x14ac:dyDescent="0.25">
      <c r="A1562" s="396" t="e">
        <f>"INN."&amp;EIGNIR!$B$3&amp;C1562</f>
        <v>#N/A</v>
      </c>
      <c r="B1562" s="511">
        <f>Lönd!M53</f>
        <v>0</v>
      </c>
      <c r="C1562" s="503" t="s">
        <v>3481</v>
      </c>
      <c r="F1562" s="547"/>
      <c r="G1562" s="547">
        <f t="shared" si="50"/>
        <v>0</v>
      </c>
      <c r="H1562" s="547">
        <f t="shared" si="51"/>
        <v>0</v>
      </c>
    </row>
    <row r="1563" spans="1:8" x14ac:dyDescent="0.25">
      <c r="A1563" s="396" t="e">
        <f>"INN."&amp;EIGNIR!$B$3&amp;C1563</f>
        <v>#N/A</v>
      </c>
      <c r="B1563" s="511">
        <f>Lönd!M54</f>
        <v>0</v>
      </c>
      <c r="C1563" s="503" t="s">
        <v>3482</v>
      </c>
      <c r="F1563" s="547"/>
      <c r="G1563" s="547">
        <f t="shared" si="50"/>
        <v>0</v>
      </c>
      <c r="H1563" s="547">
        <f t="shared" si="51"/>
        <v>0</v>
      </c>
    </row>
    <row r="1564" spans="1:8" collapsed="1" x14ac:dyDescent="0.25">
      <c r="A1564" s="396" t="e">
        <f>"INN."&amp;EIGNIR!$B$3&amp;C1564</f>
        <v>#N/A</v>
      </c>
      <c r="B1564" s="511">
        <f>Lönd!N6</f>
        <v>0</v>
      </c>
      <c r="C1564" s="503" t="s">
        <v>3483</v>
      </c>
      <c r="D1564" s="504" t="s">
        <v>3484</v>
      </c>
      <c r="F1564" s="547"/>
      <c r="G1564" s="547">
        <f t="shared" si="50"/>
        <v>0</v>
      </c>
      <c r="H1564" s="547">
        <f t="shared" si="51"/>
        <v>0</v>
      </c>
    </row>
    <row r="1565" spans="1:8" x14ac:dyDescent="0.25">
      <c r="A1565" s="396" t="e">
        <f>"INN."&amp;EIGNIR!$B$3&amp;C1565</f>
        <v>#N/A</v>
      </c>
      <c r="B1565" s="511">
        <f>Lönd!N7</f>
        <v>0</v>
      </c>
      <c r="C1565" s="503" t="s">
        <v>3485</v>
      </c>
      <c r="F1565" s="547"/>
      <c r="G1565" s="547">
        <f t="shared" si="50"/>
        <v>0</v>
      </c>
      <c r="H1565" s="547">
        <f t="shared" si="51"/>
        <v>0</v>
      </c>
    </row>
    <row r="1566" spans="1:8" x14ac:dyDescent="0.25">
      <c r="A1566" s="396" t="e">
        <f>"INN."&amp;EIGNIR!$B$3&amp;C1566</f>
        <v>#N/A</v>
      </c>
      <c r="B1566" s="511">
        <f>Lönd!N8</f>
        <v>0</v>
      </c>
      <c r="C1566" s="503" t="s">
        <v>3486</v>
      </c>
      <c r="F1566" s="547"/>
      <c r="G1566" s="547">
        <f t="shared" si="50"/>
        <v>0</v>
      </c>
      <c r="H1566" s="547">
        <f t="shared" si="51"/>
        <v>0</v>
      </c>
    </row>
    <row r="1567" spans="1:8" x14ac:dyDescent="0.25">
      <c r="A1567" s="396" t="e">
        <f>"INN."&amp;EIGNIR!$B$3&amp;C1567</f>
        <v>#N/A</v>
      </c>
      <c r="B1567" s="511">
        <f>Lönd!N9</f>
        <v>0</v>
      </c>
      <c r="C1567" s="503" t="s">
        <v>3487</v>
      </c>
      <c r="F1567" s="547"/>
      <c r="G1567" s="547">
        <f t="shared" si="50"/>
        <v>0</v>
      </c>
      <c r="H1567" s="547">
        <f t="shared" si="51"/>
        <v>0</v>
      </c>
    </row>
    <row r="1568" spans="1:8" x14ac:dyDescent="0.25">
      <c r="A1568" s="396" t="e">
        <f>"INN."&amp;EIGNIR!$B$3&amp;C1568</f>
        <v>#N/A</v>
      </c>
      <c r="B1568" s="511">
        <f>Lönd!N10</f>
        <v>0</v>
      </c>
      <c r="C1568" s="503" t="s">
        <v>3488</v>
      </c>
      <c r="F1568" s="547"/>
      <c r="G1568" s="547">
        <f t="shared" si="50"/>
        <v>0</v>
      </c>
      <c r="H1568" s="547">
        <f t="shared" si="51"/>
        <v>0</v>
      </c>
    </row>
    <row r="1569" spans="1:8" x14ac:dyDescent="0.25">
      <c r="A1569" s="396" t="e">
        <f>"INN."&amp;EIGNIR!$B$3&amp;C1569</f>
        <v>#N/A</v>
      </c>
      <c r="B1569" s="511">
        <f>Lönd!N11</f>
        <v>0</v>
      </c>
      <c r="C1569" s="503" t="s">
        <v>3489</v>
      </c>
      <c r="F1569" s="547"/>
      <c r="G1569" s="547">
        <f t="shared" si="50"/>
        <v>0</v>
      </c>
      <c r="H1569" s="547">
        <f t="shared" si="51"/>
        <v>0</v>
      </c>
    </row>
    <row r="1570" spans="1:8" x14ac:dyDescent="0.25">
      <c r="A1570" s="396" t="e">
        <f>"INN."&amp;EIGNIR!$B$3&amp;C1570</f>
        <v>#N/A</v>
      </c>
      <c r="B1570" s="511">
        <f>Lönd!N12</f>
        <v>0</v>
      </c>
      <c r="C1570" s="503" t="s">
        <v>3490</v>
      </c>
      <c r="F1570" s="547"/>
      <c r="G1570" s="547">
        <f t="shared" si="50"/>
        <v>0</v>
      </c>
      <c r="H1570" s="547">
        <f t="shared" si="51"/>
        <v>0</v>
      </c>
    </row>
    <row r="1571" spans="1:8" x14ac:dyDescent="0.25">
      <c r="A1571" s="396" t="e">
        <f>"INN."&amp;EIGNIR!$B$3&amp;C1571</f>
        <v>#N/A</v>
      </c>
      <c r="B1571" s="511">
        <f>Lönd!N13</f>
        <v>0</v>
      </c>
      <c r="C1571" s="503" t="s">
        <v>3491</v>
      </c>
      <c r="F1571" s="547"/>
      <c r="G1571" s="547">
        <f t="shared" si="50"/>
        <v>0</v>
      </c>
      <c r="H1571" s="547">
        <f t="shared" si="51"/>
        <v>0</v>
      </c>
    </row>
    <row r="1572" spans="1:8" x14ac:dyDescent="0.25">
      <c r="A1572" s="396" t="e">
        <f>"INN."&amp;EIGNIR!$B$3&amp;C1572</f>
        <v>#N/A</v>
      </c>
      <c r="B1572" s="511">
        <f>Lönd!N14</f>
        <v>0</v>
      </c>
      <c r="C1572" s="503" t="s">
        <v>3492</v>
      </c>
      <c r="F1572" s="547"/>
      <c r="G1572" s="547">
        <f t="shared" si="50"/>
        <v>0</v>
      </c>
      <c r="H1572" s="547">
        <f t="shared" si="51"/>
        <v>0</v>
      </c>
    </row>
    <row r="1573" spans="1:8" x14ac:dyDescent="0.25">
      <c r="A1573" s="396" t="e">
        <f>"INN."&amp;EIGNIR!$B$3&amp;C1573</f>
        <v>#N/A</v>
      </c>
      <c r="B1573" s="511">
        <f>Lönd!N15</f>
        <v>0</v>
      </c>
      <c r="C1573" s="503" t="s">
        <v>3493</v>
      </c>
      <c r="F1573" s="547"/>
      <c r="G1573" s="547">
        <f t="shared" si="50"/>
        <v>0</v>
      </c>
      <c r="H1573" s="547">
        <f t="shared" si="51"/>
        <v>0</v>
      </c>
    </row>
    <row r="1574" spans="1:8" x14ac:dyDescent="0.25">
      <c r="A1574" s="396" t="e">
        <f>"INN."&amp;EIGNIR!$B$3&amp;C1574</f>
        <v>#N/A</v>
      </c>
      <c r="B1574" s="511">
        <f>Lönd!N16</f>
        <v>0</v>
      </c>
      <c r="C1574" s="503" t="s">
        <v>3494</v>
      </c>
      <c r="F1574" s="547"/>
      <c r="G1574" s="547">
        <f t="shared" si="50"/>
        <v>0</v>
      </c>
      <c r="H1574" s="547">
        <f t="shared" si="51"/>
        <v>0</v>
      </c>
    </row>
    <row r="1575" spans="1:8" x14ac:dyDescent="0.25">
      <c r="A1575" s="396" t="e">
        <f>"INN."&amp;EIGNIR!$B$3&amp;C1575</f>
        <v>#N/A</v>
      </c>
      <c r="B1575" s="511">
        <f>Lönd!N17</f>
        <v>0</v>
      </c>
      <c r="C1575" s="503" t="s">
        <v>3495</v>
      </c>
      <c r="F1575" s="547"/>
      <c r="G1575" s="547">
        <f t="shared" si="50"/>
        <v>0</v>
      </c>
      <c r="H1575" s="547">
        <f t="shared" si="51"/>
        <v>0</v>
      </c>
    </row>
    <row r="1576" spans="1:8" x14ac:dyDescent="0.25">
      <c r="A1576" s="396" t="e">
        <f>"INN."&amp;EIGNIR!$B$3&amp;C1576</f>
        <v>#N/A</v>
      </c>
      <c r="B1576" s="511">
        <f>Lönd!N18</f>
        <v>0</v>
      </c>
      <c r="C1576" s="503" t="s">
        <v>3496</v>
      </c>
      <c r="F1576" s="547"/>
      <c r="G1576" s="547">
        <f t="shared" si="50"/>
        <v>0</v>
      </c>
      <c r="H1576" s="547">
        <f t="shared" si="51"/>
        <v>0</v>
      </c>
    </row>
    <row r="1577" spans="1:8" x14ac:dyDescent="0.25">
      <c r="A1577" s="396" t="e">
        <f>"INN."&amp;EIGNIR!$B$3&amp;C1577</f>
        <v>#N/A</v>
      </c>
      <c r="B1577" s="511">
        <f>Lönd!N19</f>
        <v>0</v>
      </c>
      <c r="C1577" s="503" t="s">
        <v>3497</v>
      </c>
      <c r="F1577" s="547"/>
      <c r="G1577" s="547">
        <f t="shared" si="50"/>
        <v>0</v>
      </c>
      <c r="H1577" s="547">
        <f t="shared" si="51"/>
        <v>0</v>
      </c>
    </row>
    <row r="1578" spans="1:8" x14ac:dyDescent="0.25">
      <c r="A1578" s="396" t="e">
        <f>"INN."&amp;EIGNIR!$B$3&amp;C1578</f>
        <v>#N/A</v>
      </c>
      <c r="B1578" s="511">
        <f>Lönd!N20</f>
        <v>0</v>
      </c>
      <c r="C1578" s="503" t="s">
        <v>3498</v>
      </c>
      <c r="D1578" s="512"/>
      <c r="F1578" s="547"/>
      <c r="G1578" s="547">
        <f t="shared" si="50"/>
        <v>0</v>
      </c>
      <c r="H1578" s="547">
        <f t="shared" si="51"/>
        <v>0</v>
      </c>
    </row>
    <row r="1579" spans="1:8" x14ac:dyDescent="0.25">
      <c r="A1579" s="396" t="e">
        <f>"INN."&amp;EIGNIR!$B$3&amp;C1579</f>
        <v>#N/A</v>
      </c>
      <c r="B1579" s="511">
        <f>Lönd!N21</f>
        <v>0</v>
      </c>
      <c r="C1579" s="503" t="s">
        <v>3499</v>
      </c>
      <c r="D1579" s="512"/>
      <c r="F1579" s="547"/>
      <c r="G1579" s="547">
        <f t="shared" si="50"/>
        <v>0</v>
      </c>
      <c r="H1579" s="547">
        <f t="shared" si="51"/>
        <v>0</v>
      </c>
    </row>
    <row r="1580" spans="1:8" x14ac:dyDescent="0.25">
      <c r="A1580" s="396" t="e">
        <f>"INN."&amp;EIGNIR!$B$3&amp;C1580</f>
        <v>#N/A</v>
      </c>
      <c r="B1580" s="511">
        <f>Lönd!N22</f>
        <v>0</v>
      </c>
      <c r="C1580" s="503" t="s">
        <v>3500</v>
      </c>
      <c r="D1580" s="512"/>
      <c r="F1580" s="547"/>
      <c r="G1580" s="547">
        <f t="shared" si="50"/>
        <v>0</v>
      </c>
      <c r="H1580" s="547">
        <f t="shared" si="51"/>
        <v>0</v>
      </c>
    </row>
    <row r="1581" spans="1:8" x14ac:dyDescent="0.25">
      <c r="A1581" s="396" t="e">
        <f>"INN."&amp;EIGNIR!$B$3&amp;C1581</f>
        <v>#N/A</v>
      </c>
      <c r="B1581" s="511">
        <f>Lönd!N23</f>
        <v>0</v>
      </c>
      <c r="C1581" s="503" t="s">
        <v>3501</v>
      </c>
      <c r="D1581" s="512"/>
      <c r="F1581" s="547"/>
      <c r="G1581" s="547">
        <f t="shared" si="50"/>
        <v>0</v>
      </c>
      <c r="H1581" s="547">
        <f t="shared" si="51"/>
        <v>0</v>
      </c>
    </row>
    <row r="1582" spans="1:8" x14ac:dyDescent="0.25">
      <c r="A1582" s="396" t="e">
        <f>"INN."&amp;EIGNIR!$B$3&amp;C1582</f>
        <v>#N/A</v>
      </c>
      <c r="B1582" s="511">
        <f>Lönd!N24</f>
        <v>0</v>
      </c>
      <c r="C1582" s="503" t="s">
        <v>3502</v>
      </c>
      <c r="D1582" s="512"/>
      <c r="F1582" s="547"/>
      <c r="G1582" s="547">
        <f t="shared" si="50"/>
        <v>0</v>
      </c>
      <c r="H1582" s="547">
        <f t="shared" si="51"/>
        <v>0</v>
      </c>
    </row>
    <row r="1583" spans="1:8" x14ac:dyDescent="0.25">
      <c r="A1583" s="396" t="e">
        <f>"INN."&amp;EIGNIR!$B$3&amp;C1583</f>
        <v>#N/A</v>
      </c>
      <c r="B1583" s="511">
        <f>Lönd!N25</f>
        <v>0</v>
      </c>
      <c r="C1583" s="503" t="s">
        <v>3503</v>
      </c>
      <c r="D1583" s="512"/>
      <c r="F1583" s="547"/>
      <c r="G1583" s="547">
        <f t="shared" si="50"/>
        <v>0</v>
      </c>
      <c r="H1583" s="547">
        <f t="shared" si="51"/>
        <v>0</v>
      </c>
    </row>
    <row r="1584" spans="1:8" x14ac:dyDescent="0.25">
      <c r="A1584" s="396" t="e">
        <f>"INN."&amp;EIGNIR!$B$3&amp;C1584</f>
        <v>#N/A</v>
      </c>
      <c r="B1584" s="511">
        <f>Lönd!N26</f>
        <v>0</v>
      </c>
      <c r="C1584" s="503" t="s">
        <v>3504</v>
      </c>
      <c r="D1584" s="512"/>
      <c r="F1584" s="547"/>
      <c r="G1584" s="547">
        <f t="shared" si="50"/>
        <v>0</v>
      </c>
      <c r="H1584" s="547">
        <f t="shared" si="51"/>
        <v>0</v>
      </c>
    </row>
    <row r="1585" spans="1:8" x14ac:dyDescent="0.25">
      <c r="A1585" s="396" t="e">
        <f>"INN."&amp;EIGNIR!$B$3&amp;C1585</f>
        <v>#N/A</v>
      </c>
      <c r="B1585" s="511">
        <f>Lönd!N27</f>
        <v>0</v>
      </c>
      <c r="C1585" s="503" t="s">
        <v>3505</v>
      </c>
      <c r="D1585" s="512"/>
      <c r="F1585" s="547"/>
      <c r="G1585" s="547">
        <f t="shared" si="50"/>
        <v>0</v>
      </c>
      <c r="H1585" s="547">
        <f t="shared" si="51"/>
        <v>0</v>
      </c>
    </row>
    <row r="1586" spans="1:8" x14ac:dyDescent="0.25">
      <c r="A1586" s="396" t="e">
        <f>"INN."&amp;EIGNIR!$B$3&amp;C1586</f>
        <v>#N/A</v>
      </c>
      <c r="B1586" s="511">
        <f>Lönd!N28</f>
        <v>0</v>
      </c>
      <c r="C1586" s="503" t="s">
        <v>3506</v>
      </c>
      <c r="D1586" s="512"/>
      <c r="F1586" s="547"/>
      <c r="G1586" s="547">
        <f t="shared" si="50"/>
        <v>0</v>
      </c>
      <c r="H1586" s="547">
        <f t="shared" si="51"/>
        <v>0</v>
      </c>
    </row>
    <row r="1587" spans="1:8" x14ac:dyDescent="0.25">
      <c r="A1587" s="396" t="e">
        <f>"INN."&amp;EIGNIR!$B$3&amp;C1587</f>
        <v>#N/A</v>
      </c>
      <c r="B1587" s="511">
        <f>Lönd!N29</f>
        <v>0</v>
      </c>
      <c r="C1587" s="503" t="s">
        <v>3507</v>
      </c>
      <c r="D1587" s="512"/>
      <c r="F1587" s="547"/>
      <c r="G1587" s="547">
        <f t="shared" si="50"/>
        <v>0</v>
      </c>
      <c r="H1587" s="547">
        <f t="shared" si="51"/>
        <v>0</v>
      </c>
    </row>
    <row r="1588" spans="1:8" x14ac:dyDescent="0.25">
      <c r="A1588" s="396" t="e">
        <f>"INN."&amp;EIGNIR!$B$3&amp;C1588</f>
        <v>#N/A</v>
      </c>
      <c r="B1588" s="511">
        <f>Lönd!N30</f>
        <v>0</v>
      </c>
      <c r="C1588" s="503" t="s">
        <v>3508</v>
      </c>
      <c r="D1588" s="512"/>
      <c r="F1588" s="547"/>
      <c r="G1588" s="547">
        <f t="shared" si="50"/>
        <v>0</v>
      </c>
      <c r="H1588" s="547">
        <f t="shared" si="51"/>
        <v>0</v>
      </c>
    </row>
    <row r="1589" spans="1:8" x14ac:dyDescent="0.25">
      <c r="A1589" s="396" t="e">
        <f>"INN."&amp;EIGNIR!$B$3&amp;C1589</f>
        <v>#N/A</v>
      </c>
      <c r="B1589" s="511">
        <f>Lönd!N31</f>
        <v>0</v>
      </c>
      <c r="C1589" s="503" t="s">
        <v>3509</v>
      </c>
      <c r="D1589" s="512"/>
      <c r="F1589" s="547"/>
      <c r="G1589" s="547">
        <f t="shared" si="50"/>
        <v>0</v>
      </c>
      <c r="H1589" s="547">
        <f t="shared" si="51"/>
        <v>0</v>
      </c>
    </row>
    <row r="1590" spans="1:8" x14ac:dyDescent="0.25">
      <c r="A1590" s="396" t="e">
        <f>"INN."&amp;EIGNIR!$B$3&amp;C1590</f>
        <v>#N/A</v>
      </c>
      <c r="B1590" s="511">
        <f>Lönd!N32</f>
        <v>0</v>
      </c>
      <c r="C1590" s="503" t="s">
        <v>3510</v>
      </c>
      <c r="D1590" s="512"/>
      <c r="F1590" s="547"/>
      <c r="G1590" s="547">
        <f t="shared" si="50"/>
        <v>0</v>
      </c>
      <c r="H1590" s="547">
        <f t="shared" si="51"/>
        <v>0</v>
      </c>
    </row>
    <row r="1591" spans="1:8" x14ac:dyDescent="0.25">
      <c r="A1591" s="396" t="e">
        <f>"INN."&amp;EIGNIR!$B$3&amp;C1591</f>
        <v>#N/A</v>
      </c>
      <c r="B1591" s="511">
        <f>Lönd!N33</f>
        <v>0</v>
      </c>
      <c r="C1591" s="503" t="s">
        <v>3511</v>
      </c>
      <c r="D1591" s="512"/>
      <c r="F1591" s="547"/>
      <c r="G1591" s="547">
        <f t="shared" si="50"/>
        <v>0</v>
      </c>
      <c r="H1591" s="547">
        <f t="shared" si="51"/>
        <v>0</v>
      </c>
    </row>
    <row r="1592" spans="1:8" x14ac:dyDescent="0.25">
      <c r="A1592" s="396" t="e">
        <f>"INN."&amp;EIGNIR!$B$3&amp;C1592</f>
        <v>#N/A</v>
      </c>
      <c r="B1592" s="511">
        <f>Lönd!N34</f>
        <v>0</v>
      </c>
      <c r="C1592" s="503" t="s">
        <v>3512</v>
      </c>
      <c r="D1592" s="512"/>
      <c r="F1592" s="547"/>
      <c r="G1592" s="547">
        <f t="shared" si="50"/>
        <v>0</v>
      </c>
      <c r="H1592" s="547">
        <f t="shared" si="51"/>
        <v>0</v>
      </c>
    </row>
    <row r="1593" spans="1:8" x14ac:dyDescent="0.25">
      <c r="A1593" s="396" t="e">
        <f>"INN."&amp;EIGNIR!$B$3&amp;C1593</f>
        <v>#N/A</v>
      </c>
      <c r="B1593" s="511">
        <f>Lönd!N35</f>
        <v>0</v>
      </c>
      <c r="C1593" s="503" t="s">
        <v>3513</v>
      </c>
      <c r="D1593" s="512"/>
      <c r="F1593" s="547"/>
      <c r="G1593" s="547">
        <f t="shared" si="50"/>
        <v>0</v>
      </c>
      <c r="H1593" s="547">
        <f t="shared" si="51"/>
        <v>0</v>
      </c>
    </row>
    <row r="1594" spans="1:8" x14ac:dyDescent="0.25">
      <c r="A1594" s="396" t="e">
        <f>"INN."&amp;EIGNIR!$B$3&amp;C1594</f>
        <v>#N/A</v>
      </c>
      <c r="B1594" s="511">
        <f>Lönd!N36</f>
        <v>0</v>
      </c>
      <c r="C1594" s="503" t="s">
        <v>3514</v>
      </c>
      <c r="D1594" s="512"/>
      <c r="F1594" s="547"/>
      <c r="G1594" s="547">
        <f t="shared" si="50"/>
        <v>0</v>
      </c>
      <c r="H1594" s="547">
        <f t="shared" si="51"/>
        <v>0</v>
      </c>
    </row>
    <row r="1595" spans="1:8" x14ac:dyDescent="0.25">
      <c r="A1595" s="396" t="e">
        <f>"INN."&amp;EIGNIR!$B$3&amp;C1595</f>
        <v>#N/A</v>
      </c>
      <c r="B1595" s="511">
        <f>Lönd!N37</f>
        <v>0</v>
      </c>
      <c r="C1595" s="503" t="s">
        <v>3515</v>
      </c>
      <c r="D1595" s="512"/>
      <c r="F1595" s="547"/>
      <c r="G1595" s="547">
        <f t="shared" si="50"/>
        <v>0</v>
      </c>
      <c r="H1595" s="547">
        <f t="shared" si="51"/>
        <v>0</v>
      </c>
    </row>
    <row r="1596" spans="1:8" x14ac:dyDescent="0.25">
      <c r="A1596" s="396" t="e">
        <f>"INN."&amp;EIGNIR!$B$3&amp;C1596</f>
        <v>#N/A</v>
      </c>
      <c r="B1596" s="511">
        <f>Lönd!N38</f>
        <v>0</v>
      </c>
      <c r="C1596" s="503" t="s">
        <v>3516</v>
      </c>
      <c r="D1596" s="512"/>
      <c r="F1596" s="547"/>
      <c r="G1596" s="547">
        <f t="shared" si="50"/>
        <v>0</v>
      </c>
      <c r="H1596" s="547">
        <f t="shared" si="51"/>
        <v>0</v>
      </c>
    </row>
    <row r="1597" spans="1:8" x14ac:dyDescent="0.25">
      <c r="A1597" s="396" t="e">
        <f>"INN."&amp;EIGNIR!$B$3&amp;C1597</f>
        <v>#N/A</v>
      </c>
      <c r="B1597" s="511">
        <f>Lönd!N39</f>
        <v>0</v>
      </c>
      <c r="C1597" s="503" t="s">
        <v>3517</v>
      </c>
      <c r="D1597" s="512"/>
      <c r="F1597" s="547"/>
      <c r="G1597" s="547">
        <f t="shared" si="50"/>
        <v>0</v>
      </c>
      <c r="H1597" s="547">
        <f t="shared" si="51"/>
        <v>0</v>
      </c>
    </row>
    <row r="1598" spans="1:8" x14ac:dyDescent="0.25">
      <c r="A1598" s="396" t="e">
        <f>"INN."&amp;EIGNIR!$B$3&amp;C1598</f>
        <v>#N/A</v>
      </c>
      <c r="B1598" s="511">
        <f>Lönd!N40</f>
        <v>0</v>
      </c>
      <c r="C1598" s="503" t="s">
        <v>3518</v>
      </c>
      <c r="D1598" s="512"/>
      <c r="F1598" s="547"/>
      <c r="G1598" s="547">
        <f t="shared" si="50"/>
        <v>0</v>
      </c>
      <c r="H1598" s="547">
        <f t="shared" si="51"/>
        <v>0</v>
      </c>
    </row>
    <row r="1599" spans="1:8" x14ac:dyDescent="0.25">
      <c r="A1599" s="396" t="e">
        <f>"INN."&amp;EIGNIR!$B$3&amp;C1599</f>
        <v>#N/A</v>
      </c>
      <c r="B1599" s="511">
        <f>Lönd!N41</f>
        <v>0</v>
      </c>
      <c r="C1599" s="503" t="s">
        <v>3519</v>
      </c>
      <c r="D1599" s="512"/>
      <c r="F1599" s="547"/>
      <c r="G1599" s="547">
        <f t="shared" si="50"/>
        <v>0</v>
      </c>
      <c r="H1599" s="547">
        <f t="shared" si="51"/>
        <v>0</v>
      </c>
    </row>
    <row r="1600" spans="1:8" x14ac:dyDescent="0.25">
      <c r="A1600" s="396" t="e">
        <f>"INN."&amp;EIGNIR!$B$3&amp;C1600</f>
        <v>#N/A</v>
      </c>
      <c r="B1600" s="511">
        <f>Lönd!N42</f>
        <v>0</v>
      </c>
      <c r="C1600" s="503" t="s">
        <v>3520</v>
      </c>
      <c r="D1600" s="512"/>
      <c r="F1600" s="547"/>
      <c r="G1600" s="547">
        <f t="shared" si="50"/>
        <v>0</v>
      </c>
      <c r="H1600" s="547">
        <f t="shared" si="51"/>
        <v>0</v>
      </c>
    </row>
    <row r="1601" spans="1:8" x14ac:dyDescent="0.25">
      <c r="A1601" s="396" t="e">
        <f>"INN."&amp;EIGNIR!$B$3&amp;C1601</f>
        <v>#N/A</v>
      </c>
      <c r="B1601" s="511">
        <f>Lönd!N43</f>
        <v>0</v>
      </c>
      <c r="C1601" s="503" t="s">
        <v>3521</v>
      </c>
      <c r="D1601" s="512"/>
      <c r="F1601" s="547"/>
      <c r="G1601" s="547">
        <f t="shared" si="50"/>
        <v>0</v>
      </c>
      <c r="H1601" s="547">
        <f t="shared" si="51"/>
        <v>0</v>
      </c>
    </row>
    <row r="1602" spans="1:8" x14ac:dyDescent="0.25">
      <c r="A1602" s="396" t="e">
        <f>"INN."&amp;EIGNIR!$B$3&amp;C1602</f>
        <v>#N/A</v>
      </c>
      <c r="B1602" s="511">
        <f>Lönd!N44</f>
        <v>0</v>
      </c>
      <c r="C1602" s="503" t="s">
        <v>3522</v>
      </c>
      <c r="D1602" s="512"/>
      <c r="F1602" s="547"/>
      <c r="G1602" s="547">
        <f t="shared" si="50"/>
        <v>0</v>
      </c>
      <c r="H1602" s="547">
        <f t="shared" si="51"/>
        <v>0</v>
      </c>
    </row>
    <row r="1603" spans="1:8" x14ac:dyDescent="0.25">
      <c r="A1603" s="396" t="e">
        <f>"INN."&amp;EIGNIR!$B$3&amp;C1603</f>
        <v>#N/A</v>
      </c>
      <c r="B1603" s="511">
        <f>Lönd!N45</f>
        <v>0</v>
      </c>
      <c r="C1603" s="503" t="s">
        <v>3523</v>
      </c>
      <c r="D1603" s="512"/>
      <c r="F1603" s="547"/>
      <c r="G1603" s="547">
        <f t="shared" si="50"/>
        <v>0</v>
      </c>
      <c r="H1603" s="547">
        <f t="shared" si="51"/>
        <v>0</v>
      </c>
    </row>
    <row r="1604" spans="1:8" x14ac:dyDescent="0.25">
      <c r="A1604" s="396" t="e">
        <f>"INN."&amp;EIGNIR!$B$3&amp;C1604</f>
        <v>#N/A</v>
      </c>
      <c r="B1604" s="511">
        <f>Lönd!N46</f>
        <v>0</v>
      </c>
      <c r="C1604" s="503" t="s">
        <v>3524</v>
      </c>
      <c r="D1604" s="512"/>
      <c r="F1604" s="547"/>
      <c r="G1604" s="547">
        <f t="shared" si="50"/>
        <v>0</v>
      </c>
      <c r="H1604" s="547">
        <f t="shared" si="51"/>
        <v>0</v>
      </c>
    </row>
    <row r="1605" spans="1:8" x14ac:dyDescent="0.25">
      <c r="A1605" s="396" t="e">
        <f>"INN."&amp;EIGNIR!$B$3&amp;C1605</f>
        <v>#N/A</v>
      </c>
      <c r="B1605" s="511">
        <f>Lönd!N47</f>
        <v>0</v>
      </c>
      <c r="C1605" s="503" t="s">
        <v>3525</v>
      </c>
      <c r="D1605" s="512"/>
      <c r="F1605" s="547"/>
      <c r="G1605" s="547">
        <f t="shared" si="50"/>
        <v>0</v>
      </c>
      <c r="H1605" s="547">
        <f t="shared" si="51"/>
        <v>0</v>
      </c>
    </row>
    <row r="1606" spans="1:8" x14ac:dyDescent="0.25">
      <c r="A1606" s="396" t="e">
        <f>"INN."&amp;EIGNIR!$B$3&amp;C1606</f>
        <v>#N/A</v>
      </c>
      <c r="B1606" s="511">
        <f>Lönd!N48</f>
        <v>0</v>
      </c>
      <c r="C1606" s="503" t="s">
        <v>3526</v>
      </c>
      <c r="F1606" s="547"/>
      <c r="G1606" s="547">
        <f t="shared" si="50"/>
        <v>0</v>
      </c>
      <c r="H1606" s="547">
        <f t="shared" si="51"/>
        <v>0</v>
      </c>
    </row>
    <row r="1607" spans="1:8" x14ac:dyDescent="0.25">
      <c r="A1607" s="396" t="e">
        <f>"INN."&amp;EIGNIR!$B$3&amp;C1607</f>
        <v>#N/A</v>
      </c>
      <c r="B1607" s="511">
        <f>Lönd!N49</f>
        <v>0</v>
      </c>
      <c r="C1607" s="503" t="s">
        <v>3527</v>
      </c>
      <c r="F1607" s="547"/>
      <c r="G1607" s="547">
        <f t="shared" si="50"/>
        <v>0</v>
      </c>
      <c r="H1607" s="547">
        <f t="shared" si="51"/>
        <v>0</v>
      </c>
    </row>
    <row r="1608" spans="1:8" x14ac:dyDescent="0.25">
      <c r="A1608" s="396" t="e">
        <f>"INN."&amp;EIGNIR!$B$3&amp;C1608</f>
        <v>#N/A</v>
      </c>
      <c r="B1608" s="511">
        <f>Lönd!N50</f>
        <v>0</v>
      </c>
      <c r="C1608" s="503" t="s">
        <v>3528</v>
      </c>
      <c r="F1608" s="547"/>
      <c r="G1608" s="547">
        <f t="shared" si="50"/>
        <v>0</v>
      </c>
      <c r="H1608" s="547">
        <f t="shared" si="51"/>
        <v>0</v>
      </c>
    </row>
    <row r="1609" spans="1:8" x14ac:dyDescent="0.25">
      <c r="A1609" s="396" t="e">
        <f>"INN."&amp;EIGNIR!$B$3&amp;C1609</f>
        <v>#N/A</v>
      </c>
      <c r="B1609" s="511">
        <f>Lönd!N51</f>
        <v>0</v>
      </c>
      <c r="C1609" s="503" t="s">
        <v>3529</v>
      </c>
      <c r="F1609" s="547"/>
      <c r="G1609" s="547">
        <f t="shared" si="50"/>
        <v>0</v>
      </c>
      <c r="H1609" s="547">
        <f t="shared" si="51"/>
        <v>0</v>
      </c>
    </row>
    <row r="1610" spans="1:8" x14ac:dyDescent="0.25">
      <c r="A1610" s="396" t="e">
        <f>"INN."&amp;EIGNIR!$B$3&amp;C1610</f>
        <v>#N/A</v>
      </c>
      <c r="B1610" s="511">
        <f>Lönd!N52</f>
        <v>0</v>
      </c>
      <c r="C1610" s="503" t="s">
        <v>3530</v>
      </c>
      <c r="F1610" s="547"/>
      <c r="G1610" s="547">
        <f t="shared" si="50"/>
        <v>0</v>
      </c>
      <c r="H1610" s="547">
        <f t="shared" si="51"/>
        <v>0</v>
      </c>
    </row>
    <row r="1611" spans="1:8" x14ac:dyDescent="0.25">
      <c r="A1611" s="396" t="e">
        <f>"INN."&amp;EIGNIR!$B$3&amp;C1611</f>
        <v>#N/A</v>
      </c>
      <c r="B1611" s="511">
        <f>Lönd!N53</f>
        <v>0</v>
      </c>
      <c r="C1611" s="503" t="s">
        <v>3531</v>
      </c>
      <c r="F1611" s="547"/>
      <c r="G1611" s="547">
        <f t="shared" si="50"/>
        <v>0</v>
      </c>
      <c r="H1611" s="547">
        <f t="shared" si="51"/>
        <v>0</v>
      </c>
    </row>
    <row r="1612" spans="1:8" x14ac:dyDescent="0.25">
      <c r="A1612" s="396" t="e">
        <f>"INN."&amp;EIGNIR!$B$3&amp;C1612</f>
        <v>#N/A</v>
      </c>
      <c r="B1612" s="511">
        <f>Lönd!N54</f>
        <v>0</v>
      </c>
      <c r="C1612" s="503" t="s">
        <v>3532</v>
      </c>
      <c r="F1612" s="547"/>
      <c r="G1612" s="547">
        <f t="shared" si="50"/>
        <v>0</v>
      </c>
      <c r="H1612" s="547">
        <f t="shared" si="51"/>
        <v>0</v>
      </c>
    </row>
    <row r="1613" spans="1:8" collapsed="1" x14ac:dyDescent="0.25">
      <c r="A1613" s="396" t="e">
        <f>"INN."&amp;EIGNIR!$B$3&amp;C1613</f>
        <v>#N/A</v>
      </c>
      <c r="B1613" s="511">
        <f>Lönd!O5</f>
        <v>0</v>
      </c>
      <c r="C1613" s="503" t="s">
        <v>3533</v>
      </c>
      <c r="D1613" s="504" t="s">
        <v>3534</v>
      </c>
      <c r="F1613" s="547"/>
      <c r="G1613" s="547">
        <f t="shared" si="50"/>
        <v>0</v>
      </c>
      <c r="H1613" s="547">
        <f t="shared" si="51"/>
        <v>0</v>
      </c>
    </row>
    <row r="1614" spans="1:8" x14ac:dyDescent="0.25">
      <c r="A1614" s="396" t="e">
        <f>"INN."&amp;EIGNIR!$B$3&amp;C1614</f>
        <v>#N/A</v>
      </c>
      <c r="B1614" s="511">
        <f>Lönd!O6</f>
        <v>0</v>
      </c>
      <c r="C1614" s="503" t="s">
        <v>3535</v>
      </c>
      <c r="D1614" s="512"/>
      <c r="F1614" s="547"/>
      <c r="G1614" s="547">
        <f t="shared" si="50"/>
        <v>0</v>
      </c>
      <c r="H1614" s="547">
        <f t="shared" si="51"/>
        <v>0</v>
      </c>
    </row>
    <row r="1615" spans="1:8" x14ac:dyDescent="0.25">
      <c r="A1615" s="396" t="e">
        <f>"INN."&amp;EIGNIR!$B$3&amp;C1615</f>
        <v>#N/A</v>
      </c>
      <c r="B1615" s="511">
        <f>Lönd!O7</f>
        <v>0</v>
      </c>
      <c r="C1615" s="503" t="s">
        <v>3536</v>
      </c>
      <c r="D1615" s="512"/>
      <c r="F1615" s="547"/>
      <c r="G1615" s="547">
        <f t="shared" ref="G1615:G1678" si="52">+F1615-B1615</f>
        <v>0</v>
      </c>
      <c r="H1615" s="547">
        <f t="shared" si="51"/>
        <v>0</v>
      </c>
    </row>
    <row r="1616" spans="1:8" x14ac:dyDescent="0.25">
      <c r="A1616" s="396" t="e">
        <f>"INN."&amp;EIGNIR!$B$3&amp;C1616</f>
        <v>#N/A</v>
      </c>
      <c r="B1616" s="511">
        <f>Lönd!O8</f>
        <v>0</v>
      </c>
      <c r="C1616" s="503" t="s">
        <v>3537</v>
      </c>
      <c r="D1616" s="512"/>
      <c r="F1616" s="547"/>
      <c r="G1616" s="547">
        <f t="shared" si="52"/>
        <v>0</v>
      </c>
      <c r="H1616" s="547">
        <f t="shared" ref="H1616:H1679" si="53">+ABS(G1616)</f>
        <v>0</v>
      </c>
    </row>
    <row r="1617" spans="1:8" x14ac:dyDescent="0.25">
      <c r="A1617" s="396" t="e">
        <f>"INN."&amp;EIGNIR!$B$3&amp;C1617</f>
        <v>#N/A</v>
      </c>
      <c r="B1617" s="511">
        <f>Lönd!O9</f>
        <v>0</v>
      </c>
      <c r="C1617" s="503" t="s">
        <v>3538</v>
      </c>
      <c r="D1617" s="512"/>
      <c r="F1617" s="547"/>
      <c r="G1617" s="547">
        <f t="shared" si="52"/>
        <v>0</v>
      </c>
      <c r="H1617" s="547">
        <f t="shared" si="53"/>
        <v>0</v>
      </c>
    </row>
    <row r="1618" spans="1:8" x14ac:dyDescent="0.25">
      <c r="A1618" s="396" t="e">
        <f>"INN."&amp;EIGNIR!$B$3&amp;C1618</f>
        <v>#N/A</v>
      </c>
      <c r="B1618" s="511">
        <f>Lönd!O10</f>
        <v>0</v>
      </c>
      <c r="C1618" s="503" t="s">
        <v>3539</v>
      </c>
      <c r="D1618" s="512"/>
      <c r="F1618" s="547"/>
      <c r="G1618" s="547">
        <f t="shared" si="52"/>
        <v>0</v>
      </c>
      <c r="H1618" s="547">
        <f t="shared" si="53"/>
        <v>0</v>
      </c>
    </row>
    <row r="1619" spans="1:8" x14ac:dyDescent="0.25">
      <c r="A1619" s="396" t="e">
        <f>"INN."&amp;EIGNIR!$B$3&amp;C1619</f>
        <v>#N/A</v>
      </c>
      <c r="B1619" s="511">
        <f>Lönd!O11</f>
        <v>0</v>
      </c>
      <c r="C1619" s="503" t="s">
        <v>3540</v>
      </c>
      <c r="D1619" s="512"/>
      <c r="F1619" s="547"/>
      <c r="G1619" s="547">
        <f t="shared" si="52"/>
        <v>0</v>
      </c>
      <c r="H1619" s="547">
        <f t="shared" si="53"/>
        <v>0</v>
      </c>
    </row>
    <row r="1620" spans="1:8" x14ac:dyDescent="0.25">
      <c r="A1620" s="396" t="e">
        <f>"INN."&amp;EIGNIR!$B$3&amp;C1620</f>
        <v>#N/A</v>
      </c>
      <c r="B1620" s="511">
        <f>Lönd!O12</f>
        <v>0</v>
      </c>
      <c r="C1620" s="503" t="s">
        <v>3541</v>
      </c>
      <c r="D1620" s="512"/>
      <c r="F1620" s="547"/>
      <c r="G1620" s="547">
        <f t="shared" si="52"/>
        <v>0</v>
      </c>
      <c r="H1620" s="547">
        <f t="shared" si="53"/>
        <v>0</v>
      </c>
    </row>
    <row r="1621" spans="1:8" x14ac:dyDescent="0.25">
      <c r="A1621" s="396" t="e">
        <f>"INN."&amp;EIGNIR!$B$3&amp;C1621</f>
        <v>#N/A</v>
      </c>
      <c r="B1621" s="511">
        <f>Lönd!O13</f>
        <v>0</v>
      </c>
      <c r="C1621" s="503" t="s">
        <v>3542</v>
      </c>
      <c r="D1621" s="512"/>
      <c r="F1621" s="547"/>
      <c r="G1621" s="547">
        <f t="shared" si="52"/>
        <v>0</v>
      </c>
      <c r="H1621" s="547">
        <f t="shared" si="53"/>
        <v>0</v>
      </c>
    </row>
    <row r="1622" spans="1:8" x14ac:dyDescent="0.25">
      <c r="A1622" s="396" t="e">
        <f>"INN."&amp;EIGNIR!$B$3&amp;C1622</f>
        <v>#N/A</v>
      </c>
      <c r="B1622" s="511">
        <f>Lönd!O14</f>
        <v>0</v>
      </c>
      <c r="C1622" s="503" t="s">
        <v>3543</v>
      </c>
      <c r="D1622" s="512"/>
      <c r="F1622" s="547"/>
      <c r="G1622" s="547">
        <f t="shared" si="52"/>
        <v>0</v>
      </c>
      <c r="H1622" s="547">
        <f t="shared" si="53"/>
        <v>0</v>
      </c>
    </row>
    <row r="1623" spans="1:8" x14ac:dyDescent="0.25">
      <c r="A1623" s="396" t="e">
        <f>"INN."&amp;EIGNIR!$B$3&amp;C1623</f>
        <v>#N/A</v>
      </c>
      <c r="B1623" s="511">
        <f>Lönd!O15</f>
        <v>0</v>
      </c>
      <c r="C1623" s="503" t="s">
        <v>3544</v>
      </c>
      <c r="D1623" s="512"/>
      <c r="F1623" s="547"/>
      <c r="G1623" s="547">
        <f t="shared" si="52"/>
        <v>0</v>
      </c>
      <c r="H1623" s="547">
        <f t="shared" si="53"/>
        <v>0</v>
      </c>
    </row>
    <row r="1624" spans="1:8" x14ac:dyDescent="0.25">
      <c r="A1624" s="396" t="e">
        <f>"INN."&amp;EIGNIR!$B$3&amp;C1624</f>
        <v>#N/A</v>
      </c>
      <c r="B1624" s="511">
        <f>Lönd!O16</f>
        <v>0</v>
      </c>
      <c r="C1624" s="503" t="s">
        <v>3545</v>
      </c>
      <c r="D1624" s="512"/>
      <c r="F1624" s="547"/>
      <c r="G1624" s="547">
        <f t="shared" si="52"/>
        <v>0</v>
      </c>
      <c r="H1624" s="547">
        <f t="shared" si="53"/>
        <v>0</v>
      </c>
    </row>
    <row r="1625" spans="1:8" x14ac:dyDescent="0.25">
      <c r="A1625" s="396" t="e">
        <f>"INN."&amp;EIGNIR!$B$3&amp;C1625</f>
        <v>#N/A</v>
      </c>
      <c r="B1625" s="511">
        <f>Lönd!O17</f>
        <v>0</v>
      </c>
      <c r="C1625" s="503" t="s">
        <v>3546</v>
      </c>
      <c r="D1625" s="512"/>
      <c r="F1625" s="547"/>
      <c r="G1625" s="547">
        <f t="shared" si="52"/>
        <v>0</v>
      </c>
      <c r="H1625" s="547">
        <f t="shared" si="53"/>
        <v>0</v>
      </c>
    </row>
    <row r="1626" spans="1:8" x14ac:dyDescent="0.25">
      <c r="A1626" s="396" t="e">
        <f>"INN."&amp;EIGNIR!$B$3&amp;C1626</f>
        <v>#N/A</v>
      </c>
      <c r="B1626" s="511">
        <f>Lönd!O18</f>
        <v>0</v>
      </c>
      <c r="C1626" s="503" t="s">
        <v>3547</v>
      </c>
      <c r="D1626" s="512"/>
      <c r="F1626" s="547"/>
      <c r="G1626" s="547">
        <f t="shared" si="52"/>
        <v>0</v>
      </c>
      <c r="H1626" s="547">
        <f t="shared" si="53"/>
        <v>0</v>
      </c>
    </row>
    <row r="1627" spans="1:8" x14ac:dyDescent="0.25">
      <c r="A1627" s="396" t="e">
        <f>"INN."&amp;EIGNIR!$B$3&amp;C1627</f>
        <v>#N/A</v>
      </c>
      <c r="B1627" s="511">
        <f>Lönd!O19</f>
        <v>0</v>
      </c>
      <c r="C1627" s="503" t="s">
        <v>3548</v>
      </c>
      <c r="D1627" s="512"/>
      <c r="F1627" s="547"/>
      <c r="G1627" s="547">
        <f t="shared" si="52"/>
        <v>0</v>
      </c>
      <c r="H1627" s="547">
        <f t="shared" si="53"/>
        <v>0</v>
      </c>
    </row>
    <row r="1628" spans="1:8" x14ac:dyDescent="0.25">
      <c r="A1628" s="396" t="e">
        <f>"INN."&amp;EIGNIR!$B$3&amp;C1628</f>
        <v>#N/A</v>
      </c>
      <c r="B1628" s="511">
        <f>Lönd!O20</f>
        <v>0</v>
      </c>
      <c r="C1628" s="503" t="s">
        <v>3549</v>
      </c>
      <c r="D1628" s="512"/>
      <c r="F1628" s="547"/>
      <c r="G1628" s="547">
        <f t="shared" si="52"/>
        <v>0</v>
      </c>
      <c r="H1628" s="547">
        <f t="shared" si="53"/>
        <v>0</v>
      </c>
    </row>
    <row r="1629" spans="1:8" x14ac:dyDescent="0.25">
      <c r="A1629" s="396" t="e">
        <f>"INN."&amp;EIGNIR!$B$3&amp;C1629</f>
        <v>#N/A</v>
      </c>
      <c r="B1629" s="511">
        <f>Lönd!O21</f>
        <v>0</v>
      </c>
      <c r="C1629" s="503" t="s">
        <v>3550</v>
      </c>
      <c r="D1629" s="512"/>
      <c r="F1629" s="547"/>
      <c r="G1629" s="547">
        <f t="shared" si="52"/>
        <v>0</v>
      </c>
      <c r="H1629" s="547">
        <f t="shared" si="53"/>
        <v>0</v>
      </c>
    </row>
    <row r="1630" spans="1:8" x14ac:dyDescent="0.25">
      <c r="A1630" s="396" t="e">
        <f>"INN."&amp;EIGNIR!$B$3&amp;C1630</f>
        <v>#N/A</v>
      </c>
      <c r="B1630" s="511">
        <f>Lönd!O22</f>
        <v>0</v>
      </c>
      <c r="C1630" s="503" t="s">
        <v>3551</v>
      </c>
      <c r="D1630" s="512"/>
      <c r="F1630" s="547"/>
      <c r="G1630" s="547">
        <f t="shared" si="52"/>
        <v>0</v>
      </c>
      <c r="H1630" s="547">
        <f t="shared" si="53"/>
        <v>0</v>
      </c>
    </row>
    <row r="1631" spans="1:8" x14ac:dyDescent="0.25">
      <c r="A1631" s="396" t="e">
        <f>"INN."&amp;EIGNIR!$B$3&amp;C1631</f>
        <v>#N/A</v>
      </c>
      <c r="B1631" s="511">
        <f>Lönd!O23</f>
        <v>0</v>
      </c>
      <c r="C1631" s="503" t="s">
        <v>3552</v>
      </c>
      <c r="D1631" s="512"/>
      <c r="F1631" s="547"/>
      <c r="G1631" s="547">
        <f t="shared" si="52"/>
        <v>0</v>
      </c>
      <c r="H1631" s="547">
        <f t="shared" si="53"/>
        <v>0</v>
      </c>
    </row>
    <row r="1632" spans="1:8" x14ac:dyDescent="0.25">
      <c r="A1632" s="396" t="e">
        <f>"INN."&amp;EIGNIR!$B$3&amp;C1632</f>
        <v>#N/A</v>
      </c>
      <c r="B1632" s="511">
        <f>Lönd!O24</f>
        <v>0</v>
      </c>
      <c r="C1632" s="503" t="s">
        <v>3553</v>
      </c>
      <c r="D1632" s="512"/>
      <c r="F1632" s="547"/>
      <c r="G1632" s="547">
        <f t="shared" si="52"/>
        <v>0</v>
      </c>
      <c r="H1632" s="547">
        <f t="shared" si="53"/>
        <v>0</v>
      </c>
    </row>
    <row r="1633" spans="1:8" x14ac:dyDescent="0.25">
      <c r="A1633" s="396" t="e">
        <f>"INN."&amp;EIGNIR!$B$3&amp;C1633</f>
        <v>#N/A</v>
      </c>
      <c r="B1633" s="511">
        <f>Lönd!O25</f>
        <v>0</v>
      </c>
      <c r="C1633" s="503" t="s">
        <v>3554</v>
      </c>
      <c r="D1633" s="512"/>
      <c r="F1633" s="547"/>
      <c r="G1633" s="547">
        <f t="shared" si="52"/>
        <v>0</v>
      </c>
      <c r="H1633" s="547">
        <f t="shared" si="53"/>
        <v>0</v>
      </c>
    </row>
    <row r="1634" spans="1:8" x14ac:dyDescent="0.25">
      <c r="A1634" s="396" t="e">
        <f>"INN."&amp;EIGNIR!$B$3&amp;C1634</f>
        <v>#N/A</v>
      </c>
      <c r="B1634" s="511">
        <f>Lönd!O26</f>
        <v>0</v>
      </c>
      <c r="C1634" s="503" t="s">
        <v>3555</v>
      </c>
      <c r="D1634" s="512"/>
      <c r="F1634" s="547"/>
      <c r="G1634" s="547">
        <f t="shared" si="52"/>
        <v>0</v>
      </c>
      <c r="H1634" s="547">
        <f t="shared" si="53"/>
        <v>0</v>
      </c>
    </row>
    <row r="1635" spans="1:8" x14ac:dyDescent="0.25">
      <c r="A1635" s="396" t="e">
        <f>"INN."&amp;EIGNIR!$B$3&amp;C1635</f>
        <v>#N/A</v>
      </c>
      <c r="B1635" s="511">
        <f>Lönd!O27</f>
        <v>0</v>
      </c>
      <c r="C1635" s="503" t="s">
        <v>3556</v>
      </c>
      <c r="D1635" s="512"/>
      <c r="F1635" s="547"/>
      <c r="G1635" s="547">
        <f t="shared" si="52"/>
        <v>0</v>
      </c>
      <c r="H1635" s="547">
        <f t="shared" si="53"/>
        <v>0</v>
      </c>
    </row>
    <row r="1636" spans="1:8" x14ac:dyDescent="0.25">
      <c r="A1636" s="396" t="e">
        <f>"INN."&amp;EIGNIR!$B$3&amp;C1636</f>
        <v>#N/A</v>
      </c>
      <c r="B1636" s="511">
        <f>Lönd!O28</f>
        <v>0</v>
      </c>
      <c r="C1636" s="503" t="s">
        <v>3557</v>
      </c>
      <c r="D1636" s="512"/>
      <c r="F1636" s="547"/>
      <c r="G1636" s="547">
        <f t="shared" si="52"/>
        <v>0</v>
      </c>
      <c r="H1636" s="547">
        <f t="shared" si="53"/>
        <v>0</v>
      </c>
    </row>
    <row r="1637" spans="1:8" x14ac:dyDescent="0.25">
      <c r="A1637" s="396" t="e">
        <f>"INN."&amp;EIGNIR!$B$3&amp;C1637</f>
        <v>#N/A</v>
      </c>
      <c r="B1637" s="511">
        <f>Lönd!O29</f>
        <v>0</v>
      </c>
      <c r="C1637" s="503" t="s">
        <v>3558</v>
      </c>
      <c r="D1637" s="512"/>
      <c r="F1637" s="547"/>
      <c r="G1637" s="547">
        <f t="shared" si="52"/>
        <v>0</v>
      </c>
      <c r="H1637" s="547">
        <f t="shared" si="53"/>
        <v>0</v>
      </c>
    </row>
    <row r="1638" spans="1:8" x14ac:dyDescent="0.25">
      <c r="A1638" s="396" t="e">
        <f>"INN."&amp;EIGNIR!$B$3&amp;C1638</f>
        <v>#N/A</v>
      </c>
      <c r="B1638" s="511">
        <f>Lönd!O30</f>
        <v>0</v>
      </c>
      <c r="C1638" s="503" t="s">
        <v>3559</v>
      </c>
      <c r="D1638" s="512"/>
      <c r="F1638" s="547"/>
      <c r="G1638" s="547">
        <f t="shared" si="52"/>
        <v>0</v>
      </c>
      <c r="H1638" s="547">
        <f t="shared" si="53"/>
        <v>0</v>
      </c>
    </row>
    <row r="1639" spans="1:8" x14ac:dyDescent="0.25">
      <c r="A1639" s="396" t="e">
        <f>"INN."&amp;EIGNIR!$B$3&amp;C1639</f>
        <v>#N/A</v>
      </c>
      <c r="B1639" s="511">
        <f>Lönd!O31</f>
        <v>0</v>
      </c>
      <c r="C1639" s="503" t="s">
        <v>3560</v>
      </c>
      <c r="D1639" s="512"/>
      <c r="F1639" s="547"/>
      <c r="G1639" s="547">
        <f t="shared" si="52"/>
        <v>0</v>
      </c>
      <c r="H1639" s="547">
        <f t="shared" si="53"/>
        <v>0</v>
      </c>
    </row>
    <row r="1640" spans="1:8" x14ac:dyDescent="0.25">
      <c r="A1640" s="396" t="e">
        <f>"INN."&amp;EIGNIR!$B$3&amp;C1640</f>
        <v>#N/A</v>
      </c>
      <c r="B1640" s="511">
        <f>Lönd!O32</f>
        <v>0</v>
      </c>
      <c r="C1640" s="503" t="s">
        <v>3561</v>
      </c>
      <c r="D1640" s="512"/>
      <c r="F1640" s="547"/>
      <c r="G1640" s="547">
        <f t="shared" si="52"/>
        <v>0</v>
      </c>
      <c r="H1640" s="547">
        <f t="shared" si="53"/>
        <v>0</v>
      </c>
    </row>
    <row r="1641" spans="1:8" x14ac:dyDescent="0.25">
      <c r="A1641" s="396" t="e">
        <f>"INN."&amp;EIGNIR!$B$3&amp;C1641</f>
        <v>#N/A</v>
      </c>
      <c r="B1641" s="511">
        <f>Lönd!O33</f>
        <v>0</v>
      </c>
      <c r="C1641" s="503" t="s">
        <v>3562</v>
      </c>
      <c r="D1641" s="512"/>
      <c r="F1641" s="547"/>
      <c r="G1641" s="547">
        <f t="shared" si="52"/>
        <v>0</v>
      </c>
      <c r="H1641" s="547">
        <f t="shared" si="53"/>
        <v>0</v>
      </c>
    </row>
    <row r="1642" spans="1:8" x14ac:dyDescent="0.25">
      <c r="A1642" s="396" t="e">
        <f>"INN."&amp;EIGNIR!$B$3&amp;C1642</f>
        <v>#N/A</v>
      </c>
      <c r="B1642" s="511">
        <f>Lönd!O34</f>
        <v>0</v>
      </c>
      <c r="C1642" s="503" t="s">
        <v>3563</v>
      </c>
      <c r="D1642" s="512"/>
      <c r="F1642" s="547"/>
      <c r="G1642" s="547">
        <f t="shared" si="52"/>
        <v>0</v>
      </c>
      <c r="H1642" s="547">
        <f t="shared" si="53"/>
        <v>0</v>
      </c>
    </row>
    <row r="1643" spans="1:8" x14ac:dyDescent="0.25">
      <c r="A1643" s="396" t="e">
        <f>"INN."&amp;EIGNIR!$B$3&amp;C1643</f>
        <v>#N/A</v>
      </c>
      <c r="B1643" s="511">
        <f>Lönd!O35</f>
        <v>0</v>
      </c>
      <c r="C1643" s="503" t="s">
        <v>3564</v>
      </c>
      <c r="D1643" s="512"/>
      <c r="F1643" s="547"/>
      <c r="G1643" s="547">
        <f t="shared" si="52"/>
        <v>0</v>
      </c>
      <c r="H1643" s="547">
        <f t="shared" si="53"/>
        <v>0</v>
      </c>
    </row>
    <row r="1644" spans="1:8" x14ac:dyDescent="0.25">
      <c r="A1644" s="396" t="e">
        <f>"INN."&amp;EIGNIR!$B$3&amp;C1644</f>
        <v>#N/A</v>
      </c>
      <c r="B1644" s="511">
        <f>Lönd!O36</f>
        <v>0</v>
      </c>
      <c r="C1644" s="503" t="s">
        <v>3565</v>
      </c>
      <c r="D1644" s="512"/>
      <c r="F1644" s="547"/>
      <c r="G1644" s="547">
        <f t="shared" si="52"/>
        <v>0</v>
      </c>
      <c r="H1644" s="547">
        <f t="shared" si="53"/>
        <v>0</v>
      </c>
    </row>
    <row r="1645" spans="1:8" x14ac:dyDescent="0.25">
      <c r="A1645" s="396" t="e">
        <f>"INN."&amp;EIGNIR!$B$3&amp;C1645</f>
        <v>#N/A</v>
      </c>
      <c r="B1645" s="511">
        <f>Lönd!O37</f>
        <v>0</v>
      </c>
      <c r="C1645" s="503" t="s">
        <v>3566</v>
      </c>
      <c r="D1645" s="512"/>
      <c r="F1645" s="547"/>
      <c r="G1645" s="547">
        <f t="shared" si="52"/>
        <v>0</v>
      </c>
      <c r="H1645" s="547">
        <f t="shared" si="53"/>
        <v>0</v>
      </c>
    </row>
    <row r="1646" spans="1:8" x14ac:dyDescent="0.25">
      <c r="A1646" s="396" t="e">
        <f>"INN."&amp;EIGNIR!$B$3&amp;C1646</f>
        <v>#N/A</v>
      </c>
      <c r="B1646" s="511">
        <f>Lönd!O38</f>
        <v>0</v>
      </c>
      <c r="C1646" s="503" t="s">
        <v>3567</v>
      </c>
      <c r="D1646" s="512"/>
      <c r="F1646" s="547"/>
      <c r="G1646" s="547">
        <f t="shared" si="52"/>
        <v>0</v>
      </c>
      <c r="H1646" s="547">
        <f t="shared" si="53"/>
        <v>0</v>
      </c>
    </row>
    <row r="1647" spans="1:8" x14ac:dyDescent="0.25">
      <c r="A1647" s="396" t="e">
        <f>"INN."&amp;EIGNIR!$B$3&amp;C1647</f>
        <v>#N/A</v>
      </c>
      <c r="B1647" s="511">
        <f>Lönd!O39</f>
        <v>0</v>
      </c>
      <c r="C1647" s="503" t="s">
        <v>3568</v>
      </c>
      <c r="D1647" s="512"/>
      <c r="F1647" s="547"/>
      <c r="G1647" s="547">
        <f t="shared" si="52"/>
        <v>0</v>
      </c>
      <c r="H1647" s="547">
        <f t="shared" si="53"/>
        <v>0</v>
      </c>
    </row>
    <row r="1648" spans="1:8" x14ac:dyDescent="0.25">
      <c r="A1648" s="396" t="e">
        <f>"INN."&amp;EIGNIR!$B$3&amp;C1648</f>
        <v>#N/A</v>
      </c>
      <c r="B1648" s="511">
        <f>Lönd!O40</f>
        <v>0</v>
      </c>
      <c r="C1648" s="503" t="s">
        <v>3569</v>
      </c>
      <c r="D1648" s="512"/>
      <c r="F1648" s="547"/>
      <c r="G1648" s="547">
        <f t="shared" si="52"/>
        <v>0</v>
      </c>
      <c r="H1648" s="547">
        <f t="shared" si="53"/>
        <v>0</v>
      </c>
    </row>
    <row r="1649" spans="1:8" x14ac:dyDescent="0.25">
      <c r="A1649" s="396" t="e">
        <f>"INN."&amp;EIGNIR!$B$3&amp;C1649</f>
        <v>#N/A</v>
      </c>
      <c r="B1649" s="511">
        <f>Lönd!O41</f>
        <v>0</v>
      </c>
      <c r="C1649" s="503" t="s">
        <v>3570</v>
      </c>
      <c r="D1649" s="512"/>
      <c r="F1649" s="547"/>
      <c r="G1649" s="547">
        <f t="shared" si="52"/>
        <v>0</v>
      </c>
      <c r="H1649" s="547">
        <f t="shared" si="53"/>
        <v>0</v>
      </c>
    </row>
    <row r="1650" spans="1:8" x14ac:dyDescent="0.25">
      <c r="A1650" s="396" t="e">
        <f>"INN."&amp;EIGNIR!$B$3&amp;C1650</f>
        <v>#N/A</v>
      </c>
      <c r="B1650" s="511">
        <f>Lönd!O42</f>
        <v>0</v>
      </c>
      <c r="C1650" s="503" t="s">
        <v>3571</v>
      </c>
      <c r="D1650" s="512"/>
      <c r="F1650" s="547"/>
      <c r="G1650" s="547">
        <f t="shared" si="52"/>
        <v>0</v>
      </c>
      <c r="H1650" s="547">
        <f t="shared" si="53"/>
        <v>0</v>
      </c>
    </row>
    <row r="1651" spans="1:8" x14ac:dyDescent="0.25">
      <c r="A1651" s="396" t="e">
        <f>"INN."&amp;EIGNIR!$B$3&amp;C1651</f>
        <v>#N/A</v>
      </c>
      <c r="B1651" s="511">
        <f>Lönd!O43</f>
        <v>0</v>
      </c>
      <c r="C1651" s="503" t="s">
        <v>3572</v>
      </c>
      <c r="D1651" s="512"/>
      <c r="F1651" s="547"/>
      <c r="G1651" s="547">
        <f t="shared" si="52"/>
        <v>0</v>
      </c>
      <c r="H1651" s="547">
        <f t="shared" si="53"/>
        <v>0</v>
      </c>
    </row>
    <row r="1652" spans="1:8" x14ac:dyDescent="0.25">
      <c r="A1652" s="396" t="e">
        <f>"INN."&amp;EIGNIR!$B$3&amp;C1652</f>
        <v>#N/A</v>
      </c>
      <c r="B1652" s="511">
        <f>Lönd!O44</f>
        <v>0</v>
      </c>
      <c r="C1652" s="503" t="s">
        <v>3573</v>
      </c>
      <c r="D1652" s="512"/>
      <c r="F1652" s="547"/>
      <c r="G1652" s="547">
        <f t="shared" si="52"/>
        <v>0</v>
      </c>
      <c r="H1652" s="547">
        <f t="shared" si="53"/>
        <v>0</v>
      </c>
    </row>
    <row r="1653" spans="1:8" x14ac:dyDescent="0.25">
      <c r="A1653" s="396" t="e">
        <f>"INN."&amp;EIGNIR!$B$3&amp;C1653</f>
        <v>#N/A</v>
      </c>
      <c r="B1653" s="511">
        <f>Lönd!O45</f>
        <v>0</v>
      </c>
      <c r="C1653" s="503" t="s">
        <v>3574</v>
      </c>
      <c r="D1653" s="512"/>
      <c r="F1653" s="547"/>
      <c r="G1653" s="547">
        <f t="shared" si="52"/>
        <v>0</v>
      </c>
      <c r="H1653" s="547">
        <f t="shared" si="53"/>
        <v>0</v>
      </c>
    </row>
    <row r="1654" spans="1:8" x14ac:dyDescent="0.25">
      <c r="A1654" s="396" t="e">
        <f>"INN."&amp;EIGNIR!$B$3&amp;C1654</f>
        <v>#N/A</v>
      </c>
      <c r="B1654" s="511">
        <f>Lönd!O46</f>
        <v>0</v>
      </c>
      <c r="C1654" s="503" t="s">
        <v>3575</v>
      </c>
      <c r="D1654" s="512"/>
      <c r="F1654" s="547"/>
      <c r="G1654" s="547">
        <f t="shared" si="52"/>
        <v>0</v>
      </c>
      <c r="H1654" s="547">
        <f t="shared" si="53"/>
        <v>0</v>
      </c>
    </row>
    <row r="1655" spans="1:8" x14ac:dyDescent="0.25">
      <c r="A1655" s="396" t="e">
        <f>"INN."&amp;EIGNIR!$B$3&amp;C1655</f>
        <v>#N/A</v>
      </c>
      <c r="B1655" s="511">
        <f>Lönd!O47</f>
        <v>0</v>
      </c>
      <c r="C1655" s="503" t="s">
        <v>3576</v>
      </c>
      <c r="D1655" s="512"/>
      <c r="F1655" s="547"/>
      <c r="G1655" s="547">
        <f t="shared" si="52"/>
        <v>0</v>
      </c>
      <c r="H1655" s="547">
        <f t="shared" si="53"/>
        <v>0</v>
      </c>
    </row>
    <row r="1656" spans="1:8" x14ac:dyDescent="0.25">
      <c r="A1656" s="396" t="e">
        <f>"INN."&amp;EIGNIR!$B$3&amp;C1656</f>
        <v>#N/A</v>
      </c>
      <c r="B1656" s="511">
        <f>Lönd!O48</f>
        <v>0</v>
      </c>
      <c r="C1656" s="503" t="s">
        <v>3577</v>
      </c>
      <c r="F1656" s="547"/>
      <c r="G1656" s="547">
        <f t="shared" si="52"/>
        <v>0</v>
      </c>
      <c r="H1656" s="547">
        <f t="shared" si="53"/>
        <v>0</v>
      </c>
    </row>
    <row r="1657" spans="1:8" x14ac:dyDescent="0.25">
      <c r="A1657" s="396" t="e">
        <f>"INN."&amp;EIGNIR!$B$3&amp;C1657</f>
        <v>#N/A</v>
      </c>
      <c r="B1657" s="511">
        <f>Lönd!O49</f>
        <v>0</v>
      </c>
      <c r="C1657" s="503" t="s">
        <v>3578</v>
      </c>
      <c r="F1657" s="547"/>
      <c r="G1657" s="547">
        <f t="shared" si="52"/>
        <v>0</v>
      </c>
      <c r="H1657" s="547">
        <f t="shared" si="53"/>
        <v>0</v>
      </c>
    </row>
    <row r="1658" spans="1:8" x14ac:dyDescent="0.25">
      <c r="A1658" s="396" t="e">
        <f>"INN."&amp;EIGNIR!$B$3&amp;C1658</f>
        <v>#N/A</v>
      </c>
      <c r="B1658" s="511">
        <f>Lönd!O50</f>
        <v>0</v>
      </c>
      <c r="C1658" s="503" t="s">
        <v>3579</v>
      </c>
      <c r="F1658" s="547"/>
      <c r="G1658" s="547">
        <f t="shared" si="52"/>
        <v>0</v>
      </c>
      <c r="H1658" s="547">
        <f t="shared" si="53"/>
        <v>0</v>
      </c>
    </row>
    <row r="1659" spans="1:8" x14ac:dyDescent="0.25">
      <c r="A1659" s="396" t="e">
        <f>"INN."&amp;EIGNIR!$B$3&amp;C1659</f>
        <v>#N/A</v>
      </c>
      <c r="B1659" s="511">
        <f>Lönd!O51</f>
        <v>0</v>
      </c>
      <c r="C1659" s="503" t="s">
        <v>3580</v>
      </c>
      <c r="F1659" s="547"/>
      <c r="G1659" s="547">
        <f t="shared" si="52"/>
        <v>0</v>
      </c>
      <c r="H1659" s="547">
        <f t="shared" si="53"/>
        <v>0</v>
      </c>
    </row>
    <row r="1660" spans="1:8" x14ac:dyDescent="0.25">
      <c r="A1660" s="396" t="e">
        <f>"INN."&amp;EIGNIR!$B$3&amp;C1660</f>
        <v>#N/A</v>
      </c>
      <c r="B1660" s="511">
        <f>Lönd!O52</f>
        <v>0</v>
      </c>
      <c r="C1660" s="503" t="s">
        <v>3581</v>
      </c>
      <c r="F1660" s="547"/>
      <c r="G1660" s="547">
        <f t="shared" si="52"/>
        <v>0</v>
      </c>
      <c r="H1660" s="547">
        <f t="shared" si="53"/>
        <v>0</v>
      </c>
    </row>
    <row r="1661" spans="1:8" x14ac:dyDescent="0.25">
      <c r="A1661" s="396" t="e">
        <f>"INN."&amp;EIGNIR!$B$3&amp;C1661</f>
        <v>#N/A</v>
      </c>
      <c r="B1661" s="511">
        <f>Lönd!O53</f>
        <v>0</v>
      </c>
      <c r="C1661" s="503" t="s">
        <v>3582</v>
      </c>
      <c r="F1661" s="547"/>
      <c r="G1661" s="547">
        <f t="shared" si="52"/>
        <v>0</v>
      </c>
      <c r="H1661" s="547">
        <f t="shared" si="53"/>
        <v>0</v>
      </c>
    </row>
    <row r="1662" spans="1:8" x14ac:dyDescent="0.25">
      <c r="A1662" s="396" t="e">
        <f>"INN."&amp;EIGNIR!$B$3&amp;C1662</f>
        <v>#N/A</v>
      </c>
      <c r="B1662" s="511">
        <f>Lönd!O54</f>
        <v>0</v>
      </c>
      <c r="C1662" s="503" t="s">
        <v>3583</v>
      </c>
      <c r="F1662" s="547"/>
      <c r="G1662" s="547">
        <f t="shared" si="52"/>
        <v>0</v>
      </c>
      <c r="H1662" s="547">
        <f t="shared" si="53"/>
        <v>0</v>
      </c>
    </row>
    <row r="1663" spans="1:8" x14ac:dyDescent="0.25">
      <c r="A1663" s="396" t="e">
        <f>"INN."&amp;EIGNIR!$B$3&amp;C1663</f>
        <v>#N/A</v>
      </c>
      <c r="B1663" s="511">
        <f>Lönd!P6</f>
        <v>0</v>
      </c>
      <c r="C1663" s="503" t="s">
        <v>3584</v>
      </c>
      <c r="D1663" s="504" t="s">
        <v>3585</v>
      </c>
      <c r="F1663" s="547"/>
      <c r="G1663" s="547">
        <f t="shared" si="52"/>
        <v>0</v>
      </c>
      <c r="H1663" s="547">
        <f t="shared" si="53"/>
        <v>0</v>
      </c>
    </row>
    <row r="1664" spans="1:8" x14ac:dyDescent="0.25">
      <c r="A1664" s="396" t="e">
        <f>"INN."&amp;EIGNIR!$B$3&amp;C1664</f>
        <v>#N/A</v>
      </c>
      <c r="B1664" s="511">
        <f>Lönd!P7</f>
        <v>0</v>
      </c>
      <c r="C1664" s="503" t="s">
        <v>3586</v>
      </c>
      <c r="F1664" s="547"/>
      <c r="G1664" s="547">
        <f t="shared" si="52"/>
        <v>0</v>
      </c>
      <c r="H1664" s="547">
        <f t="shared" si="53"/>
        <v>0</v>
      </c>
    </row>
    <row r="1665" spans="1:8" x14ac:dyDescent="0.25">
      <c r="A1665" s="396" t="e">
        <f>"INN."&amp;EIGNIR!$B$3&amp;C1665</f>
        <v>#N/A</v>
      </c>
      <c r="B1665" s="511">
        <f>Lönd!P8</f>
        <v>0</v>
      </c>
      <c r="C1665" s="503" t="s">
        <v>3587</v>
      </c>
      <c r="F1665" s="547"/>
      <c r="G1665" s="547">
        <f t="shared" si="52"/>
        <v>0</v>
      </c>
      <c r="H1665" s="547">
        <f t="shared" si="53"/>
        <v>0</v>
      </c>
    </row>
    <row r="1666" spans="1:8" x14ac:dyDescent="0.25">
      <c r="A1666" s="396" t="e">
        <f>"INN."&amp;EIGNIR!$B$3&amp;C1666</f>
        <v>#N/A</v>
      </c>
      <c r="B1666" s="511">
        <f>Lönd!P9</f>
        <v>0</v>
      </c>
      <c r="C1666" s="503" t="s">
        <v>3588</v>
      </c>
      <c r="D1666" s="512"/>
      <c r="F1666" s="547"/>
      <c r="G1666" s="547">
        <f t="shared" si="52"/>
        <v>0</v>
      </c>
      <c r="H1666" s="547">
        <f t="shared" si="53"/>
        <v>0</v>
      </c>
    </row>
    <row r="1667" spans="1:8" x14ac:dyDescent="0.25">
      <c r="A1667" s="396" t="e">
        <f>"INN."&amp;EIGNIR!$B$3&amp;C1667</f>
        <v>#N/A</v>
      </c>
      <c r="B1667" s="511">
        <f>Lönd!P10</f>
        <v>0</v>
      </c>
      <c r="C1667" s="503" t="s">
        <v>3589</v>
      </c>
      <c r="D1667" s="512"/>
      <c r="F1667" s="547"/>
      <c r="G1667" s="547">
        <f t="shared" si="52"/>
        <v>0</v>
      </c>
      <c r="H1667" s="547">
        <f t="shared" si="53"/>
        <v>0</v>
      </c>
    </row>
    <row r="1668" spans="1:8" x14ac:dyDescent="0.25">
      <c r="A1668" s="396" t="e">
        <f>"INN."&amp;EIGNIR!$B$3&amp;C1668</f>
        <v>#N/A</v>
      </c>
      <c r="B1668" s="511">
        <f>Lönd!P11</f>
        <v>0</v>
      </c>
      <c r="C1668" s="503" t="s">
        <v>3590</v>
      </c>
      <c r="D1668" s="512"/>
      <c r="F1668" s="547"/>
      <c r="G1668" s="547">
        <f t="shared" si="52"/>
        <v>0</v>
      </c>
      <c r="H1668" s="547">
        <f t="shared" si="53"/>
        <v>0</v>
      </c>
    </row>
    <row r="1669" spans="1:8" x14ac:dyDescent="0.25">
      <c r="A1669" s="396" t="e">
        <f>"INN."&amp;EIGNIR!$B$3&amp;C1669</f>
        <v>#N/A</v>
      </c>
      <c r="B1669" s="511">
        <f>Lönd!P12</f>
        <v>0</v>
      </c>
      <c r="C1669" s="503" t="s">
        <v>3591</v>
      </c>
      <c r="D1669" s="512"/>
      <c r="F1669" s="547"/>
      <c r="G1669" s="547">
        <f t="shared" si="52"/>
        <v>0</v>
      </c>
      <c r="H1669" s="547">
        <f t="shared" si="53"/>
        <v>0</v>
      </c>
    </row>
    <row r="1670" spans="1:8" x14ac:dyDescent="0.25">
      <c r="A1670" s="396" t="e">
        <f>"INN."&amp;EIGNIR!$B$3&amp;C1670</f>
        <v>#N/A</v>
      </c>
      <c r="B1670" s="511">
        <f>Lönd!P13</f>
        <v>0</v>
      </c>
      <c r="C1670" s="503" t="s">
        <v>3592</v>
      </c>
      <c r="D1670" s="512"/>
      <c r="F1670" s="547"/>
      <c r="G1670" s="547">
        <f t="shared" si="52"/>
        <v>0</v>
      </c>
      <c r="H1670" s="547">
        <f t="shared" si="53"/>
        <v>0</v>
      </c>
    </row>
    <row r="1671" spans="1:8" x14ac:dyDescent="0.25">
      <c r="A1671" s="396" t="e">
        <f>"INN."&amp;EIGNIR!$B$3&amp;C1671</f>
        <v>#N/A</v>
      </c>
      <c r="B1671" s="511">
        <f>Lönd!P14</f>
        <v>0</v>
      </c>
      <c r="C1671" s="503" t="s">
        <v>3593</v>
      </c>
      <c r="D1671" s="512"/>
      <c r="F1671" s="547"/>
      <c r="G1671" s="547">
        <f t="shared" si="52"/>
        <v>0</v>
      </c>
      <c r="H1671" s="547">
        <f t="shared" si="53"/>
        <v>0</v>
      </c>
    </row>
    <row r="1672" spans="1:8" x14ac:dyDescent="0.25">
      <c r="A1672" s="396" t="e">
        <f>"INN."&amp;EIGNIR!$B$3&amp;C1672</f>
        <v>#N/A</v>
      </c>
      <c r="B1672" s="511">
        <f>Lönd!P15</f>
        <v>0</v>
      </c>
      <c r="C1672" s="503" t="s">
        <v>3594</v>
      </c>
      <c r="D1672" s="512"/>
      <c r="F1672" s="547"/>
      <c r="G1672" s="547">
        <f t="shared" si="52"/>
        <v>0</v>
      </c>
      <c r="H1672" s="547">
        <f t="shared" si="53"/>
        <v>0</v>
      </c>
    </row>
    <row r="1673" spans="1:8" x14ac:dyDescent="0.25">
      <c r="A1673" s="396" t="e">
        <f>"INN."&amp;EIGNIR!$B$3&amp;C1673</f>
        <v>#N/A</v>
      </c>
      <c r="B1673" s="511">
        <f>Lönd!P16</f>
        <v>0</v>
      </c>
      <c r="C1673" s="503" t="s">
        <v>3595</v>
      </c>
      <c r="D1673" s="512"/>
      <c r="F1673" s="547"/>
      <c r="G1673" s="547">
        <f t="shared" si="52"/>
        <v>0</v>
      </c>
      <c r="H1673" s="547">
        <f t="shared" si="53"/>
        <v>0</v>
      </c>
    </row>
    <row r="1674" spans="1:8" x14ac:dyDescent="0.25">
      <c r="A1674" s="396" t="e">
        <f>"INN."&amp;EIGNIR!$B$3&amp;C1674</f>
        <v>#N/A</v>
      </c>
      <c r="B1674" s="511">
        <f>Lönd!P17</f>
        <v>0</v>
      </c>
      <c r="C1674" s="503" t="s">
        <v>3596</v>
      </c>
      <c r="D1674" s="512"/>
      <c r="F1674" s="547"/>
      <c r="G1674" s="547">
        <f t="shared" si="52"/>
        <v>0</v>
      </c>
      <c r="H1674" s="547">
        <f t="shared" si="53"/>
        <v>0</v>
      </c>
    </row>
    <row r="1675" spans="1:8" x14ac:dyDescent="0.25">
      <c r="A1675" s="396" t="e">
        <f>"INN."&amp;EIGNIR!$B$3&amp;C1675</f>
        <v>#N/A</v>
      </c>
      <c r="B1675" s="511">
        <f>Lönd!P18</f>
        <v>0</v>
      </c>
      <c r="C1675" s="503" t="s">
        <v>3597</v>
      </c>
      <c r="D1675" s="512"/>
      <c r="F1675" s="547"/>
      <c r="G1675" s="547">
        <f t="shared" si="52"/>
        <v>0</v>
      </c>
      <c r="H1675" s="547">
        <f t="shared" si="53"/>
        <v>0</v>
      </c>
    </row>
    <row r="1676" spans="1:8" x14ac:dyDescent="0.25">
      <c r="A1676" s="396" t="e">
        <f>"INN."&amp;EIGNIR!$B$3&amp;C1676</f>
        <v>#N/A</v>
      </c>
      <c r="B1676" s="511">
        <f>Lönd!P19</f>
        <v>0</v>
      </c>
      <c r="C1676" s="503" t="s">
        <v>3598</v>
      </c>
      <c r="D1676" s="512"/>
      <c r="F1676" s="547"/>
      <c r="G1676" s="547">
        <f t="shared" si="52"/>
        <v>0</v>
      </c>
      <c r="H1676" s="547">
        <f t="shared" si="53"/>
        <v>0</v>
      </c>
    </row>
    <row r="1677" spans="1:8" x14ac:dyDescent="0.25">
      <c r="A1677" s="396" t="e">
        <f>"INN."&amp;EIGNIR!$B$3&amp;C1677</f>
        <v>#N/A</v>
      </c>
      <c r="B1677" s="511">
        <f>Lönd!P20</f>
        <v>0</v>
      </c>
      <c r="C1677" s="503" t="s">
        <v>3599</v>
      </c>
      <c r="D1677" s="512"/>
      <c r="F1677" s="547"/>
      <c r="G1677" s="547">
        <f t="shared" si="52"/>
        <v>0</v>
      </c>
      <c r="H1677" s="547">
        <f t="shared" si="53"/>
        <v>0</v>
      </c>
    </row>
    <row r="1678" spans="1:8" x14ac:dyDescent="0.25">
      <c r="A1678" s="396" t="e">
        <f>"INN."&amp;EIGNIR!$B$3&amp;C1678</f>
        <v>#N/A</v>
      </c>
      <c r="B1678" s="511">
        <f>Lönd!P21</f>
        <v>0</v>
      </c>
      <c r="C1678" s="503" t="s">
        <v>3600</v>
      </c>
      <c r="D1678" s="512"/>
      <c r="F1678" s="547"/>
      <c r="G1678" s="547">
        <f t="shared" si="52"/>
        <v>0</v>
      </c>
      <c r="H1678" s="547">
        <f t="shared" si="53"/>
        <v>0</v>
      </c>
    </row>
    <row r="1679" spans="1:8" x14ac:dyDescent="0.25">
      <c r="A1679" s="396" t="e">
        <f>"INN."&amp;EIGNIR!$B$3&amp;C1679</f>
        <v>#N/A</v>
      </c>
      <c r="B1679" s="511">
        <f>Lönd!P22</f>
        <v>0</v>
      </c>
      <c r="C1679" s="503" t="s">
        <v>3601</v>
      </c>
      <c r="D1679" s="512"/>
      <c r="F1679" s="547"/>
      <c r="G1679" s="547">
        <f t="shared" ref="G1679:G1791" si="54">+F1679-B1679</f>
        <v>0</v>
      </c>
      <c r="H1679" s="547">
        <f t="shared" si="53"/>
        <v>0</v>
      </c>
    </row>
    <row r="1680" spans="1:8" x14ac:dyDescent="0.25">
      <c r="A1680" s="396" t="e">
        <f>"INN."&amp;EIGNIR!$B$3&amp;C1680</f>
        <v>#N/A</v>
      </c>
      <c r="B1680" s="511">
        <f>Lönd!P23</f>
        <v>0</v>
      </c>
      <c r="C1680" s="503" t="s">
        <v>3602</v>
      </c>
      <c r="D1680" s="512"/>
      <c r="F1680" s="547"/>
      <c r="G1680" s="547">
        <f t="shared" si="54"/>
        <v>0</v>
      </c>
      <c r="H1680" s="547">
        <f t="shared" ref="H1680:H1792" si="55">+ABS(G1680)</f>
        <v>0</v>
      </c>
    </row>
    <row r="1681" spans="1:8" x14ac:dyDescent="0.25">
      <c r="A1681" s="396" t="e">
        <f>"INN."&amp;EIGNIR!$B$3&amp;C1681</f>
        <v>#N/A</v>
      </c>
      <c r="B1681" s="511">
        <f>Lönd!P24</f>
        <v>0</v>
      </c>
      <c r="C1681" s="503" t="s">
        <v>3603</v>
      </c>
      <c r="D1681" s="512"/>
      <c r="F1681" s="547"/>
      <c r="G1681" s="547">
        <f t="shared" si="54"/>
        <v>0</v>
      </c>
      <c r="H1681" s="547">
        <f t="shared" si="55"/>
        <v>0</v>
      </c>
    </row>
    <row r="1682" spans="1:8" x14ac:dyDescent="0.25">
      <c r="A1682" s="396" t="e">
        <f>"INN."&amp;EIGNIR!$B$3&amp;C1682</f>
        <v>#N/A</v>
      </c>
      <c r="B1682" s="511">
        <f>Lönd!P25</f>
        <v>0</v>
      </c>
      <c r="C1682" s="503" t="s">
        <v>3604</v>
      </c>
      <c r="D1682" s="512"/>
      <c r="F1682" s="547"/>
      <c r="G1682" s="547">
        <f t="shared" si="54"/>
        <v>0</v>
      </c>
      <c r="H1682" s="547">
        <f t="shared" si="55"/>
        <v>0</v>
      </c>
    </row>
    <row r="1683" spans="1:8" x14ac:dyDescent="0.25">
      <c r="A1683" s="396" t="e">
        <f>"INN."&amp;EIGNIR!$B$3&amp;C1683</f>
        <v>#N/A</v>
      </c>
      <c r="B1683" s="511">
        <f>Lönd!P26</f>
        <v>0</v>
      </c>
      <c r="C1683" s="503" t="s">
        <v>3605</v>
      </c>
      <c r="D1683" s="512"/>
      <c r="F1683" s="547"/>
      <c r="G1683" s="547">
        <f t="shared" si="54"/>
        <v>0</v>
      </c>
      <c r="H1683" s="547">
        <f t="shared" si="55"/>
        <v>0</v>
      </c>
    </row>
    <row r="1684" spans="1:8" x14ac:dyDescent="0.25">
      <c r="A1684" s="396" t="e">
        <f>"INN."&amp;EIGNIR!$B$3&amp;C1684</f>
        <v>#N/A</v>
      </c>
      <c r="B1684" s="511">
        <f>Lönd!P27</f>
        <v>0</v>
      </c>
      <c r="C1684" s="503" t="s">
        <v>3606</v>
      </c>
      <c r="D1684" s="512"/>
      <c r="F1684" s="547"/>
      <c r="G1684" s="547">
        <f t="shared" si="54"/>
        <v>0</v>
      </c>
      <c r="H1684" s="547">
        <f t="shared" si="55"/>
        <v>0</v>
      </c>
    </row>
    <row r="1685" spans="1:8" x14ac:dyDescent="0.25">
      <c r="A1685" s="396" t="e">
        <f>"INN."&amp;EIGNIR!$B$3&amp;C1685</f>
        <v>#N/A</v>
      </c>
      <c r="B1685" s="511">
        <f>Lönd!P28</f>
        <v>0</v>
      </c>
      <c r="C1685" s="503" t="s">
        <v>3607</v>
      </c>
      <c r="D1685" s="512"/>
      <c r="F1685" s="547"/>
      <c r="G1685" s="547">
        <f t="shared" si="54"/>
        <v>0</v>
      </c>
      <c r="H1685" s="547">
        <f t="shared" si="55"/>
        <v>0</v>
      </c>
    </row>
    <row r="1686" spans="1:8" x14ac:dyDescent="0.25">
      <c r="A1686" s="396" t="e">
        <f>"INN."&amp;EIGNIR!$B$3&amp;C1686</f>
        <v>#N/A</v>
      </c>
      <c r="B1686" s="511">
        <f>Lönd!P29</f>
        <v>0</v>
      </c>
      <c r="C1686" s="503" t="s">
        <v>3608</v>
      </c>
      <c r="D1686" s="512"/>
      <c r="F1686" s="547"/>
      <c r="G1686" s="547">
        <f t="shared" si="54"/>
        <v>0</v>
      </c>
      <c r="H1686" s="547">
        <f t="shared" si="55"/>
        <v>0</v>
      </c>
    </row>
    <row r="1687" spans="1:8" x14ac:dyDescent="0.25">
      <c r="A1687" s="396" t="e">
        <f>"INN."&amp;EIGNIR!$B$3&amp;C1687</f>
        <v>#N/A</v>
      </c>
      <c r="B1687" s="511">
        <f>Lönd!P30</f>
        <v>0</v>
      </c>
      <c r="C1687" s="503" t="s">
        <v>3609</v>
      </c>
      <c r="D1687" s="512"/>
      <c r="F1687" s="547"/>
      <c r="G1687" s="547">
        <f t="shared" si="54"/>
        <v>0</v>
      </c>
      <c r="H1687" s="547">
        <f t="shared" si="55"/>
        <v>0</v>
      </c>
    </row>
    <row r="1688" spans="1:8" x14ac:dyDescent="0.25">
      <c r="A1688" s="396" t="e">
        <f>"INN."&amp;EIGNIR!$B$3&amp;C1688</f>
        <v>#N/A</v>
      </c>
      <c r="B1688" s="511">
        <f>Lönd!P31</f>
        <v>0</v>
      </c>
      <c r="C1688" s="503" t="s">
        <v>3610</v>
      </c>
      <c r="D1688" s="512"/>
      <c r="F1688" s="547"/>
      <c r="G1688" s="547">
        <f t="shared" si="54"/>
        <v>0</v>
      </c>
      <c r="H1688" s="547">
        <f t="shared" si="55"/>
        <v>0</v>
      </c>
    </row>
    <row r="1689" spans="1:8" x14ac:dyDescent="0.25">
      <c r="A1689" s="396" t="e">
        <f>"INN."&amp;EIGNIR!$B$3&amp;C1689</f>
        <v>#N/A</v>
      </c>
      <c r="B1689" s="511">
        <f>Lönd!P32</f>
        <v>0</v>
      </c>
      <c r="C1689" s="503" t="s">
        <v>3611</v>
      </c>
      <c r="D1689" s="512"/>
      <c r="F1689" s="547"/>
      <c r="G1689" s="547">
        <f t="shared" si="54"/>
        <v>0</v>
      </c>
      <c r="H1689" s="547">
        <f t="shared" si="55"/>
        <v>0</v>
      </c>
    </row>
    <row r="1690" spans="1:8" x14ac:dyDescent="0.25">
      <c r="A1690" s="396" t="e">
        <f>"INN."&amp;EIGNIR!$B$3&amp;C1690</f>
        <v>#N/A</v>
      </c>
      <c r="B1690" s="511">
        <f>Lönd!P33</f>
        <v>0</v>
      </c>
      <c r="C1690" s="503" t="s">
        <v>3612</v>
      </c>
      <c r="D1690" s="512"/>
      <c r="F1690" s="547"/>
      <c r="G1690" s="547">
        <f t="shared" si="54"/>
        <v>0</v>
      </c>
      <c r="H1690" s="547">
        <f t="shared" si="55"/>
        <v>0</v>
      </c>
    </row>
    <row r="1691" spans="1:8" x14ac:dyDescent="0.25">
      <c r="A1691" s="396" t="e">
        <f>"INN."&amp;EIGNIR!$B$3&amp;C1691</f>
        <v>#N/A</v>
      </c>
      <c r="B1691" s="511">
        <f>Lönd!P34</f>
        <v>0</v>
      </c>
      <c r="C1691" s="503" t="s">
        <v>3613</v>
      </c>
      <c r="D1691" s="512"/>
      <c r="F1691" s="547"/>
      <c r="G1691" s="547">
        <f t="shared" si="54"/>
        <v>0</v>
      </c>
      <c r="H1691" s="547">
        <f t="shared" si="55"/>
        <v>0</v>
      </c>
    </row>
    <row r="1692" spans="1:8" x14ac:dyDescent="0.25">
      <c r="A1692" s="396" t="e">
        <f>"INN."&amp;EIGNIR!$B$3&amp;C1692</f>
        <v>#N/A</v>
      </c>
      <c r="B1692" s="511">
        <f>Lönd!P35</f>
        <v>0</v>
      </c>
      <c r="C1692" s="503" t="s">
        <v>3614</v>
      </c>
      <c r="D1692" s="512"/>
      <c r="F1692" s="547"/>
      <c r="G1692" s="547">
        <f t="shared" si="54"/>
        <v>0</v>
      </c>
      <c r="H1692" s="547">
        <f t="shared" si="55"/>
        <v>0</v>
      </c>
    </row>
    <row r="1693" spans="1:8" x14ac:dyDescent="0.25">
      <c r="A1693" s="396" t="e">
        <f>"INN."&amp;EIGNIR!$B$3&amp;C1693</f>
        <v>#N/A</v>
      </c>
      <c r="B1693" s="511">
        <f>Lönd!P36</f>
        <v>0</v>
      </c>
      <c r="C1693" s="503" t="s">
        <v>3615</v>
      </c>
      <c r="D1693" s="512"/>
      <c r="F1693" s="547"/>
      <c r="G1693" s="547">
        <f t="shared" si="54"/>
        <v>0</v>
      </c>
      <c r="H1693" s="547">
        <f t="shared" si="55"/>
        <v>0</v>
      </c>
    </row>
    <row r="1694" spans="1:8" x14ac:dyDescent="0.25">
      <c r="A1694" s="396" t="e">
        <f>"INN."&amp;EIGNIR!$B$3&amp;C1694</f>
        <v>#N/A</v>
      </c>
      <c r="B1694" s="511">
        <f>Lönd!P37</f>
        <v>0</v>
      </c>
      <c r="C1694" s="503" t="s">
        <v>3616</v>
      </c>
      <c r="D1694" s="512"/>
      <c r="F1694" s="547"/>
      <c r="G1694" s="547">
        <f t="shared" si="54"/>
        <v>0</v>
      </c>
      <c r="H1694" s="547">
        <f t="shared" si="55"/>
        <v>0</v>
      </c>
    </row>
    <row r="1695" spans="1:8" x14ac:dyDescent="0.25">
      <c r="A1695" s="396" t="e">
        <f>"INN."&amp;EIGNIR!$B$3&amp;C1695</f>
        <v>#N/A</v>
      </c>
      <c r="B1695" s="511">
        <f>Lönd!P38</f>
        <v>0</v>
      </c>
      <c r="C1695" s="503" t="s">
        <v>3617</v>
      </c>
      <c r="D1695" s="512"/>
      <c r="F1695" s="547"/>
      <c r="G1695" s="547">
        <f t="shared" si="54"/>
        <v>0</v>
      </c>
      <c r="H1695" s="547">
        <f t="shared" si="55"/>
        <v>0</v>
      </c>
    </row>
    <row r="1696" spans="1:8" x14ac:dyDescent="0.25">
      <c r="A1696" s="396" t="e">
        <f>"INN."&amp;EIGNIR!$B$3&amp;C1696</f>
        <v>#N/A</v>
      </c>
      <c r="B1696" s="511">
        <f>Lönd!P39</f>
        <v>0</v>
      </c>
      <c r="C1696" s="503" t="s">
        <v>3618</v>
      </c>
      <c r="D1696" s="512"/>
      <c r="F1696" s="547"/>
      <c r="G1696" s="547">
        <f t="shared" si="54"/>
        <v>0</v>
      </c>
      <c r="H1696" s="547">
        <f t="shared" si="55"/>
        <v>0</v>
      </c>
    </row>
    <row r="1697" spans="1:8" x14ac:dyDescent="0.25">
      <c r="A1697" s="396" t="e">
        <f>"INN."&amp;EIGNIR!$B$3&amp;C1697</f>
        <v>#N/A</v>
      </c>
      <c r="B1697" s="511">
        <f>Lönd!P40</f>
        <v>0</v>
      </c>
      <c r="C1697" s="503" t="s">
        <v>3619</v>
      </c>
      <c r="D1697" s="512"/>
      <c r="F1697" s="547"/>
      <c r="G1697" s="547">
        <f t="shared" si="54"/>
        <v>0</v>
      </c>
      <c r="H1697" s="547">
        <f t="shared" si="55"/>
        <v>0</v>
      </c>
    </row>
    <row r="1698" spans="1:8" x14ac:dyDescent="0.25">
      <c r="A1698" s="396" t="e">
        <f>"INN."&amp;EIGNIR!$B$3&amp;C1698</f>
        <v>#N/A</v>
      </c>
      <c r="B1698" s="511">
        <f>Lönd!P41</f>
        <v>0</v>
      </c>
      <c r="C1698" s="503" t="s">
        <v>3620</v>
      </c>
      <c r="D1698" s="512"/>
      <c r="F1698" s="547"/>
      <c r="G1698" s="547">
        <f t="shared" si="54"/>
        <v>0</v>
      </c>
      <c r="H1698" s="547">
        <f t="shared" si="55"/>
        <v>0</v>
      </c>
    </row>
    <row r="1699" spans="1:8" x14ac:dyDescent="0.25">
      <c r="A1699" s="396" t="e">
        <f>"INN."&amp;EIGNIR!$B$3&amp;C1699</f>
        <v>#N/A</v>
      </c>
      <c r="B1699" s="511">
        <f>Lönd!P42</f>
        <v>0</v>
      </c>
      <c r="C1699" s="503" t="s">
        <v>3621</v>
      </c>
      <c r="D1699" s="512"/>
      <c r="F1699" s="547"/>
      <c r="G1699" s="547">
        <f t="shared" si="54"/>
        <v>0</v>
      </c>
      <c r="H1699" s="547">
        <f t="shared" si="55"/>
        <v>0</v>
      </c>
    </row>
    <row r="1700" spans="1:8" x14ac:dyDescent="0.25">
      <c r="A1700" s="396" t="e">
        <f>"INN."&amp;EIGNIR!$B$3&amp;C1700</f>
        <v>#N/A</v>
      </c>
      <c r="B1700" s="511">
        <f>Lönd!P43</f>
        <v>0</v>
      </c>
      <c r="C1700" s="503" t="s">
        <v>3622</v>
      </c>
      <c r="D1700" s="512"/>
      <c r="F1700" s="547"/>
      <c r="G1700" s="547">
        <f t="shared" si="54"/>
        <v>0</v>
      </c>
      <c r="H1700" s="547">
        <f t="shared" si="55"/>
        <v>0</v>
      </c>
    </row>
    <row r="1701" spans="1:8" x14ac:dyDescent="0.25">
      <c r="A1701" s="396" t="e">
        <f>"INN."&amp;EIGNIR!$B$3&amp;C1701</f>
        <v>#N/A</v>
      </c>
      <c r="B1701" s="511">
        <f>Lönd!P44</f>
        <v>0</v>
      </c>
      <c r="C1701" s="503" t="s">
        <v>3623</v>
      </c>
      <c r="D1701" s="512"/>
      <c r="F1701" s="547"/>
      <c r="G1701" s="547">
        <f t="shared" si="54"/>
        <v>0</v>
      </c>
      <c r="H1701" s="547">
        <f t="shared" si="55"/>
        <v>0</v>
      </c>
    </row>
    <row r="1702" spans="1:8" x14ac:dyDescent="0.25">
      <c r="A1702" s="396" t="e">
        <f>"INN."&amp;EIGNIR!$B$3&amp;C1702</f>
        <v>#N/A</v>
      </c>
      <c r="B1702" s="511">
        <f>Lönd!P45</f>
        <v>0</v>
      </c>
      <c r="C1702" s="503" t="s">
        <v>3624</v>
      </c>
      <c r="D1702" s="512"/>
      <c r="F1702" s="547"/>
      <c r="G1702" s="547">
        <f t="shared" si="54"/>
        <v>0</v>
      </c>
      <c r="H1702" s="547">
        <f t="shared" si="55"/>
        <v>0</v>
      </c>
    </row>
    <row r="1703" spans="1:8" x14ac:dyDescent="0.25">
      <c r="A1703" s="396" t="e">
        <f>"INN."&amp;EIGNIR!$B$3&amp;C1703</f>
        <v>#N/A</v>
      </c>
      <c r="B1703" s="511">
        <f>Lönd!P46</f>
        <v>0</v>
      </c>
      <c r="C1703" s="503" t="s">
        <v>3625</v>
      </c>
      <c r="D1703" s="512"/>
      <c r="F1703" s="547"/>
      <c r="G1703" s="547">
        <f t="shared" si="54"/>
        <v>0</v>
      </c>
      <c r="H1703" s="547">
        <f t="shared" si="55"/>
        <v>0</v>
      </c>
    </row>
    <row r="1704" spans="1:8" x14ac:dyDescent="0.25">
      <c r="A1704" s="396" t="e">
        <f>"INN."&amp;EIGNIR!$B$3&amp;C1704</f>
        <v>#N/A</v>
      </c>
      <c r="B1704" s="511">
        <f>Lönd!P47</f>
        <v>0</v>
      </c>
      <c r="C1704" s="503" t="s">
        <v>3626</v>
      </c>
      <c r="D1704" s="512"/>
      <c r="F1704" s="547"/>
      <c r="G1704" s="547">
        <f t="shared" si="54"/>
        <v>0</v>
      </c>
      <c r="H1704" s="547">
        <f t="shared" si="55"/>
        <v>0</v>
      </c>
    </row>
    <row r="1705" spans="1:8" x14ac:dyDescent="0.25">
      <c r="A1705" s="396" t="e">
        <f>"INN."&amp;EIGNIR!$B$3&amp;C1705</f>
        <v>#N/A</v>
      </c>
      <c r="B1705" s="511">
        <f>Lönd!P48</f>
        <v>0</v>
      </c>
      <c r="C1705" s="503" t="s">
        <v>3627</v>
      </c>
      <c r="F1705" s="547"/>
      <c r="G1705" s="547">
        <f t="shared" si="54"/>
        <v>0</v>
      </c>
      <c r="H1705" s="547">
        <f t="shared" si="55"/>
        <v>0</v>
      </c>
    </row>
    <row r="1706" spans="1:8" x14ac:dyDescent="0.25">
      <c r="A1706" s="396" t="e">
        <f>"INN."&amp;EIGNIR!$B$3&amp;C1706</f>
        <v>#N/A</v>
      </c>
      <c r="B1706" s="511">
        <f>Lönd!P49</f>
        <v>0</v>
      </c>
      <c r="C1706" s="503" t="s">
        <v>3628</v>
      </c>
      <c r="F1706" s="547"/>
      <c r="G1706" s="547">
        <f t="shared" si="54"/>
        <v>0</v>
      </c>
      <c r="H1706" s="547">
        <f t="shared" si="55"/>
        <v>0</v>
      </c>
    </row>
    <row r="1707" spans="1:8" x14ac:dyDescent="0.25">
      <c r="A1707" s="396" t="e">
        <f>"INN."&amp;EIGNIR!$B$3&amp;C1707</f>
        <v>#N/A</v>
      </c>
      <c r="B1707" s="511">
        <f>Lönd!P50</f>
        <v>0</v>
      </c>
      <c r="C1707" s="503" t="s">
        <v>3629</v>
      </c>
      <c r="F1707" s="547"/>
      <c r="G1707" s="547">
        <f t="shared" si="54"/>
        <v>0</v>
      </c>
      <c r="H1707" s="547">
        <f t="shared" si="55"/>
        <v>0</v>
      </c>
    </row>
    <row r="1708" spans="1:8" x14ac:dyDescent="0.25">
      <c r="A1708" s="396" t="e">
        <f>"INN."&amp;EIGNIR!$B$3&amp;C1708</f>
        <v>#N/A</v>
      </c>
      <c r="B1708" s="511">
        <f>Lönd!P51</f>
        <v>0</v>
      </c>
      <c r="C1708" s="503" t="s">
        <v>3630</v>
      </c>
      <c r="F1708" s="547"/>
      <c r="G1708" s="547">
        <f t="shared" si="54"/>
        <v>0</v>
      </c>
      <c r="H1708" s="547">
        <f t="shared" si="55"/>
        <v>0</v>
      </c>
    </row>
    <row r="1709" spans="1:8" x14ac:dyDescent="0.25">
      <c r="A1709" s="396" t="e">
        <f>"INN."&amp;EIGNIR!$B$3&amp;C1709</f>
        <v>#N/A</v>
      </c>
      <c r="B1709" s="511">
        <f>Lönd!P52</f>
        <v>0</v>
      </c>
      <c r="C1709" s="503" t="s">
        <v>3631</v>
      </c>
      <c r="F1709" s="547"/>
      <c r="G1709" s="547">
        <f t="shared" si="54"/>
        <v>0</v>
      </c>
      <c r="H1709" s="547">
        <f t="shared" si="55"/>
        <v>0</v>
      </c>
    </row>
    <row r="1710" spans="1:8" x14ac:dyDescent="0.25">
      <c r="A1710" s="396" t="e">
        <f>"INN."&amp;EIGNIR!$B$3&amp;C1710</f>
        <v>#N/A</v>
      </c>
      <c r="B1710" s="511">
        <f>Lönd!P53</f>
        <v>0</v>
      </c>
      <c r="C1710" s="503" t="s">
        <v>3632</v>
      </c>
      <c r="F1710" s="547"/>
      <c r="G1710" s="547">
        <f t="shared" si="54"/>
        <v>0</v>
      </c>
      <c r="H1710" s="547">
        <f t="shared" si="55"/>
        <v>0</v>
      </c>
    </row>
    <row r="1711" spans="1:8" x14ac:dyDescent="0.25">
      <c r="A1711" s="396" t="e">
        <f>"INN."&amp;EIGNIR!$B$3&amp;C1711</f>
        <v>#N/A</v>
      </c>
      <c r="B1711" s="511">
        <f>Lönd!P54</f>
        <v>0</v>
      </c>
      <c r="C1711" s="503" t="s">
        <v>3633</v>
      </c>
      <c r="F1711" s="547"/>
      <c r="G1711" s="547">
        <f t="shared" si="54"/>
        <v>0</v>
      </c>
      <c r="H1711" s="547">
        <f t="shared" si="55"/>
        <v>0</v>
      </c>
    </row>
    <row r="1712" spans="1:8" x14ac:dyDescent="0.25">
      <c r="A1712" s="559" t="e">
        <f>"INN."&amp;EIGNIR!$B$3&amp;C1712</f>
        <v>#N/A</v>
      </c>
      <c r="B1712" s="560">
        <f>Lönd!Q6</f>
        <v>0</v>
      </c>
      <c r="C1712" s="565" t="s">
        <v>13746</v>
      </c>
      <c r="D1712" s="561" t="s">
        <v>13914</v>
      </c>
      <c r="E1712" s="559"/>
      <c r="F1712" s="562"/>
      <c r="G1712" s="562">
        <f t="shared" ref="G1712:G1760" si="56">+F1712-B1712</f>
        <v>0</v>
      </c>
      <c r="H1712" s="562">
        <f t="shared" ref="H1712:H1760" si="57">+ABS(G1712)</f>
        <v>0</v>
      </c>
    </row>
    <row r="1713" spans="1:8" x14ac:dyDescent="0.25">
      <c r="A1713" s="559" t="e">
        <f>"INN."&amp;EIGNIR!$B$3&amp;C1713</f>
        <v>#N/A</v>
      </c>
      <c r="B1713" s="560">
        <f>Lönd!Q7</f>
        <v>0</v>
      </c>
      <c r="C1713" s="565" t="s">
        <v>13747</v>
      </c>
      <c r="D1713" s="561"/>
      <c r="E1713" s="559"/>
      <c r="F1713" s="562"/>
      <c r="G1713" s="562">
        <f t="shared" si="56"/>
        <v>0</v>
      </c>
      <c r="H1713" s="562">
        <f t="shared" si="57"/>
        <v>0</v>
      </c>
    </row>
    <row r="1714" spans="1:8" x14ac:dyDescent="0.25">
      <c r="A1714" s="559" t="e">
        <f>"INN."&amp;EIGNIR!$B$3&amp;C1714</f>
        <v>#N/A</v>
      </c>
      <c r="B1714" s="560">
        <f>Lönd!Q8</f>
        <v>0</v>
      </c>
      <c r="C1714" s="565" t="s">
        <v>13748</v>
      </c>
      <c r="D1714" s="561"/>
      <c r="E1714" s="559"/>
      <c r="F1714" s="562"/>
      <c r="G1714" s="562">
        <f t="shared" si="56"/>
        <v>0</v>
      </c>
      <c r="H1714" s="562">
        <f t="shared" si="57"/>
        <v>0</v>
      </c>
    </row>
    <row r="1715" spans="1:8" x14ac:dyDescent="0.25">
      <c r="A1715" s="559" t="e">
        <f>"INN."&amp;EIGNIR!$B$3&amp;C1715</f>
        <v>#N/A</v>
      </c>
      <c r="B1715" s="560">
        <f>Lönd!Q9</f>
        <v>0</v>
      </c>
      <c r="C1715" s="565" t="s">
        <v>13749</v>
      </c>
      <c r="D1715" s="561"/>
      <c r="E1715" s="559"/>
      <c r="F1715" s="562"/>
      <c r="G1715" s="562">
        <f t="shared" si="56"/>
        <v>0</v>
      </c>
      <c r="H1715" s="562">
        <f t="shared" si="57"/>
        <v>0</v>
      </c>
    </row>
    <row r="1716" spans="1:8" x14ac:dyDescent="0.25">
      <c r="A1716" s="559" t="e">
        <f>"INN."&amp;EIGNIR!$B$3&amp;C1716</f>
        <v>#N/A</v>
      </c>
      <c r="B1716" s="560">
        <f>Lönd!Q10</f>
        <v>0</v>
      </c>
      <c r="C1716" s="565" t="s">
        <v>13750</v>
      </c>
      <c r="D1716" s="561"/>
      <c r="E1716" s="559"/>
      <c r="F1716" s="562"/>
      <c r="G1716" s="562">
        <f t="shared" si="56"/>
        <v>0</v>
      </c>
      <c r="H1716" s="562">
        <f t="shared" si="57"/>
        <v>0</v>
      </c>
    </row>
    <row r="1717" spans="1:8" x14ac:dyDescent="0.25">
      <c r="A1717" s="559" t="e">
        <f>"INN."&amp;EIGNIR!$B$3&amp;C1717</f>
        <v>#N/A</v>
      </c>
      <c r="B1717" s="560">
        <f>Lönd!Q11</f>
        <v>0</v>
      </c>
      <c r="C1717" s="565" t="s">
        <v>13751</v>
      </c>
      <c r="D1717" s="561"/>
      <c r="E1717" s="559"/>
      <c r="F1717" s="562"/>
      <c r="G1717" s="562">
        <f t="shared" si="56"/>
        <v>0</v>
      </c>
      <c r="H1717" s="562">
        <f t="shared" si="57"/>
        <v>0</v>
      </c>
    </row>
    <row r="1718" spans="1:8" x14ac:dyDescent="0.25">
      <c r="A1718" s="559" t="e">
        <f>"INN."&amp;EIGNIR!$B$3&amp;C1718</f>
        <v>#N/A</v>
      </c>
      <c r="B1718" s="560">
        <f>Lönd!Q12</f>
        <v>0</v>
      </c>
      <c r="C1718" s="565" t="s">
        <v>13752</v>
      </c>
      <c r="D1718" s="561"/>
      <c r="E1718" s="559"/>
      <c r="F1718" s="562"/>
      <c r="G1718" s="562">
        <f t="shared" si="56"/>
        <v>0</v>
      </c>
      <c r="H1718" s="562">
        <f t="shared" si="57"/>
        <v>0</v>
      </c>
    </row>
    <row r="1719" spans="1:8" x14ac:dyDescent="0.25">
      <c r="A1719" s="559" t="e">
        <f>"INN."&amp;EIGNIR!$B$3&amp;C1719</f>
        <v>#N/A</v>
      </c>
      <c r="B1719" s="560">
        <f>Lönd!Q13</f>
        <v>0</v>
      </c>
      <c r="C1719" s="565" t="s">
        <v>13753</v>
      </c>
      <c r="D1719" s="561"/>
      <c r="E1719" s="559"/>
      <c r="F1719" s="562"/>
      <c r="G1719" s="562">
        <f t="shared" si="56"/>
        <v>0</v>
      </c>
      <c r="H1719" s="562">
        <f t="shared" si="57"/>
        <v>0</v>
      </c>
    </row>
    <row r="1720" spans="1:8" x14ac:dyDescent="0.25">
      <c r="A1720" s="559" t="e">
        <f>"INN."&amp;EIGNIR!$B$3&amp;C1720</f>
        <v>#N/A</v>
      </c>
      <c r="B1720" s="560">
        <f>Lönd!Q14</f>
        <v>0</v>
      </c>
      <c r="C1720" s="565" t="s">
        <v>13754</v>
      </c>
      <c r="D1720" s="561"/>
      <c r="E1720" s="559"/>
      <c r="F1720" s="562"/>
      <c r="G1720" s="562">
        <f t="shared" si="56"/>
        <v>0</v>
      </c>
      <c r="H1720" s="562">
        <f t="shared" si="57"/>
        <v>0</v>
      </c>
    </row>
    <row r="1721" spans="1:8" x14ac:dyDescent="0.25">
      <c r="A1721" s="559" t="e">
        <f>"INN."&amp;EIGNIR!$B$3&amp;C1721</f>
        <v>#N/A</v>
      </c>
      <c r="B1721" s="560">
        <f>Lönd!Q15</f>
        <v>0</v>
      </c>
      <c r="C1721" s="565" t="s">
        <v>13755</v>
      </c>
      <c r="D1721" s="561"/>
      <c r="E1721" s="559"/>
      <c r="F1721" s="562"/>
      <c r="G1721" s="562">
        <f t="shared" si="56"/>
        <v>0</v>
      </c>
      <c r="H1721" s="562">
        <f t="shared" si="57"/>
        <v>0</v>
      </c>
    </row>
    <row r="1722" spans="1:8" x14ac:dyDescent="0.25">
      <c r="A1722" s="559" t="e">
        <f>"INN."&amp;EIGNIR!$B$3&amp;C1722</f>
        <v>#N/A</v>
      </c>
      <c r="B1722" s="560">
        <f>Lönd!Q16</f>
        <v>0</v>
      </c>
      <c r="C1722" s="565" t="s">
        <v>13756</v>
      </c>
      <c r="D1722" s="561"/>
      <c r="E1722" s="559"/>
      <c r="F1722" s="562"/>
      <c r="G1722" s="562">
        <f t="shared" si="56"/>
        <v>0</v>
      </c>
      <c r="H1722" s="562">
        <f t="shared" si="57"/>
        <v>0</v>
      </c>
    </row>
    <row r="1723" spans="1:8" x14ac:dyDescent="0.25">
      <c r="A1723" s="559" t="e">
        <f>"INN."&amp;EIGNIR!$B$3&amp;C1723</f>
        <v>#N/A</v>
      </c>
      <c r="B1723" s="560">
        <f>Lönd!Q17</f>
        <v>0</v>
      </c>
      <c r="C1723" s="565" t="s">
        <v>13757</v>
      </c>
      <c r="D1723" s="561"/>
      <c r="E1723" s="559"/>
      <c r="F1723" s="562"/>
      <c r="G1723" s="562">
        <f t="shared" si="56"/>
        <v>0</v>
      </c>
      <c r="H1723" s="562">
        <f t="shared" si="57"/>
        <v>0</v>
      </c>
    </row>
    <row r="1724" spans="1:8" x14ac:dyDescent="0.25">
      <c r="A1724" s="559" t="e">
        <f>"INN."&amp;EIGNIR!$B$3&amp;C1724</f>
        <v>#N/A</v>
      </c>
      <c r="B1724" s="560">
        <f>Lönd!Q18</f>
        <v>0</v>
      </c>
      <c r="C1724" s="565" t="s">
        <v>13758</v>
      </c>
      <c r="D1724" s="561"/>
      <c r="E1724" s="559"/>
      <c r="F1724" s="562"/>
      <c r="G1724" s="562">
        <f t="shared" si="56"/>
        <v>0</v>
      </c>
      <c r="H1724" s="562">
        <f t="shared" si="57"/>
        <v>0</v>
      </c>
    </row>
    <row r="1725" spans="1:8" x14ac:dyDescent="0.25">
      <c r="A1725" s="559" t="e">
        <f>"INN."&amp;EIGNIR!$B$3&amp;C1725</f>
        <v>#N/A</v>
      </c>
      <c r="B1725" s="560">
        <f>Lönd!Q19</f>
        <v>0</v>
      </c>
      <c r="C1725" s="565" t="s">
        <v>13759</v>
      </c>
      <c r="D1725" s="561"/>
      <c r="E1725" s="559"/>
      <c r="F1725" s="562"/>
      <c r="G1725" s="562">
        <f t="shared" si="56"/>
        <v>0</v>
      </c>
      <c r="H1725" s="562">
        <f t="shared" si="57"/>
        <v>0</v>
      </c>
    </row>
    <row r="1726" spans="1:8" x14ac:dyDescent="0.25">
      <c r="A1726" s="559" t="e">
        <f>"INN."&amp;EIGNIR!$B$3&amp;C1726</f>
        <v>#N/A</v>
      </c>
      <c r="B1726" s="560">
        <f>Lönd!Q20</f>
        <v>0</v>
      </c>
      <c r="C1726" s="565" t="s">
        <v>13760</v>
      </c>
      <c r="D1726" s="561"/>
      <c r="E1726" s="559"/>
      <c r="F1726" s="562"/>
      <c r="G1726" s="562">
        <f t="shared" si="56"/>
        <v>0</v>
      </c>
      <c r="H1726" s="562">
        <f t="shared" si="57"/>
        <v>0</v>
      </c>
    </row>
    <row r="1727" spans="1:8" x14ac:dyDescent="0.25">
      <c r="A1727" s="559" t="e">
        <f>"INN."&amp;EIGNIR!$B$3&amp;C1727</f>
        <v>#N/A</v>
      </c>
      <c r="B1727" s="560">
        <f>Lönd!Q21</f>
        <v>0</v>
      </c>
      <c r="C1727" s="565" t="s">
        <v>13761</v>
      </c>
      <c r="D1727" s="561"/>
      <c r="E1727" s="559"/>
      <c r="F1727" s="562"/>
      <c r="G1727" s="562">
        <f t="shared" si="56"/>
        <v>0</v>
      </c>
      <c r="H1727" s="562">
        <f t="shared" si="57"/>
        <v>0</v>
      </c>
    </row>
    <row r="1728" spans="1:8" x14ac:dyDescent="0.25">
      <c r="A1728" s="559" t="e">
        <f>"INN."&amp;EIGNIR!$B$3&amp;C1728</f>
        <v>#N/A</v>
      </c>
      <c r="B1728" s="560">
        <f>Lönd!Q22</f>
        <v>0</v>
      </c>
      <c r="C1728" s="565" t="s">
        <v>13762</v>
      </c>
      <c r="D1728" s="561"/>
      <c r="E1728" s="559"/>
      <c r="F1728" s="562"/>
      <c r="G1728" s="562">
        <f t="shared" si="56"/>
        <v>0</v>
      </c>
      <c r="H1728" s="562">
        <f t="shared" si="57"/>
        <v>0</v>
      </c>
    </row>
    <row r="1729" spans="1:8" x14ac:dyDescent="0.25">
      <c r="A1729" s="559" t="e">
        <f>"INN."&amp;EIGNIR!$B$3&amp;C1729</f>
        <v>#N/A</v>
      </c>
      <c r="B1729" s="560">
        <f>Lönd!Q23</f>
        <v>0</v>
      </c>
      <c r="C1729" s="565" t="s">
        <v>13763</v>
      </c>
      <c r="D1729" s="561"/>
      <c r="E1729" s="559"/>
      <c r="F1729" s="562"/>
      <c r="G1729" s="562">
        <f t="shared" si="56"/>
        <v>0</v>
      </c>
      <c r="H1729" s="562">
        <f t="shared" si="57"/>
        <v>0</v>
      </c>
    </row>
    <row r="1730" spans="1:8" x14ac:dyDescent="0.25">
      <c r="A1730" s="559" t="e">
        <f>"INN."&amp;EIGNIR!$B$3&amp;C1730</f>
        <v>#N/A</v>
      </c>
      <c r="B1730" s="560">
        <f>Lönd!Q24</f>
        <v>0</v>
      </c>
      <c r="C1730" s="565" t="s">
        <v>13764</v>
      </c>
      <c r="D1730" s="561"/>
      <c r="E1730" s="559"/>
      <c r="F1730" s="562"/>
      <c r="G1730" s="562">
        <f t="shared" si="56"/>
        <v>0</v>
      </c>
      <c r="H1730" s="562">
        <f t="shared" si="57"/>
        <v>0</v>
      </c>
    </row>
    <row r="1731" spans="1:8" x14ac:dyDescent="0.25">
      <c r="A1731" s="559" t="e">
        <f>"INN."&amp;EIGNIR!$B$3&amp;C1731</f>
        <v>#N/A</v>
      </c>
      <c r="B1731" s="560">
        <f>Lönd!Q25</f>
        <v>0</v>
      </c>
      <c r="C1731" s="565" t="s">
        <v>13765</v>
      </c>
      <c r="D1731" s="561"/>
      <c r="E1731" s="559"/>
      <c r="F1731" s="562"/>
      <c r="G1731" s="562">
        <f t="shared" si="56"/>
        <v>0</v>
      </c>
      <c r="H1731" s="562">
        <f t="shared" si="57"/>
        <v>0</v>
      </c>
    </row>
    <row r="1732" spans="1:8" x14ac:dyDescent="0.25">
      <c r="A1732" s="559" t="e">
        <f>"INN."&amp;EIGNIR!$B$3&amp;C1732</f>
        <v>#N/A</v>
      </c>
      <c r="B1732" s="560">
        <f>Lönd!Q26</f>
        <v>0</v>
      </c>
      <c r="C1732" s="565" t="s">
        <v>13766</v>
      </c>
      <c r="D1732" s="561"/>
      <c r="E1732" s="559"/>
      <c r="F1732" s="562"/>
      <c r="G1732" s="562">
        <f t="shared" si="56"/>
        <v>0</v>
      </c>
      <c r="H1732" s="562">
        <f t="shared" si="57"/>
        <v>0</v>
      </c>
    </row>
    <row r="1733" spans="1:8" x14ac:dyDescent="0.25">
      <c r="A1733" s="559" t="e">
        <f>"INN."&amp;EIGNIR!$B$3&amp;C1733</f>
        <v>#N/A</v>
      </c>
      <c r="B1733" s="560">
        <f>Lönd!Q27</f>
        <v>0</v>
      </c>
      <c r="C1733" s="565" t="s">
        <v>13767</v>
      </c>
      <c r="D1733" s="561"/>
      <c r="E1733" s="559"/>
      <c r="F1733" s="562"/>
      <c r="G1733" s="562">
        <f t="shared" si="56"/>
        <v>0</v>
      </c>
      <c r="H1733" s="562">
        <f t="shared" si="57"/>
        <v>0</v>
      </c>
    </row>
    <row r="1734" spans="1:8" x14ac:dyDescent="0.25">
      <c r="A1734" s="559" t="e">
        <f>"INN."&amp;EIGNIR!$B$3&amp;C1734</f>
        <v>#N/A</v>
      </c>
      <c r="B1734" s="560">
        <f>Lönd!Q28</f>
        <v>0</v>
      </c>
      <c r="C1734" s="565" t="s">
        <v>13768</v>
      </c>
      <c r="D1734" s="561"/>
      <c r="E1734" s="559"/>
      <c r="F1734" s="562"/>
      <c r="G1734" s="562">
        <f t="shared" si="56"/>
        <v>0</v>
      </c>
      <c r="H1734" s="562">
        <f t="shared" si="57"/>
        <v>0</v>
      </c>
    </row>
    <row r="1735" spans="1:8" x14ac:dyDescent="0.25">
      <c r="A1735" s="559" t="e">
        <f>"INN."&amp;EIGNIR!$B$3&amp;C1735</f>
        <v>#N/A</v>
      </c>
      <c r="B1735" s="560">
        <f>Lönd!Q29</f>
        <v>0</v>
      </c>
      <c r="C1735" s="565" t="s">
        <v>13769</v>
      </c>
      <c r="D1735" s="561"/>
      <c r="E1735" s="559"/>
      <c r="F1735" s="562"/>
      <c r="G1735" s="562">
        <f t="shared" si="56"/>
        <v>0</v>
      </c>
      <c r="H1735" s="562">
        <f t="shared" si="57"/>
        <v>0</v>
      </c>
    </row>
    <row r="1736" spans="1:8" x14ac:dyDescent="0.25">
      <c r="A1736" s="559" t="e">
        <f>"INN."&amp;EIGNIR!$B$3&amp;C1736</f>
        <v>#N/A</v>
      </c>
      <c r="B1736" s="560">
        <f>Lönd!Q30</f>
        <v>0</v>
      </c>
      <c r="C1736" s="565" t="s">
        <v>13770</v>
      </c>
      <c r="D1736" s="561"/>
      <c r="E1736" s="559"/>
      <c r="F1736" s="562"/>
      <c r="G1736" s="562">
        <f t="shared" si="56"/>
        <v>0</v>
      </c>
      <c r="H1736" s="562">
        <f t="shared" si="57"/>
        <v>0</v>
      </c>
    </row>
    <row r="1737" spans="1:8" x14ac:dyDescent="0.25">
      <c r="A1737" s="559" t="e">
        <f>"INN."&amp;EIGNIR!$B$3&amp;C1737</f>
        <v>#N/A</v>
      </c>
      <c r="B1737" s="560">
        <f>Lönd!Q31</f>
        <v>0</v>
      </c>
      <c r="C1737" s="565" t="s">
        <v>13771</v>
      </c>
      <c r="D1737" s="561"/>
      <c r="E1737" s="559"/>
      <c r="F1737" s="562"/>
      <c r="G1737" s="562">
        <f t="shared" si="56"/>
        <v>0</v>
      </c>
      <c r="H1737" s="562">
        <f t="shared" si="57"/>
        <v>0</v>
      </c>
    </row>
    <row r="1738" spans="1:8" x14ac:dyDescent="0.25">
      <c r="A1738" s="559" t="e">
        <f>"INN."&amp;EIGNIR!$B$3&amp;C1738</f>
        <v>#N/A</v>
      </c>
      <c r="B1738" s="560">
        <f>Lönd!Q32</f>
        <v>0</v>
      </c>
      <c r="C1738" s="565" t="s">
        <v>13772</v>
      </c>
      <c r="D1738" s="561"/>
      <c r="E1738" s="559"/>
      <c r="F1738" s="562"/>
      <c r="G1738" s="562">
        <f t="shared" si="56"/>
        <v>0</v>
      </c>
      <c r="H1738" s="562">
        <f t="shared" si="57"/>
        <v>0</v>
      </c>
    </row>
    <row r="1739" spans="1:8" x14ac:dyDescent="0.25">
      <c r="A1739" s="559" t="e">
        <f>"INN."&amp;EIGNIR!$B$3&amp;C1739</f>
        <v>#N/A</v>
      </c>
      <c r="B1739" s="560">
        <f>Lönd!Q33</f>
        <v>0</v>
      </c>
      <c r="C1739" s="565" t="s">
        <v>13773</v>
      </c>
      <c r="D1739" s="561"/>
      <c r="E1739" s="559"/>
      <c r="F1739" s="562"/>
      <c r="G1739" s="562">
        <f t="shared" si="56"/>
        <v>0</v>
      </c>
      <c r="H1739" s="562">
        <f t="shared" si="57"/>
        <v>0</v>
      </c>
    </row>
    <row r="1740" spans="1:8" x14ac:dyDescent="0.25">
      <c r="A1740" s="559" t="e">
        <f>"INN."&amp;EIGNIR!$B$3&amp;C1740</f>
        <v>#N/A</v>
      </c>
      <c r="B1740" s="560">
        <f>Lönd!Q34</f>
        <v>0</v>
      </c>
      <c r="C1740" s="565" t="s">
        <v>13774</v>
      </c>
      <c r="D1740" s="561"/>
      <c r="E1740" s="559"/>
      <c r="F1740" s="562"/>
      <c r="G1740" s="562">
        <f t="shared" si="56"/>
        <v>0</v>
      </c>
      <c r="H1740" s="562">
        <f t="shared" si="57"/>
        <v>0</v>
      </c>
    </row>
    <row r="1741" spans="1:8" x14ac:dyDescent="0.25">
      <c r="A1741" s="559" t="e">
        <f>"INN."&amp;EIGNIR!$B$3&amp;C1741</f>
        <v>#N/A</v>
      </c>
      <c r="B1741" s="560">
        <f>Lönd!Q35</f>
        <v>0</v>
      </c>
      <c r="C1741" s="565" t="s">
        <v>13775</v>
      </c>
      <c r="D1741" s="561"/>
      <c r="E1741" s="559"/>
      <c r="F1741" s="562"/>
      <c r="G1741" s="562">
        <f t="shared" si="56"/>
        <v>0</v>
      </c>
      <c r="H1741" s="562">
        <f t="shared" si="57"/>
        <v>0</v>
      </c>
    </row>
    <row r="1742" spans="1:8" x14ac:dyDescent="0.25">
      <c r="A1742" s="559" t="e">
        <f>"INN."&amp;EIGNIR!$B$3&amp;C1742</f>
        <v>#N/A</v>
      </c>
      <c r="B1742" s="560">
        <f>Lönd!Q36</f>
        <v>0</v>
      </c>
      <c r="C1742" s="565" t="s">
        <v>13776</v>
      </c>
      <c r="D1742" s="561"/>
      <c r="E1742" s="559"/>
      <c r="F1742" s="562"/>
      <c r="G1742" s="562">
        <f t="shared" si="56"/>
        <v>0</v>
      </c>
      <c r="H1742" s="562">
        <f t="shared" si="57"/>
        <v>0</v>
      </c>
    </row>
    <row r="1743" spans="1:8" x14ac:dyDescent="0.25">
      <c r="A1743" s="559" t="e">
        <f>"INN."&amp;EIGNIR!$B$3&amp;C1743</f>
        <v>#N/A</v>
      </c>
      <c r="B1743" s="560">
        <f>Lönd!Q37</f>
        <v>0</v>
      </c>
      <c r="C1743" s="565" t="s">
        <v>13777</v>
      </c>
      <c r="D1743" s="561"/>
      <c r="E1743" s="559"/>
      <c r="F1743" s="562"/>
      <c r="G1743" s="562">
        <f t="shared" si="56"/>
        <v>0</v>
      </c>
      <c r="H1743" s="562">
        <f t="shared" si="57"/>
        <v>0</v>
      </c>
    </row>
    <row r="1744" spans="1:8" x14ac:dyDescent="0.25">
      <c r="A1744" s="559" t="e">
        <f>"INN."&amp;EIGNIR!$B$3&amp;C1744</f>
        <v>#N/A</v>
      </c>
      <c r="B1744" s="560">
        <f>Lönd!Q38</f>
        <v>0</v>
      </c>
      <c r="C1744" s="565" t="s">
        <v>13778</v>
      </c>
      <c r="D1744" s="561"/>
      <c r="E1744" s="559"/>
      <c r="F1744" s="562"/>
      <c r="G1744" s="562">
        <f t="shared" si="56"/>
        <v>0</v>
      </c>
      <c r="H1744" s="562">
        <f t="shared" si="57"/>
        <v>0</v>
      </c>
    </row>
    <row r="1745" spans="1:8" x14ac:dyDescent="0.25">
      <c r="A1745" s="559" t="e">
        <f>"INN."&amp;EIGNIR!$B$3&amp;C1745</f>
        <v>#N/A</v>
      </c>
      <c r="B1745" s="560">
        <f>Lönd!Q39</f>
        <v>0</v>
      </c>
      <c r="C1745" s="565" t="s">
        <v>13779</v>
      </c>
      <c r="D1745" s="561"/>
      <c r="E1745" s="559"/>
      <c r="F1745" s="562"/>
      <c r="G1745" s="562">
        <f t="shared" si="56"/>
        <v>0</v>
      </c>
      <c r="H1745" s="562">
        <f t="shared" si="57"/>
        <v>0</v>
      </c>
    </row>
    <row r="1746" spans="1:8" x14ac:dyDescent="0.25">
      <c r="A1746" s="559" t="e">
        <f>"INN."&amp;EIGNIR!$B$3&amp;C1746</f>
        <v>#N/A</v>
      </c>
      <c r="B1746" s="560">
        <f>Lönd!Q40</f>
        <v>0</v>
      </c>
      <c r="C1746" s="565" t="s">
        <v>13780</v>
      </c>
      <c r="D1746" s="561"/>
      <c r="E1746" s="559"/>
      <c r="F1746" s="562"/>
      <c r="G1746" s="562">
        <f t="shared" si="56"/>
        <v>0</v>
      </c>
      <c r="H1746" s="562">
        <f t="shared" si="57"/>
        <v>0</v>
      </c>
    </row>
    <row r="1747" spans="1:8" x14ac:dyDescent="0.25">
      <c r="A1747" s="559" t="e">
        <f>"INN."&amp;EIGNIR!$B$3&amp;C1747</f>
        <v>#N/A</v>
      </c>
      <c r="B1747" s="560">
        <f>Lönd!Q41</f>
        <v>0</v>
      </c>
      <c r="C1747" s="565" t="s">
        <v>13781</v>
      </c>
      <c r="D1747" s="561"/>
      <c r="E1747" s="559"/>
      <c r="F1747" s="562"/>
      <c r="G1747" s="562">
        <f t="shared" si="56"/>
        <v>0</v>
      </c>
      <c r="H1747" s="562">
        <f t="shared" si="57"/>
        <v>0</v>
      </c>
    </row>
    <row r="1748" spans="1:8" x14ac:dyDescent="0.25">
      <c r="A1748" s="559" t="e">
        <f>"INN."&amp;EIGNIR!$B$3&amp;C1748</f>
        <v>#N/A</v>
      </c>
      <c r="B1748" s="560">
        <f>Lönd!Q42</f>
        <v>0</v>
      </c>
      <c r="C1748" s="565" t="s">
        <v>13782</v>
      </c>
      <c r="D1748" s="561"/>
      <c r="E1748" s="559"/>
      <c r="F1748" s="562"/>
      <c r="G1748" s="562">
        <f t="shared" si="56"/>
        <v>0</v>
      </c>
      <c r="H1748" s="562">
        <f t="shared" si="57"/>
        <v>0</v>
      </c>
    </row>
    <row r="1749" spans="1:8" x14ac:dyDescent="0.25">
      <c r="A1749" s="559" t="e">
        <f>"INN."&amp;EIGNIR!$B$3&amp;C1749</f>
        <v>#N/A</v>
      </c>
      <c r="B1749" s="560">
        <f>Lönd!Q43</f>
        <v>0</v>
      </c>
      <c r="C1749" s="565" t="s">
        <v>13783</v>
      </c>
      <c r="D1749" s="561"/>
      <c r="E1749" s="559"/>
      <c r="F1749" s="562"/>
      <c r="G1749" s="562">
        <f t="shared" si="56"/>
        <v>0</v>
      </c>
      <c r="H1749" s="562">
        <f t="shared" si="57"/>
        <v>0</v>
      </c>
    </row>
    <row r="1750" spans="1:8" x14ac:dyDescent="0.25">
      <c r="A1750" s="559" t="e">
        <f>"INN."&amp;EIGNIR!$B$3&amp;C1750</f>
        <v>#N/A</v>
      </c>
      <c r="B1750" s="560">
        <f>Lönd!Q44</f>
        <v>0</v>
      </c>
      <c r="C1750" s="565" t="s">
        <v>13784</v>
      </c>
      <c r="D1750" s="561"/>
      <c r="E1750" s="559"/>
      <c r="F1750" s="562"/>
      <c r="G1750" s="562">
        <f t="shared" si="56"/>
        <v>0</v>
      </c>
      <c r="H1750" s="562">
        <f t="shared" si="57"/>
        <v>0</v>
      </c>
    </row>
    <row r="1751" spans="1:8" x14ac:dyDescent="0.25">
      <c r="A1751" s="559" t="e">
        <f>"INN."&amp;EIGNIR!$B$3&amp;C1751</f>
        <v>#N/A</v>
      </c>
      <c r="B1751" s="560">
        <f>Lönd!Q45</f>
        <v>0</v>
      </c>
      <c r="C1751" s="565" t="s">
        <v>13785</v>
      </c>
      <c r="D1751" s="561"/>
      <c r="E1751" s="559"/>
      <c r="F1751" s="562"/>
      <c r="G1751" s="562">
        <f t="shared" si="56"/>
        <v>0</v>
      </c>
      <c r="H1751" s="562">
        <f t="shared" si="57"/>
        <v>0</v>
      </c>
    </row>
    <row r="1752" spans="1:8" x14ac:dyDescent="0.25">
      <c r="A1752" s="559" t="e">
        <f>"INN."&amp;EIGNIR!$B$3&amp;C1752</f>
        <v>#N/A</v>
      </c>
      <c r="B1752" s="560">
        <f>Lönd!Q46</f>
        <v>0</v>
      </c>
      <c r="C1752" s="565" t="s">
        <v>13786</v>
      </c>
      <c r="D1752" s="561"/>
      <c r="E1752" s="559"/>
      <c r="F1752" s="562"/>
      <c r="G1752" s="562">
        <f t="shared" si="56"/>
        <v>0</v>
      </c>
      <c r="H1752" s="562">
        <f t="shared" si="57"/>
        <v>0</v>
      </c>
    </row>
    <row r="1753" spans="1:8" x14ac:dyDescent="0.25">
      <c r="A1753" s="559" t="e">
        <f>"INN."&amp;EIGNIR!$B$3&amp;C1753</f>
        <v>#N/A</v>
      </c>
      <c r="B1753" s="560">
        <f>Lönd!Q47</f>
        <v>0</v>
      </c>
      <c r="C1753" s="565" t="s">
        <v>13787</v>
      </c>
      <c r="D1753" s="561"/>
      <c r="E1753" s="559"/>
      <c r="F1753" s="562"/>
      <c r="G1753" s="562">
        <f t="shared" si="56"/>
        <v>0</v>
      </c>
      <c r="H1753" s="562">
        <f t="shared" si="57"/>
        <v>0</v>
      </c>
    </row>
    <row r="1754" spans="1:8" x14ac:dyDescent="0.25">
      <c r="A1754" s="559" t="e">
        <f>"INN."&amp;EIGNIR!$B$3&amp;C1754</f>
        <v>#N/A</v>
      </c>
      <c r="B1754" s="560">
        <f>Lönd!Q48</f>
        <v>0</v>
      </c>
      <c r="C1754" s="565" t="s">
        <v>13788</v>
      </c>
      <c r="D1754" s="561"/>
      <c r="E1754" s="559"/>
      <c r="F1754" s="562"/>
      <c r="G1754" s="562">
        <f t="shared" si="56"/>
        <v>0</v>
      </c>
      <c r="H1754" s="562">
        <f t="shared" si="57"/>
        <v>0</v>
      </c>
    </row>
    <row r="1755" spans="1:8" x14ac:dyDescent="0.25">
      <c r="A1755" s="559" t="e">
        <f>"INN."&amp;EIGNIR!$B$3&amp;C1755</f>
        <v>#N/A</v>
      </c>
      <c r="B1755" s="560">
        <f>Lönd!Q49</f>
        <v>0</v>
      </c>
      <c r="C1755" s="565" t="s">
        <v>13789</v>
      </c>
      <c r="D1755" s="561"/>
      <c r="E1755" s="559"/>
      <c r="F1755" s="562"/>
      <c r="G1755" s="562">
        <f t="shared" si="56"/>
        <v>0</v>
      </c>
      <c r="H1755" s="562">
        <f t="shared" si="57"/>
        <v>0</v>
      </c>
    </row>
    <row r="1756" spans="1:8" x14ac:dyDescent="0.25">
      <c r="A1756" s="559" t="e">
        <f>"INN."&amp;EIGNIR!$B$3&amp;C1756</f>
        <v>#N/A</v>
      </c>
      <c r="B1756" s="560">
        <f>Lönd!Q50</f>
        <v>0</v>
      </c>
      <c r="C1756" s="565" t="s">
        <v>13790</v>
      </c>
      <c r="D1756" s="561"/>
      <c r="E1756" s="559"/>
      <c r="F1756" s="562"/>
      <c r="G1756" s="562">
        <f t="shared" si="56"/>
        <v>0</v>
      </c>
      <c r="H1756" s="562">
        <f t="shared" si="57"/>
        <v>0</v>
      </c>
    </row>
    <row r="1757" spans="1:8" x14ac:dyDescent="0.25">
      <c r="A1757" s="559" t="e">
        <f>"INN."&amp;EIGNIR!$B$3&amp;C1757</f>
        <v>#N/A</v>
      </c>
      <c r="B1757" s="560">
        <f>Lönd!Q51</f>
        <v>0</v>
      </c>
      <c r="C1757" s="565" t="s">
        <v>13791</v>
      </c>
      <c r="D1757" s="561"/>
      <c r="E1757" s="559"/>
      <c r="F1757" s="562"/>
      <c r="G1757" s="562">
        <f t="shared" si="56"/>
        <v>0</v>
      </c>
      <c r="H1757" s="562">
        <f t="shared" si="57"/>
        <v>0</v>
      </c>
    </row>
    <row r="1758" spans="1:8" x14ac:dyDescent="0.25">
      <c r="A1758" s="559" t="e">
        <f>"INN."&amp;EIGNIR!$B$3&amp;C1758</f>
        <v>#N/A</v>
      </c>
      <c r="B1758" s="560">
        <f>Lönd!Q52</f>
        <v>0</v>
      </c>
      <c r="C1758" s="565" t="s">
        <v>13792</v>
      </c>
      <c r="D1758" s="561"/>
      <c r="E1758" s="559"/>
      <c r="F1758" s="562"/>
      <c r="G1758" s="562">
        <f t="shared" si="56"/>
        <v>0</v>
      </c>
      <c r="H1758" s="562">
        <f t="shared" si="57"/>
        <v>0</v>
      </c>
    </row>
    <row r="1759" spans="1:8" x14ac:dyDescent="0.25">
      <c r="A1759" s="559" t="e">
        <f>"INN."&amp;EIGNIR!$B$3&amp;C1759</f>
        <v>#N/A</v>
      </c>
      <c r="B1759" s="560">
        <f>Lönd!Q53</f>
        <v>0</v>
      </c>
      <c r="C1759" s="565" t="s">
        <v>13793</v>
      </c>
      <c r="D1759" s="561"/>
      <c r="E1759" s="559"/>
      <c r="F1759" s="562"/>
      <c r="G1759" s="562">
        <f t="shared" si="56"/>
        <v>0</v>
      </c>
      <c r="H1759" s="562">
        <f t="shared" si="57"/>
        <v>0</v>
      </c>
    </row>
    <row r="1760" spans="1:8" x14ac:dyDescent="0.25">
      <c r="A1760" s="559" t="e">
        <f>"INN."&amp;EIGNIR!$B$3&amp;C1760</f>
        <v>#N/A</v>
      </c>
      <c r="B1760" s="560">
        <f>Lönd!Q54</f>
        <v>0</v>
      </c>
      <c r="C1760" s="565" t="s">
        <v>13794</v>
      </c>
      <c r="D1760" s="561"/>
      <c r="E1760" s="559"/>
      <c r="F1760" s="562"/>
      <c r="G1760" s="562">
        <f t="shared" si="56"/>
        <v>0</v>
      </c>
      <c r="H1760" s="562">
        <f t="shared" si="57"/>
        <v>0</v>
      </c>
    </row>
    <row r="1761" spans="1:8" x14ac:dyDescent="0.25">
      <c r="A1761" s="396" t="e">
        <f>"INN."&amp;EIGNIR!$B$3&amp;C1761</f>
        <v>#N/A</v>
      </c>
      <c r="B1761" s="511">
        <f>Lönd!R5</f>
        <v>0</v>
      </c>
      <c r="C1761" s="503" t="s">
        <v>3634</v>
      </c>
      <c r="D1761" s="504" t="s">
        <v>3635</v>
      </c>
      <c r="F1761" s="547"/>
      <c r="G1761" s="547">
        <f t="shared" si="54"/>
        <v>0</v>
      </c>
      <c r="H1761" s="547">
        <f t="shared" si="55"/>
        <v>0</v>
      </c>
    </row>
    <row r="1762" spans="1:8" x14ac:dyDescent="0.25">
      <c r="A1762" s="396" t="e">
        <f>"INN."&amp;EIGNIR!$B$3&amp;C1762</f>
        <v>#N/A</v>
      </c>
      <c r="B1762" s="511">
        <f>Lönd!R6</f>
        <v>0</v>
      </c>
      <c r="C1762" s="503" t="s">
        <v>3636</v>
      </c>
      <c r="F1762" s="547"/>
      <c r="G1762" s="547">
        <f t="shared" si="54"/>
        <v>0</v>
      </c>
      <c r="H1762" s="547">
        <f t="shared" si="55"/>
        <v>0</v>
      </c>
    </row>
    <row r="1763" spans="1:8" x14ac:dyDescent="0.25">
      <c r="A1763" s="396" t="e">
        <f>"INN."&amp;EIGNIR!$B$3&amp;C1763</f>
        <v>#N/A</v>
      </c>
      <c r="B1763" s="511">
        <f>Lönd!R7</f>
        <v>0</v>
      </c>
      <c r="C1763" s="503" t="s">
        <v>3637</v>
      </c>
      <c r="F1763" s="547"/>
      <c r="G1763" s="547">
        <f t="shared" si="54"/>
        <v>0</v>
      </c>
      <c r="H1763" s="547">
        <f t="shared" si="55"/>
        <v>0</v>
      </c>
    </row>
    <row r="1764" spans="1:8" x14ac:dyDescent="0.25">
      <c r="A1764" s="396" t="e">
        <f>"INN."&amp;EIGNIR!$B$3&amp;C1764</f>
        <v>#N/A</v>
      </c>
      <c r="B1764" s="511">
        <f>Lönd!R8</f>
        <v>0</v>
      </c>
      <c r="C1764" s="503" t="s">
        <v>3638</v>
      </c>
      <c r="F1764" s="547"/>
      <c r="G1764" s="547">
        <f t="shared" si="54"/>
        <v>0</v>
      </c>
      <c r="H1764" s="547">
        <f t="shared" si="55"/>
        <v>0</v>
      </c>
    </row>
    <row r="1765" spans="1:8" x14ac:dyDescent="0.25">
      <c r="A1765" s="396" t="e">
        <f>"INN."&amp;EIGNIR!$B$3&amp;C1765</f>
        <v>#N/A</v>
      </c>
      <c r="B1765" s="511">
        <f>Lönd!R9</f>
        <v>0</v>
      </c>
      <c r="C1765" s="503" t="s">
        <v>3639</v>
      </c>
      <c r="F1765" s="547"/>
      <c r="G1765" s="547">
        <f t="shared" si="54"/>
        <v>0</v>
      </c>
      <c r="H1765" s="547">
        <f t="shared" si="55"/>
        <v>0</v>
      </c>
    </row>
    <row r="1766" spans="1:8" x14ac:dyDescent="0.25">
      <c r="A1766" s="396" t="e">
        <f>"INN."&amp;EIGNIR!$B$3&amp;C1766</f>
        <v>#N/A</v>
      </c>
      <c r="B1766" s="511">
        <f>Lönd!R10</f>
        <v>0</v>
      </c>
      <c r="C1766" s="503" t="s">
        <v>3640</v>
      </c>
      <c r="F1766" s="547"/>
      <c r="G1766" s="547">
        <f t="shared" si="54"/>
        <v>0</v>
      </c>
      <c r="H1766" s="547">
        <f t="shared" si="55"/>
        <v>0</v>
      </c>
    </row>
    <row r="1767" spans="1:8" x14ac:dyDescent="0.25">
      <c r="A1767" s="396" t="e">
        <f>"INN."&amp;EIGNIR!$B$3&amp;C1767</f>
        <v>#N/A</v>
      </c>
      <c r="B1767" s="511">
        <f>Lönd!R11</f>
        <v>0</v>
      </c>
      <c r="C1767" s="503" t="s">
        <v>3641</v>
      </c>
      <c r="D1767" s="512"/>
      <c r="F1767" s="547"/>
      <c r="G1767" s="547">
        <f t="shared" si="54"/>
        <v>0</v>
      </c>
      <c r="H1767" s="547">
        <f t="shared" si="55"/>
        <v>0</v>
      </c>
    </row>
    <row r="1768" spans="1:8" x14ac:dyDescent="0.25">
      <c r="A1768" s="396" t="e">
        <f>"INN."&amp;EIGNIR!$B$3&amp;C1768</f>
        <v>#N/A</v>
      </c>
      <c r="B1768" s="511">
        <f>Lönd!R12</f>
        <v>0</v>
      </c>
      <c r="C1768" s="503" t="s">
        <v>3642</v>
      </c>
      <c r="D1768" s="512"/>
      <c r="F1768" s="547"/>
      <c r="G1768" s="547">
        <f t="shared" si="54"/>
        <v>0</v>
      </c>
      <c r="H1768" s="547">
        <f t="shared" si="55"/>
        <v>0</v>
      </c>
    </row>
    <row r="1769" spans="1:8" x14ac:dyDescent="0.25">
      <c r="A1769" s="396" t="e">
        <f>"INN."&amp;EIGNIR!$B$3&amp;C1769</f>
        <v>#N/A</v>
      </c>
      <c r="B1769" s="511">
        <f>Lönd!R13</f>
        <v>0</v>
      </c>
      <c r="C1769" s="503" t="s">
        <v>3643</v>
      </c>
      <c r="D1769" s="512"/>
      <c r="F1769" s="547"/>
      <c r="G1769" s="547">
        <f t="shared" si="54"/>
        <v>0</v>
      </c>
      <c r="H1769" s="547">
        <f t="shared" si="55"/>
        <v>0</v>
      </c>
    </row>
    <row r="1770" spans="1:8" x14ac:dyDescent="0.25">
      <c r="A1770" s="396" t="e">
        <f>"INN."&amp;EIGNIR!$B$3&amp;C1770</f>
        <v>#N/A</v>
      </c>
      <c r="B1770" s="511">
        <f>Lönd!R14</f>
        <v>0</v>
      </c>
      <c r="C1770" s="503" t="s">
        <v>3644</v>
      </c>
      <c r="D1770" s="512"/>
      <c r="F1770" s="547"/>
      <c r="G1770" s="547">
        <f t="shared" si="54"/>
        <v>0</v>
      </c>
      <c r="H1770" s="547">
        <f t="shared" si="55"/>
        <v>0</v>
      </c>
    </row>
    <row r="1771" spans="1:8" x14ac:dyDescent="0.25">
      <c r="A1771" s="396" t="e">
        <f>"INN."&amp;EIGNIR!$B$3&amp;C1771</f>
        <v>#N/A</v>
      </c>
      <c r="B1771" s="511">
        <f>Lönd!R15</f>
        <v>0</v>
      </c>
      <c r="C1771" s="503" t="s">
        <v>3645</v>
      </c>
      <c r="D1771" s="512"/>
      <c r="F1771" s="547"/>
      <c r="G1771" s="547">
        <f t="shared" si="54"/>
        <v>0</v>
      </c>
      <c r="H1771" s="547">
        <f t="shared" si="55"/>
        <v>0</v>
      </c>
    </row>
    <row r="1772" spans="1:8" x14ac:dyDescent="0.25">
      <c r="A1772" s="396" t="e">
        <f>"INN."&amp;EIGNIR!$B$3&amp;C1772</f>
        <v>#N/A</v>
      </c>
      <c r="B1772" s="511">
        <f>Lönd!R16</f>
        <v>0</v>
      </c>
      <c r="C1772" s="503" t="s">
        <v>3646</v>
      </c>
      <c r="D1772" s="512"/>
      <c r="F1772" s="547"/>
      <c r="G1772" s="547">
        <f t="shared" si="54"/>
        <v>0</v>
      </c>
      <c r="H1772" s="547">
        <f t="shared" si="55"/>
        <v>0</v>
      </c>
    </row>
    <row r="1773" spans="1:8" x14ac:dyDescent="0.25">
      <c r="A1773" s="396" t="e">
        <f>"INN."&amp;EIGNIR!$B$3&amp;C1773</f>
        <v>#N/A</v>
      </c>
      <c r="B1773" s="511">
        <f>Lönd!R17</f>
        <v>0</v>
      </c>
      <c r="C1773" s="503" t="s">
        <v>3647</v>
      </c>
      <c r="D1773" s="512"/>
      <c r="F1773" s="547"/>
      <c r="G1773" s="547">
        <f t="shared" si="54"/>
        <v>0</v>
      </c>
      <c r="H1773" s="547">
        <f t="shared" si="55"/>
        <v>0</v>
      </c>
    </row>
    <row r="1774" spans="1:8" x14ac:dyDescent="0.25">
      <c r="A1774" s="396" t="e">
        <f>"INN."&amp;EIGNIR!$B$3&amp;C1774</f>
        <v>#N/A</v>
      </c>
      <c r="B1774" s="511">
        <f>Lönd!R18</f>
        <v>0</v>
      </c>
      <c r="C1774" s="503" t="s">
        <v>3648</v>
      </c>
      <c r="D1774" s="512"/>
      <c r="F1774" s="547"/>
      <c r="G1774" s="547">
        <f t="shared" si="54"/>
        <v>0</v>
      </c>
      <c r="H1774" s="547">
        <f t="shared" si="55"/>
        <v>0</v>
      </c>
    </row>
    <row r="1775" spans="1:8" x14ac:dyDescent="0.25">
      <c r="A1775" s="396" t="e">
        <f>"INN."&amp;EIGNIR!$B$3&amp;C1775</f>
        <v>#N/A</v>
      </c>
      <c r="B1775" s="511">
        <f>Lönd!R19</f>
        <v>0</v>
      </c>
      <c r="C1775" s="503" t="s">
        <v>3649</v>
      </c>
      <c r="D1775" s="512"/>
      <c r="F1775" s="547"/>
      <c r="G1775" s="547">
        <f t="shared" si="54"/>
        <v>0</v>
      </c>
      <c r="H1775" s="547">
        <f t="shared" si="55"/>
        <v>0</v>
      </c>
    </row>
    <row r="1776" spans="1:8" x14ac:dyDescent="0.25">
      <c r="A1776" s="396" t="e">
        <f>"INN."&amp;EIGNIR!$B$3&amp;C1776</f>
        <v>#N/A</v>
      </c>
      <c r="B1776" s="511">
        <f>Lönd!R20</f>
        <v>0</v>
      </c>
      <c r="C1776" s="503" t="s">
        <v>3650</v>
      </c>
      <c r="D1776" s="512"/>
      <c r="F1776" s="547"/>
      <c r="G1776" s="547">
        <f t="shared" si="54"/>
        <v>0</v>
      </c>
      <c r="H1776" s="547">
        <f t="shared" si="55"/>
        <v>0</v>
      </c>
    </row>
    <row r="1777" spans="1:8" x14ac:dyDescent="0.25">
      <c r="A1777" s="396" t="e">
        <f>"INN."&amp;EIGNIR!$B$3&amp;C1777</f>
        <v>#N/A</v>
      </c>
      <c r="B1777" s="511">
        <f>Lönd!R21</f>
        <v>0</v>
      </c>
      <c r="C1777" s="503" t="s">
        <v>3651</v>
      </c>
      <c r="D1777" s="512"/>
      <c r="F1777" s="547"/>
      <c r="G1777" s="547">
        <f t="shared" si="54"/>
        <v>0</v>
      </c>
      <c r="H1777" s="547">
        <f t="shared" si="55"/>
        <v>0</v>
      </c>
    </row>
    <row r="1778" spans="1:8" x14ac:dyDescent="0.25">
      <c r="A1778" s="396" t="e">
        <f>"INN."&amp;EIGNIR!$B$3&amp;C1778</f>
        <v>#N/A</v>
      </c>
      <c r="B1778" s="511">
        <f>Lönd!R22</f>
        <v>0</v>
      </c>
      <c r="C1778" s="503" t="s">
        <v>3652</v>
      </c>
      <c r="D1778" s="512"/>
      <c r="F1778" s="547"/>
      <c r="G1778" s="547">
        <f t="shared" si="54"/>
        <v>0</v>
      </c>
      <c r="H1778" s="547">
        <f t="shared" si="55"/>
        <v>0</v>
      </c>
    </row>
    <row r="1779" spans="1:8" x14ac:dyDescent="0.25">
      <c r="A1779" s="396" t="e">
        <f>"INN."&amp;EIGNIR!$B$3&amp;C1779</f>
        <v>#N/A</v>
      </c>
      <c r="B1779" s="511">
        <f>Lönd!R23</f>
        <v>0</v>
      </c>
      <c r="C1779" s="503" t="s">
        <v>3653</v>
      </c>
      <c r="D1779" s="512"/>
      <c r="F1779" s="547"/>
      <c r="G1779" s="547">
        <f t="shared" si="54"/>
        <v>0</v>
      </c>
      <c r="H1779" s="547">
        <f t="shared" si="55"/>
        <v>0</v>
      </c>
    </row>
    <row r="1780" spans="1:8" x14ac:dyDescent="0.25">
      <c r="A1780" s="396" t="e">
        <f>"INN."&amp;EIGNIR!$B$3&amp;C1780</f>
        <v>#N/A</v>
      </c>
      <c r="B1780" s="511">
        <f>Lönd!R24</f>
        <v>0</v>
      </c>
      <c r="C1780" s="503" t="s">
        <v>3654</v>
      </c>
      <c r="D1780" s="512"/>
      <c r="F1780" s="547"/>
      <c r="G1780" s="547">
        <f t="shared" si="54"/>
        <v>0</v>
      </c>
      <c r="H1780" s="547">
        <f t="shared" si="55"/>
        <v>0</v>
      </c>
    </row>
    <row r="1781" spans="1:8" x14ac:dyDescent="0.25">
      <c r="A1781" s="396" t="e">
        <f>"INN."&amp;EIGNIR!$B$3&amp;C1781</f>
        <v>#N/A</v>
      </c>
      <c r="B1781" s="511">
        <f>Lönd!R25</f>
        <v>0</v>
      </c>
      <c r="C1781" s="503" t="s">
        <v>3655</v>
      </c>
      <c r="D1781" s="512"/>
      <c r="F1781" s="547"/>
      <c r="G1781" s="547">
        <f t="shared" si="54"/>
        <v>0</v>
      </c>
      <c r="H1781" s="547">
        <f t="shared" si="55"/>
        <v>0</v>
      </c>
    </row>
    <row r="1782" spans="1:8" x14ac:dyDescent="0.25">
      <c r="A1782" s="396" t="e">
        <f>"INN."&amp;EIGNIR!$B$3&amp;C1782</f>
        <v>#N/A</v>
      </c>
      <c r="B1782" s="511">
        <f>Lönd!R26</f>
        <v>0</v>
      </c>
      <c r="C1782" s="503" t="s">
        <v>3656</v>
      </c>
      <c r="D1782" s="512"/>
      <c r="F1782" s="547"/>
      <c r="G1782" s="547">
        <f t="shared" si="54"/>
        <v>0</v>
      </c>
      <c r="H1782" s="547">
        <f t="shared" si="55"/>
        <v>0</v>
      </c>
    </row>
    <row r="1783" spans="1:8" x14ac:dyDescent="0.25">
      <c r="A1783" s="396" t="e">
        <f>"INN."&amp;EIGNIR!$B$3&amp;C1783</f>
        <v>#N/A</v>
      </c>
      <c r="B1783" s="511">
        <f>Lönd!R27</f>
        <v>0</v>
      </c>
      <c r="C1783" s="503" t="s">
        <v>3657</v>
      </c>
      <c r="D1783" s="512"/>
      <c r="F1783" s="547"/>
      <c r="G1783" s="547">
        <f t="shared" si="54"/>
        <v>0</v>
      </c>
      <c r="H1783" s="547">
        <f t="shared" si="55"/>
        <v>0</v>
      </c>
    </row>
    <row r="1784" spans="1:8" x14ac:dyDescent="0.25">
      <c r="A1784" s="396" t="e">
        <f>"INN."&amp;EIGNIR!$B$3&amp;C1784</f>
        <v>#N/A</v>
      </c>
      <c r="B1784" s="511">
        <f>Lönd!R28</f>
        <v>0</v>
      </c>
      <c r="C1784" s="503" t="s">
        <v>3658</v>
      </c>
      <c r="D1784" s="512"/>
      <c r="F1784" s="547"/>
      <c r="G1784" s="547">
        <f t="shared" si="54"/>
        <v>0</v>
      </c>
      <c r="H1784" s="547">
        <f t="shared" si="55"/>
        <v>0</v>
      </c>
    </row>
    <row r="1785" spans="1:8" x14ac:dyDescent="0.25">
      <c r="A1785" s="396" t="e">
        <f>"INN."&amp;EIGNIR!$B$3&amp;C1785</f>
        <v>#N/A</v>
      </c>
      <c r="B1785" s="511">
        <f>Lönd!R29</f>
        <v>0</v>
      </c>
      <c r="C1785" s="503" t="s">
        <v>3659</v>
      </c>
      <c r="D1785" s="512"/>
      <c r="F1785" s="547"/>
      <c r="G1785" s="547">
        <f t="shared" si="54"/>
        <v>0</v>
      </c>
      <c r="H1785" s="547">
        <f t="shared" si="55"/>
        <v>0</v>
      </c>
    </row>
    <row r="1786" spans="1:8" x14ac:dyDescent="0.25">
      <c r="A1786" s="396" t="e">
        <f>"INN."&amp;EIGNIR!$B$3&amp;C1786</f>
        <v>#N/A</v>
      </c>
      <c r="B1786" s="511">
        <f>Lönd!R30</f>
        <v>0</v>
      </c>
      <c r="C1786" s="503" t="s">
        <v>3660</v>
      </c>
      <c r="D1786" s="512"/>
      <c r="F1786" s="547"/>
      <c r="G1786" s="547">
        <f t="shared" si="54"/>
        <v>0</v>
      </c>
      <c r="H1786" s="547">
        <f t="shared" si="55"/>
        <v>0</v>
      </c>
    </row>
    <row r="1787" spans="1:8" x14ac:dyDescent="0.25">
      <c r="A1787" s="396" t="e">
        <f>"INN."&amp;EIGNIR!$B$3&amp;C1787</f>
        <v>#N/A</v>
      </c>
      <c r="B1787" s="511">
        <f>Lönd!R31</f>
        <v>0</v>
      </c>
      <c r="C1787" s="503" t="s">
        <v>3661</v>
      </c>
      <c r="D1787" s="512"/>
      <c r="F1787" s="547"/>
      <c r="G1787" s="547">
        <f t="shared" si="54"/>
        <v>0</v>
      </c>
      <c r="H1787" s="547">
        <f t="shared" si="55"/>
        <v>0</v>
      </c>
    </row>
    <row r="1788" spans="1:8" x14ac:dyDescent="0.25">
      <c r="A1788" s="396" t="e">
        <f>"INN."&amp;EIGNIR!$B$3&amp;C1788</f>
        <v>#N/A</v>
      </c>
      <c r="B1788" s="511">
        <f>Lönd!R32</f>
        <v>0</v>
      </c>
      <c r="C1788" s="503" t="s">
        <v>3662</v>
      </c>
      <c r="D1788" s="512"/>
      <c r="F1788" s="547"/>
      <c r="G1788" s="547">
        <f t="shared" si="54"/>
        <v>0</v>
      </c>
      <c r="H1788" s="547">
        <f t="shared" si="55"/>
        <v>0</v>
      </c>
    </row>
    <row r="1789" spans="1:8" x14ac:dyDescent="0.25">
      <c r="A1789" s="396" t="e">
        <f>"INN."&amp;EIGNIR!$B$3&amp;C1789</f>
        <v>#N/A</v>
      </c>
      <c r="B1789" s="511">
        <f>Lönd!R33</f>
        <v>0</v>
      </c>
      <c r="C1789" s="503" t="s">
        <v>3663</v>
      </c>
      <c r="D1789" s="512"/>
      <c r="F1789" s="547"/>
      <c r="G1789" s="547">
        <f t="shared" si="54"/>
        <v>0</v>
      </c>
      <c r="H1789" s="547">
        <f t="shared" si="55"/>
        <v>0</v>
      </c>
    </row>
    <row r="1790" spans="1:8" x14ac:dyDescent="0.25">
      <c r="A1790" s="396" t="e">
        <f>"INN."&amp;EIGNIR!$B$3&amp;C1790</f>
        <v>#N/A</v>
      </c>
      <c r="B1790" s="511">
        <f>Lönd!R34</f>
        <v>0</v>
      </c>
      <c r="C1790" s="503" t="s">
        <v>3664</v>
      </c>
      <c r="D1790" s="512"/>
      <c r="F1790" s="547"/>
      <c r="G1790" s="547">
        <f t="shared" si="54"/>
        <v>0</v>
      </c>
      <c r="H1790" s="547">
        <f t="shared" si="55"/>
        <v>0</v>
      </c>
    </row>
    <row r="1791" spans="1:8" x14ac:dyDescent="0.25">
      <c r="A1791" s="396" t="e">
        <f>"INN."&amp;EIGNIR!$B$3&amp;C1791</f>
        <v>#N/A</v>
      </c>
      <c r="B1791" s="511">
        <f>Lönd!R35</f>
        <v>0</v>
      </c>
      <c r="C1791" s="503" t="s">
        <v>3665</v>
      </c>
      <c r="D1791" s="512"/>
      <c r="F1791" s="547"/>
      <c r="G1791" s="547">
        <f t="shared" si="54"/>
        <v>0</v>
      </c>
      <c r="H1791" s="547">
        <f t="shared" si="55"/>
        <v>0</v>
      </c>
    </row>
    <row r="1792" spans="1:8" x14ac:dyDescent="0.25">
      <c r="A1792" s="396" t="e">
        <f>"INN."&amp;EIGNIR!$B$3&amp;C1792</f>
        <v>#N/A</v>
      </c>
      <c r="B1792" s="511">
        <f>Lönd!R36</f>
        <v>0</v>
      </c>
      <c r="C1792" s="503" t="s">
        <v>3666</v>
      </c>
      <c r="D1792" s="512"/>
      <c r="F1792" s="547"/>
      <c r="G1792" s="547">
        <f t="shared" ref="G1792:G1855" si="58">+F1792-B1792</f>
        <v>0</v>
      </c>
      <c r="H1792" s="547">
        <f t="shared" si="55"/>
        <v>0</v>
      </c>
    </row>
    <row r="1793" spans="1:8" x14ac:dyDescent="0.25">
      <c r="A1793" s="396" t="e">
        <f>"INN."&amp;EIGNIR!$B$3&amp;C1793</f>
        <v>#N/A</v>
      </c>
      <c r="B1793" s="511">
        <f>Lönd!R37</f>
        <v>0</v>
      </c>
      <c r="C1793" s="503" t="s">
        <v>3667</v>
      </c>
      <c r="D1793" s="512"/>
      <c r="F1793" s="547"/>
      <c r="G1793" s="547">
        <f t="shared" si="58"/>
        <v>0</v>
      </c>
      <c r="H1793" s="547">
        <f t="shared" ref="H1793:H1856" si="59">+ABS(G1793)</f>
        <v>0</v>
      </c>
    </row>
    <row r="1794" spans="1:8" x14ac:dyDescent="0.25">
      <c r="A1794" s="396" t="e">
        <f>"INN."&amp;EIGNIR!$B$3&amp;C1794</f>
        <v>#N/A</v>
      </c>
      <c r="B1794" s="511">
        <f>Lönd!R38</f>
        <v>0</v>
      </c>
      <c r="C1794" s="503" t="s">
        <v>3668</v>
      </c>
      <c r="D1794" s="512"/>
      <c r="F1794" s="547"/>
      <c r="G1794" s="547">
        <f t="shared" si="58"/>
        <v>0</v>
      </c>
      <c r="H1794" s="547">
        <f t="shared" si="59"/>
        <v>0</v>
      </c>
    </row>
    <row r="1795" spans="1:8" x14ac:dyDescent="0.25">
      <c r="A1795" s="396" t="e">
        <f>"INN."&amp;EIGNIR!$B$3&amp;C1795</f>
        <v>#N/A</v>
      </c>
      <c r="B1795" s="511">
        <f>Lönd!R39</f>
        <v>0</v>
      </c>
      <c r="C1795" s="503" t="s">
        <v>3669</v>
      </c>
      <c r="D1795" s="512"/>
      <c r="F1795" s="547"/>
      <c r="G1795" s="547">
        <f t="shared" si="58"/>
        <v>0</v>
      </c>
      <c r="H1795" s="547">
        <f t="shared" si="59"/>
        <v>0</v>
      </c>
    </row>
    <row r="1796" spans="1:8" x14ac:dyDescent="0.25">
      <c r="A1796" s="396" t="e">
        <f>"INN."&amp;EIGNIR!$B$3&amp;C1796</f>
        <v>#N/A</v>
      </c>
      <c r="B1796" s="511">
        <f>Lönd!R40</f>
        <v>0</v>
      </c>
      <c r="C1796" s="503" t="s">
        <v>3670</v>
      </c>
      <c r="D1796" s="512"/>
      <c r="F1796" s="547"/>
      <c r="G1796" s="547">
        <f t="shared" si="58"/>
        <v>0</v>
      </c>
      <c r="H1796" s="547">
        <f t="shared" si="59"/>
        <v>0</v>
      </c>
    </row>
    <row r="1797" spans="1:8" x14ac:dyDescent="0.25">
      <c r="A1797" s="396" t="e">
        <f>"INN."&amp;EIGNIR!$B$3&amp;C1797</f>
        <v>#N/A</v>
      </c>
      <c r="B1797" s="511">
        <f>Lönd!R41</f>
        <v>0</v>
      </c>
      <c r="C1797" s="503" t="s">
        <v>3671</v>
      </c>
      <c r="D1797" s="512"/>
      <c r="F1797" s="547"/>
      <c r="G1797" s="547">
        <f t="shared" si="58"/>
        <v>0</v>
      </c>
      <c r="H1797" s="547">
        <f t="shared" si="59"/>
        <v>0</v>
      </c>
    </row>
    <row r="1798" spans="1:8" x14ac:dyDescent="0.25">
      <c r="A1798" s="396" t="e">
        <f>"INN."&amp;EIGNIR!$B$3&amp;C1798</f>
        <v>#N/A</v>
      </c>
      <c r="B1798" s="511">
        <f>Lönd!R42</f>
        <v>0</v>
      </c>
      <c r="C1798" s="503" t="s">
        <v>3672</v>
      </c>
      <c r="D1798" s="512"/>
      <c r="F1798" s="547"/>
      <c r="G1798" s="547">
        <f t="shared" si="58"/>
        <v>0</v>
      </c>
      <c r="H1798" s="547">
        <f t="shared" si="59"/>
        <v>0</v>
      </c>
    </row>
    <row r="1799" spans="1:8" x14ac:dyDescent="0.25">
      <c r="A1799" s="396" t="e">
        <f>"INN."&amp;EIGNIR!$B$3&amp;C1799</f>
        <v>#N/A</v>
      </c>
      <c r="B1799" s="511">
        <f>Lönd!R43</f>
        <v>0</v>
      </c>
      <c r="C1799" s="503" t="s">
        <v>3673</v>
      </c>
      <c r="D1799" s="512"/>
      <c r="F1799" s="547"/>
      <c r="G1799" s="547">
        <f t="shared" si="58"/>
        <v>0</v>
      </c>
      <c r="H1799" s="547">
        <f t="shared" si="59"/>
        <v>0</v>
      </c>
    </row>
    <row r="1800" spans="1:8" x14ac:dyDescent="0.25">
      <c r="A1800" s="396" t="e">
        <f>"INN."&amp;EIGNIR!$B$3&amp;C1800</f>
        <v>#N/A</v>
      </c>
      <c r="B1800" s="511">
        <f>Lönd!R44</f>
        <v>0</v>
      </c>
      <c r="C1800" s="503" t="s">
        <v>3674</v>
      </c>
      <c r="D1800" s="512"/>
      <c r="F1800" s="547"/>
      <c r="G1800" s="547">
        <f t="shared" si="58"/>
        <v>0</v>
      </c>
      <c r="H1800" s="547">
        <f t="shared" si="59"/>
        <v>0</v>
      </c>
    </row>
    <row r="1801" spans="1:8" x14ac:dyDescent="0.25">
      <c r="A1801" s="396" t="e">
        <f>"INN."&amp;EIGNIR!$B$3&amp;C1801</f>
        <v>#N/A</v>
      </c>
      <c r="B1801" s="511">
        <f>Lönd!R45</f>
        <v>0</v>
      </c>
      <c r="C1801" s="503" t="s">
        <v>3675</v>
      </c>
      <c r="D1801" s="512"/>
      <c r="F1801" s="547"/>
      <c r="G1801" s="547">
        <f t="shared" si="58"/>
        <v>0</v>
      </c>
      <c r="H1801" s="547">
        <f t="shared" si="59"/>
        <v>0</v>
      </c>
    </row>
    <row r="1802" spans="1:8" x14ac:dyDescent="0.25">
      <c r="A1802" s="396" t="e">
        <f>"INN."&amp;EIGNIR!$B$3&amp;C1802</f>
        <v>#N/A</v>
      </c>
      <c r="B1802" s="511">
        <f>Lönd!R46</f>
        <v>0</v>
      </c>
      <c r="C1802" s="503" t="s">
        <v>3676</v>
      </c>
      <c r="D1802" s="512"/>
      <c r="F1802" s="547"/>
      <c r="G1802" s="547">
        <f t="shared" si="58"/>
        <v>0</v>
      </c>
      <c r="H1802" s="547">
        <f t="shared" si="59"/>
        <v>0</v>
      </c>
    </row>
    <row r="1803" spans="1:8" x14ac:dyDescent="0.25">
      <c r="A1803" s="396" t="e">
        <f>"INN."&amp;EIGNIR!$B$3&amp;C1803</f>
        <v>#N/A</v>
      </c>
      <c r="B1803" s="511">
        <f>Lönd!R47</f>
        <v>0</v>
      </c>
      <c r="C1803" s="503" t="s">
        <v>3677</v>
      </c>
      <c r="D1803" s="512"/>
      <c r="F1803" s="547"/>
      <c r="G1803" s="547">
        <f t="shared" si="58"/>
        <v>0</v>
      </c>
      <c r="H1803" s="547">
        <f t="shared" si="59"/>
        <v>0</v>
      </c>
    </row>
    <row r="1804" spans="1:8" x14ac:dyDescent="0.25">
      <c r="A1804" s="396" t="e">
        <f>"INN."&amp;EIGNIR!$B$3&amp;C1804</f>
        <v>#N/A</v>
      </c>
      <c r="B1804" s="511">
        <f>Lönd!R48</f>
        <v>0</v>
      </c>
      <c r="C1804" s="503" t="s">
        <v>3678</v>
      </c>
      <c r="F1804" s="547"/>
      <c r="G1804" s="547">
        <f t="shared" si="58"/>
        <v>0</v>
      </c>
      <c r="H1804" s="547">
        <f t="shared" si="59"/>
        <v>0</v>
      </c>
    </row>
    <row r="1805" spans="1:8" x14ac:dyDescent="0.25">
      <c r="A1805" s="396" t="e">
        <f>"INN."&amp;EIGNIR!$B$3&amp;C1805</f>
        <v>#N/A</v>
      </c>
      <c r="B1805" s="511">
        <f>Lönd!R49</f>
        <v>0</v>
      </c>
      <c r="C1805" s="503" t="s">
        <v>3679</v>
      </c>
      <c r="F1805" s="547"/>
      <c r="G1805" s="547">
        <f t="shared" si="58"/>
        <v>0</v>
      </c>
      <c r="H1805" s="547">
        <f t="shared" si="59"/>
        <v>0</v>
      </c>
    </row>
    <row r="1806" spans="1:8" x14ac:dyDescent="0.25">
      <c r="A1806" s="396" t="e">
        <f>"INN."&amp;EIGNIR!$B$3&amp;C1806</f>
        <v>#N/A</v>
      </c>
      <c r="B1806" s="511">
        <f>Lönd!R50</f>
        <v>0</v>
      </c>
      <c r="C1806" s="503" t="s">
        <v>3680</v>
      </c>
      <c r="F1806" s="547"/>
      <c r="G1806" s="547">
        <f t="shared" si="58"/>
        <v>0</v>
      </c>
      <c r="H1806" s="547">
        <f t="shared" si="59"/>
        <v>0</v>
      </c>
    </row>
    <row r="1807" spans="1:8" x14ac:dyDescent="0.25">
      <c r="A1807" s="396" t="e">
        <f>"INN."&amp;EIGNIR!$B$3&amp;C1807</f>
        <v>#N/A</v>
      </c>
      <c r="B1807" s="511">
        <f>Lönd!R51</f>
        <v>0</v>
      </c>
      <c r="C1807" s="503" t="s">
        <v>3681</v>
      </c>
      <c r="F1807" s="547"/>
      <c r="G1807" s="547">
        <f t="shared" si="58"/>
        <v>0</v>
      </c>
      <c r="H1807" s="547">
        <f t="shared" si="59"/>
        <v>0</v>
      </c>
    </row>
    <row r="1808" spans="1:8" x14ac:dyDescent="0.25">
      <c r="A1808" s="396" t="e">
        <f>"INN."&amp;EIGNIR!$B$3&amp;C1808</f>
        <v>#N/A</v>
      </c>
      <c r="B1808" s="511">
        <f>Lönd!R52</f>
        <v>0</v>
      </c>
      <c r="C1808" s="503" t="s">
        <v>3682</v>
      </c>
      <c r="F1808" s="547"/>
      <c r="G1808" s="547">
        <f t="shared" si="58"/>
        <v>0</v>
      </c>
      <c r="H1808" s="547">
        <f t="shared" si="59"/>
        <v>0</v>
      </c>
    </row>
    <row r="1809" spans="1:8" x14ac:dyDescent="0.25">
      <c r="A1809" s="396" t="e">
        <f>"INN."&amp;EIGNIR!$B$3&amp;C1809</f>
        <v>#N/A</v>
      </c>
      <c r="B1809" s="511">
        <f>Lönd!R53</f>
        <v>0</v>
      </c>
      <c r="C1809" s="503" t="s">
        <v>3683</v>
      </c>
      <c r="F1809" s="547"/>
      <c r="G1809" s="547">
        <f t="shared" si="58"/>
        <v>0</v>
      </c>
      <c r="H1809" s="547">
        <f t="shared" si="59"/>
        <v>0</v>
      </c>
    </row>
    <row r="1810" spans="1:8" x14ac:dyDescent="0.25">
      <c r="A1810" s="396" t="e">
        <f>"INN."&amp;EIGNIR!$B$3&amp;C1810</f>
        <v>#N/A</v>
      </c>
      <c r="B1810" s="511">
        <f>Lönd!R54</f>
        <v>0</v>
      </c>
      <c r="C1810" s="503" t="s">
        <v>3684</v>
      </c>
      <c r="F1810" s="547"/>
      <c r="G1810" s="547">
        <f t="shared" si="58"/>
        <v>0</v>
      </c>
      <c r="H1810" s="547">
        <f t="shared" si="59"/>
        <v>0</v>
      </c>
    </row>
    <row r="1811" spans="1:8" x14ac:dyDescent="0.25">
      <c r="A1811" s="396" t="e">
        <f>"INN."&amp;EIGNIR!$B$3&amp;C1811</f>
        <v>#N/A</v>
      </c>
      <c r="B1811" s="511">
        <f>Lönd!S6</f>
        <v>0</v>
      </c>
      <c r="C1811" s="503" t="s">
        <v>3685</v>
      </c>
      <c r="D1811" s="504" t="s">
        <v>3686</v>
      </c>
      <c r="F1811" s="547"/>
      <c r="G1811" s="547">
        <f t="shared" si="58"/>
        <v>0</v>
      </c>
      <c r="H1811" s="547">
        <f t="shared" si="59"/>
        <v>0</v>
      </c>
    </row>
    <row r="1812" spans="1:8" x14ac:dyDescent="0.25">
      <c r="A1812" s="396" t="e">
        <f>"INN."&amp;EIGNIR!$B$3&amp;C1812</f>
        <v>#N/A</v>
      </c>
      <c r="B1812" s="511">
        <f>Lönd!S7</f>
        <v>0</v>
      </c>
      <c r="C1812" s="503" t="s">
        <v>3687</v>
      </c>
      <c r="F1812" s="547"/>
      <c r="G1812" s="547">
        <f t="shared" si="58"/>
        <v>0</v>
      </c>
      <c r="H1812" s="547">
        <f t="shared" si="59"/>
        <v>0</v>
      </c>
    </row>
    <row r="1813" spans="1:8" x14ac:dyDescent="0.25">
      <c r="A1813" s="396" t="e">
        <f>"INN."&amp;EIGNIR!$B$3&amp;C1813</f>
        <v>#N/A</v>
      </c>
      <c r="B1813" s="511">
        <f>Lönd!S8</f>
        <v>0</v>
      </c>
      <c r="C1813" s="503" t="s">
        <v>3688</v>
      </c>
      <c r="F1813" s="547"/>
      <c r="G1813" s="547">
        <f t="shared" si="58"/>
        <v>0</v>
      </c>
      <c r="H1813" s="547">
        <f t="shared" si="59"/>
        <v>0</v>
      </c>
    </row>
    <row r="1814" spans="1:8" x14ac:dyDescent="0.25">
      <c r="A1814" s="396" t="e">
        <f>"INN."&amp;EIGNIR!$B$3&amp;C1814</f>
        <v>#N/A</v>
      </c>
      <c r="B1814" s="511">
        <f>Lönd!S9</f>
        <v>0</v>
      </c>
      <c r="C1814" s="503" t="s">
        <v>3689</v>
      </c>
      <c r="F1814" s="547"/>
      <c r="G1814" s="547">
        <f t="shared" si="58"/>
        <v>0</v>
      </c>
      <c r="H1814" s="547">
        <f t="shared" si="59"/>
        <v>0</v>
      </c>
    </row>
    <row r="1815" spans="1:8" x14ac:dyDescent="0.25">
      <c r="A1815" s="396" t="e">
        <f>"INN."&amp;EIGNIR!$B$3&amp;C1815</f>
        <v>#N/A</v>
      </c>
      <c r="B1815" s="511">
        <f>Lönd!S10</f>
        <v>0</v>
      </c>
      <c r="C1815" s="503" t="s">
        <v>3690</v>
      </c>
      <c r="F1815" s="547"/>
      <c r="G1815" s="547">
        <f t="shared" si="58"/>
        <v>0</v>
      </c>
      <c r="H1815" s="547">
        <f t="shared" si="59"/>
        <v>0</v>
      </c>
    </row>
    <row r="1816" spans="1:8" x14ac:dyDescent="0.25">
      <c r="A1816" s="396" t="e">
        <f>"INN."&amp;EIGNIR!$B$3&amp;C1816</f>
        <v>#N/A</v>
      </c>
      <c r="B1816" s="511">
        <f>Lönd!S11</f>
        <v>0</v>
      </c>
      <c r="C1816" s="503" t="s">
        <v>3691</v>
      </c>
      <c r="F1816" s="547"/>
      <c r="G1816" s="547">
        <f t="shared" si="58"/>
        <v>0</v>
      </c>
      <c r="H1816" s="547">
        <f t="shared" si="59"/>
        <v>0</v>
      </c>
    </row>
    <row r="1817" spans="1:8" x14ac:dyDescent="0.25">
      <c r="A1817" s="396" t="e">
        <f>"INN."&amp;EIGNIR!$B$3&amp;C1817</f>
        <v>#N/A</v>
      </c>
      <c r="B1817" s="511">
        <f>Lönd!S12</f>
        <v>0</v>
      </c>
      <c r="C1817" s="503" t="s">
        <v>3692</v>
      </c>
      <c r="F1817" s="547"/>
      <c r="G1817" s="547">
        <f t="shared" si="58"/>
        <v>0</v>
      </c>
      <c r="H1817" s="547">
        <f t="shared" si="59"/>
        <v>0</v>
      </c>
    </row>
    <row r="1818" spans="1:8" x14ac:dyDescent="0.25">
      <c r="A1818" s="396" t="e">
        <f>"INN."&amp;EIGNIR!$B$3&amp;C1818</f>
        <v>#N/A</v>
      </c>
      <c r="B1818" s="511">
        <f>Lönd!S13</f>
        <v>0</v>
      </c>
      <c r="C1818" s="503" t="s">
        <v>3693</v>
      </c>
      <c r="F1818" s="547"/>
      <c r="G1818" s="547">
        <f t="shared" si="58"/>
        <v>0</v>
      </c>
      <c r="H1818" s="547">
        <f t="shared" si="59"/>
        <v>0</v>
      </c>
    </row>
    <row r="1819" spans="1:8" x14ac:dyDescent="0.25">
      <c r="A1819" s="396" t="e">
        <f>"INN."&amp;EIGNIR!$B$3&amp;C1819</f>
        <v>#N/A</v>
      </c>
      <c r="B1819" s="511">
        <f>Lönd!S14</f>
        <v>0</v>
      </c>
      <c r="C1819" s="503" t="s">
        <v>3694</v>
      </c>
      <c r="D1819" s="512"/>
      <c r="F1819" s="547"/>
      <c r="G1819" s="547">
        <f t="shared" si="58"/>
        <v>0</v>
      </c>
      <c r="H1819" s="547">
        <f t="shared" si="59"/>
        <v>0</v>
      </c>
    </row>
    <row r="1820" spans="1:8" x14ac:dyDescent="0.25">
      <c r="A1820" s="396" t="e">
        <f>"INN."&amp;EIGNIR!$B$3&amp;C1820</f>
        <v>#N/A</v>
      </c>
      <c r="B1820" s="511">
        <f>Lönd!S15</f>
        <v>0</v>
      </c>
      <c r="C1820" s="503" t="s">
        <v>3695</v>
      </c>
      <c r="D1820" s="512"/>
      <c r="F1820" s="547"/>
      <c r="G1820" s="547">
        <f t="shared" si="58"/>
        <v>0</v>
      </c>
      <c r="H1820" s="547">
        <f t="shared" si="59"/>
        <v>0</v>
      </c>
    </row>
    <row r="1821" spans="1:8" x14ac:dyDescent="0.25">
      <c r="A1821" s="396" t="e">
        <f>"INN."&amp;EIGNIR!$B$3&amp;C1821</f>
        <v>#N/A</v>
      </c>
      <c r="B1821" s="511">
        <f>Lönd!S16</f>
        <v>0</v>
      </c>
      <c r="C1821" s="503" t="s">
        <v>3696</v>
      </c>
      <c r="D1821" s="512"/>
      <c r="F1821" s="547"/>
      <c r="G1821" s="547">
        <f t="shared" si="58"/>
        <v>0</v>
      </c>
      <c r="H1821" s="547">
        <f t="shared" si="59"/>
        <v>0</v>
      </c>
    </row>
    <row r="1822" spans="1:8" x14ac:dyDescent="0.25">
      <c r="A1822" s="396" t="e">
        <f>"INN."&amp;EIGNIR!$B$3&amp;C1822</f>
        <v>#N/A</v>
      </c>
      <c r="B1822" s="511">
        <f>Lönd!S17</f>
        <v>0</v>
      </c>
      <c r="C1822" s="503" t="s">
        <v>3697</v>
      </c>
      <c r="D1822" s="512"/>
      <c r="F1822" s="547"/>
      <c r="G1822" s="547">
        <f t="shared" si="58"/>
        <v>0</v>
      </c>
      <c r="H1822" s="547">
        <f t="shared" si="59"/>
        <v>0</v>
      </c>
    </row>
    <row r="1823" spans="1:8" x14ac:dyDescent="0.25">
      <c r="A1823" s="396" t="e">
        <f>"INN."&amp;EIGNIR!$B$3&amp;C1823</f>
        <v>#N/A</v>
      </c>
      <c r="B1823" s="511">
        <f>Lönd!S18</f>
        <v>0</v>
      </c>
      <c r="C1823" s="503" t="s">
        <v>3698</v>
      </c>
      <c r="D1823" s="512"/>
      <c r="F1823" s="547"/>
      <c r="G1823" s="547">
        <f t="shared" si="58"/>
        <v>0</v>
      </c>
      <c r="H1823" s="547">
        <f t="shared" si="59"/>
        <v>0</v>
      </c>
    </row>
    <row r="1824" spans="1:8" x14ac:dyDescent="0.25">
      <c r="A1824" s="396" t="e">
        <f>"INN."&amp;EIGNIR!$B$3&amp;C1824</f>
        <v>#N/A</v>
      </c>
      <c r="B1824" s="511">
        <f>Lönd!S19</f>
        <v>0</v>
      </c>
      <c r="C1824" s="503" t="s">
        <v>3699</v>
      </c>
      <c r="D1824" s="512"/>
      <c r="F1824" s="547"/>
      <c r="G1824" s="547">
        <f t="shared" si="58"/>
        <v>0</v>
      </c>
      <c r="H1824" s="547">
        <f t="shared" si="59"/>
        <v>0</v>
      </c>
    </row>
    <row r="1825" spans="1:8" x14ac:dyDescent="0.25">
      <c r="A1825" s="396" t="e">
        <f>"INN."&amp;EIGNIR!$B$3&amp;C1825</f>
        <v>#N/A</v>
      </c>
      <c r="B1825" s="511">
        <f>Lönd!S20</f>
        <v>0</v>
      </c>
      <c r="C1825" s="503" t="s">
        <v>3700</v>
      </c>
      <c r="D1825" s="512"/>
      <c r="F1825" s="547"/>
      <c r="G1825" s="547">
        <f t="shared" si="58"/>
        <v>0</v>
      </c>
      <c r="H1825" s="547">
        <f t="shared" si="59"/>
        <v>0</v>
      </c>
    </row>
    <row r="1826" spans="1:8" x14ac:dyDescent="0.25">
      <c r="A1826" s="396" t="e">
        <f>"INN."&amp;EIGNIR!$B$3&amp;C1826</f>
        <v>#N/A</v>
      </c>
      <c r="B1826" s="511">
        <f>Lönd!S21</f>
        <v>0</v>
      </c>
      <c r="C1826" s="503" t="s">
        <v>3701</v>
      </c>
      <c r="D1826" s="512"/>
      <c r="F1826" s="547"/>
      <c r="G1826" s="547">
        <f t="shared" si="58"/>
        <v>0</v>
      </c>
      <c r="H1826" s="547">
        <f t="shared" si="59"/>
        <v>0</v>
      </c>
    </row>
    <row r="1827" spans="1:8" x14ac:dyDescent="0.25">
      <c r="A1827" s="396" t="e">
        <f>"INN."&amp;EIGNIR!$B$3&amp;C1827</f>
        <v>#N/A</v>
      </c>
      <c r="B1827" s="511">
        <f>Lönd!S22</f>
        <v>0</v>
      </c>
      <c r="C1827" s="503" t="s">
        <v>3702</v>
      </c>
      <c r="D1827" s="512"/>
      <c r="F1827" s="547"/>
      <c r="G1827" s="547">
        <f t="shared" si="58"/>
        <v>0</v>
      </c>
      <c r="H1827" s="547">
        <f t="shared" si="59"/>
        <v>0</v>
      </c>
    </row>
    <row r="1828" spans="1:8" x14ac:dyDescent="0.25">
      <c r="A1828" s="396" t="e">
        <f>"INN."&amp;EIGNIR!$B$3&amp;C1828</f>
        <v>#N/A</v>
      </c>
      <c r="B1828" s="511">
        <f>Lönd!S23</f>
        <v>0</v>
      </c>
      <c r="C1828" s="503" t="s">
        <v>3703</v>
      </c>
      <c r="D1828" s="512"/>
      <c r="F1828" s="547"/>
      <c r="G1828" s="547">
        <f t="shared" si="58"/>
        <v>0</v>
      </c>
      <c r="H1828" s="547">
        <f t="shared" si="59"/>
        <v>0</v>
      </c>
    </row>
    <row r="1829" spans="1:8" x14ac:dyDescent="0.25">
      <c r="A1829" s="396" t="e">
        <f>"INN."&amp;EIGNIR!$B$3&amp;C1829</f>
        <v>#N/A</v>
      </c>
      <c r="B1829" s="511">
        <f>Lönd!S24</f>
        <v>0</v>
      </c>
      <c r="C1829" s="503" t="s">
        <v>3704</v>
      </c>
      <c r="D1829" s="512"/>
      <c r="F1829" s="547"/>
      <c r="G1829" s="547">
        <f t="shared" si="58"/>
        <v>0</v>
      </c>
      <c r="H1829" s="547">
        <f t="shared" si="59"/>
        <v>0</v>
      </c>
    </row>
    <row r="1830" spans="1:8" x14ac:dyDescent="0.25">
      <c r="A1830" s="396" t="e">
        <f>"INN."&amp;EIGNIR!$B$3&amp;C1830</f>
        <v>#N/A</v>
      </c>
      <c r="B1830" s="511">
        <f>Lönd!S25</f>
        <v>0</v>
      </c>
      <c r="C1830" s="503" t="s">
        <v>3705</v>
      </c>
      <c r="D1830" s="512"/>
      <c r="F1830" s="547"/>
      <c r="G1830" s="547">
        <f t="shared" si="58"/>
        <v>0</v>
      </c>
      <c r="H1830" s="547">
        <f t="shared" si="59"/>
        <v>0</v>
      </c>
    </row>
    <row r="1831" spans="1:8" x14ac:dyDescent="0.25">
      <c r="A1831" s="396" t="e">
        <f>"INN."&amp;EIGNIR!$B$3&amp;C1831</f>
        <v>#N/A</v>
      </c>
      <c r="B1831" s="511">
        <f>Lönd!S26</f>
        <v>0</v>
      </c>
      <c r="C1831" s="503" t="s">
        <v>3706</v>
      </c>
      <c r="D1831" s="512"/>
      <c r="F1831" s="547"/>
      <c r="G1831" s="547">
        <f t="shared" si="58"/>
        <v>0</v>
      </c>
      <c r="H1831" s="547">
        <f t="shared" si="59"/>
        <v>0</v>
      </c>
    </row>
    <row r="1832" spans="1:8" x14ac:dyDescent="0.25">
      <c r="A1832" s="396" t="e">
        <f>"INN."&amp;EIGNIR!$B$3&amp;C1832</f>
        <v>#N/A</v>
      </c>
      <c r="B1832" s="511">
        <f>Lönd!S27</f>
        <v>0</v>
      </c>
      <c r="C1832" s="503" t="s">
        <v>3707</v>
      </c>
      <c r="D1832" s="512"/>
      <c r="F1832" s="547"/>
      <c r="G1832" s="547">
        <f t="shared" si="58"/>
        <v>0</v>
      </c>
      <c r="H1832" s="547">
        <f t="shared" si="59"/>
        <v>0</v>
      </c>
    </row>
    <row r="1833" spans="1:8" x14ac:dyDescent="0.25">
      <c r="A1833" s="396" t="e">
        <f>"INN."&amp;EIGNIR!$B$3&amp;C1833</f>
        <v>#N/A</v>
      </c>
      <c r="B1833" s="511">
        <f>Lönd!S28</f>
        <v>0</v>
      </c>
      <c r="C1833" s="503" t="s">
        <v>3708</v>
      </c>
      <c r="D1833" s="512"/>
      <c r="F1833" s="547"/>
      <c r="G1833" s="547">
        <f t="shared" si="58"/>
        <v>0</v>
      </c>
      <c r="H1833" s="547">
        <f t="shared" si="59"/>
        <v>0</v>
      </c>
    </row>
    <row r="1834" spans="1:8" x14ac:dyDescent="0.25">
      <c r="A1834" s="396" t="e">
        <f>"INN."&amp;EIGNIR!$B$3&amp;C1834</f>
        <v>#N/A</v>
      </c>
      <c r="B1834" s="511">
        <f>Lönd!S29</f>
        <v>0</v>
      </c>
      <c r="C1834" s="503" t="s">
        <v>3709</v>
      </c>
      <c r="D1834" s="512"/>
      <c r="F1834" s="547"/>
      <c r="G1834" s="547">
        <f t="shared" si="58"/>
        <v>0</v>
      </c>
      <c r="H1834" s="547">
        <f t="shared" si="59"/>
        <v>0</v>
      </c>
    </row>
    <row r="1835" spans="1:8" x14ac:dyDescent="0.25">
      <c r="A1835" s="396" t="e">
        <f>"INN."&amp;EIGNIR!$B$3&amp;C1835</f>
        <v>#N/A</v>
      </c>
      <c r="B1835" s="511">
        <f>Lönd!S30</f>
        <v>0</v>
      </c>
      <c r="C1835" s="503" t="s">
        <v>3710</v>
      </c>
      <c r="D1835" s="512"/>
      <c r="F1835" s="547"/>
      <c r="G1835" s="547">
        <f t="shared" si="58"/>
        <v>0</v>
      </c>
      <c r="H1835" s="547">
        <f t="shared" si="59"/>
        <v>0</v>
      </c>
    </row>
    <row r="1836" spans="1:8" x14ac:dyDescent="0.25">
      <c r="A1836" s="396" t="e">
        <f>"INN."&amp;EIGNIR!$B$3&amp;C1836</f>
        <v>#N/A</v>
      </c>
      <c r="B1836" s="511">
        <f>Lönd!S31</f>
        <v>0</v>
      </c>
      <c r="C1836" s="503" t="s">
        <v>3711</v>
      </c>
      <c r="D1836" s="512"/>
      <c r="F1836" s="547"/>
      <c r="G1836" s="547">
        <f t="shared" si="58"/>
        <v>0</v>
      </c>
      <c r="H1836" s="547">
        <f t="shared" si="59"/>
        <v>0</v>
      </c>
    </row>
    <row r="1837" spans="1:8" x14ac:dyDescent="0.25">
      <c r="A1837" s="396" t="e">
        <f>"INN."&amp;EIGNIR!$B$3&amp;C1837</f>
        <v>#N/A</v>
      </c>
      <c r="B1837" s="511">
        <f>Lönd!S32</f>
        <v>0</v>
      </c>
      <c r="C1837" s="503" t="s">
        <v>3712</v>
      </c>
      <c r="D1837" s="512"/>
      <c r="F1837" s="547"/>
      <c r="G1837" s="547">
        <f t="shared" si="58"/>
        <v>0</v>
      </c>
      <c r="H1837" s="547">
        <f t="shared" si="59"/>
        <v>0</v>
      </c>
    </row>
    <row r="1838" spans="1:8" x14ac:dyDescent="0.25">
      <c r="A1838" s="396" t="e">
        <f>"INN."&amp;EIGNIR!$B$3&amp;C1838</f>
        <v>#N/A</v>
      </c>
      <c r="B1838" s="511">
        <f>Lönd!S33</f>
        <v>0</v>
      </c>
      <c r="C1838" s="503" t="s">
        <v>3713</v>
      </c>
      <c r="D1838" s="512"/>
      <c r="F1838" s="547"/>
      <c r="G1838" s="547">
        <f t="shared" si="58"/>
        <v>0</v>
      </c>
      <c r="H1838" s="547">
        <f t="shared" si="59"/>
        <v>0</v>
      </c>
    </row>
    <row r="1839" spans="1:8" x14ac:dyDescent="0.25">
      <c r="A1839" s="396" t="e">
        <f>"INN."&amp;EIGNIR!$B$3&amp;C1839</f>
        <v>#N/A</v>
      </c>
      <c r="B1839" s="511">
        <f>Lönd!S34</f>
        <v>0</v>
      </c>
      <c r="C1839" s="503" t="s">
        <v>3714</v>
      </c>
      <c r="D1839" s="512"/>
      <c r="F1839" s="547"/>
      <c r="G1839" s="547">
        <f t="shared" si="58"/>
        <v>0</v>
      </c>
      <c r="H1839" s="547">
        <f t="shared" si="59"/>
        <v>0</v>
      </c>
    </row>
    <row r="1840" spans="1:8" x14ac:dyDescent="0.25">
      <c r="A1840" s="396" t="e">
        <f>"INN."&amp;EIGNIR!$B$3&amp;C1840</f>
        <v>#N/A</v>
      </c>
      <c r="B1840" s="511">
        <f>Lönd!S35</f>
        <v>0</v>
      </c>
      <c r="C1840" s="503" t="s">
        <v>3715</v>
      </c>
      <c r="D1840" s="512"/>
      <c r="F1840" s="547"/>
      <c r="G1840" s="547">
        <f t="shared" si="58"/>
        <v>0</v>
      </c>
      <c r="H1840" s="547">
        <f t="shared" si="59"/>
        <v>0</v>
      </c>
    </row>
    <row r="1841" spans="1:8" x14ac:dyDescent="0.25">
      <c r="A1841" s="396" t="e">
        <f>"INN."&amp;EIGNIR!$B$3&amp;C1841</f>
        <v>#N/A</v>
      </c>
      <c r="B1841" s="511">
        <f>Lönd!S36</f>
        <v>0</v>
      </c>
      <c r="C1841" s="503" t="s">
        <v>3716</v>
      </c>
      <c r="D1841" s="512"/>
      <c r="F1841" s="547"/>
      <c r="G1841" s="547">
        <f t="shared" si="58"/>
        <v>0</v>
      </c>
      <c r="H1841" s="547">
        <f t="shared" si="59"/>
        <v>0</v>
      </c>
    </row>
    <row r="1842" spans="1:8" x14ac:dyDescent="0.25">
      <c r="A1842" s="396" t="e">
        <f>"INN."&amp;EIGNIR!$B$3&amp;C1842</f>
        <v>#N/A</v>
      </c>
      <c r="B1842" s="511">
        <f>Lönd!S37</f>
        <v>0</v>
      </c>
      <c r="C1842" s="503" t="s">
        <v>3717</v>
      </c>
      <c r="D1842" s="512"/>
      <c r="F1842" s="547"/>
      <c r="G1842" s="547">
        <f t="shared" si="58"/>
        <v>0</v>
      </c>
      <c r="H1842" s="547">
        <f t="shared" si="59"/>
        <v>0</v>
      </c>
    </row>
    <row r="1843" spans="1:8" x14ac:dyDescent="0.25">
      <c r="A1843" s="396" t="e">
        <f>"INN."&amp;EIGNIR!$B$3&amp;C1843</f>
        <v>#N/A</v>
      </c>
      <c r="B1843" s="511">
        <f>Lönd!S38</f>
        <v>0</v>
      </c>
      <c r="C1843" s="503" t="s">
        <v>3718</v>
      </c>
      <c r="D1843" s="512"/>
      <c r="F1843" s="547"/>
      <c r="G1843" s="547">
        <f t="shared" si="58"/>
        <v>0</v>
      </c>
      <c r="H1843" s="547">
        <f t="shared" si="59"/>
        <v>0</v>
      </c>
    </row>
    <row r="1844" spans="1:8" x14ac:dyDescent="0.25">
      <c r="A1844" s="396" t="e">
        <f>"INN."&amp;EIGNIR!$B$3&amp;C1844</f>
        <v>#N/A</v>
      </c>
      <c r="B1844" s="511">
        <f>Lönd!S39</f>
        <v>0</v>
      </c>
      <c r="C1844" s="503" t="s">
        <v>3719</v>
      </c>
      <c r="D1844" s="512"/>
      <c r="F1844" s="547"/>
      <c r="G1844" s="547">
        <f t="shared" si="58"/>
        <v>0</v>
      </c>
      <c r="H1844" s="547">
        <f t="shared" si="59"/>
        <v>0</v>
      </c>
    </row>
    <row r="1845" spans="1:8" x14ac:dyDescent="0.25">
      <c r="A1845" s="396" t="e">
        <f>"INN."&amp;EIGNIR!$B$3&amp;C1845</f>
        <v>#N/A</v>
      </c>
      <c r="B1845" s="511">
        <f>Lönd!S40</f>
        <v>0</v>
      </c>
      <c r="C1845" s="503" t="s">
        <v>3720</v>
      </c>
      <c r="D1845" s="512"/>
      <c r="F1845" s="547"/>
      <c r="G1845" s="547">
        <f t="shared" si="58"/>
        <v>0</v>
      </c>
      <c r="H1845" s="547">
        <f t="shared" si="59"/>
        <v>0</v>
      </c>
    </row>
    <row r="1846" spans="1:8" x14ac:dyDescent="0.25">
      <c r="A1846" s="396" t="e">
        <f>"INN."&amp;EIGNIR!$B$3&amp;C1846</f>
        <v>#N/A</v>
      </c>
      <c r="B1846" s="511">
        <f>Lönd!S41</f>
        <v>0</v>
      </c>
      <c r="C1846" s="503" t="s">
        <v>3721</v>
      </c>
      <c r="D1846" s="512"/>
      <c r="F1846" s="547"/>
      <c r="G1846" s="547">
        <f t="shared" si="58"/>
        <v>0</v>
      </c>
      <c r="H1846" s="547">
        <f t="shared" si="59"/>
        <v>0</v>
      </c>
    </row>
    <row r="1847" spans="1:8" x14ac:dyDescent="0.25">
      <c r="A1847" s="396" t="e">
        <f>"INN."&amp;EIGNIR!$B$3&amp;C1847</f>
        <v>#N/A</v>
      </c>
      <c r="B1847" s="511">
        <f>Lönd!S42</f>
        <v>0</v>
      </c>
      <c r="C1847" s="503" t="s">
        <v>3722</v>
      </c>
      <c r="D1847" s="512"/>
      <c r="F1847" s="547"/>
      <c r="G1847" s="547">
        <f t="shared" si="58"/>
        <v>0</v>
      </c>
      <c r="H1847" s="547">
        <f t="shared" si="59"/>
        <v>0</v>
      </c>
    </row>
    <row r="1848" spans="1:8" x14ac:dyDescent="0.25">
      <c r="A1848" s="396" t="e">
        <f>"INN."&amp;EIGNIR!$B$3&amp;C1848</f>
        <v>#N/A</v>
      </c>
      <c r="B1848" s="511">
        <f>Lönd!S43</f>
        <v>0</v>
      </c>
      <c r="C1848" s="503" t="s">
        <v>3723</v>
      </c>
      <c r="D1848" s="512"/>
      <c r="F1848" s="547"/>
      <c r="G1848" s="547">
        <f t="shared" si="58"/>
        <v>0</v>
      </c>
      <c r="H1848" s="547">
        <f t="shared" si="59"/>
        <v>0</v>
      </c>
    </row>
    <row r="1849" spans="1:8" x14ac:dyDescent="0.25">
      <c r="A1849" s="396" t="e">
        <f>"INN."&amp;EIGNIR!$B$3&amp;C1849</f>
        <v>#N/A</v>
      </c>
      <c r="B1849" s="511">
        <f>Lönd!S44</f>
        <v>0</v>
      </c>
      <c r="C1849" s="503" t="s">
        <v>3724</v>
      </c>
      <c r="D1849" s="512"/>
      <c r="F1849" s="547"/>
      <c r="G1849" s="547">
        <f t="shared" si="58"/>
        <v>0</v>
      </c>
      <c r="H1849" s="547">
        <f t="shared" si="59"/>
        <v>0</v>
      </c>
    </row>
    <row r="1850" spans="1:8" x14ac:dyDescent="0.25">
      <c r="A1850" s="396" t="e">
        <f>"INN."&amp;EIGNIR!$B$3&amp;C1850</f>
        <v>#N/A</v>
      </c>
      <c r="B1850" s="511">
        <f>Lönd!S45</f>
        <v>0</v>
      </c>
      <c r="C1850" s="503" t="s">
        <v>3725</v>
      </c>
      <c r="D1850" s="512"/>
      <c r="F1850" s="547"/>
      <c r="G1850" s="547">
        <f t="shared" si="58"/>
        <v>0</v>
      </c>
      <c r="H1850" s="547">
        <f t="shared" si="59"/>
        <v>0</v>
      </c>
    </row>
    <row r="1851" spans="1:8" x14ac:dyDescent="0.25">
      <c r="A1851" s="396" t="e">
        <f>"INN."&amp;EIGNIR!$B$3&amp;C1851</f>
        <v>#N/A</v>
      </c>
      <c r="B1851" s="511">
        <f>Lönd!S46</f>
        <v>0</v>
      </c>
      <c r="C1851" s="503" t="s">
        <v>3726</v>
      </c>
      <c r="D1851" s="512"/>
      <c r="F1851" s="547"/>
      <c r="G1851" s="547">
        <f t="shared" si="58"/>
        <v>0</v>
      </c>
      <c r="H1851" s="547">
        <f t="shared" si="59"/>
        <v>0</v>
      </c>
    </row>
    <row r="1852" spans="1:8" x14ac:dyDescent="0.25">
      <c r="A1852" s="396" t="e">
        <f>"INN."&amp;EIGNIR!$B$3&amp;C1852</f>
        <v>#N/A</v>
      </c>
      <c r="B1852" s="511">
        <f>Lönd!S47</f>
        <v>0</v>
      </c>
      <c r="C1852" s="503" t="s">
        <v>3727</v>
      </c>
      <c r="D1852" s="512"/>
      <c r="F1852" s="547"/>
      <c r="G1852" s="547">
        <f t="shared" si="58"/>
        <v>0</v>
      </c>
      <c r="H1852" s="547">
        <f t="shared" si="59"/>
        <v>0</v>
      </c>
    </row>
    <row r="1853" spans="1:8" x14ac:dyDescent="0.25">
      <c r="A1853" s="396" t="e">
        <f>"INN."&amp;EIGNIR!$B$3&amp;C1853</f>
        <v>#N/A</v>
      </c>
      <c r="B1853" s="511">
        <f>Lönd!S48</f>
        <v>0</v>
      </c>
      <c r="C1853" s="503" t="s">
        <v>3728</v>
      </c>
      <c r="D1853" s="512"/>
      <c r="F1853" s="547"/>
      <c r="G1853" s="547">
        <f t="shared" si="58"/>
        <v>0</v>
      </c>
      <c r="H1853" s="547">
        <f t="shared" si="59"/>
        <v>0</v>
      </c>
    </row>
    <row r="1854" spans="1:8" x14ac:dyDescent="0.25">
      <c r="A1854" s="396" t="e">
        <f>"INN."&amp;EIGNIR!$B$3&amp;C1854</f>
        <v>#N/A</v>
      </c>
      <c r="B1854" s="511">
        <f>Lönd!S49</f>
        <v>0</v>
      </c>
      <c r="C1854" s="503" t="s">
        <v>3729</v>
      </c>
      <c r="D1854" s="512"/>
      <c r="F1854" s="547"/>
      <c r="G1854" s="547">
        <f t="shared" si="58"/>
        <v>0</v>
      </c>
      <c r="H1854" s="547">
        <f t="shared" si="59"/>
        <v>0</v>
      </c>
    </row>
    <row r="1855" spans="1:8" x14ac:dyDescent="0.25">
      <c r="A1855" s="396" t="e">
        <f>"INN."&amp;EIGNIR!$B$3&amp;C1855</f>
        <v>#N/A</v>
      </c>
      <c r="B1855" s="511">
        <f>Lönd!S50</f>
        <v>0</v>
      </c>
      <c r="C1855" s="503" t="s">
        <v>3730</v>
      </c>
      <c r="F1855" s="547"/>
      <c r="G1855" s="547">
        <f t="shared" si="58"/>
        <v>0</v>
      </c>
      <c r="H1855" s="547">
        <f t="shared" si="59"/>
        <v>0</v>
      </c>
    </row>
    <row r="1856" spans="1:8" x14ac:dyDescent="0.25">
      <c r="A1856" s="396" t="e">
        <f>"INN."&amp;EIGNIR!$B$3&amp;C1856</f>
        <v>#N/A</v>
      </c>
      <c r="B1856" s="511">
        <f>Lönd!S51</f>
        <v>0</v>
      </c>
      <c r="C1856" s="503" t="s">
        <v>3731</v>
      </c>
      <c r="F1856" s="547"/>
      <c r="G1856" s="547">
        <f t="shared" ref="G1856:G1919" si="60">+F1856-B1856</f>
        <v>0</v>
      </c>
      <c r="H1856" s="547">
        <f t="shared" si="59"/>
        <v>0</v>
      </c>
    </row>
    <row r="1857" spans="1:8" x14ac:dyDescent="0.25">
      <c r="A1857" s="396" t="e">
        <f>"INN."&amp;EIGNIR!$B$3&amp;C1857</f>
        <v>#N/A</v>
      </c>
      <c r="B1857" s="511">
        <f>Lönd!S52</f>
        <v>0</v>
      </c>
      <c r="C1857" s="503" t="s">
        <v>3732</v>
      </c>
      <c r="F1857" s="547"/>
      <c r="G1857" s="547">
        <f t="shared" si="60"/>
        <v>0</v>
      </c>
      <c r="H1857" s="547">
        <f t="shared" ref="H1857:H1920" si="61">+ABS(G1857)</f>
        <v>0</v>
      </c>
    </row>
    <row r="1858" spans="1:8" x14ac:dyDescent="0.25">
      <c r="A1858" s="396" t="e">
        <f>"INN."&amp;EIGNIR!$B$3&amp;C1858</f>
        <v>#N/A</v>
      </c>
      <c r="B1858" s="511">
        <f>Lönd!S53</f>
        <v>0</v>
      </c>
      <c r="C1858" s="503" t="s">
        <v>3733</v>
      </c>
      <c r="F1858" s="547"/>
      <c r="G1858" s="547">
        <f t="shared" si="60"/>
        <v>0</v>
      </c>
      <c r="H1858" s="547">
        <f t="shared" si="61"/>
        <v>0</v>
      </c>
    </row>
    <row r="1859" spans="1:8" x14ac:dyDescent="0.25">
      <c r="A1859" s="396" t="e">
        <f>"INN."&amp;EIGNIR!$B$3&amp;C1859</f>
        <v>#N/A</v>
      </c>
      <c r="B1859" s="511">
        <f>Lönd!S54</f>
        <v>0</v>
      </c>
      <c r="C1859" s="503" t="s">
        <v>3734</v>
      </c>
      <c r="F1859" s="547"/>
      <c r="G1859" s="547">
        <f t="shared" si="60"/>
        <v>0</v>
      </c>
      <c r="H1859" s="547">
        <f t="shared" si="61"/>
        <v>0</v>
      </c>
    </row>
    <row r="1860" spans="1:8" collapsed="1" x14ac:dyDescent="0.25">
      <c r="A1860" s="396" t="e">
        <f>"INN."&amp;EIGNIR!$B$3&amp;C1860</f>
        <v>#N/A</v>
      </c>
      <c r="B1860" s="511">
        <f>Lönd!T5</f>
        <v>0</v>
      </c>
      <c r="C1860" s="503" t="s">
        <v>3735</v>
      </c>
      <c r="D1860" s="504" t="s">
        <v>3736</v>
      </c>
      <c r="F1860" s="547"/>
      <c r="G1860" s="547">
        <f t="shared" si="60"/>
        <v>0</v>
      </c>
      <c r="H1860" s="547">
        <f t="shared" si="61"/>
        <v>0</v>
      </c>
    </row>
    <row r="1861" spans="1:8" x14ac:dyDescent="0.25">
      <c r="A1861" s="396" t="e">
        <f>"INN."&amp;EIGNIR!$B$3&amp;C1861</f>
        <v>#N/A</v>
      </c>
      <c r="B1861" s="511">
        <f>Lönd!T6</f>
        <v>0</v>
      </c>
      <c r="C1861" s="503" t="s">
        <v>3737</v>
      </c>
      <c r="F1861" s="547"/>
      <c r="G1861" s="547">
        <f t="shared" si="60"/>
        <v>0</v>
      </c>
      <c r="H1861" s="547">
        <f t="shared" si="61"/>
        <v>0</v>
      </c>
    </row>
    <row r="1862" spans="1:8" x14ac:dyDescent="0.25">
      <c r="A1862" s="396" t="e">
        <f>"INN."&amp;EIGNIR!$B$3&amp;C1862</f>
        <v>#N/A</v>
      </c>
      <c r="B1862" s="511">
        <f>Lönd!T7</f>
        <v>0</v>
      </c>
      <c r="C1862" s="503" t="s">
        <v>3738</v>
      </c>
      <c r="F1862" s="547"/>
      <c r="G1862" s="547">
        <f t="shared" si="60"/>
        <v>0</v>
      </c>
      <c r="H1862" s="547">
        <f t="shared" si="61"/>
        <v>0</v>
      </c>
    </row>
    <row r="1863" spans="1:8" x14ac:dyDescent="0.25">
      <c r="A1863" s="396" t="e">
        <f>"INN."&amp;EIGNIR!$B$3&amp;C1863</f>
        <v>#N/A</v>
      </c>
      <c r="B1863" s="511">
        <f>Lönd!T8</f>
        <v>0</v>
      </c>
      <c r="C1863" s="503" t="s">
        <v>3739</v>
      </c>
      <c r="F1863" s="547"/>
      <c r="G1863" s="547">
        <f t="shared" si="60"/>
        <v>0</v>
      </c>
      <c r="H1863" s="547">
        <f t="shared" si="61"/>
        <v>0</v>
      </c>
    </row>
    <row r="1864" spans="1:8" x14ac:dyDescent="0.25">
      <c r="A1864" s="396" t="e">
        <f>"INN."&amp;EIGNIR!$B$3&amp;C1864</f>
        <v>#N/A</v>
      </c>
      <c r="B1864" s="511">
        <f>Lönd!T9</f>
        <v>0</v>
      </c>
      <c r="C1864" s="503" t="s">
        <v>3740</v>
      </c>
      <c r="F1864" s="547"/>
      <c r="G1864" s="547">
        <f t="shared" si="60"/>
        <v>0</v>
      </c>
      <c r="H1864" s="547">
        <f t="shared" si="61"/>
        <v>0</v>
      </c>
    </row>
    <row r="1865" spans="1:8" x14ac:dyDescent="0.25">
      <c r="A1865" s="396" t="e">
        <f>"INN."&amp;EIGNIR!$B$3&amp;C1865</f>
        <v>#N/A</v>
      </c>
      <c r="B1865" s="511">
        <f>Lönd!T10</f>
        <v>0</v>
      </c>
      <c r="C1865" s="503" t="s">
        <v>3741</v>
      </c>
      <c r="F1865" s="547"/>
      <c r="G1865" s="547">
        <f t="shared" si="60"/>
        <v>0</v>
      </c>
      <c r="H1865" s="547">
        <f t="shared" si="61"/>
        <v>0</v>
      </c>
    </row>
    <row r="1866" spans="1:8" x14ac:dyDescent="0.25">
      <c r="A1866" s="396" t="e">
        <f>"INN."&amp;EIGNIR!$B$3&amp;C1866</f>
        <v>#N/A</v>
      </c>
      <c r="B1866" s="511">
        <f>Lönd!T11</f>
        <v>0</v>
      </c>
      <c r="C1866" s="503" t="s">
        <v>3742</v>
      </c>
      <c r="F1866" s="547"/>
      <c r="G1866" s="547">
        <f t="shared" si="60"/>
        <v>0</v>
      </c>
      <c r="H1866" s="547">
        <f t="shared" si="61"/>
        <v>0</v>
      </c>
    </row>
    <row r="1867" spans="1:8" x14ac:dyDescent="0.25">
      <c r="A1867" s="396" t="e">
        <f>"INN."&amp;EIGNIR!$B$3&amp;C1867</f>
        <v>#N/A</v>
      </c>
      <c r="B1867" s="511">
        <f>Lönd!T12</f>
        <v>0</v>
      </c>
      <c r="C1867" s="503" t="s">
        <v>3743</v>
      </c>
      <c r="F1867" s="547"/>
      <c r="G1867" s="547">
        <f t="shared" si="60"/>
        <v>0</v>
      </c>
      <c r="H1867" s="547">
        <f t="shared" si="61"/>
        <v>0</v>
      </c>
    </row>
    <row r="1868" spans="1:8" x14ac:dyDescent="0.25">
      <c r="A1868" s="396" t="e">
        <f>"INN."&amp;EIGNIR!$B$3&amp;C1868</f>
        <v>#N/A</v>
      </c>
      <c r="B1868" s="511">
        <f>Lönd!T13</f>
        <v>0</v>
      </c>
      <c r="C1868" s="503" t="s">
        <v>3744</v>
      </c>
      <c r="F1868" s="547"/>
      <c r="G1868" s="547">
        <f t="shared" si="60"/>
        <v>0</v>
      </c>
      <c r="H1868" s="547">
        <f t="shared" si="61"/>
        <v>0</v>
      </c>
    </row>
    <row r="1869" spans="1:8" x14ac:dyDescent="0.25">
      <c r="A1869" s="396" t="e">
        <f>"INN."&amp;EIGNIR!$B$3&amp;C1869</f>
        <v>#N/A</v>
      </c>
      <c r="B1869" s="511">
        <f>Lönd!T14</f>
        <v>0</v>
      </c>
      <c r="C1869" s="503" t="s">
        <v>3745</v>
      </c>
      <c r="F1869" s="547"/>
      <c r="G1869" s="547">
        <f t="shared" si="60"/>
        <v>0</v>
      </c>
      <c r="H1869" s="547">
        <f t="shared" si="61"/>
        <v>0</v>
      </c>
    </row>
    <row r="1870" spans="1:8" x14ac:dyDescent="0.25">
      <c r="A1870" s="396" t="e">
        <f>"INN."&amp;EIGNIR!$B$3&amp;C1870</f>
        <v>#N/A</v>
      </c>
      <c r="B1870" s="511">
        <f>Lönd!T15</f>
        <v>0</v>
      </c>
      <c r="C1870" s="503" t="s">
        <v>3746</v>
      </c>
      <c r="F1870" s="547"/>
      <c r="G1870" s="547">
        <f t="shared" si="60"/>
        <v>0</v>
      </c>
      <c r="H1870" s="547">
        <f t="shared" si="61"/>
        <v>0</v>
      </c>
    </row>
    <row r="1871" spans="1:8" x14ac:dyDescent="0.25">
      <c r="A1871" s="396" t="e">
        <f>"INN."&amp;EIGNIR!$B$3&amp;C1871</f>
        <v>#N/A</v>
      </c>
      <c r="B1871" s="511">
        <f>Lönd!T16</f>
        <v>0</v>
      </c>
      <c r="C1871" s="503" t="s">
        <v>3747</v>
      </c>
      <c r="D1871" s="512"/>
      <c r="F1871" s="547"/>
      <c r="G1871" s="547">
        <f t="shared" si="60"/>
        <v>0</v>
      </c>
      <c r="H1871" s="547">
        <f t="shared" si="61"/>
        <v>0</v>
      </c>
    </row>
    <row r="1872" spans="1:8" x14ac:dyDescent="0.25">
      <c r="A1872" s="396" t="e">
        <f>"INN."&amp;EIGNIR!$B$3&amp;C1872</f>
        <v>#N/A</v>
      </c>
      <c r="B1872" s="511">
        <f>Lönd!T17</f>
        <v>0</v>
      </c>
      <c r="C1872" s="503" t="s">
        <v>3748</v>
      </c>
      <c r="D1872" s="512"/>
      <c r="F1872" s="547"/>
      <c r="G1872" s="547">
        <f t="shared" si="60"/>
        <v>0</v>
      </c>
      <c r="H1872" s="547">
        <f t="shared" si="61"/>
        <v>0</v>
      </c>
    </row>
    <row r="1873" spans="1:8" x14ac:dyDescent="0.25">
      <c r="A1873" s="396" t="e">
        <f>"INN."&amp;EIGNIR!$B$3&amp;C1873</f>
        <v>#N/A</v>
      </c>
      <c r="B1873" s="511">
        <f>Lönd!T18</f>
        <v>0</v>
      </c>
      <c r="C1873" s="503" t="s">
        <v>3749</v>
      </c>
      <c r="D1873" s="512"/>
      <c r="F1873" s="547"/>
      <c r="G1873" s="547">
        <f t="shared" si="60"/>
        <v>0</v>
      </c>
      <c r="H1873" s="547">
        <f t="shared" si="61"/>
        <v>0</v>
      </c>
    </row>
    <row r="1874" spans="1:8" x14ac:dyDescent="0.25">
      <c r="A1874" s="396" t="e">
        <f>"INN."&amp;EIGNIR!$B$3&amp;C1874</f>
        <v>#N/A</v>
      </c>
      <c r="B1874" s="511">
        <f>Lönd!T19</f>
        <v>0</v>
      </c>
      <c r="C1874" s="503" t="s">
        <v>3750</v>
      </c>
      <c r="D1874" s="512"/>
      <c r="F1874" s="547"/>
      <c r="G1874" s="547">
        <f t="shared" si="60"/>
        <v>0</v>
      </c>
      <c r="H1874" s="547">
        <f t="shared" si="61"/>
        <v>0</v>
      </c>
    </row>
    <row r="1875" spans="1:8" x14ac:dyDescent="0.25">
      <c r="A1875" s="396" t="e">
        <f>"INN."&amp;EIGNIR!$B$3&amp;C1875</f>
        <v>#N/A</v>
      </c>
      <c r="B1875" s="511">
        <f>Lönd!T20</f>
        <v>0</v>
      </c>
      <c r="C1875" s="503" t="s">
        <v>3751</v>
      </c>
      <c r="D1875" s="512"/>
      <c r="F1875" s="547"/>
      <c r="G1875" s="547">
        <f t="shared" si="60"/>
        <v>0</v>
      </c>
      <c r="H1875" s="547">
        <f t="shared" si="61"/>
        <v>0</v>
      </c>
    </row>
    <row r="1876" spans="1:8" x14ac:dyDescent="0.25">
      <c r="A1876" s="396" t="e">
        <f>"INN."&amp;EIGNIR!$B$3&amp;C1876</f>
        <v>#N/A</v>
      </c>
      <c r="B1876" s="511">
        <f>Lönd!T21</f>
        <v>0</v>
      </c>
      <c r="C1876" s="503" t="s">
        <v>3752</v>
      </c>
      <c r="D1876" s="512"/>
      <c r="F1876" s="547"/>
      <c r="G1876" s="547">
        <f t="shared" si="60"/>
        <v>0</v>
      </c>
      <c r="H1876" s="547">
        <f t="shared" si="61"/>
        <v>0</v>
      </c>
    </row>
    <row r="1877" spans="1:8" x14ac:dyDescent="0.25">
      <c r="A1877" s="396" t="e">
        <f>"INN."&amp;EIGNIR!$B$3&amp;C1877</f>
        <v>#N/A</v>
      </c>
      <c r="B1877" s="511">
        <f>Lönd!T22</f>
        <v>0</v>
      </c>
      <c r="C1877" s="503" t="s">
        <v>3753</v>
      </c>
      <c r="D1877" s="512"/>
      <c r="F1877" s="547"/>
      <c r="G1877" s="547">
        <f t="shared" si="60"/>
        <v>0</v>
      </c>
      <c r="H1877" s="547">
        <f t="shared" si="61"/>
        <v>0</v>
      </c>
    </row>
    <row r="1878" spans="1:8" x14ac:dyDescent="0.25">
      <c r="A1878" s="396" t="e">
        <f>"INN."&amp;EIGNIR!$B$3&amp;C1878</f>
        <v>#N/A</v>
      </c>
      <c r="B1878" s="511">
        <f>Lönd!T23</f>
        <v>0</v>
      </c>
      <c r="C1878" s="503" t="s">
        <v>3754</v>
      </c>
      <c r="D1878" s="512"/>
      <c r="F1878" s="547"/>
      <c r="G1878" s="547">
        <f t="shared" si="60"/>
        <v>0</v>
      </c>
      <c r="H1878" s="547">
        <f t="shared" si="61"/>
        <v>0</v>
      </c>
    </row>
    <row r="1879" spans="1:8" x14ac:dyDescent="0.25">
      <c r="A1879" s="396" t="e">
        <f>"INN."&amp;EIGNIR!$B$3&amp;C1879</f>
        <v>#N/A</v>
      </c>
      <c r="B1879" s="511">
        <f>Lönd!T24</f>
        <v>0</v>
      </c>
      <c r="C1879" s="503" t="s">
        <v>3755</v>
      </c>
      <c r="D1879" s="512"/>
      <c r="F1879" s="547"/>
      <c r="G1879" s="547">
        <f t="shared" si="60"/>
        <v>0</v>
      </c>
      <c r="H1879" s="547">
        <f t="shared" si="61"/>
        <v>0</v>
      </c>
    </row>
    <row r="1880" spans="1:8" x14ac:dyDescent="0.25">
      <c r="A1880" s="396" t="e">
        <f>"INN."&amp;EIGNIR!$B$3&amp;C1880</f>
        <v>#N/A</v>
      </c>
      <c r="B1880" s="511">
        <f>Lönd!T25</f>
        <v>0</v>
      </c>
      <c r="C1880" s="503" t="s">
        <v>3756</v>
      </c>
      <c r="D1880" s="512"/>
      <c r="F1880" s="547"/>
      <c r="G1880" s="547">
        <f t="shared" si="60"/>
        <v>0</v>
      </c>
      <c r="H1880" s="547">
        <f t="shared" si="61"/>
        <v>0</v>
      </c>
    </row>
    <row r="1881" spans="1:8" x14ac:dyDescent="0.25">
      <c r="A1881" s="396" t="e">
        <f>"INN."&amp;EIGNIR!$B$3&amp;C1881</f>
        <v>#N/A</v>
      </c>
      <c r="B1881" s="511">
        <f>Lönd!T26</f>
        <v>0</v>
      </c>
      <c r="C1881" s="503" t="s">
        <v>3757</v>
      </c>
      <c r="D1881" s="512"/>
      <c r="F1881" s="547"/>
      <c r="G1881" s="547">
        <f t="shared" si="60"/>
        <v>0</v>
      </c>
      <c r="H1881" s="547">
        <f t="shared" si="61"/>
        <v>0</v>
      </c>
    </row>
    <row r="1882" spans="1:8" x14ac:dyDescent="0.25">
      <c r="A1882" s="396" t="e">
        <f>"INN."&amp;EIGNIR!$B$3&amp;C1882</f>
        <v>#N/A</v>
      </c>
      <c r="B1882" s="511">
        <f>Lönd!T27</f>
        <v>0</v>
      </c>
      <c r="C1882" s="503" t="s">
        <v>3758</v>
      </c>
      <c r="D1882" s="512"/>
      <c r="F1882" s="547"/>
      <c r="G1882" s="547">
        <f t="shared" si="60"/>
        <v>0</v>
      </c>
      <c r="H1882" s="547">
        <f t="shared" si="61"/>
        <v>0</v>
      </c>
    </row>
    <row r="1883" spans="1:8" x14ac:dyDescent="0.25">
      <c r="A1883" s="396" t="e">
        <f>"INN."&amp;EIGNIR!$B$3&amp;C1883</f>
        <v>#N/A</v>
      </c>
      <c r="B1883" s="511">
        <f>Lönd!T28</f>
        <v>0</v>
      </c>
      <c r="C1883" s="503" t="s">
        <v>3759</v>
      </c>
      <c r="D1883" s="512"/>
      <c r="F1883" s="547"/>
      <c r="G1883" s="547">
        <f t="shared" si="60"/>
        <v>0</v>
      </c>
      <c r="H1883" s="547">
        <f t="shared" si="61"/>
        <v>0</v>
      </c>
    </row>
    <row r="1884" spans="1:8" x14ac:dyDescent="0.25">
      <c r="A1884" s="396" t="e">
        <f>"INN."&amp;EIGNIR!$B$3&amp;C1884</f>
        <v>#N/A</v>
      </c>
      <c r="B1884" s="511">
        <f>Lönd!T29</f>
        <v>0</v>
      </c>
      <c r="C1884" s="503" t="s">
        <v>3760</v>
      </c>
      <c r="D1884" s="512"/>
      <c r="F1884" s="547"/>
      <c r="G1884" s="547">
        <f t="shared" si="60"/>
        <v>0</v>
      </c>
      <c r="H1884" s="547">
        <f t="shared" si="61"/>
        <v>0</v>
      </c>
    </row>
    <row r="1885" spans="1:8" x14ac:dyDescent="0.25">
      <c r="A1885" s="396" t="e">
        <f>"INN."&amp;EIGNIR!$B$3&amp;C1885</f>
        <v>#N/A</v>
      </c>
      <c r="B1885" s="511">
        <f>Lönd!T30</f>
        <v>0</v>
      </c>
      <c r="C1885" s="503" t="s">
        <v>3761</v>
      </c>
      <c r="D1885" s="512"/>
      <c r="F1885" s="547"/>
      <c r="G1885" s="547">
        <f t="shared" si="60"/>
        <v>0</v>
      </c>
      <c r="H1885" s="547">
        <f t="shared" si="61"/>
        <v>0</v>
      </c>
    </row>
    <row r="1886" spans="1:8" x14ac:dyDescent="0.25">
      <c r="A1886" s="396" t="e">
        <f>"INN."&amp;EIGNIR!$B$3&amp;C1886</f>
        <v>#N/A</v>
      </c>
      <c r="B1886" s="511">
        <f>Lönd!T31</f>
        <v>0</v>
      </c>
      <c r="C1886" s="503" t="s">
        <v>3762</v>
      </c>
      <c r="D1886" s="512"/>
      <c r="F1886" s="547"/>
      <c r="G1886" s="547">
        <f t="shared" si="60"/>
        <v>0</v>
      </c>
      <c r="H1886" s="547">
        <f t="shared" si="61"/>
        <v>0</v>
      </c>
    </row>
    <row r="1887" spans="1:8" x14ac:dyDescent="0.25">
      <c r="A1887" s="396" t="e">
        <f>"INN."&amp;EIGNIR!$B$3&amp;C1887</f>
        <v>#N/A</v>
      </c>
      <c r="B1887" s="511">
        <f>Lönd!T32</f>
        <v>0</v>
      </c>
      <c r="C1887" s="503" t="s">
        <v>3763</v>
      </c>
      <c r="D1887" s="512"/>
      <c r="F1887" s="547"/>
      <c r="G1887" s="547">
        <f t="shared" si="60"/>
        <v>0</v>
      </c>
      <c r="H1887" s="547">
        <f t="shared" si="61"/>
        <v>0</v>
      </c>
    </row>
    <row r="1888" spans="1:8" x14ac:dyDescent="0.25">
      <c r="A1888" s="396" t="e">
        <f>"INN."&amp;EIGNIR!$B$3&amp;C1888</f>
        <v>#N/A</v>
      </c>
      <c r="B1888" s="511">
        <f>Lönd!T33</f>
        <v>0</v>
      </c>
      <c r="C1888" s="503" t="s">
        <v>3764</v>
      </c>
      <c r="D1888" s="512"/>
      <c r="F1888" s="547"/>
      <c r="G1888" s="547">
        <f t="shared" si="60"/>
        <v>0</v>
      </c>
      <c r="H1888" s="547">
        <f t="shared" si="61"/>
        <v>0</v>
      </c>
    </row>
    <row r="1889" spans="1:8" x14ac:dyDescent="0.25">
      <c r="A1889" s="396" t="e">
        <f>"INN."&amp;EIGNIR!$B$3&amp;C1889</f>
        <v>#N/A</v>
      </c>
      <c r="B1889" s="511">
        <f>Lönd!T34</f>
        <v>0</v>
      </c>
      <c r="C1889" s="503" t="s">
        <v>3765</v>
      </c>
      <c r="D1889" s="512"/>
      <c r="F1889" s="547"/>
      <c r="G1889" s="547">
        <f t="shared" si="60"/>
        <v>0</v>
      </c>
      <c r="H1889" s="547">
        <f t="shared" si="61"/>
        <v>0</v>
      </c>
    </row>
    <row r="1890" spans="1:8" x14ac:dyDescent="0.25">
      <c r="A1890" s="396" t="e">
        <f>"INN."&amp;EIGNIR!$B$3&amp;C1890</f>
        <v>#N/A</v>
      </c>
      <c r="B1890" s="511">
        <f>Lönd!T35</f>
        <v>0</v>
      </c>
      <c r="C1890" s="503" t="s">
        <v>3766</v>
      </c>
      <c r="D1890" s="512"/>
      <c r="F1890" s="547"/>
      <c r="G1890" s="547">
        <f t="shared" si="60"/>
        <v>0</v>
      </c>
      <c r="H1890" s="547">
        <f t="shared" si="61"/>
        <v>0</v>
      </c>
    </row>
    <row r="1891" spans="1:8" x14ac:dyDescent="0.25">
      <c r="A1891" s="396" t="e">
        <f>"INN."&amp;EIGNIR!$B$3&amp;C1891</f>
        <v>#N/A</v>
      </c>
      <c r="B1891" s="511">
        <f>Lönd!T36</f>
        <v>0</v>
      </c>
      <c r="C1891" s="503" t="s">
        <v>3767</v>
      </c>
      <c r="D1891" s="512"/>
      <c r="F1891" s="547"/>
      <c r="G1891" s="547">
        <f t="shared" si="60"/>
        <v>0</v>
      </c>
      <c r="H1891" s="547">
        <f t="shared" si="61"/>
        <v>0</v>
      </c>
    </row>
    <row r="1892" spans="1:8" x14ac:dyDescent="0.25">
      <c r="A1892" s="396" t="e">
        <f>"INN."&amp;EIGNIR!$B$3&amp;C1892</f>
        <v>#N/A</v>
      </c>
      <c r="B1892" s="511">
        <f>Lönd!T37</f>
        <v>0</v>
      </c>
      <c r="C1892" s="503" t="s">
        <v>3768</v>
      </c>
      <c r="D1892" s="512"/>
      <c r="F1892" s="547"/>
      <c r="G1892" s="547">
        <f t="shared" si="60"/>
        <v>0</v>
      </c>
      <c r="H1892" s="547">
        <f t="shared" si="61"/>
        <v>0</v>
      </c>
    </row>
    <row r="1893" spans="1:8" x14ac:dyDescent="0.25">
      <c r="A1893" s="396" t="e">
        <f>"INN."&amp;EIGNIR!$B$3&amp;C1893</f>
        <v>#N/A</v>
      </c>
      <c r="B1893" s="511">
        <f>Lönd!T38</f>
        <v>0</v>
      </c>
      <c r="C1893" s="503" t="s">
        <v>3769</v>
      </c>
      <c r="D1893" s="512"/>
      <c r="F1893" s="547"/>
      <c r="G1893" s="547">
        <f t="shared" si="60"/>
        <v>0</v>
      </c>
      <c r="H1893" s="547">
        <f t="shared" si="61"/>
        <v>0</v>
      </c>
    </row>
    <row r="1894" spans="1:8" x14ac:dyDescent="0.25">
      <c r="A1894" s="396" t="e">
        <f>"INN."&amp;EIGNIR!$B$3&amp;C1894</f>
        <v>#N/A</v>
      </c>
      <c r="B1894" s="511">
        <f>Lönd!T39</f>
        <v>0</v>
      </c>
      <c r="C1894" s="503" t="s">
        <v>3770</v>
      </c>
      <c r="D1894" s="512"/>
      <c r="F1894" s="547"/>
      <c r="G1894" s="547">
        <f t="shared" si="60"/>
        <v>0</v>
      </c>
      <c r="H1894" s="547">
        <f t="shared" si="61"/>
        <v>0</v>
      </c>
    </row>
    <row r="1895" spans="1:8" x14ac:dyDescent="0.25">
      <c r="A1895" s="396" t="e">
        <f>"INN."&amp;EIGNIR!$B$3&amp;C1895</f>
        <v>#N/A</v>
      </c>
      <c r="B1895" s="511">
        <f>Lönd!T40</f>
        <v>0</v>
      </c>
      <c r="C1895" s="503" t="s">
        <v>3771</v>
      </c>
      <c r="D1895" s="512"/>
      <c r="F1895" s="547"/>
      <c r="G1895" s="547">
        <f t="shared" si="60"/>
        <v>0</v>
      </c>
      <c r="H1895" s="547">
        <f t="shared" si="61"/>
        <v>0</v>
      </c>
    </row>
    <row r="1896" spans="1:8" x14ac:dyDescent="0.25">
      <c r="A1896" s="396" t="e">
        <f>"INN."&amp;EIGNIR!$B$3&amp;C1896</f>
        <v>#N/A</v>
      </c>
      <c r="B1896" s="511">
        <f>Lönd!T41</f>
        <v>0</v>
      </c>
      <c r="C1896" s="503" t="s">
        <v>3772</v>
      </c>
      <c r="D1896" s="512"/>
      <c r="F1896" s="547"/>
      <c r="G1896" s="547">
        <f t="shared" si="60"/>
        <v>0</v>
      </c>
      <c r="H1896" s="547">
        <f t="shared" si="61"/>
        <v>0</v>
      </c>
    </row>
    <row r="1897" spans="1:8" x14ac:dyDescent="0.25">
      <c r="A1897" s="396" t="e">
        <f>"INN."&amp;EIGNIR!$B$3&amp;C1897</f>
        <v>#N/A</v>
      </c>
      <c r="B1897" s="511">
        <f>Lönd!T42</f>
        <v>0</v>
      </c>
      <c r="C1897" s="503" t="s">
        <v>3773</v>
      </c>
      <c r="D1897" s="512"/>
      <c r="F1897" s="547"/>
      <c r="G1897" s="547">
        <f t="shared" si="60"/>
        <v>0</v>
      </c>
      <c r="H1897" s="547">
        <f t="shared" si="61"/>
        <v>0</v>
      </c>
    </row>
    <row r="1898" spans="1:8" x14ac:dyDescent="0.25">
      <c r="A1898" s="396" t="e">
        <f>"INN."&amp;EIGNIR!$B$3&amp;C1898</f>
        <v>#N/A</v>
      </c>
      <c r="B1898" s="511">
        <f>Lönd!T43</f>
        <v>0</v>
      </c>
      <c r="C1898" s="503" t="s">
        <v>3774</v>
      </c>
      <c r="D1898" s="512"/>
      <c r="F1898" s="547"/>
      <c r="G1898" s="547">
        <f t="shared" si="60"/>
        <v>0</v>
      </c>
      <c r="H1898" s="547">
        <f t="shared" si="61"/>
        <v>0</v>
      </c>
    </row>
    <row r="1899" spans="1:8" x14ac:dyDescent="0.25">
      <c r="A1899" s="396" t="e">
        <f>"INN."&amp;EIGNIR!$B$3&amp;C1899</f>
        <v>#N/A</v>
      </c>
      <c r="B1899" s="511">
        <f>Lönd!T44</f>
        <v>0</v>
      </c>
      <c r="C1899" s="503" t="s">
        <v>3775</v>
      </c>
      <c r="D1899" s="512"/>
      <c r="F1899" s="547"/>
      <c r="G1899" s="547">
        <f t="shared" si="60"/>
        <v>0</v>
      </c>
      <c r="H1899" s="547">
        <f t="shared" si="61"/>
        <v>0</v>
      </c>
    </row>
    <row r="1900" spans="1:8" x14ac:dyDescent="0.25">
      <c r="A1900" s="396" t="e">
        <f>"INN."&amp;EIGNIR!$B$3&amp;C1900</f>
        <v>#N/A</v>
      </c>
      <c r="B1900" s="511">
        <f>Lönd!T45</f>
        <v>0</v>
      </c>
      <c r="C1900" s="503" t="s">
        <v>3776</v>
      </c>
      <c r="D1900" s="512"/>
      <c r="F1900" s="547"/>
      <c r="G1900" s="547">
        <f t="shared" si="60"/>
        <v>0</v>
      </c>
      <c r="H1900" s="547">
        <f t="shared" si="61"/>
        <v>0</v>
      </c>
    </row>
    <row r="1901" spans="1:8" x14ac:dyDescent="0.25">
      <c r="A1901" s="396" t="e">
        <f>"INN."&amp;EIGNIR!$B$3&amp;C1901</f>
        <v>#N/A</v>
      </c>
      <c r="B1901" s="511">
        <f>Lönd!T46</f>
        <v>0</v>
      </c>
      <c r="C1901" s="503" t="s">
        <v>3777</v>
      </c>
      <c r="D1901" s="512"/>
      <c r="F1901" s="547"/>
      <c r="G1901" s="547">
        <f t="shared" si="60"/>
        <v>0</v>
      </c>
      <c r="H1901" s="547">
        <f t="shared" si="61"/>
        <v>0</v>
      </c>
    </row>
    <row r="1902" spans="1:8" x14ac:dyDescent="0.25">
      <c r="A1902" s="396" t="e">
        <f>"INN."&amp;EIGNIR!$B$3&amp;C1902</f>
        <v>#N/A</v>
      </c>
      <c r="B1902" s="511">
        <f>Lönd!T47</f>
        <v>0</v>
      </c>
      <c r="C1902" s="503" t="s">
        <v>3778</v>
      </c>
      <c r="D1902" s="512"/>
      <c r="F1902" s="547"/>
      <c r="G1902" s="547">
        <f t="shared" si="60"/>
        <v>0</v>
      </c>
      <c r="H1902" s="547">
        <f t="shared" si="61"/>
        <v>0</v>
      </c>
    </row>
    <row r="1903" spans="1:8" x14ac:dyDescent="0.25">
      <c r="A1903" s="396" t="e">
        <f>"INN."&amp;EIGNIR!$B$3&amp;C1903</f>
        <v>#N/A</v>
      </c>
      <c r="B1903" s="511">
        <f>Lönd!T48</f>
        <v>0</v>
      </c>
      <c r="C1903" s="503" t="s">
        <v>3779</v>
      </c>
      <c r="D1903" s="512"/>
      <c r="F1903" s="547"/>
      <c r="G1903" s="547">
        <f t="shared" si="60"/>
        <v>0</v>
      </c>
      <c r="H1903" s="547">
        <f t="shared" si="61"/>
        <v>0</v>
      </c>
    </row>
    <row r="1904" spans="1:8" x14ac:dyDescent="0.25">
      <c r="A1904" s="396" t="e">
        <f>"INN."&amp;EIGNIR!$B$3&amp;C1904</f>
        <v>#N/A</v>
      </c>
      <c r="B1904" s="511">
        <f>Lönd!T49</f>
        <v>0</v>
      </c>
      <c r="C1904" s="503" t="s">
        <v>3780</v>
      </c>
      <c r="D1904" s="512"/>
      <c r="F1904" s="547"/>
      <c r="G1904" s="547">
        <f t="shared" si="60"/>
        <v>0</v>
      </c>
      <c r="H1904" s="547">
        <f t="shared" si="61"/>
        <v>0</v>
      </c>
    </row>
    <row r="1905" spans="1:8" x14ac:dyDescent="0.25">
      <c r="A1905" s="396" t="e">
        <f>"INN."&amp;EIGNIR!$B$3&amp;C1905</f>
        <v>#N/A</v>
      </c>
      <c r="B1905" s="511">
        <f>Lönd!T50</f>
        <v>0</v>
      </c>
      <c r="C1905" s="503" t="s">
        <v>3781</v>
      </c>
      <c r="D1905" s="512"/>
      <c r="F1905" s="547"/>
      <c r="G1905" s="547">
        <f t="shared" si="60"/>
        <v>0</v>
      </c>
      <c r="H1905" s="547">
        <f t="shared" si="61"/>
        <v>0</v>
      </c>
    </row>
    <row r="1906" spans="1:8" x14ac:dyDescent="0.25">
      <c r="A1906" s="396" t="e">
        <f>"INN."&amp;EIGNIR!$B$3&amp;C1906</f>
        <v>#N/A</v>
      </c>
      <c r="B1906" s="511">
        <f>Lönd!T51</f>
        <v>0</v>
      </c>
      <c r="C1906" s="503" t="s">
        <v>3782</v>
      </c>
      <c r="D1906" s="512"/>
      <c r="F1906" s="547"/>
      <c r="G1906" s="547">
        <f t="shared" si="60"/>
        <v>0</v>
      </c>
      <c r="H1906" s="547">
        <f t="shared" si="61"/>
        <v>0</v>
      </c>
    </row>
    <row r="1907" spans="1:8" x14ac:dyDescent="0.25">
      <c r="A1907" s="396" t="e">
        <f>"INN."&amp;EIGNIR!$B$3&amp;C1907</f>
        <v>#N/A</v>
      </c>
      <c r="B1907" s="511">
        <f>Lönd!T52</f>
        <v>0</v>
      </c>
      <c r="C1907" s="503" t="s">
        <v>3783</v>
      </c>
      <c r="F1907" s="547"/>
      <c r="G1907" s="547">
        <f t="shared" si="60"/>
        <v>0</v>
      </c>
      <c r="H1907" s="547">
        <f t="shared" si="61"/>
        <v>0</v>
      </c>
    </row>
    <row r="1908" spans="1:8" x14ac:dyDescent="0.25">
      <c r="A1908" s="396" t="e">
        <f>"INN."&amp;EIGNIR!$B$3&amp;C1908</f>
        <v>#N/A</v>
      </c>
      <c r="B1908" s="511">
        <f>Lönd!T53</f>
        <v>0</v>
      </c>
      <c r="C1908" s="503" t="s">
        <v>3784</v>
      </c>
      <c r="F1908" s="547"/>
      <c r="G1908" s="547">
        <f t="shared" si="60"/>
        <v>0</v>
      </c>
      <c r="H1908" s="547">
        <f t="shared" si="61"/>
        <v>0</v>
      </c>
    </row>
    <row r="1909" spans="1:8" x14ac:dyDescent="0.25">
      <c r="A1909" s="396" t="e">
        <f>"INN."&amp;EIGNIR!$B$3&amp;C1909</f>
        <v>#N/A</v>
      </c>
      <c r="B1909" s="511">
        <f>Lönd!T54</f>
        <v>0</v>
      </c>
      <c r="C1909" s="503" t="s">
        <v>3785</v>
      </c>
      <c r="F1909" s="547"/>
      <c r="G1909" s="547">
        <f t="shared" si="60"/>
        <v>0</v>
      </c>
      <c r="H1909" s="547">
        <f t="shared" si="61"/>
        <v>0</v>
      </c>
    </row>
    <row r="1910" spans="1:8" collapsed="1" x14ac:dyDescent="0.25">
      <c r="A1910" s="396" t="e">
        <f>"INN."&amp;EIGNIR!$B$3&amp;C1910</f>
        <v>#N/A</v>
      </c>
      <c r="B1910" s="511">
        <f>Lönd!U5</f>
        <v>0</v>
      </c>
      <c r="C1910" s="503" t="s">
        <v>3786</v>
      </c>
      <c r="D1910" s="504" t="s">
        <v>3284</v>
      </c>
      <c r="F1910" s="547"/>
      <c r="G1910" s="547">
        <f t="shared" si="60"/>
        <v>0</v>
      </c>
      <c r="H1910" s="547">
        <f t="shared" si="61"/>
        <v>0</v>
      </c>
    </row>
    <row r="1911" spans="1:8" x14ac:dyDescent="0.25">
      <c r="A1911" s="396" t="e">
        <f>"INN."&amp;EIGNIR!$B$3&amp;C1911</f>
        <v>#N/A</v>
      </c>
      <c r="B1911" s="511">
        <f>Lönd!U6</f>
        <v>0</v>
      </c>
      <c r="C1911" s="503" t="s">
        <v>3787</v>
      </c>
      <c r="F1911" s="547"/>
      <c r="G1911" s="547">
        <f t="shared" si="60"/>
        <v>0</v>
      </c>
      <c r="H1911" s="547">
        <f t="shared" si="61"/>
        <v>0</v>
      </c>
    </row>
    <row r="1912" spans="1:8" x14ac:dyDescent="0.25">
      <c r="A1912" s="396" t="e">
        <f>"INN."&amp;EIGNIR!$B$3&amp;C1912</f>
        <v>#N/A</v>
      </c>
      <c r="B1912" s="511">
        <f>Lönd!U7</f>
        <v>0</v>
      </c>
      <c r="C1912" s="503" t="s">
        <v>3788</v>
      </c>
      <c r="F1912" s="547"/>
      <c r="G1912" s="547">
        <f t="shared" si="60"/>
        <v>0</v>
      </c>
      <c r="H1912" s="547">
        <f t="shared" si="61"/>
        <v>0</v>
      </c>
    </row>
    <row r="1913" spans="1:8" x14ac:dyDescent="0.25">
      <c r="A1913" s="396" t="e">
        <f>"INN."&amp;EIGNIR!$B$3&amp;C1913</f>
        <v>#N/A</v>
      </c>
      <c r="B1913" s="511">
        <f>Lönd!U8</f>
        <v>0</v>
      </c>
      <c r="C1913" s="503" t="s">
        <v>3789</v>
      </c>
      <c r="F1913" s="547"/>
      <c r="G1913" s="547">
        <f t="shared" si="60"/>
        <v>0</v>
      </c>
      <c r="H1913" s="547">
        <f t="shared" si="61"/>
        <v>0</v>
      </c>
    </row>
    <row r="1914" spans="1:8" x14ac:dyDescent="0.25">
      <c r="A1914" s="396" t="e">
        <f>"INN."&amp;EIGNIR!$B$3&amp;C1914</f>
        <v>#N/A</v>
      </c>
      <c r="B1914" s="511">
        <f>Lönd!U9</f>
        <v>0</v>
      </c>
      <c r="C1914" s="503" t="s">
        <v>3790</v>
      </c>
      <c r="F1914" s="547"/>
      <c r="G1914" s="547">
        <f t="shared" si="60"/>
        <v>0</v>
      </c>
      <c r="H1914" s="547">
        <f t="shared" si="61"/>
        <v>0</v>
      </c>
    </row>
    <row r="1915" spans="1:8" x14ac:dyDescent="0.25">
      <c r="A1915" s="396" t="e">
        <f>"INN."&amp;EIGNIR!$B$3&amp;C1915</f>
        <v>#N/A</v>
      </c>
      <c r="B1915" s="511">
        <f>Lönd!U10</f>
        <v>0</v>
      </c>
      <c r="C1915" s="503" t="s">
        <v>3791</v>
      </c>
      <c r="F1915" s="547"/>
      <c r="G1915" s="547">
        <f t="shared" si="60"/>
        <v>0</v>
      </c>
      <c r="H1915" s="547">
        <f t="shared" si="61"/>
        <v>0</v>
      </c>
    </row>
    <row r="1916" spans="1:8" x14ac:dyDescent="0.25">
      <c r="A1916" s="396" t="e">
        <f>"INN."&amp;EIGNIR!$B$3&amp;C1916</f>
        <v>#N/A</v>
      </c>
      <c r="B1916" s="511">
        <f>Lönd!U11</f>
        <v>0</v>
      </c>
      <c r="C1916" s="503" t="s">
        <v>3792</v>
      </c>
      <c r="F1916" s="547"/>
      <c r="G1916" s="547">
        <f t="shared" si="60"/>
        <v>0</v>
      </c>
      <c r="H1916" s="547">
        <f t="shared" si="61"/>
        <v>0</v>
      </c>
    </row>
    <row r="1917" spans="1:8" x14ac:dyDescent="0.25">
      <c r="A1917" s="396" t="e">
        <f>"INN."&amp;EIGNIR!$B$3&amp;C1917</f>
        <v>#N/A</v>
      </c>
      <c r="B1917" s="511">
        <f>Lönd!U12</f>
        <v>0</v>
      </c>
      <c r="C1917" s="503" t="s">
        <v>3793</v>
      </c>
      <c r="F1917" s="547"/>
      <c r="G1917" s="547">
        <f t="shared" si="60"/>
        <v>0</v>
      </c>
      <c r="H1917" s="547">
        <f t="shared" si="61"/>
        <v>0</v>
      </c>
    </row>
    <row r="1918" spans="1:8" x14ac:dyDescent="0.25">
      <c r="A1918" s="396" t="e">
        <f>"INN."&amp;EIGNIR!$B$3&amp;C1918</f>
        <v>#N/A</v>
      </c>
      <c r="B1918" s="511">
        <f>Lönd!U13</f>
        <v>0</v>
      </c>
      <c r="C1918" s="503" t="s">
        <v>3794</v>
      </c>
      <c r="F1918" s="547"/>
      <c r="G1918" s="547">
        <f t="shared" si="60"/>
        <v>0</v>
      </c>
      <c r="H1918" s="547">
        <f t="shared" si="61"/>
        <v>0</v>
      </c>
    </row>
    <row r="1919" spans="1:8" x14ac:dyDescent="0.25">
      <c r="A1919" s="396" t="e">
        <f>"INN."&amp;EIGNIR!$B$3&amp;C1919</f>
        <v>#N/A</v>
      </c>
      <c r="B1919" s="511">
        <f>Lönd!U14</f>
        <v>0</v>
      </c>
      <c r="C1919" s="503" t="s">
        <v>3795</v>
      </c>
      <c r="F1919" s="547"/>
      <c r="G1919" s="547">
        <f t="shared" si="60"/>
        <v>0</v>
      </c>
      <c r="H1919" s="547">
        <f t="shared" si="61"/>
        <v>0</v>
      </c>
    </row>
    <row r="1920" spans="1:8" x14ac:dyDescent="0.25">
      <c r="A1920" s="396" t="e">
        <f>"INN."&amp;EIGNIR!$B$3&amp;C1920</f>
        <v>#N/A</v>
      </c>
      <c r="B1920" s="511">
        <f>Lönd!U15</f>
        <v>0</v>
      </c>
      <c r="C1920" s="503" t="s">
        <v>3796</v>
      </c>
      <c r="F1920" s="547"/>
      <c r="G1920" s="547">
        <f t="shared" ref="G1920:G1983" si="62">+F1920-B1920</f>
        <v>0</v>
      </c>
      <c r="H1920" s="547">
        <f t="shared" si="61"/>
        <v>0</v>
      </c>
    </row>
    <row r="1921" spans="1:8" x14ac:dyDescent="0.25">
      <c r="A1921" s="396" t="e">
        <f>"INN."&amp;EIGNIR!$B$3&amp;C1921</f>
        <v>#N/A</v>
      </c>
      <c r="B1921" s="511">
        <f>Lönd!U16</f>
        <v>0</v>
      </c>
      <c r="C1921" s="503" t="s">
        <v>3797</v>
      </c>
      <c r="F1921" s="547"/>
      <c r="G1921" s="547">
        <f t="shared" si="62"/>
        <v>0</v>
      </c>
      <c r="H1921" s="547">
        <f t="shared" ref="H1921:H1984" si="63">+ABS(G1921)</f>
        <v>0</v>
      </c>
    </row>
    <row r="1922" spans="1:8" x14ac:dyDescent="0.25">
      <c r="A1922" s="396" t="e">
        <f>"INN."&amp;EIGNIR!$B$3&amp;C1922</f>
        <v>#N/A</v>
      </c>
      <c r="B1922" s="511">
        <f>Lönd!U17</f>
        <v>0</v>
      </c>
      <c r="C1922" s="503" t="s">
        <v>3798</v>
      </c>
      <c r="F1922" s="547"/>
      <c r="G1922" s="547">
        <f t="shared" si="62"/>
        <v>0</v>
      </c>
      <c r="H1922" s="547">
        <f t="shared" si="63"/>
        <v>0</v>
      </c>
    </row>
    <row r="1923" spans="1:8" x14ac:dyDescent="0.25">
      <c r="A1923" s="396" t="e">
        <f>"INN."&amp;EIGNIR!$B$3&amp;C1923</f>
        <v>#N/A</v>
      </c>
      <c r="B1923" s="511">
        <f>Lönd!U18</f>
        <v>0</v>
      </c>
      <c r="C1923" s="503" t="s">
        <v>3799</v>
      </c>
      <c r="D1923" s="512"/>
      <c r="F1923" s="547"/>
      <c r="G1923" s="547">
        <f t="shared" si="62"/>
        <v>0</v>
      </c>
      <c r="H1923" s="547">
        <f t="shared" si="63"/>
        <v>0</v>
      </c>
    </row>
    <row r="1924" spans="1:8" x14ac:dyDescent="0.25">
      <c r="A1924" s="396" t="e">
        <f>"INN."&amp;EIGNIR!$B$3&amp;C1924</f>
        <v>#N/A</v>
      </c>
      <c r="B1924" s="511">
        <f>Lönd!U19</f>
        <v>0</v>
      </c>
      <c r="C1924" s="503" t="s">
        <v>3800</v>
      </c>
      <c r="D1924" s="512"/>
      <c r="F1924" s="547"/>
      <c r="G1924" s="547">
        <f t="shared" si="62"/>
        <v>0</v>
      </c>
      <c r="H1924" s="547">
        <f t="shared" si="63"/>
        <v>0</v>
      </c>
    </row>
    <row r="1925" spans="1:8" x14ac:dyDescent="0.25">
      <c r="A1925" s="396" t="e">
        <f>"INN."&amp;EIGNIR!$B$3&amp;C1925</f>
        <v>#N/A</v>
      </c>
      <c r="B1925" s="511">
        <f>Lönd!U20</f>
        <v>0</v>
      </c>
      <c r="C1925" s="503" t="s">
        <v>3801</v>
      </c>
      <c r="D1925" s="512"/>
      <c r="F1925" s="547"/>
      <c r="G1925" s="547">
        <f t="shared" si="62"/>
        <v>0</v>
      </c>
      <c r="H1925" s="547">
        <f t="shared" si="63"/>
        <v>0</v>
      </c>
    </row>
    <row r="1926" spans="1:8" x14ac:dyDescent="0.25">
      <c r="A1926" s="396" t="e">
        <f>"INN."&amp;EIGNIR!$B$3&amp;C1926</f>
        <v>#N/A</v>
      </c>
      <c r="B1926" s="511">
        <f>Lönd!U21</f>
        <v>0</v>
      </c>
      <c r="C1926" s="503" t="s">
        <v>3802</v>
      </c>
      <c r="D1926" s="512"/>
      <c r="F1926" s="547"/>
      <c r="G1926" s="547">
        <f t="shared" si="62"/>
        <v>0</v>
      </c>
      <c r="H1926" s="547">
        <f t="shared" si="63"/>
        <v>0</v>
      </c>
    </row>
    <row r="1927" spans="1:8" x14ac:dyDescent="0.25">
      <c r="A1927" s="396" t="e">
        <f>"INN."&amp;EIGNIR!$B$3&amp;C1927</f>
        <v>#N/A</v>
      </c>
      <c r="B1927" s="511">
        <f>Lönd!U22</f>
        <v>0</v>
      </c>
      <c r="C1927" s="503" t="s">
        <v>3803</v>
      </c>
      <c r="D1927" s="512"/>
      <c r="F1927" s="547"/>
      <c r="G1927" s="547">
        <f t="shared" si="62"/>
        <v>0</v>
      </c>
      <c r="H1927" s="547">
        <f t="shared" si="63"/>
        <v>0</v>
      </c>
    </row>
    <row r="1928" spans="1:8" x14ac:dyDescent="0.25">
      <c r="A1928" s="396" t="e">
        <f>"INN."&amp;EIGNIR!$B$3&amp;C1928</f>
        <v>#N/A</v>
      </c>
      <c r="B1928" s="511">
        <f>Lönd!U23</f>
        <v>0</v>
      </c>
      <c r="C1928" s="503" t="s">
        <v>3804</v>
      </c>
      <c r="D1928" s="512"/>
      <c r="F1928" s="547"/>
      <c r="G1928" s="547">
        <f t="shared" si="62"/>
        <v>0</v>
      </c>
      <c r="H1928" s="547">
        <f t="shared" si="63"/>
        <v>0</v>
      </c>
    </row>
    <row r="1929" spans="1:8" x14ac:dyDescent="0.25">
      <c r="A1929" s="396" t="e">
        <f>"INN."&amp;EIGNIR!$B$3&amp;C1929</f>
        <v>#N/A</v>
      </c>
      <c r="B1929" s="511">
        <f>Lönd!U24</f>
        <v>0</v>
      </c>
      <c r="C1929" s="503" t="s">
        <v>3805</v>
      </c>
      <c r="D1929" s="512"/>
      <c r="F1929" s="547"/>
      <c r="G1929" s="547">
        <f t="shared" si="62"/>
        <v>0</v>
      </c>
      <c r="H1929" s="547">
        <f t="shared" si="63"/>
        <v>0</v>
      </c>
    </row>
    <row r="1930" spans="1:8" x14ac:dyDescent="0.25">
      <c r="A1930" s="396" t="e">
        <f>"INN."&amp;EIGNIR!$B$3&amp;C1930</f>
        <v>#N/A</v>
      </c>
      <c r="B1930" s="511">
        <f>Lönd!U25</f>
        <v>0</v>
      </c>
      <c r="C1930" s="503" t="s">
        <v>3806</v>
      </c>
      <c r="D1930" s="512"/>
      <c r="F1930" s="547"/>
      <c r="G1930" s="547">
        <f t="shared" si="62"/>
        <v>0</v>
      </c>
      <c r="H1930" s="547">
        <f t="shared" si="63"/>
        <v>0</v>
      </c>
    </row>
    <row r="1931" spans="1:8" x14ac:dyDescent="0.25">
      <c r="A1931" s="396" t="e">
        <f>"INN."&amp;EIGNIR!$B$3&amp;C1931</f>
        <v>#N/A</v>
      </c>
      <c r="B1931" s="511">
        <f>Lönd!U26</f>
        <v>0</v>
      </c>
      <c r="C1931" s="503" t="s">
        <v>3807</v>
      </c>
      <c r="D1931" s="512"/>
      <c r="F1931" s="547"/>
      <c r="G1931" s="547">
        <f t="shared" si="62"/>
        <v>0</v>
      </c>
      <c r="H1931" s="547">
        <f t="shared" si="63"/>
        <v>0</v>
      </c>
    </row>
    <row r="1932" spans="1:8" x14ac:dyDescent="0.25">
      <c r="A1932" s="396" t="e">
        <f>"INN."&amp;EIGNIR!$B$3&amp;C1932</f>
        <v>#N/A</v>
      </c>
      <c r="B1932" s="511">
        <f>Lönd!U27</f>
        <v>0</v>
      </c>
      <c r="C1932" s="503" t="s">
        <v>3808</v>
      </c>
      <c r="D1932" s="512"/>
      <c r="F1932" s="547"/>
      <c r="G1932" s="547">
        <f t="shared" si="62"/>
        <v>0</v>
      </c>
      <c r="H1932" s="547">
        <f t="shared" si="63"/>
        <v>0</v>
      </c>
    </row>
    <row r="1933" spans="1:8" x14ac:dyDescent="0.25">
      <c r="A1933" s="396" t="e">
        <f>"INN."&amp;EIGNIR!$B$3&amp;C1933</f>
        <v>#N/A</v>
      </c>
      <c r="B1933" s="511">
        <f>Lönd!U28</f>
        <v>0</v>
      </c>
      <c r="C1933" s="503" t="s">
        <v>3809</v>
      </c>
      <c r="D1933" s="512"/>
      <c r="F1933" s="547"/>
      <c r="G1933" s="547">
        <f t="shared" si="62"/>
        <v>0</v>
      </c>
      <c r="H1933" s="547">
        <f t="shared" si="63"/>
        <v>0</v>
      </c>
    </row>
    <row r="1934" spans="1:8" x14ac:dyDescent="0.25">
      <c r="A1934" s="396" t="e">
        <f>"INN."&amp;EIGNIR!$B$3&amp;C1934</f>
        <v>#N/A</v>
      </c>
      <c r="B1934" s="511">
        <f>Lönd!U29</f>
        <v>0</v>
      </c>
      <c r="C1934" s="503" t="s">
        <v>3810</v>
      </c>
      <c r="D1934" s="512"/>
      <c r="F1934" s="547"/>
      <c r="G1934" s="547">
        <f t="shared" si="62"/>
        <v>0</v>
      </c>
      <c r="H1934" s="547">
        <f t="shared" si="63"/>
        <v>0</v>
      </c>
    </row>
    <row r="1935" spans="1:8" x14ac:dyDescent="0.25">
      <c r="A1935" s="396" t="e">
        <f>"INN."&amp;EIGNIR!$B$3&amp;C1935</f>
        <v>#N/A</v>
      </c>
      <c r="B1935" s="511">
        <f>Lönd!U30</f>
        <v>0</v>
      </c>
      <c r="C1935" s="503" t="s">
        <v>3811</v>
      </c>
      <c r="D1935" s="512"/>
      <c r="F1935" s="547"/>
      <c r="G1935" s="547">
        <f t="shared" si="62"/>
        <v>0</v>
      </c>
      <c r="H1935" s="547">
        <f t="shared" si="63"/>
        <v>0</v>
      </c>
    </row>
    <row r="1936" spans="1:8" x14ac:dyDescent="0.25">
      <c r="A1936" s="396" t="e">
        <f>"INN."&amp;EIGNIR!$B$3&amp;C1936</f>
        <v>#N/A</v>
      </c>
      <c r="B1936" s="511">
        <f>Lönd!U31</f>
        <v>0</v>
      </c>
      <c r="C1936" s="503" t="s">
        <v>3812</v>
      </c>
      <c r="D1936" s="512"/>
      <c r="F1936" s="547"/>
      <c r="G1936" s="547">
        <f t="shared" si="62"/>
        <v>0</v>
      </c>
      <c r="H1936" s="547">
        <f t="shared" si="63"/>
        <v>0</v>
      </c>
    </row>
    <row r="1937" spans="1:8" x14ac:dyDescent="0.25">
      <c r="A1937" s="396" t="e">
        <f>"INN."&amp;EIGNIR!$B$3&amp;C1937</f>
        <v>#N/A</v>
      </c>
      <c r="B1937" s="511">
        <f>Lönd!U32</f>
        <v>0</v>
      </c>
      <c r="C1937" s="503" t="s">
        <v>3813</v>
      </c>
      <c r="D1937" s="512"/>
      <c r="F1937" s="547"/>
      <c r="G1937" s="547">
        <f t="shared" si="62"/>
        <v>0</v>
      </c>
      <c r="H1937" s="547">
        <f t="shared" si="63"/>
        <v>0</v>
      </c>
    </row>
    <row r="1938" spans="1:8" x14ac:dyDescent="0.25">
      <c r="A1938" s="396" t="e">
        <f>"INN."&amp;EIGNIR!$B$3&amp;C1938</f>
        <v>#N/A</v>
      </c>
      <c r="B1938" s="511">
        <f>Lönd!U33</f>
        <v>0</v>
      </c>
      <c r="C1938" s="503" t="s">
        <v>3814</v>
      </c>
      <c r="D1938" s="512"/>
      <c r="F1938" s="547"/>
      <c r="G1938" s="547">
        <f t="shared" si="62"/>
        <v>0</v>
      </c>
      <c r="H1938" s="547">
        <f t="shared" si="63"/>
        <v>0</v>
      </c>
    </row>
    <row r="1939" spans="1:8" x14ac:dyDescent="0.25">
      <c r="A1939" s="396" t="e">
        <f>"INN."&amp;EIGNIR!$B$3&amp;C1939</f>
        <v>#N/A</v>
      </c>
      <c r="B1939" s="511">
        <f>Lönd!U34</f>
        <v>0</v>
      </c>
      <c r="C1939" s="503" t="s">
        <v>3815</v>
      </c>
      <c r="D1939" s="512"/>
      <c r="F1939" s="547"/>
      <c r="G1939" s="547">
        <f t="shared" si="62"/>
        <v>0</v>
      </c>
      <c r="H1939" s="547">
        <f t="shared" si="63"/>
        <v>0</v>
      </c>
    </row>
    <row r="1940" spans="1:8" x14ac:dyDescent="0.25">
      <c r="A1940" s="396" t="e">
        <f>"INN."&amp;EIGNIR!$B$3&amp;C1940</f>
        <v>#N/A</v>
      </c>
      <c r="B1940" s="511">
        <f>Lönd!U35</f>
        <v>0</v>
      </c>
      <c r="C1940" s="503" t="s">
        <v>3816</v>
      </c>
      <c r="D1940" s="512"/>
      <c r="F1940" s="547"/>
      <c r="G1940" s="547">
        <f t="shared" si="62"/>
        <v>0</v>
      </c>
      <c r="H1940" s="547">
        <f t="shared" si="63"/>
        <v>0</v>
      </c>
    </row>
    <row r="1941" spans="1:8" x14ac:dyDescent="0.25">
      <c r="A1941" s="396" t="e">
        <f>"INN."&amp;EIGNIR!$B$3&amp;C1941</f>
        <v>#N/A</v>
      </c>
      <c r="B1941" s="511">
        <f>Lönd!U36</f>
        <v>0</v>
      </c>
      <c r="C1941" s="503" t="s">
        <v>3817</v>
      </c>
      <c r="D1941" s="512"/>
      <c r="F1941" s="547"/>
      <c r="G1941" s="547">
        <f t="shared" si="62"/>
        <v>0</v>
      </c>
      <c r="H1941" s="547">
        <f t="shared" si="63"/>
        <v>0</v>
      </c>
    </row>
    <row r="1942" spans="1:8" x14ac:dyDescent="0.25">
      <c r="A1942" s="396" t="e">
        <f>"INN."&amp;EIGNIR!$B$3&amp;C1942</f>
        <v>#N/A</v>
      </c>
      <c r="B1942" s="511">
        <f>Lönd!U37</f>
        <v>0</v>
      </c>
      <c r="C1942" s="503" t="s">
        <v>3818</v>
      </c>
      <c r="D1942" s="512"/>
      <c r="F1942" s="547"/>
      <c r="G1942" s="547">
        <f t="shared" si="62"/>
        <v>0</v>
      </c>
      <c r="H1942" s="547">
        <f t="shared" si="63"/>
        <v>0</v>
      </c>
    </row>
    <row r="1943" spans="1:8" x14ac:dyDescent="0.25">
      <c r="A1943" s="396" t="e">
        <f>"INN."&amp;EIGNIR!$B$3&amp;C1943</f>
        <v>#N/A</v>
      </c>
      <c r="B1943" s="511">
        <f>Lönd!U38</f>
        <v>0</v>
      </c>
      <c r="C1943" s="503" t="s">
        <v>3819</v>
      </c>
      <c r="D1943" s="512"/>
      <c r="F1943" s="547"/>
      <c r="G1943" s="547">
        <f t="shared" si="62"/>
        <v>0</v>
      </c>
      <c r="H1943" s="547">
        <f t="shared" si="63"/>
        <v>0</v>
      </c>
    </row>
    <row r="1944" spans="1:8" x14ac:dyDescent="0.25">
      <c r="A1944" s="396" t="e">
        <f>"INN."&amp;EIGNIR!$B$3&amp;C1944</f>
        <v>#N/A</v>
      </c>
      <c r="B1944" s="511">
        <f>Lönd!U39</f>
        <v>0</v>
      </c>
      <c r="C1944" s="503" t="s">
        <v>3820</v>
      </c>
      <c r="D1944" s="512"/>
      <c r="F1944" s="547"/>
      <c r="G1944" s="547">
        <f t="shared" si="62"/>
        <v>0</v>
      </c>
      <c r="H1944" s="547">
        <f t="shared" si="63"/>
        <v>0</v>
      </c>
    </row>
    <row r="1945" spans="1:8" x14ac:dyDescent="0.25">
      <c r="A1945" s="396" t="e">
        <f>"INN."&amp;EIGNIR!$B$3&amp;C1945</f>
        <v>#N/A</v>
      </c>
      <c r="B1945" s="511">
        <f>Lönd!U40</f>
        <v>0</v>
      </c>
      <c r="C1945" s="503" t="s">
        <v>3821</v>
      </c>
      <c r="D1945" s="512"/>
      <c r="F1945" s="547"/>
      <c r="G1945" s="547">
        <f t="shared" si="62"/>
        <v>0</v>
      </c>
      <c r="H1945" s="547">
        <f t="shared" si="63"/>
        <v>0</v>
      </c>
    </row>
    <row r="1946" spans="1:8" x14ac:dyDescent="0.25">
      <c r="A1946" s="396" t="e">
        <f>"INN."&amp;EIGNIR!$B$3&amp;C1946</f>
        <v>#N/A</v>
      </c>
      <c r="B1946" s="511">
        <f>Lönd!U41</f>
        <v>0</v>
      </c>
      <c r="C1946" s="503" t="s">
        <v>3822</v>
      </c>
      <c r="D1946" s="512"/>
      <c r="F1946" s="547"/>
      <c r="G1946" s="547">
        <f t="shared" si="62"/>
        <v>0</v>
      </c>
      <c r="H1946" s="547">
        <f t="shared" si="63"/>
        <v>0</v>
      </c>
    </row>
    <row r="1947" spans="1:8" x14ac:dyDescent="0.25">
      <c r="A1947" s="396" t="e">
        <f>"INN."&amp;EIGNIR!$B$3&amp;C1947</f>
        <v>#N/A</v>
      </c>
      <c r="B1947" s="511">
        <f>Lönd!U42</f>
        <v>0</v>
      </c>
      <c r="C1947" s="503" t="s">
        <v>3823</v>
      </c>
      <c r="D1947" s="512"/>
      <c r="F1947" s="547"/>
      <c r="G1947" s="547">
        <f t="shared" si="62"/>
        <v>0</v>
      </c>
      <c r="H1947" s="547">
        <f t="shared" si="63"/>
        <v>0</v>
      </c>
    </row>
    <row r="1948" spans="1:8" x14ac:dyDescent="0.25">
      <c r="A1948" s="396" t="e">
        <f>"INN."&amp;EIGNIR!$B$3&amp;C1948</f>
        <v>#N/A</v>
      </c>
      <c r="B1948" s="511">
        <f>Lönd!U43</f>
        <v>0</v>
      </c>
      <c r="C1948" s="503" t="s">
        <v>3824</v>
      </c>
      <c r="D1948" s="512"/>
      <c r="F1948" s="547"/>
      <c r="G1948" s="547">
        <f t="shared" si="62"/>
        <v>0</v>
      </c>
      <c r="H1948" s="547">
        <f t="shared" si="63"/>
        <v>0</v>
      </c>
    </row>
    <row r="1949" spans="1:8" x14ac:dyDescent="0.25">
      <c r="A1949" s="396" t="e">
        <f>"INN."&amp;EIGNIR!$B$3&amp;C1949</f>
        <v>#N/A</v>
      </c>
      <c r="B1949" s="511">
        <f>Lönd!U44</f>
        <v>0</v>
      </c>
      <c r="C1949" s="503" t="s">
        <v>3825</v>
      </c>
      <c r="D1949" s="512"/>
      <c r="F1949" s="547"/>
      <c r="G1949" s="547">
        <f t="shared" si="62"/>
        <v>0</v>
      </c>
      <c r="H1949" s="547">
        <f t="shared" si="63"/>
        <v>0</v>
      </c>
    </row>
    <row r="1950" spans="1:8" x14ac:dyDescent="0.25">
      <c r="A1950" s="396" t="e">
        <f>"INN."&amp;EIGNIR!$B$3&amp;C1950</f>
        <v>#N/A</v>
      </c>
      <c r="B1950" s="511">
        <f>Lönd!U45</f>
        <v>0</v>
      </c>
      <c r="C1950" s="503" t="s">
        <v>3826</v>
      </c>
      <c r="D1950" s="512"/>
      <c r="F1950" s="547"/>
      <c r="G1950" s="547">
        <f t="shared" si="62"/>
        <v>0</v>
      </c>
      <c r="H1950" s="547">
        <f t="shared" si="63"/>
        <v>0</v>
      </c>
    </row>
    <row r="1951" spans="1:8" x14ac:dyDescent="0.25">
      <c r="A1951" s="396" t="e">
        <f>"INN."&amp;EIGNIR!$B$3&amp;C1951</f>
        <v>#N/A</v>
      </c>
      <c r="B1951" s="511">
        <f>Lönd!U46</f>
        <v>0</v>
      </c>
      <c r="C1951" s="503" t="s">
        <v>3827</v>
      </c>
      <c r="D1951" s="512"/>
      <c r="F1951" s="547"/>
      <c r="G1951" s="547">
        <f t="shared" si="62"/>
        <v>0</v>
      </c>
      <c r="H1951" s="547">
        <f t="shared" si="63"/>
        <v>0</v>
      </c>
    </row>
    <row r="1952" spans="1:8" x14ac:dyDescent="0.25">
      <c r="A1952" s="396" t="e">
        <f>"INN."&amp;EIGNIR!$B$3&amp;C1952</f>
        <v>#N/A</v>
      </c>
      <c r="B1952" s="511">
        <f>Lönd!U47</f>
        <v>0</v>
      </c>
      <c r="C1952" s="503" t="s">
        <v>3828</v>
      </c>
      <c r="D1952" s="512"/>
      <c r="F1952" s="547"/>
      <c r="G1952" s="547">
        <f t="shared" si="62"/>
        <v>0</v>
      </c>
      <c r="H1952" s="547">
        <f t="shared" si="63"/>
        <v>0</v>
      </c>
    </row>
    <row r="1953" spans="1:8" x14ac:dyDescent="0.25">
      <c r="A1953" s="396" t="e">
        <f>"INN."&amp;EIGNIR!$B$3&amp;C1953</f>
        <v>#N/A</v>
      </c>
      <c r="B1953" s="511">
        <f>Lönd!U48</f>
        <v>0</v>
      </c>
      <c r="C1953" s="503" t="s">
        <v>3829</v>
      </c>
      <c r="D1953" s="512"/>
      <c r="F1953" s="547"/>
      <c r="G1953" s="547">
        <f t="shared" si="62"/>
        <v>0</v>
      </c>
      <c r="H1953" s="547">
        <f t="shared" si="63"/>
        <v>0</v>
      </c>
    </row>
    <row r="1954" spans="1:8" x14ac:dyDescent="0.25">
      <c r="A1954" s="396" t="e">
        <f>"INN."&amp;EIGNIR!$B$3&amp;C1954</f>
        <v>#N/A</v>
      </c>
      <c r="B1954" s="511">
        <f>Lönd!U49</f>
        <v>0</v>
      </c>
      <c r="C1954" s="503" t="s">
        <v>3830</v>
      </c>
      <c r="D1954" s="512"/>
      <c r="F1954" s="547"/>
      <c r="G1954" s="547">
        <f t="shared" si="62"/>
        <v>0</v>
      </c>
      <c r="H1954" s="547">
        <f t="shared" si="63"/>
        <v>0</v>
      </c>
    </row>
    <row r="1955" spans="1:8" x14ac:dyDescent="0.25">
      <c r="A1955" s="396" t="e">
        <f>"INN."&amp;EIGNIR!$B$3&amp;C1955</f>
        <v>#N/A</v>
      </c>
      <c r="B1955" s="511">
        <f>Lönd!U50</f>
        <v>0</v>
      </c>
      <c r="C1955" s="503" t="s">
        <v>3831</v>
      </c>
      <c r="D1955" s="512"/>
      <c r="F1955" s="547"/>
      <c r="G1955" s="547">
        <f t="shared" si="62"/>
        <v>0</v>
      </c>
      <c r="H1955" s="547">
        <f t="shared" si="63"/>
        <v>0</v>
      </c>
    </row>
    <row r="1956" spans="1:8" x14ac:dyDescent="0.25">
      <c r="A1956" s="396" t="e">
        <f>"INN."&amp;EIGNIR!$B$3&amp;C1956</f>
        <v>#N/A</v>
      </c>
      <c r="B1956" s="511">
        <f>Lönd!U51</f>
        <v>0</v>
      </c>
      <c r="C1956" s="503" t="s">
        <v>3832</v>
      </c>
      <c r="D1956" s="512"/>
      <c r="F1956" s="547"/>
      <c r="G1956" s="547">
        <f t="shared" si="62"/>
        <v>0</v>
      </c>
      <c r="H1956" s="547">
        <f t="shared" si="63"/>
        <v>0</v>
      </c>
    </row>
    <row r="1957" spans="1:8" x14ac:dyDescent="0.25">
      <c r="A1957" s="396" t="e">
        <f>"INN."&amp;EIGNIR!$B$3&amp;C1957</f>
        <v>#N/A</v>
      </c>
      <c r="B1957" s="511">
        <f>Lönd!U52</f>
        <v>0</v>
      </c>
      <c r="C1957" s="503" t="s">
        <v>3833</v>
      </c>
      <c r="D1957" s="512"/>
      <c r="F1957" s="547"/>
      <c r="G1957" s="547">
        <f t="shared" si="62"/>
        <v>0</v>
      </c>
      <c r="H1957" s="547">
        <f t="shared" si="63"/>
        <v>0</v>
      </c>
    </row>
    <row r="1958" spans="1:8" x14ac:dyDescent="0.25">
      <c r="A1958" s="396" t="e">
        <f>"INN."&amp;EIGNIR!$B$3&amp;C1958</f>
        <v>#N/A</v>
      </c>
      <c r="B1958" s="511">
        <f>Lönd!U53</f>
        <v>0</v>
      </c>
      <c r="C1958" s="503" t="s">
        <v>3834</v>
      </c>
      <c r="D1958" s="512"/>
      <c r="F1958" s="547"/>
      <c r="G1958" s="547">
        <f t="shared" si="62"/>
        <v>0</v>
      </c>
      <c r="H1958" s="547">
        <f t="shared" si="63"/>
        <v>0</v>
      </c>
    </row>
    <row r="1959" spans="1:8" x14ac:dyDescent="0.25">
      <c r="A1959" s="396" t="e">
        <f>"INN."&amp;EIGNIR!$B$3&amp;C1959</f>
        <v>#N/A</v>
      </c>
      <c r="B1959" s="511">
        <f>Lönd!U54</f>
        <v>0</v>
      </c>
      <c r="C1959" s="503" t="s">
        <v>3835</v>
      </c>
      <c r="F1959" s="547"/>
      <c r="G1959" s="547">
        <f t="shared" si="62"/>
        <v>0</v>
      </c>
      <c r="H1959" s="547">
        <f t="shared" si="63"/>
        <v>0</v>
      </c>
    </row>
    <row r="1960" spans="1:8" collapsed="1" x14ac:dyDescent="0.25">
      <c r="A1960" s="396" t="e">
        <f>"INN."&amp;EIGNIR!$B$3&amp;C1960</f>
        <v>#N/A</v>
      </c>
      <c r="B1960" s="511">
        <f>Lönd!V6</f>
        <v>0</v>
      </c>
      <c r="C1960" s="503" t="s">
        <v>3836</v>
      </c>
      <c r="D1960" s="504" t="s">
        <v>3837</v>
      </c>
      <c r="F1960" s="547"/>
      <c r="G1960" s="547">
        <f t="shared" si="62"/>
        <v>0</v>
      </c>
      <c r="H1960" s="547">
        <f t="shared" si="63"/>
        <v>0</v>
      </c>
    </row>
    <row r="1961" spans="1:8" x14ac:dyDescent="0.25">
      <c r="A1961" s="396" t="e">
        <f>"INN."&amp;EIGNIR!$B$3&amp;C1961</f>
        <v>#N/A</v>
      </c>
      <c r="B1961" s="511">
        <f>Lönd!V7</f>
        <v>0</v>
      </c>
      <c r="C1961" s="503" t="s">
        <v>3838</v>
      </c>
      <c r="F1961" s="547"/>
      <c r="G1961" s="547">
        <f t="shared" si="62"/>
        <v>0</v>
      </c>
      <c r="H1961" s="547">
        <f t="shared" si="63"/>
        <v>0</v>
      </c>
    </row>
    <row r="1962" spans="1:8" x14ac:dyDescent="0.25">
      <c r="A1962" s="396" t="e">
        <f>"INN."&amp;EIGNIR!$B$3&amp;C1962</f>
        <v>#N/A</v>
      </c>
      <c r="B1962" s="511">
        <f>Lönd!V8</f>
        <v>0</v>
      </c>
      <c r="C1962" s="503" t="s">
        <v>3839</v>
      </c>
      <c r="F1962" s="547"/>
      <c r="G1962" s="547">
        <f t="shared" si="62"/>
        <v>0</v>
      </c>
      <c r="H1962" s="547">
        <f t="shared" si="63"/>
        <v>0</v>
      </c>
    </row>
    <row r="1963" spans="1:8" x14ac:dyDescent="0.25">
      <c r="A1963" s="396" t="e">
        <f>"INN."&amp;EIGNIR!$B$3&amp;C1963</f>
        <v>#N/A</v>
      </c>
      <c r="B1963" s="511">
        <f>Lönd!V9</f>
        <v>0</v>
      </c>
      <c r="C1963" s="503" t="s">
        <v>3840</v>
      </c>
      <c r="F1963" s="547"/>
      <c r="G1963" s="547">
        <f t="shared" si="62"/>
        <v>0</v>
      </c>
      <c r="H1963" s="547">
        <f t="shared" si="63"/>
        <v>0</v>
      </c>
    </row>
    <row r="1964" spans="1:8" x14ac:dyDescent="0.25">
      <c r="A1964" s="396" t="e">
        <f>"INN."&amp;EIGNIR!$B$3&amp;C1964</f>
        <v>#N/A</v>
      </c>
      <c r="B1964" s="511">
        <f>Lönd!V10</f>
        <v>0</v>
      </c>
      <c r="C1964" s="503" t="s">
        <v>3841</v>
      </c>
      <c r="F1964" s="547"/>
      <c r="G1964" s="547">
        <f t="shared" si="62"/>
        <v>0</v>
      </c>
      <c r="H1964" s="547">
        <f t="shared" si="63"/>
        <v>0</v>
      </c>
    </row>
    <row r="1965" spans="1:8" x14ac:dyDescent="0.25">
      <c r="A1965" s="396" t="e">
        <f>"INN."&amp;EIGNIR!$B$3&amp;C1965</f>
        <v>#N/A</v>
      </c>
      <c r="B1965" s="511">
        <f>Lönd!V11</f>
        <v>0</v>
      </c>
      <c r="C1965" s="503" t="s">
        <v>3842</v>
      </c>
      <c r="F1965" s="547"/>
      <c r="G1965" s="547">
        <f t="shared" si="62"/>
        <v>0</v>
      </c>
      <c r="H1965" s="547">
        <f t="shared" si="63"/>
        <v>0</v>
      </c>
    </row>
    <row r="1966" spans="1:8" x14ac:dyDescent="0.25">
      <c r="A1966" s="396" t="e">
        <f>"INN."&amp;EIGNIR!$B$3&amp;C1966</f>
        <v>#N/A</v>
      </c>
      <c r="B1966" s="511">
        <f>Lönd!V12</f>
        <v>0</v>
      </c>
      <c r="C1966" s="503" t="s">
        <v>3843</v>
      </c>
      <c r="F1966" s="547"/>
      <c r="G1966" s="547">
        <f t="shared" si="62"/>
        <v>0</v>
      </c>
      <c r="H1966" s="547">
        <f t="shared" si="63"/>
        <v>0</v>
      </c>
    </row>
    <row r="1967" spans="1:8" x14ac:dyDescent="0.25">
      <c r="A1967" s="396" t="e">
        <f>"INN."&amp;EIGNIR!$B$3&amp;C1967</f>
        <v>#N/A</v>
      </c>
      <c r="B1967" s="511">
        <f>Lönd!V13</f>
        <v>0</v>
      </c>
      <c r="C1967" s="503" t="s">
        <v>3844</v>
      </c>
      <c r="F1967" s="547"/>
      <c r="G1967" s="547">
        <f t="shared" si="62"/>
        <v>0</v>
      </c>
      <c r="H1967" s="547">
        <f t="shared" si="63"/>
        <v>0</v>
      </c>
    </row>
    <row r="1968" spans="1:8" x14ac:dyDescent="0.25">
      <c r="A1968" s="396" t="e">
        <f>"INN."&amp;EIGNIR!$B$3&amp;C1968</f>
        <v>#N/A</v>
      </c>
      <c r="B1968" s="511">
        <f>Lönd!V14</f>
        <v>0</v>
      </c>
      <c r="C1968" s="503" t="s">
        <v>3845</v>
      </c>
      <c r="F1968" s="547"/>
      <c r="G1968" s="547">
        <f t="shared" si="62"/>
        <v>0</v>
      </c>
      <c r="H1968" s="547">
        <f t="shared" si="63"/>
        <v>0</v>
      </c>
    </row>
    <row r="1969" spans="1:8" x14ac:dyDescent="0.25">
      <c r="A1969" s="396" t="e">
        <f>"INN."&amp;EIGNIR!$B$3&amp;C1969</f>
        <v>#N/A</v>
      </c>
      <c r="B1969" s="511">
        <f>Lönd!V15</f>
        <v>0</v>
      </c>
      <c r="C1969" s="503" t="s">
        <v>3846</v>
      </c>
      <c r="F1969" s="547"/>
      <c r="G1969" s="547">
        <f t="shared" si="62"/>
        <v>0</v>
      </c>
      <c r="H1969" s="547">
        <f t="shared" si="63"/>
        <v>0</v>
      </c>
    </row>
    <row r="1970" spans="1:8" x14ac:dyDescent="0.25">
      <c r="A1970" s="396" t="e">
        <f>"INN."&amp;EIGNIR!$B$3&amp;C1970</f>
        <v>#N/A</v>
      </c>
      <c r="B1970" s="511">
        <f>Lönd!V16</f>
        <v>0</v>
      </c>
      <c r="C1970" s="503" t="s">
        <v>3847</v>
      </c>
      <c r="F1970" s="547"/>
      <c r="G1970" s="547">
        <f t="shared" si="62"/>
        <v>0</v>
      </c>
      <c r="H1970" s="547">
        <f t="shared" si="63"/>
        <v>0</v>
      </c>
    </row>
    <row r="1971" spans="1:8" x14ac:dyDescent="0.25">
      <c r="A1971" s="396" t="e">
        <f>"INN."&amp;EIGNIR!$B$3&amp;C1971</f>
        <v>#N/A</v>
      </c>
      <c r="B1971" s="511">
        <f>Lönd!V17</f>
        <v>0</v>
      </c>
      <c r="C1971" s="503" t="s">
        <v>3848</v>
      </c>
      <c r="F1971" s="547"/>
      <c r="G1971" s="547">
        <f t="shared" si="62"/>
        <v>0</v>
      </c>
      <c r="H1971" s="547">
        <f t="shared" si="63"/>
        <v>0</v>
      </c>
    </row>
    <row r="1972" spans="1:8" x14ac:dyDescent="0.25">
      <c r="A1972" s="396" t="e">
        <f>"INN."&amp;EIGNIR!$B$3&amp;C1972</f>
        <v>#N/A</v>
      </c>
      <c r="B1972" s="511">
        <f>Lönd!V18</f>
        <v>0</v>
      </c>
      <c r="C1972" s="503" t="s">
        <v>3849</v>
      </c>
      <c r="F1972" s="547"/>
      <c r="G1972" s="547">
        <f t="shared" si="62"/>
        <v>0</v>
      </c>
      <c r="H1972" s="547">
        <f t="shared" si="63"/>
        <v>0</v>
      </c>
    </row>
    <row r="1973" spans="1:8" x14ac:dyDescent="0.25">
      <c r="A1973" s="396" t="e">
        <f>"INN."&amp;EIGNIR!$B$3&amp;C1973</f>
        <v>#N/A</v>
      </c>
      <c r="B1973" s="511">
        <f>Lönd!V19</f>
        <v>0</v>
      </c>
      <c r="C1973" s="503" t="s">
        <v>3850</v>
      </c>
      <c r="F1973" s="547"/>
      <c r="G1973" s="547">
        <f t="shared" si="62"/>
        <v>0</v>
      </c>
      <c r="H1973" s="547">
        <f t="shared" si="63"/>
        <v>0</v>
      </c>
    </row>
    <row r="1974" spans="1:8" x14ac:dyDescent="0.25">
      <c r="A1974" s="396" t="e">
        <f>"INN."&amp;EIGNIR!$B$3&amp;C1974</f>
        <v>#N/A</v>
      </c>
      <c r="B1974" s="511">
        <f>Lönd!V20</f>
        <v>0</v>
      </c>
      <c r="C1974" s="503" t="s">
        <v>3851</v>
      </c>
      <c r="F1974" s="547"/>
      <c r="G1974" s="547">
        <f t="shared" si="62"/>
        <v>0</v>
      </c>
      <c r="H1974" s="547">
        <f t="shared" si="63"/>
        <v>0</v>
      </c>
    </row>
    <row r="1975" spans="1:8" x14ac:dyDescent="0.25">
      <c r="A1975" s="396" t="e">
        <f>"INN."&amp;EIGNIR!$B$3&amp;C1975</f>
        <v>#N/A</v>
      </c>
      <c r="B1975" s="511">
        <f>Lönd!V21</f>
        <v>0</v>
      </c>
      <c r="C1975" s="503" t="s">
        <v>3852</v>
      </c>
      <c r="D1975" s="512"/>
      <c r="F1975" s="547"/>
      <c r="G1975" s="547">
        <f t="shared" si="62"/>
        <v>0</v>
      </c>
      <c r="H1975" s="547">
        <f t="shared" si="63"/>
        <v>0</v>
      </c>
    </row>
    <row r="1976" spans="1:8" x14ac:dyDescent="0.25">
      <c r="A1976" s="396" t="e">
        <f>"INN."&amp;EIGNIR!$B$3&amp;C1976</f>
        <v>#N/A</v>
      </c>
      <c r="B1976" s="511">
        <f>Lönd!V22</f>
        <v>0</v>
      </c>
      <c r="C1976" s="503" t="s">
        <v>3853</v>
      </c>
      <c r="D1976" s="512"/>
      <c r="F1976" s="547"/>
      <c r="G1976" s="547">
        <f t="shared" si="62"/>
        <v>0</v>
      </c>
      <c r="H1976" s="547">
        <f t="shared" si="63"/>
        <v>0</v>
      </c>
    </row>
    <row r="1977" spans="1:8" x14ac:dyDescent="0.25">
      <c r="A1977" s="396" t="e">
        <f>"INN."&amp;EIGNIR!$B$3&amp;C1977</f>
        <v>#N/A</v>
      </c>
      <c r="B1977" s="511">
        <f>Lönd!V23</f>
        <v>0</v>
      </c>
      <c r="C1977" s="503" t="s">
        <v>3854</v>
      </c>
      <c r="D1977" s="512"/>
      <c r="F1977" s="547"/>
      <c r="G1977" s="547">
        <f t="shared" si="62"/>
        <v>0</v>
      </c>
      <c r="H1977" s="547">
        <f t="shared" si="63"/>
        <v>0</v>
      </c>
    </row>
    <row r="1978" spans="1:8" x14ac:dyDescent="0.25">
      <c r="A1978" s="396" t="e">
        <f>"INN."&amp;EIGNIR!$B$3&amp;C1978</f>
        <v>#N/A</v>
      </c>
      <c r="B1978" s="511">
        <f>Lönd!V24</f>
        <v>0</v>
      </c>
      <c r="C1978" s="503" t="s">
        <v>3855</v>
      </c>
      <c r="D1978" s="512"/>
      <c r="F1978" s="547"/>
      <c r="G1978" s="547">
        <f t="shared" si="62"/>
        <v>0</v>
      </c>
      <c r="H1978" s="547">
        <f t="shared" si="63"/>
        <v>0</v>
      </c>
    </row>
    <row r="1979" spans="1:8" x14ac:dyDescent="0.25">
      <c r="A1979" s="396" t="e">
        <f>"INN."&amp;EIGNIR!$B$3&amp;C1979</f>
        <v>#N/A</v>
      </c>
      <c r="B1979" s="511">
        <f>Lönd!V25</f>
        <v>0</v>
      </c>
      <c r="C1979" s="503" t="s">
        <v>3856</v>
      </c>
      <c r="D1979" s="512"/>
      <c r="F1979" s="547"/>
      <c r="G1979" s="547">
        <f t="shared" si="62"/>
        <v>0</v>
      </c>
      <c r="H1979" s="547">
        <f t="shared" si="63"/>
        <v>0</v>
      </c>
    </row>
    <row r="1980" spans="1:8" x14ac:dyDescent="0.25">
      <c r="A1980" s="396" t="e">
        <f>"INN."&amp;EIGNIR!$B$3&amp;C1980</f>
        <v>#N/A</v>
      </c>
      <c r="B1980" s="511">
        <f>Lönd!V26</f>
        <v>0</v>
      </c>
      <c r="C1980" s="503" t="s">
        <v>3857</v>
      </c>
      <c r="D1980" s="512"/>
      <c r="F1980" s="547"/>
      <c r="G1980" s="547">
        <f t="shared" si="62"/>
        <v>0</v>
      </c>
      <c r="H1980" s="547">
        <f t="shared" si="63"/>
        <v>0</v>
      </c>
    </row>
    <row r="1981" spans="1:8" x14ac:dyDescent="0.25">
      <c r="A1981" s="396" t="e">
        <f>"INN."&amp;EIGNIR!$B$3&amp;C1981</f>
        <v>#N/A</v>
      </c>
      <c r="B1981" s="511">
        <f>Lönd!V27</f>
        <v>0</v>
      </c>
      <c r="C1981" s="503" t="s">
        <v>3858</v>
      </c>
      <c r="D1981" s="512"/>
      <c r="F1981" s="547"/>
      <c r="G1981" s="547">
        <f t="shared" si="62"/>
        <v>0</v>
      </c>
      <c r="H1981" s="547">
        <f t="shared" si="63"/>
        <v>0</v>
      </c>
    </row>
    <row r="1982" spans="1:8" x14ac:dyDescent="0.25">
      <c r="A1982" s="396" t="e">
        <f>"INN."&amp;EIGNIR!$B$3&amp;C1982</f>
        <v>#N/A</v>
      </c>
      <c r="B1982" s="511">
        <f>Lönd!V28</f>
        <v>0</v>
      </c>
      <c r="C1982" s="503" t="s">
        <v>3859</v>
      </c>
      <c r="D1982" s="512"/>
      <c r="F1982" s="547"/>
      <c r="G1982" s="547">
        <f t="shared" si="62"/>
        <v>0</v>
      </c>
      <c r="H1982" s="547">
        <f t="shared" si="63"/>
        <v>0</v>
      </c>
    </row>
    <row r="1983" spans="1:8" x14ac:dyDescent="0.25">
      <c r="A1983" s="396" t="e">
        <f>"INN."&amp;EIGNIR!$B$3&amp;C1983</f>
        <v>#N/A</v>
      </c>
      <c r="B1983" s="511">
        <f>Lönd!V29</f>
        <v>0</v>
      </c>
      <c r="C1983" s="503" t="s">
        <v>3860</v>
      </c>
      <c r="D1983" s="512"/>
      <c r="F1983" s="547"/>
      <c r="G1983" s="547">
        <f t="shared" si="62"/>
        <v>0</v>
      </c>
      <c r="H1983" s="547">
        <f t="shared" si="63"/>
        <v>0</v>
      </c>
    </row>
    <row r="1984" spans="1:8" x14ac:dyDescent="0.25">
      <c r="A1984" s="396" t="e">
        <f>"INN."&amp;EIGNIR!$B$3&amp;C1984</f>
        <v>#N/A</v>
      </c>
      <c r="B1984" s="511">
        <f>Lönd!V30</f>
        <v>0</v>
      </c>
      <c r="C1984" s="503" t="s">
        <v>3861</v>
      </c>
      <c r="D1984" s="512"/>
      <c r="F1984" s="547"/>
      <c r="G1984" s="547">
        <f t="shared" ref="G1984:G2047" si="64">+F1984-B1984</f>
        <v>0</v>
      </c>
      <c r="H1984" s="547">
        <f t="shared" si="63"/>
        <v>0</v>
      </c>
    </row>
    <row r="1985" spans="1:8" x14ac:dyDescent="0.25">
      <c r="A1985" s="396" t="e">
        <f>"INN."&amp;EIGNIR!$B$3&amp;C1985</f>
        <v>#N/A</v>
      </c>
      <c r="B1985" s="511">
        <f>Lönd!V31</f>
        <v>0</v>
      </c>
      <c r="C1985" s="503" t="s">
        <v>3862</v>
      </c>
      <c r="D1985" s="512"/>
      <c r="F1985" s="547"/>
      <c r="G1985" s="547">
        <f t="shared" si="64"/>
        <v>0</v>
      </c>
      <c r="H1985" s="547">
        <f t="shared" ref="H1985:H2048" si="65">+ABS(G1985)</f>
        <v>0</v>
      </c>
    </row>
    <row r="1986" spans="1:8" x14ac:dyDescent="0.25">
      <c r="A1986" s="396" t="e">
        <f>"INN."&amp;EIGNIR!$B$3&amp;C1986</f>
        <v>#N/A</v>
      </c>
      <c r="B1986" s="511">
        <f>Lönd!V32</f>
        <v>0</v>
      </c>
      <c r="C1986" s="503" t="s">
        <v>3863</v>
      </c>
      <c r="D1986" s="512"/>
      <c r="F1986" s="547"/>
      <c r="G1986" s="547">
        <f t="shared" si="64"/>
        <v>0</v>
      </c>
      <c r="H1986" s="547">
        <f t="shared" si="65"/>
        <v>0</v>
      </c>
    </row>
    <row r="1987" spans="1:8" x14ac:dyDescent="0.25">
      <c r="A1987" s="396" t="e">
        <f>"INN."&amp;EIGNIR!$B$3&amp;C1987</f>
        <v>#N/A</v>
      </c>
      <c r="B1987" s="511">
        <f>Lönd!V33</f>
        <v>0</v>
      </c>
      <c r="C1987" s="503" t="s">
        <v>3864</v>
      </c>
      <c r="D1987" s="512"/>
      <c r="F1987" s="547"/>
      <c r="G1987" s="547">
        <f t="shared" si="64"/>
        <v>0</v>
      </c>
      <c r="H1987" s="547">
        <f t="shared" si="65"/>
        <v>0</v>
      </c>
    </row>
    <row r="1988" spans="1:8" x14ac:dyDescent="0.25">
      <c r="A1988" s="396" t="e">
        <f>"INN."&amp;EIGNIR!$B$3&amp;C1988</f>
        <v>#N/A</v>
      </c>
      <c r="B1988" s="511">
        <f>Lönd!V34</f>
        <v>0</v>
      </c>
      <c r="C1988" s="503" t="s">
        <v>3865</v>
      </c>
      <c r="D1988" s="512"/>
      <c r="F1988" s="547"/>
      <c r="G1988" s="547">
        <f t="shared" si="64"/>
        <v>0</v>
      </c>
      <c r="H1988" s="547">
        <f t="shared" si="65"/>
        <v>0</v>
      </c>
    </row>
    <row r="1989" spans="1:8" x14ac:dyDescent="0.25">
      <c r="A1989" s="396" t="e">
        <f>"INN."&amp;EIGNIR!$B$3&amp;C1989</f>
        <v>#N/A</v>
      </c>
      <c r="B1989" s="511">
        <f>Lönd!V35</f>
        <v>0</v>
      </c>
      <c r="C1989" s="503" t="s">
        <v>3866</v>
      </c>
      <c r="D1989" s="512"/>
      <c r="F1989" s="547"/>
      <c r="G1989" s="547">
        <f t="shared" si="64"/>
        <v>0</v>
      </c>
      <c r="H1989" s="547">
        <f t="shared" si="65"/>
        <v>0</v>
      </c>
    </row>
    <row r="1990" spans="1:8" x14ac:dyDescent="0.25">
      <c r="A1990" s="396" t="e">
        <f>"INN."&amp;EIGNIR!$B$3&amp;C1990</f>
        <v>#N/A</v>
      </c>
      <c r="B1990" s="511">
        <f>Lönd!V36</f>
        <v>0</v>
      </c>
      <c r="C1990" s="503" t="s">
        <v>3867</v>
      </c>
      <c r="D1990" s="512"/>
      <c r="F1990" s="547"/>
      <c r="G1990" s="547">
        <f t="shared" si="64"/>
        <v>0</v>
      </c>
      <c r="H1990" s="547">
        <f t="shared" si="65"/>
        <v>0</v>
      </c>
    </row>
    <row r="1991" spans="1:8" x14ac:dyDescent="0.25">
      <c r="A1991" s="396" t="e">
        <f>"INN."&amp;EIGNIR!$B$3&amp;C1991</f>
        <v>#N/A</v>
      </c>
      <c r="B1991" s="511">
        <f>Lönd!V37</f>
        <v>0</v>
      </c>
      <c r="C1991" s="503" t="s">
        <v>3868</v>
      </c>
      <c r="D1991" s="512"/>
      <c r="F1991" s="547"/>
      <c r="G1991" s="547">
        <f t="shared" si="64"/>
        <v>0</v>
      </c>
      <c r="H1991" s="547">
        <f t="shared" si="65"/>
        <v>0</v>
      </c>
    </row>
    <row r="1992" spans="1:8" x14ac:dyDescent="0.25">
      <c r="A1992" s="396" t="e">
        <f>"INN."&amp;EIGNIR!$B$3&amp;C1992</f>
        <v>#N/A</v>
      </c>
      <c r="B1992" s="511">
        <f>Lönd!V38</f>
        <v>0</v>
      </c>
      <c r="C1992" s="503" t="s">
        <v>3869</v>
      </c>
      <c r="D1992" s="512"/>
      <c r="F1992" s="547"/>
      <c r="G1992" s="547">
        <f t="shared" si="64"/>
        <v>0</v>
      </c>
      <c r="H1992" s="547">
        <f t="shared" si="65"/>
        <v>0</v>
      </c>
    </row>
    <row r="1993" spans="1:8" x14ac:dyDescent="0.25">
      <c r="A1993" s="396" t="e">
        <f>"INN."&amp;EIGNIR!$B$3&amp;C1993</f>
        <v>#N/A</v>
      </c>
      <c r="B1993" s="511">
        <f>Lönd!V39</f>
        <v>0</v>
      </c>
      <c r="C1993" s="503" t="s">
        <v>3870</v>
      </c>
      <c r="D1993" s="512"/>
      <c r="F1993" s="547"/>
      <c r="G1993" s="547">
        <f t="shared" si="64"/>
        <v>0</v>
      </c>
      <c r="H1993" s="547">
        <f t="shared" si="65"/>
        <v>0</v>
      </c>
    </row>
    <row r="1994" spans="1:8" x14ac:dyDescent="0.25">
      <c r="A1994" s="396" t="e">
        <f>"INN."&amp;EIGNIR!$B$3&amp;C1994</f>
        <v>#N/A</v>
      </c>
      <c r="B1994" s="511">
        <f>Lönd!V40</f>
        <v>0</v>
      </c>
      <c r="C1994" s="503" t="s">
        <v>3871</v>
      </c>
      <c r="D1994" s="512"/>
      <c r="F1994" s="547"/>
      <c r="G1994" s="547">
        <f t="shared" si="64"/>
        <v>0</v>
      </c>
      <c r="H1994" s="547">
        <f t="shared" si="65"/>
        <v>0</v>
      </c>
    </row>
    <row r="1995" spans="1:8" x14ac:dyDescent="0.25">
      <c r="A1995" s="396" t="e">
        <f>"INN."&amp;EIGNIR!$B$3&amp;C1995</f>
        <v>#N/A</v>
      </c>
      <c r="B1995" s="511">
        <f>Lönd!V41</f>
        <v>0</v>
      </c>
      <c r="C1995" s="503" t="s">
        <v>3872</v>
      </c>
      <c r="D1995" s="512"/>
      <c r="F1995" s="547"/>
      <c r="G1995" s="547">
        <f t="shared" si="64"/>
        <v>0</v>
      </c>
      <c r="H1995" s="547">
        <f t="shared" si="65"/>
        <v>0</v>
      </c>
    </row>
    <row r="1996" spans="1:8" x14ac:dyDescent="0.25">
      <c r="A1996" s="396" t="e">
        <f>"INN."&amp;EIGNIR!$B$3&amp;C1996</f>
        <v>#N/A</v>
      </c>
      <c r="B1996" s="511">
        <f>Lönd!V42</f>
        <v>0</v>
      </c>
      <c r="C1996" s="503" t="s">
        <v>3873</v>
      </c>
      <c r="D1996" s="512"/>
      <c r="F1996" s="547"/>
      <c r="G1996" s="547">
        <f t="shared" si="64"/>
        <v>0</v>
      </c>
      <c r="H1996" s="547">
        <f t="shared" si="65"/>
        <v>0</v>
      </c>
    </row>
    <row r="1997" spans="1:8" x14ac:dyDescent="0.25">
      <c r="A1997" s="396" t="e">
        <f>"INN."&amp;EIGNIR!$B$3&amp;C1997</f>
        <v>#N/A</v>
      </c>
      <c r="B1997" s="511">
        <f>Lönd!V43</f>
        <v>0</v>
      </c>
      <c r="C1997" s="503" t="s">
        <v>3874</v>
      </c>
      <c r="D1997" s="512"/>
      <c r="F1997" s="547"/>
      <c r="G1997" s="547">
        <f t="shared" si="64"/>
        <v>0</v>
      </c>
      <c r="H1997" s="547">
        <f t="shared" si="65"/>
        <v>0</v>
      </c>
    </row>
    <row r="1998" spans="1:8" x14ac:dyDescent="0.25">
      <c r="A1998" s="396" t="e">
        <f>"INN."&amp;EIGNIR!$B$3&amp;C1998</f>
        <v>#N/A</v>
      </c>
      <c r="B1998" s="511">
        <f>Lönd!V44</f>
        <v>0</v>
      </c>
      <c r="C1998" s="503" t="s">
        <v>3875</v>
      </c>
      <c r="D1998" s="512"/>
      <c r="F1998" s="547"/>
      <c r="G1998" s="547">
        <f t="shared" si="64"/>
        <v>0</v>
      </c>
      <c r="H1998" s="547">
        <f t="shared" si="65"/>
        <v>0</v>
      </c>
    </row>
    <row r="1999" spans="1:8" x14ac:dyDescent="0.25">
      <c r="A1999" s="396" t="e">
        <f>"INN."&amp;EIGNIR!$B$3&amp;C1999</f>
        <v>#N/A</v>
      </c>
      <c r="B1999" s="511">
        <f>Lönd!V45</f>
        <v>0</v>
      </c>
      <c r="C1999" s="503" t="s">
        <v>3876</v>
      </c>
      <c r="D1999" s="512"/>
      <c r="F1999" s="547"/>
      <c r="G1999" s="547">
        <f t="shared" si="64"/>
        <v>0</v>
      </c>
      <c r="H1999" s="547">
        <f t="shared" si="65"/>
        <v>0</v>
      </c>
    </row>
    <row r="2000" spans="1:8" x14ac:dyDescent="0.25">
      <c r="A2000" s="396" t="e">
        <f>"INN."&amp;EIGNIR!$B$3&amp;C2000</f>
        <v>#N/A</v>
      </c>
      <c r="B2000" s="511">
        <f>Lönd!V46</f>
        <v>0</v>
      </c>
      <c r="C2000" s="503" t="s">
        <v>3877</v>
      </c>
      <c r="D2000" s="512"/>
      <c r="F2000" s="547"/>
      <c r="G2000" s="547">
        <f t="shared" si="64"/>
        <v>0</v>
      </c>
      <c r="H2000" s="547">
        <f t="shared" si="65"/>
        <v>0</v>
      </c>
    </row>
    <row r="2001" spans="1:8" x14ac:dyDescent="0.25">
      <c r="A2001" s="396" t="e">
        <f>"INN."&amp;EIGNIR!$B$3&amp;C2001</f>
        <v>#N/A</v>
      </c>
      <c r="B2001" s="511">
        <f>Lönd!V47</f>
        <v>0</v>
      </c>
      <c r="C2001" s="503" t="s">
        <v>3878</v>
      </c>
      <c r="D2001" s="512"/>
      <c r="F2001" s="547"/>
      <c r="G2001" s="547">
        <f t="shared" si="64"/>
        <v>0</v>
      </c>
      <c r="H2001" s="547">
        <f t="shared" si="65"/>
        <v>0</v>
      </c>
    </row>
    <row r="2002" spans="1:8" x14ac:dyDescent="0.25">
      <c r="A2002" s="396" t="e">
        <f>"INN."&amp;EIGNIR!$B$3&amp;C2002</f>
        <v>#N/A</v>
      </c>
      <c r="B2002" s="511">
        <f>Lönd!V48</f>
        <v>0</v>
      </c>
      <c r="C2002" s="503" t="s">
        <v>3879</v>
      </c>
      <c r="F2002" s="547"/>
      <c r="G2002" s="547">
        <f t="shared" si="64"/>
        <v>0</v>
      </c>
      <c r="H2002" s="547">
        <f t="shared" si="65"/>
        <v>0</v>
      </c>
    </row>
    <row r="2003" spans="1:8" x14ac:dyDescent="0.25">
      <c r="A2003" s="396" t="e">
        <f>"INN."&amp;EIGNIR!$B$3&amp;C2003</f>
        <v>#N/A</v>
      </c>
      <c r="B2003" s="511">
        <f>Lönd!V49</f>
        <v>0</v>
      </c>
      <c r="C2003" s="503" t="s">
        <v>3880</v>
      </c>
      <c r="F2003" s="547"/>
      <c r="G2003" s="547">
        <f t="shared" si="64"/>
        <v>0</v>
      </c>
      <c r="H2003" s="547">
        <f t="shared" si="65"/>
        <v>0</v>
      </c>
    </row>
    <row r="2004" spans="1:8" x14ac:dyDescent="0.25">
      <c r="A2004" s="396" t="e">
        <f>"INN."&amp;EIGNIR!$B$3&amp;C2004</f>
        <v>#N/A</v>
      </c>
      <c r="B2004" s="511">
        <f>Lönd!V50</f>
        <v>0</v>
      </c>
      <c r="C2004" s="503" t="s">
        <v>3881</v>
      </c>
      <c r="F2004" s="547"/>
      <c r="G2004" s="547">
        <f t="shared" si="64"/>
        <v>0</v>
      </c>
      <c r="H2004" s="547">
        <f t="shared" si="65"/>
        <v>0</v>
      </c>
    </row>
    <row r="2005" spans="1:8" x14ac:dyDescent="0.25">
      <c r="A2005" s="396" t="e">
        <f>"INN."&amp;EIGNIR!$B$3&amp;C2005</f>
        <v>#N/A</v>
      </c>
      <c r="B2005" s="511">
        <f>Lönd!V51</f>
        <v>0</v>
      </c>
      <c r="C2005" s="503" t="s">
        <v>3882</v>
      </c>
      <c r="F2005" s="547"/>
      <c r="G2005" s="547">
        <f t="shared" si="64"/>
        <v>0</v>
      </c>
      <c r="H2005" s="547">
        <f t="shared" si="65"/>
        <v>0</v>
      </c>
    </row>
    <row r="2006" spans="1:8" x14ac:dyDescent="0.25">
      <c r="A2006" s="396" t="e">
        <f>"INN."&amp;EIGNIR!$B$3&amp;C2006</f>
        <v>#N/A</v>
      </c>
      <c r="B2006" s="511">
        <f>Lönd!V52</f>
        <v>0</v>
      </c>
      <c r="C2006" s="503" t="s">
        <v>3883</v>
      </c>
      <c r="F2006" s="547"/>
      <c r="G2006" s="547">
        <f t="shared" si="64"/>
        <v>0</v>
      </c>
      <c r="H2006" s="547">
        <f t="shared" si="65"/>
        <v>0</v>
      </c>
    </row>
    <row r="2007" spans="1:8" x14ac:dyDescent="0.25">
      <c r="A2007" s="396" t="e">
        <f>"INN."&amp;EIGNIR!$B$3&amp;C2007</f>
        <v>#N/A</v>
      </c>
      <c r="B2007" s="511">
        <f>Lönd!V53</f>
        <v>0</v>
      </c>
      <c r="C2007" s="503" t="s">
        <v>3884</v>
      </c>
      <c r="F2007" s="547"/>
      <c r="G2007" s="547">
        <f t="shared" si="64"/>
        <v>0</v>
      </c>
      <c r="H2007" s="547">
        <f t="shared" si="65"/>
        <v>0</v>
      </c>
    </row>
    <row r="2008" spans="1:8" x14ac:dyDescent="0.25">
      <c r="A2008" s="396" t="e">
        <f>"INN."&amp;EIGNIR!$B$3&amp;C2008</f>
        <v>#N/A</v>
      </c>
      <c r="B2008" s="511">
        <f>Lönd!V54</f>
        <v>0</v>
      </c>
      <c r="C2008" s="503" t="s">
        <v>3885</v>
      </c>
      <c r="F2008" s="547"/>
      <c r="G2008" s="547">
        <f t="shared" si="64"/>
        <v>0</v>
      </c>
      <c r="H2008" s="547">
        <f t="shared" si="65"/>
        <v>0</v>
      </c>
    </row>
    <row r="2009" spans="1:8" collapsed="1" x14ac:dyDescent="0.25">
      <c r="A2009" s="396" t="e">
        <f>"INN."&amp;EIGNIR!$B$3&amp;C2009</f>
        <v>#N/A</v>
      </c>
      <c r="B2009" s="511">
        <f>Lönd!W6</f>
        <v>0</v>
      </c>
      <c r="C2009" s="503" t="s">
        <v>3886</v>
      </c>
      <c r="D2009" s="504" t="s">
        <v>3887</v>
      </c>
      <c r="F2009" s="547"/>
      <c r="G2009" s="547">
        <f t="shared" si="64"/>
        <v>0</v>
      </c>
      <c r="H2009" s="547">
        <f t="shared" si="65"/>
        <v>0</v>
      </c>
    </row>
    <row r="2010" spans="1:8" x14ac:dyDescent="0.25">
      <c r="A2010" s="396" t="e">
        <f>"INN."&amp;EIGNIR!$B$3&amp;C2010</f>
        <v>#N/A</v>
      </c>
      <c r="B2010" s="511">
        <f>Lönd!W7</f>
        <v>0</v>
      </c>
      <c r="C2010" s="503" t="s">
        <v>3888</v>
      </c>
      <c r="F2010" s="547"/>
      <c r="G2010" s="547">
        <f t="shared" si="64"/>
        <v>0</v>
      </c>
      <c r="H2010" s="547">
        <f t="shared" si="65"/>
        <v>0</v>
      </c>
    </row>
    <row r="2011" spans="1:8" x14ac:dyDescent="0.25">
      <c r="A2011" s="396" t="e">
        <f>"INN."&amp;EIGNIR!$B$3&amp;C2011</f>
        <v>#N/A</v>
      </c>
      <c r="B2011" s="511">
        <f>Lönd!W8</f>
        <v>0</v>
      </c>
      <c r="C2011" s="503" t="s">
        <v>3889</v>
      </c>
      <c r="D2011" s="512"/>
      <c r="F2011" s="547"/>
      <c r="G2011" s="547">
        <f t="shared" si="64"/>
        <v>0</v>
      </c>
      <c r="H2011" s="547">
        <f t="shared" si="65"/>
        <v>0</v>
      </c>
    </row>
    <row r="2012" spans="1:8" x14ac:dyDescent="0.25">
      <c r="A2012" s="396" t="e">
        <f>"INN."&amp;EIGNIR!$B$3&amp;C2012</f>
        <v>#N/A</v>
      </c>
      <c r="B2012" s="511">
        <f>Lönd!W9</f>
        <v>0</v>
      </c>
      <c r="C2012" s="503" t="s">
        <v>3890</v>
      </c>
      <c r="D2012" s="512"/>
      <c r="F2012" s="547"/>
      <c r="G2012" s="547">
        <f t="shared" si="64"/>
        <v>0</v>
      </c>
      <c r="H2012" s="547">
        <f t="shared" si="65"/>
        <v>0</v>
      </c>
    </row>
    <row r="2013" spans="1:8" x14ac:dyDescent="0.25">
      <c r="A2013" s="396" t="e">
        <f>"INN."&amp;EIGNIR!$B$3&amp;C2013</f>
        <v>#N/A</v>
      </c>
      <c r="B2013" s="511">
        <f>Lönd!W10</f>
        <v>0</v>
      </c>
      <c r="C2013" s="503" t="s">
        <v>3891</v>
      </c>
      <c r="D2013" s="512"/>
      <c r="F2013" s="547"/>
      <c r="G2013" s="547">
        <f t="shared" si="64"/>
        <v>0</v>
      </c>
      <c r="H2013" s="547">
        <f t="shared" si="65"/>
        <v>0</v>
      </c>
    </row>
    <row r="2014" spans="1:8" x14ac:dyDescent="0.25">
      <c r="A2014" s="396" t="e">
        <f>"INN."&amp;EIGNIR!$B$3&amp;C2014</f>
        <v>#N/A</v>
      </c>
      <c r="B2014" s="511">
        <f>Lönd!W11</f>
        <v>0</v>
      </c>
      <c r="C2014" s="503" t="s">
        <v>3892</v>
      </c>
      <c r="D2014" s="512"/>
      <c r="F2014" s="547"/>
      <c r="G2014" s="547">
        <f t="shared" si="64"/>
        <v>0</v>
      </c>
      <c r="H2014" s="547">
        <f t="shared" si="65"/>
        <v>0</v>
      </c>
    </row>
    <row r="2015" spans="1:8" x14ac:dyDescent="0.25">
      <c r="A2015" s="396" t="e">
        <f>"INN."&amp;EIGNIR!$B$3&amp;C2015</f>
        <v>#N/A</v>
      </c>
      <c r="B2015" s="511">
        <f>Lönd!W12</f>
        <v>0</v>
      </c>
      <c r="C2015" s="503" t="s">
        <v>3893</v>
      </c>
      <c r="D2015" s="512"/>
      <c r="F2015" s="547"/>
      <c r="G2015" s="547">
        <f t="shared" si="64"/>
        <v>0</v>
      </c>
      <c r="H2015" s="547">
        <f t="shared" si="65"/>
        <v>0</v>
      </c>
    </row>
    <row r="2016" spans="1:8" x14ac:dyDescent="0.25">
      <c r="A2016" s="396" t="e">
        <f>"INN."&amp;EIGNIR!$B$3&amp;C2016</f>
        <v>#N/A</v>
      </c>
      <c r="B2016" s="511">
        <f>Lönd!W13</f>
        <v>0</v>
      </c>
      <c r="C2016" s="503" t="s">
        <v>3894</v>
      </c>
      <c r="D2016" s="512"/>
      <c r="F2016" s="547"/>
      <c r="G2016" s="547">
        <f t="shared" si="64"/>
        <v>0</v>
      </c>
      <c r="H2016" s="547">
        <f t="shared" si="65"/>
        <v>0</v>
      </c>
    </row>
    <row r="2017" spans="1:8" x14ac:dyDescent="0.25">
      <c r="A2017" s="396" t="e">
        <f>"INN."&amp;EIGNIR!$B$3&amp;C2017</f>
        <v>#N/A</v>
      </c>
      <c r="B2017" s="511">
        <f>Lönd!W14</f>
        <v>0</v>
      </c>
      <c r="C2017" s="503" t="s">
        <v>3895</v>
      </c>
      <c r="D2017" s="512"/>
      <c r="F2017" s="547"/>
      <c r="G2017" s="547">
        <f t="shared" si="64"/>
        <v>0</v>
      </c>
      <c r="H2017" s="547">
        <f t="shared" si="65"/>
        <v>0</v>
      </c>
    </row>
    <row r="2018" spans="1:8" x14ac:dyDescent="0.25">
      <c r="A2018" s="396" t="e">
        <f>"INN."&amp;EIGNIR!$B$3&amp;C2018</f>
        <v>#N/A</v>
      </c>
      <c r="B2018" s="511">
        <f>Lönd!W15</f>
        <v>0</v>
      </c>
      <c r="C2018" s="503" t="s">
        <v>3896</v>
      </c>
      <c r="D2018" s="512"/>
      <c r="F2018" s="547"/>
      <c r="G2018" s="547">
        <f t="shared" si="64"/>
        <v>0</v>
      </c>
      <c r="H2018" s="547">
        <f t="shared" si="65"/>
        <v>0</v>
      </c>
    </row>
    <row r="2019" spans="1:8" x14ac:dyDescent="0.25">
      <c r="A2019" s="396" t="e">
        <f>"INN."&amp;EIGNIR!$B$3&amp;C2019</f>
        <v>#N/A</v>
      </c>
      <c r="B2019" s="511">
        <f>Lönd!W16</f>
        <v>0</v>
      </c>
      <c r="C2019" s="503" t="s">
        <v>3897</v>
      </c>
      <c r="D2019" s="512"/>
      <c r="F2019" s="547"/>
      <c r="G2019" s="547">
        <f t="shared" si="64"/>
        <v>0</v>
      </c>
      <c r="H2019" s="547">
        <f t="shared" si="65"/>
        <v>0</v>
      </c>
    </row>
    <row r="2020" spans="1:8" x14ac:dyDescent="0.25">
      <c r="A2020" s="396" t="e">
        <f>"INN."&amp;EIGNIR!$B$3&amp;C2020</f>
        <v>#N/A</v>
      </c>
      <c r="B2020" s="511">
        <f>Lönd!W17</f>
        <v>0</v>
      </c>
      <c r="C2020" s="503" t="s">
        <v>3898</v>
      </c>
      <c r="D2020" s="512"/>
      <c r="F2020" s="547"/>
      <c r="G2020" s="547">
        <f t="shared" si="64"/>
        <v>0</v>
      </c>
      <c r="H2020" s="547">
        <f t="shared" si="65"/>
        <v>0</v>
      </c>
    </row>
    <row r="2021" spans="1:8" x14ac:dyDescent="0.25">
      <c r="A2021" s="396" t="e">
        <f>"INN."&amp;EIGNIR!$B$3&amp;C2021</f>
        <v>#N/A</v>
      </c>
      <c r="B2021" s="511">
        <f>Lönd!W18</f>
        <v>0</v>
      </c>
      <c r="C2021" s="503" t="s">
        <v>3899</v>
      </c>
      <c r="D2021" s="512"/>
      <c r="F2021" s="547"/>
      <c r="G2021" s="547">
        <f t="shared" si="64"/>
        <v>0</v>
      </c>
      <c r="H2021" s="547">
        <f t="shared" si="65"/>
        <v>0</v>
      </c>
    </row>
    <row r="2022" spans="1:8" x14ac:dyDescent="0.25">
      <c r="A2022" s="396" t="e">
        <f>"INN."&amp;EIGNIR!$B$3&amp;C2022</f>
        <v>#N/A</v>
      </c>
      <c r="B2022" s="511">
        <f>Lönd!W19</f>
        <v>0</v>
      </c>
      <c r="C2022" s="503" t="s">
        <v>3900</v>
      </c>
      <c r="D2022" s="512"/>
      <c r="F2022" s="547"/>
      <c r="G2022" s="547">
        <f t="shared" si="64"/>
        <v>0</v>
      </c>
      <c r="H2022" s="547">
        <f t="shared" si="65"/>
        <v>0</v>
      </c>
    </row>
    <row r="2023" spans="1:8" x14ac:dyDescent="0.25">
      <c r="A2023" s="396" t="e">
        <f>"INN."&amp;EIGNIR!$B$3&amp;C2023</f>
        <v>#N/A</v>
      </c>
      <c r="B2023" s="511">
        <f>Lönd!W20</f>
        <v>0</v>
      </c>
      <c r="C2023" s="503" t="s">
        <v>3901</v>
      </c>
      <c r="D2023" s="512"/>
      <c r="F2023" s="547"/>
      <c r="G2023" s="547">
        <f t="shared" si="64"/>
        <v>0</v>
      </c>
      <c r="H2023" s="547">
        <f t="shared" si="65"/>
        <v>0</v>
      </c>
    </row>
    <row r="2024" spans="1:8" x14ac:dyDescent="0.25">
      <c r="A2024" s="396" t="e">
        <f>"INN."&amp;EIGNIR!$B$3&amp;C2024</f>
        <v>#N/A</v>
      </c>
      <c r="B2024" s="511">
        <f>Lönd!W21</f>
        <v>0</v>
      </c>
      <c r="C2024" s="503" t="s">
        <v>3902</v>
      </c>
      <c r="D2024" s="512"/>
      <c r="F2024" s="547"/>
      <c r="G2024" s="547">
        <f t="shared" si="64"/>
        <v>0</v>
      </c>
      <c r="H2024" s="547">
        <f t="shared" si="65"/>
        <v>0</v>
      </c>
    </row>
    <row r="2025" spans="1:8" x14ac:dyDescent="0.25">
      <c r="A2025" s="396" t="e">
        <f>"INN."&amp;EIGNIR!$B$3&amp;C2025</f>
        <v>#N/A</v>
      </c>
      <c r="B2025" s="511">
        <f>Lönd!W22</f>
        <v>0</v>
      </c>
      <c r="C2025" s="503" t="s">
        <v>3903</v>
      </c>
      <c r="D2025" s="512"/>
      <c r="F2025" s="547"/>
      <c r="G2025" s="547">
        <f t="shared" si="64"/>
        <v>0</v>
      </c>
      <c r="H2025" s="547">
        <f t="shared" si="65"/>
        <v>0</v>
      </c>
    </row>
    <row r="2026" spans="1:8" x14ac:dyDescent="0.25">
      <c r="A2026" s="396" t="e">
        <f>"INN."&amp;EIGNIR!$B$3&amp;C2026</f>
        <v>#N/A</v>
      </c>
      <c r="B2026" s="511">
        <f>Lönd!W23</f>
        <v>0</v>
      </c>
      <c r="C2026" s="503" t="s">
        <v>3904</v>
      </c>
      <c r="D2026" s="512"/>
      <c r="F2026" s="547"/>
      <c r="G2026" s="547">
        <f t="shared" si="64"/>
        <v>0</v>
      </c>
      <c r="H2026" s="547">
        <f t="shared" si="65"/>
        <v>0</v>
      </c>
    </row>
    <row r="2027" spans="1:8" x14ac:dyDescent="0.25">
      <c r="A2027" s="396" t="e">
        <f>"INN."&amp;EIGNIR!$B$3&amp;C2027</f>
        <v>#N/A</v>
      </c>
      <c r="B2027" s="511">
        <f>Lönd!W24</f>
        <v>0</v>
      </c>
      <c r="C2027" s="503" t="s">
        <v>3905</v>
      </c>
      <c r="D2027" s="512"/>
      <c r="F2027" s="547"/>
      <c r="G2027" s="547">
        <f t="shared" si="64"/>
        <v>0</v>
      </c>
      <c r="H2027" s="547">
        <f t="shared" si="65"/>
        <v>0</v>
      </c>
    </row>
    <row r="2028" spans="1:8" x14ac:dyDescent="0.25">
      <c r="A2028" s="396" t="e">
        <f>"INN."&amp;EIGNIR!$B$3&amp;C2028</f>
        <v>#N/A</v>
      </c>
      <c r="B2028" s="511">
        <f>Lönd!W25</f>
        <v>0</v>
      </c>
      <c r="C2028" s="503" t="s">
        <v>3906</v>
      </c>
      <c r="D2028" s="512"/>
      <c r="F2028" s="547"/>
      <c r="G2028" s="547">
        <f t="shared" si="64"/>
        <v>0</v>
      </c>
      <c r="H2028" s="547">
        <f t="shared" si="65"/>
        <v>0</v>
      </c>
    </row>
    <row r="2029" spans="1:8" x14ac:dyDescent="0.25">
      <c r="A2029" s="396" t="e">
        <f>"INN."&amp;EIGNIR!$B$3&amp;C2029</f>
        <v>#N/A</v>
      </c>
      <c r="B2029" s="511">
        <f>Lönd!W26</f>
        <v>0</v>
      </c>
      <c r="C2029" s="503" t="s">
        <v>3907</v>
      </c>
      <c r="D2029" s="512"/>
      <c r="F2029" s="547"/>
      <c r="G2029" s="547">
        <f t="shared" si="64"/>
        <v>0</v>
      </c>
      <c r="H2029" s="547">
        <f t="shared" si="65"/>
        <v>0</v>
      </c>
    </row>
    <row r="2030" spans="1:8" x14ac:dyDescent="0.25">
      <c r="A2030" s="396" t="e">
        <f>"INN."&amp;EIGNIR!$B$3&amp;C2030</f>
        <v>#N/A</v>
      </c>
      <c r="B2030" s="511">
        <f>Lönd!W27</f>
        <v>0</v>
      </c>
      <c r="C2030" s="503" t="s">
        <v>3908</v>
      </c>
      <c r="D2030" s="512"/>
      <c r="F2030" s="547"/>
      <c r="G2030" s="547">
        <f t="shared" si="64"/>
        <v>0</v>
      </c>
      <c r="H2030" s="547">
        <f t="shared" si="65"/>
        <v>0</v>
      </c>
    </row>
    <row r="2031" spans="1:8" x14ac:dyDescent="0.25">
      <c r="A2031" s="396" t="e">
        <f>"INN."&amp;EIGNIR!$B$3&amp;C2031</f>
        <v>#N/A</v>
      </c>
      <c r="B2031" s="511">
        <f>Lönd!W28</f>
        <v>0</v>
      </c>
      <c r="C2031" s="503" t="s">
        <v>3909</v>
      </c>
      <c r="D2031" s="512"/>
      <c r="F2031" s="547"/>
      <c r="G2031" s="547">
        <f t="shared" si="64"/>
        <v>0</v>
      </c>
      <c r="H2031" s="547">
        <f t="shared" si="65"/>
        <v>0</v>
      </c>
    </row>
    <row r="2032" spans="1:8" x14ac:dyDescent="0.25">
      <c r="A2032" s="396" t="e">
        <f>"INN."&amp;EIGNIR!$B$3&amp;C2032</f>
        <v>#N/A</v>
      </c>
      <c r="B2032" s="511">
        <f>Lönd!W29</f>
        <v>0</v>
      </c>
      <c r="C2032" s="503" t="s">
        <v>3910</v>
      </c>
      <c r="D2032" s="512"/>
      <c r="F2032" s="547"/>
      <c r="G2032" s="547">
        <f t="shared" si="64"/>
        <v>0</v>
      </c>
      <c r="H2032" s="547">
        <f t="shared" si="65"/>
        <v>0</v>
      </c>
    </row>
    <row r="2033" spans="1:8" x14ac:dyDescent="0.25">
      <c r="A2033" s="396" t="e">
        <f>"INN."&amp;EIGNIR!$B$3&amp;C2033</f>
        <v>#N/A</v>
      </c>
      <c r="B2033" s="511">
        <f>Lönd!W30</f>
        <v>0</v>
      </c>
      <c r="C2033" s="503" t="s">
        <v>3911</v>
      </c>
      <c r="D2033" s="512"/>
      <c r="F2033" s="547"/>
      <c r="G2033" s="547">
        <f t="shared" si="64"/>
        <v>0</v>
      </c>
      <c r="H2033" s="547">
        <f t="shared" si="65"/>
        <v>0</v>
      </c>
    </row>
    <row r="2034" spans="1:8" x14ac:dyDescent="0.25">
      <c r="A2034" s="396" t="e">
        <f>"INN."&amp;EIGNIR!$B$3&amp;C2034</f>
        <v>#N/A</v>
      </c>
      <c r="B2034" s="511">
        <f>Lönd!W31</f>
        <v>0</v>
      </c>
      <c r="C2034" s="503" t="s">
        <v>3912</v>
      </c>
      <c r="D2034" s="512"/>
      <c r="F2034" s="547"/>
      <c r="G2034" s="547">
        <f t="shared" si="64"/>
        <v>0</v>
      </c>
      <c r="H2034" s="547">
        <f t="shared" si="65"/>
        <v>0</v>
      </c>
    </row>
    <row r="2035" spans="1:8" x14ac:dyDescent="0.25">
      <c r="A2035" s="396" t="e">
        <f>"INN."&amp;EIGNIR!$B$3&amp;C2035</f>
        <v>#N/A</v>
      </c>
      <c r="B2035" s="511">
        <f>Lönd!W32</f>
        <v>0</v>
      </c>
      <c r="C2035" s="503" t="s">
        <v>3913</v>
      </c>
      <c r="D2035" s="512"/>
      <c r="F2035" s="547"/>
      <c r="G2035" s="547">
        <f t="shared" si="64"/>
        <v>0</v>
      </c>
      <c r="H2035" s="547">
        <f t="shared" si="65"/>
        <v>0</v>
      </c>
    </row>
    <row r="2036" spans="1:8" x14ac:dyDescent="0.25">
      <c r="A2036" s="396" t="e">
        <f>"INN."&amp;EIGNIR!$B$3&amp;C2036</f>
        <v>#N/A</v>
      </c>
      <c r="B2036" s="511">
        <f>Lönd!W33</f>
        <v>0</v>
      </c>
      <c r="C2036" s="503" t="s">
        <v>3914</v>
      </c>
      <c r="D2036" s="512"/>
      <c r="F2036" s="547"/>
      <c r="G2036" s="547">
        <f t="shared" si="64"/>
        <v>0</v>
      </c>
      <c r="H2036" s="547">
        <f t="shared" si="65"/>
        <v>0</v>
      </c>
    </row>
    <row r="2037" spans="1:8" x14ac:dyDescent="0.25">
      <c r="A2037" s="396" t="e">
        <f>"INN."&amp;EIGNIR!$B$3&amp;C2037</f>
        <v>#N/A</v>
      </c>
      <c r="B2037" s="511">
        <f>Lönd!W34</f>
        <v>0</v>
      </c>
      <c r="C2037" s="503" t="s">
        <v>3915</v>
      </c>
      <c r="D2037" s="512"/>
      <c r="F2037" s="547"/>
      <c r="G2037" s="547">
        <f t="shared" si="64"/>
        <v>0</v>
      </c>
      <c r="H2037" s="547">
        <f t="shared" si="65"/>
        <v>0</v>
      </c>
    </row>
    <row r="2038" spans="1:8" x14ac:dyDescent="0.25">
      <c r="A2038" s="396" t="e">
        <f>"INN."&amp;EIGNIR!$B$3&amp;C2038</f>
        <v>#N/A</v>
      </c>
      <c r="B2038" s="511">
        <f>Lönd!W35</f>
        <v>0</v>
      </c>
      <c r="C2038" s="503" t="s">
        <v>3916</v>
      </c>
      <c r="D2038" s="512"/>
      <c r="F2038" s="547"/>
      <c r="G2038" s="547">
        <f t="shared" si="64"/>
        <v>0</v>
      </c>
      <c r="H2038" s="547">
        <f t="shared" si="65"/>
        <v>0</v>
      </c>
    </row>
    <row r="2039" spans="1:8" x14ac:dyDescent="0.25">
      <c r="A2039" s="396" t="e">
        <f>"INN."&amp;EIGNIR!$B$3&amp;C2039</f>
        <v>#N/A</v>
      </c>
      <c r="B2039" s="511">
        <f>Lönd!W36</f>
        <v>0</v>
      </c>
      <c r="C2039" s="503" t="s">
        <v>3917</v>
      </c>
      <c r="D2039" s="512"/>
      <c r="F2039" s="547"/>
      <c r="G2039" s="547">
        <f t="shared" si="64"/>
        <v>0</v>
      </c>
      <c r="H2039" s="547">
        <f t="shared" si="65"/>
        <v>0</v>
      </c>
    </row>
    <row r="2040" spans="1:8" x14ac:dyDescent="0.25">
      <c r="A2040" s="396" t="e">
        <f>"INN."&amp;EIGNIR!$B$3&amp;C2040</f>
        <v>#N/A</v>
      </c>
      <c r="B2040" s="511">
        <f>Lönd!W37</f>
        <v>0</v>
      </c>
      <c r="C2040" s="503" t="s">
        <v>3918</v>
      </c>
      <c r="D2040" s="512"/>
      <c r="F2040" s="547"/>
      <c r="G2040" s="547">
        <f t="shared" si="64"/>
        <v>0</v>
      </c>
      <c r="H2040" s="547">
        <f t="shared" si="65"/>
        <v>0</v>
      </c>
    </row>
    <row r="2041" spans="1:8" x14ac:dyDescent="0.25">
      <c r="A2041" s="396" t="e">
        <f>"INN."&amp;EIGNIR!$B$3&amp;C2041</f>
        <v>#N/A</v>
      </c>
      <c r="B2041" s="511">
        <f>Lönd!W38</f>
        <v>0</v>
      </c>
      <c r="C2041" s="503" t="s">
        <v>3919</v>
      </c>
      <c r="D2041" s="512"/>
      <c r="F2041" s="547"/>
      <c r="G2041" s="547">
        <f t="shared" si="64"/>
        <v>0</v>
      </c>
      <c r="H2041" s="547">
        <f t="shared" si="65"/>
        <v>0</v>
      </c>
    </row>
    <row r="2042" spans="1:8" x14ac:dyDescent="0.25">
      <c r="A2042" s="396" t="e">
        <f>"INN."&amp;EIGNIR!$B$3&amp;C2042</f>
        <v>#N/A</v>
      </c>
      <c r="B2042" s="511">
        <f>Lönd!W39</f>
        <v>0</v>
      </c>
      <c r="C2042" s="503" t="s">
        <v>3920</v>
      </c>
      <c r="D2042" s="512"/>
      <c r="F2042" s="547"/>
      <c r="G2042" s="547">
        <f t="shared" si="64"/>
        <v>0</v>
      </c>
      <c r="H2042" s="547">
        <f t="shared" si="65"/>
        <v>0</v>
      </c>
    </row>
    <row r="2043" spans="1:8" x14ac:dyDescent="0.25">
      <c r="A2043" s="396" t="e">
        <f>"INN."&amp;EIGNIR!$B$3&amp;C2043</f>
        <v>#N/A</v>
      </c>
      <c r="B2043" s="511">
        <f>Lönd!W40</f>
        <v>0</v>
      </c>
      <c r="C2043" s="503" t="s">
        <v>3921</v>
      </c>
      <c r="D2043" s="512"/>
      <c r="F2043" s="547"/>
      <c r="G2043" s="547">
        <f t="shared" si="64"/>
        <v>0</v>
      </c>
      <c r="H2043" s="547">
        <f t="shared" si="65"/>
        <v>0</v>
      </c>
    </row>
    <row r="2044" spans="1:8" x14ac:dyDescent="0.25">
      <c r="A2044" s="396" t="e">
        <f>"INN."&amp;EIGNIR!$B$3&amp;C2044</f>
        <v>#N/A</v>
      </c>
      <c r="B2044" s="511">
        <f>Lönd!W41</f>
        <v>0</v>
      </c>
      <c r="C2044" s="503" t="s">
        <v>3922</v>
      </c>
      <c r="D2044" s="512"/>
      <c r="F2044" s="547"/>
      <c r="G2044" s="547">
        <f t="shared" si="64"/>
        <v>0</v>
      </c>
      <c r="H2044" s="547">
        <f t="shared" si="65"/>
        <v>0</v>
      </c>
    </row>
    <row r="2045" spans="1:8" x14ac:dyDescent="0.25">
      <c r="A2045" s="396" t="e">
        <f>"INN."&amp;EIGNIR!$B$3&amp;C2045</f>
        <v>#N/A</v>
      </c>
      <c r="B2045" s="511">
        <f>Lönd!W42</f>
        <v>0</v>
      </c>
      <c r="C2045" s="503" t="s">
        <v>3923</v>
      </c>
      <c r="D2045" s="512"/>
      <c r="F2045" s="547"/>
      <c r="G2045" s="547">
        <f t="shared" si="64"/>
        <v>0</v>
      </c>
      <c r="H2045" s="547">
        <f t="shared" si="65"/>
        <v>0</v>
      </c>
    </row>
    <row r="2046" spans="1:8" x14ac:dyDescent="0.25">
      <c r="A2046" s="396" t="e">
        <f>"INN."&amp;EIGNIR!$B$3&amp;C2046</f>
        <v>#N/A</v>
      </c>
      <c r="B2046" s="511">
        <f>Lönd!W43</f>
        <v>0</v>
      </c>
      <c r="C2046" s="503" t="s">
        <v>3924</v>
      </c>
      <c r="D2046" s="512"/>
      <c r="F2046" s="547"/>
      <c r="G2046" s="547">
        <f t="shared" si="64"/>
        <v>0</v>
      </c>
      <c r="H2046" s="547">
        <f t="shared" si="65"/>
        <v>0</v>
      </c>
    </row>
    <row r="2047" spans="1:8" x14ac:dyDescent="0.25">
      <c r="A2047" s="396" t="e">
        <f>"INN."&amp;EIGNIR!$B$3&amp;C2047</f>
        <v>#N/A</v>
      </c>
      <c r="B2047" s="511">
        <f>Lönd!W44</f>
        <v>0</v>
      </c>
      <c r="C2047" s="503" t="s">
        <v>3925</v>
      </c>
      <c r="D2047" s="512"/>
      <c r="F2047" s="547"/>
      <c r="G2047" s="547">
        <f t="shared" si="64"/>
        <v>0</v>
      </c>
      <c r="H2047" s="547">
        <f t="shared" si="65"/>
        <v>0</v>
      </c>
    </row>
    <row r="2048" spans="1:8" x14ac:dyDescent="0.25">
      <c r="A2048" s="396" t="e">
        <f>"INN."&amp;EIGNIR!$B$3&amp;C2048</f>
        <v>#N/A</v>
      </c>
      <c r="B2048" s="511">
        <f>Lönd!W45</f>
        <v>0</v>
      </c>
      <c r="C2048" s="503" t="s">
        <v>3926</v>
      </c>
      <c r="D2048" s="512"/>
      <c r="F2048" s="547"/>
      <c r="G2048" s="547">
        <f t="shared" ref="G2048:G2111" si="66">+F2048-B2048</f>
        <v>0</v>
      </c>
      <c r="H2048" s="547">
        <f t="shared" si="65"/>
        <v>0</v>
      </c>
    </row>
    <row r="2049" spans="1:8" x14ac:dyDescent="0.25">
      <c r="A2049" s="396" t="e">
        <f>"INN."&amp;EIGNIR!$B$3&amp;C2049</f>
        <v>#N/A</v>
      </c>
      <c r="B2049" s="511">
        <f>Lönd!W46</f>
        <v>0</v>
      </c>
      <c r="C2049" s="503" t="s">
        <v>3927</v>
      </c>
      <c r="D2049" s="512"/>
      <c r="F2049" s="547"/>
      <c r="G2049" s="547">
        <f t="shared" si="66"/>
        <v>0</v>
      </c>
      <c r="H2049" s="547">
        <f t="shared" ref="H2049:H2112" si="67">+ABS(G2049)</f>
        <v>0</v>
      </c>
    </row>
    <row r="2050" spans="1:8" x14ac:dyDescent="0.25">
      <c r="A2050" s="396" t="e">
        <f>"INN."&amp;EIGNIR!$B$3&amp;C2050</f>
        <v>#N/A</v>
      </c>
      <c r="B2050" s="511">
        <f>Lönd!W47</f>
        <v>0</v>
      </c>
      <c r="C2050" s="503" t="s">
        <v>3928</v>
      </c>
      <c r="D2050" s="512"/>
      <c r="F2050" s="547"/>
      <c r="G2050" s="547">
        <f t="shared" si="66"/>
        <v>0</v>
      </c>
      <c r="H2050" s="547">
        <f t="shared" si="67"/>
        <v>0</v>
      </c>
    </row>
    <row r="2051" spans="1:8" x14ac:dyDescent="0.25">
      <c r="A2051" s="396" t="e">
        <f>"INN."&amp;EIGNIR!$B$3&amp;C2051</f>
        <v>#N/A</v>
      </c>
      <c r="B2051" s="511">
        <f>Lönd!W48</f>
        <v>0</v>
      </c>
      <c r="C2051" s="503" t="s">
        <v>3929</v>
      </c>
      <c r="F2051" s="547"/>
      <c r="G2051" s="547">
        <f t="shared" si="66"/>
        <v>0</v>
      </c>
      <c r="H2051" s="547">
        <f t="shared" si="67"/>
        <v>0</v>
      </c>
    </row>
    <row r="2052" spans="1:8" x14ac:dyDescent="0.25">
      <c r="A2052" s="396" t="e">
        <f>"INN."&amp;EIGNIR!$B$3&amp;C2052</f>
        <v>#N/A</v>
      </c>
      <c r="B2052" s="511">
        <f>Lönd!W49</f>
        <v>0</v>
      </c>
      <c r="C2052" s="503" t="s">
        <v>3930</v>
      </c>
      <c r="F2052" s="547"/>
      <c r="G2052" s="547">
        <f t="shared" si="66"/>
        <v>0</v>
      </c>
      <c r="H2052" s="547">
        <f t="shared" si="67"/>
        <v>0</v>
      </c>
    </row>
    <row r="2053" spans="1:8" x14ac:dyDescent="0.25">
      <c r="A2053" s="396" t="e">
        <f>"INN."&amp;EIGNIR!$B$3&amp;C2053</f>
        <v>#N/A</v>
      </c>
      <c r="B2053" s="511">
        <f>Lönd!W50</f>
        <v>0</v>
      </c>
      <c r="C2053" s="503" t="s">
        <v>3931</v>
      </c>
      <c r="F2053" s="547"/>
      <c r="G2053" s="547">
        <f t="shared" si="66"/>
        <v>0</v>
      </c>
      <c r="H2053" s="547">
        <f t="shared" si="67"/>
        <v>0</v>
      </c>
    </row>
    <row r="2054" spans="1:8" x14ac:dyDescent="0.25">
      <c r="A2054" s="396" t="e">
        <f>"INN."&amp;EIGNIR!$B$3&amp;C2054</f>
        <v>#N/A</v>
      </c>
      <c r="B2054" s="511">
        <f>Lönd!W51</f>
        <v>0</v>
      </c>
      <c r="C2054" s="503" t="s">
        <v>3932</v>
      </c>
      <c r="F2054" s="547"/>
      <c r="G2054" s="547">
        <f t="shared" si="66"/>
        <v>0</v>
      </c>
      <c r="H2054" s="547">
        <f t="shared" si="67"/>
        <v>0</v>
      </c>
    </row>
    <row r="2055" spans="1:8" x14ac:dyDescent="0.25">
      <c r="A2055" s="396" t="e">
        <f>"INN."&amp;EIGNIR!$B$3&amp;C2055</f>
        <v>#N/A</v>
      </c>
      <c r="B2055" s="511">
        <f>Lönd!W52</f>
        <v>0</v>
      </c>
      <c r="C2055" s="503" t="s">
        <v>3933</v>
      </c>
      <c r="F2055" s="547"/>
      <c r="G2055" s="547">
        <f t="shared" si="66"/>
        <v>0</v>
      </c>
      <c r="H2055" s="547">
        <f t="shared" si="67"/>
        <v>0</v>
      </c>
    </row>
    <row r="2056" spans="1:8" x14ac:dyDescent="0.25">
      <c r="A2056" s="396" t="e">
        <f>"INN."&amp;EIGNIR!$B$3&amp;C2056</f>
        <v>#N/A</v>
      </c>
      <c r="B2056" s="511">
        <f>Lönd!W53</f>
        <v>0</v>
      </c>
      <c r="C2056" s="503" t="s">
        <v>3934</v>
      </c>
      <c r="F2056" s="547"/>
      <c r="G2056" s="547">
        <f t="shared" si="66"/>
        <v>0</v>
      </c>
      <c r="H2056" s="547">
        <f t="shared" si="67"/>
        <v>0</v>
      </c>
    </row>
    <row r="2057" spans="1:8" x14ac:dyDescent="0.25">
      <c r="A2057" s="396" t="e">
        <f>"INN."&amp;EIGNIR!$B$3&amp;C2057</f>
        <v>#N/A</v>
      </c>
      <c r="B2057" s="511">
        <f>Lönd!W54</f>
        <v>0</v>
      </c>
      <c r="C2057" s="503" t="s">
        <v>3935</v>
      </c>
      <c r="F2057" s="547"/>
      <c r="G2057" s="547">
        <f t="shared" si="66"/>
        <v>0</v>
      </c>
      <c r="H2057" s="547">
        <f t="shared" si="67"/>
        <v>0</v>
      </c>
    </row>
    <row r="2058" spans="1:8" collapsed="1" x14ac:dyDescent="0.25">
      <c r="A2058" s="396" t="e">
        <f>"INN."&amp;EIGNIR!$B$3&amp;C2058</f>
        <v>#N/A</v>
      </c>
      <c r="B2058" s="511">
        <f>Lönd!X6</f>
        <v>0</v>
      </c>
      <c r="C2058" s="503" t="s">
        <v>3936</v>
      </c>
      <c r="D2058" s="504" t="s">
        <v>3937</v>
      </c>
      <c r="F2058" s="547"/>
      <c r="G2058" s="547">
        <f t="shared" si="66"/>
        <v>0</v>
      </c>
      <c r="H2058" s="547">
        <f t="shared" si="67"/>
        <v>0</v>
      </c>
    </row>
    <row r="2059" spans="1:8" x14ac:dyDescent="0.25">
      <c r="A2059" s="396" t="e">
        <f>"INN."&amp;EIGNIR!$B$3&amp;C2059</f>
        <v>#N/A</v>
      </c>
      <c r="B2059" s="511">
        <f>Lönd!X7</f>
        <v>0</v>
      </c>
      <c r="C2059" s="503" t="s">
        <v>3938</v>
      </c>
      <c r="F2059" s="547"/>
      <c r="G2059" s="547">
        <f t="shared" si="66"/>
        <v>0</v>
      </c>
      <c r="H2059" s="547">
        <f t="shared" si="67"/>
        <v>0</v>
      </c>
    </row>
    <row r="2060" spans="1:8" x14ac:dyDescent="0.25">
      <c r="A2060" s="396" t="e">
        <f>"INN."&amp;EIGNIR!$B$3&amp;C2060</f>
        <v>#N/A</v>
      </c>
      <c r="B2060" s="511">
        <f>Lönd!X8</f>
        <v>0</v>
      </c>
      <c r="C2060" s="503" t="s">
        <v>3939</v>
      </c>
      <c r="F2060" s="547"/>
      <c r="G2060" s="547">
        <f t="shared" si="66"/>
        <v>0</v>
      </c>
      <c r="H2060" s="547">
        <f t="shared" si="67"/>
        <v>0</v>
      </c>
    </row>
    <row r="2061" spans="1:8" x14ac:dyDescent="0.25">
      <c r="A2061" s="396" t="e">
        <f>"INN."&amp;EIGNIR!$B$3&amp;C2061</f>
        <v>#N/A</v>
      </c>
      <c r="B2061" s="511">
        <f>Lönd!X9</f>
        <v>0</v>
      </c>
      <c r="C2061" s="503" t="s">
        <v>3940</v>
      </c>
      <c r="F2061" s="547"/>
      <c r="G2061" s="547">
        <f t="shared" si="66"/>
        <v>0</v>
      </c>
      <c r="H2061" s="547">
        <f t="shared" si="67"/>
        <v>0</v>
      </c>
    </row>
    <row r="2062" spans="1:8" x14ac:dyDescent="0.25">
      <c r="A2062" s="396" t="e">
        <f>"INN."&amp;EIGNIR!$B$3&amp;C2062</f>
        <v>#N/A</v>
      </c>
      <c r="B2062" s="511">
        <f>Lönd!X10</f>
        <v>0</v>
      </c>
      <c r="C2062" s="503" t="s">
        <v>3941</v>
      </c>
      <c r="F2062" s="547"/>
      <c r="G2062" s="547">
        <f t="shared" si="66"/>
        <v>0</v>
      </c>
      <c r="H2062" s="547">
        <f t="shared" si="67"/>
        <v>0</v>
      </c>
    </row>
    <row r="2063" spans="1:8" x14ac:dyDescent="0.25">
      <c r="A2063" s="396" t="e">
        <f>"INN."&amp;EIGNIR!$B$3&amp;C2063</f>
        <v>#N/A</v>
      </c>
      <c r="B2063" s="511">
        <f>Lönd!X11</f>
        <v>0</v>
      </c>
      <c r="C2063" s="503" t="s">
        <v>3942</v>
      </c>
      <c r="D2063" s="512"/>
      <c r="F2063" s="547"/>
      <c r="G2063" s="547">
        <f t="shared" si="66"/>
        <v>0</v>
      </c>
      <c r="H2063" s="547">
        <f t="shared" si="67"/>
        <v>0</v>
      </c>
    </row>
    <row r="2064" spans="1:8" x14ac:dyDescent="0.25">
      <c r="A2064" s="396" t="e">
        <f>"INN."&amp;EIGNIR!$B$3&amp;C2064</f>
        <v>#N/A</v>
      </c>
      <c r="B2064" s="511">
        <f>Lönd!X12</f>
        <v>0</v>
      </c>
      <c r="C2064" s="503" t="s">
        <v>3943</v>
      </c>
      <c r="D2064" s="512"/>
      <c r="F2064" s="547"/>
      <c r="G2064" s="547">
        <f t="shared" si="66"/>
        <v>0</v>
      </c>
      <c r="H2064" s="547">
        <f t="shared" si="67"/>
        <v>0</v>
      </c>
    </row>
    <row r="2065" spans="1:8" x14ac:dyDescent="0.25">
      <c r="A2065" s="396" t="e">
        <f>"INN."&amp;EIGNIR!$B$3&amp;C2065</f>
        <v>#N/A</v>
      </c>
      <c r="B2065" s="511">
        <f>Lönd!X13</f>
        <v>0</v>
      </c>
      <c r="C2065" s="503" t="s">
        <v>3944</v>
      </c>
      <c r="D2065" s="512"/>
      <c r="F2065" s="547"/>
      <c r="G2065" s="547">
        <f t="shared" si="66"/>
        <v>0</v>
      </c>
      <c r="H2065" s="547">
        <f t="shared" si="67"/>
        <v>0</v>
      </c>
    </row>
    <row r="2066" spans="1:8" x14ac:dyDescent="0.25">
      <c r="A2066" s="396" t="e">
        <f>"INN."&amp;EIGNIR!$B$3&amp;C2066</f>
        <v>#N/A</v>
      </c>
      <c r="B2066" s="511">
        <f>Lönd!X14</f>
        <v>0</v>
      </c>
      <c r="C2066" s="503" t="s">
        <v>3945</v>
      </c>
      <c r="D2066" s="512"/>
      <c r="F2066" s="547"/>
      <c r="G2066" s="547">
        <f t="shared" si="66"/>
        <v>0</v>
      </c>
      <c r="H2066" s="547">
        <f t="shared" si="67"/>
        <v>0</v>
      </c>
    </row>
    <row r="2067" spans="1:8" x14ac:dyDescent="0.25">
      <c r="A2067" s="396" t="e">
        <f>"INN."&amp;EIGNIR!$B$3&amp;C2067</f>
        <v>#N/A</v>
      </c>
      <c r="B2067" s="511">
        <f>Lönd!X15</f>
        <v>0</v>
      </c>
      <c r="C2067" s="503" t="s">
        <v>3946</v>
      </c>
      <c r="D2067" s="512"/>
      <c r="F2067" s="547"/>
      <c r="G2067" s="547">
        <f t="shared" si="66"/>
        <v>0</v>
      </c>
      <c r="H2067" s="547">
        <f t="shared" si="67"/>
        <v>0</v>
      </c>
    </row>
    <row r="2068" spans="1:8" x14ac:dyDescent="0.25">
      <c r="A2068" s="396" t="e">
        <f>"INN."&amp;EIGNIR!$B$3&amp;C2068</f>
        <v>#N/A</v>
      </c>
      <c r="B2068" s="511">
        <f>Lönd!X16</f>
        <v>0</v>
      </c>
      <c r="C2068" s="503" t="s">
        <v>3947</v>
      </c>
      <c r="D2068" s="512"/>
      <c r="F2068" s="547"/>
      <c r="G2068" s="547">
        <f t="shared" si="66"/>
        <v>0</v>
      </c>
      <c r="H2068" s="547">
        <f t="shared" si="67"/>
        <v>0</v>
      </c>
    </row>
    <row r="2069" spans="1:8" x14ac:dyDescent="0.25">
      <c r="A2069" s="396" t="e">
        <f>"INN."&amp;EIGNIR!$B$3&amp;C2069</f>
        <v>#N/A</v>
      </c>
      <c r="B2069" s="511">
        <f>Lönd!X17</f>
        <v>0</v>
      </c>
      <c r="C2069" s="503" t="s">
        <v>3948</v>
      </c>
      <c r="D2069" s="512"/>
      <c r="F2069" s="547"/>
      <c r="G2069" s="547">
        <f t="shared" si="66"/>
        <v>0</v>
      </c>
      <c r="H2069" s="547">
        <f t="shared" si="67"/>
        <v>0</v>
      </c>
    </row>
    <row r="2070" spans="1:8" x14ac:dyDescent="0.25">
      <c r="A2070" s="396" t="e">
        <f>"INN."&amp;EIGNIR!$B$3&amp;C2070</f>
        <v>#N/A</v>
      </c>
      <c r="B2070" s="511">
        <f>Lönd!X18</f>
        <v>0</v>
      </c>
      <c r="C2070" s="503" t="s">
        <v>3949</v>
      </c>
      <c r="D2070" s="512"/>
      <c r="F2070" s="547"/>
      <c r="G2070" s="547">
        <f t="shared" si="66"/>
        <v>0</v>
      </c>
      <c r="H2070" s="547">
        <f t="shared" si="67"/>
        <v>0</v>
      </c>
    </row>
    <row r="2071" spans="1:8" x14ac:dyDescent="0.25">
      <c r="A2071" s="396" t="e">
        <f>"INN."&amp;EIGNIR!$B$3&amp;C2071</f>
        <v>#N/A</v>
      </c>
      <c r="B2071" s="511">
        <f>Lönd!X19</f>
        <v>0</v>
      </c>
      <c r="C2071" s="503" t="s">
        <v>3950</v>
      </c>
      <c r="D2071" s="512"/>
      <c r="F2071" s="547"/>
      <c r="G2071" s="547">
        <f t="shared" si="66"/>
        <v>0</v>
      </c>
      <c r="H2071" s="547">
        <f t="shared" si="67"/>
        <v>0</v>
      </c>
    </row>
    <row r="2072" spans="1:8" x14ac:dyDescent="0.25">
      <c r="A2072" s="396" t="e">
        <f>"INN."&amp;EIGNIR!$B$3&amp;C2072</f>
        <v>#N/A</v>
      </c>
      <c r="B2072" s="511">
        <f>Lönd!X20</f>
        <v>0</v>
      </c>
      <c r="C2072" s="503" t="s">
        <v>3951</v>
      </c>
      <c r="D2072" s="512"/>
      <c r="F2072" s="547"/>
      <c r="G2072" s="547">
        <f t="shared" si="66"/>
        <v>0</v>
      </c>
      <c r="H2072" s="547">
        <f t="shared" si="67"/>
        <v>0</v>
      </c>
    </row>
    <row r="2073" spans="1:8" x14ac:dyDescent="0.25">
      <c r="A2073" s="396" t="e">
        <f>"INN."&amp;EIGNIR!$B$3&amp;C2073</f>
        <v>#N/A</v>
      </c>
      <c r="B2073" s="511">
        <f>Lönd!X21</f>
        <v>0</v>
      </c>
      <c r="C2073" s="503" t="s">
        <v>3952</v>
      </c>
      <c r="D2073" s="512"/>
      <c r="F2073" s="547"/>
      <c r="G2073" s="547">
        <f t="shared" si="66"/>
        <v>0</v>
      </c>
      <c r="H2073" s="547">
        <f t="shared" si="67"/>
        <v>0</v>
      </c>
    </row>
    <row r="2074" spans="1:8" x14ac:dyDescent="0.25">
      <c r="A2074" s="396" t="e">
        <f>"INN."&amp;EIGNIR!$B$3&amp;C2074</f>
        <v>#N/A</v>
      </c>
      <c r="B2074" s="511">
        <f>Lönd!X22</f>
        <v>0</v>
      </c>
      <c r="C2074" s="503" t="s">
        <v>3953</v>
      </c>
      <c r="D2074" s="512"/>
      <c r="F2074" s="547"/>
      <c r="G2074" s="547">
        <f t="shared" si="66"/>
        <v>0</v>
      </c>
      <c r="H2074" s="547">
        <f t="shared" si="67"/>
        <v>0</v>
      </c>
    </row>
    <row r="2075" spans="1:8" x14ac:dyDescent="0.25">
      <c r="A2075" s="396" t="e">
        <f>"INN."&amp;EIGNIR!$B$3&amp;C2075</f>
        <v>#N/A</v>
      </c>
      <c r="B2075" s="511">
        <f>Lönd!X23</f>
        <v>0</v>
      </c>
      <c r="C2075" s="503" t="s">
        <v>3954</v>
      </c>
      <c r="D2075" s="512"/>
      <c r="F2075" s="547"/>
      <c r="G2075" s="547">
        <f t="shared" si="66"/>
        <v>0</v>
      </c>
      <c r="H2075" s="547">
        <f t="shared" si="67"/>
        <v>0</v>
      </c>
    </row>
    <row r="2076" spans="1:8" x14ac:dyDescent="0.25">
      <c r="A2076" s="396" t="e">
        <f>"INN."&amp;EIGNIR!$B$3&amp;C2076</f>
        <v>#N/A</v>
      </c>
      <c r="B2076" s="511">
        <f>Lönd!X24</f>
        <v>0</v>
      </c>
      <c r="C2076" s="503" t="s">
        <v>3955</v>
      </c>
      <c r="D2076" s="512"/>
      <c r="F2076" s="547"/>
      <c r="G2076" s="547">
        <f t="shared" si="66"/>
        <v>0</v>
      </c>
      <c r="H2076" s="547">
        <f t="shared" si="67"/>
        <v>0</v>
      </c>
    </row>
    <row r="2077" spans="1:8" x14ac:dyDescent="0.25">
      <c r="A2077" s="396" t="e">
        <f>"INN."&amp;EIGNIR!$B$3&amp;C2077</f>
        <v>#N/A</v>
      </c>
      <c r="B2077" s="511">
        <f>Lönd!X25</f>
        <v>0</v>
      </c>
      <c r="C2077" s="503" t="s">
        <v>3956</v>
      </c>
      <c r="D2077" s="512"/>
      <c r="F2077" s="547"/>
      <c r="G2077" s="547">
        <f t="shared" si="66"/>
        <v>0</v>
      </c>
      <c r="H2077" s="547">
        <f t="shared" si="67"/>
        <v>0</v>
      </c>
    </row>
    <row r="2078" spans="1:8" x14ac:dyDescent="0.25">
      <c r="A2078" s="396" t="e">
        <f>"INN."&amp;EIGNIR!$B$3&amp;C2078</f>
        <v>#N/A</v>
      </c>
      <c r="B2078" s="511">
        <f>Lönd!X26</f>
        <v>0</v>
      </c>
      <c r="C2078" s="503" t="s">
        <v>3957</v>
      </c>
      <c r="D2078" s="512"/>
      <c r="F2078" s="547"/>
      <c r="G2078" s="547">
        <f t="shared" si="66"/>
        <v>0</v>
      </c>
      <c r="H2078" s="547">
        <f t="shared" si="67"/>
        <v>0</v>
      </c>
    </row>
    <row r="2079" spans="1:8" x14ac:dyDescent="0.25">
      <c r="A2079" s="396" t="e">
        <f>"INN."&amp;EIGNIR!$B$3&amp;C2079</f>
        <v>#N/A</v>
      </c>
      <c r="B2079" s="511">
        <f>Lönd!X27</f>
        <v>0</v>
      </c>
      <c r="C2079" s="503" t="s">
        <v>3958</v>
      </c>
      <c r="D2079" s="512"/>
      <c r="F2079" s="547"/>
      <c r="G2079" s="547">
        <f t="shared" si="66"/>
        <v>0</v>
      </c>
      <c r="H2079" s="547">
        <f t="shared" si="67"/>
        <v>0</v>
      </c>
    </row>
    <row r="2080" spans="1:8" x14ac:dyDescent="0.25">
      <c r="A2080" s="396" t="e">
        <f>"INN."&amp;EIGNIR!$B$3&amp;C2080</f>
        <v>#N/A</v>
      </c>
      <c r="B2080" s="511">
        <f>Lönd!X28</f>
        <v>0</v>
      </c>
      <c r="C2080" s="503" t="s">
        <v>3959</v>
      </c>
      <c r="D2080" s="512"/>
      <c r="F2080" s="547"/>
      <c r="G2080" s="547">
        <f t="shared" si="66"/>
        <v>0</v>
      </c>
      <c r="H2080" s="547">
        <f t="shared" si="67"/>
        <v>0</v>
      </c>
    </row>
    <row r="2081" spans="1:8" x14ac:dyDescent="0.25">
      <c r="A2081" s="396" t="e">
        <f>"INN."&amp;EIGNIR!$B$3&amp;C2081</f>
        <v>#N/A</v>
      </c>
      <c r="B2081" s="511">
        <f>Lönd!X29</f>
        <v>0</v>
      </c>
      <c r="C2081" s="503" t="s">
        <v>3960</v>
      </c>
      <c r="D2081" s="512"/>
      <c r="F2081" s="547"/>
      <c r="G2081" s="547">
        <f t="shared" si="66"/>
        <v>0</v>
      </c>
      <c r="H2081" s="547">
        <f t="shared" si="67"/>
        <v>0</v>
      </c>
    </row>
    <row r="2082" spans="1:8" x14ac:dyDescent="0.25">
      <c r="A2082" s="396" t="e">
        <f>"INN."&amp;EIGNIR!$B$3&amp;C2082</f>
        <v>#N/A</v>
      </c>
      <c r="B2082" s="511">
        <f>Lönd!X30</f>
        <v>0</v>
      </c>
      <c r="C2082" s="503" t="s">
        <v>3961</v>
      </c>
      <c r="D2082" s="512"/>
      <c r="F2082" s="547"/>
      <c r="G2082" s="547">
        <f t="shared" si="66"/>
        <v>0</v>
      </c>
      <c r="H2082" s="547">
        <f t="shared" si="67"/>
        <v>0</v>
      </c>
    </row>
    <row r="2083" spans="1:8" x14ac:dyDescent="0.25">
      <c r="A2083" s="396" t="e">
        <f>"INN."&amp;EIGNIR!$B$3&amp;C2083</f>
        <v>#N/A</v>
      </c>
      <c r="B2083" s="511">
        <f>Lönd!X31</f>
        <v>0</v>
      </c>
      <c r="C2083" s="503" t="s">
        <v>3962</v>
      </c>
      <c r="D2083" s="512"/>
      <c r="F2083" s="547"/>
      <c r="G2083" s="547">
        <f t="shared" si="66"/>
        <v>0</v>
      </c>
      <c r="H2083" s="547">
        <f t="shared" si="67"/>
        <v>0</v>
      </c>
    </row>
    <row r="2084" spans="1:8" x14ac:dyDescent="0.25">
      <c r="A2084" s="396" t="e">
        <f>"INN."&amp;EIGNIR!$B$3&amp;C2084</f>
        <v>#N/A</v>
      </c>
      <c r="B2084" s="511">
        <f>Lönd!X32</f>
        <v>0</v>
      </c>
      <c r="C2084" s="503" t="s">
        <v>3963</v>
      </c>
      <c r="D2084" s="512"/>
      <c r="F2084" s="547"/>
      <c r="G2084" s="547">
        <f t="shared" si="66"/>
        <v>0</v>
      </c>
      <c r="H2084" s="547">
        <f t="shared" si="67"/>
        <v>0</v>
      </c>
    </row>
    <row r="2085" spans="1:8" x14ac:dyDescent="0.25">
      <c r="A2085" s="396" t="e">
        <f>"INN."&amp;EIGNIR!$B$3&amp;C2085</f>
        <v>#N/A</v>
      </c>
      <c r="B2085" s="511">
        <f>Lönd!X33</f>
        <v>0</v>
      </c>
      <c r="C2085" s="503" t="s">
        <v>3964</v>
      </c>
      <c r="D2085" s="512"/>
      <c r="F2085" s="547"/>
      <c r="G2085" s="547">
        <f t="shared" si="66"/>
        <v>0</v>
      </c>
      <c r="H2085" s="547">
        <f t="shared" si="67"/>
        <v>0</v>
      </c>
    </row>
    <row r="2086" spans="1:8" x14ac:dyDescent="0.25">
      <c r="A2086" s="396" t="e">
        <f>"INN."&amp;EIGNIR!$B$3&amp;C2086</f>
        <v>#N/A</v>
      </c>
      <c r="B2086" s="511">
        <f>Lönd!X34</f>
        <v>0</v>
      </c>
      <c r="C2086" s="503" t="s">
        <v>3965</v>
      </c>
      <c r="D2086" s="512"/>
      <c r="F2086" s="547"/>
      <c r="G2086" s="547">
        <f t="shared" si="66"/>
        <v>0</v>
      </c>
      <c r="H2086" s="547">
        <f t="shared" si="67"/>
        <v>0</v>
      </c>
    </row>
    <row r="2087" spans="1:8" x14ac:dyDescent="0.25">
      <c r="A2087" s="396" t="e">
        <f>"INN."&amp;EIGNIR!$B$3&amp;C2087</f>
        <v>#N/A</v>
      </c>
      <c r="B2087" s="511">
        <f>Lönd!X35</f>
        <v>0</v>
      </c>
      <c r="C2087" s="503" t="s">
        <v>3966</v>
      </c>
      <c r="D2087" s="512"/>
      <c r="F2087" s="547"/>
      <c r="G2087" s="547">
        <f t="shared" si="66"/>
        <v>0</v>
      </c>
      <c r="H2087" s="547">
        <f t="shared" si="67"/>
        <v>0</v>
      </c>
    </row>
    <row r="2088" spans="1:8" x14ac:dyDescent="0.25">
      <c r="A2088" s="396" t="e">
        <f>"INN."&amp;EIGNIR!$B$3&amp;C2088</f>
        <v>#N/A</v>
      </c>
      <c r="B2088" s="511">
        <f>Lönd!X36</f>
        <v>0</v>
      </c>
      <c r="C2088" s="503" t="s">
        <v>3967</v>
      </c>
      <c r="D2088" s="512"/>
      <c r="F2088" s="547"/>
      <c r="G2088" s="547">
        <f t="shared" si="66"/>
        <v>0</v>
      </c>
      <c r="H2088" s="547">
        <f t="shared" si="67"/>
        <v>0</v>
      </c>
    </row>
    <row r="2089" spans="1:8" x14ac:dyDescent="0.25">
      <c r="A2089" s="396" t="e">
        <f>"INN."&amp;EIGNIR!$B$3&amp;C2089</f>
        <v>#N/A</v>
      </c>
      <c r="B2089" s="511">
        <f>Lönd!X37</f>
        <v>0</v>
      </c>
      <c r="C2089" s="503" t="s">
        <v>3968</v>
      </c>
      <c r="D2089" s="512"/>
      <c r="F2089" s="547"/>
      <c r="G2089" s="547">
        <f t="shared" si="66"/>
        <v>0</v>
      </c>
      <c r="H2089" s="547">
        <f t="shared" si="67"/>
        <v>0</v>
      </c>
    </row>
    <row r="2090" spans="1:8" x14ac:dyDescent="0.25">
      <c r="A2090" s="396" t="e">
        <f>"INN."&amp;EIGNIR!$B$3&amp;C2090</f>
        <v>#N/A</v>
      </c>
      <c r="B2090" s="511">
        <f>Lönd!X38</f>
        <v>0</v>
      </c>
      <c r="C2090" s="503" t="s">
        <v>3969</v>
      </c>
      <c r="D2090" s="512"/>
      <c r="F2090" s="547"/>
      <c r="G2090" s="547">
        <f t="shared" si="66"/>
        <v>0</v>
      </c>
      <c r="H2090" s="547">
        <f t="shared" si="67"/>
        <v>0</v>
      </c>
    </row>
    <row r="2091" spans="1:8" x14ac:dyDescent="0.25">
      <c r="A2091" s="396" t="e">
        <f>"INN."&amp;EIGNIR!$B$3&amp;C2091</f>
        <v>#N/A</v>
      </c>
      <c r="B2091" s="511">
        <f>Lönd!X39</f>
        <v>0</v>
      </c>
      <c r="C2091" s="503" t="s">
        <v>3970</v>
      </c>
      <c r="D2091" s="512"/>
      <c r="F2091" s="547"/>
      <c r="G2091" s="547">
        <f t="shared" si="66"/>
        <v>0</v>
      </c>
      <c r="H2091" s="547">
        <f t="shared" si="67"/>
        <v>0</v>
      </c>
    </row>
    <row r="2092" spans="1:8" x14ac:dyDescent="0.25">
      <c r="A2092" s="396" t="e">
        <f>"INN."&amp;EIGNIR!$B$3&amp;C2092</f>
        <v>#N/A</v>
      </c>
      <c r="B2092" s="511">
        <f>Lönd!X40</f>
        <v>0</v>
      </c>
      <c r="C2092" s="503" t="s">
        <v>3971</v>
      </c>
      <c r="D2092" s="512"/>
      <c r="F2092" s="547"/>
      <c r="G2092" s="547">
        <f t="shared" si="66"/>
        <v>0</v>
      </c>
      <c r="H2092" s="547">
        <f t="shared" si="67"/>
        <v>0</v>
      </c>
    </row>
    <row r="2093" spans="1:8" x14ac:dyDescent="0.25">
      <c r="A2093" s="396" t="e">
        <f>"INN."&amp;EIGNIR!$B$3&amp;C2093</f>
        <v>#N/A</v>
      </c>
      <c r="B2093" s="511">
        <f>Lönd!X41</f>
        <v>0</v>
      </c>
      <c r="C2093" s="503" t="s">
        <v>3972</v>
      </c>
      <c r="D2093" s="512"/>
      <c r="F2093" s="547"/>
      <c r="G2093" s="547">
        <f t="shared" si="66"/>
        <v>0</v>
      </c>
      <c r="H2093" s="547">
        <f t="shared" si="67"/>
        <v>0</v>
      </c>
    </row>
    <row r="2094" spans="1:8" x14ac:dyDescent="0.25">
      <c r="A2094" s="396" t="e">
        <f>"INN."&amp;EIGNIR!$B$3&amp;C2094</f>
        <v>#N/A</v>
      </c>
      <c r="B2094" s="511">
        <f>Lönd!X42</f>
        <v>0</v>
      </c>
      <c r="C2094" s="503" t="s">
        <v>3973</v>
      </c>
      <c r="D2094" s="512"/>
      <c r="F2094" s="547"/>
      <c r="G2094" s="547">
        <f t="shared" si="66"/>
        <v>0</v>
      </c>
      <c r="H2094" s="547">
        <f t="shared" si="67"/>
        <v>0</v>
      </c>
    </row>
    <row r="2095" spans="1:8" x14ac:dyDescent="0.25">
      <c r="A2095" s="396" t="e">
        <f>"INN."&amp;EIGNIR!$B$3&amp;C2095</f>
        <v>#N/A</v>
      </c>
      <c r="B2095" s="511">
        <f>Lönd!X43</f>
        <v>0</v>
      </c>
      <c r="C2095" s="503" t="s">
        <v>3974</v>
      </c>
      <c r="D2095" s="512"/>
      <c r="F2095" s="547"/>
      <c r="G2095" s="547">
        <f t="shared" si="66"/>
        <v>0</v>
      </c>
      <c r="H2095" s="547">
        <f t="shared" si="67"/>
        <v>0</v>
      </c>
    </row>
    <row r="2096" spans="1:8" x14ac:dyDescent="0.25">
      <c r="A2096" s="396" t="e">
        <f>"INN."&amp;EIGNIR!$B$3&amp;C2096</f>
        <v>#N/A</v>
      </c>
      <c r="B2096" s="511">
        <f>Lönd!X44</f>
        <v>0</v>
      </c>
      <c r="C2096" s="503" t="s">
        <v>3975</v>
      </c>
      <c r="D2096" s="512"/>
      <c r="F2096" s="547"/>
      <c r="G2096" s="547">
        <f t="shared" si="66"/>
        <v>0</v>
      </c>
      <c r="H2096" s="547">
        <f t="shared" si="67"/>
        <v>0</v>
      </c>
    </row>
    <row r="2097" spans="1:8" x14ac:dyDescent="0.25">
      <c r="A2097" s="396" t="e">
        <f>"INN."&amp;EIGNIR!$B$3&amp;C2097</f>
        <v>#N/A</v>
      </c>
      <c r="B2097" s="511">
        <f>Lönd!X45</f>
        <v>0</v>
      </c>
      <c r="C2097" s="503" t="s">
        <v>3976</v>
      </c>
      <c r="D2097" s="512"/>
      <c r="F2097" s="547"/>
      <c r="G2097" s="547">
        <f t="shared" si="66"/>
        <v>0</v>
      </c>
      <c r="H2097" s="547">
        <f t="shared" si="67"/>
        <v>0</v>
      </c>
    </row>
    <row r="2098" spans="1:8" x14ac:dyDescent="0.25">
      <c r="A2098" s="396" t="e">
        <f>"INN."&amp;EIGNIR!$B$3&amp;C2098</f>
        <v>#N/A</v>
      </c>
      <c r="B2098" s="511">
        <f>Lönd!X46</f>
        <v>0</v>
      </c>
      <c r="C2098" s="503" t="s">
        <v>3977</v>
      </c>
      <c r="D2098" s="512"/>
      <c r="F2098" s="547"/>
      <c r="G2098" s="547">
        <f t="shared" si="66"/>
        <v>0</v>
      </c>
      <c r="H2098" s="547">
        <f t="shared" si="67"/>
        <v>0</v>
      </c>
    </row>
    <row r="2099" spans="1:8" x14ac:dyDescent="0.25">
      <c r="A2099" s="396" t="e">
        <f>"INN."&amp;EIGNIR!$B$3&amp;C2099</f>
        <v>#N/A</v>
      </c>
      <c r="B2099" s="511">
        <f>Lönd!X47</f>
        <v>0</v>
      </c>
      <c r="C2099" s="503" t="s">
        <v>3978</v>
      </c>
      <c r="D2099" s="512"/>
      <c r="F2099" s="547"/>
      <c r="G2099" s="547">
        <f t="shared" si="66"/>
        <v>0</v>
      </c>
      <c r="H2099" s="547">
        <f t="shared" si="67"/>
        <v>0</v>
      </c>
    </row>
    <row r="2100" spans="1:8" x14ac:dyDescent="0.25">
      <c r="A2100" s="396" t="e">
        <f>"INN."&amp;EIGNIR!$B$3&amp;C2100</f>
        <v>#N/A</v>
      </c>
      <c r="B2100" s="511">
        <f>Lönd!X48</f>
        <v>0</v>
      </c>
      <c r="C2100" s="503" t="s">
        <v>3979</v>
      </c>
      <c r="F2100" s="547"/>
      <c r="G2100" s="547">
        <f t="shared" si="66"/>
        <v>0</v>
      </c>
      <c r="H2100" s="547">
        <f t="shared" si="67"/>
        <v>0</v>
      </c>
    </row>
    <row r="2101" spans="1:8" x14ac:dyDescent="0.25">
      <c r="A2101" s="396" t="e">
        <f>"INN."&amp;EIGNIR!$B$3&amp;C2101</f>
        <v>#N/A</v>
      </c>
      <c r="B2101" s="511">
        <f>Lönd!X49</f>
        <v>0</v>
      </c>
      <c r="C2101" s="503" t="s">
        <v>3980</v>
      </c>
      <c r="F2101" s="547"/>
      <c r="G2101" s="547">
        <f t="shared" si="66"/>
        <v>0</v>
      </c>
      <c r="H2101" s="547">
        <f t="shared" si="67"/>
        <v>0</v>
      </c>
    </row>
    <row r="2102" spans="1:8" x14ac:dyDescent="0.25">
      <c r="A2102" s="396" t="e">
        <f>"INN."&amp;EIGNIR!$B$3&amp;C2102</f>
        <v>#N/A</v>
      </c>
      <c r="B2102" s="511">
        <f>Lönd!X50</f>
        <v>0</v>
      </c>
      <c r="C2102" s="503" t="s">
        <v>3981</v>
      </c>
      <c r="F2102" s="547"/>
      <c r="G2102" s="547">
        <f t="shared" si="66"/>
        <v>0</v>
      </c>
      <c r="H2102" s="547">
        <f t="shared" si="67"/>
        <v>0</v>
      </c>
    </row>
    <row r="2103" spans="1:8" x14ac:dyDescent="0.25">
      <c r="A2103" s="396" t="e">
        <f>"INN."&amp;EIGNIR!$B$3&amp;C2103</f>
        <v>#N/A</v>
      </c>
      <c r="B2103" s="511">
        <f>Lönd!X51</f>
        <v>0</v>
      </c>
      <c r="C2103" s="503" t="s">
        <v>3982</v>
      </c>
      <c r="F2103" s="547"/>
      <c r="G2103" s="547">
        <f t="shared" si="66"/>
        <v>0</v>
      </c>
      <c r="H2103" s="547">
        <f t="shared" si="67"/>
        <v>0</v>
      </c>
    </row>
    <row r="2104" spans="1:8" x14ac:dyDescent="0.25">
      <c r="A2104" s="396" t="e">
        <f>"INN."&amp;EIGNIR!$B$3&amp;C2104</f>
        <v>#N/A</v>
      </c>
      <c r="B2104" s="511">
        <f>Lönd!X52</f>
        <v>0</v>
      </c>
      <c r="C2104" s="503" t="s">
        <v>3983</v>
      </c>
      <c r="F2104" s="547"/>
      <c r="G2104" s="547">
        <f t="shared" si="66"/>
        <v>0</v>
      </c>
      <c r="H2104" s="547">
        <f t="shared" si="67"/>
        <v>0</v>
      </c>
    </row>
    <row r="2105" spans="1:8" x14ac:dyDescent="0.25">
      <c r="A2105" s="396" t="e">
        <f>"INN."&amp;EIGNIR!$B$3&amp;C2105</f>
        <v>#N/A</v>
      </c>
      <c r="B2105" s="511">
        <f>Lönd!X53</f>
        <v>0</v>
      </c>
      <c r="C2105" s="503" t="s">
        <v>3984</v>
      </c>
      <c r="F2105" s="547"/>
      <c r="G2105" s="547">
        <f t="shared" si="66"/>
        <v>0</v>
      </c>
      <c r="H2105" s="547">
        <f t="shared" si="67"/>
        <v>0</v>
      </c>
    </row>
    <row r="2106" spans="1:8" x14ac:dyDescent="0.25">
      <c r="A2106" s="396" t="e">
        <f>"INN."&amp;EIGNIR!$B$3&amp;C2106</f>
        <v>#N/A</v>
      </c>
      <c r="B2106" s="511">
        <f>Lönd!X54</f>
        <v>0</v>
      </c>
      <c r="C2106" s="503" t="s">
        <v>3985</v>
      </c>
      <c r="F2106" s="547"/>
      <c r="G2106" s="547">
        <f t="shared" si="66"/>
        <v>0</v>
      </c>
      <c r="H2106" s="547">
        <f t="shared" si="67"/>
        <v>0</v>
      </c>
    </row>
    <row r="2107" spans="1:8" collapsed="1" x14ac:dyDescent="0.25">
      <c r="A2107" s="396" t="e">
        <f>"INN."&amp;EIGNIR!$B$3&amp;C2107</f>
        <v>#N/A</v>
      </c>
      <c r="B2107" s="511">
        <f>Lönd!Y6</f>
        <v>0</v>
      </c>
      <c r="C2107" s="503" t="s">
        <v>3986</v>
      </c>
      <c r="D2107" s="504" t="s">
        <v>3987</v>
      </c>
      <c r="F2107" s="547"/>
      <c r="G2107" s="547">
        <f t="shared" si="66"/>
        <v>0</v>
      </c>
      <c r="H2107" s="547">
        <f t="shared" si="67"/>
        <v>0</v>
      </c>
    </row>
    <row r="2108" spans="1:8" x14ac:dyDescent="0.25">
      <c r="A2108" s="396" t="e">
        <f>"INN."&amp;EIGNIR!$B$3&amp;C2108</f>
        <v>#N/A</v>
      </c>
      <c r="B2108" s="511">
        <f>Lönd!Y7</f>
        <v>0</v>
      </c>
      <c r="C2108" s="503" t="s">
        <v>3988</v>
      </c>
      <c r="F2108" s="547"/>
      <c r="G2108" s="547">
        <f t="shared" si="66"/>
        <v>0</v>
      </c>
      <c r="H2108" s="547">
        <f t="shared" si="67"/>
        <v>0</v>
      </c>
    </row>
    <row r="2109" spans="1:8" x14ac:dyDescent="0.25">
      <c r="A2109" s="396" t="e">
        <f>"INN."&amp;EIGNIR!$B$3&amp;C2109</f>
        <v>#N/A</v>
      </c>
      <c r="B2109" s="511">
        <f>Lönd!Y8</f>
        <v>0</v>
      </c>
      <c r="C2109" s="503" t="s">
        <v>3989</v>
      </c>
      <c r="F2109" s="547"/>
      <c r="G2109" s="547">
        <f t="shared" si="66"/>
        <v>0</v>
      </c>
      <c r="H2109" s="547">
        <f t="shared" si="67"/>
        <v>0</v>
      </c>
    </row>
    <row r="2110" spans="1:8" x14ac:dyDescent="0.25">
      <c r="A2110" s="396" t="e">
        <f>"INN."&amp;EIGNIR!$B$3&amp;C2110</f>
        <v>#N/A</v>
      </c>
      <c r="B2110" s="511">
        <f>Lönd!Y9</f>
        <v>0</v>
      </c>
      <c r="C2110" s="503" t="s">
        <v>3990</v>
      </c>
      <c r="F2110" s="547"/>
      <c r="G2110" s="547">
        <f t="shared" si="66"/>
        <v>0</v>
      </c>
      <c r="H2110" s="547">
        <f t="shared" si="67"/>
        <v>0</v>
      </c>
    </row>
    <row r="2111" spans="1:8" x14ac:dyDescent="0.25">
      <c r="A2111" s="396" t="e">
        <f>"INN."&amp;EIGNIR!$B$3&amp;C2111</f>
        <v>#N/A</v>
      </c>
      <c r="B2111" s="511">
        <f>Lönd!Y10</f>
        <v>0</v>
      </c>
      <c r="C2111" s="503" t="s">
        <v>3991</v>
      </c>
      <c r="F2111" s="547"/>
      <c r="G2111" s="547">
        <f t="shared" si="66"/>
        <v>0</v>
      </c>
      <c r="H2111" s="547">
        <f t="shared" si="67"/>
        <v>0</v>
      </c>
    </row>
    <row r="2112" spans="1:8" x14ac:dyDescent="0.25">
      <c r="A2112" s="396" t="e">
        <f>"INN."&amp;EIGNIR!$B$3&amp;C2112</f>
        <v>#N/A</v>
      </c>
      <c r="B2112" s="511">
        <f>Lönd!Y11</f>
        <v>0</v>
      </c>
      <c r="C2112" s="503" t="s">
        <v>3992</v>
      </c>
      <c r="F2112" s="547"/>
      <c r="G2112" s="547">
        <f t="shared" ref="G2112:G2175" si="68">+F2112-B2112</f>
        <v>0</v>
      </c>
      <c r="H2112" s="547">
        <f t="shared" si="67"/>
        <v>0</v>
      </c>
    </row>
    <row r="2113" spans="1:8" x14ac:dyDescent="0.25">
      <c r="A2113" s="396" t="e">
        <f>"INN."&amp;EIGNIR!$B$3&amp;C2113</f>
        <v>#N/A</v>
      </c>
      <c r="B2113" s="511">
        <f>Lönd!Y12</f>
        <v>0</v>
      </c>
      <c r="C2113" s="503" t="s">
        <v>3993</v>
      </c>
      <c r="F2113" s="547"/>
      <c r="G2113" s="547">
        <f t="shared" si="68"/>
        <v>0</v>
      </c>
      <c r="H2113" s="547">
        <f t="shared" ref="H2113:H2176" si="69">+ABS(G2113)</f>
        <v>0</v>
      </c>
    </row>
    <row r="2114" spans="1:8" x14ac:dyDescent="0.25">
      <c r="A2114" s="396" t="e">
        <f>"INN."&amp;EIGNIR!$B$3&amp;C2114</f>
        <v>#N/A</v>
      </c>
      <c r="B2114" s="511">
        <f>Lönd!Y13</f>
        <v>0</v>
      </c>
      <c r="C2114" s="503" t="s">
        <v>3994</v>
      </c>
      <c r="F2114" s="547"/>
      <c r="G2114" s="547">
        <f t="shared" si="68"/>
        <v>0</v>
      </c>
      <c r="H2114" s="547">
        <f t="shared" si="69"/>
        <v>0</v>
      </c>
    </row>
    <row r="2115" spans="1:8" x14ac:dyDescent="0.25">
      <c r="A2115" s="396" t="e">
        <f>"INN."&amp;EIGNIR!$B$3&amp;C2115</f>
        <v>#N/A</v>
      </c>
      <c r="B2115" s="511">
        <f>Lönd!Y14</f>
        <v>0</v>
      </c>
      <c r="C2115" s="503" t="s">
        <v>3995</v>
      </c>
      <c r="D2115" s="512"/>
      <c r="F2115" s="547"/>
      <c r="G2115" s="547">
        <f t="shared" si="68"/>
        <v>0</v>
      </c>
      <c r="H2115" s="547">
        <f t="shared" si="69"/>
        <v>0</v>
      </c>
    </row>
    <row r="2116" spans="1:8" x14ac:dyDescent="0.25">
      <c r="A2116" s="396" t="e">
        <f>"INN."&amp;EIGNIR!$B$3&amp;C2116</f>
        <v>#N/A</v>
      </c>
      <c r="B2116" s="511">
        <f>Lönd!Y15</f>
        <v>0</v>
      </c>
      <c r="C2116" s="503" t="s">
        <v>3996</v>
      </c>
      <c r="D2116" s="512"/>
      <c r="F2116" s="547"/>
      <c r="G2116" s="547">
        <f t="shared" si="68"/>
        <v>0</v>
      </c>
      <c r="H2116" s="547">
        <f t="shared" si="69"/>
        <v>0</v>
      </c>
    </row>
    <row r="2117" spans="1:8" x14ac:dyDescent="0.25">
      <c r="A2117" s="396" t="e">
        <f>"INN."&amp;EIGNIR!$B$3&amp;C2117</f>
        <v>#N/A</v>
      </c>
      <c r="B2117" s="511">
        <f>Lönd!Y16</f>
        <v>0</v>
      </c>
      <c r="C2117" s="503" t="s">
        <v>3997</v>
      </c>
      <c r="D2117" s="512"/>
      <c r="F2117" s="547"/>
      <c r="G2117" s="547">
        <f t="shared" si="68"/>
        <v>0</v>
      </c>
      <c r="H2117" s="547">
        <f t="shared" si="69"/>
        <v>0</v>
      </c>
    </row>
    <row r="2118" spans="1:8" x14ac:dyDescent="0.25">
      <c r="A2118" s="396" t="e">
        <f>"INN."&amp;EIGNIR!$B$3&amp;C2118</f>
        <v>#N/A</v>
      </c>
      <c r="B2118" s="511">
        <f>Lönd!Y17</f>
        <v>0</v>
      </c>
      <c r="C2118" s="503" t="s">
        <v>3998</v>
      </c>
      <c r="D2118" s="512"/>
      <c r="F2118" s="547"/>
      <c r="G2118" s="547">
        <f t="shared" si="68"/>
        <v>0</v>
      </c>
      <c r="H2118" s="547">
        <f t="shared" si="69"/>
        <v>0</v>
      </c>
    </row>
    <row r="2119" spans="1:8" x14ac:dyDescent="0.25">
      <c r="A2119" s="396" t="e">
        <f>"INN."&amp;EIGNIR!$B$3&amp;C2119</f>
        <v>#N/A</v>
      </c>
      <c r="B2119" s="511">
        <f>Lönd!Y18</f>
        <v>0</v>
      </c>
      <c r="C2119" s="503" t="s">
        <v>3999</v>
      </c>
      <c r="D2119" s="512"/>
      <c r="F2119" s="547"/>
      <c r="G2119" s="547">
        <f t="shared" si="68"/>
        <v>0</v>
      </c>
      <c r="H2119" s="547">
        <f t="shared" si="69"/>
        <v>0</v>
      </c>
    </row>
    <row r="2120" spans="1:8" x14ac:dyDescent="0.25">
      <c r="A2120" s="396" t="e">
        <f>"INN."&amp;EIGNIR!$B$3&amp;C2120</f>
        <v>#N/A</v>
      </c>
      <c r="B2120" s="511">
        <f>Lönd!Y19</f>
        <v>0</v>
      </c>
      <c r="C2120" s="503" t="s">
        <v>4000</v>
      </c>
      <c r="D2120" s="512"/>
      <c r="F2120" s="547"/>
      <c r="G2120" s="547">
        <f t="shared" si="68"/>
        <v>0</v>
      </c>
      <c r="H2120" s="547">
        <f t="shared" si="69"/>
        <v>0</v>
      </c>
    </row>
    <row r="2121" spans="1:8" x14ac:dyDescent="0.25">
      <c r="A2121" s="396" t="e">
        <f>"INN."&amp;EIGNIR!$B$3&amp;C2121</f>
        <v>#N/A</v>
      </c>
      <c r="B2121" s="511">
        <f>Lönd!Y20</f>
        <v>0</v>
      </c>
      <c r="C2121" s="503" t="s">
        <v>4001</v>
      </c>
      <c r="D2121" s="512"/>
      <c r="F2121" s="547"/>
      <c r="G2121" s="547">
        <f t="shared" si="68"/>
        <v>0</v>
      </c>
      <c r="H2121" s="547">
        <f t="shared" si="69"/>
        <v>0</v>
      </c>
    </row>
    <row r="2122" spans="1:8" x14ac:dyDescent="0.25">
      <c r="A2122" s="396" t="e">
        <f>"INN."&amp;EIGNIR!$B$3&amp;C2122</f>
        <v>#N/A</v>
      </c>
      <c r="B2122" s="511">
        <f>Lönd!Y21</f>
        <v>0</v>
      </c>
      <c r="C2122" s="503" t="s">
        <v>4002</v>
      </c>
      <c r="D2122" s="512"/>
      <c r="F2122" s="547"/>
      <c r="G2122" s="547">
        <f t="shared" si="68"/>
        <v>0</v>
      </c>
      <c r="H2122" s="547">
        <f t="shared" si="69"/>
        <v>0</v>
      </c>
    </row>
    <row r="2123" spans="1:8" x14ac:dyDescent="0.25">
      <c r="A2123" s="396" t="e">
        <f>"INN."&amp;EIGNIR!$B$3&amp;C2123</f>
        <v>#N/A</v>
      </c>
      <c r="B2123" s="511">
        <f>Lönd!Y22</f>
        <v>0</v>
      </c>
      <c r="C2123" s="503" t="s">
        <v>4003</v>
      </c>
      <c r="D2123" s="512"/>
      <c r="F2123" s="547"/>
      <c r="G2123" s="547">
        <f t="shared" si="68"/>
        <v>0</v>
      </c>
      <c r="H2123" s="547">
        <f t="shared" si="69"/>
        <v>0</v>
      </c>
    </row>
    <row r="2124" spans="1:8" x14ac:dyDescent="0.25">
      <c r="A2124" s="396" t="e">
        <f>"INN."&amp;EIGNIR!$B$3&amp;C2124</f>
        <v>#N/A</v>
      </c>
      <c r="B2124" s="511">
        <f>Lönd!Y23</f>
        <v>0</v>
      </c>
      <c r="C2124" s="503" t="s">
        <v>4004</v>
      </c>
      <c r="D2124" s="512"/>
      <c r="F2124" s="547"/>
      <c r="G2124" s="547">
        <f t="shared" si="68"/>
        <v>0</v>
      </c>
      <c r="H2124" s="547">
        <f t="shared" si="69"/>
        <v>0</v>
      </c>
    </row>
    <row r="2125" spans="1:8" x14ac:dyDescent="0.25">
      <c r="A2125" s="396" t="e">
        <f>"INN."&amp;EIGNIR!$B$3&amp;C2125</f>
        <v>#N/A</v>
      </c>
      <c r="B2125" s="511">
        <f>Lönd!Y24</f>
        <v>0</v>
      </c>
      <c r="C2125" s="503" t="s">
        <v>4005</v>
      </c>
      <c r="D2125" s="512"/>
      <c r="F2125" s="547"/>
      <c r="G2125" s="547">
        <f t="shared" si="68"/>
        <v>0</v>
      </c>
      <c r="H2125" s="547">
        <f t="shared" si="69"/>
        <v>0</v>
      </c>
    </row>
    <row r="2126" spans="1:8" x14ac:dyDescent="0.25">
      <c r="A2126" s="396" t="e">
        <f>"INN."&amp;EIGNIR!$B$3&amp;C2126</f>
        <v>#N/A</v>
      </c>
      <c r="B2126" s="511">
        <f>Lönd!Y25</f>
        <v>0</v>
      </c>
      <c r="C2126" s="503" t="s">
        <v>4006</v>
      </c>
      <c r="D2126" s="512"/>
      <c r="F2126" s="547"/>
      <c r="G2126" s="547">
        <f t="shared" si="68"/>
        <v>0</v>
      </c>
      <c r="H2126" s="547">
        <f t="shared" si="69"/>
        <v>0</v>
      </c>
    </row>
    <row r="2127" spans="1:8" x14ac:dyDescent="0.25">
      <c r="A2127" s="396" t="e">
        <f>"INN."&amp;EIGNIR!$B$3&amp;C2127</f>
        <v>#N/A</v>
      </c>
      <c r="B2127" s="511">
        <f>Lönd!Y26</f>
        <v>0</v>
      </c>
      <c r="C2127" s="503" t="s">
        <v>4007</v>
      </c>
      <c r="D2127" s="512"/>
      <c r="F2127" s="547"/>
      <c r="G2127" s="547">
        <f t="shared" si="68"/>
        <v>0</v>
      </c>
      <c r="H2127" s="547">
        <f t="shared" si="69"/>
        <v>0</v>
      </c>
    </row>
    <row r="2128" spans="1:8" x14ac:dyDescent="0.25">
      <c r="A2128" s="396" t="e">
        <f>"INN."&amp;EIGNIR!$B$3&amp;C2128</f>
        <v>#N/A</v>
      </c>
      <c r="B2128" s="511">
        <f>Lönd!Y27</f>
        <v>0</v>
      </c>
      <c r="C2128" s="503" t="s">
        <v>4008</v>
      </c>
      <c r="D2128" s="512"/>
      <c r="F2128" s="547"/>
      <c r="G2128" s="547">
        <f t="shared" si="68"/>
        <v>0</v>
      </c>
      <c r="H2128" s="547">
        <f t="shared" si="69"/>
        <v>0</v>
      </c>
    </row>
    <row r="2129" spans="1:8" x14ac:dyDescent="0.25">
      <c r="A2129" s="396" t="e">
        <f>"INN."&amp;EIGNIR!$B$3&amp;C2129</f>
        <v>#N/A</v>
      </c>
      <c r="B2129" s="511">
        <f>Lönd!Y28</f>
        <v>0</v>
      </c>
      <c r="C2129" s="503" t="s">
        <v>4009</v>
      </c>
      <c r="D2129" s="512"/>
      <c r="F2129" s="547"/>
      <c r="G2129" s="547">
        <f t="shared" si="68"/>
        <v>0</v>
      </c>
      <c r="H2129" s="547">
        <f t="shared" si="69"/>
        <v>0</v>
      </c>
    </row>
    <row r="2130" spans="1:8" x14ac:dyDescent="0.25">
      <c r="A2130" s="396" t="e">
        <f>"INN."&amp;EIGNIR!$B$3&amp;C2130</f>
        <v>#N/A</v>
      </c>
      <c r="B2130" s="511">
        <f>Lönd!Y29</f>
        <v>0</v>
      </c>
      <c r="C2130" s="503" t="s">
        <v>4010</v>
      </c>
      <c r="D2130" s="512"/>
      <c r="F2130" s="547"/>
      <c r="G2130" s="547">
        <f t="shared" si="68"/>
        <v>0</v>
      </c>
      <c r="H2130" s="547">
        <f t="shared" si="69"/>
        <v>0</v>
      </c>
    </row>
    <row r="2131" spans="1:8" x14ac:dyDescent="0.25">
      <c r="A2131" s="396" t="e">
        <f>"INN."&amp;EIGNIR!$B$3&amp;C2131</f>
        <v>#N/A</v>
      </c>
      <c r="B2131" s="511">
        <f>Lönd!Y30</f>
        <v>0</v>
      </c>
      <c r="C2131" s="503" t="s">
        <v>4011</v>
      </c>
      <c r="D2131" s="512"/>
      <c r="F2131" s="547"/>
      <c r="G2131" s="547">
        <f t="shared" si="68"/>
        <v>0</v>
      </c>
      <c r="H2131" s="547">
        <f t="shared" si="69"/>
        <v>0</v>
      </c>
    </row>
    <row r="2132" spans="1:8" x14ac:dyDescent="0.25">
      <c r="A2132" s="396" t="e">
        <f>"INN."&amp;EIGNIR!$B$3&amp;C2132</f>
        <v>#N/A</v>
      </c>
      <c r="B2132" s="511">
        <f>Lönd!Y31</f>
        <v>0</v>
      </c>
      <c r="C2132" s="503" t="s">
        <v>4012</v>
      </c>
      <c r="D2132" s="512"/>
      <c r="F2132" s="547"/>
      <c r="G2132" s="547">
        <f t="shared" si="68"/>
        <v>0</v>
      </c>
      <c r="H2132" s="547">
        <f t="shared" si="69"/>
        <v>0</v>
      </c>
    </row>
    <row r="2133" spans="1:8" x14ac:dyDescent="0.25">
      <c r="A2133" s="396" t="e">
        <f>"INN."&amp;EIGNIR!$B$3&amp;C2133</f>
        <v>#N/A</v>
      </c>
      <c r="B2133" s="511">
        <f>Lönd!Y32</f>
        <v>0</v>
      </c>
      <c r="C2133" s="503" t="s">
        <v>4013</v>
      </c>
      <c r="D2133" s="512"/>
      <c r="F2133" s="547"/>
      <c r="G2133" s="547">
        <f t="shared" si="68"/>
        <v>0</v>
      </c>
      <c r="H2133" s="547">
        <f t="shared" si="69"/>
        <v>0</v>
      </c>
    </row>
    <row r="2134" spans="1:8" x14ac:dyDescent="0.25">
      <c r="A2134" s="396" t="e">
        <f>"INN."&amp;EIGNIR!$B$3&amp;C2134</f>
        <v>#N/A</v>
      </c>
      <c r="B2134" s="511">
        <f>Lönd!Y33</f>
        <v>0</v>
      </c>
      <c r="C2134" s="503" t="s">
        <v>4014</v>
      </c>
      <c r="D2134" s="512"/>
      <c r="F2134" s="547"/>
      <c r="G2134" s="547">
        <f t="shared" si="68"/>
        <v>0</v>
      </c>
      <c r="H2134" s="547">
        <f t="shared" si="69"/>
        <v>0</v>
      </c>
    </row>
    <row r="2135" spans="1:8" x14ac:dyDescent="0.25">
      <c r="A2135" s="396" t="e">
        <f>"INN."&amp;EIGNIR!$B$3&amp;C2135</f>
        <v>#N/A</v>
      </c>
      <c r="B2135" s="511">
        <f>Lönd!Y34</f>
        <v>0</v>
      </c>
      <c r="C2135" s="503" t="s">
        <v>4015</v>
      </c>
      <c r="D2135" s="512"/>
      <c r="F2135" s="547"/>
      <c r="G2135" s="547">
        <f t="shared" si="68"/>
        <v>0</v>
      </c>
      <c r="H2135" s="547">
        <f t="shared" si="69"/>
        <v>0</v>
      </c>
    </row>
    <row r="2136" spans="1:8" x14ac:dyDescent="0.25">
      <c r="A2136" s="396" t="e">
        <f>"INN."&amp;EIGNIR!$B$3&amp;C2136</f>
        <v>#N/A</v>
      </c>
      <c r="B2136" s="511">
        <f>Lönd!Y35</f>
        <v>0</v>
      </c>
      <c r="C2136" s="503" t="s">
        <v>4016</v>
      </c>
      <c r="D2136" s="512"/>
      <c r="F2136" s="547"/>
      <c r="G2136" s="547">
        <f t="shared" si="68"/>
        <v>0</v>
      </c>
      <c r="H2136" s="547">
        <f t="shared" si="69"/>
        <v>0</v>
      </c>
    </row>
    <row r="2137" spans="1:8" x14ac:dyDescent="0.25">
      <c r="A2137" s="396" t="e">
        <f>"INN."&amp;EIGNIR!$B$3&amp;C2137</f>
        <v>#N/A</v>
      </c>
      <c r="B2137" s="511">
        <f>Lönd!Y36</f>
        <v>0</v>
      </c>
      <c r="C2137" s="503" t="s">
        <v>4017</v>
      </c>
      <c r="D2137" s="512"/>
      <c r="F2137" s="547"/>
      <c r="G2137" s="547">
        <f t="shared" si="68"/>
        <v>0</v>
      </c>
      <c r="H2137" s="547">
        <f t="shared" si="69"/>
        <v>0</v>
      </c>
    </row>
    <row r="2138" spans="1:8" x14ac:dyDescent="0.25">
      <c r="A2138" s="396" t="e">
        <f>"INN."&amp;EIGNIR!$B$3&amp;C2138</f>
        <v>#N/A</v>
      </c>
      <c r="B2138" s="511">
        <f>Lönd!Y37</f>
        <v>0</v>
      </c>
      <c r="C2138" s="503" t="s">
        <v>4018</v>
      </c>
      <c r="D2138" s="512"/>
      <c r="F2138" s="547"/>
      <c r="G2138" s="547">
        <f t="shared" si="68"/>
        <v>0</v>
      </c>
      <c r="H2138" s="547">
        <f t="shared" si="69"/>
        <v>0</v>
      </c>
    </row>
    <row r="2139" spans="1:8" x14ac:dyDescent="0.25">
      <c r="A2139" s="396" t="e">
        <f>"INN."&amp;EIGNIR!$B$3&amp;C2139</f>
        <v>#N/A</v>
      </c>
      <c r="B2139" s="511">
        <f>Lönd!Y38</f>
        <v>0</v>
      </c>
      <c r="C2139" s="503" t="s">
        <v>4019</v>
      </c>
      <c r="D2139" s="512"/>
      <c r="F2139" s="547"/>
      <c r="G2139" s="547">
        <f t="shared" si="68"/>
        <v>0</v>
      </c>
      <c r="H2139" s="547">
        <f t="shared" si="69"/>
        <v>0</v>
      </c>
    </row>
    <row r="2140" spans="1:8" x14ac:dyDescent="0.25">
      <c r="A2140" s="396" t="e">
        <f>"INN."&amp;EIGNIR!$B$3&amp;C2140</f>
        <v>#N/A</v>
      </c>
      <c r="B2140" s="511">
        <f>Lönd!Y39</f>
        <v>0</v>
      </c>
      <c r="C2140" s="503" t="s">
        <v>4020</v>
      </c>
      <c r="D2140" s="512"/>
      <c r="F2140" s="547"/>
      <c r="G2140" s="547">
        <f t="shared" si="68"/>
        <v>0</v>
      </c>
      <c r="H2140" s="547">
        <f t="shared" si="69"/>
        <v>0</v>
      </c>
    </row>
    <row r="2141" spans="1:8" x14ac:dyDescent="0.25">
      <c r="A2141" s="396" t="e">
        <f>"INN."&amp;EIGNIR!$B$3&amp;C2141</f>
        <v>#N/A</v>
      </c>
      <c r="B2141" s="511">
        <f>Lönd!Y40</f>
        <v>0</v>
      </c>
      <c r="C2141" s="503" t="s">
        <v>4021</v>
      </c>
      <c r="D2141" s="512"/>
      <c r="F2141" s="547"/>
      <c r="G2141" s="547">
        <f t="shared" si="68"/>
        <v>0</v>
      </c>
      <c r="H2141" s="547">
        <f t="shared" si="69"/>
        <v>0</v>
      </c>
    </row>
    <row r="2142" spans="1:8" x14ac:dyDescent="0.25">
      <c r="A2142" s="396" t="e">
        <f>"INN."&amp;EIGNIR!$B$3&amp;C2142</f>
        <v>#N/A</v>
      </c>
      <c r="B2142" s="511">
        <f>Lönd!Y41</f>
        <v>0</v>
      </c>
      <c r="C2142" s="503" t="s">
        <v>4022</v>
      </c>
      <c r="D2142" s="512"/>
      <c r="F2142" s="547"/>
      <c r="G2142" s="547">
        <f t="shared" si="68"/>
        <v>0</v>
      </c>
      <c r="H2142" s="547">
        <f t="shared" si="69"/>
        <v>0</v>
      </c>
    </row>
    <row r="2143" spans="1:8" x14ac:dyDescent="0.25">
      <c r="A2143" s="396" t="e">
        <f>"INN."&amp;EIGNIR!$B$3&amp;C2143</f>
        <v>#N/A</v>
      </c>
      <c r="B2143" s="511">
        <f>Lönd!Y42</f>
        <v>0</v>
      </c>
      <c r="C2143" s="503" t="s">
        <v>4023</v>
      </c>
      <c r="D2143" s="512"/>
      <c r="F2143" s="547"/>
      <c r="G2143" s="547">
        <f t="shared" si="68"/>
        <v>0</v>
      </c>
      <c r="H2143" s="547">
        <f t="shared" si="69"/>
        <v>0</v>
      </c>
    </row>
    <row r="2144" spans="1:8" x14ac:dyDescent="0.25">
      <c r="A2144" s="396" t="e">
        <f>"INN."&amp;EIGNIR!$B$3&amp;C2144</f>
        <v>#N/A</v>
      </c>
      <c r="B2144" s="511">
        <f>Lönd!Y43</f>
        <v>0</v>
      </c>
      <c r="C2144" s="503" t="s">
        <v>4024</v>
      </c>
      <c r="D2144" s="512"/>
      <c r="F2144" s="547"/>
      <c r="G2144" s="547">
        <f t="shared" si="68"/>
        <v>0</v>
      </c>
      <c r="H2144" s="547">
        <f t="shared" si="69"/>
        <v>0</v>
      </c>
    </row>
    <row r="2145" spans="1:8" x14ac:dyDescent="0.25">
      <c r="A2145" s="396" t="e">
        <f>"INN."&amp;EIGNIR!$B$3&amp;C2145</f>
        <v>#N/A</v>
      </c>
      <c r="B2145" s="511">
        <f>Lönd!Y44</f>
        <v>0</v>
      </c>
      <c r="C2145" s="503" t="s">
        <v>4025</v>
      </c>
      <c r="D2145" s="512"/>
      <c r="F2145" s="547"/>
      <c r="G2145" s="547">
        <f t="shared" si="68"/>
        <v>0</v>
      </c>
      <c r="H2145" s="547">
        <f t="shared" si="69"/>
        <v>0</v>
      </c>
    </row>
    <row r="2146" spans="1:8" x14ac:dyDescent="0.25">
      <c r="A2146" s="396" t="e">
        <f>"INN."&amp;EIGNIR!$B$3&amp;C2146</f>
        <v>#N/A</v>
      </c>
      <c r="B2146" s="511">
        <f>Lönd!Y45</f>
        <v>0</v>
      </c>
      <c r="C2146" s="503" t="s">
        <v>4026</v>
      </c>
      <c r="D2146" s="512"/>
      <c r="F2146" s="547"/>
      <c r="G2146" s="547">
        <f t="shared" si="68"/>
        <v>0</v>
      </c>
      <c r="H2146" s="547">
        <f t="shared" si="69"/>
        <v>0</v>
      </c>
    </row>
    <row r="2147" spans="1:8" x14ac:dyDescent="0.25">
      <c r="A2147" s="396" t="e">
        <f>"INN."&amp;EIGNIR!$B$3&amp;C2147</f>
        <v>#N/A</v>
      </c>
      <c r="B2147" s="511">
        <f>Lönd!Y46</f>
        <v>0</v>
      </c>
      <c r="C2147" s="503" t="s">
        <v>4027</v>
      </c>
      <c r="D2147" s="512"/>
      <c r="F2147" s="547"/>
      <c r="G2147" s="547">
        <f t="shared" si="68"/>
        <v>0</v>
      </c>
      <c r="H2147" s="547">
        <f t="shared" si="69"/>
        <v>0</v>
      </c>
    </row>
    <row r="2148" spans="1:8" x14ac:dyDescent="0.25">
      <c r="A2148" s="396" t="e">
        <f>"INN."&amp;EIGNIR!$B$3&amp;C2148</f>
        <v>#N/A</v>
      </c>
      <c r="B2148" s="511">
        <f>Lönd!Y47</f>
        <v>0</v>
      </c>
      <c r="C2148" s="503" t="s">
        <v>4028</v>
      </c>
      <c r="D2148" s="512"/>
      <c r="F2148" s="547"/>
      <c r="G2148" s="547">
        <f t="shared" si="68"/>
        <v>0</v>
      </c>
      <c r="H2148" s="547">
        <f t="shared" si="69"/>
        <v>0</v>
      </c>
    </row>
    <row r="2149" spans="1:8" x14ac:dyDescent="0.25">
      <c r="A2149" s="396" t="e">
        <f>"INN."&amp;EIGNIR!$B$3&amp;C2149</f>
        <v>#N/A</v>
      </c>
      <c r="B2149" s="511">
        <f>Lönd!Y48</f>
        <v>0</v>
      </c>
      <c r="C2149" s="503" t="s">
        <v>4029</v>
      </c>
      <c r="D2149" s="512"/>
      <c r="F2149" s="547"/>
      <c r="G2149" s="547">
        <f t="shared" si="68"/>
        <v>0</v>
      </c>
      <c r="H2149" s="547">
        <f t="shared" si="69"/>
        <v>0</v>
      </c>
    </row>
    <row r="2150" spans="1:8" x14ac:dyDescent="0.25">
      <c r="A2150" s="396" t="e">
        <f>"INN."&amp;EIGNIR!$B$3&amp;C2150</f>
        <v>#N/A</v>
      </c>
      <c r="B2150" s="511">
        <f>Lönd!Y49</f>
        <v>0</v>
      </c>
      <c r="C2150" s="503" t="s">
        <v>4030</v>
      </c>
      <c r="D2150" s="512"/>
      <c r="F2150" s="547"/>
      <c r="G2150" s="547">
        <f t="shared" si="68"/>
        <v>0</v>
      </c>
      <c r="H2150" s="547">
        <f t="shared" si="69"/>
        <v>0</v>
      </c>
    </row>
    <row r="2151" spans="1:8" x14ac:dyDescent="0.25">
      <c r="A2151" s="396" t="e">
        <f>"INN."&amp;EIGNIR!$B$3&amp;C2151</f>
        <v>#N/A</v>
      </c>
      <c r="B2151" s="511">
        <f>Lönd!Y50</f>
        <v>0</v>
      </c>
      <c r="C2151" s="503" t="s">
        <v>4031</v>
      </c>
      <c r="F2151" s="547"/>
      <c r="G2151" s="547">
        <f t="shared" si="68"/>
        <v>0</v>
      </c>
      <c r="H2151" s="547">
        <f t="shared" si="69"/>
        <v>0</v>
      </c>
    </row>
    <row r="2152" spans="1:8" x14ac:dyDescent="0.25">
      <c r="A2152" s="396" t="e">
        <f>"INN."&amp;EIGNIR!$B$3&amp;C2152</f>
        <v>#N/A</v>
      </c>
      <c r="B2152" s="511">
        <f>Lönd!Y51</f>
        <v>0</v>
      </c>
      <c r="C2152" s="503" t="s">
        <v>4032</v>
      </c>
      <c r="F2152" s="547"/>
      <c r="G2152" s="547">
        <f t="shared" si="68"/>
        <v>0</v>
      </c>
      <c r="H2152" s="547">
        <f t="shared" si="69"/>
        <v>0</v>
      </c>
    </row>
    <row r="2153" spans="1:8" x14ac:dyDescent="0.25">
      <c r="A2153" s="396" t="e">
        <f>"INN."&amp;EIGNIR!$B$3&amp;C2153</f>
        <v>#N/A</v>
      </c>
      <c r="B2153" s="511">
        <f>Lönd!Y52</f>
        <v>0</v>
      </c>
      <c r="C2153" s="503" t="s">
        <v>4033</v>
      </c>
      <c r="F2153" s="547"/>
      <c r="G2153" s="547">
        <f t="shared" si="68"/>
        <v>0</v>
      </c>
      <c r="H2153" s="547">
        <f t="shared" si="69"/>
        <v>0</v>
      </c>
    </row>
    <row r="2154" spans="1:8" x14ac:dyDescent="0.25">
      <c r="A2154" s="396" t="e">
        <f>"INN."&amp;EIGNIR!$B$3&amp;C2154</f>
        <v>#N/A</v>
      </c>
      <c r="B2154" s="511">
        <f>Lönd!Y53</f>
        <v>0</v>
      </c>
      <c r="C2154" s="503" t="s">
        <v>4034</v>
      </c>
      <c r="F2154" s="547"/>
      <c r="G2154" s="547">
        <f t="shared" si="68"/>
        <v>0</v>
      </c>
      <c r="H2154" s="547">
        <f t="shared" si="69"/>
        <v>0</v>
      </c>
    </row>
    <row r="2155" spans="1:8" x14ac:dyDescent="0.25">
      <c r="A2155" s="396" t="e">
        <f>"INN."&amp;EIGNIR!$B$3&amp;C2155</f>
        <v>#N/A</v>
      </c>
      <c r="B2155" s="511">
        <f>Lönd!Y54</f>
        <v>0</v>
      </c>
      <c r="C2155" s="503" t="s">
        <v>4035</v>
      </c>
      <c r="F2155" s="547"/>
      <c r="G2155" s="547">
        <f t="shared" si="68"/>
        <v>0</v>
      </c>
      <c r="H2155" s="547">
        <f t="shared" si="69"/>
        <v>0</v>
      </c>
    </row>
    <row r="2156" spans="1:8" collapsed="1" x14ac:dyDescent="0.25">
      <c r="A2156" s="396" t="e">
        <f>"INN."&amp;EIGNIR!$B$3&amp;C2156</f>
        <v>#N/A</v>
      </c>
      <c r="B2156" s="511">
        <f>Lönd!Z6</f>
        <v>0</v>
      </c>
      <c r="C2156" s="503" t="s">
        <v>4036</v>
      </c>
      <c r="D2156" s="504" t="s">
        <v>4037</v>
      </c>
      <c r="F2156" s="547"/>
      <c r="G2156" s="547">
        <f t="shared" si="68"/>
        <v>0</v>
      </c>
      <c r="H2156" s="547">
        <f t="shared" si="69"/>
        <v>0</v>
      </c>
    </row>
    <row r="2157" spans="1:8" x14ac:dyDescent="0.25">
      <c r="A2157" s="396" t="e">
        <f>"INN."&amp;EIGNIR!$B$3&amp;C2157</f>
        <v>#N/A</v>
      </c>
      <c r="B2157" s="511">
        <f>Lönd!Z7</f>
        <v>0</v>
      </c>
      <c r="C2157" s="503" t="s">
        <v>4038</v>
      </c>
      <c r="F2157" s="547"/>
      <c r="G2157" s="547">
        <f t="shared" si="68"/>
        <v>0</v>
      </c>
      <c r="H2157" s="547">
        <f t="shared" si="69"/>
        <v>0</v>
      </c>
    </row>
    <row r="2158" spans="1:8" x14ac:dyDescent="0.25">
      <c r="A2158" s="396" t="e">
        <f>"INN."&amp;EIGNIR!$B$3&amp;C2158</f>
        <v>#N/A</v>
      </c>
      <c r="B2158" s="511">
        <f>Lönd!Z8</f>
        <v>0</v>
      </c>
      <c r="C2158" s="503" t="s">
        <v>4039</v>
      </c>
      <c r="F2158" s="547"/>
      <c r="G2158" s="547">
        <f t="shared" si="68"/>
        <v>0</v>
      </c>
      <c r="H2158" s="547">
        <f t="shared" si="69"/>
        <v>0</v>
      </c>
    </row>
    <row r="2159" spans="1:8" x14ac:dyDescent="0.25">
      <c r="A2159" s="396" t="e">
        <f>"INN."&amp;EIGNIR!$B$3&amp;C2159</f>
        <v>#N/A</v>
      </c>
      <c r="B2159" s="511">
        <f>Lönd!Z9</f>
        <v>0</v>
      </c>
      <c r="C2159" s="503" t="s">
        <v>4040</v>
      </c>
      <c r="F2159" s="547"/>
      <c r="G2159" s="547">
        <f t="shared" si="68"/>
        <v>0</v>
      </c>
      <c r="H2159" s="547">
        <f t="shared" si="69"/>
        <v>0</v>
      </c>
    </row>
    <row r="2160" spans="1:8" x14ac:dyDescent="0.25">
      <c r="A2160" s="396" t="e">
        <f>"INN."&amp;EIGNIR!$B$3&amp;C2160</f>
        <v>#N/A</v>
      </c>
      <c r="B2160" s="511">
        <f>Lönd!Z10</f>
        <v>0</v>
      </c>
      <c r="C2160" s="503" t="s">
        <v>4041</v>
      </c>
      <c r="F2160" s="547"/>
      <c r="G2160" s="547">
        <f t="shared" si="68"/>
        <v>0</v>
      </c>
      <c r="H2160" s="547">
        <f t="shared" si="69"/>
        <v>0</v>
      </c>
    </row>
    <row r="2161" spans="1:8" x14ac:dyDescent="0.25">
      <c r="A2161" s="396" t="e">
        <f>"INN."&amp;EIGNIR!$B$3&amp;C2161</f>
        <v>#N/A</v>
      </c>
      <c r="B2161" s="511">
        <f>Lönd!Z11</f>
        <v>0</v>
      </c>
      <c r="C2161" s="503" t="s">
        <v>4042</v>
      </c>
      <c r="F2161" s="547"/>
      <c r="G2161" s="547">
        <f t="shared" si="68"/>
        <v>0</v>
      </c>
      <c r="H2161" s="547">
        <f t="shared" si="69"/>
        <v>0</v>
      </c>
    </row>
    <row r="2162" spans="1:8" x14ac:dyDescent="0.25">
      <c r="A2162" s="396" t="e">
        <f>"INN."&amp;EIGNIR!$B$3&amp;C2162</f>
        <v>#N/A</v>
      </c>
      <c r="B2162" s="511">
        <f>Lönd!Z12</f>
        <v>0</v>
      </c>
      <c r="C2162" s="503" t="s">
        <v>4043</v>
      </c>
      <c r="F2162" s="547"/>
      <c r="G2162" s="547">
        <f t="shared" si="68"/>
        <v>0</v>
      </c>
      <c r="H2162" s="547">
        <f t="shared" si="69"/>
        <v>0</v>
      </c>
    </row>
    <row r="2163" spans="1:8" x14ac:dyDescent="0.25">
      <c r="A2163" s="396" t="e">
        <f>"INN."&amp;EIGNIR!$B$3&amp;C2163</f>
        <v>#N/A</v>
      </c>
      <c r="B2163" s="511">
        <f>Lönd!Z13</f>
        <v>0</v>
      </c>
      <c r="C2163" s="503" t="s">
        <v>4044</v>
      </c>
      <c r="F2163" s="547"/>
      <c r="G2163" s="547">
        <f t="shared" si="68"/>
        <v>0</v>
      </c>
      <c r="H2163" s="547">
        <f t="shared" si="69"/>
        <v>0</v>
      </c>
    </row>
    <row r="2164" spans="1:8" x14ac:dyDescent="0.25">
      <c r="A2164" s="396" t="e">
        <f>"INN."&amp;EIGNIR!$B$3&amp;C2164</f>
        <v>#N/A</v>
      </c>
      <c r="B2164" s="511">
        <f>Lönd!Z14</f>
        <v>0</v>
      </c>
      <c r="C2164" s="503" t="s">
        <v>4045</v>
      </c>
      <c r="F2164" s="547"/>
      <c r="G2164" s="547">
        <f t="shared" si="68"/>
        <v>0</v>
      </c>
      <c r="H2164" s="547">
        <f t="shared" si="69"/>
        <v>0</v>
      </c>
    </row>
    <row r="2165" spans="1:8" x14ac:dyDescent="0.25">
      <c r="A2165" s="396" t="e">
        <f>"INN."&amp;EIGNIR!$B$3&amp;C2165</f>
        <v>#N/A</v>
      </c>
      <c r="B2165" s="511">
        <f>Lönd!Z15</f>
        <v>0</v>
      </c>
      <c r="C2165" s="503" t="s">
        <v>4046</v>
      </c>
      <c r="F2165" s="547"/>
      <c r="G2165" s="547">
        <f t="shared" si="68"/>
        <v>0</v>
      </c>
      <c r="H2165" s="547">
        <f t="shared" si="69"/>
        <v>0</v>
      </c>
    </row>
    <row r="2166" spans="1:8" x14ac:dyDescent="0.25">
      <c r="A2166" s="396" t="e">
        <f>"INN."&amp;EIGNIR!$B$3&amp;C2166</f>
        <v>#N/A</v>
      </c>
      <c r="B2166" s="511">
        <f>Lönd!Z16</f>
        <v>0</v>
      </c>
      <c r="C2166" s="503" t="s">
        <v>4047</v>
      </c>
      <c r="F2166" s="547"/>
      <c r="G2166" s="547">
        <f t="shared" si="68"/>
        <v>0</v>
      </c>
      <c r="H2166" s="547">
        <f t="shared" si="69"/>
        <v>0</v>
      </c>
    </row>
    <row r="2167" spans="1:8" x14ac:dyDescent="0.25">
      <c r="A2167" s="396" t="e">
        <f>"INN."&amp;EIGNIR!$B$3&amp;C2167</f>
        <v>#N/A</v>
      </c>
      <c r="B2167" s="511">
        <f>Lönd!Z17</f>
        <v>0</v>
      </c>
      <c r="C2167" s="503" t="s">
        <v>4048</v>
      </c>
      <c r="D2167" s="512"/>
      <c r="F2167" s="547"/>
      <c r="G2167" s="547">
        <f t="shared" si="68"/>
        <v>0</v>
      </c>
      <c r="H2167" s="547">
        <f t="shared" si="69"/>
        <v>0</v>
      </c>
    </row>
    <row r="2168" spans="1:8" x14ac:dyDescent="0.25">
      <c r="A2168" s="396" t="e">
        <f>"INN."&amp;EIGNIR!$B$3&amp;C2168</f>
        <v>#N/A</v>
      </c>
      <c r="B2168" s="511">
        <f>Lönd!Z18</f>
        <v>0</v>
      </c>
      <c r="C2168" s="503" t="s">
        <v>4049</v>
      </c>
      <c r="D2168" s="512"/>
      <c r="F2168" s="547"/>
      <c r="G2168" s="547">
        <f t="shared" si="68"/>
        <v>0</v>
      </c>
      <c r="H2168" s="547">
        <f t="shared" si="69"/>
        <v>0</v>
      </c>
    </row>
    <row r="2169" spans="1:8" x14ac:dyDescent="0.25">
      <c r="A2169" s="396" t="e">
        <f>"INN."&amp;EIGNIR!$B$3&amp;C2169</f>
        <v>#N/A</v>
      </c>
      <c r="B2169" s="511">
        <f>Lönd!Z19</f>
        <v>0</v>
      </c>
      <c r="C2169" s="503" t="s">
        <v>4050</v>
      </c>
      <c r="D2169" s="512"/>
      <c r="F2169" s="547"/>
      <c r="G2169" s="547">
        <f t="shared" si="68"/>
        <v>0</v>
      </c>
      <c r="H2169" s="547">
        <f t="shared" si="69"/>
        <v>0</v>
      </c>
    </row>
    <row r="2170" spans="1:8" x14ac:dyDescent="0.25">
      <c r="A2170" s="396" t="e">
        <f>"INN."&amp;EIGNIR!$B$3&amp;C2170</f>
        <v>#N/A</v>
      </c>
      <c r="B2170" s="511">
        <f>Lönd!Z20</f>
        <v>0</v>
      </c>
      <c r="C2170" s="503" t="s">
        <v>4051</v>
      </c>
      <c r="D2170" s="512"/>
      <c r="F2170" s="547"/>
      <c r="G2170" s="547">
        <f t="shared" si="68"/>
        <v>0</v>
      </c>
      <c r="H2170" s="547">
        <f t="shared" si="69"/>
        <v>0</v>
      </c>
    </row>
    <row r="2171" spans="1:8" x14ac:dyDescent="0.25">
      <c r="A2171" s="396" t="e">
        <f>"INN."&amp;EIGNIR!$B$3&amp;C2171</f>
        <v>#N/A</v>
      </c>
      <c r="B2171" s="511">
        <f>Lönd!Z21</f>
        <v>0</v>
      </c>
      <c r="C2171" s="503" t="s">
        <v>4052</v>
      </c>
      <c r="D2171" s="512"/>
      <c r="F2171" s="547"/>
      <c r="G2171" s="547">
        <f t="shared" si="68"/>
        <v>0</v>
      </c>
      <c r="H2171" s="547">
        <f t="shared" si="69"/>
        <v>0</v>
      </c>
    </row>
    <row r="2172" spans="1:8" x14ac:dyDescent="0.25">
      <c r="A2172" s="396" t="e">
        <f>"INN."&amp;EIGNIR!$B$3&amp;C2172</f>
        <v>#N/A</v>
      </c>
      <c r="B2172" s="511">
        <f>Lönd!Z22</f>
        <v>0</v>
      </c>
      <c r="C2172" s="503" t="s">
        <v>4053</v>
      </c>
      <c r="D2172" s="512"/>
      <c r="F2172" s="547"/>
      <c r="G2172" s="547">
        <f t="shared" si="68"/>
        <v>0</v>
      </c>
      <c r="H2172" s="547">
        <f t="shared" si="69"/>
        <v>0</v>
      </c>
    </row>
    <row r="2173" spans="1:8" x14ac:dyDescent="0.25">
      <c r="A2173" s="396" t="e">
        <f>"INN."&amp;EIGNIR!$B$3&amp;C2173</f>
        <v>#N/A</v>
      </c>
      <c r="B2173" s="511">
        <f>Lönd!Z23</f>
        <v>0</v>
      </c>
      <c r="C2173" s="503" t="s">
        <v>4054</v>
      </c>
      <c r="D2173" s="512"/>
      <c r="F2173" s="547"/>
      <c r="G2173" s="547">
        <f t="shared" si="68"/>
        <v>0</v>
      </c>
      <c r="H2173" s="547">
        <f t="shared" si="69"/>
        <v>0</v>
      </c>
    </row>
    <row r="2174" spans="1:8" x14ac:dyDescent="0.25">
      <c r="A2174" s="396" t="e">
        <f>"INN."&amp;EIGNIR!$B$3&amp;C2174</f>
        <v>#N/A</v>
      </c>
      <c r="B2174" s="511">
        <f>Lönd!Z24</f>
        <v>0</v>
      </c>
      <c r="C2174" s="503" t="s">
        <v>4055</v>
      </c>
      <c r="D2174" s="512"/>
      <c r="F2174" s="547"/>
      <c r="G2174" s="547">
        <f t="shared" si="68"/>
        <v>0</v>
      </c>
      <c r="H2174" s="547">
        <f t="shared" si="69"/>
        <v>0</v>
      </c>
    </row>
    <row r="2175" spans="1:8" x14ac:dyDescent="0.25">
      <c r="A2175" s="396" t="e">
        <f>"INN."&amp;EIGNIR!$B$3&amp;C2175</f>
        <v>#N/A</v>
      </c>
      <c r="B2175" s="511">
        <f>Lönd!Z25</f>
        <v>0</v>
      </c>
      <c r="C2175" s="503" t="s">
        <v>4056</v>
      </c>
      <c r="D2175" s="512"/>
      <c r="F2175" s="547"/>
      <c r="G2175" s="547">
        <f t="shared" si="68"/>
        <v>0</v>
      </c>
      <c r="H2175" s="547">
        <f t="shared" si="69"/>
        <v>0</v>
      </c>
    </row>
    <row r="2176" spans="1:8" x14ac:dyDescent="0.25">
      <c r="A2176" s="396" t="e">
        <f>"INN."&amp;EIGNIR!$B$3&amp;C2176</f>
        <v>#N/A</v>
      </c>
      <c r="B2176" s="511">
        <f>Lönd!Z26</f>
        <v>0</v>
      </c>
      <c r="C2176" s="503" t="s">
        <v>4057</v>
      </c>
      <c r="D2176" s="512"/>
      <c r="F2176" s="547"/>
      <c r="G2176" s="547">
        <f t="shared" ref="G2176:G2239" si="70">+F2176-B2176</f>
        <v>0</v>
      </c>
      <c r="H2176" s="547">
        <f t="shared" si="69"/>
        <v>0</v>
      </c>
    </row>
    <row r="2177" spans="1:8" x14ac:dyDescent="0.25">
      <c r="A2177" s="396" t="e">
        <f>"INN."&amp;EIGNIR!$B$3&amp;C2177</f>
        <v>#N/A</v>
      </c>
      <c r="B2177" s="511">
        <f>Lönd!Z27</f>
        <v>0</v>
      </c>
      <c r="C2177" s="503" t="s">
        <v>4058</v>
      </c>
      <c r="D2177" s="512"/>
      <c r="F2177" s="547"/>
      <c r="G2177" s="547">
        <f t="shared" si="70"/>
        <v>0</v>
      </c>
      <c r="H2177" s="547">
        <f t="shared" ref="H2177:H2240" si="71">+ABS(G2177)</f>
        <v>0</v>
      </c>
    </row>
    <row r="2178" spans="1:8" x14ac:dyDescent="0.25">
      <c r="A2178" s="396" t="e">
        <f>"INN."&amp;EIGNIR!$B$3&amp;C2178</f>
        <v>#N/A</v>
      </c>
      <c r="B2178" s="511">
        <f>Lönd!Z28</f>
        <v>0</v>
      </c>
      <c r="C2178" s="503" t="s">
        <v>4059</v>
      </c>
      <c r="D2178" s="512"/>
      <c r="F2178" s="547"/>
      <c r="G2178" s="547">
        <f t="shared" si="70"/>
        <v>0</v>
      </c>
      <c r="H2178" s="547">
        <f t="shared" si="71"/>
        <v>0</v>
      </c>
    </row>
    <row r="2179" spans="1:8" x14ac:dyDescent="0.25">
      <c r="A2179" s="396" t="e">
        <f>"INN."&amp;EIGNIR!$B$3&amp;C2179</f>
        <v>#N/A</v>
      </c>
      <c r="B2179" s="511">
        <f>Lönd!Z29</f>
        <v>0</v>
      </c>
      <c r="C2179" s="503" t="s">
        <v>4060</v>
      </c>
      <c r="D2179" s="512"/>
      <c r="F2179" s="547"/>
      <c r="G2179" s="547">
        <f t="shared" si="70"/>
        <v>0</v>
      </c>
      <c r="H2179" s="547">
        <f t="shared" si="71"/>
        <v>0</v>
      </c>
    </row>
    <row r="2180" spans="1:8" x14ac:dyDescent="0.25">
      <c r="A2180" s="396" t="e">
        <f>"INN."&amp;EIGNIR!$B$3&amp;C2180</f>
        <v>#N/A</v>
      </c>
      <c r="B2180" s="511">
        <f>Lönd!Z30</f>
        <v>0</v>
      </c>
      <c r="C2180" s="503" t="s">
        <v>4061</v>
      </c>
      <c r="D2180" s="512"/>
      <c r="F2180" s="547"/>
      <c r="G2180" s="547">
        <f t="shared" si="70"/>
        <v>0</v>
      </c>
      <c r="H2180" s="547">
        <f t="shared" si="71"/>
        <v>0</v>
      </c>
    </row>
    <row r="2181" spans="1:8" x14ac:dyDescent="0.25">
      <c r="A2181" s="396" t="e">
        <f>"INN."&amp;EIGNIR!$B$3&amp;C2181</f>
        <v>#N/A</v>
      </c>
      <c r="B2181" s="511">
        <f>Lönd!Z31</f>
        <v>0</v>
      </c>
      <c r="C2181" s="503" t="s">
        <v>4062</v>
      </c>
      <c r="D2181" s="512"/>
      <c r="F2181" s="547"/>
      <c r="G2181" s="547">
        <f t="shared" si="70"/>
        <v>0</v>
      </c>
      <c r="H2181" s="547">
        <f t="shared" si="71"/>
        <v>0</v>
      </c>
    </row>
    <row r="2182" spans="1:8" x14ac:dyDescent="0.25">
      <c r="A2182" s="396" t="e">
        <f>"INN."&amp;EIGNIR!$B$3&amp;C2182</f>
        <v>#N/A</v>
      </c>
      <c r="B2182" s="511">
        <f>Lönd!Z32</f>
        <v>0</v>
      </c>
      <c r="C2182" s="503" t="s">
        <v>4063</v>
      </c>
      <c r="D2182" s="512"/>
      <c r="F2182" s="547"/>
      <c r="G2182" s="547">
        <f t="shared" si="70"/>
        <v>0</v>
      </c>
      <c r="H2182" s="547">
        <f t="shared" si="71"/>
        <v>0</v>
      </c>
    </row>
    <row r="2183" spans="1:8" x14ac:dyDescent="0.25">
      <c r="A2183" s="396" t="e">
        <f>"INN."&amp;EIGNIR!$B$3&amp;C2183</f>
        <v>#N/A</v>
      </c>
      <c r="B2183" s="511">
        <f>Lönd!Z33</f>
        <v>0</v>
      </c>
      <c r="C2183" s="503" t="s">
        <v>4064</v>
      </c>
      <c r="D2183" s="512"/>
      <c r="F2183" s="547"/>
      <c r="G2183" s="547">
        <f t="shared" si="70"/>
        <v>0</v>
      </c>
      <c r="H2183" s="547">
        <f t="shared" si="71"/>
        <v>0</v>
      </c>
    </row>
    <row r="2184" spans="1:8" x14ac:dyDescent="0.25">
      <c r="A2184" s="396" t="e">
        <f>"INN."&amp;EIGNIR!$B$3&amp;C2184</f>
        <v>#N/A</v>
      </c>
      <c r="B2184" s="511">
        <f>Lönd!Z34</f>
        <v>0</v>
      </c>
      <c r="C2184" s="503" t="s">
        <v>4065</v>
      </c>
      <c r="D2184" s="512"/>
      <c r="F2184" s="547"/>
      <c r="G2184" s="547">
        <f t="shared" si="70"/>
        <v>0</v>
      </c>
      <c r="H2184" s="547">
        <f t="shared" si="71"/>
        <v>0</v>
      </c>
    </row>
    <row r="2185" spans="1:8" x14ac:dyDescent="0.25">
      <c r="A2185" s="396" t="e">
        <f>"INN."&amp;EIGNIR!$B$3&amp;C2185</f>
        <v>#N/A</v>
      </c>
      <c r="B2185" s="511">
        <f>Lönd!Z35</f>
        <v>0</v>
      </c>
      <c r="C2185" s="503" t="s">
        <v>4066</v>
      </c>
      <c r="D2185" s="512"/>
      <c r="F2185" s="547"/>
      <c r="G2185" s="547">
        <f t="shared" si="70"/>
        <v>0</v>
      </c>
      <c r="H2185" s="547">
        <f t="shared" si="71"/>
        <v>0</v>
      </c>
    </row>
    <row r="2186" spans="1:8" x14ac:dyDescent="0.25">
      <c r="A2186" s="396" t="e">
        <f>"INN."&amp;EIGNIR!$B$3&amp;C2186</f>
        <v>#N/A</v>
      </c>
      <c r="B2186" s="511">
        <f>Lönd!Z36</f>
        <v>0</v>
      </c>
      <c r="C2186" s="503" t="s">
        <v>4067</v>
      </c>
      <c r="D2186" s="512"/>
      <c r="F2186" s="547"/>
      <c r="G2186" s="547">
        <f t="shared" si="70"/>
        <v>0</v>
      </c>
      <c r="H2186" s="547">
        <f t="shared" si="71"/>
        <v>0</v>
      </c>
    </row>
    <row r="2187" spans="1:8" x14ac:dyDescent="0.25">
      <c r="A2187" s="396" t="e">
        <f>"INN."&amp;EIGNIR!$B$3&amp;C2187</f>
        <v>#N/A</v>
      </c>
      <c r="B2187" s="511">
        <f>Lönd!Z37</f>
        <v>0</v>
      </c>
      <c r="C2187" s="503" t="s">
        <v>4068</v>
      </c>
      <c r="D2187" s="512"/>
      <c r="F2187" s="547"/>
      <c r="G2187" s="547">
        <f t="shared" si="70"/>
        <v>0</v>
      </c>
      <c r="H2187" s="547">
        <f t="shared" si="71"/>
        <v>0</v>
      </c>
    </row>
    <row r="2188" spans="1:8" x14ac:dyDescent="0.25">
      <c r="A2188" s="396" t="e">
        <f>"INN."&amp;EIGNIR!$B$3&amp;C2188</f>
        <v>#N/A</v>
      </c>
      <c r="B2188" s="511">
        <f>Lönd!Z38</f>
        <v>0</v>
      </c>
      <c r="C2188" s="503" t="s">
        <v>4069</v>
      </c>
      <c r="D2188" s="512"/>
      <c r="F2188" s="547"/>
      <c r="G2188" s="547">
        <f t="shared" si="70"/>
        <v>0</v>
      </c>
      <c r="H2188" s="547">
        <f t="shared" si="71"/>
        <v>0</v>
      </c>
    </row>
    <row r="2189" spans="1:8" x14ac:dyDescent="0.25">
      <c r="A2189" s="396" t="e">
        <f>"INN."&amp;EIGNIR!$B$3&amp;C2189</f>
        <v>#N/A</v>
      </c>
      <c r="B2189" s="511">
        <f>Lönd!Z39</f>
        <v>0</v>
      </c>
      <c r="C2189" s="503" t="s">
        <v>4070</v>
      </c>
      <c r="D2189" s="512"/>
      <c r="F2189" s="547"/>
      <c r="G2189" s="547">
        <f t="shared" si="70"/>
        <v>0</v>
      </c>
      <c r="H2189" s="547">
        <f t="shared" si="71"/>
        <v>0</v>
      </c>
    </row>
    <row r="2190" spans="1:8" x14ac:dyDescent="0.25">
      <c r="A2190" s="396" t="e">
        <f>"INN."&amp;EIGNIR!$B$3&amp;C2190</f>
        <v>#N/A</v>
      </c>
      <c r="B2190" s="511">
        <f>Lönd!Z40</f>
        <v>0</v>
      </c>
      <c r="C2190" s="503" t="s">
        <v>4071</v>
      </c>
      <c r="D2190" s="512"/>
      <c r="F2190" s="547"/>
      <c r="G2190" s="547">
        <f t="shared" si="70"/>
        <v>0</v>
      </c>
      <c r="H2190" s="547">
        <f t="shared" si="71"/>
        <v>0</v>
      </c>
    </row>
    <row r="2191" spans="1:8" x14ac:dyDescent="0.25">
      <c r="A2191" s="396" t="e">
        <f>"INN."&amp;EIGNIR!$B$3&amp;C2191</f>
        <v>#N/A</v>
      </c>
      <c r="B2191" s="511">
        <f>Lönd!Z41</f>
        <v>0</v>
      </c>
      <c r="C2191" s="503" t="s">
        <v>4072</v>
      </c>
      <c r="D2191" s="512"/>
      <c r="F2191" s="547"/>
      <c r="G2191" s="547">
        <f t="shared" si="70"/>
        <v>0</v>
      </c>
      <c r="H2191" s="547">
        <f t="shared" si="71"/>
        <v>0</v>
      </c>
    </row>
    <row r="2192" spans="1:8" x14ac:dyDescent="0.25">
      <c r="A2192" s="396" t="e">
        <f>"INN."&amp;EIGNIR!$B$3&amp;C2192</f>
        <v>#N/A</v>
      </c>
      <c r="B2192" s="511">
        <f>Lönd!Z42</f>
        <v>0</v>
      </c>
      <c r="C2192" s="503" t="s">
        <v>4073</v>
      </c>
      <c r="D2192" s="512"/>
      <c r="F2192" s="547"/>
      <c r="G2192" s="547">
        <f t="shared" si="70"/>
        <v>0</v>
      </c>
      <c r="H2192" s="547">
        <f t="shared" si="71"/>
        <v>0</v>
      </c>
    </row>
    <row r="2193" spans="1:8" x14ac:dyDescent="0.25">
      <c r="A2193" s="396" t="e">
        <f>"INN."&amp;EIGNIR!$B$3&amp;C2193</f>
        <v>#N/A</v>
      </c>
      <c r="B2193" s="511">
        <f>Lönd!Z43</f>
        <v>0</v>
      </c>
      <c r="C2193" s="503" t="s">
        <v>4074</v>
      </c>
      <c r="D2193" s="512"/>
      <c r="F2193" s="547"/>
      <c r="G2193" s="547">
        <f t="shared" si="70"/>
        <v>0</v>
      </c>
      <c r="H2193" s="547">
        <f t="shared" si="71"/>
        <v>0</v>
      </c>
    </row>
    <row r="2194" spans="1:8" x14ac:dyDescent="0.25">
      <c r="A2194" s="396" t="e">
        <f>"INN."&amp;EIGNIR!$B$3&amp;C2194</f>
        <v>#N/A</v>
      </c>
      <c r="B2194" s="511">
        <f>Lönd!Z44</f>
        <v>0</v>
      </c>
      <c r="C2194" s="503" t="s">
        <v>4075</v>
      </c>
      <c r="D2194" s="512"/>
      <c r="F2194" s="547"/>
      <c r="G2194" s="547">
        <f t="shared" si="70"/>
        <v>0</v>
      </c>
      <c r="H2194" s="547">
        <f t="shared" si="71"/>
        <v>0</v>
      </c>
    </row>
    <row r="2195" spans="1:8" x14ac:dyDescent="0.25">
      <c r="A2195" s="396" t="e">
        <f>"INN."&amp;EIGNIR!$B$3&amp;C2195</f>
        <v>#N/A</v>
      </c>
      <c r="B2195" s="511">
        <f>Lönd!Z45</f>
        <v>0</v>
      </c>
      <c r="C2195" s="503" t="s">
        <v>4076</v>
      </c>
      <c r="D2195" s="512"/>
      <c r="F2195" s="547"/>
      <c r="G2195" s="547">
        <f t="shared" si="70"/>
        <v>0</v>
      </c>
      <c r="H2195" s="547">
        <f t="shared" si="71"/>
        <v>0</v>
      </c>
    </row>
    <row r="2196" spans="1:8" x14ac:dyDescent="0.25">
      <c r="A2196" s="396" t="e">
        <f>"INN."&amp;EIGNIR!$B$3&amp;C2196</f>
        <v>#N/A</v>
      </c>
      <c r="B2196" s="511">
        <f>Lönd!Z46</f>
        <v>0</v>
      </c>
      <c r="C2196" s="503" t="s">
        <v>4077</v>
      </c>
      <c r="D2196" s="512"/>
      <c r="F2196" s="547"/>
      <c r="G2196" s="547">
        <f t="shared" si="70"/>
        <v>0</v>
      </c>
      <c r="H2196" s="547">
        <f t="shared" si="71"/>
        <v>0</v>
      </c>
    </row>
    <row r="2197" spans="1:8" x14ac:dyDescent="0.25">
      <c r="A2197" s="396" t="e">
        <f>"INN."&amp;EIGNIR!$B$3&amp;C2197</f>
        <v>#N/A</v>
      </c>
      <c r="B2197" s="511">
        <f>Lönd!Z47</f>
        <v>0</v>
      </c>
      <c r="C2197" s="503" t="s">
        <v>4078</v>
      </c>
      <c r="D2197" s="512"/>
      <c r="F2197" s="547"/>
      <c r="G2197" s="547">
        <f t="shared" si="70"/>
        <v>0</v>
      </c>
      <c r="H2197" s="547">
        <f t="shared" si="71"/>
        <v>0</v>
      </c>
    </row>
    <row r="2198" spans="1:8" x14ac:dyDescent="0.25">
      <c r="A2198" s="396" t="e">
        <f>"INN."&amp;EIGNIR!$B$3&amp;C2198</f>
        <v>#N/A</v>
      </c>
      <c r="B2198" s="511">
        <f>Lönd!Z48</f>
        <v>0</v>
      </c>
      <c r="C2198" s="503" t="s">
        <v>4079</v>
      </c>
      <c r="D2198" s="512"/>
      <c r="F2198" s="547"/>
      <c r="G2198" s="547">
        <f t="shared" si="70"/>
        <v>0</v>
      </c>
      <c r="H2198" s="547">
        <f t="shared" si="71"/>
        <v>0</v>
      </c>
    </row>
    <row r="2199" spans="1:8" x14ac:dyDescent="0.25">
      <c r="A2199" s="396" t="e">
        <f>"INN."&amp;EIGNIR!$B$3&amp;C2199</f>
        <v>#N/A</v>
      </c>
      <c r="B2199" s="511">
        <f>Lönd!Z49</f>
        <v>0</v>
      </c>
      <c r="C2199" s="503" t="s">
        <v>4080</v>
      </c>
      <c r="D2199" s="512"/>
      <c r="F2199" s="547"/>
      <c r="G2199" s="547">
        <f t="shared" si="70"/>
        <v>0</v>
      </c>
      <c r="H2199" s="547">
        <f t="shared" si="71"/>
        <v>0</v>
      </c>
    </row>
    <row r="2200" spans="1:8" x14ac:dyDescent="0.25">
      <c r="A2200" s="396" t="e">
        <f>"INN."&amp;EIGNIR!$B$3&amp;C2200</f>
        <v>#N/A</v>
      </c>
      <c r="B2200" s="511">
        <f>Lönd!Z50</f>
        <v>0</v>
      </c>
      <c r="C2200" s="503" t="s">
        <v>4081</v>
      </c>
      <c r="D2200" s="512"/>
      <c r="F2200" s="547"/>
      <c r="G2200" s="547">
        <f t="shared" si="70"/>
        <v>0</v>
      </c>
      <c r="H2200" s="547">
        <f t="shared" si="71"/>
        <v>0</v>
      </c>
    </row>
    <row r="2201" spans="1:8" x14ac:dyDescent="0.25">
      <c r="A2201" s="396" t="e">
        <f>"INN."&amp;EIGNIR!$B$3&amp;C2201</f>
        <v>#N/A</v>
      </c>
      <c r="B2201" s="511">
        <f>Lönd!Z51</f>
        <v>0</v>
      </c>
      <c r="C2201" s="503" t="s">
        <v>4082</v>
      </c>
      <c r="D2201" s="512"/>
      <c r="F2201" s="547"/>
      <c r="G2201" s="547">
        <f t="shared" si="70"/>
        <v>0</v>
      </c>
      <c r="H2201" s="547">
        <f t="shared" si="71"/>
        <v>0</v>
      </c>
    </row>
    <row r="2202" spans="1:8" x14ac:dyDescent="0.25">
      <c r="A2202" s="396" t="e">
        <f>"INN."&amp;EIGNIR!$B$3&amp;C2202</f>
        <v>#N/A</v>
      </c>
      <c r="B2202" s="511">
        <f>Lönd!Z52</f>
        <v>0</v>
      </c>
      <c r="C2202" s="503" t="s">
        <v>4083</v>
      </c>
      <c r="D2202" s="512"/>
      <c r="F2202" s="547"/>
      <c r="G2202" s="547">
        <f t="shared" si="70"/>
        <v>0</v>
      </c>
      <c r="H2202" s="547">
        <f t="shared" si="71"/>
        <v>0</v>
      </c>
    </row>
    <row r="2203" spans="1:8" x14ac:dyDescent="0.25">
      <c r="A2203" s="396" t="e">
        <f>"INN."&amp;EIGNIR!$B$3&amp;C2203</f>
        <v>#N/A</v>
      </c>
      <c r="B2203" s="511">
        <f>Lönd!Z53</f>
        <v>0</v>
      </c>
      <c r="C2203" s="503" t="s">
        <v>4084</v>
      </c>
      <c r="F2203" s="547"/>
      <c r="G2203" s="547">
        <f t="shared" si="70"/>
        <v>0</v>
      </c>
      <c r="H2203" s="547">
        <f t="shared" si="71"/>
        <v>0</v>
      </c>
    </row>
    <row r="2204" spans="1:8" x14ac:dyDescent="0.25">
      <c r="A2204" s="396" t="e">
        <f>"INN."&amp;EIGNIR!$B$3&amp;C2204</f>
        <v>#N/A</v>
      </c>
      <c r="B2204" s="511">
        <f>Lönd!Z54</f>
        <v>0</v>
      </c>
      <c r="C2204" s="503" t="s">
        <v>4085</v>
      </c>
      <c r="F2204" s="547"/>
      <c r="G2204" s="547">
        <f t="shared" si="70"/>
        <v>0</v>
      </c>
      <c r="H2204" s="547">
        <f t="shared" si="71"/>
        <v>0</v>
      </c>
    </row>
    <row r="2205" spans="1:8" collapsed="1" x14ac:dyDescent="0.25">
      <c r="A2205" s="396" t="e">
        <f>"INN."&amp;EIGNIR!$B$3&amp;C2205</f>
        <v>#N/A</v>
      </c>
      <c r="B2205" s="511">
        <f>Lönd!AA5</f>
        <v>0</v>
      </c>
      <c r="C2205" s="503" t="s">
        <v>4086</v>
      </c>
      <c r="D2205" s="504" t="s">
        <v>4087</v>
      </c>
      <c r="F2205" s="547"/>
      <c r="G2205" s="547">
        <f t="shared" si="70"/>
        <v>0</v>
      </c>
      <c r="H2205" s="547">
        <f t="shared" si="71"/>
        <v>0</v>
      </c>
    </row>
    <row r="2206" spans="1:8" x14ac:dyDescent="0.25">
      <c r="A2206" s="396" t="e">
        <f>"INN."&amp;EIGNIR!$B$3&amp;C2206</f>
        <v>#N/A</v>
      </c>
      <c r="B2206" s="511">
        <f>Lönd!AA6</f>
        <v>0</v>
      </c>
      <c r="C2206" s="503" t="s">
        <v>4088</v>
      </c>
      <c r="F2206" s="547"/>
      <c r="G2206" s="547">
        <f t="shared" si="70"/>
        <v>0</v>
      </c>
      <c r="H2206" s="547">
        <f t="shared" si="71"/>
        <v>0</v>
      </c>
    </row>
    <row r="2207" spans="1:8" x14ac:dyDescent="0.25">
      <c r="A2207" s="396" t="e">
        <f>"INN."&amp;EIGNIR!$B$3&amp;C2207</f>
        <v>#N/A</v>
      </c>
      <c r="B2207" s="511">
        <f>Lönd!AA7</f>
        <v>0</v>
      </c>
      <c r="C2207" s="503" t="s">
        <v>4089</v>
      </c>
      <c r="F2207" s="547"/>
      <c r="G2207" s="547">
        <f t="shared" si="70"/>
        <v>0</v>
      </c>
      <c r="H2207" s="547">
        <f t="shared" si="71"/>
        <v>0</v>
      </c>
    </row>
    <row r="2208" spans="1:8" x14ac:dyDescent="0.25">
      <c r="A2208" s="396" t="e">
        <f>"INN."&amp;EIGNIR!$B$3&amp;C2208</f>
        <v>#N/A</v>
      </c>
      <c r="B2208" s="511">
        <f>Lönd!AA8</f>
        <v>0</v>
      </c>
      <c r="C2208" s="503" t="s">
        <v>4090</v>
      </c>
      <c r="F2208" s="547"/>
      <c r="G2208" s="547">
        <f t="shared" si="70"/>
        <v>0</v>
      </c>
      <c r="H2208" s="547">
        <f t="shared" si="71"/>
        <v>0</v>
      </c>
    </row>
    <row r="2209" spans="1:8" x14ac:dyDescent="0.25">
      <c r="A2209" s="396" t="e">
        <f>"INN."&amp;EIGNIR!$B$3&amp;C2209</f>
        <v>#N/A</v>
      </c>
      <c r="B2209" s="511">
        <f>Lönd!AA9</f>
        <v>0</v>
      </c>
      <c r="C2209" s="503" t="s">
        <v>4091</v>
      </c>
      <c r="F2209" s="547"/>
      <c r="G2209" s="547">
        <f t="shared" si="70"/>
        <v>0</v>
      </c>
      <c r="H2209" s="547">
        <f t="shared" si="71"/>
        <v>0</v>
      </c>
    </row>
    <row r="2210" spans="1:8" x14ac:dyDescent="0.25">
      <c r="A2210" s="396" t="e">
        <f>"INN."&amp;EIGNIR!$B$3&amp;C2210</f>
        <v>#N/A</v>
      </c>
      <c r="B2210" s="511">
        <f>Lönd!AA10</f>
        <v>0</v>
      </c>
      <c r="C2210" s="503" t="s">
        <v>4092</v>
      </c>
      <c r="F2210" s="547"/>
      <c r="G2210" s="547">
        <f t="shared" si="70"/>
        <v>0</v>
      </c>
      <c r="H2210" s="547">
        <f t="shared" si="71"/>
        <v>0</v>
      </c>
    </row>
    <row r="2211" spans="1:8" x14ac:dyDescent="0.25">
      <c r="A2211" s="396" t="e">
        <f>"INN."&amp;EIGNIR!$B$3&amp;C2211</f>
        <v>#N/A</v>
      </c>
      <c r="B2211" s="511">
        <f>Lönd!AA11</f>
        <v>0</v>
      </c>
      <c r="C2211" s="503" t="s">
        <v>4093</v>
      </c>
      <c r="F2211" s="547"/>
      <c r="G2211" s="547">
        <f t="shared" si="70"/>
        <v>0</v>
      </c>
      <c r="H2211" s="547">
        <f t="shared" si="71"/>
        <v>0</v>
      </c>
    </row>
    <row r="2212" spans="1:8" x14ac:dyDescent="0.25">
      <c r="A2212" s="396" t="e">
        <f>"INN."&amp;EIGNIR!$B$3&amp;C2212</f>
        <v>#N/A</v>
      </c>
      <c r="B2212" s="511">
        <f>Lönd!AA12</f>
        <v>0</v>
      </c>
      <c r="C2212" s="503" t="s">
        <v>4094</v>
      </c>
      <c r="F2212" s="547"/>
      <c r="G2212" s="547">
        <f t="shared" si="70"/>
        <v>0</v>
      </c>
      <c r="H2212" s="547">
        <f t="shared" si="71"/>
        <v>0</v>
      </c>
    </row>
    <row r="2213" spans="1:8" x14ac:dyDescent="0.25">
      <c r="A2213" s="396" t="e">
        <f>"INN."&amp;EIGNIR!$B$3&amp;C2213</f>
        <v>#N/A</v>
      </c>
      <c r="B2213" s="511">
        <f>Lönd!AA13</f>
        <v>0</v>
      </c>
      <c r="C2213" s="503" t="s">
        <v>4095</v>
      </c>
      <c r="F2213" s="547"/>
      <c r="G2213" s="547">
        <f t="shared" si="70"/>
        <v>0</v>
      </c>
      <c r="H2213" s="547">
        <f t="shared" si="71"/>
        <v>0</v>
      </c>
    </row>
    <row r="2214" spans="1:8" x14ac:dyDescent="0.25">
      <c r="A2214" s="396" t="e">
        <f>"INN."&amp;EIGNIR!$B$3&amp;C2214</f>
        <v>#N/A</v>
      </c>
      <c r="B2214" s="511">
        <f>Lönd!AA14</f>
        <v>0</v>
      </c>
      <c r="C2214" s="503" t="s">
        <v>4096</v>
      </c>
      <c r="F2214" s="547"/>
      <c r="G2214" s="547">
        <f t="shared" si="70"/>
        <v>0</v>
      </c>
      <c r="H2214" s="547">
        <f t="shared" si="71"/>
        <v>0</v>
      </c>
    </row>
    <row r="2215" spans="1:8" x14ac:dyDescent="0.25">
      <c r="A2215" s="396" t="e">
        <f>"INN."&amp;EIGNIR!$B$3&amp;C2215</f>
        <v>#N/A</v>
      </c>
      <c r="B2215" s="511">
        <f>Lönd!AA15</f>
        <v>0</v>
      </c>
      <c r="C2215" s="503" t="s">
        <v>4097</v>
      </c>
      <c r="F2215" s="547"/>
      <c r="G2215" s="547">
        <f t="shared" si="70"/>
        <v>0</v>
      </c>
      <c r="H2215" s="547">
        <f t="shared" si="71"/>
        <v>0</v>
      </c>
    </row>
    <row r="2216" spans="1:8" x14ac:dyDescent="0.25">
      <c r="A2216" s="396" t="e">
        <f>"INN."&amp;EIGNIR!$B$3&amp;C2216</f>
        <v>#N/A</v>
      </c>
      <c r="B2216" s="511">
        <f>Lönd!AA16</f>
        <v>0</v>
      </c>
      <c r="C2216" s="503" t="s">
        <v>4098</v>
      </c>
      <c r="F2216" s="547"/>
      <c r="G2216" s="547">
        <f t="shared" si="70"/>
        <v>0</v>
      </c>
      <c r="H2216" s="547">
        <f t="shared" si="71"/>
        <v>0</v>
      </c>
    </row>
    <row r="2217" spans="1:8" x14ac:dyDescent="0.25">
      <c r="A2217" s="396" t="e">
        <f>"INN."&amp;EIGNIR!$B$3&amp;C2217</f>
        <v>#N/A</v>
      </c>
      <c r="B2217" s="511">
        <f>Lönd!AA17</f>
        <v>0</v>
      </c>
      <c r="C2217" s="503" t="s">
        <v>4099</v>
      </c>
      <c r="F2217" s="547"/>
      <c r="G2217" s="547">
        <f t="shared" si="70"/>
        <v>0</v>
      </c>
      <c r="H2217" s="547">
        <f t="shared" si="71"/>
        <v>0</v>
      </c>
    </row>
    <row r="2218" spans="1:8" x14ac:dyDescent="0.25">
      <c r="A2218" s="396" t="e">
        <f>"INN."&amp;EIGNIR!$B$3&amp;C2218</f>
        <v>#N/A</v>
      </c>
      <c r="B2218" s="511">
        <f>Lönd!AA18</f>
        <v>0</v>
      </c>
      <c r="C2218" s="503" t="s">
        <v>4100</v>
      </c>
      <c r="F2218" s="547"/>
      <c r="G2218" s="547">
        <f t="shared" si="70"/>
        <v>0</v>
      </c>
      <c r="H2218" s="547">
        <f t="shared" si="71"/>
        <v>0</v>
      </c>
    </row>
    <row r="2219" spans="1:8" x14ac:dyDescent="0.25">
      <c r="A2219" s="396" t="e">
        <f>"INN."&amp;EIGNIR!$B$3&amp;C2219</f>
        <v>#N/A</v>
      </c>
      <c r="B2219" s="511">
        <f>Lönd!AA19</f>
        <v>0</v>
      </c>
      <c r="C2219" s="503" t="s">
        <v>4101</v>
      </c>
      <c r="D2219" s="512"/>
      <c r="F2219" s="547"/>
      <c r="G2219" s="547">
        <f t="shared" si="70"/>
        <v>0</v>
      </c>
      <c r="H2219" s="547">
        <f t="shared" si="71"/>
        <v>0</v>
      </c>
    </row>
    <row r="2220" spans="1:8" x14ac:dyDescent="0.25">
      <c r="A2220" s="396" t="e">
        <f>"INN."&amp;EIGNIR!$B$3&amp;C2220</f>
        <v>#N/A</v>
      </c>
      <c r="B2220" s="511">
        <f>Lönd!AA20</f>
        <v>0</v>
      </c>
      <c r="C2220" s="503" t="s">
        <v>4102</v>
      </c>
      <c r="D2220" s="512"/>
      <c r="F2220" s="547"/>
      <c r="G2220" s="547">
        <f t="shared" si="70"/>
        <v>0</v>
      </c>
      <c r="H2220" s="547">
        <f t="shared" si="71"/>
        <v>0</v>
      </c>
    </row>
    <row r="2221" spans="1:8" x14ac:dyDescent="0.25">
      <c r="A2221" s="396" t="e">
        <f>"INN."&amp;EIGNIR!$B$3&amp;C2221</f>
        <v>#N/A</v>
      </c>
      <c r="B2221" s="511">
        <f>Lönd!AA21</f>
        <v>0</v>
      </c>
      <c r="C2221" s="503" t="s">
        <v>4103</v>
      </c>
      <c r="D2221" s="512"/>
      <c r="F2221" s="547"/>
      <c r="G2221" s="547">
        <f t="shared" si="70"/>
        <v>0</v>
      </c>
      <c r="H2221" s="547">
        <f t="shared" si="71"/>
        <v>0</v>
      </c>
    </row>
    <row r="2222" spans="1:8" x14ac:dyDescent="0.25">
      <c r="A2222" s="396" t="e">
        <f>"INN."&amp;EIGNIR!$B$3&amp;C2222</f>
        <v>#N/A</v>
      </c>
      <c r="B2222" s="511">
        <f>Lönd!AA22</f>
        <v>0</v>
      </c>
      <c r="C2222" s="503" t="s">
        <v>4104</v>
      </c>
      <c r="D2222" s="512"/>
      <c r="F2222" s="547"/>
      <c r="G2222" s="547">
        <f t="shared" si="70"/>
        <v>0</v>
      </c>
      <c r="H2222" s="547">
        <f t="shared" si="71"/>
        <v>0</v>
      </c>
    </row>
    <row r="2223" spans="1:8" x14ac:dyDescent="0.25">
      <c r="A2223" s="396" t="e">
        <f>"INN."&amp;EIGNIR!$B$3&amp;C2223</f>
        <v>#N/A</v>
      </c>
      <c r="B2223" s="511">
        <f>Lönd!AA23</f>
        <v>0</v>
      </c>
      <c r="C2223" s="503" t="s">
        <v>4105</v>
      </c>
      <c r="D2223" s="512"/>
      <c r="F2223" s="547"/>
      <c r="G2223" s="547">
        <f t="shared" si="70"/>
        <v>0</v>
      </c>
      <c r="H2223" s="547">
        <f t="shared" si="71"/>
        <v>0</v>
      </c>
    </row>
    <row r="2224" spans="1:8" x14ac:dyDescent="0.25">
      <c r="A2224" s="396" t="e">
        <f>"INN."&amp;EIGNIR!$B$3&amp;C2224</f>
        <v>#N/A</v>
      </c>
      <c r="B2224" s="511">
        <f>Lönd!AA24</f>
        <v>0</v>
      </c>
      <c r="C2224" s="503" t="s">
        <v>4106</v>
      </c>
      <c r="D2224" s="512"/>
      <c r="F2224" s="547"/>
      <c r="G2224" s="547">
        <f t="shared" si="70"/>
        <v>0</v>
      </c>
      <c r="H2224" s="547">
        <f t="shared" si="71"/>
        <v>0</v>
      </c>
    </row>
    <row r="2225" spans="1:8" x14ac:dyDescent="0.25">
      <c r="A2225" s="396" t="e">
        <f>"INN."&amp;EIGNIR!$B$3&amp;C2225</f>
        <v>#N/A</v>
      </c>
      <c r="B2225" s="511">
        <f>Lönd!AA25</f>
        <v>0</v>
      </c>
      <c r="C2225" s="503" t="s">
        <v>4107</v>
      </c>
      <c r="D2225" s="512"/>
      <c r="F2225" s="547"/>
      <c r="G2225" s="547">
        <f t="shared" si="70"/>
        <v>0</v>
      </c>
      <c r="H2225" s="547">
        <f t="shared" si="71"/>
        <v>0</v>
      </c>
    </row>
    <row r="2226" spans="1:8" x14ac:dyDescent="0.25">
      <c r="A2226" s="396" t="e">
        <f>"INN."&amp;EIGNIR!$B$3&amp;C2226</f>
        <v>#N/A</v>
      </c>
      <c r="B2226" s="511">
        <f>Lönd!AA26</f>
        <v>0</v>
      </c>
      <c r="C2226" s="503" t="s">
        <v>4108</v>
      </c>
      <c r="D2226" s="512"/>
      <c r="F2226" s="547"/>
      <c r="G2226" s="547">
        <f t="shared" si="70"/>
        <v>0</v>
      </c>
      <c r="H2226" s="547">
        <f t="shared" si="71"/>
        <v>0</v>
      </c>
    </row>
    <row r="2227" spans="1:8" x14ac:dyDescent="0.25">
      <c r="A2227" s="396" t="e">
        <f>"INN."&amp;EIGNIR!$B$3&amp;C2227</f>
        <v>#N/A</v>
      </c>
      <c r="B2227" s="511">
        <f>Lönd!AA27</f>
        <v>0</v>
      </c>
      <c r="C2227" s="503" t="s">
        <v>4109</v>
      </c>
      <c r="D2227" s="512"/>
      <c r="F2227" s="547"/>
      <c r="G2227" s="547">
        <f t="shared" si="70"/>
        <v>0</v>
      </c>
      <c r="H2227" s="547">
        <f t="shared" si="71"/>
        <v>0</v>
      </c>
    </row>
    <row r="2228" spans="1:8" x14ac:dyDescent="0.25">
      <c r="A2228" s="396" t="e">
        <f>"INN."&amp;EIGNIR!$B$3&amp;C2228</f>
        <v>#N/A</v>
      </c>
      <c r="B2228" s="511">
        <f>Lönd!AA28</f>
        <v>0</v>
      </c>
      <c r="C2228" s="503" t="s">
        <v>4110</v>
      </c>
      <c r="D2228" s="512"/>
      <c r="F2228" s="547"/>
      <c r="G2228" s="547">
        <f t="shared" si="70"/>
        <v>0</v>
      </c>
      <c r="H2228" s="547">
        <f t="shared" si="71"/>
        <v>0</v>
      </c>
    </row>
    <row r="2229" spans="1:8" x14ac:dyDescent="0.25">
      <c r="A2229" s="396" t="e">
        <f>"INN."&amp;EIGNIR!$B$3&amp;C2229</f>
        <v>#N/A</v>
      </c>
      <c r="B2229" s="511">
        <f>Lönd!AA29</f>
        <v>0</v>
      </c>
      <c r="C2229" s="503" t="s">
        <v>4111</v>
      </c>
      <c r="D2229" s="512"/>
      <c r="F2229" s="547"/>
      <c r="G2229" s="547">
        <f t="shared" si="70"/>
        <v>0</v>
      </c>
      <c r="H2229" s="547">
        <f t="shared" si="71"/>
        <v>0</v>
      </c>
    </row>
    <row r="2230" spans="1:8" x14ac:dyDescent="0.25">
      <c r="A2230" s="396" t="e">
        <f>"INN."&amp;EIGNIR!$B$3&amp;C2230</f>
        <v>#N/A</v>
      </c>
      <c r="B2230" s="511">
        <f>Lönd!AA30</f>
        <v>0</v>
      </c>
      <c r="C2230" s="503" t="s">
        <v>4112</v>
      </c>
      <c r="D2230" s="512"/>
      <c r="F2230" s="547"/>
      <c r="G2230" s="547">
        <f t="shared" si="70"/>
        <v>0</v>
      </c>
      <c r="H2230" s="547">
        <f t="shared" si="71"/>
        <v>0</v>
      </c>
    </row>
    <row r="2231" spans="1:8" x14ac:dyDescent="0.25">
      <c r="A2231" s="396" t="e">
        <f>"INN."&amp;EIGNIR!$B$3&amp;C2231</f>
        <v>#N/A</v>
      </c>
      <c r="B2231" s="511">
        <f>Lönd!AA31</f>
        <v>0</v>
      </c>
      <c r="C2231" s="503" t="s">
        <v>4113</v>
      </c>
      <c r="D2231" s="512"/>
      <c r="F2231" s="547"/>
      <c r="G2231" s="547">
        <f t="shared" si="70"/>
        <v>0</v>
      </c>
      <c r="H2231" s="547">
        <f t="shared" si="71"/>
        <v>0</v>
      </c>
    </row>
    <row r="2232" spans="1:8" x14ac:dyDescent="0.25">
      <c r="A2232" s="396" t="e">
        <f>"INN."&amp;EIGNIR!$B$3&amp;C2232</f>
        <v>#N/A</v>
      </c>
      <c r="B2232" s="511">
        <f>Lönd!AA32</f>
        <v>0</v>
      </c>
      <c r="C2232" s="503" t="s">
        <v>4114</v>
      </c>
      <c r="D2232" s="512"/>
      <c r="F2232" s="547"/>
      <c r="G2232" s="547">
        <f t="shared" si="70"/>
        <v>0</v>
      </c>
      <c r="H2232" s="547">
        <f t="shared" si="71"/>
        <v>0</v>
      </c>
    </row>
    <row r="2233" spans="1:8" x14ac:dyDescent="0.25">
      <c r="A2233" s="396" t="e">
        <f>"INN."&amp;EIGNIR!$B$3&amp;C2233</f>
        <v>#N/A</v>
      </c>
      <c r="B2233" s="511">
        <f>Lönd!AA33</f>
        <v>0</v>
      </c>
      <c r="C2233" s="503" t="s">
        <v>4115</v>
      </c>
      <c r="D2233" s="512"/>
      <c r="F2233" s="547"/>
      <c r="G2233" s="547">
        <f t="shared" si="70"/>
        <v>0</v>
      </c>
      <c r="H2233" s="547">
        <f t="shared" si="71"/>
        <v>0</v>
      </c>
    </row>
    <row r="2234" spans="1:8" x14ac:dyDescent="0.25">
      <c r="A2234" s="396" t="e">
        <f>"INN."&amp;EIGNIR!$B$3&amp;C2234</f>
        <v>#N/A</v>
      </c>
      <c r="B2234" s="511">
        <f>Lönd!AA34</f>
        <v>0</v>
      </c>
      <c r="C2234" s="503" t="s">
        <v>4116</v>
      </c>
      <c r="D2234" s="512"/>
      <c r="F2234" s="547"/>
      <c r="G2234" s="547">
        <f t="shared" si="70"/>
        <v>0</v>
      </c>
      <c r="H2234" s="547">
        <f t="shared" si="71"/>
        <v>0</v>
      </c>
    </row>
    <row r="2235" spans="1:8" x14ac:dyDescent="0.25">
      <c r="A2235" s="396" t="e">
        <f>"INN."&amp;EIGNIR!$B$3&amp;C2235</f>
        <v>#N/A</v>
      </c>
      <c r="B2235" s="511">
        <f>Lönd!AA35</f>
        <v>0</v>
      </c>
      <c r="C2235" s="503" t="s">
        <v>4117</v>
      </c>
      <c r="D2235" s="512"/>
      <c r="F2235" s="547"/>
      <c r="G2235" s="547">
        <f t="shared" si="70"/>
        <v>0</v>
      </c>
      <c r="H2235" s="547">
        <f t="shared" si="71"/>
        <v>0</v>
      </c>
    </row>
    <row r="2236" spans="1:8" x14ac:dyDescent="0.25">
      <c r="A2236" s="396" t="e">
        <f>"INN."&amp;EIGNIR!$B$3&amp;C2236</f>
        <v>#N/A</v>
      </c>
      <c r="B2236" s="511">
        <f>Lönd!AA36</f>
        <v>0</v>
      </c>
      <c r="C2236" s="503" t="s">
        <v>4118</v>
      </c>
      <c r="D2236" s="512"/>
      <c r="F2236" s="547"/>
      <c r="G2236" s="547">
        <f t="shared" si="70"/>
        <v>0</v>
      </c>
      <c r="H2236" s="547">
        <f t="shared" si="71"/>
        <v>0</v>
      </c>
    </row>
    <row r="2237" spans="1:8" x14ac:dyDescent="0.25">
      <c r="A2237" s="396" t="e">
        <f>"INN."&amp;EIGNIR!$B$3&amp;C2237</f>
        <v>#N/A</v>
      </c>
      <c r="B2237" s="511">
        <f>Lönd!AA37</f>
        <v>0</v>
      </c>
      <c r="C2237" s="503" t="s">
        <v>4119</v>
      </c>
      <c r="D2237" s="512"/>
      <c r="F2237" s="547"/>
      <c r="G2237" s="547">
        <f t="shared" si="70"/>
        <v>0</v>
      </c>
      <c r="H2237" s="547">
        <f t="shared" si="71"/>
        <v>0</v>
      </c>
    </row>
    <row r="2238" spans="1:8" x14ac:dyDescent="0.25">
      <c r="A2238" s="396" t="e">
        <f>"INN."&amp;EIGNIR!$B$3&amp;C2238</f>
        <v>#N/A</v>
      </c>
      <c r="B2238" s="511">
        <f>Lönd!AA38</f>
        <v>0</v>
      </c>
      <c r="C2238" s="503" t="s">
        <v>4120</v>
      </c>
      <c r="D2238" s="512"/>
      <c r="F2238" s="547"/>
      <c r="G2238" s="547">
        <f t="shared" si="70"/>
        <v>0</v>
      </c>
      <c r="H2238" s="547">
        <f t="shared" si="71"/>
        <v>0</v>
      </c>
    </row>
    <row r="2239" spans="1:8" x14ac:dyDescent="0.25">
      <c r="A2239" s="396" t="e">
        <f>"INN."&amp;EIGNIR!$B$3&amp;C2239</f>
        <v>#N/A</v>
      </c>
      <c r="B2239" s="511">
        <f>Lönd!AA39</f>
        <v>0</v>
      </c>
      <c r="C2239" s="503" t="s">
        <v>4121</v>
      </c>
      <c r="D2239" s="512"/>
      <c r="F2239" s="547"/>
      <c r="G2239" s="547">
        <f t="shared" si="70"/>
        <v>0</v>
      </c>
      <c r="H2239" s="547">
        <f t="shared" si="71"/>
        <v>0</v>
      </c>
    </row>
    <row r="2240" spans="1:8" x14ac:dyDescent="0.25">
      <c r="A2240" s="396" t="e">
        <f>"INN."&amp;EIGNIR!$B$3&amp;C2240</f>
        <v>#N/A</v>
      </c>
      <c r="B2240" s="511">
        <f>Lönd!AA40</f>
        <v>0</v>
      </c>
      <c r="C2240" s="503" t="s">
        <v>4122</v>
      </c>
      <c r="D2240" s="512"/>
      <c r="F2240" s="547"/>
      <c r="G2240" s="547">
        <f t="shared" ref="G2240:G2303" si="72">+F2240-B2240</f>
        <v>0</v>
      </c>
      <c r="H2240" s="547">
        <f t="shared" si="71"/>
        <v>0</v>
      </c>
    </row>
    <row r="2241" spans="1:8" x14ac:dyDescent="0.25">
      <c r="A2241" s="396" t="e">
        <f>"INN."&amp;EIGNIR!$B$3&amp;C2241</f>
        <v>#N/A</v>
      </c>
      <c r="B2241" s="511">
        <f>Lönd!AA41</f>
        <v>0</v>
      </c>
      <c r="C2241" s="503" t="s">
        <v>4123</v>
      </c>
      <c r="D2241" s="512"/>
      <c r="F2241" s="547"/>
      <c r="G2241" s="547">
        <f t="shared" si="72"/>
        <v>0</v>
      </c>
      <c r="H2241" s="547">
        <f t="shared" ref="H2241:H2304" si="73">+ABS(G2241)</f>
        <v>0</v>
      </c>
    </row>
    <row r="2242" spans="1:8" x14ac:dyDescent="0.25">
      <c r="A2242" s="396" t="e">
        <f>"INN."&amp;EIGNIR!$B$3&amp;C2242</f>
        <v>#N/A</v>
      </c>
      <c r="B2242" s="511">
        <f>Lönd!AA42</f>
        <v>0</v>
      </c>
      <c r="C2242" s="503" t="s">
        <v>4124</v>
      </c>
      <c r="D2242" s="512"/>
      <c r="F2242" s="547"/>
      <c r="G2242" s="547">
        <f t="shared" si="72"/>
        <v>0</v>
      </c>
      <c r="H2242" s="547">
        <f t="shared" si="73"/>
        <v>0</v>
      </c>
    </row>
    <row r="2243" spans="1:8" x14ac:dyDescent="0.25">
      <c r="A2243" s="396" t="e">
        <f>"INN."&amp;EIGNIR!$B$3&amp;C2243</f>
        <v>#N/A</v>
      </c>
      <c r="B2243" s="511">
        <f>Lönd!AA43</f>
        <v>0</v>
      </c>
      <c r="C2243" s="503" t="s">
        <v>4125</v>
      </c>
      <c r="D2243" s="512"/>
      <c r="F2243" s="547"/>
      <c r="G2243" s="547">
        <f t="shared" si="72"/>
        <v>0</v>
      </c>
      <c r="H2243" s="547">
        <f t="shared" si="73"/>
        <v>0</v>
      </c>
    </row>
    <row r="2244" spans="1:8" x14ac:dyDescent="0.25">
      <c r="A2244" s="396" t="e">
        <f>"INN."&amp;EIGNIR!$B$3&amp;C2244</f>
        <v>#N/A</v>
      </c>
      <c r="B2244" s="511">
        <f>Lönd!AA44</f>
        <v>0</v>
      </c>
      <c r="C2244" s="503" t="s">
        <v>4126</v>
      </c>
      <c r="D2244" s="512"/>
      <c r="F2244" s="547"/>
      <c r="G2244" s="547">
        <f t="shared" si="72"/>
        <v>0</v>
      </c>
      <c r="H2244" s="547">
        <f t="shared" si="73"/>
        <v>0</v>
      </c>
    </row>
    <row r="2245" spans="1:8" x14ac:dyDescent="0.25">
      <c r="A2245" s="396" t="e">
        <f>"INN."&amp;EIGNIR!$B$3&amp;C2245</f>
        <v>#N/A</v>
      </c>
      <c r="B2245" s="511">
        <f>Lönd!AA45</f>
        <v>0</v>
      </c>
      <c r="C2245" s="503" t="s">
        <v>4127</v>
      </c>
      <c r="D2245" s="512"/>
      <c r="F2245" s="547"/>
      <c r="G2245" s="547">
        <f t="shared" si="72"/>
        <v>0</v>
      </c>
      <c r="H2245" s="547">
        <f t="shared" si="73"/>
        <v>0</v>
      </c>
    </row>
    <row r="2246" spans="1:8" x14ac:dyDescent="0.25">
      <c r="A2246" s="396" t="e">
        <f>"INN."&amp;EIGNIR!$B$3&amp;C2246</f>
        <v>#N/A</v>
      </c>
      <c r="B2246" s="511">
        <f>Lönd!AA46</f>
        <v>0</v>
      </c>
      <c r="C2246" s="503" t="s">
        <v>4128</v>
      </c>
      <c r="D2246" s="512"/>
      <c r="F2246" s="547"/>
      <c r="G2246" s="547">
        <f t="shared" si="72"/>
        <v>0</v>
      </c>
      <c r="H2246" s="547">
        <f t="shared" si="73"/>
        <v>0</v>
      </c>
    </row>
    <row r="2247" spans="1:8" x14ac:dyDescent="0.25">
      <c r="A2247" s="396" t="e">
        <f>"INN."&amp;EIGNIR!$B$3&amp;C2247</f>
        <v>#N/A</v>
      </c>
      <c r="B2247" s="511">
        <f>Lönd!AA47</f>
        <v>0</v>
      </c>
      <c r="C2247" s="503" t="s">
        <v>4129</v>
      </c>
      <c r="D2247" s="512"/>
      <c r="F2247" s="547"/>
      <c r="G2247" s="547">
        <f t="shared" si="72"/>
        <v>0</v>
      </c>
      <c r="H2247" s="547">
        <f t="shared" si="73"/>
        <v>0</v>
      </c>
    </row>
    <row r="2248" spans="1:8" x14ac:dyDescent="0.25">
      <c r="A2248" s="396" t="e">
        <f>"INN."&amp;EIGNIR!$B$3&amp;C2248</f>
        <v>#N/A</v>
      </c>
      <c r="B2248" s="511">
        <f>Lönd!AA48</f>
        <v>0</v>
      </c>
      <c r="C2248" s="503" t="s">
        <v>4130</v>
      </c>
      <c r="D2248" s="512"/>
      <c r="F2248" s="547"/>
      <c r="G2248" s="547">
        <f t="shared" si="72"/>
        <v>0</v>
      </c>
      <c r="H2248" s="547">
        <f t="shared" si="73"/>
        <v>0</v>
      </c>
    </row>
    <row r="2249" spans="1:8" x14ac:dyDescent="0.25">
      <c r="A2249" s="396" t="e">
        <f>"INN."&amp;EIGNIR!$B$3&amp;C2249</f>
        <v>#N/A</v>
      </c>
      <c r="B2249" s="511">
        <f>Lönd!AA49</f>
        <v>0</v>
      </c>
      <c r="C2249" s="503" t="s">
        <v>4131</v>
      </c>
      <c r="D2249" s="512"/>
      <c r="F2249" s="547"/>
      <c r="G2249" s="547">
        <f t="shared" si="72"/>
        <v>0</v>
      </c>
      <c r="H2249" s="547">
        <f t="shared" si="73"/>
        <v>0</v>
      </c>
    </row>
    <row r="2250" spans="1:8" x14ac:dyDescent="0.25">
      <c r="A2250" s="396" t="e">
        <f>"INN."&amp;EIGNIR!$B$3&amp;C2250</f>
        <v>#N/A</v>
      </c>
      <c r="B2250" s="511">
        <f>Lönd!AA50</f>
        <v>0</v>
      </c>
      <c r="C2250" s="503" t="s">
        <v>4132</v>
      </c>
      <c r="D2250" s="512"/>
      <c r="F2250" s="547"/>
      <c r="G2250" s="547">
        <f t="shared" si="72"/>
        <v>0</v>
      </c>
      <c r="H2250" s="547">
        <f t="shared" si="73"/>
        <v>0</v>
      </c>
    </row>
    <row r="2251" spans="1:8" x14ac:dyDescent="0.25">
      <c r="A2251" s="396" t="e">
        <f>"INN."&amp;EIGNIR!$B$3&amp;C2251</f>
        <v>#N/A</v>
      </c>
      <c r="B2251" s="511">
        <f>Lönd!AA51</f>
        <v>0</v>
      </c>
      <c r="C2251" s="503" t="s">
        <v>4133</v>
      </c>
      <c r="D2251" s="512"/>
      <c r="F2251" s="547"/>
      <c r="G2251" s="547">
        <f t="shared" si="72"/>
        <v>0</v>
      </c>
      <c r="H2251" s="547">
        <f t="shared" si="73"/>
        <v>0</v>
      </c>
    </row>
    <row r="2252" spans="1:8" x14ac:dyDescent="0.25">
      <c r="A2252" s="396" t="e">
        <f>"INN."&amp;EIGNIR!$B$3&amp;C2252</f>
        <v>#N/A</v>
      </c>
      <c r="B2252" s="511">
        <f>Lönd!AA52</f>
        <v>0</v>
      </c>
      <c r="C2252" s="503" t="s">
        <v>4134</v>
      </c>
      <c r="D2252" s="512"/>
      <c r="F2252" s="547"/>
      <c r="G2252" s="547">
        <f t="shared" si="72"/>
        <v>0</v>
      </c>
      <c r="H2252" s="547">
        <f t="shared" si="73"/>
        <v>0</v>
      </c>
    </row>
    <row r="2253" spans="1:8" x14ac:dyDescent="0.25">
      <c r="A2253" s="396" t="e">
        <f>"INN."&amp;EIGNIR!$B$3&amp;C2253</f>
        <v>#N/A</v>
      </c>
      <c r="B2253" s="511">
        <f>Lönd!AA53</f>
        <v>0</v>
      </c>
      <c r="C2253" s="503" t="s">
        <v>4135</v>
      </c>
      <c r="D2253" s="512"/>
      <c r="F2253" s="547"/>
      <c r="G2253" s="547">
        <f t="shared" si="72"/>
        <v>0</v>
      </c>
      <c r="H2253" s="547">
        <f t="shared" si="73"/>
        <v>0</v>
      </c>
    </row>
    <row r="2254" spans="1:8" x14ac:dyDescent="0.25">
      <c r="A2254" s="396" t="e">
        <f>"INN."&amp;EIGNIR!$B$3&amp;C2254</f>
        <v>#N/A</v>
      </c>
      <c r="B2254" s="511">
        <f>Lönd!AA54</f>
        <v>0</v>
      </c>
      <c r="C2254" s="503" t="s">
        <v>4136</v>
      </c>
      <c r="D2254" s="512"/>
      <c r="F2254" s="547"/>
      <c r="G2254" s="547">
        <f t="shared" si="72"/>
        <v>0</v>
      </c>
      <c r="H2254" s="547">
        <f t="shared" si="73"/>
        <v>0</v>
      </c>
    </row>
    <row r="2255" spans="1:8" collapsed="1" x14ac:dyDescent="0.25">
      <c r="A2255" s="396" t="e">
        <f>"INN."&amp;EIGNIR!$B$3&amp;C2255</f>
        <v>#N/A</v>
      </c>
      <c r="B2255" s="511">
        <f>Lönd!AC5</f>
        <v>0</v>
      </c>
      <c r="C2255" s="503" t="s">
        <v>4137</v>
      </c>
      <c r="D2255" s="504" t="s">
        <v>4138</v>
      </c>
      <c r="F2255" s="547"/>
      <c r="G2255" s="547">
        <f t="shared" si="72"/>
        <v>0</v>
      </c>
      <c r="H2255" s="547">
        <f t="shared" si="73"/>
        <v>0</v>
      </c>
    </row>
    <row r="2256" spans="1:8" x14ac:dyDescent="0.25">
      <c r="A2256" s="396" t="e">
        <f>"INN."&amp;EIGNIR!$B$3&amp;C2256</f>
        <v>#N/A</v>
      </c>
      <c r="B2256" s="511">
        <f>Lönd!AC6</f>
        <v>0</v>
      </c>
      <c r="C2256" s="503" t="s">
        <v>4139</v>
      </c>
      <c r="F2256" s="547"/>
      <c r="G2256" s="547">
        <f t="shared" si="72"/>
        <v>0</v>
      </c>
      <c r="H2256" s="547">
        <f t="shared" si="73"/>
        <v>0</v>
      </c>
    </row>
    <row r="2257" spans="1:8" x14ac:dyDescent="0.25">
      <c r="A2257" s="396" t="e">
        <f>"INN."&amp;EIGNIR!$B$3&amp;C2257</f>
        <v>#N/A</v>
      </c>
      <c r="B2257" s="511">
        <f>Lönd!AC7</f>
        <v>0</v>
      </c>
      <c r="C2257" s="503" t="s">
        <v>4140</v>
      </c>
      <c r="F2257" s="547"/>
      <c r="G2257" s="547">
        <f t="shared" si="72"/>
        <v>0</v>
      </c>
      <c r="H2257" s="547">
        <f t="shared" si="73"/>
        <v>0</v>
      </c>
    </row>
    <row r="2258" spans="1:8" x14ac:dyDescent="0.25">
      <c r="A2258" s="396" t="e">
        <f>"INN."&amp;EIGNIR!$B$3&amp;C2258</f>
        <v>#N/A</v>
      </c>
      <c r="B2258" s="511">
        <f>Lönd!AC8</f>
        <v>0</v>
      </c>
      <c r="C2258" s="503" t="s">
        <v>4141</v>
      </c>
      <c r="F2258" s="547"/>
      <c r="G2258" s="547">
        <f t="shared" si="72"/>
        <v>0</v>
      </c>
      <c r="H2258" s="547">
        <f t="shared" si="73"/>
        <v>0</v>
      </c>
    </row>
    <row r="2259" spans="1:8" x14ac:dyDescent="0.25">
      <c r="A2259" s="396" t="e">
        <f>"INN."&amp;EIGNIR!$B$3&amp;C2259</f>
        <v>#N/A</v>
      </c>
      <c r="B2259" s="511">
        <f>Lönd!AC9</f>
        <v>0</v>
      </c>
      <c r="C2259" s="503" t="s">
        <v>4142</v>
      </c>
      <c r="F2259" s="547"/>
      <c r="G2259" s="547">
        <f t="shared" si="72"/>
        <v>0</v>
      </c>
      <c r="H2259" s="547">
        <f t="shared" si="73"/>
        <v>0</v>
      </c>
    </row>
    <row r="2260" spans="1:8" x14ac:dyDescent="0.25">
      <c r="A2260" s="396" t="e">
        <f>"INN."&amp;EIGNIR!$B$3&amp;C2260</f>
        <v>#N/A</v>
      </c>
      <c r="B2260" s="511">
        <f>Lönd!AC10</f>
        <v>0</v>
      </c>
      <c r="C2260" s="503" t="s">
        <v>4143</v>
      </c>
      <c r="F2260" s="547"/>
      <c r="G2260" s="547">
        <f t="shared" si="72"/>
        <v>0</v>
      </c>
      <c r="H2260" s="547">
        <f t="shared" si="73"/>
        <v>0</v>
      </c>
    </row>
    <row r="2261" spans="1:8" x14ac:dyDescent="0.25">
      <c r="A2261" s="396" t="e">
        <f>"INN."&amp;EIGNIR!$B$3&amp;C2261</f>
        <v>#N/A</v>
      </c>
      <c r="B2261" s="511">
        <f>Lönd!AC11</f>
        <v>0</v>
      </c>
      <c r="C2261" s="503" t="s">
        <v>4144</v>
      </c>
      <c r="F2261" s="547"/>
      <c r="G2261" s="547">
        <f t="shared" si="72"/>
        <v>0</v>
      </c>
      <c r="H2261" s="547">
        <f t="shared" si="73"/>
        <v>0</v>
      </c>
    </row>
    <row r="2262" spans="1:8" x14ac:dyDescent="0.25">
      <c r="A2262" s="396" t="e">
        <f>"INN."&amp;EIGNIR!$B$3&amp;C2262</f>
        <v>#N/A</v>
      </c>
      <c r="B2262" s="511">
        <f>Lönd!AC12</f>
        <v>0</v>
      </c>
      <c r="C2262" s="503" t="s">
        <v>4145</v>
      </c>
      <c r="F2262" s="547"/>
      <c r="G2262" s="547">
        <f t="shared" si="72"/>
        <v>0</v>
      </c>
      <c r="H2262" s="547">
        <f t="shared" si="73"/>
        <v>0</v>
      </c>
    </row>
    <row r="2263" spans="1:8" x14ac:dyDescent="0.25">
      <c r="A2263" s="396" t="e">
        <f>"INN."&amp;EIGNIR!$B$3&amp;C2263</f>
        <v>#N/A</v>
      </c>
      <c r="B2263" s="511">
        <f>Lönd!AC13</f>
        <v>0</v>
      </c>
      <c r="C2263" s="503" t="s">
        <v>4146</v>
      </c>
      <c r="F2263" s="547"/>
      <c r="G2263" s="547">
        <f t="shared" si="72"/>
        <v>0</v>
      </c>
      <c r="H2263" s="547">
        <f t="shared" si="73"/>
        <v>0</v>
      </c>
    </row>
    <row r="2264" spans="1:8" x14ac:dyDescent="0.25">
      <c r="A2264" s="396" t="e">
        <f>"INN."&amp;EIGNIR!$B$3&amp;C2264</f>
        <v>#N/A</v>
      </c>
      <c r="B2264" s="511">
        <f>Lönd!AC14</f>
        <v>0</v>
      </c>
      <c r="C2264" s="503" t="s">
        <v>4147</v>
      </c>
      <c r="F2264" s="547"/>
      <c r="G2264" s="547">
        <f t="shared" si="72"/>
        <v>0</v>
      </c>
      <c r="H2264" s="547">
        <f t="shared" si="73"/>
        <v>0</v>
      </c>
    </row>
    <row r="2265" spans="1:8" x14ac:dyDescent="0.25">
      <c r="A2265" s="396" t="e">
        <f>"INN."&amp;EIGNIR!$B$3&amp;C2265</f>
        <v>#N/A</v>
      </c>
      <c r="B2265" s="511">
        <f>Lönd!AC15</f>
        <v>0</v>
      </c>
      <c r="C2265" s="503" t="s">
        <v>4148</v>
      </c>
      <c r="F2265" s="547"/>
      <c r="G2265" s="547">
        <f t="shared" si="72"/>
        <v>0</v>
      </c>
      <c r="H2265" s="547">
        <f t="shared" si="73"/>
        <v>0</v>
      </c>
    </row>
    <row r="2266" spans="1:8" x14ac:dyDescent="0.25">
      <c r="A2266" s="396" t="e">
        <f>"INN."&amp;EIGNIR!$B$3&amp;C2266</f>
        <v>#N/A</v>
      </c>
      <c r="B2266" s="511">
        <f>Lönd!AC16</f>
        <v>0</v>
      </c>
      <c r="C2266" s="503" t="s">
        <v>4149</v>
      </c>
      <c r="F2266" s="547"/>
      <c r="G2266" s="547">
        <f t="shared" si="72"/>
        <v>0</v>
      </c>
      <c r="H2266" s="547">
        <f t="shared" si="73"/>
        <v>0</v>
      </c>
    </row>
    <row r="2267" spans="1:8" x14ac:dyDescent="0.25">
      <c r="A2267" s="396" t="e">
        <f>"INN."&amp;EIGNIR!$B$3&amp;C2267</f>
        <v>#N/A</v>
      </c>
      <c r="B2267" s="511">
        <f>Lönd!AC17</f>
        <v>0</v>
      </c>
      <c r="C2267" s="503" t="s">
        <v>4150</v>
      </c>
      <c r="F2267" s="547"/>
      <c r="G2267" s="547">
        <f t="shared" si="72"/>
        <v>0</v>
      </c>
      <c r="H2267" s="547">
        <f t="shared" si="73"/>
        <v>0</v>
      </c>
    </row>
    <row r="2268" spans="1:8" x14ac:dyDescent="0.25">
      <c r="A2268" s="396" t="e">
        <f>"INN."&amp;EIGNIR!$B$3&amp;C2268</f>
        <v>#N/A</v>
      </c>
      <c r="B2268" s="511">
        <f>Lönd!AC18</f>
        <v>0</v>
      </c>
      <c r="C2268" s="503" t="s">
        <v>4151</v>
      </c>
      <c r="F2268" s="547"/>
      <c r="G2268" s="547">
        <f t="shared" si="72"/>
        <v>0</v>
      </c>
      <c r="H2268" s="547">
        <f t="shared" si="73"/>
        <v>0</v>
      </c>
    </row>
    <row r="2269" spans="1:8" x14ac:dyDescent="0.25">
      <c r="A2269" s="396" t="e">
        <f>"INN."&amp;EIGNIR!$B$3&amp;C2269</f>
        <v>#N/A</v>
      </c>
      <c r="B2269" s="511">
        <f>Lönd!AC19</f>
        <v>0</v>
      </c>
      <c r="C2269" s="503" t="s">
        <v>4152</v>
      </c>
      <c r="F2269" s="547"/>
      <c r="G2269" s="547">
        <f t="shared" si="72"/>
        <v>0</v>
      </c>
      <c r="H2269" s="547">
        <f t="shared" si="73"/>
        <v>0</v>
      </c>
    </row>
    <row r="2270" spans="1:8" x14ac:dyDescent="0.25">
      <c r="A2270" s="396" t="e">
        <f>"INN."&amp;EIGNIR!$B$3&amp;C2270</f>
        <v>#N/A</v>
      </c>
      <c r="B2270" s="511">
        <f>Lönd!AC20</f>
        <v>0</v>
      </c>
      <c r="C2270" s="503" t="s">
        <v>4153</v>
      </c>
      <c r="F2270" s="547"/>
      <c r="G2270" s="547">
        <f t="shared" si="72"/>
        <v>0</v>
      </c>
      <c r="H2270" s="547">
        <f t="shared" si="73"/>
        <v>0</v>
      </c>
    </row>
    <row r="2271" spans="1:8" x14ac:dyDescent="0.25">
      <c r="A2271" s="396" t="e">
        <f>"INN."&amp;EIGNIR!$B$3&amp;C2271</f>
        <v>#N/A</v>
      </c>
      <c r="B2271" s="511">
        <f>Lönd!AC21</f>
        <v>0</v>
      </c>
      <c r="C2271" s="503" t="s">
        <v>4154</v>
      </c>
      <c r="D2271" s="512"/>
      <c r="F2271" s="547"/>
      <c r="G2271" s="547">
        <f t="shared" si="72"/>
        <v>0</v>
      </c>
      <c r="H2271" s="547">
        <f t="shared" si="73"/>
        <v>0</v>
      </c>
    </row>
    <row r="2272" spans="1:8" x14ac:dyDescent="0.25">
      <c r="A2272" s="396" t="e">
        <f>"INN."&amp;EIGNIR!$B$3&amp;C2272</f>
        <v>#N/A</v>
      </c>
      <c r="B2272" s="511">
        <f>Lönd!AC22</f>
        <v>0</v>
      </c>
      <c r="C2272" s="503" t="s">
        <v>4155</v>
      </c>
      <c r="D2272" s="512"/>
      <c r="F2272" s="547"/>
      <c r="G2272" s="547">
        <f t="shared" si="72"/>
        <v>0</v>
      </c>
      <c r="H2272" s="547">
        <f t="shared" si="73"/>
        <v>0</v>
      </c>
    </row>
    <row r="2273" spans="1:8" x14ac:dyDescent="0.25">
      <c r="A2273" s="396" t="e">
        <f>"INN."&amp;EIGNIR!$B$3&amp;C2273</f>
        <v>#N/A</v>
      </c>
      <c r="B2273" s="511">
        <f>Lönd!AC23</f>
        <v>0</v>
      </c>
      <c r="C2273" s="503" t="s">
        <v>4156</v>
      </c>
      <c r="D2273" s="512"/>
      <c r="F2273" s="547"/>
      <c r="G2273" s="547">
        <f t="shared" si="72"/>
        <v>0</v>
      </c>
      <c r="H2273" s="547">
        <f t="shared" si="73"/>
        <v>0</v>
      </c>
    </row>
    <row r="2274" spans="1:8" x14ac:dyDescent="0.25">
      <c r="A2274" s="396" t="e">
        <f>"INN."&amp;EIGNIR!$B$3&amp;C2274</f>
        <v>#N/A</v>
      </c>
      <c r="B2274" s="511">
        <f>Lönd!AC24</f>
        <v>0</v>
      </c>
      <c r="C2274" s="503" t="s">
        <v>4157</v>
      </c>
      <c r="D2274" s="512"/>
      <c r="F2274" s="547"/>
      <c r="G2274" s="547">
        <f t="shared" si="72"/>
        <v>0</v>
      </c>
      <c r="H2274" s="547">
        <f t="shared" si="73"/>
        <v>0</v>
      </c>
    </row>
    <row r="2275" spans="1:8" x14ac:dyDescent="0.25">
      <c r="A2275" s="396" t="e">
        <f>"INN."&amp;EIGNIR!$B$3&amp;C2275</f>
        <v>#N/A</v>
      </c>
      <c r="B2275" s="511">
        <f>Lönd!AC25</f>
        <v>0</v>
      </c>
      <c r="C2275" s="503" t="s">
        <v>4158</v>
      </c>
      <c r="D2275" s="512"/>
      <c r="F2275" s="547"/>
      <c r="G2275" s="547">
        <f t="shared" si="72"/>
        <v>0</v>
      </c>
      <c r="H2275" s="547">
        <f t="shared" si="73"/>
        <v>0</v>
      </c>
    </row>
    <row r="2276" spans="1:8" x14ac:dyDescent="0.25">
      <c r="A2276" s="396" t="e">
        <f>"INN."&amp;EIGNIR!$B$3&amp;C2276</f>
        <v>#N/A</v>
      </c>
      <c r="B2276" s="511">
        <f>Lönd!AC26</f>
        <v>0</v>
      </c>
      <c r="C2276" s="503" t="s">
        <v>4159</v>
      </c>
      <c r="D2276" s="512"/>
      <c r="F2276" s="547"/>
      <c r="G2276" s="547">
        <f t="shared" si="72"/>
        <v>0</v>
      </c>
      <c r="H2276" s="547">
        <f t="shared" si="73"/>
        <v>0</v>
      </c>
    </row>
    <row r="2277" spans="1:8" x14ac:dyDescent="0.25">
      <c r="A2277" s="396" t="e">
        <f>"INN."&amp;EIGNIR!$B$3&amp;C2277</f>
        <v>#N/A</v>
      </c>
      <c r="B2277" s="511">
        <f>Lönd!AC27</f>
        <v>0</v>
      </c>
      <c r="C2277" s="503" t="s">
        <v>4160</v>
      </c>
      <c r="D2277" s="512"/>
      <c r="F2277" s="547"/>
      <c r="G2277" s="547">
        <f t="shared" si="72"/>
        <v>0</v>
      </c>
      <c r="H2277" s="547">
        <f t="shared" si="73"/>
        <v>0</v>
      </c>
    </row>
    <row r="2278" spans="1:8" x14ac:dyDescent="0.25">
      <c r="A2278" s="396" t="e">
        <f>"INN."&amp;EIGNIR!$B$3&amp;C2278</f>
        <v>#N/A</v>
      </c>
      <c r="B2278" s="511">
        <f>Lönd!AC28</f>
        <v>0</v>
      </c>
      <c r="C2278" s="503" t="s">
        <v>4161</v>
      </c>
      <c r="D2278" s="512"/>
      <c r="F2278" s="547"/>
      <c r="G2278" s="547">
        <f t="shared" si="72"/>
        <v>0</v>
      </c>
      <c r="H2278" s="547">
        <f t="shared" si="73"/>
        <v>0</v>
      </c>
    </row>
    <row r="2279" spans="1:8" x14ac:dyDescent="0.25">
      <c r="A2279" s="396" t="e">
        <f>"INN."&amp;EIGNIR!$B$3&amp;C2279</f>
        <v>#N/A</v>
      </c>
      <c r="B2279" s="511">
        <f>Lönd!AC29</f>
        <v>0</v>
      </c>
      <c r="C2279" s="503" t="s">
        <v>4162</v>
      </c>
      <c r="D2279" s="512"/>
      <c r="F2279" s="547"/>
      <c r="G2279" s="547">
        <f t="shared" si="72"/>
        <v>0</v>
      </c>
      <c r="H2279" s="547">
        <f t="shared" si="73"/>
        <v>0</v>
      </c>
    </row>
    <row r="2280" spans="1:8" x14ac:dyDescent="0.25">
      <c r="A2280" s="396" t="e">
        <f>"INN."&amp;EIGNIR!$B$3&amp;C2280</f>
        <v>#N/A</v>
      </c>
      <c r="B2280" s="511">
        <f>Lönd!AC30</f>
        <v>0</v>
      </c>
      <c r="C2280" s="503" t="s">
        <v>4163</v>
      </c>
      <c r="D2280" s="512"/>
      <c r="F2280" s="547"/>
      <c r="G2280" s="547">
        <f t="shared" si="72"/>
        <v>0</v>
      </c>
      <c r="H2280" s="547">
        <f t="shared" si="73"/>
        <v>0</v>
      </c>
    </row>
    <row r="2281" spans="1:8" x14ac:dyDescent="0.25">
      <c r="A2281" s="396" t="e">
        <f>"INN."&amp;EIGNIR!$B$3&amp;C2281</f>
        <v>#N/A</v>
      </c>
      <c r="B2281" s="511">
        <f>Lönd!AC31</f>
        <v>0</v>
      </c>
      <c r="C2281" s="503" t="s">
        <v>4164</v>
      </c>
      <c r="D2281" s="512"/>
      <c r="F2281" s="547"/>
      <c r="G2281" s="547">
        <f t="shared" si="72"/>
        <v>0</v>
      </c>
      <c r="H2281" s="547">
        <f t="shared" si="73"/>
        <v>0</v>
      </c>
    </row>
    <row r="2282" spans="1:8" x14ac:dyDescent="0.25">
      <c r="A2282" s="396" t="e">
        <f>"INN."&amp;EIGNIR!$B$3&amp;C2282</f>
        <v>#N/A</v>
      </c>
      <c r="B2282" s="511">
        <f>Lönd!AC32</f>
        <v>0</v>
      </c>
      <c r="C2282" s="503" t="s">
        <v>4165</v>
      </c>
      <c r="D2282" s="512"/>
      <c r="F2282" s="547"/>
      <c r="G2282" s="547">
        <f t="shared" si="72"/>
        <v>0</v>
      </c>
      <c r="H2282" s="547">
        <f t="shared" si="73"/>
        <v>0</v>
      </c>
    </row>
    <row r="2283" spans="1:8" x14ac:dyDescent="0.25">
      <c r="A2283" s="396" t="e">
        <f>"INN."&amp;EIGNIR!$B$3&amp;C2283</f>
        <v>#N/A</v>
      </c>
      <c r="B2283" s="511">
        <f>Lönd!AC33</f>
        <v>0</v>
      </c>
      <c r="C2283" s="503" t="s">
        <v>4166</v>
      </c>
      <c r="D2283" s="512"/>
      <c r="F2283" s="547"/>
      <c r="G2283" s="547">
        <f t="shared" si="72"/>
        <v>0</v>
      </c>
      <c r="H2283" s="547">
        <f t="shared" si="73"/>
        <v>0</v>
      </c>
    </row>
    <row r="2284" spans="1:8" x14ac:dyDescent="0.25">
      <c r="A2284" s="396" t="e">
        <f>"INN."&amp;EIGNIR!$B$3&amp;C2284</f>
        <v>#N/A</v>
      </c>
      <c r="B2284" s="511">
        <f>Lönd!AC34</f>
        <v>0</v>
      </c>
      <c r="C2284" s="503" t="s">
        <v>4167</v>
      </c>
      <c r="D2284" s="512"/>
      <c r="F2284" s="547"/>
      <c r="G2284" s="547">
        <f t="shared" si="72"/>
        <v>0</v>
      </c>
      <c r="H2284" s="547">
        <f t="shared" si="73"/>
        <v>0</v>
      </c>
    </row>
    <row r="2285" spans="1:8" x14ac:dyDescent="0.25">
      <c r="A2285" s="396" t="e">
        <f>"INN."&amp;EIGNIR!$B$3&amp;C2285</f>
        <v>#N/A</v>
      </c>
      <c r="B2285" s="511">
        <f>Lönd!AC35</f>
        <v>0</v>
      </c>
      <c r="C2285" s="503" t="s">
        <v>4168</v>
      </c>
      <c r="D2285" s="512"/>
      <c r="F2285" s="547"/>
      <c r="G2285" s="547">
        <f t="shared" si="72"/>
        <v>0</v>
      </c>
      <c r="H2285" s="547">
        <f t="shared" si="73"/>
        <v>0</v>
      </c>
    </row>
    <row r="2286" spans="1:8" x14ac:dyDescent="0.25">
      <c r="A2286" s="396" t="e">
        <f>"INN."&amp;EIGNIR!$B$3&amp;C2286</f>
        <v>#N/A</v>
      </c>
      <c r="B2286" s="511">
        <f>Lönd!AC36</f>
        <v>0</v>
      </c>
      <c r="C2286" s="503" t="s">
        <v>4169</v>
      </c>
      <c r="D2286" s="512"/>
      <c r="F2286" s="547"/>
      <c r="G2286" s="547">
        <f t="shared" si="72"/>
        <v>0</v>
      </c>
      <c r="H2286" s="547">
        <f t="shared" si="73"/>
        <v>0</v>
      </c>
    </row>
    <row r="2287" spans="1:8" x14ac:dyDescent="0.25">
      <c r="A2287" s="396" t="e">
        <f>"INN."&amp;EIGNIR!$B$3&amp;C2287</f>
        <v>#N/A</v>
      </c>
      <c r="B2287" s="511">
        <f>Lönd!AC37</f>
        <v>0</v>
      </c>
      <c r="C2287" s="503" t="s">
        <v>4170</v>
      </c>
      <c r="D2287" s="512"/>
      <c r="F2287" s="547"/>
      <c r="G2287" s="547">
        <f t="shared" si="72"/>
        <v>0</v>
      </c>
      <c r="H2287" s="547">
        <f t="shared" si="73"/>
        <v>0</v>
      </c>
    </row>
    <row r="2288" spans="1:8" x14ac:dyDescent="0.25">
      <c r="A2288" s="396" t="e">
        <f>"INN."&amp;EIGNIR!$B$3&amp;C2288</f>
        <v>#N/A</v>
      </c>
      <c r="B2288" s="511">
        <f>Lönd!AC38</f>
        <v>0</v>
      </c>
      <c r="C2288" s="503" t="s">
        <v>4171</v>
      </c>
      <c r="D2288" s="512"/>
      <c r="F2288" s="547"/>
      <c r="G2288" s="547">
        <f t="shared" si="72"/>
        <v>0</v>
      </c>
      <c r="H2288" s="547">
        <f t="shared" si="73"/>
        <v>0</v>
      </c>
    </row>
    <row r="2289" spans="1:8" x14ac:dyDescent="0.25">
      <c r="A2289" s="396" t="e">
        <f>"INN."&amp;EIGNIR!$B$3&amp;C2289</f>
        <v>#N/A</v>
      </c>
      <c r="B2289" s="511">
        <f>Lönd!AC39</f>
        <v>0</v>
      </c>
      <c r="C2289" s="503" t="s">
        <v>4172</v>
      </c>
      <c r="D2289" s="512"/>
      <c r="F2289" s="547"/>
      <c r="G2289" s="547">
        <f t="shared" si="72"/>
        <v>0</v>
      </c>
      <c r="H2289" s="547">
        <f t="shared" si="73"/>
        <v>0</v>
      </c>
    </row>
    <row r="2290" spans="1:8" x14ac:dyDescent="0.25">
      <c r="A2290" s="396" t="e">
        <f>"INN."&amp;EIGNIR!$B$3&amp;C2290</f>
        <v>#N/A</v>
      </c>
      <c r="B2290" s="511">
        <f>Lönd!AC40</f>
        <v>0</v>
      </c>
      <c r="C2290" s="503" t="s">
        <v>4173</v>
      </c>
      <c r="D2290" s="512"/>
      <c r="F2290" s="547"/>
      <c r="G2290" s="547">
        <f t="shared" si="72"/>
        <v>0</v>
      </c>
      <c r="H2290" s="547">
        <f t="shared" si="73"/>
        <v>0</v>
      </c>
    </row>
    <row r="2291" spans="1:8" x14ac:dyDescent="0.25">
      <c r="A2291" s="396" t="e">
        <f>"INN."&amp;EIGNIR!$B$3&amp;C2291</f>
        <v>#N/A</v>
      </c>
      <c r="B2291" s="511">
        <f>Lönd!AC41</f>
        <v>0</v>
      </c>
      <c r="C2291" s="503" t="s">
        <v>4174</v>
      </c>
      <c r="D2291" s="512"/>
      <c r="F2291" s="547"/>
      <c r="G2291" s="547">
        <f t="shared" si="72"/>
        <v>0</v>
      </c>
      <c r="H2291" s="547">
        <f t="shared" si="73"/>
        <v>0</v>
      </c>
    </row>
    <row r="2292" spans="1:8" x14ac:dyDescent="0.25">
      <c r="A2292" s="396" t="e">
        <f>"INN."&amp;EIGNIR!$B$3&amp;C2292</f>
        <v>#N/A</v>
      </c>
      <c r="B2292" s="511">
        <f>Lönd!AC42</f>
        <v>0</v>
      </c>
      <c r="C2292" s="503" t="s">
        <v>4175</v>
      </c>
      <c r="D2292" s="512"/>
      <c r="F2292" s="547"/>
      <c r="G2292" s="547">
        <f t="shared" si="72"/>
        <v>0</v>
      </c>
      <c r="H2292" s="547">
        <f t="shared" si="73"/>
        <v>0</v>
      </c>
    </row>
    <row r="2293" spans="1:8" x14ac:dyDescent="0.25">
      <c r="A2293" s="396" t="e">
        <f>"INN."&amp;EIGNIR!$B$3&amp;C2293</f>
        <v>#N/A</v>
      </c>
      <c r="B2293" s="511">
        <f>Lönd!AC43</f>
        <v>0</v>
      </c>
      <c r="C2293" s="503" t="s">
        <v>4176</v>
      </c>
      <c r="D2293" s="512"/>
      <c r="F2293" s="547"/>
      <c r="G2293" s="547">
        <f t="shared" si="72"/>
        <v>0</v>
      </c>
      <c r="H2293" s="547">
        <f t="shared" si="73"/>
        <v>0</v>
      </c>
    </row>
    <row r="2294" spans="1:8" x14ac:dyDescent="0.25">
      <c r="A2294" s="396" t="e">
        <f>"INN."&amp;EIGNIR!$B$3&amp;C2294</f>
        <v>#N/A</v>
      </c>
      <c r="B2294" s="511">
        <f>Lönd!AC44</f>
        <v>0</v>
      </c>
      <c r="C2294" s="503" t="s">
        <v>4177</v>
      </c>
      <c r="D2294" s="512"/>
      <c r="F2294" s="547"/>
      <c r="G2294" s="547">
        <f t="shared" si="72"/>
        <v>0</v>
      </c>
      <c r="H2294" s="547">
        <f t="shared" si="73"/>
        <v>0</v>
      </c>
    </row>
    <row r="2295" spans="1:8" x14ac:dyDescent="0.25">
      <c r="A2295" s="396" t="e">
        <f>"INN."&amp;EIGNIR!$B$3&amp;C2295</f>
        <v>#N/A</v>
      </c>
      <c r="B2295" s="511">
        <f>Lönd!AC45</f>
        <v>0</v>
      </c>
      <c r="C2295" s="503" t="s">
        <v>4178</v>
      </c>
      <c r="D2295" s="512"/>
      <c r="F2295" s="547"/>
      <c r="G2295" s="547">
        <f t="shared" si="72"/>
        <v>0</v>
      </c>
      <c r="H2295" s="547">
        <f t="shared" si="73"/>
        <v>0</v>
      </c>
    </row>
    <row r="2296" spans="1:8" x14ac:dyDescent="0.25">
      <c r="A2296" s="396" t="e">
        <f>"INN."&amp;EIGNIR!$B$3&amp;C2296</f>
        <v>#N/A</v>
      </c>
      <c r="B2296" s="511">
        <f>Lönd!AC46</f>
        <v>0</v>
      </c>
      <c r="C2296" s="503" t="s">
        <v>4179</v>
      </c>
      <c r="D2296" s="512"/>
      <c r="F2296" s="547"/>
      <c r="G2296" s="547">
        <f t="shared" si="72"/>
        <v>0</v>
      </c>
      <c r="H2296" s="547">
        <f t="shared" si="73"/>
        <v>0</v>
      </c>
    </row>
    <row r="2297" spans="1:8" x14ac:dyDescent="0.25">
      <c r="A2297" s="396" t="e">
        <f>"INN."&amp;EIGNIR!$B$3&amp;C2297</f>
        <v>#N/A</v>
      </c>
      <c r="B2297" s="511">
        <f>Lönd!AC47</f>
        <v>0</v>
      </c>
      <c r="C2297" s="503" t="s">
        <v>4180</v>
      </c>
      <c r="D2297" s="512"/>
      <c r="F2297" s="547"/>
      <c r="G2297" s="547">
        <f t="shared" si="72"/>
        <v>0</v>
      </c>
      <c r="H2297" s="547">
        <f t="shared" si="73"/>
        <v>0</v>
      </c>
    </row>
    <row r="2298" spans="1:8" x14ac:dyDescent="0.25">
      <c r="A2298" s="396" t="e">
        <f>"INN."&amp;EIGNIR!$B$3&amp;C2298</f>
        <v>#N/A</v>
      </c>
      <c r="B2298" s="511">
        <f>Lönd!AC48</f>
        <v>0</v>
      </c>
      <c r="C2298" s="503" t="s">
        <v>4181</v>
      </c>
      <c r="F2298" s="547"/>
      <c r="G2298" s="547">
        <f t="shared" si="72"/>
        <v>0</v>
      </c>
      <c r="H2298" s="547">
        <f t="shared" si="73"/>
        <v>0</v>
      </c>
    </row>
    <row r="2299" spans="1:8" x14ac:dyDescent="0.25">
      <c r="A2299" s="396" t="e">
        <f>"INN."&amp;EIGNIR!$B$3&amp;C2299</f>
        <v>#N/A</v>
      </c>
      <c r="B2299" s="511">
        <f>Lönd!AC49</f>
        <v>0</v>
      </c>
      <c r="C2299" s="503" t="s">
        <v>4182</v>
      </c>
      <c r="F2299" s="547"/>
      <c r="G2299" s="547">
        <f t="shared" si="72"/>
        <v>0</v>
      </c>
      <c r="H2299" s="547">
        <f t="shared" si="73"/>
        <v>0</v>
      </c>
    </row>
    <row r="2300" spans="1:8" x14ac:dyDescent="0.25">
      <c r="A2300" s="396" t="e">
        <f>"INN."&amp;EIGNIR!$B$3&amp;C2300</f>
        <v>#N/A</v>
      </c>
      <c r="B2300" s="511">
        <f>Lönd!AC50</f>
        <v>0</v>
      </c>
      <c r="C2300" s="503" t="s">
        <v>4183</v>
      </c>
      <c r="F2300" s="547"/>
      <c r="G2300" s="547">
        <f t="shared" si="72"/>
        <v>0</v>
      </c>
      <c r="H2300" s="547">
        <f t="shared" si="73"/>
        <v>0</v>
      </c>
    </row>
    <row r="2301" spans="1:8" x14ac:dyDescent="0.25">
      <c r="A2301" s="396" t="e">
        <f>"INN."&amp;EIGNIR!$B$3&amp;C2301</f>
        <v>#N/A</v>
      </c>
      <c r="B2301" s="511">
        <f>Lönd!AC51</f>
        <v>0</v>
      </c>
      <c r="C2301" s="503" t="s">
        <v>4184</v>
      </c>
      <c r="F2301" s="547"/>
      <c r="G2301" s="547">
        <f t="shared" si="72"/>
        <v>0</v>
      </c>
      <c r="H2301" s="547">
        <f t="shared" si="73"/>
        <v>0</v>
      </c>
    </row>
    <row r="2302" spans="1:8" x14ac:dyDescent="0.25">
      <c r="A2302" s="396" t="e">
        <f>"INN."&amp;EIGNIR!$B$3&amp;C2302</f>
        <v>#N/A</v>
      </c>
      <c r="B2302" s="511">
        <f>Lönd!AC52</f>
        <v>0</v>
      </c>
      <c r="C2302" s="503" t="s">
        <v>4185</v>
      </c>
      <c r="F2302" s="547"/>
      <c r="G2302" s="547">
        <f t="shared" si="72"/>
        <v>0</v>
      </c>
      <c r="H2302" s="547">
        <f t="shared" si="73"/>
        <v>0</v>
      </c>
    </row>
    <row r="2303" spans="1:8" x14ac:dyDescent="0.25">
      <c r="A2303" s="396" t="e">
        <f>"INN."&amp;EIGNIR!$B$3&amp;C2303</f>
        <v>#N/A</v>
      </c>
      <c r="B2303" s="511">
        <f>Lönd!AC53</f>
        <v>0</v>
      </c>
      <c r="C2303" s="503" t="s">
        <v>4186</v>
      </c>
      <c r="F2303" s="547"/>
      <c r="G2303" s="547">
        <f t="shared" si="72"/>
        <v>0</v>
      </c>
      <c r="H2303" s="547">
        <f t="shared" si="73"/>
        <v>0</v>
      </c>
    </row>
    <row r="2304" spans="1:8" x14ac:dyDescent="0.25">
      <c r="A2304" s="396" t="e">
        <f>"INN."&amp;EIGNIR!$B$3&amp;C2304</f>
        <v>#N/A</v>
      </c>
      <c r="B2304" s="511">
        <f>Lönd!AC54</f>
        <v>0</v>
      </c>
      <c r="C2304" s="503" t="s">
        <v>4187</v>
      </c>
      <c r="F2304" s="547"/>
      <c r="G2304" s="547">
        <f t="shared" ref="G2304:G2367" si="74">+F2304-B2304</f>
        <v>0</v>
      </c>
      <c r="H2304" s="547">
        <f t="shared" si="73"/>
        <v>0</v>
      </c>
    </row>
    <row r="2305" spans="1:8" collapsed="1" x14ac:dyDescent="0.25">
      <c r="A2305" s="396" t="e">
        <f>"INN."&amp;EIGNIR!$B$3&amp;C2305</f>
        <v>#N/A</v>
      </c>
      <c r="B2305" s="511">
        <f>Lönd!AD5</f>
        <v>0</v>
      </c>
      <c r="C2305" s="503" t="s">
        <v>4188</v>
      </c>
      <c r="D2305" s="504" t="s">
        <v>4189</v>
      </c>
      <c r="F2305" s="547"/>
      <c r="G2305" s="547">
        <f t="shared" si="74"/>
        <v>0</v>
      </c>
      <c r="H2305" s="547">
        <f t="shared" ref="H2305:H2368" si="75">+ABS(G2305)</f>
        <v>0</v>
      </c>
    </row>
    <row r="2306" spans="1:8" x14ac:dyDescent="0.25">
      <c r="A2306" s="396" t="e">
        <f>"INN."&amp;EIGNIR!$B$3&amp;C2306</f>
        <v>#N/A</v>
      </c>
      <c r="B2306" s="511">
        <f>Lönd!AD6</f>
        <v>0</v>
      </c>
      <c r="C2306" s="503" t="s">
        <v>4190</v>
      </c>
      <c r="F2306" s="547"/>
      <c r="G2306" s="547">
        <f t="shared" si="74"/>
        <v>0</v>
      </c>
      <c r="H2306" s="547">
        <f t="shared" si="75"/>
        <v>0</v>
      </c>
    </row>
    <row r="2307" spans="1:8" x14ac:dyDescent="0.25">
      <c r="A2307" s="396" t="e">
        <f>"INN."&amp;EIGNIR!$B$3&amp;C2307</f>
        <v>#N/A</v>
      </c>
      <c r="B2307" s="511">
        <f>Lönd!AD7</f>
        <v>0</v>
      </c>
      <c r="C2307" s="503" t="s">
        <v>4191</v>
      </c>
      <c r="D2307" s="512"/>
      <c r="F2307" s="547"/>
      <c r="G2307" s="547">
        <f t="shared" si="74"/>
        <v>0</v>
      </c>
      <c r="H2307" s="547">
        <f t="shared" si="75"/>
        <v>0</v>
      </c>
    </row>
    <row r="2308" spans="1:8" x14ac:dyDescent="0.25">
      <c r="A2308" s="396" t="e">
        <f>"INN."&amp;EIGNIR!$B$3&amp;C2308</f>
        <v>#N/A</v>
      </c>
      <c r="B2308" s="511">
        <f>Lönd!AD8</f>
        <v>0</v>
      </c>
      <c r="C2308" s="503" t="s">
        <v>4192</v>
      </c>
      <c r="D2308" s="512"/>
      <c r="F2308" s="547"/>
      <c r="G2308" s="547">
        <f t="shared" si="74"/>
        <v>0</v>
      </c>
      <c r="H2308" s="547">
        <f t="shared" si="75"/>
        <v>0</v>
      </c>
    </row>
    <row r="2309" spans="1:8" x14ac:dyDescent="0.25">
      <c r="A2309" s="396" t="e">
        <f>"INN."&amp;EIGNIR!$B$3&amp;C2309</f>
        <v>#N/A</v>
      </c>
      <c r="B2309" s="511">
        <f>Lönd!AD9</f>
        <v>0</v>
      </c>
      <c r="C2309" s="503" t="s">
        <v>4193</v>
      </c>
      <c r="D2309" s="512"/>
      <c r="F2309" s="547"/>
      <c r="G2309" s="547">
        <f t="shared" si="74"/>
        <v>0</v>
      </c>
      <c r="H2309" s="547">
        <f t="shared" si="75"/>
        <v>0</v>
      </c>
    </row>
    <row r="2310" spans="1:8" x14ac:dyDescent="0.25">
      <c r="A2310" s="396" t="e">
        <f>"INN."&amp;EIGNIR!$B$3&amp;C2310</f>
        <v>#N/A</v>
      </c>
      <c r="B2310" s="511">
        <f>Lönd!AD10</f>
        <v>0</v>
      </c>
      <c r="C2310" s="503" t="s">
        <v>4194</v>
      </c>
      <c r="D2310" s="512"/>
      <c r="F2310" s="547"/>
      <c r="G2310" s="547">
        <f t="shared" si="74"/>
        <v>0</v>
      </c>
      <c r="H2310" s="547">
        <f t="shared" si="75"/>
        <v>0</v>
      </c>
    </row>
    <row r="2311" spans="1:8" x14ac:dyDescent="0.25">
      <c r="A2311" s="396" t="e">
        <f>"INN."&amp;EIGNIR!$B$3&amp;C2311</f>
        <v>#N/A</v>
      </c>
      <c r="B2311" s="511">
        <f>Lönd!AD11</f>
        <v>0</v>
      </c>
      <c r="C2311" s="503" t="s">
        <v>4195</v>
      </c>
      <c r="D2311" s="512"/>
      <c r="F2311" s="547"/>
      <c r="G2311" s="547">
        <f t="shared" si="74"/>
        <v>0</v>
      </c>
      <c r="H2311" s="547">
        <f t="shared" si="75"/>
        <v>0</v>
      </c>
    </row>
    <row r="2312" spans="1:8" x14ac:dyDescent="0.25">
      <c r="A2312" s="396" t="e">
        <f>"INN."&amp;EIGNIR!$B$3&amp;C2312</f>
        <v>#N/A</v>
      </c>
      <c r="B2312" s="511">
        <f>Lönd!AD12</f>
        <v>0</v>
      </c>
      <c r="C2312" s="503" t="s">
        <v>4196</v>
      </c>
      <c r="D2312" s="512"/>
      <c r="F2312" s="547"/>
      <c r="G2312" s="547">
        <f t="shared" si="74"/>
        <v>0</v>
      </c>
      <c r="H2312" s="547">
        <f t="shared" si="75"/>
        <v>0</v>
      </c>
    </row>
    <row r="2313" spans="1:8" x14ac:dyDescent="0.25">
      <c r="A2313" s="396" t="e">
        <f>"INN."&amp;EIGNIR!$B$3&amp;C2313</f>
        <v>#N/A</v>
      </c>
      <c r="B2313" s="511">
        <f>Lönd!AD13</f>
        <v>0</v>
      </c>
      <c r="C2313" s="503" t="s">
        <v>4197</v>
      </c>
      <c r="D2313" s="512"/>
      <c r="F2313" s="547"/>
      <c r="G2313" s="547">
        <f t="shared" si="74"/>
        <v>0</v>
      </c>
      <c r="H2313" s="547">
        <f t="shared" si="75"/>
        <v>0</v>
      </c>
    </row>
    <row r="2314" spans="1:8" x14ac:dyDescent="0.25">
      <c r="A2314" s="396" t="e">
        <f>"INN."&amp;EIGNIR!$B$3&amp;C2314</f>
        <v>#N/A</v>
      </c>
      <c r="B2314" s="511">
        <f>Lönd!AD14</f>
        <v>0</v>
      </c>
      <c r="C2314" s="503" t="s">
        <v>4198</v>
      </c>
      <c r="D2314" s="512"/>
      <c r="F2314" s="547"/>
      <c r="G2314" s="547">
        <f t="shared" si="74"/>
        <v>0</v>
      </c>
      <c r="H2314" s="547">
        <f t="shared" si="75"/>
        <v>0</v>
      </c>
    </row>
    <row r="2315" spans="1:8" x14ac:dyDescent="0.25">
      <c r="A2315" s="396" t="e">
        <f>"INN."&amp;EIGNIR!$B$3&amp;C2315</f>
        <v>#N/A</v>
      </c>
      <c r="B2315" s="511">
        <f>Lönd!AD15</f>
        <v>0</v>
      </c>
      <c r="C2315" s="503" t="s">
        <v>4199</v>
      </c>
      <c r="D2315" s="512"/>
      <c r="F2315" s="547"/>
      <c r="G2315" s="547">
        <f t="shared" si="74"/>
        <v>0</v>
      </c>
      <c r="H2315" s="547">
        <f t="shared" si="75"/>
        <v>0</v>
      </c>
    </row>
    <row r="2316" spans="1:8" x14ac:dyDescent="0.25">
      <c r="A2316" s="396" t="e">
        <f>"INN."&amp;EIGNIR!$B$3&amp;C2316</f>
        <v>#N/A</v>
      </c>
      <c r="B2316" s="511">
        <f>Lönd!AD16</f>
        <v>0</v>
      </c>
      <c r="C2316" s="503" t="s">
        <v>4200</v>
      </c>
      <c r="D2316" s="512"/>
      <c r="F2316" s="547"/>
      <c r="G2316" s="547">
        <f t="shared" si="74"/>
        <v>0</v>
      </c>
      <c r="H2316" s="547">
        <f t="shared" si="75"/>
        <v>0</v>
      </c>
    </row>
    <row r="2317" spans="1:8" x14ac:dyDescent="0.25">
      <c r="A2317" s="396" t="e">
        <f>"INN."&amp;EIGNIR!$B$3&amp;C2317</f>
        <v>#N/A</v>
      </c>
      <c r="B2317" s="511">
        <f>Lönd!AD17</f>
        <v>0</v>
      </c>
      <c r="C2317" s="503" t="s">
        <v>4201</v>
      </c>
      <c r="D2317" s="512"/>
      <c r="F2317" s="547"/>
      <c r="G2317" s="547">
        <f t="shared" si="74"/>
        <v>0</v>
      </c>
      <c r="H2317" s="547">
        <f t="shared" si="75"/>
        <v>0</v>
      </c>
    </row>
    <row r="2318" spans="1:8" x14ac:dyDescent="0.25">
      <c r="A2318" s="396" t="e">
        <f>"INN."&amp;EIGNIR!$B$3&amp;C2318</f>
        <v>#N/A</v>
      </c>
      <c r="B2318" s="511">
        <f>Lönd!AD18</f>
        <v>0</v>
      </c>
      <c r="C2318" s="503" t="s">
        <v>4202</v>
      </c>
      <c r="D2318" s="512"/>
      <c r="F2318" s="547"/>
      <c r="G2318" s="547">
        <f t="shared" si="74"/>
        <v>0</v>
      </c>
      <c r="H2318" s="547">
        <f t="shared" si="75"/>
        <v>0</v>
      </c>
    </row>
    <row r="2319" spans="1:8" x14ac:dyDescent="0.25">
      <c r="A2319" s="396" t="e">
        <f>"INN."&amp;EIGNIR!$B$3&amp;C2319</f>
        <v>#N/A</v>
      </c>
      <c r="B2319" s="511">
        <f>Lönd!AD19</f>
        <v>0</v>
      </c>
      <c r="C2319" s="503" t="s">
        <v>4203</v>
      </c>
      <c r="D2319" s="512"/>
      <c r="F2319" s="547"/>
      <c r="G2319" s="547">
        <f t="shared" si="74"/>
        <v>0</v>
      </c>
      <c r="H2319" s="547">
        <f t="shared" si="75"/>
        <v>0</v>
      </c>
    </row>
    <row r="2320" spans="1:8" x14ac:dyDescent="0.25">
      <c r="A2320" s="396" t="e">
        <f>"INN."&amp;EIGNIR!$B$3&amp;C2320</f>
        <v>#N/A</v>
      </c>
      <c r="B2320" s="511">
        <f>Lönd!AD20</f>
        <v>0</v>
      </c>
      <c r="C2320" s="503" t="s">
        <v>4204</v>
      </c>
      <c r="D2320" s="512"/>
      <c r="F2320" s="547"/>
      <c r="G2320" s="547">
        <f t="shared" si="74"/>
        <v>0</v>
      </c>
      <c r="H2320" s="547">
        <f t="shared" si="75"/>
        <v>0</v>
      </c>
    </row>
    <row r="2321" spans="1:8" x14ac:dyDescent="0.25">
      <c r="A2321" s="396" t="e">
        <f>"INN."&amp;EIGNIR!$B$3&amp;C2321</f>
        <v>#N/A</v>
      </c>
      <c r="B2321" s="511">
        <f>Lönd!AD21</f>
        <v>0</v>
      </c>
      <c r="C2321" s="503" t="s">
        <v>4205</v>
      </c>
      <c r="D2321" s="512"/>
      <c r="F2321" s="547"/>
      <c r="G2321" s="547">
        <f t="shared" si="74"/>
        <v>0</v>
      </c>
      <c r="H2321" s="547">
        <f t="shared" si="75"/>
        <v>0</v>
      </c>
    </row>
    <row r="2322" spans="1:8" x14ac:dyDescent="0.25">
      <c r="A2322" s="396" t="e">
        <f>"INN."&amp;EIGNIR!$B$3&amp;C2322</f>
        <v>#N/A</v>
      </c>
      <c r="B2322" s="511">
        <f>Lönd!AD22</f>
        <v>0</v>
      </c>
      <c r="C2322" s="503" t="s">
        <v>4206</v>
      </c>
      <c r="D2322" s="512"/>
      <c r="F2322" s="547"/>
      <c r="G2322" s="547">
        <f t="shared" si="74"/>
        <v>0</v>
      </c>
      <c r="H2322" s="547">
        <f t="shared" si="75"/>
        <v>0</v>
      </c>
    </row>
    <row r="2323" spans="1:8" x14ac:dyDescent="0.25">
      <c r="A2323" s="396" t="e">
        <f>"INN."&amp;EIGNIR!$B$3&amp;C2323</f>
        <v>#N/A</v>
      </c>
      <c r="B2323" s="511">
        <f>Lönd!AD23</f>
        <v>0</v>
      </c>
      <c r="C2323" s="503" t="s">
        <v>4207</v>
      </c>
      <c r="D2323" s="512"/>
      <c r="F2323" s="547"/>
      <c r="G2323" s="547">
        <f t="shared" si="74"/>
        <v>0</v>
      </c>
      <c r="H2323" s="547">
        <f t="shared" si="75"/>
        <v>0</v>
      </c>
    </row>
    <row r="2324" spans="1:8" x14ac:dyDescent="0.25">
      <c r="A2324" s="396" t="e">
        <f>"INN."&amp;EIGNIR!$B$3&amp;C2324</f>
        <v>#N/A</v>
      </c>
      <c r="B2324" s="511">
        <f>Lönd!AD24</f>
        <v>0</v>
      </c>
      <c r="C2324" s="503" t="s">
        <v>4208</v>
      </c>
      <c r="D2324" s="512"/>
      <c r="F2324" s="547"/>
      <c r="G2324" s="547">
        <f t="shared" si="74"/>
        <v>0</v>
      </c>
      <c r="H2324" s="547">
        <f t="shared" si="75"/>
        <v>0</v>
      </c>
    </row>
    <row r="2325" spans="1:8" x14ac:dyDescent="0.25">
      <c r="A2325" s="396" t="e">
        <f>"INN."&amp;EIGNIR!$B$3&amp;C2325</f>
        <v>#N/A</v>
      </c>
      <c r="B2325" s="511">
        <f>Lönd!AD25</f>
        <v>0</v>
      </c>
      <c r="C2325" s="503" t="s">
        <v>4209</v>
      </c>
      <c r="D2325" s="512"/>
      <c r="F2325" s="547"/>
      <c r="G2325" s="547">
        <f t="shared" si="74"/>
        <v>0</v>
      </c>
      <c r="H2325" s="547">
        <f t="shared" si="75"/>
        <v>0</v>
      </c>
    </row>
    <row r="2326" spans="1:8" x14ac:dyDescent="0.25">
      <c r="A2326" s="396" t="e">
        <f>"INN."&amp;EIGNIR!$B$3&amp;C2326</f>
        <v>#N/A</v>
      </c>
      <c r="B2326" s="511">
        <f>Lönd!AD26</f>
        <v>0</v>
      </c>
      <c r="C2326" s="503" t="s">
        <v>4210</v>
      </c>
      <c r="D2326" s="512"/>
      <c r="F2326" s="547"/>
      <c r="G2326" s="547">
        <f t="shared" si="74"/>
        <v>0</v>
      </c>
      <c r="H2326" s="547">
        <f t="shared" si="75"/>
        <v>0</v>
      </c>
    </row>
    <row r="2327" spans="1:8" x14ac:dyDescent="0.25">
      <c r="A2327" s="396" t="e">
        <f>"INN."&amp;EIGNIR!$B$3&amp;C2327</f>
        <v>#N/A</v>
      </c>
      <c r="B2327" s="511">
        <f>Lönd!AD27</f>
        <v>0</v>
      </c>
      <c r="C2327" s="503" t="s">
        <v>4211</v>
      </c>
      <c r="D2327" s="512"/>
      <c r="F2327" s="547"/>
      <c r="G2327" s="547">
        <f t="shared" si="74"/>
        <v>0</v>
      </c>
      <c r="H2327" s="547">
        <f t="shared" si="75"/>
        <v>0</v>
      </c>
    </row>
    <row r="2328" spans="1:8" x14ac:dyDescent="0.25">
      <c r="A2328" s="396" t="e">
        <f>"INN."&amp;EIGNIR!$B$3&amp;C2328</f>
        <v>#N/A</v>
      </c>
      <c r="B2328" s="511">
        <f>Lönd!AD28</f>
        <v>0</v>
      </c>
      <c r="C2328" s="503" t="s">
        <v>4212</v>
      </c>
      <c r="D2328" s="512"/>
      <c r="F2328" s="547"/>
      <c r="G2328" s="547">
        <f t="shared" si="74"/>
        <v>0</v>
      </c>
      <c r="H2328" s="547">
        <f t="shared" si="75"/>
        <v>0</v>
      </c>
    </row>
    <row r="2329" spans="1:8" x14ac:dyDescent="0.25">
      <c r="A2329" s="396" t="e">
        <f>"INN."&amp;EIGNIR!$B$3&amp;C2329</f>
        <v>#N/A</v>
      </c>
      <c r="B2329" s="511">
        <f>Lönd!AD29</f>
        <v>0</v>
      </c>
      <c r="C2329" s="503" t="s">
        <v>4213</v>
      </c>
      <c r="D2329" s="512"/>
      <c r="F2329" s="547"/>
      <c r="G2329" s="547">
        <f t="shared" si="74"/>
        <v>0</v>
      </c>
      <c r="H2329" s="547">
        <f t="shared" si="75"/>
        <v>0</v>
      </c>
    </row>
    <row r="2330" spans="1:8" x14ac:dyDescent="0.25">
      <c r="A2330" s="396" t="e">
        <f>"INN."&amp;EIGNIR!$B$3&amp;C2330</f>
        <v>#N/A</v>
      </c>
      <c r="B2330" s="511">
        <f>Lönd!AD30</f>
        <v>0</v>
      </c>
      <c r="C2330" s="503" t="s">
        <v>4214</v>
      </c>
      <c r="D2330" s="512"/>
      <c r="F2330" s="547"/>
      <c r="G2330" s="547">
        <f t="shared" si="74"/>
        <v>0</v>
      </c>
      <c r="H2330" s="547">
        <f t="shared" si="75"/>
        <v>0</v>
      </c>
    </row>
    <row r="2331" spans="1:8" x14ac:dyDescent="0.25">
      <c r="A2331" s="396" t="e">
        <f>"INN."&amp;EIGNIR!$B$3&amp;C2331</f>
        <v>#N/A</v>
      </c>
      <c r="B2331" s="511">
        <f>Lönd!AD31</f>
        <v>0</v>
      </c>
      <c r="C2331" s="503" t="s">
        <v>4215</v>
      </c>
      <c r="D2331" s="512"/>
      <c r="F2331" s="547"/>
      <c r="G2331" s="547">
        <f t="shared" si="74"/>
        <v>0</v>
      </c>
      <c r="H2331" s="547">
        <f t="shared" si="75"/>
        <v>0</v>
      </c>
    </row>
    <row r="2332" spans="1:8" x14ac:dyDescent="0.25">
      <c r="A2332" s="396" t="e">
        <f>"INN."&amp;EIGNIR!$B$3&amp;C2332</f>
        <v>#N/A</v>
      </c>
      <c r="B2332" s="511">
        <f>Lönd!AD32</f>
        <v>0</v>
      </c>
      <c r="C2332" s="503" t="s">
        <v>4216</v>
      </c>
      <c r="D2332" s="512"/>
      <c r="F2332" s="547"/>
      <c r="G2332" s="547">
        <f t="shared" si="74"/>
        <v>0</v>
      </c>
      <c r="H2332" s="547">
        <f t="shared" si="75"/>
        <v>0</v>
      </c>
    </row>
    <row r="2333" spans="1:8" x14ac:dyDescent="0.25">
      <c r="A2333" s="396" t="e">
        <f>"INN."&amp;EIGNIR!$B$3&amp;C2333</f>
        <v>#N/A</v>
      </c>
      <c r="B2333" s="511">
        <f>Lönd!AD33</f>
        <v>0</v>
      </c>
      <c r="C2333" s="503" t="s">
        <v>4217</v>
      </c>
      <c r="D2333" s="512"/>
      <c r="F2333" s="547"/>
      <c r="G2333" s="547">
        <f t="shared" si="74"/>
        <v>0</v>
      </c>
      <c r="H2333" s="547">
        <f t="shared" si="75"/>
        <v>0</v>
      </c>
    </row>
    <row r="2334" spans="1:8" x14ac:dyDescent="0.25">
      <c r="A2334" s="396" t="e">
        <f>"INN."&amp;EIGNIR!$B$3&amp;C2334</f>
        <v>#N/A</v>
      </c>
      <c r="B2334" s="511">
        <f>Lönd!AD34</f>
        <v>0</v>
      </c>
      <c r="C2334" s="503" t="s">
        <v>4218</v>
      </c>
      <c r="D2334" s="512"/>
      <c r="F2334" s="547"/>
      <c r="G2334" s="547">
        <f t="shared" si="74"/>
        <v>0</v>
      </c>
      <c r="H2334" s="547">
        <f t="shared" si="75"/>
        <v>0</v>
      </c>
    </row>
    <row r="2335" spans="1:8" x14ac:dyDescent="0.25">
      <c r="A2335" s="396" t="e">
        <f>"INN."&amp;EIGNIR!$B$3&amp;C2335</f>
        <v>#N/A</v>
      </c>
      <c r="B2335" s="511">
        <f>Lönd!AD35</f>
        <v>0</v>
      </c>
      <c r="C2335" s="503" t="s">
        <v>4219</v>
      </c>
      <c r="D2335" s="512"/>
      <c r="F2335" s="547"/>
      <c r="G2335" s="547">
        <f t="shared" si="74"/>
        <v>0</v>
      </c>
      <c r="H2335" s="547">
        <f t="shared" si="75"/>
        <v>0</v>
      </c>
    </row>
    <row r="2336" spans="1:8" x14ac:dyDescent="0.25">
      <c r="A2336" s="396" t="e">
        <f>"INN."&amp;EIGNIR!$B$3&amp;C2336</f>
        <v>#N/A</v>
      </c>
      <c r="B2336" s="511">
        <f>Lönd!AD36</f>
        <v>0</v>
      </c>
      <c r="C2336" s="503" t="s">
        <v>4220</v>
      </c>
      <c r="D2336" s="512"/>
      <c r="F2336" s="547"/>
      <c r="G2336" s="547">
        <f t="shared" si="74"/>
        <v>0</v>
      </c>
      <c r="H2336" s="547">
        <f t="shared" si="75"/>
        <v>0</v>
      </c>
    </row>
    <row r="2337" spans="1:8" x14ac:dyDescent="0.25">
      <c r="A2337" s="396" t="e">
        <f>"INN."&amp;EIGNIR!$B$3&amp;C2337</f>
        <v>#N/A</v>
      </c>
      <c r="B2337" s="511">
        <f>Lönd!AD37</f>
        <v>0</v>
      </c>
      <c r="C2337" s="503" t="s">
        <v>4221</v>
      </c>
      <c r="D2337" s="512"/>
      <c r="F2337" s="547"/>
      <c r="G2337" s="547">
        <f t="shared" si="74"/>
        <v>0</v>
      </c>
      <c r="H2337" s="547">
        <f t="shared" si="75"/>
        <v>0</v>
      </c>
    </row>
    <row r="2338" spans="1:8" x14ac:dyDescent="0.25">
      <c r="A2338" s="396" t="e">
        <f>"INN."&amp;EIGNIR!$B$3&amp;C2338</f>
        <v>#N/A</v>
      </c>
      <c r="B2338" s="511">
        <f>Lönd!AD38</f>
        <v>0</v>
      </c>
      <c r="C2338" s="503" t="s">
        <v>4222</v>
      </c>
      <c r="D2338" s="512"/>
      <c r="F2338" s="547"/>
      <c r="G2338" s="547">
        <f t="shared" si="74"/>
        <v>0</v>
      </c>
      <c r="H2338" s="547">
        <f t="shared" si="75"/>
        <v>0</v>
      </c>
    </row>
    <row r="2339" spans="1:8" x14ac:dyDescent="0.25">
      <c r="A2339" s="396" t="e">
        <f>"INN."&amp;EIGNIR!$B$3&amp;C2339</f>
        <v>#N/A</v>
      </c>
      <c r="B2339" s="511">
        <f>Lönd!AD39</f>
        <v>0</v>
      </c>
      <c r="C2339" s="503" t="s">
        <v>4223</v>
      </c>
      <c r="D2339" s="512"/>
      <c r="F2339" s="547"/>
      <c r="G2339" s="547">
        <f t="shared" si="74"/>
        <v>0</v>
      </c>
      <c r="H2339" s="547">
        <f t="shared" si="75"/>
        <v>0</v>
      </c>
    </row>
    <row r="2340" spans="1:8" x14ac:dyDescent="0.25">
      <c r="A2340" s="396" t="e">
        <f>"INN."&amp;EIGNIR!$B$3&amp;C2340</f>
        <v>#N/A</v>
      </c>
      <c r="B2340" s="511">
        <f>Lönd!AD40</f>
        <v>0</v>
      </c>
      <c r="C2340" s="503" t="s">
        <v>4224</v>
      </c>
      <c r="D2340" s="512"/>
      <c r="F2340" s="547"/>
      <c r="G2340" s="547">
        <f t="shared" si="74"/>
        <v>0</v>
      </c>
      <c r="H2340" s="547">
        <f t="shared" si="75"/>
        <v>0</v>
      </c>
    </row>
    <row r="2341" spans="1:8" x14ac:dyDescent="0.25">
      <c r="A2341" s="396" t="e">
        <f>"INN."&amp;EIGNIR!$B$3&amp;C2341</f>
        <v>#N/A</v>
      </c>
      <c r="B2341" s="511">
        <f>Lönd!AD41</f>
        <v>0</v>
      </c>
      <c r="C2341" s="503" t="s">
        <v>4225</v>
      </c>
      <c r="D2341" s="512"/>
      <c r="F2341" s="547"/>
      <c r="G2341" s="547">
        <f t="shared" si="74"/>
        <v>0</v>
      </c>
      <c r="H2341" s="547">
        <f t="shared" si="75"/>
        <v>0</v>
      </c>
    </row>
    <row r="2342" spans="1:8" x14ac:dyDescent="0.25">
      <c r="A2342" s="396" t="e">
        <f>"INN."&amp;EIGNIR!$B$3&amp;C2342</f>
        <v>#N/A</v>
      </c>
      <c r="B2342" s="511">
        <f>Lönd!AD42</f>
        <v>0</v>
      </c>
      <c r="C2342" s="503" t="s">
        <v>4226</v>
      </c>
      <c r="D2342" s="512"/>
      <c r="F2342" s="547"/>
      <c r="G2342" s="547">
        <f t="shared" si="74"/>
        <v>0</v>
      </c>
      <c r="H2342" s="547">
        <f t="shared" si="75"/>
        <v>0</v>
      </c>
    </row>
    <row r="2343" spans="1:8" x14ac:dyDescent="0.25">
      <c r="A2343" s="396" t="e">
        <f>"INN."&amp;EIGNIR!$B$3&amp;C2343</f>
        <v>#N/A</v>
      </c>
      <c r="B2343" s="511">
        <f>Lönd!AD43</f>
        <v>0</v>
      </c>
      <c r="C2343" s="503" t="s">
        <v>4227</v>
      </c>
      <c r="D2343" s="512"/>
      <c r="F2343" s="547"/>
      <c r="G2343" s="547">
        <f t="shared" si="74"/>
        <v>0</v>
      </c>
      <c r="H2343" s="547">
        <f t="shared" si="75"/>
        <v>0</v>
      </c>
    </row>
    <row r="2344" spans="1:8" x14ac:dyDescent="0.25">
      <c r="A2344" s="396" t="e">
        <f>"INN."&amp;EIGNIR!$B$3&amp;C2344</f>
        <v>#N/A</v>
      </c>
      <c r="B2344" s="511">
        <f>Lönd!AD44</f>
        <v>0</v>
      </c>
      <c r="C2344" s="503" t="s">
        <v>4228</v>
      </c>
      <c r="D2344" s="512"/>
      <c r="F2344" s="547"/>
      <c r="G2344" s="547">
        <f t="shared" si="74"/>
        <v>0</v>
      </c>
      <c r="H2344" s="547">
        <f t="shared" si="75"/>
        <v>0</v>
      </c>
    </row>
    <row r="2345" spans="1:8" x14ac:dyDescent="0.25">
      <c r="A2345" s="396" t="e">
        <f>"INN."&amp;EIGNIR!$B$3&amp;C2345</f>
        <v>#N/A</v>
      </c>
      <c r="B2345" s="511">
        <f>Lönd!AD45</f>
        <v>0</v>
      </c>
      <c r="C2345" s="503" t="s">
        <v>4229</v>
      </c>
      <c r="D2345" s="512"/>
      <c r="F2345" s="547"/>
      <c r="G2345" s="547">
        <f t="shared" si="74"/>
        <v>0</v>
      </c>
      <c r="H2345" s="547">
        <f t="shared" si="75"/>
        <v>0</v>
      </c>
    </row>
    <row r="2346" spans="1:8" x14ac:dyDescent="0.25">
      <c r="A2346" s="396" t="e">
        <f>"INN."&amp;EIGNIR!$B$3&amp;C2346</f>
        <v>#N/A</v>
      </c>
      <c r="B2346" s="511">
        <f>Lönd!AD46</f>
        <v>0</v>
      </c>
      <c r="C2346" s="503" t="s">
        <v>4230</v>
      </c>
      <c r="D2346" s="512"/>
      <c r="F2346" s="547"/>
      <c r="G2346" s="547">
        <f t="shared" si="74"/>
        <v>0</v>
      </c>
      <c r="H2346" s="547">
        <f t="shared" si="75"/>
        <v>0</v>
      </c>
    </row>
    <row r="2347" spans="1:8" x14ac:dyDescent="0.25">
      <c r="A2347" s="396" t="e">
        <f>"INN."&amp;EIGNIR!$B$3&amp;C2347</f>
        <v>#N/A</v>
      </c>
      <c r="B2347" s="511">
        <f>Lönd!AD47</f>
        <v>0</v>
      </c>
      <c r="C2347" s="503" t="s">
        <v>4231</v>
      </c>
      <c r="D2347" s="512"/>
      <c r="F2347" s="547"/>
      <c r="G2347" s="547">
        <f t="shared" si="74"/>
        <v>0</v>
      </c>
      <c r="H2347" s="547">
        <f t="shared" si="75"/>
        <v>0</v>
      </c>
    </row>
    <row r="2348" spans="1:8" x14ac:dyDescent="0.25">
      <c r="A2348" s="396" t="e">
        <f>"INN."&amp;EIGNIR!$B$3&amp;C2348</f>
        <v>#N/A</v>
      </c>
      <c r="B2348" s="511">
        <f>Lönd!AD48</f>
        <v>0</v>
      </c>
      <c r="C2348" s="503" t="s">
        <v>4232</v>
      </c>
      <c r="F2348" s="547"/>
      <c r="G2348" s="547">
        <f t="shared" si="74"/>
        <v>0</v>
      </c>
      <c r="H2348" s="547">
        <f t="shared" si="75"/>
        <v>0</v>
      </c>
    </row>
    <row r="2349" spans="1:8" x14ac:dyDescent="0.25">
      <c r="A2349" s="396" t="e">
        <f>"INN."&amp;EIGNIR!$B$3&amp;C2349</f>
        <v>#N/A</v>
      </c>
      <c r="B2349" s="511">
        <f>Lönd!AD49</f>
        <v>0</v>
      </c>
      <c r="C2349" s="503" t="s">
        <v>4233</v>
      </c>
      <c r="F2349" s="547"/>
      <c r="G2349" s="547">
        <f t="shared" si="74"/>
        <v>0</v>
      </c>
      <c r="H2349" s="547">
        <f t="shared" si="75"/>
        <v>0</v>
      </c>
    </row>
    <row r="2350" spans="1:8" x14ac:dyDescent="0.25">
      <c r="A2350" s="396" t="e">
        <f>"INN."&amp;EIGNIR!$B$3&amp;C2350</f>
        <v>#N/A</v>
      </c>
      <c r="B2350" s="511">
        <f>Lönd!AD50</f>
        <v>0</v>
      </c>
      <c r="C2350" s="503" t="s">
        <v>4234</v>
      </c>
      <c r="F2350" s="547"/>
      <c r="G2350" s="547">
        <f t="shared" si="74"/>
        <v>0</v>
      </c>
      <c r="H2350" s="547">
        <f t="shared" si="75"/>
        <v>0</v>
      </c>
    </row>
    <row r="2351" spans="1:8" x14ac:dyDescent="0.25">
      <c r="A2351" s="396" t="e">
        <f>"INN."&amp;EIGNIR!$B$3&amp;C2351</f>
        <v>#N/A</v>
      </c>
      <c r="B2351" s="511">
        <f>Lönd!AD51</f>
        <v>0</v>
      </c>
      <c r="C2351" s="503" t="s">
        <v>4235</v>
      </c>
      <c r="F2351" s="547"/>
      <c r="G2351" s="547">
        <f t="shared" si="74"/>
        <v>0</v>
      </c>
      <c r="H2351" s="547">
        <f t="shared" si="75"/>
        <v>0</v>
      </c>
    </row>
    <row r="2352" spans="1:8" x14ac:dyDescent="0.25">
      <c r="A2352" s="396" t="e">
        <f>"INN."&amp;EIGNIR!$B$3&amp;C2352</f>
        <v>#N/A</v>
      </c>
      <c r="B2352" s="511">
        <f>Lönd!AD52</f>
        <v>0</v>
      </c>
      <c r="C2352" s="503" t="s">
        <v>4236</v>
      </c>
      <c r="F2352" s="547"/>
      <c r="G2352" s="547">
        <f t="shared" si="74"/>
        <v>0</v>
      </c>
      <c r="H2352" s="547">
        <f t="shared" si="75"/>
        <v>0</v>
      </c>
    </row>
    <row r="2353" spans="1:8" x14ac:dyDescent="0.25">
      <c r="A2353" s="396" t="e">
        <f>"INN."&amp;EIGNIR!$B$3&amp;C2353</f>
        <v>#N/A</v>
      </c>
      <c r="B2353" s="511">
        <f>Lönd!AD53</f>
        <v>0</v>
      </c>
      <c r="C2353" s="503" t="s">
        <v>4237</v>
      </c>
      <c r="F2353" s="547"/>
      <c r="G2353" s="547">
        <f t="shared" si="74"/>
        <v>0</v>
      </c>
      <c r="H2353" s="547">
        <f t="shared" si="75"/>
        <v>0</v>
      </c>
    </row>
    <row r="2354" spans="1:8" collapsed="1" x14ac:dyDescent="0.25">
      <c r="A2354" s="396" t="e">
        <f>"INN."&amp;EIGNIR!$B$3&amp;C2354</f>
        <v>#N/A</v>
      </c>
      <c r="B2354" s="511">
        <f>Lönd!AD54</f>
        <v>0</v>
      </c>
      <c r="C2354" s="503" t="s">
        <v>4238</v>
      </c>
      <c r="F2354" s="547"/>
      <c r="G2354" s="547">
        <f t="shared" si="74"/>
        <v>0</v>
      </c>
      <c r="H2354" s="547">
        <f t="shared" si="75"/>
        <v>0</v>
      </c>
    </row>
    <row r="2355" spans="1:8" x14ac:dyDescent="0.25">
      <c r="A2355" s="396" t="e">
        <f>"INN."&amp;EIGNIR!$B$3&amp;C2355</f>
        <v>#N/A</v>
      </c>
      <c r="B2355" s="511">
        <f>'Sundurliðun Hlutabréf'!F5</f>
        <v>0</v>
      </c>
      <c r="C2355" s="503" t="s">
        <v>4239</v>
      </c>
      <c r="D2355" s="512" t="s">
        <v>13740</v>
      </c>
      <c r="F2355" s="547"/>
      <c r="G2355" s="547">
        <f t="shared" si="74"/>
        <v>0</v>
      </c>
      <c r="H2355" s="547">
        <f t="shared" si="75"/>
        <v>0</v>
      </c>
    </row>
    <row r="2356" spans="1:8" x14ac:dyDescent="0.25">
      <c r="A2356" s="396" t="e">
        <f>"INN."&amp;EIGNIR!$B$3&amp;C2356</f>
        <v>#N/A</v>
      </c>
      <c r="B2356" s="511">
        <f>'Sundurliðun Hlutabréf'!F6</f>
        <v>0</v>
      </c>
      <c r="C2356" s="503" t="s">
        <v>4240</v>
      </c>
      <c r="D2356" s="504" t="s">
        <v>4241</v>
      </c>
      <c r="F2356" s="547"/>
      <c r="G2356" s="547">
        <f t="shared" si="74"/>
        <v>0</v>
      </c>
      <c r="H2356" s="547">
        <f t="shared" si="75"/>
        <v>0</v>
      </c>
    </row>
    <row r="2357" spans="1:8" x14ac:dyDescent="0.25">
      <c r="A2357" s="396" t="e">
        <f>"INN."&amp;EIGNIR!$B$3&amp;C2357</f>
        <v>#N/A</v>
      </c>
      <c r="B2357" s="511">
        <f>'Sundurliðun Hlutabréf'!F7</f>
        <v>0</v>
      </c>
      <c r="C2357" s="503" t="s">
        <v>4242</v>
      </c>
      <c r="F2357" s="547"/>
      <c r="G2357" s="547">
        <f t="shared" si="74"/>
        <v>0</v>
      </c>
      <c r="H2357" s="547">
        <f t="shared" si="75"/>
        <v>0</v>
      </c>
    </row>
    <row r="2358" spans="1:8" x14ac:dyDescent="0.25">
      <c r="A2358" s="396" t="e">
        <f>"INN."&amp;EIGNIR!$B$3&amp;C2358</f>
        <v>#N/A</v>
      </c>
      <c r="B2358" s="511">
        <f>'Sundurliðun Hlutabréf'!F8</f>
        <v>0</v>
      </c>
      <c r="C2358" s="503" t="s">
        <v>4243</v>
      </c>
      <c r="F2358" s="547"/>
      <c r="G2358" s="547">
        <f t="shared" si="74"/>
        <v>0</v>
      </c>
      <c r="H2358" s="547">
        <f t="shared" si="75"/>
        <v>0</v>
      </c>
    </row>
    <row r="2359" spans="1:8" x14ac:dyDescent="0.25">
      <c r="A2359" s="396" t="e">
        <f>"INN."&amp;EIGNIR!$B$3&amp;C2359</f>
        <v>#N/A</v>
      </c>
      <c r="B2359" s="511">
        <f>'Sundurliðun Hlutabréf'!F9</f>
        <v>0</v>
      </c>
      <c r="C2359" s="503" t="s">
        <v>4244</v>
      </c>
      <c r="F2359" s="547"/>
      <c r="G2359" s="547">
        <f t="shared" si="74"/>
        <v>0</v>
      </c>
      <c r="H2359" s="547">
        <f t="shared" si="75"/>
        <v>0</v>
      </c>
    </row>
    <row r="2360" spans="1:8" x14ac:dyDescent="0.25">
      <c r="A2360" s="396" t="e">
        <f>"INN."&amp;EIGNIR!$B$3&amp;C2360</f>
        <v>#N/A</v>
      </c>
      <c r="B2360" s="511">
        <f>'Sundurliðun Hlutabréf'!F10</f>
        <v>0</v>
      </c>
      <c r="C2360" s="503" t="s">
        <v>4245</v>
      </c>
      <c r="F2360" s="547"/>
      <c r="G2360" s="547">
        <f t="shared" si="74"/>
        <v>0</v>
      </c>
      <c r="H2360" s="547">
        <f t="shared" si="75"/>
        <v>0</v>
      </c>
    </row>
    <row r="2361" spans="1:8" x14ac:dyDescent="0.25">
      <c r="A2361" s="396" t="e">
        <f>"INN."&amp;EIGNIR!$B$3&amp;C2361</f>
        <v>#N/A</v>
      </c>
      <c r="B2361" s="511">
        <f>'Sundurliðun Hlutabréf'!F11</f>
        <v>0</v>
      </c>
      <c r="C2361" s="503" t="s">
        <v>4246</v>
      </c>
      <c r="F2361" s="547"/>
      <c r="G2361" s="547">
        <f t="shared" si="74"/>
        <v>0</v>
      </c>
      <c r="H2361" s="547">
        <f t="shared" si="75"/>
        <v>0</v>
      </c>
    </row>
    <row r="2362" spans="1:8" x14ac:dyDescent="0.25">
      <c r="A2362" s="396" t="e">
        <f>"INN."&amp;EIGNIR!$B$3&amp;C2362</f>
        <v>#N/A</v>
      </c>
      <c r="B2362" s="511">
        <f>'Sundurliðun Hlutabréf'!F12</f>
        <v>0</v>
      </c>
      <c r="C2362" s="503" t="s">
        <v>4247</v>
      </c>
      <c r="F2362" s="547"/>
      <c r="G2362" s="547">
        <f t="shared" si="74"/>
        <v>0</v>
      </c>
      <c r="H2362" s="547">
        <f t="shared" si="75"/>
        <v>0</v>
      </c>
    </row>
    <row r="2363" spans="1:8" x14ac:dyDescent="0.25">
      <c r="A2363" s="396" t="e">
        <f>"INN."&amp;EIGNIR!$B$3&amp;C2363</f>
        <v>#N/A</v>
      </c>
      <c r="B2363" s="511">
        <f>'Sundurliðun Hlutabréf'!F13</f>
        <v>0</v>
      </c>
      <c r="C2363" s="503" t="s">
        <v>4248</v>
      </c>
      <c r="F2363" s="547"/>
      <c r="G2363" s="547">
        <f t="shared" si="74"/>
        <v>0</v>
      </c>
      <c r="H2363" s="547">
        <f t="shared" si="75"/>
        <v>0</v>
      </c>
    </row>
    <row r="2364" spans="1:8" x14ac:dyDescent="0.25">
      <c r="A2364" s="396" t="e">
        <f>"INN."&amp;EIGNIR!$B$3&amp;C2364</f>
        <v>#N/A</v>
      </c>
      <c r="B2364" s="511">
        <f>'Sundurliðun Hlutabréf'!F14</f>
        <v>0</v>
      </c>
      <c r="C2364" s="503" t="s">
        <v>4249</v>
      </c>
      <c r="F2364" s="547"/>
      <c r="G2364" s="547">
        <f t="shared" si="74"/>
        <v>0</v>
      </c>
      <c r="H2364" s="547">
        <f t="shared" si="75"/>
        <v>0</v>
      </c>
    </row>
    <row r="2365" spans="1:8" x14ac:dyDescent="0.25">
      <c r="A2365" s="396" t="e">
        <f>"INN."&amp;EIGNIR!$B$3&amp;C2365</f>
        <v>#N/A</v>
      </c>
      <c r="B2365" s="511">
        <f>'Sundurliðun Hlutabréf'!F15</f>
        <v>0</v>
      </c>
      <c r="C2365" s="503" t="s">
        <v>4250</v>
      </c>
      <c r="F2365" s="547"/>
      <c r="G2365" s="547">
        <f t="shared" si="74"/>
        <v>0</v>
      </c>
      <c r="H2365" s="547">
        <f t="shared" si="75"/>
        <v>0</v>
      </c>
    </row>
    <row r="2366" spans="1:8" x14ac:dyDescent="0.25">
      <c r="A2366" s="396" t="e">
        <f>"INN."&amp;EIGNIR!$B$3&amp;C2366</f>
        <v>#N/A</v>
      </c>
      <c r="B2366" s="511">
        <f>'Sundurliðun Hlutabréf'!F16</f>
        <v>0</v>
      </c>
      <c r="C2366" s="503" t="s">
        <v>4251</v>
      </c>
      <c r="F2366" s="547"/>
      <c r="G2366" s="547">
        <f t="shared" si="74"/>
        <v>0</v>
      </c>
      <c r="H2366" s="547">
        <f t="shared" si="75"/>
        <v>0</v>
      </c>
    </row>
    <row r="2367" spans="1:8" x14ac:dyDescent="0.25">
      <c r="A2367" s="396" t="e">
        <f>"INN."&amp;EIGNIR!$B$3&amp;C2367</f>
        <v>#N/A</v>
      </c>
      <c r="B2367" s="511">
        <f>'Sundurliðun Hlutabréf'!F17</f>
        <v>0</v>
      </c>
      <c r="C2367" s="503" t="s">
        <v>4252</v>
      </c>
      <c r="F2367" s="547"/>
      <c r="G2367" s="547">
        <f t="shared" si="74"/>
        <v>0</v>
      </c>
      <c r="H2367" s="547">
        <f t="shared" si="75"/>
        <v>0</v>
      </c>
    </row>
    <row r="2368" spans="1:8" x14ac:dyDescent="0.25">
      <c r="A2368" s="396" t="e">
        <f>"INN."&amp;EIGNIR!$B$3&amp;C2368</f>
        <v>#N/A</v>
      </c>
      <c r="B2368" s="511">
        <f>'Sundurliðun Hlutabréf'!F18</f>
        <v>0</v>
      </c>
      <c r="C2368" s="503" t="s">
        <v>4253</v>
      </c>
      <c r="F2368" s="547"/>
      <c r="G2368" s="547">
        <f t="shared" ref="G2368:G2431" si="76">+F2368-B2368</f>
        <v>0</v>
      </c>
      <c r="H2368" s="547">
        <f t="shared" si="75"/>
        <v>0</v>
      </c>
    </row>
    <row r="2369" spans="1:8" x14ac:dyDescent="0.25">
      <c r="A2369" s="396" t="e">
        <f>"INN."&amp;EIGNIR!$B$3&amp;C2369</f>
        <v>#N/A</v>
      </c>
      <c r="B2369" s="511">
        <f>'Sundurliðun Hlutabréf'!F19</f>
        <v>0</v>
      </c>
      <c r="C2369" s="503" t="s">
        <v>4254</v>
      </c>
      <c r="F2369" s="547"/>
      <c r="G2369" s="547">
        <f t="shared" si="76"/>
        <v>0</v>
      </c>
      <c r="H2369" s="547">
        <f t="shared" ref="H2369:H2432" si="77">+ABS(G2369)</f>
        <v>0</v>
      </c>
    </row>
    <row r="2370" spans="1:8" x14ac:dyDescent="0.25">
      <c r="A2370" s="396" t="e">
        <f>"INN."&amp;EIGNIR!$B$3&amp;C2370</f>
        <v>#N/A</v>
      </c>
      <c r="B2370" s="511">
        <f>'Sundurliðun Hlutabréf'!F23</f>
        <v>0</v>
      </c>
      <c r="C2370" s="503" t="s">
        <v>4255</v>
      </c>
      <c r="F2370" s="547"/>
      <c r="G2370" s="547">
        <f t="shared" si="76"/>
        <v>0</v>
      </c>
      <c r="H2370" s="547">
        <f t="shared" si="77"/>
        <v>0</v>
      </c>
    </row>
    <row r="2371" spans="1:8" x14ac:dyDescent="0.25">
      <c r="A2371" s="396" t="e">
        <f>"INN."&amp;EIGNIR!$B$3&amp;C2371</f>
        <v>#N/A</v>
      </c>
      <c r="B2371" s="511">
        <f>'Sundurliðun Hlutabréf'!F24</f>
        <v>0</v>
      </c>
      <c r="C2371" s="503" t="s">
        <v>4256</v>
      </c>
      <c r="D2371" s="504" t="s">
        <v>3031</v>
      </c>
      <c r="F2371" s="547"/>
      <c r="G2371" s="547">
        <f t="shared" si="76"/>
        <v>0</v>
      </c>
      <c r="H2371" s="547">
        <f t="shared" si="77"/>
        <v>0</v>
      </c>
    </row>
    <row r="2372" spans="1:8" x14ac:dyDescent="0.25">
      <c r="A2372" s="396" t="e">
        <f>"INN."&amp;EIGNIR!$B$3&amp;C2372</f>
        <v>#N/A</v>
      </c>
      <c r="B2372" s="511">
        <f>'Sundurliðun Hlutabréf'!F26</f>
        <v>0</v>
      </c>
      <c r="C2372" s="503" t="s">
        <v>4257</v>
      </c>
      <c r="F2372" s="547"/>
      <c r="G2372" s="547">
        <f t="shared" si="76"/>
        <v>0</v>
      </c>
      <c r="H2372" s="547">
        <f t="shared" si="77"/>
        <v>0</v>
      </c>
    </row>
    <row r="2373" spans="1:8" x14ac:dyDescent="0.25">
      <c r="A2373" s="396" t="e">
        <f>"INN."&amp;EIGNIR!$B$3&amp;C2373</f>
        <v>#N/A</v>
      </c>
      <c r="B2373" s="511">
        <f>'Sundurliðun Hlutabréf'!F27</f>
        <v>0</v>
      </c>
      <c r="C2373" s="503" t="s">
        <v>4258</v>
      </c>
      <c r="F2373" s="547"/>
      <c r="G2373" s="547">
        <f t="shared" si="76"/>
        <v>0</v>
      </c>
      <c r="H2373" s="547">
        <f t="shared" si="77"/>
        <v>0</v>
      </c>
    </row>
    <row r="2374" spans="1:8" x14ac:dyDescent="0.25">
      <c r="A2374" s="396" t="e">
        <f>"INN."&amp;EIGNIR!$B$3&amp;C2374</f>
        <v>#N/A</v>
      </c>
      <c r="B2374" s="511">
        <f>'Sundurliðun Hlutabréf'!F28</f>
        <v>0</v>
      </c>
      <c r="C2374" s="503" t="s">
        <v>4259</v>
      </c>
      <c r="F2374" s="547"/>
      <c r="G2374" s="547">
        <f t="shared" si="76"/>
        <v>0</v>
      </c>
      <c r="H2374" s="547">
        <f t="shared" si="77"/>
        <v>0</v>
      </c>
    </row>
    <row r="2375" spans="1:8" x14ac:dyDescent="0.25">
      <c r="A2375" s="396" t="e">
        <f>"INN."&amp;EIGNIR!$B$3&amp;C2375</f>
        <v>#N/A</v>
      </c>
      <c r="B2375" s="511">
        <f>'Sundurliðun Hlutabréf'!F29</f>
        <v>0</v>
      </c>
      <c r="C2375" s="503" t="s">
        <v>4260</v>
      </c>
      <c r="F2375" s="547"/>
      <c r="G2375" s="547">
        <f t="shared" si="76"/>
        <v>0</v>
      </c>
      <c r="H2375" s="547">
        <f t="shared" si="77"/>
        <v>0</v>
      </c>
    </row>
    <row r="2376" spans="1:8" x14ac:dyDescent="0.25">
      <c r="A2376" s="396" t="e">
        <f>"INN."&amp;EIGNIR!$B$3&amp;C2376</f>
        <v>#N/A</v>
      </c>
      <c r="B2376" s="511">
        <f>'Sundurliðun Hlutabréf'!F31</f>
        <v>0</v>
      </c>
      <c r="C2376" s="503" t="s">
        <v>4261</v>
      </c>
      <c r="F2376" s="547"/>
      <c r="G2376" s="547">
        <f t="shared" si="76"/>
        <v>0</v>
      </c>
      <c r="H2376" s="547">
        <f t="shared" si="77"/>
        <v>0</v>
      </c>
    </row>
    <row r="2377" spans="1:8" x14ac:dyDescent="0.25">
      <c r="A2377" s="396" t="e">
        <f>"INN."&amp;EIGNIR!$B$3&amp;C2377</f>
        <v>#N/A</v>
      </c>
      <c r="B2377" s="511">
        <f>'Sundurliðun Hlutabréf'!F32</f>
        <v>0</v>
      </c>
      <c r="C2377" s="503" t="s">
        <v>4262</v>
      </c>
      <c r="D2377" s="504" t="s">
        <v>2587</v>
      </c>
      <c r="F2377" s="547"/>
      <c r="G2377" s="547">
        <f t="shared" si="76"/>
        <v>0</v>
      </c>
      <c r="H2377" s="547">
        <f t="shared" si="77"/>
        <v>0</v>
      </c>
    </row>
    <row r="2378" spans="1:8" x14ac:dyDescent="0.25">
      <c r="A2378" s="396" t="e">
        <f>"INN."&amp;EIGNIR!$B$3&amp;C2378</f>
        <v>#N/A</v>
      </c>
      <c r="B2378" s="511">
        <f>'Sundurliðun Hlutabréf'!F34</f>
        <v>0</v>
      </c>
      <c r="C2378" s="503" t="s">
        <v>4263</v>
      </c>
      <c r="F2378" s="547"/>
      <c r="G2378" s="547">
        <f t="shared" si="76"/>
        <v>0</v>
      </c>
      <c r="H2378" s="547">
        <f t="shared" si="77"/>
        <v>0</v>
      </c>
    </row>
    <row r="2379" spans="1:8" x14ac:dyDescent="0.25">
      <c r="A2379" s="396" t="e">
        <f>"INN."&amp;EIGNIR!$B$3&amp;C2379</f>
        <v>#N/A</v>
      </c>
      <c r="B2379" s="511">
        <f>'Sundurliðun Hlutabréf'!F35</f>
        <v>0</v>
      </c>
      <c r="C2379" s="503" t="s">
        <v>4264</v>
      </c>
      <c r="F2379" s="547"/>
      <c r="G2379" s="547">
        <f t="shared" si="76"/>
        <v>0</v>
      </c>
      <c r="H2379" s="547">
        <f t="shared" si="77"/>
        <v>0</v>
      </c>
    </row>
    <row r="2380" spans="1:8" x14ac:dyDescent="0.25">
      <c r="A2380" s="396" t="e">
        <f>"INN."&amp;EIGNIR!$B$3&amp;C2380</f>
        <v>#N/A</v>
      </c>
      <c r="B2380" s="511">
        <f>'Sundurliðun Hlutabréf'!F36</f>
        <v>0</v>
      </c>
      <c r="C2380" s="503" t="s">
        <v>4265</v>
      </c>
      <c r="F2380" s="547"/>
      <c r="G2380" s="547">
        <f t="shared" si="76"/>
        <v>0</v>
      </c>
      <c r="H2380" s="547">
        <f t="shared" si="77"/>
        <v>0</v>
      </c>
    </row>
    <row r="2381" spans="1:8" x14ac:dyDescent="0.25">
      <c r="A2381" s="396" t="e">
        <f>"INN."&amp;EIGNIR!$B$3&amp;C2381</f>
        <v>#N/A</v>
      </c>
      <c r="B2381" s="511">
        <f>'Sundurliðun Hlutabréf'!F37</f>
        <v>0</v>
      </c>
      <c r="C2381" s="503" t="s">
        <v>4266</v>
      </c>
      <c r="F2381" s="547"/>
      <c r="G2381" s="547">
        <f t="shared" si="76"/>
        <v>0</v>
      </c>
      <c r="H2381" s="547">
        <f t="shared" si="77"/>
        <v>0</v>
      </c>
    </row>
    <row r="2382" spans="1:8" x14ac:dyDescent="0.25">
      <c r="A2382" s="396" t="e">
        <f>"INN."&amp;EIGNIR!$B$3&amp;C2382</f>
        <v>#N/A</v>
      </c>
      <c r="B2382" s="511">
        <f>'Sundurliðun Hlutabréf'!F38</f>
        <v>0</v>
      </c>
      <c r="C2382" s="503" t="s">
        <v>4267</v>
      </c>
      <c r="F2382" s="547"/>
      <c r="G2382" s="547">
        <f t="shared" si="76"/>
        <v>0</v>
      </c>
      <c r="H2382" s="547">
        <f t="shared" si="77"/>
        <v>0</v>
      </c>
    </row>
    <row r="2383" spans="1:8" x14ac:dyDescent="0.25">
      <c r="A2383" s="396" t="e">
        <f>"INN."&amp;EIGNIR!$B$3&amp;C2383</f>
        <v>#N/A</v>
      </c>
      <c r="B2383" s="511">
        <f>'Sundurliðun Hlutabréf'!F39</f>
        <v>0</v>
      </c>
      <c r="C2383" s="503" t="s">
        <v>4268</v>
      </c>
      <c r="F2383" s="547"/>
      <c r="G2383" s="547">
        <f t="shared" si="76"/>
        <v>0</v>
      </c>
      <c r="H2383" s="547">
        <f t="shared" si="77"/>
        <v>0</v>
      </c>
    </row>
    <row r="2384" spans="1:8" x14ac:dyDescent="0.25">
      <c r="A2384" s="396" t="e">
        <f>"INN."&amp;EIGNIR!$B$3&amp;C2384</f>
        <v>#N/A</v>
      </c>
      <c r="B2384" s="511">
        <f>'Sundurliðun Hlutabréf'!F40</f>
        <v>0</v>
      </c>
      <c r="C2384" s="503" t="s">
        <v>4269</v>
      </c>
      <c r="F2384" s="547"/>
      <c r="G2384" s="547">
        <f t="shared" si="76"/>
        <v>0</v>
      </c>
      <c r="H2384" s="547">
        <f t="shared" si="77"/>
        <v>0</v>
      </c>
    </row>
    <row r="2385" spans="1:8" x14ac:dyDescent="0.25">
      <c r="A2385" s="396" t="e">
        <f>"INN."&amp;EIGNIR!$B$3&amp;C2385</f>
        <v>#N/A</v>
      </c>
      <c r="B2385" s="511">
        <f>'Sundurliðun Hlutabréf'!F41</f>
        <v>0</v>
      </c>
      <c r="C2385" s="503" t="s">
        <v>4270</v>
      </c>
      <c r="F2385" s="547"/>
      <c r="G2385" s="547">
        <f t="shared" si="76"/>
        <v>0</v>
      </c>
      <c r="H2385" s="547">
        <f t="shared" si="77"/>
        <v>0</v>
      </c>
    </row>
    <row r="2386" spans="1:8" x14ac:dyDescent="0.25">
      <c r="A2386" s="396" t="e">
        <f>"INN."&amp;EIGNIR!$B$3&amp;C2386</f>
        <v>#N/A</v>
      </c>
      <c r="B2386" s="511">
        <f>'Sundurliðun Hlutabréf'!F42</f>
        <v>0</v>
      </c>
      <c r="C2386" s="503" t="s">
        <v>4271</v>
      </c>
      <c r="F2386" s="547"/>
      <c r="G2386" s="547">
        <f t="shared" si="76"/>
        <v>0</v>
      </c>
      <c r="H2386" s="547">
        <f t="shared" si="77"/>
        <v>0</v>
      </c>
    </row>
    <row r="2387" spans="1:8" x14ac:dyDescent="0.25">
      <c r="A2387" s="396" t="e">
        <f>"INN."&amp;EIGNIR!$B$3&amp;C2387</f>
        <v>#N/A</v>
      </c>
      <c r="B2387" s="511">
        <f>'Sundurliðun Hlutabréf'!F43</f>
        <v>0</v>
      </c>
      <c r="C2387" s="503" t="s">
        <v>4272</v>
      </c>
      <c r="F2387" s="547"/>
      <c r="G2387" s="547">
        <f t="shared" si="76"/>
        <v>0</v>
      </c>
      <c r="H2387" s="547">
        <f t="shared" si="77"/>
        <v>0</v>
      </c>
    </row>
    <row r="2388" spans="1:8" x14ac:dyDescent="0.25">
      <c r="A2388" s="396" t="e">
        <f>"INN."&amp;EIGNIR!$B$3&amp;C2388</f>
        <v>#N/A</v>
      </c>
      <c r="B2388" s="511">
        <f>'Sundurliðun Hlutabréf'!F44</f>
        <v>0</v>
      </c>
      <c r="C2388" s="503" t="s">
        <v>4273</v>
      </c>
      <c r="F2388" s="547"/>
      <c r="G2388" s="547">
        <f t="shared" si="76"/>
        <v>0</v>
      </c>
      <c r="H2388" s="547">
        <f t="shared" si="77"/>
        <v>0</v>
      </c>
    </row>
    <row r="2389" spans="1:8" x14ac:dyDescent="0.25">
      <c r="A2389" s="396" t="e">
        <f>"INN."&amp;EIGNIR!$B$3&amp;C2389</f>
        <v>#N/A</v>
      </c>
      <c r="B2389" s="511">
        <f>'Sundurliðun Hlutabréf'!F45</f>
        <v>0</v>
      </c>
      <c r="C2389" s="503" t="s">
        <v>4274</v>
      </c>
      <c r="F2389" s="547"/>
      <c r="G2389" s="547">
        <f t="shared" si="76"/>
        <v>0</v>
      </c>
      <c r="H2389" s="547">
        <f t="shared" si="77"/>
        <v>0</v>
      </c>
    </row>
    <row r="2390" spans="1:8" x14ac:dyDescent="0.25">
      <c r="A2390" s="396" t="e">
        <f>"INN."&amp;EIGNIR!$B$3&amp;C2390</f>
        <v>#N/A</v>
      </c>
      <c r="B2390" s="511">
        <f>'Sundurliðun Hlutabréf'!F46</f>
        <v>0</v>
      </c>
      <c r="C2390" s="503" t="s">
        <v>4275</v>
      </c>
      <c r="F2390" s="547"/>
      <c r="G2390" s="547">
        <f t="shared" si="76"/>
        <v>0</v>
      </c>
      <c r="H2390" s="547">
        <f t="shared" si="77"/>
        <v>0</v>
      </c>
    </row>
    <row r="2391" spans="1:8" x14ac:dyDescent="0.25">
      <c r="A2391" s="396" t="e">
        <f>"INN."&amp;EIGNIR!$B$3&amp;C2391</f>
        <v>#N/A</v>
      </c>
      <c r="B2391" s="511">
        <f>'Sundurliðun Hlutabréf'!F50</f>
        <v>0</v>
      </c>
      <c r="C2391" s="503" t="s">
        <v>4276</v>
      </c>
      <c r="D2391" s="512"/>
      <c r="F2391" s="547"/>
      <c r="G2391" s="547">
        <f t="shared" si="76"/>
        <v>0</v>
      </c>
      <c r="H2391" s="547">
        <f t="shared" si="77"/>
        <v>0</v>
      </c>
    </row>
    <row r="2392" spans="1:8" x14ac:dyDescent="0.25">
      <c r="A2392" s="396" t="e">
        <f>"INN."&amp;EIGNIR!$B$3&amp;C2392</f>
        <v>#N/A</v>
      </c>
      <c r="B2392" s="511">
        <f>'Sundurliðun Hlutabréf'!F53</f>
        <v>0</v>
      </c>
      <c r="C2392" s="503" t="s">
        <v>4277</v>
      </c>
      <c r="D2392" s="512"/>
      <c r="F2392" s="547"/>
      <c r="G2392" s="547">
        <f t="shared" si="76"/>
        <v>0</v>
      </c>
      <c r="H2392" s="547">
        <f t="shared" si="77"/>
        <v>0</v>
      </c>
    </row>
    <row r="2393" spans="1:8" x14ac:dyDescent="0.25">
      <c r="A2393" s="396" t="e">
        <f>"INN."&amp;EIGNIR!$B$3&amp;C2393</f>
        <v>#N/A</v>
      </c>
      <c r="B2393" s="511">
        <f>'Sundurliðun Hlutabréf'!F56</f>
        <v>0</v>
      </c>
      <c r="C2393" s="503" t="s">
        <v>4278</v>
      </c>
      <c r="D2393" s="512"/>
      <c r="F2393" s="547"/>
      <c r="G2393" s="547">
        <f t="shared" si="76"/>
        <v>0</v>
      </c>
      <c r="H2393" s="547">
        <f t="shared" si="77"/>
        <v>0</v>
      </c>
    </row>
    <row r="2394" spans="1:8" x14ac:dyDescent="0.25">
      <c r="A2394" s="396" t="e">
        <f>"INN."&amp;EIGNIR!$B$3&amp;C2394</f>
        <v>#N/A</v>
      </c>
      <c r="B2394" s="511">
        <f>'Sundurliðun Hlutabréf'!F58</f>
        <v>0</v>
      </c>
      <c r="C2394" s="503" t="s">
        <v>4279</v>
      </c>
      <c r="D2394" s="512"/>
      <c r="F2394" s="547"/>
      <c r="G2394" s="547">
        <f t="shared" si="76"/>
        <v>0</v>
      </c>
      <c r="H2394" s="547">
        <f t="shared" si="77"/>
        <v>0</v>
      </c>
    </row>
    <row r="2395" spans="1:8" x14ac:dyDescent="0.25">
      <c r="A2395" s="396" t="e">
        <f>"INN."&amp;EIGNIR!$B$3&amp;C2395</f>
        <v>#N/A</v>
      </c>
      <c r="B2395" s="511">
        <f>'Sundurliðun Hlutabréf'!F60</f>
        <v>0</v>
      </c>
      <c r="C2395" s="503" t="s">
        <v>4280</v>
      </c>
      <c r="D2395" s="512" t="s">
        <v>13530</v>
      </c>
      <c r="F2395" s="547"/>
      <c r="G2395" s="547">
        <f t="shared" si="76"/>
        <v>0</v>
      </c>
      <c r="H2395" s="547">
        <f t="shared" si="77"/>
        <v>0</v>
      </c>
    </row>
    <row r="2396" spans="1:8" x14ac:dyDescent="0.25">
      <c r="A2396" s="396" t="e">
        <f>"INN."&amp;EIGNIR!$B$3&amp;C2396</f>
        <v>#N/A</v>
      </c>
      <c r="B2396" s="511">
        <f>'Sundurliðun Hlutabréf'!F61</f>
        <v>0</v>
      </c>
      <c r="C2396" s="503" t="s">
        <v>4281</v>
      </c>
      <c r="D2396" s="512"/>
      <c r="F2396" s="547"/>
      <c r="G2396" s="547">
        <f t="shared" si="76"/>
        <v>0</v>
      </c>
      <c r="H2396" s="547">
        <f t="shared" si="77"/>
        <v>0</v>
      </c>
    </row>
    <row r="2397" spans="1:8" x14ac:dyDescent="0.25">
      <c r="A2397" s="396" t="e">
        <f>"INN."&amp;EIGNIR!$B$3&amp;C2397</f>
        <v>#N/A</v>
      </c>
      <c r="B2397" s="511">
        <f>'Sundurliðun Hlutabréf'!F62</f>
        <v>0</v>
      </c>
      <c r="C2397" s="503" t="s">
        <v>4282</v>
      </c>
      <c r="D2397" s="512"/>
      <c r="F2397" s="547"/>
      <c r="G2397" s="547">
        <f t="shared" si="76"/>
        <v>0</v>
      </c>
      <c r="H2397" s="547">
        <f t="shared" si="77"/>
        <v>0</v>
      </c>
    </row>
    <row r="2398" spans="1:8" x14ac:dyDescent="0.25">
      <c r="A2398" s="396" t="e">
        <f>"INN."&amp;EIGNIR!$B$3&amp;C2398</f>
        <v>#N/A</v>
      </c>
      <c r="B2398" s="511">
        <f>'Sundurliðun Hlutabréf'!F63</f>
        <v>0</v>
      </c>
      <c r="C2398" s="503" t="s">
        <v>4283</v>
      </c>
      <c r="D2398" s="512"/>
      <c r="F2398" s="547"/>
      <c r="G2398" s="547">
        <f t="shared" si="76"/>
        <v>0</v>
      </c>
      <c r="H2398" s="547">
        <f t="shared" si="77"/>
        <v>0</v>
      </c>
    </row>
    <row r="2399" spans="1:8" x14ac:dyDescent="0.25">
      <c r="A2399" s="396" t="e">
        <f>"INN."&amp;EIGNIR!$B$3&amp;C2399</f>
        <v>#N/A</v>
      </c>
      <c r="B2399" s="511">
        <f>'Sundurliðun Hlutabréf'!F64</f>
        <v>0</v>
      </c>
      <c r="C2399" s="503" t="s">
        <v>4284</v>
      </c>
      <c r="D2399" s="512"/>
      <c r="F2399" s="547"/>
      <c r="G2399" s="547">
        <f t="shared" si="76"/>
        <v>0</v>
      </c>
      <c r="H2399" s="547">
        <f t="shared" si="77"/>
        <v>0</v>
      </c>
    </row>
    <row r="2400" spans="1:8" x14ac:dyDescent="0.25">
      <c r="A2400" s="396" t="e">
        <f>"INN."&amp;EIGNIR!$B$3&amp;C2400</f>
        <v>#N/A</v>
      </c>
      <c r="B2400" s="511">
        <f>'Sundurliðun Hlutabréf'!F65</f>
        <v>0</v>
      </c>
      <c r="C2400" s="503" t="s">
        <v>4285</v>
      </c>
      <c r="D2400" s="512"/>
      <c r="F2400" s="547"/>
      <c r="G2400" s="547">
        <f t="shared" si="76"/>
        <v>0</v>
      </c>
      <c r="H2400" s="547">
        <f t="shared" si="77"/>
        <v>0</v>
      </c>
    </row>
    <row r="2401" spans="1:8" x14ac:dyDescent="0.25">
      <c r="A2401" s="396" t="e">
        <f>"INN."&amp;EIGNIR!$B$3&amp;C2401</f>
        <v>#N/A</v>
      </c>
      <c r="B2401" s="511">
        <f>'Sundurliðun Hlutabréf'!F66</f>
        <v>0</v>
      </c>
      <c r="C2401" s="503" t="s">
        <v>4286</v>
      </c>
      <c r="D2401" s="512"/>
      <c r="F2401" s="547"/>
      <c r="G2401" s="547">
        <f t="shared" si="76"/>
        <v>0</v>
      </c>
      <c r="H2401" s="547">
        <f t="shared" si="77"/>
        <v>0</v>
      </c>
    </row>
    <row r="2402" spans="1:8" x14ac:dyDescent="0.25">
      <c r="A2402" s="396" t="e">
        <f>"INN."&amp;EIGNIR!$B$3&amp;C2402</f>
        <v>#N/A</v>
      </c>
      <c r="B2402" s="511">
        <f>'Sundurliðun Hlutabréf'!F67</f>
        <v>0</v>
      </c>
      <c r="C2402" s="503" t="s">
        <v>4287</v>
      </c>
      <c r="D2402" s="512"/>
      <c r="F2402" s="547"/>
      <c r="G2402" s="547">
        <f t="shared" si="76"/>
        <v>0</v>
      </c>
      <c r="H2402" s="547">
        <f t="shared" si="77"/>
        <v>0</v>
      </c>
    </row>
    <row r="2403" spans="1:8" x14ac:dyDescent="0.25">
      <c r="A2403" s="396" t="e">
        <f>"INN."&amp;EIGNIR!$B$3&amp;C2403</f>
        <v>#N/A</v>
      </c>
      <c r="B2403" s="511">
        <f>'Sundurliðun Hlutabréf'!F68</f>
        <v>0</v>
      </c>
      <c r="C2403" s="503" t="s">
        <v>4288</v>
      </c>
      <c r="D2403" s="512"/>
      <c r="F2403" s="547"/>
      <c r="G2403" s="547">
        <f t="shared" si="76"/>
        <v>0</v>
      </c>
      <c r="H2403" s="547">
        <f t="shared" si="77"/>
        <v>0</v>
      </c>
    </row>
    <row r="2404" spans="1:8" x14ac:dyDescent="0.25">
      <c r="A2404" s="396" t="e">
        <f>"INN."&amp;EIGNIR!$B$3&amp;C2404</f>
        <v>#N/A</v>
      </c>
      <c r="B2404" s="511">
        <f>'Sundurliðun Hlutabréf'!F69</f>
        <v>0</v>
      </c>
      <c r="C2404" s="503" t="s">
        <v>4289</v>
      </c>
      <c r="D2404" s="512"/>
      <c r="F2404" s="547"/>
      <c r="G2404" s="547">
        <f t="shared" si="76"/>
        <v>0</v>
      </c>
      <c r="H2404" s="547">
        <f t="shared" si="77"/>
        <v>0</v>
      </c>
    </row>
    <row r="2405" spans="1:8" x14ac:dyDescent="0.25">
      <c r="A2405" s="396" t="e">
        <f>"INN."&amp;EIGNIR!$B$3&amp;C2405</f>
        <v>#N/A</v>
      </c>
      <c r="B2405" s="511">
        <f>'Sundurliðun Hlutabréf'!F70</f>
        <v>0</v>
      </c>
      <c r="C2405" s="503" t="s">
        <v>4290</v>
      </c>
      <c r="D2405" s="512"/>
      <c r="F2405" s="547"/>
      <c r="G2405" s="547">
        <f t="shared" si="76"/>
        <v>0</v>
      </c>
      <c r="H2405" s="547">
        <f t="shared" si="77"/>
        <v>0</v>
      </c>
    </row>
    <row r="2406" spans="1:8" x14ac:dyDescent="0.25">
      <c r="A2406" s="396" t="e">
        <f>"INN."&amp;EIGNIR!$B$3&amp;C2406</f>
        <v>#N/A</v>
      </c>
      <c r="B2406" s="511">
        <f>'Sundurliðun Hlutabréf'!F71</f>
        <v>0</v>
      </c>
      <c r="C2406" s="503" t="s">
        <v>4291</v>
      </c>
      <c r="D2406" s="512"/>
      <c r="F2406" s="547"/>
      <c r="G2406" s="547">
        <f t="shared" si="76"/>
        <v>0</v>
      </c>
      <c r="H2406" s="547">
        <f t="shared" si="77"/>
        <v>0</v>
      </c>
    </row>
    <row r="2407" spans="1:8" x14ac:dyDescent="0.25">
      <c r="A2407" s="396" t="e">
        <f>"INN."&amp;EIGNIR!$B$3&amp;C2407</f>
        <v>#N/A</v>
      </c>
      <c r="B2407" s="511">
        <f>'Sundurliðun Hlutabréf'!F72</f>
        <v>0</v>
      </c>
      <c r="C2407" s="503" t="s">
        <v>4292</v>
      </c>
      <c r="D2407" s="512"/>
      <c r="F2407" s="547"/>
      <c r="G2407" s="547">
        <f t="shared" si="76"/>
        <v>0</v>
      </c>
      <c r="H2407" s="547">
        <f t="shared" si="77"/>
        <v>0</v>
      </c>
    </row>
    <row r="2408" spans="1:8" x14ac:dyDescent="0.25">
      <c r="A2408" s="396" t="e">
        <f>"INN."&amp;EIGNIR!$B$3&amp;C2408</f>
        <v>#N/A</v>
      </c>
      <c r="B2408" s="511">
        <f>'Sundurliðun Hlutabréf'!F76</f>
        <v>0</v>
      </c>
      <c r="C2408" s="503" t="s">
        <v>4293</v>
      </c>
      <c r="D2408" s="512"/>
      <c r="F2408" s="547"/>
      <c r="G2408" s="547">
        <f t="shared" si="76"/>
        <v>0</v>
      </c>
      <c r="H2408" s="547">
        <f t="shared" si="77"/>
        <v>0</v>
      </c>
    </row>
    <row r="2409" spans="1:8" x14ac:dyDescent="0.25">
      <c r="A2409" s="396" t="e">
        <f>"INN."&amp;EIGNIR!$B$3&amp;C2409</f>
        <v>#N/A</v>
      </c>
      <c r="B2409" s="511">
        <f>'Sundurliðun Hlutabréf'!F79</f>
        <v>0</v>
      </c>
      <c r="C2409" s="503" t="s">
        <v>4294</v>
      </c>
      <c r="D2409" s="512"/>
      <c r="F2409" s="547"/>
      <c r="G2409" s="547">
        <f t="shared" si="76"/>
        <v>0</v>
      </c>
      <c r="H2409" s="547">
        <f t="shared" si="77"/>
        <v>0</v>
      </c>
    </row>
    <row r="2410" spans="1:8" x14ac:dyDescent="0.25">
      <c r="A2410" s="396" t="e">
        <f>"INN."&amp;EIGNIR!$B$3&amp;C2410</f>
        <v>#N/A</v>
      </c>
      <c r="B2410" s="511">
        <f>'Sundurliðun Hlutabréf'!F82</f>
        <v>0</v>
      </c>
      <c r="C2410" s="503" t="s">
        <v>4295</v>
      </c>
      <c r="D2410" s="512"/>
      <c r="F2410" s="547"/>
      <c r="G2410" s="547">
        <f t="shared" si="76"/>
        <v>0</v>
      </c>
      <c r="H2410" s="547">
        <f t="shared" si="77"/>
        <v>0</v>
      </c>
    </row>
    <row r="2411" spans="1:8" x14ac:dyDescent="0.25">
      <c r="A2411" s="396" t="e">
        <f>"INN."&amp;EIGNIR!$B$3&amp;C2411</f>
        <v>#N/A</v>
      </c>
      <c r="B2411" s="511">
        <f>'Sundurliðun Hlutabréf'!F84</f>
        <v>0</v>
      </c>
      <c r="C2411" s="503" t="s">
        <v>4296</v>
      </c>
      <c r="D2411" s="512"/>
      <c r="F2411" s="547"/>
      <c r="G2411" s="547">
        <f t="shared" si="76"/>
        <v>0</v>
      </c>
      <c r="H2411" s="547">
        <f t="shared" si="77"/>
        <v>0</v>
      </c>
    </row>
    <row r="2412" spans="1:8" x14ac:dyDescent="0.25">
      <c r="A2412" s="396" t="e">
        <f>"INN."&amp;EIGNIR!$B$3&amp;C2412</f>
        <v>#N/A</v>
      </c>
      <c r="B2412" s="511">
        <f>'Sundurliðun Hlutabréf'!G5</f>
        <v>0</v>
      </c>
      <c r="C2412" s="503" t="s">
        <v>4297</v>
      </c>
      <c r="D2412" s="512" t="s">
        <v>13531</v>
      </c>
      <c r="F2412" s="547"/>
      <c r="G2412" s="547">
        <f t="shared" si="76"/>
        <v>0</v>
      </c>
      <c r="H2412" s="547">
        <f t="shared" si="77"/>
        <v>0</v>
      </c>
    </row>
    <row r="2413" spans="1:8" x14ac:dyDescent="0.25">
      <c r="A2413" s="396" t="e">
        <f>"INN."&amp;EIGNIR!$B$3&amp;C2413</f>
        <v>#N/A</v>
      </c>
      <c r="B2413" s="511">
        <f>'Sundurliðun Hlutabréf'!G6</f>
        <v>0</v>
      </c>
      <c r="C2413" s="503" t="s">
        <v>4298</v>
      </c>
      <c r="D2413" s="512"/>
      <c r="F2413" s="547"/>
      <c r="G2413" s="547">
        <f t="shared" si="76"/>
        <v>0</v>
      </c>
      <c r="H2413" s="547">
        <f t="shared" si="77"/>
        <v>0</v>
      </c>
    </row>
    <row r="2414" spans="1:8" x14ac:dyDescent="0.25">
      <c r="A2414" s="396" t="e">
        <f>"INN."&amp;EIGNIR!$B$3&amp;C2414</f>
        <v>#N/A</v>
      </c>
      <c r="B2414" s="511">
        <f>'Sundurliðun Hlutabréf'!G7</f>
        <v>0</v>
      </c>
      <c r="C2414" s="503" t="s">
        <v>4299</v>
      </c>
      <c r="D2414" s="512"/>
      <c r="F2414" s="547"/>
      <c r="G2414" s="547">
        <f t="shared" si="76"/>
        <v>0</v>
      </c>
      <c r="H2414" s="547">
        <f t="shared" si="77"/>
        <v>0</v>
      </c>
    </row>
    <row r="2415" spans="1:8" x14ac:dyDescent="0.25">
      <c r="A2415" s="396" t="e">
        <f>"INN."&amp;EIGNIR!$B$3&amp;C2415</f>
        <v>#N/A</v>
      </c>
      <c r="B2415" s="511">
        <f>'Sundurliðun Hlutabréf'!G8</f>
        <v>0</v>
      </c>
      <c r="C2415" s="503" t="s">
        <v>4300</v>
      </c>
      <c r="D2415" s="512"/>
      <c r="F2415" s="547"/>
      <c r="G2415" s="547">
        <f t="shared" si="76"/>
        <v>0</v>
      </c>
      <c r="H2415" s="547">
        <f t="shared" si="77"/>
        <v>0</v>
      </c>
    </row>
    <row r="2416" spans="1:8" x14ac:dyDescent="0.25">
      <c r="A2416" s="396" t="e">
        <f>"INN."&amp;EIGNIR!$B$3&amp;C2416</f>
        <v>#N/A</v>
      </c>
      <c r="B2416" s="511">
        <f>'Sundurliðun Hlutabréf'!G9</f>
        <v>0</v>
      </c>
      <c r="C2416" s="503" t="s">
        <v>4301</v>
      </c>
      <c r="D2416" s="512"/>
      <c r="F2416" s="547"/>
      <c r="G2416" s="547">
        <f t="shared" si="76"/>
        <v>0</v>
      </c>
      <c r="H2416" s="547">
        <f t="shared" si="77"/>
        <v>0</v>
      </c>
    </row>
    <row r="2417" spans="1:8" x14ac:dyDescent="0.25">
      <c r="A2417" s="396" t="e">
        <f>"INN."&amp;EIGNIR!$B$3&amp;C2417</f>
        <v>#N/A</v>
      </c>
      <c r="B2417" s="511">
        <f>'Sundurliðun Hlutabréf'!G10</f>
        <v>0</v>
      </c>
      <c r="C2417" s="503" t="s">
        <v>4302</v>
      </c>
      <c r="D2417" s="512"/>
      <c r="F2417" s="547"/>
      <c r="G2417" s="547">
        <f t="shared" si="76"/>
        <v>0</v>
      </c>
      <c r="H2417" s="547">
        <f t="shared" si="77"/>
        <v>0</v>
      </c>
    </row>
    <row r="2418" spans="1:8" x14ac:dyDescent="0.25">
      <c r="A2418" s="396" t="e">
        <f>"INN."&amp;EIGNIR!$B$3&amp;C2418</f>
        <v>#N/A</v>
      </c>
      <c r="B2418" s="511">
        <f>'Sundurliðun Hlutabréf'!G11</f>
        <v>0</v>
      </c>
      <c r="C2418" s="503" t="s">
        <v>4303</v>
      </c>
      <c r="D2418" s="512"/>
      <c r="F2418" s="547"/>
      <c r="G2418" s="547">
        <f t="shared" si="76"/>
        <v>0</v>
      </c>
      <c r="H2418" s="547">
        <f t="shared" si="77"/>
        <v>0</v>
      </c>
    </row>
    <row r="2419" spans="1:8" x14ac:dyDescent="0.25">
      <c r="A2419" s="396" t="e">
        <f>"INN."&amp;EIGNIR!$B$3&amp;C2419</f>
        <v>#N/A</v>
      </c>
      <c r="B2419" s="511">
        <f>'Sundurliðun Hlutabréf'!G12</f>
        <v>0</v>
      </c>
      <c r="C2419" s="503" t="s">
        <v>4304</v>
      </c>
      <c r="D2419" s="512"/>
      <c r="F2419" s="547"/>
      <c r="G2419" s="547">
        <f t="shared" si="76"/>
        <v>0</v>
      </c>
      <c r="H2419" s="547">
        <f t="shared" si="77"/>
        <v>0</v>
      </c>
    </row>
    <row r="2420" spans="1:8" x14ac:dyDescent="0.25">
      <c r="A2420" s="396" t="e">
        <f>"INN."&amp;EIGNIR!$B$3&amp;C2420</f>
        <v>#N/A</v>
      </c>
      <c r="B2420" s="511">
        <f>'Sundurliðun Hlutabréf'!G13</f>
        <v>0</v>
      </c>
      <c r="C2420" s="503" t="s">
        <v>4305</v>
      </c>
      <c r="D2420" s="512"/>
      <c r="F2420" s="547"/>
      <c r="G2420" s="547">
        <f t="shared" si="76"/>
        <v>0</v>
      </c>
      <c r="H2420" s="547">
        <f t="shared" si="77"/>
        <v>0</v>
      </c>
    </row>
    <row r="2421" spans="1:8" x14ac:dyDescent="0.25">
      <c r="A2421" s="396" t="e">
        <f>"INN."&amp;EIGNIR!$B$3&amp;C2421</f>
        <v>#N/A</v>
      </c>
      <c r="B2421" s="511">
        <f>'Sundurliðun Hlutabréf'!G14</f>
        <v>0</v>
      </c>
      <c r="C2421" s="503" t="s">
        <v>4306</v>
      </c>
      <c r="D2421" s="512"/>
      <c r="F2421" s="547"/>
      <c r="G2421" s="547">
        <f t="shared" si="76"/>
        <v>0</v>
      </c>
      <c r="H2421" s="547">
        <f t="shared" si="77"/>
        <v>0</v>
      </c>
    </row>
    <row r="2422" spans="1:8" x14ac:dyDescent="0.25">
      <c r="A2422" s="396" t="e">
        <f>"INN."&amp;EIGNIR!$B$3&amp;C2422</f>
        <v>#N/A</v>
      </c>
      <c r="B2422" s="511">
        <f>'Sundurliðun Hlutabréf'!G15</f>
        <v>0</v>
      </c>
      <c r="C2422" s="503" t="s">
        <v>4307</v>
      </c>
      <c r="D2422" s="512"/>
      <c r="F2422" s="547"/>
      <c r="G2422" s="547">
        <f t="shared" si="76"/>
        <v>0</v>
      </c>
      <c r="H2422" s="547">
        <f t="shared" si="77"/>
        <v>0</v>
      </c>
    </row>
    <row r="2423" spans="1:8" x14ac:dyDescent="0.25">
      <c r="A2423" s="396" t="e">
        <f>"INN."&amp;EIGNIR!$B$3&amp;C2423</f>
        <v>#N/A</v>
      </c>
      <c r="B2423" s="511">
        <f>'Sundurliðun Hlutabréf'!G16</f>
        <v>0</v>
      </c>
      <c r="C2423" s="503" t="s">
        <v>4308</v>
      </c>
      <c r="D2423" s="512"/>
      <c r="F2423" s="547"/>
      <c r="G2423" s="547">
        <f t="shared" si="76"/>
        <v>0</v>
      </c>
      <c r="H2423" s="547">
        <f t="shared" si="77"/>
        <v>0</v>
      </c>
    </row>
    <row r="2424" spans="1:8" x14ac:dyDescent="0.25">
      <c r="A2424" s="396" t="e">
        <f>"INN."&amp;EIGNIR!$B$3&amp;C2424</f>
        <v>#N/A</v>
      </c>
      <c r="B2424" s="511">
        <f>'Sundurliðun Hlutabréf'!G17</f>
        <v>0</v>
      </c>
      <c r="C2424" s="503" t="s">
        <v>4309</v>
      </c>
      <c r="D2424" s="512"/>
      <c r="F2424" s="547"/>
      <c r="G2424" s="547">
        <f t="shared" si="76"/>
        <v>0</v>
      </c>
      <c r="H2424" s="547">
        <f t="shared" si="77"/>
        <v>0</v>
      </c>
    </row>
    <row r="2425" spans="1:8" x14ac:dyDescent="0.25">
      <c r="A2425" s="396" t="e">
        <f>"INN."&amp;EIGNIR!$B$3&amp;C2425</f>
        <v>#N/A</v>
      </c>
      <c r="B2425" s="511">
        <f>'Sundurliðun Hlutabréf'!G18</f>
        <v>0</v>
      </c>
      <c r="C2425" s="503" t="s">
        <v>4310</v>
      </c>
      <c r="D2425" s="512"/>
      <c r="F2425" s="547"/>
      <c r="G2425" s="547">
        <f t="shared" si="76"/>
        <v>0</v>
      </c>
      <c r="H2425" s="547">
        <f t="shared" si="77"/>
        <v>0</v>
      </c>
    </row>
    <row r="2426" spans="1:8" x14ac:dyDescent="0.25">
      <c r="A2426" s="396" t="e">
        <f>"INN."&amp;EIGNIR!$B$3&amp;C2426</f>
        <v>#N/A</v>
      </c>
      <c r="B2426" s="511">
        <f>'Sundurliðun Hlutabréf'!G23</f>
        <v>0</v>
      </c>
      <c r="C2426" s="503" t="s">
        <v>4311</v>
      </c>
      <c r="D2426" s="512"/>
      <c r="F2426" s="547"/>
      <c r="G2426" s="547">
        <f t="shared" si="76"/>
        <v>0</v>
      </c>
      <c r="H2426" s="547">
        <f t="shared" si="77"/>
        <v>0</v>
      </c>
    </row>
    <row r="2427" spans="1:8" x14ac:dyDescent="0.25">
      <c r="A2427" s="396" t="e">
        <f>"INN."&amp;EIGNIR!$B$3&amp;C2427</f>
        <v>#N/A</v>
      </c>
      <c r="B2427" s="511">
        <f>'Sundurliðun Hlutabréf'!G24</f>
        <v>0</v>
      </c>
      <c r="C2427" s="503" t="s">
        <v>4312</v>
      </c>
      <c r="D2427" s="512"/>
      <c r="F2427" s="547"/>
      <c r="G2427" s="547">
        <f t="shared" si="76"/>
        <v>0</v>
      </c>
      <c r="H2427" s="547">
        <f t="shared" si="77"/>
        <v>0</v>
      </c>
    </row>
    <row r="2428" spans="1:8" x14ac:dyDescent="0.25">
      <c r="A2428" s="396" t="e">
        <f>"INN."&amp;EIGNIR!$B$3&amp;C2428</f>
        <v>#N/A</v>
      </c>
      <c r="B2428" s="511">
        <f>'Sundurliðun Hlutabréf'!G26</f>
        <v>0</v>
      </c>
      <c r="C2428" s="503" t="s">
        <v>4313</v>
      </c>
      <c r="D2428" s="512"/>
      <c r="F2428" s="547"/>
      <c r="G2428" s="547">
        <f t="shared" si="76"/>
        <v>0</v>
      </c>
      <c r="H2428" s="547">
        <f t="shared" si="77"/>
        <v>0</v>
      </c>
    </row>
    <row r="2429" spans="1:8" x14ac:dyDescent="0.25">
      <c r="A2429" s="396" t="e">
        <f>"INN."&amp;EIGNIR!$B$3&amp;C2429</f>
        <v>#N/A</v>
      </c>
      <c r="B2429" s="511">
        <f>'Sundurliðun Hlutabréf'!G27</f>
        <v>0</v>
      </c>
      <c r="C2429" s="503" t="s">
        <v>4314</v>
      </c>
      <c r="D2429" s="512"/>
      <c r="F2429" s="547"/>
      <c r="G2429" s="547">
        <f t="shared" si="76"/>
        <v>0</v>
      </c>
      <c r="H2429" s="547">
        <f t="shared" si="77"/>
        <v>0</v>
      </c>
    </row>
    <row r="2430" spans="1:8" x14ac:dyDescent="0.25">
      <c r="A2430" s="396" t="e">
        <f>"INN."&amp;EIGNIR!$B$3&amp;C2430</f>
        <v>#N/A</v>
      </c>
      <c r="B2430" s="511">
        <f>'Sundurliðun Hlutabréf'!G28</f>
        <v>0</v>
      </c>
      <c r="C2430" s="503" t="s">
        <v>4315</v>
      </c>
      <c r="D2430" s="512"/>
      <c r="F2430" s="547"/>
      <c r="G2430" s="547">
        <f t="shared" si="76"/>
        <v>0</v>
      </c>
      <c r="H2430" s="547">
        <f t="shared" si="77"/>
        <v>0</v>
      </c>
    </row>
    <row r="2431" spans="1:8" x14ac:dyDescent="0.25">
      <c r="A2431" s="396" t="e">
        <f>"INN."&amp;EIGNIR!$B$3&amp;C2431</f>
        <v>#N/A</v>
      </c>
      <c r="B2431" s="511">
        <f>'Sundurliðun Hlutabréf'!G29</f>
        <v>0</v>
      </c>
      <c r="C2431" s="503" t="s">
        <v>4316</v>
      </c>
      <c r="D2431" s="512"/>
      <c r="F2431" s="547"/>
      <c r="G2431" s="547">
        <f t="shared" si="76"/>
        <v>0</v>
      </c>
      <c r="H2431" s="547">
        <f t="shared" si="77"/>
        <v>0</v>
      </c>
    </row>
    <row r="2432" spans="1:8" x14ac:dyDescent="0.25">
      <c r="A2432" s="396" t="e">
        <f>"INN."&amp;EIGNIR!$B$3&amp;C2432</f>
        <v>#N/A</v>
      </c>
      <c r="B2432" s="511">
        <f>'Sundurliðun Hlutabréf'!G31</f>
        <v>0</v>
      </c>
      <c r="C2432" s="503" t="s">
        <v>4317</v>
      </c>
      <c r="D2432" s="512"/>
      <c r="F2432" s="547"/>
      <c r="G2432" s="547">
        <f t="shared" ref="G2432:G2495" si="78">+F2432-B2432</f>
        <v>0</v>
      </c>
      <c r="H2432" s="547">
        <f t="shared" si="77"/>
        <v>0</v>
      </c>
    </row>
    <row r="2433" spans="1:8" x14ac:dyDescent="0.25">
      <c r="A2433" s="396" t="e">
        <f>"INN."&amp;EIGNIR!$B$3&amp;C2433</f>
        <v>#N/A</v>
      </c>
      <c r="B2433" s="511">
        <f>'Sundurliðun Hlutabréf'!G32</f>
        <v>0</v>
      </c>
      <c r="C2433" s="503" t="s">
        <v>4318</v>
      </c>
      <c r="D2433" s="512"/>
      <c r="F2433" s="547"/>
      <c r="G2433" s="547">
        <f t="shared" si="78"/>
        <v>0</v>
      </c>
      <c r="H2433" s="547">
        <f t="shared" ref="H2433:H2496" si="79">+ABS(G2433)</f>
        <v>0</v>
      </c>
    </row>
    <row r="2434" spans="1:8" x14ac:dyDescent="0.25">
      <c r="A2434" s="396" t="e">
        <f>"INN."&amp;EIGNIR!$B$3&amp;C2434</f>
        <v>#N/A</v>
      </c>
      <c r="B2434" s="511">
        <f>'Sundurliðun Hlutabréf'!G33</f>
        <v>0</v>
      </c>
      <c r="C2434" s="503" t="s">
        <v>4319</v>
      </c>
      <c r="D2434" s="512"/>
      <c r="F2434" s="547"/>
      <c r="G2434" s="547">
        <f t="shared" si="78"/>
        <v>0</v>
      </c>
      <c r="H2434" s="547">
        <f t="shared" si="79"/>
        <v>0</v>
      </c>
    </row>
    <row r="2435" spans="1:8" x14ac:dyDescent="0.25">
      <c r="A2435" s="396" t="e">
        <f>"INN."&amp;EIGNIR!$B$3&amp;C2435</f>
        <v>#N/A</v>
      </c>
      <c r="B2435" s="511">
        <f>'Sundurliðun Hlutabréf'!G34</f>
        <v>0</v>
      </c>
      <c r="C2435" s="503" t="s">
        <v>4320</v>
      </c>
      <c r="D2435" s="512"/>
      <c r="F2435" s="547"/>
      <c r="G2435" s="547">
        <f t="shared" si="78"/>
        <v>0</v>
      </c>
      <c r="H2435" s="547">
        <f t="shared" si="79"/>
        <v>0</v>
      </c>
    </row>
    <row r="2436" spans="1:8" x14ac:dyDescent="0.25">
      <c r="A2436" s="396" t="e">
        <f>"INN."&amp;EIGNIR!$B$3&amp;C2436</f>
        <v>#N/A</v>
      </c>
      <c r="B2436" s="511">
        <f>'Sundurliðun Hlutabréf'!G35</f>
        <v>0</v>
      </c>
      <c r="C2436" s="503" t="s">
        <v>4321</v>
      </c>
      <c r="D2436" s="512"/>
      <c r="F2436" s="547"/>
      <c r="G2436" s="547">
        <f t="shared" si="78"/>
        <v>0</v>
      </c>
      <c r="H2436" s="547">
        <f t="shared" si="79"/>
        <v>0</v>
      </c>
    </row>
    <row r="2437" spans="1:8" x14ac:dyDescent="0.25">
      <c r="A2437" s="396" t="e">
        <f>"INN."&amp;EIGNIR!$B$3&amp;C2437</f>
        <v>#N/A</v>
      </c>
      <c r="B2437" s="511">
        <f>'Sundurliðun Hlutabréf'!G36</f>
        <v>0</v>
      </c>
      <c r="C2437" s="503" t="s">
        <v>4322</v>
      </c>
      <c r="D2437" s="512"/>
      <c r="F2437" s="547"/>
      <c r="G2437" s="547">
        <f t="shared" si="78"/>
        <v>0</v>
      </c>
      <c r="H2437" s="547">
        <f t="shared" si="79"/>
        <v>0</v>
      </c>
    </row>
    <row r="2438" spans="1:8" x14ac:dyDescent="0.25">
      <c r="A2438" s="396" t="e">
        <f>"INN."&amp;EIGNIR!$B$3&amp;C2438</f>
        <v>#N/A</v>
      </c>
      <c r="B2438" s="511">
        <f>'Sundurliðun Hlutabréf'!G37</f>
        <v>0</v>
      </c>
      <c r="C2438" s="503" t="s">
        <v>4323</v>
      </c>
      <c r="D2438" s="512"/>
      <c r="F2438" s="547"/>
      <c r="G2438" s="547">
        <f t="shared" si="78"/>
        <v>0</v>
      </c>
      <c r="H2438" s="547">
        <f t="shared" si="79"/>
        <v>0</v>
      </c>
    </row>
    <row r="2439" spans="1:8" x14ac:dyDescent="0.25">
      <c r="A2439" s="396" t="e">
        <f>"INN."&amp;EIGNIR!$B$3&amp;C2439</f>
        <v>#N/A</v>
      </c>
      <c r="B2439" s="511">
        <f>'Sundurliðun Hlutabréf'!G38</f>
        <v>0</v>
      </c>
      <c r="C2439" s="503" t="s">
        <v>4324</v>
      </c>
      <c r="D2439" s="512"/>
      <c r="F2439" s="547"/>
      <c r="G2439" s="547">
        <f t="shared" si="78"/>
        <v>0</v>
      </c>
      <c r="H2439" s="547">
        <f t="shared" si="79"/>
        <v>0</v>
      </c>
    </row>
    <row r="2440" spans="1:8" x14ac:dyDescent="0.25">
      <c r="A2440" s="396" t="e">
        <f>"INN."&amp;EIGNIR!$B$3&amp;C2440</f>
        <v>#N/A</v>
      </c>
      <c r="B2440" s="511">
        <f>'Sundurliðun Hlutabréf'!G39</f>
        <v>0</v>
      </c>
      <c r="C2440" s="503" t="s">
        <v>4325</v>
      </c>
      <c r="D2440" s="512"/>
      <c r="F2440" s="547"/>
      <c r="G2440" s="547">
        <f t="shared" si="78"/>
        <v>0</v>
      </c>
      <c r="H2440" s="547">
        <f t="shared" si="79"/>
        <v>0</v>
      </c>
    </row>
    <row r="2441" spans="1:8" x14ac:dyDescent="0.25">
      <c r="A2441" s="396" t="e">
        <f>"INN."&amp;EIGNIR!$B$3&amp;C2441</f>
        <v>#N/A</v>
      </c>
      <c r="B2441" s="511">
        <f>'Sundurliðun Hlutabréf'!G40</f>
        <v>0</v>
      </c>
      <c r="C2441" s="503" t="s">
        <v>4326</v>
      </c>
      <c r="D2441" s="512"/>
      <c r="F2441" s="547"/>
      <c r="G2441" s="547">
        <f t="shared" si="78"/>
        <v>0</v>
      </c>
      <c r="H2441" s="547">
        <f t="shared" si="79"/>
        <v>0</v>
      </c>
    </row>
    <row r="2442" spans="1:8" x14ac:dyDescent="0.25">
      <c r="A2442" s="396" t="e">
        <f>"INN."&amp;EIGNIR!$B$3&amp;C2442</f>
        <v>#N/A</v>
      </c>
      <c r="B2442" s="511">
        <f>'Sundurliðun Hlutabréf'!G41</f>
        <v>0</v>
      </c>
      <c r="C2442" s="503" t="s">
        <v>4327</v>
      </c>
      <c r="D2442" s="512"/>
      <c r="F2442" s="547"/>
      <c r="G2442" s="547">
        <f t="shared" si="78"/>
        <v>0</v>
      </c>
      <c r="H2442" s="547">
        <f t="shared" si="79"/>
        <v>0</v>
      </c>
    </row>
    <row r="2443" spans="1:8" x14ac:dyDescent="0.25">
      <c r="A2443" s="396" t="e">
        <f>"INN."&amp;EIGNIR!$B$3&amp;C2443</f>
        <v>#N/A</v>
      </c>
      <c r="B2443" s="511">
        <f>'Sundurliðun Hlutabréf'!G42</f>
        <v>0</v>
      </c>
      <c r="C2443" s="503" t="s">
        <v>4328</v>
      </c>
      <c r="D2443" s="512"/>
      <c r="F2443" s="547"/>
      <c r="G2443" s="547">
        <f t="shared" si="78"/>
        <v>0</v>
      </c>
      <c r="H2443" s="547">
        <f t="shared" si="79"/>
        <v>0</v>
      </c>
    </row>
    <row r="2444" spans="1:8" x14ac:dyDescent="0.25">
      <c r="A2444" s="396" t="e">
        <f>"INN."&amp;EIGNIR!$B$3&amp;C2444</f>
        <v>#N/A</v>
      </c>
      <c r="B2444" s="511">
        <f>'Sundurliðun Hlutabréf'!G43</f>
        <v>0</v>
      </c>
      <c r="C2444" s="503" t="s">
        <v>4329</v>
      </c>
      <c r="D2444" s="512"/>
      <c r="F2444" s="547"/>
      <c r="G2444" s="547">
        <f t="shared" si="78"/>
        <v>0</v>
      </c>
      <c r="H2444" s="547">
        <f t="shared" si="79"/>
        <v>0</v>
      </c>
    </row>
    <row r="2445" spans="1:8" x14ac:dyDescent="0.25">
      <c r="A2445" s="396" t="e">
        <f>"INN."&amp;EIGNIR!$B$3&amp;C2445</f>
        <v>#N/A</v>
      </c>
      <c r="B2445" s="511">
        <f>'Sundurliðun Hlutabréf'!G44</f>
        <v>0</v>
      </c>
      <c r="C2445" s="503" t="s">
        <v>4330</v>
      </c>
      <c r="D2445" s="512"/>
      <c r="F2445" s="547"/>
      <c r="G2445" s="547">
        <f t="shared" si="78"/>
        <v>0</v>
      </c>
      <c r="H2445" s="547">
        <f t="shared" si="79"/>
        <v>0</v>
      </c>
    </row>
    <row r="2446" spans="1:8" x14ac:dyDescent="0.25">
      <c r="A2446" s="396" t="e">
        <f>"INN."&amp;EIGNIR!$B$3&amp;C2446</f>
        <v>#N/A</v>
      </c>
      <c r="B2446" s="511">
        <f>'Sundurliðun Hlutabréf'!G45</f>
        <v>0</v>
      </c>
      <c r="C2446" s="503" t="s">
        <v>4331</v>
      </c>
      <c r="D2446" s="512"/>
      <c r="F2446" s="547"/>
      <c r="G2446" s="547">
        <f t="shared" si="78"/>
        <v>0</v>
      </c>
      <c r="H2446" s="547">
        <f t="shared" si="79"/>
        <v>0</v>
      </c>
    </row>
    <row r="2447" spans="1:8" x14ac:dyDescent="0.25">
      <c r="A2447" s="396" t="e">
        <f>"INN."&amp;EIGNIR!$B$3&amp;C2447</f>
        <v>#N/A</v>
      </c>
      <c r="B2447" s="511">
        <f>'Sundurliðun Hlutabréf'!G50</f>
        <v>0</v>
      </c>
      <c r="C2447" s="503" t="s">
        <v>4332</v>
      </c>
      <c r="D2447" s="512"/>
      <c r="F2447" s="547"/>
      <c r="G2447" s="547">
        <f t="shared" si="78"/>
        <v>0</v>
      </c>
      <c r="H2447" s="547">
        <f t="shared" si="79"/>
        <v>0</v>
      </c>
    </row>
    <row r="2448" spans="1:8" x14ac:dyDescent="0.25">
      <c r="A2448" s="396" t="e">
        <f>"INN."&amp;EIGNIR!$B$3&amp;C2448</f>
        <v>#N/A</v>
      </c>
      <c r="B2448" s="511">
        <f>'Sundurliðun Hlutabréf'!G51</f>
        <v>0</v>
      </c>
      <c r="C2448" s="503" t="s">
        <v>4333</v>
      </c>
      <c r="D2448" s="512"/>
      <c r="F2448" s="547"/>
      <c r="G2448" s="547">
        <f t="shared" si="78"/>
        <v>0</v>
      </c>
      <c r="H2448" s="547">
        <f t="shared" si="79"/>
        <v>0</v>
      </c>
    </row>
    <row r="2449" spans="1:8" x14ac:dyDescent="0.25">
      <c r="A2449" s="396" t="e">
        <f>"INN."&amp;EIGNIR!$B$3&amp;C2449</f>
        <v>#N/A</v>
      </c>
      <c r="B2449" s="511">
        <f>'Sundurliðun Hlutabréf'!G53</f>
        <v>0</v>
      </c>
      <c r="C2449" s="503" t="s">
        <v>4334</v>
      </c>
      <c r="D2449" s="512"/>
      <c r="F2449" s="547"/>
      <c r="G2449" s="547">
        <f t="shared" si="78"/>
        <v>0</v>
      </c>
      <c r="H2449" s="547">
        <f t="shared" si="79"/>
        <v>0</v>
      </c>
    </row>
    <row r="2450" spans="1:8" x14ac:dyDescent="0.25">
      <c r="A2450" s="396" t="e">
        <f>"INN."&amp;EIGNIR!$B$3&amp;C2450</f>
        <v>#N/A</v>
      </c>
      <c r="B2450" s="511">
        <f>'Sundurliðun Hlutabréf'!G56</f>
        <v>0</v>
      </c>
      <c r="C2450" s="503" t="s">
        <v>4335</v>
      </c>
      <c r="D2450" s="512"/>
      <c r="F2450" s="547"/>
      <c r="G2450" s="547">
        <f t="shared" si="78"/>
        <v>0</v>
      </c>
      <c r="H2450" s="547">
        <f t="shared" si="79"/>
        <v>0</v>
      </c>
    </row>
    <row r="2451" spans="1:8" x14ac:dyDescent="0.25">
      <c r="A2451" s="396" t="e">
        <f>"INN."&amp;EIGNIR!$B$3&amp;C2451</f>
        <v>#N/A</v>
      </c>
      <c r="B2451" s="511">
        <f>'Sundurliðun Hlutabréf'!G58</f>
        <v>0</v>
      </c>
      <c r="C2451" s="503" t="s">
        <v>4336</v>
      </c>
      <c r="D2451" s="512"/>
      <c r="F2451" s="547"/>
      <c r="G2451" s="547">
        <f t="shared" si="78"/>
        <v>0</v>
      </c>
      <c r="H2451" s="547">
        <f t="shared" si="79"/>
        <v>0</v>
      </c>
    </row>
    <row r="2452" spans="1:8" x14ac:dyDescent="0.25">
      <c r="A2452" s="396" t="e">
        <f>"INN."&amp;EIGNIR!$B$3&amp;C2452</f>
        <v>#N/A</v>
      </c>
      <c r="B2452" s="511">
        <f>'Sundurliðun Hlutabréf'!G59</f>
        <v>0</v>
      </c>
      <c r="C2452" s="503" t="s">
        <v>4337</v>
      </c>
      <c r="D2452" s="512"/>
      <c r="F2452" s="547"/>
      <c r="G2452" s="547">
        <f t="shared" si="78"/>
        <v>0</v>
      </c>
      <c r="H2452" s="547">
        <f t="shared" si="79"/>
        <v>0</v>
      </c>
    </row>
    <row r="2453" spans="1:8" x14ac:dyDescent="0.25">
      <c r="A2453" s="396" t="e">
        <f>"INN."&amp;EIGNIR!$B$3&amp;C2453</f>
        <v>#N/A</v>
      </c>
      <c r="B2453" s="511">
        <f>'Sundurliðun Hlutabréf'!G60</f>
        <v>0</v>
      </c>
      <c r="C2453" s="503" t="s">
        <v>4338</v>
      </c>
      <c r="D2453" s="512"/>
      <c r="F2453" s="547"/>
      <c r="G2453" s="547">
        <f t="shared" si="78"/>
        <v>0</v>
      </c>
      <c r="H2453" s="547">
        <f t="shared" si="79"/>
        <v>0</v>
      </c>
    </row>
    <row r="2454" spans="1:8" x14ac:dyDescent="0.25">
      <c r="A2454" s="396" t="e">
        <f>"INN."&amp;EIGNIR!$B$3&amp;C2454</f>
        <v>#N/A</v>
      </c>
      <c r="B2454" s="511">
        <f>'Sundurliðun Hlutabréf'!G61</f>
        <v>0</v>
      </c>
      <c r="C2454" s="503" t="s">
        <v>4339</v>
      </c>
      <c r="D2454" s="512"/>
      <c r="F2454" s="547"/>
      <c r="G2454" s="547">
        <f t="shared" si="78"/>
        <v>0</v>
      </c>
      <c r="H2454" s="547">
        <f t="shared" si="79"/>
        <v>0</v>
      </c>
    </row>
    <row r="2455" spans="1:8" x14ac:dyDescent="0.25">
      <c r="A2455" s="396" t="e">
        <f>"INN."&amp;EIGNIR!$B$3&amp;C2455</f>
        <v>#N/A</v>
      </c>
      <c r="B2455" s="511">
        <f>'Sundurliðun Hlutabréf'!G62</f>
        <v>0</v>
      </c>
      <c r="C2455" s="503" t="s">
        <v>4340</v>
      </c>
      <c r="D2455" s="512"/>
      <c r="F2455" s="547"/>
      <c r="G2455" s="547">
        <f t="shared" si="78"/>
        <v>0</v>
      </c>
      <c r="H2455" s="547">
        <f t="shared" si="79"/>
        <v>0</v>
      </c>
    </row>
    <row r="2456" spans="1:8" x14ac:dyDescent="0.25">
      <c r="A2456" s="396" t="e">
        <f>"INN."&amp;EIGNIR!$B$3&amp;C2456</f>
        <v>#N/A</v>
      </c>
      <c r="B2456" s="511">
        <f>'Sundurliðun Hlutabréf'!G63</f>
        <v>0</v>
      </c>
      <c r="C2456" s="503" t="s">
        <v>4341</v>
      </c>
      <c r="D2456" s="512"/>
      <c r="F2456" s="547"/>
      <c r="G2456" s="547">
        <f t="shared" si="78"/>
        <v>0</v>
      </c>
      <c r="H2456" s="547">
        <f t="shared" si="79"/>
        <v>0</v>
      </c>
    </row>
    <row r="2457" spans="1:8" x14ac:dyDescent="0.25">
      <c r="A2457" s="396" t="e">
        <f>"INN."&amp;EIGNIR!$B$3&amp;C2457</f>
        <v>#N/A</v>
      </c>
      <c r="B2457" s="511">
        <f>'Sundurliðun Hlutabréf'!G64</f>
        <v>0</v>
      </c>
      <c r="C2457" s="503" t="s">
        <v>4342</v>
      </c>
      <c r="D2457" s="512"/>
      <c r="F2457" s="547"/>
      <c r="G2457" s="547">
        <f t="shared" si="78"/>
        <v>0</v>
      </c>
      <c r="H2457" s="547">
        <f t="shared" si="79"/>
        <v>0</v>
      </c>
    </row>
    <row r="2458" spans="1:8" x14ac:dyDescent="0.25">
      <c r="A2458" s="396" t="e">
        <f>"INN."&amp;EIGNIR!$B$3&amp;C2458</f>
        <v>#N/A</v>
      </c>
      <c r="B2458" s="511">
        <f>'Sundurliðun Hlutabréf'!G65</f>
        <v>0</v>
      </c>
      <c r="C2458" s="503" t="s">
        <v>4343</v>
      </c>
      <c r="D2458" s="512"/>
      <c r="F2458" s="547"/>
      <c r="G2458" s="547">
        <f t="shared" si="78"/>
        <v>0</v>
      </c>
      <c r="H2458" s="547">
        <f t="shared" si="79"/>
        <v>0</v>
      </c>
    </row>
    <row r="2459" spans="1:8" x14ac:dyDescent="0.25">
      <c r="A2459" s="396" t="e">
        <f>"INN."&amp;EIGNIR!$B$3&amp;C2459</f>
        <v>#N/A</v>
      </c>
      <c r="B2459" s="511">
        <f>'Sundurliðun Hlutabréf'!G66</f>
        <v>0</v>
      </c>
      <c r="C2459" s="503" t="s">
        <v>4344</v>
      </c>
      <c r="D2459" s="512"/>
      <c r="F2459" s="547"/>
      <c r="G2459" s="547">
        <f t="shared" si="78"/>
        <v>0</v>
      </c>
      <c r="H2459" s="547">
        <f t="shared" si="79"/>
        <v>0</v>
      </c>
    </row>
    <row r="2460" spans="1:8" x14ac:dyDescent="0.25">
      <c r="A2460" s="396" t="e">
        <f>"INN."&amp;EIGNIR!$B$3&amp;C2460</f>
        <v>#N/A</v>
      </c>
      <c r="B2460" s="511">
        <f>'Sundurliðun Hlutabréf'!G67</f>
        <v>0</v>
      </c>
      <c r="C2460" s="503" t="s">
        <v>4345</v>
      </c>
      <c r="D2460" s="512"/>
      <c r="F2460" s="547"/>
      <c r="G2460" s="547">
        <f t="shared" si="78"/>
        <v>0</v>
      </c>
      <c r="H2460" s="547">
        <f t="shared" si="79"/>
        <v>0</v>
      </c>
    </row>
    <row r="2461" spans="1:8" x14ac:dyDescent="0.25">
      <c r="A2461" s="396" t="e">
        <f>"INN."&amp;EIGNIR!$B$3&amp;C2461</f>
        <v>#N/A</v>
      </c>
      <c r="B2461" s="511">
        <f>'Sundurliðun Hlutabréf'!G68</f>
        <v>0</v>
      </c>
      <c r="C2461" s="503" t="s">
        <v>4346</v>
      </c>
      <c r="D2461" s="512"/>
      <c r="F2461" s="547"/>
      <c r="G2461" s="547">
        <f t="shared" si="78"/>
        <v>0</v>
      </c>
      <c r="H2461" s="547">
        <f t="shared" si="79"/>
        <v>0</v>
      </c>
    </row>
    <row r="2462" spans="1:8" x14ac:dyDescent="0.25">
      <c r="A2462" s="396" t="e">
        <f>"INN."&amp;EIGNIR!$B$3&amp;C2462</f>
        <v>#N/A</v>
      </c>
      <c r="B2462" s="511">
        <f>'Sundurliðun Hlutabréf'!G69</f>
        <v>0</v>
      </c>
      <c r="C2462" s="503" t="s">
        <v>4347</v>
      </c>
      <c r="D2462" s="512"/>
      <c r="F2462" s="547"/>
      <c r="G2462" s="547">
        <f t="shared" si="78"/>
        <v>0</v>
      </c>
      <c r="H2462" s="547">
        <f t="shared" si="79"/>
        <v>0</v>
      </c>
    </row>
    <row r="2463" spans="1:8" x14ac:dyDescent="0.25">
      <c r="A2463" s="396" t="e">
        <f>"INN."&amp;EIGNIR!$B$3&amp;C2463</f>
        <v>#N/A</v>
      </c>
      <c r="B2463" s="511">
        <f>'Sundurliðun Hlutabréf'!G70</f>
        <v>0</v>
      </c>
      <c r="C2463" s="503" t="s">
        <v>4348</v>
      </c>
      <c r="D2463" s="512"/>
      <c r="F2463" s="547"/>
      <c r="G2463" s="547">
        <f t="shared" si="78"/>
        <v>0</v>
      </c>
      <c r="H2463" s="547">
        <f t="shared" si="79"/>
        <v>0</v>
      </c>
    </row>
    <row r="2464" spans="1:8" x14ac:dyDescent="0.25">
      <c r="A2464" s="396" t="e">
        <f>"INN."&amp;EIGNIR!$B$3&amp;C2464</f>
        <v>#N/A</v>
      </c>
      <c r="B2464" s="511">
        <f>'Sundurliðun Hlutabréf'!G71</f>
        <v>0</v>
      </c>
      <c r="C2464" s="503" t="s">
        <v>4349</v>
      </c>
      <c r="D2464" s="512"/>
      <c r="F2464" s="547"/>
      <c r="G2464" s="547">
        <f t="shared" si="78"/>
        <v>0</v>
      </c>
      <c r="H2464" s="547">
        <f t="shared" si="79"/>
        <v>0</v>
      </c>
    </row>
    <row r="2465" spans="1:8" x14ac:dyDescent="0.25">
      <c r="A2465" s="396" t="e">
        <f>"INN."&amp;EIGNIR!$B$3&amp;C2465</f>
        <v>#N/A</v>
      </c>
      <c r="B2465" s="511">
        <f>'Sundurliðun Hlutabréf'!G76</f>
        <v>0</v>
      </c>
      <c r="C2465" s="503" t="s">
        <v>4350</v>
      </c>
      <c r="D2465" s="512"/>
      <c r="F2465" s="547"/>
      <c r="G2465" s="547">
        <f t="shared" si="78"/>
        <v>0</v>
      </c>
      <c r="H2465" s="547">
        <f t="shared" si="79"/>
        <v>0</v>
      </c>
    </row>
    <row r="2466" spans="1:8" x14ac:dyDescent="0.25">
      <c r="A2466" s="396" t="e">
        <f>"INN."&amp;EIGNIR!$B$3&amp;C2466</f>
        <v>#N/A</v>
      </c>
      <c r="B2466" s="511">
        <f>'Sundurliðun Hlutabréf'!G77</f>
        <v>0</v>
      </c>
      <c r="C2466" s="503" t="s">
        <v>4351</v>
      </c>
      <c r="D2466" s="512"/>
      <c r="F2466" s="547"/>
      <c r="G2466" s="547">
        <f t="shared" si="78"/>
        <v>0</v>
      </c>
      <c r="H2466" s="547">
        <f t="shared" si="79"/>
        <v>0</v>
      </c>
    </row>
    <row r="2467" spans="1:8" x14ac:dyDescent="0.25">
      <c r="A2467" s="396" t="e">
        <f>"INN."&amp;EIGNIR!$B$3&amp;C2467</f>
        <v>#N/A</v>
      </c>
      <c r="B2467" s="511">
        <f>'Sundurliðun Hlutabréf'!G79</f>
        <v>0</v>
      </c>
      <c r="C2467" s="503" t="s">
        <v>4352</v>
      </c>
      <c r="D2467" s="512"/>
      <c r="F2467" s="547"/>
      <c r="G2467" s="547">
        <f t="shared" si="78"/>
        <v>0</v>
      </c>
      <c r="H2467" s="547">
        <f t="shared" si="79"/>
        <v>0</v>
      </c>
    </row>
    <row r="2468" spans="1:8" x14ac:dyDescent="0.25">
      <c r="A2468" s="396" t="e">
        <f>"INN."&amp;EIGNIR!$B$3&amp;C2468</f>
        <v>#N/A</v>
      </c>
      <c r="B2468" s="511">
        <f>'Sundurliðun Hlutabréf'!G82</f>
        <v>0</v>
      </c>
      <c r="C2468" s="503" t="s">
        <v>4353</v>
      </c>
      <c r="D2468" s="512"/>
      <c r="F2468" s="547"/>
      <c r="G2468" s="547">
        <f t="shared" si="78"/>
        <v>0</v>
      </c>
      <c r="H2468" s="547">
        <f t="shared" si="79"/>
        <v>0</v>
      </c>
    </row>
    <row r="2469" spans="1:8" x14ac:dyDescent="0.25">
      <c r="A2469" s="396" t="e">
        <f>"INN."&amp;EIGNIR!$B$3&amp;C2469</f>
        <v>#N/A</v>
      </c>
      <c r="B2469" s="511">
        <f>'Sundurliðun Hlutabréf'!G84</f>
        <v>0</v>
      </c>
      <c r="C2469" s="503" t="s">
        <v>4354</v>
      </c>
      <c r="D2469" s="512"/>
      <c r="F2469" s="547"/>
      <c r="G2469" s="547">
        <f t="shared" si="78"/>
        <v>0</v>
      </c>
      <c r="H2469" s="547">
        <f t="shared" si="79"/>
        <v>0</v>
      </c>
    </row>
    <row r="2470" spans="1:8" x14ac:dyDescent="0.25">
      <c r="A2470" s="396" t="e">
        <f>"INN."&amp;EIGNIR!$B$3&amp;C2470</f>
        <v>#N/A</v>
      </c>
      <c r="B2470" s="511">
        <f>'Sundurliðun Hlutabréf'!H5</f>
        <v>0</v>
      </c>
      <c r="C2470" s="503" t="s">
        <v>4355</v>
      </c>
      <c r="D2470" s="512" t="s">
        <v>13532</v>
      </c>
      <c r="F2470" s="547"/>
      <c r="G2470" s="547">
        <f t="shared" si="78"/>
        <v>0</v>
      </c>
      <c r="H2470" s="547">
        <f t="shared" si="79"/>
        <v>0</v>
      </c>
    </row>
    <row r="2471" spans="1:8" x14ac:dyDescent="0.25">
      <c r="A2471" s="396" t="e">
        <f>"INN."&amp;EIGNIR!$B$3&amp;C2471</f>
        <v>#N/A</v>
      </c>
      <c r="B2471" s="511">
        <f>'Sundurliðun Hlutabréf'!H6</f>
        <v>0</v>
      </c>
      <c r="C2471" s="503" t="s">
        <v>4356</v>
      </c>
      <c r="D2471" s="512"/>
      <c r="F2471" s="547"/>
      <c r="G2471" s="547">
        <f t="shared" si="78"/>
        <v>0</v>
      </c>
      <c r="H2471" s="547">
        <f t="shared" si="79"/>
        <v>0</v>
      </c>
    </row>
    <row r="2472" spans="1:8" x14ac:dyDescent="0.25">
      <c r="A2472" s="396" t="e">
        <f>"INN."&amp;EIGNIR!$B$3&amp;C2472</f>
        <v>#N/A</v>
      </c>
      <c r="B2472" s="511">
        <f>'Sundurliðun Hlutabréf'!H7</f>
        <v>0</v>
      </c>
      <c r="C2472" s="503" t="s">
        <v>4357</v>
      </c>
      <c r="D2472" s="512"/>
      <c r="F2472" s="547"/>
      <c r="G2472" s="547">
        <f t="shared" si="78"/>
        <v>0</v>
      </c>
      <c r="H2472" s="547">
        <f t="shared" si="79"/>
        <v>0</v>
      </c>
    </row>
    <row r="2473" spans="1:8" x14ac:dyDescent="0.25">
      <c r="A2473" s="396" t="e">
        <f>"INN."&amp;EIGNIR!$B$3&amp;C2473</f>
        <v>#N/A</v>
      </c>
      <c r="B2473" s="511">
        <f>'Sundurliðun Hlutabréf'!H8</f>
        <v>0</v>
      </c>
      <c r="C2473" s="503" t="s">
        <v>4358</v>
      </c>
      <c r="D2473" s="512"/>
      <c r="F2473" s="547"/>
      <c r="G2473" s="547">
        <f t="shared" si="78"/>
        <v>0</v>
      </c>
      <c r="H2473" s="547">
        <f t="shared" si="79"/>
        <v>0</v>
      </c>
    </row>
    <row r="2474" spans="1:8" x14ac:dyDescent="0.25">
      <c r="A2474" s="396" t="e">
        <f>"INN."&amp;EIGNIR!$B$3&amp;C2474</f>
        <v>#N/A</v>
      </c>
      <c r="B2474" s="511">
        <f>'Sundurliðun Hlutabréf'!H9</f>
        <v>0</v>
      </c>
      <c r="C2474" s="503" t="s">
        <v>4359</v>
      </c>
      <c r="D2474" s="512"/>
      <c r="F2474" s="547"/>
      <c r="G2474" s="547">
        <f t="shared" si="78"/>
        <v>0</v>
      </c>
      <c r="H2474" s="547">
        <f t="shared" si="79"/>
        <v>0</v>
      </c>
    </row>
    <row r="2475" spans="1:8" x14ac:dyDescent="0.25">
      <c r="A2475" s="396" t="e">
        <f>"INN."&amp;EIGNIR!$B$3&amp;C2475</f>
        <v>#N/A</v>
      </c>
      <c r="B2475" s="511">
        <f>'Sundurliðun Hlutabréf'!H10</f>
        <v>0</v>
      </c>
      <c r="C2475" s="503" t="s">
        <v>4360</v>
      </c>
      <c r="D2475" s="512"/>
      <c r="F2475" s="547"/>
      <c r="G2475" s="547">
        <f t="shared" si="78"/>
        <v>0</v>
      </c>
      <c r="H2475" s="547">
        <f t="shared" si="79"/>
        <v>0</v>
      </c>
    </row>
    <row r="2476" spans="1:8" x14ac:dyDescent="0.25">
      <c r="A2476" s="396" t="e">
        <f>"INN."&amp;EIGNIR!$B$3&amp;C2476</f>
        <v>#N/A</v>
      </c>
      <c r="B2476" s="511">
        <f>'Sundurliðun Hlutabréf'!H11</f>
        <v>0</v>
      </c>
      <c r="C2476" s="503" t="s">
        <v>4361</v>
      </c>
      <c r="D2476" s="512"/>
      <c r="F2476" s="547"/>
      <c r="G2476" s="547">
        <f t="shared" si="78"/>
        <v>0</v>
      </c>
      <c r="H2476" s="547">
        <f t="shared" si="79"/>
        <v>0</v>
      </c>
    </row>
    <row r="2477" spans="1:8" x14ac:dyDescent="0.25">
      <c r="A2477" s="396" t="e">
        <f>"INN."&amp;EIGNIR!$B$3&amp;C2477</f>
        <v>#N/A</v>
      </c>
      <c r="B2477" s="511">
        <f>'Sundurliðun Hlutabréf'!H12</f>
        <v>0</v>
      </c>
      <c r="C2477" s="503" t="s">
        <v>4362</v>
      </c>
      <c r="D2477" s="512"/>
      <c r="F2477" s="547"/>
      <c r="G2477" s="547">
        <f t="shared" si="78"/>
        <v>0</v>
      </c>
      <c r="H2477" s="547">
        <f t="shared" si="79"/>
        <v>0</v>
      </c>
    </row>
    <row r="2478" spans="1:8" x14ac:dyDescent="0.25">
      <c r="A2478" s="396" t="e">
        <f>"INN."&amp;EIGNIR!$B$3&amp;C2478</f>
        <v>#N/A</v>
      </c>
      <c r="B2478" s="511">
        <f>'Sundurliðun Hlutabréf'!H13</f>
        <v>0</v>
      </c>
      <c r="C2478" s="503" t="s">
        <v>4363</v>
      </c>
      <c r="D2478" s="512"/>
      <c r="F2478" s="547"/>
      <c r="G2478" s="547">
        <f t="shared" si="78"/>
        <v>0</v>
      </c>
      <c r="H2478" s="547">
        <f t="shared" si="79"/>
        <v>0</v>
      </c>
    </row>
    <row r="2479" spans="1:8" x14ac:dyDescent="0.25">
      <c r="A2479" s="396" t="e">
        <f>"INN."&amp;EIGNIR!$B$3&amp;C2479</f>
        <v>#N/A</v>
      </c>
      <c r="B2479" s="511">
        <f>'Sundurliðun Hlutabréf'!H14</f>
        <v>0</v>
      </c>
      <c r="C2479" s="503" t="s">
        <v>4364</v>
      </c>
      <c r="D2479" s="512"/>
      <c r="F2479" s="547"/>
      <c r="G2479" s="547">
        <f t="shared" si="78"/>
        <v>0</v>
      </c>
      <c r="H2479" s="547">
        <f t="shared" si="79"/>
        <v>0</v>
      </c>
    </row>
    <row r="2480" spans="1:8" x14ac:dyDescent="0.25">
      <c r="A2480" s="396" t="e">
        <f>"INN."&amp;EIGNIR!$B$3&amp;C2480</f>
        <v>#N/A</v>
      </c>
      <c r="B2480" s="511">
        <f>'Sundurliðun Hlutabréf'!H15</f>
        <v>0</v>
      </c>
      <c r="C2480" s="503" t="s">
        <v>4365</v>
      </c>
      <c r="D2480" s="512"/>
      <c r="F2480" s="547"/>
      <c r="G2480" s="547">
        <f t="shared" si="78"/>
        <v>0</v>
      </c>
      <c r="H2480" s="547">
        <f t="shared" si="79"/>
        <v>0</v>
      </c>
    </row>
    <row r="2481" spans="1:8" x14ac:dyDescent="0.25">
      <c r="A2481" s="396" t="e">
        <f>"INN."&amp;EIGNIR!$B$3&amp;C2481</f>
        <v>#N/A</v>
      </c>
      <c r="B2481" s="511">
        <f>'Sundurliðun Hlutabréf'!H16</f>
        <v>0</v>
      </c>
      <c r="C2481" s="503" t="s">
        <v>4366</v>
      </c>
      <c r="D2481" s="512"/>
      <c r="F2481" s="547"/>
      <c r="G2481" s="547">
        <f t="shared" si="78"/>
        <v>0</v>
      </c>
      <c r="H2481" s="547">
        <f t="shared" si="79"/>
        <v>0</v>
      </c>
    </row>
    <row r="2482" spans="1:8" x14ac:dyDescent="0.25">
      <c r="A2482" s="396" t="e">
        <f>"INN."&amp;EIGNIR!$B$3&amp;C2482</f>
        <v>#N/A</v>
      </c>
      <c r="B2482" s="511">
        <f>'Sundurliðun Hlutabréf'!H17</f>
        <v>0</v>
      </c>
      <c r="C2482" s="503" t="s">
        <v>4367</v>
      </c>
      <c r="D2482" s="512"/>
      <c r="F2482" s="547"/>
      <c r="G2482" s="547">
        <f t="shared" si="78"/>
        <v>0</v>
      </c>
      <c r="H2482" s="547">
        <f t="shared" si="79"/>
        <v>0</v>
      </c>
    </row>
    <row r="2483" spans="1:8" x14ac:dyDescent="0.25">
      <c r="A2483" s="396" t="e">
        <f>"INN."&amp;EIGNIR!$B$3&amp;C2483</f>
        <v>#N/A</v>
      </c>
      <c r="B2483" s="511">
        <f>'Sundurliðun Hlutabréf'!H18</f>
        <v>0</v>
      </c>
      <c r="C2483" s="503" t="s">
        <v>4368</v>
      </c>
      <c r="D2483" s="512"/>
      <c r="F2483" s="547"/>
      <c r="G2483" s="547">
        <f t="shared" si="78"/>
        <v>0</v>
      </c>
      <c r="H2483" s="547">
        <f t="shared" si="79"/>
        <v>0</v>
      </c>
    </row>
    <row r="2484" spans="1:8" x14ac:dyDescent="0.25">
      <c r="A2484" s="396" t="e">
        <f>"INN."&amp;EIGNIR!$B$3&amp;C2484</f>
        <v>#N/A</v>
      </c>
      <c r="B2484" s="511">
        <f>'Sundurliðun Hlutabréf'!H23</f>
        <v>0</v>
      </c>
      <c r="C2484" s="503" t="s">
        <v>4369</v>
      </c>
      <c r="D2484" s="512"/>
      <c r="F2484" s="547"/>
      <c r="G2484" s="547">
        <f t="shared" si="78"/>
        <v>0</v>
      </c>
      <c r="H2484" s="547">
        <f t="shared" si="79"/>
        <v>0</v>
      </c>
    </row>
    <row r="2485" spans="1:8" x14ac:dyDescent="0.25">
      <c r="A2485" s="396" t="e">
        <f>"INN."&amp;EIGNIR!$B$3&amp;C2485</f>
        <v>#N/A</v>
      </c>
      <c r="B2485" s="511">
        <f>'Sundurliðun Hlutabréf'!H24</f>
        <v>0</v>
      </c>
      <c r="C2485" s="503" t="s">
        <v>4370</v>
      </c>
      <c r="D2485" s="512"/>
      <c r="F2485" s="547"/>
      <c r="G2485" s="547">
        <f t="shared" si="78"/>
        <v>0</v>
      </c>
      <c r="H2485" s="547">
        <f t="shared" si="79"/>
        <v>0</v>
      </c>
    </row>
    <row r="2486" spans="1:8" x14ac:dyDescent="0.25">
      <c r="A2486" s="396" t="e">
        <f>"INN."&amp;EIGNIR!$B$3&amp;C2486</f>
        <v>#N/A</v>
      </c>
      <c r="B2486" s="511">
        <f>'Sundurliðun Hlutabréf'!H26</f>
        <v>0</v>
      </c>
      <c r="C2486" s="503" t="s">
        <v>4371</v>
      </c>
      <c r="D2486" s="512"/>
      <c r="F2486" s="547"/>
      <c r="G2486" s="547">
        <f t="shared" si="78"/>
        <v>0</v>
      </c>
      <c r="H2486" s="547">
        <f t="shared" si="79"/>
        <v>0</v>
      </c>
    </row>
    <row r="2487" spans="1:8" x14ac:dyDescent="0.25">
      <c r="A2487" s="396" t="e">
        <f>"INN."&amp;EIGNIR!$B$3&amp;C2487</f>
        <v>#N/A</v>
      </c>
      <c r="B2487" s="511">
        <f>'Sundurliðun Hlutabréf'!H27</f>
        <v>0</v>
      </c>
      <c r="C2487" s="503" t="s">
        <v>4372</v>
      </c>
      <c r="D2487" s="512"/>
      <c r="F2487" s="547"/>
      <c r="G2487" s="547">
        <f t="shared" si="78"/>
        <v>0</v>
      </c>
      <c r="H2487" s="547">
        <f t="shared" si="79"/>
        <v>0</v>
      </c>
    </row>
    <row r="2488" spans="1:8" x14ac:dyDescent="0.25">
      <c r="A2488" s="396" t="e">
        <f>"INN."&amp;EIGNIR!$B$3&amp;C2488</f>
        <v>#N/A</v>
      </c>
      <c r="B2488" s="511">
        <f>'Sundurliðun Hlutabréf'!H28</f>
        <v>0</v>
      </c>
      <c r="C2488" s="503" t="s">
        <v>4373</v>
      </c>
      <c r="D2488" s="512"/>
      <c r="F2488" s="547"/>
      <c r="G2488" s="547">
        <f t="shared" si="78"/>
        <v>0</v>
      </c>
      <c r="H2488" s="547">
        <f t="shared" si="79"/>
        <v>0</v>
      </c>
    </row>
    <row r="2489" spans="1:8" x14ac:dyDescent="0.25">
      <c r="A2489" s="396" t="e">
        <f>"INN."&amp;EIGNIR!$B$3&amp;C2489</f>
        <v>#N/A</v>
      </c>
      <c r="B2489" s="511">
        <f>'Sundurliðun Hlutabréf'!H29</f>
        <v>0</v>
      </c>
      <c r="C2489" s="503" t="s">
        <v>4374</v>
      </c>
      <c r="D2489" s="512"/>
      <c r="F2489" s="547"/>
      <c r="G2489" s="547">
        <f t="shared" si="78"/>
        <v>0</v>
      </c>
      <c r="H2489" s="547">
        <f t="shared" si="79"/>
        <v>0</v>
      </c>
    </row>
    <row r="2490" spans="1:8" x14ac:dyDescent="0.25">
      <c r="A2490" s="396" t="e">
        <f>"INN."&amp;EIGNIR!$B$3&amp;C2490</f>
        <v>#N/A</v>
      </c>
      <c r="B2490" s="511">
        <f>'Sundurliðun Hlutabréf'!H31</f>
        <v>0</v>
      </c>
      <c r="C2490" s="503" t="s">
        <v>4375</v>
      </c>
      <c r="D2490" s="512"/>
      <c r="F2490" s="547"/>
      <c r="G2490" s="547">
        <f t="shared" si="78"/>
        <v>0</v>
      </c>
      <c r="H2490" s="547">
        <f t="shared" si="79"/>
        <v>0</v>
      </c>
    </row>
    <row r="2491" spans="1:8" x14ac:dyDescent="0.25">
      <c r="A2491" s="396" t="e">
        <f>"INN."&amp;EIGNIR!$B$3&amp;C2491</f>
        <v>#N/A</v>
      </c>
      <c r="B2491" s="511">
        <f>'Sundurliðun Hlutabréf'!H32</f>
        <v>0</v>
      </c>
      <c r="C2491" s="503" t="s">
        <v>4376</v>
      </c>
      <c r="D2491" s="512"/>
      <c r="F2491" s="547"/>
      <c r="G2491" s="547">
        <f t="shared" si="78"/>
        <v>0</v>
      </c>
      <c r="H2491" s="547">
        <f t="shared" si="79"/>
        <v>0</v>
      </c>
    </row>
    <row r="2492" spans="1:8" x14ac:dyDescent="0.25">
      <c r="A2492" s="396" t="e">
        <f>"INN."&amp;EIGNIR!$B$3&amp;C2492</f>
        <v>#N/A</v>
      </c>
      <c r="B2492" s="511">
        <f>'Sundurliðun Hlutabréf'!H33</f>
        <v>0</v>
      </c>
      <c r="C2492" s="503" t="s">
        <v>4377</v>
      </c>
      <c r="D2492" s="512"/>
      <c r="F2492" s="547"/>
      <c r="G2492" s="547">
        <f t="shared" si="78"/>
        <v>0</v>
      </c>
      <c r="H2492" s="547">
        <f t="shared" si="79"/>
        <v>0</v>
      </c>
    </row>
    <row r="2493" spans="1:8" x14ac:dyDescent="0.25">
      <c r="A2493" s="396" t="e">
        <f>"INN."&amp;EIGNIR!$B$3&amp;C2493</f>
        <v>#N/A</v>
      </c>
      <c r="B2493" s="511">
        <f>'Sundurliðun Hlutabréf'!H34</f>
        <v>0</v>
      </c>
      <c r="C2493" s="503" t="s">
        <v>4378</v>
      </c>
      <c r="D2493" s="512"/>
      <c r="F2493" s="547"/>
      <c r="G2493" s="547">
        <f t="shared" si="78"/>
        <v>0</v>
      </c>
      <c r="H2493" s="547">
        <f t="shared" si="79"/>
        <v>0</v>
      </c>
    </row>
    <row r="2494" spans="1:8" x14ac:dyDescent="0.25">
      <c r="A2494" s="396" t="e">
        <f>"INN."&amp;EIGNIR!$B$3&amp;C2494</f>
        <v>#N/A</v>
      </c>
      <c r="B2494" s="511">
        <f>'Sundurliðun Hlutabréf'!H35</f>
        <v>0</v>
      </c>
      <c r="C2494" s="503" t="s">
        <v>4379</v>
      </c>
      <c r="D2494" s="512"/>
      <c r="F2494" s="547"/>
      <c r="G2494" s="547">
        <f t="shared" si="78"/>
        <v>0</v>
      </c>
      <c r="H2494" s="547">
        <f t="shared" si="79"/>
        <v>0</v>
      </c>
    </row>
    <row r="2495" spans="1:8" x14ac:dyDescent="0.25">
      <c r="A2495" s="396" t="e">
        <f>"INN."&amp;EIGNIR!$B$3&amp;C2495</f>
        <v>#N/A</v>
      </c>
      <c r="B2495" s="511">
        <f>'Sundurliðun Hlutabréf'!H36</f>
        <v>0</v>
      </c>
      <c r="C2495" s="503" t="s">
        <v>4380</v>
      </c>
      <c r="D2495" s="512"/>
      <c r="F2495" s="547"/>
      <c r="G2495" s="547">
        <f t="shared" si="78"/>
        <v>0</v>
      </c>
      <c r="H2495" s="547">
        <f t="shared" si="79"/>
        <v>0</v>
      </c>
    </row>
    <row r="2496" spans="1:8" x14ac:dyDescent="0.25">
      <c r="A2496" s="396" t="e">
        <f>"INN."&amp;EIGNIR!$B$3&amp;C2496</f>
        <v>#N/A</v>
      </c>
      <c r="B2496" s="511">
        <f>'Sundurliðun Hlutabréf'!H37</f>
        <v>0</v>
      </c>
      <c r="C2496" s="503" t="s">
        <v>4381</v>
      </c>
      <c r="D2496" s="512"/>
      <c r="F2496" s="547"/>
      <c r="G2496" s="547">
        <f t="shared" ref="G2496:G2559" si="80">+F2496-B2496</f>
        <v>0</v>
      </c>
      <c r="H2496" s="547">
        <f t="shared" si="79"/>
        <v>0</v>
      </c>
    </row>
    <row r="2497" spans="1:8" x14ac:dyDescent="0.25">
      <c r="A2497" s="396" t="e">
        <f>"INN."&amp;EIGNIR!$B$3&amp;C2497</f>
        <v>#N/A</v>
      </c>
      <c r="B2497" s="511">
        <f>'Sundurliðun Hlutabréf'!H38</f>
        <v>0</v>
      </c>
      <c r="C2497" s="503" t="s">
        <v>4382</v>
      </c>
      <c r="D2497" s="512"/>
      <c r="F2497" s="547"/>
      <c r="G2497" s="547">
        <f t="shared" si="80"/>
        <v>0</v>
      </c>
      <c r="H2497" s="547">
        <f t="shared" ref="H2497:H2560" si="81">+ABS(G2497)</f>
        <v>0</v>
      </c>
    </row>
    <row r="2498" spans="1:8" x14ac:dyDescent="0.25">
      <c r="A2498" s="396" t="e">
        <f>"INN."&amp;EIGNIR!$B$3&amp;C2498</f>
        <v>#N/A</v>
      </c>
      <c r="B2498" s="511">
        <f>'Sundurliðun Hlutabréf'!H39</f>
        <v>0</v>
      </c>
      <c r="C2498" s="503" t="s">
        <v>4383</v>
      </c>
      <c r="D2498" s="512"/>
      <c r="F2498" s="547"/>
      <c r="G2498" s="547">
        <f t="shared" si="80"/>
        <v>0</v>
      </c>
      <c r="H2498" s="547">
        <f t="shared" si="81"/>
        <v>0</v>
      </c>
    </row>
    <row r="2499" spans="1:8" x14ac:dyDescent="0.25">
      <c r="A2499" s="396" t="e">
        <f>"INN."&amp;EIGNIR!$B$3&amp;C2499</f>
        <v>#N/A</v>
      </c>
      <c r="B2499" s="511">
        <f>'Sundurliðun Hlutabréf'!H40</f>
        <v>0</v>
      </c>
      <c r="C2499" s="503" t="s">
        <v>4384</v>
      </c>
      <c r="D2499" s="512"/>
      <c r="F2499" s="547"/>
      <c r="G2499" s="547">
        <f t="shared" si="80"/>
        <v>0</v>
      </c>
      <c r="H2499" s="547">
        <f t="shared" si="81"/>
        <v>0</v>
      </c>
    </row>
    <row r="2500" spans="1:8" x14ac:dyDescent="0.25">
      <c r="A2500" s="396" t="e">
        <f>"INN."&amp;EIGNIR!$B$3&amp;C2500</f>
        <v>#N/A</v>
      </c>
      <c r="B2500" s="511">
        <f>'Sundurliðun Hlutabréf'!H41</f>
        <v>0</v>
      </c>
      <c r="C2500" s="503" t="s">
        <v>4385</v>
      </c>
      <c r="D2500" s="512"/>
      <c r="F2500" s="547"/>
      <c r="G2500" s="547">
        <f t="shared" si="80"/>
        <v>0</v>
      </c>
      <c r="H2500" s="547">
        <f t="shared" si="81"/>
        <v>0</v>
      </c>
    </row>
    <row r="2501" spans="1:8" x14ac:dyDescent="0.25">
      <c r="A2501" s="396" t="e">
        <f>"INN."&amp;EIGNIR!$B$3&amp;C2501</f>
        <v>#N/A</v>
      </c>
      <c r="B2501" s="511">
        <f>'Sundurliðun Hlutabréf'!H42</f>
        <v>0</v>
      </c>
      <c r="C2501" s="503" t="s">
        <v>4386</v>
      </c>
      <c r="D2501" s="512"/>
      <c r="F2501" s="547"/>
      <c r="G2501" s="547">
        <f t="shared" si="80"/>
        <v>0</v>
      </c>
      <c r="H2501" s="547">
        <f t="shared" si="81"/>
        <v>0</v>
      </c>
    </row>
    <row r="2502" spans="1:8" x14ac:dyDescent="0.25">
      <c r="A2502" s="396" t="e">
        <f>"INN."&amp;EIGNIR!$B$3&amp;C2502</f>
        <v>#N/A</v>
      </c>
      <c r="B2502" s="511">
        <f>'Sundurliðun Hlutabréf'!H43</f>
        <v>0</v>
      </c>
      <c r="C2502" s="503" t="s">
        <v>4387</v>
      </c>
      <c r="D2502" s="512"/>
      <c r="F2502" s="547"/>
      <c r="G2502" s="547">
        <f t="shared" si="80"/>
        <v>0</v>
      </c>
      <c r="H2502" s="547">
        <f t="shared" si="81"/>
        <v>0</v>
      </c>
    </row>
    <row r="2503" spans="1:8" x14ac:dyDescent="0.25">
      <c r="A2503" s="396" t="e">
        <f>"INN."&amp;EIGNIR!$B$3&amp;C2503</f>
        <v>#N/A</v>
      </c>
      <c r="B2503" s="511">
        <f>'Sundurliðun Hlutabréf'!H44</f>
        <v>0</v>
      </c>
      <c r="C2503" s="503" t="s">
        <v>4388</v>
      </c>
      <c r="D2503" s="512"/>
      <c r="F2503" s="547"/>
      <c r="G2503" s="547">
        <f t="shared" si="80"/>
        <v>0</v>
      </c>
      <c r="H2503" s="547">
        <f t="shared" si="81"/>
        <v>0</v>
      </c>
    </row>
    <row r="2504" spans="1:8" x14ac:dyDescent="0.25">
      <c r="A2504" s="396" t="e">
        <f>"INN."&amp;EIGNIR!$B$3&amp;C2504</f>
        <v>#N/A</v>
      </c>
      <c r="B2504" s="511">
        <f>'Sundurliðun Hlutabréf'!H45</f>
        <v>0</v>
      </c>
      <c r="C2504" s="503" t="s">
        <v>4389</v>
      </c>
      <c r="D2504" s="512"/>
      <c r="F2504" s="547"/>
      <c r="G2504" s="547">
        <f t="shared" si="80"/>
        <v>0</v>
      </c>
      <c r="H2504" s="547">
        <f t="shared" si="81"/>
        <v>0</v>
      </c>
    </row>
    <row r="2505" spans="1:8" x14ac:dyDescent="0.25">
      <c r="A2505" s="396" t="e">
        <f>"INN."&amp;EIGNIR!$B$3&amp;C2505</f>
        <v>#N/A</v>
      </c>
      <c r="B2505" s="511">
        <f>'Sundurliðun Hlutabréf'!H50</f>
        <v>0</v>
      </c>
      <c r="C2505" s="503" t="s">
        <v>4390</v>
      </c>
      <c r="D2505" s="512"/>
      <c r="F2505" s="547"/>
      <c r="G2505" s="547">
        <f t="shared" si="80"/>
        <v>0</v>
      </c>
      <c r="H2505" s="547">
        <f t="shared" si="81"/>
        <v>0</v>
      </c>
    </row>
    <row r="2506" spans="1:8" x14ac:dyDescent="0.25">
      <c r="A2506" s="396" t="e">
        <f>"INN."&amp;EIGNIR!$B$3&amp;C2506</f>
        <v>#N/A</v>
      </c>
      <c r="B2506" s="511">
        <f>'Sundurliðun Hlutabréf'!H51</f>
        <v>0</v>
      </c>
      <c r="C2506" s="503" t="s">
        <v>4391</v>
      </c>
      <c r="D2506" s="512"/>
      <c r="F2506" s="547"/>
      <c r="G2506" s="547">
        <f t="shared" si="80"/>
        <v>0</v>
      </c>
      <c r="H2506" s="547">
        <f t="shared" si="81"/>
        <v>0</v>
      </c>
    </row>
    <row r="2507" spans="1:8" x14ac:dyDescent="0.25">
      <c r="A2507" s="396" t="e">
        <f>"INN."&amp;EIGNIR!$B$3&amp;C2507</f>
        <v>#N/A</v>
      </c>
      <c r="B2507" s="511">
        <f>'Sundurliðun Hlutabréf'!H53</f>
        <v>0</v>
      </c>
      <c r="C2507" s="503" t="s">
        <v>4392</v>
      </c>
      <c r="D2507" s="512"/>
      <c r="F2507" s="547"/>
      <c r="G2507" s="547">
        <f t="shared" si="80"/>
        <v>0</v>
      </c>
      <c r="H2507" s="547">
        <f t="shared" si="81"/>
        <v>0</v>
      </c>
    </row>
    <row r="2508" spans="1:8" x14ac:dyDescent="0.25">
      <c r="A2508" s="396" t="e">
        <f>"INN."&amp;EIGNIR!$B$3&amp;C2508</f>
        <v>#N/A</v>
      </c>
      <c r="B2508" s="511">
        <f>'Sundurliðun Hlutabréf'!H56</f>
        <v>0</v>
      </c>
      <c r="C2508" s="503" t="s">
        <v>4393</v>
      </c>
      <c r="D2508" s="512"/>
      <c r="F2508" s="547"/>
      <c r="G2508" s="547">
        <f t="shared" si="80"/>
        <v>0</v>
      </c>
      <c r="H2508" s="547">
        <f t="shared" si="81"/>
        <v>0</v>
      </c>
    </row>
    <row r="2509" spans="1:8" x14ac:dyDescent="0.25">
      <c r="A2509" s="396" t="e">
        <f>"INN."&amp;EIGNIR!$B$3&amp;C2509</f>
        <v>#N/A</v>
      </c>
      <c r="B2509" s="511">
        <f>'Sundurliðun Hlutabréf'!H58</f>
        <v>0</v>
      </c>
      <c r="C2509" s="503" t="s">
        <v>4394</v>
      </c>
      <c r="D2509" s="512"/>
      <c r="F2509" s="547"/>
      <c r="G2509" s="547">
        <f t="shared" si="80"/>
        <v>0</v>
      </c>
      <c r="H2509" s="547">
        <f t="shared" si="81"/>
        <v>0</v>
      </c>
    </row>
    <row r="2510" spans="1:8" x14ac:dyDescent="0.25">
      <c r="A2510" s="396" t="e">
        <f>"INN."&amp;EIGNIR!$B$3&amp;C2510</f>
        <v>#N/A</v>
      </c>
      <c r="B2510" s="511">
        <f>'Sundurliðun Hlutabréf'!H59</f>
        <v>0</v>
      </c>
      <c r="C2510" s="503" t="s">
        <v>4395</v>
      </c>
      <c r="D2510" s="512"/>
      <c r="F2510" s="547"/>
      <c r="G2510" s="547">
        <f t="shared" si="80"/>
        <v>0</v>
      </c>
      <c r="H2510" s="547">
        <f t="shared" si="81"/>
        <v>0</v>
      </c>
    </row>
    <row r="2511" spans="1:8" x14ac:dyDescent="0.25">
      <c r="A2511" s="396" t="e">
        <f>"INN."&amp;EIGNIR!$B$3&amp;C2511</f>
        <v>#N/A</v>
      </c>
      <c r="B2511" s="511">
        <f>'Sundurliðun Hlutabréf'!H60</f>
        <v>0</v>
      </c>
      <c r="C2511" s="503" t="s">
        <v>4396</v>
      </c>
      <c r="D2511" s="512"/>
      <c r="F2511" s="547"/>
      <c r="G2511" s="547">
        <f t="shared" si="80"/>
        <v>0</v>
      </c>
      <c r="H2511" s="547">
        <f t="shared" si="81"/>
        <v>0</v>
      </c>
    </row>
    <row r="2512" spans="1:8" x14ac:dyDescent="0.25">
      <c r="A2512" s="396" t="e">
        <f>"INN."&amp;EIGNIR!$B$3&amp;C2512</f>
        <v>#N/A</v>
      </c>
      <c r="B2512" s="511">
        <f>'Sundurliðun Hlutabréf'!H61</f>
        <v>0</v>
      </c>
      <c r="C2512" s="503" t="s">
        <v>4397</v>
      </c>
      <c r="D2512" s="512"/>
      <c r="F2512" s="547"/>
      <c r="G2512" s="547">
        <f t="shared" si="80"/>
        <v>0</v>
      </c>
      <c r="H2512" s="547">
        <f t="shared" si="81"/>
        <v>0</v>
      </c>
    </row>
    <row r="2513" spans="1:8" x14ac:dyDescent="0.25">
      <c r="A2513" s="396" t="e">
        <f>"INN."&amp;EIGNIR!$B$3&amp;C2513</f>
        <v>#N/A</v>
      </c>
      <c r="B2513" s="511">
        <f>'Sundurliðun Hlutabréf'!H62</f>
        <v>0</v>
      </c>
      <c r="C2513" s="503" t="s">
        <v>4398</v>
      </c>
      <c r="D2513" s="512"/>
      <c r="F2513" s="547"/>
      <c r="G2513" s="547">
        <f t="shared" si="80"/>
        <v>0</v>
      </c>
      <c r="H2513" s="547">
        <f t="shared" si="81"/>
        <v>0</v>
      </c>
    </row>
    <row r="2514" spans="1:8" x14ac:dyDescent="0.25">
      <c r="A2514" s="396" t="e">
        <f>"INN."&amp;EIGNIR!$B$3&amp;C2514</f>
        <v>#N/A</v>
      </c>
      <c r="B2514" s="511">
        <f>'Sundurliðun Hlutabréf'!H63</f>
        <v>0</v>
      </c>
      <c r="C2514" s="503" t="s">
        <v>4399</v>
      </c>
      <c r="D2514" s="512"/>
      <c r="F2514" s="547"/>
      <c r="G2514" s="547">
        <f t="shared" si="80"/>
        <v>0</v>
      </c>
      <c r="H2514" s="547">
        <f t="shared" si="81"/>
        <v>0</v>
      </c>
    </row>
    <row r="2515" spans="1:8" x14ac:dyDescent="0.25">
      <c r="A2515" s="396" t="e">
        <f>"INN."&amp;EIGNIR!$B$3&amp;C2515</f>
        <v>#N/A</v>
      </c>
      <c r="B2515" s="511">
        <f>'Sundurliðun Hlutabréf'!H64</f>
        <v>0</v>
      </c>
      <c r="C2515" s="503" t="s">
        <v>4400</v>
      </c>
      <c r="D2515" s="512"/>
      <c r="F2515" s="547"/>
      <c r="G2515" s="547">
        <f t="shared" si="80"/>
        <v>0</v>
      </c>
      <c r="H2515" s="547">
        <f t="shared" si="81"/>
        <v>0</v>
      </c>
    </row>
    <row r="2516" spans="1:8" x14ac:dyDescent="0.25">
      <c r="A2516" s="396" t="e">
        <f>"INN."&amp;EIGNIR!$B$3&amp;C2516</f>
        <v>#N/A</v>
      </c>
      <c r="B2516" s="511">
        <f>'Sundurliðun Hlutabréf'!H65</f>
        <v>0</v>
      </c>
      <c r="C2516" s="503" t="s">
        <v>4401</v>
      </c>
      <c r="D2516" s="512"/>
      <c r="F2516" s="547"/>
      <c r="G2516" s="547">
        <f t="shared" si="80"/>
        <v>0</v>
      </c>
      <c r="H2516" s="547">
        <f t="shared" si="81"/>
        <v>0</v>
      </c>
    </row>
    <row r="2517" spans="1:8" x14ac:dyDescent="0.25">
      <c r="A2517" s="396" t="e">
        <f>"INN."&amp;EIGNIR!$B$3&amp;C2517</f>
        <v>#N/A</v>
      </c>
      <c r="B2517" s="511">
        <f>'Sundurliðun Hlutabréf'!H66</f>
        <v>0</v>
      </c>
      <c r="C2517" s="503" t="s">
        <v>4402</v>
      </c>
      <c r="D2517" s="512"/>
      <c r="F2517" s="547"/>
      <c r="G2517" s="547">
        <f t="shared" si="80"/>
        <v>0</v>
      </c>
      <c r="H2517" s="547">
        <f t="shared" si="81"/>
        <v>0</v>
      </c>
    </row>
    <row r="2518" spans="1:8" x14ac:dyDescent="0.25">
      <c r="A2518" s="396" t="e">
        <f>"INN."&amp;EIGNIR!$B$3&amp;C2518</f>
        <v>#N/A</v>
      </c>
      <c r="B2518" s="511">
        <f>'Sundurliðun Hlutabréf'!H67</f>
        <v>0</v>
      </c>
      <c r="C2518" s="503" t="s">
        <v>4403</v>
      </c>
      <c r="D2518" s="512"/>
      <c r="F2518" s="547"/>
      <c r="G2518" s="547">
        <f t="shared" si="80"/>
        <v>0</v>
      </c>
      <c r="H2518" s="547">
        <f t="shared" si="81"/>
        <v>0</v>
      </c>
    </row>
    <row r="2519" spans="1:8" x14ac:dyDescent="0.25">
      <c r="A2519" s="396" t="e">
        <f>"INN."&amp;EIGNIR!$B$3&amp;C2519</f>
        <v>#N/A</v>
      </c>
      <c r="B2519" s="511">
        <f>'Sundurliðun Hlutabréf'!H68</f>
        <v>0</v>
      </c>
      <c r="C2519" s="503" t="s">
        <v>4404</v>
      </c>
      <c r="D2519" s="512"/>
      <c r="F2519" s="547"/>
      <c r="G2519" s="547">
        <f t="shared" si="80"/>
        <v>0</v>
      </c>
      <c r="H2519" s="547">
        <f t="shared" si="81"/>
        <v>0</v>
      </c>
    </row>
    <row r="2520" spans="1:8" x14ac:dyDescent="0.25">
      <c r="A2520" s="396" t="e">
        <f>"INN."&amp;EIGNIR!$B$3&amp;C2520</f>
        <v>#N/A</v>
      </c>
      <c r="B2520" s="511">
        <f>'Sundurliðun Hlutabréf'!H69</f>
        <v>0</v>
      </c>
      <c r="C2520" s="503" t="s">
        <v>4405</v>
      </c>
      <c r="D2520" s="512"/>
      <c r="F2520" s="547"/>
      <c r="G2520" s="547">
        <f t="shared" si="80"/>
        <v>0</v>
      </c>
      <c r="H2520" s="547">
        <f t="shared" si="81"/>
        <v>0</v>
      </c>
    </row>
    <row r="2521" spans="1:8" x14ac:dyDescent="0.25">
      <c r="A2521" s="396" t="e">
        <f>"INN."&amp;EIGNIR!$B$3&amp;C2521</f>
        <v>#N/A</v>
      </c>
      <c r="B2521" s="511">
        <f>'Sundurliðun Hlutabréf'!H70</f>
        <v>0</v>
      </c>
      <c r="C2521" s="503" t="s">
        <v>4406</v>
      </c>
      <c r="D2521" s="512"/>
      <c r="F2521" s="547"/>
      <c r="G2521" s="547">
        <f t="shared" si="80"/>
        <v>0</v>
      </c>
      <c r="H2521" s="547">
        <f t="shared" si="81"/>
        <v>0</v>
      </c>
    </row>
    <row r="2522" spans="1:8" x14ac:dyDescent="0.25">
      <c r="A2522" s="396" t="e">
        <f>"INN."&amp;EIGNIR!$B$3&amp;C2522</f>
        <v>#N/A</v>
      </c>
      <c r="B2522" s="511">
        <f>'Sundurliðun Hlutabréf'!H71</f>
        <v>0</v>
      </c>
      <c r="C2522" s="503" t="s">
        <v>4407</v>
      </c>
      <c r="D2522" s="512"/>
      <c r="F2522" s="547"/>
      <c r="G2522" s="547">
        <f t="shared" si="80"/>
        <v>0</v>
      </c>
      <c r="H2522" s="547">
        <f t="shared" si="81"/>
        <v>0</v>
      </c>
    </row>
    <row r="2523" spans="1:8" x14ac:dyDescent="0.25">
      <c r="A2523" s="396" t="e">
        <f>"INN."&amp;EIGNIR!$B$3&amp;C2523</f>
        <v>#N/A</v>
      </c>
      <c r="B2523" s="511">
        <f>'Sundurliðun Hlutabréf'!H76</f>
        <v>0</v>
      </c>
      <c r="C2523" s="503" t="s">
        <v>4408</v>
      </c>
      <c r="D2523" s="512"/>
      <c r="F2523" s="547"/>
      <c r="G2523" s="547">
        <f t="shared" si="80"/>
        <v>0</v>
      </c>
      <c r="H2523" s="547">
        <f t="shared" si="81"/>
        <v>0</v>
      </c>
    </row>
    <row r="2524" spans="1:8" x14ac:dyDescent="0.25">
      <c r="A2524" s="396" t="e">
        <f>"INN."&amp;EIGNIR!$B$3&amp;C2524</f>
        <v>#N/A</v>
      </c>
      <c r="B2524" s="511">
        <f>'Sundurliðun Hlutabréf'!H77</f>
        <v>0</v>
      </c>
      <c r="C2524" s="503" t="s">
        <v>4409</v>
      </c>
      <c r="D2524" s="512"/>
      <c r="F2524" s="547"/>
      <c r="G2524" s="547">
        <f t="shared" si="80"/>
        <v>0</v>
      </c>
      <c r="H2524" s="547">
        <f t="shared" si="81"/>
        <v>0</v>
      </c>
    </row>
    <row r="2525" spans="1:8" x14ac:dyDescent="0.25">
      <c r="A2525" s="396" t="e">
        <f>"INN."&amp;EIGNIR!$B$3&amp;C2525</f>
        <v>#N/A</v>
      </c>
      <c r="B2525" s="511">
        <f>'Sundurliðun Hlutabréf'!H79</f>
        <v>0</v>
      </c>
      <c r="C2525" s="503" t="s">
        <v>4410</v>
      </c>
      <c r="D2525" s="512"/>
      <c r="F2525" s="547"/>
      <c r="G2525" s="547">
        <f t="shared" si="80"/>
        <v>0</v>
      </c>
      <c r="H2525" s="547">
        <f t="shared" si="81"/>
        <v>0</v>
      </c>
    </row>
    <row r="2526" spans="1:8" x14ac:dyDescent="0.25">
      <c r="A2526" s="396" t="e">
        <f>"INN."&amp;EIGNIR!$B$3&amp;C2526</f>
        <v>#N/A</v>
      </c>
      <c r="B2526" s="511">
        <f>'Sundurliðun Hlutabréf'!H82</f>
        <v>0</v>
      </c>
      <c r="C2526" s="503" t="s">
        <v>4411</v>
      </c>
      <c r="D2526" s="512"/>
      <c r="F2526" s="547"/>
      <c r="G2526" s="547">
        <f t="shared" si="80"/>
        <v>0</v>
      </c>
      <c r="H2526" s="547">
        <f t="shared" si="81"/>
        <v>0</v>
      </c>
    </row>
    <row r="2527" spans="1:8" x14ac:dyDescent="0.25">
      <c r="A2527" s="396" t="e">
        <f>"INN."&amp;EIGNIR!$B$3&amp;C2527</f>
        <v>#N/A</v>
      </c>
      <c r="B2527" s="511">
        <f>'Sundurliðun Hlutabréf'!H84</f>
        <v>0</v>
      </c>
      <c r="C2527" s="503" t="s">
        <v>4412</v>
      </c>
      <c r="D2527" s="512"/>
      <c r="F2527" s="547"/>
      <c r="G2527" s="547">
        <f t="shared" si="80"/>
        <v>0</v>
      </c>
      <c r="H2527" s="547">
        <f t="shared" si="81"/>
        <v>0</v>
      </c>
    </row>
    <row r="2528" spans="1:8" x14ac:dyDescent="0.25">
      <c r="A2528" s="396" t="e">
        <f>"INN."&amp;EIGNIR!$B$3&amp;C2528</f>
        <v>#N/A</v>
      </c>
      <c r="B2528" s="511">
        <f>'Sundurliðun Hlutabréf'!I7</f>
        <v>0</v>
      </c>
      <c r="C2528" s="503" t="s">
        <v>4413</v>
      </c>
      <c r="D2528" s="512" t="s">
        <v>13533</v>
      </c>
      <c r="F2528" s="547"/>
      <c r="G2528" s="547">
        <f t="shared" si="80"/>
        <v>0</v>
      </c>
      <c r="H2528" s="547">
        <f t="shared" si="81"/>
        <v>0</v>
      </c>
    </row>
    <row r="2529" spans="1:8" x14ac:dyDescent="0.25">
      <c r="A2529" s="396" t="e">
        <f>"INN."&amp;EIGNIR!$B$3&amp;C2529</f>
        <v>#N/A</v>
      </c>
      <c r="B2529" s="511">
        <f>'Sundurliðun Hlutabréf'!I8</f>
        <v>0</v>
      </c>
      <c r="C2529" s="503" t="s">
        <v>4414</v>
      </c>
      <c r="D2529" s="512"/>
      <c r="F2529" s="547"/>
      <c r="G2529" s="547">
        <f t="shared" si="80"/>
        <v>0</v>
      </c>
      <c r="H2529" s="547">
        <f t="shared" si="81"/>
        <v>0</v>
      </c>
    </row>
    <row r="2530" spans="1:8" x14ac:dyDescent="0.25">
      <c r="A2530" s="396" t="e">
        <f>"INN."&amp;EIGNIR!$B$3&amp;C2530</f>
        <v>#N/A</v>
      </c>
      <c r="B2530" s="511">
        <f>'Sundurliðun Hlutabréf'!I9</f>
        <v>0</v>
      </c>
      <c r="C2530" s="503" t="s">
        <v>4415</v>
      </c>
      <c r="D2530" s="512"/>
      <c r="F2530" s="547"/>
      <c r="G2530" s="547">
        <f t="shared" si="80"/>
        <v>0</v>
      </c>
      <c r="H2530" s="547">
        <f t="shared" si="81"/>
        <v>0</v>
      </c>
    </row>
    <row r="2531" spans="1:8" x14ac:dyDescent="0.25">
      <c r="A2531" s="396" t="e">
        <f>"INN."&amp;EIGNIR!$B$3&amp;C2531</f>
        <v>#N/A</v>
      </c>
      <c r="B2531" s="511">
        <f>'Sundurliðun Hlutabréf'!I10</f>
        <v>0</v>
      </c>
      <c r="C2531" s="503" t="s">
        <v>4416</v>
      </c>
      <c r="D2531" s="512"/>
      <c r="F2531" s="547"/>
      <c r="G2531" s="547">
        <f t="shared" si="80"/>
        <v>0</v>
      </c>
      <c r="H2531" s="547">
        <f t="shared" si="81"/>
        <v>0</v>
      </c>
    </row>
    <row r="2532" spans="1:8" x14ac:dyDescent="0.25">
      <c r="A2532" s="396" t="e">
        <f>"INN."&amp;EIGNIR!$B$3&amp;C2532</f>
        <v>#N/A</v>
      </c>
      <c r="B2532" s="511">
        <f>'Sundurliðun Hlutabréf'!I11</f>
        <v>0</v>
      </c>
      <c r="C2532" s="503" t="s">
        <v>4417</v>
      </c>
      <c r="D2532" s="512"/>
      <c r="F2532" s="547"/>
      <c r="G2532" s="547">
        <f t="shared" si="80"/>
        <v>0</v>
      </c>
      <c r="H2532" s="547">
        <f t="shared" si="81"/>
        <v>0</v>
      </c>
    </row>
    <row r="2533" spans="1:8" x14ac:dyDescent="0.25">
      <c r="A2533" s="396" t="e">
        <f>"INN."&amp;EIGNIR!$B$3&amp;C2533</f>
        <v>#N/A</v>
      </c>
      <c r="B2533" s="511">
        <f>'Sundurliðun Hlutabréf'!I12</f>
        <v>0</v>
      </c>
      <c r="C2533" s="503" t="s">
        <v>4418</v>
      </c>
      <c r="D2533" s="512"/>
      <c r="F2533" s="547"/>
      <c r="G2533" s="547">
        <f t="shared" si="80"/>
        <v>0</v>
      </c>
      <c r="H2533" s="547">
        <f t="shared" si="81"/>
        <v>0</v>
      </c>
    </row>
    <row r="2534" spans="1:8" x14ac:dyDescent="0.25">
      <c r="A2534" s="396" t="e">
        <f>"INN."&amp;EIGNIR!$B$3&amp;C2534</f>
        <v>#N/A</v>
      </c>
      <c r="B2534" s="511">
        <f>'Sundurliðun Hlutabréf'!I13</f>
        <v>0</v>
      </c>
      <c r="C2534" s="503" t="s">
        <v>4419</v>
      </c>
      <c r="D2534" s="512"/>
      <c r="F2534" s="547"/>
      <c r="G2534" s="547">
        <f t="shared" si="80"/>
        <v>0</v>
      </c>
      <c r="H2534" s="547">
        <f t="shared" si="81"/>
        <v>0</v>
      </c>
    </row>
    <row r="2535" spans="1:8" x14ac:dyDescent="0.25">
      <c r="A2535" s="396" t="e">
        <f>"INN."&amp;EIGNIR!$B$3&amp;C2535</f>
        <v>#N/A</v>
      </c>
      <c r="B2535" s="511">
        <f>'Sundurliðun Hlutabréf'!I14</f>
        <v>0</v>
      </c>
      <c r="C2535" s="503" t="s">
        <v>4420</v>
      </c>
      <c r="D2535" s="512"/>
      <c r="F2535" s="547"/>
      <c r="G2535" s="547">
        <f t="shared" si="80"/>
        <v>0</v>
      </c>
      <c r="H2535" s="547">
        <f t="shared" si="81"/>
        <v>0</v>
      </c>
    </row>
    <row r="2536" spans="1:8" x14ac:dyDescent="0.25">
      <c r="A2536" s="396" t="e">
        <f>"INN."&amp;EIGNIR!$B$3&amp;C2536</f>
        <v>#N/A</v>
      </c>
      <c r="B2536" s="511">
        <f>'Sundurliðun Hlutabréf'!I15</f>
        <v>0</v>
      </c>
      <c r="C2536" s="503" t="s">
        <v>4421</v>
      </c>
      <c r="D2536" s="512"/>
      <c r="F2536" s="547"/>
      <c r="G2536" s="547">
        <f t="shared" si="80"/>
        <v>0</v>
      </c>
      <c r="H2536" s="547">
        <f t="shared" si="81"/>
        <v>0</v>
      </c>
    </row>
    <row r="2537" spans="1:8" x14ac:dyDescent="0.25">
      <c r="A2537" s="396" t="e">
        <f>"INN."&amp;EIGNIR!$B$3&amp;C2537</f>
        <v>#N/A</v>
      </c>
      <c r="B2537" s="511">
        <f>'Sundurliðun Hlutabréf'!I16</f>
        <v>0</v>
      </c>
      <c r="C2537" s="503" t="s">
        <v>4422</v>
      </c>
      <c r="D2537" s="512"/>
      <c r="F2537" s="547"/>
      <c r="G2537" s="547">
        <f t="shared" si="80"/>
        <v>0</v>
      </c>
      <c r="H2537" s="547">
        <f t="shared" si="81"/>
        <v>0</v>
      </c>
    </row>
    <row r="2538" spans="1:8" x14ac:dyDescent="0.25">
      <c r="A2538" s="396" t="e">
        <f>"INN."&amp;EIGNIR!$B$3&amp;C2538</f>
        <v>#N/A</v>
      </c>
      <c r="B2538" s="511">
        <f>'Sundurliðun Hlutabréf'!I17</f>
        <v>0</v>
      </c>
      <c r="C2538" s="503" t="s">
        <v>4423</v>
      </c>
      <c r="D2538" s="512"/>
      <c r="F2538" s="547"/>
      <c r="G2538" s="547">
        <f t="shared" si="80"/>
        <v>0</v>
      </c>
      <c r="H2538" s="547">
        <f t="shared" si="81"/>
        <v>0</v>
      </c>
    </row>
    <row r="2539" spans="1:8" x14ac:dyDescent="0.25">
      <c r="A2539" s="396" t="e">
        <f>"INN."&amp;EIGNIR!$B$3&amp;C2539</f>
        <v>#N/A</v>
      </c>
      <c r="B2539" s="511">
        <f>'Sundurliðun Hlutabréf'!I18</f>
        <v>0</v>
      </c>
      <c r="C2539" s="503" t="s">
        <v>4424</v>
      </c>
      <c r="D2539" s="512"/>
      <c r="F2539" s="547"/>
      <c r="G2539" s="547">
        <f t="shared" si="80"/>
        <v>0</v>
      </c>
      <c r="H2539" s="547">
        <f t="shared" si="81"/>
        <v>0</v>
      </c>
    </row>
    <row r="2540" spans="1:8" x14ac:dyDescent="0.25">
      <c r="A2540" s="396" t="e">
        <f>"INN."&amp;EIGNIR!$B$3&amp;C2540</f>
        <v>#N/A</v>
      </c>
      <c r="B2540" s="511">
        <f>'Sundurliðun Hlutabréf'!I34</f>
        <v>0</v>
      </c>
      <c r="C2540" s="503" t="s">
        <v>4425</v>
      </c>
      <c r="D2540" s="512"/>
      <c r="F2540" s="547"/>
      <c r="G2540" s="547">
        <f t="shared" si="80"/>
        <v>0</v>
      </c>
      <c r="H2540" s="547">
        <f t="shared" si="81"/>
        <v>0</v>
      </c>
    </row>
    <row r="2541" spans="1:8" x14ac:dyDescent="0.25">
      <c r="A2541" s="396" t="e">
        <f>"INN."&amp;EIGNIR!$B$3&amp;C2541</f>
        <v>#N/A</v>
      </c>
      <c r="B2541" s="511">
        <f>'Sundurliðun Hlutabréf'!I35</f>
        <v>0</v>
      </c>
      <c r="C2541" s="503" t="s">
        <v>4426</v>
      </c>
      <c r="D2541" s="512"/>
      <c r="F2541" s="547"/>
      <c r="G2541" s="547">
        <f t="shared" si="80"/>
        <v>0</v>
      </c>
      <c r="H2541" s="547">
        <f t="shared" si="81"/>
        <v>0</v>
      </c>
    </row>
    <row r="2542" spans="1:8" x14ac:dyDescent="0.25">
      <c r="A2542" s="396" t="e">
        <f>"INN."&amp;EIGNIR!$B$3&amp;C2542</f>
        <v>#N/A</v>
      </c>
      <c r="B2542" s="511">
        <f>'Sundurliðun Hlutabréf'!I36</f>
        <v>0</v>
      </c>
      <c r="C2542" s="503" t="s">
        <v>4427</v>
      </c>
      <c r="D2542" s="512"/>
      <c r="F2542" s="547"/>
      <c r="G2542" s="547">
        <f t="shared" si="80"/>
        <v>0</v>
      </c>
      <c r="H2542" s="547">
        <f t="shared" si="81"/>
        <v>0</v>
      </c>
    </row>
    <row r="2543" spans="1:8" x14ac:dyDescent="0.25">
      <c r="A2543" s="396" t="e">
        <f>"INN."&amp;EIGNIR!$B$3&amp;C2543</f>
        <v>#N/A</v>
      </c>
      <c r="B2543" s="511">
        <f>'Sundurliðun Hlutabréf'!I37</f>
        <v>0</v>
      </c>
      <c r="C2543" s="503" t="s">
        <v>4428</v>
      </c>
      <c r="D2543" s="512"/>
      <c r="F2543" s="547"/>
      <c r="G2543" s="547">
        <f t="shared" si="80"/>
        <v>0</v>
      </c>
      <c r="H2543" s="547">
        <f t="shared" si="81"/>
        <v>0</v>
      </c>
    </row>
    <row r="2544" spans="1:8" x14ac:dyDescent="0.25">
      <c r="A2544" s="396" t="e">
        <f>"INN."&amp;EIGNIR!$B$3&amp;C2544</f>
        <v>#N/A</v>
      </c>
      <c r="B2544" s="511">
        <f>'Sundurliðun Hlutabréf'!I38</f>
        <v>0</v>
      </c>
      <c r="C2544" s="503" t="s">
        <v>4429</v>
      </c>
      <c r="D2544" s="512"/>
      <c r="F2544" s="547"/>
      <c r="G2544" s="547">
        <f t="shared" si="80"/>
        <v>0</v>
      </c>
      <c r="H2544" s="547">
        <f t="shared" si="81"/>
        <v>0</v>
      </c>
    </row>
    <row r="2545" spans="1:8" x14ac:dyDescent="0.25">
      <c r="A2545" s="396" t="e">
        <f>"INN."&amp;EIGNIR!$B$3&amp;C2545</f>
        <v>#N/A</v>
      </c>
      <c r="B2545" s="511">
        <f>'Sundurliðun Hlutabréf'!I39</f>
        <v>0</v>
      </c>
      <c r="C2545" s="503" t="s">
        <v>4430</v>
      </c>
      <c r="D2545" s="512"/>
      <c r="F2545" s="547"/>
      <c r="G2545" s="547">
        <f t="shared" si="80"/>
        <v>0</v>
      </c>
      <c r="H2545" s="547">
        <f t="shared" si="81"/>
        <v>0</v>
      </c>
    </row>
    <row r="2546" spans="1:8" x14ac:dyDescent="0.25">
      <c r="A2546" s="396" t="e">
        <f>"INN."&amp;EIGNIR!$B$3&amp;C2546</f>
        <v>#N/A</v>
      </c>
      <c r="B2546" s="511">
        <f>'Sundurliðun Hlutabréf'!I40</f>
        <v>0</v>
      </c>
      <c r="C2546" s="503" t="s">
        <v>4431</v>
      </c>
      <c r="D2546" s="512"/>
      <c r="F2546" s="547"/>
      <c r="G2546" s="547">
        <f t="shared" si="80"/>
        <v>0</v>
      </c>
      <c r="H2546" s="547">
        <f t="shared" si="81"/>
        <v>0</v>
      </c>
    </row>
    <row r="2547" spans="1:8" x14ac:dyDescent="0.25">
      <c r="A2547" s="396" t="e">
        <f>"INN."&amp;EIGNIR!$B$3&amp;C2547</f>
        <v>#N/A</v>
      </c>
      <c r="B2547" s="511">
        <f>'Sundurliðun Hlutabréf'!I41</f>
        <v>0</v>
      </c>
      <c r="C2547" s="503" t="s">
        <v>4432</v>
      </c>
      <c r="D2547" s="512"/>
      <c r="F2547" s="547"/>
      <c r="G2547" s="547">
        <f t="shared" si="80"/>
        <v>0</v>
      </c>
      <c r="H2547" s="547">
        <f t="shared" si="81"/>
        <v>0</v>
      </c>
    </row>
    <row r="2548" spans="1:8" x14ac:dyDescent="0.25">
      <c r="A2548" s="396" t="e">
        <f>"INN."&amp;EIGNIR!$B$3&amp;C2548</f>
        <v>#N/A</v>
      </c>
      <c r="B2548" s="511">
        <f>'Sundurliðun Hlutabréf'!I42</f>
        <v>0</v>
      </c>
      <c r="C2548" s="503" t="s">
        <v>4433</v>
      </c>
      <c r="D2548" s="512"/>
      <c r="F2548" s="547"/>
      <c r="G2548" s="547">
        <f t="shared" si="80"/>
        <v>0</v>
      </c>
      <c r="H2548" s="547">
        <f t="shared" si="81"/>
        <v>0</v>
      </c>
    </row>
    <row r="2549" spans="1:8" x14ac:dyDescent="0.25">
      <c r="A2549" s="396" t="e">
        <f>"INN."&amp;EIGNIR!$B$3&amp;C2549</f>
        <v>#N/A</v>
      </c>
      <c r="B2549" s="511">
        <f>'Sundurliðun Hlutabréf'!I43</f>
        <v>0</v>
      </c>
      <c r="C2549" s="503" t="s">
        <v>4434</v>
      </c>
      <c r="D2549" s="512"/>
      <c r="F2549" s="547"/>
      <c r="G2549" s="547">
        <f t="shared" si="80"/>
        <v>0</v>
      </c>
      <c r="H2549" s="547">
        <f t="shared" si="81"/>
        <v>0</v>
      </c>
    </row>
    <row r="2550" spans="1:8" x14ac:dyDescent="0.25">
      <c r="A2550" s="396" t="e">
        <f>"INN."&amp;EIGNIR!$B$3&amp;C2550</f>
        <v>#N/A</v>
      </c>
      <c r="B2550" s="511">
        <f>'Sundurliðun Hlutabréf'!I44</f>
        <v>0</v>
      </c>
      <c r="C2550" s="503" t="s">
        <v>4435</v>
      </c>
      <c r="D2550" s="512"/>
      <c r="F2550" s="547"/>
      <c r="G2550" s="547">
        <f t="shared" si="80"/>
        <v>0</v>
      </c>
      <c r="H2550" s="547">
        <f t="shared" si="81"/>
        <v>0</v>
      </c>
    </row>
    <row r="2551" spans="1:8" x14ac:dyDescent="0.25">
      <c r="A2551" s="396" t="e">
        <f>"INN."&amp;EIGNIR!$B$3&amp;C2551</f>
        <v>#N/A</v>
      </c>
      <c r="B2551" s="511">
        <f>'Sundurliðun Hlutabréf'!I45</f>
        <v>0</v>
      </c>
      <c r="C2551" s="503" t="s">
        <v>4436</v>
      </c>
      <c r="D2551" s="512"/>
      <c r="F2551" s="547"/>
      <c r="G2551" s="547">
        <f t="shared" si="80"/>
        <v>0</v>
      </c>
      <c r="H2551" s="547">
        <f t="shared" si="81"/>
        <v>0</v>
      </c>
    </row>
    <row r="2552" spans="1:8" x14ac:dyDescent="0.25">
      <c r="A2552" s="396" t="e">
        <f>"INN."&amp;EIGNIR!$B$3&amp;C2552</f>
        <v>#N/A</v>
      </c>
      <c r="B2552" s="511">
        <f>'Sundurliðun Hlutabréf'!I60</f>
        <v>0</v>
      </c>
      <c r="C2552" s="503" t="s">
        <v>4437</v>
      </c>
      <c r="D2552" s="512"/>
      <c r="F2552" s="547"/>
      <c r="G2552" s="547">
        <f t="shared" si="80"/>
        <v>0</v>
      </c>
      <c r="H2552" s="547">
        <f t="shared" si="81"/>
        <v>0</v>
      </c>
    </row>
    <row r="2553" spans="1:8" x14ac:dyDescent="0.25">
      <c r="A2553" s="396" t="e">
        <f>"INN."&amp;EIGNIR!$B$3&amp;C2553</f>
        <v>#N/A</v>
      </c>
      <c r="B2553" s="511">
        <f>'Sundurliðun Hlutabréf'!I61</f>
        <v>0</v>
      </c>
      <c r="C2553" s="503" t="s">
        <v>4438</v>
      </c>
      <c r="D2553" s="512"/>
      <c r="F2553" s="547"/>
      <c r="G2553" s="547">
        <f t="shared" si="80"/>
        <v>0</v>
      </c>
      <c r="H2553" s="547">
        <f t="shared" si="81"/>
        <v>0</v>
      </c>
    </row>
    <row r="2554" spans="1:8" x14ac:dyDescent="0.25">
      <c r="A2554" s="396" t="e">
        <f>"INN."&amp;EIGNIR!$B$3&amp;C2554</f>
        <v>#N/A</v>
      </c>
      <c r="B2554" s="511">
        <f>'Sundurliðun Hlutabréf'!I62</f>
        <v>0</v>
      </c>
      <c r="C2554" s="503" t="s">
        <v>4439</v>
      </c>
      <c r="D2554" s="512"/>
      <c r="F2554" s="547"/>
      <c r="G2554" s="547">
        <f t="shared" si="80"/>
        <v>0</v>
      </c>
      <c r="H2554" s="547">
        <f t="shared" si="81"/>
        <v>0</v>
      </c>
    </row>
    <row r="2555" spans="1:8" x14ac:dyDescent="0.25">
      <c r="A2555" s="396" t="e">
        <f>"INN."&amp;EIGNIR!$B$3&amp;C2555</f>
        <v>#N/A</v>
      </c>
      <c r="B2555" s="511">
        <f>'Sundurliðun Hlutabréf'!I63</f>
        <v>0</v>
      </c>
      <c r="C2555" s="503" t="s">
        <v>4440</v>
      </c>
      <c r="D2555" s="512"/>
      <c r="F2555" s="547"/>
      <c r="G2555" s="547">
        <f t="shared" si="80"/>
        <v>0</v>
      </c>
      <c r="H2555" s="547">
        <f t="shared" si="81"/>
        <v>0</v>
      </c>
    </row>
    <row r="2556" spans="1:8" x14ac:dyDescent="0.25">
      <c r="A2556" s="396" t="e">
        <f>"INN."&amp;EIGNIR!$B$3&amp;C2556</f>
        <v>#N/A</v>
      </c>
      <c r="B2556" s="511">
        <f>'Sundurliðun Hlutabréf'!I64</f>
        <v>0</v>
      </c>
      <c r="C2556" s="503" t="s">
        <v>4441</v>
      </c>
      <c r="D2556" s="512"/>
      <c r="F2556" s="547"/>
      <c r="G2556" s="547">
        <f t="shared" si="80"/>
        <v>0</v>
      </c>
      <c r="H2556" s="547">
        <f t="shared" si="81"/>
        <v>0</v>
      </c>
    </row>
    <row r="2557" spans="1:8" x14ac:dyDescent="0.25">
      <c r="A2557" s="396" t="e">
        <f>"INN."&amp;EIGNIR!$B$3&amp;C2557</f>
        <v>#N/A</v>
      </c>
      <c r="B2557" s="511">
        <f>'Sundurliðun Hlutabréf'!I65</f>
        <v>0</v>
      </c>
      <c r="C2557" s="503" t="s">
        <v>4442</v>
      </c>
      <c r="D2557" s="512"/>
      <c r="F2557" s="547"/>
      <c r="G2557" s="547">
        <f t="shared" si="80"/>
        <v>0</v>
      </c>
      <c r="H2557" s="547">
        <f t="shared" si="81"/>
        <v>0</v>
      </c>
    </row>
    <row r="2558" spans="1:8" x14ac:dyDescent="0.25">
      <c r="A2558" s="396" t="e">
        <f>"INN."&amp;EIGNIR!$B$3&amp;C2558</f>
        <v>#N/A</v>
      </c>
      <c r="B2558" s="511">
        <f>'Sundurliðun Hlutabréf'!I66</f>
        <v>0</v>
      </c>
      <c r="C2558" s="503" t="s">
        <v>4443</v>
      </c>
      <c r="D2558" s="512"/>
      <c r="F2558" s="547"/>
      <c r="G2558" s="547">
        <f t="shared" si="80"/>
        <v>0</v>
      </c>
      <c r="H2558" s="547">
        <f t="shared" si="81"/>
        <v>0</v>
      </c>
    </row>
    <row r="2559" spans="1:8" x14ac:dyDescent="0.25">
      <c r="A2559" s="396" t="e">
        <f>"INN."&amp;EIGNIR!$B$3&amp;C2559</f>
        <v>#N/A</v>
      </c>
      <c r="B2559" s="511">
        <f>'Sundurliðun Hlutabréf'!I67</f>
        <v>0</v>
      </c>
      <c r="C2559" s="503" t="s">
        <v>4444</v>
      </c>
      <c r="D2559" s="512"/>
      <c r="F2559" s="547"/>
      <c r="G2559" s="547">
        <f t="shared" si="80"/>
        <v>0</v>
      </c>
      <c r="H2559" s="547">
        <f t="shared" si="81"/>
        <v>0</v>
      </c>
    </row>
    <row r="2560" spans="1:8" x14ac:dyDescent="0.25">
      <c r="A2560" s="396" t="e">
        <f>"INN."&amp;EIGNIR!$B$3&amp;C2560</f>
        <v>#N/A</v>
      </c>
      <c r="B2560" s="511">
        <f>'Sundurliðun Hlutabréf'!I68</f>
        <v>0</v>
      </c>
      <c r="C2560" s="503" t="s">
        <v>4445</v>
      </c>
      <c r="D2560" s="512"/>
      <c r="F2560" s="547"/>
      <c r="G2560" s="547">
        <f t="shared" ref="G2560:G2623" si="82">+F2560-B2560</f>
        <v>0</v>
      </c>
      <c r="H2560" s="547">
        <f t="shared" si="81"/>
        <v>0</v>
      </c>
    </row>
    <row r="2561" spans="1:8" x14ac:dyDescent="0.25">
      <c r="A2561" s="396" t="e">
        <f>"INN."&amp;EIGNIR!$B$3&amp;C2561</f>
        <v>#N/A</v>
      </c>
      <c r="B2561" s="511">
        <f>'Sundurliðun Hlutabréf'!I69</f>
        <v>0</v>
      </c>
      <c r="C2561" s="503" t="s">
        <v>4446</v>
      </c>
      <c r="D2561" s="512"/>
      <c r="F2561" s="547"/>
      <c r="G2561" s="547">
        <f t="shared" si="82"/>
        <v>0</v>
      </c>
      <c r="H2561" s="547">
        <f t="shared" ref="H2561:H2624" si="83">+ABS(G2561)</f>
        <v>0</v>
      </c>
    </row>
    <row r="2562" spans="1:8" x14ac:dyDescent="0.25">
      <c r="A2562" s="396" t="e">
        <f>"INN."&amp;EIGNIR!$B$3&amp;C2562</f>
        <v>#N/A</v>
      </c>
      <c r="B2562" s="511">
        <f>'Sundurliðun Hlutabréf'!I70</f>
        <v>0</v>
      </c>
      <c r="C2562" s="503" t="s">
        <v>4447</v>
      </c>
      <c r="D2562" s="512"/>
      <c r="F2562" s="547"/>
      <c r="G2562" s="547">
        <f t="shared" si="82"/>
        <v>0</v>
      </c>
      <c r="H2562" s="547">
        <f t="shared" si="83"/>
        <v>0</v>
      </c>
    </row>
    <row r="2563" spans="1:8" x14ac:dyDescent="0.25">
      <c r="A2563" s="396" t="e">
        <f>"INN."&amp;EIGNIR!$B$3&amp;C2563</f>
        <v>#N/A</v>
      </c>
      <c r="B2563" s="511">
        <f>'Sundurliðun Hlutabréf'!I71</f>
        <v>0</v>
      </c>
      <c r="C2563" s="503" t="s">
        <v>4448</v>
      </c>
      <c r="D2563" s="512"/>
      <c r="F2563" s="547"/>
      <c r="G2563" s="547">
        <f t="shared" si="82"/>
        <v>0</v>
      </c>
      <c r="H2563" s="547">
        <f t="shared" si="83"/>
        <v>0</v>
      </c>
    </row>
    <row r="2564" spans="1:8" x14ac:dyDescent="0.25">
      <c r="A2564" s="396" t="e">
        <f>"INN."&amp;EIGNIR!$B$3&amp;C2564</f>
        <v>#N/A</v>
      </c>
      <c r="B2564" s="511">
        <f>'Sundurliðun Hlutabréf'!J7</f>
        <v>0</v>
      </c>
      <c r="C2564" s="503" t="s">
        <v>4449</v>
      </c>
      <c r="D2564" s="512" t="s">
        <v>13534</v>
      </c>
      <c r="F2564" s="547"/>
      <c r="G2564" s="547">
        <f t="shared" si="82"/>
        <v>0</v>
      </c>
      <c r="H2564" s="547">
        <f t="shared" si="83"/>
        <v>0</v>
      </c>
    </row>
    <row r="2565" spans="1:8" x14ac:dyDescent="0.25">
      <c r="A2565" s="396" t="e">
        <f>"INN."&amp;EIGNIR!$B$3&amp;C2565</f>
        <v>#N/A</v>
      </c>
      <c r="B2565" s="511">
        <f>'Sundurliðun Hlutabréf'!J8</f>
        <v>0</v>
      </c>
      <c r="C2565" s="503" t="s">
        <v>4450</v>
      </c>
      <c r="D2565" s="512"/>
      <c r="F2565" s="547"/>
      <c r="G2565" s="547">
        <f t="shared" si="82"/>
        <v>0</v>
      </c>
      <c r="H2565" s="547">
        <f t="shared" si="83"/>
        <v>0</v>
      </c>
    </row>
    <row r="2566" spans="1:8" x14ac:dyDescent="0.25">
      <c r="A2566" s="396" t="e">
        <f>"INN."&amp;EIGNIR!$B$3&amp;C2566</f>
        <v>#N/A</v>
      </c>
      <c r="B2566" s="511">
        <f>'Sundurliðun Hlutabréf'!J9</f>
        <v>0</v>
      </c>
      <c r="C2566" s="503" t="s">
        <v>4451</v>
      </c>
      <c r="D2566" s="512"/>
      <c r="F2566" s="547"/>
      <c r="G2566" s="547">
        <f t="shared" si="82"/>
        <v>0</v>
      </c>
      <c r="H2566" s="547">
        <f t="shared" si="83"/>
        <v>0</v>
      </c>
    </row>
    <row r="2567" spans="1:8" x14ac:dyDescent="0.25">
      <c r="A2567" s="396" t="e">
        <f>"INN."&amp;EIGNIR!$B$3&amp;C2567</f>
        <v>#N/A</v>
      </c>
      <c r="B2567" s="511">
        <f>'Sundurliðun Hlutabréf'!J10</f>
        <v>0</v>
      </c>
      <c r="C2567" s="503" t="s">
        <v>4452</v>
      </c>
      <c r="D2567" s="512"/>
      <c r="F2567" s="547"/>
      <c r="G2567" s="547">
        <f t="shared" si="82"/>
        <v>0</v>
      </c>
      <c r="H2567" s="547">
        <f t="shared" si="83"/>
        <v>0</v>
      </c>
    </row>
    <row r="2568" spans="1:8" x14ac:dyDescent="0.25">
      <c r="A2568" s="396" t="e">
        <f>"INN."&amp;EIGNIR!$B$3&amp;C2568</f>
        <v>#N/A</v>
      </c>
      <c r="B2568" s="511">
        <f>'Sundurliðun Hlutabréf'!J11</f>
        <v>0</v>
      </c>
      <c r="C2568" s="503" t="s">
        <v>4453</v>
      </c>
      <c r="D2568" s="512"/>
      <c r="F2568" s="547"/>
      <c r="G2568" s="547">
        <f t="shared" si="82"/>
        <v>0</v>
      </c>
      <c r="H2568" s="547">
        <f t="shared" si="83"/>
        <v>0</v>
      </c>
    </row>
    <row r="2569" spans="1:8" x14ac:dyDescent="0.25">
      <c r="A2569" s="396" t="e">
        <f>"INN."&amp;EIGNIR!$B$3&amp;C2569</f>
        <v>#N/A</v>
      </c>
      <c r="B2569" s="511">
        <f>'Sundurliðun Hlutabréf'!J12</f>
        <v>0</v>
      </c>
      <c r="C2569" s="503" t="s">
        <v>4454</v>
      </c>
      <c r="D2569" s="512"/>
      <c r="F2569" s="547"/>
      <c r="G2569" s="547">
        <f t="shared" si="82"/>
        <v>0</v>
      </c>
      <c r="H2569" s="547">
        <f t="shared" si="83"/>
        <v>0</v>
      </c>
    </row>
    <row r="2570" spans="1:8" x14ac:dyDescent="0.25">
      <c r="A2570" s="396" t="e">
        <f>"INN."&amp;EIGNIR!$B$3&amp;C2570</f>
        <v>#N/A</v>
      </c>
      <c r="B2570" s="511">
        <f>'Sundurliðun Hlutabréf'!J13</f>
        <v>0</v>
      </c>
      <c r="C2570" s="503" t="s">
        <v>4455</v>
      </c>
      <c r="D2570" s="512"/>
      <c r="F2570" s="547"/>
      <c r="G2570" s="547">
        <f t="shared" si="82"/>
        <v>0</v>
      </c>
      <c r="H2570" s="547">
        <f t="shared" si="83"/>
        <v>0</v>
      </c>
    </row>
    <row r="2571" spans="1:8" x14ac:dyDescent="0.25">
      <c r="A2571" s="396" t="e">
        <f>"INN."&amp;EIGNIR!$B$3&amp;C2571</f>
        <v>#N/A</v>
      </c>
      <c r="B2571" s="511">
        <f>'Sundurliðun Hlutabréf'!J14</f>
        <v>0</v>
      </c>
      <c r="C2571" s="503" t="s">
        <v>4456</v>
      </c>
      <c r="D2571" s="512"/>
      <c r="F2571" s="547"/>
      <c r="G2571" s="547">
        <f t="shared" si="82"/>
        <v>0</v>
      </c>
      <c r="H2571" s="547">
        <f t="shared" si="83"/>
        <v>0</v>
      </c>
    </row>
    <row r="2572" spans="1:8" x14ac:dyDescent="0.25">
      <c r="A2572" s="396" t="e">
        <f>"INN."&amp;EIGNIR!$B$3&amp;C2572</f>
        <v>#N/A</v>
      </c>
      <c r="B2572" s="511">
        <f>'Sundurliðun Hlutabréf'!J15</f>
        <v>0</v>
      </c>
      <c r="C2572" s="503" t="s">
        <v>4457</v>
      </c>
      <c r="D2572" s="512"/>
      <c r="F2572" s="547"/>
      <c r="G2572" s="547">
        <f t="shared" si="82"/>
        <v>0</v>
      </c>
      <c r="H2572" s="547">
        <f t="shared" si="83"/>
        <v>0</v>
      </c>
    </row>
    <row r="2573" spans="1:8" x14ac:dyDescent="0.25">
      <c r="A2573" s="396" t="e">
        <f>"INN."&amp;EIGNIR!$B$3&amp;C2573</f>
        <v>#N/A</v>
      </c>
      <c r="B2573" s="511">
        <f>'Sundurliðun Hlutabréf'!J16</f>
        <v>0</v>
      </c>
      <c r="C2573" s="503" t="s">
        <v>4458</v>
      </c>
      <c r="D2573" s="512"/>
      <c r="F2573" s="547"/>
      <c r="G2573" s="547">
        <f t="shared" si="82"/>
        <v>0</v>
      </c>
      <c r="H2573" s="547">
        <f t="shared" si="83"/>
        <v>0</v>
      </c>
    </row>
    <row r="2574" spans="1:8" x14ac:dyDescent="0.25">
      <c r="A2574" s="396" t="e">
        <f>"INN."&amp;EIGNIR!$B$3&amp;C2574</f>
        <v>#N/A</v>
      </c>
      <c r="B2574" s="511">
        <f>'Sundurliðun Hlutabréf'!J17</f>
        <v>0</v>
      </c>
      <c r="C2574" s="503" t="s">
        <v>4459</v>
      </c>
      <c r="D2574" s="512"/>
      <c r="F2574" s="547"/>
      <c r="G2574" s="547">
        <f t="shared" si="82"/>
        <v>0</v>
      </c>
      <c r="H2574" s="547">
        <f t="shared" si="83"/>
        <v>0</v>
      </c>
    </row>
    <row r="2575" spans="1:8" x14ac:dyDescent="0.25">
      <c r="A2575" s="396" t="e">
        <f>"INN."&amp;EIGNIR!$B$3&amp;C2575</f>
        <v>#N/A</v>
      </c>
      <c r="B2575" s="511">
        <f>'Sundurliðun Hlutabréf'!J18</f>
        <v>0</v>
      </c>
      <c r="C2575" s="503" t="s">
        <v>4460</v>
      </c>
      <c r="D2575" s="512"/>
      <c r="F2575" s="547"/>
      <c r="G2575" s="547">
        <f t="shared" si="82"/>
        <v>0</v>
      </c>
      <c r="H2575" s="547">
        <f t="shared" si="83"/>
        <v>0</v>
      </c>
    </row>
    <row r="2576" spans="1:8" x14ac:dyDescent="0.25">
      <c r="A2576" s="396" t="e">
        <f>"INN."&amp;EIGNIR!$B$3&amp;C2576</f>
        <v>#N/A</v>
      </c>
      <c r="B2576" s="511">
        <f>'Sundurliðun Hlutabréf'!J34</f>
        <v>0</v>
      </c>
      <c r="C2576" s="503" t="s">
        <v>4461</v>
      </c>
      <c r="D2576" s="512"/>
      <c r="F2576" s="547"/>
      <c r="G2576" s="547">
        <f t="shared" si="82"/>
        <v>0</v>
      </c>
      <c r="H2576" s="547">
        <f t="shared" si="83"/>
        <v>0</v>
      </c>
    </row>
    <row r="2577" spans="1:8" x14ac:dyDescent="0.25">
      <c r="A2577" s="396" t="e">
        <f>"INN."&amp;EIGNIR!$B$3&amp;C2577</f>
        <v>#N/A</v>
      </c>
      <c r="B2577" s="511">
        <f>'Sundurliðun Hlutabréf'!J35</f>
        <v>0</v>
      </c>
      <c r="C2577" s="503" t="s">
        <v>4462</v>
      </c>
      <c r="D2577" s="512"/>
      <c r="F2577" s="547"/>
      <c r="G2577" s="547">
        <f t="shared" si="82"/>
        <v>0</v>
      </c>
      <c r="H2577" s="547">
        <f t="shared" si="83"/>
        <v>0</v>
      </c>
    </row>
    <row r="2578" spans="1:8" x14ac:dyDescent="0.25">
      <c r="A2578" s="396" t="e">
        <f>"INN."&amp;EIGNIR!$B$3&amp;C2578</f>
        <v>#N/A</v>
      </c>
      <c r="B2578" s="511">
        <f>'Sundurliðun Hlutabréf'!J36</f>
        <v>0</v>
      </c>
      <c r="C2578" s="503" t="s">
        <v>4463</v>
      </c>
      <c r="D2578" s="512"/>
      <c r="F2578" s="547"/>
      <c r="G2578" s="547">
        <f t="shared" si="82"/>
        <v>0</v>
      </c>
      <c r="H2578" s="547">
        <f t="shared" si="83"/>
        <v>0</v>
      </c>
    </row>
    <row r="2579" spans="1:8" x14ac:dyDescent="0.25">
      <c r="A2579" s="396" t="e">
        <f>"INN."&amp;EIGNIR!$B$3&amp;C2579</f>
        <v>#N/A</v>
      </c>
      <c r="B2579" s="511">
        <f>'Sundurliðun Hlutabréf'!J37</f>
        <v>0</v>
      </c>
      <c r="C2579" s="503" t="s">
        <v>4464</v>
      </c>
      <c r="D2579" s="512"/>
      <c r="F2579" s="547"/>
      <c r="G2579" s="547">
        <f t="shared" si="82"/>
        <v>0</v>
      </c>
      <c r="H2579" s="547">
        <f t="shared" si="83"/>
        <v>0</v>
      </c>
    </row>
    <row r="2580" spans="1:8" x14ac:dyDescent="0.25">
      <c r="A2580" s="396" t="e">
        <f>"INN."&amp;EIGNIR!$B$3&amp;C2580</f>
        <v>#N/A</v>
      </c>
      <c r="B2580" s="511">
        <f>'Sundurliðun Hlutabréf'!J38</f>
        <v>0</v>
      </c>
      <c r="C2580" s="503" t="s">
        <v>4465</v>
      </c>
      <c r="D2580" s="512"/>
      <c r="F2580" s="547"/>
      <c r="G2580" s="547">
        <f t="shared" si="82"/>
        <v>0</v>
      </c>
      <c r="H2580" s="547">
        <f t="shared" si="83"/>
        <v>0</v>
      </c>
    </row>
    <row r="2581" spans="1:8" x14ac:dyDescent="0.25">
      <c r="A2581" s="396" t="e">
        <f>"INN."&amp;EIGNIR!$B$3&amp;C2581</f>
        <v>#N/A</v>
      </c>
      <c r="B2581" s="511">
        <f>'Sundurliðun Hlutabréf'!J39</f>
        <v>0</v>
      </c>
      <c r="C2581" s="503" t="s">
        <v>4466</v>
      </c>
      <c r="D2581" s="512"/>
      <c r="F2581" s="547"/>
      <c r="G2581" s="547">
        <f t="shared" si="82"/>
        <v>0</v>
      </c>
      <c r="H2581" s="547">
        <f t="shared" si="83"/>
        <v>0</v>
      </c>
    </row>
    <row r="2582" spans="1:8" x14ac:dyDescent="0.25">
      <c r="A2582" s="396" t="e">
        <f>"INN."&amp;EIGNIR!$B$3&amp;C2582</f>
        <v>#N/A</v>
      </c>
      <c r="B2582" s="511">
        <f>'Sundurliðun Hlutabréf'!J40</f>
        <v>0</v>
      </c>
      <c r="C2582" s="503" t="s">
        <v>4467</v>
      </c>
      <c r="D2582" s="512"/>
      <c r="F2582" s="547"/>
      <c r="G2582" s="547">
        <f t="shared" si="82"/>
        <v>0</v>
      </c>
      <c r="H2582" s="547">
        <f t="shared" si="83"/>
        <v>0</v>
      </c>
    </row>
    <row r="2583" spans="1:8" x14ac:dyDescent="0.25">
      <c r="A2583" s="396" t="e">
        <f>"INN."&amp;EIGNIR!$B$3&amp;C2583</f>
        <v>#N/A</v>
      </c>
      <c r="B2583" s="511">
        <f>'Sundurliðun Hlutabréf'!J41</f>
        <v>0</v>
      </c>
      <c r="C2583" s="503" t="s">
        <v>4468</v>
      </c>
      <c r="D2583" s="512"/>
      <c r="F2583" s="547"/>
      <c r="G2583" s="547">
        <f t="shared" si="82"/>
        <v>0</v>
      </c>
      <c r="H2583" s="547">
        <f t="shared" si="83"/>
        <v>0</v>
      </c>
    </row>
    <row r="2584" spans="1:8" x14ac:dyDescent="0.25">
      <c r="A2584" s="396" t="e">
        <f>"INN."&amp;EIGNIR!$B$3&amp;C2584</f>
        <v>#N/A</v>
      </c>
      <c r="B2584" s="511">
        <f>'Sundurliðun Hlutabréf'!J42</f>
        <v>0</v>
      </c>
      <c r="C2584" s="503" t="s">
        <v>4469</v>
      </c>
      <c r="D2584" s="512"/>
      <c r="F2584" s="547"/>
      <c r="G2584" s="547">
        <f t="shared" si="82"/>
        <v>0</v>
      </c>
      <c r="H2584" s="547">
        <f t="shared" si="83"/>
        <v>0</v>
      </c>
    </row>
    <row r="2585" spans="1:8" x14ac:dyDescent="0.25">
      <c r="A2585" s="396" t="e">
        <f>"INN."&amp;EIGNIR!$B$3&amp;C2585</f>
        <v>#N/A</v>
      </c>
      <c r="B2585" s="511">
        <f>'Sundurliðun Hlutabréf'!J43</f>
        <v>0</v>
      </c>
      <c r="C2585" s="503" t="s">
        <v>4470</v>
      </c>
      <c r="D2585" s="512"/>
      <c r="F2585" s="547"/>
      <c r="G2585" s="547">
        <f t="shared" si="82"/>
        <v>0</v>
      </c>
      <c r="H2585" s="547">
        <f t="shared" si="83"/>
        <v>0</v>
      </c>
    </row>
    <row r="2586" spans="1:8" x14ac:dyDescent="0.25">
      <c r="A2586" s="396" t="e">
        <f>"INN."&amp;EIGNIR!$B$3&amp;C2586</f>
        <v>#N/A</v>
      </c>
      <c r="B2586" s="511">
        <f>'Sundurliðun Hlutabréf'!J44</f>
        <v>0</v>
      </c>
      <c r="C2586" s="503" t="s">
        <v>4471</v>
      </c>
      <c r="D2586" s="512"/>
      <c r="F2586" s="547"/>
      <c r="G2586" s="547">
        <f t="shared" si="82"/>
        <v>0</v>
      </c>
      <c r="H2586" s="547">
        <f t="shared" si="83"/>
        <v>0</v>
      </c>
    </row>
    <row r="2587" spans="1:8" x14ac:dyDescent="0.25">
      <c r="A2587" s="396" t="e">
        <f>"INN."&amp;EIGNIR!$B$3&amp;C2587</f>
        <v>#N/A</v>
      </c>
      <c r="B2587" s="511">
        <f>'Sundurliðun Hlutabréf'!J45</f>
        <v>0</v>
      </c>
      <c r="C2587" s="503" t="s">
        <v>4472</v>
      </c>
      <c r="D2587" s="512"/>
      <c r="F2587" s="547"/>
      <c r="G2587" s="547">
        <f t="shared" si="82"/>
        <v>0</v>
      </c>
      <c r="H2587" s="547">
        <f t="shared" si="83"/>
        <v>0</v>
      </c>
    </row>
    <row r="2588" spans="1:8" x14ac:dyDescent="0.25">
      <c r="A2588" s="396" t="e">
        <f>"INN."&amp;EIGNIR!$B$3&amp;C2588</f>
        <v>#N/A</v>
      </c>
      <c r="B2588" s="511">
        <f>'Sundurliðun Hlutabréf'!J60</f>
        <v>0</v>
      </c>
      <c r="C2588" s="503" t="s">
        <v>4473</v>
      </c>
      <c r="D2588" s="512"/>
      <c r="F2588" s="547"/>
      <c r="G2588" s="547">
        <f t="shared" si="82"/>
        <v>0</v>
      </c>
      <c r="H2588" s="547">
        <f t="shared" si="83"/>
        <v>0</v>
      </c>
    </row>
    <row r="2589" spans="1:8" x14ac:dyDescent="0.25">
      <c r="A2589" s="396" t="e">
        <f>"INN."&amp;EIGNIR!$B$3&amp;C2589</f>
        <v>#N/A</v>
      </c>
      <c r="B2589" s="511">
        <f>'Sundurliðun Hlutabréf'!J61</f>
        <v>0</v>
      </c>
      <c r="C2589" s="503" t="s">
        <v>4474</v>
      </c>
      <c r="D2589" s="512"/>
      <c r="F2589" s="547"/>
      <c r="G2589" s="547">
        <f t="shared" si="82"/>
        <v>0</v>
      </c>
      <c r="H2589" s="547">
        <f t="shared" si="83"/>
        <v>0</v>
      </c>
    </row>
    <row r="2590" spans="1:8" x14ac:dyDescent="0.25">
      <c r="A2590" s="396" t="e">
        <f>"INN."&amp;EIGNIR!$B$3&amp;C2590</f>
        <v>#N/A</v>
      </c>
      <c r="B2590" s="511">
        <f>'Sundurliðun Hlutabréf'!J62</f>
        <v>0</v>
      </c>
      <c r="C2590" s="503" t="s">
        <v>4475</v>
      </c>
      <c r="D2590" s="512"/>
      <c r="F2590" s="547"/>
      <c r="G2590" s="547">
        <f t="shared" si="82"/>
        <v>0</v>
      </c>
      <c r="H2590" s="547">
        <f t="shared" si="83"/>
        <v>0</v>
      </c>
    </row>
    <row r="2591" spans="1:8" x14ac:dyDescent="0.25">
      <c r="A2591" s="396" t="e">
        <f>"INN."&amp;EIGNIR!$B$3&amp;C2591</f>
        <v>#N/A</v>
      </c>
      <c r="B2591" s="511">
        <f>'Sundurliðun Hlutabréf'!J63</f>
        <v>0</v>
      </c>
      <c r="C2591" s="503" t="s">
        <v>4476</v>
      </c>
      <c r="D2591" s="512"/>
      <c r="F2591" s="547"/>
      <c r="G2591" s="547">
        <f t="shared" si="82"/>
        <v>0</v>
      </c>
      <c r="H2591" s="547">
        <f t="shared" si="83"/>
        <v>0</v>
      </c>
    </row>
    <row r="2592" spans="1:8" x14ac:dyDescent="0.25">
      <c r="A2592" s="396" t="e">
        <f>"INN."&amp;EIGNIR!$B$3&amp;C2592</f>
        <v>#N/A</v>
      </c>
      <c r="B2592" s="511">
        <f>'Sundurliðun Hlutabréf'!J64</f>
        <v>0</v>
      </c>
      <c r="C2592" s="503" t="s">
        <v>4477</v>
      </c>
      <c r="D2592" s="512"/>
      <c r="F2592" s="547"/>
      <c r="G2592" s="547">
        <f t="shared" si="82"/>
        <v>0</v>
      </c>
      <c r="H2592" s="547">
        <f t="shared" si="83"/>
        <v>0</v>
      </c>
    </row>
    <row r="2593" spans="1:8" x14ac:dyDescent="0.25">
      <c r="A2593" s="396" t="e">
        <f>"INN."&amp;EIGNIR!$B$3&amp;C2593</f>
        <v>#N/A</v>
      </c>
      <c r="B2593" s="511">
        <f>'Sundurliðun Hlutabréf'!J65</f>
        <v>0</v>
      </c>
      <c r="C2593" s="503" t="s">
        <v>4478</v>
      </c>
      <c r="D2593" s="512"/>
      <c r="F2593" s="547"/>
      <c r="G2593" s="547">
        <f t="shared" si="82"/>
        <v>0</v>
      </c>
      <c r="H2593" s="547">
        <f t="shared" si="83"/>
        <v>0</v>
      </c>
    </row>
    <row r="2594" spans="1:8" x14ac:dyDescent="0.25">
      <c r="A2594" s="396" t="e">
        <f>"INN."&amp;EIGNIR!$B$3&amp;C2594</f>
        <v>#N/A</v>
      </c>
      <c r="B2594" s="511">
        <f>'Sundurliðun Hlutabréf'!J66</f>
        <v>0</v>
      </c>
      <c r="C2594" s="503" t="s">
        <v>4479</v>
      </c>
      <c r="D2594" s="512"/>
      <c r="F2594" s="547"/>
      <c r="G2594" s="547">
        <f t="shared" si="82"/>
        <v>0</v>
      </c>
      <c r="H2594" s="547">
        <f t="shared" si="83"/>
        <v>0</v>
      </c>
    </row>
    <row r="2595" spans="1:8" x14ac:dyDescent="0.25">
      <c r="A2595" s="396" t="e">
        <f>"INN."&amp;EIGNIR!$B$3&amp;C2595</f>
        <v>#N/A</v>
      </c>
      <c r="B2595" s="511">
        <f>'Sundurliðun Hlutabréf'!J67</f>
        <v>0</v>
      </c>
      <c r="C2595" s="503" t="s">
        <v>4480</v>
      </c>
      <c r="D2595" s="512"/>
      <c r="F2595" s="547"/>
      <c r="G2595" s="547">
        <f t="shared" si="82"/>
        <v>0</v>
      </c>
      <c r="H2595" s="547">
        <f t="shared" si="83"/>
        <v>0</v>
      </c>
    </row>
    <row r="2596" spans="1:8" x14ac:dyDescent="0.25">
      <c r="A2596" s="396" t="e">
        <f>"INN."&amp;EIGNIR!$B$3&amp;C2596</f>
        <v>#N/A</v>
      </c>
      <c r="B2596" s="511">
        <f>'Sundurliðun Hlutabréf'!J68</f>
        <v>0</v>
      </c>
      <c r="C2596" s="503" t="s">
        <v>4481</v>
      </c>
      <c r="D2596" s="512"/>
      <c r="F2596" s="547"/>
      <c r="G2596" s="547">
        <f t="shared" si="82"/>
        <v>0</v>
      </c>
      <c r="H2596" s="547">
        <f t="shared" si="83"/>
        <v>0</v>
      </c>
    </row>
    <row r="2597" spans="1:8" x14ac:dyDescent="0.25">
      <c r="A2597" s="396" t="e">
        <f>"INN."&amp;EIGNIR!$B$3&amp;C2597</f>
        <v>#N/A</v>
      </c>
      <c r="B2597" s="511">
        <f>'Sundurliðun Hlutabréf'!J69</f>
        <v>0</v>
      </c>
      <c r="C2597" s="503" t="s">
        <v>4482</v>
      </c>
      <c r="D2597" s="512"/>
      <c r="F2597" s="547"/>
      <c r="G2597" s="547">
        <f t="shared" si="82"/>
        <v>0</v>
      </c>
      <c r="H2597" s="547">
        <f t="shared" si="83"/>
        <v>0</v>
      </c>
    </row>
    <row r="2598" spans="1:8" x14ac:dyDescent="0.25">
      <c r="A2598" s="396" t="e">
        <f>"INN."&amp;EIGNIR!$B$3&amp;C2598</f>
        <v>#N/A</v>
      </c>
      <c r="B2598" s="511">
        <f>'Sundurliðun Hlutabréf'!J70</f>
        <v>0</v>
      </c>
      <c r="C2598" s="503" t="s">
        <v>4483</v>
      </c>
      <c r="D2598" s="512"/>
      <c r="F2598" s="547"/>
      <c r="G2598" s="547">
        <f t="shared" si="82"/>
        <v>0</v>
      </c>
      <c r="H2598" s="547">
        <f t="shared" si="83"/>
        <v>0</v>
      </c>
    </row>
    <row r="2599" spans="1:8" x14ac:dyDescent="0.25">
      <c r="A2599" s="396" t="e">
        <f>"INN."&amp;EIGNIR!$B$3&amp;C2599</f>
        <v>#N/A</v>
      </c>
      <c r="B2599" s="511">
        <f>'Sundurliðun Hlutabréf'!J71</f>
        <v>0</v>
      </c>
      <c r="C2599" s="503" t="s">
        <v>4484</v>
      </c>
      <c r="F2599" s="547"/>
      <c r="G2599" s="547">
        <f t="shared" si="82"/>
        <v>0</v>
      </c>
      <c r="H2599" s="547">
        <f t="shared" si="83"/>
        <v>0</v>
      </c>
    </row>
    <row r="2600" spans="1:8" x14ac:dyDescent="0.25">
      <c r="A2600" s="396" t="e">
        <f>"INN."&amp;EIGNIR!$B$3&amp;C2600</f>
        <v>#N/A</v>
      </c>
      <c r="B2600" s="511">
        <f>'Sundurliðun Hlutabréf'!K5</f>
        <v>0</v>
      </c>
      <c r="C2600" s="503" t="s">
        <v>4485</v>
      </c>
      <c r="D2600" s="504" t="s">
        <v>4486</v>
      </c>
      <c r="F2600" s="547"/>
      <c r="G2600" s="547">
        <f t="shared" si="82"/>
        <v>0</v>
      </c>
      <c r="H2600" s="547">
        <f t="shared" si="83"/>
        <v>0</v>
      </c>
    </row>
    <row r="2601" spans="1:8" x14ac:dyDescent="0.25">
      <c r="A2601" s="396" t="e">
        <f>"INN."&amp;EIGNIR!$B$3&amp;C2601</f>
        <v>#N/A</v>
      </c>
      <c r="B2601" s="511">
        <f>'Sundurliðun Hlutabréf'!K6</f>
        <v>0</v>
      </c>
      <c r="C2601" s="503" t="s">
        <v>4487</v>
      </c>
      <c r="F2601" s="547"/>
      <c r="G2601" s="547">
        <f t="shared" si="82"/>
        <v>0</v>
      </c>
      <c r="H2601" s="547">
        <f t="shared" si="83"/>
        <v>0</v>
      </c>
    </row>
    <row r="2602" spans="1:8" x14ac:dyDescent="0.25">
      <c r="A2602" s="396" t="e">
        <f>"INN."&amp;EIGNIR!$B$3&amp;C2602</f>
        <v>#N/A</v>
      </c>
      <c r="B2602" s="511">
        <f>'Sundurliðun Hlutabréf'!K7</f>
        <v>0</v>
      </c>
      <c r="C2602" s="503" t="s">
        <v>4488</v>
      </c>
      <c r="F2602" s="547"/>
      <c r="G2602" s="547">
        <f t="shared" si="82"/>
        <v>0</v>
      </c>
      <c r="H2602" s="547">
        <f t="shared" si="83"/>
        <v>0</v>
      </c>
    </row>
    <row r="2603" spans="1:8" x14ac:dyDescent="0.25">
      <c r="A2603" s="396" t="e">
        <f>"INN."&amp;EIGNIR!$B$3&amp;C2603</f>
        <v>#N/A</v>
      </c>
      <c r="B2603" s="511">
        <f>'Sundurliðun Hlutabréf'!K8</f>
        <v>0</v>
      </c>
      <c r="C2603" s="503" t="s">
        <v>4489</v>
      </c>
      <c r="F2603" s="547"/>
      <c r="G2603" s="547">
        <f t="shared" si="82"/>
        <v>0</v>
      </c>
      <c r="H2603" s="547">
        <f t="shared" si="83"/>
        <v>0</v>
      </c>
    </row>
    <row r="2604" spans="1:8" x14ac:dyDescent="0.25">
      <c r="A2604" s="396" t="e">
        <f>"INN."&amp;EIGNIR!$B$3&amp;C2604</f>
        <v>#N/A</v>
      </c>
      <c r="B2604" s="511">
        <f>'Sundurliðun Hlutabréf'!K9</f>
        <v>0</v>
      </c>
      <c r="C2604" s="503" t="s">
        <v>4490</v>
      </c>
      <c r="F2604" s="547"/>
      <c r="G2604" s="547">
        <f t="shared" si="82"/>
        <v>0</v>
      </c>
      <c r="H2604" s="547">
        <f t="shared" si="83"/>
        <v>0</v>
      </c>
    </row>
    <row r="2605" spans="1:8" x14ac:dyDescent="0.25">
      <c r="A2605" s="396" t="e">
        <f>"INN."&amp;EIGNIR!$B$3&amp;C2605</f>
        <v>#N/A</v>
      </c>
      <c r="B2605" s="511">
        <f>'Sundurliðun Hlutabréf'!K10</f>
        <v>0</v>
      </c>
      <c r="C2605" s="503" t="s">
        <v>4491</v>
      </c>
      <c r="F2605" s="547"/>
      <c r="G2605" s="547">
        <f t="shared" si="82"/>
        <v>0</v>
      </c>
      <c r="H2605" s="547">
        <f t="shared" si="83"/>
        <v>0</v>
      </c>
    </row>
    <row r="2606" spans="1:8" x14ac:dyDescent="0.25">
      <c r="A2606" s="396" t="e">
        <f>"INN."&amp;EIGNIR!$B$3&amp;C2606</f>
        <v>#N/A</v>
      </c>
      <c r="B2606" s="511">
        <f>'Sundurliðun Hlutabréf'!K11</f>
        <v>0</v>
      </c>
      <c r="C2606" s="503" t="s">
        <v>4492</v>
      </c>
      <c r="F2606" s="547"/>
      <c r="G2606" s="547">
        <f t="shared" si="82"/>
        <v>0</v>
      </c>
      <c r="H2606" s="547">
        <f t="shared" si="83"/>
        <v>0</v>
      </c>
    </row>
    <row r="2607" spans="1:8" x14ac:dyDescent="0.25">
      <c r="A2607" s="396" t="e">
        <f>"INN."&amp;EIGNIR!$B$3&amp;C2607</f>
        <v>#N/A</v>
      </c>
      <c r="B2607" s="511">
        <f>'Sundurliðun Hlutabréf'!K12</f>
        <v>0</v>
      </c>
      <c r="C2607" s="503" t="s">
        <v>4493</v>
      </c>
      <c r="F2607" s="547"/>
      <c r="G2607" s="547">
        <f t="shared" si="82"/>
        <v>0</v>
      </c>
      <c r="H2607" s="547">
        <f t="shared" si="83"/>
        <v>0</v>
      </c>
    </row>
    <row r="2608" spans="1:8" x14ac:dyDescent="0.25">
      <c r="A2608" s="396" t="e">
        <f>"INN."&amp;EIGNIR!$B$3&amp;C2608</f>
        <v>#N/A</v>
      </c>
      <c r="B2608" s="511">
        <f>'Sundurliðun Hlutabréf'!K13</f>
        <v>0</v>
      </c>
      <c r="C2608" s="503" t="s">
        <v>4494</v>
      </c>
      <c r="F2608" s="547"/>
      <c r="G2608" s="547">
        <f t="shared" si="82"/>
        <v>0</v>
      </c>
      <c r="H2608" s="547">
        <f t="shared" si="83"/>
        <v>0</v>
      </c>
    </row>
    <row r="2609" spans="1:8" x14ac:dyDescent="0.25">
      <c r="A2609" s="396" t="e">
        <f>"INN."&amp;EIGNIR!$B$3&amp;C2609</f>
        <v>#N/A</v>
      </c>
      <c r="B2609" s="511">
        <f>'Sundurliðun Hlutabréf'!K14</f>
        <v>0</v>
      </c>
      <c r="C2609" s="503" t="s">
        <v>4495</v>
      </c>
      <c r="F2609" s="547"/>
      <c r="G2609" s="547">
        <f t="shared" si="82"/>
        <v>0</v>
      </c>
      <c r="H2609" s="547">
        <f t="shared" si="83"/>
        <v>0</v>
      </c>
    </row>
    <row r="2610" spans="1:8" x14ac:dyDescent="0.25">
      <c r="A2610" s="396" t="e">
        <f>"INN."&amp;EIGNIR!$B$3&amp;C2610</f>
        <v>#N/A</v>
      </c>
      <c r="B2610" s="511">
        <f>'Sundurliðun Hlutabréf'!K15</f>
        <v>0</v>
      </c>
      <c r="C2610" s="503" t="s">
        <v>4496</v>
      </c>
      <c r="F2610" s="547"/>
      <c r="G2610" s="547">
        <f t="shared" si="82"/>
        <v>0</v>
      </c>
      <c r="H2610" s="547">
        <f t="shared" si="83"/>
        <v>0</v>
      </c>
    </row>
    <row r="2611" spans="1:8" x14ac:dyDescent="0.25">
      <c r="A2611" s="396" t="e">
        <f>"INN."&amp;EIGNIR!$B$3&amp;C2611</f>
        <v>#N/A</v>
      </c>
      <c r="B2611" s="511">
        <f>'Sundurliðun Hlutabréf'!K16</f>
        <v>0</v>
      </c>
      <c r="C2611" s="503" t="s">
        <v>4497</v>
      </c>
      <c r="F2611" s="547"/>
      <c r="G2611" s="547">
        <f t="shared" si="82"/>
        <v>0</v>
      </c>
      <c r="H2611" s="547">
        <f t="shared" si="83"/>
        <v>0</v>
      </c>
    </row>
    <row r="2612" spans="1:8" x14ac:dyDescent="0.25">
      <c r="A2612" s="396" t="e">
        <f>"INN."&amp;EIGNIR!$B$3&amp;C2612</f>
        <v>#N/A</v>
      </c>
      <c r="B2612" s="511">
        <f>'Sundurliðun Hlutabréf'!K17</f>
        <v>0</v>
      </c>
      <c r="C2612" s="503" t="s">
        <v>4498</v>
      </c>
      <c r="F2612" s="547"/>
      <c r="G2612" s="547">
        <f t="shared" si="82"/>
        <v>0</v>
      </c>
      <c r="H2612" s="547">
        <f t="shared" si="83"/>
        <v>0</v>
      </c>
    </row>
    <row r="2613" spans="1:8" x14ac:dyDescent="0.25">
      <c r="A2613" s="396" t="e">
        <f>"INN."&amp;EIGNIR!$B$3&amp;C2613</f>
        <v>#N/A</v>
      </c>
      <c r="B2613" s="511">
        <f>'Sundurliðun Hlutabréf'!K18</f>
        <v>0</v>
      </c>
      <c r="C2613" s="503" t="s">
        <v>4499</v>
      </c>
      <c r="F2613" s="547"/>
      <c r="G2613" s="547">
        <f t="shared" si="82"/>
        <v>0</v>
      </c>
      <c r="H2613" s="547">
        <f t="shared" si="83"/>
        <v>0</v>
      </c>
    </row>
    <row r="2614" spans="1:8" x14ac:dyDescent="0.25">
      <c r="A2614" s="396" t="e">
        <f>"INN."&amp;EIGNIR!$B$3&amp;C2614</f>
        <v>#N/A</v>
      </c>
      <c r="B2614" s="511">
        <f>'Sundurliðun Hlutabréf'!K23</f>
        <v>0</v>
      </c>
      <c r="C2614" s="503" t="s">
        <v>4500</v>
      </c>
      <c r="F2614" s="547"/>
      <c r="G2614" s="547">
        <f t="shared" si="82"/>
        <v>0</v>
      </c>
      <c r="H2614" s="547">
        <f t="shared" si="83"/>
        <v>0</v>
      </c>
    </row>
    <row r="2615" spans="1:8" x14ac:dyDescent="0.25">
      <c r="A2615" s="396" t="e">
        <f>"INN."&amp;EIGNIR!$B$3&amp;C2615</f>
        <v>#N/A</v>
      </c>
      <c r="B2615" s="511">
        <f>'Sundurliðun Hlutabréf'!K24</f>
        <v>0</v>
      </c>
      <c r="C2615" s="503" t="s">
        <v>4501</v>
      </c>
      <c r="D2615" s="512"/>
      <c r="F2615" s="547"/>
      <c r="G2615" s="547">
        <f t="shared" si="82"/>
        <v>0</v>
      </c>
      <c r="H2615" s="547">
        <f t="shared" si="83"/>
        <v>0</v>
      </c>
    </row>
    <row r="2616" spans="1:8" x14ac:dyDescent="0.25">
      <c r="A2616" s="396" t="e">
        <f>"INN."&amp;EIGNIR!$B$3&amp;C2616</f>
        <v>#N/A</v>
      </c>
      <c r="B2616" s="511">
        <f>'Sundurliðun Hlutabréf'!K26</f>
        <v>0</v>
      </c>
      <c r="C2616" s="503" t="s">
        <v>4502</v>
      </c>
      <c r="D2616" s="512"/>
      <c r="F2616" s="547"/>
      <c r="G2616" s="547">
        <f t="shared" si="82"/>
        <v>0</v>
      </c>
      <c r="H2616" s="547">
        <f t="shared" si="83"/>
        <v>0</v>
      </c>
    </row>
    <row r="2617" spans="1:8" x14ac:dyDescent="0.25">
      <c r="A2617" s="396" t="e">
        <f>"INN."&amp;EIGNIR!$B$3&amp;C2617</f>
        <v>#N/A</v>
      </c>
      <c r="B2617" s="511">
        <f>'Sundurliðun Hlutabréf'!K27</f>
        <v>0</v>
      </c>
      <c r="C2617" s="503" t="s">
        <v>4503</v>
      </c>
      <c r="D2617" s="512"/>
      <c r="F2617" s="547"/>
      <c r="G2617" s="547">
        <f t="shared" si="82"/>
        <v>0</v>
      </c>
      <c r="H2617" s="547">
        <f t="shared" si="83"/>
        <v>0</v>
      </c>
    </row>
    <row r="2618" spans="1:8" x14ac:dyDescent="0.25">
      <c r="A2618" s="396" t="e">
        <f>"INN."&amp;EIGNIR!$B$3&amp;C2618</f>
        <v>#N/A</v>
      </c>
      <c r="B2618" s="511">
        <f>'Sundurliðun Hlutabréf'!K28</f>
        <v>0</v>
      </c>
      <c r="C2618" s="503" t="s">
        <v>4504</v>
      </c>
      <c r="D2618" s="512"/>
      <c r="F2618" s="547"/>
      <c r="G2618" s="547">
        <f t="shared" si="82"/>
        <v>0</v>
      </c>
      <c r="H2618" s="547">
        <f t="shared" si="83"/>
        <v>0</v>
      </c>
    </row>
    <row r="2619" spans="1:8" x14ac:dyDescent="0.25">
      <c r="A2619" s="396" t="e">
        <f>"INN."&amp;EIGNIR!$B$3&amp;C2619</f>
        <v>#N/A</v>
      </c>
      <c r="B2619" s="511">
        <f>'Sundurliðun Hlutabréf'!K29</f>
        <v>0</v>
      </c>
      <c r="C2619" s="503" t="s">
        <v>4505</v>
      </c>
      <c r="D2619" s="512"/>
      <c r="F2619" s="547"/>
      <c r="G2619" s="547">
        <f t="shared" si="82"/>
        <v>0</v>
      </c>
      <c r="H2619" s="547">
        <f t="shared" si="83"/>
        <v>0</v>
      </c>
    </row>
    <row r="2620" spans="1:8" x14ac:dyDescent="0.25">
      <c r="A2620" s="396" t="e">
        <f>"INN."&amp;EIGNIR!$B$3&amp;C2620</f>
        <v>#N/A</v>
      </c>
      <c r="B2620" s="511">
        <f>'Sundurliðun Hlutabréf'!K31</f>
        <v>0</v>
      </c>
      <c r="C2620" s="503" t="s">
        <v>4506</v>
      </c>
      <c r="D2620" s="512"/>
      <c r="F2620" s="547"/>
      <c r="G2620" s="547">
        <f t="shared" si="82"/>
        <v>0</v>
      </c>
      <c r="H2620" s="547">
        <f t="shared" si="83"/>
        <v>0</v>
      </c>
    </row>
    <row r="2621" spans="1:8" x14ac:dyDescent="0.25">
      <c r="A2621" s="396" t="e">
        <f>"INN."&amp;EIGNIR!$B$3&amp;C2621</f>
        <v>#N/A</v>
      </c>
      <c r="B2621" s="511">
        <f>'Sundurliðun Hlutabréf'!K32</f>
        <v>0</v>
      </c>
      <c r="C2621" s="503" t="s">
        <v>4507</v>
      </c>
      <c r="D2621" s="512"/>
      <c r="F2621" s="547"/>
      <c r="G2621" s="547">
        <f t="shared" si="82"/>
        <v>0</v>
      </c>
      <c r="H2621" s="547">
        <f t="shared" si="83"/>
        <v>0</v>
      </c>
    </row>
    <row r="2622" spans="1:8" x14ac:dyDescent="0.25">
      <c r="A2622" s="396" t="e">
        <f>"INN."&amp;EIGNIR!$B$3&amp;C2622</f>
        <v>#N/A</v>
      </c>
      <c r="B2622" s="511">
        <f>'Sundurliðun Hlutabréf'!K33</f>
        <v>0</v>
      </c>
      <c r="C2622" s="503" t="s">
        <v>4508</v>
      </c>
      <c r="D2622" s="512"/>
      <c r="F2622" s="547"/>
      <c r="G2622" s="547">
        <f t="shared" si="82"/>
        <v>0</v>
      </c>
      <c r="H2622" s="547">
        <f t="shared" si="83"/>
        <v>0</v>
      </c>
    </row>
    <row r="2623" spans="1:8" x14ac:dyDescent="0.25">
      <c r="A2623" s="396" t="e">
        <f>"INN."&amp;EIGNIR!$B$3&amp;C2623</f>
        <v>#N/A</v>
      </c>
      <c r="B2623" s="511">
        <f>'Sundurliðun Hlutabréf'!K34</f>
        <v>0</v>
      </c>
      <c r="C2623" s="503" t="s">
        <v>4509</v>
      </c>
      <c r="D2623" s="512"/>
      <c r="F2623" s="547"/>
      <c r="G2623" s="547">
        <f t="shared" si="82"/>
        <v>0</v>
      </c>
      <c r="H2623" s="547">
        <f t="shared" si="83"/>
        <v>0</v>
      </c>
    </row>
    <row r="2624" spans="1:8" x14ac:dyDescent="0.25">
      <c r="A2624" s="396" t="e">
        <f>"INN."&amp;EIGNIR!$B$3&amp;C2624</f>
        <v>#N/A</v>
      </c>
      <c r="B2624" s="511">
        <f>'Sundurliðun Hlutabréf'!K35</f>
        <v>0</v>
      </c>
      <c r="C2624" s="503" t="s">
        <v>4510</v>
      </c>
      <c r="D2624" s="512"/>
      <c r="F2624" s="547"/>
      <c r="G2624" s="547">
        <f t="shared" ref="G2624:G2687" si="84">+F2624-B2624</f>
        <v>0</v>
      </c>
      <c r="H2624" s="547">
        <f t="shared" si="83"/>
        <v>0</v>
      </c>
    </row>
    <row r="2625" spans="1:8" x14ac:dyDescent="0.25">
      <c r="A2625" s="396" t="e">
        <f>"INN."&amp;EIGNIR!$B$3&amp;C2625</f>
        <v>#N/A</v>
      </c>
      <c r="B2625" s="511">
        <f>'Sundurliðun Hlutabréf'!K36</f>
        <v>0</v>
      </c>
      <c r="C2625" s="503" t="s">
        <v>4511</v>
      </c>
      <c r="D2625" s="512"/>
      <c r="F2625" s="547"/>
      <c r="G2625" s="547">
        <f t="shared" si="84"/>
        <v>0</v>
      </c>
      <c r="H2625" s="547">
        <f t="shared" ref="H2625:H2688" si="85">+ABS(G2625)</f>
        <v>0</v>
      </c>
    </row>
    <row r="2626" spans="1:8" x14ac:dyDescent="0.25">
      <c r="A2626" s="396" t="e">
        <f>"INN."&amp;EIGNIR!$B$3&amp;C2626</f>
        <v>#N/A</v>
      </c>
      <c r="B2626" s="511">
        <f>'Sundurliðun Hlutabréf'!K37</f>
        <v>0</v>
      </c>
      <c r="C2626" s="503" t="s">
        <v>4512</v>
      </c>
      <c r="D2626" s="512"/>
      <c r="F2626" s="547"/>
      <c r="G2626" s="547">
        <f t="shared" si="84"/>
        <v>0</v>
      </c>
      <c r="H2626" s="547">
        <f t="shared" si="85"/>
        <v>0</v>
      </c>
    </row>
    <row r="2627" spans="1:8" x14ac:dyDescent="0.25">
      <c r="A2627" s="396" t="e">
        <f>"INN."&amp;EIGNIR!$B$3&amp;C2627</f>
        <v>#N/A</v>
      </c>
      <c r="B2627" s="511">
        <f>'Sundurliðun Hlutabréf'!K38</f>
        <v>0</v>
      </c>
      <c r="C2627" s="503" t="s">
        <v>4513</v>
      </c>
      <c r="D2627" s="512"/>
      <c r="F2627" s="547"/>
      <c r="G2627" s="547">
        <f t="shared" si="84"/>
        <v>0</v>
      </c>
      <c r="H2627" s="547">
        <f t="shared" si="85"/>
        <v>0</v>
      </c>
    </row>
    <row r="2628" spans="1:8" x14ac:dyDescent="0.25">
      <c r="A2628" s="396" t="e">
        <f>"INN."&amp;EIGNIR!$B$3&amp;C2628</f>
        <v>#N/A</v>
      </c>
      <c r="B2628" s="511">
        <f>'Sundurliðun Hlutabréf'!K39</f>
        <v>0</v>
      </c>
      <c r="C2628" s="503" t="s">
        <v>4514</v>
      </c>
      <c r="D2628" s="512"/>
      <c r="F2628" s="547"/>
      <c r="G2628" s="547">
        <f t="shared" si="84"/>
        <v>0</v>
      </c>
      <c r="H2628" s="547">
        <f t="shared" si="85"/>
        <v>0</v>
      </c>
    </row>
    <row r="2629" spans="1:8" x14ac:dyDescent="0.25">
      <c r="A2629" s="396" t="e">
        <f>"INN."&amp;EIGNIR!$B$3&amp;C2629</f>
        <v>#N/A</v>
      </c>
      <c r="B2629" s="511">
        <f>'Sundurliðun Hlutabréf'!K40</f>
        <v>0</v>
      </c>
      <c r="C2629" s="503" t="s">
        <v>4515</v>
      </c>
      <c r="D2629" s="512"/>
      <c r="F2629" s="547"/>
      <c r="G2629" s="547">
        <f t="shared" si="84"/>
        <v>0</v>
      </c>
      <c r="H2629" s="547">
        <f t="shared" si="85"/>
        <v>0</v>
      </c>
    </row>
    <row r="2630" spans="1:8" x14ac:dyDescent="0.25">
      <c r="A2630" s="396" t="e">
        <f>"INN."&amp;EIGNIR!$B$3&amp;C2630</f>
        <v>#N/A</v>
      </c>
      <c r="B2630" s="511">
        <f>'Sundurliðun Hlutabréf'!K41</f>
        <v>0</v>
      </c>
      <c r="C2630" s="503" t="s">
        <v>4516</v>
      </c>
      <c r="D2630" s="512"/>
      <c r="F2630" s="547"/>
      <c r="G2630" s="547">
        <f t="shared" si="84"/>
        <v>0</v>
      </c>
      <c r="H2630" s="547">
        <f t="shared" si="85"/>
        <v>0</v>
      </c>
    </row>
    <row r="2631" spans="1:8" x14ac:dyDescent="0.25">
      <c r="A2631" s="396" t="e">
        <f>"INN."&amp;EIGNIR!$B$3&amp;C2631</f>
        <v>#N/A</v>
      </c>
      <c r="B2631" s="511">
        <f>'Sundurliðun Hlutabréf'!K42</f>
        <v>0</v>
      </c>
      <c r="C2631" s="503" t="s">
        <v>4517</v>
      </c>
      <c r="D2631" s="512"/>
      <c r="F2631" s="547"/>
      <c r="G2631" s="547">
        <f t="shared" si="84"/>
        <v>0</v>
      </c>
      <c r="H2631" s="547">
        <f t="shared" si="85"/>
        <v>0</v>
      </c>
    </row>
    <row r="2632" spans="1:8" x14ac:dyDescent="0.25">
      <c r="A2632" s="396" t="e">
        <f>"INN."&amp;EIGNIR!$B$3&amp;C2632</f>
        <v>#N/A</v>
      </c>
      <c r="B2632" s="511">
        <f>'Sundurliðun Hlutabréf'!K43</f>
        <v>0</v>
      </c>
      <c r="C2632" s="503" t="s">
        <v>4518</v>
      </c>
      <c r="D2632" s="512"/>
      <c r="F2632" s="547"/>
      <c r="G2632" s="547">
        <f t="shared" si="84"/>
        <v>0</v>
      </c>
      <c r="H2632" s="547">
        <f t="shared" si="85"/>
        <v>0</v>
      </c>
    </row>
    <row r="2633" spans="1:8" x14ac:dyDescent="0.25">
      <c r="A2633" s="396" t="e">
        <f>"INN."&amp;EIGNIR!$B$3&amp;C2633</f>
        <v>#N/A</v>
      </c>
      <c r="B2633" s="511">
        <f>'Sundurliðun Hlutabréf'!K44</f>
        <v>0</v>
      </c>
      <c r="C2633" s="503" t="s">
        <v>4519</v>
      </c>
      <c r="D2633" s="512"/>
      <c r="F2633" s="547"/>
      <c r="G2633" s="547">
        <f t="shared" si="84"/>
        <v>0</v>
      </c>
      <c r="H2633" s="547">
        <f t="shared" si="85"/>
        <v>0</v>
      </c>
    </row>
    <row r="2634" spans="1:8" x14ac:dyDescent="0.25">
      <c r="A2634" s="396" t="e">
        <f>"INN."&amp;EIGNIR!$B$3&amp;C2634</f>
        <v>#N/A</v>
      </c>
      <c r="B2634" s="511">
        <f>'Sundurliðun Hlutabréf'!K45</f>
        <v>0</v>
      </c>
      <c r="C2634" s="503" t="s">
        <v>4520</v>
      </c>
      <c r="D2634" s="512"/>
      <c r="F2634" s="547"/>
      <c r="G2634" s="547">
        <f t="shared" si="84"/>
        <v>0</v>
      </c>
      <c r="H2634" s="547">
        <f t="shared" si="85"/>
        <v>0</v>
      </c>
    </row>
    <row r="2635" spans="1:8" x14ac:dyDescent="0.25">
      <c r="A2635" s="396" t="e">
        <f>"INN."&amp;EIGNIR!$B$3&amp;C2635</f>
        <v>#N/A</v>
      </c>
      <c r="B2635" s="511">
        <f>'Sundurliðun Hlutabréf'!K50</f>
        <v>0</v>
      </c>
      <c r="C2635" s="503" t="s">
        <v>4521</v>
      </c>
      <c r="D2635" s="512"/>
      <c r="F2635" s="547"/>
      <c r="G2635" s="547">
        <f t="shared" si="84"/>
        <v>0</v>
      </c>
      <c r="H2635" s="547">
        <f t="shared" si="85"/>
        <v>0</v>
      </c>
    </row>
    <row r="2636" spans="1:8" x14ac:dyDescent="0.25">
      <c r="A2636" s="396" t="e">
        <f>"INN."&amp;EIGNIR!$B$3&amp;C2636</f>
        <v>#N/A</v>
      </c>
      <c r="B2636" s="511">
        <f>'Sundurliðun Hlutabréf'!K51</f>
        <v>0</v>
      </c>
      <c r="C2636" s="503" t="s">
        <v>4522</v>
      </c>
      <c r="D2636" s="512"/>
      <c r="F2636" s="547"/>
      <c r="G2636" s="547">
        <f t="shared" si="84"/>
        <v>0</v>
      </c>
      <c r="H2636" s="547">
        <f t="shared" si="85"/>
        <v>0</v>
      </c>
    </row>
    <row r="2637" spans="1:8" x14ac:dyDescent="0.25">
      <c r="A2637" s="396" t="e">
        <f>"INN."&amp;EIGNIR!$B$3&amp;C2637</f>
        <v>#N/A</v>
      </c>
      <c r="B2637" s="511">
        <f>'Sundurliðun Hlutabréf'!K53</f>
        <v>0</v>
      </c>
      <c r="C2637" s="503" t="s">
        <v>4523</v>
      </c>
      <c r="D2637" s="512"/>
      <c r="F2637" s="547"/>
      <c r="G2637" s="547">
        <f t="shared" si="84"/>
        <v>0</v>
      </c>
      <c r="H2637" s="547">
        <f t="shared" si="85"/>
        <v>0</v>
      </c>
    </row>
    <row r="2638" spans="1:8" x14ac:dyDescent="0.25">
      <c r="A2638" s="396" t="e">
        <f>"INN."&amp;EIGNIR!$B$3&amp;C2638</f>
        <v>#N/A</v>
      </c>
      <c r="B2638" s="511">
        <f>'Sundurliðun Hlutabréf'!K56</f>
        <v>0</v>
      </c>
      <c r="C2638" s="503" t="s">
        <v>4524</v>
      </c>
      <c r="D2638" s="512"/>
      <c r="F2638" s="547"/>
      <c r="G2638" s="547">
        <f t="shared" si="84"/>
        <v>0</v>
      </c>
      <c r="H2638" s="547">
        <f t="shared" si="85"/>
        <v>0</v>
      </c>
    </row>
    <row r="2639" spans="1:8" x14ac:dyDescent="0.25">
      <c r="A2639" s="396" t="e">
        <f>"INN."&amp;EIGNIR!$B$3&amp;C2639</f>
        <v>#N/A</v>
      </c>
      <c r="B2639" s="511">
        <f>'Sundurliðun Hlutabréf'!K58</f>
        <v>0</v>
      </c>
      <c r="C2639" s="503" t="s">
        <v>4525</v>
      </c>
      <c r="D2639" s="512"/>
      <c r="F2639" s="547"/>
      <c r="G2639" s="547">
        <f t="shared" si="84"/>
        <v>0</v>
      </c>
      <c r="H2639" s="547">
        <f t="shared" si="85"/>
        <v>0</v>
      </c>
    </row>
    <row r="2640" spans="1:8" x14ac:dyDescent="0.25">
      <c r="A2640" s="396" t="e">
        <f>"INN."&amp;EIGNIR!$B$3&amp;C2640</f>
        <v>#N/A</v>
      </c>
      <c r="B2640" s="511">
        <f>'Sundurliðun Hlutabréf'!K59</f>
        <v>0</v>
      </c>
      <c r="C2640" s="503" t="s">
        <v>4526</v>
      </c>
      <c r="D2640" s="512"/>
      <c r="F2640" s="547"/>
      <c r="G2640" s="547">
        <f t="shared" si="84"/>
        <v>0</v>
      </c>
      <c r="H2640" s="547">
        <f t="shared" si="85"/>
        <v>0</v>
      </c>
    </row>
    <row r="2641" spans="1:8" x14ac:dyDescent="0.25">
      <c r="A2641" s="396" t="e">
        <f>"INN."&amp;EIGNIR!$B$3&amp;C2641</f>
        <v>#N/A</v>
      </c>
      <c r="B2641" s="511">
        <f>'Sundurliðun Hlutabréf'!K60</f>
        <v>0</v>
      </c>
      <c r="C2641" s="503" t="s">
        <v>4527</v>
      </c>
      <c r="D2641" s="512"/>
      <c r="F2641" s="547"/>
      <c r="G2641" s="547">
        <f t="shared" si="84"/>
        <v>0</v>
      </c>
      <c r="H2641" s="547">
        <f t="shared" si="85"/>
        <v>0</v>
      </c>
    </row>
    <row r="2642" spans="1:8" x14ac:dyDescent="0.25">
      <c r="A2642" s="396" t="e">
        <f>"INN."&amp;EIGNIR!$B$3&amp;C2642</f>
        <v>#N/A</v>
      </c>
      <c r="B2642" s="511">
        <f>'Sundurliðun Hlutabréf'!K61</f>
        <v>0</v>
      </c>
      <c r="C2642" s="503" t="s">
        <v>4528</v>
      </c>
      <c r="D2642" s="512"/>
      <c r="F2642" s="547"/>
      <c r="G2642" s="547">
        <f t="shared" si="84"/>
        <v>0</v>
      </c>
      <c r="H2642" s="547">
        <f t="shared" si="85"/>
        <v>0</v>
      </c>
    </row>
    <row r="2643" spans="1:8" x14ac:dyDescent="0.25">
      <c r="A2643" s="396" t="e">
        <f>"INN."&amp;EIGNIR!$B$3&amp;C2643</f>
        <v>#N/A</v>
      </c>
      <c r="B2643" s="511">
        <f>'Sundurliðun Hlutabréf'!K62</f>
        <v>0</v>
      </c>
      <c r="C2643" s="503" t="s">
        <v>4529</v>
      </c>
      <c r="D2643" s="512"/>
      <c r="F2643" s="547"/>
      <c r="G2643" s="547">
        <f t="shared" si="84"/>
        <v>0</v>
      </c>
      <c r="H2643" s="547">
        <f t="shared" si="85"/>
        <v>0</v>
      </c>
    </row>
    <row r="2644" spans="1:8" x14ac:dyDescent="0.25">
      <c r="A2644" s="396" t="e">
        <f>"INN."&amp;EIGNIR!$B$3&amp;C2644</f>
        <v>#N/A</v>
      </c>
      <c r="B2644" s="511">
        <f>'Sundurliðun Hlutabréf'!K63</f>
        <v>0</v>
      </c>
      <c r="C2644" s="503" t="s">
        <v>4530</v>
      </c>
      <c r="D2644" s="512"/>
      <c r="F2644" s="547"/>
      <c r="G2644" s="547">
        <f t="shared" si="84"/>
        <v>0</v>
      </c>
      <c r="H2644" s="547">
        <f t="shared" si="85"/>
        <v>0</v>
      </c>
    </row>
    <row r="2645" spans="1:8" x14ac:dyDescent="0.25">
      <c r="A2645" s="396" t="e">
        <f>"INN."&amp;EIGNIR!$B$3&amp;C2645</f>
        <v>#N/A</v>
      </c>
      <c r="B2645" s="511">
        <f>'Sundurliðun Hlutabréf'!K64</f>
        <v>0</v>
      </c>
      <c r="C2645" s="503" t="s">
        <v>4531</v>
      </c>
      <c r="D2645" s="512"/>
      <c r="F2645" s="547"/>
      <c r="G2645" s="547">
        <f t="shared" si="84"/>
        <v>0</v>
      </c>
      <c r="H2645" s="547">
        <f t="shared" si="85"/>
        <v>0</v>
      </c>
    </row>
    <row r="2646" spans="1:8" x14ac:dyDescent="0.25">
      <c r="A2646" s="396" t="e">
        <f>"INN."&amp;EIGNIR!$B$3&amp;C2646</f>
        <v>#N/A</v>
      </c>
      <c r="B2646" s="511">
        <f>'Sundurliðun Hlutabréf'!K65</f>
        <v>0</v>
      </c>
      <c r="C2646" s="503" t="s">
        <v>4532</v>
      </c>
      <c r="D2646" s="512"/>
      <c r="F2646" s="547"/>
      <c r="G2646" s="547">
        <f t="shared" si="84"/>
        <v>0</v>
      </c>
      <c r="H2646" s="547">
        <f t="shared" si="85"/>
        <v>0</v>
      </c>
    </row>
    <row r="2647" spans="1:8" x14ac:dyDescent="0.25">
      <c r="A2647" s="396" t="e">
        <f>"INN."&amp;EIGNIR!$B$3&amp;C2647</f>
        <v>#N/A</v>
      </c>
      <c r="B2647" s="511">
        <f>'Sundurliðun Hlutabréf'!K66</f>
        <v>0</v>
      </c>
      <c r="C2647" s="503" t="s">
        <v>4533</v>
      </c>
      <c r="F2647" s="547"/>
      <c r="G2647" s="547">
        <f t="shared" si="84"/>
        <v>0</v>
      </c>
      <c r="H2647" s="547">
        <f t="shared" si="85"/>
        <v>0</v>
      </c>
    </row>
    <row r="2648" spans="1:8" x14ac:dyDescent="0.25">
      <c r="A2648" s="396" t="e">
        <f>"INN."&amp;EIGNIR!$B$3&amp;C2648</f>
        <v>#N/A</v>
      </c>
      <c r="B2648" s="511">
        <f>'Sundurliðun Hlutabréf'!K67</f>
        <v>0</v>
      </c>
      <c r="C2648" s="503" t="s">
        <v>4534</v>
      </c>
      <c r="F2648" s="547"/>
      <c r="G2648" s="547">
        <f t="shared" si="84"/>
        <v>0</v>
      </c>
      <c r="H2648" s="547">
        <f t="shared" si="85"/>
        <v>0</v>
      </c>
    </row>
    <row r="2649" spans="1:8" x14ac:dyDescent="0.25">
      <c r="A2649" s="396" t="e">
        <f>"INN."&amp;EIGNIR!$B$3&amp;C2649</f>
        <v>#N/A</v>
      </c>
      <c r="B2649" s="511">
        <f>'Sundurliðun Hlutabréf'!K68</f>
        <v>0</v>
      </c>
      <c r="C2649" s="503" t="s">
        <v>4535</v>
      </c>
      <c r="F2649" s="547"/>
      <c r="G2649" s="547">
        <f t="shared" si="84"/>
        <v>0</v>
      </c>
      <c r="H2649" s="547">
        <f t="shared" si="85"/>
        <v>0</v>
      </c>
    </row>
    <row r="2650" spans="1:8" x14ac:dyDescent="0.25">
      <c r="A2650" s="396" t="e">
        <f>"INN."&amp;EIGNIR!$B$3&amp;C2650</f>
        <v>#N/A</v>
      </c>
      <c r="B2650" s="511">
        <f>'Sundurliðun Hlutabréf'!K69</f>
        <v>0</v>
      </c>
      <c r="C2650" s="503" t="s">
        <v>4536</v>
      </c>
      <c r="F2650" s="547"/>
      <c r="G2650" s="547">
        <f t="shared" si="84"/>
        <v>0</v>
      </c>
      <c r="H2650" s="547">
        <f t="shared" si="85"/>
        <v>0</v>
      </c>
    </row>
    <row r="2651" spans="1:8" x14ac:dyDescent="0.25">
      <c r="A2651" s="396" t="e">
        <f>"INN."&amp;EIGNIR!$B$3&amp;C2651</f>
        <v>#N/A</v>
      </c>
      <c r="B2651" s="511">
        <f>'Sundurliðun Hlutabréf'!K70</f>
        <v>0</v>
      </c>
      <c r="C2651" s="503" t="s">
        <v>4537</v>
      </c>
      <c r="F2651" s="547"/>
      <c r="G2651" s="547">
        <f t="shared" si="84"/>
        <v>0</v>
      </c>
      <c r="H2651" s="547">
        <f t="shared" si="85"/>
        <v>0</v>
      </c>
    </row>
    <row r="2652" spans="1:8" x14ac:dyDescent="0.25">
      <c r="A2652" s="396" t="e">
        <f>"INN."&amp;EIGNIR!$B$3&amp;C2652</f>
        <v>#N/A</v>
      </c>
      <c r="B2652" s="511">
        <f>'Sundurliðun Hlutabréf'!K71</f>
        <v>0</v>
      </c>
      <c r="C2652" s="503" t="s">
        <v>4538</v>
      </c>
      <c r="F2652" s="547"/>
      <c r="G2652" s="547">
        <f t="shared" si="84"/>
        <v>0</v>
      </c>
      <c r="H2652" s="547">
        <f t="shared" si="85"/>
        <v>0</v>
      </c>
    </row>
    <row r="2653" spans="1:8" x14ac:dyDescent="0.25">
      <c r="A2653" s="396" t="e">
        <f>"INN."&amp;EIGNIR!$B$3&amp;C2653</f>
        <v>#N/A</v>
      </c>
      <c r="B2653" s="511">
        <f>'Sundurliðun Hlutabréf'!K76</f>
        <v>0</v>
      </c>
      <c r="C2653" s="503" t="s">
        <v>4539</v>
      </c>
      <c r="F2653" s="547"/>
      <c r="G2653" s="547">
        <f t="shared" si="84"/>
        <v>0</v>
      </c>
      <c r="H2653" s="547">
        <f t="shared" si="85"/>
        <v>0</v>
      </c>
    </row>
    <row r="2654" spans="1:8" x14ac:dyDescent="0.25">
      <c r="A2654" s="396" t="e">
        <f>"INN."&amp;EIGNIR!$B$3&amp;C2654</f>
        <v>#N/A</v>
      </c>
      <c r="B2654" s="511">
        <f>'Sundurliðun Hlutabréf'!K77</f>
        <v>0</v>
      </c>
      <c r="C2654" s="503" t="s">
        <v>4540</v>
      </c>
      <c r="F2654" s="547"/>
      <c r="G2654" s="547">
        <f t="shared" si="84"/>
        <v>0</v>
      </c>
      <c r="H2654" s="547">
        <f t="shared" si="85"/>
        <v>0</v>
      </c>
    </row>
    <row r="2655" spans="1:8" x14ac:dyDescent="0.25">
      <c r="A2655" s="396" t="e">
        <f>"INN."&amp;EIGNIR!$B$3&amp;C2655</f>
        <v>#N/A</v>
      </c>
      <c r="B2655" s="511">
        <f>'Sundurliðun Hlutabréf'!K79</f>
        <v>0</v>
      </c>
      <c r="C2655" s="503" t="s">
        <v>4541</v>
      </c>
      <c r="F2655" s="547"/>
      <c r="G2655" s="547">
        <f t="shared" si="84"/>
        <v>0</v>
      </c>
      <c r="H2655" s="547">
        <f t="shared" si="85"/>
        <v>0</v>
      </c>
    </row>
    <row r="2656" spans="1:8" x14ac:dyDescent="0.25">
      <c r="A2656" s="396" t="e">
        <f>"INN."&amp;EIGNIR!$B$3&amp;C2656</f>
        <v>#N/A</v>
      </c>
      <c r="B2656" s="511">
        <f>'Sundurliðun Hlutabréf'!K82</f>
        <v>0</v>
      </c>
      <c r="C2656" s="503" t="s">
        <v>4542</v>
      </c>
      <c r="F2656" s="547"/>
      <c r="G2656" s="547">
        <f t="shared" si="84"/>
        <v>0</v>
      </c>
      <c r="H2656" s="547">
        <f t="shared" si="85"/>
        <v>0</v>
      </c>
    </row>
    <row r="2657" spans="1:8" x14ac:dyDescent="0.25">
      <c r="A2657" s="396" t="e">
        <f>"INN."&amp;EIGNIR!$B$3&amp;C2657</f>
        <v>#N/A</v>
      </c>
      <c r="B2657" s="511">
        <f>'Sundurliðun Hlutabréf'!K84</f>
        <v>0</v>
      </c>
      <c r="C2657" s="503" t="s">
        <v>4543</v>
      </c>
      <c r="F2657" s="547"/>
      <c r="G2657" s="547">
        <f t="shared" si="84"/>
        <v>0</v>
      </c>
      <c r="H2657" s="547">
        <f t="shared" si="85"/>
        <v>0</v>
      </c>
    </row>
    <row r="2658" spans="1:8" x14ac:dyDescent="0.25">
      <c r="A2658" s="396" t="e">
        <f>"INN."&amp;EIGNIR!$B$3&amp;C2658</f>
        <v>#N/A</v>
      </c>
      <c r="B2658" s="511">
        <f>'Sundurliðun Hlutabréf'!L5</f>
        <v>0</v>
      </c>
      <c r="C2658" s="503" t="s">
        <v>4544</v>
      </c>
      <c r="D2658" s="504" t="s">
        <v>4545</v>
      </c>
      <c r="F2658" s="547"/>
      <c r="G2658" s="547">
        <f t="shared" si="84"/>
        <v>0</v>
      </c>
      <c r="H2658" s="547">
        <f t="shared" si="85"/>
        <v>0</v>
      </c>
    </row>
    <row r="2659" spans="1:8" x14ac:dyDescent="0.25">
      <c r="A2659" s="396" t="e">
        <f>"INN."&amp;EIGNIR!$B$3&amp;C2659</f>
        <v>#N/A</v>
      </c>
      <c r="B2659" s="511">
        <f>'Sundurliðun Hlutabréf'!L6</f>
        <v>0</v>
      </c>
      <c r="C2659" s="503" t="s">
        <v>4546</v>
      </c>
      <c r="F2659" s="547"/>
      <c r="G2659" s="547">
        <f t="shared" si="84"/>
        <v>0</v>
      </c>
      <c r="H2659" s="547">
        <f t="shared" si="85"/>
        <v>0</v>
      </c>
    </row>
    <row r="2660" spans="1:8" x14ac:dyDescent="0.25">
      <c r="A2660" s="396" t="e">
        <f>"INN."&amp;EIGNIR!$B$3&amp;C2660</f>
        <v>#N/A</v>
      </c>
      <c r="B2660" s="511">
        <f>'Sundurliðun Hlutabréf'!L7</f>
        <v>0</v>
      </c>
      <c r="C2660" s="503" t="s">
        <v>4547</v>
      </c>
      <c r="F2660" s="547"/>
      <c r="G2660" s="547">
        <f t="shared" si="84"/>
        <v>0</v>
      </c>
      <c r="H2660" s="547">
        <f t="shared" si="85"/>
        <v>0</v>
      </c>
    </row>
    <row r="2661" spans="1:8" x14ac:dyDescent="0.25">
      <c r="A2661" s="396" t="e">
        <f>"INN."&amp;EIGNIR!$B$3&amp;C2661</f>
        <v>#N/A</v>
      </c>
      <c r="B2661" s="511">
        <f>'Sundurliðun Hlutabréf'!L8</f>
        <v>0</v>
      </c>
      <c r="C2661" s="503" t="s">
        <v>4548</v>
      </c>
      <c r="F2661" s="547"/>
      <c r="G2661" s="547">
        <f t="shared" si="84"/>
        <v>0</v>
      </c>
      <c r="H2661" s="547">
        <f t="shared" si="85"/>
        <v>0</v>
      </c>
    </row>
    <row r="2662" spans="1:8" x14ac:dyDescent="0.25">
      <c r="A2662" s="396" t="e">
        <f>"INN."&amp;EIGNIR!$B$3&amp;C2662</f>
        <v>#N/A</v>
      </c>
      <c r="B2662" s="511">
        <f>'Sundurliðun Hlutabréf'!L9</f>
        <v>0</v>
      </c>
      <c r="C2662" s="503" t="s">
        <v>4549</v>
      </c>
      <c r="F2662" s="547"/>
      <c r="G2662" s="547">
        <f t="shared" si="84"/>
        <v>0</v>
      </c>
      <c r="H2662" s="547">
        <f t="shared" si="85"/>
        <v>0</v>
      </c>
    </row>
    <row r="2663" spans="1:8" x14ac:dyDescent="0.25">
      <c r="A2663" s="396" t="e">
        <f>"INN."&amp;EIGNIR!$B$3&amp;C2663</f>
        <v>#N/A</v>
      </c>
      <c r="B2663" s="511">
        <f>'Sundurliðun Hlutabréf'!L10</f>
        <v>0</v>
      </c>
      <c r="C2663" s="503" t="s">
        <v>4550</v>
      </c>
      <c r="D2663" s="512"/>
      <c r="F2663" s="547"/>
      <c r="G2663" s="547">
        <f t="shared" si="84"/>
        <v>0</v>
      </c>
      <c r="H2663" s="547">
        <f t="shared" si="85"/>
        <v>0</v>
      </c>
    </row>
    <row r="2664" spans="1:8" x14ac:dyDescent="0.25">
      <c r="A2664" s="396" t="e">
        <f>"INN."&amp;EIGNIR!$B$3&amp;C2664</f>
        <v>#N/A</v>
      </c>
      <c r="B2664" s="511">
        <f>'Sundurliðun Hlutabréf'!L11</f>
        <v>0</v>
      </c>
      <c r="C2664" s="503" t="s">
        <v>4551</v>
      </c>
      <c r="D2664" s="512"/>
      <c r="F2664" s="547"/>
      <c r="G2664" s="547">
        <f t="shared" si="84"/>
        <v>0</v>
      </c>
      <c r="H2664" s="547">
        <f t="shared" si="85"/>
        <v>0</v>
      </c>
    </row>
    <row r="2665" spans="1:8" x14ac:dyDescent="0.25">
      <c r="A2665" s="396" t="e">
        <f>"INN."&amp;EIGNIR!$B$3&amp;C2665</f>
        <v>#N/A</v>
      </c>
      <c r="B2665" s="511">
        <f>'Sundurliðun Hlutabréf'!L12</f>
        <v>0</v>
      </c>
      <c r="C2665" s="503" t="s">
        <v>4552</v>
      </c>
      <c r="D2665" s="512"/>
      <c r="F2665" s="547"/>
      <c r="G2665" s="547">
        <f t="shared" si="84"/>
        <v>0</v>
      </c>
      <c r="H2665" s="547">
        <f t="shared" si="85"/>
        <v>0</v>
      </c>
    </row>
    <row r="2666" spans="1:8" x14ac:dyDescent="0.25">
      <c r="A2666" s="396" t="e">
        <f>"INN."&amp;EIGNIR!$B$3&amp;C2666</f>
        <v>#N/A</v>
      </c>
      <c r="B2666" s="511">
        <f>'Sundurliðun Hlutabréf'!L13</f>
        <v>0</v>
      </c>
      <c r="C2666" s="503" t="s">
        <v>4553</v>
      </c>
      <c r="D2666" s="512"/>
      <c r="F2666" s="547"/>
      <c r="G2666" s="547">
        <f t="shared" si="84"/>
        <v>0</v>
      </c>
      <c r="H2666" s="547">
        <f t="shared" si="85"/>
        <v>0</v>
      </c>
    </row>
    <row r="2667" spans="1:8" x14ac:dyDescent="0.25">
      <c r="A2667" s="396" t="e">
        <f>"INN."&amp;EIGNIR!$B$3&amp;C2667</f>
        <v>#N/A</v>
      </c>
      <c r="B2667" s="511">
        <f>'Sundurliðun Hlutabréf'!L14</f>
        <v>0</v>
      </c>
      <c r="C2667" s="503" t="s">
        <v>4554</v>
      </c>
      <c r="D2667" s="512"/>
      <c r="F2667" s="547"/>
      <c r="G2667" s="547">
        <f t="shared" si="84"/>
        <v>0</v>
      </c>
      <c r="H2667" s="547">
        <f t="shared" si="85"/>
        <v>0</v>
      </c>
    </row>
    <row r="2668" spans="1:8" x14ac:dyDescent="0.25">
      <c r="A2668" s="396" t="e">
        <f>"INN."&amp;EIGNIR!$B$3&amp;C2668</f>
        <v>#N/A</v>
      </c>
      <c r="B2668" s="511">
        <f>'Sundurliðun Hlutabréf'!L15</f>
        <v>0</v>
      </c>
      <c r="C2668" s="503" t="s">
        <v>4555</v>
      </c>
      <c r="D2668" s="512"/>
      <c r="F2668" s="547"/>
      <c r="G2668" s="547">
        <f t="shared" si="84"/>
        <v>0</v>
      </c>
      <c r="H2668" s="547">
        <f t="shared" si="85"/>
        <v>0</v>
      </c>
    </row>
    <row r="2669" spans="1:8" x14ac:dyDescent="0.25">
      <c r="A2669" s="396" t="e">
        <f>"INN."&amp;EIGNIR!$B$3&amp;C2669</f>
        <v>#N/A</v>
      </c>
      <c r="B2669" s="511">
        <f>'Sundurliðun Hlutabréf'!L16</f>
        <v>0</v>
      </c>
      <c r="C2669" s="503" t="s">
        <v>4556</v>
      </c>
      <c r="D2669" s="512"/>
      <c r="F2669" s="547"/>
      <c r="G2669" s="547">
        <f t="shared" si="84"/>
        <v>0</v>
      </c>
      <c r="H2669" s="547">
        <f t="shared" si="85"/>
        <v>0</v>
      </c>
    </row>
    <row r="2670" spans="1:8" x14ac:dyDescent="0.25">
      <c r="A2670" s="396" t="e">
        <f>"INN."&amp;EIGNIR!$B$3&amp;C2670</f>
        <v>#N/A</v>
      </c>
      <c r="B2670" s="511">
        <f>'Sundurliðun Hlutabréf'!L17</f>
        <v>0</v>
      </c>
      <c r="C2670" s="503" t="s">
        <v>4557</v>
      </c>
      <c r="D2670" s="512"/>
      <c r="F2670" s="547"/>
      <c r="G2670" s="547">
        <f t="shared" si="84"/>
        <v>0</v>
      </c>
      <c r="H2670" s="547">
        <f t="shared" si="85"/>
        <v>0</v>
      </c>
    </row>
    <row r="2671" spans="1:8" x14ac:dyDescent="0.25">
      <c r="A2671" s="396" t="e">
        <f>"INN."&amp;EIGNIR!$B$3&amp;C2671</f>
        <v>#N/A</v>
      </c>
      <c r="B2671" s="511">
        <f>'Sundurliðun Hlutabréf'!L18</f>
        <v>0</v>
      </c>
      <c r="C2671" s="503" t="s">
        <v>4558</v>
      </c>
      <c r="D2671" s="512"/>
      <c r="F2671" s="547"/>
      <c r="G2671" s="547">
        <f t="shared" si="84"/>
        <v>0</v>
      </c>
      <c r="H2671" s="547">
        <f t="shared" si="85"/>
        <v>0</v>
      </c>
    </row>
    <row r="2672" spans="1:8" x14ac:dyDescent="0.25">
      <c r="A2672" s="396" t="e">
        <f>"INN."&amp;EIGNIR!$B$3&amp;C2672</f>
        <v>#N/A</v>
      </c>
      <c r="B2672" s="511">
        <f>'Sundurliðun Hlutabréf'!L23</f>
        <v>0</v>
      </c>
      <c r="C2672" s="503" t="s">
        <v>4559</v>
      </c>
      <c r="D2672" s="512"/>
      <c r="F2672" s="547"/>
      <c r="G2672" s="547">
        <f t="shared" si="84"/>
        <v>0</v>
      </c>
      <c r="H2672" s="547">
        <f t="shared" si="85"/>
        <v>0</v>
      </c>
    </row>
    <row r="2673" spans="1:8" x14ac:dyDescent="0.25">
      <c r="A2673" s="396" t="e">
        <f>"INN."&amp;EIGNIR!$B$3&amp;C2673</f>
        <v>#N/A</v>
      </c>
      <c r="B2673" s="511">
        <f>'Sundurliðun Hlutabréf'!L24</f>
        <v>0</v>
      </c>
      <c r="C2673" s="503" t="s">
        <v>4560</v>
      </c>
      <c r="D2673" s="512"/>
      <c r="F2673" s="547"/>
      <c r="G2673" s="547">
        <f t="shared" si="84"/>
        <v>0</v>
      </c>
      <c r="H2673" s="547">
        <f t="shared" si="85"/>
        <v>0</v>
      </c>
    </row>
    <row r="2674" spans="1:8" x14ac:dyDescent="0.25">
      <c r="A2674" s="396" t="e">
        <f>"INN."&amp;EIGNIR!$B$3&amp;C2674</f>
        <v>#N/A</v>
      </c>
      <c r="B2674" s="511">
        <f>'Sundurliðun Hlutabréf'!L26</f>
        <v>0</v>
      </c>
      <c r="C2674" s="503" t="s">
        <v>4561</v>
      </c>
      <c r="D2674" s="512"/>
      <c r="F2674" s="547"/>
      <c r="G2674" s="547">
        <f t="shared" si="84"/>
        <v>0</v>
      </c>
      <c r="H2674" s="547">
        <f t="shared" si="85"/>
        <v>0</v>
      </c>
    </row>
    <row r="2675" spans="1:8" x14ac:dyDescent="0.25">
      <c r="A2675" s="396" t="e">
        <f>"INN."&amp;EIGNIR!$B$3&amp;C2675</f>
        <v>#N/A</v>
      </c>
      <c r="B2675" s="511">
        <f>'Sundurliðun Hlutabréf'!L27</f>
        <v>0</v>
      </c>
      <c r="C2675" s="503" t="s">
        <v>4562</v>
      </c>
      <c r="D2675" s="512"/>
      <c r="F2675" s="547"/>
      <c r="G2675" s="547">
        <f t="shared" si="84"/>
        <v>0</v>
      </c>
      <c r="H2675" s="547">
        <f t="shared" si="85"/>
        <v>0</v>
      </c>
    </row>
    <row r="2676" spans="1:8" x14ac:dyDescent="0.25">
      <c r="A2676" s="396" t="e">
        <f>"INN."&amp;EIGNIR!$B$3&amp;C2676</f>
        <v>#N/A</v>
      </c>
      <c r="B2676" s="511">
        <f>'Sundurliðun Hlutabréf'!L28</f>
        <v>0</v>
      </c>
      <c r="C2676" s="503" t="s">
        <v>4563</v>
      </c>
      <c r="D2676" s="512"/>
      <c r="F2676" s="547"/>
      <c r="G2676" s="547">
        <f t="shared" si="84"/>
        <v>0</v>
      </c>
      <c r="H2676" s="547">
        <f t="shared" si="85"/>
        <v>0</v>
      </c>
    </row>
    <row r="2677" spans="1:8" x14ac:dyDescent="0.25">
      <c r="A2677" s="396" t="e">
        <f>"INN."&amp;EIGNIR!$B$3&amp;C2677</f>
        <v>#N/A</v>
      </c>
      <c r="B2677" s="511">
        <f>'Sundurliðun Hlutabréf'!L29</f>
        <v>0</v>
      </c>
      <c r="C2677" s="503" t="s">
        <v>4564</v>
      </c>
      <c r="D2677" s="512"/>
      <c r="F2677" s="547"/>
      <c r="G2677" s="547">
        <f t="shared" si="84"/>
        <v>0</v>
      </c>
      <c r="H2677" s="547">
        <f t="shared" si="85"/>
        <v>0</v>
      </c>
    </row>
    <row r="2678" spans="1:8" x14ac:dyDescent="0.25">
      <c r="A2678" s="396" t="e">
        <f>"INN."&amp;EIGNIR!$B$3&amp;C2678</f>
        <v>#N/A</v>
      </c>
      <c r="B2678" s="511">
        <f>'Sundurliðun Hlutabréf'!L31</f>
        <v>0</v>
      </c>
      <c r="C2678" s="503" t="s">
        <v>4565</v>
      </c>
      <c r="D2678" s="512"/>
      <c r="F2678" s="547"/>
      <c r="G2678" s="547">
        <f t="shared" si="84"/>
        <v>0</v>
      </c>
      <c r="H2678" s="547">
        <f t="shared" si="85"/>
        <v>0</v>
      </c>
    </row>
    <row r="2679" spans="1:8" x14ac:dyDescent="0.25">
      <c r="A2679" s="396" t="e">
        <f>"INN."&amp;EIGNIR!$B$3&amp;C2679</f>
        <v>#N/A</v>
      </c>
      <c r="B2679" s="511">
        <f>'Sundurliðun Hlutabréf'!L32</f>
        <v>0</v>
      </c>
      <c r="C2679" s="503" t="s">
        <v>4566</v>
      </c>
      <c r="D2679" s="512"/>
      <c r="F2679" s="547"/>
      <c r="G2679" s="547">
        <f t="shared" si="84"/>
        <v>0</v>
      </c>
      <c r="H2679" s="547">
        <f t="shared" si="85"/>
        <v>0</v>
      </c>
    </row>
    <row r="2680" spans="1:8" x14ac:dyDescent="0.25">
      <c r="A2680" s="396" t="e">
        <f>"INN."&amp;EIGNIR!$B$3&amp;C2680</f>
        <v>#N/A</v>
      </c>
      <c r="B2680" s="511">
        <f>'Sundurliðun Hlutabréf'!L33</f>
        <v>0</v>
      </c>
      <c r="C2680" s="503" t="s">
        <v>4567</v>
      </c>
      <c r="D2680" s="512"/>
      <c r="F2680" s="547"/>
      <c r="G2680" s="547">
        <f t="shared" si="84"/>
        <v>0</v>
      </c>
      <c r="H2680" s="547">
        <f t="shared" si="85"/>
        <v>0</v>
      </c>
    </row>
    <row r="2681" spans="1:8" x14ac:dyDescent="0.25">
      <c r="A2681" s="396" t="e">
        <f>"INN."&amp;EIGNIR!$B$3&amp;C2681</f>
        <v>#N/A</v>
      </c>
      <c r="B2681" s="511">
        <f>'Sundurliðun Hlutabréf'!L34</f>
        <v>0</v>
      </c>
      <c r="C2681" s="503" t="s">
        <v>4568</v>
      </c>
      <c r="D2681" s="512"/>
      <c r="F2681" s="547"/>
      <c r="G2681" s="547">
        <f t="shared" si="84"/>
        <v>0</v>
      </c>
      <c r="H2681" s="547">
        <f t="shared" si="85"/>
        <v>0</v>
      </c>
    </row>
    <row r="2682" spans="1:8" x14ac:dyDescent="0.25">
      <c r="A2682" s="396" t="e">
        <f>"INN."&amp;EIGNIR!$B$3&amp;C2682</f>
        <v>#N/A</v>
      </c>
      <c r="B2682" s="511">
        <f>'Sundurliðun Hlutabréf'!L35</f>
        <v>0</v>
      </c>
      <c r="C2682" s="503" t="s">
        <v>4569</v>
      </c>
      <c r="D2682" s="512"/>
      <c r="F2682" s="547"/>
      <c r="G2682" s="547">
        <f t="shared" si="84"/>
        <v>0</v>
      </c>
      <c r="H2682" s="547">
        <f t="shared" si="85"/>
        <v>0</v>
      </c>
    </row>
    <row r="2683" spans="1:8" x14ac:dyDescent="0.25">
      <c r="A2683" s="396" t="e">
        <f>"INN."&amp;EIGNIR!$B$3&amp;C2683</f>
        <v>#N/A</v>
      </c>
      <c r="B2683" s="511">
        <f>'Sundurliðun Hlutabréf'!L36</f>
        <v>0</v>
      </c>
      <c r="C2683" s="503" t="s">
        <v>4570</v>
      </c>
      <c r="D2683" s="512"/>
      <c r="F2683" s="547"/>
      <c r="G2683" s="547">
        <f t="shared" si="84"/>
        <v>0</v>
      </c>
      <c r="H2683" s="547">
        <f t="shared" si="85"/>
        <v>0</v>
      </c>
    </row>
    <row r="2684" spans="1:8" x14ac:dyDescent="0.25">
      <c r="A2684" s="396" t="e">
        <f>"INN."&amp;EIGNIR!$B$3&amp;C2684</f>
        <v>#N/A</v>
      </c>
      <c r="B2684" s="511">
        <f>'Sundurliðun Hlutabréf'!L37</f>
        <v>0</v>
      </c>
      <c r="C2684" s="503" t="s">
        <v>4571</v>
      </c>
      <c r="D2684" s="512"/>
      <c r="F2684" s="547"/>
      <c r="G2684" s="547">
        <f t="shared" si="84"/>
        <v>0</v>
      </c>
      <c r="H2684" s="547">
        <f t="shared" si="85"/>
        <v>0</v>
      </c>
    </row>
    <row r="2685" spans="1:8" x14ac:dyDescent="0.25">
      <c r="A2685" s="396" t="e">
        <f>"INN."&amp;EIGNIR!$B$3&amp;C2685</f>
        <v>#N/A</v>
      </c>
      <c r="B2685" s="511">
        <f>'Sundurliðun Hlutabréf'!L38</f>
        <v>0</v>
      </c>
      <c r="C2685" s="503" t="s">
        <v>4572</v>
      </c>
      <c r="D2685" s="512"/>
      <c r="F2685" s="547"/>
      <c r="G2685" s="547">
        <f t="shared" si="84"/>
        <v>0</v>
      </c>
      <c r="H2685" s="547">
        <f t="shared" si="85"/>
        <v>0</v>
      </c>
    </row>
    <row r="2686" spans="1:8" x14ac:dyDescent="0.25">
      <c r="A2686" s="396" t="e">
        <f>"INN."&amp;EIGNIR!$B$3&amp;C2686</f>
        <v>#N/A</v>
      </c>
      <c r="B2686" s="511">
        <f>'Sundurliðun Hlutabréf'!L39</f>
        <v>0</v>
      </c>
      <c r="C2686" s="503" t="s">
        <v>4573</v>
      </c>
      <c r="D2686" s="512"/>
      <c r="F2686" s="547"/>
      <c r="G2686" s="547">
        <f t="shared" si="84"/>
        <v>0</v>
      </c>
      <c r="H2686" s="547">
        <f t="shared" si="85"/>
        <v>0</v>
      </c>
    </row>
    <row r="2687" spans="1:8" x14ac:dyDescent="0.25">
      <c r="A2687" s="396" t="e">
        <f>"INN."&amp;EIGNIR!$B$3&amp;C2687</f>
        <v>#N/A</v>
      </c>
      <c r="B2687" s="511">
        <f>'Sundurliðun Hlutabréf'!L40</f>
        <v>0</v>
      </c>
      <c r="C2687" s="503" t="s">
        <v>4574</v>
      </c>
      <c r="D2687" s="512"/>
      <c r="F2687" s="547"/>
      <c r="G2687" s="547">
        <f t="shared" si="84"/>
        <v>0</v>
      </c>
      <c r="H2687" s="547">
        <f t="shared" si="85"/>
        <v>0</v>
      </c>
    </row>
    <row r="2688" spans="1:8" x14ac:dyDescent="0.25">
      <c r="A2688" s="396" t="e">
        <f>"INN."&amp;EIGNIR!$B$3&amp;C2688</f>
        <v>#N/A</v>
      </c>
      <c r="B2688" s="511">
        <f>'Sundurliðun Hlutabréf'!L41</f>
        <v>0</v>
      </c>
      <c r="C2688" s="503" t="s">
        <v>4575</v>
      </c>
      <c r="D2688" s="512"/>
      <c r="F2688" s="547"/>
      <c r="G2688" s="547">
        <f t="shared" ref="G2688:G2751" si="86">+F2688-B2688</f>
        <v>0</v>
      </c>
      <c r="H2688" s="547">
        <f t="shared" si="85"/>
        <v>0</v>
      </c>
    </row>
    <row r="2689" spans="1:8" x14ac:dyDescent="0.25">
      <c r="A2689" s="396" t="e">
        <f>"INN."&amp;EIGNIR!$B$3&amp;C2689</f>
        <v>#N/A</v>
      </c>
      <c r="B2689" s="511">
        <f>'Sundurliðun Hlutabréf'!L42</f>
        <v>0</v>
      </c>
      <c r="C2689" s="503" t="s">
        <v>4576</v>
      </c>
      <c r="D2689" s="512"/>
      <c r="F2689" s="547"/>
      <c r="G2689" s="547">
        <f t="shared" si="86"/>
        <v>0</v>
      </c>
      <c r="H2689" s="547">
        <f t="shared" ref="H2689:H2752" si="87">+ABS(G2689)</f>
        <v>0</v>
      </c>
    </row>
    <row r="2690" spans="1:8" x14ac:dyDescent="0.25">
      <c r="A2690" s="396" t="e">
        <f>"INN."&amp;EIGNIR!$B$3&amp;C2690</f>
        <v>#N/A</v>
      </c>
      <c r="B2690" s="511">
        <f>'Sundurliðun Hlutabréf'!L43</f>
        <v>0</v>
      </c>
      <c r="C2690" s="503" t="s">
        <v>4577</v>
      </c>
      <c r="D2690" s="512"/>
      <c r="F2690" s="547"/>
      <c r="G2690" s="547">
        <f t="shared" si="86"/>
        <v>0</v>
      </c>
      <c r="H2690" s="547">
        <f t="shared" si="87"/>
        <v>0</v>
      </c>
    </row>
    <row r="2691" spans="1:8" x14ac:dyDescent="0.25">
      <c r="A2691" s="396" t="e">
        <f>"INN."&amp;EIGNIR!$B$3&amp;C2691</f>
        <v>#N/A</v>
      </c>
      <c r="B2691" s="511">
        <f>'Sundurliðun Hlutabréf'!L44</f>
        <v>0</v>
      </c>
      <c r="C2691" s="503" t="s">
        <v>4578</v>
      </c>
      <c r="D2691" s="512"/>
      <c r="F2691" s="547"/>
      <c r="G2691" s="547">
        <f t="shared" si="86"/>
        <v>0</v>
      </c>
      <c r="H2691" s="547">
        <f t="shared" si="87"/>
        <v>0</v>
      </c>
    </row>
    <row r="2692" spans="1:8" x14ac:dyDescent="0.25">
      <c r="A2692" s="396" t="e">
        <f>"INN."&amp;EIGNIR!$B$3&amp;C2692</f>
        <v>#N/A</v>
      </c>
      <c r="B2692" s="511">
        <f>'Sundurliðun Hlutabréf'!L45</f>
        <v>0</v>
      </c>
      <c r="C2692" s="503" t="s">
        <v>4579</v>
      </c>
      <c r="D2692" s="512"/>
      <c r="F2692" s="547"/>
      <c r="G2692" s="547">
        <f t="shared" si="86"/>
        <v>0</v>
      </c>
      <c r="H2692" s="547">
        <f t="shared" si="87"/>
        <v>0</v>
      </c>
    </row>
    <row r="2693" spans="1:8" x14ac:dyDescent="0.25">
      <c r="A2693" s="396" t="e">
        <f>"INN."&amp;EIGNIR!$B$3&amp;C2693</f>
        <v>#N/A</v>
      </c>
      <c r="B2693" s="511">
        <f>'Sundurliðun Hlutabréf'!L50</f>
        <v>0</v>
      </c>
      <c r="C2693" s="503" t="s">
        <v>4580</v>
      </c>
      <c r="D2693" s="512"/>
      <c r="F2693" s="547"/>
      <c r="G2693" s="547">
        <f t="shared" si="86"/>
        <v>0</v>
      </c>
      <c r="H2693" s="547">
        <f t="shared" si="87"/>
        <v>0</v>
      </c>
    </row>
    <row r="2694" spans="1:8" x14ac:dyDescent="0.25">
      <c r="A2694" s="396" t="e">
        <f>"INN."&amp;EIGNIR!$B$3&amp;C2694</f>
        <v>#N/A</v>
      </c>
      <c r="B2694" s="511">
        <f>'Sundurliðun Hlutabréf'!L51</f>
        <v>0</v>
      </c>
      <c r="C2694" s="503" t="s">
        <v>4581</v>
      </c>
      <c r="D2694" s="512"/>
      <c r="F2694" s="547"/>
      <c r="G2694" s="547">
        <f t="shared" si="86"/>
        <v>0</v>
      </c>
      <c r="H2694" s="547">
        <f t="shared" si="87"/>
        <v>0</v>
      </c>
    </row>
    <row r="2695" spans="1:8" x14ac:dyDescent="0.25">
      <c r="A2695" s="396" t="e">
        <f>"INN."&amp;EIGNIR!$B$3&amp;C2695</f>
        <v>#N/A</v>
      </c>
      <c r="B2695" s="511">
        <f>'Sundurliðun Hlutabréf'!L53</f>
        <v>0</v>
      </c>
      <c r="C2695" s="503" t="s">
        <v>4582</v>
      </c>
      <c r="D2695" s="512"/>
      <c r="F2695" s="547"/>
      <c r="G2695" s="547">
        <f t="shared" si="86"/>
        <v>0</v>
      </c>
      <c r="H2695" s="547">
        <f t="shared" si="87"/>
        <v>0</v>
      </c>
    </row>
    <row r="2696" spans="1:8" x14ac:dyDescent="0.25">
      <c r="A2696" s="396" t="e">
        <f>"INN."&amp;EIGNIR!$B$3&amp;C2696</f>
        <v>#N/A</v>
      </c>
      <c r="B2696" s="511">
        <f>'Sundurliðun Hlutabréf'!L56</f>
        <v>0</v>
      </c>
      <c r="C2696" s="503" t="s">
        <v>4583</v>
      </c>
      <c r="D2696" s="512"/>
      <c r="F2696" s="547"/>
      <c r="G2696" s="547">
        <f t="shared" si="86"/>
        <v>0</v>
      </c>
      <c r="H2696" s="547">
        <f t="shared" si="87"/>
        <v>0</v>
      </c>
    </row>
    <row r="2697" spans="1:8" x14ac:dyDescent="0.25">
      <c r="A2697" s="396" t="e">
        <f>"INN."&amp;EIGNIR!$B$3&amp;C2697</f>
        <v>#N/A</v>
      </c>
      <c r="B2697" s="511">
        <f>'Sundurliðun Hlutabréf'!L58</f>
        <v>0</v>
      </c>
      <c r="C2697" s="503" t="s">
        <v>4584</v>
      </c>
      <c r="D2697" s="512"/>
      <c r="F2697" s="547"/>
      <c r="G2697" s="547">
        <f t="shared" si="86"/>
        <v>0</v>
      </c>
      <c r="H2697" s="547">
        <f t="shared" si="87"/>
        <v>0</v>
      </c>
    </row>
    <row r="2698" spans="1:8" x14ac:dyDescent="0.25">
      <c r="A2698" s="396" t="e">
        <f>"INN."&amp;EIGNIR!$B$3&amp;C2698</f>
        <v>#N/A</v>
      </c>
      <c r="B2698" s="511">
        <f>'Sundurliðun Hlutabréf'!L59</f>
        <v>0</v>
      </c>
      <c r="C2698" s="503" t="s">
        <v>4585</v>
      </c>
      <c r="D2698" s="512"/>
      <c r="F2698" s="547"/>
      <c r="G2698" s="547">
        <f t="shared" si="86"/>
        <v>0</v>
      </c>
      <c r="H2698" s="547">
        <f t="shared" si="87"/>
        <v>0</v>
      </c>
    </row>
    <row r="2699" spans="1:8" x14ac:dyDescent="0.25">
      <c r="A2699" s="396" t="e">
        <f>"INN."&amp;EIGNIR!$B$3&amp;C2699</f>
        <v>#N/A</v>
      </c>
      <c r="B2699" s="511">
        <f>'Sundurliðun Hlutabréf'!L60</f>
        <v>0</v>
      </c>
      <c r="C2699" s="503" t="s">
        <v>4586</v>
      </c>
      <c r="D2699" s="512"/>
      <c r="F2699" s="547"/>
      <c r="G2699" s="547">
        <f t="shared" si="86"/>
        <v>0</v>
      </c>
      <c r="H2699" s="547">
        <f t="shared" si="87"/>
        <v>0</v>
      </c>
    </row>
    <row r="2700" spans="1:8" x14ac:dyDescent="0.25">
      <c r="A2700" s="396" t="e">
        <f>"INN."&amp;EIGNIR!$B$3&amp;C2700</f>
        <v>#N/A</v>
      </c>
      <c r="B2700" s="511">
        <f>'Sundurliðun Hlutabréf'!L61</f>
        <v>0</v>
      </c>
      <c r="C2700" s="503" t="s">
        <v>4587</v>
      </c>
      <c r="D2700" s="512"/>
      <c r="F2700" s="547"/>
      <c r="G2700" s="547">
        <f t="shared" si="86"/>
        <v>0</v>
      </c>
      <c r="H2700" s="547">
        <f t="shared" si="87"/>
        <v>0</v>
      </c>
    </row>
    <row r="2701" spans="1:8" x14ac:dyDescent="0.25">
      <c r="A2701" s="396" t="e">
        <f>"INN."&amp;EIGNIR!$B$3&amp;C2701</f>
        <v>#N/A</v>
      </c>
      <c r="B2701" s="511">
        <f>'Sundurliðun Hlutabréf'!L62</f>
        <v>0</v>
      </c>
      <c r="C2701" s="503" t="s">
        <v>4588</v>
      </c>
      <c r="D2701" s="512"/>
      <c r="F2701" s="547"/>
      <c r="G2701" s="547">
        <f t="shared" si="86"/>
        <v>0</v>
      </c>
      <c r="H2701" s="547">
        <f t="shared" si="87"/>
        <v>0</v>
      </c>
    </row>
    <row r="2702" spans="1:8" x14ac:dyDescent="0.25">
      <c r="A2702" s="396" t="e">
        <f>"INN."&amp;EIGNIR!$B$3&amp;C2702</f>
        <v>#N/A</v>
      </c>
      <c r="B2702" s="511">
        <f>'Sundurliðun Hlutabréf'!L63</f>
        <v>0</v>
      </c>
      <c r="C2702" s="503" t="s">
        <v>4589</v>
      </c>
      <c r="D2702" s="512"/>
      <c r="F2702" s="547"/>
      <c r="G2702" s="547">
        <f t="shared" si="86"/>
        <v>0</v>
      </c>
      <c r="H2702" s="547">
        <f t="shared" si="87"/>
        <v>0</v>
      </c>
    </row>
    <row r="2703" spans="1:8" x14ac:dyDescent="0.25">
      <c r="A2703" s="396" t="e">
        <f>"INN."&amp;EIGNIR!$B$3&amp;C2703</f>
        <v>#N/A</v>
      </c>
      <c r="B2703" s="511">
        <f>'Sundurliðun Hlutabréf'!L64</f>
        <v>0</v>
      </c>
      <c r="C2703" s="503" t="s">
        <v>4590</v>
      </c>
      <c r="D2703" s="512"/>
      <c r="F2703" s="547"/>
      <c r="G2703" s="547">
        <f t="shared" si="86"/>
        <v>0</v>
      </c>
      <c r="H2703" s="547">
        <f t="shared" si="87"/>
        <v>0</v>
      </c>
    </row>
    <row r="2704" spans="1:8" x14ac:dyDescent="0.25">
      <c r="A2704" s="396" t="e">
        <f>"INN."&amp;EIGNIR!$B$3&amp;C2704</f>
        <v>#N/A</v>
      </c>
      <c r="B2704" s="511">
        <f>'Sundurliðun Hlutabréf'!L65</f>
        <v>0</v>
      </c>
      <c r="C2704" s="503" t="s">
        <v>4591</v>
      </c>
      <c r="D2704" s="512"/>
      <c r="F2704" s="547"/>
      <c r="G2704" s="547">
        <f t="shared" si="86"/>
        <v>0</v>
      </c>
      <c r="H2704" s="547">
        <f t="shared" si="87"/>
        <v>0</v>
      </c>
    </row>
    <row r="2705" spans="1:8" x14ac:dyDescent="0.25">
      <c r="A2705" s="396" t="e">
        <f>"INN."&amp;EIGNIR!$B$3&amp;C2705</f>
        <v>#N/A</v>
      </c>
      <c r="B2705" s="511">
        <f>'Sundurliðun Hlutabréf'!L66</f>
        <v>0</v>
      </c>
      <c r="C2705" s="503" t="s">
        <v>4592</v>
      </c>
      <c r="D2705" s="512"/>
      <c r="F2705" s="547"/>
      <c r="G2705" s="547">
        <f t="shared" si="86"/>
        <v>0</v>
      </c>
      <c r="H2705" s="547">
        <f t="shared" si="87"/>
        <v>0</v>
      </c>
    </row>
    <row r="2706" spans="1:8" x14ac:dyDescent="0.25">
      <c r="A2706" s="396" t="e">
        <f>"INN."&amp;EIGNIR!$B$3&amp;C2706</f>
        <v>#N/A</v>
      </c>
      <c r="B2706" s="511">
        <f>'Sundurliðun Hlutabréf'!L67</f>
        <v>0</v>
      </c>
      <c r="C2706" s="503" t="s">
        <v>4593</v>
      </c>
      <c r="D2706" s="512"/>
      <c r="F2706" s="547"/>
      <c r="G2706" s="547">
        <f t="shared" si="86"/>
        <v>0</v>
      </c>
      <c r="H2706" s="547">
        <f t="shared" si="87"/>
        <v>0</v>
      </c>
    </row>
    <row r="2707" spans="1:8" x14ac:dyDescent="0.25">
      <c r="A2707" s="396" t="e">
        <f>"INN."&amp;EIGNIR!$B$3&amp;C2707</f>
        <v>#N/A</v>
      </c>
      <c r="B2707" s="511">
        <f>'Sundurliðun Hlutabréf'!L68</f>
        <v>0</v>
      </c>
      <c r="C2707" s="503" t="s">
        <v>4594</v>
      </c>
      <c r="D2707" s="512"/>
      <c r="F2707" s="547"/>
      <c r="G2707" s="547">
        <f t="shared" si="86"/>
        <v>0</v>
      </c>
      <c r="H2707" s="547">
        <f t="shared" si="87"/>
        <v>0</v>
      </c>
    </row>
    <row r="2708" spans="1:8" x14ac:dyDescent="0.25">
      <c r="A2708" s="396" t="e">
        <f>"INN."&amp;EIGNIR!$B$3&amp;C2708</f>
        <v>#N/A</v>
      </c>
      <c r="B2708" s="511">
        <f>'Sundurliðun Hlutabréf'!L69</f>
        <v>0</v>
      </c>
      <c r="C2708" s="503" t="s">
        <v>4595</v>
      </c>
      <c r="D2708" s="512"/>
      <c r="F2708" s="547"/>
      <c r="G2708" s="547">
        <f t="shared" si="86"/>
        <v>0</v>
      </c>
      <c r="H2708" s="547">
        <f t="shared" si="87"/>
        <v>0</v>
      </c>
    </row>
    <row r="2709" spans="1:8" x14ac:dyDescent="0.25">
      <c r="A2709" s="396" t="e">
        <f>"INN."&amp;EIGNIR!$B$3&amp;C2709</f>
        <v>#N/A</v>
      </c>
      <c r="B2709" s="511">
        <f>'Sundurliðun Hlutabréf'!L70</f>
        <v>0</v>
      </c>
      <c r="C2709" s="503" t="s">
        <v>4596</v>
      </c>
      <c r="D2709" s="512"/>
      <c r="F2709" s="547"/>
      <c r="G2709" s="547">
        <f t="shared" si="86"/>
        <v>0</v>
      </c>
      <c r="H2709" s="547">
        <f t="shared" si="87"/>
        <v>0</v>
      </c>
    </row>
    <row r="2710" spans="1:8" x14ac:dyDescent="0.25">
      <c r="A2710" s="396" t="e">
        <f>"INN."&amp;EIGNIR!$B$3&amp;C2710</f>
        <v>#N/A</v>
      </c>
      <c r="B2710" s="511">
        <f>'Sundurliðun Hlutabréf'!L71</f>
        <v>0</v>
      </c>
      <c r="C2710" s="503" t="s">
        <v>4597</v>
      </c>
      <c r="D2710" s="512"/>
      <c r="F2710" s="547"/>
      <c r="G2710" s="547">
        <f t="shared" si="86"/>
        <v>0</v>
      </c>
      <c r="H2710" s="547">
        <f t="shared" si="87"/>
        <v>0</v>
      </c>
    </row>
    <row r="2711" spans="1:8" x14ac:dyDescent="0.25">
      <c r="A2711" s="396" t="e">
        <f>"INN."&amp;EIGNIR!$B$3&amp;C2711</f>
        <v>#N/A</v>
      </c>
      <c r="B2711" s="511">
        <f>'Sundurliðun Hlutabréf'!L76</f>
        <v>0</v>
      </c>
      <c r="C2711" s="503" t="s">
        <v>4598</v>
      </c>
      <c r="F2711" s="547"/>
      <c r="G2711" s="547">
        <f t="shared" si="86"/>
        <v>0</v>
      </c>
      <c r="H2711" s="547">
        <f t="shared" si="87"/>
        <v>0</v>
      </c>
    </row>
    <row r="2712" spans="1:8" x14ac:dyDescent="0.25">
      <c r="A2712" s="396" t="e">
        <f>"INN."&amp;EIGNIR!$B$3&amp;C2712</f>
        <v>#N/A</v>
      </c>
      <c r="B2712" s="511">
        <f>'Sundurliðun Hlutabréf'!L77</f>
        <v>0</v>
      </c>
      <c r="C2712" s="503" t="s">
        <v>4599</v>
      </c>
      <c r="F2712" s="547"/>
      <c r="G2712" s="547">
        <f t="shared" si="86"/>
        <v>0</v>
      </c>
      <c r="H2712" s="547">
        <f t="shared" si="87"/>
        <v>0</v>
      </c>
    </row>
    <row r="2713" spans="1:8" x14ac:dyDescent="0.25">
      <c r="A2713" s="396" t="e">
        <f>"INN."&amp;EIGNIR!$B$3&amp;C2713</f>
        <v>#N/A</v>
      </c>
      <c r="B2713" s="511">
        <f>'Sundurliðun Hlutabréf'!L79</f>
        <v>0</v>
      </c>
      <c r="C2713" s="503" t="s">
        <v>4600</v>
      </c>
      <c r="F2713" s="547"/>
      <c r="G2713" s="547">
        <f t="shared" si="86"/>
        <v>0</v>
      </c>
      <c r="H2713" s="547">
        <f t="shared" si="87"/>
        <v>0</v>
      </c>
    </row>
    <row r="2714" spans="1:8" x14ac:dyDescent="0.25">
      <c r="A2714" s="396" t="e">
        <f>"INN."&amp;EIGNIR!$B$3&amp;C2714</f>
        <v>#N/A</v>
      </c>
      <c r="B2714" s="511">
        <f>'Sundurliðun Hlutabréf'!L82</f>
        <v>0</v>
      </c>
      <c r="C2714" s="503" t="s">
        <v>4601</v>
      </c>
      <c r="F2714" s="547"/>
      <c r="G2714" s="547">
        <f t="shared" si="86"/>
        <v>0</v>
      </c>
      <c r="H2714" s="547">
        <f t="shared" si="87"/>
        <v>0</v>
      </c>
    </row>
    <row r="2715" spans="1:8" x14ac:dyDescent="0.25">
      <c r="A2715" s="396" t="e">
        <f>"INN."&amp;EIGNIR!$B$3&amp;C2715</f>
        <v>#N/A</v>
      </c>
      <c r="B2715" s="511">
        <f>'Sundurliðun Hlutabréf'!L84</f>
        <v>0</v>
      </c>
      <c r="C2715" s="503" t="s">
        <v>4602</v>
      </c>
      <c r="F2715" s="547"/>
      <c r="G2715" s="547">
        <f t="shared" si="86"/>
        <v>0</v>
      </c>
      <c r="H2715" s="547">
        <f t="shared" si="87"/>
        <v>0</v>
      </c>
    </row>
    <row r="2716" spans="1:8" x14ac:dyDescent="0.25">
      <c r="A2716" s="396" t="e">
        <f>"INN."&amp;EIGNIR!$B$3&amp;C2716</f>
        <v>#N/A</v>
      </c>
      <c r="B2716" s="511">
        <f>'Sundurliðun Hlutabréf'!M5</f>
        <v>0</v>
      </c>
      <c r="C2716" s="503" t="s">
        <v>4603</v>
      </c>
      <c r="D2716" s="504" t="s">
        <v>4604</v>
      </c>
      <c r="F2716" s="547"/>
      <c r="G2716" s="547">
        <f t="shared" si="86"/>
        <v>0</v>
      </c>
      <c r="H2716" s="547">
        <f t="shared" si="87"/>
        <v>0</v>
      </c>
    </row>
    <row r="2717" spans="1:8" x14ac:dyDescent="0.25">
      <c r="A2717" s="396" t="e">
        <f>"INN."&amp;EIGNIR!$B$3&amp;C2717</f>
        <v>#N/A</v>
      </c>
      <c r="B2717" s="511">
        <f>'Sundurliðun Hlutabréf'!M6</f>
        <v>0</v>
      </c>
      <c r="C2717" s="503" t="s">
        <v>4605</v>
      </c>
      <c r="F2717" s="547"/>
      <c r="G2717" s="547">
        <f t="shared" si="86"/>
        <v>0</v>
      </c>
      <c r="H2717" s="547">
        <f t="shared" si="87"/>
        <v>0</v>
      </c>
    </row>
    <row r="2718" spans="1:8" x14ac:dyDescent="0.25">
      <c r="A2718" s="396" t="e">
        <f>"INN."&amp;EIGNIR!$B$3&amp;C2718</f>
        <v>#N/A</v>
      </c>
      <c r="B2718" s="511">
        <f>'Sundurliðun Hlutabréf'!M7</f>
        <v>0</v>
      </c>
      <c r="C2718" s="503" t="s">
        <v>4606</v>
      </c>
      <c r="F2718" s="547"/>
      <c r="G2718" s="547">
        <f t="shared" si="86"/>
        <v>0</v>
      </c>
      <c r="H2718" s="547">
        <f t="shared" si="87"/>
        <v>0</v>
      </c>
    </row>
    <row r="2719" spans="1:8" x14ac:dyDescent="0.25">
      <c r="A2719" s="396" t="e">
        <f>"INN."&amp;EIGNIR!$B$3&amp;C2719</f>
        <v>#N/A</v>
      </c>
      <c r="B2719" s="511">
        <f>'Sundurliðun Hlutabréf'!M8</f>
        <v>0</v>
      </c>
      <c r="C2719" s="503" t="s">
        <v>4607</v>
      </c>
      <c r="F2719" s="547"/>
      <c r="G2719" s="547">
        <f t="shared" si="86"/>
        <v>0</v>
      </c>
      <c r="H2719" s="547">
        <f t="shared" si="87"/>
        <v>0</v>
      </c>
    </row>
    <row r="2720" spans="1:8" x14ac:dyDescent="0.25">
      <c r="A2720" s="396" t="e">
        <f>"INN."&amp;EIGNIR!$B$3&amp;C2720</f>
        <v>#N/A</v>
      </c>
      <c r="B2720" s="511">
        <f>'Sundurliðun Hlutabréf'!M9</f>
        <v>0</v>
      </c>
      <c r="C2720" s="503" t="s">
        <v>4608</v>
      </c>
      <c r="F2720" s="547"/>
      <c r="G2720" s="547">
        <f t="shared" si="86"/>
        <v>0</v>
      </c>
      <c r="H2720" s="547">
        <f t="shared" si="87"/>
        <v>0</v>
      </c>
    </row>
    <row r="2721" spans="1:8" x14ac:dyDescent="0.25">
      <c r="A2721" s="396" t="e">
        <f>"INN."&amp;EIGNIR!$B$3&amp;C2721</f>
        <v>#N/A</v>
      </c>
      <c r="B2721" s="511">
        <f>'Sundurliðun Hlutabréf'!M10</f>
        <v>0</v>
      </c>
      <c r="C2721" s="503" t="s">
        <v>4609</v>
      </c>
      <c r="F2721" s="547"/>
      <c r="G2721" s="547">
        <f t="shared" si="86"/>
        <v>0</v>
      </c>
      <c r="H2721" s="547">
        <f t="shared" si="87"/>
        <v>0</v>
      </c>
    </row>
    <row r="2722" spans="1:8" x14ac:dyDescent="0.25">
      <c r="A2722" s="396" t="e">
        <f>"INN."&amp;EIGNIR!$B$3&amp;C2722</f>
        <v>#N/A</v>
      </c>
      <c r="B2722" s="511">
        <f>'Sundurliðun Hlutabréf'!M11</f>
        <v>0</v>
      </c>
      <c r="C2722" s="503" t="s">
        <v>4610</v>
      </c>
      <c r="F2722" s="547"/>
      <c r="G2722" s="547">
        <f t="shared" si="86"/>
        <v>0</v>
      </c>
      <c r="H2722" s="547">
        <f t="shared" si="87"/>
        <v>0</v>
      </c>
    </row>
    <row r="2723" spans="1:8" x14ac:dyDescent="0.25">
      <c r="A2723" s="396" t="e">
        <f>"INN."&amp;EIGNIR!$B$3&amp;C2723</f>
        <v>#N/A</v>
      </c>
      <c r="B2723" s="511">
        <f>'Sundurliðun Hlutabréf'!M12</f>
        <v>0</v>
      </c>
      <c r="C2723" s="503" t="s">
        <v>4611</v>
      </c>
      <c r="F2723" s="547"/>
      <c r="G2723" s="547">
        <f t="shared" si="86"/>
        <v>0</v>
      </c>
      <c r="H2723" s="547">
        <f t="shared" si="87"/>
        <v>0</v>
      </c>
    </row>
    <row r="2724" spans="1:8" x14ac:dyDescent="0.25">
      <c r="A2724" s="396" t="e">
        <f>"INN."&amp;EIGNIR!$B$3&amp;C2724</f>
        <v>#N/A</v>
      </c>
      <c r="B2724" s="511">
        <f>'Sundurliðun Hlutabréf'!M13</f>
        <v>0</v>
      </c>
      <c r="C2724" s="503" t="s">
        <v>4612</v>
      </c>
      <c r="F2724" s="547"/>
      <c r="G2724" s="547">
        <f t="shared" si="86"/>
        <v>0</v>
      </c>
      <c r="H2724" s="547">
        <f t="shared" si="87"/>
        <v>0</v>
      </c>
    </row>
    <row r="2725" spans="1:8" x14ac:dyDescent="0.25">
      <c r="A2725" s="396" t="e">
        <f>"INN."&amp;EIGNIR!$B$3&amp;C2725</f>
        <v>#N/A</v>
      </c>
      <c r="B2725" s="511">
        <f>'Sundurliðun Hlutabréf'!M14</f>
        <v>0</v>
      </c>
      <c r="C2725" s="503" t="s">
        <v>4613</v>
      </c>
      <c r="F2725" s="547"/>
      <c r="G2725" s="547">
        <f t="shared" si="86"/>
        <v>0</v>
      </c>
      <c r="H2725" s="547">
        <f t="shared" si="87"/>
        <v>0</v>
      </c>
    </row>
    <row r="2726" spans="1:8" x14ac:dyDescent="0.25">
      <c r="A2726" s="396" t="e">
        <f>"INN."&amp;EIGNIR!$B$3&amp;C2726</f>
        <v>#N/A</v>
      </c>
      <c r="B2726" s="511">
        <f>'Sundurliðun Hlutabréf'!M15</f>
        <v>0</v>
      </c>
      <c r="C2726" s="503" t="s">
        <v>4614</v>
      </c>
      <c r="F2726" s="547"/>
      <c r="G2726" s="547">
        <f t="shared" si="86"/>
        <v>0</v>
      </c>
      <c r="H2726" s="547">
        <f t="shared" si="87"/>
        <v>0</v>
      </c>
    </row>
    <row r="2727" spans="1:8" x14ac:dyDescent="0.25">
      <c r="A2727" s="396" t="e">
        <f>"INN."&amp;EIGNIR!$B$3&amp;C2727</f>
        <v>#N/A</v>
      </c>
      <c r="B2727" s="511">
        <f>'Sundurliðun Hlutabréf'!M16</f>
        <v>0</v>
      </c>
      <c r="C2727" s="503" t="s">
        <v>4615</v>
      </c>
      <c r="D2727" s="512"/>
      <c r="F2727" s="547"/>
      <c r="G2727" s="547">
        <f t="shared" si="86"/>
        <v>0</v>
      </c>
      <c r="H2727" s="547">
        <f t="shared" si="87"/>
        <v>0</v>
      </c>
    </row>
    <row r="2728" spans="1:8" x14ac:dyDescent="0.25">
      <c r="A2728" s="396" t="e">
        <f>"INN."&amp;EIGNIR!$B$3&amp;C2728</f>
        <v>#N/A</v>
      </c>
      <c r="B2728" s="511">
        <f>'Sundurliðun Hlutabréf'!M17</f>
        <v>0</v>
      </c>
      <c r="C2728" s="503" t="s">
        <v>4616</v>
      </c>
      <c r="D2728" s="512"/>
      <c r="F2728" s="547"/>
      <c r="G2728" s="547">
        <f t="shared" si="86"/>
        <v>0</v>
      </c>
      <c r="H2728" s="547">
        <f t="shared" si="87"/>
        <v>0</v>
      </c>
    </row>
    <row r="2729" spans="1:8" x14ac:dyDescent="0.25">
      <c r="A2729" s="396" t="e">
        <f>"INN."&amp;EIGNIR!$B$3&amp;C2729</f>
        <v>#N/A</v>
      </c>
      <c r="B2729" s="511">
        <f>'Sundurliðun Hlutabréf'!M18</f>
        <v>0</v>
      </c>
      <c r="C2729" s="503" t="s">
        <v>4617</v>
      </c>
      <c r="D2729" s="512"/>
      <c r="F2729" s="547"/>
      <c r="G2729" s="547">
        <f t="shared" si="86"/>
        <v>0</v>
      </c>
      <c r="H2729" s="547">
        <f t="shared" si="87"/>
        <v>0</v>
      </c>
    </row>
    <row r="2730" spans="1:8" x14ac:dyDescent="0.25">
      <c r="A2730" s="396" t="e">
        <f>"INN."&amp;EIGNIR!$B$3&amp;C2730</f>
        <v>#N/A</v>
      </c>
      <c r="B2730" s="511">
        <f>'Sundurliðun Hlutabréf'!M23</f>
        <v>0</v>
      </c>
      <c r="C2730" s="503" t="s">
        <v>4618</v>
      </c>
      <c r="D2730" s="512"/>
      <c r="F2730" s="547"/>
      <c r="G2730" s="547">
        <f t="shared" si="86"/>
        <v>0</v>
      </c>
      <c r="H2730" s="547">
        <f t="shared" si="87"/>
        <v>0</v>
      </c>
    </row>
    <row r="2731" spans="1:8" x14ac:dyDescent="0.25">
      <c r="A2731" s="396" t="e">
        <f>"INN."&amp;EIGNIR!$B$3&amp;C2731</f>
        <v>#N/A</v>
      </c>
      <c r="B2731" s="511">
        <f>'Sundurliðun Hlutabréf'!M24</f>
        <v>0</v>
      </c>
      <c r="C2731" s="503" t="s">
        <v>4619</v>
      </c>
      <c r="D2731" s="512"/>
      <c r="F2731" s="547"/>
      <c r="G2731" s="547">
        <f t="shared" si="86"/>
        <v>0</v>
      </c>
      <c r="H2731" s="547">
        <f t="shared" si="87"/>
        <v>0</v>
      </c>
    </row>
    <row r="2732" spans="1:8" x14ac:dyDescent="0.25">
      <c r="A2732" s="396" t="e">
        <f>"INN."&amp;EIGNIR!$B$3&amp;C2732</f>
        <v>#N/A</v>
      </c>
      <c r="B2732" s="511">
        <f>'Sundurliðun Hlutabréf'!M26</f>
        <v>0</v>
      </c>
      <c r="C2732" s="503" t="s">
        <v>4620</v>
      </c>
      <c r="D2732" s="512"/>
      <c r="F2732" s="547"/>
      <c r="G2732" s="547">
        <f t="shared" si="86"/>
        <v>0</v>
      </c>
      <c r="H2732" s="547">
        <f t="shared" si="87"/>
        <v>0</v>
      </c>
    </row>
    <row r="2733" spans="1:8" x14ac:dyDescent="0.25">
      <c r="A2733" s="396" t="e">
        <f>"INN."&amp;EIGNIR!$B$3&amp;C2733</f>
        <v>#N/A</v>
      </c>
      <c r="B2733" s="511">
        <f>'Sundurliðun Hlutabréf'!M27</f>
        <v>0</v>
      </c>
      <c r="C2733" s="503" t="s">
        <v>4621</v>
      </c>
      <c r="D2733" s="512"/>
      <c r="F2733" s="547"/>
      <c r="G2733" s="547">
        <f t="shared" si="86"/>
        <v>0</v>
      </c>
      <c r="H2733" s="547">
        <f t="shared" si="87"/>
        <v>0</v>
      </c>
    </row>
    <row r="2734" spans="1:8" x14ac:dyDescent="0.25">
      <c r="A2734" s="396" t="e">
        <f>"INN."&amp;EIGNIR!$B$3&amp;C2734</f>
        <v>#N/A</v>
      </c>
      <c r="B2734" s="511">
        <f>'Sundurliðun Hlutabréf'!M28</f>
        <v>0</v>
      </c>
      <c r="C2734" s="503" t="s">
        <v>4622</v>
      </c>
      <c r="D2734" s="512"/>
      <c r="F2734" s="547"/>
      <c r="G2734" s="547">
        <f t="shared" si="86"/>
        <v>0</v>
      </c>
      <c r="H2734" s="547">
        <f t="shared" si="87"/>
        <v>0</v>
      </c>
    </row>
    <row r="2735" spans="1:8" x14ac:dyDescent="0.25">
      <c r="A2735" s="396" t="e">
        <f>"INN."&amp;EIGNIR!$B$3&amp;C2735</f>
        <v>#N/A</v>
      </c>
      <c r="B2735" s="511">
        <f>'Sundurliðun Hlutabréf'!M29</f>
        <v>0</v>
      </c>
      <c r="C2735" s="503" t="s">
        <v>4623</v>
      </c>
      <c r="D2735" s="512"/>
      <c r="F2735" s="547"/>
      <c r="G2735" s="547">
        <f t="shared" si="86"/>
        <v>0</v>
      </c>
      <c r="H2735" s="547">
        <f t="shared" si="87"/>
        <v>0</v>
      </c>
    </row>
    <row r="2736" spans="1:8" x14ac:dyDescent="0.25">
      <c r="A2736" s="396" t="e">
        <f>"INN."&amp;EIGNIR!$B$3&amp;C2736</f>
        <v>#N/A</v>
      </c>
      <c r="B2736" s="511">
        <f>'Sundurliðun Hlutabréf'!M31</f>
        <v>0</v>
      </c>
      <c r="C2736" s="503" t="s">
        <v>4624</v>
      </c>
      <c r="D2736" s="512"/>
      <c r="F2736" s="547"/>
      <c r="G2736" s="547">
        <f t="shared" si="86"/>
        <v>0</v>
      </c>
      <c r="H2736" s="547">
        <f t="shared" si="87"/>
        <v>0</v>
      </c>
    </row>
    <row r="2737" spans="1:8" x14ac:dyDescent="0.25">
      <c r="A2737" s="396" t="e">
        <f>"INN."&amp;EIGNIR!$B$3&amp;C2737</f>
        <v>#N/A</v>
      </c>
      <c r="B2737" s="511">
        <f>'Sundurliðun Hlutabréf'!M32</f>
        <v>0</v>
      </c>
      <c r="C2737" s="503" t="s">
        <v>4625</v>
      </c>
      <c r="D2737" s="512"/>
      <c r="F2737" s="547"/>
      <c r="G2737" s="547">
        <f t="shared" si="86"/>
        <v>0</v>
      </c>
      <c r="H2737" s="547">
        <f t="shared" si="87"/>
        <v>0</v>
      </c>
    </row>
    <row r="2738" spans="1:8" x14ac:dyDescent="0.25">
      <c r="A2738" s="396" t="e">
        <f>"INN."&amp;EIGNIR!$B$3&amp;C2738</f>
        <v>#N/A</v>
      </c>
      <c r="B2738" s="511">
        <f>'Sundurliðun Hlutabréf'!M33</f>
        <v>0</v>
      </c>
      <c r="C2738" s="503" t="s">
        <v>4626</v>
      </c>
      <c r="D2738" s="512"/>
      <c r="F2738" s="547"/>
      <c r="G2738" s="547">
        <f t="shared" si="86"/>
        <v>0</v>
      </c>
      <c r="H2738" s="547">
        <f t="shared" si="87"/>
        <v>0</v>
      </c>
    </row>
    <row r="2739" spans="1:8" x14ac:dyDescent="0.25">
      <c r="A2739" s="396" t="e">
        <f>"INN."&amp;EIGNIR!$B$3&amp;C2739</f>
        <v>#N/A</v>
      </c>
      <c r="B2739" s="511">
        <f>'Sundurliðun Hlutabréf'!M34</f>
        <v>0</v>
      </c>
      <c r="C2739" s="503" t="s">
        <v>4627</v>
      </c>
      <c r="D2739" s="512"/>
      <c r="F2739" s="547"/>
      <c r="G2739" s="547">
        <f t="shared" si="86"/>
        <v>0</v>
      </c>
      <c r="H2739" s="547">
        <f t="shared" si="87"/>
        <v>0</v>
      </c>
    </row>
    <row r="2740" spans="1:8" x14ac:dyDescent="0.25">
      <c r="A2740" s="396" t="e">
        <f>"INN."&amp;EIGNIR!$B$3&amp;C2740</f>
        <v>#N/A</v>
      </c>
      <c r="B2740" s="511">
        <f>'Sundurliðun Hlutabréf'!M35</f>
        <v>0</v>
      </c>
      <c r="C2740" s="503" t="s">
        <v>4628</v>
      </c>
      <c r="D2740" s="512"/>
      <c r="F2740" s="547"/>
      <c r="G2740" s="547">
        <f t="shared" si="86"/>
        <v>0</v>
      </c>
      <c r="H2740" s="547">
        <f t="shared" si="87"/>
        <v>0</v>
      </c>
    </row>
    <row r="2741" spans="1:8" x14ac:dyDescent="0.25">
      <c r="A2741" s="396" t="e">
        <f>"INN."&amp;EIGNIR!$B$3&amp;C2741</f>
        <v>#N/A</v>
      </c>
      <c r="B2741" s="511">
        <f>'Sundurliðun Hlutabréf'!M36</f>
        <v>0</v>
      </c>
      <c r="C2741" s="503" t="s">
        <v>4629</v>
      </c>
      <c r="D2741" s="512"/>
      <c r="F2741" s="547"/>
      <c r="G2741" s="547">
        <f t="shared" si="86"/>
        <v>0</v>
      </c>
      <c r="H2741" s="547">
        <f t="shared" si="87"/>
        <v>0</v>
      </c>
    </row>
    <row r="2742" spans="1:8" x14ac:dyDescent="0.25">
      <c r="A2742" s="396" t="e">
        <f>"INN."&amp;EIGNIR!$B$3&amp;C2742</f>
        <v>#N/A</v>
      </c>
      <c r="B2742" s="511">
        <f>'Sundurliðun Hlutabréf'!M37</f>
        <v>0</v>
      </c>
      <c r="C2742" s="503" t="s">
        <v>4630</v>
      </c>
      <c r="D2742" s="512"/>
      <c r="F2742" s="547"/>
      <c r="G2742" s="547">
        <f t="shared" si="86"/>
        <v>0</v>
      </c>
      <c r="H2742" s="547">
        <f t="shared" si="87"/>
        <v>0</v>
      </c>
    </row>
    <row r="2743" spans="1:8" x14ac:dyDescent="0.25">
      <c r="A2743" s="396" t="e">
        <f>"INN."&amp;EIGNIR!$B$3&amp;C2743</f>
        <v>#N/A</v>
      </c>
      <c r="B2743" s="511">
        <f>'Sundurliðun Hlutabréf'!M38</f>
        <v>0</v>
      </c>
      <c r="C2743" s="503" t="s">
        <v>4631</v>
      </c>
      <c r="D2743" s="512"/>
      <c r="F2743" s="547"/>
      <c r="G2743" s="547">
        <f t="shared" si="86"/>
        <v>0</v>
      </c>
      <c r="H2743" s="547">
        <f t="shared" si="87"/>
        <v>0</v>
      </c>
    </row>
    <row r="2744" spans="1:8" x14ac:dyDescent="0.25">
      <c r="A2744" s="396" t="e">
        <f>"INN."&amp;EIGNIR!$B$3&amp;C2744</f>
        <v>#N/A</v>
      </c>
      <c r="B2744" s="511">
        <f>'Sundurliðun Hlutabréf'!M39</f>
        <v>0</v>
      </c>
      <c r="C2744" s="503" t="s">
        <v>4632</v>
      </c>
      <c r="D2744" s="512"/>
      <c r="F2744" s="547"/>
      <c r="G2744" s="547">
        <f t="shared" si="86"/>
        <v>0</v>
      </c>
      <c r="H2744" s="547">
        <f t="shared" si="87"/>
        <v>0</v>
      </c>
    </row>
    <row r="2745" spans="1:8" x14ac:dyDescent="0.25">
      <c r="A2745" s="396" t="e">
        <f>"INN."&amp;EIGNIR!$B$3&amp;C2745</f>
        <v>#N/A</v>
      </c>
      <c r="B2745" s="511">
        <f>'Sundurliðun Hlutabréf'!M40</f>
        <v>0</v>
      </c>
      <c r="C2745" s="503" t="s">
        <v>4633</v>
      </c>
      <c r="D2745" s="512"/>
      <c r="F2745" s="547"/>
      <c r="G2745" s="547">
        <f t="shared" si="86"/>
        <v>0</v>
      </c>
      <c r="H2745" s="547">
        <f t="shared" si="87"/>
        <v>0</v>
      </c>
    </row>
    <row r="2746" spans="1:8" x14ac:dyDescent="0.25">
      <c r="A2746" s="396" t="e">
        <f>"INN."&amp;EIGNIR!$B$3&amp;C2746</f>
        <v>#N/A</v>
      </c>
      <c r="B2746" s="511">
        <f>'Sundurliðun Hlutabréf'!M41</f>
        <v>0</v>
      </c>
      <c r="C2746" s="503" t="s">
        <v>4634</v>
      </c>
      <c r="D2746" s="512"/>
      <c r="F2746" s="547"/>
      <c r="G2746" s="547">
        <f t="shared" si="86"/>
        <v>0</v>
      </c>
      <c r="H2746" s="547">
        <f t="shared" si="87"/>
        <v>0</v>
      </c>
    </row>
    <row r="2747" spans="1:8" x14ac:dyDescent="0.25">
      <c r="A2747" s="396" t="e">
        <f>"INN."&amp;EIGNIR!$B$3&amp;C2747</f>
        <v>#N/A</v>
      </c>
      <c r="B2747" s="511">
        <f>'Sundurliðun Hlutabréf'!M42</f>
        <v>0</v>
      </c>
      <c r="C2747" s="503" t="s">
        <v>4635</v>
      </c>
      <c r="D2747" s="512"/>
      <c r="F2747" s="547"/>
      <c r="G2747" s="547">
        <f t="shared" si="86"/>
        <v>0</v>
      </c>
      <c r="H2747" s="547">
        <f t="shared" si="87"/>
        <v>0</v>
      </c>
    </row>
    <row r="2748" spans="1:8" x14ac:dyDescent="0.25">
      <c r="A2748" s="396" t="e">
        <f>"INN."&amp;EIGNIR!$B$3&amp;C2748</f>
        <v>#N/A</v>
      </c>
      <c r="B2748" s="511">
        <f>'Sundurliðun Hlutabréf'!M43</f>
        <v>0</v>
      </c>
      <c r="C2748" s="503" t="s">
        <v>4636</v>
      </c>
      <c r="D2748" s="512"/>
      <c r="F2748" s="547"/>
      <c r="G2748" s="547">
        <f t="shared" si="86"/>
        <v>0</v>
      </c>
      <c r="H2748" s="547">
        <f t="shared" si="87"/>
        <v>0</v>
      </c>
    </row>
    <row r="2749" spans="1:8" x14ac:dyDescent="0.25">
      <c r="A2749" s="396" t="e">
        <f>"INN."&amp;EIGNIR!$B$3&amp;C2749</f>
        <v>#N/A</v>
      </c>
      <c r="B2749" s="511">
        <f>'Sundurliðun Hlutabréf'!M44</f>
        <v>0</v>
      </c>
      <c r="C2749" s="503" t="s">
        <v>4637</v>
      </c>
      <c r="D2749" s="512"/>
      <c r="F2749" s="547"/>
      <c r="G2749" s="547">
        <f t="shared" si="86"/>
        <v>0</v>
      </c>
      <c r="H2749" s="547">
        <f t="shared" si="87"/>
        <v>0</v>
      </c>
    </row>
    <row r="2750" spans="1:8" x14ac:dyDescent="0.25">
      <c r="A2750" s="396" t="e">
        <f>"INN."&amp;EIGNIR!$B$3&amp;C2750</f>
        <v>#N/A</v>
      </c>
      <c r="B2750" s="511">
        <f>'Sundurliðun Hlutabréf'!M45</f>
        <v>0</v>
      </c>
      <c r="C2750" s="503" t="s">
        <v>4638</v>
      </c>
      <c r="D2750" s="512"/>
      <c r="F2750" s="547"/>
      <c r="G2750" s="547">
        <f t="shared" si="86"/>
        <v>0</v>
      </c>
      <c r="H2750" s="547">
        <f t="shared" si="87"/>
        <v>0</v>
      </c>
    </row>
    <row r="2751" spans="1:8" x14ac:dyDescent="0.25">
      <c r="A2751" s="396" t="e">
        <f>"INN."&amp;EIGNIR!$B$3&amp;C2751</f>
        <v>#N/A</v>
      </c>
      <c r="B2751" s="511">
        <f>'Sundurliðun Hlutabréf'!M50</f>
        <v>0</v>
      </c>
      <c r="C2751" s="503" t="s">
        <v>4639</v>
      </c>
      <c r="D2751" s="512"/>
      <c r="F2751" s="547"/>
      <c r="G2751" s="547">
        <f t="shared" si="86"/>
        <v>0</v>
      </c>
      <c r="H2751" s="547">
        <f t="shared" si="87"/>
        <v>0</v>
      </c>
    </row>
    <row r="2752" spans="1:8" x14ac:dyDescent="0.25">
      <c r="A2752" s="396" t="e">
        <f>"INN."&amp;EIGNIR!$B$3&amp;C2752</f>
        <v>#N/A</v>
      </c>
      <c r="B2752" s="511">
        <f>'Sundurliðun Hlutabréf'!M51</f>
        <v>0</v>
      </c>
      <c r="C2752" s="503" t="s">
        <v>4640</v>
      </c>
      <c r="D2752" s="512"/>
      <c r="F2752" s="547"/>
      <c r="G2752" s="547">
        <f t="shared" ref="G2752:G2815" si="88">+F2752-B2752</f>
        <v>0</v>
      </c>
      <c r="H2752" s="547">
        <f t="shared" si="87"/>
        <v>0</v>
      </c>
    </row>
    <row r="2753" spans="1:8" x14ac:dyDescent="0.25">
      <c r="A2753" s="396" t="e">
        <f>"INN."&amp;EIGNIR!$B$3&amp;C2753</f>
        <v>#N/A</v>
      </c>
      <c r="B2753" s="511">
        <f>'Sundurliðun Hlutabréf'!M53</f>
        <v>0</v>
      </c>
      <c r="C2753" s="503" t="s">
        <v>4641</v>
      </c>
      <c r="D2753" s="512"/>
      <c r="F2753" s="547"/>
      <c r="G2753" s="547">
        <f t="shared" si="88"/>
        <v>0</v>
      </c>
      <c r="H2753" s="547">
        <f t="shared" ref="H2753:H2816" si="89">+ABS(G2753)</f>
        <v>0</v>
      </c>
    </row>
    <row r="2754" spans="1:8" x14ac:dyDescent="0.25">
      <c r="A2754" s="396" t="e">
        <f>"INN."&amp;EIGNIR!$B$3&amp;C2754</f>
        <v>#N/A</v>
      </c>
      <c r="B2754" s="511">
        <f>'Sundurliðun Hlutabréf'!M56</f>
        <v>0</v>
      </c>
      <c r="C2754" s="503" t="s">
        <v>4642</v>
      </c>
      <c r="D2754" s="512"/>
      <c r="F2754" s="547"/>
      <c r="G2754" s="547">
        <f t="shared" si="88"/>
        <v>0</v>
      </c>
      <c r="H2754" s="547">
        <f t="shared" si="89"/>
        <v>0</v>
      </c>
    </row>
    <row r="2755" spans="1:8" x14ac:dyDescent="0.25">
      <c r="A2755" s="396" t="e">
        <f>"INN."&amp;EIGNIR!$B$3&amp;C2755</f>
        <v>#N/A</v>
      </c>
      <c r="B2755" s="511">
        <f>'Sundurliðun Hlutabréf'!M58</f>
        <v>0</v>
      </c>
      <c r="C2755" s="503" t="s">
        <v>4643</v>
      </c>
      <c r="D2755" s="512"/>
      <c r="F2755" s="547"/>
      <c r="G2755" s="547">
        <f t="shared" si="88"/>
        <v>0</v>
      </c>
      <c r="H2755" s="547">
        <f t="shared" si="89"/>
        <v>0</v>
      </c>
    </row>
    <row r="2756" spans="1:8" x14ac:dyDescent="0.25">
      <c r="A2756" s="396" t="e">
        <f>"INN."&amp;EIGNIR!$B$3&amp;C2756</f>
        <v>#N/A</v>
      </c>
      <c r="B2756" s="511">
        <f>'Sundurliðun Hlutabréf'!M59</f>
        <v>0</v>
      </c>
      <c r="C2756" s="503" t="s">
        <v>4644</v>
      </c>
      <c r="D2756" s="512"/>
      <c r="F2756" s="547"/>
      <c r="G2756" s="547">
        <f t="shared" si="88"/>
        <v>0</v>
      </c>
      <c r="H2756" s="547">
        <f t="shared" si="89"/>
        <v>0</v>
      </c>
    </row>
    <row r="2757" spans="1:8" x14ac:dyDescent="0.25">
      <c r="A2757" s="396" t="e">
        <f>"INN."&amp;EIGNIR!$B$3&amp;C2757</f>
        <v>#N/A</v>
      </c>
      <c r="B2757" s="511">
        <f>'Sundurliðun Hlutabréf'!M60</f>
        <v>0</v>
      </c>
      <c r="C2757" s="503" t="s">
        <v>4645</v>
      </c>
      <c r="D2757" s="512"/>
      <c r="F2757" s="547"/>
      <c r="G2757" s="547">
        <f t="shared" si="88"/>
        <v>0</v>
      </c>
      <c r="H2757" s="547">
        <f t="shared" si="89"/>
        <v>0</v>
      </c>
    </row>
    <row r="2758" spans="1:8" x14ac:dyDescent="0.25">
      <c r="A2758" s="396" t="e">
        <f>"INN."&amp;EIGNIR!$B$3&amp;C2758</f>
        <v>#N/A</v>
      </c>
      <c r="B2758" s="511">
        <f>'Sundurliðun Hlutabréf'!M61</f>
        <v>0</v>
      </c>
      <c r="C2758" s="503" t="s">
        <v>4646</v>
      </c>
      <c r="D2758" s="512"/>
      <c r="F2758" s="547"/>
      <c r="G2758" s="547">
        <f t="shared" si="88"/>
        <v>0</v>
      </c>
      <c r="H2758" s="547">
        <f t="shared" si="89"/>
        <v>0</v>
      </c>
    </row>
    <row r="2759" spans="1:8" x14ac:dyDescent="0.25">
      <c r="A2759" s="396" t="e">
        <f>"INN."&amp;EIGNIR!$B$3&amp;C2759</f>
        <v>#N/A</v>
      </c>
      <c r="B2759" s="511">
        <f>'Sundurliðun Hlutabréf'!M62</f>
        <v>0</v>
      </c>
      <c r="C2759" s="503" t="s">
        <v>4647</v>
      </c>
      <c r="F2759" s="547"/>
      <c r="G2759" s="547">
        <f t="shared" si="88"/>
        <v>0</v>
      </c>
      <c r="H2759" s="547">
        <f t="shared" si="89"/>
        <v>0</v>
      </c>
    </row>
    <row r="2760" spans="1:8" x14ac:dyDescent="0.25">
      <c r="A2760" s="396" t="e">
        <f>"INN."&amp;EIGNIR!$B$3&amp;C2760</f>
        <v>#N/A</v>
      </c>
      <c r="B2760" s="511">
        <f>'Sundurliðun Hlutabréf'!M63</f>
        <v>0</v>
      </c>
      <c r="C2760" s="503" t="s">
        <v>4648</v>
      </c>
      <c r="F2760" s="547"/>
      <c r="G2760" s="547">
        <f t="shared" si="88"/>
        <v>0</v>
      </c>
      <c r="H2760" s="547">
        <f t="shared" si="89"/>
        <v>0</v>
      </c>
    </row>
    <row r="2761" spans="1:8" x14ac:dyDescent="0.25">
      <c r="A2761" s="396" t="e">
        <f>"INN."&amp;EIGNIR!$B$3&amp;C2761</f>
        <v>#N/A</v>
      </c>
      <c r="B2761" s="511">
        <f>'Sundurliðun Hlutabréf'!M64</f>
        <v>0</v>
      </c>
      <c r="C2761" s="503" t="s">
        <v>4649</v>
      </c>
      <c r="F2761" s="547"/>
      <c r="G2761" s="547">
        <f t="shared" si="88"/>
        <v>0</v>
      </c>
      <c r="H2761" s="547">
        <f t="shared" si="89"/>
        <v>0</v>
      </c>
    </row>
    <row r="2762" spans="1:8" x14ac:dyDescent="0.25">
      <c r="A2762" s="396" t="e">
        <f>"INN."&amp;EIGNIR!$B$3&amp;C2762</f>
        <v>#N/A</v>
      </c>
      <c r="B2762" s="511">
        <f>'Sundurliðun Hlutabréf'!M65</f>
        <v>0</v>
      </c>
      <c r="C2762" s="503" t="s">
        <v>4650</v>
      </c>
      <c r="F2762" s="547"/>
      <c r="G2762" s="547">
        <f t="shared" si="88"/>
        <v>0</v>
      </c>
      <c r="H2762" s="547">
        <f t="shared" si="89"/>
        <v>0</v>
      </c>
    </row>
    <row r="2763" spans="1:8" x14ac:dyDescent="0.25">
      <c r="A2763" s="396" t="e">
        <f>"INN."&amp;EIGNIR!$B$3&amp;C2763</f>
        <v>#N/A</v>
      </c>
      <c r="B2763" s="511">
        <f>'Sundurliðun Hlutabréf'!M66</f>
        <v>0</v>
      </c>
      <c r="C2763" s="503" t="s">
        <v>4651</v>
      </c>
      <c r="F2763" s="547"/>
      <c r="G2763" s="547">
        <f t="shared" si="88"/>
        <v>0</v>
      </c>
      <c r="H2763" s="547">
        <f t="shared" si="89"/>
        <v>0</v>
      </c>
    </row>
    <row r="2764" spans="1:8" x14ac:dyDescent="0.25">
      <c r="A2764" s="396" t="e">
        <f>"INN."&amp;EIGNIR!$B$3&amp;C2764</f>
        <v>#N/A</v>
      </c>
      <c r="B2764" s="511">
        <f>'Sundurliðun Hlutabréf'!M67</f>
        <v>0</v>
      </c>
      <c r="C2764" s="503" t="s">
        <v>4652</v>
      </c>
      <c r="F2764" s="547"/>
      <c r="G2764" s="547">
        <f t="shared" si="88"/>
        <v>0</v>
      </c>
      <c r="H2764" s="547">
        <f t="shared" si="89"/>
        <v>0</v>
      </c>
    </row>
    <row r="2765" spans="1:8" x14ac:dyDescent="0.25">
      <c r="A2765" s="396" t="e">
        <f>"INN."&amp;EIGNIR!$B$3&amp;C2765</f>
        <v>#N/A</v>
      </c>
      <c r="B2765" s="511">
        <f>'Sundurliðun Hlutabréf'!M68</f>
        <v>0</v>
      </c>
      <c r="C2765" s="503" t="s">
        <v>4653</v>
      </c>
      <c r="F2765" s="547"/>
      <c r="G2765" s="547">
        <f t="shared" si="88"/>
        <v>0</v>
      </c>
      <c r="H2765" s="547">
        <f t="shared" si="89"/>
        <v>0</v>
      </c>
    </row>
    <row r="2766" spans="1:8" x14ac:dyDescent="0.25">
      <c r="A2766" s="396" t="e">
        <f>"INN."&amp;EIGNIR!$B$3&amp;C2766</f>
        <v>#N/A</v>
      </c>
      <c r="B2766" s="511">
        <f>'Sundurliðun Hlutabréf'!M69</f>
        <v>0</v>
      </c>
      <c r="C2766" s="503" t="s">
        <v>4654</v>
      </c>
      <c r="F2766" s="547"/>
      <c r="G2766" s="547">
        <f t="shared" si="88"/>
        <v>0</v>
      </c>
      <c r="H2766" s="547">
        <f t="shared" si="89"/>
        <v>0</v>
      </c>
    </row>
    <row r="2767" spans="1:8" x14ac:dyDescent="0.25">
      <c r="A2767" s="396" t="e">
        <f>"INN."&amp;EIGNIR!$B$3&amp;C2767</f>
        <v>#N/A</v>
      </c>
      <c r="B2767" s="511">
        <f>'Sundurliðun Hlutabréf'!M70</f>
        <v>0</v>
      </c>
      <c r="C2767" s="503" t="s">
        <v>4655</v>
      </c>
      <c r="F2767" s="547"/>
      <c r="G2767" s="547">
        <f t="shared" si="88"/>
        <v>0</v>
      </c>
      <c r="H2767" s="547">
        <f t="shared" si="89"/>
        <v>0</v>
      </c>
    </row>
    <row r="2768" spans="1:8" x14ac:dyDescent="0.25">
      <c r="A2768" s="396" t="e">
        <f>"INN."&amp;EIGNIR!$B$3&amp;C2768</f>
        <v>#N/A</v>
      </c>
      <c r="B2768" s="511">
        <f>'Sundurliðun Hlutabréf'!M71</f>
        <v>0</v>
      </c>
      <c r="C2768" s="503" t="s">
        <v>4656</v>
      </c>
      <c r="F2768" s="547"/>
      <c r="G2768" s="547">
        <f t="shared" si="88"/>
        <v>0</v>
      </c>
      <c r="H2768" s="547">
        <f t="shared" si="89"/>
        <v>0</v>
      </c>
    </row>
    <row r="2769" spans="1:8" x14ac:dyDescent="0.25">
      <c r="A2769" s="396" t="e">
        <f>"INN."&amp;EIGNIR!$B$3&amp;C2769</f>
        <v>#N/A</v>
      </c>
      <c r="B2769" s="511">
        <f>'Sundurliðun Hlutabréf'!M76</f>
        <v>0</v>
      </c>
      <c r="C2769" s="503" t="s">
        <v>4657</v>
      </c>
      <c r="F2769" s="547"/>
      <c r="G2769" s="547">
        <f t="shared" si="88"/>
        <v>0</v>
      </c>
      <c r="H2769" s="547">
        <f t="shared" si="89"/>
        <v>0</v>
      </c>
    </row>
    <row r="2770" spans="1:8" x14ac:dyDescent="0.25">
      <c r="A2770" s="396" t="e">
        <f>"INN."&amp;EIGNIR!$B$3&amp;C2770</f>
        <v>#N/A</v>
      </c>
      <c r="B2770" s="511">
        <f>'Sundurliðun Hlutabréf'!M77</f>
        <v>0</v>
      </c>
      <c r="C2770" s="503" t="s">
        <v>4658</v>
      </c>
      <c r="F2770" s="547"/>
      <c r="G2770" s="547">
        <f t="shared" si="88"/>
        <v>0</v>
      </c>
      <c r="H2770" s="547">
        <f t="shared" si="89"/>
        <v>0</v>
      </c>
    </row>
    <row r="2771" spans="1:8" x14ac:dyDescent="0.25">
      <c r="A2771" s="396" t="e">
        <f>"INN."&amp;EIGNIR!$B$3&amp;C2771</f>
        <v>#N/A</v>
      </c>
      <c r="B2771" s="511">
        <f>'Sundurliðun Hlutabréf'!M79</f>
        <v>0</v>
      </c>
      <c r="C2771" s="503" t="s">
        <v>4659</v>
      </c>
      <c r="F2771" s="547"/>
      <c r="G2771" s="547">
        <f t="shared" si="88"/>
        <v>0</v>
      </c>
      <c r="H2771" s="547">
        <f t="shared" si="89"/>
        <v>0</v>
      </c>
    </row>
    <row r="2772" spans="1:8" x14ac:dyDescent="0.25">
      <c r="A2772" s="396" t="e">
        <f>"INN."&amp;EIGNIR!$B$3&amp;C2772</f>
        <v>#N/A</v>
      </c>
      <c r="B2772" s="511">
        <f>'Sundurliðun Hlutabréf'!M82</f>
        <v>0</v>
      </c>
      <c r="C2772" s="503" t="s">
        <v>4660</v>
      </c>
      <c r="F2772" s="547"/>
      <c r="G2772" s="547">
        <f t="shared" si="88"/>
        <v>0</v>
      </c>
      <c r="H2772" s="547">
        <f t="shared" si="89"/>
        <v>0</v>
      </c>
    </row>
    <row r="2773" spans="1:8" x14ac:dyDescent="0.25">
      <c r="A2773" s="396" t="e">
        <f>"INN."&amp;EIGNIR!$B$3&amp;C2773</f>
        <v>#N/A</v>
      </c>
      <c r="B2773" s="511">
        <f>'Sundurliðun Hlutabréf'!M84</f>
        <v>0</v>
      </c>
      <c r="C2773" s="503" t="s">
        <v>4661</v>
      </c>
      <c r="F2773" s="547"/>
      <c r="G2773" s="547">
        <f t="shared" si="88"/>
        <v>0</v>
      </c>
      <c r="H2773" s="547">
        <f t="shared" si="89"/>
        <v>0</v>
      </c>
    </row>
    <row r="2774" spans="1:8" x14ac:dyDescent="0.25">
      <c r="A2774" s="396" t="e">
        <f>"INN."&amp;EIGNIR!$B$3&amp;C2774</f>
        <v>#N/A</v>
      </c>
      <c r="B2774" s="511">
        <f>'Sundurliðun Hlutabréf'!N5</f>
        <v>0</v>
      </c>
      <c r="C2774" s="503" t="s">
        <v>4662</v>
      </c>
      <c r="D2774" s="504" t="s">
        <v>4663</v>
      </c>
      <c r="F2774" s="547"/>
      <c r="G2774" s="547">
        <f t="shared" si="88"/>
        <v>0</v>
      </c>
      <c r="H2774" s="547">
        <f t="shared" si="89"/>
        <v>0</v>
      </c>
    </row>
    <row r="2775" spans="1:8" x14ac:dyDescent="0.25">
      <c r="A2775" s="396" t="e">
        <f>"INN."&amp;EIGNIR!$B$3&amp;C2775</f>
        <v>#N/A</v>
      </c>
      <c r="B2775" s="511">
        <f>'Sundurliðun Hlutabréf'!N6</f>
        <v>0</v>
      </c>
      <c r="C2775" s="503" t="s">
        <v>4664</v>
      </c>
      <c r="D2775" s="512"/>
      <c r="F2775" s="547"/>
      <c r="G2775" s="547">
        <f t="shared" si="88"/>
        <v>0</v>
      </c>
      <c r="H2775" s="547">
        <f t="shared" si="89"/>
        <v>0</v>
      </c>
    </row>
    <row r="2776" spans="1:8" x14ac:dyDescent="0.25">
      <c r="A2776" s="396" t="e">
        <f>"INN."&amp;EIGNIR!$B$3&amp;C2776</f>
        <v>#N/A</v>
      </c>
      <c r="B2776" s="511">
        <f>'Sundurliðun Hlutabréf'!N7</f>
        <v>0</v>
      </c>
      <c r="C2776" s="503" t="s">
        <v>4665</v>
      </c>
      <c r="D2776" s="512"/>
      <c r="F2776" s="547"/>
      <c r="G2776" s="547">
        <f t="shared" si="88"/>
        <v>0</v>
      </c>
      <c r="H2776" s="547">
        <f t="shared" si="89"/>
        <v>0</v>
      </c>
    </row>
    <row r="2777" spans="1:8" x14ac:dyDescent="0.25">
      <c r="A2777" s="396" t="e">
        <f>"INN."&amp;EIGNIR!$B$3&amp;C2777</f>
        <v>#N/A</v>
      </c>
      <c r="B2777" s="511">
        <f>'Sundurliðun Hlutabréf'!N8</f>
        <v>0</v>
      </c>
      <c r="C2777" s="503" t="s">
        <v>4666</v>
      </c>
      <c r="D2777" s="512"/>
      <c r="F2777" s="547"/>
      <c r="G2777" s="547">
        <f t="shared" si="88"/>
        <v>0</v>
      </c>
      <c r="H2777" s="547">
        <f t="shared" si="89"/>
        <v>0</v>
      </c>
    </row>
    <row r="2778" spans="1:8" x14ac:dyDescent="0.25">
      <c r="A2778" s="396" t="e">
        <f>"INN."&amp;EIGNIR!$B$3&amp;C2778</f>
        <v>#N/A</v>
      </c>
      <c r="B2778" s="511">
        <f>'Sundurliðun Hlutabréf'!N9</f>
        <v>0</v>
      </c>
      <c r="C2778" s="503" t="s">
        <v>4667</v>
      </c>
      <c r="D2778" s="512"/>
      <c r="F2778" s="547"/>
      <c r="G2778" s="547">
        <f t="shared" si="88"/>
        <v>0</v>
      </c>
      <c r="H2778" s="547">
        <f t="shared" si="89"/>
        <v>0</v>
      </c>
    </row>
    <row r="2779" spans="1:8" x14ac:dyDescent="0.25">
      <c r="A2779" s="396" t="e">
        <f>"INN."&amp;EIGNIR!$B$3&amp;C2779</f>
        <v>#N/A</v>
      </c>
      <c r="B2779" s="511">
        <f>'Sundurliðun Hlutabréf'!N10</f>
        <v>0</v>
      </c>
      <c r="C2779" s="503" t="s">
        <v>4668</v>
      </c>
      <c r="D2779" s="512"/>
      <c r="F2779" s="547"/>
      <c r="G2779" s="547">
        <f t="shared" si="88"/>
        <v>0</v>
      </c>
      <c r="H2779" s="547">
        <f t="shared" si="89"/>
        <v>0</v>
      </c>
    </row>
    <row r="2780" spans="1:8" x14ac:dyDescent="0.25">
      <c r="A2780" s="396" t="e">
        <f>"INN."&amp;EIGNIR!$B$3&amp;C2780</f>
        <v>#N/A</v>
      </c>
      <c r="B2780" s="511">
        <f>'Sundurliðun Hlutabréf'!N11</f>
        <v>0</v>
      </c>
      <c r="C2780" s="503" t="s">
        <v>4669</v>
      </c>
      <c r="D2780" s="512"/>
      <c r="F2780" s="547"/>
      <c r="G2780" s="547">
        <f t="shared" si="88"/>
        <v>0</v>
      </c>
      <c r="H2780" s="547">
        <f t="shared" si="89"/>
        <v>0</v>
      </c>
    </row>
    <row r="2781" spans="1:8" x14ac:dyDescent="0.25">
      <c r="A2781" s="396" t="e">
        <f>"INN."&amp;EIGNIR!$B$3&amp;C2781</f>
        <v>#N/A</v>
      </c>
      <c r="B2781" s="511">
        <f>'Sundurliðun Hlutabréf'!N12</f>
        <v>0</v>
      </c>
      <c r="C2781" s="503" t="s">
        <v>4670</v>
      </c>
      <c r="D2781" s="512"/>
      <c r="F2781" s="547"/>
      <c r="G2781" s="547">
        <f t="shared" si="88"/>
        <v>0</v>
      </c>
      <c r="H2781" s="547">
        <f t="shared" si="89"/>
        <v>0</v>
      </c>
    </row>
    <row r="2782" spans="1:8" x14ac:dyDescent="0.25">
      <c r="A2782" s="396" t="e">
        <f>"INN."&amp;EIGNIR!$B$3&amp;C2782</f>
        <v>#N/A</v>
      </c>
      <c r="B2782" s="511">
        <f>'Sundurliðun Hlutabréf'!N13</f>
        <v>0</v>
      </c>
      <c r="C2782" s="503" t="s">
        <v>4671</v>
      </c>
      <c r="D2782" s="512"/>
      <c r="F2782" s="547"/>
      <c r="G2782" s="547">
        <f t="shared" si="88"/>
        <v>0</v>
      </c>
      <c r="H2782" s="547">
        <f t="shared" si="89"/>
        <v>0</v>
      </c>
    </row>
    <row r="2783" spans="1:8" x14ac:dyDescent="0.25">
      <c r="A2783" s="396" t="e">
        <f>"INN."&amp;EIGNIR!$B$3&amp;C2783</f>
        <v>#N/A</v>
      </c>
      <c r="B2783" s="511">
        <f>'Sundurliðun Hlutabréf'!N14</f>
        <v>0</v>
      </c>
      <c r="C2783" s="503" t="s">
        <v>4672</v>
      </c>
      <c r="D2783" s="512"/>
      <c r="F2783" s="547"/>
      <c r="G2783" s="547">
        <f t="shared" si="88"/>
        <v>0</v>
      </c>
      <c r="H2783" s="547">
        <f t="shared" si="89"/>
        <v>0</v>
      </c>
    </row>
    <row r="2784" spans="1:8" x14ac:dyDescent="0.25">
      <c r="A2784" s="396" t="e">
        <f>"INN."&amp;EIGNIR!$B$3&amp;C2784</f>
        <v>#N/A</v>
      </c>
      <c r="B2784" s="511">
        <f>'Sundurliðun Hlutabréf'!N15</f>
        <v>0</v>
      </c>
      <c r="C2784" s="503" t="s">
        <v>4673</v>
      </c>
      <c r="D2784" s="512"/>
      <c r="F2784" s="547"/>
      <c r="G2784" s="547">
        <f t="shared" si="88"/>
        <v>0</v>
      </c>
      <c r="H2784" s="547">
        <f t="shared" si="89"/>
        <v>0</v>
      </c>
    </row>
    <row r="2785" spans="1:8" x14ac:dyDescent="0.25">
      <c r="A2785" s="396" t="e">
        <f>"INN."&amp;EIGNIR!$B$3&amp;C2785</f>
        <v>#N/A</v>
      </c>
      <c r="B2785" s="511">
        <f>'Sundurliðun Hlutabréf'!N16</f>
        <v>0</v>
      </c>
      <c r="C2785" s="503" t="s">
        <v>4674</v>
      </c>
      <c r="D2785" s="512"/>
      <c r="F2785" s="547"/>
      <c r="G2785" s="547">
        <f t="shared" si="88"/>
        <v>0</v>
      </c>
      <c r="H2785" s="547">
        <f t="shared" si="89"/>
        <v>0</v>
      </c>
    </row>
    <row r="2786" spans="1:8" x14ac:dyDescent="0.25">
      <c r="A2786" s="396" t="e">
        <f>"INN."&amp;EIGNIR!$B$3&amp;C2786</f>
        <v>#N/A</v>
      </c>
      <c r="B2786" s="511">
        <f>'Sundurliðun Hlutabréf'!N17</f>
        <v>0</v>
      </c>
      <c r="C2786" s="503" t="s">
        <v>4675</v>
      </c>
      <c r="D2786" s="512"/>
      <c r="F2786" s="547"/>
      <c r="G2786" s="547">
        <f t="shared" si="88"/>
        <v>0</v>
      </c>
      <c r="H2786" s="547">
        <f t="shared" si="89"/>
        <v>0</v>
      </c>
    </row>
    <row r="2787" spans="1:8" x14ac:dyDescent="0.25">
      <c r="A2787" s="396" t="e">
        <f>"INN."&amp;EIGNIR!$B$3&amp;C2787</f>
        <v>#N/A</v>
      </c>
      <c r="B2787" s="511">
        <f>'Sundurliðun Hlutabréf'!N18</f>
        <v>0</v>
      </c>
      <c r="C2787" s="503" t="s">
        <v>4676</v>
      </c>
      <c r="D2787" s="512"/>
      <c r="F2787" s="547"/>
      <c r="G2787" s="547">
        <f t="shared" si="88"/>
        <v>0</v>
      </c>
      <c r="H2787" s="547">
        <f t="shared" si="89"/>
        <v>0</v>
      </c>
    </row>
    <row r="2788" spans="1:8" x14ac:dyDescent="0.25">
      <c r="A2788" s="396" t="e">
        <f>"INN."&amp;EIGNIR!$B$3&amp;C2788</f>
        <v>#N/A</v>
      </c>
      <c r="B2788" s="511">
        <f>'Sundurliðun Hlutabréf'!N23</f>
        <v>0</v>
      </c>
      <c r="C2788" s="503" t="s">
        <v>4677</v>
      </c>
      <c r="D2788" s="512"/>
      <c r="F2788" s="547"/>
      <c r="G2788" s="547">
        <f t="shared" si="88"/>
        <v>0</v>
      </c>
      <c r="H2788" s="547">
        <f t="shared" si="89"/>
        <v>0</v>
      </c>
    </row>
    <row r="2789" spans="1:8" x14ac:dyDescent="0.25">
      <c r="A2789" s="396" t="e">
        <f>"INN."&amp;EIGNIR!$B$3&amp;C2789</f>
        <v>#N/A</v>
      </c>
      <c r="B2789" s="511">
        <f>'Sundurliðun Hlutabréf'!N24</f>
        <v>0</v>
      </c>
      <c r="C2789" s="503" t="s">
        <v>4678</v>
      </c>
      <c r="D2789" s="512"/>
      <c r="F2789" s="547"/>
      <c r="G2789" s="547">
        <f t="shared" si="88"/>
        <v>0</v>
      </c>
      <c r="H2789" s="547">
        <f t="shared" si="89"/>
        <v>0</v>
      </c>
    </row>
    <row r="2790" spans="1:8" x14ac:dyDescent="0.25">
      <c r="A2790" s="396" t="e">
        <f>"INN."&amp;EIGNIR!$B$3&amp;C2790</f>
        <v>#N/A</v>
      </c>
      <c r="B2790" s="511">
        <f>'Sundurliðun Hlutabréf'!N26</f>
        <v>0</v>
      </c>
      <c r="C2790" s="503" t="s">
        <v>4679</v>
      </c>
      <c r="D2790" s="512"/>
      <c r="F2790" s="547"/>
      <c r="G2790" s="547">
        <f t="shared" si="88"/>
        <v>0</v>
      </c>
      <c r="H2790" s="547">
        <f t="shared" si="89"/>
        <v>0</v>
      </c>
    </row>
    <row r="2791" spans="1:8" x14ac:dyDescent="0.25">
      <c r="A2791" s="396" t="e">
        <f>"INN."&amp;EIGNIR!$B$3&amp;C2791</f>
        <v>#N/A</v>
      </c>
      <c r="B2791" s="511">
        <f>'Sundurliðun Hlutabréf'!N27</f>
        <v>0</v>
      </c>
      <c r="C2791" s="503" t="s">
        <v>4680</v>
      </c>
      <c r="D2791" s="512"/>
      <c r="F2791" s="547"/>
      <c r="G2791" s="547">
        <f t="shared" si="88"/>
        <v>0</v>
      </c>
      <c r="H2791" s="547">
        <f t="shared" si="89"/>
        <v>0</v>
      </c>
    </row>
    <row r="2792" spans="1:8" x14ac:dyDescent="0.25">
      <c r="A2792" s="396" t="e">
        <f>"INN."&amp;EIGNIR!$B$3&amp;C2792</f>
        <v>#N/A</v>
      </c>
      <c r="B2792" s="511">
        <f>'Sundurliðun Hlutabréf'!N28</f>
        <v>0</v>
      </c>
      <c r="C2792" s="503" t="s">
        <v>4681</v>
      </c>
      <c r="D2792" s="512"/>
      <c r="F2792" s="547"/>
      <c r="G2792" s="547">
        <f t="shared" si="88"/>
        <v>0</v>
      </c>
      <c r="H2792" s="547">
        <f t="shared" si="89"/>
        <v>0</v>
      </c>
    </row>
    <row r="2793" spans="1:8" x14ac:dyDescent="0.25">
      <c r="A2793" s="396" t="e">
        <f>"INN."&amp;EIGNIR!$B$3&amp;C2793</f>
        <v>#N/A</v>
      </c>
      <c r="B2793" s="511">
        <f>'Sundurliðun Hlutabréf'!N29</f>
        <v>0</v>
      </c>
      <c r="C2793" s="503" t="s">
        <v>4682</v>
      </c>
      <c r="D2793" s="512"/>
      <c r="F2793" s="547"/>
      <c r="G2793" s="547">
        <f t="shared" si="88"/>
        <v>0</v>
      </c>
      <c r="H2793" s="547">
        <f t="shared" si="89"/>
        <v>0</v>
      </c>
    </row>
    <row r="2794" spans="1:8" x14ac:dyDescent="0.25">
      <c r="A2794" s="396" t="e">
        <f>"INN."&amp;EIGNIR!$B$3&amp;C2794</f>
        <v>#N/A</v>
      </c>
      <c r="B2794" s="511">
        <f>'Sundurliðun Hlutabréf'!N31</f>
        <v>0</v>
      </c>
      <c r="C2794" s="503" t="s">
        <v>4683</v>
      </c>
      <c r="D2794" s="512"/>
      <c r="F2794" s="547"/>
      <c r="G2794" s="547">
        <f t="shared" si="88"/>
        <v>0</v>
      </c>
      <c r="H2794" s="547">
        <f t="shared" si="89"/>
        <v>0</v>
      </c>
    </row>
    <row r="2795" spans="1:8" x14ac:dyDescent="0.25">
      <c r="A2795" s="396" t="e">
        <f>"INN."&amp;EIGNIR!$B$3&amp;C2795</f>
        <v>#N/A</v>
      </c>
      <c r="B2795" s="511">
        <f>'Sundurliðun Hlutabréf'!N32</f>
        <v>0</v>
      </c>
      <c r="C2795" s="503" t="s">
        <v>4684</v>
      </c>
      <c r="D2795" s="512"/>
      <c r="F2795" s="547"/>
      <c r="G2795" s="547">
        <f t="shared" si="88"/>
        <v>0</v>
      </c>
      <c r="H2795" s="547">
        <f t="shared" si="89"/>
        <v>0</v>
      </c>
    </row>
    <row r="2796" spans="1:8" x14ac:dyDescent="0.25">
      <c r="A2796" s="396" t="e">
        <f>"INN."&amp;EIGNIR!$B$3&amp;C2796</f>
        <v>#N/A</v>
      </c>
      <c r="B2796" s="511">
        <f>'Sundurliðun Hlutabréf'!N33</f>
        <v>0</v>
      </c>
      <c r="C2796" s="503" t="s">
        <v>4685</v>
      </c>
      <c r="D2796" s="512"/>
      <c r="F2796" s="547"/>
      <c r="G2796" s="547">
        <f t="shared" si="88"/>
        <v>0</v>
      </c>
      <c r="H2796" s="547">
        <f t="shared" si="89"/>
        <v>0</v>
      </c>
    </row>
    <row r="2797" spans="1:8" x14ac:dyDescent="0.25">
      <c r="A2797" s="396" t="e">
        <f>"INN."&amp;EIGNIR!$B$3&amp;C2797</f>
        <v>#N/A</v>
      </c>
      <c r="B2797" s="511">
        <f>'Sundurliðun Hlutabréf'!N34</f>
        <v>0</v>
      </c>
      <c r="C2797" s="503" t="s">
        <v>4686</v>
      </c>
      <c r="D2797" s="512"/>
      <c r="F2797" s="547"/>
      <c r="G2797" s="547">
        <f t="shared" si="88"/>
        <v>0</v>
      </c>
      <c r="H2797" s="547">
        <f t="shared" si="89"/>
        <v>0</v>
      </c>
    </row>
    <row r="2798" spans="1:8" x14ac:dyDescent="0.25">
      <c r="A2798" s="396" t="e">
        <f>"INN."&amp;EIGNIR!$B$3&amp;C2798</f>
        <v>#N/A</v>
      </c>
      <c r="B2798" s="511">
        <f>'Sundurliðun Hlutabréf'!N35</f>
        <v>0</v>
      </c>
      <c r="C2798" s="503" t="s">
        <v>4687</v>
      </c>
      <c r="D2798" s="512"/>
      <c r="F2798" s="547"/>
      <c r="G2798" s="547">
        <f t="shared" si="88"/>
        <v>0</v>
      </c>
      <c r="H2798" s="547">
        <f t="shared" si="89"/>
        <v>0</v>
      </c>
    </row>
    <row r="2799" spans="1:8" x14ac:dyDescent="0.25">
      <c r="A2799" s="396" t="e">
        <f>"INN."&amp;EIGNIR!$B$3&amp;C2799</f>
        <v>#N/A</v>
      </c>
      <c r="B2799" s="511">
        <f>'Sundurliðun Hlutabréf'!N36</f>
        <v>0</v>
      </c>
      <c r="C2799" s="503" t="s">
        <v>4688</v>
      </c>
      <c r="D2799" s="512"/>
      <c r="F2799" s="547"/>
      <c r="G2799" s="547">
        <f t="shared" si="88"/>
        <v>0</v>
      </c>
      <c r="H2799" s="547">
        <f t="shared" si="89"/>
        <v>0</v>
      </c>
    </row>
    <row r="2800" spans="1:8" x14ac:dyDescent="0.25">
      <c r="A2800" s="396" t="e">
        <f>"INN."&amp;EIGNIR!$B$3&amp;C2800</f>
        <v>#N/A</v>
      </c>
      <c r="B2800" s="511">
        <f>'Sundurliðun Hlutabréf'!N37</f>
        <v>0</v>
      </c>
      <c r="C2800" s="503" t="s">
        <v>4689</v>
      </c>
      <c r="D2800" s="512"/>
      <c r="F2800" s="547"/>
      <c r="G2800" s="547">
        <f t="shared" si="88"/>
        <v>0</v>
      </c>
      <c r="H2800" s="547">
        <f t="shared" si="89"/>
        <v>0</v>
      </c>
    </row>
    <row r="2801" spans="1:8" x14ac:dyDescent="0.25">
      <c r="A2801" s="396" t="e">
        <f>"INN."&amp;EIGNIR!$B$3&amp;C2801</f>
        <v>#N/A</v>
      </c>
      <c r="B2801" s="511">
        <f>'Sundurliðun Hlutabréf'!N38</f>
        <v>0</v>
      </c>
      <c r="C2801" s="503" t="s">
        <v>4690</v>
      </c>
      <c r="D2801" s="512"/>
      <c r="F2801" s="547"/>
      <c r="G2801" s="547">
        <f t="shared" si="88"/>
        <v>0</v>
      </c>
      <c r="H2801" s="547">
        <f t="shared" si="89"/>
        <v>0</v>
      </c>
    </row>
    <row r="2802" spans="1:8" x14ac:dyDescent="0.25">
      <c r="A2802" s="396" t="e">
        <f>"INN."&amp;EIGNIR!$B$3&amp;C2802</f>
        <v>#N/A</v>
      </c>
      <c r="B2802" s="511">
        <f>'Sundurliðun Hlutabréf'!N39</f>
        <v>0</v>
      </c>
      <c r="C2802" s="503" t="s">
        <v>4691</v>
      </c>
      <c r="D2802" s="512"/>
      <c r="F2802" s="547"/>
      <c r="G2802" s="547">
        <f t="shared" si="88"/>
        <v>0</v>
      </c>
      <c r="H2802" s="547">
        <f t="shared" si="89"/>
        <v>0</v>
      </c>
    </row>
    <row r="2803" spans="1:8" x14ac:dyDescent="0.25">
      <c r="A2803" s="396" t="e">
        <f>"INN."&amp;EIGNIR!$B$3&amp;C2803</f>
        <v>#N/A</v>
      </c>
      <c r="B2803" s="511">
        <f>'Sundurliðun Hlutabréf'!N40</f>
        <v>0</v>
      </c>
      <c r="C2803" s="503" t="s">
        <v>4692</v>
      </c>
      <c r="D2803" s="512"/>
      <c r="F2803" s="547"/>
      <c r="G2803" s="547">
        <f t="shared" si="88"/>
        <v>0</v>
      </c>
      <c r="H2803" s="547">
        <f t="shared" si="89"/>
        <v>0</v>
      </c>
    </row>
    <row r="2804" spans="1:8" x14ac:dyDescent="0.25">
      <c r="A2804" s="396" t="e">
        <f>"INN."&amp;EIGNIR!$B$3&amp;C2804</f>
        <v>#N/A</v>
      </c>
      <c r="B2804" s="511">
        <f>'Sundurliðun Hlutabréf'!N41</f>
        <v>0</v>
      </c>
      <c r="C2804" s="503" t="s">
        <v>4693</v>
      </c>
      <c r="D2804" s="512"/>
      <c r="F2804" s="547"/>
      <c r="G2804" s="547">
        <f t="shared" si="88"/>
        <v>0</v>
      </c>
      <c r="H2804" s="547">
        <f t="shared" si="89"/>
        <v>0</v>
      </c>
    </row>
    <row r="2805" spans="1:8" x14ac:dyDescent="0.25">
      <c r="A2805" s="396" t="e">
        <f>"INN."&amp;EIGNIR!$B$3&amp;C2805</f>
        <v>#N/A</v>
      </c>
      <c r="B2805" s="511">
        <f>'Sundurliðun Hlutabréf'!N42</f>
        <v>0</v>
      </c>
      <c r="C2805" s="503" t="s">
        <v>4694</v>
      </c>
      <c r="D2805" s="512"/>
      <c r="F2805" s="547"/>
      <c r="G2805" s="547">
        <f t="shared" si="88"/>
        <v>0</v>
      </c>
      <c r="H2805" s="547">
        <f t="shared" si="89"/>
        <v>0</v>
      </c>
    </row>
    <row r="2806" spans="1:8" x14ac:dyDescent="0.25">
      <c r="A2806" s="396" t="e">
        <f>"INN."&amp;EIGNIR!$B$3&amp;C2806</f>
        <v>#N/A</v>
      </c>
      <c r="B2806" s="511">
        <f>'Sundurliðun Hlutabréf'!N43</f>
        <v>0</v>
      </c>
      <c r="C2806" s="503" t="s">
        <v>4695</v>
      </c>
      <c r="D2806" s="512"/>
      <c r="F2806" s="547"/>
      <c r="G2806" s="547">
        <f t="shared" si="88"/>
        <v>0</v>
      </c>
      <c r="H2806" s="547">
        <f t="shared" si="89"/>
        <v>0</v>
      </c>
    </row>
    <row r="2807" spans="1:8" x14ac:dyDescent="0.25">
      <c r="A2807" s="396" t="e">
        <f>"INN."&amp;EIGNIR!$B$3&amp;C2807</f>
        <v>#N/A</v>
      </c>
      <c r="B2807" s="511">
        <f>'Sundurliðun Hlutabréf'!N44</f>
        <v>0</v>
      </c>
      <c r="C2807" s="503" t="s">
        <v>4696</v>
      </c>
      <c r="D2807" s="512"/>
      <c r="F2807" s="547"/>
      <c r="G2807" s="547">
        <f t="shared" si="88"/>
        <v>0</v>
      </c>
      <c r="H2807" s="547">
        <f t="shared" si="89"/>
        <v>0</v>
      </c>
    </row>
    <row r="2808" spans="1:8" x14ac:dyDescent="0.25">
      <c r="A2808" s="396" t="e">
        <f>"INN."&amp;EIGNIR!$B$3&amp;C2808</f>
        <v>#N/A</v>
      </c>
      <c r="B2808" s="511">
        <f>'Sundurliðun Hlutabréf'!N45</f>
        <v>0</v>
      </c>
      <c r="C2808" s="503" t="s">
        <v>4697</v>
      </c>
      <c r="D2808" s="512"/>
      <c r="F2808" s="547"/>
      <c r="G2808" s="547">
        <f t="shared" si="88"/>
        <v>0</v>
      </c>
      <c r="H2808" s="547">
        <f t="shared" si="89"/>
        <v>0</v>
      </c>
    </row>
    <row r="2809" spans="1:8" x14ac:dyDescent="0.25">
      <c r="A2809" s="396" t="e">
        <f>"INN."&amp;EIGNIR!$B$3&amp;C2809</f>
        <v>#N/A</v>
      </c>
      <c r="B2809" s="511">
        <f>'Sundurliðun Hlutabréf'!N50</f>
        <v>0</v>
      </c>
      <c r="C2809" s="503" t="s">
        <v>4698</v>
      </c>
      <c r="D2809" s="512"/>
      <c r="F2809" s="547"/>
      <c r="G2809" s="547">
        <f t="shared" si="88"/>
        <v>0</v>
      </c>
      <c r="H2809" s="547">
        <f t="shared" si="89"/>
        <v>0</v>
      </c>
    </row>
    <row r="2810" spans="1:8" x14ac:dyDescent="0.25">
      <c r="A2810" s="396" t="e">
        <f>"INN."&amp;EIGNIR!$B$3&amp;C2810</f>
        <v>#N/A</v>
      </c>
      <c r="B2810" s="511">
        <f>'Sundurliðun Hlutabréf'!N51</f>
        <v>0</v>
      </c>
      <c r="C2810" s="503" t="s">
        <v>4699</v>
      </c>
      <c r="D2810" s="512"/>
      <c r="F2810" s="547"/>
      <c r="G2810" s="547">
        <f t="shared" si="88"/>
        <v>0</v>
      </c>
      <c r="H2810" s="547">
        <f t="shared" si="89"/>
        <v>0</v>
      </c>
    </row>
    <row r="2811" spans="1:8" x14ac:dyDescent="0.25">
      <c r="A2811" s="396" t="e">
        <f>"INN."&amp;EIGNIR!$B$3&amp;C2811</f>
        <v>#N/A</v>
      </c>
      <c r="B2811" s="511">
        <f>'Sundurliðun Hlutabréf'!N53</f>
        <v>0</v>
      </c>
      <c r="C2811" s="503" t="s">
        <v>4700</v>
      </c>
      <c r="D2811" s="512"/>
      <c r="F2811" s="547"/>
      <c r="G2811" s="547">
        <f t="shared" si="88"/>
        <v>0</v>
      </c>
      <c r="H2811" s="547">
        <f t="shared" si="89"/>
        <v>0</v>
      </c>
    </row>
    <row r="2812" spans="1:8" x14ac:dyDescent="0.25">
      <c r="A2812" s="396" t="e">
        <f>"INN."&amp;EIGNIR!$B$3&amp;C2812</f>
        <v>#N/A</v>
      </c>
      <c r="B2812" s="511">
        <f>'Sundurliðun Hlutabréf'!N56</f>
        <v>0</v>
      </c>
      <c r="C2812" s="503" t="s">
        <v>4701</v>
      </c>
      <c r="D2812" s="512"/>
      <c r="F2812" s="547"/>
      <c r="G2812" s="547">
        <f t="shared" si="88"/>
        <v>0</v>
      </c>
      <c r="H2812" s="547">
        <f t="shared" si="89"/>
        <v>0</v>
      </c>
    </row>
    <row r="2813" spans="1:8" x14ac:dyDescent="0.25">
      <c r="A2813" s="396" t="e">
        <f>"INN."&amp;EIGNIR!$B$3&amp;C2813</f>
        <v>#N/A</v>
      </c>
      <c r="B2813" s="511">
        <f>'Sundurliðun Hlutabréf'!N58</f>
        <v>0</v>
      </c>
      <c r="C2813" s="503" t="s">
        <v>4702</v>
      </c>
      <c r="D2813" s="512"/>
      <c r="F2813" s="547"/>
      <c r="G2813" s="547">
        <f t="shared" si="88"/>
        <v>0</v>
      </c>
      <c r="H2813" s="547">
        <f t="shared" si="89"/>
        <v>0</v>
      </c>
    </row>
    <row r="2814" spans="1:8" x14ac:dyDescent="0.25">
      <c r="A2814" s="396" t="e">
        <f>"INN."&amp;EIGNIR!$B$3&amp;C2814</f>
        <v>#N/A</v>
      </c>
      <c r="B2814" s="511">
        <f>'Sundurliðun Hlutabréf'!N59</f>
        <v>0</v>
      </c>
      <c r="C2814" s="503" t="s">
        <v>4703</v>
      </c>
      <c r="D2814" s="512"/>
      <c r="F2814" s="547"/>
      <c r="G2814" s="547">
        <f t="shared" si="88"/>
        <v>0</v>
      </c>
      <c r="H2814" s="547">
        <f t="shared" si="89"/>
        <v>0</v>
      </c>
    </row>
    <row r="2815" spans="1:8" x14ac:dyDescent="0.25">
      <c r="A2815" s="396" t="e">
        <f>"INN."&amp;EIGNIR!$B$3&amp;C2815</f>
        <v>#N/A</v>
      </c>
      <c r="B2815" s="511">
        <f>'Sundurliðun Hlutabréf'!N60</f>
        <v>0</v>
      </c>
      <c r="C2815" s="503" t="s">
        <v>4704</v>
      </c>
      <c r="D2815" s="512"/>
      <c r="F2815" s="547"/>
      <c r="G2815" s="547">
        <f t="shared" si="88"/>
        <v>0</v>
      </c>
      <c r="H2815" s="547">
        <f t="shared" si="89"/>
        <v>0</v>
      </c>
    </row>
    <row r="2816" spans="1:8" x14ac:dyDescent="0.25">
      <c r="A2816" s="396" t="e">
        <f>"INN."&amp;EIGNIR!$B$3&amp;C2816</f>
        <v>#N/A</v>
      </c>
      <c r="B2816" s="511">
        <f>'Sundurliðun Hlutabréf'!N61</f>
        <v>0</v>
      </c>
      <c r="C2816" s="503" t="s">
        <v>4705</v>
      </c>
      <c r="D2816" s="512"/>
      <c r="F2816" s="547"/>
      <c r="G2816" s="547">
        <f t="shared" ref="G2816:G2879" si="90">+F2816-B2816</f>
        <v>0</v>
      </c>
      <c r="H2816" s="547">
        <f t="shared" si="89"/>
        <v>0</v>
      </c>
    </row>
    <row r="2817" spans="1:8" x14ac:dyDescent="0.25">
      <c r="A2817" s="396" t="e">
        <f>"INN."&amp;EIGNIR!$B$3&amp;C2817</f>
        <v>#N/A</v>
      </c>
      <c r="B2817" s="511">
        <f>'Sundurliðun Hlutabréf'!N62</f>
        <v>0</v>
      </c>
      <c r="C2817" s="503" t="s">
        <v>4706</v>
      </c>
      <c r="D2817" s="512"/>
      <c r="F2817" s="547"/>
      <c r="G2817" s="547">
        <f t="shared" si="90"/>
        <v>0</v>
      </c>
      <c r="H2817" s="547">
        <f t="shared" ref="H2817:H2880" si="91">+ABS(G2817)</f>
        <v>0</v>
      </c>
    </row>
    <row r="2818" spans="1:8" x14ac:dyDescent="0.25">
      <c r="A2818" s="396" t="e">
        <f>"INN."&amp;EIGNIR!$B$3&amp;C2818</f>
        <v>#N/A</v>
      </c>
      <c r="B2818" s="511">
        <f>'Sundurliðun Hlutabréf'!N63</f>
        <v>0</v>
      </c>
      <c r="C2818" s="503" t="s">
        <v>4707</v>
      </c>
      <c r="D2818" s="512"/>
      <c r="F2818" s="547"/>
      <c r="G2818" s="547">
        <f t="shared" si="90"/>
        <v>0</v>
      </c>
      <c r="H2818" s="547">
        <f t="shared" si="91"/>
        <v>0</v>
      </c>
    </row>
    <row r="2819" spans="1:8" x14ac:dyDescent="0.25">
      <c r="A2819" s="396" t="e">
        <f>"INN."&amp;EIGNIR!$B$3&amp;C2819</f>
        <v>#N/A</v>
      </c>
      <c r="B2819" s="511">
        <f>'Sundurliðun Hlutabréf'!N64</f>
        <v>0</v>
      </c>
      <c r="C2819" s="503" t="s">
        <v>4708</v>
      </c>
      <c r="D2819" s="512"/>
      <c r="F2819" s="547"/>
      <c r="G2819" s="547">
        <f t="shared" si="90"/>
        <v>0</v>
      </c>
      <c r="H2819" s="547">
        <f t="shared" si="91"/>
        <v>0</v>
      </c>
    </row>
    <row r="2820" spans="1:8" x14ac:dyDescent="0.25">
      <c r="A2820" s="396" t="e">
        <f>"INN."&amp;EIGNIR!$B$3&amp;C2820</f>
        <v>#N/A</v>
      </c>
      <c r="B2820" s="511">
        <f>'Sundurliðun Hlutabréf'!N65</f>
        <v>0</v>
      </c>
      <c r="C2820" s="503" t="s">
        <v>4709</v>
      </c>
      <c r="D2820" s="512"/>
      <c r="F2820" s="547"/>
      <c r="G2820" s="547">
        <f t="shared" si="90"/>
        <v>0</v>
      </c>
      <c r="H2820" s="547">
        <f t="shared" si="91"/>
        <v>0</v>
      </c>
    </row>
    <row r="2821" spans="1:8" x14ac:dyDescent="0.25">
      <c r="A2821" s="396" t="e">
        <f>"INN."&amp;EIGNIR!$B$3&amp;C2821</f>
        <v>#N/A</v>
      </c>
      <c r="B2821" s="511">
        <f>'Sundurliðun Hlutabréf'!N66</f>
        <v>0</v>
      </c>
      <c r="C2821" s="503" t="s">
        <v>4710</v>
      </c>
      <c r="D2821" s="512"/>
      <c r="F2821" s="547"/>
      <c r="G2821" s="547">
        <f t="shared" si="90"/>
        <v>0</v>
      </c>
      <c r="H2821" s="547">
        <f t="shared" si="91"/>
        <v>0</v>
      </c>
    </row>
    <row r="2822" spans="1:8" x14ac:dyDescent="0.25">
      <c r="A2822" s="396" t="e">
        <f>"INN."&amp;EIGNIR!$B$3&amp;C2822</f>
        <v>#N/A</v>
      </c>
      <c r="B2822" s="511">
        <f>'Sundurliðun Hlutabréf'!N67</f>
        <v>0</v>
      </c>
      <c r="C2822" s="503" t="s">
        <v>4711</v>
      </c>
      <c r="D2822" s="512"/>
      <c r="F2822" s="547"/>
      <c r="G2822" s="547">
        <f t="shared" si="90"/>
        <v>0</v>
      </c>
      <c r="H2822" s="547">
        <f t="shared" si="91"/>
        <v>0</v>
      </c>
    </row>
    <row r="2823" spans="1:8" x14ac:dyDescent="0.25">
      <c r="A2823" s="396" t="e">
        <f>"INN."&amp;EIGNIR!$B$3&amp;C2823</f>
        <v>#N/A</v>
      </c>
      <c r="B2823" s="511">
        <f>'Sundurliðun Hlutabréf'!N68</f>
        <v>0</v>
      </c>
      <c r="C2823" s="503" t="s">
        <v>4712</v>
      </c>
      <c r="F2823" s="547"/>
      <c r="G2823" s="547">
        <f t="shared" si="90"/>
        <v>0</v>
      </c>
      <c r="H2823" s="547">
        <f t="shared" si="91"/>
        <v>0</v>
      </c>
    </row>
    <row r="2824" spans="1:8" x14ac:dyDescent="0.25">
      <c r="A2824" s="396" t="e">
        <f>"INN."&amp;EIGNIR!$B$3&amp;C2824</f>
        <v>#N/A</v>
      </c>
      <c r="B2824" s="511">
        <f>'Sundurliðun Hlutabréf'!N69</f>
        <v>0</v>
      </c>
      <c r="C2824" s="503" t="s">
        <v>4713</v>
      </c>
      <c r="F2824" s="547"/>
      <c r="G2824" s="547">
        <f t="shared" si="90"/>
        <v>0</v>
      </c>
      <c r="H2824" s="547">
        <f t="shared" si="91"/>
        <v>0</v>
      </c>
    </row>
    <row r="2825" spans="1:8" x14ac:dyDescent="0.25">
      <c r="A2825" s="396" t="e">
        <f>"INN."&amp;EIGNIR!$B$3&amp;C2825</f>
        <v>#N/A</v>
      </c>
      <c r="B2825" s="511">
        <f>'Sundurliðun Hlutabréf'!N70</f>
        <v>0</v>
      </c>
      <c r="C2825" s="503" t="s">
        <v>4714</v>
      </c>
      <c r="F2825" s="547"/>
      <c r="G2825" s="547">
        <f t="shared" si="90"/>
        <v>0</v>
      </c>
      <c r="H2825" s="547">
        <f t="shared" si="91"/>
        <v>0</v>
      </c>
    </row>
    <row r="2826" spans="1:8" x14ac:dyDescent="0.25">
      <c r="A2826" s="396" t="e">
        <f>"INN."&amp;EIGNIR!$B$3&amp;C2826</f>
        <v>#N/A</v>
      </c>
      <c r="B2826" s="511">
        <f>'Sundurliðun Hlutabréf'!N71</f>
        <v>0</v>
      </c>
      <c r="C2826" s="503" t="s">
        <v>4715</v>
      </c>
      <c r="F2826" s="547"/>
      <c r="G2826" s="547">
        <f t="shared" si="90"/>
        <v>0</v>
      </c>
      <c r="H2826" s="547">
        <f t="shared" si="91"/>
        <v>0</v>
      </c>
    </row>
    <row r="2827" spans="1:8" x14ac:dyDescent="0.25">
      <c r="A2827" s="396" t="e">
        <f>"INN."&amp;EIGNIR!$B$3&amp;C2827</f>
        <v>#N/A</v>
      </c>
      <c r="B2827" s="511">
        <f>'Sundurliðun Hlutabréf'!N76</f>
        <v>0</v>
      </c>
      <c r="C2827" s="503" t="s">
        <v>4716</v>
      </c>
      <c r="F2827" s="547"/>
      <c r="G2827" s="547">
        <f t="shared" si="90"/>
        <v>0</v>
      </c>
      <c r="H2827" s="547">
        <f t="shared" si="91"/>
        <v>0</v>
      </c>
    </row>
    <row r="2828" spans="1:8" x14ac:dyDescent="0.25">
      <c r="A2828" s="396" t="e">
        <f>"INN."&amp;EIGNIR!$B$3&amp;C2828</f>
        <v>#N/A</v>
      </c>
      <c r="B2828" s="511">
        <f>'Sundurliðun Hlutabréf'!N77</f>
        <v>0</v>
      </c>
      <c r="C2828" s="503" t="s">
        <v>4717</v>
      </c>
      <c r="F2828" s="547"/>
      <c r="G2828" s="547">
        <f t="shared" si="90"/>
        <v>0</v>
      </c>
      <c r="H2828" s="547">
        <f t="shared" si="91"/>
        <v>0</v>
      </c>
    </row>
    <row r="2829" spans="1:8" x14ac:dyDescent="0.25">
      <c r="A2829" s="396" t="e">
        <f>"INN."&amp;EIGNIR!$B$3&amp;C2829</f>
        <v>#N/A</v>
      </c>
      <c r="B2829" s="511">
        <f>'Sundurliðun Hlutabréf'!N79</f>
        <v>0</v>
      </c>
      <c r="C2829" s="503" t="s">
        <v>4718</v>
      </c>
      <c r="F2829" s="547"/>
      <c r="G2829" s="547">
        <f t="shared" si="90"/>
        <v>0</v>
      </c>
      <c r="H2829" s="547">
        <f t="shared" si="91"/>
        <v>0</v>
      </c>
    </row>
    <row r="2830" spans="1:8" x14ac:dyDescent="0.25">
      <c r="A2830" s="396" t="e">
        <f>"INN."&amp;EIGNIR!$B$3&amp;C2830</f>
        <v>#N/A</v>
      </c>
      <c r="B2830" s="511">
        <f>'Sundurliðun Hlutabréf'!N82</f>
        <v>0</v>
      </c>
      <c r="C2830" s="503" t="s">
        <v>4719</v>
      </c>
      <c r="F2830" s="547"/>
      <c r="G2830" s="547">
        <f t="shared" si="90"/>
        <v>0</v>
      </c>
      <c r="H2830" s="547">
        <f t="shared" si="91"/>
        <v>0</v>
      </c>
    </row>
    <row r="2831" spans="1:8" x14ac:dyDescent="0.25">
      <c r="A2831" s="396" t="e">
        <f>"INN."&amp;EIGNIR!$B$3&amp;C2831</f>
        <v>#N/A</v>
      </c>
      <c r="B2831" s="511">
        <f>'Sundurliðun Hlutabréf'!N84</f>
        <v>0</v>
      </c>
      <c r="C2831" s="503" t="s">
        <v>4720</v>
      </c>
      <c r="F2831" s="547"/>
      <c r="G2831" s="547">
        <f t="shared" si="90"/>
        <v>0</v>
      </c>
      <c r="H2831" s="547">
        <f t="shared" si="91"/>
        <v>0</v>
      </c>
    </row>
    <row r="2832" spans="1:8" x14ac:dyDescent="0.25">
      <c r="A2832" s="396" t="e">
        <f>"INN."&amp;EIGNIR!$B$3&amp;C2832</f>
        <v>#N/A</v>
      </c>
      <c r="B2832" s="511">
        <f>'Sundurliðun Hlutabréf'!O5</f>
        <v>0</v>
      </c>
      <c r="C2832" s="503" t="s">
        <v>4721</v>
      </c>
      <c r="D2832" s="504" t="s">
        <v>4722</v>
      </c>
      <c r="F2832" s="547"/>
      <c r="G2832" s="547">
        <f t="shared" si="90"/>
        <v>0</v>
      </c>
      <c r="H2832" s="547">
        <f t="shared" si="91"/>
        <v>0</v>
      </c>
    </row>
    <row r="2833" spans="1:8" x14ac:dyDescent="0.25">
      <c r="A2833" s="396" t="e">
        <f>"INN."&amp;EIGNIR!$B$3&amp;C2833</f>
        <v>#N/A</v>
      </c>
      <c r="B2833" s="511">
        <f>'Sundurliðun Hlutabréf'!O6</f>
        <v>0</v>
      </c>
      <c r="C2833" s="503" t="s">
        <v>4723</v>
      </c>
      <c r="F2833" s="547"/>
      <c r="G2833" s="547">
        <f t="shared" si="90"/>
        <v>0</v>
      </c>
      <c r="H2833" s="547">
        <f t="shared" si="91"/>
        <v>0</v>
      </c>
    </row>
    <row r="2834" spans="1:8" x14ac:dyDescent="0.25">
      <c r="A2834" s="396" t="e">
        <f>"INN."&amp;EIGNIR!$B$3&amp;C2834</f>
        <v>#N/A</v>
      </c>
      <c r="B2834" s="511">
        <f>'Sundurliðun Hlutabréf'!O7</f>
        <v>0</v>
      </c>
      <c r="C2834" s="503" t="s">
        <v>4724</v>
      </c>
      <c r="F2834" s="547"/>
      <c r="G2834" s="547">
        <f t="shared" si="90"/>
        <v>0</v>
      </c>
      <c r="H2834" s="547">
        <f t="shared" si="91"/>
        <v>0</v>
      </c>
    </row>
    <row r="2835" spans="1:8" x14ac:dyDescent="0.25">
      <c r="A2835" s="396" t="e">
        <f>"INN."&amp;EIGNIR!$B$3&amp;C2835</f>
        <v>#N/A</v>
      </c>
      <c r="B2835" s="511">
        <f>'Sundurliðun Hlutabréf'!O8</f>
        <v>0</v>
      </c>
      <c r="C2835" s="503" t="s">
        <v>4725</v>
      </c>
      <c r="F2835" s="547"/>
      <c r="G2835" s="547">
        <f t="shared" si="90"/>
        <v>0</v>
      </c>
      <c r="H2835" s="547">
        <f t="shared" si="91"/>
        <v>0</v>
      </c>
    </row>
    <row r="2836" spans="1:8" x14ac:dyDescent="0.25">
      <c r="A2836" s="396" t="e">
        <f>"INN."&amp;EIGNIR!$B$3&amp;C2836</f>
        <v>#N/A</v>
      </c>
      <c r="B2836" s="511">
        <f>'Sundurliðun Hlutabréf'!O9</f>
        <v>0</v>
      </c>
      <c r="C2836" s="503" t="s">
        <v>4726</v>
      </c>
      <c r="F2836" s="547"/>
      <c r="G2836" s="547">
        <f t="shared" si="90"/>
        <v>0</v>
      </c>
      <c r="H2836" s="547">
        <f t="shared" si="91"/>
        <v>0</v>
      </c>
    </row>
    <row r="2837" spans="1:8" x14ac:dyDescent="0.25">
      <c r="A2837" s="396" t="e">
        <f>"INN."&amp;EIGNIR!$B$3&amp;C2837</f>
        <v>#N/A</v>
      </c>
      <c r="B2837" s="511">
        <f>'Sundurliðun Hlutabréf'!O10</f>
        <v>0</v>
      </c>
      <c r="C2837" s="503" t="s">
        <v>4727</v>
      </c>
      <c r="F2837" s="547"/>
      <c r="G2837" s="547">
        <f t="shared" si="90"/>
        <v>0</v>
      </c>
      <c r="H2837" s="547">
        <f t="shared" si="91"/>
        <v>0</v>
      </c>
    </row>
    <row r="2838" spans="1:8" x14ac:dyDescent="0.25">
      <c r="A2838" s="396" t="e">
        <f>"INN."&amp;EIGNIR!$B$3&amp;C2838</f>
        <v>#N/A</v>
      </c>
      <c r="B2838" s="511">
        <f>'Sundurliðun Hlutabréf'!O11</f>
        <v>0</v>
      </c>
      <c r="C2838" s="503" t="s">
        <v>4728</v>
      </c>
      <c r="F2838" s="547"/>
      <c r="G2838" s="547">
        <f t="shared" si="90"/>
        <v>0</v>
      </c>
      <c r="H2838" s="547">
        <f t="shared" si="91"/>
        <v>0</v>
      </c>
    </row>
    <row r="2839" spans="1:8" x14ac:dyDescent="0.25">
      <c r="A2839" s="396" t="e">
        <f>"INN."&amp;EIGNIR!$B$3&amp;C2839</f>
        <v>#N/A</v>
      </c>
      <c r="B2839" s="511">
        <f>'Sundurliðun Hlutabréf'!O12</f>
        <v>0</v>
      </c>
      <c r="C2839" s="503" t="s">
        <v>4729</v>
      </c>
      <c r="D2839" s="512"/>
      <c r="F2839" s="547"/>
      <c r="G2839" s="547">
        <f t="shared" si="90"/>
        <v>0</v>
      </c>
      <c r="H2839" s="547">
        <f t="shared" si="91"/>
        <v>0</v>
      </c>
    </row>
    <row r="2840" spans="1:8" x14ac:dyDescent="0.25">
      <c r="A2840" s="396" t="e">
        <f>"INN."&amp;EIGNIR!$B$3&amp;C2840</f>
        <v>#N/A</v>
      </c>
      <c r="B2840" s="511">
        <f>'Sundurliðun Hlutabréf'!O13</f>
        <v>0</v>
      </c>
      <c r="C2840" s="503" t="s">
        <v>4730</v>
      </c>
      <c r="D2840" s="512"/>
      <c r="F2840" s="547"/>
      <c r="G2840" s="547">
        <f t="shared" si="90"/>
        <v>0</v>
      </c>
      <c r="H2840" s="547">
        <f t="shared" si="91"/>
        <v>0</v>
      </c>
    </row>
    <row r="2841" spans="1:8" x14ac:dyDescent="0.25">
      <c r="A2841" s="396" t="e">
        <f>"INN."&amp;EIGNIR!$B$3&amp;C2841</f>
        <v>#N/A</v>
      </c>
      <c r="B2841" s="511">
        <f>'Sundurliðun Hlutabréf'!O14</f>
        <v>0</v>
      </c>
      <c r="C2841" s="503" t="s">
        <v>4731</v>
      </c>
      <c r="D2841" s="512"/>
      <c r="F2841" s="547"/>
      <c r="G2841" s="547">
        <f t="shared" si="90"/>
        <v>0</v>
      </c>
      <c r="H2841" s="547">
        <f t="shared" si="91"/>
        <v>0</v>
      </c>
    </row>
    <row r="2842" spans="1:8" x14ac:dyDescent="0.25">
      <c r="A2842" s="396" t="e">
        <f>"INN."&amp;EIGNIR!$B$3&amp;C2842</f>
        <v>#N/A</v>
      </c>
      <c r="B2842" s="511">
        <f>'Sundurliðun Hlutabréf'!O15</f>
        <v>0</v>
      </c>
      <c r="C2842" s="503" t="s">
        <v>4732</v>
      </c>
      <c r="D2842" s="512"/>
      <c r="F2842" s="547"/>
      <c r="G2842" s="547">
        <f t="shared" si="90"/>
        <v>0</v>
      </c>
      <c r="H2842" s="547">
        <f t="shared" si="91"/>
        <v>0</v>
      </c>
    </row>
    <row r="2843" spans="1:8" x14ac:dyDescent="0.25">
      <c r="A2843" s="396" t="e">
        <f>"INN."&amp;EIGNIR!$B$3&amp;C2843</f>
        <v>#N/A</v>
      </c>
      <c r="B2843" s="511">
        <f>'Sundurliðun Hlutabréf'!O16</f>
        <v>0</v>
      </c>
      <c r="C2843" s="503" t="s">
        <v>4733</v>
      </c>
      <c r="D2843" s="512"/>
      <c r="F2843" s="547"/>
      <c r="G2843" s="547">
        <f t="shared" si="90"/>
        <v>0</v>
      </c>
      <c r="H2843" s="547">
        <f t="shared" si="91"/>
        <v>0</v>
      </c>
    </row>
    <row r="2844" spans="1:8" x14ac:dyDescent="0.25">
      <c r="A2844" s="396" t="e">
        <f>"INN."&amp;EIGNIR!$B$3&amp;C2844</f>
        <v>#N/A</v>
      </c>
      <c r="B2844" s="511">
        <f>'Sundurliðun Hlutabréf'!O17</f>
        <v>0</v>
      </c>
      <c r="C2844" s="503" t="s">
        <v>4734</v>
      </c>
      <c r="D2844" s="512"/>
      <c r="F2844" s="547"/>
      <c r="G2844" s="547">
        <f t="shared" si="90"/>
        <v>0</v>
      </c>
      <c r="H2844" s="547">
        <f t="shared" si="91"/>
        <v>0</v>
      </c>
    </row>
    <row r="2845" spans="1:8" x14ac:dyDescent="0.25">
      <c r="A2845" s="396" t="e">
        <f>"INN."&amp;EIGNIR!$B$3&amp;C2845</f>
        <v>#N/A</v>
      </c>
      <c r="B2845" s="511">
        <f>'Sundurliðun Hlutabréf'!O18</f>
        <v>0</v>
      </c>
      <c r="C2845" s="503" t="s">
        <v>4735</v>
      </c>
      <c r="D2845" s="512"/>
      <c r="F2845" s="547"/>
      <c r="G2845" s="547">
        <f t="shared" si="90"/>
        <v>0</v>
      </c>
      <c r="H2845" s="547">
        <f t="shared" si="91"/>
        <v>0</v>
      </c>
    </row>
    <row r="2846" spans="1:8" x14ac:dyDescent="0.25">
      <c r="A2846" s="396" t="e">
        <f>"INN."&amp;EIGNIR!$B$3&amp;C2846</f>
        <v>#N/A</v>
      </c>
      <c r="B2846" s="511">
        <f>'Sundurliðun Hlutabréf'!O23</f>
        <v>0</v>
      </c>
      <c r="C2846" s="503" t="s">
        <v>4736</v>
      </c>
      <c r="D2846" s="512"/>
      <c r="F2846" s="547"/>
      <c r="G2846" s="547">
        <f t="shared" si="90"/>
        <v>0</v>
      </c>
      <c r="H2846" s="547">
        <f t="shared" si="91"/>
        <v>0</v>
      </c>
    </row>
    <row r="2847" spans="1:8" x14ac:dyDescent="0.25">
      <c r="A2847" s="396" t="e">
        <f>"INN."&amp;EIGNIR!$B$3&amp;C2847</f>
        <v>#N/A</v>
      </c>
      <c r="B2847" s="511">
        <f>'Sundurliðun Hlutabréf'!O24</f>
        <v>0</v>
      </c>
      <c r="C2847" s="503" t="s">
        <v>4737</v>
      </c>
      <c r="D2847" s="512"/>
      <c r="F2847" s="547"/>
      <c r="G2847" s="547">
        <f t="shared" si="90"/>
        <v>0</v>
      </c>
      <c r="H2847" s="547">
        <f t="shared" si="91"/>
        <v>0</v>
      </c>
    </row>
    <row r="2848" spans="1:8" x14ac:dyDescent="0.25">
      <c r="A2848" s="396" t="e">
        <f>"INN."&amp;EIGNIR!$B$3&amp;C2848</f>
        <v>#N/A</v>
      </c>
      <c r="B2848" s="511">
        <f>'Sundurliðun Hlutabréf'!O26</f>
        <v>0</v>
      </c>
      <c r="C2848" s="503" t="s">
        <v>4738</v>
      </c>
      <c r="D2848" s="512"/>
      <c r="F2848" s="547"/>
      <c r="G2848" s="547">
        <f t="shared" si="90"/>
        <v>0</v>
      </c>
      <c r="H2848" s="547">
        <f t="shared" si="91"/>
        <v>0</v>
      </c>
    </row>
    <row r="2849" spans="1:8" x14ac:dyDescent="0.25">
      <c r="A2849" s="396" t="e">
        <f>"INN."&amp;EIGNIR!$B$3&amp;C2849</f>
        <v>#N/A</v>
      </c>
      <c r="B2849" s="511">
        <f>'Sundurliðun Hlutabréf'!O27</f>
        <v>0</v>
      </c>
      <c r="C2849" s="503" t="s">
        <v>4739</v>
      </c>
      <c r="D2849" s="512"/>
      <c r="F2849" s="547"/>
      <c r="G2849" s="547">
        <f t="shared" si="90"/>
        <v>0</v>
      </c>
      <c r="H2849" s="547">
        <f t="shared" si="91"/>
        <v>0</v>
      </c>
    </row>
    <row r="2850" spans="1:8" x14ac:dyDescent="0.25">
      <c r="A2850" s="396" t="e">
        <f>"INN."&amp;EIGNIR!$B$3&amp;C2850</f>
        <v>#N/A</v>
      </c>
      <c r="B2850" s="511">
        <f>'Sundurliðun Hlutabréf'!O28</f>
        <v>0</v>
      </c>
      <c r="C2850" s="503" t="s">
        <v>4740</v>
      </c>
      <c r="D2850" s="512"/>
      <c r="F2850" s="547"/>
      <c r="G2850" s="547">
        <f t="shared" si="90"/>
        <v>0</v>
      </c>
      <c r="H2850" s="547">
        <f t="shared" si="91"/>
        <v>0</v>
      </c>
    </row>
    <row r="2851" spans="1:8" x14ac:dyDescent="0.25">
      <c r="A2851" s="396" t="e">
        <f>"INN."&amp;EIGNIR!$B$3&amp;C2851</f>
        <v>#N/A</v>
      </c>
      <c r="B2851" s="511">
        <f>'Sundurliðun Hlutabréf'!O29</f>
        <v>0</v>
      </c>
      <c r="C2851" s="503" t="s">
        <v>4741</v>
      </c>
      <c r="D2851" s="512"/>
      <c r="F2851" s="547"/>
      <c r="G2851" s="547">
        <f t="shared" si="90"/>
        <v>0</v>
      </c>
      <c r="H2851" s="547">
        <f t="shared" si="91"/>
        <v>0</v>
      </c>
    </row>
    <row r="2852" spans="1:8" x14ac:dyDescent="0.25">
      <c r="A2852" s="396" t="e">
        <f>"INN."&amp;EIGNIR!$B$3&amp;C2852</f>
        <v>#N/A</v>
      </c>
      <c r="B2852" s="511">
        <f>'Sundurliðun Hlutabréf'!O31</f>
        <v>0</v>
      </c>
      <c r="C2852" s="503" t="s">
        <v>4742</v>
      </c>
      <c r="D2852" s="512"/>
      <c r="F2852" s="547"/>
      <c r="G2852" s="547">
        <f t="shared" si="90"/>
        <v>0</v>
      </c>
      <c r="H2852" s="547">
        <f t="shared" si="91"/>
        <v>0</v>
      </c>
    </row>
    <row r="2853" spans="1:8" x14ac:dyDescent="0.25">
      <c r="A2853" s="396" t="e">
        <f>"INN."&amp;EIGNIR!$B$3&amp;C2853</f>
        <v>#N/A</v>
      </c>
      <c r="B2853" s="511">
        <f>'Sundurliðun Hlutabréf'!O32</f>
        <v>0</v>
      </c>
      <c r="C2853" s="503" t="s">
        <v>4743</v>
      </c>
      <c r="D2853" s="512"/>
      <c r="F2853" s="547"/>
      <c r="G2853" s="547">
        <f t="shared" si="90"/>
        <v>0</v>
      </c>
      <c r="H2853" s="547">
        <f t="shared" si="91"/>
        <v>0</v>
      </c>
    </row>
    <row r="2854" spans="1:8" x14ac:dyDescent="0.25">
      <c r="A2854" s="396" t="e">
        <f>"INN."&amp;EIGNIR!$B$3&amp;C2854</f>
        <v>#N/A</v>
      </c>
      <c r="B2854" s="511">
        <f>'Sundurliðun Hlutabréf'!O33</f>
        <v>0</v>
      </c>
      <c r="C2854" s="503" t="s">
        <v>4744</v>
      </c>
      <c r="D2854" s="512"/>
      <c r="F2854" s="547"/>
      <c r="G2854" s="547">
        <f t="shared" si="90"/>
        <v>0</v>
      </c>
      <c r="H2854" s="547">
        <f t="shared" si="91"/>
        <v>0</v>
      </c>
    </row>
    <row r="2855" spans="1:8" x14ac:dyDescent="0.25">
      <c r="A2855" s="396" t="e">
        <f>"INN."&amp;EIGNIR!$B$3&amp;C2855</f>
        <v>#N/A</v>
      </c>
      <c r="B2855" s="511">
        <f>'Sundurliðun Hlutabréf'!O34</f>
        <v>0</v>
      </c>
      <c r="C2855" s="503" t="s">
        <v>4745</v>
      </c>
      <c r="D2855" s="512"/>
      <c r="F2855" s="547"/>
      <c r="G2855" s="547">
        <f t="shared" si="90"/>
        <v>0</v>
      </c>
      <c r="H2855" s="547">
        <f t="shared" si="91"/>
        <v>0</v>
      </c>
    </row>
    <row r="2856" spans="1:8" x14ac:dyDescent="0.25">
      <c r="A2856" s="396" t="e">
        <f>"INN."&amp;EIGNIR!$B$3&amp;C2856</f>
        <v>#N/A</v>
      </c>
      <c r="B2856" s="511">
        <f>'Sundurliðun Hlutabréf'!O35</f>
        <v>0</v>
      </c>
      <c r="C2856" s="503" t="s">
        <v>4746</v>
      </c>
      <c r="D2856" s="512"/>
      <c r="F2856" s="547"/>
      <c r="G2856" s="547">
        <f t="shared" si="90"/>
        <v>0</v>
      </c>
      <c r="H2856" s="547">
        <f t="shared" si="91"/>
        <v>0</v>
      </c>
    </row>
    <row r="2857" spans="1:8" x14ac:dyDescent="0.25">
      <c r="A2857" s="396" t="e">
        <f>"INN."&amp;EIGNIR!$B$3&amp;C2857</f>
        <v>#N/A</v>
      </c>
      <c r="B2857" s="511">
        <f>'Sundurliðun Hlutabréf'!O36</f>
        <v>0</v>
      </c>
      <c r="C2857" s="503" t="s">
        <v>4747</v>
      </c>
      <c r="D2857" s="512"/>
      <c r="F2857" s="547"/>
      <c r="G2857" s="547">
        <f t="shared" si="90"/>
        <v>0</v>
      </c>
      <c r="H2857" s="547">
        <f t="shared" si="91"/>
        <v>0</v>
      </c>
    </row>
    <row r="2858" spans="1:8" x14ac:dyDescent="0.25">
      <c r="A2858" s="396" t="e">
        <f>"INN."&amp;EIGNIR!$B$3&amp;C2858</f>
        <v>#N/A</v>
      </c>
      <c r="B2858" s="511">
        <f>'Sundurliðun Hlutabréf'!O37</f>
        <v>0</v>
      </c>
      <c r="C2858" s="503" t="s">
        <v>4748</v>
      </c>
      <c r="D2858" s="512"/>
      <c r="F2858" s="547"/>
      <c r="G2858" s="547">
        <f t="shared" si="90"/>
        <v>0</v>
      </c>
      <c r="H2858" s="547">
        <f t="shared" si="91"/>
        <v>0</v>
      </c>
    </row>
    <row r="2859" spans="1:8" x14ac:dyDescent="0.25">
      <c r="A2859" s="396" t="e">
        <f>"INN."&amp;EIGNIR!$B$3&amp;C2859</f>
        <v>#N/A</v>
      </c>
      <c r="B2859" s="511">
        <f>'Sundurliðun Hlutabréf'!O38</f>
        <v>0</v>
      </c>
      <c r="C2859" s="503" t="s">
        <v>4749</v>
      </c>
      <c r="D2859" s="512"/>
      <c r="F2859" s="547"/>
      <c r="G2859" s="547">
        <f t="shared" si="90"/>
        <v>0</v>
      </c>
      <c r="H2859" s="547">
        <f t="shared" si="91"/>
        <v>0</v>
      </c>
    </row>
    <row r="2860" spans="1:8" x14ac:dyDescent="0.25">
      <c r="A2860" s="396" t="e">
        <f>"INN."&amp;EIGNIR!$B$3&amp;C2860</f>
        <v>#N/A</v>
      </c>
      <c r="B2860" s="511">
        <f>'Sundurliðun Hlutabréf'!O39</f>
        <v>0</v>
      </c>
      <c r="C2860" s="503" t="s">
        <v>4750</v>
      </c>
      <c r="D2860" s="512"/>
      <c r="F2860" s="547"/>
      <c r="G2860" s="547">
        <f t="shared" si="90"/>
        <v>0</v>
      </c>
      <c r="H2860" s="547">
        <f t="shared" si="91"/>
        <v>0</v>
      </c>
    </row>
    <row r="2861" spans="1:8" x14ac:dyDescent="0.25">
      <c r="A2861" s="396" t="e">
        <f>"INN."&amp;EIGNIR!$B$3&amp;C2861</f>
        <v>#N/A</v>
      </c>
      <c r="B2861" s="511">
        <f>'Sundurliðun Hlutabréf'!O40</f>
        <v>0</v>
      </c>
      <c r="C2861" s="503" t="s">
        <v>4751</v>
      </c>
      <c r="D2861" s="512"/>
      <c r="F2861" s="547"/>
      <c r="G2861" s="547">
        <f t="shared" si="90"/>
        <v>0</v>
      </c>
      <c r="H2861" s="547">
        <f t="shared" si="91"/>
        <v>0</v>
      </c>
    </row>
    <row r="2862" spans="1:8" x14ac:dyDescent="0.25">
      <c r="A2862" s="396" t="e">
        <f>"INN."&amp;EIGNIR!$B$3&amp;C2862</f>
        <v>#N/A</v>
      </c>
      <c r="B2862" s="511">
        <f>'Sundurliðun Hlutabréf'!O41</f>
        <v>0</v>
      </c>
      <c r="C2862" s="503" t="s">
        <v>4752</v>
      </c>
      <c r="D2862" s="512"/>
      <c r="F2862" s="547"/>
      <c r="G2862" s="547">
        <f t="shared" si="90"/>
        <v>0</v>
      </c>
      <c r="H2862" s="547">
        <f t="shared" si="91"/>
        <v>0</v>
      </c>
    </row>
    <row r="2863" spans="1:8" x14ac:dyDescent="0.25">
      <c r="A2863" s="396" t="e">
        <f>"INN."&amp;EIGNIR!$B$3&amp;C2863</f>
        <v>#N/A</v>
      </c>
      <c r="B2863" s="511">
        <f>'Sundurliðun Hlutabréf'!O42</f>
        <v>0</v>
      </c>
      <c r="C2863" s="503" t="s">
        <v>4753</v>
      </c>
      <c r="D2863" s="512"/>
      <c r="F2863" s="547"/>
      <c r="G2863" s="547">
        <f t="shared" si="90"/>
        <v>0</v>
      </c>
      <c r="H2863" s="547">
        <f t="shared" si="91"/>
        <v>0</v>
      </c>
    </row>
    <row r="2864" spans="1:8" x14ac:dyDescent="0.25">
      <c r="A2864" s="396" t="e">
        <f>"INN."&amp;EIGNIR!$B$3&amp;C2864</f>
        <v>#N/A</v>
      </c>
      <c r="B2864" s="511">
        <f>'Sundurliðun Hlutabréf'!O43</f>
        <v>0</v>
      </c>
      <c r="C2864" s="503" t="s">
        <v>4754</v>
      </c>
      <c r="D2864" s="512"/>
      <c r="F2864" s="547"/>
      <c r="G2864" s="547">
        <f t="shared" si="90"/>
        <v>0</v>
      </c>
      <c r="H2864" s="547">
        <f t="shared" si="91"/>
        <v>0</v>
      </c>
    </row>
    <row r="2865" spans="1:8" x14ac:dyDescent="0.25">
      <c r="A2865" s="396" t="e">
        <f>"INN."&amp;EIGNIR!$B$3&amp;C2865</f>
        <v>#N/A</v>
      </c>
      <c r="B2865" s="511">
        <f>'Sundurliðun Hlutabréf'!O44</f>
        <v>0</v>
      </c>
      <c r="C2865" s="503" t="s">
        <v>4755</v>
      </c>
      <c r="D2865" s="512"/>
      <c r="F2865" s="547"/>
      <c r="G2865" s="547">
        <f t="shared" si="90"/>
        <v>0</v>
      </c>
      <c r="H2865" s="547">
        <f t="shared" si="91"/>
        <v>0</v>
      </c>
    </row>
    <row r="2866" spans="1:8" x14ac:dyDescent="0.25">
      <c r="A2866" s="396" t="e">
        <f>"INN."&amp;EIGNIR!$B$3&amp;C2866</f>
        <v>#N/A</v>
      </c>
      <c r="B2866" s="511">
        <f>'Sundurliðun Hlutabréf'!O45</f>
        <v>0</v>
      </c>
      <c r="C2866" s="503" t="s">
        <v>4756</v>
      </c>
      <c r="D2866" s="512"/>
      <c r="F2866" s="547"/>
      <c r="G2866" s="547">
        <f t="shared" si="90"/>
        <v>0</v>
      </c>
      <c r="H2866" s="547">
        <f t="shared" si="91"/>
        <v>0</v>
      </c>
    </row>
    <row r="2867" spans="1:8" x14ac:dyDescent="0.25">
      <c r="A2867" s="396" t="e">
        <f>"INN."&amp;EIGNIR!$B$3&amp;C2867</f>
        <v>#N/A</v>
      </c>
      <c r="B2867" s="511">
        <f>'Sundurliðun Hlutabréf'!O50</f>
        <v>0</v>
      </c>
      <c r="C2867" s="503" t="s">
        <v>4757</v>
      </c>
      <c r="D2867" s="512"/>
      <c r="F2867" s="547"/>
      <c r="G2867" s="547">
        <f t="shared" si="90"/>
        <v>0</v>
      </c>
      <c r="H2867" s="547">
        <f t="shared" si="91"/>
        <v>0</v>
      </c>
    </row>
    <row r="2868" spans="1:8" x14ac:dyDescent="0.25">
      <c r="A2868" s="396" t="e">
        <f>"INN."&amp;EIGNIR!$B$3&amp;C2868</f>
        <v>#N/A</v>
      </c>
      <c r="B2868" s="511">
        <f>'Sundurliðun Hlutabréf'!O51</f>
        <v>0</v>
      </c>
      <c r="C2868" s="503" t="s">
        <v>4758</v>
      </c>
      <c r="D2868" s="512"/>
      <c r="F2868" s="547"/>
      <c r="G2868" s="547">
        <f t="shared" si="90"/>
        <v>0</v>
      </c>
      <c r="H2868" s="547">
        <f t="shared" si="91"/>
        <v>0</v>
      </c>
    </row>
    <row r="2869" spans="1:8" x14ac:dyDescent="0.25">
      <c r="A2869" s="396" t="e">
        <f>"INN."&amp;EIGNIR!$B$3&amp;C2869</f>
        <v>#N/A</v>
      </c>
      <c r="B2869" s="511">
        <f>'Sundurliðun Hlutabréf'!O53</f>
        <v>0</v>
      </c>
      <c r="C2869" s="503" t="s">
        <v>4759</v>
      </c>
      <c r="D2869" s="512"/>
      <c r="F2869" s="547"/>
      <c r="G2869" s="547">
        <f t="shared" si="90"/>
        <v>0</v>
      </c>
      <c r="H2869" s="547">
        <f t="shared" si="91"/>
        <v>0</v>
      </c>
    </row>
    <row r="2870" spans="1:8" x14ac:dyDescent="0.25">
      <c r="A2870" s="396" t="e">
        <f>"INN."&amp;EIGNIR!$B$3&amp;C2870</f>
        <v>#N/A</v>
      </c>
      <c r="B2870" s="511">
        <f>'Sundurliðun Hlutabréf'!O56</f>
        <v>0</v>
      </c>
      <c r="C2870" s="503" t="s">
        <v>4760</v>
      </c>
      <c r="D2870" s="512"/>
      <c r="F2870" s="547"/>
      <c r="G2870" s="547">
        <f t="shared" si="90"/>
        <v>0</v>
      </c>
      <c r="H2870" s="547">
        <f t="shared" si="91"/>
        <v>0</v>
      </c>
    </row>
    <row r="2871" spans="1:8" x14ac:dyDescent="0.25">
      <c r="A2871" s="396" t="e">
        <f>"INN."&amp;EIGNIR!$B$3&amp;C2871</f>
        <v>#N/A</v>
      </c>
      <c r="B2871" s="511">
        <f>'Sundurliðun Hlutabréf'!O58</f>
        <v>0</v>
      </c>
      <c r="C2871" s="503" t="s">
        <v>4761</v>
      </c>
      <c r="D2871" s="512"/>
      <c r="F2871" s="547"/>
      <c r="G2871" s="547">
        <f t="shared" si="90"/>
        <v>0</v>
      </c>
      <c r="H2871" s="547">
        <f t="shared" si="91"/>
        <v>0</v>
      </c>
    </row>
    <row r="2872" spans="1:8" x14ac:dyDescent="0.25">
      <c r="A2872" s="396" t="e">
        <f>"INN."&amp;EIGNIR!$B$3&amp;C2872</f>
        <v>#N/A</v>
      </c>
      <c r="B2872" s="511">
        <f>'Sundurliðun Hlutabréf'!O59</f>
        <v>0</v>
      </c>
      <c r="C2872" s="503" t="s">
        <v>4762</v>
      </c>
      <c r="D2872" s="512"/>
      <c r="F2872" s="547"/>
      <c r="G2872" s="547">
        <f t="shared" si="90"/>
        <v>0</v>
      </c>
      <c r="H2872" s="547">
        <f t="shared" si="91"/>
        <v>0</v>
      </c>
    </row>
    <row r="2873" spans="1:8" x14ac:dyDescent="0.25">
      <c r="A2873" s="396" t="e">
        <f>"INN."&amp;EIGNIR!$B$3&amp;C2873</f>
        <v>#N/A</v>
      </c>
      <c r="B2873" s="511">
        <f>'Sundurliðun Hlutabréf'!O60</f>
        <v>0</v>
      </c>
      <c r="C2873" s="503" t="s">
        <v>4763</v>
      </c>
      <c r="D2873" s="512"/>
      <c r="F2873" s="547"/>
      <c r="G2873" s="547">
        <f t="shared" si="90"/>
        <v>0</v>
      </c>
      <c r="H2873" s="547">
        <f t="shared" si="91"/>
        <v>0</v>
      </c>
    </row>
    <row r="2874" spans="1:8" x14ac:dyDescent="0.25">
      <c r="A2874" s="396" t="e">
        <f>"INN."&amp;EIGNIR!$B$3&amp;C2874</f>
        <v>#N/A</v>
      </c>
      <c r="B2874" s="511">
        <f>'Sundurliðun Hlutabréf'!O61</f>
        <v>0</v>
      </c>
      <c r="C2874" s="503" t="s">
        <v>4764</v>
      </c>
      <c r="D2874" s="512"/>
      <c r="F2874" s="547"/>
      <c r="G2874" s="547">
        <f t="shared" si="90"/>
        <v>0</v>
      </c>
      <c r="H2874" s="547">
        <f t="shared" si="91"/>
        <v>0</v>
      </c>
    </row>
    <row r="2875" spans="1:8" x14ac:dyDescent="0.25">
      <c r="A2875" s="396" t="e">
        <f>"INN."&amp;EIGNIR!$B$3&amp;C2875</f>
        <v>#N/A</v>
      </c>
      <c r="B2875" s="511">
        <f>'Sundurliðun Hlutabréf'!O62</f>
        <v>0</v>
      </c>
      <c r="C2875" s="503" t="s">
        <v>4765</v>
      </c>
      <c r="D2875" s="512"/>
      <c r="F2875" s="547"/>
      <c r="G2875" s="547">
        <f t="shared" si="90"/>
        <v>0</v>
      </c>
      <c r="H2875" s="547">
        <f t="shared" si="91"/>
        <v>0</v>
      </c>
    </row>
    <row r="2876" spans="1:8" x14ac:dyDescent="0.25">
      <c r="A2876" s="396" t="e">
        <f>"INN."&amp;EIGNIR!$B$3&amp;C2876</f>
        <v>#N/A</v>
      </c>
      <c r="B2876" s="511">
        <f>'Sundurliðun Hlutabréf'!O63</f>
        <v>0</v>
      </c>
      <c r="C2876" s="503" t="s">
        <v>4766</v>
      </c>
      <c r="D2876" s="512"/>
      <c r="F2876" s="547"/>
      <c r="G2876" s="547">
        <f t="shared" si="90"/>
        <v>0</v>
      </c>
      <c r="H2876" s="547">
        <f t="shared" si="91"/>
        <v>0</v>
      </c>
    </row>
    <row r="2877" spans="1:8" x14ac:dyDescent="0.25">
      <c r="A2877" s="396" t="e">
        <f>"INN."&amp;EIGNIR!$B$3&amp;C2877</f>
        <v>#N/A</v>
      </c>
      <c r="B2877" s="511">
        <f>'Sundurliðun Hlutabréf'!O64</f>
        <v>0</v>
      </c>
      <c r="C2877" s="503" t="s">
        <v>4767</v>
      </c>
      <c r="D2877" s="512"/>
      <c r="F2877" s="547"/>
      <c r="G2877" s="547">
        <f t="shared" si="90"/>
        <v>0</v>
      </c>
      <c r="H2877" s="547">
        <f t="shared" si="91"/>
        <v>0</v>
      </c>
    </row>
    <row r="2878" spans="1:8" x14ac:dyDescent="0.25">
      <c r="A2878" s="396" t="e">
        <f>"INN."&amp;EIGNIR!$B$3&amp;C2878</f>
        <v>#N/A</v>
      </c>
      <c r="B2878" s="511">
        <f>'Sundurliðun Hlutabréf'!O65</f>
        <v>0</v>
      </c>
      <c r="C2878" s="503" t="s">
        <v>4768</v>
      </c>
      <c r="D2878" s="512"/>
      <c r="F2878" s="547"/>
      <c r="G2878" s="547">
        <f t="shared" si="90"/>
        <v>0</v>
      </c>
      <c r="H2878" s="547">
        <f t="shared" si="91"/>
        <v>0</v>
      </c>
    </row>
    <row r="2879" spans="1:8" x14ac:dyDescent="0.25">
      <c r="A2879" s="396" t="e">
        <f>"INN."&amp;EIGNIR!$B$3&amp;C2879</f>
        <v>#N/A</v>
      </c>
      <c r="B2879" s="511">
        <f>'Sundurliðun Hlutabréf'!O66</f>
        <v>0</v>
      </c>
      <c r="C2879" s="503" t="s">
        <v>4769</v>
      </c>
      <c r="D2879" s="512"/>
      <c r="F2879" s="547"/>
      <c r="G2879" s="547">
        <f t="shared" si="90"/>
        <v>0</v>
      </c>
      <c r="H2879" s="547">
        <f t="shared" si="91"/>
        <v>0</v>
      </c>
    </row>
    <row r="2880" spans="1:8" x14ac:dyDescent="0.25">
      <c r="A2880" s="396" t="e">
        <f>"INN."&amp;EIGNIR!$B$3&amp;C2880</f>
        <v>#N/A</v>
      </c>
      <c r="B2880" s="511">
        <f>'Sundurliðun Hlutabréf'!O67</f>
        <v>0</v>
      </c>
      <c r="C2880" s="503" t="s">
        <v>4770</v>
      </c>
      <c r="D2880" s="512"/>
      <c r="F2880" s="547"/>
      <c r="G2880" s="547">
        <f t="shared" ref="G2880:G2943" si="92">+F2880-B2880</f>
        <v>0</v>
      </c>
      <c r="H2880" s="547">
        <f t="shared" si="91"/>
        <v>0</v>
      </c>
    </row>
    <row r="2881" spans="1:8" x14ac:dyDescent="0.25">
      <c r="A2881" s="396" t="e">
        <f>"INN."&amp;EIGNIR!$B$3&amp;C2881</f>
        <v>#N/A</v>
      </c>
      <c r="B2881" s="511">
        <f>'Sundurliðun Hlutabréf'!O68</f>
        <v>0</v>
      </c>
      <c r="C2881" s="503" t="s">
        <v>4771</v>
      </c>
      <c r="D2881" s="512"/>
      <c r="F2881" s="547"/>
      <c r="G2881" s="547">
        <f t="shared" si="92"/>
        <v>0</v>
      </c>
      <c r="H2881" s="547">
        <f t="shared" ref="H2881:H2944" si="93">+ABS(G2881)</f>
        <v>0</v>
      </c>
    </row>
    <row r="2882" spans="1:8" x14ac:dyDescent="0.25">
      <c r="A2882" s="396" t="e">
        <f>"INN."&amp;EIGNIR!$B$3&amp;C2882</f>
        <v>#N/A</v>
      </c>
      <c r="B2882" s="511">
        <f>'Sundurliðun Hlutabréf'!O69</f>
        <v>0</v>
      </c>
      <c r="C2882" s="503" t="s">
        <v>4772</v>
      </c>
      <c r="D2882" s="512"/>
      <c r="F2882" s="547"/>
      <c r="G2882" s="547">
        <f t="shared" si="92"/>
        <v>0</v>
      </c>
      <c r="H2882" s="547">
        <f t="shared" si="93"/>
        <v>0</v>
      </c>
    </row>
    <row r="2883" spans="1:8" x14ac:dyDescent="0.25">
      <c r="A2883" s="396" t="e">
        <f>"INN."&amp;EIGNIR!$B$3&amp;C2883</f>
        <v>#N/A</v>
      </c>
      <c r="B2883" s="511">
        <f>'Sundurliðun Hlutabréf'!O70</f>
        <v>0</v>
      </c>
      <c r="C2883" s="503" t="s">
        <v>4773</v>
      </c>
      <c r="D2883" s="512"/>
      <c r="F2883" s="547"/>
      <c r="G2883" s="547">
        <f t="shared" si="92"/>
        <v>0</v>
      </c>
      <c r="H2883" s="547">
        <f t="shared" si="93"/>
        <v>0</v>
      </c>
    </row>
    <row r="2884" spans="1:8" x14ac:dyDescent="0.25">
      <c r="A2884" s="396" t="e">
        <f>"INN."&amp;EIGNIR!$B$3&amp;C2884</f>
        <v>#N/A</v>
      </c>
      <c r="B2884" s="511">
        <f>'Sundurliðun Hlutabréf'!O71</f>
        <v>0</v>
      </c>
      <c r="C2884" s="503" t="s">
        <v>4774</v>
      </c>
      <c r="D2884" s="512"/>
      <c r="F2884" s="547"/>
      <c r="G2884" s="547">
        <f t="shared" si="92"/>
        <v>0</v>
      </c>
      <c r="H2884" s="547">
        <f t="shared" si="93"/>
        <v>0</v>
      </c>
    </row>
    <row r="2885" spans="1:8" x14ac:dyDescent="0.25">
      <c r="A2885" s="396" t="e">
        <f>"INN."&amp;EIGNIR!$B$3&amp;C2885</f>
        <v>#N/A</v>
      </c>
      <c r="B2885" s="511">
        <f>'Sundurliðun Hlutabréf'!O76</f>
        <v>0</v>
      </c>
      <c r="C2885" s="503" t="s">
        <v>4775</v>
      </c>
      <c r="D2885" s="512"/>
      <c r="F2885" s="547"/>
      <c r="G2885" s="547">
        <f t="shared" si="92"/>
        <v>0</v>
      </c>
      <c r="H2885" s="547">
        <f t="shared" si="93"/>
        <v>0</v>
      </c>
    </row>
    <row r="2886" spans="1:8" x14ac:dyDescent="0.25">
      <c r="A2886" s="396" t="e">
        <f>"INN."&amp;EIGNIR!$B$3&amp;C2886</f>
        <v>#N/A</v>
      </c>
      <c r="B2886" s="511">
        <f>'Sundurliðun Hlutabréf'!O77</f>
        <v>0</v>
      </c>
      <c r="C2886" s="503" t="s">
        <v>4776</v>
      </c>
      <c r="D2886" s="512"/>
      <c r="F2886" s="547"/>
      <c r="G2886" s="547">
        <f t="shared" si="92"/>
        <v>0</v>
      </c>
      <c r="H2886" s="547">
        <f t="shared" si="93"/>
        <v>0</v>
      </c>
    </row>
    <row r="2887" spans="1:8" x14ac:dyDescent="0.25">
      <c r="A2887" s="396" t="e">
        <f>"INN."&amp;EIGNIR!$B$3&amp;C2887</f>
        <v>#N/A</v>
      </c>
      <c r="B2887" s="511">
        <f>'Sundurliðun Hlutabréf'!O79</f>
        <v>0</v>
      </c>
      <c r="C2887" s="503" t="s">
        <v>4777</v>
      </c>
      <c r="F2887" s="547"/>
      <c r="G2887" s="547">
        <f t="shared" si="92"/>
        <v>0</v>
      </c>
      <c r="H2887" s="547">
        <f t="shared" si="93"/>
        <v>0</v>
      </c>
    </row>
    <row r="2888" spans="1:8" x14ac:dyDescent="0.25">
      <c r="A2888" s="396" t="e">
        <f>"INN."&amp;EIGNIR!$B$3&amp;C2888</f>
        <v>#N/A</v>
      </c>
      <c r="B2888" s="511">
        <f>'Sundurliðun Hlutabréf'!O82</f>
        <v>0</v>
      </c>
      <c r="C2888" s="503" t="s">
        <v>4778</v>
      </c>
      <c r="F2888" s="547"/>
      <c r="G2888" s="547">
        <f t="shared" si="92"/>
        <v>0</v>
      </c>
      <c r="H2888" s="547">
        <f t="shared" si="93"/>
        <v>0</v>
      </c>
    </row>
    <row r="2889" spans="1:8" x14ac:dyDescent="0.25">
      <c r="A2889" s="396" t="e">
        <f>"INN."&amp;EIGNIR!$B$3&amp;C2889</f>
        <v>#N/A</v>
      </c>
      <c r="B2889" s="511">
        <f>'Sundurliðun Hlutabréf'!O84</f>
        <v>0</v>
      </c>
      <c r="C2889" s="503" t="s">
        <v>4779</v>
      </c>
      <c r="F2889" s="547"/>
      <c r="G2889" s="547">
        <f t="shared" si="92"/>
        <v>0</v>
      </c>
      <c r="H2889" s="547">
        <f t="shared" si="93"/>
        <v>0</v>
      </c>
    </row>
    <row r="2890" spans="1:8" x14ac:dyDescent="0.25">
      <c r="A2890" s="396" t="e">
        <f>"INN."&amp;EIGNIR!$B$3&amp;C2890</f>
        <v>#N/A</v>
      </c>
      <c r="B2890" s="511">
        <f>'Sundurliðun Hlutabréf'!P5</f>
        <v>0</v>
      </c>
      <c r="C2890" s="503" t="s">
        <v>4780</v>
      </c>
      <c r="D2890" s="504" t="s">
        <v>4781</v>
      </c>
      <c r="F2890" s="547"/>
      <c r="G2890" s="547">
        <f t="shared" si="92"/>
        <v>0</v>
      </c>
      <c r="H2890" s="547">
        <f t="shared" si="93"/>
        <v>0</v>
      </c>
    </row>
    <row r="2891" spans="1:8" x14ac:dyDescent="0.25">
      <c r="A2891" s="396" t="e">
        <f>"INN."&amp;EIGNIR!$B$3&amp;C2891</f>
        <v>#N/A</v>
      </c>
      <c r="B2891" s="511">
        <f>'Sundurliðun Hlutabréf'!P6</f>
        <v>0</v>
      </c>
      <c r="C2891" s="503" t="s">
        <v>4782</v>
      </c>
      <c r="F2891" s="547"/>
      <c r="G2891" s="547">
        <f t="shared" si="92"/>
        <v>0</v>
      </c>
      <c r="H2891" s="547">
        <f t="shared" si="93"/>
        <v>0</v>
      </c>
    </row>
    <row r="2892" spans="1:8" x14ac:dyDescent="0.25">
      <c r="A2892" s="396" t="e">
        <f>"INN."&amp;EIGNIR!$B$3&amp;C2892</f>
        <v>#N/A</v>
      </c>
      <c r="B2892" s="511">
        <f>'Sundurliðun Hlutabréf'!P7</f>
        <v>0</v>
      </c>
      <c r="C2892" s="503" t="s">
        <v>4783</v>
      </c>
      <c r="F2892" s="547"/>
      <c r="G2892" s="547">
        <f t="shared" si="92"/>
        <v>0</v>
      </c>
      <c r="H2892" s="547">
        <f t="shared" si="93"/>
        <v>0</v>
      </c>
    </row>
    <row r="2893" spans="1:8" x14ac:dyDescent="0.25">
      <c r="A2893" s="396" t="e">
        <f>"INN."&amp;EIGNIR!$B$3&amp;C2893</f>
        <v>#N/A</v>
      </c>
      <c r="B2893" s="511">
        <f>'Sundurliðun Hlutabréf'!P8</f>
        <v>0</v>
      </c>
      <c r="C2893" s="503" t="s">
        <v>4784</v>
      </c>
      <c r="F2893" s="547"/>
      <c r="G2893" s="547">
        <f t="shared" si="92"/>
        <v>0</v>
      </c>
      <c r="H2893" s="547">
        <f t="shared" si="93"/>
        <v>0</v>
      </c>
    </row>
    <row r="2894" spans="1:8" x14ac:dyDescent="0.25">
      <c r="A2894" s="396" t="e">
        <f>"INN."&amp;EIGNIR!$B$3&amp;C2894</f>
        <v>#N/A</v>
      </c>
      <c r="B2894" s="511">
        <f>'Sundurliðun Hlutabréf'!P9</f>
        <v>0</v>
      </c>
      <c r="C2894" s="503" t="s">
        <v>4785</v>
      </c>
      <c r="F2894" s="547"/>
      <c r="G2894" s="547">
        <f t="shared" si="92"/>
        <v>0</v>
      </c>
      <c r="H2894" s="547">
        <f t="shared" si="93"/>
        <v>0</v>
      </c>
    </row>
    <row r="2895" spans="1:8" x14ac:dyDescent="0.25">
      <c r="A2895" s="396" t="e">
        <f>"INN."&amp;EIGNIR!$B$3&amp;C2895</f>
        <v>#N/A</v>
      </c>
      <c r="B2895" s="511">
        <f>'Sundurliðun Hlutabréf'!P10</f>
        <v>0</v>
      </c>
      <c r="C2895" s="503" t="s">
        <v>4786</v>
      </c>
      <c r="F2895" s="547"/>
      <c r="G2895" s="547">
        <f t="shared" si="92"/>
        <v>0</v>
      </c>
      <c r="H2895" s="547">
        <f t="shared" si="93"/>
        <v>0</v>
      </c>
    </row>
    <row r="2896" spans="1:8" x14ac:dyDescent="0.25">
      <c r="A2896" s="396" t="e">
        <f>"INN."&amp;EIGNIR!$B$3&amp;C2896</f>
        <v>#N/A</v>
      </c>
      <c r="B2896" s="511">
        <f>'Sundurliðun Hlutabréf'!P11</f>
        <v>0</v>
      </c>
      <c r="C2896" s="503" t="s">
        <v>4787</v>
      </c>
      <c r="F2896" s="547"/>
      <c r="G2896" s="547">
        <f t="shared" si="92"/>
        <v>0</v>
      </c>
      <c r="H2896" s="547">
        <f t="shared" si="93"/>
        <v>0</v>
      </c>
    </row>
    <row r="2897" spans="1:8" x14ac:dyDescent="0.25">
      <c r="A2897" s="396" t="e">
        <f>"INN."&amp;EIGNIR!$B$3&amp;C2897</f>
        <v>#N/A</v>
      </c>
      <c r="B2897" s="511">
        <f>'Sundurliðun Hlutabréf'!P12</f>
        <v>0</v>
      </c>
      <c r="C2897" s="503" t="s">
        <v>4788</v>
      </c>
      <c r="F2897" s="547"/>
      <c r="G2897" s="547">
        <f t="shared" si="92"/>
        <v>0</v>
      </c>
      <c r="H2897" s="547">
        <f t="shared" si="93"/>
        <v>0</v>
      </c>
    </row>
    <row r="2898" spans="1:8" x14ac:dyDescent="0.25">
      <c r="A2898" s="396" t="e">
        <f>"INN."&amp;EIGNIR!$B$3&amp;C2898</f>
        <v>#N/A</v>
      </c>
      <c r="B2898" s="511">
        <f>'Sundurliðun Hlutabréf'!P13</f>
        <v>0</v>
      </c>
      <c r="C2898" s="503" t="s">
        <v>4789</v>
      </c>
      <c r="F2898" s="547"/>
      <c r="G2898" s="547">
        <f t="shared" si="92"/>
        <v>0</v>
      </c>
      <c r="H2898" s="547">
        <f t="shared" si="93"/>
        <v>0</v>
      </c>
    </row>
    <row r="2899" spans="1:8" x14ac:dyDescent="0.25">
      <c r="A2899" s="396" t="e">
        <f>"INN."&amp;EIGNIR!$B$3&amp;C2899</f>
        <v>#N/A</v>
      </c>
      <c r="B2899" s="511">
        <f>'Sundurliðun Hlutabréf'!P14</f>
        <v>0</v>
      </c>
      <c r="C2899" s="503" t="s">
        <v>4790</v>
      </c>
      <c r="F2899" s="547"/>
      <c r="G2899" s="547">
        <f t="shared" si="92"/>
        <v>0</v>
      </c>
      <c r="H2899" s="547">
        <f t="shared" si="93"/>
        <v>0</v>
      </c>
    </row>
    <row r="2900" spans="1:8" x14ac:dyDescent="0.25">
      <c r="A2900" s="396" t="e">
        <f>"INN."&amp;EIGNIR!$B$3&amp;C2900</f>
        <v>#N/A</v>
      </c>
      <c r="B2900" s="511">
        <f>'Sundurliðun Hlutabréf'!P15</f>
        <v>0</v>
      </c>
      <c r="C2900" s="503" t="s">
        <v>4791</v>
      </c>
      <c r="F2900" s="547"/>
      <c r="G2900" s="547">
        <f t="shared" si="92"/>
        <v>0</v>
      </c>
      <c r="H2900" s="547">
        <f t="shared" si="93"/>
        <v>0</v>
      </c>
    </row>
    <row r="2901" spans="1:8" x14ac:dyDescent="0.25">
      <c r="A2901" s="396" t="e">
        <f>"INN."&amp;EIGNIR!$B$3&amp;C2901</f>
        <v>#N/A</v>
      </c>
      <c r="B2901" s="511">
        <f>'Sundurliðun Hlutabréf'!P16</f>
        <v>0</v>
      </c>
      <c r="C2901" s="503" t="s">
        <v>4792</v>
      </c>
      <c r="F2901" s="547"/>
      <c r="G2901" s="547">
        <f t="shared" si="92"/>
        <v>0</v>
      </c>
      <c r="H2901" s="547">
        <f t="shared" si="93"/>
        <v>0</v>
      </c>
    </row>
    <row r="2902" spans="1:8" x14ac:dyDescent="0.25">
      <c r="A2902" s="396" t="e">
        <f>"INN."&amp;EIGNIR!$B$3&amp;C2902</f>
        <v>#N/A</v>
      </c>
      <c r="B2902" s="511">
        <f>'Sundurliðun Hlutabréf'!P17</f>
        <v>0</v>
      </c>
      <c r="C2902" s="503" t="s">
        <v>4793</v>
      </c>
      <c r="F2902" s="547"/>
      <c r="G2902" s="547">
        <f t="shared" si="92"/>
        <v>0</v>
      </c>
      <c r="H2902" s="547">
        <f t="shared" si="93"/>
        <v>0</v>
      </c>
    </row>
    <row r="2903" spans="1:8" x14ac:dyDescent="0.25">
      <c r="A2903" s="396" t="e">
        <f>"INN."&amp;EIGNIR!$B$3&amp;C2903</f>
        <v>#N/A</v>
      </c>
      <c r="B2903" s="511">
        <f>'Sundurliðun Hlutabréf'!P18</f>
        <v>0</v>
      </c>
      <c r="C2903" s="503" t="s">
        <v>4794</v>
      </c>
      <c r="D2903" s="512"/>
      <c r="F2903" s="547"/>
      <c r="G2903" s="547">
        <f t="shared" si="92"/>
        <v>0</v>
      </c>
      <c r="H2903" s="547">
        <f t="shared" si="93"/>
        <v>0</v>
      </c>
    </row>
    <row r="2904" spans="1:8" x14ac:dyDescent="0.25">
      <c r="A2904" s="396" t="e">
        <f>"INN."&amp;EIGNIR!$B$3&amp;C2904</f>
        <v>#N/A</v>
      </c>
      <c r="B2904" s="511">
        <f>'Sundurliðun Hlutabréf'!P23</f>
        <v>0</v>
      </c>
      <c r="C2904" s="503" t="s">
        <v>4795</v>
      </c>
      <c r="D2904" s="512"/>
      <c r="F2904" s="547"/>
      <c r="G2904" s="547">
        <f t="shared" si="92"/>
        <v>0</v>
      </c>
      <c r="H2904" s="547">
        <f t="shared" si="93"/>
        <v>0</v>
      </c>
    </row>
    <row r="2905" spans="1:8" x14ac:dyDescent="0.25">
      <c r="A2905" s="396" t="e">
        <f>"INN."&amp;EIGNIR!$B$3&amp;C2905</f>
        <v>#N/A</v>
      </c>
      <c r="B2905" s="511">
        <f>'Sundurliðun Hlutabréf'!P24</f>
        <v>0</v>
      </c>
      <c r="C2905" s="503" t="s">
        <v>4796</v>
      </c>
      <c r="D2905" s="512"/>
      <c r="F2905" s="547"/>
      <c r="G2905" s="547">
        <f t="shared" si="92"/>
        <v>0</v>
      </c>
      <c r="H2905" s="547">
        <f t="shared" si="93"/>
        <v>0</v>
      </c>
    </row>
    <row r="2906" spans="1:8" x14ac:dyDescent="0.25">
      <c r="A2906" s="396" t="e">
        <f>"INN."&amp;EIGNIR!$B$3&amp;C2906</f>
        <v>#N/A</v>
      </c>
      <c r="B2906" s="511">
        <f>'Sundurliðun Hlutabréf'!P26</f>
        <v>0</v>
      </c>
      <c r="C2906" s="503" t="s">
        <v>4797</v>
      </c>
      <c r="D2906" s="512"/>
      <c r="F2906" s="547"/>
      <c r="G2906" s="547">
        <f t="shared" si="92"/>
        <v>0</v>
      </c>
      <c r="H2906" s="547">
        <f t="shared" si="93"/>
        <v>0</v>
      </c>
    </row>
    <row r="2907" spans="1:8" x14ac:dyDescent="0.25">
      <c r="A2907" s="396" t="e">
        <f>"INN."&amp;EIGNIR!$B$3&amp;C2907</f>
        <v>#N/A</v>
      </c>
      <c r="B2907" s="511">
        <f>'Sundurliðun Hlutabréf'!P27</f>
        <v>0</v>
      </c>
      <c r="C2907" s="503" t="s">
        <v>4798</v>
      </c>
      <c r="D2907" s="512"/>
      <c r="F2907" s="547"/>
      <c r="G2907" s="547">
        <f t="shared" si="92"/>
        <v>0</v>
      </c>
      <c r="H2907" s="547">
        <f t="shared" si="93"/>
        <v>0</v>
      </c>
    </row>
    <row r="2908" spans="1:8" x14ac:dyDescent="0.25">
      <c r="A2908" s="396" t="e">
        <f>"INN."&amp;EIGNIR!$B$3&amp;C2908</f>
        <v>#N/A</v>
      </c>
      <c r="B2908" s="511">
        <f>'Sundurliðun Hlutabréf'!P28</f>
        <v>0</v>
      </c>
      <c r="C2908" s="503" t="s">
        <v>4799</v>
      </c>
      <c r="D2908" s="512"/>
      <c r="F2908" s="547"/>
      <c r="G2908" s="547">
        <f t="shared" si="92"/>
        <v>0</v>
      </c>
      <c r="H2908" s="547">
        <f t="shared" si="93"/>
        <v>0</v>
      </c>
    </row>
    <row r="2909" spans="1:8" x14ac:dyDescent="0.25">
      <c r="A2909" s="396" t="e">
        <f>"INN."&amp;EIGNIR!$B$3&amp;C2909</f>
        <v>#N/A</v>
      </c>
      <c r="B2909" s="511">
        <f>'Sundurliðun Hlutabréf'!P29</f>
        <v>0</v>
      </c>
      <c r="C2909" s="503" t="s">
        <v>4800</v>
      </c>
      <c r="D2909" s="512"/>
      <c r="F2909" s="547"/>
      <c r="G2909" s="547">
        <f t="shared" si="92"/>
        <v>0</v>
      </c>
      <c r="H2909" s="547">
        <f t="shared" si="93"/>
        <v>0</v>
      </c>
    </row>
    <row r="2910" spans="1:8" x14ac:dyDescent="0.25">
      <c r="A2910" s="396" t="e">
        <f>"INN."&amp;EIGNIR!$B$3&amp;C2910</f>
        <v>#N/A</v>
      </c>
      <c r="B2910" s="511">
        <f>'Sundurliðun Hlutabréf'!P31</f>
        <v>0</v>
      </c>
      <c r="C2910" s="503" t="s">
        <v>4801</v>
      </c>
      <c r="D2910" s="512"/>
      <c r="F2910" s="547"/>
      <c r="G2910" s="547">
        <f t="shared" si="92"/>
        <v>0</v>
      </c>
      <c r="H2910" s="547">
        <f t="shared" si="93"/>
        <v>0</v>
      </c>
    </row>
    <row r="2911" spans="1:8" x14ac:dyDescent="0.25">
      <c r="A2911" s="396" t="e">
        <f>"INN."&amp;EIGNIR!$B$3&amp;C2911</f>
        <v>#N/A</v>
      </c>
      <c r="B2911" s="511">
        <f>'Sundurliðun Hlutabréf'!P32</f>
        <v>0</v>
      </c>
      <c r="C2911" s="503" t="s">
        <v>4802</v>
      </c>
      <c r="D2911" s="512"/>
      <c r="F2911" s="547"/>
      <c r="G2911" s="547">
        <f t="shared" si="92"/>
        <v>0</v>
      </c>
      <c r="H2911" s="547">
        <f t="shared" si="93"/>
        <v>0</v>
      </c>
    </row>
    <row r="2912" spans="1:8" x14ac:dyDescent="0.25">
      <c r="A2912" s="396" t="e">
        <f>"INN."&amp;EIGNIR!$B$3&amp;C2912</f>
        <v>#N/A</v>
      </c>
      <c r="B2912" s="511">
        <f>'Sundurliðun Hlutabréf'!P33</f>
        <v>0</v>
      </c>
      <c r="C2912" s="503" t="s">
        <v>4803</v>
      </c>
      <c r="D2912" s="512"/>
      <c r="F2912" s="547"/>
      <c r="G2912" s="547">
        <f t="shared" si="92"/>
        <v>0</v>
      </c>
      <c r="H2912" s="547">
        <f t="shared" si="93"/>
        <v>0</v>
      </c>
    </row>
    <row r="2913" spans="1:8" x14ac:dyDescent="0.25">
      <c r="A2913" s="396" t="e">
        <f>"INN."&amp;EIGNIR!$B$3&amp;C2913</f>
        <v>#N/A</v>
      </c>
      <c r="B2913" s="511">
        <f>'Sundurliðun Hlutabréf'!P34</f>
        <v>0</v>
      </c>
      <c r="C2913" s="503" t="s">
        <v>4804</v>
      </c>
      <c r="D2913" s="512"/>
      <c r="F2913" s="547"/>
      <c r="G2913" s="547">
        <f t="shared" si="92"/>
        <v>0</v>
      </c>
      <c r="H2913" s="547">
        <f t="shared" si="93"/>
        <v>0</v>
      </c>
    </row>
    <row r="2914" spans="1:8" x14ac:dyDescent="0.25">
      <c r="A2914" s="396" t="e">
        <f>"INN."&amp;EIGNIR!$B$3&amp;C2914</f>
        <v>#N/A</v>
      </c>
      <c r="B2914" s="511">
        <f>'Sundurliðun Hlutabréf'!P35</f>
        <v>0</v>
      </c>
      <c r="C2914" s="503" t="s">
        <v>4805</v>
      </c>
      <c r="D2914" s="512"/>
      <c r="F2914" s="547"/>
      <c r="G2914" s="547">
        <f t="shared" si="92"/>
        <v>0</v>
      </c>
      <c r="H2914" s="547">
        <f t="shared" si="93"/>
        <v>0</v>
      </c>
    </row>
    <row r="2915" spans="1:8" x14ac:dyDescent="0.25">
      <c r="A2915" s="396" t="e">
        <f>"INN."&amp;EIGNIR!$B$3&amp;C2915</f>
        <v>#N/A</v>
      </c>
      <c r="B2915" s="511">
        <f>'Sundurliðun Hlutabréf'!P36</f>
        <v>0</v>
      </c>
      <c r="C2915" s="503" t="s">
        <v>4806</v>
      </c>
      <c r="D2915" s="512"/>
      <c r="F2915" s="547"/>
      <c r="G2915" s="547">
        <f t="shared" si="92"/>
        <v>0</v>
      </c>
      <c r="H2915" s="547">
        <f t="shared" si="93"/>
        <v>0</v>
      </c>
    </row>
    <row r="2916" spans="1:8" x14ac:dyDescent="0.25">
      <c r="A2916" s="396" t="e">
        <f>"INN."&amp;EIGNIR!$B$3&amp;C2916</f>
        <v>#N/A</v>
      </c>
      <c r="B2916" s="511">
        <f>'Sundurliðun Hlutabréf'!P37</f>
        <v>0</v>
      </c>
      <c r="C2916" s="503" t="s">
        <v>4807</v>
      </c>
      <c r="D2916" s="512"/>
      <c r="F2916" s="547"/>
      <c r="G2916" s="547">
        <f t="shared" si="92"/>
        <v>0</v>
      </c>
      <c r="H2916" s="547">
        <f t="shared" si="93"/>
        <v>0</v>
      </c>
    </row>
    <row r="2917" spans="1:8" x14ac:dyDescent="0.25">
      <c r="A2917" s="396" t="e">
        <f>"INN."&amp;EIGNIR!$B$3&amp;C2917</f>
        <v>#N/A</v>
      </c>
      <c r="B2917" s="511">
        <f>'Sundurliðun Hlutabréf'!P38</f>
        <v>0</v>
      </c>
      <c r="C2917" s="503" t="s">
        <v>4808</v>
      </c>
      <c r="D2917" s="512"/>
      <c r="F2917" s="547"/>
      <c r="G2917" s="547">
        <f t="shared" si="92"/>
        <v>0</v>
      </c>
      <c r="H2917" s="547">
        <f t="shared" si="93"/>
        <v>0</v>
      </c>
    </row>
    <row r="2918" spans="1:8" x14ac:dyDescent="0.25">
      <c r="A2918" s="396" t="e">
        <f>"INN."&amp;EIGNIR!$B$3&amp;C2918</f>
        <v>#N/A</v>
      </c>
      <c r="B2918" s="511">
        <f>'Sundurliðun Hlutabréf'!P39</f>
        <v>0</v>
      </c>
      <c r="C2918" s="503" t="s">
        <v>4809</v>
      </c>
      <c r="D2918" s="512"/>
      <c r="F2918" s="547"/>
      <c r="G2918" s="547">
        <f t="shared" si="92"/>
        <v>0</v>
      </c>
      <c r="H2918" s="547">
        <f t="shared" si="93"/>
        <v>0</v>
      </c>
    </row>
    <row r="2919" spans="1:8" x14ac:dyDescent="0.25">
      <c r="A2919" s="396" t="e">
        <f>"INN."&amp;EIGNIR!$B$3&amp;C2919</f>
        <v>#N/A</v>
      </c>
      <c r="B2919" s="511">
        <f>'Sundurliðun Hlutabréf'!P40</f>
        <v>0</v>
      </c>
      <c r="C2919" s="503" t="s">
        <v>4810</v>
      </c>
      <c r="D2919" s="512"/>
      <c r="F2919" s="547"/>
      <c r="G2919" s="547">
        <f t="shared" si="92"/>
        <v>0</v>
      </c>
      <c r="H2919" s="547">
        <f t="shared" si="93"/>
        <v>0</v>
      </c>
    </row>
    <row r="2920" spans="1:8" x14ac:dyDescent="0.25">
      <c r="A2920" s="396" t="e">
        <f>"INN."&amp;EIGNIR!$B$3&amp;C2920</f>
        <v>#N/A</v>
      </c>
      <c r="B2920" s="511">
        <f>'Sundurliðun Hlutabréf'!P41</f>
        <v>0</v>
      </c>
      <c r="C2920" s="503" t="s">
        <v>4811</v>
      </c>
      <c r="D2920" s="512"/>
      <c r="F2920" s="547"/>
      <c r="G2920" s="547">
        <f t="shared" si="92"/>
        <v>0</v>
      </c>
      <c r="H2920" s="547">
        <f t="shared" si="93"/>
        <v>0</v>
      </c>
    </row>
    <row r="2921" spans="1:8" x14ac:dyDescent="0.25">
      <c r="A2921" s="396" t="e">
        <f>"INN."&amp;EIGNIR!$B$3&amp;C2921</f>
        <v>#N/A</v>
      </c>
      <c r="B2921" s="511">
        <f>'Sundurliðun Hlutabréf'!P42</f>
        <v>0</v>
      </c>
      <c r="C2921" s="503" t="s">
        <v>4812</v>
      </c>
      <c r="D2921" s="512"/>
      <c r="F2921" s="547"/>
      <c r="G2921" s="547">
        <f t="shared" si="92"/>
        <v>0</v>
      </c>
      <c r="H2921" s="547">
        <f t="shared" si="93"/>
        <v>0</v>
      </c>
    </row>
    <row r="2922" spans="1:8" x14ac:dyDescent="0.25">
      <c r="A2922" s="396" t="e">
        <f>"INN."&amp;EIGNIR!$B$3&amp;C2922</f>
        <v>#N/A</v>
      </c>
      <c r="B2922" s="511">
        <f>'Sundurliðun Hlutabréf'!P43</f>
        <v>0</v>
      </c>
      <c r="C2922" s="503" t="s">
        <v>4813</v>
      </c>
      <c r="D2922" s="512"/>
      <c r="F2922" s="547"/>
      <c r="G2922" s="547">
        <f t="shared" si="92"/>
        <v>0</v>
      </c>
      <c r="H2922" s="547">
        <f t="shared" si="93"/>
        <v>0</v>
      </c>
    </row>
    <row r="2923" spans="1:8" x14ac:dyDescent="0.25">
      <c r="A2923" s="396" t="e">
        <f>"INN."&amp;EIGNIR!$B$3&amp;C2923</f>
        <v>#N/A</v>
      </c>
      <c r="B2923" s="511">
        <f>'Sundurliðun Hlutabréf'!P44</f>
        <v>0</v>
      </c>
      <c r="C2923" s="503" t="s">
        <v>4814</v>
      </c>
      <c r="D2923" s="512"/>
      <c r="F2923" s="547"/>
      <c r="G2923" s="547">
        <f t="shared" si="92"/>
        <v>0</v>
      </c>
      <c r="H2923" s="547">
        <f t="shared" si="93"/>
        <v>0</v>
      </c>
    </row>
    <row r="2924" spans="1:8" x14ac:dyDescent="0.25">
      <c r="A2924" s="396" t="e">
        <f>"INN."&amp;EIGNIR!$B$3&amp;C2924</f>
        <v>#N/A</v>
      </c>
      <c r="B2924" s="511">
        <f>'Sundurliðun Hlutabréf'!P45</f>
        <v>0</v>
      </c>
      <c r="C2924" s="503" t="s">
        <v>4815</v>
      </c>
      <c r="D2924" s="512"/>
      <c r="F2924" s="547"/>
      <c r="G2924" s="547">
        <f t="shared" si="92"/>
        <v>0</v>
      </c>
      <c r="H2924" s="547">
        <f t="shared" si="93"/>
        <v>0</v>
      </c>
    </row>
    <row r="2925" spans="1:8" x14ac:dyDescent="0.25">
      <c r="A2925" s="396" t="e">
        <f>"INN."&amp;EIGNIR!$B$3&amp;C2925</f>
        <v>#N/A</v>
      </c>
      <c r="B2925" s="511">
        <f>'Sundurliðun Hlutabréf'!P50</f>
        <v>0</v>
      </c>
      <c r="C2925" s="503" t="s">
        <v>4816</v>
      </c>
      <c r="D2925" s="512"/>
      <c r="F2925" s="547"/>
      <c r="G2925" s="547">
        <f t="shared" si="92"/>
        <v>0</v>
      </c>
      <c r="H2925" s="547">
        <f t="shared" si="93"/>
        <v>0</v>
      </c>
    </row>
    <row r="2926" spans="1:8" x14ac:dyDescent="0.25">
      <c r="A2926" s="396" t="e">
        <f>"INN."&amp;EIGNIR!$B$3&amp;C2926</f>
        <v>#N/A</v>
      </c>
      <c r="B2926" s="511">
        <f>'Sundurliðun Hlutabréf'!P51</f>
        <v>0</v>
      </c>
      <c r="C2926" s="503" t="s">
        <v>4817</v>
      </c>
      <c r="D2926" s="512"/>
      <c r="F2926" s="547"/>
      <c r="G2926" s="547">
        <f t="shared" si="92"/>
        <v>0</v>
      </c>
      <c r="H2926" s="547">
        <f t="shared" si="93"/>
        <v>0</v>
      </c>
    </row>
    <row r="2927" spans="1:8" x14ac:dyDescent="0.25">
      <c r="A2927" s="396" t="e">
        <f>"INN."&amp;EIGNIR!$B$3&amp;C2927</f>
        <v>#N/A</v>
      </c>
      <c r="B2927" s="511">
        <f>'Sundurliðun Hlutabréf'!P53</f>
        <v>0</v>
      </c>
      <c r="C2927" s="503" t="s">
        <v>4818</v>
      </c>
      <c r="D2927" s="512"/>
      <c r="F2927" s="547"/>
      <c r="G2927" s="547">
        <f t="shared" si="92"/>
        <v>0</v>
      </c>
      <c r="H2927" s="547">
        <f t="shared" si="93"/>
        <v>0</v>
      </c>
    </row>
    <row r="2928" spans="1:8" x14ac:dyDescent="0.25">
      <c r="A2928" s="396" t="e">
        <f>"INN."&amp;EIGNIR!$B$3&amp;C2928</f>
        <v>#N/A</v>
      </c>
      <c r="B2928" s="511">
        <f>'Sundurliðun Hlutabréf'!P56</f>
        <v>0</v>
      </c>
      <c r="C2928" s="503" t="s">
        <v>4819</v>
      </c>
      <c r="D2928" s="512"/>
      <c r="F2928" s="547"/>
      <c r="G2928" s="547">
        <f t="shared" si="92"/>
        <v>0</v>
      </c>
      <c r="H2928" s="547">
        <f t="shared" si="93"/>
        <v>0</v>
      </c>
    </row>
    <row r="2929" spans="1:8" x14ac:dyDescent="0.25">
      <c r="A2929" s="396" t="e">
        <f>"INN."&amp;EIGNIR!$B$3&amp;C2929</f>
        <v>#N/A</v>
      </c>
      <c r="B2929" s="511">
        <f>'Sundurliðun Hlutabréf'!P58</f>
        <v>0</v>
      </c>
      <c r="C2929" s="503" t="s">
        <v>4820</v>
      </c>
      <c r="D2929" s="512"/>
      <c r="F2929" s="547"/>
      <c r="G2929" s="547">
        <f t="shared" si="92"/>
        <v>0</v>
      </c>
      <c r="H2929" s="547">
        <f t="shared" si="93"/>
        <v>0</v>
      </c>
    </row>
    <row r="2930" spans="1:8" x14ac:dyDescent="0.25">
      <c r="A2930" s="396" t="e">
        <f>"INN."&amp;EIGNIR!$B$3&amp;C2930</f>
        <v>#N/A</v>
      </c>
      <c r="B2930" s="511">
        <f>'Sundurliðun Hlutabréf'!P59</f>
        <v>0</v>
      </c>
      <c r="C2930" s="503" t="s">
        <v>4821</v>
      </c>
      <c r="D2930" s="512"/>
      <c r="F2930" s="547"/>
      <c r="G2930" s="547">
        <f t="shared" si="92"/>
        <v>0</v>
      </c>
      <c r="H2930" s="547">
        <f t="shared" si="93"/>
        <v>0</v>
      </c>
    </row>
    <row r="2931" spans="1:8" x14ac:dyDescent="0.25">
      <c r="A2931" s="396" t="e">
        <f>"INN."&amp;EIGNIR!$B$3&amp;C2931</f>
        <v>#N/A</v>
      </c>
      <c r="B2931" s="511">
        <f>'Sundurliðun Hlutabréf'!P60</f>
        <v>0</v>
      </c>
      <c r="C2931" s="503" t="s">
        <v>4822</v>
      </c>
      <c r="D2931" s="512"/>
      <c r="F2931" s="547"/>
      <c r="G2931" s="547">
        <f t="shared" si="92"/>
        <v>0</v>
      </c>
      <c r="H2931" s="547">
        <f t="shared" si="93"/>
        <v>0</v>
      </c>
    </row>
    <row r="2932" spans="1:8" x14ac:dyDescent="0.25">
      <c r="A2932" s="396" t="e">
        <f>"INN."&amp;EIGNIR!$B$3&amp;C2932</f>
        <v>#N/A</v>
      </c>
      <c r="B2932" s="511">
        <f>'Sundurliðun Hlutabréf'!P61</f>
        <v>0</v>
      </c>
      <c r="C2932" s="503" t="s">
        <v>4823</v>
      </c>
      <c r="D2932" s="512"/>
      <c r="F2932" s="547"/>
      <c r="G2932" s="547">
        <f t="shared" si="92"/>
        <v>0</v>
      </c>
      <c r="H2932" s="547">
        <f t="shared" si="93"/>
        <v>0</v>
      </c>
    </row>
    <row r="2933" spans="1:8" x14ac:dyDescent="0.25">
      <c r="A2933" s="396" t="e">
        <f>"INN."&amp;EIGNIR!$B$3&amp;C2933</f>
        <v>#N/A</v>
      </c>
      <c r="B2933" s="511">
        <f>'Sundurliðun Hlutabréf'!P62</f>
        <v>0</v>
      </c>
      <c r="C2933" s="503" t="s">
        <v>4824</v>
      </c>
      <c r="D2933" s="512"/>
      <c r="F2933" s="547"/>
      <c r="G2933" s="547">
        <f t="shared" si="92"/>
        <v>0</v>
      </c>
      <c r="H2933" s="547">
        <f t="shared" si="93"/>
        <v>0</v>
      </c>
    </row>
    <row r="2934" spans="1:8" x14ac:dyDescent="0.25">
      <c r="A2934" s="396" t="e">
        <f>"INN."&amp;EIGNIR!$B$3&amp;C2934</f>
        <v>#N/A</v>
      </c>
      <c r="B2934" s="511">
        <f>'Sundurliðun Hlutabréf'!P63</f>
        <v>0</v>
      </c>
      <c r="C2934" s="503" t="s">
        <v>4825</v>
      </c>
      <c r="D2934" s="512"/>
      <c r="F2934" s="547"/>
      <c r="G2934" s="547">
        <f t="shared" si="92"/>
        <v>0</v>
      </c>
      <c r="H2934" s="547">
        <f t="shared" si="93"/>
        <v>0</v>
      </c>
    </row>
    <row r="2935" spans="1:8" x14ac:dyDescent="0.25">
      <c r="A2935" s="396" t="e">
        <f>"INN."&amp;EIGNIR!$B$3&amp;C2935</f>
        <v>#N/A</v>
      </c>
      <c r="B2935" s="511">
        <f>'Sundurliðun Hlutabréf'!P64</f>
        <v>0</v>
      </c>
      <c r="C2935" s="503" t="s">
        <v>4826</v>
      </c>
      <c r="D2935" s="512"/>
      <c r="F2935" s="547"/>
      <c r="G2935" s="547">
        <f t="shared" si="92"/>
        <v>0</v>
      </c>
      <c r="H2935" s="547">
        <f t="shared" si="93"/>
        <v>0</v>
      </c>
    </row>
    <row r="2936" spans="1:8" x14ac:dyDescent="0.25">
      <c r="A2936" s="396" t="e">
        <f>"INN."&amp;EIGNIR!$B$3&amp;C2936</f>
        <v>#N/A</v>
      </c>
      <c r="B2936" s="511">
        <f>'Sundurliðun Hlutabréf'!P65</f>
        <v>0</v>
      </c>
      <c r="C2936" s="503" t="s">
        <v>4827</v>
      </c>
      <c r="D2936" s="512"/>
      <c r="F2936" s="547"/>
      <c r="G2936" s="547">
        <f t="shared" si="92"/>
        <v>0</v>
      </c>
      <c r="H2936" s="547">
        <f t="shared" si="93"/>
        <v>0</v>
      </c>
    </row>
    <row r="2937" spans="1:8" x14ac:dyDescent="0.25">
      <c r="A2937" s="396" t="e">
        <f>"INN."&amp;EIGNIR!$B$3&amp;C2937</f>
        <v>#N/A</v>
      </c>
      <c r="B2937" s="511">
        <f>'Sundurliðun Hlutabréf'!P66</f>
        <v>0</v>
      </c>
      <c r="C2937" s="503" t="s">
        <v>4828</v>
      </c>
      <c r="D2937" s="512"/>
      <c r="F2937" s="547"/>
      <c r="G2937" s="547">
        <f t="shared" si="92"/>
        <v>0</v>
      </c>
      <c r="H2937" s="547">
        <f t="shared" si="93"/>
        <v>0</v>
      </c>
    </row>
    <row r="2938" spans="1:8" x14ac:dyDescent="0.25">
      <c r="A2938" s="396" t="e">
        <f>"INN."&amp;EIGNIR!$B$3&amp;C2938</f>
        <v>#N/A</v>
      </c>
      <c r="B2938" s="511">
        <f>'Sundurliðun Hlutabréf'!P67</f>
        <v>0</v>
      </c>
      <c r="C2938" s="503" t="s">
        <v>4829</v>
      </c>
      <c r="D2938" s="512"/>
      <c r="F2938" s="547"/>
      <c r="G2938" s="547">
        <f t="shared" si="92"/>
        <v>0</v>
      </c>
      <c r="H2938" s="547">
        <f t="shared" si="93"/>
        <v>0</v>
      </c>
    </row>
    <row r="2939" spans="1:8" x14ac:dyDescent="0.25">
      <c r="A2939" s="396" t="e">
        <f>"INN."&amp;EIGNIR!$B$3&amp;C2939</f>
        <v>#N/A</v>
      </c>
      <c r="B2939" s="511">
        <f>'Sundurliðun Hlutabréf'!P68</f>
        <v>0</v>
      </c>
      <c r="C2939" s="503" t="s">
        <v>4830</v>
      </c>
      <c r="D2939" s="512"/>
      <c r="F2939" s="547"/>
      <c r="G2939" s="547">
        <f t="shared" si="92"/>
        <v>0</v>
      </c>
      <c r="H2939" s="547">
        <f t="shared" si="93"/>
        <v>0</v>
      </c>
    </row>
    <row r="2940" spans="1:8" x14ac:dyDescent="0.25">
      <c r="A2940" s="396" t="e">
        <f>"INN."&amp;EIGNIR!$B$3&amp;C2940</f>
        <v>#N/A</v>
      </c>
      <c r="B2940" s="511">
        <f>'Sundurliðun Hlutabréf'!P69</f>
        <v>0</v>
      </c>
      <c r="C2940" s="503" t="s">
        <v>4831</v>
      </c>
      <c r="D2940" s="512"/>
      <c r="F2940" s="547"/>
      <c r="G2940" s="547">
        <f t="shared" si="92"/>
        <v>0</v>
      </c>
      <c r="H2940" s="547">
        <f t="shared" si="93"/>
        <v>0</v>
      </c>
    </row>
    <row r="2941" spans="1:8" x14ac:dyDescent="0.25">
      <c r="A2941" s="396" t="e">
        <f>"INN."&amp;EIGNIR!$B$3&amp;C2941</f>
        <v>#N/A</v>
      </c>
      <c r="B2941" s="511">
        <f>'Sundurliðun Hlutabréf'!P70</f>
        <v>0</v>
      </c>
      <c r="C2941" s="503" t="s">
        <v>4832</v>
      </c>
      <c r="D2941" s="512"/>
      <c r="F2941" s="547"/>
      <c r="G2941" s="547">
        <f t="shared" si="92"/>
        <v>0</v>
      </c>
      <c r="H2941" s="547">
        <f t="shared" si="93"/>
        <v>0</v>
      </c>
    </row>
    <row r="2942" spans="1:8" x14ac:dyDescent="0.25">
      <c r="A2942" s="396" t="e">
        <f>"INN."&amp;EIGNIR!$B$3&amp;C2942</f>
        <v>#N/A</v>
      </c>
      <c r="B2942" s="511">
        <f>'Sundurliðun Hlutabréf'!P71</f>
        <v>0</v>
      </c>
      <c r="C2942" s="503" t="s">
        <v>4833</v>
      </c>
      <c r="D2942" s="512"/>
      <c r="F2942" s="547"/>
      <c r="G2942" s="547">
        <f t="shared" si="92"/>
        <v>0</v>
      </c>
      <c r="H2942" s="547">
        <f t="shared" si="93"/>
        <v>0</v>
      </c>
    </row>
    <row r="2943" spans="1:8" x14ac:dyDescent="0.25">
      <c r="A2943" s="396" t="e">
        <f>"INN."&amp;EIGNIR!$B$3&amp;C2943</f>
        <v>#N/A</v>
      </c>
      <c r="B2943" s="511">
        <f>'Sundurliðun Hlutabréf'!P76</f>
        <v>0</v>
      </c>
      <c r="C2943" s="503" t="s">
        <v>4834</v>
      </c>
      <c r="D2943" s="512"/>
      <c r="F2943" s="547"/>
      <c r="G2943" s="547">
        <f t="shared" si="92"/>
        <v>0</v>
      </c>
      <c r="H2943" s="547">
        <f t="shared" si="93"/>
        <v>0</v>
      </c>
    </row>
    <row r="2944" spans="1:8" x14ac:dyDescent="0.25">
      <c r="A2944" s="396" t="e">
        <f>"INN."&amp;EIGNIR!$B$3&amp;C2944</f>
        <v>#N/A</v>
      </c>
      <c r="B2944" s="511">
        <f>'Sundurliðun Hlutabréf'!P77</f>
        <v>0</v>
      </c>
      <c r="C2944" s="503" t="s">
        <v>4835</v>
      </c>
      <c r="D2944" s="512"/>
      <c r="F2944" s="547"/>
      <c r="G2944" s="547">
        <f t="shared" ref="G2944:G3007" si="94">+F2944-B2944</f>
        <v>0</v>
      </c>
      <c r="H2944" s="547">
        <f t="shared" si="93"/>
        <v>0</v>
      </c>
    </row>
    <row r="2945" spans="1:8" x14ac:dyDescent="0.25">
      <c r="A2945" s="396" t="e">
        <f>"INN."&amp;EIGNIR!$B$3&amp;C2945</f>
        <v>#N/A</v>
      </c>
      <c r="B2945" s="511">
        <f>'Sundurliðun Hlutabréf'!P79</f>
        <v>0</v>
      </c>
      <c r="C2945" s="503" t="s">
        <v>4836</v>
      </c>
      <c r="D2945" s="512"/>
      <c r="F2945" s="547"/>
      <c r="G2945" s="547">
        <f t="shared" si="94"/>
        <v>0</v>
      </c>
      <c r="H2945" s="547">
        <f t="shared" ref="H2945:H3008" si="95">+ABS(G2945)</f>
        <v>0</v>
      </c>
    </row>
    <row r="2946" spans="1:8" x14ac:dyDescent="0.25">
      <c r="A2946" s="396" t="e">
        <f>"INN."&amp;EIGNIR!$B$3&amp;C2946</f>
        <v>#N/A</v>
      </c>
      <c r="B2946" s="511">
        <f>'Sundurliðun Hlutabréf'!P82</f>
        <v>0</v>
      </c>
      <c r="C2946" s="503" t="s">
        <v>4837</v>
      </c>
      <c r="D2946" s="512"/>
      <c r="F2946" s="547"/>
      <c r="G2946" s="547">
        <f t="shared" si="94"/>
        <v>0</v>
      </c>
      <c r="H2946" s="547">
        <f t="shared" si="95"/>
        <v>0</v>
      </c>
    </row>
    <row r="2947" spans="1:8" x14ac:dyDescent="0.25">
      <c r="A2947" s="396" t="e">
        <f>"INN."&amp;EIGNIR!$B$3&amp;C2947</f>
        <v>#N/A</v>
      </c>
      <c r="B2947" s="511">
        <f>'Sundurliðun Hlutabréf'!P84</f>
        <v>0</v>
      </c>
      <c r="C2947" s="503" t="s">
        <v>4838</v>
      </c>
      <c r="D2947" s="512"/>
      <c r="F2947" s="547"/>
      <c r="G2947" s="547">
        <f t="shared" si="94"/>
        <v>0</v>
      </c>
      <c r="H2947" s="547">
        <f t="shared" si="95"/>
        <v>0</v>
      </c>
    </row>
    <row r="2948" spans="1:8" x14ac:dyDescent="0.25">
      <c r="A2948" s="396" t="e">
        <f>"INN."&amp;EIGNIR!$B$3&amp;C2948</f>
        <v>#N/A</v>
      </c>
      <c r="B2948" s="511">
        <f>'Sundurliðun Hlutabréf'!Q5</f>
        <v>0</v>
      </c>
      <c r="C2948" s="503" t="s">
        <v>4839</v>
      </c>
      <c r="D2948" s="504" t="s">
        <v>4840</v>
      </c>
      <c r="F2948" s="547"/>
      <c r="G2948" s="547">
        <f t="shared" si="94"/>
        <v>0</v>
      </c>
      <c r="H2948" s="547">
        <f t="shared" si="95"/>
        <v>0</v>
      </c>
    </row>
    <row r="2949" spans="1:8" x14ac:dyDescent="0.25">
      <c r="A2949" s="396" t="e">
        <f>"INN."&amp;EIGNIR!$B$3&amp;C2949</f>
        <v>#N/A</v>
      </c>
      <c r="B2949" s="511">
        <f>'Sundurliðun Hlutabréf'!Q6</f>
        <v>0</v>
      </c>
      <c r="C2949" s="503" t="s">
        <v>4841</v>
      </c>
      <c r="D2949" s="512"/>
      <c r="F2949" s="547"/>
      <c r="G2949" s="547">
        <f t="shared" si="94"/>
        <v>0</v>
      </c>
      <c r="H2949" s="547">
        <f t="shared" si="95"/>
        <v>0</v>
      </c>
    </row>
    <row r="2950" spans="1:8" x14ac:dyDescent="0.25">
      <c r="A2950" s="396" t="e">
        <f>"INN."&amp;EIGNIR!$B$3&amp;C2950</f>
        <v>#N/A</v>
      </c>
      <c r="B2950" s="511">
        <f>'Sundurliðun Hlutabréf'!Q7</f>
        <v>0</v>
      </c>
      <c r="C2950" s="503" t="s">
        <v>4842</v>
      </c>
      <c r="D2950" s="512"/>
      <c r="F2950" s="547"/>
      <c r="G2950" s="547">
        <f t="shared" si="94"/>
        <v>0</v>
      </c>
      <c r="H2950" s="547">
        <f t="shared" si="95"/>
        <v>0</v>
      </c>
    </row>
    <row r="2951" spans="1:8" x14ac:dyDescent="0.25">
      <c r="A2951" s="396" t="e">
        <f>"INN."&amp;EIGNIR!$B$3&amp;C2951</f>
        <v>#N/A</v>
      </c>
      <c r="B2951" s="511">
        <f>'Sundurliðun Hlutabréf'!Q8</f>
        <v>0</v>
      </c>
      <c r="C2951" s="503" t="s">
        <v>4843</v>
      </c>
      <c r="D2951" s="512"/>
      <c r="F2951" s="547"/>
      <c r="G2951" s="547">
        <f t="shared" si="94"/>
        <v>0</v>
      </c>
      <c r="H2951" s="547">
        <f t="shared" si="95"/>
        <v>0</v>
      </c>
    </row>
    <row r="2952" spans="1:8" x14ac:dyDescent="0.25">
      <c r="A2952" s="396" t="e">
        <f>"INN."&amp;EIGNIR!$B$3&amp;C2952</f>
        <v>#N/A</v>
      </c>
      <c r="B2952" s="511">
        <f>'Sundurliðun Hlutabréf'!Q9</f>
        <v>0</v>
      </c>
      <c r="C2952" s="503" t="s">
        <v>4844</v>
      </c>
      <c r="D2952" s="512"/>
      <c r="F2952" s="547"/>
      <c r="G2952" s="547">
        <f t="shared" si="94"/>
        <v>0</v>
      </c>
      <c r="H2952" s="547">
        <f t="shared" si="95"/>
        <v>0</v>
      </c>
    </row>
    <row r="2953" spans="1:8" x14ac:dyDescent="0.25">
      <c r="A2953" s="396" t="e">
        <f>"INN."&amp;EIGNIR!$B$3&amp;C2953</f>
        <v>#N/A</v>
      </c>
      <c r="B2953" s="511">
        <f>'Sundurliðun Hlutabréf'!Q10</f>
        <v>0</v>
      </c>
      <c r="C2953" s="503" t="s">
        <v>4845</v>
      </c>
      <c r="D2953" s="512"/>
      <c r="F2953" s="547"/>
      <c r="G2953" s="547">
        <f t="shared" si="94"/>
        <v>0</v>
      </c>
      <c r="H2953" s="547">
        <f t="shared" si="95"/>
        <v>0</v>
      </c>
    </row>
    <row r="2954" spans="1:8" x14ac:dyDescent="0.25">
      <c r="A2954" s="396" t="e">
        <f>"INN."&amp;EIGNIR!$B$3&amp;C2954</f>
        <v>#N/A</v>
      </c>
      <c r="B2954" s="511">
        <f>'Sundurliðun Hlutabréf'!Q11</f>
        <v>0</v>
      </c>
      <c r="C2954" s="503" t="s">
        <v>4846</v>
      </c>
      <c r="D2954" s="512"/>
      <c r="F2954" s="547"/>
      <c r="G2954" s="547">
        <f t="shared" si="94"/>
        <v>0</v>
      </c>
      <c r="H2954" s="547">
        <f t="shared" si="95"/>
        <v>0</v>
      </c>
    </row>
    <row r="2955" spans="1:8" x14ac:dyDescent="0.25">
      <c r="A2955" s="396" t="e">
        <f>"INN."&amp;EIGNIR!$B$3&amp;C2955</f>
        <v>#N/A</v>
      </c>
      <c r="B2955" s="511">
        <f>'Sundurliðun Hlutabréf'!Q12</f>
        <v>0</v>
      </c>
      <c r="C2955" s="503" t="s">
        <v>4847</v>
      </c>
      <c r="D2955" s="512"/>
      <c r="F2955" s="547"/>
      <c r="G2955" s="547">
        <f t="shared" si="94"/>
        <v>0</v>
      </c>
      <c r="H2955" s="547">
        <f t="shared" si="95"/>
        <v>0</v>
      </c>
    </row>
    <row r="2956" spans="1:8" x14ac:dyDescent="0.25">
      <c r="A2956" s="396" t="e">
        <f>"INN."&amp;EIGNIR!$B$3&amp;C2956</f>
        <v>#N/A</v>
      </c>
      <c r="B2956" s="511">
        <f>'Sundurliðun Hlutabréf'!Q13</f>
        <v>0</v>
      </c>
      <c r="C2956" s="503" t="s">
        <v>4848</v>
      </c>
      <c r="D2956" s="512"/>
      <c r="F2956" s="547"/>
      <c r="G2956" s="547">
        <f t="shared" si="94"/>
        <v>0</v>
      </c>
      <c r="H2956" s="547">
        <f t="shared" si="95"/>
        <v>0</v>
      </c>
    </row>
    <row r="2957" spans="1:8" x14ac:dyDescent="0.25">
      <c r="A2957" s="396" t="e">
        <f>"INN."&amp;EIGNIR!$B$3&amp;C2957</f>
        <v>#N/A</v>
      </c>
      <c r="B2957" s="511">
        <f>'Sundurliðun Hlutabréf'!Q14</f>
        <v>0</v>
      </c>
      <c r="C2957" s="503" t="s">
        <v>4849</v>
      </c>
      <c r="D2957" s="512"/>
      <c r="F2957" s="547"/>
      <c r="G2957" s="547">
        <f t="shared" si="94"/>
        <v>0</v>
      </c>
      <c r="H2957" s="547">
        <f t="shared" si="95"/>
        <v>0</v>
      </c>
    </row>
    <row r="2958" spans="1:8" x14ac:dyDescent="0.25">
      <c r="A2958" s="396" t="e">
        <f>"INN."&amp;EIGNIR!$B$3&amp;C2958</f>
        <v>#N/A</v>
      </c>
      <c r="B2958" s="511">
        <f>'Sundurliðun Hlutabréf'!Q15</f>
        <v>0</v>
      </c>
      <c r="C2958" s="503" t="s">
        <v>4850</v>
      </c>
      <c r="D2958" s="512"/>
      <c r="F2958" s="547"/>
      <c r="G2958" s="547">
        <f t="shared" si="94"/>
        <v>0</v>
      </c>
      <c r="H2958" s="547">
        <f t="shared" si="95"/>
        <v>0</v>
      </c>
    </row>
    <row r="2959" spans="1:8" x14ac:dyDescent="0.25">
      <c r="A2959" s="396" t="e">
        <f>"INN."&amp;EIGNIR!$B$3&amp;C2959</f>
        <v>#N/A</v>
      </c>
      <c r="B2959" s="511">
        <f>'Sundurliðun Hlutabréf'!Q16</f>
        <v>0</v>
      </c>
      <c r="C2959" s="503" t="s">
        <v>4851</v>
      </c>
      <c r="D2959" s="512"/>
      <c r="F2959" s="547"/>
      <c r="G2959" s="547">
        <f t="shared" si="94"/>
        <v>0</v>
      </c>
      <c r="H2959" s="547">
        <f t="shared" si="95"/>
        <v>0</v>
      </c>
    </row>
    <row r="2960" spans="1:8" x14ac:dyDescent="0.25">
      <c r="A2960" s="396" t="e">
        <f>"INN."&amp;EIGNIR!$B$3&amp;C2960</f>
        <v>#N/A</v>
      </c>
      <c r="B2960" s="511">
        <f>'Sundurliðun Hlutabréf'!Q17</f>
        <v>0</v>
      </c>
      <c r="C2960" s="503" t="s">
        <v>4852</v>
      </c>
      <c r="D2960" s="512"/>
      <c r="F2960" s="547"/>
      <c r="G2960" s="547">
        <f t="shared" si="94"/>
        <v>0</v>
      </c>
      <c r="H2960" s="547">
        <f t="shared" si="95"/>
        <v>0</v>
      </c>
    </row>
    <row r="2961" spans="1:8" x14ac:dyDescent="0.25">
      <c r="A2961" s="396" t="e">
        <f>"INN."&amp;EIGNIR!$B$3&amp;C2961</f>
        <v>#N/A</v>
      </c>
      <c r="B2961" s="511">
        <f>'Sundurliðun Hlutabréf'!Q18</f>
        <v>0</v>
      </c>
      <c r="C2961" s="503" t="s">
        <v>4853</v>
      </c>
      <c r="D2961" s="512"/>
      <c r="F2961" s="547"/>
      <c r="G2961" s="547">
        <f t="shared" si="94"/>
        <v>0</v>
      </c>
      <c r="H2961" s="547">
        <f t="shared" si="95"/>
        <v>0</v>
      </c>
    </row>
    <row r="2962" spans="1:8" x14ac:dyDescent="0.25">
      <c r="A2962" s="396" t="e">
        <f>"INN."&amp;EIGNIR!$B$3&amp;C2962</f>
        <v>#N/A</v>
      </c>
      <c r="B2962" s="511">
        <f>'Sundurliðun Hlutabréf'!Q23</f>
        <v>0</v>
      </c>
      <c r="C2962" s="503" t="s">
        <v>4854</v>
      </c>
      <c r="D2962" s="512"/>
      <c r="F2962" s="547"/>
      <c r="G2962" s="547">
        <f t="shared" si="94"/>
        <v>0</v>
      </c>
      <c r="H2962" s="547">
        <f t="shared" si="95"/>
        <v>0</v>
      </c>
    </row>
    <row r="2963" spans="1:8" x14ac:dyDescent="0.25">
      <c r="A2963" s="396" t="e">
        <f>"INN."&amp;EIGNIR!$B$3&amp;C2963</f>
        <v>#N/A</v>
      </c>
      <c r="B2963" s="511">
        <f>'Sundurliðun Hlutabréf'!Q24</f>
        <v>0</v>
      </c>
      <c r="C2963" s="503" t="s">
        <v>4855</v>
      </c>
      <c r="D2963" s="512"/>
      <c r="F2963" s="547"/>
      <c r="G2963" s="547">
        <f t="shared" si="94"/>
        <v>0</v>
      </c>
      <c r="H2963" s="547">
        <f t="shared" si="95"/>
        <v>0</v>
      </c>
    </row>
    <row r="2964" spans="1:8" x14ac:dyDescent="0.25">
      <c r="A2964" s="396" t="e">
        <f>"INN."&amp;EIGNIR!$B$3&amp;C2964</f>
        <v>#N/A</v>
      </c>
      <c r="B2964" s="511">
        <f>'Sundurliðun Hlutabréf'!Q26</f>
        <v>0</v>
      </c>
      <c r="C2964" s="503" t="s">
        <v>4856</v>
      </c>
      <c r="D2964" s="512"/>
      <c r="F2964" s="547"/>
      <c r="G2964" s="547">
        <f t="shared" si="94"/>
        <v>0</v>
      </c>
      <c r="H2964" s="547">
        <f t="shared" si="95"/>
        <v>0</v>
      </c>
    </row>
    <row r="2965" spans="1:8" x14ac:dyDescent="0.25">
      <c r="A2965" s="396" t="e">
        <f>"INN."&amp;EIGNIR!$B$3&amp;C2965</f>
        <v>#N/A</v>
      </c>
      <c r="B2965" s="511">
        <f>'Sundurliðun Hlutabréf'!Q27</f>
        <v>0</v>
      </c>
      <c r="C2965" s="503" t="s">
        <v>4857</v>
      </c>
      <c r="D2965" s="512"/>
      <c r="F2965" s="547"/>
      <c r="G2965" s="547">
        <f t="shared" si="94"/>
        <v>0</v>
      </c>
      <c r="H2965" s="547">
        <f t="shared" si="95"/>
        <v>0</v>
      </c>
    </row>
    <row r="2966" spans="1:8" x14ac:dyDescent="0.25">
      <c r="A2966" s="396" t="e">
        <f>"INN."&amp;EIGNIR!$B$3&amp;C2966</f>
        <v>#N/A</v>
      </c>
      <c r="B2966" s="511">
        <f>'Sundurliðun Hlutabréf'!Q28</f>
        <v>0</v>
      </c>
      <c r="C2966" s="503" t="s">
        <v>4858</v>
      </c>
      <c r="D2966" s="512"/>
      <c r="F2966" s="547"/>
      <c r="G2966" s="547">
        <f t="shared" si="94"/>
        <v>0</v>
      </c>
      <c r="H2966" s="547">
        <f t="shared" si="95"/>
        <v>0</v>
      </c>
    </row>
    <row r="2967" spans="1:8" x14ac:dyDescent="0.25">
      <c r="A2967" s="396" t="e">
        <f>"INN."&amp;EIGNIR!$B$3&amp;C2967</f>
        <v>#N/A</v>
      </c>
      <c r="B2967" s="511">
        <f>'Sundurliðun Hlutabréf'!Q29</f>
        <v>0</v>
      </c>
      <c r="C2967" s="503" t="s">
        <v>4859</v>
      </c>
      <c r="D2967" s="512"/>
      <c r="F2967" s="547"/>
      <c r="G2967" s="547">
        <f t="shared" si="94"/>
        <v>0</v>
      </c>
      <c r="H2967" s="547">
        <f t="shared" si="95"/>
        <v>0</v>
      </c>
    </row>
    <row r="2968" spans="1:8" x14ac:dyDescent="0.25">
      <c r="A2968" s="396" t="e">
        <f>"INN."&amp;EIGNIR!$B$3&amp;C2968</f>
        <v>#N/A</v>
      </c>
      <c r="B2968" s="511">
        <f>'Sundurliðun Hlutabréf'!Q31</f>
        <v>0</v>
      </c>
      <c r="C2968" s="503" t="s">
        <v>4860</v>
      </c>
      <c r="D2968" s="512"/>
      <c r="F2968" s="547"/>
      <c r="G2968" s="547">
        <f t="shared" si="94"/>
        <v>0</v>
      </c>
      <c r="H2968" s="547">
        <f t="shared" si="95"/>
        <v>0</v>
      </c>
    </row>
    <row r="2969" spans="1:8" x14ac:dyDescent="0.25">
      <c r="A2969" s="396" t="e">
        <f>"INN."&amp;EIGNIR!$B$3&amp;C2969</f>
        <v>#N/A</v>
      </c>
      <c r="B2969" s="511">
        <f>'Sundurliðun Hlutabréf'!Q32</f>
        <v>0</v>
      </c>
      <c r="C2969" s="503" t="s">
        <v>4861</v>
      </c>
      <c r="D2969" s="512"/>
      <c r="F2969" s="547"/>
      <c r="G2969" s="547">
        <f t="shared" si="94"/>
        <v>0</v>
      </c>
      <c r="H2969" s="547">
        <f t="shared" si="95"/>
        <v>0</v>
      </c>
    </row>
    <row r="2970" spans="1:8" x14ac:dyDescent="0.25">
      <c r="A2970" s="396" t="e">
        <f>"INN."&amp;EIGNIR!$B$3&amp;C2970</f>
        <v>#N/A</v>
      </c>
      <c r="B2970" s="511">
        <f>'Sundurliðun Hlutabréf'!Q33</f>
        <v>0</v>
      </c>
      <c r="C2970" s="503" t="s">
        <v>4862</v>
      </c>
      <c r="D2970" s="512"/>
      <c r="F2970" s="547"/>
      <c r="G2970" s="547">
        <f t="shared" si="94"/>
        <v>0</v>
      </c>
      <c r="H2970" s="547">
        <f t="shared" si="95"/>
        <v>0</v>
      </c>
    </row>
    <row r="2971" spans="1:8" x14ac:dyDescent="0.25">
      <c r="A2971" s="396" t="e">
        <f>"INN."&amp;EIGNIR!$B$3&amp;C2971</f>
        <v>#N/A</v>
      </c>
      <c r="B2971" s="511">
        <f>'Sundurliðun Hlutabréf'!Q34</f>
        <v>0</v>
      </c>
      <c r="C2971" s="503" t="s">
        <v>4863</v>
      </c>
      <c r="D2971" s="512"/>
      <c r="F2971" s="547"/>
      <c r="G2971" s="547">
        <f t="shared" si="94"/>
        <v>0</v>
      </c>
      <c r="H2971" s="547">
        <f t="shared" si="95"/>
        <v>0</v>
      </c>
    </row>
    <row r="2972" spans="1:8" x14ac:dyDescent="0.25">
      <c r="A2972" s="396" t="e">
        <f>"INN."&amp;EIGNIR!$B$3&amp;C2972</f>
        <v>#N/A</v>
      </c>
      <c r="B2972" s="511">
        <f>'Sundurliðun Hlutabréf'!Q35</f>
        <v>0</v>
      </c>
      <c r="C2972" s="503" t="s">
        <v>4864</v>
      </c>
      <c r="D2972" s="512"/>
      <c r="F2972" s="547"/>
      <c r="G2972" s="547">
        <f t="shared" si="94"/>
        <v>0</v>
      </c>
      <c r="H2972" s="547">
        <f t="shared" si="95"/>
        <v>0</v>
      </c>
    </row>
    <row r="2973" spans="1:8" x14ac:dyDescent="0.25">
      <c r="A2973" s="396" t="e">
        <f>"INN."&amp;EIGNIR!$B$3&amp;C2973</f>
        <v>#N/A</v>
      </c>
      <c r="B2973" s="511">
        <f>'Sundurliðun Hlutabréf'!Q36</f>
        <v>0</v>
      </c>
      <c r="C2973" s="503" t="s">
        <v>4865</v>
      </c>
      <c r="D2973" s="512"/>
      <c r="F2973" s="547"/>
      <c r="G2973" s="547">
        <f t="shared" si="94"/>
        <v>0</v>
      </c>
      <c r="H2973" s="547">
        <f t="shared" si="95"/>
        <v>0</v>
      </c>
    </row>
    <row r="2974" spans="1:8" x14ac:dyDescent="0.25">
      <c r="A2974" s="396" t="e">
        <f>"INN."&amp;EIGNIR!$B$3&amp;C2974</f>
        <v>#N/A</v>
      </c>
      <c r="B2974" s="511">
        <f>'Sundurliðun Hlutabréf'!Q37</f>
        <v>0</v>
      </c>
      <c r="C2974" s="503" t="s">
        <v>4866</v>
      </c>
      <c r="D2974" s="512"/>
      <c r="F2974" s="547"/>
      <c r="G2974" s="547">
        <f t="shared" si="94"/>
        <v>0</v>
      </c>
      <c r="H2974" s="547">
        <f t="shared" si="95"/>
        <v>0</v>
      </c>
    </row>
    <row r="2975" spans="1:8" x14ac:dyDescent="0.25">
      <c r="A2975" s="396" t="e">
        <f>"INN."&amp;EIGNIR!$B$3&amp;C2975</f>
        <v>#N/A</v>
      </c>
      <c r="B2975" s="511">
        <f>'Sundurliðun Hlutabréf'!Q38</f>
        <v>0</v>
      </c>
      <c r="C2975" s="503" t="s">
        <v>4867</v>
      </c>
      <c r="D2975" s="512"/>
      <c r="F2975" s="547"/>
      <c r="G2975" s="547">
        <f t="shared" si="94"/>
        <v>0</v>
      </c>
      <c r="H2975" s="547">
        <f t="shared" si="95"/>
        <v>0</v>
      </c>
    </row>
    <row r="2976" spans="1:8" x14ac:dyDescent="0.25">
      <c r="A2976" s="396" t="e">
        <f>"INN."&amp;EIGNIR!$B$3&amp;C2976</f>
        <v>#N/A</v>
      </c>
      <c r="B2976" s="511">
        <f>'Sundurliðun Hlutabréf'!Q39</f>
        <v>0</v>
      </c>
      <c r="C2976" s="503" t="s">
        <v>4868</v>
      </c>
      <c r="D2976" s="512"/>
      <c r="F2976" s="547"/>
      <c r="G2976" s="547">
        <f t="shared" si="94"/>
        <v>0</v>
      </c>
      <c r="H2976" s="547">
        <f t="shared" si="95"/>
        <v>0</v>
      </c>
    </row>
    <row r="2977" spans="1:8" x14ac:dyDescent="0.25">
      <c r="A2977" s="396" t="e">
        <f>"INN."&amp;EIGNIR!$B$3&amp;C2977</f>
        <v>#N/A</v>
      </c>
      <c r="B2977" s="511">
        <f>'Sundurliðun Hlutabréf'!Q40</f>
        <v>0</v>
      </c>
      <c r="C2977" s="503" t="s">
        <v>4869</v>
      </c>
      <c r="D2977" s="512"/>
      <c r="F2977" s="547"/>
      <c r="G2977" s="547">
        <f t="shared" si="94"/>
        <v>0</v>
      </c>
      <c r="H2977" s="547">
        <f t="shared" si="95"/>
        <v>0</v>
      </c>
    </row>
    <row r="2978" spans="1:8" x14ac:dyDescent="0.25">
      <c r="A2978" s="396" t="e">
        <f>"INN."&amp;EIGNIR!$B$3&amp;C2978</f>
        <v>#N/A</v>
      </c>
      <c r="B2978" s="511">
        <f>'Sundurliðun Hlutabréf'!Q41</f>
        <v>0</v>
      </c>
      <c r="C2978" s="503" t="s">
        <v>4870</v>
      </c>
      <c r="D2978" s="512"/>
      <c r="F2978" s="547"/>
      <c r="G2978" s="547">
        <f t="shared" si="94"/>
        <v>0</v>
      </c>
      <c r="H2978" s="547">
        <f t="shared" si="95"/>
        <v>0</v>
      </c>
    </row>
    <row r="2979" spans="1:8" x14ac:dyDescent="0.25">
      <c r="A2979" s="396" t="e">
        <f>"INN."&amp;EIGNIR!$B$3&amp;C2979</f>
        <v>#N/A</v>
      </c>
      <c r="B2979" s="511">
        <f>'Sundurliðun Hlutabréf'!Q42</f>
        <v>0</v>
      </c>
      <c r="C2979" s="503" t="s">
        <v>4871</v>
      </c>
      <c r="D2979" s="512"/>
      <c r="F2979" s="547"/>
      <c r="G2979" s="547">
        <f t="shared" si="94"/>
        <v>0</v>
      </c>
      <c r="H2979" s="547">
        <f t="shared" si="95"/>
        <v>0</v>
      </c>
    </row>
    <row r="2980" spans="1:8" x14ac:dyDescent="0.25">
      <c r="A2980" s="396" t="e">
        <f>"INN."&amp;EIGNIR!$B$3&amp;C2980</f>
        <v>#N/A</v>
      </c>
      <c r="B2980" s="511">
        <f>'Sundurliðun Hlutabréf'!Q43</f>
        <v>0</v>
      </c>
      <c r="C2980" s="503" t="s">
        <v>4872</v>
      </c>
      <c r="D2980" s="512"/>
      <c r="F2980" s="547"/>
      <c r="G2980" s="547">
        <f t="shared" si="94"/>
        <v>0</v>
      </c>
      <c r="H2980" s="547">
        <f t="shared" si="95"/>
        <v>0</v>
      </c>
    </row>
    <row r="2981" spans="1:8" x14ac:dyDescent="0.25">
      <c r="A2981" s="396" t="e">
        <f>"INN."&amp;EIGNIR!$B$3&amp;C2981</f>
        <v>#N/A</v>
      </c>
      <c r="B2981" s="511">
        <f>'Sundurliðun Hlutabréf'!Q44</f>
        <v>0</v>
      </c>
      <c r="C2981" s="503" t="s">
        <v>4873</v>
      </c>
      <c r="D2981" s="512"/>
      <c r="F2981" s="547"/>
      <c r="G2981" s="547">
        <f t="shared" si="94"/>
        <v>0</v>
      </c>
      <c r="H2981" s="547">
        <f t="shared" si="95"/>
        <v>0</v>
      </c>
    </row>
    <row r="2982" spans="1:8" x14ac:dyDescent="0.25">
      <c r="A2982" s="396" t="e">
        <f>"INN."&amp;EIGNIR!$B$3&amp;C2982</f>
        <v>#N/A</v>
      </c>
      <c r="B2982" s="511">
        <f>'Sundurliðun Hlutabréf'!Q45</f>
        <v>0</v>
      </c>
      <c r="C2982" s="503" t="s">
        <v>4874</v>
      </c>
      <c r="D2982" s="512"/>
      <c r="F2982" s="547"/>
      <c r="G2982" s="547">
        <f t="shared" si="94"/>
        <v>0</v>
      </c>
      <c r="H2982" s="547">
        <f t="shared" si="95"/>
        <v>0</v>
      </c>
    </row>
    <row r="2983" spans="1:8" x14ac:dyDescent="0.25">
      <c r="A2983" s="396" t="e">
        <f>"INN."&amp;EIGNIR!$B$3&amp;C2983</f>
        <v>#N/A</v>
      </c>
      <c r="B2983" s="511">
        <f>'Sundurliðun Hlutabréf'!Q50</f>
        <v>0</v>
      </c>
      <c r="C2983" s="503" t="s">
        <v>4875</v>
      </c>
      <c r="D2983" s="512"/>
      <c r="F2983" s="547"/>
      <c r="G2983" s="547">
        <f t="shared" si="94"/>
        <v>0</v>
      </c>
      <c r="H2983" s="547">
        <f t="shared" si="95"/>
        <v>0</v>
      </c>
    </row>
    <row r="2984" spans="1:8" x14ac:dyDescent="0.25">
      <c r="A2984" s="396" t="e">
        <f>"INN."&amp;EIGNIR!$B$3&amp;C2984</f>
        <v>#N/A</v>
      </c>
      <c r="B2984" s="511">
        <f>'Sundurliðun Hlutabréf'!Q51</f>
        <v>0</v>
      </c>
      <c r="C2984" s="503" t="s">
        <v>4876</v>
      </c>
      <c r="D2984" s="512"/>
      <c r="F2984" s="547"/>
      <c r="G2984" s="547">
        <f t="shared" si="94"/>
        <v>0</v>
      </c>
      <c r="H2984" s="547">
        <f t="shared" si="95"/>
        <v>0</v>
      </c>
    </row>
    <row r="2985" spans="1:8" x14ac:dyDescent="0.25">
      <c r="A2985" s="396" t="e">
        <f>"INN."&amp;EIGNIR!$B$3&amp;C2985</f>
        <v>#N/A</v>
      </c>
      <c r="B2985" s="511">
        <f>'Sundurliðun Hlutabréf'!Q53</f>
        <v>0</v>
      </c>
      <c r="C2985" s="503" t="s">
        <v>4877</v>
      </c>
      <c r="D2985" s="512"/>
      <c r="F2985" s="547"/>
      <c r="G2985" s="547">
        <f t="shared" si="94"/>
        <v>0</v>
      </c>
      <c r="H2985" s="547">
        <f t="shared" si="95"/>
        <v>0</v>
      </c>
    </row>
    <row r="2986" spans="1:8" x14ac:dyDescent="0.25">
      <c r="A2986" s="396" t="e">
        <f>"INN."&amp;EIGNIR!$B$3&amp;C2986</f>
        <v>#N/A</v>
      </c>
      <c r="B2986" s="511">
        <f>'Sundurliðun Hlutabréf'!Q56</f>
        <v>0</v>
      </c>
      <c r="C2986" s="503" t="s">
        <v>4878</v>
      </c>
      <c r="D2986" s="512"/>
      <c r="F2986" s="547"/>
      <c r="G2986" s="547">
        <f t="shared" si="94"/>
        <v>0</v>
      </c>
      <c r="H2986" s="547">
        <f t="shared" si="95"/>
        <v>0</v>
      </c>
    </row>
    <row r="2987" spans="1:8" x14ac:dyDescent="0.25">
      <c r="A2987" s="396" t="e">
        <f>"INN."&amp;EIGNIR!$B$3&amp;C2987</f>
        <v>#N/A</v>
      </c>
      <c r="B2987" s="511">
        <f>'Sundurliðun Hlutabréf'!Q58</f>
        <v>0</v>
      </c>
      <c r="C2987" s="503" t="s">
        <v>4879</v>
      </c>
      <c r="D2987" s="512"/>
      <c r="F2987" s="547"/>
      <c r="G2987" s="547">
        <f t="shared" si="94"/>
        <v>0</v>
      </c>
      <c r="H2987" s="547">
        <f t="shared" si="95"/>
        <v>0</v>
      </c>
    </row>
    <row r="2988" spans="1:8" x14ac:dyDescent="0.25">
      <c r="A2988" s="396" t="e">
        <f>"INN."&amp;EIGNIR!$B$3&amp;C2988</f>
        <v>#N/A</v>
      </c>
      <c r="B2988" s="511">
        <f>'Sundurliðun Hlutabréf'!Q59</f>
        <v>0</v>
      </c>
      <c r="C2988" s="503" t="s">
        <v>4880</v>
      </c>
      <c r="D2988" s="512"/>
      <c r="F2988" s="547"/>
      <c r="G2988" s="547">
        <f t="shared" si="94"/>
        <v>0</v>
      </c>
      <c r="H2988" s="547">
        <f t="shared" si="95"/>
        <v>0</v>
      </c>
    </row>
    <row r="2989" spans="1:8" x14ac:dyDescent="0.25">
      <c r="A2989" s="396" t="e">
        <f>"INN."&amp;EIGNIR!$B$3&amp;C2989</f>
        <v>#N/A</v>
      </c>
      <c r="B2989" s="511">
        <f>'Sundurliðun Hlutabréf'!Q60</f>
        <v>0</v>
      </c>
      <c r="C2989" s="503" t="s">
        <v>4881</v>
      </c>
      <c r="D2989" s="512"/>
      <c r="F2989" s="547"/>
      <c r="G2989" s="547">
        <f t="shared" si="94"/>
        <v>0</v>
      </c>
      <c r="H2989" s="547">
        <f t="shared" si="95"/>
        <v>0</v>
      </c>
    </row>
    <row r="2990" spans="1:8" x14ac:dyDescent="0.25">
      <c r="A2990" s="396" t="e">
        <f>"INN."&amp;EIGNIR!$B$3&amp;C2990</f>
        <v>#N/A</v>
      </c>
      <c r="B2990" s="511">
        <f>'Sundurliðun Hlutabréf'!Q61</f>
        <v>0</v>
      </c>
      <c r="C2990" s="503" t="s">
        <v>4882</v>
      </c>
      <c r="D2990" s="512"/>
      <c r="F2990" s="547"/>
      <c r="G2990" s="547">
        <f t="shared" si="94"/>
        <v>0</v>
      </c>
      <c r="H2990" s="547">
        <f t="shared" si="95"/>
        <v>0</v>
      </c>
    </row>
    <row r="2991" spans="1:8" x14ac:dyDescent="0.25">
      <c r="A2991" s="396" t="e">
        <f>"INN."&amp;EIGNIR!$B$3&amp;C2991</f>
        <v>#N/A</v>
      </c>
      <c r="B2991" s="511">
        <f>'Sundurliðun Hlutabréf'!Q62</f>
        <v>0</v>
      </c>
      <c r="C2991" s="503" t="s">
        <v>4883</v>
      </c>
      <c r="D2991" s="512"/>
      <c r="F2991" s="547"/>
      <c r="G2991" s="547">
        <f t="shared" si="94"/>
        <v>0</v>
      </c>
      <c r="H2991" s="547">
        <f t="shared" si="95"/>
        <v>0</v>
      </c>
    </row>
    <row r="2992" spans="1:8" x14ac:dyDescent="0.25">
      <c r="A2992" s="396" t="e">
        <f>"INN."&amp;EIGNIR!$B$3&amp;C2992</f>
        <v>#N/A</v>
      </c>
      <c r="B2992" s="511">
        <f>'Sundurliðun Hlutabréf'!Q63</f>
        <v>0</v>
      </c>
      <c r="C2992" s="503" t="s">
        <v>4884</v>
      </c>
      <c r="D2992" s="512"/>
      <c r="F2992" s="547"/>
      <c r="G2992" s="547">
        <f t="shared" si="94"/>
        <v>0</v>
      </c>
      <c r="H2992" s="547">
        <f t="shared" si="95"/>
        <v>0</v>
      </c>
    </row>
    <row r="2993" spans="1:8" x14ac:dyDescent="0.25">
      <c r="A2993" s="396" t="e">
        <f>"INN."&amp;EIGNIR!$B$3&amp;C2993</f>
        <v>#N/A</v>
      </c>
      <c r="B2993" s="511">
        <f>'Sundurliðun Hlutabréf'!Q64</f>
        <v>0</v>
      </c>
      <c r="C2993" s="503" t="s">
        <v>4885</v>
      </c>
      <c r="D2993" s="512"/>
      <c r="F2993" s="547"/>
      <c r="G2993" s="547">
        <f t="shared" si="94"/>
        <v>0</v>
      </c>
      <c r="H2993" s="547">
        <f t="shared" si="95"/>
        <v>0</v>
      </c>
    </row>
    <row r="2994" spans="1:8" x14ac:dyDescent="0.25">
      <c r="A2994" s="396" t="e">
        <f>"INN."&amp;EIGNIR!$B$3&amp;C2994</f>
        <v>#N/A</v>
      </c>
      <c r="B2994" s="511">
        <f>'Sundurliðun Hlutabréf'!Q65</f>
        <v>0</v>
      </c>
      <c r="C2994" s="503" t="s">
        <v>4886</v>
      </c>
      <c r="D2994" s="512"/>
      <c r="F2994" s="547"/>
      <c r="G2994" s="547">
        <f t="shared" si="94"/>
        <v>0</v>
      </c>
      <c r="H2994" s="547">
        <f t="shared" si="95"/>
        <v>0</v>
      </c>
    </row>
    <row r="2995" spans="1:8" x14ac:dyDescent="0.25">
      <c r="A2995" s="396" t="e">
        <f>"INN."&amp;EIGNIR!$B$3&amp;C2995</f>
        <v>#N/A</v>
      </c>
      <c r="B2995" s="511">
        <f>'Sundurliðun Hlutabréf'!Q66</f>
        <v>0</v>
      </c>
      <c r="C2995" s="503" t="s">
        <v>4887</v>
      </c>
      <c r="D2995" s="512"/>
      <c r="F2995" s="547"/>
      <c r="G2995" s="547">
        <f t="shared" si="94"/>
        <v>0</v>
      </c>
      <c r="H2995" s="547">
        <f t="shared" si="95"/>
        <v>0</v>
      </c>
    </row>
    <row r="2996" spans="1:8" x14ac:dyDescent="0.25">
      <c r="A2996" s="396" t="e">
        <f>"INN."&amp;EIGNIR!$B$3&amp;C2996</f>
        <v>#N/A</v>
      </c>
      <c r="B2996" s="511">
        <f>'Sundurliðun Hlutabréf'!Q67</f>
        <v>0</v>
      </c>
      <c r="C2996" s="503" t="s">
        <v>4888</v>
      </c>
      <c r="D2996" s="512"/>
      <c r="F2996" s="547"/>
      <c r="G2996" s="547">
        <f t="shared" si="94"/>
        <v>0</v>
      </c>
      <c r="H2996" s="547">
        <f t="shared" si="95"/>
        <v>0</v>
      </c>
    </row>
    <row r="2997" spans="1:8" x14ac:dyDescent="0.25">
      <c r="A2997" s="396" t="e">
        <f>"INN."&amp;EIGNIR!$B$3&amp;C2997</f>
        <v>#N/A</v>
      </c>
      <c r="B2997" s="511">
        <f>'Sundurliðun Hlutabréf'!Q68</f>
        <v>0</v>
      </c>
      <c r="C2997" s="503" t="s">
        <v>4889</v>
      </c>
      <c r="D2997" s="512"/>
      <c r="F2997" s="547"/>
      <c r="G2997" s="547">
        <f t="shared" si="94"/>
        <v>0</v>
      </c>
      <c r="H2997" s="547">
        <f t="shared" si="95"/>
        <v>0</v>
      </c>
    </row>
    <row r="2998" spans="1:8" x14ac:dyDescent="0.25">
      <c r="A2998" s="396" t="e">
        <f>"INN."&amp;EIGNIR!$B$3&amp;C2998</f>
        <v>#N/A</v>
      </c>
      <c r="B2998" s="511">
        <f>'Sundurliðun Hlutabréf'!Q69</f>
        <v>0</v>
      </c>
      <c r="C2998" s="503" t="s">
        <v>4890</v>
      </c>
      <c r="D2998" s="512"/>
      <c r="F2998" s="547"/>
      <c r="G2998" s="547">
        <f t="shared" si="94"/>
        <v>0</v>
      </c>
      <c r="H2998" s="547">
        <f t="shared" si="95"/>
        <v>0</v>
      </c>
    </row>
    <row r="2999" spans="1:8" x14ac:dyDescent="0.25">
      <c r="A2999" s="396" t="e">
        <f>"INN."&amp;EIGNIR!$B$3&amp;C2999</f>
        <v>#N/A</v>
      </c>
      <c r="B2999" s="511">
        <f>'Sundurliðun Hlutabréf'!Q70</f>
        <v>0</v>
      </c>
      <c r="C2999" s="503" t="s">
        <v>4891</v>
      </c>
      <c r="D2999" s="512"/>
      <c r="F2999" s="547"/>
      <c r="G2999" s="547">
        <f t="shared" si="94"/>
        <v>0</v>
      </c>
      <c r="H2999" s="547">
        <f t="shared" si="95"/>
        <v>0</v>
      </c>
    </row>
    <row r="3000" spans="1:8" x14ac:dyDescent="0.25">
      <c r="A3000" s="396" t="e">
        <f>"INN."&amp;EIGNIR!$B$3&amp;C3000</f>
        <v>#N/A</v>
      </c>
      <c r="B3000" s="511">
        <f>'Sundurliðun Hlutabréf'!Q71</f>
        <v>0</v>
      </c>
      <c r="C3000" s="503" t="s">
        <v>4892</v>
      </c>
      <c r="D3000" s="512"/>
      <c r="F3000" s="547"/>
      <c r="G3000" s="547">
        <f t="shared" si="94"/>
        <v>0</v>
      </c>
      <c r="H3000" s="547">
        <f t="shared" si="95"/>
        <v>0</v>
      </c>
    </row>
    <row r="3001" spans="1:8" x14ac:dyDescent="0.25">
      <c r="A3001" s="396" t="e">
        <f>"INN."&amp;EIGNIR!$B$3&amp;C3001</f>
        <v>#N/A</v>
      </c>
      <c r="B3001" s="511">
        <f>'Sundurliðun Hlutabréf'!Q76</f>
        <v>0</v>
      </c>
      <c r="C3001" s="503" t="s">
        <v>4893</v>
      </c>
      <c r="D3001" s="512"/>
      <c r="F3001" s="547"/>
      <c r="G3001" s="547">
        <f t="shared" si="94"/>
        <v>0</v>
      </c>
      <c r="H3001" s="547">
        <f t="shared" si="95"/>
        <v>0</v>
      </c>
    </row>
    <row r="3002" spans="1:8" x14ac:dyDescent="0.25">
      <c r="A3002" s="396" t="e">
        <f>"INN."&amp;EIGNIR!$B$3&amp;C3002</f>
        <v>#N/A</v>
      </c>
      <c r="B3002" s="511">
        <f>'Sundurliðun Hlutabréf'!Q77</f>
        <v>0</v>
      </c>
      <c r="C3002" s="503" t="s">
        <v>4894</v>
      </c>
      <c r="D3002" s="512"/>
      <c r="F3002" s="547"/>
      <c r="G3002" s="547">
        <f t="shared" si="94"/>
        <v>0</v>
      </c>
      <c r="H3002" s="547">
        <f t="shared" si="95"/>
        <v>0</v>
      </c>
    </row>
    <row r="3003" spans="1:8" x14ac:dyDescent="0.25">
      <c r="A3003" s="396" t="e">
        <f>"INN."&amp;EIGNIR!$B$3&amp;C3003</f>
        <v>#N/A</v>
      </c>
      <c r="B3003" s="511">
        <f>'Sundurliðun Hlutabréf'!Q79</f>
        <v>0</v>
      </c>
      <c r="C3003" s="503" t="s">
        <v>4895</v>
      </c>
      <c r="D3003" s="512"/>
      <c r="F3003" s="547"/>
      <c r="G3003" s="547">
        <f t="shared" si="94"/>
        <v>0</v>
      </c>
      <c r="H3003" s="547">
        <f t="shared" si="95"/>
        <v>0</v>
      </c>
    </row>
    <row r="3004" spans="1:8" x14ac:dyDescent="0.25">
      <c r="A3004" s="396" t="e">
        <f>"INN."&amp;EIGNIR!$B$3&amp;C3004</f>
        <v>#N/A</v>
      </c>
      <c r="B3004" s="511">
        <f>'Sundurliðun Hlutabréf'!Q82</f>
        <v>0</v>
      </c>
      <c r="C3004" s="503" t="s">
        <v>4896</v>
      </c>
      <c r="D3004" s="512"/>
      <c r="F3004" s="547"/>
      <c r="G3004" s="547">
        <f t="shared" si="94"/>
        <v>0</v>
      </c>
      <c r="H3004" s="547">
        <f t="shared" si="95"/>
        <v>0</v>
      </c>
    </row>
    <row r="3005" spans="1:8" x14ac:dyDescent="0.25">
      <c r="A3005" s="396" t="e">
        <f>"INN."&amp;EIGNIR!$B$3&amp;C3005</f>
        <v>#N/A</v>
      </c>
      <c r="B3005" s="511">
        <f>'Sundurliðun Hlutabréf'!Q84</f>
        <v>0</v>
      </c>
      <c r="C3005" s="503" t="s">
        <v>4897</v>
      </c>
      <c r="D3005" s="512"/>
      <c r="F3005" s="547"/>
      <c r="G3005" s="547">
        <f t="shared" si="94"/>
        <v>0</v>
      </c>
      <c r="H3005" s="547">
        <f t="shared" si="95"/>
        <v>0</v>
      </c>
    </row>
    <row r="3006" spans="1:8" x14ac:dyDescent="0.25">
      <c r="A3006" s="396" t="e">
        <f>"INN."&amp;EIGNIR!$B$3&amp;C3006</f>
        <v>#N/A</v>
      </c>
      <c r="B3006" s="511">
        <f>'Sundurliðun Hlutabréf'!R5</f>
        <v>0</v>
      </c>
      <c r="C3006" s="503" t="s">
        <v>4898</v>
      </c>
      <c r="D3006" s="512" t="s">
        <v>4899</v>
      </c>
      <c r="F3006" s="547"/>
      <c r="G3006" s="547">
        <f t="shared" si="94"/>
        <v>0</v>
      </c>
      <c r="H3006" s="547">
        <f t="shared" si="95"/>
        <v>0</v>
      </c>
    </row>
    <row r="3007" spans="1:8" x14ac:dyDescent="0.25">
      <c r="A3007" s="396" t="e">
        <f>"INN."&amp;EIGNIR!$B$3&amp;C3007</f>
        <v>#N/A</v>
      </c>
      <c r="B3007" s="511">
        <f>'Sundurliðun Hlutabréf'!R6</f>
        <v>0</v>
      </c>
      <c r="C3007" s="503" t="s">
        <v>4900</v>
      </c>
      <c r="D3007" s="512"/>
      <c r="F3007" s="547"/>
      <c r="G3007" s="547">
        <f t="shared" si="94"/>
        <v>0</v>
      </c>
      <c r="H3007" s="547">
        <f t="shared" si="95"/>
        <v>0</v>
      </c>
    </row>
    <row r="3008" spans="1:8" x14ac:dyDescent="0.25">
      <c r="A3008" s="396" t="e">
        <f>"INN."&amp;EIGNIR!$B$3&amp;C3008</f>
        <v>#N/A</v>
      </c>
      <c r="B3008" s="511">
        <f>'Sundurliðun Hlutabréf'!R7</f>
        <v>0</v>
      </c>
      <c r="C3008" s="503" t="s">
        <v>4901</v>
      </c>
      <c r="D3008" s="512"/>
      <c r="F3008" s="547"/>
      <c r="G3008" s="547">
        <f t="shared" ref="G3008:G3071" si="96">+F3008-B3008</f>
        <v>0</v>
      </c>
      <c r="H3008" s="547">
        <f t="shared" si="95"/>
        <v>0</v>
      </c>
    </row>
    <row r="3009" spans="1:8" x14ac:dyDescent="0.25">
      <c r="A3009" s="396" t="e">
        <f>"INN."&amp;EIGNIR!$B$3&amp;C3009</f>
        <v>#N/A</v>
      </c>
      <c r="B3009" s="511">
        <f>'Sundurliðun Hlutabréf'!R8</f>
        <v>0</v>
      </c>
      <c r="C3009" s="503" t="s">
        <v>4902</v>
      </c>
      <c r="D3009" s="512"/>
      <c r="F3009" s="547"/>
      <c r="G3009" s="547">
        <f t="shared" si="96"/>
        <v>0</v>
      </c>
      <c r="H3009" s="547">
        <f t="shared" ref="H3009:H3072" si="97">+ABS(G3009)</f>
        <v>0</v>
      </c>
    </row>
    <row r="3010" spans="1:8" x14ac:dyDescent="0.25">
      <c r="A3010" s="396" t="e">
        <f>"INN."&amp;EIGNIR!$B$3&amp;C3010</f>
        <v>#N/A</v>
      </c>
      <c r="B3010" s="511">
        <f>'Sundurliðun Hlutabréf'!R9</f>
        <v>0</v>
      </c>
      <c r="C3010" s="503" t="s">
        <v>4903</v>
      </c>
      <c r="D3010" s="512"/>
      <c r="F3010" s="547"/>
      <c r="G3010" s="547">
        <f t="shared" si="96"/>
        <v>0</v>
      </c>
      <c r="H3010" s="547">
        <f t="shared" si="97"/>
        <v>0</v>
      </c>
    </row>
    <row r="3011" spans="1:8" x14ac:dyDescent="0.25">
      <c r="A3011" s="396" t="e">
        <f>"INN."&amp;EIGNIR!$B$3&amp;C3011</f>
        <v>#N/A</v>
      </c>
      <c r="B3011" s="511">
        <f>'Sundurliðun Hlutabréf'!R10</f>
        <v>0</v>
      </c>
      <c r="C3011" s="503" t="s">
        <v>4904</v>
      </c>
      <c r="D3011" s="512"/>
      <c r="F3011" s="547"/>
      <c r="G3011" s="547">
        <f t="shared" si="96"/>
        <v>0</v>
      </c>
      <c r="H3011" s="547">
        <f t="shared" si="97"/>
        <v>0</v>
      </c>
    </row>
    <row r="3012" spans="1:8" x14ac:dyDescent="0.25">
      <c r="A3012" s="396" t="e">
        <f>"INN."&amp;EIGNIR!$B$3&amp;C3012</f>
        <v>#N/A</v>
      </c>
      <c r="B3012" s="511">
        <f>'Sundurliðun Hlutabréf'!R11</f>
        <v>0</v>
      </c>
      <c r="C3012" s="503" t="s">
        <v>4905</v>
      </c>
      <c r="D3012" s="512"/>
      <c r="F3012" s="547"/>
      <c r="G3012" s="547">
        <f t="shared" si="96"/>
        <v>0</v>
      </c>
      <c r="H3012" s="547">
        <f t="shared" si="97"/>
        <v>0</v>
      </c>
    </row>
    <row r="3013" spans="1:8" x14ac:dyDescent="0.25">
      <c r="A3013" s="396" t="e">
        <f>"INN."&amp;EIGNIR!$B$3&amp;C3013</f>
        <v>#N/A</v>
      </c>
      <c r="B3013" s="511">
        <f>'Sundurliðun Hlutabréf'!R12</f>
        <v>0</v>
      </c>
      <c r="C3013" s="503" t="s">
        <v>4906</v>
      </c>
      <c r="D3013" s="512"/>
      <c r="F3013" s="547"/>
      <c r="G3013" s="547">
        <f t="shared" si="96"/>
        <v>0</v>
      </c>
      <c r="H3013" s="547">
        <f t="shared" si="97"/>
        <v>0</v>
      </c>
    </row>
    <row r="3014" spans="1:8" x14ac:dyDescent="0.25">
      <c r="A3014" s="396" t="e">
        <f>"INN."&amp;EIGNIR!$B$3&amp;C3014</f>
        <v>#N/A</v>
      </c>
      <c r="B3014" s="511">
        <f>'Sundurliðun Hlutabréf'!R13</f>
        <v>0</v>
      </c>
      <c r="C3014" s="503" t="s">
        <v>4907</v>
      </c>
      <c r="D3014" s="512"/>
      <c r="F3014" s="547"/>
      <c r="G3014" s="547">
        <f t="shared" si="96"/>
        <v>0</v>
      </c>
      <c r="H3014" s="547">
        <f t="shared" si="97"/>
        <v>0</v>
      </c>
    </row>
    <row r="3015" spans="1:8" x14ac:dyDescent="0.25">
      <c r="A3015" s="396" t="e">
        <f>"INN."&amp;EIGNIR!$B$3&amp;C3015</f>
        <v>#N/A</v>
      </c>
      <c r="B3015" s="511">
        <f>'Sundurliðun Hlutabréf'!R14</f>
        <v>0</v>
      </c>
      <c r="C3015" s="503" t="s">
        <v>4908</v>
      </c>
      <c r="D3015" s="512"/>
      <c r="F3015" s="547"/>
      <c r="G3015" s="547">
        <f t="shared" si="96"/>
        <v>0</v>
      </c>
      <c r="H3015" s="547">
        <f t="shared" si="97"/>
        <v>0</v>
      </c>
    </row>
    <row r="3016" spans="1:8" x14ac:dyDescent="0.25">
      <c r="A3016" s="396" t="e">
        <f>"INN."&amp;EIGNIR!$B$3&amp;C3016</f>
        <v>#N/A</v>
      </c>
      <c r="B3016" s="511">
        <f>'Sundurliðun Hlutabréf'!R15</f>
        <v>0</v>
      </c>
      <c r="C3016" s="503" t="s">
        <v>4909</v>
      </c>
      <c r="D3016" s="512"/>
      <c r="F3016" s="547"/>
      <c r="G3016" s="547">
        <f t="shared" si="96"/>
        <v>0</v>
      </c>
      <c r="H3016" s="547">
        <f t="shared" si="97"/>
        <v>0</v>
      </c>
    </row>
    <row r="3017" spans="1:8" x14ac:dyDescent="0.25">
      <c r="A3017" s="396" t="e">
        <f>"INN."&amp;EIGNIR!$B$3&amp;C3017</f>
        <v>#N/A</v>
      </c>
      <c r="B3017" s="511">
        <f>'Sundurliðun Hlutabréf'!R16</f>
        <v>0</v>
      </c>
      <c r="C3017" s="503" t="s">
        <v>4910</v>
      </c>
      <c r="D3017" s="512"/>
      <c r="F3017" s="547"/>
      <c r="G3017" s="547">
        <f t="shared" si="96"/>
        <v>0</v>
      </c>
      <c r="H3017" s="547">
        <f t="shared" si="97"/>
        <v>0</v>
      </c>
    </row>
    <row r="3018" spans="1:8" x14ac:dyDescent="0.25">
      <c r="A3018" s="396" t="e">
        <f>"INN."&amp;EIGNIR!$B$3&amp;C3018</f>
        <v>#N/A</v>
      </c>
      <c r="B3018" s="511">
        <f>'Sundurliðun Hlutabréf'!R17</f>
        <v>0</v>
      </c>
      <c r="C3018" s="503" t="s">
        <v>4911</v>
      </c>
      <c r="D3018" s="512"/>
      <c r="F3018" s="547"/>
      <c r="G3018" s="547">
        <f t="shared" si="96"/>
        <v>0</v>
      </c>
      <c r="H3018" s="547">
        <f t="shared" si="97"/>
        <v>0</v>
      </c>
    </row>
    <row r="3019" spans="1:8" x14ac:dyDescent="0.25">
      <c r="A3019" s="396" t="e">
        <f>"INN."&amp;EIGNIR!$B$3&amp;C3019</f>
        <v>#N/A</v>
      </c>
      <c r="B3019" s="511">
        <f>'Sundurliðun Hlutabréf'!R18</f>
        <v>0</v>
      </c>
      <c r="C3019" s="503" t="s">
        <v>4912</v>
      </c>
      <c r="D3019" s="512"/>
      <c r="F3019" s="547"/>
      <c r="G3019" s="547">
        <f t="shared" si="96"/>
        <v>0</v>
      </c>
      <c r="H3019" s="547">
        <f t="shared" si="97"/>
        <v>0</v>
      </c>
    </row>
    <row r="3020" spans="1:8" x14ac:dyDescent="0.25">
      <c r="A3020" s="396" t="e">
        <f>"INN."&amp;EIGNIR!$B$3&amp;C3020</f>
        <v>#N/A</v>
      </c>
      <c r="B3020" s="511">
        <f>'Sundurliðun Hlutabréf'!R23</f>
        <v>0</v>
      </c>
      <c r="C3020" s="503" t="s">
        <v>4913</v>
      </c>
      <c r="D3020" s="512"/>
      <c r="F3020" s="547"/>
      <c r="G3020" s="547">
        <f t="shared" si="96"/>
        <v>0</v>
      </c>
      <c r="H3020" s="547">
        <f t="shared" si="97"/>
        <v>0</v>
      </c>
    </row>
    <row r="3021" spans="1:8" x14ac:dyDescent="0.25">
      <c r="A3021" s="396" t="e">
        <f>"INN."&amp;EIGNIR!$B$3&amp;C3021</f>
        <v>#N/A</v>
      </c>
      <c r="B3021" s="511">
        <f>'Sundurliðun Hlutabréf'!R24</f>
        <v>0</v>
      </c>
      <c r="C3021" s="503" t="s">
        <v>4914</v>
      </c>
      <c r="D3021" s="512"/>
      <c r="F3021" s="547"/>
      <c r="G3021" s="547">
        <f t="shared" si="96"/>
        <v>0</v>
      </c>
      <c r="H3021" s="547">
        <f t="shared" si="97"/>
        <v>0</v>
      </c>
    </row>
    <row r="3022" spans="1:8" x14ac:dyDescent="0.25">
      <c r="A3022" s="396" t="e">
        <f>"INN."&amp;EIGNIR!$B$3&amp;C3022</f>
        <v>#N/A</v>
      </c>
      <c r="B3022" s="511">
        <f>'Sundurliðun Hlutabréf'!R26</f>
        <v>0</v>
      </c>
      <c r="C3022" s="503" t="s">
        <v>4915</v>
      </c>
      <c r="D3022" s="512"/>
      <c r="F3022" s="547"/>
      <c r="G3022" s="547">
        <f t="shared" si="96"/>
        <v>0</v>
      </c>
      <c r="H3022" s="547">
        <f t="shared" si="97"/>
        <v>0</v>
      </c>
    </row>
    <row r="3023" spans="1:8" x14ac:dyDescent="0.25">
      <c r="A3023" s="396" t="e">
        <f>"INN."&amp;EIGNIR!$B$3&amp;C3023</f>
        <v>#N/A</v>
      </c>
      <c r="B3023" s="511">
        <f>'Sundurliðun Hlutabréf'!R27</f>
        <v>0</v>
      </c>
      <c r="C3023" s="503" t="s">
        <v>4916</v>
      </c>
      <c r="D3023" s="512"/>
      <c r="F3023" s="547"/>
      <c r="G3023" s="547">
        <f t="shared" si="96"/>
        <v>0</v>
      </c>
      <c r="H3023" s="547">
        <f t="shared" si="97"/>
        <v>0</v>
      </c>
    </row>
    <row r="3024" spans="1:8" x14ac:dyDescent="0.25">
      <c r="A3024" s="396" t="e">
        <f>"INN."&amp;EIGNIR!$B$3&amp;C3024</f>
        <v>#N/A</v>
      </c>
      <c r="B3024" s="511">
        <f>'Sundurliðun Hlutabréf'!R28</f>
        <v>0</v>
      </c>
      <c r="C3024" s="503" t="s">
        <v>4917</v>
      </c>
      <c r="D3024" s="512"/>
      <c r="F3024" s="547"/>
      <c r="G3024" s="547">
        <f t="shared" si="96"/>
        <v>0</v>
      </c>
      <c r="H3024" s="547">
        <f t="shared" si="97"/>
        <v>0</v>
      </c>
    </row>
    <row r="3025" spans="1:8" x14ac:dyDescent="0.25">
      <c r="A3025" s="396" t="e">
        <f>"INN."&amp;EIGNIR!$B$3&amp;C3025</f>
        <v>#N/A</v>
      </c>
      <c r="B3025" s="511">
        <f>'Sundurliðun Hlutabréf'!R29</f>
        <v>0</v>
      </c>
      <c r="C3025" s="503" t="s">
        <v>4918</v>
      </c>
      <c r="D3025" s="512"/>
      <c r="F3025" s="547"/>
      <c r="G3025" s="547">
        <f t="shared" si="96"/>
        <v>0</v>
      </c>
      <c r="H3025" s="547">
        <f t="shared" si="97"/>
        <v>0</v>
      </c>
    </row>
    <row r="3026" spans="1:8" x14ac:dyDescent="0.25">
      <c r="A3026" s="396" t="e">
        <f>"INN."&amp;EIGNIR!$B$3&amp;C3026</f>
        <v>#N/A</v>
      </c>
      <c r="B3026" s="511">
        <f>'Sundurliðun Hlutabréf'!R31</f>
        <v>0</v>
      </c>
      <c r="C3026" s="503" t="s">
        <v>4919</v>
      </c>
      <c r="D3026" s="512"/>
      <c r="F3026" s="547"/>
      <c r="G3026" s="547">
        <f t="shared" si="96"/>
        <v>0</v>
      </c>
      <c r="H3026" s="547">
        <f t="shared" si="97"/>
        <v>0</v>
      </c>
    </row>
    <row r="3027" spans="1:8" x14ac:dyDescent="0.25">
      <c r="A3027" s="396" t="e">
        <f>"INN."&amp;EIGNIR!$B$3&amp;C3027</f>
        <v>#N/A</v>
      </c>
      <c r="B3027" s="511">
        <f>'Sundurliðun Hlutabréf'!R32</f>
        <v>0</v>
      </c>
      <c r="C3027" s="503" t="s">
        <v>4920</v>
      </c>
      <c r="D3027" s="512"/>
      <c r="F3027" s="547"/>
      <c r="G3027" s="547">
        <f t="shared" si="96"/>
        <v>0</v>
      </c>
      <c r="H3027" s="547">
        <f t="shared" si="97"/>
        <v>0</v>
      </c>
    </row>
    <row r="3028" spans="1:8" x14ac:dyDescent="0.25">
      <c r="A3028" s="396" t="e">
        <f>"INN."&amp;EIGNIR!$B$3&amp;C3028</f>
        <v>#N/A</v>
      </c>
      <c r="B3028" s="511">
        <f>'Sundurliðun Hlutabréf'!R33</f>
        <v>0</v>
      </c>
      <c r="C3028" s="503" t="s">
        <v>4921</v>
      </c>
      <c r="D3028" s="512"/>
      <c r="F3028" s="547"/>
      <c r="G3028" s="547">
        <f t="shared" si="96"/>
        <v>0</v>
      </c>
      <c r="H3028" s="547">
        <f t="shared" si="97"/>
        <v>0</v>
      </c>
    </row>
    <row r="3029" spans="1:8" x14ac:dyDescent="0.25">
      <c r="A3029" s="396" t="e">
        <f>"INN."&amp;EIGNIR!$B$3&amp;C3029</f>
        <v>#N/A</v>
      </c>
      <c r="B3029" s="511">
        <f>'Sundurliðun Hlutabréf'!R34</f>
        <v>0</v>
      </c>
      <c r="C3029" s="503" t="s">
        <v>4922</v>
      </c>
      <c r="D3029" s="512"/>
      <c r="F3029" s="547"/>
      <c r="G3029" s="547">
        <f t="shared" si="96"/>
        <v>0</v>
      </c>
      <c r="H3029" s="547">
        <f t="shared" si="97"/>
        <v>0</v>
      </c>
    </row>
    <row r="3030" spans="1:8" x14ac:dyDescent="0.25">
      <c r="A3030" s="396" t="e">
        <f>"INN."&amp;EIGNIR!$B$3&amp;C3030</f>
        <v>#N/A</v>
      </c>
      <c r="B3030" s="511">
        <f>'Sundurliðun Hlutabréf'!R35</f>
        <v>0</v>
      </c>
      <c r="C3030" s="503" t="s">
        <v>4923</v>
      </c>
      <c r="D3030" s="512"/>
      <c r="F3030" s="547"/>
      <c r="G3030" s="547">
        <f t="shared" si="96"/>
        <v>0</v>
      </c>
      <c r="H3030" s="547">
        <f t="shared" si="97"/>
        <v>0</v>
      </c>
    </row>
    <row r="3031" spans="1:8" x14ac:dyDescent="0.25">
      <c r="A3031" s="396" t="e">
        <f>"INN."&amp;EIGNIR!$B$3&amp;C3031</f>
        <v>#N/A</v>
      </c>
      <c r="B3031" s="511">
        <f>'Sundurliðun Hlutabréf'!R36</f>
        <v>0</v>
      </c>
      <c r="C3031" s="503" t="s">
        <v>4924</v>
      </c>
      <c r="D3031" s="512"/>
      <c r="F3031" s="547"/>
      <c r="G3031" s="547">
        <f t="shared" si="96"/>
        <v>0</v>
      </c>
      <c r="H3031" s="547">
        <f t="shared" si="97"/>
        <v>0</v>
      </c>
    </row>
    <row r="3032" spans="1:8" x14ac:dyDescent="0.25">
      <c r="A3032" s="396" t="e">
        <f>"INN."&amp;EIGNIR!$B$3&amp;C3032</f>
        <v>#N/A</v>
      </c>
      <c r="B3032" s="511">
        <f>'Sundurliðun Hlutabréf'!R37</f>
        <v>0</v>
      </c>
      <c r="C3032" s="503" t="s">
        <v>4925</v>
      </c>
      <c r="D3032" s="512"/>
      <c r="F3032" s="547"/>
      <c r="G3032" s="547">
        <f t="shared" si="96"/>
        <v>0</v>
      </c>
      <c r="H3032" s="547">
        <f t="shared" si="97"/>
        <v>0</v>
      </c>
    </row>
    <row r="3033" spans="1:8" x14ac:dyDescent="0.25">
      <c r="A3033" s="396" t="e">
        <f>"INN."&amp;EIGNIR!$B$3&amp;C3033</f>
        <v>#N/A</v>
      </c>
      <c r="B3033" s="511">
        <f>'Sundurliðun Hlutabréf'!R38</f>
        <v>0</v>
      </c>
      <c r="C3033" s="503" t="s">
        <v>4926</v>
      </c>
      <c r="D3033" s="512"/>
      <c r="F3033" s="547"/>
      <c r="G3033" s="547">
        <f t="shared" si="96"/>
        <v>0</v>
      </c>
      <c r="H3033" s="547">
        <f t="shared" si="97"/>
        <v>0</v>
      </c>
    </row>
    <row r="3034" spans="1:8" x14ac:dyDescent="0.25">
      <c r="A3034" s="396" t="e">
        <f>"INN."&amp;EIGNIR!$B$3&amp;C3034</f>
        <v>#N/A</v>
      </c>
      <c r="B3034" s="511">
        <f>'Sundurliðun Hlutabréf'!R39</f>
        <v>0</v>
      </c>
      <c r="C3034" s="503" t="s">
        <v>4927</v>
      </c>
      <c r="D3034" s="512"/>
      <c r="F3034" s="547"/>
      <c r="G3034" s="547">
        <f t="shared" si="96"/>
        <v>0</v>
      </c>
      <c r="H3034" s="547">
        <f t="shared" si="97"/>
        <v>0</v>
      </c>
    </row>
    <row r="3035" spans="1:8" x14ac:dyDescent="0.25">
      <c r="A3035" s="396" t="e">
        <f>"INN."&amp;EIGNIR!$B$3&amp;C3035</f>
        <v>#N/A</v>
      </c>
      <c r="B3035" s="511">
        <f>'Sundurliðun Hlutabréf'!R40</f>
        <v>0</v>
      </c>
      <c r="C3035" s="503" t="s">
        <v>4928</v>
      </c>
      <c r="D3035" s="512"/>
      <c r="F3035" s="547"/>
      <c r="G3035" s="547">
        <f t="shared" si="96"/>
        <v>0</v>
      </c>
      <c r="H3035" s="547">
        <f t="shared" si="97"/>
        <v>0</v>
      </c>
    </row>
    <row r="3036" spans="1:8" x14ac:dyDescent="0.25">
      <c r="A3036" s="396" t="e">
        <f>"INN."&amp;EIGNIR!$B$3&amp;C3036</f>
        <v>#N/A</v>
      </c>
      <c r="B3036" s="511">
        <f>'Sundurliðun Hlutabréf'!R41</f>
        <v>0</v>
      </c>
      <c r="C3036" s="503" t="s">
        <v>4929</v>
      </c>
      <c r="D3036" s="512"/>
      <c r="F3036" s="547"/>
      <c r="G3036" s="547">
        <f t="shared" si="96"/>
        <v>0</v>
      </c>
      <c r="H3036" s="547">
        <f t="shared" si="97"/>
        <v>0</v>
      </c>
    </row>
    <row r="3037" spans="1:8" x14ac:dyDescent="0.25">
      <c r="A3037" s="396" t="e">
        <f>"INN."&amp;EIGNIR!$B$3&amp;C3037</f>
        <v>#N/A</v>
      </c>
      <c r="B3037" s="511">
        <f>'Sundurliðun Hlutabréf'!R42</f>
        <v>0</v>
      </c>
      <c r="C3037" s="503" t="s">
        <v>4930</v>
      </c>
      <c r="D3037" s="512"/>
      <c r="F3037" s="547"/>
      <c r="G3037" s="547">
        <f t="shared" si="96"/>
        <v>0</v>
      </c>
      <c r="H3037" s="547">
        <f t="shared" si="97"/>
        <v>0</v>
      </c>
    </row>
    <row r="3038" spans="1:8" x14ac:dyDescent="0.25">
      <c r="A3038" s="396" t="e">
        <f>"INN."&amp;EIGNIR!$B$3&amp;C3038</f>
        <v>#N/A</v>
      </c>
      <c r="B3038" s="511">
        <f>'Sundurliðun Hlutabréf'!R43</f>
        <v>0</v>
      </c>
      <c r="C3038" s="503" t="s">
        <v>4931</v>
      </c>
      <c r="D3038" s="512"/>
      <c r="F3038" s="547"/>
      <c r="G3038" s="547">
        <f t="shared" si="96"/>
        <v>0</v>
      </c>
      <c r="H3038" s="547">
        <f t="shared" si="97"/>
        <v>0</v>
      </c>
    </row>
    <row r="3039" spans="1:8" x14ac:dyDescent="0.25">
      <c r="A3039" s="396" t="e">
        <f>"INN."&amp;EIGNIR!$B$3&amp;C3039</f>
        <v>#N/A</v>
      </c>
      <c r="B3039" s="511">
        <f>'Sundurliðun Hlutabréf'!R44</f>
        <v>0</v>
      </c>
      <c r="C3039" s="503" t="s">
        <v>4932</v>
      </c>
      <c r="D3039" s="512"/>
      <c r="F3039" s="547"/>
      <c r="G3039" s="547">
        <f t="shared" si="96"/>
        <v>0</v>
      </c>
      <c r="H3039" s="547">
        <f t="shared" si="97"/>
        <v>0</v>
      </c>
    </row>
    <row r="3040" spans="1:8" x14ac:dyDescent="0.25">
      <c r="A3040" s="396" t="e">
        <f>"INN."&amp;EIGNIR!$B$3&amp;C3040</f>
        <v>#N/A</v>
      </c>
      <c r="B3040" s="511">
        <f>'Sundurliðun Hlutabréf'!R45</f>
        <v>0</v>
      </c>
      <c r="C3040" s="503" t="s">
        <v>4933</v>
      </c>
      <c r="D3040" s="512"/>
      <c r="F3040" s="547"/>
      <c r="G3040" s="547">
        <f t="shared" si="96"/>
        <v>0</v>
      </c>
      <c r="H3040" s="547">
        <f t="shared" si="97"/>
        <v>0</v>
      </c>
    </row>
    <row r="3041" spans="1:8" x14ac:dyDescent="0.25">
      <c r="A3041" s="396" t="e">
        <f>"INN."&amp;EIGNIR!$B$3&amp;C3041</f>
        <v>#N/A</v>
      </c>
      <c r="B3041" s="511">
        <f>'Sundurliðun Hlutabréf'!R50</f>
        <v>0</v>
      </c>
      <c r="C3041" s="503" t="s">
        <v>4934</v>
      </c>
      <c r="D3041" s="512"/>
      <c r="F3041" s="547"/>
      <c r="G3041" s="547">
        <f t="shared" si="96"/>
        <v>0</v>
      </c>
      <c r="H3041" s="547">
        <f t="shared" si="97"/>
        <v>0</v>
      </c>
    </row>
    <row r="3042" spans="1:8" x14ac:dyDescent="0.25">
      <c r="A3042" s="396" t="e">
        <f>"INN."&amp;EIGNIR!$B$3&amp;C3042</f>
        <v>#N/A</v>
      </c>
      <c r="B3042" s="511">
        <f>'Sundurliðun Hlutabréf'!R51</f>
        <v>0</v>
      </c>
      <c r="C3042" s="503" t="s">
        <v>4935</v>
      </c>
      <c r="D3042" s="512"/>
      <c r="F3042" s="547"/>
      <c r="G3042" s="547">
        <f t="shared" si="96"/>
        <v>0</v>
      </c>
      <c r="H3042" s="547">
        <f t="shared" si="97"/>
        <v>0</v>
      </c>
    </row>
    <row r="3043" spans="1:8" x14ac:dyDescent="0.25">
      <c r="A3043" s="396" t="e">
        <f>"INN."&amp;EIGNIR!$B$3&amp;C3043</f>
        <v>#N/A</v>
      </c>
      <c r="B3043" s="511">
        <f>'Sundurliðun Hlutabréf'!R53</f>
        <v>0</v>
      </c>
      <c r="C3043" s="503" t="s">
        <v>4936</v>
      </c>
      <c r="D3043" s="512"/>
      <c r="F3043" s="547"/>
      <c r="G3043" s="547">
        <f t="shared" si="96"/>
        <v>0</v>
      </c>
      <c r="H3043" s="547">
        <f t="shared" si="97"/>
        <v>0</v>
      </c>
    </row>
    <row r="3044" spans="1:8" x14ac:dyDescent="0.25">
      <c r="A3044" s="396" t="e">
        <f>"INN."&amp;EIGNIR!$B$3&amp;C3044</f>
        <v>#N/A</v>
      </c>
      <c r="B3044" s="511">
        <f>'Sundurliðun Hlutabréf'!R56</f>
        <v>0</v>
      </c>
      <c r="C3044" s="503" t="s">
        <v>4937</v>
      </c>
      <c r="D3044" s="512"/>
      <c r="F3044" s="547"/>
      <c r="G3044" s="547">
        <f t="shared" si="96"/>
        <v>0</v>
      </c>
      <c r="H3044" s="547">
        <f t="shared" si="97"/>
        <v>0</v>
      </c>
    </row>
    <row r="3045" spans="1:8" x14ac:dyDescent="0.25">
      <c r="A3045" s="396" t="e">
        <f>"INN."&amp;EIGNIR!$B$3&amp;C3045</f>
        <v>#N/A</v>
      </c>
      <c r="B3045" s="511">
        <f>'Sundurliðun Hlutabréf'!R58</f>
        <v>0</v>
      </c>
      <c r="C3045" s="503" t="s">
        <v>4938</v>
      </c>
      <c r="D3045" s="512"/>
      <c r="F3045" s="547"/>
      <c r="G3045" s="547">
        <f t="shared" si="96"/>
        <v>0</v>
      </c>
      <c r="H3045" s="547">
        <f t="shared" si="97"/>
        <v>0</v>
      </c>
    </row>
    <row r="3046" spans="1:8" x14ac:dyDescent="0.25">
      <c r="A3046" s="396" t="e">
        <f>"INN."&amp;EIGNIR!$B$3&amp;C3046</f>
        <v>#N/A</v>
      </c>
      <c r="B3046" s="511">
        <f>'Sundurliðun Hlutabréf'!R59</f>
        <v>0</v>
      </c>
      <c r="C3046" s="503" t="s">
        <v>4939</v>
      </c>
      <c r="D3046" s="512"/>
      <c r="F3046" s="547"/>
      <c r="G3046" s="547">
        <f t="shared" si="96"/>
        <v>0</v>
      </c>
      <c r="H3046" s="547">
        <f t="shared" si="97"/>
        <v>0</v>
      </c>
    </row>
    <row r="3047" spans="1:8" x14ac:dyDescent="0.25">
      <c r="A3047" s="396" t="e">
        <f>"INN."&amp;EIGNIR!$B$3&amp;C3047</f>
        <v>#N/A</v>
      </c>
      <c r="B3047" s="511">
        <f>'Sundurliðun Hlutabréf'!R60</f>
        <v>0</v>
      </c>
      <c r="C3047" s="503" t="s">
        <v>4940</v>
      </c>
      <c r="D3047" s="512"/>
      <c r="F3047" s="547"/>
      <c r="G3047" s="547">
        <f t="shared" si="96"/>
        <v>0</v>
      </c>
      <c r="H3047" s="547">
        <f t="shared" si="97"/>
        <v>0</v>
      </c>
    </row>
    <row r="3048" spans="1:8" x14ac:dyDescent="0.25">
      <c r="A3048" s="396" t="e">
        <f>"INN."&amp;EIGNIR!$B$3&amp;C3048</f>
        <v>#N/A</v>
      </c>
      <c r="B3048" s="511">
        <f>'Sundurliðun Hlutabréf'!R61</f>
        <v>0</v>
      </c>
      <c r="C3048" s="503" t="s">
        <v>4941</v>
      </c>
      <c r="D3048" s="512"/>
      <c r="F3048" s="547"/>
      <c r="G3048" s="547">
        <f t="shared" si="96"/>
        <v>0</v>
      </c>
      <c r="H3048" s="547">
        <f t="shared" si="97"/>
        <v>0</v>
      </c>
    </row>
    <row r="3049" spans="1:8" x14ac:dyDescent="0.25">
      <c r="A3049" s="396" t="e">
        <f>"INN."&amp;EIGNIR!$B$3&amp;C3049</f>
        <v>#N/A</v>
      </c>
      <c r="B3049" s="511">
        <f>'Sundurliðun Hlutabréf'!R62</f>
        <v>0</v>
      </c>
      <c r="C3049" s="503" t="s">
        <v>4942</v>
      </c>
      <c r="D3049" s="512"/>
      <c r="F3049" s="547"/>
      <c r="G3049" s="547">
        <f t="shared" si="96"/>
        <v>0</v>
      </c>
      <c r="H3049" s="547">
        <f t="shared" si="97"/>
        <v>0</v>
      </c>
    </row>
    <row r="3050" spans="1:8" x14ac:dyDescent="0.25">
      <c r="A3050" s="396" t="e">
        <f>"INN."&amp;EIGNIR!$B$3&amp;C3050</f>
        <v>#N/A</v>
      </c>
      <c r="B3050" s="511">
        <f>'Sundurliðun Hlutabréf'!R63</f>
        <v>0</v>
      </c>
      <c r="C3050" s="503" t="s">
        <v>4943</v>
      </c>
      <c r="D3050" s="512"/>
      <c r="F3050" s="547"/>
      <c r="G3050" s="547">
        <f t="shared" si="96"/>
        <v>0</v>
      </c>
      <c r="H3050" s="547">
        <f t="shared" si="97"/>
        <v>0</v>
      </c>
    </row>
    <row r="3051" spans="1:8" x14ac:dyDescent="0.25">
      <c r="A3051" s="396" t="e">
        <f>"INN."&amp;EIGNIR!$B$3&amp;C3051</f>
        <v>#N/A</v>
      </c>
      <c r="B3051" s="511">
        <f>'Sundurliðun Hlutabréf'!R64</f>
        <v>0</v>
      </c>
      <c r="C3051" s="503" t="s">
        <v>4944</v>
      </c>
      <c r="D3051" s="512"/>
      <c r="F3051" s="547"/>
      <c r="G3051" s="547">
        <f t="shared" si="96"/>
        <v>0</v>
      </c>
      <c r="H3051" s="547">
        <f t="shared" si="97"/>
        <v>0</v>
      </c>
    </row>
    <row r="3052" spans="1:8" x14ac:dyDescent="0.25">
      <c r="A3052" s="396" t="e">
        <f>"INN."&amp;EIGNIR!$B$3&amp;C3052</f>
        <v>#N/A</v>
      </c>
      <c r="B3052" s="511">
        <f>'Sundurliðun Hlutabréf'!R65</f>
        <v>0</v>
      </c>
      <c r="C3052" s="503" t="s">
        <v>4945</v>
      </c>
      <c r="D3052" s="512"/>
      <c r="F3052" s="547"/>
      <c r="G3052" s="547">
        <f t="shared" si="96"/>
        <v>0</v>
      </c>
      <c r="H3052" s="547">
        <f t="shared" si="97"/>
        <v>0</v>
      </c>
    </row>
    <row r="3053" spans="1:8" x14ac:dyDescent="0.25">
      <c r="A3053" s="396" t="e">
        <f>"INN."&amp;EIGNIR!$B$3&amp;C3053</f>
        <v>#N/A</v>
      </c>
      <c r="B3053" s="511">
        <f>'Sundurliðun Hlutabréf'!R66</f>
        <v>0</v>
      </c>
      <c r="C3053" s="503" t="s">
        <v>4946</v>
      </c>
      <c r="D3053" s="512"/>
      <c r="F3053" s="547"/>
      <c r="G3053" s="547">
        <f t="shared" si="96"/>
        <v>0</v>
      </c>
      <c r="H3053" s="547">
        <f t="shared" si="97"/>
        <v>0</v>
      </c>
    </row>
    <row r="3054" spans="1:8" x14ac:dyDescent="0.25">
      <c r="A3054" s="396" t="e">
        <f>"INN."&amp;EIGNIR!$B$3&amp;C3054</f>
        <v>#N/A</v>
      </c>
      <c r="B3054" s="511">
        <f>'Sundurliðun Hlutabréf'!R67</f>
        <v>0</v>
      </c>
      <c r="C3054" s="503" t="s">
        <v>4947</v>
      </c>
      <c r="D3054" s="512"/>
      <c r="F3054" s="547"/>
      <c r="G3054" s="547">
        <f t="shared" si="96"/>
        <v>0</v>
      </c>
      <c r="H3054" s="547">
        <f t="shared" si="97"/>
        <v>0</v>
      </c>
    </row>
    <row r="3055" spans="1:8" x14ac:dyDescent="0.25">
      <c r="A3055" s="396" t="e">
        <f>"INN."&amp;EIGNIR!$B$3&amp;C3055</f>
        <v>#N/A</v>
      </c>
      <c r="B3055" s="511">
        <f>'Sundurliðun Hlutabréf'!R68</f>
        <v>0</v>
      </c>
      <c r="C3055" s="503" t="s">
        <v>4948</v>
      </c>
      <c r="D3055" s="512"/>
      <c r="F3055" s="547"/>
      <c r="G3055" s="547">
        <f t="shared" si="96"/>
        <v>0</v>
      </c>
      <c r="H3055" s="547">
        <f t="shared" si="97"/>
        <v>0</v>
      </c>
    </row>
    <row r="3056" spans="1:8" x14ac:dyDescent="0.25">
      <c r="A3056" s="396" t="e">
        <f>"INN."&amp;EIGNIR!$B$3&amp;C3056</f>
        <v>#N/A</v>
      </c>
      <c r="B3056" s="511">
        <f>'Sundurliðun Hlutabréf'!R69</f>
        <v>0</v>
      </c>
      <c r="C3056" s="503" t="s">
        <v>4949</v>
      </c>
      <c r="D3056" s="512"/>
      <c r="F3056" s="547"/>
      <c r="G3056" s="547">
        <f t="shared" si="96"/>
        <v>0</v>
      </c>
      <c r="H3056" s="547">
        <f t="shared" si="97"/>
        <v>0</v>
      </c>
    </row>
    <row r="3057" spans="1:8" x14ac:dyDescent="0.25">
      <c r="A3057" s="396" t="e">
        <f>"INN."&amp;EIGNIR!$B$3&amp;C3057</f>
        <v>#N/A</v>
      </c>
      <c r="B3057" s="511">
        <f>'Sundurliðun Hlutabréf'!R70</f>
        <v>0</v>
      </c>
      <c r="C3057" s="503" t="s">
        <v>4950</v>
      </c>
      <c r="D3057" s="512"/>
      <c r="F3057" s="547"/>
      <c r="G3057" s="547">
        <f t="shared" si="96"/>
        <v>0</v>
      </c>
      <c r="H3057" s="547">
        <f t="shared" si="97"/>
        <v>0</v>
      </c>
    </row>
    <row r="3058" spans="1:8" x14ac:dyDescent="0.25">
      <c r="A3058" s="396" t="e">
        <f>"INN."&amp;EIGNIR!$B$3&amp;C3058</f>
        <v>#N/A</v>
      </c>
      <c r="B3058" s="511">
        <f>'Sundurliðun Hlutabréf'!R71</f>
        <v>0</v>
      </c>
      <c r="C3058" s="503" t="s">
        <v>4951</v>
      </c>
      <c r="D3058" s="512"/>
      <c r="F3058" s="547"/>
      <c r="G3058" s="547">
        <f t="shared" si="96"/>
        <v>0</v>
      </c>
      <c r="H3058" s="547">
        <f t="shared" si="97"/>
        <v>0</v>
      </c>
    </row>
    <row r="3059" spans="1:8" x14ac:dyDescent="0.25">
      <c r="A3059" s="396" t="e">
        <f>"INN."&amp;EIGNIR!$B$3&amp;C3059</f>
        <v>#N/A</v>
      </c>
      <c r="B3059" s="511">
        <f>'Sundurliðun Hlutabréf'!R76</f>
        <v>0</v>
      </c>
      <c r="C3059" s="503" t="s">
        <v>4952</v>
      </c>
      <c r="D3059" s="512"/>
      <c r="F3059" s="547"/>
      <c r="G3059" s="547">
        <f t="shared" si="96"/>
        <v>0</v>
      </c>
      <c r="H3059" s="547">
        <f t="shared" si="97"/>
        <v>0</v>
      </c>
    </row>
    <row r="3060" spans="1:8" x14ac:dyDescent="0.25">
      <c r="A3060" s="396" t="e">
        <f>"INN."&amp;EIGNIR!$B$3&amp;C3060</f>
        <v>#N/A</v>
      </c>
      <c r="B3060" s="511">
        <f>'Sundurliðun Hlutabréf'!R77</f>
        <v>0</v>
      </c>
      <c r="C3060" s="503" t="s">
        <v>4953</v>
      </c>
      <c r="D3060" s="512"/>
      <c r="F3060" s="547"/>
      <c r="G3060" s="547">
        <f t="shared" si="96"/>
        <v>0</v>
      </c>
      <c r="H3060" s="547">
        <f t="shared" si="97"/>
        <v>0</v>
      </c>
    </row>
    <row r="3061" spans="1:8" x14ac:dyDescent="0.25">
      <c r="A3061" s="396" t="e">
        <f>"INN."&amp;EIGNIR!$B$3&amp;C3061</f>
        <v>#N/A</v>
      </c>
      <c r="B3061" s="511">
        <f>'Sundurliðun Hlutabréf'!R79</f>
        <v>0</v>
      </c>
      <c r="C3061" s="503" t="s">
        <v>4954</v>
      </c>
      <c r="D3061" s="512"/>
      <c r="F3061" s="547"/>
      <c r="G3061" s="547">
        <f t="shared" si="96"/>
        <v>0</v>
      </c>
      <c r="H3061" s="547">
        <f t="shared" si="97"/>
        <v>0</v>
      </c>
    </row>
    <row r="3062" spans="1:8" x14ac:dyDescent="0.25">
      <c r="A3062" s="396" t="e">
        <f>"INN."&amp;EIGNIR!$B$3&amp;C3062</f>
        <v>#N/A</v>
      </c>
      <c r="B3062" s="511">
        <f>'Sundurliðun Hlutabréf'!R82</f>
        <v>0</v>
      </c>
      <c r="C3062" s="503" t="s">
        <v>4955</v>
      </c>
      <c r="D3062" s="512"/>
      <c r="F3062" s="547"/>
      <c r="G3062" s="547">
        <f t="shared" si="96"/>
        <v>0</v>
      </c>
      <c r="H3062" s="547">
        <f t="shared" si="97"/>
        <v>0</v>
      </c>
    </row>
    <row r="3063" spans="1:8" x14ac:dyDescent="0.25">
      <c r="A3063" s="396" t="e">
        <f>"INN."&amp;EIGNIR!$B$3&amp;C3063</f>
        <v>#N/A</v>
      </c>
      <c r="B3063" s="511">
        <f>'Sundurliðun Hlutabréf'!R84</f>
        <v>0</v>
      </c>
      <c r="C3063" s="503" t="s">
        <v>4956</v>
      </c>
      <c r="D3063" s="512"/>
      <c r="F3063" s="547"/>
      <c r="G3063" s="547">
        <f t="shared" si="96"/>
        <v>0</v>
      </c>
      <c r="H3063" s="547">
        <f t="shared" si="97"/>
        <v>0</v>
      </c>
    </row>
    <row r="3064" spans="1:8" x14ac:dyDescent="0.25">
      <c r="A3064" s="396" t="e">
        <f>"INN."&amp;EIGNIR!$B$3&amp;C3064</f>
        <v>#N/A</v>
      </c>
      <c r="B3064" s="511">
        <f>'Sundurliðun Hlutabréf'!S5</f>
        <v>0</v>
      </c>
      <c r="C3064" s="503" t="s">
        <v>4957</v>
      </c>
      <c r="D3064" s="512" t="s">
        <v>4958</v>
      </c>
      <c r="F3064" s="547"/>
      <c r="G3064" s="547">
        <f t="shared" si="96"/>
        <v>0</v>
      </c>
      <c r="H3064" s="547">
        <f t="shared" si="97"/>
        <v>0</v>
      </c>
    </row>
    <row r="3065" spans="1:8" x14ac:dyDescent="0.25">
      <c r="A3065" s="396" t="e">
        <f>"INN."&amp;EIGNIR!$B$3&amp;C3065</f>
        <v>#N/A</v>
      </c>
      <c r="B3065" s="511">
        <f>'Sundurliðun Hlutabréf'!S6</f>
        <v>0</v>
      </c>
      <c r="C3065" s="503" t="s">
        <v>4959</v>
      </c>
      <c r="D3065" s="512"/>
      <c r="F3065" s="547"/>
      <c r="G3065" s="547">
        <f t="shared" si="96"/>
        <v>0</v>
      </c>
      <c r="H3065" s="547">
        <f t="shared" si="97"/>
        <v>0</v>
      </c>
    </row>
    <row r="3066" spans="1:8" x14ac:dyDescent="0.25">
      <c r="A3066" s="396" t="e">
        <f>"INN."&amp;EIGNIR!$B$3&amp;C3066</f>
        <v>#N/A</v>
      </c>
      <c r="B3066" s="511">
        <f>'Sundurliðun Hlutabréf'!S7</f>
        <v>0</v>
      </c>
      <c r="C3066" s="503" t="s">
        <v>4960</v>
      </c>
      <c r="D3066" s="512"/>
      <c r="F3066" s="547"/>
      <c r="G3066" s="547">
        <f t="shared" si="96"/>
        <v>0</v>
      </c>
      <c r="H3066" s="547">
        <f t="shared" si="97"/>
        <v>0</v>
      </c>
    </row>
    <row r="3067" spans="1:8" x14ac:dyDescent="0.25">
      <c r="A3067" s="396" t="e">
        <f>"INN."&amp;EIGNIR!$B$3&amp;C3067</f>
        <v>#N/A</v>
      </c>
      <c r="B3067" s="511">
        <f>'Sundurliðun Hlutabréf'!S8</f>
        <v>0</v>
      </c>
      <c r="C3067" s="503" t="s">
        <v>4961</v>
      </c>
      <c r="D3067" s="512"/>
      <c r="F3067" s="547"/>
      <c r="G3067" s="547">
        <f t="shared" si="96"/>
        <v>0</v>
      </c>
      <c r="H3067" s="547">
        <f t="shared" si="97"/>
        <v>0</v>
      </c>
    </row>
    <row r="3068" spans="1:8" x14ac:dyDescent="0.25">
      <c r="A3068" s="396" t="e">
        <f>"INN."&amp;EIGNIR!$B$3&amp;C3068</f>
        <v>#N/A</v>
      </c>
      <c r="B3068" s="511">
        <f>'Sundurliðun Hlutabréf'!S9</f>
        <v>0</v>
      </c>
      <c r="C3068" s="503" t="s">
        <v>4962</v>
      </c>
      <c r="D3068" s="512"/>
      <c r="F3068" s="547"/>
      <c r="G3068" s="547">
        <f t="shared" si="96"/>
        <v>0</v>
      </c>
      <c r="H3068" s="547">
        <f t="shared" si="97"/>
        <v>0</v>
      </c>
    </row>
    <row r="3069" spans="1:8" x14ac:dyDescent="0.25">
      <c r="A3069" s="396" t="e">
        <f>"INN."&amp;EIGNIR!$B$3&amp;C3069</f>
        <v>#N/A</v>
      </c>
      <c r="B3069" s="511">
        <f>'Sundurliðun Hlutabréf'!S10</f>
        <v>0</v>
      </c>
      <c r="C3069" s="503" t="s">
        <v>4963</v>
      </c>
      <c r="D3069" s="512"/>
      <c r="F3069" s="547"/>
      <c r="G3069" s="547">
        <f t="shared" si="96"/>
        <v>0</v>
      </c>
      <c r="H3069" s="547">
        <f t="shared" si="97"/>
        <v>0</v>
      </c>
    </row>
    <row r="3070" spans="1:8" x14ac:dyDescent="0.25">
      <c r="A3070" s="396" t="e">
        <f>"INN."&amp;EIGNIR!$B$3&amp;C3070</f>
        <v>#N/A</v>
      </c>
      <c r="B3070" s="511">
        <f>'Sundurliðun Hlutabréf'!S11</f>
        <v>0</v>
      </c>
      <c r="C3070" s="503" t="s">
        <v>4964</v>
      </c>
      <c r="D3070" s="512"/>
      <c r="F3070" s="547"/>
      <c r="G3070" s="547">
        <f t="shared" si="96"/>
        <v>0</v>
      </c>
      <c r="H3070" s="547">
        <f t="shared" si="97"/>
        <v>0</v>
      </c>
    </row>
    <row r="3071" spans="1:8" x14ac:dyDescent="0.25">
      <c r="A3071" s="396" t="e">
        <f>"INN."&amp;EIGNIR!$B$3&amp;C3071</f>
        <v>#N/A</v>
      </c>
      <c r="B3071" s="511">
        <f>'Sundurliðun Hlutabréf'!S12</f>
        <v>0</v>
      </c>
      <c r="C3071" s="503" t="s">
        <v>4965</v>
      </c>
      <c r="D3071" s="512"/>
      <c r="F3071" s="547"/>
      <c r="G3071" s="547">
        <f t="shared" si="96"/>
        <v>0</v>
      </c>
      <c r="H3071" s="547">
        <f t="shared" si="97"/>
        <v>0</v>
      </c>
    </row>
    <row r="3072" spans="1:8" x14ac:dyDescent="0.25">
      <c r="A3072" s="396" t="e">
        <f>"INN."&amp;EIGNIR!$B$3&amp;C3072</f>
        <v>#N/A</v>
      </c>
      <c r="B3072" s="511">
        <f>'Sundurliðun Hlutabréf'!S13</f>
        <v>0</v>
      </c>
      <c r="C3072" s="503" t="s">
        <v>4966</v>
      </c>
      <c r="D3072" s="512"/>
      <c r="F3072" s="547"/>
      <c r="G3072" s="547">
        <f t="shared" ref="G3072:G3135" si="98">+F3072-B3072</f>
        <v>0</v>
      </c>
      <c r="H3072" s="547">
        <f t="shared" si="97"/>
        <v>0</v>
      </c>
    </row>
    <row r="3073" spans="1:8" x14ac:dyDescent="0.25">
      <c r="A3073" s="396" t="e">
        <f>"INN."&amp;EIGNIR!$B$3&amp;C3073</f>
        <v>#N/A</v>
      </c>
      <c r="B3073" s="511">
        <f>'Sundurliðun Hlutabréf'!S14</f>
        <v>0</v>
      </c>
      <c r="C3073" s="503" t="s">
        <v>4967</v>
      </c>
      <c r="D3073" s="512"/>
      <c r="F3073" s="547"/>
      <c r="G3073" s="547">
        <f t="shared" si="98"/>
        <v>0</v>
      </c>
      <c r="H3073" s="547">
        <f t="shared" ref="H3073:H3136" si="99">+ABS(G3073)</f>
        <v>0</v>
      </c>
    </row>
    <row r="3074" spans="1:8" x14ac:dyDescent="0.25">
      <c r="A3074" s="396" t="e">
        <f>"INN."&amp;EIGNIR!$B$3&amp;C3074</f>
        <v>#N/A</v>
      </c>
      <c r="B3074" s="511">
        <f>'Sundurliðun Hlutabréf'!S15</f>
        <v>0</v>
      </c>
      <c r="C3074" s="503" t="s">
        <v>4968</v>
      </c>
      <c r="D3074" s="512"/>
      <c r="F3074" s="547"/>
      <c r="G3074" s="547">
        <f t="shared" si="98"/>
        <v>0</v>
      </c>
      <c r="H3074" s="547">
        <f t="shared" si="99"/>
        <v>0</v>
      </c>
    </row>
    <row r="3075" spans="1:8" x14ac:dyDescent="0.25">
      <c r="A3075" s="396" t="e">
        <f>"INN."&amp;EIGNIR!$B$3&amp;C3075</f>
        <v>#N/A</v>
      </c>
      <c r="B3075" s="511">
        <f>'Sundurliðun Hlutabréf'!S16</f>
        <v>0</v>
      </c>
      <c r="C3075" s="503" t="s">
        <v>4969</v>
      </c>
      <c r="D3075" s="512"/>
      <c r="F3075" s="547"/>
      <c r="G3075" s="547">
        <f t="shared" si="98"/>
        <v>0</v>
      </c>
      <c r="H3075" s="547">
        <f t="shared" si="99"/>
        <v>0</v>
      </c>
    </row>
    <row r="3076" spans="1:8" x14ac:dyDescent="0.25">
      <c r="A3076" s="396" t="e">
        <f>"INN."&amp;EIGNIR!$B$3&amp;C3076</f>
        <v>#N/A</v>
      </c>
      <c r="B3076" s="511">
        <f>'Sundurliðun Hlutabréf'!S17</f>
        <v>0</v>
      </c>
      <c r="C3076" s="503" t="s">
        <v>4970</v>
      </c>
      <c r="D3076" s="512"/>
      <c r="F3076" s="547"/>
      <c r="G3076" s="547">
        <f t="shared" si="98"/>
        <v>0</v>
      </c>
      <c r="H3076" s="547">
        <f t="shared" si="99"/>
        <v>0</v>
      </c>
    </row>
    <row r="3077" spans="1:8" x14ac:dyDescent="0.25">
      <c r="A3077" s="396" t="e">
        <f>"INN."&amp;EIGNIR!$B$3&amp;C3077</f>
        <v>#N/A</v>
      </c>
      <c r="B3077" s="511">
        <f>'Sundurliðun Hlutabréf'!S18</f>
        <v>0</v>
      </c>
      <c r="C3077" s="503" t="s">
        <v>4971</v>
      </c>
      <c r="D3077" s="512"/>
      <c r="F3077" s="547"/>
      <c r="G3077" s="547">
        <f t="shared" si="98"/>
        <v>0</v>
      </c>
      <c r="H3077" s="547">
        <f t="shared" si="99"/>
        <v>0</v>
      </c>
    </row>
    <row r="3078" spans="1:8" x14ac:dyDescent="0.25">
      <c r="A3078" s="396" t="e">
        <f>"INN."&amp;EIGNIR!$B$3&amp;C3078</f>
        <v>#N/A</v>
      </c>
      <c r="B3078" s="511">
        <f>'Sundurliðun Hlutabréf'!S23</f>
        <v>0</v>
      </c>
      <c r="C3078" s="503" t="s">
        <v>4972</v>
      </c>
      <c r="D3078" s="512"/>
      <c r="F3078" s="547"/>
      <c r="G3078" s="547">
        <f t="shared" si="98"/>
        <v>0</v>
      </c>
      <c r="H3078" s="547">
        <f t="shared" si="99"/>
        <v>0</v>
      </c>
    </row>
    <row r="3079" spans="1:8" x14ac:dyDescent="0.25">
      <c r="A3079" s="396" t="e">
        <f>"INN."&amp;EIGNIR!$B$3&amp;C3079</f>
        <v>#N/A</v>
      </c>
      <c r="B3079" s="511">
        <f>'Sundurliðun Hlutabréf'!S24</f>
        <v>0</v>
      </c>
      <c r="C3079" s="503" t="s">
        <v>4973</v>
      </c>
      <c r="D3079" s="512"/>
      <c r="F3079" s="547"/>
      <c r="G3079" s="547">
        <f t="shared" si="98"/>
        <v>0</v>
      </c>
      <c r="H3079" s="547">
        <f t="shared" si="99"/>
        <v>0</v>
      </c>
    </row>
    <row r="3080" spans="1:8" x14ac:dyDescent="0.25">
      <c r="A3080" s="396" t="e">
        <f>"INN."&amp;EIGNIR!$B$3&amp;C3080</f>
        <v>#N/A</v>
      </c>
      <c r="B3080" s="511">
        <f>'Sundurliðun Hlutabréf'!S26</f>
        <v>0</v>
      </c>
      <c r="C3080" s="503" t="s">
        <v>4974</v>
      </c>
      <c r="D3080" s="512"/>
      <c r="F3080" s="547"/>
      <c r="G3080" s="547">
        <f t="shared" si="98"/>
        <v>0</v>
      </c>
      <c r="H3080" s="547">
        <f t="shared" si="99"/>
        <v>0</v>
      </c>
    </row>
    <row r="3081" spans="1:8" x14ac:dyDescent="0.25">
      <c r="A3081" s="396" t="e">
        <f>"INN."&amp;EIGNIR!$B$3&amp;C3081</f>
        <v>#N/A</v>
      </c>
      <c r="B3081" s="511">
        <f>'Sundurliðun Hlutabréf'!S27</f>
        <v>0</v>
      </c>
      <c r="C3081" s="503" t="s">
        <v>4975</v>
      </c>
      <c r="D3081" s="512"/>
      <c r="F3081" s="547"/>
      <c r="G3081" s="547">
        <f t="shared" si="98"/>
        <v>0</v>
      </c>
      <c r="H3081" s="547">
        <f t="shared" si="99"/>
        <v>0</v>
      </c>
    </row>
    <row r="3082" spans="1:8" x14ac:dyDescent="0.25">
      <c r="A3082" s="396" t="e">
        <f>"INN."&amp;EIGNIR!$B$3&amp;C3082</f>
        <v>#N/A</v>
      </c>
      <c r="B3082" s="511">
        <f>'Sundurliðun Hlutabréf'!S28</f>
        <v>0</v>
      </c>
      <c r="C3082" s="503" t="s">
        <v>4976</v>
      </c>
      <c r="D3082" s="512"/>
      <c r="F3082" s="547"/>
      <c r="G3082" s="547">
        <f t="shared" si="98"/>
        <v>0</v>
      </c>
      <c r="H3082" s="547">
        <f t="shared" si="99"/>
        <v>0</v>
      </c>
    </row>
    <row r="3083" spans="1:8" x14ac:dyDescent="0.25">
      <c r="A3083" s="396" t="e">
        <f>"INN."&amp;EIGNIR!$B$3&amp;C3083</f>
        <v>#N/A</v>
      </c>
      <c r="B3083" s="511">
        <f>'Sundurliðun Hlutabréf'!S29</f>
        <v>0</v>
      </c>
      <c r="C3083" s="503" t="s">
        <v>4977</v>
      </c>
      <c r="D3083" s="512"/>
      <c r="F3083" s="547"/>
      <c r="G3083" s="547">
        <f t="shared" si="98"/>
        <v>0</v>
      </c>
      <c r="H3083" s="547">
        <f t="shared" si="99"/>
        <v>0</v>
      </c>
    </row>
    <row r="3084" spans="1:8" x14ac:dyDescent="0.25">
      <c r="A3084" s="396" t="e">
        <f>"INN."&amp;EIGNIR!$B$3&amp;C3084</f>
        <v>#N/A</v>
      </c>
      <c r="B3084" s="511">
        <f>'Sundurliðun Hlutabréf'!S31</f>
        <v>0</v>
      </c>
      <c r="C3084" s="503" t="s">
        <v>4978</v>
      </c>
      <c r="D3084" s="512"/>
      <c r="F3084" s="547"/>
      <c r="G3084" s="547">
        <f t="shared" si="98"/>
        <v>0</v>
      </c>
      <c r="H3084" s="547">
        <f t="shared" si="99"/>
        <v>0</v>
      </c>
    </row>
    <row r="3085" spans="1:8" x14ac:dyDescent="0.25">
      <c r="A3085" s="396" t="e">
        <f>"INN."&amp;EIGNIR!$B$3&amp;C3085</f>
        <v>#N/A</v>
      </c>
      <c r="B3085" s="511">
        <f>'Sundurliðun Hlutabréf'!S32</f>
        <v>0</v>
      </c>
      <c r="C3085" s="503" t="s">
        <v>4979</v>
      </c>
      <c r="D3085" s="512"/>
      <c r="F3085" s="547"/>
      <c r="G3085" s="547">
        <f t="shared" si="98"/>
        <v>0</v>
      </c>
      <c r="H3085" s="547">
        <f t="shared" si="99"/>
        <v>0</v>
      </c>
    </row>
    <row r="3086" spans="1:8" x14ac:dyDescent="0.25">
      <c r="A3086" s="396" t="e">
        <f>"INN."&amp;EIGNIR!$B$3&amp;C3086</f>
        <v>#N/A</v>
      </c>
      <c r="B3086" s="511">
        <f>'Sundurliðun Hlutabréf'!S33</f>
        <v>0</v>
      </c>
      <c r="C3086" s="503" t="s">
        <v>4980</v>
      </c>
      <c r="D3086" s="512"/>
      <c r="F3086" s="547"/>
      <c r="G3086" s="547">
        <f t="shared" si="98"/>
        <v>0</v>
      </c>
      <c r="H3086" s="547">
        <f t="shared" si="99"/>
        <v>0</v>
      </c>
    </row>
    <row r="3087" spans="1:8" x14ac:dyDescent="0.25">
      <c r="A3087" s="396" t="e">
        <f>"INN."&amp;EIGNIR!$B$3&amp;C3087</f>
        <v>#N/A</v>
      </c>
      <c r="B3087" s="511">
        <f>'Sundurliðun Hlutabréf'!S34</f>
        <v>0</v>
      </c>
      <c r="C3087" s="503" t="s">
        <v>4981</v>
      </c>
      <c r="D3087" s="512"/>
      <c r="F3087" s="547"/>
      <c r="G3087" s="547">
        <f t="shared" si="98"/>
        <v>0</v>
      </c>
      <c r="H3087" s="547">
        <f t="shared" si="99"/>
        <v>0</v>
      </c>
    </row>
    <row r="3088" spans="1:8" x14ac:dyDescent="0.25">
      <c r="A3088" s="396" t="e">
        <f>"INN."&amp;EIGNIR!$B$3&amp;C3088</f>
        <v>#N/A</v>
      </c>
      <c r="B3088" s="511">
        <f>'Sundurliðun Hlutabréf'!S35</f>
        <v>0</v>
      </c>
      <c r="C3088" s="503" t="s">
        <v>4982</v>
      </c>
      <c r="D3088" s="512"/>
      <c r="F3088" s="547"/>
      <c r="G3088" s="547">
        <f t="shared" si="98"/>
        <v>0</v>
      </c>
      <c r="H3088" s="547">
        <f t="shared" si="99"/>
        <v>0</v>
      </c>
    </row>
    <row r="3089" spans="1:8" x14ac:dyDescent="0.25">
      <c r="A3089" s="396" t="e">
        <f>"INN."&amp;EIGNIR!$B$3&amp;C3089</f>
        <v>#N/A</v>
      </c>
      <c r="B3089" s="511">
        <f>'Sundurliðun Hlutabréf'!S36</f>
        <v>0</v>
      </c>
      <c r="C3089" s="503" t="s">
        <v>4983</v>
      </c>
      <c r="D3089" s="512"/>
      <c r="F3089" s="547"/>
      <c r="G3089" s="547">
        <f t="shared" si="98"/>
        <v>0</v>
      </c>
      <c r="H3089" s="547">
        <f t="shared" si="99"/>
        <v>0</v>
      </c>
    </row>
    <row r="3090" spans="1:8" x14ac:dyDescent="0.25">
      <c r="A3090" s="396" t="e">
        <f>"INN."&amp;EIGNIR!$B$3&amp;C3090</f>
        <v>#N/A</v>
      </c>
      <c r="B3090" s="511">
        <f>'Sundurliðun Hlutabréf'!S37</f>
        <v>0</v>
      </c>
      <c r="C3090" s="503" t="s">
        <v>4984</v>
      </c>
      <c r="D3090" s="512"/>
      <c r="F3090" s="547"/>
      <c r="G3090" s="547">
        <f t="shared" si="98"/>
        <v>0</v>
      </c>
      <c r="H3090" s="547">
        <f t="shared" si="99"/>
        <v>0</v>
      </c>
    </row>
    <row r="3091" spans="1:8" x14ac:dyDescent="0.25">
      <c r="A3091" s="396" t="e">
        <f>"INN."&amp;EIGNIR!$B$3&amp;C3091</f>
        <v>#N/A</v>
      </c>
      <c r="B3091" s="511">
        <f>'Sundurliðun Hlutabréf'!S38</f>
        <v>0</v>
      </c>
      <c r="C3091" s="503" t="s">
        <v>4985</v>
      </c>
      <c r="D3091" s="512"/>
      <c r="F3091" s="547"/>
      <c r="G3091" s="547">
        <f t="shared" si="98"/>
        <v>0</v>
      </c>
      <c r="H3091" s="547">
        <f t="shared" si="99"/>
        <v>0</v>
      </c>
    </row>
    <row r="3092" spans="1:8" x14ac:dyDescent="0.25">
      <c r="A3092" s="396" t="e">
        <f>"INN."&amp;EIGNIR!$B$3&amp;C3092</f>
        <v>#N/A</v>
      </c>
      <c r="B3092" s="511">
        <f>'Sundurliðun Hlutabréf'!S39</f>
        <v>0</v>
      </c>
      <c r="C3092" s="503" t="s">
        <v>4986</v>
      </c>
      <c r="D3092" s="512"/>
      <c r="F3092" s="547"/>
      <c r="G3092" s="547">
        <f t="shared" si="98"/>
        <v>0</v>
      </c>
      <c r="H3092" s="547">
        <f t="shared" si="99"/>
        <v>0</v>
      </c>
    </row>
    <row r="3093" spans="1:8" x14ac:dyDescent="0.25">
      <c r="A3093" s="396" t="e">
        <f>"INN."&amp;EIGNIR!$B$3&amp;C3093</f>
        <v>#N/A</v>
      </c>
      <c r="B3093" s="511">
        <f>'Sundurliðun Hlutabréf'!S40</f>
        <v>0</v>
      </c>
      <c r="C3093" s="503" t="s">
        <v>4987</v>
      </c>
      <c r="D3093" s="512"/>
      <c r="F3093" s="547"/>
      <c r="G3093" s="547">
        <f t="shared" si="98"/>
        <v>0</v>
      </c>
      <c r="H3093" s="547">
        <f t="shared" si="99"/>
        <v>0</v>
      </c>
    </row>
    <row r="3094" spans="1:8" x14ac:dyDescent="0.25">
      <c r="A3094" s="396" t="e">
        <f>"INN."&amp;EIGNIR!$B$3&amp;C3094</f>
        <v>#N/A</v>
      </c>
      <c r="B3094" s="511">
        <f>'Sundurliðun Hlutabréf'!S41</f>
        <v>0</v>
      </c>
      <c r="C3094" s="503" t="s">
        <v>4988</v>
      </c>
      <c r="D3094" s="512"/>
      <c r="F3094" s="547"/>
      <c r="G3094" s="547">
        <f t="shared" si="98"/>
        <v>0</v>
      </c>
      <c r="H3094" s="547">
        <f t="shared" si="99"/>
        <v>0</v>
      </c>
    </row>
    <row r="3095" spans="1:8" x14ac:dyDescent="0.25">
      <c r="A3095" s="396" t="e">
        <f>"INN."&amp;EIGNIR!$B$3&amp;C3095</f>
        <v>#N/A</v>
      </c>
      <c r="B3095" s="511">
        <f>'Sundurliðun Hlutabréf'!S42</f>
        <v>0</v>
      </c>
      <c r="C3095" s="503" t="s">
        <v>4989</v>
      </c>
      <c r="D3095" s="512"/>
      <c r="F3095" s="547"/>
      <c r="G3095" s="547">
        <f t="shared" si="98"/>
        <v>0</v>
      </c>
      <c r="H3095" s="547">
        <f t="shared" si="99"/>
        <v>0</v>
      </c>
    </row>
    <row r="3096" spans="1:8" x14ac:dyDescent="0.25">
      <c r="A3096" s="396" t="e">
        <f>"INN."&amp;EIGNIR!$B$3&amp;C3096</f>
        <v>#N/A</v>
      </c>
      <c r="B3096" s="511">
        <f>'Sundurliðun Hlutabréf'!S43</f>
        <v>0</v>
      </c>
      <c r="C3096" s="503" t="s">
        <v>4990</v>
      </c>
      <c r="D3096" s="512"/>
      <c r="F3096" s="547"/>
      <c r="G3096" s="547">
        <f t="shared" si="98"/>
        <v>0</v>
      </c>
      <c r="H3096" s="547">
        <f t="shared" si="99"/>
        <v>0</v>
      </c>
    </row>
    <row r="3097" spans="1:8" x14ac:dyDescent="0.25">
      <c r="A3097" s="396" t="e">
        <f>"INN."&amp;EIGNIR!$B$3&amp;C3097</f>
        <v>#N/A</v>
      </c>
      <c r="B3097" s="511">
        <f>'Sundurliðun Hlutabréf'!S44</f>
        <v>0</v>
      </c>
      <c r="C3097" s="503" t="s">
        <v>4991</v>
      </c>
      <c r="D3097" s="512"/>
      <c r="F3097" s="547"/>
      <c r="G3097" s="547">
        <f t="shared" si="98"/>
        <v>0</v>
      </c>
      <c r="H3097" s="547">
        <f t="shared" si="99"/>
        <v>0</v>
      </c>
    </row>
    <row r="3098" spans="1:8" x14ac:dyDescent="0.25">
      <c r="A3098" s="396" t="e">
        <f>"INN."&amp;EIGNIR!$B$3&amp;C3098</f>
        <v>#N/A</v>
      </c>
      <c r="B3098" s="511">
        <f>'Sundurliðun Hlutabréf'!S45</f>
        <v>0</v>
      </c>
      <c r="C3098" s="503" t="s">
        <v>4992</v>
      </c>
      <c r="D3098" s="512"/>
      <c r="F3098" s="547"/>
      <c r="G3098" s="547">
        <f t="shared" si="98"/>
        <v>0</v>
      </c>
      <c r="H3098" s="547">
        <f t="shared" si="99"/>
        <v>0</v>
      </c>
    </row>
    <row r="3099" spans="1:8" x14ac:dyDescent="0.25">
      <c r="A3099" s="396" t="e">
        <f>"INN."&amp;EIGNIR!$B$3&amp;C3099</f>
        <v>#N/A</v>
      </c>
      <c r="B3099" s="511">
        <f>'Sundurliðun Hlutabréf'!S50</f>
        <v>0</v>
      </c>
      <c r="C3099" s="503" t="s">
        <v>4993</v>
      </c>
      <c r="D3099" s="512"/>
      <c r="F3099" s="547"/>
      <c r="G3099" s="547">
        <f t="shared" si="98"/>
        <v>0</v>
      </c>
      <c r="H3099" s="547">
        <f t="shared" si="99"/>
        <v>0</v>
      </c>
    </row>
    <row r="3100" spans="1:8" x14ac:dyDescent="0.25">
      <c r="A3100" s="396" t="e">
        <f>"INN."&amp;EIGNIR!$B$3&amp;C3100</f>
        <v>#N/A</v>
      </c>
      <c r="B3100" s="511">
        <f>'Sundurliðun Hlutabréf'!S51</f>
        <v>0</v>
      </c>
      <c r="C3100" s="503" t="s">
        <v>4994</v>
      </c>
      <c r="D3100" s="512"/>
      <c r="F3100" s="547"/>
      <c r="G3100" s="547">
        <f t="shared" si="98"/>
        <v>0</v>
      </c>
      <c r="H3100" s="547">
        <f t="shared" si="99"/>
        <v>0</v>
      </c>
    </row>
    <row r="3101" spans="1:8" x14ac:dyDescent="0.25">
      <c r="A3101" s="396" t="e">
        <f>"INN."&amp;EIGNIR!$B$3&amp;C3101</f>
        <v>#N/A</v>
      </c>
      <c r="B3101" s="511">
        <f>'Sundurliðun Hlutabréf'!S53</f>
        <v>0</v>
      </c>
      <c r="C3101" s="503" t="s">
        <v>4995</v>
      </c>
      <c r="D3101" s="512"/>
      <c r="F3101" s="547"/>
      <c r="G3101" s="547">
        <f t="shared" si="98"/>
        <v>0</v>
      </c>
      <c r="H3101" s="547">
        <f t="shared" si="99"/>
        <v>0</v>
      </c>
    </row>
    <row r="3102" spans="1:8" x14ac:dyDescent="0.25">
      <c r="A3102" s="396" t="e">
        <f>"INN."&amp;EIGNIR!$B$3&amp;C3102</f>
        <v>#N/A</v>
      </c>
      <c r="B3102" s="511">
        <f>'Sundurliðun Hlutabréf'!S56</f>
        <v>0</v>
      </c>
      <c r="C3102" s="503" t="s">
        <v>4996</v>
      </c>
      <c r="D3102" s="512"/>
      <c r="F3102" s="547"/>
      <c r="G3102" s="547">
        <f t="shared" si="98"/>
        <v>0</v>
      </c>
      <c r="H3102" s="547">
        <f t="shared" si="99"/>
        <v>0</v>
      </c>
    </row>
    <row r="3103" spans="1:8" x14ac:dyDescent="0.25">
      <c r="A3103" s="396" t="e">
        <f>"INN."&amp;EIGNIR!$B$3&amp;C3103</f>
        <v>#N/A</v>
      </c>
      <c r="B3103" s="511">
        <f>'Sundurliðun Hlutabréf'!S58</f>
        <v>0</v>
      </c>
      <c r="C3103" s="503" t="s">
        <v>4997</v>
      </c>
      <c r="D3103" s="512"/>
      <c r="F3103" s="547"/>
      <c r="G3103" s="547">
        <f t="shared" si="98"/>
        <v>0</v>
      </c>
      <c r="H3103" s="547">
        <f t="shared" si="99"/>
        <v>0</v>
      </c>
    </row>
    <row r="3104" spans="1:8" x14ac:dyDescent="0.25">
      <c r="A3104" s="396" t="e">
        <f>"INN."&amp;EIGNIR!$B$3&amp;C3104</f>
        <v>#N/A</v>
      </c>
      <c r="B3104" s="511">
        <f>'Sundurliðun Hlutabréf'!S59</f>
        <v>0</v>
      </c>
      <c r="C3104" s="503" t="s">
        <v>4998</v>
      </c>
      <c r="D3104" s="512"/>
      <c r="F3104" s="547"/>
      <c r="G3104" s="547">
        <f t="shared" si="98"/>
        <v>0</v>
      </c>
      <c r="H3104" s="547">
        <f t="shared" si="99"/>
        <v>0</v>
      </c>
    </row>
    <row r="3105" spans="1:8" x14ac:dyDescent="0.25">
      <c r="A3105" s="396" t="e">
        <f>"INN."&amp;EIGNIR!$B$3&amp;C3105</f>
        <v>#N/A</v>
      </c>
      <c r="B3105" s="511">
        <f>'Sundurliðun Hlutabréf'!S60</f>
        <v>0</v>
      </c>
      <c r="C3105" s="503" t="s">
        <v>4999</v>
      </c>
      <c r="D3105" s="512"/>
      <c r="F3105" s="547"/>
      <c r="G3105" s="547">
        <f t="shared" si="98"/>
        <v>0</v>
      </c>
      <c r="H3105" s="547">
        <f t="shared" si="99"/>
        <v>0</v>
      </c>
    </row>
    <row r="3106" spans="1:8" x14ac:dyDescent="0.25">
      <c r="A3106" s="396" t="e">
        <f>"INN."&amp;EIGNIR!$B$3&amp;C3106</f>
        <v>#N/A</v>
      </c>
      <c r="B3106" s="511">
        <f>'Sundurliðun Hlutabréf'!S61</f>
        <v>0</v>
      </c>
      <c r="C3106" s="503" t="s">
        <v>5000</v>
      </c>
      <c r="D3106" s="512"/>
      <c r="F3106" s="547"/>
      <c r="G3106" s="547">
        <f t="shared" si="98"/>
        <v>0</v>
      </c>
      <c r="H3106" s="547">
        <f t="shared" si="99"/>
        <v>0</v>
      </c>
    </row>
    <row r="3107" spans="1:8" x14ac:dyDescent="0.25">
      <c r="A3107" s="396" t="e">
        <f>"INN."&amp;EIGNIR!$B$3&amp;C3107</f>
        <v>#N/A</v>
      </c>
      <c r="B3107" s="511">
        <f>'Sundurliðun Hlutabréf'!S62</f>
        <v>0</v>
      </c>
      <c r="C3107" s="503" t="s">
        <v>5001</v>
      </c>
      <c r="D3107" s="512"/>
      <c r="F3107" s="547"/>
      <c r="G3107" s="547">
        <f t="shared" si="98"/>
        <v>0</v>
      </c>
      <c r="H3107" s="547">
        <f t="shared" si="99"/>
        <v>0</v>
      </c>
    </row>
    <row r="3108" spans="1:8" x14ac:dyDescent="0.25">
      <c r="A3108" s="396" t="e">
        <f>"INN."&amp;EIGNIR!$B$3&amp;C3108</f>
        <v>#N/A</v>
      </c>
      <c r="B3108" s="511">
        <f>'Sundurliðun Hlutabréf'!S63</f>
        <v>0</v>
      </c>
      <c r="C3108" s="503" t="s">
        <v>5002</v>
      </c>
      <c r="D3108" s="512"/>
      <c r="F3108" s="547"/>
      <c r="G3108" s="547">
        <f t="shared" si="98"/>
        <v>0</v>
      </c>
      <c r="H3108" s="547">
        <f t="shared" si="99"/>
        <v>0</v>
      </c>
    </row>
    <row r="3109" spans="1:8" x14ac:dyDescent="0.25">
      <c r="A3109" s="396" t="e">
        <f>"INN."&amp;EIGNIR!$B$3&amp;C3109</f>
        <v>#N/A</v>
      </c>
      <c r="B3109" s="511">
        <f>'Sundurliðun Hlutabréf'!S64</f>
        <v>0</v>
      </c>
      <c r="C3109" s="503" t="s">
        <v>5003</v>
      </c>
      <c r="D3109" s="512"/>
      <c r="F3109" s="547"/>
      <c r="G3109" s="547">
        <f t="shared" si="98"/>
        <v>0</v>
      </c>
      <c r="H3109" s="547">
        <f t="shared" si="99"/>
        <v>0</v>
      </c>
    </row>
    <row r="3110" spans="1:8" x14ac:dyDescent="0.25">
      <c r="A3110" s="396" t="e">
        <f>"INN."&amp;EIGNIR!$B$3&amp;C3110</f>
        <v>#N/A</v>
      </c>
      <c r="B3110" s="511">
        <f>'Sundurliðun Hlutabréf'!S65</f>
        <v>0</v>
      </c>
      <c r="C3110" s="503" t="s">
        <v>5004</v>
      </c>
      <c r="D3110" s="512"/>
      <c r="F3110" s="547"/>
      <c r="G3110" s="547">
        <f t="shared" si="98"/>
        <v>0</v>
      </c>
      <c r="H3110" s="547">
        <f t="shared" si="99"/>
        <v>0</v>
      </c>
    </row>
    <row r="3111" spans="1:8" x14ac:dyDescent="0.25">
      <c r="A3111" s="396" t="e">
        <f>"INN."&amp;EIGNIR!$B$3&amp;C3111</f>
        <v>#N/A</v>
      </c>
      <c r="B3111" s="511">
        <f>'Sundurliðun Hlutabréf'!S66</f>
        <v>0</v>
      </c>
      <c r="C3111" s="503" t="s">
        <v>5005</v>
      </c>
      <c r="D3111" s="512"/>
      <c r="F3111" s="547"/>
      <c r="G3111" s="547">
        <f t="shared" si="98"/>
        <v>0</v>
      </c>
      <c r="H3111" s="547">
        <f t="shared" si="99"/>
        <v>0</v>
      </c>
    </row>
    <row r="3112" spans="1:8" x14ac:dyDescent="0.25">
      <c r="A3112" s="396" t="e">
        <f>"INN."&amp;EIGNIR!$B$3&amp;C3112</f>
        <v>#N/A</v>
      </c>
      <c r="B3112" s="511">
        <f>'Sundurliðun Hlutabréf'!S67</f>
        <v>0</v>
      </c>
      <c r="C3112" s="503" t="s">
        <v>5006</v>
      </c>
      <c r="D3112" s="512"/>
      <c r="F3112" s="547"/>
      <c r="G3112" s="547">
        <f t="shared" si="98"/>
        <v>0</v>
      </c>
      <c r="H3112" s="547">
        <f t="shared" si="99"/>
        <v>0</v>
      </c>
    </row>
    <row r="3113" spans="1:8" x14ac:dyDescent="0.25">
      <c r="A3113" s="396" t="e">
        <f>"INN."&amp;EIGNIR!$B$3&amp;C3113</f>
        <v>#N/A</v>
      </c>
      <c r="B3113" s="511">
        <f>'Sundurliðun Hlutabréf'!S68</f>
        <v>0</v>
      </c>
      <c r="C3113" s="503" t="s">
        <v>5007</v>
      </c>
      <c r="D3113" s="512"/>
      <c r="F3113" s="547"/>
      <c r="G3113" s="547">
        <f t="shared" si="98"/>
        <v>0</v>
      </c>
      <c r="H3113" s="547">
        <f t="shared" si="99"/>
        <v>0</v>
      </c>
    </row>
    <row r="3114" spans="1:8" x14ac:dyDescent="0.25">
      <c r="A3114" s="396" t="e">
        <f>"INN."&amp;EIGNIR!$B$3&amp;C3114</f>
        <v>#N/A</v>
      </c>
      <c r="B3114" s="511">
        <f>'Sundurliðun Hlutabréf'!S69</f>
        <v>0</v>
      </c>
      <c r="C3114" s="503" t="s">
        <v>5008</v>
      </c>
      <c r="D3114" s="512"/>
      <c r="F3114" s="547"/>
      <c r="G3114" s="547">
        <f t="shared" si="98"/>
        <v>0</v>
      </c>
      <c r="H3114" s="547">
        <f t="shared" si="99"/>
        <v>0</v>
      </c>
    </row>
    <row r="3115" spans="1:8" x14ac:dyDescent="0.25">
      <c r="A3115" s="396" t="e">
        <f>"INN."&amp;EIGNIR!$B$3&amp;C3115</f>
        <v>#N/A</v>
      </c>
      <c r="B3115" s="511">
        <f>'Sundurliðun Hlutabréf'!S70</f>
        <v>0</v>
      </c>
      <c r="C3115" s="503" t="s">
        <v>5009</v>
      </c>
      <c r="D3115" s="512"/>
      <c r="F3115" s="547"/>
      <c r="G3115" s="547">
        <f t="shared" si="98"/>
        <v>0</v>
      </c>
      <c r="H3115" s="547">
        <f t="shared" si="99"/>
        <v>0</v>
      </c>
    </row>
    <row r="3116" spans="1:8" x14ac:dyDescent="0.25">
      <c r="A3116" s="396" t="e">
        <f>"INN."&amp;EIGNIR!$B$3&amp;C3116</f>
        <v>#N/A</v>
      </c>
      <c r="B3116" s="511">
        <f>'Sundurliðun Hlutabréf'!S71</f>
        <v>0</v>
      </c>
      <c r="C3116" s="503" t="s">
        <v>5010</v>
      </c>
      <c r="D3116" s="512"/>
      <c r="F3116" s="547"/>
      <c r="G3116" s="547">
        <f t="shared" si="98"/>
        <v>0</v>
      </c>
      <c r="H3116" s="547">
        <f t="shared" si="99"/>
        <v>0</v>
      </c>
    </row>
    <row r="3117" spans="1:8" x14ac:dyDescent="0.25">
      <c r="A3117" s="396" t="e">
        <f>"INN."&amp;EIGNIR!$B$3&amp;C3117</f>
        <v>#N/A</v>
      </c>
      <c r="B3117" s="511">
        <f>'Sundurliðun Hlutabréf'!S76</f>
        <v>0</v>
      </c>
      <c r="C3117" s="503" t="s">
        <v>5011</v>
      </c>
      <c r="D3117" s="512"/>
      <c r="F3117" s="547"/>
      <c r="G3117" s="547">
        <f t="shared" si="98"/>
        <v>0</v>
      </c>
      <c r="H3117" s="547">
        <f t="shared" si="99"/>
        <v>0</v>
      </c>
    </row>
    <row r="3118" spans="1:8" x14ac:dyDescent="0.25">
      <c r="A3118" s="396" t="e">
        <f>"INN."&amp;EIGNIR!$B$3&amp;C3118</f>
        <v>#N/A</v>
      </c>
      <c r="B3118" s="511">
        <f>'Sundurliðun Hlutabréf'!S77</f>
        <v>0</v>
      </c>
      <c r="C3118" s="503" t="s">
        <v>5012</v>
      </c>
      <c r="D3118" s="512"/>
      <c r="F3118" s="547"/>
      <c r="G3118" s="547">
        <f t="shared" si="98"/>
        <v>0</v>
      </c>
      <c r="H3118" s="547">
        <f t="shared" si="99"/>
        <v>0</v>
      </c>
    </row>
    <row r="3119" spans="1:8" x14ac:dyDescent="0.25">
      <c r="A3119" s="396" t="e">
        <f>"INN."&amp;EIGNIR!$B$3&amp;C3119</f>
        <v>#N/A</v>
      </c>
      <c r="B3119" s="511">
        <f>'Sundurliðun Hlutabréf'!S79</f>
        <v>0</v>
      </c>
      <c r="C3119" s="503" t="s">
        <v>5013</v>
      </c>
      <c r="D3119" s="512"/>
      <c r="F3119" s="547"/>
      <c r="G3119" s="547">
        <f t="shared" si="98"/>
        <v>0</v>
      </c>
      <c r="H3119" s="547">
        <f t="shared" si="99"/>
        <v>0</v>
      </c>
    </row>
    <row r="3120" spans="1:8" x14ac:dyDescent="0.25">
      <c r="A3120" s="396" t="e">
        <f>"INN."&amp;EIGNIR!$B$3&amp;C3120</f>
        <v>#N/A</v>
      </c>
      <c r="B3120" s="511">
        <f>'Sundurliðun Hlutabréf'!S82</f>
        <v>0</v>
      </c>
      <c r="C3120" s="503" t="s">
        <v>5014</v>
      </c>
      <c r="D3120" s="512"/>
      <c r="F3120" s="547"/>
      <c r="G3120" s="547">
        <f t="shared" si="98"/>
        <v>0</v>
      </c>
      <c r="H3120" s="547">
        <f t="shared" si="99"/>
        <v>0</v>
      </c>
    </row>
    <row r="3121" spans="1:8" x14ac:dyDescent="0.25">
      <c r="A3121" s="396" t="e">
        <f>"INN."&amp;EIGNIR!$B$3&amp;C3121</f>
        <v>#N/A</v>
      </c>
      <c r="B3121" s="511">
        <f>'Sundurliðun Hlutabréf'!S84</f>
        <v>0</v>
      </c>
      <c r="C3121" s="503" t="s">
        <v>5015</v>
      </c>
      <c r="D3121" s="512"/>
      <c r="F3121" s="547"/>
      <c r="G3121" s="547">
        <f t="shared" si="98"/>
        <v>0</v>
      </c>
      <c r="H3121" s="547">
        <f t="shared" si="99"/>
        <v>0</v>
      </c>
    </row>
    <row r="3122" spans="1:8" x14ac:dyDescent="0.25">
      <c r="A3122" s="396" t="e">
        <f>"INN."&amp;EIGNIR!$B$3&amp;C3122</f>
        <v>#N/A</v>
      </c>
      <c r="B3122" s="511">
        <f>'Sundurliðun Hlutabréf'!T5</f>
        <v>0</v>
      </c>
      <c r="C3122" s="503" t="s">
        <v>5016</v>
      </c>
      <c r="D3122" s="512" t="s">
        <v>5017</v>
      </c>
      <c r="F3122" s="547"/>
      <c r="G3122" s="547">
        <f t="shared" si="98"/>
        <v>0</v>
      </c>
      <c r="H3122" s="547">
        <f t="shared" si="99"/>
        <v>0</v>
      </c>
    </row>
    <row r="3123" spans="1:8" x14ac:dyDescent="0.25">
      <c r="A3123" s="396" t="e">
        <f>"INN."&amp;EIGNIR!$B$3&amp;C3123</f>
        <v>#N/A</v>
      </c>
      <c r="B3123" s="511">
        <f>'Sundurliðun Hlutabréf'!T6</f>
        <v>0</v>
      </c>
      <c r="C3123" s="503" t="s">
        <v>5018</v>
      </c>
      <c r="D3123" s="512"/>
      <c r="F3123" s="547"/>
      <c r="G3123" s="547">
        <f t="shared" si="98"/>
        <v>0</v>
      </c>
      <c r="H3123" s="547">
        <f t="shared" si="99"/>
        <v>0</v>
      </c>
    </row>
    <row r="3124" spans="1:8" x14ac:dyDescent="0.25">
      <c r="A3124" s="396" t="e">
        <f>"INN."&amp;EIGNIR!$B$3&amp;C3124</f>
        <v>#N/A</v>
      </c>
      <c r="B3124" s="511">
        <f>'Sundurliðun Hlutabréf'!T7</f>
        <v>0</v>
      </c>
      <c r="C3124" s="503" t="s">
        <v>5019</v>
      </c>
      <c r="D3124" s="512"/>
      <c r="F3124" s="547"/>
      <c r="G3124" s="547">
        <f t="shared" si="98"/>
        <v>0</v>
      </c>
      <c r="H3124" s="547">
        <f t="shared" si="99"/>
        <v>0</v>
      </c>
    </row>
    <row r="3125" spans="1:8" x14ac:dyDescent="0.25">
      <c r="A3125" s="396" t="e">
        <f>"INN."&amp;EIGNIR!$B$3&amp;C3125</f>
        <v>#N/A</v>
      </c>
      <c r="B3125" s="511">
        <f>'Sundurliðun Hlutabréf'!T8</f>
        <v>0</v>
      </c>
      <c r="C3125" s="503" t="s">
        <v>5020</v>
      </c>
      <c r="D3125" s="512"/>
      <c r="F3125" s="547"/>
      <c r="G3125" s="547">
        <f t="shared" si="98"/>
        <v>0</v>
      </c>
      <c r="H3125" s="547">
        <f t="shared" si="99"/>
        <v>0</v>
      </c>
    </row>
    <row r="3126" spans="1:8" x14ac:dyDescent="0.25">
      <c r="A3126" s="396" t="e">
        <f>"INN."&amp;EIGNIR!$B$3&amp;C3126</f>
        <v>#N/A</v>
      </c>
      <c r="B3126" s="511">
        <f>'Sundurliðun Hlutabréf'!T9</f>
        <v>0</v>
      </c>
      <c r="C3126" s="503" t="s">
        <v>5021</v>
      </c>
      <c r="D3126" s="512"/>
      <c r="F3126" s="547"/>
      <c r="G3126" s="547">
        <f t="shared" si="98"/>
        <v>0</v>
      </c>
      <c r="H3126" s="547">
        <f t="shared" si="99"/>
        <v>0</v>
      </c>
    </row>
    <row r="3127" spans="1:8" x14ac:dyDescent="0.25">
      <c r="A3127" s="396" t="e">
        <f>"INN."&amp;EIGNIR!$B$3&amp;C3127</f>
        <v>#N/A</v>
      </c>
      <c r="B3127" s="511">
        <f>'Sundurliðun Hlutabréf'!T10</f>
        <v>0</v>
      </c>
      <c r="C3127" s="503" t="s">
        <v>5022</v>
      </c>
      <c r="D3127" s="512"/>
      <c r="F3127" s="547"/>
      <c r="G3127" s="547">
        <f t="shared" si="98"/>
        <v>0</v>
      </c>
      <c r="H3127" s="547">
        <f t="shared" si="99"/>
        <v>0</v>
      </c>
    </row>
    <row r="3128" spans="1:8" x14ac:dyDescent="0.25">
      <c r="A3128" s="396" t="e">
        <f>"INN."&amp;EIGNIR!$B$3&amp;C3128</f>
        <v>#N/A</v>
      </c>
      <c r="B3128" s="511">
        <f>'Sundurliðun Hlutabréf'!T11</f>
        <v>0</v>
      </c>
      <c r="C3128" s="503" t="s">
        <v>5023</v>
      </c>
      <c r="D3128" s="512"/>
      <c r="F3128" s="547"/>
      <c r="G3128" s="547">
        <f t="shared" si="98"/>
        <v>0</v>
      </c>
      <c r="H3128" s="547">
        <f t="shared" si="99"/>
        <v>0</v>
      </c>
    </row>
    <row r="3129" spans="1:8" x14ac:dyDescent="0.25">
      <c r="A3129" s="396" t="e">
        <f>"INN."&amp;EIGNIR!$B$3&amp;C3129</f>
        <v>#N/A</v>
      </c>
      <c r="B3129" s="511">
        <f>'Sundurliðun Hlutabréf'!T12</f>
        <v>0</v>
      </c>
      <c r="C3129" s="503" t="s">
        <v>5024</v>
      </c>
      <c r="D3129" s="512"/>
      <c r="F3129" s="547"/>
      <c r="G3129" s="547">
        <f t="shared" si="98"/>
        <v>0</v>
      </c>
      <c r="H3129" s="547">
        <f t="shared" si="99"/>
        <v>0</v>
      </c>
    </row>
    <row r="3130" spans="1:8" x14ac:dyDescent="0.25">
      <c r="A3130" s="396" t="e">
        <f>"INN."&amp;EIGNIR!$B$3&amp;C3130</f>
        <v>#N/A</v>
      </c>
      <c r="B3130" s="511">
        <f>'Sundurliðun Hlutabréf'!T13</f>
        <v>0</v>
      </c>
      <c r="C3130" s="503" t="s">
        <v>5025</v>
      </c>
      <c r="D3130" s="512"/>
      <c r="F3130" s="547"/>
      <c r="G3130" s="547">
        <f t="shared" si="98"/>
        <v>0</v>
      </c>
      <c r="H3130" s="547">
        <f t="shared" si="99"/>
        <v>0</v>
      </c>
    </row>
    <row r="3131" spans="1:8" x14ac:dyDescent="0.25">
      <c r="A3131" s="396" t="e">
        <f>"INN."&amp;EIGNIR!$B$3&amp;C3131</f>
        <v>#N/A</v>
      </c>
      <c r="B3131" s="511">
        <f>'Sundurliðun Hlutabréf'!T14</f>
        <v>0</v>
      </c>
      <c r="C3131" s="503" t="s">
        <v>5026</v>
      </c>
      <c r="D3131" s="512"/>
      <c r="F3131" s="547"/>
      <c r="G3131" s="547">
        <f t="shared" si="98"/>
        <v>0</v>
      </c>
      <c r="H3131" s="547">
        <f t="shared" si="99"/>
        <v>0</v>
      </c>
    </row>
    <row r="3132" spans="1:8" x14ac:dyDescent="0.25">
      <c r="A3132" s="396" t="e">
        <f>"INN."&amp;EIGNIR!$B$3&amp;C3132</f>
        <v>#N/A</v>
      </c>
      <c r="B3132" s="511">
        <f>'Sundurliðun Hlutabréf'!T15</f>
        <v>0</v>
      </c>
      <c r="C3132" s="503" t="s">
        <v>5027</v>
      </c>
      <c r="D3132" s="512"/>
      <c r="F3132" s="547"/>
      <c r="G3132" s="547">
        <f t="shared" si="98"/>
        <v>0</v>
      </c>
      <c r="H3132" s="547">
        <f t="shared" si="99"/>
        <v>0</v>
      </c>
    </row>
    <row r="3133" spans="1:8" x14ac:dyDescent="0.25">
      <c r="A3133" s="396" t="e">
        <f>"INN."&amp;EIGNIR!$B$3&amp;C3133</f>
        <v>#N/A</v>
      </c>
      <c r="B3133" s="511">
        <f>'Sundurliðun Hlutabréf'!T16</f>
        <v>0</v>
      </c>
      <c r="C3133" s="503" t="s">
        <v>5028</v>
      </c>
      <c r="D3133" s="512"/>
      <c r="F3133" s="547"/>
      <c r="G3133" s="547">
        <f t="shared" si="98"/>
        <v>0</v>
      </c>
      <c r="H3133" s="547">
        <f t="shared" si="99"/>
        <v>0</v>
      </c>
    </row>
    <row r="3134" spans="1:8" x14ac:dyDescent="0.25">
      <c r="A3134" s="396" t="e">
        <f>"INN."&amp;EIGNIR!$B$3&amp;C3134</f>
        <v>#N/A</v>
      </c>
      <c r="B3134" s="511">
        <f>'Sundurliðun Hlutabréf'!T17</f>
        <v>0</v>
      </c>
      <c r="C3134" s="503" t="s">
        <v>5029</v>
      </c>
      <c r="D3134" s="512"/>
      <c r="F3134" s="547"/>
      <c r="G3134" s="547">
        <f t="shared" si="98"/>
        <v>0</v>
      </c>
      <c r="H3134" s="547">
        <f t="shared" si="99"/>
        <v>0</v>
      </c>
    </row>
    <row r="3135" spans="1:8" x14ac:dyDescent="0.25">
      <c r="A3135" s="396" t="e">
        <f>"INN."&amp;EIGNIR!$B$3&amp;C3135</f>
        <v>#N/A</v>
      </c>
      <c r="B3135" s="511">
        <f>'Sundurliðun Hlutabréf'!T18</f>
        <v>0</v>
      </c>
      <c r="C3135" s="503" t="s">
        <v>5030</v>
      </c>
      <c r="D3135" s="512"/>
      <c r="F3135" s="547"/>
      <c r="G3135" s="547">
        <f t="shared" si="98"/>
        <v>0</v>
      </c>
      <c r="H3135" s="547">
        <f t="shared" si="99"/>
        <v>0</v>
      </c>
    </row>
    <row r="3136" spans="1:8" x14ac:dyDescent="0.25">
      <c r="A3136" s="396" t="e">
        <f>"INN."&amp;EIGNIR!$B$3&amp;C3136</f>
        <v>#N/A</v>
      </c>
      <c r="B3136" s="511">
        <f>'Sundurliðun Hlutabréf'!T23</f>
        <v>0</v>
      </c>
      <c r="C3136" s="503" t="s">
        <v>5031</v>
      </c>
      <c r="D3136" s="512"/>
      <c r="F3136" s="547"/>
      <c r="G3136" s="547">
        <f t="shared" ref="G3136:G3199" si="100">+F3136-B3136</f>
        <v>0</v>
      </c>
      <c r="H3136" s="547">
        <f t="shared" si="99"/>
        <v>0</v>
      </c>
    </row>
    <row r="3137" spans="1:8" x14ac:dyDescent="0.25">
      <c r="A3137" s="396" t="e">
        <f>"INN."&amp;EIGNIR!$B$3&amp;C3137</f>
        <v>#N/A</v>
      </c>
      <c r="B3137" s="511">
        <f>'Sundurliðun Hlutabréf'!T24</f>
        <v>0</v>
      </c>
      <c r="C3137" s="503" t="s">
        <v>5032</v>
      </c>
      <c r="D3137" s="512"/>
      <c r="F3137" s="547"/>
      <c r="G3137" s="547">
        <f t="shared" si="100"/>
        <v>0</v>
      </c>
      <c r="H3137" s="547">
        <f t="shared" ref="H3137:H3200" si="101">+ABS(G3137)</f>
        <v>0</v>
      </c>
    </row>
    <row r="3138" spans="1:8" x14ac:dyDescent="0.25">
      <c r="A3138" s="396" t="e">
        <f>"INN."&amp;EIGNIR!$B$3&amp;C3138</f>
        <v>#N/A</v>
      </c>
      <c r="B3138" s="511">
        <f>'Sundurliðun Hlutabréf'!T26</f>
        <v>0</v>
      </c>
      <c r="C3138" s="503" t="s">
        <v>5033</v>
      </c>
      <c r="D3138" s="512"/>
      <c r="F3138" s="547"/>
      <c r="G3138" s="547">
        <f t="shared" si="100"/>
        <v>0</v>
      </c>
      <c r="H3138" s="547">
        <f t="shared" si="101"/>
        <v>0</v>
      </c>
    </row>
    <row r="3139" spans="1:8" x14ac:dyDescent="0.25">
      <c r="A3139" s="396" t="e">
        <f>"INN."&amp;EIGNIR!$B$3&amp;C3139</f>
        <v>#N/A</v>
      </c>
      <c r="B3139" s="511">
        <f>'Sundurliðun Hlutabréf'!T27</f>
        <v>0</v>
      </c>
      <c r="C3139" s="503" t="s">
        <v>5034</v>
      </c>
      <c r="D3139" s="512"/>
      <c r="F3139" s="547"/>
      <c r="G3139" s="547">
        <f t="shared" si="100"/>
        <v>0</v>
      </c>
      <c r="H3139" s="547">
        <f t="shared" si="101"/>
        <v>0</v>
      </c>
    </row>
    <row r="3140" spans="1:8" x14ac:dyDescent="0.25">
      <c r="A3140" s="396" t="e">
        <f>"INN."&amp;EIGNIR!$B$3&amp;C3140</f>
        <v>#N/A</v>
      </c>
      <c r="B3140" s="511">
        <f>'Sundurliðun Hlutabréf'!T28</f>
        <v>0</v>
      </c>
      <c r="C3140" s="503" t="s">
        <v>5035</v>
      </c>
      <c r="D3140" s="512"/>
      <c r="F3140" s="547"/>
      <c r="G3140" s="547">
        <f t="shared" si="100"/>
        <v>0</v>
      </c>
      <c r="H3140" s="547">
        <f t="shared" si="101"/>
        <v>0</v>
      </c>
    </row>
    <row r="3141" spans="1:8" x14ac:dyDescent="0.25">
      <c r="A3141" s="396" t="e">
        <f>"INN."&amp;EIGNIR!$B$3&amp;C3141</f>
        <v>#N/A</v>
      </c>
      <c r="B3141" s="511">
        <f>'Sundurliðun Hlutabréf'!T29</f>
        <v>0</v>
      </c>
      <c r="C3141" s="503" t="s">
        <v>5036</v>
      </c>
      <c r="D3141" s="512"/>
      <c r="F3141" s="547"/>
      <c r="G3141" s="547">
        <f t="shared" si="100"/>
        <v>0</v>
      </c>
      <c r="H3141" s="547">
        <f t="shared" si="101"/>
        <v>0</v>
      </c>
    </row>
    <row r="3142" spans="1:8" x14ac:dyDescent="0.25">
      <c r="A3142" s="396" t="e">
        <f>"INN."&amp;EIGNIR!$B$3&amp;C3142</f>
        <v>#N/A</v>
      </c>
      <c r="B3142" s="511">
        <f>'Sundurliðun Hlutabréf'!T31</f>
        <v>0</v>
      </c>
      <c r="C3142" s="503" t="s">
        <v>5037</v>
      </c>
      <c r="D3142" s="512"/>
      <c r="F3142" s="547"/>
      <c r="G3142" s="547">
        <f t="shared" si="100"/>
        <v>0</v>
      </c>
      <c r="H3142" s="547">
        <f t="shared" si="101"/>
        <v>0</v>
      </c>
    </row>
    <row r="3143" spans="1:8" x14ac:dyDescent="0.25">
      <c r="A3143" s="396" t="e">
        <f>"INN."&amp;EIGNIR!$B$3&amp;C3143</f>
        <v>#N/A</v>
      </c>
      <c r="B3143" s="511">
        <f>'Sundurliðun Hlutabréf'!T32</f>
        <v>0</v>
      </c>
      <c r="C3143" s="503" t="s">
        <v>5038</v>
      </c>
      <c r="D3143" s="512"/>
      <c r="F3143" s="547"/>
      <c r="G3143" s="547">
        <f t="shared" si="100"/>
        <v>0</v>
      </c>
      <c r="H3143" s="547">
        <f t="shared" si="101"/>
        <v>0</v>
      </c>
    </row>
    <row r="3144" spans="1:8" x14ac:dyDescent="0.25">
      <c r="A3144" s="396" t="e">
        <f>"INN."&amp;EIGNIR!$B$3&amp;C3144</f>
        <v>#N/A</v>
      </c>
      <c r="B3144" s="511">
        <f>'Sundurliðun Hlutabréf'!T33</f>
        <v>0</v>
      </c>
      <c r="C3144" s="503" t="s">
        <v>5039</v>
      </c>
      <c r="D3144" s="512"/>
      <c r="F3144" s="547"/>
      <c r="G3144" s="547">
        <f t="shared" si="100"/>
        <v>0</v>
      </c>
      <c r="H3144" s="547">
        <f t="shared" si="101"/>
        <v>0</v>
      </c>
    </row>
    <row r="3145" spans="1:8" x14ac:dyDescent="0.25">
      <c r="A3145" s="396" t="e">
        <f>"INN."&amp;EIGNIR!$B$3&amp;C3145</f>
        <v>#N/A</v>
      </c>
      <c r="B3145" s="511">
        <f>'Sundurliðun Hlutabréf'!T34</f>
        <v>0</v>
      </c>
      <c r="C3145" s="503" t="s">
        <v>5040</v>
      </c>
      <c r="D3145" s="512"/>
      <c r="F3145" s="547"/>
      <c r="G3145" s="547">
        <f t="shared" si="100"/>
        <v>0</v>
      </c>
      <c r="H3145" s="547">
        <f t="shared" si="101"/>
        <v>0</v>
      </c>
    </row>
    <row r="3146" spans="1:8" x14ac:dyDescent="0.25">
      <c r="A3146" s="396" t="e">
        <f>"INN."&amp;EIGNIR!$B$3&amp;C3146</f>
        <v>#N/A</v>
      </c>
      <c r="B3146" s="511">
        <f>'Sundurliðun Hlutabréf'!T35</f>
        <v>0</v>
      </c>
      <c r="C3146" s="503" t="s">
        <v>5041</v>
      </c>
      <c r="D3146" s="512"/>
      <c r="F3146" s="547"/>
      <c r="G3146" s="547">
        <f t="shared" si="100"/>
        <v>0</v>
      </c>
      <c r="H3146" s="547">
        <f t="shared" si="101"/>
        <v>0</v>
      </c>
    </row>
    <row r="3147" spans="1:8" x14ac:dyDescent="0.25">
      <c r="A3147" s="396" t="e">
        <f>"INN."&amp;EIGNIR!$B$3&amp;C3147</f>
        <v>#N/A</v>
      </c>
      <c r="B3147" s="511">
        <f>'Sundurliðun Hlutabréf'!T36</f>
        <v>0</v>
      </c>
      <c r="C3147" s="503" t="s">
        <v>5042</v>
      </c>
      <c r="D3147" s="512"/>
      <c r="F3147" s="547"/>
      <c r="G3147" s="547">
        <f t="shared" si="100"/>
        <v>0</v>
      </c>
      <c r="H3147" s="547">
        <f t="shared" si="101"/>
        <v>0</v>
      </c>
    </row>
    <row r="3148" spans="1:8" x14ac:dyDescent="0.25">
      <c r="A3148" s="396" t="e">
        <f>"INN."&amp;EIGNIR!$B$3&amp;C3148</f>
        <v>#N/A</v>
      </c>
      <c r="B3148" s="511">
        <f>'Sundurliðun Hlutabréf'!T37</f>
        <v>0</v>
      </c>
      <c r="C3148" s="503" t="s">
        <v>5043</v>
      </c>
      <c r="D3148" s="512"/>
      <c r="F3148" s="547"/>
      <c r="G3148" s="547">
        <f t="shared" si="100"/>
        <v>0</v>
      </c>
      <c r="H3148" s="547">
        <f t="shared" si="101"/>
        <v>0</v>
      </c>
    </row>
    <row r="3149" spans="1:8" x14ac:dyDescent="0.25">
      <c r="A3149" s="396" t="e">
        <f>"INN."&amp;EIGNIR!$B$3&amp;C3149</f>
        <v>#N/A</v>
      </c>
      <c r="B3149" s="511">
        <f>'Sundurliðun Hlutabréf'!T38</f>
        <v>0</v>
      </c>
      <c r="C3149" s="503" t="s">
        <v>5044</v>
      </c>
      <c r="D3149" s="512"/>
      <c r="F3149" s="547"/>
      <c r="G3149" s="547">
        <f t="shared" si="100"/>
        <v>0</v>
      </c>
      <c r="H3149" s="547">
        <f t="shared" si="101"/>
        <v>0</v>
      </c>
    </row>
    <row r="3150" spans="1:8" x14ac:dyDescent="0.25">
      <c r="A3150" s="396" t="e">
        <f>"INN."&amp;EIGNIR!$B$3&amp;C3150</f>
        <v>#N/A</v>
      </c>
      <c r="B3150" s="511">
        <f>'Sundurliðun Hlutabréf'!T39</f>
        <v>0</v>
      </c>
      <c r="C3150" s="503" t="s">
        <v>5045</v>
      </c>
      <c r="D3150" s="512"/>
      <c r="F3150" s="547"/>
      <c r="G3150" s="547">
        <f t="shared" si="100"/>
        <v>0</v>
      </c>
      <c r="H3150" s="547">
        <f t="shared" si="101"/>
        <v>0</v>
      </c>
    </row>
    <row r="3151" spans="1:8" x14ac:dyDescent="0.25">
      <c r="A3151" s="396" t="e">
        <f>"INN."&amp;EIGNIR!$B$3&amp;C3151</f>
        <v>#N/A</v>
      </c>
      <c r="B3151" s="511">
        <f>'Sundurliðun Hlutabréf'!T40</f>
        <v>0</v>
      </c>
      <c r="C3151" s="503" t="s">
        <v>5046</v>
      </c>
      <c r="D3151" s="512"/>
      <c r="F3151" s="547"/>
      <c r="G3151" s="547">
        <f t="shared" si="100"/>
        <v>0</v>
      </c>
      <c r="H3151" s="547">
        <f t="shared" si="101"/>
        <v>0</v>
      </c>
    </row>
    <row r="3152" spans="1:8" x14ac:dyDescent="0.25">
      <c r="A3152" s="396" t="e">
        <f>"INN."&amp;EIGNIR!$B$3&amp;C3152</f>
        <v>#N/A</v>
      </c>
      <c r="B3152" s="511">
        <f>'Sundurliðun Hlutabréf'!T41</f>
        <v>0</v>
      </c>
      <c r="C3152" s="503" t="s">
        <v>5047</v>
      </c>
      <c r="D3152" s="512"/>
      <c r="F3152" s="547"/>
      <c r="G3152" s="547">
        <f t="shared" si="100"/>
        <v>0</v>
      </c>
      <c r="H3152" s="547">
        <f t="shared" si="101"/>
        <v>0</v>
      </c>
    </row>
    <row r="3153" spans="1:8" x14ac:dyDescent="0.25">
      <c r="A3153" s="396" t="e">
        <f>"INN."&amp;EIGNIR!$B$3&amp;C3153</f>
        <v>#N/A</v>
      </c>
      <c r="B3153" s="511">
        <f>'Sundurliðun Hlutabréf'!T42</f>
        <v>0</v>
      </c>
      <c r="C3153" s="503" t="s">
        <v>5048</v>
      </c>
      <c r="D3153" s="512"/>
      <c r="F3153" s="547"/>
      <c r="G3153" s="547">
        <f t="shared" si="100"/>
        <v>0</v>
      </c>
      <c r="H3153" s="547">
        <f t="shared" si="101"/>
        <v>0</v>
      </c>
    </row>
    <row r="3154" spans="1:8" x14ac:dyDescent="0.25">
      <c r="A3154" s="396" t="e">
        <f>"INN."&amp;EIGNIR!$B$3&amp;C3154</f>
        <v>#N/A</v>
      </c>
      <c r="B3154" s="511">
        <f>'Sundurliðun Hlutabréf'!T43</f>
        <v>0</v>
      </c>
      <c r="C3154" s="503" t="s">
        <v>5049</v>
      </c>
      <c r="D3154" s="512"/>
      <c r="F3154" s="547"/>
      <c r="G3154" s="547">
        <f t="shared" si="100"/>
        <v>0</v>
      </c>
      <c r="H3154" s="547">
        <f t="shared" si="101"/>
        <v>0</v>
      </c>
    </row>
    <row r="3155" spans="1:8" x14ac:dyDescent="0.25">
      <c r="A3155" s="396" t="e">
        <f>"INN."&amp;EIGNIR!$B$3&amp;C3155</f>
        <v>#N/A</v>
      </c>
      <c r="B3155" s="511">
        <f>'Sundurliðun Hlutabréf'!T44</f>
        <v>0</v>
      </c>
      <c r="C3155" s="503" t="s">
        <v>5050</v>
      </c>
      <c r="D3155" s="512"/>
      <c r="F3155" s="547"/>
      <c r="G3155" s="547">
        <f t="shared" si="100"/>
        <v>0</v>
      </c>
      <c r="H3155" s="547">
        <f t="shared" si="101"/>
        <v>0</v>
      </c>
    </row>
    <row r="3156" spans="1:8" x14ac:dyDescent="0.25">
      <c r="A3156" s="396" t="e">
        <f>"INN."&amp;EIGNIR!$B$3&amp;C3156</f>
        <v>#N/A</v>
      </c>
      <c r="B3156" s="511">
        <f>'Sundurliðun Hlutabréf'!T45</f>
        <v>0</v>
      </c>
      <c r="C3156" s="503" t="s">
        <v>5051</v>
      </c>
      <c r="D3156" s="512"/>
      <c r="F3156" s="547"/>
      <c r="G3156" s="547">
        <f t="shared" si="100"/>
        <v>0</v>
      </c>
      <c r="H3156" s="547">
        <f t="shared" si="101"/>
        <v>0</v>
      </c>
    </row>
    <row r="3157" spans="1:8" x14ac:dyDescent="0.25">
      <c r="A3157" s="396" t="e">
        <f>"INN."&amp;EIGNIR!$B$3&amp;C3157</f>
        <v>#N/A</v>
      </c>
      <c r="B3157" s="511">
        <f>'Sundurliðun Hlutabréf'!T50</f>
        <v>0</v>
      </c>
      <c r="C3157" s="503" t="s">
        <v>5052</v>
      </c>
      <c r="D3157" s="512"/>
      <c r="F3157" s="547"/>
      <c r="G3157" s="547">
        <f t="shared" si="100"/>
        <v>0</v>
      </c>
      <c r="H3157" s="547">
        <f t="shared" si="101"/>
        <v>0</v>
      </c>
    </row>
    <row r="3158" spans="1:8" x14ac:dyDescent="0.25">
      <c r="A3158" s="396" t="e">
        <f>"INN."&amp;EIGNIR!$B$3&amp;C3158</f>
        <v>#N/A</v>
      </c>
      <c r="B3158" s="511">
        <f>'Sundurliðun Hlutabréf'!T51</f>
        <v>0</v>
      </c>
      <c r="C3158" s="503" t="s">
        <v>5053</v>
      </c>
      <c r="D3158" s="512"/>
      <c r="F3158" s="547"/>
      <c r="G3158" s="547">
        <f t="shared" si="100"/>
        <v>0</v>
      </c>
      <c r="H3158" s="547">
        <f t="shared" si="101"/>
        <v>0</v>
      </c>
    </row>
    <row r="3159" spans="1:8" x14ac:dyDescent="0.25">
      <c r="A3159" s="396" t="e">
        <f>"INN."&amp;EIGNIR!$B$3&amp;C3159</f>
        <v>#N/A</v>
      </c>
      <c r="B3159" s="511">
        <f>'Sundurliðun Hlutabréf'!T53</f>
        <v>0</v>
      </c>
      <c r="C3159" s="503" t="s">
        <v>5054</v>
      </c>
      <c r="D3159" s="512"/>
      <c r="F3159" s="547"/>
      <c r="G3159" s="547">
        <f t="shared" si="100"/>
        <v>0</v>
      </c>
      <c r="H3159" s="547">
        <f t="shared" si="101"/>
        <v>0</v>
      </c>
    </row>
    <row r="3160" spans="1:8" x14ac:dyDescent="0.25">
      <c r="A3160" s="396" t="e">
        <f>"INN."&amp;EIGNIR!$B$3&amp;C3160</f>
        <v>#N/A</v>
      </c>
      <c r="B3160" s="511">
        <f>'Sundurliðun Hlutabréf'!T56</f>
        <v>0</v>
      </c>
      <c r="C3160" s="503" t="s">
        <v>5055</v>
      </c>
      <c r="D3160" s="512"/>
      <c r="F3160" s="547"/>
      <c r="G3160" s="547">
        <f t="shared" si="100"/>
        <v>0</v>
      </c>
      <c r="H3160" s="547">
        <f t="shared" si="101"/>
        <v>0</v>
      </c>
    </row>
    <row r="3161" spans="1:8" x14ac:dyDescent="0.25">
      <c r="A3161" s="396" t="e">
        <f>"INN."&amp;EIGNIR!$B$3&amp;C3161</f>
        <v>#N/A</v>
      </c>
      <c r="B3161" s="511">
        <f>'Sundurliðun Hlutabréf'!T58</f>
        <v>0</v>
      </c>
      <c r="C3161" s="503" t="s">
        <v>5056</v>
      </c>
      <c r="D3161" s="512"/>
      <c r="F3161" s="547"/>
      <c r="G3161" s="547">
        <f t="shared" si="100"/>
        <v>0</v>
      </c>
      <c r="H3161" s="547">
        <f t="shared" si="101"/>
        <v>0</v>
      </c>
    </row>
    <row r="3162" spans="1:8" x14ac:dyDescent="0.25">
      <c r="A3162" s="396" t="e">
        <f>"INN."&amp;EIGNIR!$B$3&amp;C3162</f>
        <v>#N/A</v>
      </c>
      <c r="B3162" s="511">
        <f>'Sundurliðun Hlutabréf'!T59</f>
        <v>0</v>
      </c>
      <c r="C3162" s="503" t="s">
        <v>5057</v>
      </c>
      <c r="D3162" s="512"/>
      <c r="F3162" s="547"/>
      <c r="G3162" s="547">
        <f t="shared" si="100"/>
        <v>0</v>
      </c>
      <c r="H3162" s="547">
        <f t="shared" si="101"/>
        <v>0</v>
      </c>
    </row>
    <row r="3163" spans="1:8" x14ac:dyDescent="0.25">
      <c r="A3163" s="396" t="e">
        <f>"INN."&amp;EIGNIR!$B$3&amp;C3163</f>
        <v>#N/A</v>
      </c>
      <c r="B3163" s="511">
        <f>'Sundurliðun Hlutabréf'!T60</f>
        <v>0</v>
      </c>
      <c r="C3163" s="503" t="s">
        <v>5058</v>
      </c>
      <c r="D3163" s="512"/>
      <c r="F3163" s="547"/>
      <c r="G3163" s="547">
        <f t="shared" si="100"/>
        <v>0</v>
      </c>
      <c r="H3163" s="547">
        <f t="shared" si="101"/>
        <v>0</v>
      </c>
    </row>
    <row r="3164" spans="1:8" x14ac:dyDescent="0.25">
      <c r="A3164" s="396" t="e">
        <f>"INN."&amp;EIGNIR!$B$3&amp;C3164</f>
        <v>#N/A</v>
      </c>
      <c r="B3164" s="511">
        <f>'Sundurliðun Hlutabréf'!T61</f>
        <v>0</v>
      </c>
      <c r="C3164" s="503" t="s">
        <v>5059</v>
      </c>
      <c r="D3164" s="512"/>
      <c r="F3164" s="547"/>
      <c r="G3164" s="547">
        <f t="shared" si="100"/>
        <v>0</v>
      </c>
      <c r="H3164" s="547">
        <f t="shared" si="101"/>
        <v>0</v>
      </c>
    </row>
    <row r="3165" spans="1:8" x14ac:dyDescent="0.25">
      <c r="A3165" s="396" t="e">
        <f>"INN."&amp;EIGNIR!$B$3&amp;C3165</f>
        <v>#N/A</v>
      </c>
      <c r="B3165" s="511">
        <f>'Sundurliðun Hlutabréf'!T62</f>
        <v>0</v>
      </c>
      <c r="C3165" s="503" t="s">
        <v>5060</v>
      </c>
      <c r="D3165" s="512"/>
      <c r="F3165" s="547"/>
      <c r="G3165" s="547">
        <f t="shared" si="100"/>
        <v>0</v>
      </c>
      <c r="H3165" s="547">
        <f t="shared" si="101"/>
        <v>0</v>
      </c>
    </row>
    <row r="3166" spans="1:8" x14ac:dyDescent="0.25">
      <c r="A3166" s="396" t="e">
        <f>"INN."&amp;EIGNIR!$B$3&amp;C3166</f>
        <v>#N/A</v>
      </c>
      <c r="B3166" s="511">
        <f>'Sundurliðun Hlutabréf'!T63</f>
        <v>0</v>
      </c>
      <c r="C3166" s="503" t="s">
        <v>5061</v>
      </c>
      <c r="D3166" s="512"/>
      <c r="F3166" s="547"/>
      <c r="G3166" s="547">
        <f t="shared" si="100"/>
        <v>0</v>
      </c>
      <c r="H3166" s="547">
        <f t="shared" si="101"/>
        <v>0</v>
      </c>
    </row>
    <row r="3167" spans="1:8" x14ac:dyDescent="0.25">
      <c r="A3167" s="396" t="e">
        <f>"INN."&amp;EIGNIR!$B$3&amp;C3167</f>
        <v>#N/A</v>
      </c>
      <c r="B3167" s="511">
        <f>'Sundurliðun Hlutabréf'!T64</f>
        <v>0</v>
      </c>
      <c r="C3167" s="503" t="s">
        <v>5062</v>
      </c>
      <c r="D3167" s="512"/>
      <c r="F3167" s="547"/>
      <c r="G3167" s="547">
        <f t="shared" si="100"/>
        <v>0</v>
      </c>
      <c r="H3167" s="547">
        <f t="shared" si="101"/>
        <v>0</v>
      </c>
    </row>
    <row r="3168" spans="1:8" x14ac:dyDescent="0.25">
      <c r="A3168" s="396" t="e">
        <f>"INN."&amp;EIGNIR!$B$3&amp;C3168</f>
        <v>#N/A</v>
      </c>
      <c r="B3168" s="511">
        <f>'Sundurliðun Hlutabréf'!T65</f>
        <v>0</v>
      </c>
      <c r="C3168" s="503" t="s">
        <v>5063</v>
      </c>
      <c r="D3168" s="512"/>
      <c r="F3168" s="547"/>
      <c r="G3168" s="547">
        <f t="shared" si="100"/>
        <v>0</v>
      </c>
      <c r="H3168" s="547">
        <f t="shared" si="101"/>
        <v>0</v>
      </c>
    </row>
    <row r="3169" spans="1:8" x14ac:dyDescent="0.25">
      <c r="A3169" s="396" t="e">
        <f>"INN."&amp;EIGNIR!$B$3&amp;C3169</f>
        <v>#N/A</v>
      </c>
      <c r="B3169" s="511">
        <f>'Sundurliðun Hlutabréf'!T66</f>
        <v>0</v>
      </c>
      <c r="C3169" s="503" t="s">
        <v>5064</v>
      </c>
      <c r="D3169" s="512"/>
      <c r="F3169" s="547"/>
      <c r="G3169" s="547">
        <f t="shared" si="100"/>
        <v>0</v>
      </c>
      <c r="H3169" s="547">
        <f t="shared" si="101"/>
        <v>0</v>
      </c>
    </row>
    <row r="3170" spans="1:8" x14ac:dyDescent="0.25">
      <c r="A3170" s="396" t="e">
        <f>"INN."&amp;EIGNIR!$B$3&amp;C3170</f>
        <v>#N/A</v>
      </c>
      <c r="B3170" s="511">
        <f>'Sundurliðun Hlutabréf'!T67</f>
        <v>0</v>
      </c>
      <c r="C3170" s="503" t="s">
        <v>5065</v>
      </c>
      <c r="D3170" s="512"/>
      <c r="F3170" s="547"/>
      <c r="G3170" s="547">
        <f t="shared" si="100"/>
        <v>0</v>
      </c>
      <c r="H3170" s="547">
        <f t="shared" si="101"/>
        <v>0</v>
      </c>
    </row>
    <row r="3171" spans="1:8" x14ac:dyDescent="0.25">
      <c r="A3171" s="396" t="e">
        <f>"INN."&amp;EIGNIR!$B$3&amp;C3171</f>
        <v>#N/A</v>
      </c>
      <c r="B3171" s="511">
        <f>'Sundurliðun Hlutabréf'!T68</f>
        <v>0</v>
      </c>
      <c r="C3171" s="503" t="s">
        <v>5066</v>
      </c>
      <c r="D3171" s="512"/>
      <c r="F3171" s="547"/>
      <c r="G3171" s="547">
        <f t="shared" si="100"/>
        <v>0</v>
      </c>
      <c r="H3171" s="547">
        <f t="shared" si="101"/>
        <v>0</v>
      </c>
    </row>
    <row r="3172" spans="1:8" x14ac:dyDescent="0.25">
      <c r="A3172" s="396" t="e">
        <f>"INN."&amp;EIGNIR!$B$3&amp;C3172</f>
        <v>#N/A</v>
      </c>
      <c r="B3172" s="511">
        <f>'Sundurliðun Hlutabréf'!T69</f>
        <v>0</v>
      </c>
      <c r="C3172" s="503" t="s">
        <v>5067</v>
      </c>
      <c r="D3172" s="512"/>
      <c r="F3172" s="547"/>
      <c r="G3172" s="547">
        <f t="shared" si="100"/>
        <v>0</v>
      </c>
      <c r="H3172" s="547">
        <f t="shared" si="101"/>
        <v>0</v>
      </c>
    </row>
    <row r="3173" spans="1:8" x14ac:dyDescent="0.25">
      <c r="A3173" s="396" t="e">
        <f>"INN."&amp;EIGNIR!$B$3&amp;C3173</f>
        <v>#N/A</v>
      </c>
      <c r="B3173" s="511">
        <f>'Sundurliðun Hlutabréf'!T70</f>
        <v>0</v>
      </c>
      <c r="C3173" s="503" t="s">
        <v>5068</v>
      </c>
      <c r="D3173" s="512"/>
      <c r="F3173" s="547"/>
      <c r="G3173" s="547">
        <f t="shared" si="100"/>
        <v>0</v>
      </c>
      <c r="H3173" s="547">
        <f t="shared" si="101"/>
        <v>0</v>
      </c>
    </row>
    <row r="3174" spans="1:8" x14ac:dyDescent="0.25">
      <c r="A3174" s="396" t="e">
        <f>"INN."&amp;EIGNIR!$B$3&amp;C3174</f>
        <v>#N/A</v>
      </c>
      <c r="B3174" s="511">
        <f>'Sundurliðun Hlutabréf'!T71</f>
        <v>0</v>
      </c>
      <c r="C3174" s="503" t="s">
        <v>5069</v>
      </c>
      <c r="D3174" s="512"/>
      <c r="F3174" s="547"/>
      <c r="G3174" s="547">
        <f t="shared" si="100"/>
        <v>0</v>
      </c>
      <c r="H3174" s="547">
        <f t="shared" si="101"/>
        <v>0</v>
      </c>
    </row>
    <row r="3175" spans="1:8" x14ac:dyDescent="0.25">
      <c r="A3175" s="396" t="e">
        <f>"INN."&amp;EIGNIR!$B$3&amp;C3175</f>
        <v>#N/A</v>
      </c>
      <c r="B3175" s="511">
        <f>'Sundurliðun Hlutabréf'!T76</f>
        <v>0</v>
      </c>
      <c r="C3175" s="503" t="s">
        <v>5070</v>
      </c>
      <c r="D3175" s="512"/>
      <c r="F3175" s="547"/>
      <c r="G3175" s="547">
        <f t="shared" si="100"/>
        <v>0</v>
      </c>
      <c r="H3175" s="547">
        <f t="shared" si="101"/>
        <v>0</v>
      </c>
    </row>
    <row r="3176" spans="1:8" x14ac:dyDescent="0.25">
      <c r="A3176" s="396" t="e">
        <f>"INN."&amp;EIGNIR!$B$3&amp;C3176</f>
        <v>#N/A</v>
      </c>
      <c r="B3176" s="511">
        <f>'Sundurliðun Hlutabréf'!T77</f>
        <v>0</v>
      </c>
      <c r="C3176" s="503" t="s">
        <v>5071</v>
      </c>
      <c r="D3176" s="512"/>
      <c r="F3176" s="547"/>
      <c r="G3176" s="547">
        <f t="shared" si="100"/>
        <v>0</v>
      </c>
      <c r="H3176" s="547">
        <f t="shared" si="101"/>
        <v>0</v>
      </c>
    </row>
    <row r="3177" spans="1:8" x14ac:dyDescent="0.25">
      <c r="A3177" s="396" t="e">
        <f>"INN."&amp;EIGNIR!$B$3&amp;C3177</f>
        <v>#N/A</v>
      </c>
      <c r="B3177" s="511">
        <f>'Sundurliðun Hlutabréf'!T79</f>
        <v>0</v>
      </c>
      <c r="C3177" s="503" t="s">
        <v>5072</v>
      </c>
      <c r="D3177" s="512"/>
      <c r="F3177" s="547"/>
      <c r="G3177" s="547">
        <f t="shared" si="100"/>
        <v>0</v>
      </c>
      <c r="H3177" s="547">
        <f t="shared" si="101"/>
        <v>0</v>
      </c>
    </row>
    <row r="3178" spans="1:8" x14ac:dyDescent="0.25">
      <c r="A3178" s="396" t="e">
        <f>"INN."&amp;EIGNIR!$B$3&amp;C3178</f>
        <v>#N/A</v>
      </c>
      <c r="B3178" s="511">
        <f>'Sundurliðun Hlutabréf'!T82</f>
        <v>0</v>
      </c>
      <c r="C3178" s="503" t="s">
        <v>5073</v>
      </c>
      <c r="D3178" s="512"/>
      <c r="F3178" s="547"/>
      <c r="G3178" s="547">
        <f t="shared" si="100"/>
        <v>0</v>
      </c>
      <c r="H3178" s="547">
        <f t="shared" si="101"/>
        <v>0</v>
      </c>
    </row>
    <row r="3179" spans="1:8" x14ac:dyDescent="0.25">
      <c r="A3179" s="396" t="e">
        <f>"INN."&amp;EIGNIR!$B$3&amp;C3179</f>
        <v>#N/A</v>
      </c>
      <c r="B3179" s="511">
        <f>'Sundurliðun Hlutabréf'!T84</f>
        <v>0</v>
      </c>
      <c r="C3179" s="503" t="s">
        <v>5074</v>
      </c>
      <c r="D3179" s="512"/>
      <c r="F3179" s="547"/>
      <c r="G3179" s="547">
        <f t="shared" si="100"/>
        <v>0</v>
      </c>
      <c r="H3179" s="547">
        <f t="shared" si="101"/>
        <v>0</v>
      </c>
    </row>
    <row r="3180" spans="1:8" collapsed="1" x14ac:dyDescent="0.25">
      <c r="A3180" s="396" t="e">
        <f>"INN."&amp;EIGNIR!$B$3&amp;C3180</f>
        <v>#N/A</v>
      </c>
      <c r="B3180" s="511">
        <f>'Sundurliðun Skuldabréf'!F5</f>
        <v>0</v>
      </c>
      <c r="C3180" s="503" t="s">
        <v>5075</v>
      </c>
      <c r="D3180" s="512" t="s">
        <v>5076</v>
      </c>
      <c r="F3180" s="547"/>
      <c r="G3180" s="547">
        <f t="shared" si="100"/>
        <v>0</v>
      </c>
      <c r="H3180" s="547">
        <f t="shared" si="101"/>
        <v>0</v>
      </c>
    </row>
    <row r="3181" spans="1:8" x14ac:dyDescent="0.25">
      <c r="A3181" s="396" t="e">
        <f>"INN."&amp;EIGNIR!$B$3&amp;C3181</f>
        <v>#N/A</v>
      </c>
      <c r="B3181" s="511">
        <f>'Sundurliðun Skuldabréf'!F6</f>
        <v>0</v>
      </c>
      <c r="C3181" s="503" t="s">
        <v>5077</v>
      </c>
      <c r="D3181" s="512" t="s">
        <v>5078</v>
      </c>
      <c r="F3181" s="547"/>
      <c r="G3181" s="547">
        <f t="shared" si="100"/>
        <v>0</v>
      </c>
      <c r="H3181" s="547">
        <f t="shared" si="101"/>
        <v>0</v>
      </c>
    </row>
    <row r="3182" spans="1:8" collapsed="1" x14ac:dyDescent="0.25">
      <c r="A3182" s="396" t="e">
        <f>"INN."&amp;EIGNIR!$B$3&amp;C3182</f>
        <v>#N/A</v>
      </c>
      <c r="B3182" s="511">
        <f>'Sundurliðun Skuldabréf'!F7</f>
        <v>0</v>
      </c>
      <c r="C3182" s="503" t="s">
        <v>5079</v>
      </c>
      <c r="D3182" s="566" t="s">
        <v>13535</v>
      </c>
      <c r="F3182" s="547"/>
      <c r="G3182" s="547">
        <f t="shared" si="100"/>
        <v>0</v>
      </c>
      <c r="H3182" s="547">
        <f t="shared" si="101"/>
        <v>0</v>
      </c>
    </row>
    <row r="3183" spans="1:8" x14ac:dyDescent="0.25">
      <c r="A3183" s="396" t="e">
        <f>"INN."&amp;EIGNIR!$B$3&amp;C3183</f>
        <v>#N/A</v>
      </c>
      <c r="B3183" s="511">
        <f>'Sundurliðun Skuldabréf'!F21</f>
        <v>0</v>
      </c>
      <c r="C3183" s="503" t="s">
        <v>5080</v>
      </c>
      <c r="D3183" s="512"/>
      <c r="F3183" s="547"/>
      <c r="G3183" s="547">
        <f t="shared" si="100"/>
        <v>0</v>
      </c>
      <c r="H3183" s="547">
        <f t="shared" si="101"/>
        <v>0</v>
      </c>
    </row>
    <row r="3184" spans="1:8" x14ac:dyDescent="0.25">
      <c r="A3184" s="396" t="e">
        <f>"INN."&amp;EIGNIR!$B$3&amp;C3184</f>
        <v>#N/A</v>
      </c>
      <c r="B3184" s="511">
        <f>'Sundurliðun Skuldabréf'!F22</f>
        <v>0</v>
      </c>
      <c r="C3184" s="503" t="s">
        <v>5081</v>
      </c>
      <c r="D3184" s="512"/>
      <c r="F3184" s="547"/>
      <c r="G3184" s="547">
        <f t="shared" si="100"/>
        <v>0</v>
      </c>
      <c r="H3184" s="547">
        <f t="shared" si="101"/>
        <v>0</v>
      </c>
    </row>
    <row r="3185" spans="1:8" x14ac:dyDescent="0.25">
      <c r="A3185" s="396" t="e">
        <f>"INN."&amp;EIGNIR!$B$3&amp;C3185</f>
        <v>#N/A</v>
      </c>
      <c r="B3185" s="511">
        <f>'Sundurliðun Skuldabréf'!F23</f>
        <v>0</v>
      </c>
      <c r="C3185" s="503" t="s">
        <v>5082</v>
      </c>
      <c r="D3185" s="512"/>
      <c r="F3185" s="547"/>
      <c r="G3185" s="547">
        <f t="shared" si="100"/>
        <v>0</v>
      </c>
      <c r="H3185" s="547">
        <f t="shared" si="101"/>
        <v>0</v>
      </c>
    </row>
    <row r="3186" spans="1:8" x14ac:dyDescent="0.25">
      <c r="A3186" s="396" t="e">
        <f>"INN."&amp;EIGNIR!$B$3&amp;C3186</f>
        <v>#N/A</v>
      </c>
      <c r="B3186" s="511">
        <f>'Sundurliðun Skuldabréf'!F24</f>
        <v>0</v>
      </c>
      <c r="C3186" s="503" t="s">
        <v>5083</v>
      </c>
      <c r="D3186" s="512"/>
      <c r="F3186" s="547"/>
      <c r="G3186" s="547">
        <f t="shared" si="100"/>
        <v>0</v>
      </c>
      <c r="H3186" s="547">
        <f t="shared" si="101"/>
        <v>0</v>
      </c>
    </row>
    <row r="3187" spans="1:8" x14ac:dyDescent="0.25">
      <c r="A3187" s="396" t="e">
        <f>"INN."&amp;EIGNIR!$B$3&amp;C3187</f>
        <v>#N/A</v>
      </c>
      <c r="B3187" s="511">
        <f>'Sundurliðun Skuldabréf'!F25</f>
        <v>0</v>
      </c>
      <c r="C3187" s="503" t="s">
        <v>5084</v>
      </c>
      <c r="D3187" s="512"/>
      <c r="F3187" s="547"/>
      <c r="G3187" s="547">
        <f t="shared" si="100"/>
        <v>0</v>
      </c>
      <c r="H3187" s="547">
        <f t="shared" si="101"/>
        <v>0</v>
      </c>
    </row>
    <row r="3188" spans="1:8" x14ac:dyDescent="0.25">
      <c r="A3188" s="396" t="e">
        <f>"INN."&amp;EIGNIR!$B$3&amp;C3188</f>
        <v>#N/A</v>
      </c>
      <c r="B3188" s="511">
        <f>'Sundurliðun Skuldabréf'!F26</f>
        <v>0</v>
      </c>
      <c r="C3188" s="503" t="s">
        <v>5085</v>
      </c>
      <c r="D3188" s="512"/>
      <c r="F3188" s="547"/>
      <c r="G3188" s="547">
        <f t="shared" si="100"/>
        <v>0</v>
      </c>
      <c r="H3188" s="547">
        <f t="shared" si="101"/>
        <v>0</v>
      </c>
    </row>
    <row r="3189" spans="1:8" x14ac:dyDescent="0.25">
      <c r="A3189" s="396" t="e">
        <f>"INN."&amp;EIGNIR!$B$3&amp;C3189</f>
        <v>#N/A</v>
      </c>
      <c r="B3189" s="511">
        <f>'Sundurliðun Skuldabréf'!F27</f>
        <v>0</v>
      </c>
      <c r="C3189" s="503" t="s">
        <v>5086</v>
      </c>
      <c r="D3189" s="512"/>
      <c r="F3189" s="547"/>
      <c r="G3189" s="547">
        <f t="shared" si="100"/>
        <v>0</v>
      </c>
      <c r="H3189" s="547">
        <f t="shared" si="101"/>
        <v>0</v>
      </c>
    </row>
    <row r="3190" spans="1:8" x14ac:dyDescent="0.25">
      <c r="A3190" s="396" t="e">
        <f>"INN."&amp;EIGNIR!$B$3&amp;C3190</f>
        <v>#N/A</v>
      </c>
      <c r="B3190" s="511">
        <f>'Sundurliðun Skuldabréf'!F28</f>
        <v>0</v>
      </c>
      <c r="C3190" s="503" t="s">
        <v>5087</v>
      </c>
      <c r="D3190" s="512"/>
      <c r="F3190" s="547"/>
      <c r="G3190" s="547">
        <f t="shared" si="100"/>
        <v>0</v>
      </c>
      <c r="H3190" s="547">
        <f t="shared" si="101"/>
        <v>0</v>
      </c>
    </row>
    <row r="3191" spans="1:8" x14ac:dyDescent="0.25">
      <c r="A3191" s="396" t="e">
        <f>"INN."&amp;EIGNIR!$B$3&amp;C3191</f>
        <v>#N/A</v>
      </c>
      <c r="B3191" s="511">
        <f>'Sundurliðun Skuldabréf'!F29</f>
        <v>0</v>
      </c>
      <c r="C3191" s="503" t="s">
        <v>5088</v>
      </c>
      <c r="D3191" s="512"/>
      <c r="F3191" s="547"/>
      <c r="G3191" s="547">
        <f t="shared" si="100"/>
        <v>0</v>
      </c>
      <c r="H3191" s="547">
        <f t="shared" si="101"/>
        <v>0</v>
      </c>
    </row>
    <row r="3192" spans="1:8" x14ac:dyDescent="0.25">
      <c r="A3192" s="396" t="e">
        <f>"INN."&amp;EIGNIR!$B$3&amp;C3192</f>
        <v>#N/A</v>
      </c>
      <c r="B3192" s="511">
        <f>'Sundurliðun Skuldabréf'!F30</f>
        <v>0</v>
      </c>
      <c r="C3192" s="503" t="s">
        <v>5089</v>
      </c>
      <c r="D3192" s="512"/>
      <c r="F3192" s="547"/>
      <c r="G3192" s="547">
        <f t="shared" si="100"/>
        <v>0</v>
      </c>
      <c r="H3192" s="547">
        <f t="shared" si="101"/>
        <v>0</v>
      </c>
    </row>
    <row r="3193" spans="1:8" x14ac:dyDescent="0.25">
      <c r="A3193" s="396" t="e">
        <f>"INN."&amp;EIGNIR!$B$3&amp;C3193</f>
        <v>#N/A</v>
      </c>
      <c r="B3193" s="511">
        <f>'Sundurliðun Skuldabréf'!F31</f>
        <v>0</v>
      </c>
      <c r="C3193" s="503" t="s">
        <v>5090</v>
      </c>
      <c r="D3193" s="512"/>
      <c r="F3193" s="547"/>
      <c r="G3193" s="547">
        <f t="shared" si="100"/>
        <v>0</v>
      </c>
      <c r="H3193" s="547">
        <f t="shared" si="101"/>
        <v>0</v>
      </c>
    </row>
    <row r="3194" spans="1:8" x14ac:dyDescent="0.25">
      <c r="A3194" s="396" t="e">
        <f>"INN."&amp;EIGNIR!$B$3&amp;C3194</f>
        <v>#N/A</v>
      </c>
      <c r="B3194" s="511">
        <f>'Sundurliðun Skuldabréf'!F32</f>
        <v>0</v>
      </c>
      <c r="C3194" s="503" t="s">
        <v>5091</v>
      </c>
      <c r="D3194" s="512"/>
      <c r="F3194" s="547"/>
      <c r="G3194" s="547">
        <f t="shared" si="100"/>
        <v>0</v>
      </c>
      <c r="H3194" s="547">
        <f t="shared" si="101"/>
        <v>0</v>
      </c>
    </row>
    <row r="3195" spans="1:8" x14ac:dyDescent="0.25">
      <c r="A3195" s="396" t="e">
        <f>"INN."&amp;EIGNIR!$B$3&amp;C3195</f>
        <v>#N/A</v>
      </c>
      <c r="B3195" s="511">
        <f>'Sundurliðun Skuldabréf'!F33</f>
        <v>0</v>
      </c>
      <c r="C3195" s="503" t="s">
        <v>5092</v>
      </c>
      <c r="D3195" s="512"/>
      <c r="F3195" s="547"/>
      <c r="G3195" s="547">
        <f t="shared" si="100"/>
        <v>0</v>
      </c>
      <c r="H3195" s="547">
        <f t="shared" si="101"/>
        <v>0</v>
      </c>
    </row>
    <row r="3196" spans="1:8" x14ac:dyDescent="0.25">
      <c r="A3196" s="396" t="e">
        <f>"INN."&amp;EIGNIR!$B$3&amp;C3196</f>
        <v>#N/A</v>
      </c>
      <c r="B3196" s="511">
        <f>'Sundurliðun Skuldabréf'!F34</f>
        <v>0</v>
      </c>
      <c r="C3196" s="503" t="s">
        <v>5093</v>
      </c>
      <c r="D3196" s="512"/>
      <c r="F3196" s="547"/>
      <c r="G3196" s="547">
        <f t="shared" si="100"/>
        <v>0</v>
      </c>
      <c r="H3196" s="547">
        <f t="shared" si="101"/>
        <v>0</v>
      </c>
    </row>
    <row r="3197" spans="1:8" x14ac:dyDescent="0.25">
      <c r="A3197" s="396" t="e">
        <f>"INN."&amp;EIGNIR!$B$3&amp;C3197</f>
        <v>#N/A</v>
      </c>
      <c r="B3197" s="511">
        <f>'Sundurliðun Skuldabréf'!F36</f>
        <v>0</v>
      </c>
      <c r="C3197" s="503" t="s">
        <v>5094</v>
      </c>
      <c r="D3197" s="512"/>
      <c r="F3197" s="547"/>
      <c r="G3197" s="547">
        <f t="shared" si="100"/>
        <v>0</v>
      </c>
      <c r="H3197" s="547">
        <f t="shared" si="101"/>
        <v>0</v>
      </c>
    </row>
    <row r="3198" spans="1:8" x14ac:dyDescent="0.25">
      <c r="A3198" s="396" t="e">
        <f>"INN."&amp;EIGNIR!$B$3&amp;C3198</f>
        <v>#N/A</v>
      </c>
      <c r="B3198" s="511">
        <f>'Sundurliðun Skuldabréf'!F37</f>
        <v>0</v>
      </c>
      <c r="C3198" s="503" t="s">
        <v>5095</v>
      </c>
      <c r="D3198" s="512"/>
      <c r="F3198" s="547"/>
      <c r="G3198" s="547">
        <f t="shared" si="100"/>
        <v>0</v>
      </c>
      <c r="H3198" s="547">
        <f t="shared" si="101"/>
        <v>0</v>
      </c>
    </row>
    <row r="3199" spans="1:8" x14ac:dyDescent="0.25">
      <c r="A3199" s="396" t="e">
        <f>"INN."&amp;EIGNIR!$B$3&amp;C3199</f>
        <v>#N/A</v>
      </c>
      <c r="B3199" s="511">
        <f>'Sundurliðun Skuldabréf'!F38</f>
        <v>0</v>
      </c>
      <c r="C3199" s="503" t="s">
        <v>5096</v>
      </c>
      <c r="D3199" s="512"/>
      <c r="F3199" s="547"/>
      <c r="G3199" s="547">
        <f t="shared" si="100"/>
        <v>0</v>
      </c>
      <c r="H3199" s="547">
        <f t="shared" si="101"/>
        <v>0</v>
      </c>
    </row>
    <row r="3200" spans="1:8" x14ac:dyDescent="0.25">
      <c r="A3200" s="396" t="e">
        <f>"INN."&amp;EIGNIR!$B$3&amp;C3200</f>
        <v>#N/A</v>
      </c>
      <c r="B3200" s="511">
        <f>'Sundurliðun Skuldabréf'!F39</f>
        <v>0</v>
      </c>
      <c r="C3200" s="503" t="s">
        <v>5097</v>
      </c>
      <c r="D3200" s="512"/>
      <c r="F3200" s="547"/>
      <c r="G3200" s="547">
        <f t="shared" ref="G3200:G3263" si="102">+F3200-B3200</f>
        <v>0</v>
      </c>
      <c r="H3200" s="547">
        <f t="shared" si="101"/>
        <v>0</v>
      </c>
    </row>
    <row r="3201" spans="1:8" x14ac:dyDescent="0.25">
      <c r="A3201" s="396" t="e">
        <f>"INN."&amp;EIGNIR!$B$3&amp;C3201</f>
        <v>#N/A</v>
      </c>
      <c r="B3201" s="511">
        <f>'Sundurliðun Skuldabréf'!F40</f>
        <v>0</v>
      </c>
      <c r="C3201" s="503" t="s">
        <v>5098</v>
      </c>
      <c r="D3201" s="512"/>
      <c r="F3201" s="547"/>
      <c r="G3201" s="547">
        <f t="shared" si="102"/>
        <v>0</v>
      </c>
      <c r="H3201" s="547">
        <f t="shared" ref="H3201:H3264" si="103">+ABS(G3201)</f>
        <v>0</v>
      </c>
    </row>
    <row r="3202" spans="1:8" x14ac:dyDescent="0.25">
      <c r="A3202" s="396" t="e">
        <f>"INN."&amp;EIGNIR!$B$3&amp;C3202</f>
        <v>#N/A</v>
      </c>
      <c r="B3202" s="511">
        <f>'Sundurliðun Skuldabréf'!F41</f>
        <v>0</v>
      </c>
      <c r="C3202" s="503" t="s">
        <v>5099</v>
      </c>
      <c r="D3202" s="512"/>
      <c r="F3202" s="547"/>
      <c r="G3202" s="547">
        <f t="shared" si="102"/>
        <v>0</v>
      </c>
      <c r="H3202" s="547">
        <f t="shared" si="103"/>
        <v>0</v>
      </c>
    </row>
    <row r="3203" spans="1:8" x14ac:dyDescent="0.25">
      <c r="A3203" s="396" t="e">
        <f>"INN."&amp;EIGNIR!$B$3&amp;C3203</f>
        <v>#N/A</v>
      </c>
      <c r="B3203" s="511">
        <f>'Sundurliðun Skuldabréf'!F42</f>
        <v>0</v>
      </c>
      <c r="C3203" s="503" t="s">
        <v>5100</v>
      </c>
      <c r="D3203" s="512"/>
      <c r="F3203" s="547"/>
      <c r="G3203" s="547">
        <f t="shared" si="102"/>
        <v>0</v>
      </c>
      <c r="H3203" s="547">
        <f t="shared" si="103"/>
        <v>0</v>
      </c>
    </row>
    <row r="3204" spans="1:8" x14ac:dyDescent="0.25">
      <c r="A3204" s="396" t="e">
        <f>"INN."&amp;EIGNIR!$B$3&amp;C3204</f>
        <v>#N/A</v>
      </c>
      <c r="B3204" s="511">
        <f>'Sundurliðun Skuldabréf'!F43</f>
        <v>0</v>
      </c>
      <c r="C3204" s="503" t="s">
        <v>5101</v>
      </c>
      <c r="D3204" s="512"/>
      <c r="F3204" s="547"/>
      <c r="G3204" s="547">
        <f t="shared" si="102"/>
        <v>0</v>
      </c>
      <c r="H3204" s="547">
        <f t="shared" si="103"/>
        <v>0</v>
      </c>
    </row>
    <row r="3205" spans="1:8" x14ac:dyDescent="0.25">
      <c r="A3205" s="396" t="e">
        <f>"INN."&amp;EIGNIR!$B$3&amp;C3205</f>
        <v>#N/A</v>
      </c>
      <c r="B3205" s="511">
        <f>'Sundurliðun Skuldabréf'!F44</f>
        <v>0</v>
      </c>
      <c r="C3205" s="503" t="s">
        <v>5102</v>
      </c>
      <c r="D3205" s="512"/>
      <c r="F3205" s="547"/>
      <c r="G3205" s="547">
        <f t="shared" si="102"/>
        <v>0</v>
      </c>
      <c r="H3205" s="547">
        <f t="shared" si="103"/>
        <v>0</v>
      </c>
    </row>
    <row r="3206" spans="1:8" x14ac:dyDescent="0.25">
      <c r="A3206" s="396" t="e">
        <f>"INN."&amp;EIGNIR!$B$3&amp;C3206</f>
        <v>#N/A</v>
      </c>
      <c r="B3206" s="511">
        <f>'Sundurliðun Skuldabréf'!F45</f>
        <v>0</v>
      </c>
      <c r="C3206" s="503" t="s">
        <v>5103</v>
      </c>
      <c r="D3206" s="512" t="s">
        <v>5104</v>
      </c>
      <c r="F3206" s="547"/>
      <c r="G3206" s="547">
        <f t="shared" si="102"/>
        <v>0</v>
      </c>
      <c r="H3206" s="547">
        <f t="shared" si="103"/>
        <v>0</v>
      </c>
    </row>
    <row r="3207" spans="1:8" x14ac:dyDescent="0.25">
      <c r="A3207" s="396" t="e">
        <f>"INN."&amp;EIGNIR!$B$3&amp;C3207</f>
        <v>#N/A</v>
      </c>
      <c r="B3207" s="511">
        <f>'Sundurliðun Skuldabréf'!F46</f>
        <v>0</v>
      </c>
      <c r="C3207" s="503" t="s">
        <v>5105</v>
      </c>
      <c r="D3207" s="512"/>
      <c r="F3207" s="547"/>
      <c r="G3207" s="547">
        <f t="shared" si="102"/>
        <v>0</v>
      </c>
      <c r="H3207" s="547">
        <f t="shared" si="103"/>
        <v>0</v>
      </c>
    </row>
    <row r="3208" spans="1:8" x14ac:dyDescent="0.25">
      <c r="A3208" s="396" t="e">
        <f>"INN."&amp;EIGNIR!$B$3&amp;C3208</f>
        <v>#N/A</v>
      </c>
      <c r="B3208" s="511">
        <f>'Sundurliðun Skuldabréf'!F60</f>
        <v>0</v>
      </c>
      <c r="C3208" s="503" t="s">
        <v>5106</v>
      </c>
      <c r="D3208" s="512"/>
      <c r="F3208" s="547"/>
      <c r="G3208" s="547">
        <f t="shared" si="102"/>
        <v>0</v>
      </c>
      <c r="H3208" s="547">
        <f t="shared" si="103"/>
        <v>0</v>
      </c>
    </row>
    <row r="3209" spans="1:8" x14ac:dyDescent="0.25">
      <c r="A3209" s="396" t="e">
        <f>"INN."&amp;EIGNIR!$B$3&amp;C3209</f>
        <v>#N/A</v>
      </c>
      <c r="B3209" s="511">
        <f>'Sundurliðun Skuldabréf'!F61</f>
        <v>0</v>
      </c>
      <c r="C3209" s="503" t="s">
        <v>5107</v>
      </c>
      <c r="D3209" s="512"/>
      <c r="F3209" s="547"/>
      <c r="G3209" s="547">
        <f t="shared" si="102"/>
        <v>0</v>
      </c>
      <c r="H3209" s="547">
        <f t="shared" si="103"/>
        <v>0</v>
      </c>
    </row>
    <row r="3210" spans="1:8" x14ac:dyDescent="0.25">
      <c r="A3210" s="396" t="e">
        <f>"INN."&amp;EIGNIR!$B$3&amp;C3210</f>
        <v>#N/A</v>
      </c>
      <c r="B3210" s="511">
        <f>'Sundurliðun Skuldabréf'!F62</f>
        <v>0</v>
      </c>
      <c r="C3210" s="503" t="s">
        <v>5108</v>
      </c>
      <c r="D3210" s="512"/>
      <c r="F3210" s="547"/>
      <c r="G3210" s="547">
        <f t="shared" si="102"/>
        <v>0</v>
      </c>
      <c r="H3210" s="547">
        <f t="shared" si="103"/>
        <v>0</v>
      </c>
    </row>
    <row r="3211" spans="1:8" x14ac:dyDescent="0.25">
      <c r="A3211" s="396" t="e">
        <f>"INN."&amp;EIGNIR!$B$3&amp;C3211</f>
        <v>#N/A</v>
      </c>
      <c r="B3211" s="511">
        <f>'Sundurliðun Skuldabréf'!F63</f>
        <v>0</v>
      </c>
      <c r="C3211" s="503" t="s">
        <v>5109</v>
      </c>
      <c r="D3211" s="512"/>
      <c r="F3211" s="547"/>
      <c r="G3211" s="547">
        <f t="shared" si="102"/>
        <v>0</v>
      </c>
      <c r="H3211" s="547">
        <f t="shared" si="103"/>
        <v>0</v>
      </c>
    </row>
    <row r="3212" spans="1:8" x14ac:dyDescent="0.25">
      <c r="A3212" s="396" t="e">
        <f>"INN."&amp;EIGNIR!$B$3&amp;C3212</f>
        <v>#N/A</v>
      </c>
      <c r="B3212" s="511">
        <f>'Sundurliðun Skuldabréf'!F64</f>
        <v>0</v>
      </c>
      <c r="C3212" s="503" t="s">
        <v>5110</v>
      </c>
      <c r="D3212" s="512"/>
      <c r="F3212" s="547"/>
      <c r="G3212" s="547">
        <f t="shared" si="102"/>
        <v>0</v>
      </c>
      <c r="H3212" s="547">
        <f t="shared" si="103"/>
        <v>0</v>
      </c>
    </row>
    <row r="3213" spans="1:8" x14ac:dyDescent="0.25">
      <c r="A3213" s="396" t="e">
        <f>"INN."&amp;EIGNIR!$B$3&amp;C3213</f>
        <v>#N/A</v>
      </c>
      <c r="B3213" s="511">
        <f>'Sundurliðun Skuldabréf'!F65</f>
        <v>0</v>
      </c>
      <c r="C3213" s="503" t="s">
        <v>5111</v>
      </c>
      <c r="D3213" s="512"/>
      <c r="F3213" s="547"/>
      <c r="G3213" s="547">
        <f t="shared" si="102"/>
        <v>0</v>
      </c>
      <c r="H3213" s="547">
        <f t="shared" si="103"/>
        <v>0</v>
      </c>
    </row>
    <row r="3214" spans="1:8" x14ac:dyDescent="0.25">
      <c r="A3214" s="396" t="e">
        <f>"INN."&amp;EIGNIR!$B$3&amp;C3214</f>
        <v>#N/A</v>
      </c>
      <c r="B3214" s="511">
        <f>'Sundurliðun Skuldabréf'!F66</f>
        <v>0</v>
      </c>
      <c r="C3214" s="503" t="s">
        <v>5112</v>
      </c>
      <c r="D3214" s="512"/>
      <c r="F3214" s="547"/>
      <c r="G3214" s="547">
        <f t="shared" si="102"/>
        <v>0</v>
      </c>
      <c r="H3214" s="547">
        <f t="shared" si="103"/>
        <v>0</v>
      </c>
    </row>
    <row r="3215" spans="1:8" x14ac:dyDescent="0.25">
      <c r="A3215" s="396" t="e">
        <f>"INN."&amp;EIGNIR!$B$3&amp;C3215</f>
        <v>#N/A</v>
      </c>
      <c r="B3215" s="511">
        <f>'Sundurliðun Skuldabréf'!F67</f>
        <v>0</v>
      </c>
      <c r="C3215" s="503" t="s">
        <v>5113</v>
      </c>
      <c r="D3215" s="512"/>
      <c r="F3215" s="547"/>
      <c r="G3215" s="547">
        <f t="shared" si="102"/>
        <v>0</v>
      </c>
      <c r="H3215" s="547">
        <f t="shared" si="103"/>
        <v>0</v>
      </c>
    </row>
    <row r="3216" spans="1:8" x14ac:dyDescent="0.25">
      <c r="A3216" s="396" t="e">
        <f>"INN."&amp;EIGNIR!$B$3&amp;C3216</f>
        <v>#N/A</v>
      </c>
      <c r="B3216" s="511">
        <f>'Sundurliðun Skuldabréf'!F68</f>
        <v>0</v>
      </c>
      <c r="C3216" s="503" t="s">
        <v>5114</v>
      </c>
      <c r="D3216" s="512"/>
      <c r="F3216" s="547"/>
      <c r="G3216" s="547">
        <f t="shared" si="102"/>
        <v>0</v>
      </c>
      <c r="H3216" s="547">
        <f t="shared" si="103"/>
        <v>0</v>
      </c>
    </row>
    <row r="3217" spans="1:8" x14ac:dyDescent="0.25">
      <c r="A3217" s="396" t="e">
        <f>"INN."&amp;EIGNIR!$B$3&amp;C3217</f>
        <v>#N/A</v>
      </c>
      <c r="B3217" s="511">
        <f>'Sundurliðun Skuldabréf'!F69</f>
        <v>0</v>
      </c>
      <c r="C3217" s="503" t="s">
        <v>5115</v>
      </c>
      <c r="D3217" s="512"/>
      <c r="F3217" s="547"/>
      <c r="G3217" s="547">
        <f t="shared" si="102"/>
        <v>0</v>
      </c>
      <c r="H3217" s="547">
        <f t="shared" si="103"/>
        <v>0</v>
      </c>
    </row>
    <row r="3218" spans="1:8" x14ac:dyDescent="0.25">
      <c r="A3218" s="396" t="e">
        <f>"INN."&amp;EIGNIR!$B$3&amp;C3218</f>
        <v>#N/A</v>
      </c>
      <c r="B3218" s="511">
        <f>'Sundurliðun Skuldabréf'!F70</f>
        <v>0</v>
      </c>
      <c r="C3218" s="503" t="s">
        <v>5116</v>
      </c>
      <c r="D3218" s="512"/>
      <c r="F3218" s="547"/>
      <c r="G3218" s="547">
        <f t="shared" si="102"/>
        <v>0</v>
      </c>
      <c r="H3218" s="547">
        <f t="shared" si="103"/>
        <v>0</v>
      </c>
    </row>
    <row r="3219" spans="1:8" x14ac:dyDescent="0.25">
      <c r="A3219" s="396" t="e">
        <f>"INN."&amp;EIGNIR!$B$3&amp;C3219</f>
        <v>#N/A</v>
      </c>
      <c r="B3219" s="511">
        <f>'Sundurliðun Skuldabréf'!F71</f>
        <v>0</v>
      </c>
      <c r="C3219" s="503" t="s">
        <v>5117</v>
      </c>
      <c r="D3219" s="512"/>
      <c r="F3219" s="547"/>
      <c r="G3219" s="547">
        <f t="shared" si="102"/>
        <v>0</v>
      </c>
      <c r="H3219" s="547">
        <f t="shared" si="103"/>
        <v>0</v>
      </c>
    </row>
    <row r="3220" spans="1:8" x14ac:dyDescent="0.25">
      <c r="A3220" s="396" t="e">
        <f>"INN."&amp;EIGNIR!$B$3&amp;C3220</f>
        <v>#N/A</v>
      </c>
      <c r="B3220" s="511">
        <f>'Sundurliðun Skuldabréf'!F72</f>
        <v>0</v>
      </c>
      <c r="C3220" s="503" t="s">
        <v>5118</v>
      </c>
      <c r="D3220" s="512"/>
      <c r="F3220" s="547"/>
      <c r="G3220" s="547">
        <f t="shared" si="102"/>
        <v>0</v>
      </c>
      <c r="H3220" s="547">
        <f t="shared" si="103"/>
        <v>0</v>
      </c>
    </row>
    <row r="3221" spans="1:8" x14ac:dyDescent="0.25">
      <c r="A3221" s="396" t="e">
        <f>"INN."&amp;EIGNIR!$B$3&amp;C3221</f>
        <v>#N/A</v>
      </c>
      <c r="B3221" s="511">
        <f>'Sundurliðun Skuldabréf'!F73</f>
        <v>0</v>
      </c>
      <c r="C3221" s="503" t="s">
        <v>5119</v>
      </c>
      <c r="D3221" s="512"/>
      <c r="F3221" s="547"/>
      <c r="G3221" s="547">
        <f t="shared" si="102"/>
        <v>0</v>
      </c>
      <c r="H3221" s="547">
        <f t="shared" si="103"/>
        <v>0</v>
      </c>
    </row>
    <row r="3222" spans="1:8" x14ac:dyDescent="0.25">
      <c r="A3222" s="396" t="e">
        <f>"INN."&amp;EIGNIR!$B$3&amp;C3222</f>
        <v>#N/A</v>
      </c>
      <c r="B3222" s="511">
        <f>'Sundurliðun Skuldabréf'!F75</f>
        <v>0</v>
      </c>
      <c r="C3222" s="503" t="s">
        <v>5120</v>
      </c>
      <c r="D3222" s="512"/>
      <c r="F3222" s="547"/>
      <c r="G3222" s="547">
        <f t="shared" si="102"/>
        <v>0</v>
      </c>
      <c r="H3222" s="547">
        <f t="shared" si="103"/>
        <v>0</v>
      </c>
    </row>
    <row r="3223" spans="1:8" x14ac:dyDescent="0.25">
      <c r="A3223" s="396" t="e">
        <f>"INN."&amp;EIGNIR!$B$3&amp;C3223</f>
        <v>#N/A</v>
      </c>
      <c r="B3223" s="511">
        <f>'Sundurliðun Skuldabréf'!F76</f>
        <v>0</v>
      </c>
      <c r="C3223" s="503" t="s">
        <v>5121</v>
      </c>
      <c r="D3223" s="512"/>
      <c r="F3223" s="547"/>
      <c r="G3223" s="547">
        <f t="shared" si="102"/>
        <v>0</v>
      </c>
      <c r="H3223" s="547">
        <f t="shared" si="103"/>
        <v>0</v>
      </c>
    </row>
    <row r="3224" spans="1:8" x14ac:dyDescent="0.25">
      <c r="A3224" s="396" t="e">
        <f>"INN."&amp;EIGNIR!$B$3&amp;C3224</f>
        <v>#N/A</v>
      </c>
      <c r="B3224" s="511">
        <f>'Sundurliðun Skuldabréf'!F77</f>
        <v>0</v>
      </c>
      <c r="C3224" s="503" t="s">
        <v>5122</v>
      </c>
      <c r="D3224" s="512"/>
      <c r="F3224" s="547"/>
      <c r="G3224" s="547">
        <f t="shared" si="102"/>
        <v>0</v>
      </c>
      <c r="H3224" s="547">
        <f t="shared" si="103"/>
        <v>0</v>
      </c>
    </row>
    <row r="3225" spans="1:8" x14ac:dyDescent="0.25">
      <c r="A3225" s="396" t="e">
        <f>"INN."&amp;EIGNIR!$B$3&amp;C3225</f>
        <v>#N/A</v>
      </c>
      <c r="B3225" s="511">
        <f>'Sundurliðun Skuldabréf'!F78</f>
        <v>0</v>
      </c>
      <c r="C3225" s="503" t="s">
        <v>5123</v>
      </c>
      <c r="D3225" s="512"/>
      <c r="F3225" s="547"/>
      <c r="G3225" s="547">
        <f t="shared" si="102"/>
        <v>0</v>
      </c>
      <c r="H3225" s="547">
        <f t="shared" si="103"/>
        <v>0</v>
      </c>
    </row>
    <row r="3226" spans="1:8" x14ac:dyDescent="0.25">
      <c r="A3226" s="396" t="e">
        <f>"INN."&amp;EIGNIR!$B$3&amp;C3226</f>
        <v>#N/A</v>
      </c>
      <c r="B3226" s="511">
        <f>'Sundurliðun Skuldabréf'!F79</f>
        <v>0</v>
      </c>
      <c r="C3226" s="503" t="s">
        <v>5124</v>
      </c>
      <c r="D3226" s="512"/>
      <c r="F3226" s="547"/>
      <c r="G3226" s="547">
        <f t="shared" si="102"/>
        <v>0</v>
      </c>
      <c r="H3226" s="547">
        <f t="shared" si="103"/>
        <v>0</v>
      </c>
    </row>
    <row r="3227" spans="1:8" x14ac:dyDescent="0.25">
      <c r="A3227" s="396" t="e">
        <f>"INN."&amp;EIGNIR!$B$3&amp;C3227</f>
        <v>#N/A</v>
      </c>
      <c r="B3227" s="511">
        <f>'Sundurliðun Skuldabréf'!F80</f>
        <v>0</v>
      </c>
      <c r="C3227" s="503" t="s">
        <v>5125</v>
      </c>
      <c r="D3227" s="512"/>
      <c r="F3227" s="547"/>
      <c r="G3227" s="547">
        <f t="shared" si="102"/>
        <v>0</v>
      </c>
      <c r="H3227" s="547">
        <f t="shared" si="103"/>
        <v>0</v>
      </c>
    </row>
    <row r="3228" spans="1:8" x14ac:dyDescent="0.25">
      <c r="A3228" s="396" t="e">
        <f>"INN."&amp;EIGNIR!$B$3&amp;C3228</f>
        <v>#N/A</v>
      </c>
      <c r="B3228" s="511">
        <f>'Sundurliðun Skuldabréf'!F81</f>
        <v>0</v>
      </c>
      <c r="C3228" s="503" t="s">
        <v>5126</v>
      </c>
      <c r="D3228" s="512"/>
      <c r="F3228" s="547"/>
      <c r="G3228" s="547">
        <f t="shared" si="102"/>
        <v>0</v>
      </c>
      <c r="H3228" s="547">
        <f t="shared" si="103"/>
        <v>0</v>
      </c>
    </row>
    <row r="3229" spans="1:8" x14ac:dyDescent="0.25">
      <c r="A3229" s="396" t="e">
        <f>"INN."&amp;EIGNIR!$B$3&amp;C3229</f>
        <v>#N/A</v>
      </c>
      <c r="B3229" s="511">
        <f>'Sundurliðun Skuldabréf'!F82</f>
        <v>0</v>
      </c>
      <c r="C3229" s="503" t="s">
        <v>5127</v>
      </c>
      <c r="D3229" s="512"/>
      <c r="F3229" s="547"/>
      <c r="G3229" s="547">
        <f t="shared" si="102"/>
        <v>0</v>
      </c>
      <c r="H3229" s="547">
        <f t="shared" si="103"/>
        <v>0</v>
      </c>
    </row>
    <row r="3230" spans="1:8" x14ac:dyDescent="0.25">
      <c r="A3230" s="396" t="e">
        <f>"INN."&amp;EIGNIR!$B$3&amp;C3230</f>
        <v>#N/A</v>
      </c>
      <c r="B3230" s="511">
        <f>'Sundurliðun Skuldabréf'!F83</f>
        <v>0</v>
      </c>
      <c r="C3230" s="503" t="s">
        <v>5128</v>
      </c>
      <c r="D3230" s="512"/>
      <c r="F3230" s="547"/>
      <c r="G3230" s="547">
        <f t="shared" si="102"/>
        <v>0</v>
      </c>
      <c r="H3230" s="547">
        <f t="shared" si="103"/>
        <v>0</v>
      </c>
    </row>
    <row r="3231" spans="1:8" x14ac:dyDescent="0.25">
      <c r="A3231" s="396" t="e">
        <f>"INN."&amp;EIGNIR!$B$3&amp;C3231</f>
        <v>#N/A</v>
      </c>
      <c r="B3231" s="511">
        <f>'Sundurliðun Skuldabréf'!F84</f>
        <v>0</v>
      </c>
      <c r="C3231" s="503" t="s">
        <v>5129</v>
      </c>
      <c r="D3231" s="512" t="s">
        <v>5130</v>
      </c>
      <c r="F3231" s="547"/>
      <c r="G3231" s="547">
        <f t="shared" si="102"/>
        <v>0</v>
      </c>
      <c r="H3231" s="547">
        <f t="shared" si="103"/>
        <v>0</v>
      </c>
    </row>
    <row r="3232" spans="1:8" x14ac:dyDescent="0.25">
      <c r="A3232" s="396" t="e">
        <f>"INN."&amp;EIGNIR!$B$3&amp;C3232</f>
        <v>#N/A</v>
      </c>
      <c r="B3232" s="511">
        <f>'Sundurliðun Skuldabréf'!F85</f>
        <v>0</v>
      </c>
      <c r="C3232" s="503" t="s">
        <v>5131</v>
      </c>
      <c r="D3232" s="512"/>
      <c r="F3232" s="547"/>
      <c r="G3232" s="547">
        <f t="shared" si="102"/>
        <v>0</v>
      </c>
      <c r="H3232" s="547">
        <f t="shared" si="103"/>
        <v>0</v>
      </c>
    </row>
    <row r="3233" spans="1:8" x14ac:dyDescent="0.25">
      <c r="A3233" s="396" t="e">
        <f>"INN."&amp;EIGNIR!$B$3&amp;C3233</f>
        <v>#N/A</v>
      </c>
      <c r="B3233" s="511">
        <f>'Sundurliðun Skuldabréf'!F99</f>
        <v>0</v>
      </c>
      <c r="C3233" s="503" t="s">
        <v>5132</v>
      </c>
      <c r="D3233" s="512"/>
      <c r="F3233" s="547"/>
      <c r="G3233" s="547">
        <f t="shared" si="102"/>
        <v>0</v>
      </c>
      <c r="H3233" s="547">
        <f t="shared" si="103"/>
        <v>0</v>
      </c>
    </row>
    <row r="3234" spans="1:8" x14ac:dyDescent="0.25">
      <c r="A3234" s="396" t="e">
        <f>"INN."&amp;EIGNIR!$B$3&amp;C3234</f>
        <v>#N/A</v>
      </c>
      <c r="B3234" s="511">
        <f>'Sundurliðun Skuldabréf'!F100</f>
        <v>0</v>
      </c>
      <c r="C3234" s="503" t="s">
        <v>5133</v>
      </c>
      <c r="D3234" s="512"/>
      <c r="F3234" s="547"/>
      <c r="G3234" s="547">
        <f t="shared" si="102"/>
        <v>0</v>
      </c>
      <c r="H3234" s="547">
        <f t="shared" si="103"/>
        <v>0</v>
      </c>
    </row>
    <row r="3235" spans="1:8" x14ac:dyDescent="0.25">
      <c r="A3235" s="396" t="e">
        <f>"INN."&amp;EIGNIR!$B$3&amp;C3235</f>
        <v>#N/A</v>
      </c>
      <c r="B3235" s="511">
        <f>'Sundurliðun Skuldabréf'!F101</f>
        <v>0</v>
      </c>
      <c r="C3235" s="503" t="s">
        <v>5134</v>
      </c>
      <c r="D3235" s="512"/>
      <c r="F3235" s="547"/>
      <c r="G3235" s="547">
        <f t="shared" si="102"/>
        <v>0</v>
      </c>
      <c r="H3235" s="547">
        <f t="shared" si="103"/>
        <v>0</v>
      </c>
    </row>
    <row r="3236" spans="1:8" x14ac:dyDescent="0.25">
      <c r="A3236" s="396" t="e">
        <f>"INN."&amp;EIGNIR!$B$3&amp;C3236</f>
        <v>#N/A</v>
      </c>
      <c r="B3236" s="511">
        <f>'Sundurliðun Skuldabréf'!F102</f>
        <v>0</v>
      </c>
      <c r="C3236" s="503" t="s">
        <v>5135</v>
      </c>
      <c r="D3236" s="512"/>
      <c r="F3236" s="547"/>
      <c r="G3236" s="547">
        <f t="shared" si="102"/>
        <v>0</v>
      </c>
      <c r="H3236" s="547">
        <f t="shared" si="103"/>
        <v>0</v>
      </c>
    </row>
    <row r="3237" spans="1:8" x14ac:dyDescent="0.25">
      <c r="A3237" s="396" t="e">
        <f>"INN."&amp;EIGNIR!$B$3&amp;C3237</f>
        <v>#N/A</v>
      </c>
      <c r="B3237" s="511">
        <f>'Sundurliðun Skuldabréf'!F103</f>
        <v>0</v>
      </c>
      <c r="C3237" s="503" t="s">
        <v>5136</v>
      </c>
      <c r="D3237" s="512"/>
      <c r="F3237" s="547"/>
      <c r="G3237" s="547">
        <f t="shared" si="102"/>
        <v>0</v>
      </c>
      <c r="H3237" s="547">
        <f t="shared" si="103"/>
        <v>0</v>
      </c>
    </row>
    <row r="3238" spans="1:8" x14ac:dyDescent="0.25">
      <c r="A3238" s="396" t="e">
        <f>"INN."&amp;EIGNIR!$B$3&amp;C3238</f>
        <v>#N/A</v>
      </c>
      <c r="B3238" s="511">
        <f>'Sundurliðun Skuldabréf'!F104</f>
        <v>0</v>
      </c>
      <c r="C3238" s="503" t="s">
        <v>5137</v>
      </c>
      <c r="D3238" s="512"/>
      <c r="F3238" s="547"/>
      <c r="G3238" s="547">
        <f t="shared" si="102"/>
        <v>0</v>
      </c>
      <c r="H3238" s="547">
        <f t="shared" si="103"/>
        <v>0</v>
      </c>
    </row>
    <row r="3239" spans="1:8" x14ac:dyDescent="0.25">
      <c r="A3239" s="396" t="e">
        <f>"INN."&amp;EIGNIR!$B$3&amp;C3239</f>
        <v>#N/A</v>
      </c>
      <c r="B3239" s="511">
        <f>'Sundurliðun Skuldabréf'!F105</f>
        <v>0</v>
      </c>
      <c r="C3239" s="503" t="s">
        <v>5138</v>
      </c>
      <c r="D3239" s="512"/>
      <c r="F3239" s="547"/>
      <c r="G3239" s="547">
        <f t="shared" si="102"/>
        <v>0</v>
      </c>
      <c r="H3239" s="547">
        <f t="shared" si="103"/>
        <v>0</v>
      </c>
    </row>
    <row r="3240" spans="1:8" x14ac:dyDescent="0.25">
      <c r="A3240" s="396" t="e">
        <f>"INN."&amp;EIGNIR!$B$3&amp;C3240</f>
        <v>#N/A</v>
      </c>
      <c r="B3240" s="511">
        <f>'Sundurliðun Skuldabréf'!F106</f>
        <v>0</v>
      </c>
      <c r="C3240" s="503" t="s">
        <v>5139</v>
      </c>
      <c r="D3240" s="512"/>
      <c r="F3240" s="547"/>
      <c r="G3240" s="547">
        <f t="shared" si="102"/>
        <v>0</v>
      </c>
      <c r="H3240" s="547">
        <f t="shared" si="103"/>
        <v>0</v>
      </c>
    </row>
    <row r="3241" spans="1:8" x14ac:dyDescent="0.25">
      <c r="A3241" s="396" t="e">
        <f>"INN."&amp;EIGNIR!$B$3&amp;C3241</f>
        <v>#N/A</v>
      </c>
      <c r="B3241" s="511">
        <f>'Sundurliðun Skuldabréf'!F107</f>
        <v>0</v>
      </c>
      <c r="C3241" s="503" t="s">
        <v>5140</v>
      </c>
      <c r="D3241" s="512"/>
      <c r="F3241" s="547"/>
      <c r="G3241" s="547">
        <f t="shared" si="102"/>
        <v>0</v>
      </c>
      <c r="H3241" s="547">
        <f t="shared" si="103"/>
        <v>0</v>
      </c>
    </row>
    <row r="3242" spans="1:8" x14ac:dyDescent="0.25">
      <c r="A3242" s="396" t="e">
        <f>"INN."&amp;EIGNIR!$B$3&amp;C3242</f>
        <v>#N/A</v>
      </c>
      <c r="B3242" s="511">
        <f>'Sundurliðun Skuldabréf'!F108</f>
        <v>0</v>
      </c>
      <c r="C3242" s="503" t="s">
        <v>5141</v>
      </c>
      <c r="D3242" s="512"/>
      <c r="F3242" s="547"/>
      <c r="G3242" s="547">
        <f t="shared" si="102"/>
        <v>0</v>
      </c>
      <c r="H3242" s="547">
        <f t="shared" si="103"/>
        <v>0</v>
      </c>
    </row>
    <row r="3243" spans="1:8" x14ac:dyDescent="0.25">
      <c r="A3243" s="396" t="e">
        <f>"INN."&amp;EIGNIR!$B$3&amp;C3243</f>
        <v>#N/A</v>
      </c>
      <c r="B3243" s="511">
        <f>'Sundurliðun Skuldabréf'!F109</f>
        <v>0</v>
      </c>
      <c r="C3243" s="503" t="s">
        <v>5142</v>
      </c>
      <c r="D3243" s="512"/>
      <c r="F3243" s="547"/>
      <c r="G3243" s="547">
        <f t="shared" si="102"/>
        <v>0</v>
      </c>
      <c r="H3243" s="547">
        <f t="shared" si="103"/>
        <v>0</v>
      </c>
    </row>
    <row r="3244" spans="1:8" x14ac:dyDescent="0.25">
      <c r="A3244" s="396" t="e">
        <f>"INN."&amp;EIGNIR!$B$3&amp;C3244</f>
        <v>#N/A</v>
      </c>
      <c r="B3244" s="511">
        <f>'Sundurliðun Skuldabréf'!F110</f>
        <v>0</v>
      </c>
      <c r="C3244" s="503" t="s">
        <v>5143</v>
      </c>
      <c r="D3244" s="512"/>
      <c r="F3244" s="547"/>
      <c r="G3244" s="547">
        <f t="shared" si="102"/>
        <v>0</v>
      </c>
      <c r="H3244" s="547">
        <f t="shared" si="103"/>
        <v>0</v>
      </c>
    </row>
    <row r="3245" spans="1:8" x14ac:dyDescent="0.25">
      <c r="A3245" s="396" t="e">
        <f>"INN."&amp;EIGNIR!$B$3&amp;C3245</f>
        <v>#N/A</v>
      </c>
      <c r="B3245" s="511">
        <f>'Sundurliðun Skuldabréf'!F111</f>
        <v>0</v>
      </c>
      <c r="C3245" s="503" t="s">
        <v>5144</v>
      </c>
      <c r="D3245" s="512"/>
      <c r="F3245" s="547"/>
      <c r="G3245" s="547">
        <f t="shared" si="102"/>
        <v>0</v>
      </c>
      <c r="H3245" s="547">
        <f t="shared" si="103"/>
        <v>0</v>
      </c>
    </row>
    <row r="3246" spans="1:8" x14ac:dyDescent="0.25">
      <c r="A3246" s="396" t="e">
        <f>"INN."&amp;EIGNIR!$B$3&amp;C3246</f>
        <v>#N/A</v>
      </c>
      <c r="B3246" s="511">
        <f>'Sundurliðun Skuldabréf'!F112</f>
        <v>0</v>
      </c>
      <c r="C3246" s="503" t="s">
        <v>5145</v>
      </c>
      <c r="D3246" s="512"/>
      <c r="F3246" s="547"/>
      <c r="G3246" s="547">
        <f t="shared" si="102"/>
        <v>0</v>
      </c>
      <c r="H3246" s="547">
        <f t="shared" si="103"/>
        <v>0</v>
      </c>
    </row>
    <row r="3247" spans="1:8" x14ac:dyDescent="0.25">
      <c r="A3247" s="396" t="e">
        <f>"INN."&amp;EIGNIR!$B$3&amp;C3247</f>
        <v>#N/A</v>
      </c>
      <c r="B3247" s="511">
        <f>'Sundurliðun Skuldabréf'!F114</f>
        <v>0</v>
      </c>
      <c r="C3247" s="503" t="s">
        <v>5146</v>
      </c>
      <c r="D3247" s="512"/>
      <c r="F3247" s="547"/>
      <c r="G3247" s="547">
        <f t="shared" si="102"/>
        <v>0</v>
      </c>
      <c r="H3247" s="547">
        <f t="shared" si="103"/>
        <v>0</v>
      </c>
    </row>
    <row r="3248" spans="1:8" x14ac:dyDescent="0.25">
      <c r="A3248" s="396" t="e">
        <f>"INN."&amp;EIGNIR!$B$3&amp;C3248</f>
        <v>#N/A</v>
      </c>
      <c r="B3248" s="511">
        <f>'Sundurliðun Skuldabréf'!F115</f>
        <v>0</v>
      </c>
      <c r="C3248" s="503" t="s">
        <v>5147</v>
      </c>
      <c r="D3248" s="512"/>
      <c r="F3248" s="547"/>
      <c r="G3248" s="547">
        <f t="shared" si="102"/>
        <v>0</v>
      </c>
      <c r="H3248" s="547">
        <f t="shared" si="103"/>
        <v>0</v>
      </c>
    </row>
    <row r="3249" spans="1:8" x14ac:dyDescent="0.25">
      <c r="A3249" s="396" t="e">
        <f>"INN."&amp;EIGNIR!$B$3&amp;C3249</f>
        <v>#N/A</v>
      </c>
      <c r="B3249" s="511">
        <f>'Sundurliðun Skuldabréf'!F116</f>
        <v>0</v>
      </c>
      <c r="C3249" s="503" t="s">
        <v>5148</v>
      </c>
      <c r="D3249" s="512"/>
      <c r="F3249" s="547"/>
      <c r="G3249" s="547">
        <f t="shared" si="102"/>
        <v>0</v>
      </c>
      <c r="H3249" s="547">
        <f t="shared" si="103"/>
        <v>0</v>
      </c>
    </row>
    <row r="3250" spans="1:8" x14ac:dyDescent="0.25">
      <c r="A3250" s="396" t="e">
        <f>"INN."&amp;EIGNIR!$B$3&amp;C3250</f>
        <v>#N/A</v>
      </c>
      <c r="B3250" s="511">
        <f>'Sundurliðun Skuldabréf'!F117</f>
        <v>0</v>
      </c>
      <c r="C3250" s="503" t="s">
        <v>5149</v>
      </c>
      <c r="D3250" s="512"/>
      <c r="F3250" s="547"/>
      <c r="G3250" s="547">
        <f t="shared" si="102"/>
        <v>0</v>
      </c>
      <c r="H3250" s="547">
        <f t="shared" si="103"/>
        <v>0</v>
      </c>
    </row>
    <row r="3251" spans="1:8" x14ac:dyDescent="0.25">
      <c r="A3251" s="396" t="e">
        <f>"INN."&amp;EIGNIR!$B$3&amp;C3251</f>
        <v>#N/A</v>
      </c>
      <c r="B3251" s="511">
        <f>'Sundurliðun Skuldabréf'!F118</f>
        <v>0</v>
      </c>
      <c r="C3251" s="503" t="s">
        <v>5150</v>
      </c>
      <c r="D3251" s="512"/>
      <c r="F3251" s="547"/>
      <c r="G3251" s="547">
        <f t="shared" si="102"/>
        <v>0</v>
      </c>
      <c r="H3251" s="547">
        <f t="shared" si="103"/>
        <v>0</v>
      </c>
    </row>
    <row r="3252" spans="1:8" x14ac:dyDescent="0.25">
      <c r="A3252" s="396" t="e">
        <f>"INN."&amp;EIGNIR!$B$3&amp;C3252</f>
        <v>#N/A</v>
      </c>
      <c r="B3252" s="511">
        <f>'Sundurliðun Skuldabréf'!F119</f>
        <v>0</v>
      </c>
      <c r="C3252" s="503" t="s">
        <v>5151</v>
      </c>
      <c r="D3252" s="512"/>
      <c r="F3252" s="547"/>
      <c r="G3252" s="547">
        <f t="shared" si="102"/>
        <v>0</v>
      </c>
      <c r="H3252" s="547">
        <f t="shared" si="103"/>
        <v>0</v>
      </c>
    </row>
    <row r="3253" spans="1:8" x14ac:dyDescent="0.25">
      <c r="A3253" s="396" t="e">
        <f>"INN."&amp;EIGNIR!$B$3&amp;C3253</f>
        <v>#N/A</v>
      </c>
      <c r="B3253" s="511">
        <f>'Sundurliðun Skuldabréf'!F120</f>
        <v>0</v>
      </c>
      <c r="C3253" s="503" t="s">
        <v>5152</v>
      </c>
      <c r="D3253" s="512"/>
      <c r="F3253" s="547"/>
      <c r="G3253" s="547">
        <f t="shared" si="102"/>
        <v>0</v>
      </c>
      <c r="H3253" s="547">
        <f t="shared" si="103"/>
        <v>0</v>
      </c>
    </row>
    <row r="3254" spans="1:8" x14ac:dyDescent="0.25">
      <c r="A3254" s="396" t="e">
        <f>"INN."&amp;EIGNIR!$B$3&amp;C3254</f>
        <v>#N/A</v>
      </c>
      <c r="B3254" s="511">
        <f>'Sundurliðun Skuldabréf'!F121</f>
        <v>0</v>
      </c>
      <c r="C3254" s="503" t="s">
        <v>5153</v>
      </c>
      <c r="D3254" s="512"/>
      <c r="F3254" s="547"/>
      <c r="G3254" s="547">
        <f t="shared" si="102"/>
        <v>0</v>
      </c>
      <c r="H3254" s="547">
        <f t="shared" si="103"/>
        <v>0</v>
      </c>
    </row>
    <row r="3255" spans="1:8" x14ac:dyDescent="0.25">
      <c r="A3255" s="396" t="e">
        <f>"INN."&amp;EIGNIR!$B$3&amp;C3255</f>
        <v>#N/A</v>
      </c>
      <c r="B3255" s="511">
        <f>'Sundurliðun Skuldabréf'!F122</f>
        <v>0</v>
      </c>
      <c r="C3255" s="503" t="s">
        <v>5154</v>
      </c>
      <c r="D3255" s="512"/>
      <c r="F3255" s="547"/>
      <c r="G3255" s="547">
        <f t="shared" si="102"/>
        <v>0</v>
      </c>
      <c r="H3255" s="547">
        <f t="shared" si="103"/>
        <v>0</v>
      </c>
    </row>
    <row r="3256" spans="1:8" x14ac:dyDescent="0.25">
      <c r="A3256" s="396" t="e">
        <f>"INN."&amp;EIGNIR!$B$3&amp;C3256</f>
        <v>#N/A</v>
      </c>
      <c r="B3256" s="511">
        <f>'Sundurliðun Skuldabréf'!F126</f>
        <v>0</v>
      </c>
      <c r="C3256" s="515" t="s">
        <v>5155</v>
      </c>
      <c r="D3256" s="512" t="s">
        <v>5156</v>
      </c>
      <c r="F3256" s="547"/>
      <c r="G3256" s="547">
        <f t="shared" si="102"/>
        <v>0</v>
      </c>
      <c r="H3256" s="547">
        <f t="shared" si="103"/>
        <v>0</v>
      </c>
    </row>
    <row r="3257" spans="1:8" x14ac:dyDescent="0.25">
      <c r="A3257" s="396" t="e">
        <f>"INN."&amp;EIGNIR!$B$3&amp;C3257</f>
        <v>#N/A</v>
      </c>
      <c r="B3257" s="511">
        <f>'Sundurliðun Skuldabréf'!F127</f>
        <v>0</v>
      </c>
      <c r="C3257" s="515" t="s">
        <v>5157</v>
      </c>
      <c r="D3257" s="512"/>
      <c r="F3257" s="547"/>
      <c r="G3257" s="547">
        <f t="shared" si="102"/>
        <v>0</v>
      </c>
      <c r="H3257" s="547">
        <f t="shared" si="103"/>
        <v>0</v>
      </c>
    </row>
    <row r="3258" spans="1:8" x14ac:dyDescent="0.25">
      <c r="A3258" s="396" t="e">
        <f>"INN."&amp;EIGNIR!$B$3&amp;C3258</f>
        <v>#N/A</v>
      </c>
      <c r="B3258" s="511">
        <f>'Sundurliðun Skuldabréf'!F128</f>
        <v>0</v>
      </c>
      <c r="C3258" s="515" t="s">
        <v>5158</v>
      </c>
      <c r="D3258" s="512"/>
      <c r="F3258" s="547"/>
      <c r="G3258" s="547">
        <f t="shared" si="102"/>
        <v>0</v>
      </c>
      <c r="H3258" s="547">
        <f t="shared" si="103"/>
        <v>0</v>
      </c>
    </row>
    <row r="3259" spans="1:8" x14ac:dyDescent="0.25">
      <c r="A3259" s="396" t="e">
        <f>"INN."&amp;EIGNIR!$B$3&amp;C3259</f>
        <v>#N/A</v>
      </c>
      <c r="B3259" s="511">
        <f>'Sundurliðun Skuldabréf'!F129</f>
        <v>0</v>
      </c>
      <c r="C3259" s="515" t="s">
        <v>5159</v>
      </c>
      <c r="D3259" s="512"/>
      <c r="F3259" s="547"/>
      <c r="G3259" s="547">
        <f t="shared" si="102"/>
        <v>0</v>
      </c>
      <c r="H3259" s="547">
        <f t="shared" si="103"/>
        <v>0</v>
      </c>
    </row>
    <row r="3260" spans="1:8" x14ac:dyDescent="0.25">
      <c r="A3260" s="396" t="e">
        <f>"INN."&amp;EIGNIR!$B$3&amp;C3260</f>
        <v>#N/A</v>
      </c>
      <c r="B3260" s="511">
        <f>'Sundurliðun Skuldabréf'!G7</f>
        <v>0</v>
      </c>
      <c r="C3260" s="503" t="s">
        <v>5160</v>
      </c>
      <c r="D3260" s="512" t="s">
        <v>5161</v>
      </c>
      <c r="F3260" s="547"/>
      <c r="G3260" s="547">
        <f t="shared" si="102"/>
        <v>0</v>
      </c>
      <c r="H3260" s="547">
        <f t="shared" si="103"/>
        <v>0</v>
      </c>
    </row>
    <row r="3261" spans="1:8" x14ac:dyDescent="0.25">
      <c r="A3261" s="396" t="e">
        <f>"INN."&amp;EIGNIR!$B$3&amp;C3261</f>
        <v>#N/A</v>
      </c>
      <c r="B3261" s="511">
        <f>'Sundurliðun Skuldabréf'!G21</f>
        <v>0</v>
      </c>
      <c r="C3261" s="503" t="s">
        <v>5162</v>
      </c>
      <c r="D3261" s="512"/>
      <c r="F3261" s="547"/>
      <c r="G3261" s="547">
        <f t="shared" si="102"/>
        <v>0</v>
      </c>
      <c r="H3261" s="547">
        <f t="shared" si="103"/>
        <v>0</v>
      </c>
    </row>
    <row r="3262" spans="1:8" x14ac:dyDescent="0.25">
      <c r="A3262" s="396" t="e">
        <f>"INN."&amp;EIGNIR!$B$3&amp;C3262</f>
        <v>#N/A</v>
      </c>
      <c r="B3262" s="511">
        <f>'Sundurliðun Skuldabréf'!G22</f>
        <v>0</v>
      </c>
      <c r="C3262" s="503" t="s">
        <v>5163</v>
      </c>
      <c r="D3262" s="512"/>
      <c r="F3262" s="547"/>
      <c r="G3262" s="547">
        <f t="shared" si="102"/>
        <v>0</v>
      </c>
      <c r="H3262" s="547">
        <f t="shared" si="103"/>
        <v>0</v>
      </c>
    </row>
    <row r="3263" spans="1:8" x14ac:dyDescent="0.25">
      <c r="A3263" s="396" t="e">
        <f>"INN."&amp;EIGNIR!$B$3&amp;C3263</f>
        <v>#N/A</v>
      </c>
      <c r="B3263" s="511">
        <f>'Sundurliðun Skuldabréf'!G23</f>
        <v>0</v>
      </c>
      <c r="C3263" s="503" t="s">
        <v>5164</v>
      </c>
      <c r="D3263" s="512"/>
      <c r="F3263" s="547"/>
      <c r="G3263" s="547">
        <f t="shared" si="102"/>
        <v>0</v>
      </c>
      <c r="H3263" s="547">
        <f t="shared" si="103"/>
        <v>0</v>
      </c>
    </row>
    <row r="3264" spans="1:8" x14ac:dyDescent="0.25">
      <c r="A3264" s="396" t="e">
        <f>"INN."&amp;EIGNIR!$B$3&amp;C3264</f>
        <v>#N/A</v>
      </c>
      <c r="B3264" s="511">
        <f>'Sundurliðun Skuldabréf'!G24</f>
        <v>0</v>
      </c>
      <c r="C3264" s="503" t="s">
        <v>5165</v>
      </c>
      <c r="D3264" s="512"/>
      <c r="F3264" s="547"/>
      <c r="G3264" s="547">
        <f t="shared" ref="G3264:G3327" si="104">+F3264-B3264</f>
        <v>0</v>
      </c>
      <c r="H3264" s="547">
        <f t="shared" si="103"/>
        <v>0</v>
      </c>
    </row>
    <row r="3265" spans="1:8" x14ac:dyDescent="0.25">
      <c r="A3265" s="396" t="e">
        <f>"INN."&amp;EIGNIR!$B$3&amp;C3265</f>
        <v>#N/A</v>
      </c>
      <c r="B3265" s="511">
        <f>'Sundurliðun Skuldabréf'!G25</f>
        <v>0</v>
      </c>
      <c r="C3265" s="503" t="s">
        <v>5166</v>
      </c>
      <c r="D3265" s="512"/>
      <c r="F3265" s="547"/>
      <c r="G3265" s="547">
        <f t="shared" si="104"/>
        <v>0</v>
      </c>
      <c r="H3265" s="547">
        <f t="shared" ref="H3265:H3328" si="105">+ABS(G3265)</f>
        <v>0</v>
      </c>
    </row>
    <row r="3266" spans="1:8" x14ac:dyDescent="0.25">
      <c r="A3266" s="396" t="e">
        <f>"INN."&amp;EIGNIR!$B$3&amp;C3266</f>
        <v>#N/A</v>
      </c>
      <c r="B3266" s="511">
        <f>'Sundurliðun Skuldabréf'!G26</f>
        <v>0</v>
      </c>
      <c r="C3266" s="503" t="s">
        <v>5167</v>
      </c>
      <c r="D3266" s="512"/>
      <c r="F3266" s="547"/>
      <c r="G3266" s="547">
        <f t="shared" si="104"/>
        <v>0</v>
      </c>
      <c r="H3266" s="547">
        <f t="shared" si="105"/>
        <v>0</v>
      </c>
    </row>
    <row r="3267" spans="1:8" x14ac:dyDescent="0.25">
      <c r="A3267" s="396" t="e">
        <f>"INN."&amp;EIGNIR!$B$3&amp;C3267</f>
        <v>#N/A</v>
      </c>
      <c r="B3267" s="511">
        <f>'Sundurliðun Skuldabréf'!G27</f>
        <v>0</v>
      </c>
      <c r="C3267" s="503" t="s">
        <v>5168</v>
      </c>
      <c r="D3267" s="512"/>
      <c r="F3267" s="547"/>
      <c r="G3267" s="547">
        <f t="shared" si="104"/>
        <v>0</v>
      </c>
      <c r="H3267" s="547">
        <f t="shared" si="105"/>
        <v>0</v>
      </c>
    </row>
    <row r="3268" spans="1:8" x14ac:dyDescent="0.25">
      <c r="A3268" s="396" t="e">
        <f>"INN."&amp;EIGNIR!$B$3&amp;C3268</f>
        <v>#N/A</v>
      </c>
      <c r="B3268" s="511">
        <f>'Sundurliðun Skuldabréf'!G28</f>
        <v>0</v>
      </c>
      <c r="C3268" s="503" t="s">
        <v>5169</v>
      </c>
      <c r="D3268" s="512"/>
      <c r="F3268" s="547"/>
      <c r="G3268" s="547">
        <f t="shared" si="104"/>
        <v>0</v>
      </c>
      <c r="H3268" s="547">
        <f t="shared" si="105"/>
        <v>0</v>
      </c>
    </row>
    <row r="3269" spans="1:8" x14ac:dyDescent="0.25">
      <c r="A3269" s="396" t="e">
        <f>"INN."&amp;EIGNIR!$B$3&amp;C3269</f>
        <v>#N/A</v>
      </c>
      <c r="B3269" s="511">
        <f>'Sundurliðun Skuldabréf'!G29</f>
        <v>0</v>
      </c>
      <c r="C3269" s="503" t="s">
        <v>5170</v>
      </c>
      <c r="D3269" s="512"/>
      <c r="F3269" s="547"/>
      <c r="G3269" s="547">
        <f t="shared" si="104"/>
        <v>0</v>
      </c>
      <c r="H3269" s="547">
        <f t="shared" si="105"/>
        <v>0</v>
      </c>
    </row>
    <row r="3270" spans="1:8" x14ac:dyDescent="0.25">
      <c r="A3270" s="396" t="e">
        <f>"INN."&amp;EIGNIR!$B$3&amp;C3270</f>
        <v>#N/A</v>
      </c>
      <c r="B3270" s="511">
        <f>'Sundurliðun Skuldabréf'!G30</f>
        <v>0</v>
      </c>
      <c r="C3270" s="503" t="s">
        <v>5171</v>
      </c>
      <c r="D3270" s="512"/>
      <c r="F3270" s="547"/>
      <c r="G3270" s="547">
        <f t="shared" si="104"/>
        <v>0</v>
      </c>
      <c r="H3270" s="547">
        <f t="shared" si="105"/>
        <v>0</v>
      </c>
    </row>
    <row r="3271" spans="1:8" x14ac:dyDescent="0.25">
      <c r="A3271" s="396" t="e">
        <f>"INN."&amp;EIGNIR!$B$3&amp;C3271</f>
        <v>#N/A</v>
      </c>
      <c r="B3271" s="511">
        <f>'Sundurliðun Skuldabréf'!G31</f>
        <v>0</v>
      </c>
      <c r="C3271" s="503" t="s">
        <v>5172</v>
      </c>
      <c r="D3271" s="512"/>
      <c r="F3271" s="547"/>
      <c r="G3271" s="547">
        <f t="shared" si="104"/>
        <v>0</v>
      </c>
      <c r="H3271" s="547">
        <f t="shared" si="105"/>
        <v>0</v>
      </c>
    </row>
    <row r="3272" spans="1:8" x14ac:dyDescent="0.25">
      <c r="A3272" s="396" t="e">
        <f>"INN."&amp;EIGNIR!$B$3&amp;C3272</f>
        <v>#N/A</v>
      </c>
      <c r="B3272" s="511">
        <f>'Sundurliðun Skuldabréf'!G46</f>
        <v>0</v>
      </c>
      <c r="C3272" s="503" t="s">
        <v>5173</v>
      </c>
      <c r="D3272" s="512"/>
      <c r="F3272" s="547"/>
      <c r="G3272" s="547">
        <f t="shared" si="104"/>
        <v>0</v>
      </c>
      <c r="H3272" s="547">
        <f t="shared" si="105"/>
        <v>0</v>
      </c>
    </row>
    <row r="3273" spans="1:8" x14ac:dyDescent="0.25">
      <c r="A3273" s="396" t="e">
        <f>"INN."&amp;EIGNIR!$B$3&amp;C3273</f>
        <v>#N/A</v>
      </c>
      <c r="B3273" s="511">
        <f>'Sundurliðun Skuldabréf'!G60</f>
        <v>0</v>
      </c>
      <c r="C3273" s="503" t="s">
        <v>5174</v>
      </c>
      <c r="D3273" s="512"/>
      <c r="F3273" s="547"/>
      <c r="G3273" s="547">
        <f t="shared" si="104"/>
        <v>0</v>
      </c>
      <c r="H3273" s="547">
        <f t="shared" si="105"/>
        <v>0</v>
      </c>
    </row>
    <row r="3274" spans="1:8" x14ac:dyDescent="0.25">
      <c r="A3274" s="396" t="e">
        <f>"INN."&amp;EIGNIR!$B$3&amp;C3274</f>
        <v>#N/A</v>
      </c>
      <c r="B3274" s="511">
        <f>'Sundurliðun Skuldabréf'!G61</f>
        <v>0</v>
      </c>
      <c r="C3274" s="503" t="s">
        <v>5175</v>
      </c>
      <c r="D3274" s="512"/>
      <c r="F3274" s="547"/>
      <c r="G3274" s="547">
        <f t="shared" si="104"/>
        <v>0</v>
      </c>
      <c r="H3274" s="547">
        <f t="shared" si="105"/>
        <v>0</v>
      </c>
    </row>
    <row r="3275" spans="1:8" x14ac:dyDescent="0.25">
      <c r="A3275" s="396" t="e">
        <f>"INN."&amp;EIGNIR!$B$3&amp;C3275</f>
        <v>#N/A</v>
      </c>
      <c r="B3275" s="511">
        <f>'Sundurliðun Skuldabréf'!G62</f>
        <v>0</v>
      </c>
      <c r="C3275" s="503" t="s">
        <v>5176</v>
      </c>
      <c r="D3275" s="512"/>
      <c r="F3275" s="547"/>
      <c r="G3275" s="547">
        <f t="shared" si="104"/>
        <v>0</v>
      </c>
      <c r="H3275" s="547">
        <f t="shared" si="105"/>
        <v>0</v>
      </c>
    </row>
    <row r="3276" spans="1:8" x14ac:dyDescent="0.25">
      <c r="A3276" s="396" t="e">
        <f>"INN."&amp;EIGNIR!$B$3&amp;C3276</f>
        <v>#N/A</v>
      </c>
      <c r="B3276" s="511">
        <f>'Sundurliðun Skuldabréf'!G63</f>
        <v>0</v>
      </c>
      <c r="C3276" s="503" t="s">
        <v>5177</v>
      </c>
      <c r="D3276" s="512"/>
      <c r="F3276" s="547"/>
      <c r="G3276" s="547">
        <f t="shared" si="104"/>
        <v>0</v>
      </c>
      <c r="H3276" s="547">
        <f t="shared" si="105"/>
        <v>0</v>
      </c>
    </row>
    <row r="3277" spans="1:8" x14ac:dyDescent="0.25">
      <c r="A3277" s="396" t="e">
        <f>"INN."&amp;EIGNIR!$B$3&amp;C3277</f>
        <v>#N/A</v>
      </c>
      <c r="B3277" s="511">
        <f>'Sundurliðun Skuldabréf'!G64</f>
        <v>0</v>
      </c>
      <c r="C3277" s="503" t="s">
        <v>5178</v>
      </c>
      <c r="D3277" s="512"/>
      <c r="F3277" s="547"/>
      <c r="G3277" s="547">
        <f t="shared" si="104"/>
        <v>0</v>
      </c>
      <c r="H3277" s="547">
        <f t="shared" si="105"/>
        <v>0</v>
      </c>
    </row>
    <row r="3278" spans="1:8" x14ac:dyDescent="0.25">
      <c r="A3278" s="396" t="e">
        <f>"INN."&amp;EIGNIR!$B$3&amp;C3278</f>
        <v>#N/A</v>
      </c>
      <c r="B3278" s="511">
        <f>'Sundurliðun Skuldabréf'!G65</f>
        <v>0</v>
      </c>
      <c r="C3278" s="503" t="s">
        <v>5179</v>
      </c>
      <c r="D3278" s="512"/>
      <c r="F3278" s="547"/>
      <c r="G3278" s="547">
        <f t="shared" si="104"/>
        <v>0</v>
      </c>
      <c r="H3278" s="547">
        <f t="shared" si="105"/>
        <v>0</v>
      </c>
    </row>
    <row r="3279" spans="1:8" x14ac:dyDescent="0.25">
      <c r="A3279" s="396" t="e">
        <f>"INN."&amp;EIGNIR!$B$3&amp;C3279</f>
        <v>#N/A</v>
      </c>
      <c r="B3279" s="511">
        <f>'Sundurliðun Skuldabréf'!G66</f>
        <v>0</v>
      </c>
      <c r="C3279" s="503" t="s">
        <v>5180</v>
      </c>
      <c r="D3279" s="512"/>
      <c r="F3279" s="547"/>
      <c r="G3279" s="547">
        <f t="shared" si="104"/>
        <v>0</v>
      </c>
      <c r="H3279" s="547">
        <f t="shared" si="105"/>
        <v>0</v>
      </c>
    </row>
    <row r="3280" spans="1:8" x14ac:dyDescent="0.25">
      <c r="A3280" s="396" t="e">
        <f>"INN."&amp;EIGNIR!$B$3&amp;C3280</f>
        <v>#N/A</v>
      </c>
      <c r="B3280" s="511">
        <f>'Sundurliðun Skuldabréf'!G67</f>
        <v>0</v>
      </c>
      <c r="C3280" s="503" t="s">
        <v>5181</v>
      </c>
      <c r="D3280" s="512"/>
      <c r="F3280" s="547"/>
      <c r="G3280" s="547">
        <f t="shared" si="104"/>
        <v>0</v>
      </c>
      <c r="H3280" s="547">
        <f t="shared" si="105"/>
        <v>0</v>
      </c>
    </row>
    <row r="3281" spans="1:8" x14ac:dyDescent="0.25">
      <c r="A3281" s="396" t="e">
        <f>"INN."&amp;EIGNIR!$B$3&amp;C3281</f>
        <v>#N/A</v>
      </c>
      <c r="B3281" s="511">
        <f>'Sundurliðun Skuldabréf'!G68</f>
        <v>0</v>
      </c>
      <c r="C3281" s="503" t="s">
        <v>5182</v>
      </c>
      <c r="D3281" s="512"/>
      <c r="F3281" s="547"/>
      <c r="G3281" s="547">
        <f t="shared" si="104"/>
        <v>0</v>
      </c>
      <c r="H3281" s="547">
        <f t="shared" si="105"/>
        <v>0</v>
      </c>
    </row>
    <row r="3282" spans="1:8" x14ac:dyDescent="0.25">
      <c r="A3282" s="396" t="e">
        <f>"INN."&amp;EIGNIR!$B$3&amp;C3282</f>
        <v>#N/A</v>
      </c>
      <c r="B3282" s="511">
        <f>'Sundurliðun Skuldabréf'!G69</f>
        <v>0</v>
      </c>
      <c r="C3282" s="503" t="s">
        <v>5183</v>
      </c>
      <c r="D3282" s="512"/>
      <c r="F3282" s="547"/>
      <c r="G3282" s="547">
        <f t="shared" si="104"/>
        <v>0</v>
      </c>
      <c r="H3282" s="547">
        <f t="shared" si="105"/>
        <v>0</v>
      </c>
    </row>
    <row r="3283" spans="1:8" x14ac:dyDescent="0.25">
      <c r="A3283" s="396" t="e">
        <f>"INN."&amp;EIGNIR!$B$3&amp;C3283</f>
        <v>#N/A</v>
      </c>
      <c r="B3283" s="511">
        <f>'Sundurliðun Skuldabréf'!G70</f>
        <v>0</v>
      </c>
      <c r="C3283" s="503" t="s">
        <v>5184</v>
      </c>
      <c r="D3283" s="512"/>
      <c r="F3283" s="547"/>
      <c r="G3283" s="547">
        <f t="shared" si="104"/>
        <v>0</v>
      </c>
      <c r="H3283" s="547">
        <f t="shared" si="105"/>
        <v>0</v>
      </c>
    </row>
    <row r="3284" spans="1:8" x14ac:dyDescent="0.25">
      <c r="A3284" s="396" t="e">
        <f>"INN."&amp;EIGNIR!$B$3&amp;C3284</f>
        <v>#N/A</v>
      </c>
      <c r="B3284" s="511">
        <f>'Sundurliðun Skuldabréf'!G85</f>
        <v>0</v>
      </c>
      <c r="C3284" s="515" t="s">
        <v>13282</v>
      </c>
      <c r="D3284" s="512"/>
      <c r="F3284" s="547"/>
      <c r="G3284" s="547">
        <f t="shared" si="104"/>
        <v>0</v>
      </c>
      <c r="H3284" s="547">
        <f t="shared" si="105"/>
        <v>0</v>
      </c>
    </row>
    <row r="3285" spans="1:8" x14ac:dyDescent="0.25">
      <c r="A3285" s="396" t="e">
        <f>"INN."&amp;EIGNIR!$B$3&amp;C3285</f>
        <v>#N/A</v>
      </c>
      <c r="B3285" s="511">
        <f>'Sundurliðun Skuldabréf'!G99</f>
        <v>0</v>
      </c>
      <c r="C3285" s="515" t="s">
        <v>13283</v>
      </c>
      <c r="D3285" s="512"/>
      <c r="F3285" s="547"/>
      <c r="G3285" s="547">
        <f t="shared" si="104"/>
        <v>0</v>
      </c>
      <c r="H3285" s="547">
        <f t="shared" si="105"/>
        <v>0</v>
      </c>
    </row>
    <row r="3286" spans="1:8" x14ac:dyDescent="0.25">
      <c r="A3286" s="396" t="e">
        <f>"INN."&amp;EIGNIR!$B$3&amp;C3286</f>
        <v>#N/A</v>
      </c>
      <c r="B3286" s="511">
        <f>'Sundurliðun Skuldabréf'!G100</f>
        <v>0</v>
      </c>
      <c r="C3286" s="515" t="s">
        <v>13284</v>
      </c>
      <c r="D3286" s="512"/>
      <c r="F3286" s="547"/>
      <c r="G3286" s="547">
        <f t="shared" si="104"/>
        <v>0</v>
      </c>
      <c r="H3286" s="547">
        <f t="shared" si="105"/>
        <v>0</v>
      </c>
    </row>
    <row r="3287" spans="1:8" x14ac:dyDescent="0.25">
      <c r="A3287" s="396" t="e">
        <f>"INN."&amp;EIGNIR!$B$3&amp;C3287</f>
        <v>#N/A</v>
      </c>
      <c r="B3287" s="511">
        <f>'Sundurliðun Skuldabréf'!G101</f>
        <v>0</v>
      </c>
      <c r="C3287" s="515" t="s">
        <v>13285</v>
      </c>
      <c r="D3287" s="512"/>
      <c r="F3287" s="547"/>
      <c r="G3287" s="547">
        <f t="shared" si="104"/>
        <v>0</v>
      </c>
      <c r="H3287" s="547">
        <f t="shared" si="105"/>
        <v>0</v>
      </c>
    </row>
    <row r="3288" spans="1:8" x14ac:dyDescent="0.25">
      <c r="A3288" s="396" t="e">
        <f>"INN."&amp;EIGNIR!$B$3&amp;C3288</f>
        <v>#N/A</v>
      </c>
      <c r="B3288" s="511">
        <f>'Sundurliðun Skuldabréf'!G102</f>
        <v>0</v>
      </c>
      <c r="C3288" s="515" t="s">
        <v>13286</v>
      </c>
      <c r="D3288" s="512"/>
      <c r="F3288" s="547"/>
      <c r="G3288" s="547">
        <f t="shared" si="104"/>
        <v>0</v>
      </c>
      <c r="H3288" s="547">
        <f t="shared" si="105"/>
        <v>0</v>
      </c>
    </row>
    <row r="3289" spans="1:8" x14ac:dyDescent="0.25">
      <c r="A3289" s="396" t="e">
        <f>"INN."&amp;EIGNIR!$B$3&amp;C3289</f>
        <v>#N/A</v>
      </c>
      <c r="B3289" s="511">
        <f>'Sundurliðun Skuldabréf'!G103</f>
        <v>0</v>
      </c>
      <c r="C3289" s="515" t="s">
        <v>13287</v>
      </c>
      <c r="D3289" s="512"/>
      <c r="F3289" s="547"/>
      <c r="G3289" s="547">
        <f t="shared" si="104"/>
        <v>0</v>
      </c>
      <c r="H3289" s="547">
        <f t="shared" si="105"/>
        <v>0</v>
      </c>
    </row>
    <row r="3290" spans="1:8" x14ac:dyDescent="0.25">
      <c r="A3290" s="396" t="e">
        <f>"INN."&amp;EIGNIR!$B$3&amp;C3290</f>
        <v>#N/A</v>
      </c>
      <c r="B3290" s="511">
        <f>'Sundurliðun Skuldabréf'!G104</f>
        <v>0</v>
      </c>
      <c r="C3290" s="515" t="s">
        <v>13288</v>
      </c>
      <c r="D3290" s="512"/>
      <c r="F3290" s="547"/>
      <c r="G3290" s="547">
        <f t="shared" si="104"/>
        <v>0</v>
      </c>
      <c r="H3290" s="547">
        <f t="shared" si="105"/>
        <v>0</v>
      </c>
    </row>
    <row r="3291" spans="1:8" x14ac:dyDescent="0.25">
      <c r="A3291" s="396" t="e">
        <f>"INN."&amp;EIGNIR!$B$3&amp;C3291</f>
        <v>#N/A</v>
      </c>
      <c r="B3291" s="511">
        <f>'Sundurliðun Skuldabréf'!G105</f>
        <v>0</v>
      </c>
      <c r="C3291" s="515" t="s">
        <v>13289</v>
      </c>
      <c r="D3291" s="512"/>
      <c r="F3291" s="547"/>
      <c r="G3291" s="547">
        <f t="shared" si="104"/>
        <v>0</v>
      </c>
      <c r="H3291" s="547">
        <f t="shared" si="105"/>
        <v>0</v>
      </c>
    </row>
    <row r="3292" spans="1:8" x14ac:dyDescent="0.25">
      <c r="A3292" s="396" t="e">
        <f>"INN."&amp;EIGNIR!$B$3&amp;C3292</f>
        <v>#N/A</v>
      </c>
      <c r="B3292" s="511">
        <f>'Sundurliðun Skuldabréf'!G106</f>
        <v>0</v>
      </c>
      <c r="C3292" s="515" t="s">
        <v>13290</v>
      </c>
      <c r="D3292" s="512"/>
      <c r="F3292" s="547"/>
      <c r="G3292" s="547">
        <f t="shared" si="104"/>
        <v>0</v>
      </c>
      <c r="H3292" s="547">
        <f t="shared" si="105"/>
        <v>0</v>
      </c>
    </row>
    <row r="3293" spans="1:8" x14ac:dyDescent="0.25">
      <c r="A3293" s="396" t="e">
        <f>"INN."&amp;EIGNIR!$B$3&amp;C3293</f>
        <v>#N/A</v>
      </c>
      <c r="B3293" s="511">
        <f>'Sundurliðun Skuldabréf'!G107</f>
        <v>0</v>
      </c>
      <c r="C3293" s="515" t="s">
        <v>13291</v>
      </c>
      <c r="D3293" s="512"/>
      <c r="F3293" s="547"/>
      <c r="G3293" s="547">
        <f t="shared" si="104"/>
        <v>0</v>
      </c>
      <c r="H3293" s="547">
        <f t="shared" si="105"/>
        <v>0</v>
      </c>
    </row>
    <row r="3294" spans="1:8" x14ac:dyDescent="0.25">
      <c r="A3294" s="396" t="e">
        <f>"INN."&amp;EIGNIR!$B$3&amp;C3294</f>
        <v>#N/A</v>
      </c>
      <c r="B3294" s="511">
        <f>'Sundurliðun Skuldabréf'!G108</f>
        <v>0</v>
      </c>
      <c r="C3294" s="515" t="s">
        <v>13292</v>
      </c>
      <c r="D3294" s="512"/>
      <c r="F3294" s="547"/>
      <c r="G3294" s="547">
        <f t="shared" si="104"/>
        <v>0</v>
      </c>
      <c r="H3294" s="547">
        <f t="shared" si="105"/>
        <v>0</v>
      </c>
    </row>
    <row r="3295" spans="1:8" x14ac:dyDescent="0.25">
      <c r="A3295" s="396" t="e">
        <f>"INN."&amp;EIGNIR!$B$3&amp;C3295</f>
        <v>#N/A</v>
      </c>
      <c r="B3295" s="511">
        <f>'Sundurliðun Skuldabréf'!G109</f>
        <v>0</v>
      </c>
      <c r="C3295" s="515" t="s">
        <v>13293</v>
      </c>
      <c r="D3295" s="512"/>
      <c r="F3295" s="547"/>
      <c r="G3295" s="547">
        <f t="shared" si="104"/>
        <v>0</v>
      </c>
      <c r="H3295" s="547">
        <f t="shared" si="105"/>
        <v>0</v>
      </c>
    </row>
    <row r="3296" spans="1:8" x14ac:dyDescent="0.25">
      <c r="A3296" s="396" t="e">
        <f>"INN."&amp;EIGNIR!$B$3&amp;C3296</f>
        <v>#N/A</v>
      </c>
      <c r="B3296" s="511">
        <f>'Sundurliðun Skuldabréf'!G126</f>
        <v>0</v>
      </c>
      <c r="C3296" s="515" t="s">
        <v>5185</v>
      </c>
      <c r="D3296" s="512" t="s">
        <v>5156</v>
      </c>
      <c r="F3296" s="547"/>
      <c r="G3296" s="547">
        <f t="shared" si="104"/>
        <v>0</v>
      </c>
      <c r="H3296" s="547">
        <f t="shared" si="105"/>
        <v>0</v>
      </c>
    </row>
    <row r="3297" spans="1:8" x14ac:dyDescent="0.25">
      <c r="A3297" s="396" t="e">
        <f>"INN."&amp;EIGNIR!$B$3&amp;C3297</f>
        <v>#N/A</v>
      </c>
      <c r="B3297" s="511">
        <f>'Sundurliðun Skuldabréf'!G127</f>
        <v>0</v>
      </c>
      <c r="C3297" s="515" t="s">
        <v>5186</v>
      </c>
      <c r="F3297" s="547"/>
      <c r="G3297" s="547">
        <f t="shared" si="104"/>
        <v>0</v>
      </c>
      <c r="H3297" s="547">
        <f t="shared" si="105"/>
        <v>0</v>
      </c>
    </row>
    <row r="3298" spans="1:8" x14ac:dyDescent="0.25">
      <c r="A3298" s="396" t="e">
        <f>"INN."&amp;EIGNIR!$B$3&amp;C3298</f>
        <v>#N/A</v>
      </c>
      <c r="B3298" s="511">
        <f>'Sundurliðun Skuldabréf'!G128</f>
        <v>0</v>
      </c>
      <c r="C3298" s="515" t="s">
        <v>5187</v>
      </c>
      <c r="D3298" s="512"/>
      <c r="F3298" s="547"/>
      <c r="G3298" s="547">
        <f t="shared" si="104"/>
        <v>0</v>
      </c>
      <c r="H3298" s="547">
        <f t="shared" si="105"/>
        <v>0</v>
      </c>
    </row>
    <row r="3299" spans="1:8" x14ac:dyDescent="0.25">
      <c r="A3299" s="396" t="e">
        <f>"INN."&amp;EIGNIR!$B$3&amp;C3299</f>
        <v>#N/A</v>
      </c>
      <c r="B3299" s="511">
        <f>'Sundurliðun Skuldabréf'!G129</f>
        <v>0</v>
      </c>
      <c r="C3299" s="515" t="s">
        <v>5188</v>
      </c>
      <c r="D3299" s="512"/>
      <c r="F3299" s="547"/>
      <c r="G3299" s="547">
        <f t="shared" si="104"/>
        <v>0</v>
      </c>
      <c r="H3299" s="547">
        <f t="shared" si="105"/>
        <v>0</v>
      </c>
    </row>
    <row r="3300" spans="1:8" x14ac:dyDescent="0.25">
      <c r="A3300" s="396" t="e">
        <f>"INN."&amp;EIGNIR!$B$3&amp;C3300</f>
        <v>#N/A</v>
      </c>
      <c r="B3300" s="511">
        <f>'Sundurliðun Skuldabréf'!H7</f>
        <v>0</v>
      </c>
      <c r="C3300" s="503" t="s">
        <v>5189</v>
      </c>
      <c r="D3300" s="512"/>
      <c r="F3300" s="547"/>
      <c r="G3300" s="547">
        <f t="shared" si="104"/>
        <v>0</v>
      </c>
      <c r="H3300" s="547">
        <f t="shared" si="105"/>
        <v>0</v>
      </c>
    </row>
    <row r="3301" spans="1:8" x14ac:dyDescent="0.25">
      <c r="A3301" s="396" t="e">
        <f>"INN."&amp;EIGNIR!$B$3&amp;C3301</f>
        <v>#N/A</v>
      </c>
      <c r="B3301" s="511">
        <f>'Sundurliðun Skuldabréf'!H21</f>
        <v>0</v>
      </c>
      <c r="C3301" s="503" t="s">
        <v>5190</v>
      </c>
      <c r="D3301" s="512"/>
      <c r="F3301" s="547"/>
      <c r="G3301" s="547">
        <f t="shared" si="104"/>
        <v>0</v>
      </c>
      <c r="H3301" s="547">
        <f t="shared" si="105"/>
        <v>0</v>
      </c>
    </row>
    <row r="3302" spans="1:8" x14ac:dyDescent="0.25">
      <c r="A3302" s="396" t="e">
        <f>"INN."&amp;EIGNIR!$B$3&amp;C3302</f>
        <v>#N/A</v>
      </c>
      <c r="B3302" s="511">
        <f>'Sundurliðun Skuldabréf'!H22</f>
        <v>0</v>
      </c>
      <c r="C3302" s="503" t="s">
        <v>5191</v>
      </c>
      <c r="D3302" s="512"/>
      <c r="F3302" s="547"/>
      <c r="G3302" s="547">
        <f t="shared" si="104"/>
        <v>0</v>
      </c>
      <c r="H3302" s="547">
        <f t="shared" si="105"/>
        <v>0</v>
      </c>
    </row>
    <row r="3303" spans="1:8" x14ac:dyDescent="0.25">
      <c r="A3303" s="396" t="e">
        <f>"INN."&amp;EIGNIR!$B$3&amp;C3303</f>
        <v>#N/A</v>
      </c>
      <c r="B3303" s="511">
        <f>'Sundurliðun Skuldabréf'!H23</f>
        <v>0</v>
      </c>
      <c r="C3303" s="503" t="s">
        <v>5192</v>
      </c>
      <c r="D3303" s="512"/>
      <c r="F3303" s="547"/>
      <c r="G3303" s="547">
        <f t="shared" si="104"/>
        <v>0</v>
      </c>
      <c r="H3303" s="547">
        <f t="shared" si="105"/>
        <v>0</v>
      </c>
    </row>
    <row r="3304" spans="1:8" x14ac:dyDescent="0.25">
      <c r="A3304" s="396" t="e">
        <f>"INN."&amp;EIGNIR!$B$3&amp;C3304</f>
        <v>#N/A</v>
      </c>
      <c r="B3304" s="511">
        <f>'Sundurliðun Skuldabréf'!H24</f>
        <v>0</v>
      </c>
      <c r="C3304" s="503" t="s">
        <v>5193</v>
      </c>
      <c r="D3304" s="512"/>
      <c r="F3304" s="547"/>
      <c r="G3304" s="547">
        <f t="shared" si="104"/>
        <v>0</v>
      </c>
      <c r="H3304" s="547">
        <f t="shared" si="105"/>
        <v>0</v>
      </c>
    </row>
    <row r="3305" spans="1:8" x14ac:dyDescent="0.25">
      <c r="A3305" s="396" t="e">
        <f>"INN."&amp;EIGNIR!$B$3&amp;C3305</f>
        <v>#N/A</v>
      </c>
      <c r="B3305" s="511">
        <f>'Sundurliðun Skuldabréf'!H25</f>
        <v>0</v>
      </c>
      <c r="C3305" s="503" t="s">
        <v>5194</v>
      </c>
      <c r="D3305" s="512"/>
      <c r="F3305" s="547"/>
      <c r="G3305" s="547">
        <f t="shared" si="104"/>
        <v>0</v>
      </c>
      <c r="H3305" s="547">
        <f t="shared" si="105"/>
        <v>0</v>
      </c>
    </row>
    <row r="3306" spans="1:8" x14ac:dyDescent="0.25">
      <c r="A3306" s="396" t="e">
        <f>"INN."&amp;EIGNIR!$B$3&amp;C3306</f>
        <v>#N/A</v>
      </c>
      <c r="B3306" s="511">
        <f>'Sundurliðun Skuldabréf'!H26</f>
        <v>0</v>
      </c>
      <c r="C3306" s="503" t="s">
        <v>5195</v>
      </c>
      <c r="D3306" s="512"/>
      <c r="F3306" s="547"/>
      <c r="G3306" s="547">
        <f t="shared" si="104"/>
        <v>0</v>
      </c>
      <c r="H3306" s="547">
        <f t="shared" si="105"/>
        <v>0</v>
      </c>
    </row>
    <row r="3307" spans="1:8" x14ac:dyDescent="0.25">
      <c r="A3307" s="396" t="e">
        <f>"INN."&amp;EIGNIR!$B$3&amp;C3307</f>
        <v>#N/A</v>
      </c>
      <c r="B3307" s="511">
        <f>'Sundurliðun Skuldabréf'!H27</f>
        <v>0</v>
      </c>
      <c r="C3307" s="503" t="s">
        <v>5196</v>
      </c>
      <c r="D3307" s="512"/>
      <c r="F3307" s="547"/>
      <c r="G3307" s="547">
        <f t="shared" si="104"/>
        <v>0</v>
      </c>
      <c r="H3307" s="547">
        <f t="shared" si="105"/>
        <v>0</v>
      </c>
    </row>
    <row r="3308" spans="1:8" x14ac:dyDescent="0.25">
      <c r="A3308" s="396" t="e">
        <f>"INN."&amp;EIGNIR!$B$3&amp;C3308</f>
        <v>#N/A</v>
      </c>
      <c r="B3308" s="511">
        <f>'Sundurliðun Skuldabréf'!H28</f>
        <v>0</v>
      </c>
      <c r="C3308" s="503" t="s">
        <v>5197</v>
      </c>
      <c r="D3308" s="512"/>
      <c r="F3308" s="547"/>
      <c r="G3308" s="547">
        <f t="shared" si="104"/>
        <v>0</v>
      </c>
      <c r="H3308" s="547">
        <f t="shared" si="105"/>
        <v>0</v>
      </c>
    </row>
    <row r="3309" spans="1:8" x14ac:dyDescent="0.25">
      <c r="A3309" s="396" t="e">
        <f>"INN."&amp;EIGNIR!$B$3&amp;C3309</f>
        <v>#N/A</v>
      </c>
      <c r="B3309" s="511">
        <f>'Sundurliðun Skuldabréf'!H29</f>
        <v>0</v>
      </c>
      <c r="C3309" s="503" t="s">
        <v>5198</v>
      </c>
      <c r="D3309" s="512"/>
      <c r="F3309" s="547"/>
      <c r="G3309" s="547">
        <f t="shared" si="104"/>
        <v>0</v>
      </c>
      <c r="H3309" s="547">
        <f t="shared" si="105"/>
        <v>0</v>
      </c>
    </row>
    <row r="3310" spans="1:8" x14ac:dyDescent="0.25">
      <c r="A3310" s="396" t="e">
        <f>"INN."&amp;EIGNIR!$B$3&amp;C3310</f>
        <v>#N/A</v>
      </c>
      <c r="B3310" s="511">
        <f>'Sundurliðun Skuldabréf'!H30</f>
        <v>0</v>
      </c>
      <c r="C3310" s="503" t="s">
        <v>5199</v>
      </c>
      <c r="D3310" s="512"/>
      <c r="F3310" s="547"/>
      <c r="G3310" s="547">
        <f t="shared" si="104"/>
        <v>0</v>
      </c>
      <c r="H3310" s="547">
        <f t="shared" si="105"/>
        <v>0</v>
      </c>
    </row>
    <row r="3311" spans="1:8" x14ac:dyDescent="0.25">
      <c r="A3311" s="396" t="e">
        <f>"INN."&amp;EIGNIR!$B$3&amp;C3311</f>
        <v>#N/A</v>
      </c>
      <c r="B3311" s="511">
        <f>'Sundurliðun Skuldabréf'!H31</f>
        <v>0</v>
      </c>
      <c r="C3311" s="503" t="s">
        <v>5200</v>
      </c>
      <c r="D3311" s="512"/>
      <c r="F3311" s="547"/>
      <c r="G3311" s="547">
        <f t="shared" si="104"/>
        <v>0</v>
      </c>
      <c r="H3311" s="547">
        <f t="shared" si="105"/>
        <v>0</v>
      </c>
    </row>
    <row r="3312" spans="1:8" x14ac:dyDescent="0.25">
      <c r="A3312" s="396" t="e">
        <f>"INN."&amp;EIGNIR!$B$3&amp;C3312</f>
        <v>#N/A</v>
      </c>
      <c r="B3312" s="511">
        <f>'Sundurliðun Skuldabréf'!H46</f>
        <v>0</v>
      </c>
      <c r="C3312" s="503" t="s">
        <v>5201</v>
      </c>
      <c r="D3312" s="512"/>
      <c r="F3312" s="547"/>
      <c r="G3312" s="547">
        <f t="shared" si="104"/>
        <v>0</v>
      </c>
      <c r="H3312" s="547">
        <f t="shared" si="105"/>
        <v>0</v>
      </c>
    </row>
    <row r="3313" spans="1:8" x14ac:dyDescent="0.25">
      <c r="A3313" s="396" t="e">
        <f>"INN."&amp;EIGNIR!$B$3&amp;C3313</f>
        <v>#N/A</v>
      </c>
      <c r="B3313" s="511">
        <f>'Sundurliðun Skuldabréf'!H60</f>
        <v>0</v>
      </c>
      <c r="C3313" s="503" t="s">
        <v>5202</v>
      </c>
      <c r="D3313" s="512"/>
      <c r="F3313" s="547"/>
      <c r="G3313" s="547">
        <f t="shared" si="104"/>
        <v>0</v>
      </c>
      <c r="H3313" s="547">
        <f t="shared" si="105"/>
        <v>0</v>
      </c>
    </row>
    <row r="3314" spans="1:8" x14ac:dyDescent="0.25">
      <c r="A3314" s="396" t="e">
        <f>"INN."&amp;EIGNIR!$B$3&amp;C3314</f>
        <v>#N/A</v>
      </c>
      <c r="B3314" s="511">
        <f>'Sundurliðun Skuldabréf'!H61</f>
        <v>0</v>
      </c>
      <c r="C3314" s="503" t="s">
        <v>5203</v>
      </c>
      <c r="D3314" s="512"/>
      <c r="F3314" s="547"/>
      <c r="G3314" s="547">
        <f t="shared" si="104"/>
        <v>0</v>
      </c>
      <c r="H3314" s="547">
        <f t="shared" si="105"/>
        <v>0</v>
      </c>
    </row>
    <row r="3315" spans="1:8" x14ac:dyDescent="0.25">
      <c r="A3315" s="396" t="e">
        <f>"INN."&amp;EIGNIR!$B$3&amp;C3315</f>
        <v>#N/A</v>
      </c>
      <c r="B3315" s="511">
        <f>'Sundurliðun Skuldabréf'!H62</f>
        <v>0</v>
      </c>
      <c r="C3315" s="503" t="s">
        <v>5204</v>
      </c>
      <c r="D3315" s="512"/>
      <c r="F3315" s="547"/>
      <c r="G3315" s="547">
        <f t="shared" si="104"/>
        <v>0</v>
      </c>
      <c r="H3315" s="547">
        <f t="shared" si="105"/>
        <v>0</v>
      </c>
    </row>
    <row r="3316" spans="1:8" x14ac:dyDescent="0.25">
      <c r="A3316" s="396" t="e">
        <f>"INN."&amp;EIGNIR!$B$3&amp;C3316</f>
        <v>#N/A</v>
      </c>
      <c r="B3316" s="511">
        <f>'Sundurliðun Skuldabréf'!H63</f>
        <v>0</v>
      </c>
      <c r="C3316" s="503" t="s">
        <v>5205</v>
      </c>
      <c r="D3316" s="512"/>
      <c r="F3316" s="547"/>
      <c r="G3316" s="547">
        <f t="shared" si="104"/>
        <v>0</v>
      </c>
      <c r="H3316" s="547">
        <f t="shared" si="105"/>
        <v>0</v>
      </c>
    </row>
    <row r="3317" spans="1:8" x14ac:dyDescent="0.25">
      <c r="A3317" s="396" t="e">
        <f>"INN."&amp;EIGNIR!$B$3&amp;C3317</f>
        <v>#N/A</v>
      </c>
      <c r="B3317" s="511">
        <f>'Sundurliðun Skuldabréf'!H64</f>
        <v>0</v>
      </c>
      <c r="C3317" s="503" t="s">
        <v>5206</v>
      </c>
      <c r="D3317" s="512"/>
      <c r="F3317" s="547"/>
      <c r="G3317" s="547">
        <f t="shared" si="104"/>
        <v>0</v>
      </c>
      <c r="H3317" s="547">
        <f t="shared" si="105"/>
        <v>0</v>
      </c>
    </row>
    <row r="3318" spans="1:8" x14ac:dyDescent="0.25">
      <c r="A3318" s="396" t="e">
        <f>"INN."&amp;EIGNIR!$B$3&amp;C3318</f>
        <v>#N/A</v>
      </c>
      <c r="B3318" s="511">
        <f>'Sundurliðun Skuldabréf'!H65</f>
        <v>0</v>
      </c>
      <c r="C3318" s="503" t="s">
        <v>5207</v>
      </c>
      <c r="D3318" s="512"/>
      <c r="F3318" s="547"/>
      <c r="G3318" s="547">
        <f t="shared" si="104"/>
        <v>0</v>
      </c>
      <c r="H3318" s="547">
        <f t="shared" si="105"/>
        <v>0</v>
      </c>
    </row>
    <row r="3319" spans="1:8" x14ac:dyDescent="0.25">
      <c r="A3319" s="396" t="e">
        <f>"INN."&amp;EIGNIR!$B$3&amp;C3319</f>
        <v>#N/A</v>
      </c>
      <c r="B3319" s="511">
        <f>'Sundurliðun Skuldabréf'!H66</f>
        <v>0</v>
      </c>
      <c r="C3319" s="503" t="s">
        <v>5208</v>
      </c>
      <c r="D3319" s="512"/>
      <c r="F3319" s="547"/>
      <c r="G3319" s="547">
        <f t="shared" si="104"/>
        <v>0</v>
      </c>
      <c r="H3319" s="547">
        <f t="shared" si="105"/>
        <v>0</v>
      </c>
    </row>
    <row r="3320" spans="1:8" x14ac:dyDescent="0.25">
      <c r="A3320" s="396" t="e">
        <f>"INN."&amp;EIGNIR!$B$3&amp;C3320</f>
        <v>#N/A</v>
      </c>
      <c r="B3320" s="511">
        <f>'Sundurliðun Skuldabréf'!H67</f>
        <v>0</v>
      </c>
      <c r="C3320" s="503" t="s">
        <v>5209</v>
      </c>
      <c r="D3320" s="512"/>
      <c r="F3320" s="547"/>
      <c r="G3320" s="547">
        <f t="shared" si="104"/>
        <v>0</v>
      </c>
      <c r="H3320" s="547">
        <f t="shared" si="105"/>
        <v>0</v>
      </c>
    </row>
    <row r="3321" spans="1:8" x14ac:dyDescent="0.25">
      <c r="A3321" s="396" t="e">
        <f>"INN."&amp;EIGNIR!$B$3&amp;C3321</f>
        <v>#N/A</v>
      </c>
      <c r="B3321" s="511">
        <f>'Sundurliðun Skuldabréf'!H68</f>
        <v>0</v>
      </c>
      <c r="C3321" s="503" t="s">
        <v>5210</v>
      </c>
      <c r="D3321" s="512"/>
      <c r="F3321" s="547"/>
      <c r="G3321" s="547">
        <f t="shared" si="104"/>
        <v>0</v>
      </c>
      <c r="H3321" s="547">
        <f t="shared" si="105"/>
        <v>0</v>
      </c>
    </row>
    <row r="3322" spans="1:8" x14ac:dyDescent="0.25">
      <c r="A3322" s="396" t="e">
        <f>"INN."&amp;EIGNIR!$B$3&amp;C3322</f>
        <v>#N/A</v>
      </c>
      <c r="B3322" s="511">
        <f>'Sundurliðun Skuldabréf'!H69</f>
        <v>0</v>
      </c>
      <c r="C3322" s="503" t="s">
        <v>5211</v>
      </c>
      <c r="D3322" s="512"/>
      <c r="F3322" s="547"/>
      <c r="G3322" s="547">
        <f t="shared" si="104"/>
        <v>0</v>
      </c>
      <c r="H3322" s="547">
        <f t="shared" si="105"/>
        <v>0</v>
      </c>
    </row>
    <row r="3323" spans="1:8" x14ac:dyDescent="0.25">
      <c r="A3323" s="396" t="e">
        <f>"INN."&amp;EIGNIR!$B$3&amp;C3323</f>
        <v>#N/A</v>
      </c>
      <c r="B3323" s="511">
        <f>'Sundurliðun Skuldabréf'!H70</f>
        <v>0</v>
      </c>
      <c r="C3323" s="503" t="s">
        <v>5212</v>
      </c>
      <c r="D3323" s="512"/>
      <c r="F3323" s="547"/>
      <c r="G3323" s="547">
        <f t="shared" si="104"/>
        <v>0</v>
      </c>
      <c r="H3323" s="547">
        <f t="shared" si="105"/>
        <v>0</v>
      </c>
    </row>
    <row r="3324" spans="1:8" x14ac:dyDescent="0.25">
      <c r="A3324" s="396" t="e">
        <f>"INN."&amp;EIGNIR!$B$3&amp;C3324</f>
        <v>#N/A</v>
      </c>
      <c r="B3324" s="511">
        <f>'Sundurliðun Skuldabréf'!H85</f>
        <v>0</v>
      </c>
      <c r="C3324" s="515" t="s">
        <v>13294</v>
      </c>
      <c r="D3324" s="512"/>
      <c r="F3324" s="547"/>
      <c r="G3324" s="547">
        <f t="shared" si="104"/>
        <v>0</v>
      </c>
      <c r="H3324" s="547">
        <f t="shared" si="105"/>
        <v>0</v>
      </c>
    </row>
    <row r="3325" spans="1:8" x14ac:dyDescent="0.25">
      <c r="A3325" s="396" t="e">
        <f>"INN."&amp;EIGNIR!$B$3&amp;C3325</f>
        <v>#N/A</v>
      </c>
      <c r="B3325" s="511">
        <f>'Sundurliðun Skuldabréf'!H99</f>
        <v>0</v>
      </c>
      <c r="C3325" s="515" t="s">
        <v>13295</v>
      </c>
      <c r="D3325" s="512"/>
      <c r="F3325" s="547"/>
      <c r="G3325" s="547">
        <f t="shared" si="104"/>
        <v>0</v>
      </c>
      <c r="H3325" s="547">
        <f t="shared" si="105"/>
        <v>0</v>
      </c>
    </row>
    <row r="3326" spans="1:8" x14ac:dyDescent="0.25">
      <c r="A3326" s="396" t="e">
        <f>"INN."&amp;EIGNIR!$B$3&amp;C3326</f>
        <v>#N/A</v>
      </c>
      <c r="B3326" s="511">
        <f>'Sundurliðun Skuldabréf'!H100</f>
        <v>0</v>
      </c>
      <c r="C3326" s="515" t="s">
        <v>13296</v>
      </c>
      <c r="D3326" s="512"/>
      <c r="F3326" s="547"/>
      <c r="G3326" s="547">
        <f t="shared" si="104"/>
        <v>0</v>
      </c>
      <c r="H3326" s="547">
        <f t="shared" si="105"/>
        <v>0</v>
      </c>
    </row>
    <row r="3327" spans="1:8" x14ac:dyDescent="0.25">
      <c r="A3327" s="396" t="e">
        <f>"INN."&amp;EIGNIR!$B$3&amp;C3327</f>
        <v>#N/A</v>
      </c>
      <c r="B3327" s="511">
        <f>'Sundurliðun Skuldabréf'!H101</f>
        <v>0</v>
      </c>
      <c r="C3327" s="515" t="s">
        <v>13297</v>
      </c>
      <c r="D3327" s="512"/>
      <c r="F3327" s="547"/>
      <c r="G3327" s="547">
        <f t="shared" si="104"/>
        <v>0</v>
      </c>
      <c r="H3327" s="547">
        <f t="shared" si="105"/>
        <v>0</v>
      </c>
    </row>
    <row r="3328" spans="1:8" x14ac:dyDescent="0.25">
      <c r="A3328" s="396" t="e">
        <f>"INN."&amp;EIGNIR!$B$3&amp;C3328</f>
        <v>#N/A</v>
      </c>
      <c r="B3328" s="511">
        <f>'Sundurliðun Skuldabréf'!H102</f>
        <v>0</v>
      </c>
      <c r="C3328" s="515" t="s">
        <v>13298</v>
      </c>
      <c r="D3328" s="512"/>
      <c r="F3328" s="547"/>
      <c r="G3328" s="547">
        <f t="shared" ref="G3328:G3391" si="106">+F3328-B3328</f>
        <v>0</v>
      </c>
      <c r="H3328" s="547">
        <f t="shared" si="105"/>
        <v>0</v>
      </c>
    </row>
    <row r="3329" spans="1:8" x14ac:dyDescent="0.25">
      <c r="A3329" s="396" t="e">
        <f>"INN."&amp;EIGNIR!$B$3&amp;C3329</f>
        <v>#N/A</v>
      </c>
      <c r="B3329" s="511">
        <f>'Sundurliðun Skuldabréf'!H103</f>
        <v>0</v>
      </c>
      <c r="C3329" s="515" t="s">
        <v>13299</v>
      </c>
      <c r="D3329" s="512"/>
      <c r="F3329" s="547"/>
      <c r="G3329" s="547">
        <f t="shared" si="106"/>
        <v>0</v>
      </c>
      <c r="H3329" s="547">
        <f t="shared" ref="H3329:H3392" si="107">+ABS(G3329)</f>
        <v>0</v>
      </c>
    </row>
    <row r="3330" spans="1:8" x14ac:dyDescent="0.25">
      <c r="A3330" s="396" t="e">
        <f>"INN."&amp;EIGNIR!$B$3&amp;C3330</f>
        <v>#N/A</v>
      </c>
      <c r="B3330" s="511">
        <f>'Sundurliðun Skuldabréf'!H104</f>
        <v>0</v>
      </c>
      <c r="C3330" s="515" t="s">
        <v>13300</v>
      </c>
      <c r="D3330" s="512"/>
      <c r="F3330" s="547"/>
      <c r="G3330" s="547">
        <f t="shared" si="106"/>
        <v>0</v>
      </c>
      <c r="H3330" s="547">
        <f t="shared" si="107"/>
        <v>0</v>
      </c>
    </row>
    <row r="3331" spans="1:8" x14ac:dyDescent="0.25">
      <c r="A3331" s="396" t="e">
        <f>"INN."&amp;EIGNIR!$B$3&amp;C3331</f>
        <v>#N/A</v>
      </c>
      <c r="B3331" s="511">
        <f>'Sundurliðun Skuldabréf'!H105</f>
        <v>0</v>
      </c>
      <c r="C3331" s="515" t="s">
        <v>13301</v>
      </c>
      <c r="D3331" s="512"/>
      <c r="F3331" s="547"/>
      <c r="G3331" s="547">
        <f t="shared" si="106"/>
        <v>0</v>
      </c>
      <c r="H3331" s="547">
        <f t="shared" si="107"/>
        <v>0</v>
      </c>
    </row>
    <row r="3332" spans="1:8" x14ac:dyDescent="0.25">
      <c r="A3332" s="396" t="e">
        <f>"INN."&amp;EIGNIR!$B$3&amp;C3332</f>
        <v>#N/A</v>
      </c>
      <c r="B3332" s="511">
        <f>'Sundurliðun Skuldabréf'!H106</f>
        <v>0</v>
      </c>
      <c r="C3332" s="515" t="s">
        <v>13302</v>
      </c>
      <c r="D3332" s="512"/>
      <c r="F3332" s="547"/>
      <c r="G3332" s="547">
        <f t="shared" si="106"/>
        <v>0</v>
      </c>
      <c r="H3332" s="547">
        <f t="shared" si="107"/>
        <v>0</v>
      </c>
    </row>
    <row r="3333" spans="1:8" x14ac:dyDescent="0.25">
      <c r="A3333" s="396" t="e">
        <f>"INN."&amp;EIGNIR!$B$3&amp;C3333</f>
        <v>#N/A</v>
      </c>
      <c r="B3333" s="511">
        <f>'Sundurliðun Skuldabréf'!H107</f>
        <v>0</v>
      </c>
      <c r="C3333" s="515" t="s">
        <v>13303</v>
      </c>
      <c r="D3333" s="512"/>
      <c r="F3333" s="547"/>
      <c r="G3333" s="547">
        <f t="shared" si="106"/>
        <v>0</v>
      </c>
      <c r="H3333" s="547">
        <f t="shared" si="107"/>
        <v>0</v>
      </c>
    </row>
    <row r="3334" spans="1:8" x14ac:dyDescent="0.25">
      <c r="A3334" s="396" t="e">
        <f>"INN."&amp;EIGNIR!$B$3&amp;C3334</f>
        <v>#N/A</v>
      </c>
      <c r="B3334" s="511">
        <f>'Sundurliðun Skuldabréf'!H108</f>
        <v>0</v>
      </c>
      <c r="C3334" s="515" t="s">
        <v>13304</v>
      </c>
      <c r="D3334" s="512"/>
      <c r="F3334" s="547"/>
      <c r="G3334" s="547">
        <f t="shared" si="106"/>
        <v>0</v>
      </c>
      <c r="H3334" s="547">
        <f t="shared" si="107"/>
        <v>0</v>
      </c>
    </row>
    <row r="3335" spans="1:8" x14ac:dyDescent="0.25">
      <c r="A3335" s="396" t="e">
        <f>"INN."&amp;EIGNIR!$B$3&amp;C3335</f>
        <v>#N/A</v>
      </c>
      <c r="B3335" s="511">
        <f>'Sundurliðun Skuldabréf'!H109</f>
        <v>0</v>
      </c>
      <c r="C3335" s="515" t="s">
        <v>13305</v>
      </c>
      <c r="D3335" s="512"/>
      <c r="F3335" s="547"/>
      <c r="G3335" s="547">
        <f t="shared" si="106"/>
        <v>0</v>
      </c>
      <c r="H3335" s="547">
        <f t="shared" si="107"/>
        <v>0</v>
      </c>
    </row>
    <row r="3336" spans="1:8" x14ac:dyDescent="0.25">
      <c r="A3336" s="396" t="e">
        <f>"INN."&amp;EIGNIR!$B$3&amp;C3336</f>
        <v>#N/A</v>
      </c>
      <c r="B3336" s="511">
        <f>'Sundurliðun Skuldabréf'!H129</f>
        <v>0</v>
      </c>
      <c r="C3336" s="515" t="s">
        <v>5213</v>
      </c>
      <c r="D3336" s="512"/>
      <c r="F3336" s="547"/>
      <c r="G3336" s="547">
        <f t="shared" si="106"/>
        <v>0</v>
      </c>
      <c r="H3336" s="547">
        <f t="shared" si="107"/>
        <v>0</v>
      </c>
    </row>
    <row r="3337" spans="1:8" x14ac:dyDescent="0.25">
      <c r="A3337" s="396" t="e">
        <f>"INN."&amp;EIGNIR!$B$3&amp;C3337</f>
        <v>#N/A</v>
      </c>
      <c r="B3337" s="511">
        <f>'Sundurliðun Skuldabréf'!I5</f>
        <v>0</v>
      </c>
      <c r="C3337" s="503" t="s">
        <v>5214</v>
      </c>
      <c r="D3337" s="512"/>
      <c r="F3337" s="547"/>
      <c r="G3337" s="547">
        <f t="shared" si="106"/>
        <v>0</v>
      </c>
      <c r="H3337" s="547">
        <f t="shared" si="107"/>
        <v>0</v>
      </c>
    </row>
    <row r="3338" spans="1:8" x14ac:dyDescent="0.25">
      <c r="A3338" s="396" t="e">
        <f>"INN."&amp;EIGNIR!$B$3&amp;C3338</f>
        <v>#N/A</v>
      </c>
      <c r="B3338" s="511">
        <f>'Sundurliðun Skuldabréf'!I6</f>
        <v>0</v>
      </c>
      <c r="C3338" s="503" t="s">
        <v>5215</v>
      </c>
      <c r="D3338" s="512"/>
      <c r="F3338" s="547"/>
      <c r="G3338" s="547">
        <f t="shared" si="106"/>
        <v>0</v>
      </c>
      <c r="H3338" s="547">
        <f t="shared" si="107"/>
        <v>0</v>
      </c>
    </row>
    <row r="3339" spans="1:8" x14ac:dyDescent="0.25">
      <c r="A3339" s="396" t="e">
        <f>"INN."&amp;EIGNIR!$B$3&amp;C3339</f>
        <v>#N/A</v>
      </c>
      <c r="B3339" s="511">
        <f>'Sundurliðun Skuldabréf'!I7</f>
        <v>0</v>
      </c>
      <c r="C3339" s="503" t="s">
        <v>5216</v>
      </c>
      <c r="D3339" s="512"/>
      <c r="F3339" s="547"/>
      <c r="G3339" s="547">
        <f t="shared" si="106"/>
        <v>0</v>
      </c>
      <c r="H3339" s="547">
        <f t="shared" si="107"/>
        <v>0</v>
      </c>
    </row>
    <row r="3340" spans="1:8" x14ac:dyDescent="0.25">
      <c r="A3340" s="396" t="e">
        <f>"INN."&amp;EIGNIR!$B$3&amp;C3340</f>
        <v>#N/A</v>
      </c>
      <c r="B3340" s="511">
        <f>'Sundurliðun Skuldabréf'!I21</f>
        <v>0</v>
      </c>
      <c r="C3340" s="503" t="s">
        <v>5217</v>
      </c>
      <c r="D3340" s="512"/>
      <c r="F3340" s="547"/>
      <c r="G3340" s="547">
        <f t="shared" si="106"/>
        <v>0</v>
      </c>
      <c r="H3340" s="547">
        <f t="shared" si="107"/>
        <v>0</v>
      </c>
    </row>
    <row r="3341" spans="1:8" x14ac:dyDescent="0.25">
      <c r="A3341" s="396" t="e">
        <f>"INN."&amp;EIGNIR!$B$3&amp;C3341</f>
        <v>#N/A</v>
      </c>
      <c r="B3341" s="511">
        <f>'Sundurliðun Skuldabréf'!I22</f>
        <v>0</v>
      </c>
      <c r="C3341" s="503" t="s">
        <v>5218</v>
      </c>
      <c r="D3341" s="512"/>
      <c r="F3341" s="547"/>
      <c r="G3341" s="547">
        <f t="shared" si="106"/>
        <v>0</v>
      </c>
      <c r="H3341" s="547">
        <f t="shared" si="107"/>
        <v>0</v>
      </c>
    </row>
    <row r="3342" spans="1:8" x14ac:dyDescent="0.25">
      <c r="A3342" s="396" t="e">
        <f>"INN."&amp;EIGNIR!$B$3&amp;C3342</f>
        <v>#N/A</v>
      </c>
      <c r="B3342" s="511">
        <f>'Sundurliðun Skuldabréf'!I23</f>
        <v>0</v>
      </c>
      <c r="C3342" s="503" t="s">
        <v>5219</v>
      </c>
      <c r="D3342" s="512"/>
      <c r="F3342" s="547"/>
      <c r="G3342" s="547">
        <f t="shared" si="106"/>
        <v>0</v>
      </c>
      <c r="H3342" s="547">
        <f t="shared" si="107"/>
        <v>0</v>
      </c>
    </row>
    <row r="3343" spans="1:8" x14ac:dyDescent="0.25">
      <c r="A3343" s="396" t="e">
        <f>"INN."&amp;EIGNIR!$B$3&amp;C3343</f>
        <v>#N/A</v>
      </c>
      <c r="B3343" s="511">
        <f>'Sundurliðun Skuldabréf'!I24</f>
        <v>0</v>
      </c>
      <c r="C3343" s="503" t="s">
        <v>5220</v>
      </c>
      <c r="D3343" s="512"/>
      <c r="F3343" s="547"/>
      <c r="G3343" s="547">
        <f t="shared" si="106"/>
        <v>0</v>
      </c>
      <c r="H3343" s="547">
        <f t="shared" si="107"/>
        <v>0</v>
      </c>
    </row>
    <row r="3344" spans="1:8" x14ac:dyDescent="0.25">
      <c r="A3344" s="396" t="e">
        <f>"INN."&amp;EIGNIR!$B$3&amp;C3344</f>
        <v>#N/A</v>
      </c>
      <c r="B3344" s="511">
        <f>'Sundurliðun Skuldabréf'!I25</f>
        <v>0</v>
      </c>
      <c r="C3344" s="503" t="s">
        <v>5221</v>
      </c>
      <c r="D3344" s="512"/>
      <c r="F3344" s="547"/>
      <c r="G3344" s="547">
        <f t="shared" si="106"/>
        <v>0</v>
      </c>
      <c r="H3344" s="547">
        <f t="shared" si="107"/>
        <v>0</v>
      </c>
    </row>
    <row r="3345" spans="1:8" x14ac:dyDescent="0.25">
      <c r="A3345" s="396" t="e">
        <f>"INN."&amp;EIGNIR!$B$3&amp;C3345</f>
        <v>#N/A</v>
      </c>
      <c r="B3345" s="511">
        <f>'Sundurliðun Skuldabréf'!I26</f>
        <v>0</v>
      </c>
      <c r="C3345" s="503" t="s">
        <v>5222</v>
      </c>
      <c r="D3345" s="512"/>
      <c r="F3345" s="547"/>
      <c r="G3345" s="547">
        <f t="shared" si="106"/>
        <v>0</v>
      </c>
      <c r="H3345" s="547">
        <f t="shared" si="107"/>
        <v>0</v>
      </c>
    </row>
    <row r="3346" spans="1:8" x14ac:dyDescent="0.25">
      <c r="A3346" s="396" t="e">
        <f>"INN."&amp;EIGNIR!$B$3&amp;C3346</f>
        <v>#N/A</v>
      </c>
      <c r="B3346" s="511">
        <f>'Sundurliðun Skuldabréf'!I27</f>
        <v>0</v>
      </c>
      <c r="C3346" s="503" t="s">
        <v>5223</v>
      </c>
      <c r="D3346" s="512"/>
      <c r="F3346" s="547"/>
      <c r="G3346" s="547">
        <f t="shared" si="106"/>
        <v>0</v>
      </c>
      <c r="H3346" s="547">
        <f t="shared" si="107"/>
        <v>0</v>
      </c>
    </row>
    <row r="3347" spans="1:8" x14ac:dyDescent="0.25">
      <c r="A3347" s="396" t="e">
        <f>"INN."&amp;EIGNIR!$B$3&amp;C3347</f>
        <v>#N/A</v>
      </c>
      <c r="B3347" s="511">
        <f>'Sundurliðun Skuldabréf'!I28</f>
        <v>0</v>
      </c>
      <c r="C3347" s="503" t="s">
        <v>5224</v>
      </c>
      <c r="D3347" s="512"/>
      <c r="F3347" s="547"/>
      <c r="G3347" s="547">
        <f t="shared" si="106"/>
        <v>0</v>
      </c>
      <c r="H3347" s="547">
        <f t="shared" si="107"/>
        <v>0</v>
      </c>
    </row>
    <row r="3348" spans="1:8" x14ac:dyDescent="0.25">
      <c r="A3348" s="396" t="e">
        <f>"INN."&amp;EIGNIR!$B$3&amp;C3348</f>
        <v>#N/A</v>
      </c>
      <c r="B3348" s="511">
        <f>'Sundurliðun Skuldabréf'!I29</f>
        <v>0</v>
      </c>
      <c r="C3348" s="503" t="s">
        <v>5225</v>
      </c>
      <c r="D3348" s="512"/>
      <c r="F3348" s="547"/>
      <c r="G3348" s="547">
        <f t="shared" si="106"/>
        <v>0</v>
      </c>
      <c r="H3348" s="547">
        <f t="shared" si="107"/>
        <v>0</v>
      </c>
    </row>
    <row r="3349" spans="1:8" x14ac:dyDescent="0.25">
      <c r="A3349" s="396" t="e">
        <f>"INN."&amp;EIGNIR!$B$3&amp;C3349</f>
        <v>#N/A</v>
      </c>
      <c r="B3349" s="511">
        <f>'Sundurliðun Skuldabréf'!I30</f>
        <v>0</v>
      </c>
      <c r="C3349" s="503" t="s">
        <v>5226</v>
      </c>
      <c r="D3349" s="512"/>
      <c r="F3349" s="547"/>
      <c r="G3349" s="547">
        <f t="shared" si="106"/>
        <v>0</v>
      </c>
      <c r="H3349" s="547">
        <f t="shared" si="107"/>
        <v>0</v>
      </c>
    </row>
    <row r="3350" spans="1:8" x14ac:dyDescent="0.25">
      <c r="A3350" s="396" t="e">
        <f>"INN."&amp;EIGNIR!$B$3&amp;C3350</f>
        <v>#N/A</v>
      </c>
      <c r="B3350" s="511">
        <f>'Sundurliðun Skuldabréf'!I31</f>
        <v>0</v>
      </c>
      <c r="C3350" s="503" t="s">
        <v>5227</v>
      </c>
      <c r="D3350" s="512"/>
      <c r="F3350" s="547"/>
      <c r="G3350" s="547">
        <f t="shared" si="106"/>
        <v>0</v>
      </c>
      <c r="H3350" s="547">
        <f t="shared" si="107"/>
        <v>0</v>
      </c>
    </row>
    <row r="3351" spans="1:8" x14ac:dyDescent="0.25">
      <c r="A3351" s="396" t="e">
        <f>"INN."&amp;EIGNIR!$B$3&amp;C3351</f>
        <v>#N/A</v>
      </c>
      <c r="B3351" s="511">
        <f>'Sundurliðun Skuldabréf'!I32</f>
        <v>0</v>
      </c>
      <c r="C3351" s="503" t="s">
        <v>5228</v>
      </c>
      <c r="D3351" s="512"/>
      <c r="F3351" s="547"/>
      <c r="G3351" s="547">
        <f t="shared" si="106"/>
        <v>0</v>
      </c>
      <c r="H3351" s="547">
        <f t="shared" si="107"/>
        <v>0</v>
      </c>
    </row>
    <row r="3352" spans="1:8" x14ac:dyDescent="0.25">
      <c r="A3352" s="396" t="e">
        <f>"INN."&amp;EIGNIR!$B$3&amp;C3352</f>
        <v>#N/A</v>
      </c>
      <c r="B3352" s="511">
        <f>'Sundurliðun Skuldabréf'!I33</f>
        <v>0</v>
      </c>
      <c r="C3352" s="503" t="s">
        <v>5229</v>
      </c>
      <c r="D3352" s="512"/>
      <c r="F3352" s="547"/>
      <c r="G3352" s="547">
        <f t="shared" si="106"/>
        <v>0</v>
      </c>
      <c r="H3352" s="547">
        <f t="shared" si="107"/>
        <v>0</v>
      </c>
    </row>
    <row r="3353" spans="1:8" x14ac:dyDescent="0.25">
      <c r="A3353" s="396" t="e">
        <f>"INN."&amp;EIGNIR!$B$3&amp;C3353</f>
        <v>#N/A</v>
      </c>
      <c r="B3353" s="511">
        <f>'Sundurliðun Skuldabréf'!I34</f>
        <v>0</v>
      </c>
      <c r="C3353" s="503" t="s">
        <v>5230</v>
      </c>
      <c r="D3353" s="512"/>
      <c r="F3353" s="547"/>
      <c r="G3353" s="547">
        <f t="shared" si="106"/>
        <v>0</v>
      </c>
      <c r="H3353" s="547">
        <f t="shared" si="107"/>
        <v>0</v>
      </c>
    </row>
    <row r="3354" spans="1:8" x14ac:dyDescent="0.25">
      <c r="A3354" s="396" t="e">
        <f>"INN."&amp;EIGNIR!$B$3&amp;C3354</f>
        <v>#N/A</v>
      </c>
      <c r="B3354" s="511">
        <f>'Sundurliðun Skuldabréf'!I36</f>
        <v>0</v>
      </c>
      <c r="C3354" s="503" t="s">
        <v>5231</v>
      </c>
      <c r="D3354" s="512"/>
      <c r="F3354" s="547"/>
      <c r="G3354" s="547">
        <f t="shared" si="106"/>
        <v>0</v>
      </c>
      <c r="H3354" s="547">
        <f t="shared" si="107"/>
        <v>0</v>
      </c>
    </row>
    <row r="3355" spans="1:8" x14ac:dyDescent="0.25">
      <c r="A3355" s="396" t="e">
        <f>"INN."&amp;EIGNIR!$B$3&amp;C3355</f>
        <v>#N/A</v>
      </c>
      <c r="B3355" s="511">
        <f>'Sundurliðun Skuldabréf'!I37</f>
        <v>0</v>
      </c>
      <c r="C3355" s="503" t="s">
        <v>5232</v>
      </c>
      <c r="D3355" s="512"/>
      <c r="F3355" s="547"/>
      <c r="G3355" s="547">
        <f t="shared" si="106"/>
        <v>0</v>
      </c>
      <c r="H3355" s="547">
        <f t="shared" si="107"/>
        <v>0</v>
      </c>
    </row>
    <row r="3356" spans="1:8" x14ac:dyDescent="0.25">
      <c r="A3356" s="396" t="e">
        <f>"INN."&amp;EIGNIR!$B$3&amp;C3356</f>
        <v>#N/A</v>
      </c>
      <c r="B3356" s="511">
        <f>'Sundurliðun Skuldabréf'!I38</f>
        <v>0</v>
      </c>
      <c r="C3356" s="503" t="s">
        <v>5233</v>
      </c>
      <c r="D3356" s="512"/>
      <c r="F3356" s="547"/>
      <c r="G3356" s="547">
        <f t="shared" si="106"/>
        <v>0</v>
      </c>
      <c r="H3356" s="547">
        <f t="shared" si="107"/>
        <v>0</v>
      </c>
    </row>
    <row r="3357" spans="1:8" x14ac:dyDescent="0.25">
      <c r="A3357" s="396" t="e">
        <f>"INN."&amp;EIGNIR!$B$3&amp;C3357</f>
        <v>#N/A</v>
      </c>
      <c r="B3357" s="511">
        <f>'Sundurliðun Skuldabréf'!I39</f>
        <v>0</v>
      </c>
      <c r="C3357" s="503" t="s">
        <v>5234</v>
      </c>
      <c r="D3357" s="512"/>
      <c r="F3357" s="547"/>
      <c r="G3357" s="547">
        <f t="shared" si="106"/>
        <v>0</v>
      </c>
      <c r="H3357" s="547">
        <f t="shared" si="107"/>
        <v>0</v>
      </c>
    </row>
    <row r="3358" spans="1:8" x14ac:dyDescent="0.25">
      <c r="A3358" s="396" t="e">
        <f>"INN."&amp;EIGNIR!$B$3&amp;C3358</f>
        <v>#N/A</v>
      </c>
      <c r="B3358" s="511">
        <f>'Sundurliðun Skuldabréf'!I40</f>
        <v>0</v>
      </c>
      <c r="C3358" s="503" t="s">
        <v>5235</v>
      </c>
      <c r="D3358" s="512"/>
      <c r="F3358" s="547"/>
      <c r="G3358" s="547">
        <f t="shared" si="106"/>
        <v>0</v>
      </c>
      <c r="H3358" s="547">
        <f t="shared" si="107"/>
        <v>0</v>
      </c>
    </row>
    <row r="3359" spans="1:8" x14ac:dyDescent="0.25">
      <c r="A3359" s="396" t="e">
        <f>"INN."&amp;EIGNIR!$B$3&amp;C3359</f>
        <v>#N/A</v>
      </c>
      <c r="B3359" s="511">
        <f>'Sundurliðun Skuldabréf'!I41</f>
        <v>0</v>
      </c>
      <c r="C3359" s="503" t="s">
        <v>5236</v>
      </c>
      <c r="D3359" s="512"/>
      <c r="F3359" s="547"/>
      <c r="G3359" s="547">
        <f t="shared" si="106"/>
        <v>0</v>
      </c>
      <c r="H3359" s="547">
        <f t="shared" si="107"/>
        <v>0</v>
      </c>
    </row>
    <row r="3360" spans="1:8" x14ac:dyDescent="0.25">
      <c r="A3360" s="396" t="e">
        <f>"INN."&amp;EIGNIR!$B$3&amp;C3360</f>
        <v>#N/A</v>
      </c>
      <c r="B3360" s="511">
        <f>'Sundurliðun Skuldabréf'!I42</f>
        <v>0</v>
      </c>
      <c r="C3360" s="503" t="s">
        <v>5237</v>
      </c>
      <c r="D3360" s="512"/>
      <c r="F3360" s="547"/>
      <c r="G3360" s="547">
        <f t="shared" si="106"/>
        <v>0</v>
      </c>
      <c r="H3360" s="547">
        <f t="shared" si="107"/>
        <v>0</v>
      </c>
    </row>
    <row r="3361" spans="1:8" x14ac:dyDescent="0.25">
      <c r="A3361" s="396" t="e">
        <f>"INN."&amp;EIGNIR!$B$3&amp;C3361</f>
        <v>#N/A</v>
      </c>
      <c r="B3361" s="511">
        <f>'Sundurliðun Skuldabréf'!I43</f>
        <v>0</v>
      </c>
      <c r="C3361" s="503" t="s">
        <v>5238</v>
      </c>
      <c r="D3361" s="512"/>
      <c r="F3361" s="547"/>
      <c r="G3361" s="547">
        <f t="shared" si="106"/>
        <v>0</v>
      </c>
      <c r="H3361" s="547">
        <f t="shared" si="107"/>
        <v>0</v>
      </c>
    </row>
    <row r="3362" spans="1:8" x14ac:dyDescent="0.25">
      <c r="A3362" s="396" t="e">
        <f>"INN."&amp;EIGNIR!$B$3&amp;C3362</f>
        <v>#N/A</v>
      </c>
      <c r="B3362" s="511">
        <f>'Sundurliðun Skuldabréf'!I44</f>
        <v>0</v>
      </c>
      <c r="C3362" s="503" t="s">
        <v>5239</v>
      </c>
      <c r="D3362" s="512"/>
      <c r="F3362" s="547"/>
      <c r="G3362" s="547">
        <f t="shared" si="106"/>
        <v>0</v>
      </c>
      <c r="H3362" s="547">
        <f t="shared" si="107"/>
        <v>0</v>
      </c>
    </row>
    <row r="3363" spans="1:8" x14ac:dyDescent="0.25">
      <c r="A3363" s="396" t="e">
        <f>"INN."&amp;EIGNIR!$B$3&amp;C3363</f>
        <v>#N/A</v>
      </c>
      <c r="B3363" s="511">
        <f>'Sundurliðun Skuldabréf'!I45</f>
        <v>0</v>
      </c>
      <c r="C3363" s="503" t="s">
        <v>5240</v>
      </c>
      <c r="D3363" s="512"/>
      <c r="F3363" s="547"/>
      <c r="G3363" s="547">
        <f t="shared" si="106"/>
        <v>0</v>
      </c>
      <c r="H3363" s="547">
        <f t="shared" si="107"/>
        <v>0</v>
      </c>
    </row>
    <row r="3364" spans="1:8" x14ac:dyDescent="0.25">
      <c r="A3364" s="396" t="e">
        <f>"INN."&amp;EIGNIR!$B$3&amp;C3364</f>
        <v>#N/A</v>
      </c>
      <c r="B3364" s="511">
        <f>'Sundurliðun Skuldabréf'!I46</f>
        <v>0</v>
      </c>
      <c r="C3364" s="503" t="s">
        <v>5241</v>
      </c>
      <c r="D3364" s="512"/>
      <c r="F3364" s="547"/>
      <c r="G3364" s="547">
        <f t="shared" si="106"/>
        <v>0</v>
      </c>
      <c r="H3364" s="547">
        <f t="shared" si="107"/>
        <v>0</v>
      </c>
    </row>
    <row r="3365" spans="1:8" x14ac:dyDescent="0.25">
      <c r="A3365" s="396" t="e">
        <f>"INN."&amp;EIGNIR!$B$3&amp;C3365</f>
        <v>#N/A</v>
      </c>
      <c r="B3365" s="511">
        <f>'Sundurliðun Skuldabréf'!I60</f>
        <v>0</v>
      </c>
      <c r="C3365" s="503" t="s">
        <v>5242</v>
      </c>
      <c r="D3365" s="512"/>
      <c r="F3365" s="547"/>
      <c r="G3365" s="547">
        <f t="shared" si="106"/>
        <v>0</v>
      </c>
      <c r="H3365" s="547">
        <f t="shared" si="107"/>
        <v>0</v>
      </c>
    </row>
    <row r="3366" spans="1:8" x14ac:dyDescent="0.25">
      <c r="A3366" s="396" t="e">
        <f>"INN."&amp;EIGNIR!$B$3&amp;C3366</f>
        <v>#N/A</v>
      </c>
      <c r="B3366" s="511">
        <f>'Sundurliðun Skuldabréf'!I61</f>
        <v>0</v>
      </c>
      <c r="C3366" s="503" t="s">
        <v>5243</v>
      </c>
      <c r="D3366" s="512"/>
      <c r="F3366" s="547"/>
      <c r="G3366" s="547">
        <f t="shared" si="106"/>
        <v>0</v>
      </c>
      <c r="H3366" s="547">
        <f t="shared" si="107"/>
        <v>0</v>
      </c>
    </row>
    <row r="3367" spans="1:8" x14ac:dyDescent="0.25">
      <c r="A3367" s="396" t="e">
        <f>"INN."&amp;EIGNIR!$B$3&amp;C3367</f>
        <v>#N/A</v>
      </c>
      <c r="B3367" s="511">
        <f>'Sundurliðun Skuldabréf'!I62</f>
        <v>0</v>
      </c>
      <c r="C3367" s="503" t="s">
        <v>5244</v>
      </c>
      <c r="D3367" s="512"/>
      <c r="F3367" s="547"/>
      <c r="G3367" s="547">
        <f t="shared" si="106"/>
        <v>0</v>
      </c>
      <c r="H3367" s="547">
        <f t="shared" si="107"/>
        <v>0</v>
      </c>
    </row>
    <row r="3368" spans="1:8" x14ac:dyDescent="0.25">
      <c r="A3368" s="396" t="e">
        <f>"INN."&amp;EIGNIR!$B$3&amp;C3368</f>
        <v>#N/A</v>
      </c>
      <c r="B3368" s="511">
        <f>'Sundurliðun Skuldabréf'!I63</f>
        <v>0</v>
      </c>
      <c r="C3368" s="503" t="s">
        <v>5245</v>
      </c>
      <c r="D3368" s="512"/>
      <c r="F3368" s="547"/>
      <c r="G3368" s="547">
        <f t="shared" si="106"/>
        <v>0</v>
      </c>
      <c r="H3368" s="547">
        <f t="shared" si="107"/>
        <v>0</v>
      </c>
    </row>
    <row r="3369" spans="1:8" x14ac:dyDescent="0.25">
      <c r="A3369" s="396" t="e">
        <f>"INN."&amp;EIGNIR!$B$3&amp;C3369</f>
        <v>#N/A</v>
      </c>
      <c r="B3369" s="511">
        <f>'Sundurliðun Skuldabréf'!I64</f>
        <v>0</v>
      </c>
      <c r="C3369" s="503" t="s">
        <v>5246</v>
      </c>
      <c r="D3369" s="512"/>
      <c r="F3369" s="547"/>
      <c r="G3369" s="547">
        <f t="shared" si="106"/>
        <v>0</v>
      </c>
      <c r="H3369" s="547">
        <f t="shared" si="107"/>
        <v>0</v>
      </c>
    </row>
    <row r="3370" spans="1:8" x14ac:dyDescent="0.25">
      <c r="A3370" s="396" t="e">
        <f>"INN."&amp;EIGNIR!$B$3&amp;C3370</f>
        <v>#N/A</v>
      </c>
      <c r="B3370" s="511">
        <f>'Sundurliðun Skuldabréf'!I65</f>
        <v>0</v>
      </c>
      <c r="C3370" s="503" t="s">
        <v>5247</v>
      </c>
      <c r="D3370" s="512"/>
      <c r="F3370" s="547"/>
      <c r="G3370" s="547">
        <f t="shared" si="106"/>
        <v>0</v>
      </c>
      <c r="H3370" s="547">
        <f t="shared" si="107"/>
        <v>0</v>
      </c>
    </row>
    <row r="3371" spans="1:8" x14ac:dyDescent="0.25">
      <c r="A3371" s="396" t="e">
        <f>"INN."&amp;EIGNIR!$B$3&amp;C3371</f>
        <v>#N/A</v>
      </c>
      <c r="B3371" s="511">
        <f>'Sundurliðun Skuldabréf'!I66</f>
        <v>0</v>
      </c>
      <c r="C3371" s="503" t="s">
        <v>5248</v>
      </c>
      <c r="D3371" s="512"/>
      <c r="F3371" s="547"/>
      <c r="G3371" s="547">
        <f t="shared" si="106"/>
        <v>0</v>
      </c>
      <c r="H3371" s="547">
        <f t="shared" si="107"/>
        <v>0</v>
      </c>
    </row>
    <row r="3372" spans="1:8" x14ac:dyDescent="0.25">
      <c r="A3372" s="396" t="e">
        <f>"INN."&amp;EIGNIR!$B$3&amp;C3372</f>
        <v>#N/A</v>
      </c>
      <c r="B3372" s="511">
        <f>'Sundurliðun Skuldabréf'!I67</f>
        <v>0</v>
      </c>
      <c r="C3372" s="503" t="s">
        <v>5249</v>
      </c>
      <c r="D3372" s="512"/>
      <c r="F3372" s="547"/>
      <c r="G3372" s="547">
        <f t="shared" si="106"/>
        <v>0</v>
      </c>
      <c r="H3372" s="547">
        <f t="shared" si="107"/>
        <v>0</v>
      </c>
    </row>
    <row r="3373" spans="1:8" x14ac:dyDescent="0.25">
      <c r="A3373" s="396" t="e">
        <f>"INN."&amp;EIGNIR!$B$3&amp;C3373</f>
        <v>#N/A</v>
      </c>
      <c r="B3373" s="511">
        <f>'Sundurliðun Skuldabréf'!I68</f>
        <v>0</v>
      </c>
      <c r="C3373" s="503" t="s">
        <v>5250</v>
      </c>
      <c r="D3373" s="512"/>
      <c r="F3373" s="547"/>
      <c r="G3373" s="547">
        <f t="shared" si="106"/>
        <v>0</v>
      </c>
      <c r="H3373" s="547">
        <f t="shared" si="107"/>
        <v>0</v>
      </c>
    </row>
    <row r="3374" spans="1:8" x14ac:dyDescent="0.25">
      <c r="A3374" s="396" t="e">
        <f>"INN."&amp;EIGNIR!$B$3&amp;C3374</f>
        <v>#N/A</v>
      </c>
      <c r="B3374" s="511">
        <f>'Sundurliðun Skuldabréf'!I69</f>
        <v>0</v>
      </c>
      <c r="C3374" s="503" t="s">
        <v>5251</v>
      </c>
      <c r="D3374" s="512"/>
      <c r="F3374" s="547"/>
      <c r="G3374" s="547">
        <f t="shared" si="106"/>
        <v>0</v>
      </c>
      <c r="H3374" s="547">
        <f t="shared" si="107"/>
        <v>0</v>
      </c>
    </row>
    <row r="3375" spans="1:8" x14ac:dyDescent="0.25">
      <c r="A3375" s="396" t="e">
        <f>"INN."&amp;EIGNIR!$B$3&amp;C3375</f>
        <v>#N/A</v>
      </c>
      <c r="B3375" s="511">
        <f>'Sundurliðun Skuldabréf'!I70</f>
        <v>0</v>
      </c>
      <c r="C3375" s="503" t="s">
        <v>5252</v>
      </c>
      <c r="D3375" s="512"/>
      <c r="F3375" s="547"/>
      <c r="G3375" s="547">
        <f t="shared" si="106"/>
        <v>0</v>
      </c>
      <c r="H3375" s="547">
        <f t="shared" si="107"/>
        <v>0</v>
      </c>
    </row>
    <row r="3376" spans="1:8" x14ac:dyDescent="0.25">
      <c r="A3376" s="396" t="e">
        <f>"INN."&amp;EIGNIR!$B$3&amp;C3376</f>
        <v>#N/A</v>
      </c>
      <c r="B3376" s="511">
        <f>'Sundurliðun Skuldabréf'!I71</f>
        <v>0</v>
      </c>
      <c r="C3376" s="503" t="s">
        <v>5253</v>
      </c>
      <c r="D3376" s="512"/>
      <c r="F3376" s="547"/>
      <c r="G3376" s="547">
        <f t="shared" si="106"/>
        <v>0</v>
      </c>
      <c r="H3376" s="547">
        <f t="shared" si="107"/>
        <v>0</v>
      </c>
    </row>
    <row r="3377" spans="1:8" x14ac:dyDescent="0.25">
      <c r="A3377" s="396" t="e">
        <f>"INN."&amp;EIGNIR!$B$3&amp;C3377</f>
        <v>#N/A</v>
      </c>
      <c r="B3377" s="511">
        <f>'Sundurliðun Skuldabréf'!I72</f>
        <v>0</v>
      </c>
      <c r="C3377" s="503" t="s">
        <v>5254</v>
      </c>
      <c r="D3377" s="512"/>
      <c r="F3377" s="547"/>
      <c r="G3377" s="547">
        <f t="shared" si="106"/>
        <v>0</v>
      </c>
      <c r="H3377" s="547">
        <f t="shared" si="107"/>
        <v>0</v>
      </c>
    </row>
    <row r="3378" spans="1:8" x14ac:dyDescent="0.25">
      <c r="A3378" s="396" t="e">
        <f>"INN."&amp;EIGNIR!$B$3&amp;C3378</f>
        <v>#N/A</v>
      </c>
      <c r="B3378" s="511">
        <f>'Sundurliðun Skuldabréf'!I73</f>
        <v>0</v>
      </c>
      <c r="C3378" s="503" t="s">
        <v>5255</v>
      </c>
      <c r="D3378" s="512"/>
      <c r="F3378" s="547"/>
      <c r="G3378" s="547">
        <f t="shared" si="106"/>
        <v>0</v>
      </c>
      <c r="H3378" s="547">
        <f t="shared" si="107"/>
        <v>0</v>
      </c>
    </row>
    <row r="3379" spans="1:8" x14ac:dyDescent="0.25">
      <c r="A3379" s="396" t="e">
        <f>"INN."&amp;EIGNIR!$B$3&amp;C3379</f>
        <v>#N/A</v>
      </c>
      <c r="B3379" s="511">
        <f>'Sundurliðun Skuldabréf'!I75</f>
        <v>0</v>
      </c>
      <c r="C3379" s="503" t="s">
        <v>5256</v>
      </c>
      <c r="D3379" s="512"/>
      <c r="F3379" s="547"/>
      <c r="G3379" s="547">
        <f t="shared" si="106"/>
        <v>0</v>
      </c>
      <c r="H3379" s="547">
        <f t="shared" si="107"/>
        <v>0</v>
      </c>
    </row>
    <row r="3380" spans="1:8" x14ac:dyDescent="0.25">
      <c r="A3380" s="396" t="e">
        <f>"INN."&amp;EIGNIR!$B$3&amp;C3380</f>
        <v>#N/A</v>
      </c>
      <c r="B3380" s="511">
        <f>'Sundurliðun Skuldabréf'!I76</f>
        <v>0</v>
      </c>
      <c r="C3380" s="503" t="s">
        <v>5257</v>
      </c>
      <c r="D3380" s="512"/>
      <c r="F3380" s="547"/>
      <c r="G3380" s="547">
        <f t="shared" si="106"/>
        <v>0</v>
      </c>
      <c r="H3380" s="547">
        <f t="shared" si="107"/>
        <v>0</v>
      </c>
    </row>
    <row r="3381" spans="1:8" x14ac:dyDescent="0.25">
      <c r="A3381" s="396" t="e">
        <f>"INN."&amp;EIGNIR!$B$3&amp;C3381</f>
        <v>#N/A</v>
      </c>
      <c r="B3381" s="511">
        <f>'Sundurliðun Skuldabréf'!I77</f>
        <v>0</v>
      </c>
      <c r="C3381" s="503" t="s">
        <v>5258</v>
      </c>
      <c r="D3381" s="512"/>
      <c r="F3381" s="547"/>
      <c r="G3381" s="547">
        <f t="shared" si="106"/>
        <v>0</v>
      </c>
      <c r="H3381" s="547">
        <f t="shared" si="107"/>
        <v>0</v>
      </c>
    </row>
    <row r="3382" spans="1:8" x14ac:dyDescent="0.25">
      <c r="A3382" s="396" t="e">
        <f>"INN."&amp;EIGNIR!$B$3&amp;C3382</f>
        <v>#N/A</v>
      </c>
      <c r="B3382" s="511">
        <f>'Sundurliðun Skuldabréf'!I78</f>
        <v>0</v>
      </c>
      <c r="C3382" s="503" t="s">
        <v>5259</v>
      </c>
      <c r="D3382" s="512"/>
      <c r="F3382" s="547"/>
      <c r="G3382" s="547">
        <f t="shared" si="106"/>
        <v>0</v>
      </c>
      <c r="H3382" s="547">
        <f t="shared" si="107"/>
        <v>0</v>
      </c>
    </row>
    <row r="3383" spans="1:8" x14ac:dyDescent="0.25">
      <c r="A3383" s="396" t="e">
        <f>"INN."&amp;EIGNIR!$B$3&amp;C3383</f>
        <v>#N/A</v>
      </c>
      <c r="B3383" s="511">
        <f>'Sundurliðun Skuldabréf'!I79</f>
        <v>0</v>
      </c>
      <c r="C3383" s="503" t="s">
        <v>5260</v>
      </c>
      <c r="D3383" s="512"/>
      <c r="F3383" s="547"/>
      <c r="G3383" s="547">
        <f t="shared" si="106"/>
        <v>0</v>
      </c>
      <c r="H3383" s="547">
        <f t="shared" si="107"/>
        <v>0</v>
      </c>
    </row>
    <row r="3384" spans="1:8" x14ac:dyDescent="0.25">
      <c r="A3384" s="396" t="e">
        <f>"INN."&amp;EIGNIR!$B$3&amp;C3384</f>
        <v>#N/A</v>
      </c>
      <c r="B3384" s="511">
        <f>'Sundurliðun Skuldabréf'!I80</f>
        <v>0</v>
      </c>
      <c r="C3384" s="503" t="s">
        <v>5261</v>
      </c>
      <c r="D3384" s="512"/>
      <c r="F3384" s="547"/>
      <c r="G3384" s="547">
        <f t="shared" si="106"/>
        <v>0</v>
      </c>
      <c r="H3384" s="547">
        <f t="shared" si="107"/>
        <v>0</v>
      </c>
    </row>
    <row r="3385" spans="1:8" x14ac:dyDescent="0.25">
      <c r="A3385" s="396" t="e">
        <f>"INN."&amp;EIGNIR!$B$3&amp;C3385</f>
        <v>#N/A</v>
      </c>
      <c r="B3385" s="511">
        <f>'Sundurliðun Skuldabréf'!I81</f>
        <v>0</v>
      </c>
      <c r="C3385" s="503" t="s">
        <v>5262</v>
      </c>
      <c r="D3385" s="512"/>
      <c r="F3385" s="547"/>
      <c r="G3385" s="547">
        <f t="shared" si="106"/>
        <v>0</v>
      </c>
      <c r="H3385" s="547">
        <f t="shared" si="107"/>
        <v>0</v>
      </c>
    </row>
    <row r="3386" spans="1:8" x14ac:dyDescent="0.25">
      <c r="A3386" s="396" t="e">
        <f>"INN."&amp;EIGNIR!$B$3&amp;C3386</f>
        <v>#N/A</v>
      </c>
      <c r="B3386" s="511">
        <f>'Sundurliðun Skuldabréf'!I82</f>
        <v>0</v>
      </c>
      <c r="C3386" s="503" t="s">
        <v>5263</v>
      </c>
      <c r="D3386" s="512"/>
      <c r="F3386" s="547"/>
      <c r="G3386" s="547">
        <f t="shared" si="106"/>
        <v>0</v>
      </c>
      <c r="H3386" s="547">
        <f t="shared" si="107"/>
        <v>0</v>
      </c>
    </row>
    <row r="3387" spans="1:8" x14ac:dyDescent="0.25">
      <c r="A3387" s="396" t="e">
        <f>"INN."&amp;EIGNIR!$B$3&amp;C3387</f>
        <v>#N/A</v>
      </c>
      <c r="B3387" s="511">
        <f>'Sundurliðun Skuldabréf'!I83</f>
        <v>0</v>
      </c>
      <c r="C3387" s="503" t="s">
        <v>5264</v>
      </c>
      <c r="D3387" s="512"/>
      <c r="F3387" s="547"/>
      <c r="G3387" s="547">
        <f t="shared" si="106"/>
        <v>0</v>
      </c>
      <c r="H3387" s="547">
        <f t="shared" si="107"/>
        <v>0</v>
      </c>
    </row>
    <row r="3388" spans="1:8" x14ac:dyDescent="0.25">
      <c r="A3388" s="396" t="e">
        <f>"INN."&amp;EIGNIR!$B$3&amp;C3388</f>
        <v>#N/A</v>
      </c>
      <c r="B3388" s="511">
        <f>'Sundurliðun Skuldabréf'!I84</f>
        <v>0</v>
      </c>
      <c r="C3388" s="503" t="s">
        <v>5265</v>
      </c>
      <c r="D3388" s="512"/>
      <c r="F3388" s="547"/>
      <c r="G3388" s="547">
        <f t="shared" si="106"/>
        <v>0</v>
      </c>
      <c r="H3388" s="547">
        <f t="shared" si="107"/>
        <v>0</v>
      </c>
    </row>
    <row r="3389" spans="1:8" x14ac:dyDescent="0.25">
      <c r="A3389" s="396" t="e">
        <f>"INN."&amp;EIGNIR!$B$3&amp;C3389</f>
        <v>#N/A</v>
      </c>
      <c r="B3389" s="511">
        <f>'Sundurliðun Skuldabréf'!I85</f>
        <v>0</v>
      </c>
      <c r="C3389" s="503" t="s">
        <v>5266</v>
      </c>
      <c r="D3389" s="512"/>
      <c r="F3389" s="547"/>
      <c r="G3389" s="547">
        <f t="shared" si="106"/>
        <v>0</v>
      </c>
      <c r="H3389" s="547">
        <f t="shared" si="107"/>
        <v>0</v>
      </c>
    </row>
    <row r="3390" spans="1:8" x14ac:dyDescent="0.25">
      <c r="A3390" s="396" t="e">
        <f>"INN."&amp;EIGNIR!$B$3&amp;C3390</f>
        <v>#N/A</v>
      </c>
      <c r="B3390" s="511">
        <f>'Sundurliðun Skuldabréf'!I99</f>
        <v>0</v>
      </c>
      <c r="C3390" s="503" t="s">
        <v>5267</v>
      </c>
      <c r="D3390" s="512"/>
      <c r="F3390" s="547"/>
      <c r="G3390" s="547">
        <f t="shared" si="106"/>
        <v>0</v>
      </c>
      <c r="H3390" s="547">
        <f t="shared" si="107"/>
        <v>0</v>
      </c>
    </row>
    <row r="3391" spans="1:8" x14ac:dyDescent="0.25">
      <c r="A3391" s="396" t="e">
        <f>"INN."&amp;EIGNIR!$B$3&amp;C3391</f>
        <v>#N/A</v>
      </c>
      <c r="B3391" s="511">
        <f>'Sundurliðun Skuldabréf'!I100</f>
        <v>0</v>
      </c>
      <c r="C3391" s="503" t="s">
        <v>5268</v>
      </c>
      <c r="D3391" s="512"/>
      <c r="F3391" s="547"/>
      <c r="G3391" s="547">
        <f t="shared" si="106"/>
        <v>0</v>
      </c>
      <c r="H3391" s="547">
        <f t="shared" si="107"/>
        <v>0</v>
      </c>
    </row>
    <row r="3392" spans="1:8" x14ac:dyDescent="0.25">
      <c r="A3392" s="396" t="e">
        <f>"INN."&amp;EIGNIR!$B$3&amp;C3392</f>
        <v>#N/A</v>
      </c>
      <c r="B3392" s="511">
        <f>'Sundurliðun Skuldabréf'!I101</f>
        <v>0</v>
      </c>
      <c r="C3392" s="503" t="s">
        <v>5269</v>
      </c>
      <c r="D3392" s="512"/>
      <c r="F3392" s="547"/>
      <c r="G3392" s="547">
        <f t="shared" ref="G3392:G3455" si="108">+F3392-B3392</f>
        <v>0</v>
      </c>
      <c r="H3392" s="547">
        <f t="shared" si="107"/>
        <v>0</v>
      </c>
    </row>
    <row r="3393" spans="1:8" x14ac:dyDescent="0.25">
      <c r="A3393" s="396" t="e">
        <f>"INN."&amp;EIGNIR!$B$3&amp;C3393</f>
        <v>#N/A</v>
      </c>
      <c r="B3393" s="511">
        <f>'Sundurliðun Skuldabréf'!I102</f>
        <v>0</v>
      </c>
      <c r="C3393" s="503" t="s">
        <v>5270</v>
      </c>
      <c r="D3393" s="512"/>
      <c r="F3393" s="547"/>
      <c r="G3393" s="547">
        <f t="shared" si="108"/>
        <v>0</v>
      </c>
      <c r="H3393" s="547">
        <f t="shared" ref="H3393:H3456" si="109">+ABS(G3393)</f>
        <v>0</v>
      </c>
    </row>
    <row r="3394" spans="1:8" x14ac:dyDescent="0.25">
      <c r="A3394" s="396" t="e">
        <f>"INN."&amp;EIGNIR!$B$3&amp;C3394</f>
        <v>#N/A</v>
      </c>
      <c r="B3394" s="511">
        <f>'Sundurliðun Skuldabréf'!I103</f>
        <v>0</v>
      </c>
      <c r="C3394" s="503" t="s">
        <v>5271</v>
      </c>
      <c r="D3394" s="512"/>
      <c r="F3394" s="547"/>
      <c r="G3394" s="547">
        <f t="shared" si="108"/>
        <v>0</v>
      </c>
      <c r="H3394" s="547">
        <f t="shared" si="109"/>
        <v>0</v>
      </c>
    </row>
    <row r="3395" spans="1:8" x14ac:dyDescent="0.25">
      <c r="A3395" s="396" t="e">
        <f>"INN."&amp;EIGNIR!$B$3&amp;C3395</f>
        <v>#N/A</v>
      </c>
      <c r="B3395" s="511">
        <f>'Sundurliðun Skuldabréf'!I104</f>
        <v>0</v>
      </c>
      <c r="C3395" s="503" t="s">
        <v>5272</v>
      </c>
      <c r="D3395" s="512"/>
      <c r="F3395" s="547"/>
      <c r="G3395" s="547">
        <f t="shared" si="108"/>
        <v>0</v>
      </c>
      <c r="H3395" s="547">
        <f t="shared" si="109"/>
        <v>0</v>
      </c>
    </row>
    <row r="3396" spans="1:8" x14ac:dyDescent="0.25">
      <c r="A3396" s="396" t="e">
        <f>"INN."&amp;EIGNIR!$B$3&amp;C3396</f>
        <v>#N/A</v>
      </c>
      <c r="B3396" s="511">
        <f>'Sundurliðun Skuldabréf'!I105</f>
        <v>0</v>
      </c>
      <c r="C3396" s="503" t="s">
        <v>5273</v>
      </c>
      <c r="D3396" s="512"/>
      <c r="F3396" s="547"/>
      <c r="G3396" s="547">
        <f t="shared" si="108"/>
        <v>0</v>
      </c>
      <c r="H3396" s="547">
        <f t="shared" si="109"/>
        <v>0</v>
      </c>
    </row>
    <row r="3397" spans="1:8" x14ac:dyDescent="0.25">
      <c r="A3397" s="396" t="e">
        <f>"INN."&amp;EIGNIR!$B$3&amp;C3397</f>
        <v>#N/A</v>
      </c>
      <c r="B3397" s="511">
        <f>'Sundurliðun Skuldabréf'!I106</f>
        <v>0</v>
      </c>
      <c r="C3397" s="503" t="s">
        <v>5274</v>
      </c>
      <c r="D3397" s="512"/>
      <c r="F3397" s="547"/>
      <c r="G3397" s="547">
        <f t="shared" si="108"/>
        <v>0</v>
      </c>
      <c r="H3397" s="547">
        <f t="shared" si="109"/>
        <v>0</v>
      </c>
    </row>
    <row r="3398" spans="1:8" x14ac:dyDescent="0.25">
      <c r="A3398" s="396" t="e">
        <f>"INN."&amp;EIGNIR!$B$3&amp;C3398</f>
        <v>#N/A</v>
      </c>
      <c r="B3398" s="511">
        <f>'Sundurliðun Skuldabréf'!I107</f>
        <v>0</v>
      </c>
      <c r="C3398" s="503" t="s">
        <v>5275</v>
      </c>
      <c r="D3398" s="512"/>
      <c r="F3398" s="547"/>
      <c r="G3398" s="547">
        <f t="shared" si="108"/>
        <v>0</v>
      </c>
      <c r="H3398" s="547">
        <f t="shared" si="109"/>
        <v>0</v>
      </c>
    </row>
    <row r="3399" spans="1:8" x14ac:dyDescent="0.25">
      <c r="A3399" s="396" t="e">
        <f>"INN."&amp;EIGNIR!$B$3&amp;C3399</f>
        <v>#N/A</v>
      </c>
      <c r="B3399" s="511">
        <f>'Sundurliðun Skuldabréf'!I108</f>
        <v>0</v>
      </c>
      <c r="C3399" s="503" t="s">
        <v>5276</v>
      </c>
      <c r="D3399" s="512"/>
      <c r="F3399" s="547"/>
      <c r="G3399" s="547">
        <f t="shared" si="108"/>
        <v>0</v>
      </c>
      <c r="H3399" s="547">
        <f t="shared" si="109"/>
        <v>0</v>
      </c>
    </row>
    <row r="3400" spans="1:8" x14ac:dyDescent="0.25">
      <c r="A3400" s="396" t="e">
        <f>"INN."&amp;EIGNIR!$B$3&amp;C3400</f>
        <v>#N/A</v>
      </c>
      <c r="B3400" s="511">
        <f>'Sundurliðun Skuldabréf'!I109</f>
        <v>0</v>
      </c>
      <c r="C3400" s="503" t="s">
        <v>5277</v>
      </c>
      <c r="D3400" s="512"/>
      <c r="F3400" s="547"/>
      <c r="G3400" s="547">
        <f t="shared" si="108"/>
        <v>0</v>
      </c>
      <c r="H3400" s="547">
        <f t="shared" si="109"/>
        <v>0</v>
      </c>
    </row>
    <row r="3401" spans="1:8" x14ac:dyDescent="0.25">
      <c r="A3401" s="396" t="e">
        <f>"INN."&amp;EIGNIR!$B$3&amp;C3401</f>
        <v>#N/A</v>
      </c>
      <c r="B3401" s="511">
        <f>'Sundurliðun Skuldabréf'!I110</f>
        <v>0</v>
      </c>
      <c r="C3401" s="503" t="s">
        <v>5278</v>
      </c>
      <c r="D3401" s="512"/>
      <c r="F3401" s="547"/>
      <c r="G3401" s="547">
        <f t="shared" si="108"/>
        <v>0</v>
      </c>
      <c r="H3401" s="547">
        <f t="shared" si="109"/>
        <v>0</v>
      </c>
    </row>
    <row r="3402" spans="1:8" x14ac:dyDescent="0.25">
      <c r="A3402" s="396" t="e">
        <f>"INN."&amp;EIGNIR!$B$3&amp;C3402</f>
        <v>#N/A</v>
      </c>
      <c r="B3402" s="511">
        <f>'Sundurliðun Skuldabréf'!I111</f>
        <v>0</v>
      </c>
      <c r="C3402" s="503" t="s">
        <v>5279</v>
      </c>
      <c r="D3402" s="512"/>
      <c r="F3402" s="547"/>
      <c r="G3402" s="547">
        <f t="shared" si="108"/>
        <v>0</v>
      </c>
      <c r="H3402" s="547">
        <f t="shared" si="109"/>
        <v>0</v>
      </c>
    </row>
    <row r="3403" spans="1:8" x14ac:dyDescent="0.25">
      <c r="A3403" s="396" t="e">
        <f>"INN."&amp;EIGNIR!$B$3&amp;C3403</f>
        <v>#N/A</v>
      </c>
      <c r="B3403" s="511">
        <f>'Sundurliðun Skuldabréf'!I112</f>
        <v>0</v>
      </c>
      <c r="C3403" s="503" t="s">
        <v>5280</v>
      </c>
      <c r="D3403" s="512"/>
      <c r="F3403" s="547"/>
      <c r="G3403" s="547">
        <f t="shared" si="108"/>
        <v>0</v>
      </c>
      <c r="H3403" s="547">
        <f t="shared" si="109"/>
        <v>0</v>
      </c>
    </row>
    <row r="3404" spans="1:8" x14ac:dyDescent="0.25">
      <c r="A3404" s="396" t="e">
        <f>"INN."&amp;EIGNIR!$B$3&amp;C3404</f>
        <v>#N/A</v>
      </c>
      <c r="B3404" s="511">
        <f>'Sundurliðun Skuldabréf'!I114</f>
        <v>0</v>
      </c>
      <c r="C3404" s="503" t="s">
        <v>5281</v>
      </c>
      <c r="D3404" s="512"/>
      <c r="F3404" s="547"/>
      <c r="G3404" s="547">
        <f t="shared" si="108"/>
        <v>0</v>
      </c>
      <c r="H3404" s="547">
        <f t="shared" si="109"/>
        <v>0</v>
      </c>
    </row>
    <row r="3405" spans="1:8" x14ac:dyDescent="0.25">
      <c r="A3405" s="396" t="e">
        <f>"INN."&amp;EIGNIR!$B$3&amp;C3405</f>
        <v>#N/A</v>
      </c>
      <c r="B3405" s="511">
        <f>'Sundurliðun Skuldabréf'!I115</f>
        <v>0</v>
      </c>
      <c r="C3405" s="503" t="s">
        <v>5282</v>
      </c>
      <c r="D3405" s="512"/>
      <c r="F3405" s="547"/>
      <c r="G3405" s="547">
        <f t="shared" si="108"/>
        <v>0</v>
      </c>
      <c r="H3405" s="547">
        <f t="shared" si="109"/>
        <v>0</v>
      </c>
    </row>
    <row r="3406" spans="1:8" x14ac:dyDescent="0.25">
      <c r="A3406" s="396" t="e">
        <f>"INN."&amp;EIGNIR!$B$3&amp;C3406</f>
        <v>#N/A</v>
      </c>
      <c r="B3406" s="511">
        <f>'Sundurliðun Skuldabréf'!I116</f>
        <v>0</v>
      </c>
      <c r="C3406" s="503" t="s">
        <v>5283</v>
      </c>
      <c r="D3406" s="512"/>
      <c r="F3406" s="547"/>
      <c r="G3406" s="547">
        <f t="shared" si="108"/>
        <v>0</v>
      </c>
      <c r="H3406" s="547">
        <f t="shared" si="109"/>
        <v>0</v>
      </c>
    </row>
    <row r="3407" spans="1:8" x14ac:dyDescent="0.25">
      <c r="A3407" s="396" t="e">
        <f>"INN."&amp;EIGNIR!$B$3&amp;C3407</f>
        <v>#N/A</v>
      </c>
      <c r="B3407" s="511">
        <f>'Sundurliðun Skuldabréf'!I117</f>
        <v>0</v>
      </c>
      <c r="C3407" s="503" t="s">
        <v>5284</v>
      </c>
      <c r="D3407" s="512"/>
      <c r="F3407" s="547"/>
      <c r="G3407" s="547">
        <f t="shared" si="108"/>
        <v>0</v>
      </c>
      <c r="H3407" s="547">
        <f t="shared" si="109"/>
        <v>0</v>
      </c>
    </row>
    <row r="3408" spans="1:8" x14ac:dyDescent="0.25">
      <c r="A3408" s="396" t="e">
        <f>"INN."&amp;EIGNIR!$B$3&amp;C3408</f>
        <v>#N/A</v>
      </c>
      <c r="B3408" s="511">
        <f>'Sundurliðun Skuldabréf'!I118</f>
        <v>0</v>
      </c>
      <c r="C3408" s="503" t="s">
        <v>5285</v>
      </c>
      <c r="D3408" s="512"/>
      <c r="F3408" s="547"/>
      <c r="G3408" s="547">
        <f t="shared" si="108"/>
        <v>0</v>
      </c>
      <c r="H3408" s="547">
        <f t="shared" si="109"/>
        <v>0</v>
      </c>
    </row>
    <row r="3409" spans="1:8" x14ac:dyDescent="0.25">
      <c r="A3409" s="396" t="e">
        <f>"INN."&amp;EIGNIR!$B$3&amp;C3409</f>
        <v>#N/A</v>
      </c>
      <c r="B3409" s="511">
        <f>'Sundurliðun Skuldabréf'!I119</f>
        <v>0</v>
      </c>
      <c r="C3409" s="503" t="s">
        <v>5286</v>
      </c>
      <c r="D3409" s="512"/>
      <c r="F3409" s="547"/>
      <c r="G3409" s="547">
        <f t="shared" si="108"/>
        <v>0</v>
      </c>
      <c r="H3409" s="547">
        <f t="shared" si="109"/>
        <v>0</v>
      </c>
    </row>
    <row r="3410" spans="1:8" x14ac:dyDescent="0.25">
      <c r="A3410" s="396" t="e">
        <f>"INN."&amp;EIGNIR!$B$3&amp;C3410</f>
        <v>#N/A</v>
      </c>
      <c r="B3410" s="511">
        <f>'Sundurliðun Skuldabréf'!I120</f>
        <v>0</v>
      </c>
      <c r="C3410" s="503" t="s">
        <v>5287</v>
      </c>
      <c r="D3410" s="512"/>
      <c r="F3410" s="547"/>
      <c r="G3410" s="547">
        <f t="shared" si="108"/>
        <v>0</v>
      </c>
      <c r="H3410" s="547">
        <f t="shared" si="109"/>
        <v>0</v>
      </c>
    </row>
    <row r="3411" spans="1:8" x14ac:dyDescent="0.25">
      <c r="A3411" s="396" t="e">
        <f>"INN."&amp;EIGNIR!$B$3&amp;C3411</f>
        <v>#N/A</v>
      </c>
      <c r="B3411" s="511">
        <f>'Sundurliðun Skuldabréf'!I121</f>
        <v>0</v>
      </c>
      <c r="C3411" s="503" t="s">
        <v>5288</v>
      </c>
      <c r="D3411" s="512"/>
      <c r="F3411" s="547"/>
      <c r="G3411" s="547">
        <f t="shared" si="108"/>
        <v>0</v>
      </c>
      <c r="H3411" s="547">
        <f t="shared" si="109"/>
        <v>0</v>
      </c>
    </row>
    <row r="3412" spans="1:8" x14ac:dyDescent="0.25">
      <c r="A3412" s="396" t="e">
        <f>"INN."&amp;EIGNIR!$B$3&amp;C3412</f>
        <v>#N/A</v>
      </c>
      <c r="B3412" s="511">
        <f>'Sundurliðun Skuldabréf'!I122</f>
        <v>0</v>
      </c>
      <c r="C3412" s="503" t="s">
        <v>5289</v>
      </c>
      <c r="D3412" s="512"/>
      <c r="F3412" s="547"/>
      <c r="G3412" s="547">
        <f t="shared" si="108"/>
        <v>0</v>
      </c>
      <c r="H3412" s="547">
        <f t="shared" si="109"/>
        <v>0</v>
      </c>
    </row>
    <row r="3413" spans="1:8" x14ac:dyDescent="0.25">
      <c r="A3413" s="396" t="e">
        <f>"INN."&amp;EIGNIR!$B$3&amp;C3413</f>
        <v>#N/A</v>
      </c>
      <c r="B3413" s="511">
        <f>'Sundurliðun Skuldabréf'!I126</f>
        <v>0</v>
      </c>
      <c r="C3413" s="515" t="s">
        <v>5290</v>
      </c>
      <c r="D3413" s="512" t="s">
        <v>13536</v>
      </c>
      <c r="F3413" s="547"/>
      <c r="G3413" s="547">
        <f t="shared" si="108"/>
        <v>0</v>
      </c>
      <c r="H3413" s="547">
        <f t="shared" si="109"/>
        <v>0</v>
      </c>
    </row>
    <row r="3414" spans="1:8" x14ac:dyDescent="0.25">
      <c r="A3414" s="396" t="e">
        <f>"INN."&amp;EIGNIR!$B$3&amp;C3414</f>
        <v>#N/A</v>
      </c>
      <c r="B3414" s="511">
        <f>'Sundurliðun Skuldabréf'!I127</f>
        <v>0</v>
      </c>
      <c r="C3414" s="515" t="s">
        <v>5291</v>
      </c>
      <c r="D3414" s="512"/>
      <c r="F3414" s="547"/>
      <c r="G3414" s="547">
        <f t="shared" si="108"/>
        <v>0</v>
      </c>
      <c r="H3414" s="547">
        <f t="shared" si="109"/>
        <v>0</v>
      </c>
    </row>
    <row r="3415" spans="1:8" x14ac:dyDescent="0.25">
      <c r="A3415" s="396" t="e">
        <f>"INN."&amp;EIGNIR!$B$3&amp;C3415</f>
        <v>#N/A</v>
      </c>
      <c r="B3415" s="511">
        <f>'Sundurliðun Skuldabréf'!I128</f>
        <v>0</v>
      </c>
      <c r="C3415" s="515" t="s">
        <v>5292</v>
      </c>
      <c r="D3415" s="512"/>
      <c r="F3415" s="547"/>
      <c r="G3415" s="547">
        <f t="shared" si="108"/>
        <v>0</v>
      </c>
      <c r="H3415" s="547">
        <f t="shared" si="109"/>
        <v>0</v>
      </c>
    </row>
    <row r="3416" spans="1:8" x14ac:dyDescent="0.25">
      <c r="A3416" s="396" t="e">
        <f>"INN."&amp;EIGNIR!$B$3&amp;C3416</f>
        <v>#N/A</v>
      </c>
      <c r="B3416" s="511">
        <f>'Sundurliðun Skuldabréf'!I129</f>
        <v>0</v>
      </c>
      <c r="C3416" s="515" t="s">
        <v>5293</v>
      </c>
      <c r="D3416" s="512"/>
      <c r="F3416" s="547"/>
      <c r="G3416" s="547">
        <f t="shared" si="108"/>
        <v>0</v>
      </c>
      <c r="H3416" s="547">
        <f t="shared" si="109"/>
        <v>0</v>
      </c>
    </row>
    <row r="3417" spans="1:8" x14ac:dyDescent="0.25">
      <c r="A3417" s="396" t="e">
        <f>"INN."&amp;EIGNIR!$B$3&amp;C3417</f>
        <v>#N/A</v>
      </c>
      <c r="B3417" s="511">
        <f>'Sundurliðun Skuldabréf'!J5</f>
        <v>0</v>
      </c>
      <c r="C3417" s="503" t="s">
        <v>5294</v>
      </c>
      <c r="D3417" s="512" t="s">
        <v>5295</v>
      </c>
      <c r="F3417" s="547"/>
      <c r="G3417" s="547">
        <f t="shared" si="108"/>
        <v>0</v>
      </c>
      <c r="H3417" s="547">
        <f t="shared" si="109"/>
        <v>0</v>
      </c>
    </row>
    <row r="3418" spans="1:8" x14ac:dyDescent="0.25">
      <c r="A3418" s="396" t="e">
        <f>"INN."&amp;EIGNIR!$B$3&amp;C3418</f>
        <v>#N/A</v>
      </c>
      <c r="B3418" s="511">
        <f>'Sundurliðun Skuldabréf'!J45</f>
        <v>0</v>
      </c>
      <c r="C3418" s="503" t="s">
        <v>5296</v>
      </c>
      <c r="D3418" s="512"/>
      <c r="F3418" s="547"/>
      <c r="G3418" s="547">
        <f t="shared" si="108"/>
        <v>0</v>
      </c>
      <c r="H3418" s="547">
        <f t="shared" si="109"/>
        <v>0</v>
      </c>
    </row>
    <row r="3419" spans="1:8" x14ac:dyDescent="0.25">
      <c r="A3419" s="396" t="e">
        <f>"INN."&amp;EIGNIR!$B$3&amp;C3419</f>
        <v>#N/A</v>
      </c>
      <c r="B3419" s="511">
        <f>'Sundurliðun Skuldabréf'!J46</f>
        <v>0</v>
      </c>
      <c r="C3419" s="503" t="s">
        <v>5297</v>
      </c>
      <c r="D3419" s="512"/>
      <c r="F3419" s="547"/>
      <c r="G3419" s="547">
        <f t="shared" si="108"/>
        <v>0</v>
      </c>
      <c r="H3419" s="547">
        <f t="shared" si="109"/>
        <v>0</v>
      </c>
    </row>
    <row r="3420" spans="1:8" x14ac:dyDescent="0.25">
      <c r="A3420" s="396" t="e">
        <f>"INN."&amp;EIGNIR!$B$3&amp;C3420</f>
        <v>#N/A</v>
      </c>
      <c r="B3420" s="511">
        <f>'Sundurliðun Skuldabréf'!J60</f>
        <v>0</v>
      </c>
      <c r="C3420" s="503" t="s">
        <v>5298</v>
      </c>
      <c r="D3420" s="512"/>
      <c r="F3420" s="547"/>
      <c r="G3420" s="547">
        <f t="shared" si="108"/>
        <v>0</v>
      </c>
      <c r="H3420" s="547">
        <f t="shared" si="109"/>
        <v>0</v>
      </c>
    </row>
    <row r="3421" spans="1:8" x14ac:dyDescent="0.25">
      <c r="A3421" s="396" t="e">
        <f>"INN."&amp;EIGNIR!$B$3&amp;C3421</f>
        <v>#N/A</v>
      </c>
      <c r="B3421" s="511">
        <f>'Sundurliðun Skuldabréf'!J61</f>
        <v>0</v>
      </c>
      <c r="C3421" s="503" t="s">
        <v>5299</v>
      </c>
      <c r="D3421" s="512"/>
      <c r="F3421" s="547"/>
      <c r="G3421" s="547">
        <f t="shared" si="108"/>
        <v>0</v>
      </c>
      <c r="H3421" s="547">
        <f t="shared" si="109"/>
        <v>0</v>
      </c>
    </row>
    <row r="3422" spans="1:8" x14ac:dyDescent="0.25">
      <c r="A3422" s="396" t="e">
        <f>"INN."&amp;EIGNIR!$B$3&amp;C3422</f>
        <v>#N/A</v>
      </c>
      <c r="B3422" s="511">
        <f>'Sundurliðun Skuldabréf'!J62</f>
        <v>0</v>
      </c>
      <c r="C3422" s="503" t="s">
        <v>5300</v>
      </c>
      <c r="D3422" s="512"/>
      <c r="F3422" s="547"/>
      <c r="G3422" s="547">
        <f t="shared" si="108"/>
        <v>0</v>
      </c>
      <c r="H3422" s="547">
        <f t="shared" si="109"/>
        <v>0</v>
      </c>
    </row>
    <row r="3423" spans="1:8" x14ac:dyDescent="0.25">
      <c r="A3423" s="396" t="e">
        <f>"INN."&amp;EIGNIR!$B$3&amp;C3423</f>
        <v>#N/A</v>
      </c>
      <c r="B3423" s="511">
        <f>'Sundurliðun Skuldabréf'!J63</f>
        <v>0</v>
      </c>
      <c r="C3423" s="503" t="s">
        <v>5301</v>
      </c>
      <c r="D3423" s="512"/>
      <c r="F3423" s="547"/>
      <c r="G3423" s="547">
        <f t="shared" si="108"/>
        <v>0</v>
      </c>
      <c r="H3423" s="547">
        <f t="shared" si="109"/>
        <v>0</v>
      </c>
    </row>
    <row r="3424" spans="1:8" x14ac:dyDescent="0.25">
      <c r="A3424" s="396" t="e">
        <f>"INN."&amp;EIGNIR!$B$3&amp;C3424</f>
        <v>#N/A</v>
      </c>
      <c r="B3424" s="511">
        <f>'Sundurliðun Skuldabréf'!J64</f>
        <v>0</v>
      </c>
      <c r="C3424" s="503" t="s">
        <v>5302</v>
      </c>
      <c r="D3424" s="512"/>
      <c r="F3424" s="547"/>
      <c r="G3424" s="547">
        <f t="shared" si="108"/>
        <v>0</v>
      </c>
      <c r="H3424" s="547">
        <f t="shared" si="109"/>
        <v>0</v>
      </c>
    </row>
    <row r="3425" spans="1:8" x14ac:dyDescent="0.25">
      <c r="A3425" s="396" t="e">
        <f>"INN."&amp;EIGNIR!$B$3&amp;C3425</f>
        <v>#N/A</v>
      </c>
      <c r="B3425" s="511">
        <f>'Sundurliðun Skuldabréf'!J65</f>
        <v>0</v>
      </c>
      <c r="C3425" s="503" t="s">
        <v>5303</v>
      </c>
      <c r="D3425" s="512"/>
      <c r="F3425" s="547"/>
      <c r="G3425" s="547">
        <f t="shared" si="108"/>
        <v>0</v>
      </c>
      <c r="H3425" s="547">
        <f t="shared" si="109"/>
        <v>0</v>
      </c>
    </row>
    <row r="3426" spans="1:8" x14ac:dyDescent="0.25">
      <c r="A3426" s="396" t="e">
        <f>"INN."&amp;EIGNIR!$B$3&amp;C3426</f>
        <v>#N/A</v>
      </c>
      <c r="B3426" s="511">
        <f>'Sundurliðun Skuldabréf'!J66</f>
        <v>0</v>
      </c>
      <c r="C3426" s="503" t="s">
        <v>5304</v>
      </c>
      <c r="D3426" s="512"/>
      <c r="F3426" s="547"/>
      <c r="G3426" s="547">
        <f t="shared" si="108"/>
        <v>0</v>
      </c>
      <c r="H3426" s="547">
        <f t="shared" si="109"/>
        <v>0</v>
      </c>
    </row>
    <row r="3427" spans="1:8" x14ac:dyDescent="0.25">
      <c r="A3427" s="396" t="e">
        <f>"INN."&amp;EIGNIR!$B$3&amp;C3427</f>
        <v>#N/A</v>
      </c>
      <c r="B3427" s="511">
        <f>'Sundurliðun Skuldabréf'!J67</f>
        <v>0</v>
      </c>
      <c r="C3427" s="503" t="s">
        <v>5305</v>
      </c>
      <c r="D3427" s="512"/>
      <c r="F3427" s="547"/>
      <c r="G3427" s="547">
        <f t="shared" si="108"/>
        <v>0</v>
      </c>
      <c r="H3427" s="547">
        <f t="shared" si="109"/>
        <v>0</v>
      </c>
    </row>
    <row r="3428" spans="1:8" x14ac:dyDescent="0.25">
      <c r="A3428" s="396" t="e">
        <f>"INN."&amp;EIGNIR!$B$3&amp;C3428</f>
        <v>#N/A</v>
      </c>
      <c r="B3428" s="511">
        <f>'Sundurliðun Skuldabréf'!J68</f>
        <v>0</v>
      </c>
      <c r="C3428" s="503" t="s">
        <v>5306</v>
      </c>
      <c r="D3428" s="512"/>
      <c r="F3428" s="547"/>
      <c r="G3428" s="547">
        <f t="shared" si="108"/>
        <v>0</v>
      </c>
      <c r="H3428" s="547">
        <f t="shared" si="109"/>
        <v>0</v>
      </c>
    </row>
    <row r="3429" spans="1:8" x14ac:dyDescent="0.25">
      <c r="A3429" s="396" t="e">
        <f>"INN."&amp;EIGNIR!$B$3&amp;C3429</f>
        <v>#N/A</v>
      </c>
      <c r="B3429" s="511">
        <f>'Sundurliðun Skuldabréf'!J69</f>
        <v>0</v>
      </c>
      <c r="C3429" s="503" t="s">
        <v>5307</v>
      </c>
      <c r="D3429" s="512"/>
      <c r="F3429" s="547"/>
      <c r="G3429" s="547">
        <f t="shared" si="108"/>
        <v>0</v>
      </c>
      <c r="H3429" s="547">
        <f t="shared" si="109"/>
        <v>0</v>
      </c>
    </row>
    <row r="3430" spans="1:8" x14ac:dyDescent="0.25">
      <c r="A3430" s="396" t="e">
        <f>"INN."&amp;EIGNIR!$B$3&amp;C3430</f>
        <v>#N/A</v>
      </c>
      <c r="B3430" s="511">
        <f>'Sundurliðun Skuldabréf'!J70</f>
        <v>0</v>
      </c>
      <c r="C3430" s="503" t="s">
        <v>5308</v>
      </c>
      <c r="D3430" s="512"/>
      <c r="F3430" s="547"/>
      <c r="G3430" s="547">
        <f t="shared" si="108"/>
        <v>0</v>
      </c>
      <c r="H3430" s="547">
        <f t="shared" si="109"/>
        <v>0</v>
      </c>
    </row>
    <row r="3431" spans="1:8" x14ac:dyDescent="0.25">
      <c r="A3431" s="396" t="e">
        <f>"INN."&amp;EIGNIR!$B$3&amp;C3431</f>
        <v>#N/A</v>
      </c>
      <c r="B3431" s="511">
        <f>'Sundurliðun Skuldabréf'!J71</f>
        <v>0</v>
      </c>
      <c r="C3431" s="503" t="s">
        <v>5309</v>
      </c>
      <c r="D3431" s="512"/>
      <c r="F3431" s="547"/>
      <c r="G3431" s="547">
        <f t="shared" si="108"/>
        <v>0</v>
      </c>
      <c r="H3431" s="547">
        <f t="shared" si="109"/>
        <v>0</v>
      </c>
    </row>
    <row r="3432" spans="1:8" x14ac:dyDescent="0.25">
      <c r="A3432" s="396" t="e">
        <f>"INN."&amp;EIGNIR!$B$3&amp;C3432</f>
        <v>#N/A</v>
      </c>
      <c r="B3432" s="511">
        <f>'Sundurliðun Skuldabréf'!J72</f>
        <v>0</v>
      </c>
      <c r="C3432" s="503" t="s">
        <v>5310</v>
      </c>
      <c r="D3432" s="512"/>
      <c r="F3432" s="547"/>
      <c r="G3432" s="547">
        <f t="shared" si="108"/>
        <v>0</v>
      </c>
      <c r="H3432" s="547">
        <f t="shared" si="109"/>
        <v>0</v>
      </c>
    </row>
    <row r="3433" spans="1:8" x14ac:dyDescent="0.25">
      <c r="A3433" s="396" t="e">
        <f>"INN."&amp;EIGNIR!$B$3&amp;C3433</f>
        <v>#N/A</v>
      </c>
      <c r="B3433" s="511">
        <f>'Sundurliðun Skuldabréf'!J73</f>
        <v>0</v>
      </c>
      <c r="C3433" s="503" t="s">
        <v>5311</v>
      </c>
      <c r="D3433" s="512"/>
      <c r="F3433" s="547"/>
      <c r="G3433" s="547">
        <f t="shared" si="108"/>
        <v>0</v>
      </c>
      <c r="H3433" s="547">
        <f t="shared" si="109"/>
        <v>0</v>
      </c>
    </row>
    <row r="3434" spans="1:8" x14ac:dyDescent="0.25">
      <c r="A3434" s="396" t="e">
        <f>"INN."&amp;EIGNIR!$B$3&amp;C3434</f>
        <v>#N/A</v>
      </c>
      <c r="B3434" s="511">
        <f>'Sundurliðun Skuldabréf'!J75</f>
        <v>0</v>
      </c>
      <c r="C3434" s="503" t="s">
        <v>5312</v>
      </c>
      <c r="D3434" s="512"/>
      <c r="F3434" s="547"/>
      <c r="G3434" s="547">
        <f t="shared" si="108"/>
        <v>0</v>
      </c>
      <c r="H3434" s="547">
        <f t="shared" si="109"/>
        <v>0</v>
      </c>
    </row>
    <row r="3435" spans="1:8" x14ac:dyDescent="0.25">
      <c r="A3435" s="396" t="e">
        <f>"INN."&amp;EIGNIR!$B$3&amp;C3435</f>
        <v>#N/A</v>
      </c>
      <c r="B3435" s="511">
        <f>'Sundurliðun Skuldabréf'!J76</f>
        <v>0</v>
      </c>
      <c r="C3435" s="503" t="s">
        <v>5313</v>
      </c>
      <c r="D3435" s="512"/>
      <c r="F3435" s="547"/>
      <c r="G3435" s="547">
        <f t="shared" si="108"/>
        <v>0</v>
      </c>
      <c r="H3435" s="547">
        <f t="shared" si="109"/>
        <v>0</v>
      </c>
    </row>
    <row r="3436" spans="1:8" x14ac:dyDescent="0.25">
      <c r="A3436" s="396" t="e">
        <f>"INN."&amp;EIGNIR!$B$3&amp;C3436</f>
        <v>#N/A</v>
      </c>
      <c r="B3436" s="511">
        <f>'Sundurliðun Skuldabréf'!J77</f>
        <v>0</v>
      </c>
      <c r="C3436" s="503" t="s">
        <v>5314</v>
      </c>
      <c r="D3436" s="512"/>
      <c r="F3436" s="547"/>
      <c r="G3436" s="547">
        <f t="shared" si="108"/>
        <v>0</v>
      </c>
      <c r="H3436" s="547">
        <f t="shared" si="109"/>
        <v>0</v>
      </c>
    </row>
    <row r="3437" spans="1:8" x14ac:dyDescent="0.25">
      <c r="A3437" s="396" t="e">
        <f>"INN."&amp;EIGNIR!$B$3&amp;C3437</f>
        <v>#N/A</v>
      </c>
      <c r="B3437" s="511">
        <f>'Sundurliðun Skuldabréf'!J78</f>
        <v>0</v>
      </c>
      <c r="C3437" s="503" t="s">
        <v>5315</v>
      </c>
      <c r="D3437" s="512"/>
      <c r="F3437" s="547"/>
      <c r="G3437" s="547">
        <f t="shared" si="108"/>
        <v>0</v>
      </c>
      <c r="H3437" s="547">
        <f t="shared" si="109"/>
        <v>0</v>
      </c>
    </row>
    <row r="3438" spans="1:8" x14ac:dyDescent="0.25">
      <c r="A3438" s="396" t="e">
        <f>"INN."&amp;EIGNIR!$B$3&amp;C3438</f>
        <v>#N/A</v>
      </c>
      <c r="B3438" s="511">
        <f>'Sundurliðun Skuldabréf'!J79</f>
        <v>0</v>
      </c>
      <c r="C3438" s="503" t="s">
        <v>5316</v>
      </c>
      <c r="D3438" s="512"/>
      <c r="F3438" s="547"/>
      <c r="G3438" s="547">
        <f t="shared" si="108"/>
        <v>0</v>
      </c>
      <c r="H3438" s="547">
        <f t="shared" si="109"/>
        <v>0</v>
      </c>
    </row>
    <row r="3439" spans="1:8" x14ac:dyDescent="0.25">
      <c r="A3439" s="396" t="e">
        <f>"INN."&amp;EIGNIR!$B$3&amp;C3439</f>
        <v>#N/A</v>
      </c>
      <c r="B3439" s="511">
        <f>'Sundurliðun Skuldabréf'!J80</f>
        <v>0</v>
      </c>
      <c r="C3439" s="503" t="s">
        <v>5317</v>
      </c>
      <c r="D3439" s="512"/>
      <c r="F3439" s="547"/>
      <c r="G3439" s="547">
        <f t="shared" si="108"/>
        <v>0</v>
      </c>
      <c r="H3439" s="547">
        <f t="shared" si="109"/>
        <v>0</v>
      </c>
    </row>
    <row r="3440" spans="1:8" x14ac:dyDescent="0.25">
      <c r="A3440" s="396" t="e">
        <f>"INN."&amp;EIGNIR!$B$3&amp;C3440</f>
        <v>#N/A</v>
      </c>
      <c r="B3440" s="511">
        <f>'Sundurliðun Skuldabréf'!J81</f>
        <v>0</v>
      </c>
      <c r="C3440" s="503" t="s">
        <v>5318</v>
      </c>
      <c r="D3440" s="512"/>
      <c r="F3440" s="547"/>
      <c r="G3440" s="547">
        <f t="shared" si="108"/>
        <v>0</v>
      </c>
      <c r="H3440" s="547">
        <f t="shared" si="109"/>
        <v>0</v>
      </c>
    </row>
    <row r="3441" spans="1:8" x14ac:dyDescent="0.25">
      <c r="A3441" s="396" t="e">
        <f>"INN."&amp;EIGNIR!$B$3&amp;C3441</f>
        <v>#N/A</v>
      </c>
      <c r="B3441" s="511">
        <f>'Sundurliðun Skuldabréf'!J82</f>
        <v>0</v>
      </c>
      <c r="C3441" s="503" t="s">
        <v>5319</v>
      </c>
      <c r="D3441" s="512"/>
      <c r="F3441" s="547"/>
      <c r="G3441" s="547">
        <f t="shared" si="108"/>
        <v>0</v>
      </c>
      <c r="H3441" s="547">
        <f t="shared" si="109"/>
        <v>0</v>
      </c>
    </row>
    <row r="3442" spans="1:8" x14ac:dyDescent="0.25">
      <c r="A3442" s="396" t="e">
        <f>"INN."&amp;EIGNIR!$B$3&amp;C3442</f>
        <v>#N/A</v>
      </c>
      <c r="B3442" s="511">
        <f>'Sundurliðun Skuldabréf'!J83</f>
        <v>0</v>
      </c>
      <c r="C3442" s="503" t="s">
        <v>5320</v>
      </c>
      <c r="D3442" s="512"/>
      <c r="F3442" s="547"/>
      <c r="G3442" s="547">
        <f t="shared" si="108"/>
        <v>0</v>
      </c>
      <c r="H3442" s="547">
        <f t="shared" si="109"/>
        <v>0</v>
      </c>
    </row>
    <row r="3443" spans="1:8" x14ac:dyDescent="0.25">
      <c r="A3443" s="396" t="e">
        <f>"INN."&amp;EIGNIR!$B$3&amp;C3443</f>
        <v>#N/A</v>
      </c>
      <c r="B3443" s="511">
        <f>'Sundurliðun Skuldabréf'!J84</f>
        <v>0</v>
      </c>
      <c r="C3443" s="503" t="s">
        <v>5321</v>
      </c>
      <c r="D3443" s="512"/>
      <c r="F3443" s="547"/>
      <c r="G3443" s="547">
        <f t="shared" si="108"/>
        <v>0</v>
      </c>
      <c r="H3443" s="547">
        <f t="shared" si="109"/>
        <v>0</v>
      </c>
    </row>
    <row r="3444" spans="1:8" x14ac:dyDescent="0.25">
      <c r="A3444" s="396" t="e">
        <f>"INN."&amp;EIGNIR!$B$3&amp;C3444</f>
        <v>#N/A</v>
      </c>
      <c r="B3444" s="511">
        <f>'Sundurliðun Skuldabréf'!J85</f>
        <v>0</v>
      </c>
      <c r="C3444" s="503" t="s">
        <v>5322</v>
      </c>
      <c r="D3444" s="512"/>
      <c r="F3444" s="547"/>
      <c r="G3444" s="547">
        <f t="shared" si="108"/>
        <v>0</v>
      </c>
      <c r="H3444" s="547">
        <f t="shared" si="109"/>
        <v>0</v>
      </c>
    </row>
    <row r="3445" spans="1:8" x14ac:dyDescent="0.25">
      <c r="A3445" s="396" t="e">
        <f>"INN."&amp;EIGNIR!$B$3&amp;C3445</f>
        <v>#N/A</v>
      </c>
      <c r="B3445" s="511">
        <f>'Sundurliðun Skuldabréf'!J99</f>
        <v>0</v>
      </c>
      <c r="C3445" s="503" t="s">
        <v>5323</v>
      </c>
      <c r="D3445" s="512"/>
      <c r="F3445" s="547"/>
      <c r="G3445" s="547">
        <f t="shared" si="108"/>
        <v>0</v>
      </c>
      <c r="H3445" s="547">
        <f t="shared" si="109"/>
        <v>0</v>
      </c>
    </row>
    <row r="3446" spans="1:8" x14ac:dyDescent="0.25">
      <c r="A3446" s="396" t="e">
        <f>"INN."&amp;EIGNIR!$B$3&amp;C3446</f>
        <v>#N/A</v>
      </c>
      <c r="B3446" s="511">
        <f>'Sundurliðun Skuldabréf'!J100</f>
        <v>0</v>
      </c>
      <c r="C3446" s="503" t="s">
        <v>5324</v>
      </c>
      <c r="D3446" s="512"/>
      <c r="F3446" s="547"/>
      <c r="G3446" s="547">
        <f t="shared" si="108"/>
        <v>0</v>
      </c>
      <c r="H3446" s="547">
        <f t="shared" si="109"/>
        <v>0</v>
      </c>
    </row>
    <row r="3447" spans="1:8" x14ac:dyDescent="0.25">
      <c r="A3447" s="396" t="e">
        <f>"INN."&amp;EIGNIR!$B$3&amp;C3447</f>
        <v>#N/A</v>
      </c>
      <c r="B3447" s="511">
        <f>'Sundurliðun Skuldabréf'!J101</f>
        <v>0</v>
      </c>
      <c r="C3447" s="503" t="s">
        <v>5325</v>
      </c>
      <c r="D3447" s="512"/>
      <c r="F3447" s="547"/>
      <c r="G3447" s="547">
        <f t="shared" si="108"/>
        <v>0</v>
      </c>
      <c r="H3447" s="547">
        <f t="shared" si="109"/>
        <v>0</v>
      </c>
    </row>
    <row r="3448" spans="1:8" x14ac:dyDescent="0.25">
      <c r="A3448" s="396" t="e">
        <f>"INN."&amp;EIGNIR!$B$3&amp;C3448</f>
        <v>#N/A</v>
      </c>
      <c r="B3448" s="511">
        <f>'Sundurliðun Skuldabréf'!J102</f>
        <v>0</v>
      </c>
      <c r="C3448" s="503" t="s">
        <v>5326</v>
      </c>
      <c r="D3448" s="512"/>
      <c r="F3448" s="547"/>
      <c r="G3448" s="547">
        <f t="shared" si="108"/>
        <v>0</v>
      </c>
      <c r="H3448" s="547">
        <f t="shared" si="109"/>
        <v>0</v>
      </c>
    </row>
    <row r="3449" spans="1:8" x14ac:dyDescent="0.25">
      <c r="A3449" s="396" t="e">
        <f>"INN."&amp;EIGNIR!$B$3&amp;C3449</f>
        <v>#N/A</v>
      </c>
      <c r="B3449" s="511">
        <f>'Sundurliðun Skuldabréf'!J103</f>
        <v>0</v>
      </c>
      <c r="C3449" s="503" t="s">
        <v>5327</v>
      </c>
      <c r="D3449" s="512"/>
      <c r="F3449" s="547"/>
      <c r="G3449" s="547">
        <f t="shared" si="108"/>
        <v>0</v>
      </c>
      <c r="H3449" s="547">
        <f t="shared" si="109"/>
        <v>0</v>
      </c>
    </row>
    <row r="3450" spans="1:8" x14ac:dyDescent="0.25">
      <c r="A3450" s="396" t="e">
        <f>"INN."&amp;EIGNIR!$B$3&amp;C3450</f>
        <v>#N/A</v>
      </c>
      <c r="B3450" s="511">
        <f>'Sundurliðun Skuldabréf'!J104</f>
        <v>0</v>
      </c>
      <c r="C3450" s="503" t="s">
        <v>5328</v>
      </c>
      <c r="D3450" s="512"/>
      <c r="F3450" s="547"/>
      <c r="G3450" s="547">
        <f t="shared" si="108"/>
        <v>0</v>
      </c>
      <c r="H3450" s="547">
        <f t="shared" si="109"/>
        <v>0</v>
      </c>
    </row>
    <row r="3451" spans="1:8" x14ac:dyDescent="0.25">
      <c r="A3451" s="396" t="e">
        <f>"INN."&amp;EIGNIR!$B$3&amp;C3451</f>
        <v>#N/A</v>
      </c>
      <c r="B3451" s="511">
        <f>'Sundurliðun Skuldabréf'!J105</f>
        <v>0</v>
      </c>
      <c r="C3451" s="503" t="s">
        <v>5329</v>
      </c>
      <c r="D3451" s="512"/>
      <c r="F3451" s="547"/>
      <c r="G3451" s="547">
        <f t="shared" si="108"/>
        <v>0</v>
      </c>
      <c r="H3451" s="547">
        <f t="shared" si="109"/>
        <v>0</v>
      </c>
    </row>
    <row r="3452" spans="1:8" x14ac:dyDescent="0.25">
      <c r="A3452" s="396" t="e">
        <f>"INN."&amp;EIGNIR!$B$3&amp;C3452</f>
        <v>#N/A</v>
      </c>
      <c r="B3452" s="511">
        <f>'Sundurliðun Skuldabréf'!J106</f>
        <v>0</v>
      </c>
      <c r="C3452" s="503" t="s">
        <v>5330</v>
      </c>
      <c r="D3452" s="512"/>
      <c r="F3452" s="547"/>
      <c r="G3452" s="547">
        <f t="shared" si="108"/>
        <v>0</v>
      </c>
      <c r="H3452" s="547">
        <f t="shared" si="109"/>
        <v>0</v>
      </c>
    </row>
    <row r="3453" spans="1:8" x14ac:dyDescent="0.25">
      <c r="A3453" s="396" t="e">
        <f>"INN."&amp;EIGNIR!$B$3&amp;C3453</f>
        <v>#N/A</v>
      </c>
      <c r="B3453" s="511">
        <f>'Sundurliðun Skuldabréf'!J107</f>
        <v>0</v>
      </c>
      <c r="C3453" s="503" t="s">
        <v>5331</v>
      </c>
      <c r="D3453" s="512"/>
      <c r="F3453" s="547"/>
      <c r="G3453" s="547">
        <f t="shared" si="108"/>
        <v>0</v>
      </c>
      <c r="H3453" s="547">
        <f t="shared" si="109"/>
        <v>0</v>
      </c>
    </row>
    <row r="3454" spans="1:8" x14ac:dyDescent="0.25">
      <c r="A3454" s="396" t="e">
        <f>"INN."&amp;EIGNIR!$B$3&amp;C3454</f>
        <v>#N/A</v>
      </c>
      <c r="B3454" s="511">
        <f>'Sundurliðun Skuldabréf'!J108</f>
        <v>0</v>
      </c>
      <c r="C3454" s="503" t="s">
        <v>5332</v>
      </c>
      <c r="D3454" s="512"/>
      <c r="F3454" s="547"/>
      <c r="G3454" s="547">
        <f t="shared" si="108"/>
        <v>0</v>
      </c>
      <c r="H3454" s="547">
        <f t="shared" si="109"/>
        <v>0</v>
      </c>
    </row>
    <row r="3455" spans="1:8" x14ac:dyDescent="0.25">
      <c r="A3455" s="396" t="e">
        <f>"INN."&amp;EIGNIR!$B$3&amp;C3455</f>
        <v>#N/A</v>
      </c>
      <c r="B3455" s="511">
        <f>'Sundurliðun Skuldabréf'!J109</f>
        <v>0</v>
      </c>
      <c r="C3455" s="503" t="s">
        <v>5333</v>
      </c>
      <c r="D3455" s="512"/>
      <c r="F3455" s="547"/>
      <c r="G3455" s="547">
        <f t="shared" si="108"/>
        <v>0</v>
      </c>
      <c r="H3455" s="547">
        <f t="shared" si="109"/>
        <v>0</v>
      </c>
    </row>
    <row r="3456" spans="1:8" x14ac:dyDescent="0.25">
      <c r="A3456" s="396" t="e">
        <f>"INN."&amp;EIGNIR!$B$3&amp;C3456</f>
        <v>#N/A</v>
      </c>
      <c r="B3456" s="511">
        <f>'Sundurliðun Skuldabréf'!J110</f>
        <v>0</v>
      </c>
      <c r="C3456" s="503" t="s">
        <v>5334</v>
      </c>
      <c r="D3456" s="512"/>
      <c r="F3456" s="547"/>
      <c r="G3456" s="547">
        <f t="shared" ref="G3456:G3519" si="110">+F3456-B3456</f>
        <v>0</v>
      </c>
      <c r="H3456" s="547">
        <f t="shared" si="109"/>
        <v>0</v>
      </c>
    </row>
    <row r="3457" spans="1:8" x14ac:dyDescent="0.25">
      <c r="A3457" s="396" t="e">
        <f>"INN."&amp;EIGNIR!$B$3&amp;C3457</f>
        <v>#N/A</v>
      </c>
      <c r="B3457" s="511">
        <f>'Sundurliðun Skuldabréf'!J111</f>
        <v>0</v>
      </c>
      <c r="C3457" s="503" t="s">
        <v>5335</v>
      </c>
      <c r="D3457" s="512"/>
      <c r="F3457" s="547"/>
      <c r="G3457" s="547">
        <f t="shared" si="110"/>
        <v>0</v>
      </c>
      <c r="H3457" s="547">
        <f t="shared" ref="H3457:H3520" si="111">+ABS(G3457)</f>
        <v>0</v>
      </c>
    </row>
    <row r="3458" spans="1:8" x14ac:dyDescent="0.25">
      <c r="A3458" s="396" t="e">
        <f>"INN."&amp;EIGNIR!$B$3&amp;C3458</f>
        <v>#N/A</v>
      </c>
      <c r="B3458" s="511">
        <f>'Sundurliðun Skuldabréf'!J112</f>
        <v>0</v>
      </c>
      <c r="C3458" s="503" t="s">
        <v>5336</v>
      </c>
      <c r="D3458" s="512"/>
      <c r="F3458" s="547"/>
      <c r="G3458" s="547">
        <f t="shared" si="110"/>
        <v>0</v>
      </c>
      <c r="H3458" s="547">
        <f t="shared" si="111"/>
        <v>0</v>
      </c>
    </row>
    <row r="3459" spans="1:8" x14ac:dyDescent="0.25">
      <c r="A3459" s="396" t="e">
        <f>"INN."&amp;EIGNIR!$B$3&amp;C3459</f>
        <v>#N/A</v>
      </c>
      <c r="B3459" s="511">
        <f>'Sundurliðun Skuldabréf'!J114</f>
        <v>0</v>
      </c>
      <c r="C3459" s="503" t="s">
        <v>5337</v>
      </c>
      <c r="D3459" s="512"/>
      <c r="F3459" s="547"/>
      <c r="G3459" s="547">
        <f t="shared" si="110"/>
        <v>0</v>
      </c>
      <c r="H3459" s="547">
        <f t="shared" si="111"/>
        <v>0</v>
      </c>
    </row>
    <row r="3460" spans="1:8" x14ac:dyDescent="0.25">
      <c r="A3460" s="396" t="e">
        <f>"INN."&amp;EIGNIR!$B$3&amp;C3460</f>
        <v>#N/A</v>
      </c>
      <c r="B3460" s="511">
        <f>'Sundurliðun Skuldabréf'!J115</f>
        <v>0</v>
      </c>
      <c r="C3460" s="503" t="s">
        <v>5338</v>
      </c>
      <c r="D3460" s="512"/>
      <c r="F3460" s="547"/>
      <c r="G3460" s="547">
        <f t="shared" si="110"/>
        <v>0</v>
      </c>
      <c r="H3460" s="547">
        <f t="shared" si="111"/>
        <v>0</v>
      </c>
    </row>
    <row r="3461" spans="1:8" x14ac:dyDescent="0.25">
      <c r="A3461" s="396" t="e">
        <f>"INN."&amp;EIGNIR!$B$3&amp;C3461</f>
        <v>#N/A</v>
      </c>
      <c r="B3461" s="511">
        <f>'Sundurliðun Skuldabréf'!J116</f>
        <v>0</v>
      </c>
      <c r="C3461" s="503" t="s">
        <v>5339</v>
      </c>
      <c r="D3461" s="512"/>
      <c r="F3461" s="547"/>
      <c r="G3461" s="547">
        <f t="shared" si="110"/>
        <v>0</v>
      </c>
      <c r="H3461" s="547">
        <f t="shared" si="111"/>
        <v>0</v>
      </c>
    </row>
    <row r="3462" spans="1:8" x14ac:dyDescent="0.25">
      <c r="A3462" s="396" t="e">
        <f>"INN."&amp;EIGNIR!$B$3&amp;C3462</f>
        <v>#N/A</v>
      </c>
      <c r="B3462" s="511">
        <f>'Sundurliðun Skuldabréf'!J117</f>
        <v>0</v>
      </c>
      <c r="C3462" s="503" t="s">
        <v>5340</v>
      </c>
      <c r="D3462" s="512"/>
      <c r="F3462" s="547"/>
      <c r="G3462" s="547">
        <f t="shared" si="110"/>
        <v>0</v>
      </c>
      <c r="H3462" s="547">
        <f t="shared" si="111"/>
        <v>0</v>
      </c>
    </row>
    <row r="3463" spans="1:8" x14ac:dyDescent="0.25">
      <c r="A3463" s="396" t="e">
        <f>"INN."&amp;EIGNIR!$B$3&amp;C3463</f>
        <v>#N/A</v>
      </c>
      <c r="B3463" s="511">
        <f>'Sundurliðun Skuldabréf'!J118</f>
        <v>0</v>
      </c>
      <c r="C3463" s="503" t="s">
        <v>5341</v>
      </c>
      <c r="D3463" s="512"/>
      <c r="F3463" s="547"/>
      <c r="G3463" s="547">
        <f t="shared" si="110"/>
        <v>0</v>
      </c>
      <c r="H3463" s="547">
        <f t="shared" si="111"/>
        <v>0</v>
      </c>
    </row>
    <row r="3464" spans="1:8" x14ac:dyDescent="0.25">
      <c r="A3464" s="396" t="e">
        <f>"INN."&amp;EIGNIR!$B$3&amp;C3464</f>
        <v>#N/A</v>
      </c>
      <c r="B3464" s="511">
        <f>'Sundurliðun Skuldabréf'!J119</f>
        <v>0</v>
      </c>
      <c r="C3464" s="503" t="s">
        <v>5342</v>
      </c>
      <c r="D3464" s="512"/>
      <c r="F3464" s="547"/>
      <c r="G3464" s="547">
        <f t="shared" si="110"/>
        <v>0</v>
      </c>
      <c r="H3464" s="547">
        <f t="shared" si="111"/>
        <v>0</v>
      </c>
    </row>
    <row r="3465" spans="1:8" x14ac:dyDescent="0.25">
      <c r="A3465" s="396" t="e">
        <f>"INN."&amp;EIGNIR!$B$3&amp;C3465</f>
        <v>#N/A</v>
      </c>
      <c r="B3465" s="511">
        <f>'Sundurliðun Skuldabréf'!J120</f>
        <v>0</v>
      </c>
      <c r="C3465" s="503" t="s">
        <v>5343</v>
      </c>
      <c r="D3465" s="512"/>
      <c r="F3465" s="547"/>
      <c r="G3465" s="547">
        <f t="shared" si="110"/>
        <v>0</v>
      </c>
      <c r="H3465" s="547">
        <f t="shared" si="111"/>
        <v>0</v>
      </c>
    </row>
    <row r="3466" spans="1:8" x14ac:dyDescent="0.25">
      <c r="A3466" s="396" t="e">
        <f>"INN."&amp;EIGNIR!$B$3&amp;C3466</f>
        <v>#N/A</v>
      </c>
      <c r="B3466" s="511">
        <f>'Sundurliðun Skuldabréf'!J121</f>
        <v>0</v>
      </c>
      <c r="C3466" s="503" t="s">
        <v>5344</v>
      </c>
      <c r="D3466" s="512"/>
      <c r="F3466" s="547"/>
      <c r="G3466" s="547">
        <f t="shared" si="110"/>
        <v>0</v>
      </c>
      <c r="H3466" s="547">
        <f t="shared" si="111"/>
        <v>0</v>
      </c>
    </row>
    <row r="3467" spans="1:8" x14ac:dyDescent="0.25">
      <c r="A3467" s="396" t="e">
        <f>"INN."&amp;EIGNIR!$B$3&amp;C3467</f>
        <v>#N/A</v>
      </c>
      <c r="B3467" s="511">
        <f>'Sundurliðun Skuldabréf'!J122</f>
        <v>0</v>
      </c>
      <c r="C3467" s="503" t="s">
        <v>5345</v>
      </c>
      <c r="D3467" s="512"/>
      <c r="F3467" s="547"/>
      <c r="G3467" s="547">
        <f t="shared" si="110"/>
        <v>0</v>
      </c>
      <c r="H3467" s="547">
        <f t="shared" si="111"/>
        <v>0</v>
      </c>
    </row>
    <row r="3468" spans="1:8" x14ac:dyDescent="0.25">
      <c r="A3468" s="396" t="e">
        <f>"INN."&amp;EIGNIR!$B$3&amp;C3468</f>
        <v>#N/A</v>
      </c>
      <c r="B3468" s="511">
        <f>'Sundurliðun Skuldabréf'!K5</f>
        <v>0</v>
      </c>
      <c r="C3468" s="503" t="s">
        <v>5346</v>
      </c>
      <c r="D3468" s="512" t="s">
        <v>5347</v>
      </c>
      <c r="F3468" s="547"/>
      <c r="G3468" s="547">
        <f t="shared" si="110"/>
        <v>0</v>
      </c>
      <c r="H3468" s="547">
        <f t="shared" si="111"/>
        <v>0</v>
      </c>
    </row>
    <row r="3469" spans="1:8" x14ac:dyDescent="0.25">
      <c r="A3469" s="396" t="e">
        <f>"INN."&amp;EIGNIR!$B$3&amp;C3469</f>
        <v>#N/A</v>
      </c>
      <c r="B3469" s="511">
        <f>'Sundurliðun Skuldabréf'!K45</f>
        <v>0</v>
      </c>
      <c r="C3469" s="503" t="s">
        <v>5348</v>
      </c>
      <c r="D3469" s="512"/>
      <c r="F3469" s="547"/>
      <c r="G3469" s="547">
        <f t="shared" si="110"/>
        <v>0</v>
      </c>
      <c r="H3469" s="547">
        <f t="shared" si="111"/>
        <v>0</v>
      </c>
    </row>
    <row r="3470" spans="1:8" x14ac:dyDescent="0.25">
      <c r="A3470" s="396" t="e">
        <f>"INN."&amp;EIGNIR!$B$3&amp;C3470</f>
        <v>#N/A</v>
      </c>
      <c r="B3470" s="511">
        <f>'Sundurliðun Skuldabréf'!K46</f>
        <v>0</v>
      </c>
      <c r="C3470" s="503" t="s">
        <v>5349</v>
      </c>
      <c r="D3470" s="512"/>
      <c r="F3470" s="547"/>
      <c r="G3470" s="547">
        <f t="shared" si="110"/>
        <v>0</v>
      </c>
      <c r="H3470" s="547">
        <f t="shared" si="111"/>
        <v>0</v>
      </c>
    </row>
    <row r="3471" spans="1:8" x14ac:dyDescent="0.25">
      <c r="A3471" s="396" t="e">
        <f>"INN."&amp;EIGNIR!$B$3&amp;C3471</f>
        <v>#N/A</v>
      </c>
      <c r="B3471" s="511">
        <f>'Sundurliðun Skuldabréf'!K60</f>
        <v>0</v>
      </c>
      <c r="C3471" s="503" t="s">
        <v>5350</v>
      </c>
      <c r="D3471" s="512"/>
      <c r="F3471" s="547"/>
      <c r="G3471" s="547">
        <f t="shared" si="110"/>
        <v>0</v>
      </c>
      <c r="H3471" s="547">
        <f t="shared" si="111"/>
        <v>0</v>
      </c>
    </row>
    <row r="3472" spans="1:8" x14ac:dyDescent="0.25">
      <c r="A3472" s="396" t="e">
        <f>"INN."&amp;EIGNIR!$B$3&amp;C3472</f>
        <v>#N/A</v>
      </c>
      <c r="B3472" s="511">
        <f>'Sundurliðun Skuldabréf'!K61</f>
        <v>0</v>
      </c>
      <c r="C3472" s="503" t="s">
        <v>5351</v>
      </c>
      <c r="D3472" s="512"/>
      <c r="F3472" s="547"/>
      <c r="G3472" s="547">
        <f t="shared" si="110"/>
        <v>0</v>
      </c>
      <c r="H3472" s="547">
        <f t="shared" si="111"/>
        <v>0</v>
      </c>
    </row>
    <row r="3473" spans="1:8" x14ac:dyDescent="0.25">
      <c r="A3473" s="396" t="e">
        <f>"INN."&amp;EIGNIR!$B$3&amp;C3473</f>
        <v>#N/A</v>
      </c>
      <c r="B3473" s="511">
        <f>'Sundurliðun Skuldabréf'!K62</f>
        <v>0</v>
      </c>
      <c r="C3473" s="503" t="s">
        <v>5352</v>
      </c>
      <c r="D3473" s="512"/>
      <c r="F3473" s="547"/>
      <c r="G3473" s="547">
        <f t="shared" si="110"/>
        <v>0</v>
      </c>
      <c r="H3473" s="547">
        <f t="shared" si="111"/>
        <v>0</v>
      </c>
    </row>
    <row r="3474" spans="1:8" x14ac:dyDescent="0.25">
      <c r="A3474" s="396" t="e">
        <f>"INN."&amp;EIGNIR!$B$3&amp;C3474</f>
        <v>#N/A</v>
      </c>
      <c r="B3474" s="511">
        <f>'Sundurliðun Skuldabréf'!K63</f>
        <v>0</v>
      </c>
      <c r="C3474" s="503" t="s">
        <v>5353</v>
      </c>
      <c r="D3474" s="512"/>
      <c r="F3474" s="547"/>
      <c r="G3474" s="547">
        <f t="shared" si="110"/>
        <v>0</v>
      </c>
      <c r="H3474" s="547">
        <f t="shared" si="111"/>
        <v>0</v>
      </c>
    </row>
    <row r="3475" spans="1:8" x14ac:dyDescent="0.25">
      <c r="A3475" s="396" t="e">
        <f>"INN."&amp;EIGNIR!$B$3&amp;C3475</f>
        <v>#N/A</v>
      </c>
      <c r="B3475" s="511">
        <f>'Sundurliðun Skuldabréf'!K64</f>
        <v>0</v>
      </c>
      <c r="C3475" s="503" t="s">
        <v>5354</v>
      </c>
      <c r="D3475" s="512"/>
      <c r="F3475" s="547"/>
      <c r="G3475" s="547">
        <f t="shared" si="110"/>
        <v>0</v>
      </c>
      <c r="H3475" s="547">
        <f t="shared" si="111"/>
        <v>0</v>
      </c>
    </row>
    <row r="3476" spans="1:8" x14ac:dyDescent="0.25">
      <c r="A3476" s="396" t="e">
        <f>"INN."&amp;EIGNIR!$B$3&amp;C3476</f>
        <v>#N/A</v>
      </c>
      <c r="B3476" s="511">
        <f>'Sundurliðun Skuldabréf'!K65</f>
        <v>0</v>
      </c>
      <c r="C3476" s="503" t="s">
        <v>5355</v>
      </c>
      <c r="D3476" s="512"/>
      <c r="F3476" s="547"/>
      <c r="G3476" s="547">
        <f t="shared" si="110"/>
        <v>0</v>
      </c>
      <c r="H3476" s="547">
        <f t="shared" si="111"/>
        <v>0</v>
      </c>
    </row>
    <row r="3477" spans="1:8" x14ac:dyDescent="0.25">
      <c r="A3477" s="396" t="e">
        <f>"INN."&amp;EIGNIR!$B$3&amp;C3477</f>
        <v>#N/A</v>
      </c>
      <c r="B3477" s="511">
        <f>'Sundurliðun Skuldabréf'!K66</f>
        <v>0</v>
      </c>
      <c r="C3477" s="503" t="s">
        <v>5356</v>
      </c>
      <c r="D3477" s="512"/>
      <c r="F3477" s="547"/>
      <c r="G3477" s="547">
        <f t="shared" si="110"/>
        <v>0</v>
      </c>
      <c r="H3477" s="547">
        <f t="shared" si="111"/>
        <v>0</v>
      </c>
    </row>
    <row r="3478" spans="1:8" x14ac:dyDescent="0.25">
      <c r="A3478" s="396" t="e">
        <f>"INN."&amp;EIGNIR!$B$3&amp;C3478</f>
        <v>#N/A</v>
      </c>
      <c r="B3478" s="511">
        <f>'Sundurliðun Skuldabréf'!K67</f>
        <v>0</v>
      </c>
      <c r="C3478" s="503" t="s">
        <v>5357</v>
      </c>
      <c r="D3478" s="512"/>
      <c r="F3478" s="547"/>
      <c r="G3478" s="547">
        <f t="shared" si="110"/>
        <v>0</v>
      </c>
      <c r="H3478" s="547">
        <f t="shared" si="111"/>
        <v>0</v>
      </c>
    </row>
    <row r="3479" spans="1:8" x14ac:dyDescent="0.25">
      <c r="A3479" s="396" t="e">
        <f>"INN."&amp;EIGNIR!$B$3&amp;C3479</f>
        <v>#N/A</v>
      </c>
      <c r="B3479" s="511">
        <f>'Sundurliðun Skuldabréf'!K68</f>
        <v>0</v>
      </c>
      <c r="C3479" s="503" t="s">
        <v>5358</v>
      </c>
      <c r="D3479" s="512"/>
      <c r="F3479" s="547"/>
      <c r="G3479" s="547">
        <f t="shared" si="110"/>
        <v>0</v>
      </c>
      <c r="H3479" s="547">
        <f t="shared" si="111"/>
        <v>0</v>
      </c>
    </row>
    <row r="3480" spans="1:8" x14ac:dyDescent="0.25">
      <c r="A3480" s="396" t="e">
        <f>"INN."&amp;EIGNIR!$B$3&amp;C3480</f>
        <v>#N/A</v>
      </c>
      <c r="B3480" s="511">
        <f>'Sundurliðun Skuldabréf'!K69</f>
        <v>0</v>
      </c>
      <c r="C3480" s="503" t="s">
        <v>5359</v>
      </c>
      <c r="D3480" s="512"/>
      <c r="F3480" s="547"/>
      <c r="G3480" s="547">
        <f t="shared" si="110"/>
        <v>0</v>
      </c>
      <c r="H3480" s="547">
        <f t="shared" si="111"/>
        <v>0</v>
      </c>
    </row>
    <row r="3481" spans="1:8" x14ac:dyDescent="0.25">
      <c r="A3481" s="396" t="e">
        <f>"INN."&amp;EIGNIR!$B$3&amp;C3481</f>
        <v>#N/A</v>
      </c>
      <c r="B3481" s="511">
        <f>'Sundurliðun Skuldabréf'!K70</f>
        <v>0</v>
      </c>
      <c r="C3481" s="503" t="s">
        <v>5360</v>
      </c>
      <c r="D3481" s="512"/>
      <c r="F3481" s="547"/>
      <c r="G3481" s="547">
        <f t="shared" si="110"/>
        <v>0</v>
      </c>
      <c r="H3481" s="547">
        <f t="shared" si="111"/>
        <v>0</v>
      </c>
    </row>
    <row r="3482" spans="1:8" x14ac:dyDescent="0.25">
      <c r="A3482" s="396" t="e">
        <f>"INN."&amp;EIGNIR!$B$3&amp;C3482</f>
        <v>#N/A</v>
      </c>
      <c r="B3482" s="511">
        <f>'Sundurliðun Skuldabréf'!K71</f>
        <v>0</v>
      </c>
      <c r="C3482" s="503" t="s">
        <v>5361</v>
      </c>
      <c r="D3482" s="512"/>
      <c r="F3482" s="547"/>
      <c r="G3482" s="547">
        <f t="shared" si="110"/>
        <v>0</v>
      </c>
      <c r="H3482" s="547">
        <f t="shared" si="111"/>
        <v>0</v>
      </c>
    </row>
    <row r="3483" spans="1:8" x14ac:dyDescent="0.25">
      <c r="A3483" s="396" t="e">
        <f>"INN."&amp;EIGNIR!$B$3&amp;C3483</f>
        <v>#N/A</v>
      </c>
      <c r="B3483" s="511">
        <f>'Sundurliðun Skuldabréf'!K72</f>
        <v>0</v>
      </c>
      <c r="C3483" s="503" t="s">
        <v>5362</v>
      </c>
      <c r="D3483" s="512"/>
      <c r="F3483" s="547"/>
      <c r="G3483" s="547">
        <f t="shared" si="110"/>
        <v>0</v>
      </c>
      <c r="H3483" s="547">
        <f t="shared" si="111"/>
        <v>0</v>
      </c>
    </row>
    <row r="3484" spans="1:8" x14ac:dyDescent="0.25">
      <c r="A3484" s="396" t="e">
        <f>"INN."&amp;EIGNIR!$B$3&amp;C3484</f>
        <v>#N/A</v>
      </c>
      <c r="B3484" s="511">
        <f>'Sundurliðun Skuldabréf'!K73</f>
        <v>0</v>
      </c>
      <c r="C3484" s="503" t="s">
        <v>5363</v>
      </c>
      <c r="D3484" s="512"/>
      <c r="F3484" s="547"/>
      <c r="G3484" s="547">
        <f t="shared" si="110"/>
        <v>0</v>
      </c>
      <c r="H3484" s="547">
        <f t="shared" si="111"/>
        <v>0</v>
      </c>
    </row>
    <row r="3485" spans="1:8" x14ac:dyDescent="0.25">
      <c r="A3485" s="396" t="e">
        <f>"INN."&amp;EIGNIR!$B$3&amp;C3485</f>
        <v>#N/A</v>
      </c>
      <c r="B3485" s="511">
        <f>'Sundurliðun Skuldabréf'!K75</f>
        <v>0</v>
      </c>
      <c r="C3485" s="503" t="s">
        <v>5364</v>
      </c>
      <c r="D3485" s="512"/>
      <c r="F3485" s="547"/>
      <c r="G3485" s="547">
        <f t="shared" si="110"/>
        <v>0</v>
      </c>
      <c r="H3485" s="547">
        <f t="shared" si="111"/>
        <v>0</v>
      </c>
    </row>
    <row r="3486" spans="1:8" x14ac:dyDescent="0.25">
      <c r="A3486" s="396" t="e">
        <f>"INN."&amp;EIGNIR!$B$3&amp;C3486</f>
        <v>#N/A</v>
      </c>
      <c r="B3486" s="511">
        <f>'Sundurliðun Skuldabréf'!K76</f>
        <v>0</v>
      </c>
      <c r="C3486" s="503" t="s">
        <v>5365</v>
      </c>
      <c r="D3486" s="512"/>
      <c r="F3486" s="547"/>
      <c r="G3486" s="547">
        <f t="shared" si="110"/>
        <v>0</v>
      </c>
      <c r="H3486" s="547">
        <f t="shared" si="111"/>
        <v>0</v>
      </c>
    </row>
    <row r="3487" spans="1:8" x14ac:dyDescent="0.25">
      <c r="A3487" s="396" t="e">
        <f>"INN."&amp;EIGNIR!$B$3&amp;C3487</f>
        <v>#N/A</v>
      </c>
      <c r="B3487" s="511">
        <f>'Sundurliðun Skuldabréf'!K77</f>
        <v>0</v>
      </c>
      <c r="C3487" s="503" t="s">
        <v>5366</v>
      </c>
      <c r="D3487" s="512"/>
      <c r="F3487" s="547"/>
      <c r="G3487" s="547">
        <f t="shared" si="110"/>
        <v>0</v>
      </c>
      <c r="H3487" s="547">
        <f t="shared" si="111"/>
        <v>0</v>
      </c>
    </row>
    <row r="3488" spans="1:8" x14ac:dyDescent="0.25">
      <c r="A3488" s="396" t="e">
        <f>"INN."&amp;EIGNIR!$B$3&amp;C3488</f>
        <v>#N/A</v>
      </c>
      <c r="B3488" s="511">
        <f>'Sundurliðun Skuldabréf'!K78</f>
        <v>0</v>
      </c>
      <c r="C3488" s="503" t="s">
        <v>5367</v>
      </c>
      <c r="D3488" s="512"/>
      <c r="F3488" s="547"/>
      <c r="G3488" s="547">
        <f t="shared" si="110"/>
        <v>0</v>
      </c>
      <c r="H3488" s="547">
        <f t="shared" si="111"/>
        <v>0</v>
      </c>
    </row>
    <row r="3489" spans="1:8" x14ac:dyDescent="0.25">
      <c r="A3489" s="396" t="e">
        <f>"INN."&amp;EIGNIR!$B$3&amp;C3489</f>
        <v>#N/A</v>
      </c>
      <c r="B3489" s="511">
        <f>'Sundurliðun Skuldabréf'!K79</f>
        <v>0</v>
      </c>
      <c r="C3489" s="503" t="s">
        <v>5368</v>
      </c>
      <c r="D3489" s="512"/>
      <c r="F3489" s="547"/>
      <c r="G3489" s="547">
        <f t="shared" si="110"/>
        <v>0</v>
      </c>
      <c r="H3489" s="547">
        <f t="shared" si="111"/>
        <v>0</v>
      </c>
    </row>
    <row r="3490" spans="1:8" x14ac:dyDescent="0.25">
      <c r="A3490" s="396" t="e">
        <f>"INN."&amp;EIGNIR!$B$3&amp;C3490</f>
        <v>#N/A</v>
      </c>
      <c r="B3490" s="511">
        <f>'Sundurliðun Skuldabréf'!K80</f>
        <v>0</v>
      </c>
      <c r="C3490" s="503" t="s">
        <v>5369</v>
      </c>
      <c r="D3490" s="512"/>
      <c r="F3490" s="547"/>
      <c r="G3490" s="547">
        <f t="shared" si="110"/>
        <v>0</v>
      </c>
      <c r="H3490" s="547">
        <f t="shared" si="111"/>
        <v>0</v>
      </c>
    </row>
    <row r="3491" spans="1:8" x14ac:dyDescent="0.25">
      <c r="A3491" s="396" t="e">
        <f>"INN."&amp;EIGNIR!$B$3&amp;C3491</f>
        <v>#N/A</v>
      </c>
      <c r="B3491" s="511">
        <f>'Sundurliðun Skuldabréf'!K81</f>
        <v>0</v>
      </c>
      <c r="C3491" s="503" t="s">
        <v>5370</v>
      </c>
      <c r="D3491" s="512"/>
      <c r="F3491" s="547"/>
      <c r="G3491" s="547">
        <f t="shared" si="110"/>
        <v>0</v>
      </c>
      <c r="H3491" s="547">
        <f t="shared" si="111"/>
        <v>0</v>
      </c>
    </row>
    <row r="3492" spans="1:8" x14ac:dyDescent="0.25">
      <c r="A3492" s="396" t="e">
        <f>"INN."&amp;EIGNIR!$B$3&amp;C3492</f>
        <v>#N/A</v>
      </c>
      <c r="B3492" s="511">
        <f>'Sundurliðun Skuldabréf'!K82</f>
        <v>0</v>
      </c>
      <c r="C3492" s="503" t="s">
        <v>5371</v>
      </c>
      <c r="D3492" s="512"/>
      <c r="F3492" s="547"/>
      <c r="G3492" s="547">
        <f t="shared" si="110"/>
        <v>0</v>
      </c>
      <c r="H3492" s="547">
        <f t="shared" si="111"/>
        <v>0</v>
      </c>
    </row>
    <row r="3493" spans="1:8" x14ac:dyDescent="0.25">
      <c r="A3493" s="396" t="e">
        <f>"INN."&amp;EIGNIR!$B$3&amp;C3493</f>
        <v>#N/A</v>
      </c>
      <c r="B3493" s="511">
        <f>'Sundurliðun Skuldabréf'!K83</f>
        <v>0</v>
      </c>
      <c r="C3493" s="503" t="s">
        <v>5372</v>
      </c>
      <c r="D3493" s="512"/>
      <c r="F3493" s="547"/>
      <c r="G3493" s="547">
        <f t="shared" si="110"/>
        <v>0</v>
      </c>
      <c r="H3493" s="547">
        <f t="shared" si="111"/>
        <v>0</v>
      </c>
    </row>
    <row r="3494" spans="1:8" x14ac:dyDescent="0.25">
      <c r="A3494" s="396" t="e">
        <f>"INN."&amp;EIGNIR!$B$3&amp;C3494</f>
        <v>#N/A</v>
      </c>
      <c r="B3494" s="511">
        <f>'Sundurliðun Skuldabréf'!K84</f>
        <v>0</v>
      </c>
      <c r="C3494" s="503" t="s">
        <v>5373</v>
      </c>
      <c r="D3494" s="512"/>
      <c r="F3494" s="547"/>
      <c r="G3494" s="547">
        <f t="shared" si="110"/>
        <v>0</v>
      </c>
      <c r="H3494" s="547">
        <f t="shared" si="111"/>
        <v>0</v>
      </c>
    </row>
    <row r="3495" spans="1:8" x14ac:dyDescent="0.25">
      <c r="A3495" s="396" t="e">
        <f>"INN."&amp;EIGNIR!$B$3&amp;C3495</f>
        <v>#N/A</v>
      </c>
      <c r="B3495" s="511">
        <f>'Sundurliðun Skuldabréf'!K85</f>
        <v>0</v>
      </c>
      <c r="C3495" s="503" t="s">
        <v>5374</v>
      </c>
      <c r="D3495" s="512"/>
      <c r="F3495" s="547"/>
      <c r="G3495" s="547">
        <f t="shared" si="110"/>
        <v>0</v>
      </c>
      <c r="H3495" s="547">
        <f t="shared" si="111"/>
        <v>0</v>
      </c>
    </row>
    <row r="3496" spans="1:8" x14ac:dyDescent="0.25">
      <c r="A3496" s="396" t="e">
        <f>"INN."&amp;EIGNIR!$B$3&amp;C3496</f>
        <v>#N/A</v>
      </c>
      <c r="B3496" s="511">
        <f>'Sundurliðun Skuldabréf'!K99</f>
        <v>0</v>
      </c>
      <c r="C3496" s="503" t="s">
        <v>5375</v>
      </c>
      <c r="D3496" s="512"/>
      <c r="F3496" s="547"/>
      <c r="G3496" s="547">
        <f t="shared" si="110"/>
        <v>0</v>
      </c>
      <c r="H3496" s="547">
        <f t="shared" si="111"/>
        <v>0</v>
      </c>
    </row>
    <row r="3497" spans="1:8" x14ac:dyDescent="0.25">
      <c r="A3497" s="396" t="e">
        <f>"INN."&amp;EIGNIR!$B$3&amp;C3497</f>
        <v>#N/A</v>
      </c>
      <c r="B3497" s="511">
        <f>'Sundurliðun Skuldabréf'!K100</f>
        <v>0</v>
      </c>
      <c r="C3497" s="503" t="s">
        <v>5376</v>
      </c>
      <c r="D3497" s="512"/>
      <c r="F3497" s="547"/>
      <c r="G3497" s="547">
        <f t="shared" si="110"/>
        <v>0</v>
      </c>
      <c r="H3497" s="547">
        <f t="shared" si="111"/>
        <v>0</v>
      </c>
    </row>
    <row r="3498" spans="1:8" x14ac:dyDescent="0.25">
      <c r="A3498" s="396" t="e">
        <f>"INN."&amp;EIGNIR!$B$3&amp;C3498</f>
        <v>#N/A</v>
      </c>
      <c r="B3498" s="511">
        <f>'Sundurliðun Skuldabréf'!K101</f>
        <v>0</v>
      </c>
      <c r="C3498" s="503" t="s">
        <v>5377</v>
      </c>
      <c r="D3498" s="512"/>
      <c r="F3498" s="547"/>
      <c r="G3498" s="547">
        <f t="shared" si="110"/>
        <v>0</v>
      </c>
      <c r="H3498" s="547">
        <f t="shared" si="111"/>
        <v>0</v>
      </c>
    </row>
    <row r="3499" spans="1:8" x14ac:dyDescent="0.25">
      <c r="A3499" s="396" t="e">
        <f>"INN."&amp;EIGNIR!$B$3&amp;C3499</f>
        <v>#N/A</v>
      </c>
      <c r="B3499" s="511">
        <f>'Sundurliðun Skuldabréf'!K102</f>
        <v>0</v>
      </c>
      <c r="C3499" s="503" t="s">
        <v>5378</v>
      </c>
      <c r="D3499" s="512"/>
      <c r="F3499" s="547"/>
      <c r="G3499" s="547">
        <f t="shared" si="110"/>
        <v>0</v>
      </c>
      <c r="H3499" s="547">
        <f t="shared" si="111"/>
        <v>0</v>
      </c>
    </row>
    <row r="3500" spans="1:8" x14ac:dyDescent="0.25">
      <c r="A3500" s="396" t="e">
        <f>"INN."&amp;EIGNIR!$B$3&amp;C3500</f>
        <v>#N/A</v>
      </c>
      <c r="B3500" s="511">
        <f>'Sundurliðun Skuldabréf'!K103</f>
        <v>0</v>
      </c>
      <c r="C3500" s="503" t="s">
        <v>5379</v>
      </c>
      <c r="D3500" s="512"/>
      <c r="F3500" s="547"/>
      <c r="G3500" s="547">
        <f t="shared" si="110"/>
        <v>0</v>
      </c>
      <c r="H3500" s="547">
        <f t="shared" si="111"/>
        <v>0</v>
      </c>
    </row>
    <row r="3501" spans="1:8" x14ac:dyDescent="0.25">
      <c r="A3501" s="396" t="e">
        <f>"INN."&amp;EIGNIR!$B$3&amp;C3501</f>
        <v>#N/A</v>
      </c>
      <c r="B3501" s="511">
        <f>'Sundurliðun Skuldabréf'!K104</f>
        <v>0</v>
      </c>
      <c r="C3501" s="503" t="s">
        <v>5380</v>
      </c>
      <c r="D3501" s="512"/>
      <c r="F3501" s="547"/>
      <c r="G3501" s="547">
        <f t="shared" si="110"/>
        <v>0</v>
      </c>
      <c r="H3501" s="547">
        <f t="shared" si="111"/>
        <v>0</v>
      </c>
    </row>
    <row r="3502" spans="1:8" x14ac:dyDescent="0.25">
      <c r="A3502" s="396" t="e">
        <f>"INN."&amp;EIGNIR!$B$3&amp;C3502</f>
        <v>#N/A</v>
      </c>
      <c r="B3502" s="511">
        <f>'Sundurliðun Skuldabréf'!K105</f>
        <v>0</v>
      </c>
      <c r="C3502" s="503" t="s">
        <v>5381</v>
      </c>
      <c r="D3502" s="512"/>
      <c r="F3502" s="547"/>
      <c r="G3502" s="547">
        <f t="shared" si="110"/>
        <v>0</v>
      </c>
      <c r="H3502" s="547">
        <f t="shared" si="111"/>
        <v>0</v>
      </c>
    </row>
    <row r="3503" spans="1:8" x14ac:dyDescent="0.25">
      <c r="A3503" s="396" t="e">
        <f>"INN."&amp;EIGNIR!$B$3&amp;C3503</f>
        <v>#N/A</v>
      </c>
      <c r="B3503" s="511">
        <f>'Sundurliðun Skuldabréf'!K106</f>
        <v>0</v>
      </c>
      <c r="C3503" s="503" t="s">
        <v>5382</v>
      </c>
      <c r="D3503" s="512"/>
      <c r="F3503" s="547"/>
      <c r="G3503" s="547">
        <f t="shared" si="110"/>
        <v>0</v>
      </c>
      <c r="H3503" s="547">
        <f t="shared" si="111"/>
        <v>0</v>
      </c>
    </row>
    <row r="3504" spans="1:8" x14ac:dyDescent="0.25">
      <c r="A3504" s="396" t="e">
        <f>"INN."&amp;EIGNIR!$B$3&amp;C3504</f>
        <v>#N/A</v>
      </c>
      <c r="B3504" s="511">
        <f>'Sundurliðun Skuldabréf'!K107</f>
        <v>0</v>
      </c>
      <c r="C3504" s="503" t="s">
        <v>5383</v>
      </c>
      <c r="D3504" s="512"/>
      <c r="F3504" s="547"/>
      <c r="G3504" s="547">
        <f t="shared" si="110"/>
        <v>0</v>
      </c>
      <c r="H3504" s="547">
        <f t="shared" si="111"/>
        <v>0</v>
      </c>
    </row>
    <row r="3505" spans="1:8" x14ac:dyDescent="0.25">
      <c r="A3505" s="396" t="e">
        <f>"INN."&amp;EIGNIR!$B$3&amp;C3505</f>
        <v>#N/A</v>
      </c>
      <c r="B3505" s="511">
        <f>'Sundurliðun Skuldabréf'!K108</f>
        <v>0</v>
      </c>
      <c r="C3505" s="503" t="s">
        <v>5384</v>
      </c>
      <c r="D3505" s="512"/>
      <c r="F3505" s="547"/>
      <c r="G3505" s="547">
        <f t="shared" si="110"/>
        <v>0</v>
      </c>
      <c r="H3505" s="547">
        <f t="shared" si="111"/>
        <v>0</v>
      </c>
    </row>
    <row r="3506" spans="1:8" x14ac:dyDescent="0.25">
      <c r="A3506" s="396" t="e">
        <f>"INN."&amp;EIGNIR!$B$3&amp;C3506</f>
        <v>#N/A</v>
      </c>
      <c r="B3506" s="511">
        <f>'Sundurliðun Skuldabréf'!K109</f>
        <v>0</v>
      </c>
      <c r="C3506" s="503" t="s">
        <v>5385</v>
      </c>
      <c r="D3506" s="512"/>
      <c r="F3506" s="547"/>
      <c r="G3506" s="547">
        <f t="shared" si="110"/>
        <v>0</v>
      </c>
      <c r="H3506" s="547">
        <f t="shared" si="111"/>
        <v>0</v>
      </c>
    </row>
    <row r="3507" spans="1:8" x14ac:dyDescent="0.25">
      <c r="A3507" s="396" t="e">
        <f>"INN."&amp;EIGNIR!$B$3&amp;C3507</f>
        <v>#N/A</v>
      </c>
      <c r="B3507" s="511">
        <f>'Sundurliðun Skuldabréf'!K110</f>
        <v>0</v>
      </c>
      <c r="C3507" s="503" t="s">
        <v>5386</v>
      </c>
      <c r="D3507" s="512"/>
      <c r="F3507" s="547"/>
      <c r="G3507" s="547">
        <f t="shared" si="110"/>
        <v>0</v>
      </c>
      <c r="H3507" s="547">
        <f t="shared" si="111"/>
        <v>0</v>
      </c>
    </row>
    <row r="3508" spans="1:8" x14ac:dyDescent="0.25">
      <c r="A3508" s="396" t="e">
        <f>"INN."&amp;EIGNIR!$B$3&amp;C3508</f>
        <v>#N/A</v>
      </c>
      <c r="B3508" s="511">
        <f>'Sundurliðun Skuldabréf'!K111</f>
        <v>0</v>
      </c>
      <c r="C3508" s="503" t="s">
        <v>5387</v>
      </c>
      <c r="D3508" s="512"/>
      <c r="F3508" s="547"/>
      <c r="G3508" s="547">
        <f t="shared" si="110"/>
        <v>0</v>
      </c>
      <c r="H3508" s="547">
        <f t="shared" si="111"/>
        <v>0</v>
      </c>
    </row>
    <row r="3509" spans="1:8" x14ac:dyDescent="0.25">
      <c r="A3509" s="396" t="e">
        <f>"INN."&amp;EIGNIR!$B$3&amp;C3509</f>
        <v>#N/A</v>
      </c>
      <c r="B3509" s="511">
        <f>'Sundurliðun Skuldabréf'!K112</f>
        <v>0</v>
      </c>
      <c r="C3509" s="503" t="s">
        <v>5388</v>
      </c>
      <c r="D3509" s="512"/>
      <c r="F3509" s="547"/>
      <c r="G3509" s="547">
        <f t="shared" si="110"/>
        <v>0</v>
      </c>
      <c r="H3509" s="547">
        <f t="shared" si="111"/>
        <v>0</v>
      </c>
    </row>
    <row r="3510" spans="1:8" x14ac:dyDescent="0.25">
      <c r="A3510" s="396" t="e">
        <f>"INN."&amp;EIGNIR!$B$3&amp;C3510</f>
        <v>#N/A</v>
      </c>
      <c r="B3510" s="511">
        <f>'Sundurliðun Skuldabréf'!K114</f>
        <v>0</v>
      </c>
      <c r="C3510" s="503" t="s">
        <v>5389</v>
      </c>
      <c r="D3510" s="512"/>
      <c r="F3510" s="547"/>
      <c r="G3510" s="547">
        <f t="shared" si="110"/>
        <v>0</v>
      </c>
      <c r="H3510" s="547">
        <f t="shared" si="111"/>
        <v>0</v>
      </c>
    </row>
    <row r="3511" spans="1:8" x14ac:dyDescent="0.25">
      <c r="A3511" s="396" t="e">
        <f>"INN."&amp;EIGNIR!$B$3&amp;C3511</f>
        <v>#N/A</v>
      </c>
      <c r="B3511" s="511">
        <f>'Sundurliðun Skuldabréf'!K115</f>
        <v>0</v>
      </c>
      <c r="C3511" s="503" t="s">
        <v>5390</v>
      </c>
      <c r="D3511" s="512"/>
      <c r="F3511" s="547"/>
      <c r="G3511" s="547">
        <f t="shared" si="110"/>
        <v>0</v>
      </c>
      <c r="H3511" s="547">
        <f t="shared" si="111"/>
        <v>0</v>
      </c>
    </row>
    <row r="3512" spans="1:8" x14ac:dyDescent="0.25">
      <c r="A3512" s="396" t="e">
        <f>"INN."&amp;EIGNIR!$B$3&amp;C3512</f>
        <v>#N/A</v>
      </c>
      <c r="B3512" s="511">
        <f>'Sundurliðun Skuldabréf'!K116</f>
        <v>0</v>
      </c>
      <c r="C3512" s="503" t="s">
        <v>5391</v>
      </c>
      <c r="D3512" s="512"/>
      <c r="F3512" s="547"/>
      <c r="G3512" s="547">
        <f t="shared" si="110"/>
        <v>0</v>
      </c>
      <c r="H3512" s="547">
        <f t="shared" si="111"/>
        <v>0</v>
      </c>
    </row>
    <row r="3513" spans="1:8" x14ac:dyDescent="0.25">
      <c r="A3513" s="396" t="e">
        <f>"INN."&amp;EIGNIR!$B$3&amp;C3513</f>
        <v>#N/A</v>
      </c>
      <c r="B3513" s="511">
        <f>'Sundurliðun Skuldabréf'!K117</f>
        <v>0</v>
      </c>
      <c r="C3513" s="503" t="s">
        <v>5392</v>
      </c>
      <c r="D3513" s="512"/>
      <c r="F3513" s="547"/>
      <c r="G3513" s="547">
        <f t="shared" si="110"/>
        <v>0</v>
      </c>
      <c r="H3513" s="547">
        <f t="shared" si="111"/>
        <v>0</v>
      </c>
    </row>
    <row r="3514" spans="1:8" x14ac:dyDescent="0.25">
      <c r="A3514" s="396" t="e">
        <f>"INN."&amp;EIGNIR!$B$3&amp;C3514</f>
        <v>#N/A</v>
      </c>
      <c r="B3514" s="511">
        <f>'Sundurliðun Skuldabréf'!K118</f>
        <v>0</v>
      </c>
      <c r="C3514" s="503" t="s">
        <v>5393</v>
      </c>
      <c r="D3514" s="512"/>
      <c r="F3514" s="547"/>
      <c r="G3514" s="547">
        <f t="shared" si="110"/>
        <v>0</v>
      </c>
      <c r="H3514" s="547">
        <f t="shared" si="111"/>
        <v>0</v>
      </c>
    </row>
    <row r="3515" spans="1:8" x14ac:dyDescent="0.25">
      <c r="A3515" s="396" t="e">
        <f>"INN."&amp;EIGNIR!$B$3&amp;C3515</f>
        <v>#N/A</v>
      </c>
      <c r="B3515" s="511">
        <f>'Sundurliðun Skuldabréf'!K119</f>
        <v>0</v>
      </c>
      <c r="C3515" s="503" t="s">
        <v>5394</v>
      </c>
      <c r="D3515" s="512"/>
      <c r="F3515" s="547"/>
      <c r="G3515" s="547">
        <f t="shared" si="110"/>
        <v>0</v>
      </c>
      <c r="H3515" s="547">
        <f t="shared" si="111"/>
        <v>0</v>
      </c>
    </row>
    <row r="3516" spans="1:8" x14ac:dyDescent="0.25">
      <c r="A3516" s="396" t="e">
        <f>"INN."&amp;EIGNIR!$B$3&amp;C3516</f>
        <v>#N/A</v>
      </c>
      <c r="B3516" s="511">
        <f>'Sundurliðun Skuldabréf'!K120</f>
        <v>0</v>
      </c>
      <c r="C3516" s="503" t="s">
        <v>5395</v>
      </c>
      <c r="D3516" s="512"/>
      <c r="F3516" s="547"/>
      <c r="G3516" s="547">
        <f t="shared" si="110"/>
        <v>0</v>
      </c>
      <c r="H3516" s="547">
        <f t="shared" si="111"/>
        <v>0</v>
      </c>
    </row>
    <row r="3517" spans="1:8" x14ac:dyDescent="0.25">
      <c r="A3517" s="396" t="e">
        <f>"INN."&amp;EIGNIR!$B$3&amp;C3517</f>
        <v>#N/A</v>
      </c>
      <c r="B3517" s="511">
        <f>'Sundurliðun Skuldabréf'!K121</f>
        <v>0</v>
      </c>
      <c r="C3517" s="503" t="s">
        <v>5396</v>
      </c>
      <c r="D3517" s="512"/>
      <c r="F3517" s="547"/>
      <c r="G3517" s="547">
        <f t="shared" si="110"/>
        <v>0</v>
      </c>
      <c r="H3517" s="547">
        <f t="shared" si="111"/>
        <v>0</v>
      </c>
    </row>
    <row r="3518" spans="1:8" x14ac:dyDescent="0.25">
      <c r="A3518" s="396" t="e">
        <f>"INN."&amp;EIGNIR!$B$3&amp;C3518</f>
        <v>#N/A</v>
      </c>
      <c r="B3518" s="511">
        <f>'Sundurliðun Skuldabréf'!K122</f>
        <v>0</v>
      </c>
      <c r="C3518" s="503" t="s">
        <v>5397</v>
      </c>
      <c r="D3518" s="512"/>
      <c r="F3518" s="547"/>
      <c r="G3518" s="547">
        <f t="shared" si="110"/>
        <v>0</v>
      </c>
      <c r="H3518" s="547">
        <f t="shared" si="111"/>
        <v>0</v>
      </c>
    </row>
    <row r="3519" spans="1:8" x14ac:dyDescent="0.25">
      <c r="A3519" s="396" t="e">
        <f>"INN."&amp;EIGNIR!$B$3&amp;C3519</f>
        <v>#N/A</v>
      </c>
      <c r="B3519" s="511">
        <f>'Sundurliðun Skuldabréf'!L5</f>
        <v>0</v>
      </c>
      <c r="C3519" s="503" t="s">
        <v>5398</v>
      </c>
      <c r="D3519" s="512" t="s">
        <v>5399</v>
      </c>
      <c r="F3519" s="547"/>
      <c r="G3519" s="547">
        <f t="shared" si="110"/>
        <v>0</v>
      </c>
      <c r="H3519" s="547">
        <f t="shared" si="111"/>
        <v>0</v>
      </c>
    </row>
    <row r="3520" spans="1:8" x14ac:dyDescent="0.25">
      <c r="A3520" s="396" t="e">
        <f>"INN."&amp;EIGNIR!$B$3&amp;C3520</f>
        <v>#N/A</v>
      </c>
      <c r="B3520" s="511">
        <f>'Sundurliðun Skuldabréf'!L45</f>
        <v>0</v>
      </c>
      <c r="C3520" s="503" t="s">
        <v>5400</v>
      </c>
      <c r="D3520" s="512"/>
      <c r="F3520" s="547"/>
      <c r="G3520" s="547">
        <f t="shared" ref="G3520:G3583" si="112">+F3520-B3520</f>
        <v>0</v>
      </c>
      <c r="H3520" s="547">
        <f t="shared" si="111"/>
        <v>0</v>
      </c>
    </row>
    <row r="3521" spans="1:8" x14ac:dyDescent="0.25">
      <c r="A3521" s="396" t="e">
        <f>"INN."&amp;EIGNIR!$B$3&amp;C3521</f>
        <v>#N/A</v>
      </c>
      <c r="B3521" s="511">
        <f>'Sundurliðun Skuldabréf'!L46</f>
        <v>0</v>
      </c>
      <c r="C3521" s="503" t="s">
        <v>5401</v>
      </c>
      <c r="D3521" s="512"/>
      <c r="F3521" s="547"/>
      <c r="G3521" s="547">
        <f t="shared" si="112"/>
        <v>0</v>
      </c>
      <c r="H3521" s="547">
        <f t="shared" ref="H3521:H3584" si="113">+ABS(G3521)</f>
        <v>0</v>
      </c>
    </row>
    <row r="3522" spans="1:8" x14ac:dyDescent="0.25">
      <c r="A3522" s="396" t="e">
        <f>"INN."&amp;EIGNIR!$B$3&amp;C3522</f>
        <v>#N/A</v>
      </c>
      <c r="B3522" s="511">
        <f>'Sundurliðun Skuldabréf'!L60</f>
        <v>0</v>
      </c>
      <c r="C3522" s="503" t="s">
        <v>5402</v>
      </c>
      <c r="D3522" s="512"/>
      <c r="F3522" s="547"/>
      <c r="G3522" s="547">
        <f t="shared" si="112"/>
        <v>0</v>
      </c>
      <c r="H3522" s="547">
        <f t="shared" si="113"/>
        <v>0</v>
      </c>
    </row>
    <row r="3523" spans="1:8" x14ac:dyDescent="0.25">
      <c r="A3523" s="396" t="e">
        <f>"INN."&amp;EIGNIR!$B$3&amp;C3523</f>
        <v>#N/A</v>
      </c>
      <c r="B3523" s="511">
        <f>'Sundurliðun Skuldabréf'!L61</f>
        <v>0</v>
      </c>
      <c r="C3523" s="503" t="s">
        <v>5403</v>
      </c>
      <c r="D3523" s="512"/>
      <c r="F3523" s="547"/>
      <c r="G3523" s="547">
        <f t="shared" si="112"/>
        <v>0</v>
      </c>
      <c r="H3523" s="547">
        <f t="shared" si="113"/>
        <v>0</v>
      </c>
    </row>
    <row r="3524" spans="1:8" x14ac:dyDescent="0.25">
      <c r="A3524" s="396" t="e">
        <f>"INN."&amp;EIGNIR!$B$3&amp;C3524</f>
        <v>#N/A</v>
      </c>
      <c r="B3524" s="511">
        <f>'Sundurliðun Skuldabréf'!L62</f>
        <v>0</v>
      </c>
      <c r="C3524" s="503" t="s">
        <v>5404</v>
      </c>
      <c r="D3524" s="512"/>
      <c r="F3524" s="547"/>
      <c r="G3524" s="547">
        <f t="shared" si="112"/>
        <v>0</v>
      </c>
      <c r="H3524" s="547">
        <f t="shared" si="113"/>
        <v>0</v>
      </c>
    </row>
    <row r="3525" spans="1:8" x14ac:dyDescent="0.25">
      <c r="A3525" s="396" t="e">
        <f>"INN."&amp;EIGNIR!$B$3&amp;C3525</f>
        <v>#N/A</v>
      </c>
      <c r="B3525" s="511">
        <f>'Sundurliðun Skuldabréf'!L63</f>
        <v>0</v>
      </c>
      <c r="C3525" s="503" t="s">
        <v>5405</v>
      </c>
      <c r="D3525" s="512"/>
      <c r="F3525" s="547"/>
      <c r="G3525" s="547">
        <f t="shared" si="112"/>
        <v>0</v>
      </c>
      <c r="H3525" s="547">
        <f t="shared" si="113"/>
        <v>0</v>
      </c>
    </row>
    <row r="3526" spans="1:8" x14ac:dyDescent="0.25">
      <c r="A3526" s="396" t="e">
        <f>"INN."&amp;EIGNIR!$B$3&amp;C3526</f>
        <v>#N/A</v>
      </c>
      <c r="B3526" s="511">
        <f>'Sundurliðun Skuldabréf'!L64</f>
        <v>0</v>
      </c>
      <c r="C3526" s="503" t="s">
        <v>5406</v>
      </c>
      <c r="D3526" s="512"/>
      <c r="F3526" s="547"/>
      <c r="G3526" s="547">
        <f t="shared" si="112"/>
        <v>0</v>
      </c>
      <c r="H3526" s="547">
        <f t="shared" si="113"/>
        <v>0</v>
      </c>
    </row>
    <row r="3527" spans="1:8" x14ac:dyDescent="0.25">
      <c r="A3527" s="396" t="e">
        <f>"INN."&amp;EIGNIR!$B$3&amp;C3527</f>
        <v>#N/A</v>
      </c>
      <c r="B3527" s="511">
        <f>'Sundurliðun Skuldabréf'!L65</f>
        <v>0</v>
      </c>
      <c r="C3527" s="503" t="s">
        <v>5407</v>
      </c>
      <c r="D3527" s="512"/>
      <c r="F3527" s="547"/>
      <c r="G3527" s="547">
        <f t="shared" si="112"/>
        <v>0</v>
      </c>
      <c r="H3527" s="547">
        <f t="shared" si="113"/>
        <v>0</v>
      </c>
    </row>
    <row r="3528" spans="1:8" x14ac:dyDescent="0.25">
      <c r="A3528" s="396" t="e">
        <f>"INN."&amp;EIGNIR!$B$3&amp;C3528</f>
        <v>#N/A</v>
      </c>
      <c r="B3528" s="511">
        <f>'Sundurliðun Skuldabréf'!L66</f>
        <v>0</v>
      </c>
      <c r="C3528" s="503" t="s">
        <v>5408</v>
      </c>
      <c r="D3528" s="512"/>
      <c r="F3528" s="547"/>
      <c r="G3528" s="547">
        <f t="shared" si="112"/>
        <v>0</v>
      </c>
      <c r="H3528" s="547">
        <f t="shared" si="113"/>
        <v>0</v>
      </c>
    </row>
    <row r="3529" spans="1:8" x14ac:dyDescent="0.25">
      <c r="A3529" s="396" t="e">
        <f>"INN."&amp;EIGNIR!$B$3&amp;C3529</f>
        <v>#N/A</v>
      </c>
      <c r="B3529" s="511">
        <f>'Sundurliðun Skuldabréf'!L67</f>
        <v>0</v>
      </c>
      <c r="C3529" s="503" t="s">
        <v>5409</v>
      </c>
      <c r="D3529" s="512"/>
      <c r="F3529" s="547"/>
      <c r="G3529" s="547">
        <f t="shared" si="112"/>
        <v>0</v>
      </c>
      <c r="H3529" s="547">
        <f t="shared" si="113"/>
        <v>0</v>
      </c>
    </row>
    <row r="3530" spans="1:8" x14ac:dyDescent="0.25">
      <c r="A3530" s="396" t="e">
        <f>"INN."&amp;EIGNIR!$B$3&amp;C3530</f>
        <v>#N/A</v>
      </c>
      <c r="B3530" s="511">
        <f>'Sundurliðun Skuldabréf'!L68</f>
        <v>0</v>
      </c>
      <c r="C3530" s="503" t="s">
        <v>5410</v>
      </c>
      <c r="D3530" s="512"/>
      <c r="F3530" s="547"/>
      <c r="G3530" s="547">
        <f t="shared" si="112"/>
        <v>0</v>
      </c>
      <c r="H3530" s="547">
        <f t="shared" si="113"/>
        <v>0</v>
      </c>
    </row>
    <row r="3531" spans="1:8" x14ac:dyDescent="0.25">
      <c r="A3531" s="396" t="e">
        <f>"INN."&amp;EIGNIR!$B$3&amp;C3531</f>
        <v>#N/A</v>
      </c>
      <c r="B3531" s="511">
        <f>'Sundurliðun Skuldabréf'!L69</f>
        <v>0</v>
      </c>
      <c r="C3531" s="503" t="s">
        <v>5411</v>
      </c>
      <c r="D3531" s="512"/>
      <c r="F3531" s="547"/>
      <c r="G3531" s="547">
        <f t="shared" si="112"/>
        <v>0</v>
      </c>
      <c r="H3531" s="547">
        <f t="shared" si="113"/>
        <v>0</v>
      </c>
    </row>
    <row r="3532" spans="1:8" x14ac:dyDescent="0.25">
      <c r="A3532" s="396" t="e">
        <f>"INN."&amp;EIGNIR!$B$3&amp;C3532</f>
        <v>#N/A</v>
      </c>
      <c r="B3532" s="511">
        <f>'Sundurliðun Skuldabréf'!L70</f>
        <v>0</v>
      </c>
      <c r="C3532" s="503" t="s">
        <v>5412</v>
      </c>
      <c r="D3532" s="512"/>
      <c r="F3532" s="547"/>
      <c r="G3532" s="547">
        <f t="shared" si="112"/>
        <v>0</v>
      </c>
      <c r="H3532" s="547">
        <f t="shared" si="113"/>
        <v>0</v>
      </c>
    </row>
    <row r="3533" spans="1:8" x14ac:dyDescent="0.25">
      <c r="A3533" s="396" t="e">
        <f>"INN."&amp;EIGNIR!$B$3&amp;C3533</f>
        <v>#N/A</v>
      </c>
      <c r="B3533" s="511">
        <f>'Sundurliðun Skuldabréf'!L71</f>
        <v>0</v>
      </c>
      <c r="C3533" s="503" t="s">
        <v>5413</v>
      </c>
      <c r="D3533" s="512"/>
      <c r="F3533" s="547"/>
      <c r="G3533" s="547">
        <f t="shared" si="112"/>
        <v>0</v>
      </c>
      <c r="H3533" s="547">
        <f t="shared" si="113"/>
        <v>0</v>
      </c>
    </row>
    <row r="3534" spans="1:8" x14ac:dyDescent="0.25">
      <c r="A3534" s="396" t="e">
        <f>"INN."&amp;EIGNIR!$B$3&amp;C3534</f>
        <v>#N/A</v>
      </c>
      <c r="B3534" s="511">
        <f>'Sundurliðun Skuldabréf'!L72</f>
        <v>0</v>
      </c>
      <c r="C3534" s="503" t="s">
        <v>5414</v>
      </c>
      <c r="D3534" s="512"/>
      <c r="F3534" s="547"/>
      <c r="G3534" s="547">
        <f t="shared" si="112"/>
        <v>0</v>
      </c>
      <c r="H3534" s="547">
        <f t="shared" si="113"/>
        <v>0</v>
      </c>
    </row>
    <row r="3535" spans="1:8" x14ac:dyDescent="0.25">
      <c r="A3535" s="396" t="e">
        <f>"INN."&amp;EIGNIR!$B$3&amp;C3535</f>
        <v>#N/A</v>
      </c>
      <c r="B3535" s="511">
        <f>'Sundurliðun Skuldabréf'!L73</f>
        <v>0</v>
      </c>
      <c r="C3535" s="503" t="s">
        <v>5415</v>
      </c>
      <c r="D3535" s="512"/>
      <c r="F3535" s="547"/>
      <c r="G3535" s="547">
        <f t="shared" si="112"/>
        <v>0</v>
      </c>
      <c r="H3535" s="547">
        <f t="shared" si="113"/>
        <v>0</v>
      </c>
    </row>
    <row r="3536" spans="1:8" x14ac:dyDescent="0.25">
      <c r="A3536" s="396" t="e">
        <f>"INN."&amp;EIGNIR!$B$3&amp;C3536</f>
        <v>#N/A</v>
      </c>
      <c r="B3536" s="511">
        <f>'Sundurliðun Skuldabréf'!L75</f>
        <v>0</v>
      </c>
      <c r="C3536" s="503" t="s">
        <v>5416</v>
      </c>
      <c r="D3536" s="512"/>
      <c r="F3536" s="547"/>
      <c r="G3536" s="547">
        <f t="shared" si="112"/>
        <v>0</v>
      </c>
      <c r="H3536" s="547">
        <f t="shared" si="113"/>
        <v>0</v>
      </c>
    </row>
    <row r="3537" spans="1:8" x14ac:dyDescent="0.25">
      <c r="A3537" s="396" t="e">
        <f>"INN."&amp;EIGNIR!$B$3&amp;C3537</f>
        <v>#N/A</v>
      </c>
      <c r="B3537" s="511">
        <f>'Sundurliðun Skuldabréf'!L76</f>
        <v>0</v>
      </c>
      <c r="C3537" s="503" t="s">
        <v>5417</v>
      </c>
      <c r="D3537" s="512"/>
      <c r="F3537" s="547"/>
      <c r="G3537" s="547">
        <f t="shared" si="112"/>
        <v>0</v>
      </c>
      <c r="H3537" s="547">
        <f t="shared" si="113"/>
        <v>0</v>
      </c>
    </row>
    <row r="3538" spans="1:8" x14ac:dyDescent="0.25">
      <c r="A3538" s="396" t="e">
        <f>"INN."&amp;EIGNIR!$B$3&amp;C3538</f>
        <v>#N/A</v>
      </c>
      <c r="B3538" s="511">
        <f>'Sundurliðun Skuldabréf'!L77</f>
        <v>0</v>
      </c>
      <c r="C3538" s="503" t="s">
        <v>5418</v>
      </c>
      <c r="D3538" s="512"/>
      <c r="F3538" s="547"/>
      <c r="G3538" s="547">
        <f t="shared" si="112"/>
        <v>0</v>
      </c>
      <c r="H3538" s="547">
        <f t="shared" si="113"/>
        <v>0</v>
      </c>
    </row>
    <row r="3539" spans="1:8" x14ac:dyDescent="0.25">
      <c r="A3539" s="396" t="e">
        <f>"INN."&amp;EIGNIR!$B$3&amp;C3539</f>
        <v>#N/A</v>
      </c>
      <c r="B3539" s="511">
        <f>'Sundurliðun Skuldabréf'!L78</f>
        <v>0</v>
      </c>
      <c r="C3539" s="503" t="s">
        <v>5419</v>
      </c>
      <c r="D3539" s="512"/>
      <c r="F3539" s="547"/>
      <c r="G3539" s="547">
        <f t="shared" si="112"/>
        <v>0</v>
      </c>
      <c r="H3539" s="547">
        <f t="shared" si="113"/>
        <v>0</v>
      </c>
    </row>
    <row r="3540" spans="1:8" x14ac:dyDescent="0.25">
      <c r="A3540" s="396" t="e">
        <f>"INN."&amp;EIGNIR!$B$3&amp;C3540</f>
        <v>#N/A</v>
      </c>
      <c r="B3540" s="511">
        <f>'Sundurliðun Skuldabréf'!L79</f>
        <v>0</v>
      </c>
      <c r="C3540" s="503" t="s">
        <v>5420</v>
      </c>
      <c r="D3540" s="512"/>
      <c r="F3540" s="547"/>
      <c r="G3540" s="547">
        <f t="shared" si="112"/>
        <v>0</v>
      </c>
      <c r="H3540" s="547">
        <f t="shared" si="113"/>
        <v>0</v>
      </c>
    </row>
    <row r="3541" spans="1:8" x14ac:dyDescent="0.25">
      <c r="A3541" s="396" t="e">
        <f>"INN."&amp;EIGNIR!$B$3&amp;C3541</f>
        <v>#N/A</v>
      </c>
      <c r="B3541" s="511">
        <f>'Sundurliðun Skuldabréf'!L80</f>
        <v>0</v>
      </c>
      <c r="C3541" s="503" t="s">
        <v>5421</v>
      </c>
      <c r="D3541" s="512"/>
      <c r="F3541" s="547"/>
      <c r="G3541" s="547">
        <f t="shared" si="112"/>
        <v>0</v>
      </c>
      <c r="H3541" s="547">
        <f t="shared" si="113"/>
        <v>0</v>
      </c>
    </row>
    <row r="3542" spans="1:8" x14ac:dyDescent="0.25">
      <c r="A3542" s="396" t="e">
        <f>"INN."&amp;EIGNIR!$B$3&amp;C3542</f>
        <v>#N/A</v>
      </c>
      <c r="B3542" s="511">
        <f>'Sundurliðun Skuldabréf'!L81</f>
        <v>0</v>
      </c>
      <c r="C3542" s="503" t="s">
        <v>5422</v>
      </c>
      <c r="D3542" s="512"/>
      <c r="F3542" s="547"/>
      <c r="G3542" s="547">
        <f t="shared" si="112"/>
        <v>0</v>
      </c>
      <c r="H3542" s="547">
        <f t="shared" si="113"/>
        <v>0</v>
      </c>
    </row>
    <row r="3543" spans="1:8" x14ac:dyDescent="0.25">
      <c r="A3543" s="396" t="e">
        <f>"INN."&amp;EIGNIR!$B$3&amp;C3543</f>
        <v>#N/A</v>
      </c>
      <c r="B3543" s="511">
        <f>'Sundurliðun Skuldabréf'!L82</f>
        <v>0</v>
      </c>
      <c r="C3543" s="503" t="s">
        <v>5423</v>
      </c>
      <c r="D3543" s="512"/>
      <c r="F3543" s="547"/>
      <c r="G3543" s="547">
        <f t="shared" si="112"/>
        <v>0</v>
      </c>
      <c r="H3543" s="547">
        <f t="shared" si="113"/>
        <v>0</v>
      </c>
    </row>
    <row r="3544" spans="1:8" x14ac:dyDescent="0.25">
      <c r="A3544" s="396" t="e">
        <f>"INN."&amp;EIGNIR!$B$3&amp;C3544</f>
        <v>#N/A</v>
      </c>
      <c r="B3544" s="511">
        <f>'Sundurliðun Skuldabréf'!L83</f>
        <v>0</v>
      </c>
      <c r="C3544" s="503" t="s">
        <v>5424</v>
      </c>
      <c r="D3544" s="512"/>
      <c r="F3544" s="547"/>
      <c r="G3544" s="547">
        <f t="shared" si="112"/>
        <v>0</v>
      </c>
      <c r="H3544" s="547">
        <f t="shared" si="113"/>
        <v>0</v>
      </c>
    </row>
    <row r="3545" spans="1:8" x14ac:dyDescent="0.25">
      <c r="A3545" s="396" t="e">
        <f>"INN."&amp;EIGNIR!$B$3&amp;C3545</f>
        <v>#N/A</v>
      </c>
      <c r="B3545" s="511">
        <f>'Sundurliðun Skuldabréf'!L84</f>
        <v>0</v>
      </c>
      <c r="C3545" s="503" t="s">
        <v>5425</v>
      </c>
      <c r="D3545" s="512"/>
      <c r="F3545" s="547"/>
      <c r="G3545" s="547">
        <f t="shared" si="112"/>
        <v>0</v>
      </c>
      <c r="H3545" s="547">
        <f t="shared" si="113"/>
        <v>0</v>
      </c>
    </row>
    <row r="3546" spans="1:8" x14ac:dyDescent="0.25">
      <c r="A3546" s="396" t="e">
        <f>"INN."&amp;EIGNIR!$B$3&amp;C3546</f>
        <v>#N/A</v>
      </c>
      <c r="B3546" s="511">
        <f>'Sundurliðun Skuldabréf'!L85</f>
        <v>0</v>
      </c>
      <c r="C3546" s="503" t="s">
        <v>5426</v>
      </c>
      <c r="D3546" s="512"/>
      <c r="F3546" s="547"/>
      <c r="G3546" s="547">
        <f t="shared" si="112"/>
        <v>0</v>
      </c>
      <c r="H3546" s="547">
        <f t="shared" si="113"/>
        <v>0</v>
      </c>
    </row>
    <row r="3547" spans="1:8" x14ac:dyDescent="0.25">
      <c r="A3547" s="396" t="e">
        <f>"INN."&amp;EIGNIR!$B$3&amp;C3547</f>
        <v>#N/A</v>
      </c>
      <c r="B3547" s="511">
        <f>'Sundurliðun Skuldabréf'!L99</f>
        <v>0</v>
      </c>
      <c r="C3547" s="503" t="s">
        <v>5427</v>
      </c>
      <c r="D3547" s="512"/>
      <c r="F3547" s="547"/>
      <c r="G3547" s="547">
        <f t="shared" si="112"/>
        <v>0</v>
      </c>
      <c r="H3547" s="547">
        <f t="shared" si="113"/>
        <v>0</v>
      </c>
    </row>
    <row r="3548" spans="1:8" x14ac:dyDescent="0.25">
      <c r="A3548" s="396" t="e">
        <f>"INN."&amp;EIGNIR!$B$3&amp;C3548</f>
        <v>#N/A</v>
      </c>
      <c r="B3548" s="511">
        <f>'Sundurliðun Skuldabréf'!L100</f>
        <v>0</v>
      </c>
      <c r="C3548" s="503" t="s">
        <v>5428</v>
      </c>
      <c r="D3548" s="512"/>
      <c r="F3548" s="547"/>
      <c r="G3548" s="547">
        <f t="shared" si="112"/>
        <v>0</v>
      </c>
      <c r="H3548" s="547">
        <f t="shared" si="113"/>
        <v>0</v>
      </c>
    </row>
    <row r="3549" spans="1:8" x14ac:dyDescent="0.25">
      <c r="A3549" s="396" t="e">
        <f>"INN."&amp;EIGNIR!$B$3&amp;C3549</f>
        <v>#N/A</v>
      </c>
      <c r="B3549" s="511">
        <f>'Sundurliðun Skuldabréf'!L101</f>
        <v>0</v>
      </c>
      <c r="C3549" s="503" t="s">
        <v>5429</v>
      </c>
      <c r="D3549" s="512"/>
      <c r="F3549" s="547"/>
      <c r="G3549" s="547">
        <f t="shared" si="112"/>
        <v>0</v>
      </c>
      <c r="H3549" s="547">
        <f t="shared" si="113"/>
        <v>0</v>
      </c>
    </row>
    <row r="3550" spans="1:8" x14ac:dyDescent="0.25">
      <c r="A3550" s="396" t="e">
        <f>"INN."&amp;EIGNIR!$B$3&amp;C3550</f>
        <v>#N/A</v>
      </c>
      <c r="B3550" s="511">
        <f>'Sundurliðun Skuldabréf'!L102</f>
        <v>0</v>
      </c>
      <c r="C3550" s="503" t="s">
        <v>5430</v>
      </c>
      <c r="D3550" s="512"/>
      <c r="F3550" s="547"/>
      <c r="G3550" s="547">
        <f t="shared" si="112"/>
        <v>0</v>
      </c>
      <c r="H3550" s="547">
        <f t="shared" si="113"/>
        <v>0</v>
      </c>
    </row>
    <row r="3551" spans="1:8" x14ac:dyDescent="0.25">
      <c r="A3551" s="396" t="e">
        <f>"INN."&amp;EIGNIR!$B$3&amp;C3551</f>
        <v>#N/A</v>
      </c>
      <c r="B3551" s="511">
        <f>'Sundurliðun Skuldabréf'!L103</f>
        <v>0</v>
      </c>
      <c r="C3551" s="503" t="s">
        <v>5431</v>
      </c>
      <c r="D3551" s="512"/>
      <c r="F3551" s="547"/>
      <c r="G3551" s="547">
        <f t="shared" si="112"/>
        <v>0</v>
      </c>
      <c r="H3551" s="547">
        <f t="shared" si="113"/>
        <v>0</v>
      </c>
    </row>
    <row r="3552" spans="1:8" x14ac:dyDescent="0.25">
      <c r="A3552" s="396" t="e">
        <f>"INN."&amp;EIGNIR!$B$3&amp;C3552</f>
        <v>#N/A</v>
      </c>
      <c r="B3552" s="511">
        <f>'Sundurliðun Skuldabréf'!L104</f>
        <v>0</v>
      </c>
      <c r="C3552" s="503" t="s">
        <v>5432</v>
      </c>
      <c r="D3552" s="512"/>
      <c r="F3552" s="547"/>
      <c r="G3552" s="547">
        <f t="shared" si="112"/>
        <v>0</v>
      </c>
      <c r="H3552" s="547">
        <f t="shared" si="113"/>
        <v>0</v>
      </c>
    </row>
    <row r="3553" spans="1:8" x14ac:dyDescent="0.25">
      <c r="A3553" s="396" t="e">
        <f>"INN."&amp;EIGNIR!$B$3&amp;C3553</f>
        <v>#N/A</v>
      </c>
      <c r="B3553" s="511">
        <f>'Sundurliðun Skuldabréf'!L105</f>
        <v>0</v>
      </c>
      <c r="C3553" s="503" t="s">
        <v>5433</v>
      </c>
      <c r="D3553" s="512"/>
      <c r="F3553" s="547"/>
      <c r="G3553" s="547">
        <f t="shared" si="112"/>
        <v>0</v>
      </c>
      <c r="H3553" s="547">
        <f t="shared" si="113"/>
        <v>0</v>
      </c>
    </row>
    <row r="3554" spans="1:8" x14ac:dyDescent="0.25">
      <c r="A3554" s="396" t="e">
        <f>"INN."&amp;EIGNIR!$B$3&amp;C3554</f>
        <v>#N/A</v>
      </c>
      <c r="B3554" s="511">
        <f>'Sundurliðun Skuldabréf'!L106</f>
        <v>0</v>
      </c>
      <c r="C3554" s="503" t="s">
        <v>5434</v>
      </c>
      <c r="D3554" s="512"/>
      <c r="F3554" s="547"/>
      <c r="G3554" s="547">
        <f t="shared" si="112"/>
        <v>0</v>
      </c>
      <c r="H3554" s="547">
        <f t="shared" si="113"/>
        <v>0</v>
      </c>
    </row>
    <row r="3555" spans="1:8" x14ac:dyDescent="0.25">
      <c r="A3555" s="396" t="e">
        <f>"INN."&amp;EIGNIR!$B$3&amp;C3555</f>
        <v>#N/A</v>
      </c>
      <c r="B3555" s="511">
        <f>'Sundurliðun Skuldabréf'!L107</f>
        <v>0</v>
      </c>
      <c r="C3555" s="503" t="s">
        <v>5435</v>
      </c>
      <c r="D3555" s="512"/>
      <c r="F3555" s="547"/>
      <c r="G3555" s="547">
        <f t="shared" si="112"/>
        <v>0</v>
      </c>
      <c r="H3555" s="547">
        <f t="shared" si="113"/>
        <v>0</v>
      </c>
    </row>
    <row r="3556" spans="1:8" x14ac:dyDescent="0.25">
      <c r="A3556" s="396" t="e">
        <f>"INN."&amp;EIGNIR!$B$3&amp;C3556</f>
        <v>#N/A</v>
      </c>
      <c r="B3556" s="511">
        <f>'Sundurliðun Skuldabréf'!L108</f>
        <v>0</v>
      </c>
      <c r="C3556" s="503" t="s">
        <v>5436</v>
      </c>
      <c r="D3556" s="512"/>
      <c r="F3556" s="547"/>
      <c r="G3556" s="547">
        <f t="shared" si="112"/>
        <v>0</v>
      </c>
      <c r="H3556" s="547">
        <f t="shared" si="113"/>
        <v>0</v>
      </c>
    </row>
    <row r="3557" spans="1:8" x14ac:dyDescent="0.25">
      <c r="A3557" s="396" t="e">
        <f>"INN."&amp;EIGNIR!$B$3&amp;C3557</f>
        <v>#N/A</v>
      </c>
      <c r="B3557" s="511">
        <f>'Sundurliðun Skuldabréf'!L109</f>
        <v>0</v>
      </c>
      <c r="C3557" s="503" t="s">
        <v>5437</v>
      </c>
      <c r="D3557" s="512"/>
      <c r="F3557" s="547"/>
      <c r="G3557" s="547">
        <f t="shared" si="112"/>
        <v>0</v>
      </c>
      <c r="H3557" s="547">
        <f t="shared" si="113"/>
        <v>0</v>
      </c>
    </row>
    <row r="3558" spans="1:8" x14ac:dyDescent="0.25">
      <c r="A3558" s="396" t="e">
        <f>"INN."&amp;EIGNIR!$B$3&amp;C3558</f>
        <v>#N/A</v>
      </c>
      <c r="B3558" s="511">
        <f>'Sundurliðun Skuldabréf'!L110</f>
        <v>0</v>
      </c>
      <c r="C3558" s="503" t="s">
        <v>5438</v>
      </c>
      <c r="D3558" s="512"/>
      <c r="F3558" s="547"/>
      <c r="G3558" s="547">
        <f t="shared" si="112"/>
        <v>0</v>
      </c>
      <c r="H3558" s="547">
        <f t="shared" si="113"/>
        <v>0</v>
      </c>
    </row>
    <row r="3559" spans="1:8" x14ac:dyDescent="0.25">
      <c r="A3559" s="396" t="e">
        <f>"INN."&amp;EIGNIR!$B$3&amp;C3559</f>
        <v>#N/A</v>
      </c>
      <c r="B3559" s="511">
        <f>'Sundurliðun Skuldabréf'!L111</f>
        <v>0</v>
      </c>
      <c r="C3559" s="503" t="s">
        <v>5439</v>
      </c>
      <c r="D3559" s="512"/>
      <c r="F3559" s="547"/>
      <c r="G3559" s="547">
        <f t="shared" si="112"/>
        <v>0</v>
      </c>
      <c r="H3559" s="547">
        <f t="shared" si="113"/>
        <v>0</v>
      </c>
    </row>
    <row r="3560" spans="1:8" x14ac:dyDescent="0.25">
      <c r="A3560" s="396" t="e">
        <f>"INN."&amp;EIGNIR!$B$3&amp;C3560</f>
        <v>#N/A</v>
      </c>
      <c r="B3560" s="511">
        <f>'Sundurliðun Skuldabréf'!L112</f>
        <v>0</v>
      </c>
      <c r="C3560" s="503" t="s">
        <v>5440</v>
      </c>
      <c r="D3560" s="512"/>
      <c r="F3560" s="547"/>
      <c r="G3560" s="547">
        <f t="shared" si="112"/>
        <v>0</v>
      </c>
      <c r="H3560" s="547">
        <f t="shared" si="113"/>
        <v>0</v>
      </c>
    </row>
    <row r="3561" spans="1:8" x14ac:dyDescent="0.25">
      <c r="A3561" s="396" t="e">
        <f>"INN."&amp;EIGNIR!$B$3&amp;C3561</f>
        <v>#N/A</v>
      </c>
      <c r="B3561" s="511">
        <f>'Sundurliðun Skuldabréf'!L114</f>
        <v>0</v>
      </c>
      <c r="C3561" s="503" t="s">
        <v>5441</v>
      </c>
      <c r="D3561" s="512"/>
      <c r="F3561" s="547"/>
      <c r="G3561" s="547">
        <f t="shared" si="112"/>
        <v>0</v>
      </c>
      <c r="H3561" s="547">
        <f t="shared" si="113"/>
        <v>0</v>
      </c>
    </row>
    <row r="3562" spans="1:8" x14ac:dyDescent="0.25">
      <c r="A3562" s="396" t="e">
        <f>"INN."&amp;EIGNIR!$B$3&amp;C3562</f>
        <v>#N/A</v>
      </c>
      <c r="B3562" s="511">
        <f>'Sundurliðun Skuldabréf'!L115</f>
        <v>0</v>
      </c>
      <c r="C3562" s="503" t="s">
        <v>5442</v>
      </c>
      <c r="D3562" s="512"/>
      <c r="F3562" s="547"/>
      <c r="G3562" s="547">
        <f t="shared" si="112"/>
        <v>0</v>
      </c>
      <c r="H3562" s="547">
        <f t="shared" si="113"/>
        <v>0</v>
      </c>
    </row>
    <row r="3563" spans="1:8" x14ac:dyDescent="0.25">
      <c r="A3563" s="396" t="e">
        <f>"INN."&amp;EIGNIR!$B$3&amp;C3563</f>
        <v>#N/A</v>
      </c>
      <c r="B3563" s="511">
        <f>'Sundurliðun Skuldabréf'!L116</f>
        <v>0</v>
      </c>
      <c r="C3563" s="503" t="s">
        <v>5443</v>
      </c>
      <c r="D3563" s="512"/>
      <c r="F3563" s="547"/>
      <c r="G3563" s="547">
        <f t="shared" si="112"/>
        <v>0</v>
      </c>
      <c r="H3563" s="547">
        <f t="shared" si="113"/>
        <v>0</v>
      </c>
    </row>
    <row r="3564" spans="1:8" x14ac:dyDescent="0.25">
      <c r="A3564" s="396" t="e">
        <f>"INN."&amp;EIGNIR!$B$3&amp;C3564</f>
        <v>#N/A</v>
      </c>
      <c r="B3564" s="511">
        <f>'Sundurliðun Skuldabréf'!L117</f>
        <v>0</v>
      </c>
      <c r="C3564" s="503" t="s">
        <v>5444</v>
      </c>
      <c r="D3564" s="512"/>
      <c r="F3564" s="547"/>
      <c r="G3564" s="547">
        <f t="shared" si="112"/>
        <v>0</v>
      </c>
      <c r="H3564" s="547">
        <f t="shared" si="113"/>
        <v>0</v>
      </c>
    </row>
    <row r="3565" spans="1:8" x14ac:dyDescent="0.25">
      <c r="A3565" s="396" t="e">
        <f>"INN."&amp;EIGNIR!$B$3&amp;C3565</f>
        <v>#N/A</v>
      </c>
      <c r="B3565" s="511">
        <f>'Sundurliðun Skuldabréf'!L118</f>
        <v>0</v>
      </c>
      <c r="C3565" s="503" t="s">
        <v>5445</v>
      </c>
      <c r="D3565" s="512"/>
      <c r="F3565" s="547"/>
      <c r="G3565" s="547">
        <f t="shared" si="112"/>
        <v>0</v>
      </c>
      <c r="H3565" s="547">
        <f t="shared" si="113"/>
        <v>0</v>
      </c>
    </row>
    <row r="3566" spans="1:8" x14ac:dyDescent="0.25">
      <c r="A3566" s="396" t="e">
        <f>"INN."&amp;EIGNIR!$B$3&amp;C3566</f>
        <v>#N/A</v>
      </c>
      <c r="B3566" s="511">
        <f>'Sundurliðun Skuldabréf'!L119</f>
        <v>0</v>
      </c>
      <c r="C3566" s="503" t="s">
        <v>5446</v>
      </c>
      <c r="D3566" s="512"/>
      <c r="F3566" s="547"/>
      <c r="G3566" s="547">
        <f t="shared" si="112"/>
        <v>0</v>
      </c>
      <c r="H3566" s="547">
        <f t="shared" si="113"/>
        <v>0</v>
      </c>
    </row>
    <row r="3567" spans="1:8" x14ac:dyDescent="0.25">
      <c r="A3567" s="396" t="e">
        <f>"INN."&amp;EIGNIR!$B$3&amp;C3567</f>
        <v>#N/A</v>
      </c>
      <c r="B3567" s="511">
        <f>'Sundurliðun Skuldabréf'!L120</f>
        <v>0</v>
      </c>
      <c r="C3567" s="503" t="s">
        <v>5447</v>
      </c>
      <c r="D3567" s="512"/>
      <c r="F3567" s="547"/>
      <c r="G3567" s="547">
        <f t="shared" si="112"/>
        <v>0</v>
      </c>
      <c r="H3567" s="547">
        <f t="shared" si="113"/>
        <v>0</v>
      </c>
    </row>
    <row r="3568" spans="1:8" x14ac:dyDescent="0.25">
      <c r="A3568" s="396" t="e">
        <f>"INN."&amp;EIGNIR!$B$3&amp;C3568</f>
        <v>#N/A</v>
      </c>
      <c r="B3568" s="511">
        <f>'Sundurliðun Skuldabréf'!L121</f>
        <v>0</v>
      </c>
      <c r="C3568" s="503" t="s">
        <v>5448</v>
      </c>
      <c r="D3568" s="512"/>
      <c r="F3568" s="547"/>
      <c r="G3568" s="547">
        <f t="shared" si="112"/>
        <v>0</v>
      </c>
      <c r="H3568" s="547">
        <f t="shared" si="113"/>
        <v>0</v>
      </c>
    </row>
    <row r="3569" spans="1:8" x14ac:dyDescent="0.25">
      <c r="A3569" s="396" t="e">
        <f>"INN."&amp;EIGNIR!$B$3&amp;C3569</f>
        <v>#N/A</v>
      </c>
      <c r="B3569" s="511">
        <f>'Sundurliðun Skuldabréf'!L122</f>
        <v>0</v>
      </c>
      <c r="C3569" s="503" t="s">
        <v>5449</v>
      </c>
      <c r="D3569" s="512"/>
      <c r="F3569" s="547"/>
      <c r="G3569" s="547">
        <f t="shared" si="112"/>
        <v>0</v>
      </c>
      <c r="H3569" s="547">
        <f t="shared" si="113"/>
        <v>0</v>
      </c>
    </row>
    <row r="3570" spans="1:8" x14ac:dyDescent="0.25">
      <c r="A3570" s="396" t="e">
        <f>"INN."&amp;EIGNIR!$B$3&amp;C3570</f>
        <v>#N/A</v>
      </c>
      <c r="B3570" s="511">
        <f>'Sundurliðun Skuldabréf'!M5</f>
        <v>0</v>
      </c>
      <c r="C3570" s="503" t="s">
        <v>5450</v>
      </c>
      <c r="D3570" s="512" t="s">
        <v>5451</v>
      </c>
      <c r="F3570" s="547"/>
      <c r="G3570" s="547">
        <f t="shared" si="112"/>
        <v>0</v>
      </c>
      <c r="H3570" s="547">
        <f t="shared" si="113"/>
        <v>0</v>
      </c>
    </row>
    <row r="3571" spans="1:8" x14ac:dyDescent="0.25">
      <c r="A3571" s="396" t="e">
        <f>"INN."&amp;EIGNIR!$B$3&amp;C3571</f>
        <v>#N/A</v>
      </c>
      <c r="B3571" s="511">
        <f>'Sundurliðun Skuldabréf'!M45</f>
        <v>0</v>
      </c>
      <c r="C3571" s="503" t="s">
        <v>5452</v>
      </c>
      <c r="D3571" s="512"/>
      <c r="F3571" s="547"/>
      <c r="G3571" s="547">
        <f t="shared" si="112"/>
        <v>0</v>
      </c>
      <c r="H3571" s="547">
        <f t="shared" si="113"/>
        <v>0</v>
      </c>
    </row>
    <row r="3572" spans="1:8" x14ac:dyDescent="0.25">
      <c r="A3572" s="396" t="e">
        <f>"INN."&amp;EIGNIR!$B$3&amp;C3572</f>
        <v>#N/A</v>
      </c>
      <c r="B3572" s="511">
        <f>'Sundurliðun Skuldabréf'!M46</f>
        <v>0</v>
      </c>
      <c r="C3572" s="503" t="s">
        <v>5453</v>
      </c>
      <c r="D3572" s="512"/>
      <c r="F3572" s="547"/>
      <c r="G3572" s="547">
        <f t="shared" si="112"/>
        <v>0</v>
      </c>
      <c r="H3572" s="547">
        <f t="shared" si="113"/>
        <v>0</v>
      </c>
    </row>
    <row r="3573" spans="1:8" x14ac:dyDescent="0.25">
      <c r="A3573" s="396" t="e">
        <f>"INN."&amp;EIGNIR!$B$3&amp;C3573</f>
        <v>#N/A</v>
      </c>
      <c r="B3573" s="511">
        <f>'Sundurliðun Skuldabréf'!M60</f>
        <v>0</v>
      </c>
      <c r="C3573" s="503" t="s">
        <v>5454</v>
      </c>
      <c r="D3573" s="512"/>
      <c r="F3573" s="547"/>
      <c r="G3573" s="547">
        <f t="shared" si="112"/>
        <v>0</v>
      </c>
      <c r="H3573" s="547">
        <f t="shared" si="113"/>
        <v>0</v>
      </c>
    </row>
    <row r="3574" spans="1:8" x14ac:dyDescent="0.25">
      <c r="A3574" s="396" t="e">
        <f>"INN."&amp;EIGNIR!$B$3&amp;C3574</f>
        <v>#N/A</v>
      </c>
      <c r="B3574" s="511">
        <f>'Sundurliðun Skuldabréf'!M61</f>
        <v>0</v>
      </c>
      <c r="C3574" s="503" t="s">
        <v>5455</v>
      </c>
      <c r="D3574" s="512"/>
      <c r="F3574" s="547"/>
      <c r="G3574" s="547">
        <f t="shared" si="112"/>
        <v>0</v>
      </c>
      <c r="H3574" s="547">
        <f t="shared" si="113"/>
        <v>0</v>
      </c>
    </row>
    <row r="3575" spans="1:8" x14ac:dyDescent="0.25">
      <c r="A3575" s="396" t="e">
        <f>"INN."&amp;EIGNIR!$B$3&amp;C3575</f>
        <v>#N/A</v>
      </c>
      <c r="B3575" s="511">
        <f>'Sundurliðun Skuldabréf'!M62</f>
        <v>0</v>
      </c>
      <c r="C3575" s="503" t="s">
        <v>5456</v>
      </c>
      <c r="D3575" s="512"/>
      <c r="F3575" s="547"/>
      <c r="G3575" s="547">
        <f t="shared" si="112"/>
        <v>0</v>
      </c>
      <c r="H3575" s="547">
        <f t="shared" si="113"/>
        <v>0</v>
      </c>
    </row>
    <row r="3576" spans="1:8" x14ac:dyDescent="0.25">
      <c r="A3576" s="396" t="e">
        <f>"INN."&amp;EIGNIR!$B$3&amp;C3576</f>
        <v>#N/A</v>
      </c>
      <c r="B3576" s="511">
        <f>'Sundurliðun Skuldabréf'!M63</f>
        <v>0</v>
      </c>
      <c r="C3576" s="503" t="s">
        <v>5457</v>
      </c>
      <c r="D3576" s="512"/>
      <c r="F3576" s="547"/>
      <c r="G3576" s="547">
        <f t="shared" si="112"/>
        <v>0</v>
      </c>
      <c r="H3576" s="547">
        <f t="shared" si="113"/>
        <v>0</v>
      </c>
    </row>
    <row r="3577" spans="1:8" x14ac:dyDescent="0.25">
      <c r="A3577" s="396" t="e">
        <f>"INN."&amp;EIGNIR!$B$3&amp;C3577</f>
        <v>#N/A</v>
      </c>
      <c r="B3577" s="511">
        <f>'Sundurliðun Skuldabréf'!M64</f>
        <v>0</v>
      </c>
      <c r="C3577" s="503" t="s">
        <v>5458</v>
      </c>
      <c r="D3577" s="512"/>
      <c r="F3577" s="547"/>
      <c r="G3577" s="547">
        <f t="shared" si="112"/>
        <v>0</v>
      </c>
      <c r="H3577" s="547">
        <f t="shared" si="113"/>
        <v>0</v>
      </c>
    </row>
    <row r="3578" spans="1:8" x14ac:dyDescent="0.25">
      <c r="A3578" s="396" t="e">
        <f>"INN."&amp;EIGNIR!$B$3&amp;C3578</f>
        <v>#N/A</v>
      </c>
      <c r="B3578" s="511">
        <f>'Sundurliðun Skuldabréf'!M65</f>
        <v>0</v>
      </c>
      <c r="C3578" s="503" t="s">
        <v>5459</v>
      </c>
      <c r="D3578" s="512"/>
      <c r="F3578" s="547"/>
      <c r="G3578" s="547">
        <f t="shared" si="112"/>
        <v>0</v>
      </c>
      <c r="H3578" s="547">
        <f t="shared" si="113"/>
        <v>0</v>
      </c>
    </row>
    <row r="3579" spans="1:8" x14ac:dyDescent="0.25">
      <c r="A3579" s="396" t="e">
        <f>"INN."&amp;EIGNIR!$B$3&amp;C3579</f>
        <v>#N/A</v>
      </c>
      <c r="B3579" s="511">
        <f>'Sundurliðun Skuldabréf'!M66</f>
        <v>0</v>
      </c>
      <c r="C3579" s="503" t="s">
        <v>5460</v>
      </c>
      <c r="D3579" s="512"/>
      <c r="F3579" s="547"/>
      <c r="G3579" s="547">
        <f t="shared" si="112"/>
        <v>0</v>
      </c>
      <c r="H3579" s="547">
        <f t="shared" si="113"/>
        <v>0</v>
      </c>
    </row>
    <row r="3580" spans="1:8" x14ac:dyDescent="0.25">
      <c r="A3580" s="396" t="e">
        <f>"INN."&amp;EIGNIR!$B$3&amp;C3580</f>
        <v>#N/A</v>
      </c>
      <c r="B3580" s="511">
        <f>'Sundurliðun Skuldabréf'!M67</f>
        <v>0</v>
      </c>
      <c r="C3580" s="503" t="s">
        <v>5461</v>
      </c>
      <c r="D3580" s="512"/>
      <c r="F3580" s="547"/>
      <c r="G3580" s="547">
        <f t="shared" si="112"/>
        <v>0</v>
      </c>
      <c r="H3580" s="547">
        <f t="shared" si="113"/>
        <v>0</v>
      </c>
    </row>
    <row r="3581" spans="1:8" x14ac:dyDescent="0.25">
      <c r="A3581" s="396" t="e">
        <f>"INN."&amp;EIGNIR!$B$3&amp;C3581</f>
        <v>#N/A</v>
      </c>
      <c r="B3581" s="511">
        <f>'Sundurliðun Skuldabréf'!M68</f>
        <v>0</v>
      </c>
      <c r="C3581" s="503" t="s">
        <v>5462</v>
      </c>
      <c r="D3581" s="512"/>
      <c r="F3581" s="547"/>
      <c r="G3581" s="547">
        <f t="shared" si="112"/>
        <v>0</v>
      </c>
      <c r="H3581" s="547">
        <f t="shared" si="113"/>
        <v>0</v>
      </c>
    </row>
    <row r="3582" spans="1:8" x14ac:dyDescent="0.25">
      <c r="A3582" s="396" t="e">
        <f>"INN."&amp;EIGNIR!$B$3&amp;C3582</f>
        <v>#N/A</v>
      </c>
      <c r="B3582" s="511">
        <f>'Sundurliðun Skuldabréf'!M69</f>
        <v>0</v>
      </c>
      <c r="C3582" s="503" t="s">
        <v>5463</v>
      </c>
      <c r="D3582" s="512"/>
      <c r="F3582" s="547"/>
      <c r="G3582" s="547">
        <f t="shared" si="112"/>
        <v>0</v>
      </c>
      <c r="H3582" s="547">
        <f t="shared" si="113"/>
        <v>0</v>
      </c>
    </row>
    <row r="3583" spans="1:8" x14ac:dyDescent="0.25">
      <c r="A3583" s="396" t="e">
        <f>"INN."&amp;EIGNIR!$B$3&amp;C3583</f>
        <v>#N/A</v>
      </c>
      <c r="B3583" s="511">
        <f>'Sundurliðun Skuldabréf'!M70</f>
        <v>0</v>
      </c>
      <c r="C3583" s="503" t="s">
        <v>5464</v>
      </c>
      <c r="D3583" s="512"/>
      <c r="F3583" s="547"/>
      <c r="G3583" s="547">
        <f t="shared" si="112"/>
        <v>0</v>
      </c>
      <c r="H3583" s="547">
        <f t="shared" si="113"/>
        <v>0</v>
      </c>
    </row>
    <row r="3584" spans="1:8" x14ac:dyDescent="0.25">
      <c r="A3584" s="396" t="e">
        <f>"INN."&amp;EIGNIR!$B$3&amp;C3584</f>
        <v>#N/A</v>
      </c>
      <c r="B3584" s="511">
        <f>'Sundurliðun Skuldabréf'!M71</f>
        <v>0</v>
      </c>
      <c r="C3584" s="503" t="s">
        <v>5465</v>
      </c>
      <c r="D3584" s="512"/>
      <c r="F3584" s="547"/>
      <c r="G3584" s="547">
        <f t="shared" ref="G3584:G3647" si="114">+F3584-B3584</f>
        <v>0</v>
      </c>
      <c r="H3584" s="547">
        <f t="shared" si="113"/>
        <v>0</v>
      </c>
    </row>
    <row r="3585" spans="1:8" x14ac:dyDescent="0.25">
      <c r="A3585" s="396" t="e">
        <f>"INN."&amp;EIGNIR!$B$3&amp;C3585</f>
        <v>#N/A</v>
      </c>
      <c r="B3585" s="511">
        <f>'Sundurliðun Skuldabréf'!M72</f>
        <v>0</v>
      </c>
      <c r="C3585" s="503" t="s">
        <v>5466</v>
      </c>
      <c r="D3585" s="512"/>
      <c r="F3585" s="547"/>
      <c r="G3585" s="547">
        <f t="shared" si="114"/>
        <v>0</v>
      </c>
      <c r="H3585" s="547">
        <f t="shared" ref="H3585:H3648" si="115">+ABS(G3585)</f>
        <v>0</v>
      </c>
    </row>
    <row r="3586" spans="1:8" x14ac:dyDescent="0.25">
      <c r="A3586" s="396" t="e">
        <f>"INN."&amp;EIGNIR!$B$3&amp;C3586</f>
        <v>#N/A</v>
      </c>
      <c r="B3586" s="511">
        <f>'Sundurliðun Skuldabréf'!M73</f>
        <v>0</v>
      </c>
      <c r="C3586" s="503" t="s">
        <v>5467</v>
      </c>
      <c r="D3586" s="512"/>
      <c r="F3586" s="547"/>
      <c r="G3586" s="547">
        <f t="shared" si="114"/>
        <v>0</v>
      </c>
      <c r="H3586" s="547">
        <f t="shared" si="115"/>
        <v>0</v>
      </c>
    </row>
    <row r="3587" spans="1:8" x14ac:dyDescent="0.25">
      <c r="A3587" s="396" t="e">
        <f>"INN."&amp;EIGNIR!$B$3&amp;C3587</f>
        <v>#N/A</v>
      </c>
      <c r="B3587" s="511">
        <f>'Sundurliðun Skuldabréf'!M75</f>
        <v>0</v>
      </c>
      <c r="C3587" s="503" t="s">
        <v>5468</v>
      </c>
      <c r="D3587" s="512"/>
      <c r="F3587" s="547"/>
      <c r="G3587" s="547">
        <f t="shared" si="114"/>
        <v>0</v>
      </c>
      <c r="H3587" s="547">
        <f t="shared" si="115"/>
        <v>0</v>
      </c>
    </row>
    <row r="3588" spans="1:8" x14ac:dyDescent="0.25">
      <c r="A3588" s="396" t="e">
        <f>"INN."&amp;EIGNIR!$B$3&amp;C3588</f>
        <v>#N/A</v>
      </c>
      <c r="B3588" s="511">
        <f>'Sundurliðun Skuldabréf'!M76</f>
        <v>0</v>
      </c>
      <c r="C3588" s="503" t="s">
        <v>5469</v>
      </c>
      <c r="D3588" s="512"/>
      <c r="F3588" s="547"/>
      <c r="G3588" s="547">
        <f t="shared" si="114"/>
        <v>0</v>
      </c>
      <c r="H3588" s="547">
        <f t="shared" si="115"/>
        <v>0</v>
      </c>
    </row>
    <row r="3589" spans="1:8" x14ac:dyDescent="0.25">
      <c r="A3589" s="396" t="e">
        <f>"INN."&amp;EIGNIR!$B$3&amp;C3589</f>
        <v>#N/A</v>
      </c>
      <c r="B3589" s="511">
        <f>'Sundurliðun Skuldabréf'!M77</f>
        <v>0</v>
      </c>
      <c r="C3589" s="503" t="s">
        <v>5470</v>
      </c>
      <c r="D3589" s="512"/>
      <c r="F3589" s="547"/>
      <c r="G3589" s="547">
        <f t="shared" si="114"/>
        <v>0</v>
      </c>
      <c r="H3589" s="547">
        <f t="shared" si="115"/>
        <v>0</v>
      </c>
    </row>
    <row r="3590" spans="1:8" x14ac:dyDescent="0.25">
      <c r="A3590" s="396" t="e">
        <f>"INN."&amp;EIGNIR!$B$3&amp;C3590</f>
        <v>#N/A</v>
      </c>
      <c r="B3590" s="511">
        <f>'Sundurliðun Skuldabréf'!M78</f>
        <v>0</v>
      </c>
      <c r="C3590" s="503" t="s">
        <v>5471</v>
      </c>
      <c r="D3590" s="512"/>
      <c r="F3590" s="547"/>
      <c r="G3590" s="547">
        <f t="shared" si="114"/>
        <v>0</v>
      </c>
      <c r="H3590" s="547">
        <f t="shared" si="115"/>
        <v>0</v>
      </c>
    </row>
    <row r="3591" spans="1:8" x14ac:dyDescent="0.25">
      <c r="A3591" s="396" t="e">
        <f>"INN."&amp;EIGNIR!$B$3&amp;C3591</f>
        <v>#N/A</v>
      </c>
      <c r="B3591" s="511">
        <f>'Sundurliðun Skuldabréf'!M79</f>
        <v>0</v>
      </c>
      <c r="C3591" s="503" t="s">
        <v>5472</v>
      </c>
      <c r="D3591" s="512"/>
      <c r="F3591" s="547"/>
      <c r="G3591" s="547">
        <f t="shared" si="114"/>
        <v>0</v>
      </c>
      <c r="H3591" s="547">
        <f t="shared" si="115"/>
        <v>0</v>
      </c>
    </row>
    <row r="3592" spans="1:8" x14ac:dyDescent="0.25">
      <c r="A3592" s="396" t="e">
        <f>"INN."&amp;EIGNIR!$B$3&amp;C3592</f>
        <v>#N/A</v>
      </c>
      <c r="B3592" s="511">
        <f>'Sundurliðun Skuldabréf'!M80</f>
        <v>0</v>
      </c>
      <c r="C3592" s="503" t="s">
        <v>5473</v>
      </c>
      <c r="D3592" s="512"/>
      <c r="F3592" s="547"/>
      <c r="G3592" s="547">
        <f t="shared" si="114"/>
        <v>0</v>
      </c>
      <c r="H3592" s="547">
        <f t="shared" si="115"/>
        <v>0</v>
      </c>
    </row>
    <row r="3593" spans="1:8" x14ac:dyDescent="0.25">
      <c r="A3593" s="396" t="e">
        <f>"INN."&amp;EIGNIR!$B$3&amp;C3593</f>
        <v>#N/A</v>
      </c>
      <c r="B3593" s="511">
        <f>'Sundurliðun Skuldabréf'!M81</f>
        <v>0</v>
      </c>
      <c r="C3593" s="503" t="s">
        <v>5474</v>
      </c>
      <c r="D3593" s="512"/>
      <c r="F3593" s="547"/>
      <c r="G3593" s="547">
        <f t="shared" si="114"/>
        <v>0</v>
      </c>
      <c r="H3593" s="547">
        <f t="shared" si="115"/>
        <v>0</v>
      </c>
    </row>
    <row r="3594" spans="1:8" x14ac:dyDescent="0.25">
      <c r="A3594" s="396" t="e">
        <f>"INN."&amp;EIGNIR!$B$3&amp;C3594</f>
        <v>#N/A</v>
      </c>
      <c r="B3594" s="511">
        <f>'Sundurliðun Skuldabréf'!M82</f>
        <v>0</v>
      </c>
      <c r="C3594" s="503" t="s">
        <v>5475</v>
      </c>
      <c r="D3594" s="512"/>
      <c r="F3594" s="547"/>
      <c r="G3594" s="547">
        <f t="shared" si="114"/>
        <v>0</v>
      </c>
      <c r="H3594" s="547">
        <f t="shared" si="115"/>
        <v>0</v>
      </c>
    </row>
    <row r="3595" spans="1:8" x14ac:dyDescent="0.25">
      <c r="A3595" s="396" t="e">
        <f>"INN."&amp;EIGNIR!$B$3&amp;C3595</f>
        <v>#N/A</v>
      </c>
      <c r="B3595" s="511">
        <f>'Sundurliðun Skuldabréf'!M83</f>
        <v>0</v>
      </c>
      <c r="C3595" s="503" t="s">
        <v>5476</v>
      </c>
      <c r="D3595" s="512"/>
      <c r="F3595" s="547"/>
      <c r="G3595" s="547">
        <f t="shared" si="114"/>
        <v>0</v>
      </c>
      <c r="H3595" s="547">
        <f t="shared" si="115"/>
        <v>0</v>
      </c>
    </row>
    <row r="3596" spans="1:8" x14ac:dyDescent="0.25">
      <c r="A3596" s="396" t="e">
        <f>"INN."&amp;EIGNIR!$B$3&amp;C3596</f>
        <v>#N/A</v>
      </c>
      <c r="B3596" s="511">
        <f>'Sundurliðun Skuldabréf'!M84</f>
        <v>0</v>
      </c>
      <c r="C3596" s="503" t="s">
        <v>5477</v>
      </c>
      <c r="D3596" s="512"/>
      <c r="F3596" s="547"/>
      <c r="G3596" s="547">
        <f t="shared" si="114"/>
        <v>0</v>
      </c>
      <c r="H3596" s="547">
        <f t="shared" si="115"/>
        <v>0</v>
      </c>
    </row>
    <row r="3597" spans="1:8" x14ac:dyDescent="0.25">
      <c r="A3597" s="396" t="e">
        <f>"INN."&amp;EIGNIR!$B$3&amp;C3597</f>
        <v>#N/A</v>
      </c>
      <c r="B3597" s="511">
        <f>'Sundurliðun Skuldabréf'!M85</f>
        <v>0</v>
      </c>
      <c r="C3597" s="503" t="s">
        <v>5478</v>
      </c>
      <c r="D3597" s="512"/>
      <c r="F3597" s="547"/>
      <c r="G3597" s="547">
        <f t="shared" si="114"/>
        <v>0</v>
      </c>
      <c r="H3597" s="547">
        <f t="shared" si="115"/>
        <v>0</v>
      </c>
    </row>
    <row r="3598" spans="1:8" x14ac:dyDescent="0.25">
      <c r="A3598" s="396" t="e">
        <f>"INN."&amp;EIGNIR!$B$3&amp;C3598</f>
        <v>#N/A</v>
      </c>
      <c r="B3598" s="511">
        <f>'Sundurliðun Skuldabréf'!M99</f>
        <v>0</v>
      </c>
      <c r="C3598" s="503" t="s">
        <v>5479</v>
      </c>
      <c r="D3598" s="512"/>
      <c r="F3598" s="547"/>
      <c r="G3598" s="547">
        <f t="shared" si="114"/>
        <v>0</v>
      </c>
      <c r="H3598" s="547">
        <f t="shared" si="115"/>
        <v>0</v>
      </c>
    </row>
    <row r="3599" spans="1:8" x14ac:dyDescent="0.25">
      <c r="A3599" s="396" t="e">
        <f>"INN."&amp;EIGNIR!$B$3&amp;C3599</f>
        <v>#N/A</v>
      </c>
      <c r="B3599" s="511">
        <f>'Sundurliðun Skuldabréf'!M100</f>
        <v>0</v>
      </c>
      <c r="C3599" s="503" t="s">
        <v>5480</v>
      </c>
      <c r="D3599" s="512"/>
      <c r="F3599" s="547"/>
      <c r="G3599" s="547">
        <f t="shared" si="114"/>
        <v>0</v>
      </c>
      <c r="H3599" s="547">
        <f t="shared" si="115"/>
        <v>0</v>
      </c>
    </row>
    <row r="3600" spans="1:8" x14ac:dyDescent="0.25">
      <c r="A3600" s="396" t="e">
        <f>"INN."&amp;EIGNIR!$B$3&amp;C3600</f>
        <v>#N/A</v>
      </c>
      <c r="B3600" s="511">
        <f>'Sundurliðun Skuldabréf'!M101</f>
        <v>0</v>
      </c>
      <c r="C3600" s="503" t="s">
        <v>5481</v>
      </c>
      <c r="D3600" s="512"/>
      <c r="F3600" s="547"/>
      <c r="G3600" s="547">
        <f t="shared" si="114"/>
        <v>0</v>
      </c>
      <c r="H3600" s="547">
        <f t="shared" si="115"/>
        <v>0</v>
      </c>
    </row>
    <row r="3601" spans="1:8" x14ac:dyDescent="0.25">
      <c r="A3601" s="396" t="e">
        <f>"INN."&amp;EIGNIR!$B$3&amp;C3601</f>
        <v>#N/A</v>
      </c>
      <c r="B3601" s="511">
        <f>'Sundurliðun Skuldabréf'!M102</f>
        <v>0</v>
      </c>
      <c r="C3601" s="503" t="s">
        <v>5482</v>
      </c>
      <c r="D3601" s="512"/>
      <c r="F3601" s="547"/>
      <c r="G3601" s="547">
        <f t="shared" si="114"/>
        <v>0</v>
      </c>
      <c r="H3601" s="547">
        <f t="shared" si="115"/>
        <v>0</v>
      </c>
    </row>
    <row r="3602" spans="1:8" x14ac:dyDescent="0.25">
      <c r="A3602" s="396" t="e">
        <f>"INN."&amp;EIGNIR!$B$3&amp;C3602</f>
        <v>#N/A</v>
      </c>
      <c r="B3602" s="511">
        <f>'Sundurliðun Skuldabréf'!M103</f>
        <v>0</v>
      </c>
      <c r="C3602" s="503" t="s">
        <v>5483</v>
      </c>
      <c r="D3602" s="512"/>
      <c r="F3602" s="547"/>
      <c r="G3602" s="547">
        <f t="shared" si="114"/>
        <v>0</v>
      </c>
      <c r="H3602" s="547">
        <f t="shared" si="115"/>
        <v>0</v>
      </c>
    </row>
    <row r="3603" spans="1:8" x14ac:dyDescent="0.25">
      <c r="A3603" s="396" t="e">
        <f>"INN."&amp;EIGNIR!$B$3&amp;C3603</f>
        <v>#N/A</v>
      </c>
      <c r="B3603" s="511">
        <f>'Sundurliðun Skuldabréf'!M104</f>
        <v>0</v>
      </c>
      <c r="C3603" s="503" t="s">
        <v>5484</v>
      </c>
      <c r="D3603" s="512"/>
      <c r="F3603" s="547"/>
      <c r="G3603" s="547">
        <f t="shared" si="114"/>
        <v>0</v>
      </c>
      <c r="H3603" s="547">
        <f t="shared" si="115"/>
        <v>0</v>
      </c>
    </row>
    <row r="3604" spans="1:8" x14ac:dyDescent="0.25">
      <c r="A3604" s="396" t="e">
        <f>"INN."&amp;EIGNIR!$B$3&amp;C3604</f>
        <v>#N/A</v>
      </c>
      <c r="B3604" s="511">
        <f>'Sundurliðun Skuldabréf'!M105</f>
        <v>0</v>
      </c>
      <c r="C3604" s="503" t="s">
        <v>5485</v>
      </c>
      <c r="D3604" s="512"/>
      <c r="F3604" s="547"/>
      <c r="G3604" s="547">
        <f t="shared" si="114"/>
        <v>0</v>
      </c>
      <c r="H3604" s="547">
        <f t="shared" si="115"/>
        <v>0</v>
      </c>
    </row>
    <row r="3605" spans="1:8" x14ac:dyDescent="0.25">
      <c r="A3605" s="396" t="e">
        <f>"INN."&amp;EIGNIR!$B$3&amp;C3605</f>
        <v>#N/A</v>
      </c>
      <c r="B3605" s="511">
        <f>'Sundurliðun Skuldabréf'!M106</f>
        <v>0</v>
      </c>
      <c r="C3605" s="503" t="s">
        <v>5486</v>
      </c>
      <c r="D3605" s="512"/>
      <c r="F3605" s="547"/>
      <c r="G3605" s="547">
        <f t="shared" si="114"/>
        <v>0</v>
      </c>
      <c r="H3605" s="547">
        <f t="shared" si="115"/>
        <v>0</v>
      </c>
    </row>
    <row r="3606" spans="1:8" x14ac:dyDescent="0.25">
      <c r="A3606" s="396" t="e">
        <f>"INN."&amp;EIGNIR!$B$3&amp;C3606</f>
        <v>#N/A</v>
      </c>
      <c r="B3606" s="511">
        <f>'Sundurliðun Skuldabréf'!M107</f>
        <v>0</v>
      </c>
      <c r="C3606" s="503" t="s">
        <v>5487</v>
      </c>
      <c r="D3606" s="512"/>
      <c r="F3606" s="547"/>
      <c r="G3606" s="547">
        <f t="shared" si="114"/>
        <v>0</v>
      </c>
      <c r="H3606" s="547">
        <f t="shared" si="115"/>
        <v>0</v>
      </c>
    </row>
    <row r="3607" spans="1:8" x14ac:dyDescent="0.25">
      <c r="A3607" s="396" t="e">
        <f>"INN."&amp;EIGNIR!$B$3&amp;C3607</f>
        <v>#N/A</v>
      </c>
      <c r="B3607" s="511">
        <f>'Sundurliðun Skuldabréf'!M108</f>
        <v>0</v>
      </c>
      <c r="C3607" s="503" t="s">
        <v>5488</v>
      </c>
      <c r="D3607" s="512"/>
      <c r="F3607" s="547"/>
      <c r="G3607" s="547">
        <f t="shared" si="114"/>
        <v>0</v>
      </c>
      <c r="H3607" s="547">
        <f t="shared" si="115"/>
        <v>0</v>
      </c>
    </row>
    <row r="3608" spans="1:8" x14ac:dyDescent="0.25">
      <c r="A3608" s="396" t="e">
        <f>"INN."&amp;EIGNIR!$B$3&amp;C3608</f>
        <v>#N/A</v>
      </c>
      <c r="B3608" s="511">
        <f>'Sundurliðun Skuldabréf'!M109</f>
        <v>0</v>
      </c>
      <c r="C3608" s="503" t="s">
        <v>5489</v>
      </c>
      <c r="D3608" s="512"/>
      <c r="F3608" s="547"/>
      <c r="G3608" s="547">
        <f t="shared" si="114"/>
        <v>0</v>
      </c>
      <c r="H3608" s="547">
        <f t="shared" si="115"/>
        <v>0</v>
      </c>
    </row>
    <row r="3609" spans="1:8" x14ac:dyDescent="0.25">
      <c r="A3609" s="396" t="e">
        <f>"INN."&amp;EIGNIR!$B$3&amp;C3609</f>
        <v>#N/A</v>
      </c>
      <c r="B3609" s="511">
        <f>'Sundurliðun Skuldabréf'!M110</f>
        <v>0</v>
      </c>
      <c r="C3609" s="503" t="s">
        <v>5490</v>
      </c>
      <c r="D3609" s="512"/>
      <c r="F3609" s="547"/>
      <c r="G3609" s="547">
        <f t="shared" si="114"/>
        <v>0</v>
      </c>
      <c r="H3609" s="547">
        <f t="shared" si="115"/>
        <v>0</v>
      </c>
    </row>
    <row r="3610" spans="1:8" x14ac:dyDescent="0.25">
      <c r="A3610" s="396" t="e">
        <f>"INN."&amp;EIGNIR!$B$3&amp;C3610</f>
        <v>#N/A</v>
      </c>
      <c r="B3610" s="511">
        <f>'Sundurliðun Skuldabréf'!M111</f>
        <v>0</v>
      </c>
      <c r="C3610" s="503" t="s">
        <v>5491</v>
      </c>
      <c r="D3610" s="512"/>
      <c r="F3610" s="547"/>
      <c r="G3610" s="547">
        <f t="shared" si="114"/>
        <v>0</v>
      </c>
      <c r="H3610" s="547">
        <f t="shared" si="115"/>
        <v>0</v>
      </c>
    </row>
    <row r="3611" spans="1:8" x14ac:dyDescent="0.25">
      <c r="A3611" s="396" t="e">
        <f>"INN."&amp;EIGNIR!$B$3&amp;C3611</f>
        <v>#N/A</v>
      </c>
      <c r="B3611" s="511">
        <f>'Sundurliðun Skuldabréf'!M112</f>
        <v>0</v>
      </c>
      <c r="C3611" s="503" t="s">
        <v>5492</v>
      </c>
      <c r="D3611" s="512"/>
      <c r="F3611" s="547"/>
      <c r="G3611" s="547">
        <f t="shared" si="114"/>
        <v>0</v>
      </c>
      <c r="H3611" s="547">
        <f t="shared" si="115"/>
        <v>0</v>
      </c>
    </row>
    <row r="3612" spans="1:8" x14ac:dyDescent="0.25">
      <c r="A3612" s="396" t="e">
        <f>"INN."&amp;EIGNIR!$B$3&amp;C3612</f>
        <v>#N/A</v>
      </c>
      <c r="B3612" s="511">
        <f>'Sundurliðun Skuldabréf'!M114</f>
        <v>0</v>
      </c>
      <c r="C3612" s="503" t="s">
        <v>5493</v>
      </c>
      <c r="D3612" s="512"/>
      <c r="F3612" s="547"/>
      <c r="G3612" s="547">
        <f t="shared" si="114"/>
        <v>0</v>
      </c>
      <c r="H3612" s="547">
        <f t="shared" si="115"/>
        <v>0</v>
      </c>
    </row>
    <row r="3613" spans="1:8" x14ac:dyDescent="0.25">
      <c r="A3613" s="396" t="e">
        <f>"INN."&amp;EIGNIR!$B$3&amp;C3613</f>
        <v>#N/A</v>
      </c>
      <c r="B3613" s="511">
        <f>'Sundurliðun Skuldabréf'!M115</f>
        <v>0</v>
      </c>
      <c r="C3613" s="503" t="s">
        <v>5494</v>
      </c>
      <c r="D3613" s="512"/>
      <c r="F3613" s="547"/>
      <c r="G3613" s="547">
        <f t="shared" si="114"/>
        <v>0</v>
      </c>
      <c r="H3613" s="547">
        <f t="shared" si="115"/>
        <v>0</v>
      </c>
    </row>
    <row r="3614" spans="1:8" x14ac:dyDescent="0.25">
      <c r="A3614" s="396" t="e">
        <f>"INN."&amp;EIGNIR!$B$3&amp;C3614</f>
        <v>#N/A</v>
      </c>
      <c r="B3614" s="511">
        <f>'Sundurliðun Skuldabréf'!M116</f>
        <v>0</v>
      </c>
      <c r="C3614" s="503" t="s">
        <v>5495</v>
      </c>
      <c r="D3614" s="512"/>
      <c r="F3614" s="547"/>
      <c r="G3614" s="547">
        <f t="shared" si="114"/>
        <v>0</v>
      </c>
      <c r="H3614" s="547">
        <f t="shared" si="115"/>
        <v>0</v>
      </c>
    </row>
    <row r="3615" spans="1:8" x14ac:dyDescent="0.25">
      <c r="A3615" s="396" t="e">
        <f>"INN."&amp;EIGNIR!$B$3&amp;C3615</f>
        <v>#N/A</v>
      </c>
      <c r="B3615" s="511">
        <f>'Sundurliðun Skuldabréf'!M117</f>
        <v>0</v>
      </c>
      <c r="C3615" s="503" t="s">
        <v>5496</v>
      </c>
      <c r="D3615" s="512"/>
      <c r="F3615" s="547"/>
      <c r="G3615" s="547">
        <f t="shared" si="114"/>
        <v>0</v>
      </c>
      <c r="H3615" s="547">
        <f t="shared" si="115"/>
        <v>0</v>
      </c>
    </row>
    <row r="3616" spans="1:8" x14ac:dyDescent="0.25">
      <c r="A3616" s="396" t="e">
        <f>"INN."&amp;EIGNIR!$B$3&amp;C3616</f>
        <v>#N/A</v>
      </c>
      <c r="B3616" s="511">
        <f>'Sundurliðun Skuldabréf'!M118</f>
        <v>0</v>
      </c>
      <c r="C3616" s="503" t="s">
        <v>5497</v>
      </c>
      <c r="D3616" s="512"/>
      <c r="F3616" s="547"/>
      <c r="G3616" s="547">
        <f t="shared" si="114"/>
        <v>0</v>
      </c>
      <c r="H3616" s="547">
        <f t="shared" si="115"/>
        <v>0</v>
      </c>
    </row>
    <row r="3617" spans="1:8" x14ac:dyDescent="0.25">
      <c r="A3617" s="396" t="e">
        <f>"INN."&amp;EIGNIR!$B$3&amp;C3617</f>
        <v>#N/A</v>
      </c>
      <c r="B3617" s="511">
        <f>'Sundurliðun Skuldabréf'!M119</f>
        <v>0</v>
      </c>
      <c r="C3617" s="503" t="s">
        <v>5498</v>
      </c>
      <c r="D3617" s="512"/>
      <c r="F3617" s="547"/>
      <c r="G3617" s="547">
        <f t="shared" si="114"/>
        <v>0</v>
      </c>
      <c r="H3617" s="547">
        <f t="shared" si="115"/>
        <v>0</v>
      </c>
    </row>
    <row r="3618" spans="1:8" x14ac:dyDescent="0.25">
      <c r="A3618" s="396" t="e">
        <f>"INN."&amp;EIGNIR!$B$3&amp;C3618</f>
        <v>#N/A</v>
      </c>
      <c r="B3618" s="511">
        <f>'Sundurliðun Skuldabréf'!M120</f>
        <v>0</v>
      </c>
      <c r="C3618" s="503" t="s">
        <v>5499</v>
      </c>
      <c r="D3618" s="512"/>
      <c r="F3618" s="547"/>
      <c r="G3618" s="547">
        <f t="shared" si="114"/>
        <v>0</v>
      </c>
      <c r="H3618" s="547">
        <f t="shared" si="115"/>
        <v>0</v>
      </c>
    </row>
    <row r="3619" spans="1:8" x14ac:dyDescent="0.25">
      <c r="A3619" s="396" t="e">
        <f>"INN."&amp;EIGNIR!$B$3&amp;C3619</f>
        <v>#N/A</v>
      </c>
      <c r="B3619" s="511">
        <f>'Sundurliðun Skuldabréf'!M121</f>
        <v>0</v>
      </c>
      <c r="C3619" s="503" t="s">
        <v>5500</v>
      </c>
      <c r="D3619" s="512"/>
      <c r="F3619" s="547"/>
      <c r="G3619" s="547">
        <f t="shared" si="114"/>
        <v>0</v>
      </c>
      <c r="H3619" s="547">
        <f t="shared" si="115"/>
        <v>0</v>
      </c>
    </row>
    <row r="3620" spans="1:8" x14ac:dyDescent="0.25">
      <c r="A3620" s="396" t="e">
        <f>"INN."&amp;EIGNIR!$B$3&amp;C3620</f>
        <v>#N/A</v>
      </c>
      <c r="B3620" s="511">
        <f>'Sundurliðun Skuldabréf'!M122</f>
        <v>0</v>
      </c>
      <c r="C3620" s="503" t="s">
        <v>5501</v>
      </c>
      <c r="D3620" s="512"/>
      <c r="F3620" s="547"/>
      <c r="G3620" s="547">
        <f t="shared" si="114"/>
        <v>0</v>
      </c>
      <c r="H3620" s="547">
        <f t="shared" si="115"/>
        <v>0</v>
      </c>
    </row>
    <row r="3621" spans="1:8" x14ac:dyDescent="0.25">
      <c r="A3621" s="396" t="e">
        <f>"INN."&amp;EIGNIR!$B$3&amp;C3621</f>
        <v>#N/A</v>
      </c>
      <c r="B3621" s="511">
        <f>'Sundurliðun Skuldabréf'!N5</f>
        <v>0</v>
      </c>
      <c r="C3621" s="503" t="s">
        <v>5502</v>
      </c>
      <c r="D3621" s="512" t="s">
        <v>5503</v>
      </c>
      <c r="F3621" s="547"/>
      <c r="G3621" s="547">
        <f t="shared" si="114"/>
        <v>0</v>
      </c>
      <c r="H3621" s="547">
        <f t="shared" si="115"/>
        <v>0</v>
      </c>
    </row>
    <row r="3622" spans="1:8" x14ac:dyDescent="0.25">
      <c r="A3622" s="396" t="e">
        <f>"INN."&amp;EIGNIR!$B$3&amp;C3622</f>
        <v>#N/A</v>
      </c>
      <c r="B3622" s="511">
        <f>'Sundurliðun Skuldabréf'!N45</f>
        <v>0</v>
      </c>
      <c r="C3622" s="503" t="s">
        <v>5504</v>
      </c>
      <c r="D3622" s="512"/>
      <c r="F3622" s="547"/>
      <c r="G3622" s="547">
        <f t="shared" si="114"/>
        <v>0</v>
      </c>
      <c r="H3622" s="547">
        <f t="shared" si="115"/>
        <v>0</v>
      </c>
    </row>
    <row r="3623" spans="1:8" x14ac:dyDescent="0.25">
      <c r="A3623" s="396" t="e">
        <f>"INN."&amp;EIGNIR!$B$3&amp;C3623</f>
        <v>#N/A</v>
      </c>
      <c r="B3623" s="511">
        <f>'Sundurliðun Skuldabréf'!N46</f>
        <v>0</v>
      </c>
      <c r="C3623" s="503" t="s">
        <v>5505</v>
      </c>
      <c r="D3623" s="512"/>
      <c r="F3623" s="547"/>
      <c r="G3623" s="547">
        <f t="shared" si="114"/>
        <v>0</v>
      </c>
      <c r="H3623" s="547">
        <f t="shared" si="115"/>
        <v>0</v>
      </c>
    </row>
    <row r="3624" spans="1:8" x14ac:dyDescent="0.25">
      <c r="A3624" s="396" t="e">
        <f>"INN."&amp;EIGNIR!$B$3&amp;C3624</f>
        <v>#N/A</v>
      </c>
      <c r="B3624" s="511">
        <f>'Sundurliðun Skuldabréf'!N60</f>
        <v>0</v>
      </c>
      <c r="C3624" s="503" t="s">
        <v>5506</v>
      </c>
      <c r="D3624" s="512"/>
      <c r="F3624" s="547"/>
      <c r="G3624" s="547">
        <f t="shared" si="114"/>
        <v>0</v>
      </c>
      <c r="H3624" s="547">
        <f t="shared" si="115"/>
        <v>0</v>
      </c>
    </row>
    <row r="3625" spans="1:8" x14ac:dyDescent="0.25">
      <c r="A3625" s="396" t="e">
        <f>"INN."&amp;EIGNIR!$B$3&amp;C3625</f>
        <v>#N/A</v>
      </c>
      <c r="B3625" s="511">
        <f>'Sundurliðun Skuldabréf'!N61</f>
        <v>0</v>
      </c>
      <c r="C3625" s="503" t="s">
        <v>5507</v>
      </c>
      <c r="D3625" s="512"/>
      <c r="F3625" s="547"/>
      <c r="G3625" s="547">
        <f t="shared" si="114"/>
        <v>0</v>
      </c>
      <c r="H3625" s="547">
        <f t="shared" si="115"/>
        <v>0</v>
      </c>
    </row>
    <row r="3626" spans="1:8" x14ac:dyDescent="0.25">
      <c r="A3626" s="396" t="e">
        <f>"INN."&amp;EIGNIR!$B$3&amp;C3626</f>
        <v>#N/A</v>
      </c>
      <c r="B3626" s="511">
        <f>'Sundurliðun Skuldabréf'!N62</f>
        <v>0</v>
      </c>
      <c r="C3626" s="503" t="s">
        <v>5508</v>
      </c>
      <c r="D3626" s="512"/>
      <c r="F3626" s="547"/>
      <c r="G3626" s="547">
        <f t="shared" si="114"/>
        <v>0</v>
      </c>
      <c r="H3626" s="547">
        <f t="shared" si="115"/>
        <v>0</v>
      </c>
    </row>
    <row r="3627" spans="1:8" x14ac:dyDescent="0.25">
      <c r="A3627" s="396" t="e">
        <f>"INN."&amp;EIGNIR!$B$3&amp;C3627</f>
        <v>#N/A</v>
      </c>
      <c r="B3627" s="511">
        <f>'Sundurliðun Skuldabréf'!N63</f>
        <v>0</v>
      </c>
      <c r="C3627" s="503" t="s">
        <v>5509</v>
      </c>
      <c r="D3627" s="512"/>
      <c r="F3627" s="547"/>
      <c r="G3627" s="547">
        <f t="shared" si="114"/>
        <v>0</v>
      </c>
      <c r="H3627" s="547">
        <f t="shared" si="115"/>
        <v>0</v>
      </c>
    </row>
    <row r="3628" spans="1:8" x14ac:dyDescent="0.25">
      <c r="A3628" s="396" t="e">
        <f>"INN."&amp;EIGNIR!$B$3&amp;C3628</f>
        <v>#N/A</v>
      </c>
      <c r="B3628" s="511">
        <f>'Sundurliðun Skuldabréf'!N64</f>
        <v>0</v>
      </c>
      <c r="C3628" s="503" t="s">
        <v>5510</v>
      </c>
      <c r="D3628" s="512"/>
      <c r="F3628" s="547"/>
      <c r="G3628" s="547">
        <f t="shared" si="114"/>
        <v>0</v>
      </c>
      <c r="H3628" s="547">
        <f t="shared" si="115"/>
        <v>0</v>
      </c>
    </row>
    <row r="3629" spans="1:8" x14ac:dyDescent="0.25">
      <c r="A3629" s="396" t="e">
        <f>"INN."&amp;EIGNIR!$B$3&amp;C3629</f>
        <v>#N/A</v>
      </c>
      <c r="B3629" s="511">
        <f>'Sundurliðun Skuldabréf'!N65</f>
        <v>0</v>
      </c>
      <c r="C3629" s="503" t="s">
        <v>5511</v>
      </c>
      <c r="D3629" s="512"/>
      <c r="F3629" s="547"/>
      <c r="G3629" s="547">
        <f t="shared" si="114"/>
        <v>0</v>
      </c>
      <c r="H3629" s="547">
        <f t="shared" si="115"/>
        <v>0</v>
      </c>
    </row>
    <row r="3630" spans="1:8" x14ac:dyDescent="0.25">
      <c r="A3630" s="396" t="e">
        <f>"INN."&amp;EIGNIR!$B$3&amp;C3630</f>
        <v>#N/A</v>
      </c>
      <c r="B3630" s="511">
        <f>'Sundurliðun Skuldabréf'!N66</f>
        <v>0</v>
      </c>
      <c r="C3630" s="503" t="s">
        <v>5512</v>
      </c>
      <c r="D3630" s="512"/>
      <c r="F3630" s="547"/>
      <c r="G3630" s="547">
        <f t="shared" si="114"/>
        <v>0</v>
      </c>
      <c r="H3630" s="547">
        <f t="shared" si="115"/>
        <v>0</v>
      </c>
    </row>
    <row r="3631" spans="1:8" x14ac:dyDescent="0.25">
      <c r="A3631" s="396" t="e">
        <f>"INN."&amp;EIGNIR!$B$3&amp;C3631</f>
        <v>#N/A</v>
      </c>
      <c r="B3631" s="511">
        <f>'Sundurliðun Skuldabréf'!N67</f>
        <v>0</v>
      </c>
      <c r="C3631" s="503" t="s">
        <v>5513</v>
      </c>
      <c r="D3631" s="512"/>
      <c r="F3631" s="547"/>
      <c r="G3631" s="547">
        <f t="shared" si="114"/>
        <v>0</v>
      </c>
      <c r="H3631" s="547">
        <f t="shared" si="115"/>
        <v>0</v>
      </c>
    </row>
    <row r="3632" spans="1:8" x14ac:dyDescent="0.25">
      <c r="A3632" s="396" t="e">
        <f>"INN."&amp;EIGNIR!$B$3&amp;C3632</f>
        <v>#N/A</v>
      </c>
      <c r="B3632" s="511">
        <f>'Sundurliðun Skuldabréf'!N68</f>
        <v>0</v>
      </c>
      <c r="C3632" s="503" t="s">
        <v>5514</v>
      </c>
      <c r="D3632" s="512"/>
      <c r="F3632" s="547"/>
      <c r="G3632" s="547">
        <f t="shared" si="114"/>
        <v>0</v>
      </c>
      <c r="H3632" s="547">
        <f t="shared" si="115"/>
        <v>0</v>
      </c>
    </row>
    <row r="3633" spans="1:8" x14ac:dyDescent="0.25">
      <c r="A3633" s="396" t="e">
        <f>"INN."&amp;EIGNIR!$B$3&amp;C3633</f>
        <v>#N/A</v>
      </c>
      <c r="B3633" s="511">
        <f>'Sundurliðun Skuldabréf'!N69</f>
        <v>0</v>
      </c>
      <c r="C3633" s="503" t="s">
        <v>5515</v>
      </c>
      <c r="D3633" s="512"/>
      <c r="F3633" s="547"/>
      <c r="G3633" s="547">
        <f t="shared" si="114"/>
        <v>0</v>
      </c>
      <c r="H3633" s="547">
        <f t="shared" si="115"/>
        <v>0</v>
      </c>
    </row>
    <row r="3634" spans="1:8" x14ac:dyDescent="0.25">
      <c r="A3634" s="396" t="e">
        <f>"INN."&amp;EIGNIR!$B$3&amp;C3634</f>
        <v>#N/A</v>
      </c>
      <c r="B3634" s="511">
        <f>'Sundurliðun Skuldabréf'!N70</f>
        <v>0</v>
      </c>
      <c r="C3634" s="503" t="s">
        <v>5516</v>
      </c>
      <c r="D3634" s="512"/>
      <c r="F3634" s="547"/>
      <c r="G3634" s="547">
        <f t="shared" si="114"/>
        <v>0</v>
      </c>
      <c r="H3634" s="547">
        <f t="shared" si="115"/>
        <v>0</v>
      </c>
    </row>
    <row r="3635" spans="1:8" x14ac:dyDescent="0.25">
      <c r="A3635" s="396" t="e">
        <f>"INN."&amp;EIGNIR!$B$3&amp;C3635</f>
        <v>#N/A</v>
      </c>
      <c r="B3635" s="511">
        <f>'Sundurliðun Skuldabréf'!N71</f>
        <v>0</v>
      </c>
      <c r="C3635" s="503" t="s">
        <v>5517</v>
      </c>
      <c r="D3635" s="512"/>
      <c r="F3635" s="547"/>
      <c r="G3635" s="547">
        <f t="shared" si="114"/>
        <v>0</v>
      </c>
      <c r="H3635" s="547">
        <f t="shared" si="115"/>
        <v>0</v>
      </c>
    </row>
    <row r="3636" spans="1:8" x14ac:dyDescent="0.25">
      <c r="A3636" s="396" t="e">
        <f>"INN."&amp;EIGNIR!$B$3&amp;C3636</f>
        <v>#N/A</v>
      </c>
      <c r="B3636" s="511">
        <f>'Sundurliðun Skuldabréf'!N72</f>
        <v>0</v>
      </c>
      <c r="C3636" s="503" t="s">
        <v>5518</v>
      </c>
      <c r="D3636" s="512"/>
      <c r="F3636" s="547"/>
      <c r="G3636" s="547">
        <f t="shared" si="114"/>
        <v>0</v>
      </c>
      <c r="H3636" s="547">
        <f t="shared" si="115"/>
        <v>0</v>
      </c>
    </row>
    <row r="3637" spans="1:8" x14ac:dyDescent="0.25">
      <c r="A3637" s="396" t="e">
        <f>"INN."&amp;EIGNIR!$B$3&amp;C3637</f>
        <v>#N/A</v>
      </c>
      <c r="B3637" s="511">
        <f>'Sundurliðun Skuldabréf'!N73</f>
        <v>0</v>
      </c>
      <c r="C3637" s="503" t="s">
        <v>5519</v>
      </c>
      <c r="D3637" s="512"/>
      <c r="F3637" s="547"/>
      <c r="G3637" s="547">
        <f t="shared" si="114"/>
        <v>0</v>
      </c>
      <c r="H3637" s="547">
        <f t="shared" si="115"/>
        <v>0</v>
      </c>
    </row>
    <row r="3638" spans="1:8" x14ac:dyDescent="0.25">
      <c r="A3638" s="396" t="e">
        <f>"INN."&amp;EIGNIR!$B$3&amp;C3638</f>
        <v>#N/A</v>
      </c>
      <c r="B3638" s="511">
        <f>'Sundurliðun Skuldabréf'!N75</f>
        <v>0</v>
      </c>
      <c r="C3638" s="503" t="s">
        <v>5520</v>
      </c>
      <c r="D3638" s="512"/>
      <c r="F3638" s="547"/>
      <c r="G3638" s="547">
        <f t="shared" si="114"/>
        <v>0</v>
      </c>
      <c r="H3638" s="547">
        <f t="shared" si="115"/>
        <v>0</v>
      </c>
    </row>
    <row r="3639" spans="1:8" x14ac:dyDescent="0.25">
      <c r="A3639" s="396" t="e">
        <f>"INN."&amp;EIGNIR!$B$3&amp;C3639</f>
        <v>#N/A</v>
      </c>
      <c r="B3639" s="511">
        <f>'Sundurliðun Skuldabréf'!N76</f>
        <v>0</v>
      </c>
      <c r="C3639" s="503" t="s">
        <v>5521</v>
      </c>
      <c r="D3639" s="512"/>
      <c r="F3639" s="547"/>
      <c r="G3639" s="547">
        <f t="shared" si="114"/>
        <v>0</v>
      </c>
      <c r="H3639" s="547">
        <f t="shared" si="115"/>
        <v>0</v>
      </c>
    </row>
    <row r="3640" spans="1:8" x14ac:dyDescent="0.25">
      <c r="A3640" s="396" t="e">
        <f>"INN."&amp;EIGNIR!$B$3&amp;C3640</f>
        <v>#N/A</v>
      </c>
      <c r="B3640" s="511">
        <f>'Sundurliðun Skuldabréf'!N77</f>
        <v>0</v>
      </c>
      <c r="C3640" s="503" t="s">
        <v>5522</v>
      </c>
      <c r="D3640" s="512"/>
      <c r="F3640" s="547"/>
      <c r="G3640" s="547">
        <f t="shared" si="114"/>
        <v>0</v>
      </c>
      <c r="H3640" s="547">
        <f t="shared" si="115"/>
        <v>0</v>
      </c>
    </row>
    <row r="3641" spans="1:8" x14ac:dyDescent="0.25">
      <c r="A3641" s="396" t="e">
        <f>"INN."&amp;EIGNIR!$B$3&amp;C3641</f>
        <v>#N/A</v>
      </c>
      <c r="B3641" s="511">
        <f>'Sundurliðun Skuldabréf'!N78</f>
        <v>0</v>
      </c>
      <c r="C3641" s="503" t="s">
        <v>5523</v>
      </c>
      <c r="D3641" s="512"/>
      <c r="F3641" s="547"/>
      <c r="G3641" s="547">
        <f t="shared" si="114"/>
        <v>0</v>
      </c>
      <c r="H3641" s="547">
        <f t="shared" si="115"/>
        <v>0</v>
      </c>
    </row>
    <row r="3642" spans="1:8" x14ac:dyDescent="0.25">
      <c r="A3642" s="396" t="e">
        <f>"INN."&amp;EIGNIR!$B$3&amp;C3642</f>
        <v>#N/A</v>
      </c>
      <c r="B3642" s="511">
        <f>'Sundurliðun Skuldabréf'!N79</f>
        <v>0</v>
      </c>
      <c r="C3642" s="503" t="s">
        <v>5524</v>
      </c>
      <c r="D3642" s="512"/>
      <c r="F3642" s="547"/>
      <c r="G3642" s="547">
        <f t="shared" si="114"/>
        <v>0</v>
      </c>
      <c r="H3642" s="547">
        <f t="shared" si="115"/>
        <v>0</v>
      </c>
    </row>
    <row r="3643" spans="1:8" x14ac:dyDescent="0.25">
      <c r="A3643" s="396" t="e">
        <f>"INN."&amp;EIGNIR!$B$3&amp;C3643</f>
        <v>#N/A</v>
      </c>
      <c r="B3643" s="511">
        <f>'Sundurliðun Skuldabréf'!N80</f>
        <v>0</v>
      </c>
      <c r="C3643" s="503" t="s">
        <v>5525</v>
      </c>
      <c r="D3643" s="512"/>
      <c r="F3643" s="547"/>
      <c r="G3643" s="547">
        <f t="shared" si="114"/>
        <v>0</v>
      </c>
      <c r="H3643" s="547">
        <f t="shared" si="115"/>
        <v>0</v>
      </c>
    </row>
    <row r="3644" spans="1:8" x14ac:dyDescent="0.25">
      <c r="A3644" s="396" t="e">
        <f>"INN."&amp;EIGNIR!$B$3&amp;C3644</f>
        <v>#N/A</v>
      </c>
      <c r="B3644" s="511">
        <f>'Sundurliðun Skuldabréf'!N81</f>
        <v>0</v>
      </c>
      <c r="C3644" s="503" t="s">
        <v>5526</v>
      </c>
      <c r="D3644" s="512"/>
      <c r="F3644" s="547"/>
      <c r="G3644" s="547">
        <f t="shared" si="114"/>
        <v>0</v>
      </c>
      <c r="H3644" s="547">
        <f t="shared" si="115"/>
        <v>0</v>
      </c>
    </row>
    <row r="3645" spans="1:8" x14ac:dyDescent="0.25">
      <c r="A3645" s="396" t="e">
        <f>"INN."&amp;EIGNIR!$B$3&amp;C3645</f>
        <v>#N/A</v>
      </c>
      <c r="B3645" s="511">
        <f>'Sundurliðun Skuldabréf'!N82</f>
        <v>0</v>
      </c>
      <c r="C3645" s="503" t="s">
        <v>5527</v>
      </c>
      <c r="D3645" s="512"/>
      <c r="F3645" s="547"/>
      <c r="G3645" s="547">
        <f t="shared" si="114"/>
        <v>0</v>
      </c>
      <c r="H3645" s="547">
        <f t="shared" si="115"/>
        <v>0</v>
      </c>
    </row>
    <row r="3646" spans="1:8" x14ac:dyDescent="0.25">
      <c r="A3646" s="396" t="e">
        <f>"INN."&amp;EIGNIR!$B$3&amp;C3646</f>
        <v>#N/A</v>
      </c>
      <c r="B3646" s="511">
        <f>'Sundurliðun Skuldabréf'!N83</f>
        <v>0</v>
      </c>
      <c r="C3646" s="503" t="s">
        <v>5528</v>
      </c>
      <c r="D3646" s="512"/>
      <c r="F3646" s="547"/>
      <c r="G3646" s="547">
        <f t="shared" si="114"/>
        <v>0</v>
      </c>
      <c r="H3646" s="547">
        <f t="shared" si="115"/>
        <v>0</v>
      </c>
    </row>
    <row r="3647" spans="1:8" x14ac:dyDescent="0.25">
      <c r="A3647" s="396" t="e">
        <f>"INN."&amp;EIGNIR!$B$3&amp;C3647</f>
        <v>#N/A</v>
      </c>
      <c r="B3647" s="511">
        <f>'Sundurliðun Skuldabréf'!N84</f>
        <v>0</v>
      </c>
      <c r="C3647" s="503" t="s">
        <v>5529</v>
      </c>
      <c r="D3647" s="512"/>
      <c r="F3647" s="547"/>
      <c r="G3647" s="547">
        <f t="shared" si="114"/>
        <v>0</v>
      </c>
      <c r="H3647" s="547">
        <f t="shared" si="115"/>
        <v>0</v>
      </c>
    </row>
    <row r="3648" spans="1:8" x14ac:dyDescent="0.25">
      <c r="A3648" s="396" t="e">
        <f>"INN."&amp;EIGNIR!$B$3&amp;C3648</f>
        <v>#N/A</v>
      </c>
      <c r="B3648" s="511">
        <f>'Sundurliðun Skuldabréf'!N85</f>
        <v>0</v>
      </c>
      <c r="C3648" s="503" t="s">
        <v>5530</v>
      </c>
      <c r="D3648" s="512"/>
      <c r="F3648" s="547"/>
      <c r="G3648" s="547">
        <f t="shared" ref="G3648:G3711" si="116">+F3648-B3648</f>
        <v>0</v>
      </c>
      <c r="H3648" s="547">
        <f t="shared" si="115"/>
        <v>0</v>
      </c>
    </row>
    <row r="3649" spans="1:8" x14ac:dyDescent="0.25">
      <c r="A3649" s="396" t="e">
        <f>"INN."&amp;EIGNIR!$B$3&amp;C3649</f>
        <v>#N/A</v>
      </c>
      <c r="B3649" s="511">
        <f>'Sundurliðun Skuldabréf'!N99</f>
        <v>0</v>
      </c>
      <c r="C3649" s="503" t="s">
        <v>5531</v>
      </c>
      <c r="D3649" s="512"/>
      <c r="F3649" s="547"/>
      <c r="G3649" s="547">
        <f t="shared" si="116"/>
        <v>0</v>
      </c>
      <c r="H3649" s="547">
        <f t="shared" ref="H3649:H3712" si="117">+ABS(G3649)</f>
        <v>0</v>
      </c>
    </row>
    <row r="3650" spans="1:8" x14ac:dyDescent="0.25">
      <c r="A3650" s="396" t="e">
        <f>"INN."&amp;EIGNIR!$B$3&amp;C3650</f>
        <v>#N/A</v>
      </c>
      <c r="B3650" s="511">
        <f>'Sundurliðun Skuldabréf'!N100</f>
        <v>0</v>
      </c>
      <c r="C3650" s="503" t="s">
        <v>5532</v>
      </c>
      <c r="D3650" s="512"/>
      <c r="F3650" s="547"/>
      <c r="G3650" s="547">
        <f t="shared" si="116"/>
        <v>0</v>
      </c>
      <c r="H3650" s="547">
        <f t="shared" si="117"/>
        <v>0</v>
      </c>
    </row>
    <row r="3651" spans="1:8" x14ac:dyDescent="0.25">
      <c r="A3651" s="396" t="e">
        <f>"INN."&amp;EIGNIR!$B$3&amp;C3651</f>
        <v>#N/A</v>
      </c>
      <c r="B3651" s="511">
        <f>'Sundurliðun Skuldabréf'!N101</f>
        <v>0</v>
      </c>
      <c r="C3651" s="503" t="s">
        <v>5533</v>
      </c>
      <c r="D3651" s="512"/>
      <c r="F3651" s="547"/>
      <c r="G3651" s="547">
        <f t="shared" si="116"/>
        <v>0</v>
      </c>
      <c r="H3651" s="547">
        <f t="shared" si="117"/>
        <v>0</v>
      </c>
    </row>
    <row r="3652" spans="1:8" x14ac:dyDescent="0.25">
      <c r="A3652" s="396" t="e">
        <f>"INN."&amp;EIGNIR!$B$3&amp;C3652</f>
        <v>#N/A</v>
      </c>
      <c r="B3652" s="511">
        <f>'Sundurliðun Skuldabréf'!N102</f>
        <v>0</v>
      </c>
      <c r="C3652" s="503" t="s">
        <v>5534</v>
      </c>
      <c r="D3652" s="512"/>
      <c r="F3652" s="547"/>
      <c r="G3652" s="547">
        <f t="shared" si="116"/>
        <v>0</v>
      </c>
      <c r="H3652" s="547">
        <f t="shared" si="117"/>
        <v>0</v>
      </c>
    </row>
    <row r="3653" spans="1:8" x14ac:dyDescent="0.25">
      <c r="A3653" s="396" t="e">
        <f>"INN."&amp;EIGNIR!$B$3&amp;C3653</f>
        <v>#N/A</v>
      </c>
      <c r="B3653" s="511">
        <f>'Sundurliðun Skuldabréf'!N103</f>
        <v>0</v>
      </c>
      <c r="C3653" s="503" t="s">
        <v>5535</v>
      </c>
      <c r="D3653" s="512"/>
      <c r="F3653" s="547"/>
      <c r="G3653" s="547">
        <f t="shared" si="116"/>
        <v>0</v>
      </c>
      <c r="H3653" s="547">
        <f t="shared" si="117"/>
        <v>0</v>
      </c>
    </row>
    <row r="3654" spans="1:8" x14ac:dyDescent="0.25">
      <c r="A3654" s="396" t="e">
        <f>"INN."&amp;EIGNIR!$B$3&amp;C3654</f>
        <v>#N/A</v>
      </c>
      <c r="B3654" s="511">
        <f>'Sundurliðun Skuldabréf'!N104</f>
        <v>0</v>
      </c>
      <c r="C3654" s="503" t="s">
        <v>5536</v>
      </c>
      <c r="D3654" s="512"/>
      <c r="F3654" s="547"/>
      <c r="G3654" s="547">
        <f t="shared" si="116"/>
        <v>0</v>
      </c>
      <c r="H3654" s="547">
        <f t="shared" si="117"/>
        <v>0</v>
      </c>
    </row>
    <row r="3655" spans="1:8" x14ac:dyDescent="0.25">
      <c r="A3655" s="396" t="e">
        <f>"INN."&amp;EIGNIR!$B$3&amp;C3655</f>
        <v>#N/A</v>
      </c>
      <c r="B3655" s="511">
        <f>'Sundurliðun Skuldabréf'!N105</f>
        <v>0</v>
      </c>
      <c r="C3655" s="503" t="s">
        <v>5537</v>
      </c>
      <c r="D3655" s="512"/>
      <c r="F3655" s="547"/>
      <c r="G3655" s="547">
        <f t="shared" si="116"/>
        <v>0</v>
      </c>
      <c r="H3655" s="547">
        <f t="shared" si="117"/>
        <v>0</v>
      </c>
    </row>
    <row r="3656" spans="1:8" x14ac:dyDescent="0.25">
      <c r="A3656" s="396" t="e">
        <f>"INN."&amp;EIGNIR!$B$3&amp;C3656</f>
        <v>#N/A</v>
      </c>
      <c r="B3656" s="511">
        <f>'Sundurliðun Skuldabréf'!N106</f>
        <v>0</v>
      </c>
      <c r="C3656" s="503" t="s">
        <v>5538</v>
      </c>
      <c r="D3656" s="512"/>
      <c r="F3656" s="547"/>
      <c r="G3656" s="547">
        <f t="shared" si="116"/>
        <v>0</v>
      </c>
      <c r="H3656" s="547">
        <f t="shared" si="117"/>
        <v>0</v>
      </c>
    </row>
    <row r="3657" spans="1:8" x14ac:dyDescent="0.25">
      <c r="A3657" s="396" t="e">
        <f>"INN."&amp;EIGNIR!$B$3&amp;C3657</f>
        <v>#N/A</v>
      </c>
      <c r="B3657" s="511">
        <f>'Sundurliðun Skuldabréf'!N107</f>
        <v>0</v>
      </c>
      <c r="C3657" s="503" t="s">
        <v>5539</v>
      </c>
      <c r="D3657" s="512"/>
      <c r="F3657" s="547"/>
      <c r="G3657" s="547">
        <f t="shared" si="116"/>
        <v>0</v>
      </c>
      <c r="H3657" s="547">
        <f t="shared" si="117"/>
        <v>0</v>
      </c>
    </row>
    <row r="3658" spans="1:8" x14ac:dyDescent="0.25">
      <c r="A3658" s="396" t="e">
        <f>"INN."&amp;EIGNIR!$B$3&amp;C3658</f>
        <v>#N/A</v>
      </c>
      <c r="B3658" s="511">
        <f>'Sundurliðun Skuldabréf'!N108</f>
        <v>0</v>
      </c>
      <c r="C3658" s="503" t="s">
        <v>5540</v>
      </c>
      <c r="D3658" s="512"/>
      <c r="F3658" s="547"/>
      <c r="G3658" s="547">
        <f t="shared" si="116"/>
        <v>0</v>
      </c>
      <c r="H3658" s="547">
        <f t="shared" si="117"/>
        <v>0</v>
      </c>
    </row>
    <row r="3659" spans="1:8" x14ac:dyDescent="0.25">
      <c r="A3659" s="396" t="e">
        <f>"INN."&amp;EIGNIR!$B$3&amp;C3659</f>
        <v>#N/A</v>
      </c>
      <c r="B3659" s="511">
        <f>'Sundurliðun Skuldabréf'!N109</f>
        <v>0</v>
      </c>
      <c r="C3659" s="503" t="s">
        <v>5541</v>
      </c>
      <c r="D3659" s="512"/>
      <c r="F3659" s="547"/>
      <c r="G3659" s="547">
        <f t="shared" si="116"/>
        <v>0</v>
      </c>
      <c r="H3659" s="547">
        <f t="shared" si="117"/>
        <v>0</v>
      </c>
    </row>
    <row r="3660" spans="1:8" x14ac:dyDescent="0.25">
      <c r="A3660" s="396" t="e">
        <f>"INN."&amp;EIGNIR!$B$3&amp;C3660</f>
        <v>#N/A</v>
      </c>
      <c r="B3660" s="511">
        <f>'Sundurliðun Skuldabréf'!N110</f>
        <v>0</v>
      </c>
      <c r="C3660" s="503" t="s">
        <v>5542</v>
      </c>
      <c r="D3660" s="512"/>
      <c r="F3660" s="547"/>
      <c r="G3660" s="547">
        <f t="shared" si="116"/>
        <v>0</v>
      </c>
      <c r="H3660" s="547">
        <f t="shared" si="117"/>
        <v>0</v>
      </c>
    </row>
    <row r="3661" spans="1:8" x14ac:dyDescent="0.25">
      <c r="A3661" s="396" t="e">
        <f>"INN."&amp;EIGNIR!$B$3&amp;C3661</f>
        <v>#N/A</v>
      </c>
      <c r="B3661" s="511">
        <f>'Sundurliðun Skuldabréf'!N111</f>
        <v>0</v>
      </c>
      <c r="C3661" s="503" t="s">
        <v>5543</v>
      </c>
      <c r="D3661" s="512"/>
      <c r="F3661" s="547"/>
      <c r="G3661" s="547">
        <f t="shared" si="116"/>
        <v>0</v>
      </c>
      <c r="H3661" s="547">
        <f t="shared" si="117"/>
        <v>0</v>
      </c>
    </row>
    <row r="3662" spans="1:8" x14ac:dyDescent="0.25">
      <c r="A3662" s="396" t="e">
        <f>"INN."&amp;EIGNIR!$B$3&amp;C3662</f>
        <v>#N/A</v>
      </c>
      <c r="B3662" s="511">
        <f>'Sundurliðun Skuldabréf'!N112</f>
        <v>0</v>
      </c>
      <c r="C3662" s="503" t="s">
        <v>5544</v>
      </c>
      <c r="D3662" s="512"/>
      <c r="F3662" s="547"/>
      <c r="G3662" s="547">
        <f t="shared" si="116"/>
        <v>0</v>
      </c>
      <c r="H3662" s="547">
        <f t="shared" si="117"/>
        <v>0</v>
      </c>
    </row>
    <row r="3663" spans="1:8" x14ac:dyDescent="0.25">
      <c r="A3663" s="396" t="e">
        <f>"INN."&amp;EIGNIR!$B$3&amp;C3663</f>
        <v>#N/A</v>
      </c>
      <c r="B3663" s="511">
        <f>'Sundurliðun Skuldabréf'!N114</f>
        <v>0</v>
      </c>
      <c r="C3663" s="503" t="s">
        <v>5545</v>
      </c>
      <c r="D3663" s="512"/>
      <c r="F3663" s="547"/>
      <c r="G3663" s="547">
        <f t="shared" si="116"/>
        <v>0</v>
      </c>
      <c r="H3663" s="547">
        <f t="shared" si="117"/>
        <v>0</v>
      </c>
    </row>
    <row r="3664" spans="1:8" x14ac:dyDescent="0.25">
      <c r="A3664" s="396" t="e">
        <f>"INN."&amp;EIGNIR!$B$3&amp;C3664</f>
        <v>#N/A</v>
      </c>
      <c r="B3664" s="511">
        <f>'Sundurliðun Skuldabréf'!N115</f>
        <v>0</v>
      </c>
      <c r="C3664" s="503" t="s">
        <v>5546</v>
      </c>
      <c r="D3664" s="512"/>
      <c r="F3664" s="547"/>
      <c r="G3664" s="547">
        <f t="shared" si="116"/>
        <v>0</v>
      </c>
      <c r="H3664" s="547">
        <f t="shared" si="117"/>
        <v>0</v>
      </c>
    </row>
    <row r="3665" spans="1:8" x14ac:dyDescent="0.25">
      <c r="A3665" s="396" t="e">
        <f>"INN."&amp;EIGNIR!$B$3&amp;C3665</f>
        <v>#N/A</v>
      </c>
      <c r="B3665" s="511">
        <f>'Sundurliðun Skuldabréf'!N116</f>
        <v>0</v>
      </c>
      <c r="C3665" s="503" t="s">
        <v>5547</v>
      </c>
      <c r="D3665" s="512"/>
      <c r="F3665" s="547"/>
      <c r="G3665" s="547">
        <f t="shared" si="116"/>
        <v>0</v>
      </c>
      <c r="H3665" s="547">
        <f t="shared" si="117"/>
        <v>0</v>
      </c>
    </row>
    <row r="3666" spans="1:8" x14ac:dyDescent="0.25">
      <c r="A3666" s="396" t="e">
        <f>"INN."&amp;EIGNIR!$B$3&amp;C3666</f>
        <v>#N/A</v>
      </c>
      <c r="B3666" s="511">
        <f>'Sundurliðun Skuldabréf'!N117</f>
        <v>0</v>
      </c>
      <c r="C3666" s="503" t="s">
        <v>5548</v>
      </c>
      <c r="D3666" s="512"/>
      <c r="F3666" s="547"/>
      <c r="G3666" s="547">
        <f t="shared" si="116"/>
        <v>0</v>
      </c>
      <c r="H3666" s="547">
        <f t="shared" si="117"/>
        <v>0</v>
      </c>
    </row>
    <row r="3667" spans="1:8" x14ac:dyDescent="0.25">
      <c r="A3667" s="396" t="e">
        <f>"INN."&amp;EIGNIR!$B$3&amp;C3667</f>
        <v>#N/A</v>
      </c>
      <c r="B3667" s="511">
        <f>'Sundurliðun Skuldabréf'!N118</f>
        <v>0</v>
      </c>
      <c r="C3667" s="503" t="s">
        <v>5549</v>
      </c>
      <c r="D3667" s="512"/>
      <c r="F3667" s="547"/>
      <c r="G3667" s="547">
        <f t="shared" si="116"/>
        <v>0</v>
      </c>
      <c r="H3667" s="547">
        <f t="shared" si="117"/>
        <v>0</v>
      </c>
    </row>
    <row r="3668" spans="1:8" x14ac:dyDescent="0.25">
      <c r="A3668" s="396" t="e">
        <f>"INN."&amp;EIGNIR!$B$3&amp;C3668</f>
        <v>#N/A</v>
      </c>
      <c r="B3668" s="511">
        <f>'Sundurliðun Skuldabréf'!N119</f>
        <v>0</v>
      </c>
      <c r="C3668" s="503" t="s">
        <v>5550</v>
      </c>
      <c r="D3668" s="512"/>
      <c r="F3668" s="547"/>
      <c r="G3668" s="547">
        <f t="shared" si="116"/>
        <v>0</v>
      </c>
      <c r="H3668" s="547">
        <f t="shared" si="117"/>
        <v>0</v>
      </c>
    </row>
    <row r="3669" spans="1:8" x14ac:dyDescent="0.25">
      <c r="A3669" s="396" t="e">
        <f>"INN."&amp;EIGNIR!$B$3&amp;C3669</f>
        <v>#N/A</v>
      </c>
      <c r="B3669" s="511">
        <f>'Sundurliðun Skuldabréf'!N120</f>
        <v>0</v>
      </c>
      <c r="C3669" s="503" t="s">
        <v>5551</v>
      </c>
      <c r="D3669" s="512"/>
      <c r="F3669" s="547"/>
      <c r="G3669" s="547">
        <f t="shared" si="116"/>
        <v>0</v>
      </c>
      <c r="H3669" s="547">
        <f t="shared" si="117"/>
        <v>0</v>
      </c>
    </row>
    <row r="3670" spans="1:8" x14ac:dyDescent="0.25">
      <c r="A3670" s="396" t="e">
        <f>"INN."&amp;EIGNIR!$B$3&amp;C3670</f>
        <v>#N/A</v>
      </c>
      <c r="B3670" s="511">
        <f>'Sundurliðun Skuldabréf'!N121</f>
        <v>0</v>
      </c>
      <c r="C3670" s="503" t="s">
        <v>5552</v>
      </c>
      <c r="D3670" s="512"/>
      <c r="F3670" s="547"/>
      <c r="G3670" s="547">
        <f t="shared" si="116"/>
        <v>0</v>
      </c>
      <c r="H3670" s="547">
        <f t="shared" si="117"/>
        <v>0</v>
      </c>
    </row>
    <row r="3671" spans="1:8" x14ac:dyDescent="0.25">
      <c r="A3671" s="396" t="e">
        <f>"INN."&amp;EIGNIR!$B$3&amp;C3671</f>
        <v>#N/A</v>
      </c>
      <c r="B3671" s="511">
        <f>'Sundurliðun Skuldabréf'!N122</f>
        <v>0</v>
      </c>
      <c r="C3671" s="503" t="s">
        <v>5553</v>
      </c>
      <c r="D3671" s="512"/>
      <c r="F3671" s="547"/>
      <c r="G3671" s="547">
        <f t="shared" si="116"/>
        <v>0</v>
      </c>
      <c r="H3671" s="547">
        <f t="shared" si="117"/>
        <v>0</v>
      </c>
    </row>
    <row r="3672" spans="1:8" x14ac:dyDescent="0.25">
      <c r="A3672" s="396" t="e">
        <f>"INN."&amp;EIGNIR!$B$3&amp;C3672</f>
        <v>#N/A</v>
      </c>
      <c r="B3672" s="511">
        <f>'Sundurliðun Skuldabréf'!O5</f>
        <v>0</v>
      </c>
      <c r="C3672" s="503" t="s">
        <v>5554</v>
      </c>
      <c r="D3672" s="512" t="s">
        <v>5555</v>
      </c>
      <c r="F3672" s="547"/>
      <c r="G3672" s="547">
        <f t="shared" si="116"/>
        <v>0</v>
      </c>
      <c r="H3672" s="547">
        <f t="shared" si="117"/>
        <v>0</v>
      </c>
    </row>
    <row r="3673" spans="1:8" x14ac:dyDescent="0.25">
      <c r="A3673" s="396" t="e">
        <f>"INN."&amp;EIGNIR!$B$3&amp;C3673</f>
        <v>#N/A</v>
      </c>
      <c r="B3673" s="511">
        <f>'Sundurliðun Skuldabréf'!O45</f>
        <v>0</v>
      </c>
      <c r="C3673" s="503" t="s">
        <v>5556</v>
      </c>
      <c r="D3673" s="512"/>
      <c r="F3673" s="547"/>
      <c r="G3673" s="547">
        <f t="shared" si="116"/>
        <v>0</v>
      </c>
      <c r="H3673" s="547">
        <f t="shared" si="117"/>
        <v>0</v>
      </c>
    </row>
    <row r="3674" spans="1:8" x14ac:dyDescent="0.25">
      <c r="A3674" s="396" t="e">
        <f>"INN."&amp;EIGNIR!$B$3&amp;C3674</f>
        <v>#N/A</v>
      </c>
      <c r="B3674" s="511">
        <f>'Sundurliðun Skuldabréf'!O46</f>
        <v>0</v>
      </c>
      <c r="C3674" s="503" t="s">
        <v>5557</v>
      </c>
      <c r="D3674" s="512"/>
      <c r="F3674" s="547"/>
      <c r="G3674" s="547">
        <f t="shared" si="116"/>
        <v>0</v>
      </c>
      <c r="H3674" s="547">
        <f t="shared" si="117"/>
        <v>0</v>
      </c>
    </row>
    <row r="3675" spans="1:8" x14ac:dyDescent="0.25">
      <c r="A3675" s="396" t="e">
        <f>"INN."&amp;EIGNIR!$B$3&amp;C3675</f>
        <v>#N/A</v>
      </c>
      <c r="B3675" s="511">
        <f>'Sundurliðun Skuldabréf'!O60</f>
        <v>0</v>
      </c>
      <c r="C3675" s="503" t="s">
        <v>5558</v>
      </c>
      <c r="D3675" s="512"/>
      <c r="F3675" s="547"/>
      <c r="G3675" s="547">
        <f t="shared" si="116"/>
        <v>0</v>
      </c>
      <c r="H3675" s="547">
        <f t="shared" si="117"/>
        <v>0</v>
      </c>
    </row>
    <row r="3676" spans="1:8" x14ac:dyDescent="0.25">
      <c r="A3676" s="396" t="e">
        <f>"INN."&amp;EIGNIR!$B$3&amp;C3676</f>
        <v>#N/A</v>
      </c>
      <c r="B3676" s="511">
        <f>'Sundurliðun Skuldabréf'!O61</f>
        <v>0</v>
      </c>
      <c r="C3676" s="503" t="s">
        <v>5559</v>
      </c>
      <c r="D3676" s="512"/>
      <c r="F3676" s="547"/>
      <c r="G3676" s="547">
        <f t="shared" si="116"/>
        <v>0</v>
      </c>
      <c r="H3676" s="547">
        <f t="shared" si="117"/>
        <v>0</v>
      </c>
    </row>
    <row r="3677" spans="1:8" x14ac:dyDescent="0.25">
      <c r="A3677" s="396" t="e">
        <f>"INN."&amp;EIGNIR!$B$3&amp;C3677</f>
        <v>#N/A</v>
      </c>
      <c r="B3677" s="511">
        <f>'Sundurliðun Skuldabréf'!O62</f>
        <v>0</v>
      </c>
      <c r="C3677" s="503" t="s">
        <v>5560</v>
      </c>
      <c r="D3677" s="512"/>
      <c r="F3677" s="547"/>
      <c r="G3677" s="547">
        <f t="shared" si="116"/>
        <v>0</v>
      </c>
      <c r="H3677" s="547">
        <f t="shared" si="117"/>
        <v>0</v>
      </c>
    </row>
    <row r="3678" spans="1:8" x14ac:dyDescent="0.25">
      <c r="A3678" s="396" t="e">
        <f>"INN."&amp;EIGNIR!$B$3&amp;C3678</f>
        <v>#N/A</v>
      </c>
      <c r="B3678" s="511">
        <f>'Sundurliðun Skuldabréf'!O63</f>
        <v>0</v>
      </c>
      <c r="C3678" s="503" t="s">
        <v>5561</v>
      </c>
      <c r="D3678" s="512"/>
      <c r="F3678" s="547"/>
      <c r="G3678" s="547">
        <f t="shared" si="116"/>
        <v>0</v>
      </c>
      <c r="H3678" s="547">
        <f t="shared" si="117"/>
        <v>0</v>
      </c>
    </row>
    <row r="3679" spans="1:8" x14ac:dyDescent="0.25">
      <c r="A3679" s="396" t="e">
        <f>"INN."&amp;EIGNIR!$B$3&amp;C3679</f>
        <v>#N/A</v>
      </c>
      <c r="B3679" s="511">
        <f>'Sundurliðun Skuldabréf'!O64</f>
        <v>0</v>
      </c>
      <c r="C3679" s="503" t="s">
        <v>5562</v>
      </c>
      <c r="D3679" s="512"/>
      <c r="F3679" s="547"/>
      <c r="G3679" s="547">
        <f t="shared" si="116"/>
        <v>0</v>
      </c>
      <c r="H3679" s="547">
        <f t="shared" si="117"/>
        <v>0</v>
      </c>
    </row>
    <row r="3680" spans="1:8" x14ac:dyDescent="0.25">
      <c r="A3680" s="396" t="e">
        <f>"INN."&amp;EIGNIR!$B$3&amp;C3680</f>
        <v>#N/A</v>
      </c>
      <c r="B3680" s="511">
        <f>'Sundurliðun Skuldabréf'!O65</f>
        <v>0</v>
      </c>
      <c r="C3680" s="503" t="s">
        <v>5563</v>
      </c>
      <c r="D3680" s="512"/>
      <c r="F3680" s="547"/>
      <c r="G3680" s="547">
        <f t="shared" si="116"/>
        <v>0</v>
      </c>
      <c r="H3680" s="547">
        <f t="shared" si="117"/>
        <v>0</v>
      </c>
    </row>
    <row r="3681" spans="1:8" x14ac:dyDescent="0.25">
      <c r="A3681" s="396" t="e">
        <f>"INN."&amp;EIGNIR!$B$3&amp;C3681</f>
        <v>#N/A</v>
      </c>
      <c r="B3681" s="511">
        <f>'Sundurliðun Skuldabréf'!O66</f>
        <v>0</v>
      </c>
      <c r="C3681" s="503" t="s">
        <v>5564</v>
      </c>
      <c r="D3681" s="512"/>
      <c r="F3681" s="547"/>
      <c r="G3681" s="547">
        <f t="shared" si="116"/>
        <v>0</v>
      </c>
      <c r="H3681" s="547">
        <f t="shared" si="117"/>
        <v>0</v>
      </c>
    </row>
    <row r="3682" spans="1:8" x14ac:dyDescent="0.25">
      <c r="A3682" s="396" t="e">
        <f>"INN."&amp;EIGNIR!$B$3&amp;C3682</f>
        <v>#N/A</v>
      </c>
      <c r="B3682" s="511">
        <f>'Sundurliðun Skuldabréf'!O67</f>
        <v>0</v>
      </c>
      <c r="C3682" s="503" t="s">
        <v>5565</v>
      </c>
      <c r="D3682" s="512"/>
      <c r="F3682" s="547"/>
      <c r="G3682" s="547">
        <f t="shared" si="116"/>
        <v>0</v>
      </c>
      <c r="H3682" s="547">
        <f t="shared" si="117"/>
        <v>0</v>
      </c>
    </row>
    <row r="3683" spans="1:8" x14ac:dyDescent="0.25">
      <c r="A3683" s="396" t="e">
        <f>"INN."&amp;EIGNIR!$B$3&amp;C3683</f>
        <v>#N/A</v>
      </c>
      <c r="B3683" s="511">
        <f>'Sundurliðun Skuldabréf'!O68</f>
        <v>0</v>
      </c>
      <c r="C3683" s="503" t="s">
        <v>5566</v>
      </c>
      <c r="D3683" s="512"/>
      <c r="F3683" s="547"/>
      <c r="G3683" s="547">
        <f t="shared" si="116"/>
        <v>0</v>
      </c>
      <c r="H3683" s="547">
        <f t="shared" si="117"/>
        <v>0</v>
      </c>
    </row>
    <row r="3684" spans="1:8" x14ac:dyDescent="0.25">
      <c r="A3684" s="396" t="e">
        <f>"INN."&amp;EIGNIR!$B$3&amp;C3684</f>
        <v>#N/A</v>
      </c>
      <c r="B3684" s="511">
        <f>'Sundurliðun Skuldabréf'!O69</f>
        <v>0</v>
      </c>
      <c r="C3684" s="503" t="s">
        <v>5567</v>
      </c>
      <c r="D3684" s="512"/>
      <c r="F3684" s="547"/>
      <c r="G3684" s="547">
        <f t="shared" si="116"/>
        <v>0</v>
      </c>
      <c r="H3684" s="547">
        <f t="shared" si="117"/>
        <v>0</v>
      </c>
    </row>
    <row r="3685" spans="1:8" x14ac:dyDescent="0.25">
      <c r="A3685" s="396" t="e">
        <f>"INN."&amp;EIGNIR!$B$3&amp;C3685</f>
        <v>#N/A</v>
      </c>
      <c r="B3685" s="511">
        <f>'Sundurliðun Skuldabréf'!O70</f>
        <v>0</v>
      </c>
      <c r="C3685" s="503" t="s">
        <v>5568</v>
      </c>
      <c r="D3685" s="512"/>
      <c r="F3685" s="547"/>
      <c r="G3685" s="547">
        <f t="shared" si="116"/>
        <v>0</v>
      </c>
      <c r="H3685" s="547">
        <f t="shared" si="117"/>
        <v>0</v>
      </c>
    </row>
    <row r="3686" spans="1:8" x14ac:dyDescent="0.25">
      <c r="A3686" s="396" t="e">
        <f>"INN."&amp;EIGNIR!$B$3&amp;C3686</f>
        <v>#N/A</v>
      </c>
      <c r="B3686" s="511">
        <f>'Sundurliðun Skuldabréf'!O71</f>
        <v>0</v>
      </c>
      <c r="C3686" s="503" t="s">
        <v>5569</v>
      </c>
      <c r="D3686" s="512"/>
      <c r="F3686" s="547"/>
      <c r="G3686" s="547">
        <f t="shared" si="116"/>
        <v>0</v>
      </c>
      <c r="H3686" s="547">
        <f t="shared" si="117"/>
        <v>0</v>
      </c>
    </row>
    <row r="3687" spans="1:8" x14ac:dyDescent="0.25">
      <c r="A3687" s="396" t="e">
        <f>"INN."&amp;EIGNIR!$B$3&amp;C3687</f>
        <v>#N/A</v>
      </c>
      <c r="B3687" s="511">
        <f>'Sundurliðun Skuldabréf'!O72</f>
        <v>0</v>
      </c>
      <c r="C3687" s="503" t="s">
        <v>5570</v>
      </c>
      <c r="D3687" s="512"/>
      <c r="F3687" s="547"/>
      <c r="G3687" s="547">
        <f t="shared" si="116"/>
        <v>0</v>
      </c>
      <c r="H3687" s="547">
        <f t="shared" si="117"/>
        <v>0</v>
      </c>
    </row>
    <row r="3688" spans="1:8" x14ac:dyDescent="0.25">
      <c r="A3688" s="396" t="e">
        <f>"INN."&amp;EIGNIR!$B$3&amp;C3688</f>
        <v>#N/A</v>
      </c>
      <c r="B3688" s="511">
        <f>'Sundurliðun Skuldabréf'!O73</f>
        <v>0</v>
      </c>
      <c r="C3688" s="503" t="s">
        <v>5571</v>
      </c>
      <c r="D3688" s="512"/>
      <c r="F3688" s="547"/>
      <c r="G3688" s="547">
        <f t="shared" si="116"/>
        <v>0</v>
      </c>
      <c r="H3688" s="547">
        <f t="shared" si="117"/>
        <v>0</v>
      </c>
    </row>
    <row r="3689" spans="1:8" x14ac:dyDescent="0.25">
      <c r="A3689" s="396" t="e">
        <f>"INN."&amp;EIGNIR!$B$3&amp;C3689</f>
        <v>#N/A</v>
      </c>
      <c r="B3689" s="511">
        <f>'Sundurliðun Skuldabréf'!O75</f>
        <v>0</v>
      </c>
      <c r="C3689" s="503" t="s">
        <v>5572</v>
      </c>
      <c r="D3689" s="512"/>
      <c r="F3689" s="547"/>
      <c r="G3689" s="547">
        <f t="shared" si="116"/>
        <v>0</v>
      </c>
      <c r="H3689" s="547">
        <f t="shared" si="117"/>
        <v>0</v>
      </c>
    </row>
    <row r="3690" spans="1:8" x14ac:dyDescent="0.25">
      <c r="A3690" s="396" t="e">
        <f>"INN."&amp;EIGNIR!$B$3&amp;C3690</f>
        <v>#N/A</v>
      </c>
      <c r="B3690" s="511">
        <f>'Sundurliðun Skuldabréf'!O76</f>
        <v>0</v>
      </c>
      <c r="C3690" s="503" t="s">
        <v>5573</v>
      </c>
      <c r="D3690" s="512"/>
      <c r="F3690" s="547"/>
      <c r="G3690" s="547">
        <f t="shared" si="116"/>
        <v>0</v>
      </c>
      <c r="H3690" s="547">
        <f t="shared" si="117"/>
        <v>0</v>
      </c>
    </row>
    <row r="3691" spans="1:8" x14ac:dyDescent="0.25">
      <c r="A3691" s="396" t="e">
        <f>"INN."&amp;EIGNIR!$B$3&amp;C3691</f>
        <v>#N/A</v>
      </c>
      <c r="B3691" s="511">
        <f>'Sundurliðun Skuldabréf'!O77</f>
        <v>0</v>
      </c>
      <c r="C3691" s="503" t="s">
        <v>5574</v>
      </c>
      <c r="D3691" s="512"/>
      <c r="F3691" s="547"/>
      <c r="G3691" s="547">
        <f t="shared" si="116"/>
        <v>0</v>
      </c>
      <c r="H3691" s="547">
        <f t="shared" si="117"/>
        <v>0</v>
      </c>
    </row>
    <row r="3692" spans="1:8" x14ac:dyDescent="0.25">
      <c r="A3692" s="396" t="e">
        <f>"INN."&amp;EIGNIR!$B$3&amp;C3692</f>
        <v>#N/A</v>
      </c>
      <c r="B3692" s="511">
        <f>'Sundurliðun Skuldabréf'!O78</f>
        <v>0</v>
      </c>
      <c r="C3692" s="503" t="s">
        <v>5575</v>
      </c>
      <c r="D3692" s="512"/>
      <c r="F3692" s="547"/>
      <c r="G3692" s="547">
        <f t="shared" si="116"/>
        <v>0</v>
      </c>
      <c r="H3692" s="547">
        <f t="shared" si="117"/>
        <v>0</v>
      </c>
    </row>
    <row r="3693" spans="1:8" x14ac:dyDescent="0.25">
      <c r="A3693" s="396" t="e">
        <f>"INN."&amp;EIGNIR!$B$3&amp;C3693</f>
        <v>#N/A</v>
      </c>
      <c r="B3693" s="511">
        <f>'Sundurliðun Skuldabréf'!O79</f>
        <v>0</v>
      </c>
      <c r="C3693" s="503" t="s">
        <v>5576</v>
      </c>
      <c r="D3693" s="512"/>
      <c r="F3693" s="547"/>
      <c r="G3693" s="547">
        <f t="shared" si="116"/>
        <v>0</v>
      </c>
      <c r="H3693" s="547">
        <f t="shared" si="117"/>
        <v>0</v>
      </c>
    </row>
    <row r="3694" spans="1:8" x14ac:dyDescent="0.25">
      <c r="A3694" s="396" t="e">
        <f>"INN."&amp;EIGNIR!$B$3&amp;C3694</f>
        <v>#N/A</v>
      </c>
      <c r="B3694" s="511">
        <f>'Sundurliðun Skuldabréf'!O80</f>
        <v>0</v>
      </c>
      <c r="C3694" s="503" t="s">
        <v>5577</v>
      </c>
      <c r="D3694" s="512"/>
      <c r="F3694" s="547"/>
      <c r="G3694" s="547">
        <f t="shared" si="116"/>
        <v>0</v>
      </c>
      <c r="H3694" s="547">
        <f t="shared" si="117"/>
        <v>0</v>
      </c>
    </row>
    <row r="3695" spans="1:8" x14ac:dyDescent="0.25">
      <c r="A3695" s="396" t="e">
        <f>"INN."&amp;EIGNIR!$B$3&amp;C3695</f>
        <v>#N/A</v>
      </c>
      <c r="B3695" s="511">
        <f>'Sundurliðun Skuldabréf'!O81</f>
        <v>0</v>
      </c>
      <c r="C3695" s="503" t="s">
        <v>5578</v>
      </c>
      <c r="D3695" s="512"/>
      <c r="F3695" s="547"/>
      <c r="G3695" s="547">
        <f t="shared" si="116"/>
        <v>0</v>
      </c>
      <c r="H3695" s="547">
        <f t="shared" si="117"/>
        <v>0</v>
      </c>
    </row>
    <row r="3696" spans="1:8" x14ac:dyDescent="0.25">
      <c r="A3696" s="396" t="e">
        <f>"INN."&amp;EIGNIR!$B$3&amp;C3696</f>
        <v>#N/A</v>
      </c>
      <c r="B3696" s="511">
        <f>'Sundurliðun Skuldabréf'!O82</f>
        <v>0</v>
      </c>
      <c r="C3696" s="503" t="s">
        <v>5579</v>
      </c>
      <c r="D3696" s="512"/>
      <c r="F3696" s="547"/>
      <c r="G3696" s="547">
        <f t="shared" si="116"/>
        <v>0</v>
      </c>
      <c r="H3696" s="547">
        <f t="shared" si="117"/>
        <v>0</v>
      </c>
    </row>
    <row r="3697" spans="1:8" x14ac:dyDescent="0.25">
      <c r="A3697" s="396" t="e">
        <f>"INN."&amp;EIGNIR!$B$3&amp;C3697</f>
        <v>#N/A</v>
      </c>
      <c r="B3697" s="511">
        <f>'Sundurliðun Skuldabréf'!O83</f>
        <v>0</v>
      </c>
      <c r="C3697" s="503" t="s">
        <v>5580</v>
      </c>
      <c r="D3697" s="512"/>
      <c r="F3697" s="547"/>
      <c r="G3697" s="547">
        <f t="shared" si="116"/>
        <v>0</v>
      </c>
      <c r="H3697" s="547">
        <f t="shared" si="117"/>
        <v>0</v>
      </c>
    </row>
    <row r="3698" spans="1:8" x14ac:dyDescent="0.25">
      <c r="A3698" s="396" t="e">
        <f>"INN."&amp;EIGNIR!$B$3&amp;C3698</f>
        <v>#N/A</v>
      </c>
      <c r="B3698" s="511">
        <f>'Sundurliðun Skuldabréf'!O84</f>
        <v>0</v>
      </c>
      <c r="C3698" s="503" t="s">
        <v>5581</v>
      </c>
      <c r="D3698" s="512"/>
      <c r="F3698" s="547"/>
      <c r="G3698" s="547">
        <f t="shared" si="116"/>
        <v>0</v>
      </c>
      <c r="H3698" s="547">
        <f t="shared" si="117"/>
        <v>0</v>
      </c>
    </row>
    <row r="3699" spans="1:8" x14ac:dyDescent="0.25">
      <c r="A3699" s="396" t="e">
        <f>"INN."&amp;EIGNIR!$B$3&amp;C3699</f>
        <v>#N/A</v>
      </c>
      <c r="B3699" s="511">
        <f>'Sundurliðun Skuldabréf'!O85</f>
        <v>0</v>
      </c>
      <c r="C3699" s="503" t="s">
        <v>5582</v>
      </c>
      <c r="D3699" s="512"/>
      <c r="F3699" s="547"/>
      <c r="G3699" s="547">
        <f t="shared" si="116"/>
        <v>0</v>
      </c>
      <c r="H3699" s="547">
        <f t="shared" si="117"/>
        <v>0</v>
      </c>
    </row>
    <row r="3700" spans="1:8" x14ac:dyDescent="0.25">
      <c r="A3700" s="396" t="e">
        <f>"INN."&amp;EIGNIR!$B$3&amp;C3700</f>
        <v>#N/A</v>
      </c>
      <c r="B3700" s="511">
        <f>'Sundurliðun Skuldabréf'!O99</f>
        <v>0</v>
      </c>
      <c r="C3700" s="503" t="s">
        <v>5583</v>
      </c>
      <c r="D3700" s="512"/>
      <c r="F3700" s="547"/>
      <c r="G3700" s="547">
        <f t="shared" si="116"/>
        <v>0</v>
      </c>
      <c r="H3700" s="547">
        <f t="shared" si="117"/>
        <v>0</v>
      </c>
    </row>
    <row r="3701" spans="1:8" x14ac:dyDescent="0.25">
      <c r="A3701" s="396" t="e">
        <f>"INN."&amp;EIGNIR!$B$3&amp;C3701</f>
        <v>#N/A</v>
      </c>
      <c r="B3701" s="511">
        <f>'Sundurliðun Skuldabréf'!O100</f>
        <v>0</v>
      </c>
      <c r="C3701" s="503" t="s">
        <v>5584</v>
      </c>
      <c r="D3701" s="512"/>
      <c r="F3701" s="547"/>
      <c r="G3701" s="547">
        <f t="shared" si="116"/>
        <v>0</v>
      </c>
      <c r="H3701" s="547">
        <f t="shared" si="117"/>
        <v>0</v>
      </c>
    </row>
    <row r="3702" spans="1:8" x14ac:dyDescent="0.25">
      <c r="A3702" s="396" t="e">
        <f>"INN."&amp;EIGNIR!$B$3&amp;C3702</f>
        <v>#N/A</v>
      </c>
      <c r="B3702" s="511">
        <f>'Sundurliðun Skuldabréf'!O101</f>
        <v>0</v>
      </c>
      <c r="C3702" s="503" t="s">
        <v>5585</v>
      </c>
      <c r="D3702" s="512"/>
      <c r="F3702" s="547"/>
      <c r="G3702" s="547">
        <f t="shared" si="116"/>
        <v>0</v>
      </c>
      <c r="H3702" s="547">
        <f t="shared" si="117"/>
        <v>0</v>
      </c>
    </row>
    <row r="3703" spans="1:8" x14ac:dyDescent="0.25">
      <c r="A3703" s="396" t="e">
        <f>"INN."&amp;EIGNIR!$B$3&amp;C3703</f>
        <v>#N/A</v>
      </c>
      <c r="B3703" s="511">
        <f>'Sundurliðun Skuldabréf'!O102</f>
        <v>0</v>
      </c>
      <c r="C3703" s="503" t="s">
        <v>5586</v>
      </c>
      <c r="D3703" s="512"/>
      <c r="F3703" s="547"/>
      <c r="G3703" s="547">
        <f t="shared" si="116"/>
        <v>0</v>
      </c>
      <c r="H3703" s="547">
        <f t="shared" si="117"/>
        <v>0</v>
      </c>
    </row>
    <row r="3704" spans="1:8" x14ac:dyDescent="0.25">
      <c r="A3704" s="396" t="e">
        <f>"INN."&amp;EIGNIR!$B$3&amp;C3704</f>
        <v>#N/A</v>
      </c>
      <c r="B3704" s="511">
        <f>'Sundurliðun Skuldabréf'!O103</f>
        <v>0</v>
      </c>
      <c r="C3704" s="503" t="s">
        <v>5587</v>
      </c>
      <c r="D3704" s="512"/>
      <c r="F3704" s="547"/>
      <c r="G3704" s="547">
        <f t="shared" si="116"/>
        <v>0</v>
      </c>
      <c r="H3704" s="547">
        <f t="shared" si="117"/>
        <v>0</v>
      </c>
    </row>
    <row r="3705" spans="1:8" x14ac:dyDescent="0.25">
      <c r="A3705" s="396" t="e">
        <f>"INN."&amp;EIGNIR!$B$3&amp;C3705</f>
        <v>#N/A</v>
      </c>
      <c r="B3705" s="511">
        <f>'Sundurliðun Skuldabréf'!O104</f>
        <v>0</v>
      </c>
      <c r="C3705" s="503" t="s">
        <v>5588</v>
      </c>
      <c r="D3705" s="512"/>
      <c r="F3705" s="547"/>
      <c r="G3705" s="547">
        <f t="shared" si="116"/>
        <v>0</v>
      </c>
      <c r="H3705" s="547">
        <f t="shared" si="117"/>
        <v>0</v>
      </c>
    </row>
    <row r="3706" spans="1:8" x14ac:dyDescent="0.25">
      <c r="A3706" s="396" t="e">
        <f>"INN."&amp;EIGNIR!$B$3&amp;C3706</f>
        <v>#N/A</v>
      </c>
      <c r="B3706" s="511">
        <f>'Sundurliðun Skuldabréf'!O105</f>
        <v>0</v>
      </c>
      <c r="C3706" s="503" t="s">
        <v>5589</v>
      </c>
      <c r="D3706" s="512"/>
      <c r="F3706" s="547"/>
      <c r="G3706" s="547">
        <f t="shared" si="116"/>
        <v>0</v>
      </c>
      <c r="H3706" s="547">
        <f t="shared" si="117"/>
        <v>0</v>
      </c>
    </row>
    <row r="3707" spans="1:8" x14ac:dyDescent="0.25">
      <c r="A3707" s="396" t="e">
        <f>"INN."&amp;EIGNIR!$B$3&amp;C3707</f>
        <v>#N/A</v>
      </c>
      <c r="B3707" s="511">
        <f>'Sundurliðun Skuldabréf'!O106</f>
        <v>0</v>
      </c>
      <c r="C3707" s="503" t="s">
        <v>5590</v>
      </c>
      <c r="D3707" s="512"/>
      <c r="F3707" s="547"/>
      <c r="G3707" s="547">
        <f t="shared" si="116"/>
        <v>0</v>
      </c>
      <c r="H3707" s="547">
        <f t="shared" si="117"/>
        <v>0</v>
      </c>
    </row>
    <row r="3708" spans="1:8" x14ac:dyDescent="0.25">
      <c r="A3708" s="396" t="e">
        <f>"INN."&amp;EIGNIR!$B$3&amp;C3708</f>
        <v>#N/A</v>
      </c>
      <c r="B3708" s="511">
        <f>'Sundurliðun Skuldabréf'!O107</f>
        <v>0</v>
      </c>
      <c r="C3708" s="503" t="s">
        <v>5591</v>
      </c>
      <c r="D3708" s="512"/>
      <c r="F3708" s="547"/>
      <c r="G3708" s="547">
        <f t="shared" si="116"/>
        <v>0</v>
      </c>
      <c r="H3708" s="547">
        <f t="shared" si="117"/>
        <v>0</v>
      </c>
    </row>
    <row r="3709" spans="1:8" x14ac:dyDescent="0.25">
      <c r="A3709" s="396" t="e">
        <f>"INN."&amp;EIGNIR!$B$3&amp;C3709</f>
        <v>#N/A</v>
      </c>
      <c r="B3709" s="511">
        <f>'Sundurliðun Skuldabréf'!O108</f>
        <v>0</v>
      </c>
      <c r="C3709" s="503" t="s">
        <v>5592</v>
      </c>
      <c r="D3709" s="512"/>
      <c r="F3709" s="547"/>
      <c r="G3709" s="547">
        <f t="shared" si="116"/>
        <v>0</v>
      </c>
      <c r="H3709" s="547">
        <f t="shared" si="117"/>
        <v>0</v>
      </c>
    </row>
    <row r="3710" spans="1:8" x14ac:dyDescent="0.25">
      <c r="A3710" s="396" t="e">
        <f>"INN."&amp;EIGNIR!$B$3&amp;C3710</f>
        <v>#N/A</v>
      </c>
      <c r="B3710" s="511">
        <f>'Sundurliðun Skuldabréf'!O109</f>
        <v>0</v>
      </c>
      <c r="C3710" s="503" t="s">
        <v>5593</v>
      </c>
      <c r="D3710" s="512"/>
      <c r="F3710" s="547"/>
      <c r="G3710" s="547">
        <f t="shared" si="116"/>
        <v>0</v>
      </c>
      <c r="H3710" s="547">
        <f t="shared" si="117"/>
        <v>0</v>
      </c>
    </row>
    <row r="3711" spans="1:8" x14ac:dyDescent="0.25">
      <c r="A3711" s="396" t="e">
        <f>"INN."&amp;EIGNIR!$B$3&amp;C3711</f>
        <v>#N/A</v>
      </c>
      <c r="B3711" s="511">
        <f>'Sundurliðun Skuldabréf'!O110</f>
        <v>0</v>
      </c>
      <c r="C3711" s="503" t="s">
        <v>5594</v>
      </c>
      <c r="D3711" s="512"/>
      <c r="F3711" s="547"/>
      <c r="G3711" s="547">
        <f t="shared" si="116"/>
        <v>0</v>
      </c>
      <c r="H3711" s="547">
        <f t="shared" si="117"/>
        <v>0</v>
      </c>
    </row>
    <row r="3712" spans="1:8" x14ac:dyDescent="0.25">
      <c r="A3712" s="396" t="e">
        <f>"INN."&amp;EIGNIR!$B$3&amp;C3712</f>
        <v>#N/A</v>
      </c>
      <c r="B3712" s="511">
        <f>'Sundurliðun Skuldabréf'!O111</f>
        <v>0</v>
      </c>
      <c r="C3712" s="503" t="s">
        <v>5595</v>
      </c>
      <c r="D3712" s="512"/>
      <c r="F3712" s="547"/>
      <c r="G3712" s="547">
        <f t="shared" ref="G3712:G3775" si="118">+F3712-B3712</f>
        <v>0</v>
      </c>
      <c r="H3712" s="547">
        <f t="shared" si="117"/>
        <v>0</v>
      </c>
    </row>
    <row r="3713" spans="1:8" x14ac:dyDescent="0.25">
      <c r="A3713" s="396" t="e">
        <f>"INN."&amp;EIGNIR!$B$3&amp;C3713</f>
        <v>#N/A</v>
      </c>
      <c r="B3713" s="511">
        <f>'Sundurliðun Skuldabréf'!O112</f>
        <v>0</v>
      </c>
      <c r="C3713" s="503" t="s">
        <v>5596</v>
      </c>
      <c r="D3713" s="512"/>
      <c r="F3713" s="547"/>
      <c r="G3713" s="547">
        <f t="shared" si="118"/>
        <v>0</v>
      </c>
      <c r="H3713" s="547">
        <f t="shared" ref="H3713:H3776" si="119">+ABS(G3713)</f>
        <v>0</v>
      </c>
    </row>
    <row r="3714" spans="1:8" x14ac:dyDescent="0.25">
      <c r="A3714" s="396" t="e">
        <f>"INN."&amp;EIGNIR!$B$3&amp;C3714</f>
        <v>#N/A</v>
      </c>
      <c r="B3714" s="511">
        <f>'Sundurliðun Skuldabréf'!O114</f>
        <v>0</v>
      </c>
      <c r="C3714" s="503" t="s">
        <v>5597</v>
      </c>
      <c r="D3714" s="512"/>
      <c r="F3714" s="547"/>
      <c r="G3714" s="547">
        <f t="shared" si="118"/>
        <v>0</v>
      </c>
      <c r="H3714" s="547">
        <f t="shared" si="119"/>
        <v>0</v>
      </c>
    </row>
    <row r="3715" spans="1:8" x14ac:dyDescent="0.25">
      <c r="A3715" s="396" t="e">
        <f>"INN."&amp;EIGNIR!$B$3&amp;C3715</f>
        <v>#N/A</v>
      </c>
      <c r="B3715" s="511">
        <f>'Sundurliðun Skuldabréf'!O115</f>
        <v>0</v>
      </c>
      <c r="C3715" s="503" t="s">
        <v>5598</v>
      </c>
      <c r="D3715" s="512"/>
      <c r="F3715" s="547"/>
      <c r="G3715" s="547">
        <f t="shared" si="118"/>
        <v>0</v>
      </c>
      <c r="H3715" s="547">
        <f t="shared" si="119"/>
        <v>0</v>
      </c>
    </row>
    <row r="3716" spans="1:8" x14ac:dyDescent="0.25">
      <c r="A3716" s="396" t="e">
        <f>"INN."&amp;EIGNIR!$B$3&amp;C3716</f>
        <v>#N/A</v>
      </c>
      <c r="B3716" s="511">
        <f>'Sundurliðun Skuldabréf'!O116</f>
        <v>0</v>
      </c>
      <c r="C3716" s="503" t="s">
        <v>5599</v>
      </c>
      <c r="D3716" s="512"/>
      <c r="F3716" s="547"/>
      <c r="G3716" s="547">
        <f t="shared" si="118"/>
        <v>0</v>
      </c>
      <c r="H3716" s="547">
        <f t="shared" si="119"/>
        <v>0</v>
      </c>
    </row>
    <row r="3717" spans="1:8" x14ac:dyDescent="0.25">
      <c r="A3717" s="396" t="e">
        <f>"INN."&amp;EIGNIR!$B$3&amp;C3717</f>
        <v>#N/A</v>
      </c>
      <c r="B3717" s="511">
        <f>'Sundurliðun Skuldabréf'!O117</f>
        <v>0</v>
      </c>
      <c r="C3717" s="503" t="s">
        <v>5600</v>
      </c>
      <c r="D3717" s="512"/>
      <c r="F3717" s="547"/>
      <c r="G3717" s="547">
        <f t="shared" si="118"/>
        <v>0</v>
      </c>
      <c r="H3717" s="547">
        <f t="shared" si="119"/>
        <v>0</v>
      </c>
    </row>
    <row r="3718" spans="1:8" x14ac:dyDescent="0.25">
      <c r="A3718" s="396" t="e">
        <f>"INN."&amp;EIGNIR!$B$3&amp;C3718</f>
        <v>#N/A</v>
      </c>
      <c r="B3718" s="511">
        <f>'Sundurliðun Skuldabréf'!O118</f>
        <v>0</v>
      </c>
      <c r="C3718" s="503" t="s">
        <v>5601</v>
      </c>
      <c r="D3718" s="512"/>
      <c r="F3718" s="547"/>
      <c r="G3718" s="547">
        <f t="shared" si="118"/>
        <v>0</v>
      </c>
      <c r="H3718" s="547">
        <f t="shared" si="119"/>
        <v>0</v>
      </c>
    </row>
    <row r="3719" spans="1:8" x14ac:dyDescent="0.25">
      <c r="A3719" s="396" t="e">
        <f>"INN."&amp;EIGNIR!$B$3&amp;C3719</f>
        <v>#N/A</v>
      </c>
      <c r="B3719" s="511">
        <f>'Sundurliðun Skuldabréf'!O119</f>
        <v>0</v>
      </c>
      <c r="C3719" s="503" t="s">
        <v>5602</v>
      </c>
      <c r="D3719" s="512"/>
      <c r="F3719" s="547"/>
      <c r="G3719" s="547">
        <f t="shared" si="118"/>
        <v>0</v>
      </c>
      <c r="H3719" s="547">
        <f t="shared" si="119"/>
        <v>0</v>
      </c>
    </row>
    <row r="3720" spans="1:8" x14ac:dyDescent="0.25">
      <c r="A3720" s="396" t="e">
        <f>"INN."&amp;EIGNIR!$B$3&amp;C3720</f>
        <v>#N/A</v>
      </c>
      <c r="B3720" s="511">
        <f>'Sundurliðun Skuldabréf'!O120</f>
        <v>0</v>
      </c>
      <c r="C3720" s="503" t="s">
        <v>5603</v>
      </c>
      <c r="D3720" s="512"/>
      <c r="F3720" s="547"/>
      <c r="G3720" s="547">
        <f t="shared" si="118"/>
        <v>0</v>
      </c>
      <c r="H3720" s="547">
        <f t="shared" si="119"/>
        <v>0</v>
      </c>
    </row>
    <row r="3721" spans="1:8" x14ac:dyDescent="0.25">
      <c r="A3721" s="396" t="e">
        <f>"INN."&amp;EIGNIR!$B$3&amp;C3721</f>
        <v>#N/A</v>
      </c>
      <c r="B3721" s="511">
        <f>'Sundurliðun Skuldabréf'!O121</f>
        <v>0</v>
      </c>
      <c r="C3721" s="503" t="s">
        <v>5604</v>
      </c>
      <c r="D3721" s="512"/>
      <c r="F3721" s="547"/>
      <c r="G3721" s="547">
        <f t="shared" si="118"/>
        <v>0</v>
      </c>
      <c r="H3721" s="547">
        <f t="shared" si="119"/>
        <v>0</v>
      </c>
    </row>
    <row r="3722" spans="1:8" x14ac:dyDescent="0.25">
      <c r="A3722" s="396" t="e">
        <f>"INN."&amp;EIGNIR!$B$3&amp;C3722</f>
        <v>#N/A</v>
      </c>
      <c r="B3722" s="511">
        <f>'Sundurliðun Skuldabréf'!O122</f>
        <v>0</v>
      </c>
      <c r="C3722" s="503" t="s">
        <v>5605</v>
      </c>
      <c r="D3722" s="512"/>
      <c r="F3722" s="547"/>
      <c r="G3722" s="547">
        <f t="shared" si="118"/>
        <v>0</v>
      </c>
      <c r="H3722" s="547">
        <f t="shared" si="119"/>
        <v>0</v>
      </c>
    </row>
    <row r="3723" spans="1:8" x14ac:dyDescent="0.25">
      <c r="A3723" s="396" t="e">
        <f>"INN."&amp;EIGNIR!$B$3&amp;C3723</f>
        <v>#N/A</v>
      </c>
      <c r="B3723" s="511">
        <f>'Sundurliðun Skuldabréf'!P5</f>
        <v>0</v>
      </c>
      <c r="C3723" s="503" t="s">
        <v>5606</v>
      </c>
      <c r="D3723" s="512" t="s">
        <v>5607</v>
      </c>
      <c r="F3723" s="547"/>
      <c r="G3723" s="547">
        <f t="shared" si="118"/>
        <v>0</v>
      </c>
      <c r="H3723" s="547">
        <f t="shared" si="119"/>
        <v>0</v>
      </c>
    </row>
    <row r="3724" spans="1:8" x14ac:dyDescent="0.25">
      <c r="A3724" s="396" t="e">
        <f>"INN."&amp;EIGNIR!$B$3&amp;C3724</f>
        <v>#N/A</v>
      </c>
      <c r="B3724" s="511">
        <f>'Sundurliðun Skuldabréf'!P45</f>
        <v>0</v>
      </c>
      <c r="C3724" s="515" t="s">
        <v>13257</v>
      </c>
      <c r="D3724" s="512"/>
      <c r="F3724" s="547"/>
      <c r="G3724" s="547">
        <f t="shared" si="118"/>
        <v>0</v>
      </c>
      <c r="H3724" s="547">
        <f t="shared" si="119"/>
        <v>0</v>
      </c>
    </row>
    <row r="3725" spans="1:8" x14ac:dyDescent="0.25">
      <c r="A3725" s="396" t="e">
        <f>"INN."&amp;EIGNIR!$B$3&amp;C3725</f>
        <v>#N/A</v>
      </c>
      <c r="B3725" s="511">
        <f>'Sundurliðun Skuldabréf'!P46</f>
        <v>0</v>
      </c>
      <c r="C3725" s="515" t="s">
        <v>13258</v>
      </c>
      <c r="D3725" s="512"/>
      <c r="F3725" s="547"/>
      <c r="G3725" s="547">
        <f t="shared" si="118"/>
        <v>0</v>
      </c>
      <c r="H3725" s="547">
        <f t="shared" si="119"/>
        <v>0</v>
      </c>
    </row>
    <row r="3726" spans="1:8" x14ac:dyDescent="0.25">
      <c r="A3726" s="396" t="e">
        <f>"INN."&amp;EIGNIR!$B$3&amp;C3726</f>
        <v>#N/A</v>
      </c>
      <c r="B3726" s="511">
        <f>'Sundurliðun Skuldabréf'!P60</f>
        <v>0</v>
      </c>
      <c r="C3726" s="515" t="s">
        <v>13259</v>
      </c>
      <c r="D3726" s="512"/>
      <c r="F3726" s="547"/>
      <c r="G3726" s="547">
        <f t="shared" si="118"/>
        <v>0</v>
      </c>
      <c r="H3726" s="547">
        <f t="shared" si="119"/>
        <v>0</v>
      </c>
    </row>
    <row r="3727" spans="1:8" x14ac:dyDescent="0.25">
      <c r="A3727" s="396" t="e">
        <f>"INN."&amp;EIGNIR!$B$3&amp;C3727</f>
        <v>#N/A</v>
      </c>
      <c r="B3727" s="511">
        <f>'Sundurliðun Skuldabréf'!P61</f>
        <v>0</v>
      </c>
      <c r="C3727" s="515" t="s">
        <v>13260</v>
      </c>
      <c r="D3727" s="512"/>
      <c r="F3727" s="547"/>
      <c r="G3727" s="547">
        <f t="shared" si="118"/>
        <v>0</v>
      </c>
      <c r="H3727" s="547">
        <f t="shared" si="119"/>
        <v>0</v>
      </c>
    </row>
    <row r="3728" spans="1:8" x14ac:dyDescent="0.25">
      <c r="A3728" s="396" t="e">
        <f>"INN."&amp;EIGNIR!$B$3&amp;C3728</f>
        <v>#N/A</v>
      </c>
      <c r="B3728" s="511">
        <f>'Sundurliðun Skuldabréf'!P62</f>
        <v>0</v>
      </c>
      <c r="C3728" s="515" t="s">
        <v>13261</v>
      </c>
      <c r="D3728" s="512"/>
      <c r="F3728" s="547"/>
      <c r="G3728" s="547">
        <f t="shared" si="118"/>
        <v>0</v>
      </c>
      <c r="H3728" s="547">
        <f t="shared" si="119"/>
        <v>0</v>
      </c>
    </row>
    <row r="3729" spans="1:8" x14ac:dyDescent="0.25">
      <c r="A3729" s="396" t="e">
        <f>"INN."&amp;EIGNIR!$B$3&amp;C3729</f>
        <v>#N/A</v>
      </c>
      <c r="B3729" s="511">
        <f>'Sundurliðun Skuldabréf'!P63</f>
        <v>0</v>
      </c>
      <c r="C3729" s="515" t="s">
        <v>13262</v>
      </c>
      <c r="D3729" s="512"/>
      <c r="F3729" s="547"/>
      <c r="G3729" s="547">
        <f t="shared" si="118"/>
        <v>0</v>
      </c>
      <c r="H3729" s="547">
        <f t="shared" si="119"/>
        <v>0</v>
      </c>
    </row>
    <row r="3730" spans="1:8" x14ac:dyDescent="0.25">
      <c r="A3730" s="396" t="e">
        <f>"INN."&amp;EIGNIR!$B$3&amp;C3730</f>
        <v>#N/A</v>
      </c>
      <c r="B3730" s="511">
        <f>'Sundurliðun Skuldabréf'!P64</f>
        <v>0</v>
      </c>
      <c r="C3730" s="515" t="s">
        <v>13263</v>
      </c>
      <c r="D3730" s="512"/>
      <c r="F3730" s="547"/>
      <c r="G3730" s="547">
        <f t="shared" si="118"/>
        <v>0</v>
      </c>
      <c r="H3730" s="547">
        <f t="shared" si="119"/>
        <v>0</v>
      </c>
    </row>
    <row r="3731" spans="1:8" x14ac:dyDescent="0.25">
      <c r="A3731" s="396" t="e">
        <f>"INN."&amp;EIGNIR!$B$3&amp;C3731</f>
        <v>#N/A</v>
      </c>
      <c r="B3731" s="511">
        <f>'Sundurliðun Skuldabréf'!P65</f>
        <v>0</v>
      </c>
      <c r="C3731" s="515" t="s">
        <v>13264</v>
      </c>
      <c r="D3731" s="512"/>
      <c r="F3731" s="547"/>
      <c r="G3731" s="547">
        <f t="shared" si="118"/>
        <v>0</v>
      </c>
      <c r="H3731" s="547">
        <f t="shared" si="119"/>
        <v>0</v>
      </c>
    </row>
    <row r="3732" spans="1:8" x14ac:dyDescent="0.25">
      <c r="A3732" s="396" t="e">
        <f>"INN."&amp;EIGNIR!$B$3&amp;C3732</f>
        <v>#N/A</v>
      </c>
      <c r="B3732" s="511">
        <f>'Sundurliðun Skuldabréf'!P66</f>
        <v>0</v>
      </c>
      <c r="C3732" s="515" t="s">
        <v>13265</v>
      </c>
      <c r="D3732" s="512"/>
      <c r="F3732" s="547"/>
      <c r="G3732" s="547">
        <f t="shared" si="118"/>
        <v>0</v>
      </c>
      <c r="H3732" s="547">
        <f t="shared" si="119"/>
        <v>0</v>
      </c>
    </row>
    <row r="3733" spans="1:8" x14ac:dyDescent="0.25">
      <c r="A3733" s="396" t="e">
        <f>"INN."&amp;EIGNIR!$B$3&amp;C3733</f>
        <v>#N/A</v>
      </c>
      <c r="B3733" s="511">
        <f>'Sundurliðun Skuldabréf'!P67</f>
        <v>0</v>
      </c>
      <c r="C3733" s="515" t="s">
        <v>13266</v>
      </c>
      <c r="D3733" s="512"/>
      <c r="F3733" s="547"/>
      <c r="G3733" s="547">
        <f t="shared" si="118"/>
        <v>0</v>
      </c>
      <c r="H3733" s="547">
        <f t="shared" si="119"/>
        <v>0</v>
      </c>
    </row>
    <row r="3734" spans="1:8" x14ac:dyDescent="0.25">
      <c r="A3734" s="396" t="e">
        <f>"INN."&amp;EIGNIR!$B$3&amp;C3734</f>
        <v>#N/A</v>
      </c>
      <c r="B3734" s="511">
        <f>'Sundurliðun Skuldabréf'!P68</f>
        <v>0</v>
      </c>
      <c r="C3734" s="515" t="s">
        <v>13267</v>
      </c>
      <c r="D3734" s="512"/>
      <c r="F3734" s="547"/>
      <c r="G3734" s="547">
        <f t="shared" si="118"/>
        <v>0</v>
      </c>
      <c r="H3734" s="547">
        <f t="shared" si="119"/>
        <v>0</v>
      </c>
    </row>
    <row r="3735" spans="1:8" x14ac:dyDescent="0.25">
      <c r="A3735" s="396" t="e">
        <f>"INN."&amp;EIGNIR!$B$3&amp;C3735</f>
        <v>#N/A</v>
      </c>
      <c r="B3735" s="511">
        <f>'Sundurliðun Skuldabréf'!P69</f>
        <v>0</v>
      </c>
      <c r="C3735" s="515" t="s">
        <v>13268</v>
      </c>
      <c r="D3735" s="512"/>
      <c r="F3735" s="547"/>
      <c r="G3735" s="547">
        <f t="shared" si="118"/>
        <v>0</v>
      </c>
      <c r="H3735" s="547">
        <f t="shared" si="119"/>
        <v>0</v>
      </c>
    </row>
    <row r="3736" spans="1:8" x14ac:dyDescent="0.25">
      <c r="A3736" s="396" t="e">
        <f>"INN."&amp;EIGNIR!$B$3&amp;C3736</f>
        <v>#N/A</v>
      </c>
      <c r="B3736" s="511">
        <f>'Sundurliðun Skuldabréf'!P70</f>
        <v>0</v>
      </c>
      <c r="C3736" s="515" t="s">
        <v>13269</v>
      </c>
      <c r="D3736" s="512"/>
      <c r="F3736" s="547"/>
      <c r="G3736" s="547">
        <f t="shared" si="118"/>
        <v>0</v>
      </c>
      <c r="H3736" s="547">
        <f t="shared" si="119"/>
        <v>0</v>
      </c>
    </row>
    <row r="3737" spans="1:8" x14ac:dyDescent="0.25">
      <c r="A3737" s="396" t="e">
        <f>"INN."&amp;EIGNIR!$B$3&amp;C3737</f>
        <v>#N/A</v>
      </c>
      <c r="B3737" s="511">
        <f>'Sundurliðun Skuldabréf'!P71</f>
        <v>0</v>
      </c>
      <c r="C3737" s="515" t="s">
        <v>13270</v>
      </c>
      <c r="D3737" s="512"/>
      <c r="F3737" s="547"/>
      <c r="G3737" s="547">
        <f t="shared" si="118"/>
        <v>0</v>
      </c>
      <c r="H3737" s="547">
        <f t="shared" si="119"/>
        <v>0</v>
      </c>
    </row>
    <row r="3738" spans="1:8" x14ac:dyDescent="0.25">
      <c r="A3738" s="396" t="e">
        <f>"INN."&amp;EIGNIR!$B$3&amp;C3738</f>
        <v>#N/A</v>
      </c>
      <c r="B3738" s="511">
        <f>'Sundurliðun Skuldabréf'!P72</f>
        <v>0</v>
      </c>
      <c r="C3738" s="515" t="s">
        <v>13271</v>
      </c>
      <c r="D3738" s="512"/>
      <c r="F3738" s="547"/>
      <c r="G3738" s="547">
        <f t="shared" si="118"/>
        <v>0</v>
      </c>
      <c r="H3738" s="547">
        <f t="shared" si="119"/>
        <v>0</v>
      </c>
    </row>
    <row r="3739" spans="1:8" x14ac:dyDescent="0.25">
      <c r="A3739" s="396" t="e">
        <f>"INN."&amp;EIGNIR!$B$3&amp;C3739</f>
        <v>#N/A</v>
      </c>
      <c r="B3739" s="511">
        <f>'Sundurliðun Skuldabréf'!P73</f>
        <v>0</v>
      </c>
      <c r="C3739" s="515" t="s">
        <v>13272</v>
      </c>
      <c r="D3739" s="512"/>
      <c r="F3739" s="547"/>
      <c r="G3739" s="547">
        <f t="shared" si="118"/>
        <v>0</v>
      </c>
      <c r="H3739" s="547">
        <f t="shared" si="119"/>
        <v>0</v>
      </c>
    </row>
    <row r="3740" spans="1:8" x14ac:dyDescent="0.25">
      <c r="A3740" s="396" t="e">
        <f>"INN."&amp;EIGNIR!$B$3&amp;C3740</f>
        <v>#N/A</v>
      </c>
      <c r="B3740" s="511">
        <f>'Sundurliðun Skuldabréf'!P75</f>
        <v>0</v>
      </c>
      <c r="C3740" s="515" t="s">
        <v>13273</v>
      </c>
      <c r="D3740" s="512"/>
      <c r="F3740" s="547"/>
      <c r="G3740" s="547">
        <f t="shared" si="118"/>
        <v>0</v>
      </c>
      <c r="H3740" s="547">
        <f t="shared" si="119"/>
        <v>0</v>
      </c>
    </row>
    <row r="3741" spans="1:8" x14ac:dyDescent="0.25">
      <c r="A3741" s="396" t="e">
        <f>"INN."&amp;EIGNIR!$B$3&amp;C3741</f>
        <v>#N/A</v>
      </c>
      <c r="B3741" s="511">
        <f>'Sundurliðun Skuldabréf'!P76</f>
        <v>0</v>
      </c>
      <c r="C3741" s="515" t="s">
        <v>13274</v>
      </c>
      <c r="D3741" s="512"/>
      <c r="F3741" s="547"/>
      <c r="G3741" s="547">
        <f t="shared" si="118"/>
        <v>0</v>
      </c>
      <c r="H3741" s="547">
        <f t="shared" si="119"/>
        <v>0</v>
      </c>
    </row>
    <row r="3742" spans="1:8" x14ac:dyDescent="0.25">
      <c r="A3742" s="396" t="e">
        <f>"INN."&amp;EIGNIR!$B$3&amp;C3742</f>
        <v>#N/A</v>
      </c>
      <c r="B3742" s="511">
        <f>'Sundurliðun Skuldabréf'!P77</f>
        <v>0</v>
      </c>
      <c r="C3742" s="515" t="s">
        <v>13275</v>
      </c>
      <c r="D3742" s="512"/>
      <c r="F3742" s="547"/>
      <c r="G3742" s="547">
        <f t="shared" si="118"/>
        <v>0</v>
      </c>
      <c r="H3742" s="547">
        <f t="shared" si="119"/>
        <v>0</v>
      </c>
    </row>
    <row r="3743" spans="1:8" x14ac:dyDescent="0.25">
      <c r="A3743" s="396" t="e">
        <f>"INN."&amp;EIGNIR!$B$3&amp;C3743</f>
        <v>#N/A</v>
      </c>
      <c r="B3743" s="511">
        <f>'Sundurliðun Skuldabréf'!P78</f>
        <v>0</v>
      </c>
      <c r="C3743" s="515" t="s">
        <v>13276</v>
      </c>
      <c r="D3743" s="512"/>
      <c r="F3743" s="547"/>
      <c r="G3743" s="547">
        <f t="shared" si="118"/>
        <v>0</v>
      </c>
      <c r="H3743" s="547">
        <f t="shared" si="119"/>
        <v>0</v>
      </c>
    </row>
    <row r="3744" spans="1:8" x14ac:dyDescent="0.25">
      <c r="A3744" s="396" t="e">
        <f>"INN."&amp;EIGNIR!$B$3&amp;C3744</f>
        <v>#N/A</v>
      </c>
      <c r="B3744" s="511">
        <f>'Sundurliðun Skuldabréf'!P79</f>
        <v>0</v>
      </c>
      <c r="C3744" s="515" t="s">
        <v>13277</v>
      </c>
      <c r="D3744" s="512"/>
      <c r="F3744" s="547"/>
      <c r="G3744" s="547">
        <f t="shared" si="118"/>
        <v>0</v>
      </c>
      <c r="H3744" s="547">
        <f t="shared" si="119"/>
        <v>0</v>
      </c>
    </row>
    <row r="3745" spans="1:8" x14ac:dyDescent="0.25">
      <c r="A3745" s="396" t="e">
        <f>"INN."&amp;EIGNIR!$B$3&amp;C3745</f>
        <v>#N/A</v>
      </c>
      <c r="B3745" s="511">
        <f>'Sundurliðun Skuldabréf'!P80</f>
        <v>0</v>
      </c>
      <c r="C3745" s="515" t="s">
        <v>13278</v>
      </c>
      <c r="D3745" s="512"/>
      <c r="F3745" s="547"/>
      <c r="G3745" s="547">
        <f t="shared" si="118"/>
        <v>0</v>
      </c>
      <c r="H3745" s="547">
        <f t="shared" si="119"/>
        <v>0</v>
      </c>
    </row>
    <row r="3746" spans="1:8" x14ac:dyDescent="0.25">
      <c r="A3746" s="396" t="e">
        <f>"INN."&amp;EIGNIR!$B$3&amp;C3746</f>
        <v>#N/A</v>
      </c>
      <c r="B3746" s="511">
        <f>'Sundurliðun Skuldabréf'!P81</f>
        <v>0</v>
      </c>
      <c r="C3746" s="515" t="s">
        <v>13279</v>
      </c>
      <c r="D3746" s="512"/>
      <c r="F3746" s="547"/>
      <c r="G3746" s="547">
        <f t="shared" si="118"/>
        <v>0</v>
      </c>
      <c r="H3746" s="547">
        <f t="shared" si="119"/>
        <v>0</v>
      </c>
    </row>
    <row r="3747" spans="1:8" x14ac:dyDescent="0.25">
      <c r="A3747" s="396" t="e">
        <f>"INN."&amp;EIGNIR!$B$3&amp;C3747</f>
        <v>#N/A</v>
      </c>
      <c r="B3747" s="511">
        <f>'Sundurliðun Skuldabréf'!P82</f>
        <v>0</v>
      </c>
      <c r="C3747" s="515" t="s">
        <v>13280</v>
      </c>
      <c r="D3747" s="512"/>
      <c r="F3747" s="547"/>
      <c r="G3747" s="547">
        <f t="shared" si="118"/>
        <v>0</v>
      </c>
      <c r="H3747" s="547">
        <f t="shared" si="119"/>
        <v>0</v>
      </c>
    </row>
    <row r="3748" spans="1:8" x14ac:dyDescent="0.25">
      <c r="A3748" s="396" t="e">
        <f>"INN."&amp;EIGNIR!$B$3&amp;C3748</f>
        <v>#N/A</v>
      </c>
      <c r="B3748" s="511">
        <f>'Sundurliðun Skuldabréf'!P83</f>
        <v>0</v>
      </c>
      <c r="C3748" s="515" t="s">
        <v>13281</v>
      </c>
      <c r="D3748" s="512"/>
      <c r="F3748" s="547"/>
      <c r="G3748" s="547">
        <f t="shared" si="118"/>
        <v>0</v>
      </c>
      <c r="H3748" s="547">
        <f t="shared" si="119"/>
        <v>0</v>
      </c>
    </row>
    <row r="3749" spans="1:8" x14ac:dyDescent="0.25">
      <c r="A3749" s="396" t="e">
        <f>"INN."&amp;EIGNIR!$B$3&amp;C3749</f>
        <v>#N/A</v>
      </c>
      <c r="B3749" s="511">
        <f>'Sundurliðun Skuldabréf'!P84</f>
        <v>0</v>
      </c>
      <c r="C3749" s="503" t="s">
        <v>5608</v>
      </c>
      <c r="D3749" s="512"/>
      <c r="F3749" s="547"/>
      <c r="G3749" s="547">
        <f t="shared" si="118"/>
        <v>0</v>
      </c>
      <c r="H3749" s="547">
        <f t="shared" si="119"/>
        <v>0</v>
      </c>
    </row>
    <row r="3750" spans="1:8" x14ac:dyDescent="0.25">
      <c r="A3750" s="396" t="e">
        <f>"INN."&amp;EIGNIR!$B$3&amp;C3750</f>
        <v>#N/A</v>
      </c>
      <c r="B3750" s="511">
        <f>'Sundurliðun Skuldabréf'!P85</f>
        <v>0</v>
      </c>
      <c r="C3750" s="503" t="s">
        <v>5609</v>
      </c>
      <c r="D3750" s="512"/>
      <c r="F3750" s="547"/>
      <c r="G3750" s="547">
        <f t="shared" si="118"/>
        <v>0</v>
      </c>
      <c r="H3750" s="547">
        <f t="shared" si="119"/>
        <v>0</v>
      </c>
    </row>
    <row r="3751" spans="1:8" x14ac:dyDescent="0.25">
      <c r="A3751" s="396" t="e">
        <f>"INN."&amp;EIGNIR!$B$3&amp;C3751</f>
        <v>#N/A</v>
      </c>
      <c r="B3751" s="511">
        <f>'Sundurliðun Skuldabréf'!P99</f>
        <v>0</v>
      </c>
      <c r="C3751" s="503" t="s">
        <v>5610</v>
      </c>
      <c r="D3751" s="512"/>
      <c r="F3751" s="547"/>
      <c r="G3751" s="547">
        <f t="shared" si="118"/>
        <v>0</v>
      </c>
      <c r="H3751" s="547">
        <f t="shared" si="119"/>
        <v>0</v>
      </c>
    </row>
    <row r="3752" spans="1:8" x14ac:dyDescent="0.25">
      <c r="A3752" s="396" t="e">
        <f>"INN."&amp;EIGNIR!$B$3&amp;C3752</f>
        <v>#N/A</v>
      </c>
      <c r="B3752" s="511">
        <f>'Sundurliðun Skuldabréf'!P100</f>
        <v>0</v>
      </c>
      <c r="C3752" s="503" t="s">
        <v>5611</v>
      </c>
      <c r="D3752" s="512"/>
      <c r="F3752" s="547"/>
      <c r="G3752" s="547">
        <f t="shared" si="118"/>
        <v>0</v>
      </c>
      <c r="H3752" s="547">
        <f t="shared" si="119"/>
        <v>0</v>
      </c>
    </row>
    <row r="3753" spans="1:8" x14ac:dyDescent="0.25">
      <c r="A3753" s="396" t="e">
        <f>"INN."&amp;EIGNIR!$B$3&amp;C3753</f>
        <v>#N/A</v>
      </c>
      <c r="B3753" s="511">
        <f>'Sundurliðun Skuldabréf'!P101</f>
        <v>0</v>
      </c>
      <c r="C3753" s="503" t="s">
        <v>5612</v>
      </c>
      <c r="D3753" s="512"/>
      <c r="F3753" s="547"/>
      <c r="G3753" s="547">
        <f t="shared" si="118"/>
        <v>0</v>
      </c>
      <c r="H3753" s="547">
        <f t="shared" si="119"/>
        <v>0</v>
      </c>
    </row>
    <row r="3754" spans="1:8" x14ac:dyDescent="0.25">
      <c r="A3754" s="396" t="e">
        <f>"INN."&amp;EIGNIR!$B$3&amp;C3754</f>
        <v>#N/A</v>
      </c>
      <c r="B3754" s="511">
        <f>'Sundurliðun Skuldabréf'!P102</f>
        <v>0</v>
      </c>
      <c r="C3754" s="503" t="s">
        <v>5613</v>
      </c>
      <c r="D3754" s="512"/>
      <c r="F3754" s="547"/>
      <c r="G3754" s="547">
        <f t="shared" si="118"/>
        <v>0</v>
      </c>
      <c r="H3754" s="547">
        <f t="shared" si="119"/>
        <v>0</v>
      </c>
    </row>
    <row r="3755" spans="1:8" x14ac:dyDescent="0.25">
      <c r="A3755" s="396" t="e">
        <f>"INN."&amp;EIGNIR!$B$3&amp;C3755</f>
        <v>#N/A</v>
      </c>
      <c r="B3755" s="511">
        <f>'Sundurliðun Skuldabréf'!P103</f>
        <v>0</v>
      </c>
      <c r="C3755" s="503" t="s">
        <v>5614</v>
      </c>
      <c r="D3755" s="512"/>
      <c r="F3755" s="547"/>
      <c r="G3755" s="547">
        <f t="shared" si="118"/>
        <v>0</v>
      </c>
      <c r="H3755" s="547">
        <f t="shared" si="119"/>
        <v>0</v>
      </c>
    </row>
    <row r="3756" spans="1:8" x14ac:dyDescent="0.25">
      <c r="A3756" s="396" t="e">
        <f>"INN."&amp;EIGNIR!$B$3&amp;C3756</f>
        <v>#N/A</v>
      </c>
      <c r="B3756" s="511">
        <f>'Sundurliðun Skuldabréf'!P104</f>
        <v>0</v>
      </c>
      <c r="C3756" s="503" t="s">
        <v>5615</v>
      </c>
      <c r="D3756" s="512"/>
      <c r="F3756" s="547"/>
      <c r="G3756" s="547">
        <f t="shared" si="118"/>
        <v>0</v>
      </c>
      <c r="H3756" s="547">
        <f t="shared" si="119"/>
        <v>0</v>
      </c>
    </row>
    <row r="3757" spans="1:8" x14ac:dyDescent="0.25">
      <c r="A3757" s="396" t="e">
        <f>"INN."&amp;EIGNIR!$B$3&amp;C3757</f>
        <v>#N/A</v>
      </c>
      <c r="B3757" s="511">
        <f>'Sundurliðun Skuldabréf'!P105</f>
        <v>0</v>
      </c>
      <c r="C3757" s="503" t="s">
        <v>5616</v>
      </c>
      <c r="D3757" s="512"/>
      <c r="F3757" s="547"/>
      <c r="G3757" s="547">
        <f t="shared" si="118"/>
        <v>0</v>
      </c>
      <c r="H3757" s="547">
        <f t="shared" si="119"/>
        <v>0</v>
      </c>
    </row>
    <row r="3758" spans="1:8" x14ac:dyDescent="0.25">
      <c r="A3758" s="396" t="e">
        <f>"INN."&amp;EIGNIR!$B$3&amp;C3758</f>
        <v>#N/A</v>
      </c>
      <c r="B3758" s="511">
        <f>'Sundurliðun Skuldabréf'!P106</f>
        <v>0</v>
      </c>
      <c r="C3758" s="503" t="s">
        <v>5617</v>
      </c>
      <c r="D3758" s="512"/>
      <c r="F3758" s="547"/>
      <c r="G3758" s="547">
        <f t="shared" si="118"/>
        <v>0</v>
      </c>
      <c r="H3758" s="547">
        <f t="shared" si="119"/>
        <v>0</v>
      </c>
    </row>
    <row r="3759" spans="1:8" x14ac:dyDescent="0.25">
      <c r="A3759" s="396" t="e">
        <f>"INN."&amp;EIGNIR!$B$3&amp;C3759</f>
        <v>#N/A</v>
      </c>
      <c r="B3759" s="511">
        <f>'Sundurliðun Skuldabréf'!P107</f>
        <v>0</v>
      </c>
      <c r="C3759" s="503" t="s">
        <v>5618</v>
      </c>
      <c r="D3759" s="512"/>
      <c r="F3759" s="547"/>
      <c r="G3759" s="547">
        <f t="shared" si="118"/>
        <v>0</v>
      </c>
      <c r="H3759" s="547">
        <f t="shared" si="119"/>
        <v>0</v>
      </c>
    </row>
    <row r="3760" spans="1:8" x14ac:dyDescent="0.25">
      <c r="A3760" s="396" t="e">
        <f>"INN."&amp;EIGNIR!$B$3&amp;C3760</f>
        <v>#N/A</v>
      </c>
      <c r="B3760" s="511">
        <f>'Sundurliðun Skuldabréf'!P108</f>
        <v>0</v>
      </c>
      <c r="C3760" s="503" t="s">
        <v>5619</v>
      </c>
      <c r="D3760" s="512"/>
      <c r="F3760" s="547"/>
      <c r="G3760" s="547">
        <f t="shared" si="118"/>
        <v>0</v>
      </c>
      <c r="H3760" s="547">
        <f t="shared" si="119"/>
        <v>0</v>
      </c>
    </row>
    <row r="3761" spans="1:8" x14ac:dyDescent="0.25">
      <c r="A3761" s="396" t="e">
        <f>"INN."&amp;EIGNIR!$B$3&amp;C3761</f>
        <v>#N/A</v>
      </c>
      <c r="B3761" s="511">
        <f>'Sundurliðun Skuldabréf'!P109</f>
        <v>0</v>
      </c>
      <c r="C3761" s="503" t="s">
        <v>5620</v>
      </c>
      <c r="D3761" s="512"/>
      <c r="F3761" s="547"/>
      <c r="G3761" s="547">
        <f t="shared" si="118"/>
        <v>0</v>
      </c>
      <c r="H3761" s="547">
        <f t="shared" si="119"/>
        <v>0</v>
      </c>
    </row>
    <row r="3762" spans="1:8" x14ac:dyDescent="0.25">
      <c r="A3762" s="396" t="e">
        <f>"INN."&amp;EIGNIR!$B$3&amp;C3762</f>
        <v>#N/A</v>
      </c>
      <c r="B3762" s="511">
        <f>'Sundurliðun Skuldabréf'!P110</f>
        <v>0</v>
      </c>
      <c r="C3762" s="503" t="s">
        <v>5621</v>
      </c>
      <c r="D3762" s="512"/>
      <c r="F3762" s="547"/>
      <c r="G3762" s="547">
        <f t="shared" si="118"/>
        <v>0</v>
      </c>
      <c r="H3762" s="547">
        <f t="shared" si="119"/>
        <v>0</v>
      </c>
    </row>
    <row r="3763" spans="1:8" x14ac:dyDescent="0.25">
      <c r="A3763" s="396" t="e">
        <f>"INN."&amp;EIGNIR!$B$3&amp;C3763</f>
        <v>#N/A</v>
      </c>
      <c r="B3763" s="511">
        <f>'Sundurliðun Skuldabréf'!P111</f>
        <v>0</v>
      </c>
      <c r="C3763" s="503" t="s">
        <v>5622</v>
      </c>
      <c r="D3763" s="512"/>
      <c r="F3763" s="547"/>
      <c r="G3763" s="547">
        <f t="shared" si="118"/>
        <v>0</v>
      </c>
      <c r="H3763" s="547">
        <f t="shared" si="119"/>
        <v>0</v>
      </c>
    </row>
    <row r="3764" spans="1:8" x14ac:dyDescent="0.25">
      <c r="A3764" s="396" t="e">
        <f>"INN."&amp;EIGNIR!$B$3&amp;C3764</f>
        <v>#N/A</v>
      </c>
      <c r="B3764" s="511">
        <f>'Sundurliðun Skuldabréf'!P112</f>
        <v>0</v>
      </c>
      <c r="C3764" s="503" t="s">
        <v>5623</v>
      </c>
      <c r="D3764" s="512"/>
      <c r="F3764" s="547"/>
      <c r="G3764" s="547">
        <f t="shared" si="118"/>
        <v>0</v>
      </c>
      <c r="H3764" s="547">
        <f t="shared" si="119"/>
        <v>0</v>
      </c>
    </row>
    <row r="3765" spans="1:8" x14ac:dyDescent="0.25">
      <c r="A3765" s="396" t="e">
        <f>"INN."&amp;EIGNIR!$B$3&amp;C3765</f>
        <v>#N/A</v>
      </c>
      <c r="B3765" s="511">
        <f>'Sundurliðun Skuldabréf'!P114</f>
        <v>0</v>
      </c>
      <c r="C3765" s="503" t="s">
        <v>5624</v>
      </c>
      <c r="D3765" s="512"/>
      <c r="F3765" s="547"/>
      <c r="G3765" s="547">
        <f t="shared" si="118"/>
        <v>0</v>
      </c>
      <c r="H3765" s="547">
        <f t="shared" si="119"/>
        <v>0</v>
      </c>
    </row>
    <row r="3766" spans="1:8" x14ac:dyDescent="0.25">
      <c r="A3766" s="396" t="e">
        <f>"INN."&amp;EIGNIR!$B$3&amp;C3766</f>
        <v>#N/A</v>
      </c>
      <c r="B3766" s="511">
        <f>'Sundurliðun Skuldabréf'!P115</f>
        <v>0</v>
      </c>
      <c r="C3766" s="503" t="s">
        <v>5625</v>
      </c>
      <c r="D3766" s="512"/>
      <c r="F3766" s="547"/>
      <c r="G3766" s="547">
        <f t="shared" si="118"/>
        <v>0</v>
      </c>
      <c r="H3766" s="547">
        <f t="shared" si="119"/>
        <v>0</v>
      </c>
    </row>
    <row r="3767" spans="1:8" x14ac:dyDescent="0.25">
      <c r="A3767" s="396" t="e">
        <f>"INN."&amp;EIGNIR!$B$3&amp;C3767</f>
        <v>#N/A</v>
      </c>
      <c r="B3767" s="511">
        <f>'Sundurliðun Skuldabréf'!P116</f>
        <v>0</v>
      </c>
      <c r="C3767" s="503" t="s">
        <v>5626</v>
      </c>
      <c r="D3767" s="512"/>
      <c r="F3767" s="547"/>
      <c r="G3767" s="547">
        <f t="shared" si="118"/>
        <v>0</v>
      </c>
      <c r="H3767" s="547">
        <f t="shared" si="119"/>
        <v>0</v>
      </c>
    </row>
    <row r="3768" spans="1:8" x14ac:dyDescent="0.25">
      <c r="A3768" s="396" t="e">
        <f>"INN."&amp;EIGNIR!$B$3&amp;C3768</f>
        <v>#N/A</v>
      </c>
      <c r="B3768" s="511">
        <f>'Sundurliðun Skuldabréf'!P117</f>
        <v>0</v>
      </c>
      <c r="C3768" s="503" t="s">
        <v>5627</v>
      </c>
      <c r="D3768" s="512"/>
      <c r="F3768" s="547"/>
      <c r="G3768" s="547">
        <f t="shared" si="118"/>
        <v>0</v>
      </c>
      <c r="H3768" s="547">
        <f t="shared" si="119"/>
        <v>0</v>
      </c>
    </row>
    <row r="3769" spans="1:8" x14ac:dyDescent="0.25">
      <c r="A3769" s="396" t="e">
        <f>"INN."&amp;EIGNIR!$B$3&amp;C3769</f>
        <v>#N/A</v>
      </c>
      <c r="B3769" s="511">
        <f>'Sundurliðun Skuldabréf'!P118</f>
        <v>0</v>
      </c>
      <c r="C3769" s="503" t="s">
        <v>5628</v>
      </c>
      <c r="D3769" s="512"/>
      <c r="F3769" s="547"/>
      <c r="G3769" s="547">
        <f t="shared" si="118"/>
        <v>0</v>
      </c>
      <c r="H3769" s="547">
        <f t="shared" si="119"/>
        <v>0</v>
      </c>
    </row>
    <row r="3770" spans="1:8" x14ac:dyDescent="0.25">
      <c r="A3770" s="396" t="e">
        <f>"INN."&amp;EIGNIR!$B$3&amp;C3770</f>
        <v>#N/A</v>
      </c>
      <c r="B3770" s="511">
        <f>'Sundurliðun Skuldabréf'!P119</f>
        <v>0</v>
      </c>
      <c r="C3770" s="503" t="s">
        <v>5629</v>
      </c>
      <c r="D3770" s="512"/>
      <c r="F3770" s="547"/>
      <c r="G3770" s="547">
        <f t="shared" si="118"/>
        <v>0</v>
      </c>
      <c r="H3770" s="547">
        <f t="shared" si="119"/>
        <v>0</v>
      </c>
    </row>
    <row r="3771" spans="1:8" x14ac:dyDescent="0.25">
      <c r="A3771" s="396" t="e">
        <f>"INN."&amp;EIGNIR!$B$3&amp;C3771</f>
        <v>#N/A</v>
      </c>
      <c r="B3771" s="511">
        <f>'Sundurliðun Skuldabréf'!P120</f>
        <v>0</v>
      </c>
      <c r="C3771" s="503" t="s">
        <v>5630</v>
      </c>
      <c r="D3771" s="512"/>
      <c r="F3771" s="547"/>
      <c r="G3771" s="547">
        <f t="shared" si="118"/>
        <v>0</v>
      </c>
      <c r="H3771" s="547">
        <f t="shared" si="119"/>
        <v>0</v>
      </c>
    </row>
    <row r="3772" spans="1:8" x14ac:dyDescent="0.25">
      <c r="A3772" s="396" t="e">
        <f>"INN."&amp;EIGNIR!$B$3&amp;C3772</f>
        <v>#N/A</v>
      </c>
      <c r="B3772" s="511">
        <f>'Sundurliðun Skuldabréf'!P121</f>
        <v>0</v>
      </c>
      <c r="C3772" s="503" t="s">
        <v>5631</v>
      </c>
      <c r="D3772" s="512"/>
      <c r="F3772" s="547"/>
      <c r="G3772" s="547">
        <f t="shared" si="118"/>
        <v>0</v>
      </c>
      <c r="H3772" s="547">
        <f t="shared" si="119"/>
        <v>0</v>
      </c>
    </row>
    <row r="3773" spans="1:8" x14ac:dyDescent="0.25">
      <c r="A3773" s="396" t="e">
        <f>"INN."&amp;EIGNIR!$B$3&amp;C3773</f>
        <v>#N/A</v>
      </c>
      <c r="B3773" s="511">
        <f>'Sundurliðun Skuldabréf'!P122</f>
        <v>0</v>
      </c>
      <c r="C3773" s="503" t="s">
        <v>5632</v>
      </c>
      <c r="D3773" s="512"/>
      <c r="F3773" s="547"/>
      <c r="G3773" s="547">
        <f t="shared" si="118"/>
        <v>0</v>
      </c>
      <c r="H3773" s="547">
        <f t="shared" si="119"/>
        <v>0</v>
      </c>
    </row>
    <row r="3774" spans="1:8" x14ac:dyDescent="0.25">
      <c r="A3774" s="396" t="e">
        <f>"INN."&amp;EIGNIR!$B$3&amp;C3774</f>
        <v>#N/A</v>
      </c>
      <c r="B3774" s="511">
        <f>'Sundurliðun Skuldabréf'!Q5</f>
        <v>0</v>
      </c>
      <c r="C3774" s="503" t="s">
        <v>5633</v>
      </c>
      <c r="D3774" s="512" t="s">
        <v>5634</v>
      </c>
      <c r="F3774" s="547"/>
      <c r="G3774" s="547">
        <f t="shared" si="118"/>
        <v>0</v>
      </c>
      <c r="H3774" s="547">
        <f t="shared" si="119"/>
        <v>0</v>
      </c>
    </row>
    <row r="3775" spans="1:8" x14ac:dyDescent="0.25">
      <c r="A3775" s="396" t="e">
        <f>"INN."&amp;EIGNIR!$B$3&amp;C3775</f>
        <v>#N/A</v>
      </c>
      <c r="B3775" s="511">
        <f>'Sundurliðun Skuldabréf'!Q45</f>
        <v>0</v>
      </c>
      <c r="C3775" s="503" t="s">
        <v>5635</v>
      </c>
      <c r="D3775" s="512"/>
      <c r="F3775" s="547"/>
      <c r="G3775" s="547">
        <f t="shared" si="118"/>
        <v>0</v>
      </c>
      <c r="H3775" s="547">
        <f t="shared" si="119"/>
        <v>0</v>
      </c>
    </row>
    <row r="3776" spans="1:8" x14ac:dyDescent="0.25">
      <c r="A3776" s="396" t="e">
        <f>"INN."&amp;EIGNIR!$B$3&amp;C3776</f>
        <v>#N/A</v>
      </c>
      <c r="B3776" s="511">
        <f>'Sundurliðun Skuldabréf'!Q46</f>
        <v>0</v>
      </c>
      <c r="C3776" s="503" t="s">
        <v>5636</v>
      </c>
      <c r="D3776" s="512"/>
      <c r="F3776" s="547"/>
      <c r="G3776" s="547">
        <f t="shared" ref="G3776:G3839" si="120">+F3776-B3776</f>
        <v>0</v>
      </c>
      <c r="H3776" s="547">
        <f t="shared" si="119"/>
        <v>0</v>
      </c>
    </row>
    <row r="3777" spans="1:8" x14ac:dyDescent="0.25">
      <c r="A3777" s="396" t="e">
        <f>"INN."&amp;EIGNIR!$B$3&amp;C3777</f>
        <v>#N/A</v>
      </c>
      <c r="B3777" s="511">
        <f>'Sundurliðun Skuldabréf'!Q60</f>
        <v>0</v>
      </c>
      <c r="C3777" s="503" t="s">
        <v>5637</v>
      </c>
      <c r="D3777" s="512"/>
      <c r="F3777" s="547"/>
      <c r="G3777" s="547">
        <f t="shared" si="120"/>
        <v>0</v>
      </c>
      <c r="H3777" s="547">
        <f t="shared" ref="H3777:H3840" si="121">+ABS(G3777)</f>
        <v>0</v>
      </c>
    </row>
    <row r="3778" spans="1:8" x14ac:dyDescent="0.25">
      <c r="A3778" s="396" t="e">
        <f>"INN."&amp;EIGNIR!$B$3&amp;C3778</f>
        <v>#N/A</v>
      </c>
      <c r="B3778" s="511">
        <f>'Sundurliðun Skuldabréf'!Q61</f>
        <v>0</v>
      </c>
      <c r="C3778" s="503" t="s">
        <v>5638</v>
      </c>
      <c r="D3778" s="512"/>
      <c r="F3778" s="547"/>
      <c r="G3778" s="547">
        <f t="shared" si="120"/>
        <v>0</v>
      </c>
      <c r="H3778" s="547">
        <f t="shared" si="121"/>
        <v>0</v>
      </c>
    </row>
    <row r="3779" spans="1:8" x14ac:dyDescent="0.25">
      <c r="A3779" s="396" t="e">
        <f>"INN."&amp;EIGNIR!$B$3&amp;C3779</f>
        <v>#N/A</v>
      </c>
      <c r="B3779" s="511">
        <f>'Sundurliðun Skuldabréf'!Q62</f>
        <v>0</v>
      </c>
      <c r="C3779" s="503" t="s">
        <v>5639</v>
      </c>
      <c r="D3779" s="512"/>
      <c r="F3779" s="547"/>
      <c r="G3779" s="547">
        <f t="shared" si="120"/>
        <v>0</v>
      </c>
      <c r="H3779" s="547">
        <f t="shared" si="121"/>
        <v>0</v>
      </c>
    </row>
    <row r="3780" spans="1:8" x14ac:dyDescent="0.25">
      <c r="A3780" s="396" t="e">
        <f>"INN."&amp;EIGNIR!$B$3&amp;C3780</f>
        <v>#N/A</v>
      </c>
      <c r="B3780" s="511">
        <f>'Sundurliðun Skuldabréf'!Q63</f>
        <v>0</v>
      </c>
      <c r="C3780" s="503" t="s">
        <v>5640</v>
      </c>
      <c r="D3780" s="512"/>
      <c r="F3780" s="547"/>
      <c r="G3780" s="547">
        <f t="shared" si="120"/>
        <v>0</v>
      </c>
      <c r="H3780" s="547">
        <f t="shared" si="121"/>
        <v>0</v>
      </c>
    </row>
    <row r="3781" spans="1:8" x14ac:dyDescent="0.25">
      <c r="A3781" s="396" t="e">
        <f>"INN."&amp;EIGNIR!$B$3&amp;C3781</f>
        <v>#N/A</v>
      </c>
      <c r="B3781" s="511">
        <f>'Sundurliðun Skuldabréf'!Q64</f>
        <v>0</v>
      </c>
      <c r="C3781" s="503" t="s">
        <v>5641</v>
      </c>
      <c r="D3781" s="512"/>
      <c r="F3781" s="547"/>
      <c r="G3781" s="547">
        <f t="shared" si="120"/>
        <v>0</v>
      </c>
      <c r="H3781" s="547">
        <f t="shared" si="121"/>
        <v>0</v>
      </c>
    </row>
    <row r="3782" spans="1:8" x14ac:dyDescent="0.25">
      <c r="A3782" s="396" t="e">
        <f>"INN."&amp;EIGNIR!$B$3&amp;C3782</f>
        <v>#N/A</v>
      </c>
      <c r="B3782" s="511">
        <f>'Sundurliðun Skuldabréf'!Q65</f>
        <v>0</v>
      </c>
      <c r="C3782" s="503" t="s">
        <v>5642</v>
      </c>
      <c r="D3782" s="512"/>
      <c r="F3782" s="547"/>
      <c r="G3782" s="547">
        <f t="shared" si="120"/>
        <v>0</v>
      </c>
      <c r="H3782" s="547">
        <f t="shared" si="121"/>
        <v>0</v>
      </c>
    </row>
    <row r="3783" spans="1:8" x14ac:dyDescent="0.25">
      <c r="A3783" s="396" t="e">
        <f>"INN."&amp;EIGNIR!$B$3&amp;C3783</f>
        <v>#N/A</v>
      </c>
      <c r="B3783" s="511">
        <f>'Sundurliðun Skuldabréf'!Q66</f>
        <v>0</v>
      </c>
      <c r="C3783" s="503" t="s">
        <v>5643</v>
      </c>
      <c r="D3783" s="512"/>
      <c r="F3783" s="547"/>
      <c r="G3783" s="547">
        <f t="shared" si="120"/>
        <v>0</v>
      </c>
      <c r="H3783" s="547">
        <f t="shared" si="121"/>
        <v>0</v>
      </c>
    </row>
    <row r="3784" spans="1:8" x14ac:dyDescent="0.25">
      <c r="A3784" s="396" t="e">
        <f>"INN."&amp;EIGNIR!$B$3&amp;C3784</f>
        <v>#N/A</v>
      </c>
      <c r="B3784" s="511">
        <f>'Sundurliðun Skuldabréf'!Q67</f>
        <v>0</v>
      </c>
      <c r="C3784" s="503" t="s">
        <v>5644</v>
      </c>
      <c r="D3784" s="512"/>
      <c r="F3784" s="547"/>
      <c r="G3784" s="547">
        <f t="shared" si="120"/>
        <v>0</v>
      </c>
      <c r="H3784" s="547">
        <f t="shared" si="121"/>
        <v>0</v>
      </c>
    </row>
    <row r="3785" spans="1:8" x14ac:dyDescent="0.25">
      <c r="A3785" s="396" t="e">
        <f>"INN."&amp;EIGNIR!$B$3&amp;C3785</f>
        <v>#N/A</v>
      </c>
      <c r="B3785" s="511">
        <f>'Sundurliðun Skuldabréf'!Q68</f>
        <v>0</v>
      </c>
      <c r="C3785" s="503" t="s">
        <v>5645</v>
      </c>
      <c r="D3785" s="512"/>
      <c r="F3785" s="547"/>
      <c r="G3785" s="547">
        <f t="shared" si="120"/>
        <v>0</v>
      </c>
      <c r="H3785" s="547">
        <f t="shared" si="121"/>
        <v>0</v>
      </c>
    </row>
    <row r="3786" spans="1:8" x14ac:dyDescent="0.25">
      <c r="A3786" s="396" t="e">
        <f>"INN."&amp;EIGNIR!$B$3&amp;C3786</f>
        <v>#N/A</v>
      </c>
      <c r="B3786" s="511">
        <f>'Sundurliðun Skuldabréf'!Q69</f>
        <v>0</v>
      </c>
      <c r="C3786" s="503" t="s">
        <v>5646</v>
      </c>
      <c r="D3786" s="512"/>
      <c r="F3786" s="547"/>
      <c r="G3786" s="547">
        <f t="shared" si="120"/>
        <v>0</v>
      </c>
      <c r="H3786" s="547">
        <f t="shared" si="121"/>
        <v>0</v>
      </c>
    </row>
    <row r="3787" spans="1:8" x14ac:dyDescent="0.25">
      <c r="A3787" s="396" t="e">
        <f>"INN."&amp;EIGNIR!$B$3&amp;C3787</f>
        <v>#N/A</v>
      </c>
      <c r="B3787" s="511">
        <f>'Sundurliðun Skuldabréf'!Q70</f>
        <v>0</v>
      </c>
      <c r="C3787" s="503" t="s">
        <v>5647</v>
      </c>
      <c r="D3787" s="512"/>
      <c r="F3787" s="547"/>
      <c r="G3787" s="547">
        <f t="shared" si="120"/>
        <v>0</v>
      </c>
      <c r="H3787" s="547">
        <f t="shared" si="121"/>
        <v>0</v>
      </c>
    </row>
    <row r="3788" spans="1:8" x14ac:dyDescent="0.25">
      <c r="A3788" s="396" t="e">
        <f>"INN."&amp;EIGNIR!$B$3&amp;C3788</f>
        <v>#N/A</v>
      </c>
      <c r="B3788" s="511">
        <f>'Sundurliðun Skuldabréf'!Q71</f>
        <v>0</v>
      </c>
      <c r="C3788" s="503" t="s">
        <v>5648</v>
      </c>
      <c r="D3788" s="512"/>
      <c r="F3788" s="547"/>
      <c r="G3788" s="547">
        <f t="shared" si="120"/>
        <v>0</v>
      </c>
      <c r="H3788" s="547">
        <f t="shared" si="121"/>
        <v>0</v>
      </c>
    </row>
    <row r="3789" spans="1:8" x14ac:dyDescent="0.25">
      <c r="A3789" s="396" t="e">
        <f>"INN."&amp;EIGNIR!$B$3&amp;C3789</f>
        <v>#N/A</v>
      </c>
      <c r="B3789" s="511">
        <f>'Sundurliðun Skuldabréf'!Q72</f>
        <v>0</v>
      </c>
      <c r="C3789" s="503" t="s">
        <v>5649</v>
      </c>
      <c r="D3789" s="512"/>
      <c r="F3789" s="547"/>
      <c r="G3789" s="547">
        <f t="shared" si="120"/>
        <v>0</v>
      </c>
      <c r="H3789" s="547">
        <f t="shared" si="121"/>
        <v>0</v>
      </c>
    </row>
    <row r="3790" spans="1:8" x14ac:dyDescent="0.25">
      <c r="A3790" s="396" t="e">
        <f>"INN."&amp;EIGNIR!$B$3&amp;C3790</f>
        <v>#N/A</v>
      </c>
      <c r="B3790" s="511">
        <f>'Sundurliðun Skuldabréf'!Q73</f>
        <v>0</v>
      </c>
      <c r="C3790" s="503" t="s">
        <v>5650</v>
      </c>
      <c r="D3790" s="512"/>
      <c r="F3790" s="547"/>
      <c r="G3790" s="547">
        <f t="shared" si="120"/>
        <v>0</v>
      </c>
      <c r="H3790" s="547">
        <f t="shared" si="121"/>
        <v>0</v>
      </c>
    </row>
    <row r="3791" spans="1:8" x14ac:dyDescent="0.25">
      <c r="A3791" s="396" t="e">
        <f>"INN."&amp;EIGNIR!$B$3&amp;C3791</f>
        <v>#N/A</v>
      </c>
      <c r="B3791" s="511">
        <f>'Sundurliðun Skuldabréf'!Q75</f>
        <v>0</v>
      </c>
      <c r="C3791" s="503" t="s">
        <v>5651</v>
      </c>
      <c r="D3791" s="512"/>
      <c r="F3791" s="547"/>
      <c r="G3791" s="547">
        <f t="shared" si="120"/>
        <v>0</v>
      </c>
      <c r="H3791" s="547">
        <f t="shared" si="121"/>
        <v>0</v>
      </c>
    </row>
    <row r="3792" spans="1:8" x14ac:dyDescent="0.25">
      <c r="A3792" s="396" t="e">
        <f>"INN."&amp;EIGNIR!$B$3&amp;C3792</f>
        <v>#N/A</v>
      </c>
      <c r="B3792" s="511">
        <f>'Sundurliðun Skuldabréf'!Q76</f>
        <v>0</v>
      </c>
      <c r="C3792" s="503" t="s">
        <v>5652</v>
      </c>
      <c r="D3792" s="512"/>
      <c r="F3792" s="547"/>
      <c r="G3792" s="547">
        <f t="shared" si="120"/>
        <v>0</v>
      </c>
      <c r="H3792" s="547">
        <f t="shared" si="121"/>
        <v>0</v>
      </c>
    </row>
    <row r="3793" spans="1:8" x14ac:dyDescent="0.25">
      <c r="A3793" s="396" t="e">
        <f>"INN."&amp;EIGNIR!$B$3&amp;C3793</f>
        <v>#N/A</v>
      </c>
      <c r="B3793" s="511">
        <f>'Sundurliðun Skuldabréf'!Q77</f>
        <v>0</v>
      </c>
      <c r="C3793" s="503" t="s">
        <v>5653</v>
      </c>
      <c r="D3793" s="512"/>
      <c r="F3793" s="547"/>
      <c r="G3793" s="547">
        <f t="shared" si="120"/>
        <v>0</v>
      </c>
      <c r="H3793" s="547">
        <f t="shared" si="121"/>
        <v>0</v>
      </c>
    </row>
    <row r="3794" spans="1:8" x14ac:dyDescent="0.25">
      <c r="A3794" s="396" t="e">
        <f>"INN."&amp;EIGNIR!$B$3&amp;C3794</f>
        <v>#N/A</v>
      </c>
      <c r="B3794" s="511">
        <f>'Sundurliðun Skuldabréf'!Q78</f>
        <v>0</v>
      </c>
      <c r="C3794" s="503" t="s">
        <v>5654</v>
      </c>
      <c r="D3794" s="512"/>
      <c r="F3794" s="547"/>
      <c r="G3794" s="547">
        <f t="shared" si="120"/>
        <v>0</v>
      </c>
      <c r="H3794" s="547">
        <f t="shared" si="121"/>
        <v>0</v>
      </c>
    </row>
    <row r="3795" spans="1:8" x14ac:dyDescent="0.25">
      <c r="A3795" s="396" t="e">
        <f>"INN."&amp;EIGNIR!$B$3&amp;C3795</f>
        <v>#N/A</v>
      </c>
      <c r="B3795" s="511">
        <f>'Sundurliðun Skuldabréf'!Q79</f>
        <v>0</v>
      </c>
      <c r="C3795" s="503" t="s">
        <v>5655</v>
      </c>
      <c r="D3795" s="512"/>
      <c r="F3795" s="547"/>
      <c r="G3795" s="547">
        <f t="shared" si="120"/>
        <v>0</v>
      </c>
      <c r="H3795" s="547">
        <f t="shared" si="121"/>
        <v>0</v>
      </c>
    </row>
    <row r="3796" spans="1:8" x14ac:dyDescent="0.25">
      <c r="A3796" s="396" t="e">
        <f>"INN."&amp;EIGNIR!$B$3&amp;C3796</f>
        <v>#N/A</v>
      </c>
      <c r="B3796" s="511">
        <f>'Sundurliðun Skuldabréf'!Q80</f>
        <v>0</v>
      </c>
      <c r="C3796" s="503" t="s">
        <v>5656</v>
      </c>
      <c r="D3796" s="512"/>
      <c r="F3796" s="547"/>
      <c r="G3796" s="547">
        <f t="shared" si="120"/>
        <v>0</v>
      </c>
      <c r="H3796" s="547">
        <f t="shared" si="121"/>
        <v>0</v>
      </c>
    </row>
    <row r="3797" spans="1:8" x14ac:dyDescent="0.25">
      <c r="A3797" s="396" t="e">
        <f>"INN."&amp;EIGNIR!$B$3&amp;C3797</f>
        <v>#N/A</v>
      </c>
      <c r="B3797" s="511">
        <f>'Sundurliðun Skuldabréf'!Q81</f>
        <v>0</v>
      </c>
      <c r="C3797" s="503" t="s">
        <v>5657</v>
      </c>
      <c r="D3797" s="512"/>
      <c r="F3797" s="547"/>
      <c r="G3797" s="547">
        <f t="shared" si="120"/>
        <v>0</v>
      </c>
      <c r="H3797" s="547">
        <f t="shared" si="121"/>
        <v>0</v>
      </c>
    </row>
    <row r="3798" spans="1:8" x14ac:dyDescent="0.25">
      <c r="A3798" s="396" t="e">
        <f>"INN."&amp;EIGNIR!$B$3&amp;C3798</f>
        <v>#N/A</v>
      </c>
      <c r="B3798" s="511">
        <f>'Sundurliðun Skuldabréf'!Q82</f>
        <v>0</v>
      </c>
      <c r="C3798" s="503" t="s">
        <v>5658</v>
      </c>
      <c r="D3798" s="512"/>
      <c r="F3798" s="547"/>
      <c r="G3798" s="547">
        <f t="shared" si="120"/>
        <v>0</v>
      </c>
      <c r="H3798" s="547">
        <f t="shared" si="121"/>
        <v>0</v>
      </c>
    </row>
    <row r="3799" spans="1:8" x14ac:dyDescent="0.25">
      <c r="A3799" s="396" t="e">
        <f>"INN."&amp;EIGNIR!$B$3&amp;C3799</f>
        <v>#N/A</v>
      </c>
      <c r="B3799" s="511">
        <f>'Sundurliðun Skuldabréf'!Q83</f>
        <v>0</v>
      </c>
      <c r="C3799" s="503" t="s">
        <v>5659</v>
      </c>
      <c r="D3799" s="512"/>
      <c r="F3799" s="547"/>
      <c r="G3799" s="547">
        <f t="shared" si="120"/>
        <v>0</v>
      </c>
      <c r="H3799" s="547">
        <f t="shared" si="121"/>
        <v>0</v>
      </c>
    </row>
    <row r="3800" spans="1:8" x14ac:dyDescent="0.25">
      <c r="A3800" s="396" t="e">
        <f>"INN."&amp;EIGNIR!$B$3&amp;C3800</f>
        <v>#N/A</v>
      </c>
      <c r="B3800" s="511">
        <f>'Sundurliðun Skuldabréf'!Q84</f>
        <v>0</v>
      </c>
      <c r="C3800" s="503" t="s">
        <v>5660</v>
      </c>
      <c r="D3800" s="512"/>
      <c r="F3800" s="547"/>
      <c r="G3800" s="547">
        <f t="shared" si="120"/>
        <v>0</v>
      </c>
      <c r="H3800" s="547">
        <f t="shared" si="121"/>
        <v>0</v>
      </c>
    </row>
    <row r="3801" spans="1:8" x14ac:dyDescent="0.25">
      <c r="A3801" s="396" t="e">
        <f>"INN."&amp;EIGNIR!$B$3&amp;C3801</f>
        <v>#N/A</v>
      </c>
      <c r="B3801" s="511">
        <f>'Sundurliðun Skuldabréf'!Q85</f>
        <v>0</v>
      </c>
      <c r="C3801" s="503" t="s">
        <v>5661</v>
      </c>
      <c r="D3801" s="512"/>
      <c r="F3801" s="547"/>
      <c r="G3801" s="547">
        <f t="shared" si="120"/>
        <v>0</v>
      </c>
      <c r="H3801" s="547">
        <f t="shared" si="121"/>
        <v>0</v>
      </c>
    </row>
    <row r="3802" spans="1:8" x14ac:dyDescent="0.25">
      <c r="A3802" s="396" t="e">
        <f>"INN."&amp;EIGNIR!$B$3&amp;C3802</f>
        <v>#N/A</v>
      </c>
      <c r="B3802" s="511">
        <f>'Sundurliðun Skuldabréf'!Q99</f>
        <v>0</v>
      </c>
      <c r="C3802" s="503" t="s">
        <v>5662</v>
      </c>
      <c r="D3802" s="512"/>
      <c r="F3802" s="547"/>
      <c r="G3802" s="547">
        <f t="shared" si="120"/>
        <v>0</v>
      </c>
      <c r="H3802" s="547">
        <f t="shared" si="121"/>
        <v>0</v>
      </c>
    </row>
    <row r="3803" spans="1:8" x14ac:dyDescent="0.25">
      <c r="A3803" s="396" t="e">
        <f>"INN."&amp;EIGNIR!$B$3&amp;C3803</f>
        <v>#N/A</v>
      </c>
      <c r="B3803" s="511">
        <f>'Sundurliðun Skuldabréf'!Q100</f>
        <v>0</v>
      </c>
      <c r="C3803" s="503" t="s">
        <v>5663</v>
      </c>
      <c r="D3803" s="512"/>
      <c r="F3803" s="547"/>
      <c r="G3803" s="547">
        <f t="shared" si="120"/>
        <v>0</v>
      </c>
      <c r="H3803" s="547">
        <f t="shared" si="121"/>
        <v>0</v>
      </c>
    </row>
    <row r="3804" spans="1:8" x14ac:dyDescent="0.25">
      <c r="A3804" s="396" t="e">
        <f>"INN."&amp;EIGNIR!$B$3&amp;C3804</f>
        <v>#N/A</v>
      </c>
      <c r="B3804" s="511">
        <f>'Sundurliðun Skuldabréf'!Q101</f>
        <v>0</v>
      </c>
      <c r="C3804" s="503" t="s">
        <v>5664</v>
      </c>
      <c r="D3804" s="512"/>
      <c r="F3804" s="547"/>
      <c r="G3804" s="547">
        <f t="shared" si="120"/>
        <v>0</v>
      </c>
      <c r="H3804" s="547">
        <f t="shared" si="121"/>
        <v>0</v>
      </c>
    </row>
    <row r="3805" spans="1:8" x14ac:dyDescent="0.25">
      <c r="A3805" s="396" t="e">
        <f>"INN."&amp;EIGNIR!$B$3&amp;C3805</f>
        <v>#N/A</v>
      </c>
      <c r="B3805" s="511">
        <f>'Sundurliðun Skuldabréf'!Q102</f>
        <v>0</v>
      </c>
      <c r="C3805" s="503" t="s">
        <v>5665</v>
      </c>
      <c r="D3805" s="512"/>
      <c r="F3805" s="547"/>
      <c r="G3805" s="547">
        <f t="shared" si="120"/>
        <v>0</v>
      </c>
      <c r="H3805" s="547">
        <f t="shared" si="121"/>
        <v>0</v>
      </c>
    </row>
    <row r="3806" spans="1:8" x14ac:dyDescent="0.25">
      <c r="A3806" s="396" t="e">
        <f>"INN."&amp;EIGNIR!$B$3&amp;C3806</f>
        <v>#N/A</v>
      </c>
      <c r="B3806" s="511">
        <f>'Sundurliðun Skuldabréf'!Q103</f>
        <v>0</v>
      </c>
      <c r="C3806" s="503" t="s">
        <v>5666</v>
      </c>
      <c r="D3806" s="512"/>
      <c r="F3806" s="547"/>
      <c r="G3806" s="547">
        <f t="shared" si="120"/>
        <v>0</v>
      </c>
      <c r="H3806" s="547">
        <f t="shared" si="121"/>
        <v>0</v>
      </c>
    </row>
    <row r="3807" spans="1:8" x14ac:dyDescent="0.25">
      <c r="A3807" s="396" t="e">
        <f>"INN."&amp;EIGNIR!$B$3&amp;C3807</f>
        <v>#N/A</v>
      </c>
      <c r="B3807" s="511">
        <f>'Sundurliðun Skuldabréf'!Q104</f>
        <v>0</v>
      </c>
      <c r="C3807" s="503" t="s">
        <v>5667</v>
      </c>
      <c r="D3807" s="512"/>
      <c r="F3807" s="547"/>
      <c r="G3807" s="547">
        <f t="shared" si="120"/>
        <v>0</v>
      </c>
      <c r="H3807" s="547">
        <f t="shared" si="121"/>
        <v>0</v>
      </c>
    </row>
    <row r="3808" spans="1:8" x14ac:dyDescent="0.25">
      <c r="A3808" s="396" t="e">
        <f>"INN."&amp;EIGNIR!$B$3&amp;C3808</f>
        <v>#N/A</v>
      </c>
      <c r="B3808" s="511">
        <f>'Sundurliðun Skuldabréf'!Q105</f>
        <v>0</v>
      </c>
      <c r="C3808" s="503" t="s">
        <v>5668</v>
      </c>
      <c r="D3808" s="512"/>
      <c r="F3808" s="547"/>
      <c r="G3808" s="547">
        <f t="shared" si="120"/>
        <v>0</v>
      </c>
      <c r="H3808" s="547">
        <f t="shared" si="121"/>
        <v>0</v>
      </c>
    </row>
    <row r="3809" spans="1:8" x14ac:dyDescent="0.25">
      <c r="A3809" s="396" t="e">
        <f>"INN."&amp;EIGNIR!$B$3&amp;C3809</f>
        <v>#N/A</v>
      </c>
      <c r="B3809" s="511">
        <f>'Sundurliðun Skuldabréf'!Q106</f>
        <v>0</v>
      </c>
      <c r="C3809" s="503" t="s">
        <v>5669</v>
      </c>
      <c r="D3809" s="512"/>
      <c r="F3809" s="547"/>
      <c r="G3809" s="547">
        <f t="shared" si="120"/>
        <v>0</v>
      </c>
      <c r="H3809" s="547">
        <f t="shared" si="121"/>
        <v>0</v>
      </c>
    </row>
    <row r="3810" spans="1:8" x14ac:dyDescent="0.25">
      <c r="A3810" s="396" t="e">
        <f>"INN."&amp;EIGNIR!$B$3&amp;C3810</f>
        <v>#N/A</v>
      </c>
      <c r="B3810" s="511">
        <f>'Sundurliðun Skuldabréf'!Q107</f>
        <v>0</v>
      </c>
      <c r="C3810" s="503" t="s">
        <v>5670</v>
      </c>
      <c r="D3810" s="512"/>
      <c r="F3810" s="547"/>
      <c r="G3810" s="547">
        <f t="shared" si="120"/>
        <v>0</v>
      </c>
      <c r="H3810" s="547">
        <f t="shared" si="121"/>
        <v>0</v>
      </c>
    </row>
    <row r="3811" spans="1:8" x14ac:dyDescent="0.25">
      <c r="A3811" s="396" t="e">
        <f>"INN."&amp;EIGNIR!$B$3&amp;C3811</f>
        <v>#N/A</v>
      </c>
      <c r="B3811" s="511">
        <f>'Sundurliðun Skuldabréf'!Q108</f>
        <v>0</v>
      </c>
      <c r="C3811" s="503" t="s">
        <v>5671</v>
      </c>
      <c r="D3811" s="512"/>
      <c r="F3811" s="547"/>
      <c r="G3811" s="547">
        <f t="shared" si="120"/>
        <v>0</v>
      </c>
      <c r="H3811" s="547">
        <f t="shared" si="121"/>
        <v>0</v>
      </c>
    </row>
    <row r="3812" spans="1:8" x14ac:dyDescent="0.25">
      <c r="A3812" s="396" t="e">
        <f>"INN."&amp;EIGNIR!$B$3&amp;C3812</f>
        <v>#N/A</v>
      </c>
      <c r="B3812" s="511">
        <f>'Sundurliðun Skuldabréf'!Q109</f>
        <v>0</v>
      </c>
      <c r="C3812" s="503" t="s">
        <v>5672</v>
      </c>
      <c r="D3812" s="512"/>
      <c r="F3812" s="547"/>
      <c r="G3812" s="547">
        <f t="shared" si="120"/>
        <v>0</v>
      </c>
      <c r="H3812" s="547">
        <f t="shared" si="121"/>
        <v>0</v>
      </c>
    </row>
    <row r="3813" spans="1:8" x14ac:dyDescent="0.25">
      <c r="A3813" s="396" t="e">
        <f>"INN."&amp;EIGNIR!$B$3&amp;C3813</f>
        <v>#N/A</v>
      </c>
      <c r="B3813" s="511">
        <f>'Sundurliðun Skuldabréf'!Q110</f>
        <v>0</v>
      </c>
      <c r="C3813" s="503" t="s">
        <v>5673</v>
      </c>
      <c r="D3813" s="512"/>
      <c r="F3813" s="547"/>
      <c r="G3813" s="547">
        <f t="shared" si="120"/>
        <v>0</v>
      </c>
      <c r="H3813" s="547">
        <f t="shared" si="121"/>
        <v>0</v>
      </c>
    </row>
    <row r="3814" spans="1:8" x14ac:dyDescent="0.25">
      <c r="A3814" s="396" t="e">
        <f>"INN."&amp;EIGNIR!$B$3&amp;C3814</f>
        <v>#N/A</v>
      </c>
      <c r="B3814" s="511">
        <f>'Sundurliðun Skuldabréf'!Q111</f>
        <v>0</v>
      </c>
      <c r="C3814" s="503" t="s">
        <v>5674</v>
      </c>
      <c r="D3814" s="512"/>
      <c r="F3814" s="547"/>
      <c r="G3814" s="547">
        <f t="shared" si="120"/>
        <v>0</v>
      </c>
      <c r="H3814" s="547">
        <f t="shared" si="121"/>
        <v>0</v>
      </c>
    </row>
    <row r="3815" spans="1:8" x14ac:dyDescent="0.25">
      <c r="A3815" s="396" t="e">
        <f>"INN."&amp;EIGNIR!$B$3&amp;C3815</f>
        <v>#N/A</v>
      </c>
      <c r="B3815" s="511">
        <f>'Sundurliðun Skuldabréf'!Q112</f>
        <v>0</v>
      </c>
      <c r="C3815" s="503" t="s">
        <v>5675</v>
      </c>
      <c r="D3815" s="512"/>
      <c r="F3815" s="547"/>
      <c r="G3815" s="547">
        <f t="shared" si="120"/>
        <v>0</v>
      </c>
      <c r="H3815" s="547">
        <f t="shared" si="121"/>
        <v>0</v>
      </c>
    </row>
    <row r="3816" spans="1:8" x14ac:dyDescent="0.25">
      <c r="A3816" s="396" t="e">
        <f>"INN."&amp;EIGNIR!$B$3&amp;C3816</f>
        <v>#N/A</v>
      </c>
      <c r="B3816" s="511">
        <f>'Sundurliðun Skuldabréf'!Q114</f>
        <v>0</v>
      </c>
      <c r="C3816" s="503" t="s">
        <v>5676</v>
      </c>
      <c r="D3816" s="512"/>
      <c r="F3816" s="547"/>
      <c r="G3816" s="547">
        <f t="shared" si="120"/>
        <v>0</v>
      </c>
      <c r="H3816" s="547">
        <f t="shared" si="121"/>
        <v>0</v>
      </c>
    </row>
    <row r="3817" spans="1:8" x14ac:dyDescent="0.25">
      <c r="A3817" s="396" t="e">
        <f>"INN."&amp;EIGNIR!$B$3&amp;C3817</f>
        <v>#N/A</v>
      </c>
      <c r="B3817" s="511">
        <f>'Sundurliðun Skuldabréf'!Q115</f>
        <v>0</v>
      </c>
      <c r="C3817" s="503" t="s">
        <v>5677</v>
      </c>
      <c r="D3817" s="512"/>
      <c r="F3817" s="547"/>
      <c r="G3817" s="547">
        <f t="shared" si="120"/>
        <v>0</v>
      </c>
      <c r="H3817" s="547">
        <f t="shared" si="121"/>
        <v>0</v>
      </c>
    </row>
    <row r="3818" spans="1:8" x14ac:dyDescent="0.25">
      <c r="A3818" s="396" t="e">
        <f>"INN."&amp;EIGNIR!$B$3&amp;C3818</f>
        <v>#N/A</v>
      </c>
      <c r="B3818" s="511">
        <f>'Sundurliðun Skuldabréf'!Q116</f>
        <v>0</v>
      </c>
      <c r="C3818" s="503" t="s">
        <v>5678</v>
      </c>
      <c r="D3818" s="512"/>
      <c r="F3818" s="547"/>
      <c r="G3818" s="547">
        <f t="shared" si="120"/>
        <v>0</v>
      </c>
      <c r="H3818" s="547">
        <f t="shared" si="121"/>
        <v>0</v>
      </c>
    </row>
    <row r="3819" spans="1:8" x14ac:dyDescent="0.25">
      <c r="A3819" s="396" t="e">
        <f>"INN."&amp;EIGNIR!$B$3&amp;C3819</f>
        <v>#N/A</v>
      </c>
      <c r="B3819" s="511">
        <f>'Sundurliðun Skuldabréf'!Q117</f>
        <v>0</v>
      </c>
      <c r="C3819" s="503" t="s">
        <v>5679</v>
      </c>
      <c r="D3819" s="512"/>
      <c r="F3819" s="547"/>
      <c r="G3819" s="547">
        <f t="shared" si="120"/>
        <v>0</v>
      </c>
      <c r="H3819" s="547">
        <f t="shared" si="121"/>
        <v>0</v>
      </c>
    </row>
    <row r="3820" spans="1:8" x14ac:dyDescent="0.25">
      <c r="A3820" s="396" t="e">
        <f>"INN."&amp;EIGNIR!$B$3&amp;C3820</f>
        <v>#N/A</v>
      </c>
      <c r="B3820" s="511">
        <f>'Sundurliðun Skuldabréf'!Q118</f>
        <v>0</v>
      </c>
      <c r="C3820" s="503" t="s">
        <v>5680</v>
      </c>
      <c r="D3820" s="512"/>
      <c r="F3820" s="547"/>
      <c r="G3820" s="547">
        <f t="shared" si="120"/>
        <v>0</v>
      </c>
      <c r="H3820" s="547">
        <f t="shared" si="121"/>
        <v>0</v>
      </c>
    </row>
    <row r="3821" spans="1:8" x14ac:dyDescent="0.25">
      <c r="A3821" s="396" t="e">
        <f>"INN."&amp;EIGNIR!$B$3&amp;C3821</f>
        <v>#N/A</v>
      </c>
      <c r="B3821" s="511">
        <f>'Sundurliðun Skuldabréf'!Q119</f>
        <v>0</v>
      </c>
      <c r="C3821" s="503" t="s">
        <v>5681</v>
      </c>
      <c r="D3821" s="512"/>
      <c r="F3821" s="547"/>
      <c r="G3821" s="547">
        <f t="shared" si="120"/>
        <v>0</v>
      </c>
      <c r="H3821" s="547">
        <f t="shared" si="121"/>
        <v>0</v>
      </c>
    </row>
    <row r="3822" spans="1:8" x14ac:dyDescent="0.25">
      <c r="A3822" s="396" t="e">
        <f>"INN."&amp;EIGNIR!$B$3&amp;C3822</f>
        <v>#N/A</v>
      </c>
      <c r="B3822" s="511">
        <f>'Sundurliðun Skuldabréf'!Q120</f>
        <v>0</v>
      </c>
      <c r="C3822" s="503" t="s">
        <v>5682</v>
      </c>
      <c r="D3822" s="512"/>
      <c r="F3822" s="547"/>
      <c r="G3822" s="547">
        <f t="shared" si="120"/>
        <v>0</v>
      </c>
      <c r="H3822" s="547">
        <f t="shared" si="121"/>
        <v>0</v>
      </c>
    </row>
    <row r="3823" spans="1:8" x14ac:dyDescent="0.25">
      <c r="A3823" s="396" t="e">
        <f>"INN."&amp;EIGNIR!$B$3&amp;C3823</f>
        <v>#N/A</v>
      </c>
      <c r="B3823" s="511">
        <f>'Sundurliðun Skuldabréf'!Q121</f>
        <v>0</v>
      </c>
      <c r="C3823" s="503" t="s">
        <v>5683</v>
      </c>
      <c r="D3823" s="512"/>
      <c r="F3823" s="547"/>
      <c r="G3823" s="547">
        <f t="shared" si="120"/>
        <v>0</v>
      </c>
      <c r="H3823" s="547">
        <f t="shared" si="121"/>
        <v>0</v>
      </c>
    </row>
    <row r="3824" spans="1:8" x14ac:dyDescent="0.25">
      <c r="A3824" s="396" t="e">
        <f>"INN."&amp;EIGNIR!$B$3&amp;C3824</f>
        <v>#N/A</v>
      </c>
      <c r="B3824" s="511">
        <f>'Sundurliðun Skuldabréf'!Q122</f>
        <v>0</v>
      </c>
      <c r="C3824" s="503" t="s">
        <v>5684</v>
      </c>
      <c r="D3824" s="512"/>
      <c r="F3824" s="547"/>
      <c r="G3824" s="547">
        <f t="shared" si="120"/>
        <v>0</v>
      </c>
      <c r="H3824" s="547">
        <f t="shared" si="121"/>
        <v>0</v>
      </c>
    </row>
    <row r="3825" spans="1:8" x14ac:dyDescent="0.25">
      <c r="A3825" s="396" t="e">
        <f>"INN."&amp;EIGNIR!$B$3&amp;C3825</f>
        <v>#N/A</v>
      </c>
      <c r="B3825" s="511">
        <f>'Sundurliðun Skuldabréf'!R5</f>
        <v>0</v>
      </c>
      <c r="C3825" s="503" t="s">
        <v>5685</v>
      </c>
      <c r="D3825" s="512" t="s">
        <v>5686</v>
      </c>
      <c r="F3825" s="547"/>
      <c r="G3825" s="547">
        <f t="shared" si="120"/>
        <v>0</v>
      </c>
      <c r="H3825" s="547">
        <f t="shared" si="121"/>
        <v>0</v>
      </c>
    </row>
    <row r="3826" spans="1:8" x14ac:dyDescent="0.25">
      <c r="A3826" s="396" t="e">
        <f>"INN."&amp;EIGNIR!$B$3&amp;C3826</f>
        <v>#N/A</v>
      </c>
      <c r="B3826" s="511">
        <f>'Sundurliðun Skuldabréf'!R45</f>
        <v>0</v>
      </c>
      <c r="C3826" s="503" t="s">
        <v>5687</v>
      </c>
      <c r="D3826" s="512"/>
      <c r="F3826" s="547"/>
      <c r="G3826" s="547">
        <f t="shared" si="120"/>
        <v>0</v>
      </c>
      <c r="H3826" s="547">
        <f t="shared" si="121"/>
        <v>0</v>
      </c>
    </row>
    <row r="3827" spans="1:8" x14ac:dyDescent="0.25">
      <c r="A3827" s="396" t="e">
        <f>"INN."&amp;EIGNIR!$B$3&amp;C3827</f>
        <v>#N/A</v>
      </c>
      <c r="B3827" s="511">
        <f>'Sundurliðun Skuldabréf'!R46</f>
        <v>0</v>
      </c>
      <c r="C3827" s="503" t="s">
        <v>5688</v>
      </c>
      <c r="D3827" s="512"/>
      <c r="F3827" s="547"/>
      <c r="G3827" s="547">
        <f t="shared" si="120"/>
        <v>0</v>
      </c>
      <c r="H3827" s="547">
        <f t="shared" si="121"/>
        <v>0</v>
      </c>
    </row>
    <row r="3828" spans="1:8" x14ac:dyDescent="0.25">
      <c r="A3828" s="396" t="e">
        <f>"INN."&amp;EIGNIR!$B$3&amp;C3828</f>
        <v>#N/A</v>
      </c>
      <c r="B3828" s="511">
        <f>'Sundurliðun Skuldabréf'!R60</f>
        <v>0</v>
      </c>
      <c r="C3828" s="503" t="s">
        <v>5689</v>
      </c>
      <c r="D3828" s="512"/>
      <c r="F3828" s="547"/>
      <c r="G3828" s="547">
        <f t="shared" si="120"/>
        <v>0</v>
      </c>
      <c r="H3828" s="547">
        <f t="shared" si="121"/>
        <v>0</v>
      </c>
    </row>
    <row r="3829" spans="1:8" x14ac:dyDescent="0.25">
      <c r="A3829" s="396" t="e">
        <f>"INN."&amp;EIGNIR!$B$3&amp;C3829</f>
        <v>#N/A</v>
      </c>
      <c r="B3829" s="511">
        <f>'Sundurliðun Skuldabréf'!R61</f>
        <v>0</v>
      </c>
      <c r="C3829" s="503" t="s">
        <v>5690</v>
      </c>
      <c r="D3829" s="512"/>
      <c r="F3829" s="547"/>
      <c r="G3829" s="547">
        <f t="shared" si="120"/>
        <v>0</v>
      </c>
      <c r="H3829" s="547">
        <f t="shared" si="121"/>
        <v>0</v>
      </c>
    </row>
    <row r="3830" spans="1:8" x14ac:dyDescent="0.25">
      <c r="A3830" s="396" t="e">
        <f>"INN."&amp;EIGNIR!$B$3&amp;C3830</f>
        <v>#N/A</v>
      </c>
      <c r="B3830" s="511">
        <f>'Sundurliðun Skuldabréf'!R62</f>
        <v>0</v>
      </c>
      <c r="C3830" s="503" t="s">
        <v>5691</v>
      </c>
      <c r="D3830" s="512"/>
      <c r="F3830" s="547"/>
      <c r="G3830" s="547">
        <f t="shared" si="120"/>
        <v>0</v>
      </c>
      <c r="H3830" s="547">
        <f t="shared" si="121"/>
        <v>0</v>
      </c>
    </row>
    <row r="3831" spans="1:8" x14ac:dyDescent="0.25">
      <c r="A3831" s="396" t="e">
        <f>"INN."&amp;EIGNIR!$B$3&amp;C3831</f>
        <v>#N/A</v>
      </c>
      <c r="B3831" s="511">
        <f>'Sundurliðun Skuldabréf'!R63</f>
        <v>0</v>
      </c>
      <c r="C3831" s="503" t="s">
        <v>5692</v>
      </c>
      <c r="D3831" s="512"/>
      <c r="F3831" s="547"/>
      <c r="G3831" s="547">
        <f t="shared" si="120"/>
        <v>0</v>
      </c>
      <c r="H3831" s="547">
        <f t="shared" si="121"/>
        <v>0</v>
      </c>
    </row>
    <row r="3832" spans="1:8" x14ac:dyDescent="0.25">
      <c r="A3832" s="396" t="e">
        <f>"INN."&amp;EIGNIR!$B$3&amp;C3832</f>
        <v>#N/A</v>
      </c>
      <c r="B3832" s="511">
        <f>'Sundurliðun Skuldabréf'!R64</f>
        <v>0</v>
      </c>
      <c r="C3832" s="503" t="s">
        <v>5693</v>
      </c>
      <c r="D3832" s="512"/>
      <c r="F3832" s="547"/>
      <c r="G3832" s="547">
        <f t="shared" si="120"/>
        <v>0</v>
      </c>
      <c r="H3832" s="547">
        <f t="shared" si="121"/>
        <v>0</v>
      </c>
    </row>
    <row r="3833" spans="1:8" x14ac:dyDescent="0.25">
      <c r="A3833" s="396" t="e">
        <f>"INN."&amp;EIGNIR!$B$3&amp;C3833</f>
        <v>#N/A</v>
      </c>
      <c r="B3833" s="511">
        <f>'Sundurliðun Skuldabréf'!R65</f>
        <v>0</v>
      </c>
      <c r="C3833" s="503" t="s">
        <v>5694</v>
      </c>
      <c r="D3833" s="512"/>
      <c r="F3833" s="547"/>
      <c r="G3833" s="547">
        <f t="shared" si="120"/>
        <v>0</v>
      </c>
      <c r="H3833" s="547">
        <f t="shared" si="121"/>
        <v>0</v>
      </c>
    </row>
    <row r="3834" spans="1:8" x14ac:dyDescent="0.25">
      <c r="A3834" s="396" t="e">
        <f>"INN."&amp;EIGNIR!$B$3&amp;C3834</f>
        <v>#N/A</v>
      </c>
      <c r="B3834" s="511">
        <f>'Sundurliðun Skuldabréf'!R66</f>
        <v>0</v>
      </c>
      <c r="C3834" s="503" t="s">
        <v>5695</v>
      </c>
      <c r="D3834" s="512"/>
      <c r="F3834" s="547"/>
      <c r="G3834" s="547">
        <f t="shared" si="120"/>
        <v>0</v>
      </c>
      <c r="H3834" s="547">
        <f t="shared" si="121"/>
        <v>0</v>
      </c>
    </row>
    <row r="3835" spans="1:8" x14ac:dyDescent="0.25">
      <c r="A3835" s="396" t="e">
        <f>"INN."&amp;EIGNIR!$B$3&amp;C3835</f>
        <v>#N/A</v>
      </c>
      <c r="B3835" s="511">
        <f>'Sundurliðun Skuldabréf'!R67</f>
        <v>0</v>
      </c>
      <c r="C3835" s="503" t="s">
        <v>5696</v>
      </c>
      <c r="D3835" s="512"/>
      <c r="F3835" s="547"/>
      <c r="G3835" s="547">
        <f t="shared" si="120"/>
        <v>0</v>
      </c>
      <c r="H3835" s="547">
        <f t="shared" si="121"/>
        <v>0</v>
      </c>
    </row>
    <row r="3836" spans="1:8" x14ac:dyDescent="0.25">
      <c r="A3836" s="396" t="e">
        <f>"INN."&amp;EIGNIR!$B$3&amp;C3836</f>
        <v>#N/A</v>
      </c>
      <c r="B3836" s="511">
        <f>'Sundurliðun Skuldabréf'!R68</f>
        <v>0</v>
      </c>
      <c r="C3836" s="503" t="s">
        <v>5697</v>
      </c>
      <c r="D3836" s="512"/>
      <c r="F3836" s="547"/>
      <c r="G3836" s="547">
        <f t="shared" si="120"/>
        <v>0</v>
      </c>
      <c r="H3836" s="547">
        <f t="shared" si="121"/>
        <v>0</v>
      </c>
    </row>
    <row r="3837" spans="1:8" x14ac:dyDescent="0.25">
      <c r="A3837" s="396" t="e">
        <f>"INN."&amp;EIGNIR!$B$3&amp;C3837</f>
        <v>#N/A</v>
      </c>
      <c r="B3837" s="511">
        <f>'Sundurliðun Skuldabréf'!R69</f>
        <v>0</v>
      </c>
      <c r="C3837" s="503" t="s">
        <v>5698</v>
      </c>
      <c r="D3837" s="512"/>
      <c r="F3837" s="547"/>
      <c r="G3837" s="547">
        <f t="shared" si="120"/>
        <v>0</v>
      </c>
      <c r="H3837" s="547">
        <f t="shared" si="121"/>
        <v>0</v>
      </c>
    </row>
    <row r="3838" spans="1:8" x14ac:dyDescent="0.25">
      <c r="A3838" s="396" t="e">
        <f>"INN."&amp;EIGNIR!$B$3&amp;C3838</f>
        <v>#N/A</v>
      </c>
      <c r="B3838" s="511">
        <f>'Sundurliðun Skuldabréf'!R70</f>
        <v>0</v>
      </c>
      <c r="C3838" s="503" t="s">
        <v>5699</v>
      </c>
      <c r="D3838" s="512"/>
      <c r="F3838" s="547"/>
      <c r="G3838" s="547">
        <f t="shared" si="120"/>
        <v>0</v>
      </c>
      <c r="H3838" s="547">
        <f t="shared" si="121"/>
        <v>0</v>
      </c>
    </row>
    <row r="3839" spans="1:8" x14ac:dyDescent="0.25">
      <c r="A3839" s="396" t="e">
        <f>"INN."&amp;EIGNIR!$B$3&amp;C3839</f>
        <v>#N/A</v>
      </c>
      <c r="B3839" s="511">
        <f>'Sundurliðun Skuldabréf'!R71</f>
        <v>0</v>
      </c>
      <c r="C3839" s="503" t="s">
        <v>5700</v>
      </c>
      <c r="D3839" s="512"/>
      <c r="F3839" s="547"/>
      <c r="G3839" s="547">
        <f t="shared" si="120"/>
        <v>0</v>
      </c>
      <c r="H3839" s="547">
        <f t="shared" si="121"/>
        <v>0</v>
      </c>
    </row>
    <row r="3840" spans="1:8" x14ac:dyDescent="0.25">
      <c r="A3840" s="396" t="e">
        <f>"INN."&amp;EIGNIR!$B$3&amp;C3840</f>
        <v>#N/A</v>
      </c>
      <c r="B3840" s="511">
        <f>'Sundurliðun Skuldabréf'!R72</f>
        <v>0</v>
      </c>
      <c r="C3840" s="503" t="s">
        <v>5701</v>
      </c>
      <c r="D3840" s="512"/>
      <c r="F3840" s="547"/>
      <c r="G3840" s="547">
        <f t="shared" ref="G3840:G3903" si="122">+F3840-B3840</f>
        <v>0</v>
      </c>
      <c r="H3840" s="547">
        <f t="shared" si="121"/>
        <v>0</v>
      </c>
    </row>
    <row r="3841" spans="1:8" x14ac:dyDescent="0.25">
      <c r="A3841" s="396" t="e">
        <f>"INN."&amp;EIGNIR!$B$3&amp;C3841</f>
        <v>#N/A</v>
      </c>
      <c r="B3841" s="511">
        <f>'Sundurliðun Skuldabréf'!R73</f>
        <v>0</v>
      </c>
      <c r="C3841" s="503" t="s">
        <v>5702</v>
      </c>
      <c r="D3841" s="512"/>
      <c r="F3841" s="547"/>
      <c r="G3841" s="547">
        <f t="shared" si="122"/>
        <v>0</v>
      </c>
      <c r="H3841" s="547">
        <f t="shared" ref="H3841:H3904" si="123">+ABS(G3841)</f>
        <v>0</v>
      </c>
    </row>
    <row r="3842" spans="1:8" x14ac:dyDescent="0.25">
      <c r="A3842" s="396" t="e">
        <f>"INN."&amp;EIGNIR!$B$3&amp;C3842</f>
        <v>#N/A</v>
      </c>
      <c r="B3842" s="511">
        <f>'Sundurliðun Skuldabréf'!R75</f>
        <v>0</v>
      </c>
      <c r="C3842" s="503" t="s">
        <v>5703</v>
      </c>
      <c r="D3842" s="512"/>
      <c r="F3842" s="547"/>
      <c r="G3842" s="547">
        <f t="shared" si="122"/>
        <v>0</v>
      </c>
      <c r="H3842" s="547">
        <f t="shared" si="123"/>
        <v>0</v>
      </c>
    </row>
    <row r="3843" spans="1:8" x14ac:dyDescent="0.25">
      <c r="A3843" s="396" t="e">
        <f>"INN."&amp;EIGNIR!$B$3&amp;C3843</f>
        <v>#N/A</v>
      </c>
      <c r="B3843" s="511">
        <f>'Sundurliðun Skuldabréf'!R76</f>
        <v>0</v>
      </c>
      <c r="C3843" s="503" t="s">
        <v>5704</v>
      </c>
      <c r="D3843" s="512"/>
      <c r="F3843" s="547"/>
      <c r="G3843" s="547">
        <f t="shared" si="122"/>
        <v>0</v>
      </c>
      <c r="H3843" s="547">
        <f t="shared" si="123"/>
        <v>0</v>
      </c>
    </row>
    <row r="3844" spans="1:8" x14ac:dyDescent="0.25">
      <c r="A3844" s="396" t="e">
        <f>"INN."&amp;EIGNIR!$B$3&amp;C3844</f>
        <v>#N/A</v>
      </c>
      <c r="B3844" s="511">
        <f>'Sundurliðun Skuldabréf'!R77</f>
        <v>0</v>
      </c>
      <c r="C3844" s="503" t="s">
        <v>5705</v>
      </c>
      <c r="D3844" s="512"/>
      <c r="F3844" s="547"/>
      <c r="G3844" s="547">
        <f t="shared" si="122"/>
        <v>0</v>
      </c>
      <c r="H3844" s="547">
        <f t="shared" si="123"/>
        <v>0</v>
      </c>
    </row>
    <row r="3845" spans="1:8" x14ac:dyDescent="0.25">
      <c r="A3845" s="396" t="e">
        <f>"INN."&amp;EIGNIR!$B$3&amp;C3845</f>
        <v>#N/A</v>
      </c>
      <c r="B3845" s="511">
        <f>'Sundurliðun Skuldabréf'!R78</f>
        <v>0</v>
      </c>
      <c r="C3845" s="503" t="s">
        <v>5706</v>
      </c>
      <c r="D3845" s="512"/>
      <c r="F3845" s="547"/>
      <c r="G3845" s="547">
        <f t="shared" si="122"/>
        <v>0</v>
      </c>
      <c r="H3845" s="547">
        <f t="shared" si="123"/>
        <v>0</v>
      </c>
    </row>
    <row r="3846" spans="1:8" x14ac:dyDescent="0.25">
      <c r="A3846" s="396" t="e">
        <f>"INN."&amp;EIGNIR!$B$3&amp;C3846</f>
        <v>#N/A</v>
      </c>
      <c r="B3846" s="511">
        <f>'Sundurliðun Skuldabréf'!R79</f>
        <v>0</v>
      </c>
      <c r="C3846" s="503" t="s">
        <v>5707</v>
      </c>
      <c r="D3846" s="512"/>
      <c r="F3846" s="547"/>
      <c r="G3846" s="547">
        <f t="shared" si="122"/>
        <v>0</v>
      </c>
      <c r="H3846" s="547">
        <f t="shared" si="123"/>
        <v>0</v>
      </c>
    </row>
    <row r="3847" spans="1:8" x14ac:dyDescent="0.25">
      <c r="A3847" s="396" t="e">
        <f>"INN."&amp;EIGNIR!$B$3&amp;C3847</f>
        <v>#N/A</v>
      </c>
      <c r="B3847" s="511">
        <f>'Sundurliðun Skuldabréf'!R80</f>
        <v>0</v>
      </c>
      <c r="C3847" s="503" t="s">
        <v>5708</v>
      </c>
      <c r="D3847" s="512"/>
      <c r="F3847" s="547"/>
      <c r="G3847" s="547">
        <f t="shared" si="122"/>
        <v>0</v>
      </c>
      <c r="H3847" s="547">
        <f t="shared" si="123"/>
        <v>0</v>
      </c>
    </row>
    <row r="3848" spans="1:8" x14ac:dyDescent="0.25">
      <c r="A3848" s="396" t="e">
        <f>"INN."&amp;EIGNIR!$B$3&amp;C3848</f>
        <v>#N/A</v>
      </c>
      <c r="B3848" s="511">
        <f>'Sundurliðun Skuldabréf'!R81</f>
        <v>0</v>
      </c>
      <c r="C3848" s="503" t="s">
        <v>5709</v>
      </c>
      <c r="D3848" s="512"/>
      <c r="F3848" s="547"/>
      <c r="G3848" s="547">
        <f t="shared" si="122"/>
        <v>0</v>
      </c>
      <c r="H3848" s="547">
        <f t="shared" si="123"/>
        <v>0</v>
      </c>
    </row>
    <row r="3849" spans="1:8" x14ac:dyDescent="0.25">
      <c r="A3849" s="396" t="e">
        <f>"INN."&amp;EIGNIR!$B$3&amp;C3849</f>
        <v>#N/A</v>
      </c>
      <c r="B3849" s="511">
        <f>'Sundurliðun Skuldabréf'!R82</f>
        <v>0</v>
      </c>
      <c r="C3849" s="503" t="s">
        <v>5710</v>
      </c>
      <c r="D3849" s="512"/>
      <c r="F3849" s="547"/>
      <c r="G3849" s="547">
        <f t="shared" si="122"/>
        <v>0</v>
      </c>
      <c r="H3849" s="547">
        <f t="shared" si="123"/>
        <v>0</v>
      </c>
    </row>
    <row r="3850" spans="1:8" x14ac:dyDescent="0.25">
      <c r="A3850" s="396" t="e">
        <f>"INN."&amp;EIGNIR!$B$3&amp;C3850</f>
        <v>#N/A</v>
      </c>
      <c r="B3850" s="511">
        <f>'Sundurliðun Skuldabréf'!R83</f>
        <v>0</v>
      </c>
      <c r="C3850" s="503" t="s">
        <v>5711</v>
      </c>
      <c r="D3850" s="512"/>
      <c r="F3850" s="547"/>
      <c r="G3850" s="547">
        <f t="shared" si="122"/>
        <v>0</v>
      </c>
      <c r="H3850" s="547">
        <f t="shared" si="123"/>
        <v>0</v>
      </c>
    </row>
    <row r="3851" spans="1:8" x14ac:dyDescent="0.25">
      <c r="A3851" s="396" t="e">
        <f>"INN."&amp;EIGNIR!$B$3&amp;C3851</f>
        <v>#N/A</v>
      </c>
      <c r="B3851" s="511">
        <f>'Sundurliðun Skuldabréf'!R84</f>
        <v>0</v>
      </c>
      <c r="C3851" s="503" t="s">
        <v>5712</v>
      </c>
      <c r="D3851" s="512"/>
      <c r="F3851" s="547"/>
      <c r="G3851" s="547">
        <f t="shared" si="122"/>
        <v>0</v>
      </c>
      <c r="H3851" s="547">
        <f t="shared" si="123"/>
        <v>0</v>
      </c>
    </row>
    <row r="3852" spans="1:8" x14ac:dyDescent="0.25">
      <c r="A3852" s="396" t="e">
        <f>"INN."&amp;EIGNIR!$B$3&amp;C3852</f>
        <v>#N/A</v>
      </c>
      <c r="B3852" s="511">
        <f>'Sundurliðun Skuldabréf'!R85</f>
        <v>0</v>
      </c>
      <c r="C3852" s="503" t="s">
        <v>5713</v>
      </c>
      <c r="D3852" s="512"/>
      <c r="F3852" s="547"/>
      <c r="G3852" s="547">
        <f t="shared" si="122"/>
        <v>0</v>
      </c>
      <c r="H3852" s="547">
        <f t="shared" si="123"/>
        <v>0</v>
      </c>
    </row>
    <row r="3853" spans="1:8" x14ac:dyDescent="0.25">
      <c r="A3853" s="396" t="e">
        <f>"INN."&amp;EIGNIR!$B$3&amp;C3853</f>
        <v>#N/A</v>
      </c>
      <c r="B3853" s="511">
        <f>'Sundurliðun Skuldabréf'!R99</f>
        <v>0</v>
      </c>
      <c r="C3853" s="503" t="s">
        <v>5714</v>
      </c>
      <c r="D3853" s="512"/>
      <c r="F3853" s="547"/>
      <c r="G3853" s="547">
        <f t="shared" si="122"/>
        <v>0</v>
      </c>
      <c r="H3853" s="547">
        <f t="shared" si="123"/>
        <v>0</v>
      </c>
    </row>
    <row r="3854" spans="1:8" x14ac:dyDescent="0.25">
      <c r="A3854" s="396" t="e">
        <f>"INN."&amp;EIGNIR!$B$3&amp;C3854</f>
        <v>#N/A</v>
      </c>
      <c r="B3854" s="511">
        <f>'Sundurliðun Skuldabréf'!R100</f>
        <v>0</v>
      </c>
      <c r="C3854" s="503" t="s">
        <v>5715</v>
      </c>
      <c r="D3854" s="512"/>
      <c r="F3854" s="547"/>
      <c r="G3854" s="547">
        <f t="shared" si="122"/>
        <v>0</v>
      </c>
      <c r="H3854" s="547">
        <f t="shared" si="123"/>
        <v>0</v>
      </c>
    </row>
    <row r="3855" spans="1:8" x14ac:dyDescent="0.25">
      <c r="A3855" s="396" t="e">
        <f>"INN."&amp;EIGNIR!$B$3&amp;C3855</f>
        <v>#N/A</v>
      </c>
      <c r="B3855" s="511">
        <f>'Sundurliðun Skuldabréf'!R101</f>
        <v>0</v>
      </c>
      <c r="C3855" s="503" t="s">
        <v>5716</v>
      </c>
      <c r="D3855" s="512"/>
      <c r="F3855" s="547"/>
      <c r="G3855" s="547">
        <f t="shared" si="122"/>
        <v>0</v>
      </c>
      <c r="H3855" s="547">
        <f t="shared" si="123"/>
        <v>0</v>
      </c>
    </row>
    <row r="3856" spans="1:8" x14ac:dyDescent="0.25">
      <c r="A3856" s="396" t="e">
        <f>"INN."&amp;EIGNIR!$B$3&amp;C3856</f>
        <v>#N/A</v>
      </c>
      <c r="B3856" s="511">
        <f>'Sundurliðun Skuldabréf'!R102</f>
        <v>0</v>
      </c>
      <c r="C3856" s="503" t="s">
        <v>5717</v>
      </c>
      <c r="D3856" s="512"/>
      <c r="F3856" s="547"/>
      <c r="G3856" s="547">
        <f t="shared" si="122"/>
        <v>0</v>
      </c>
      <c r="H3856" s="547">
        <f t="shared" si="123"/>
        <v>0</v>
      </c>
    </row>
    <row r="3857" spans="1:8" x14ac:dyDescent="0.25">
      <c r="A3857" s="396" t="e">
        <f>"INN."&amp;EIGNIR!$B$3&amp;C3857</f>
        <v>#N/A</v>
      </c>
      <c r="B3857" s="511">
        <f>'Sundurliðun Skuldabréf'!R103</f>
        <v>0</v>
      </c>
      <c r="C3857" s="503" t="s">
        <v>5718</v>
      </c>
      <c r="D3857" s="512"/>
      <c r="F3857" s="547"/>
      <c r="G3857" s="547">
        <f t="shared" si="122"/>
        <v>0</v>
      </c>
      <c r="H3857" s="547">
        <f t="shared" si="123"/>
        <v>0</v>
      </c>
    </row>
    <row r="3858" spans="1:8" x14ac:dyDescent="0.25">
      <c r="A3858" s="396" t="e">
        <f>"INN."&amp;EIGNIR!$B$3&amp;C3858</f>
        <v>#N/A</v>
      </c>
      <c r="B3858" s="511">
        <f>'Sundurliðun Skuldabréf'!R104</f>
        <v>0</v>
      </c>
      <c r="C3858" s="503" t="s">
        <v>5719</v>
      </c>
      <c r="D3858" s="512"/>
      <c r="F3858" s="547"/>
      <c r="G3858" s="547">
        <f t="shared" si="122"/>
        <v>0</v>
      </c>
      <c r="H3858" s="547">
        <f t="shared" si="123"/>
        <v>0</v>
      </c>
    </row>
    <row r="3859" spans="1:8" x14ac:dyDescent="0.25">
      <c r="A3859" s="396" t="e">
        <f>"INN."&amp;EIGNIR!$B$3&amp;C3859</f>
        <v>#N/A</v>
      </c>
      <c r="B3859" s="511">
        <f>'Sundurliðun Skuldabréf'!R105</f>
        <v>0</v>
      </c>
      <c r="C3859" s="503" t="s">
        <v>5720</v>
      </c>
      <c r="D3859" s="512"/>
      <c r="F3859" s="547"/>
      <c r="G3859" s="547">
        <f t="shared" si="122"/>
        <v>0</v>
      </c>
      <c r="H3859" s="547">
        <f t="shared" si="123"/>
        <v>0</v>
      </c>
    </row>
    <row r="3860" spans="1:8" x14ac:dyDescent="0.25">
      <c r="A3860" s="396" t="e">
        <f>"INN."&amp;EIGNIR!$B$3&amp;C3860</f>
        <v>#N/A</v>
      </c>
      <c r="B3860" s="511">
        <f>'Sundurliðun Skuldabréf'!R106</f>
        <v>0</v>
      </c>
      <c r="C3860" s="503" t="s">
        <v>5721</v>
      </c>
      <c r="D3860" s="512"/>
      <c r="F3860" s="547"/>
      <c r="G3860" s="547">
        <f t="shared" si="122"/>
        <v>0</v>
      </c>
      <c r="H3860" s="547">
        <f t="shared" si="123"/>
        <v>0</v>
      </c>
    </row>
    <row r="3861" spans="1:8" x14ac:dyDescent="0.25">
      <c r="A3861" s="396" t="e">
        <f>"INN."&amp;EIGNIR!$B$3&amp;C3861</f>
        <v>#N/A</v>
      </c>
      <c r="B3861" s="511">
        <f>'Sundurliðun Skuldabréf'!R107</f>
        <v>0</v>
      </c>
      <c r="C3861" s="503" t="s">
        <v>5722</v>
      </c>
      <c r="D3861" s="512"/>
      <c r="F3861" s="547"/>
      <c r="G3861" s="547">
        <f t="shared" si="122"/>
        <v>0</v>
      </c>
      <c r="H3861" s="547">
        <f t="shared" si="123"/>
        <v>0</v>
      </c>
    </row>
    <row r="3862" spans="1:8" x14ac:dyDescent="0.25">
      <c r="A3862" s="396" t="e">
        <f>"INN."&amp;EIGNIR!$B$3&amp;C3862</f>
        <v>#N/A</v>
      </c>
      <c r="B3862" s="511">
        <f>'Sundurliðun Skuldabréf'!R108</f>
        <v>0</v>
      </c>
      <c r="C3862" s="503" t="s">
        <v>5723</v>
      </c>
      <c r="D3862" s="512"/>
      <c r="F3862" s="547"/>
      <c r="G3862" s="547">
        <f t="shared" si="122"/>
        <v>0</v>
      </c>
      <c r="H3862" s="547">
        <f t="shared" si="123"/>
        <v>0</v>
      </c>
    </row>
    <row r="3863" spans="1:8" x14ac:dyDescent="0.25">
      <c r="A3863" s="396" t="e">
        <f>"INN."&amp;EIGNIR!$B$3&amp;C3863</f>
        <v>#N/A</v>
      </c>
      <c r="B3863" s="511">
        <f>'Sundurliðun Skuldabréf'!R109</f>
        <v>0</v>
      </c>
      <c r="C3863" s="503" t="s">
        <v>5724</v>
      </c>
      <c r="D3863" s="512"/>
      <c r="F3863" s="547"/>
      <c r="G3863" s="547">
        <f t="shared" si="122"/>
        <v>0</v>
      </c>
      <c r="H3863" s="547">
        <f t="shared" si="123"/>
        <v>0</v>
      </c>
    </row>
    <row r="3864" spans="1:8" x14ac:dyDescent="0.25">
      <c r="A3864" s="396" t="e">
        <f>"INN."&amp;EIGNIR!$B$3&amp;C3864</f>
        <v>#N/A</v>
      </c>
      <c r="B3864" s="511">
        <f>'Sundurliðun Skuldabréf'!R110</f>
        <v>0</v>
      </c>
      <c r="C3864" s="503" t="s">
        <v>5725</v>
      </c>
      <c r="D3864" s="512"/>
      <c r="F3864" s="547"/>
      <c r="G3864" s="547">
        <f t="shared" si="122"/>
        <v>0</v>
      </c>
      <c r="H3864" s="547">
        <f t="shared" si="123"/>
        <v>0</v>
      </c>
    </row>
    <row r="3865" spans="1:8" x14ac:dyDescent="0.25">
      <c r="A3865" s="396" t="e">
        <f>"INN."&amp;EIGNIR!$B$3&amp;C3865</f>
        <v>#N/A</v>
      </c>
      <c r="B3865" s="511">
        <f>'Sundurliðun Skuldabréf'!R111</f>
        <v>0</v>
      </c>
      <c r="C3865" s="503" t="s">
        <v>5726</v>
      </c>
      <c r="D3865" s="512"/>
      <c r="F3865" s="547"/>
      <c r="G3865" s="547">
        <f t="shared" si="122"/>
        <v>0</v>
      </c>
      <c r="H3865" s="547">
        <f t="shared" si="123"/>
        <v>0</v>
      </c>
    </row>
    <row r="3866" spans="1:8" x14ac:dyDescent="0.25">
      <c r="A3866" s="396" t="e">
        <f>"INN."&amp;EIGNIR!$B$3&amp;C3866</f>
        <v>#N/A</v>
      </c>
      <c r="B3866" s="511">
        <f>'Sundurliðun Skuldabréf'!R112</f>
        <v>0</v>
      </c>
      <c r="C3866" s="503" t="s">
        <v>5727</v>
      </c>
      <c r="D3866" s="512"/>
      <c r="F3866" s="547"/>
      <c r="G3866" s="547">
        <f t="shared" si="122"/>
        <v>0</v>
      </c>
      <c r="H3866" s="547">
        <f t="shared" si="123"/>
        <v>0</v>
      </c>
    </row>
    <row r="3867" spans="1:8" x14ac:dyDescent="0.25">
      <c r="A3867" s="396" t="e">
        <f>"INN."&amp;EIGNIR!$B$3&amp;C3867</f>
        <v>#N/A</v>
      </c>
      <c r="B3867" s="511">
        <f>'Sundurliðun Skuldabréf'!R114</f>
        <v>0</v>
      </c>
      <c r="C3867" s="503" t="s">
        <v>5728</v>
      </c>
      <c r="D3867" s="512"/>
      <c r="F3867" s="547"/>
      <c r="G3867" s="547">
        <f t="shared" si="122"/>
        <v>0</v>
      </c>
      <c r="H3867" s="547">
        <f t="shared" si="123"/>
        <v>0</v>
      </c>
    </row>
    <row r="3868" spans="1:8" x14ac:dyDescent="0.25">
      <c r="A3868" s="396" t="e">
        <f>"INN."&amp;EIGNIR!$B$3&amp;C3868</f>
        <v>#N/A</v>
      </c>
      <c r="B3868" s="511">
        <f>'Sundurliðun Skuldabréf'!R115</f>
        <v>0</v>
      </c>
      <c r="C3868" s="503" t="s">
        <v>5729</v>
      </c>
      <c r="D3868" s="512"/>
      <c r="F3868" s="547"/>
      <c r="G3868" s="547">
        <f t="shared" si="122"/>
        <v>0</v>
      </c>
      <c r="H3868" s="547">
        <f t="shared" si="123"/>
        <v>0</v>
      </c>
    </row>
    <row r="3869" spans="1:8" x14ac:dyDescent="0.25">
      <c r="A3869" s="396" t="e">
        <f>"INN."&amp;EIGNIR!$B$3&amp;C3869</f>
        <v>#N/A</v>
      </c>
      <c r="B3869" s="511">
        <f>'Sundurliðun Skuldabréf'!R116</f>
        <v>0</v>
      </c>
      <c r="C3869" s="503" t="s">
        <v>5730</v>
      </c>
      <c r="D3869" s="512"/>
      <c r="F3869" s="547"/>
      <c r="G3869" s="547">
        <f t="shared" si="122"/>
        <v>0</v>
      </c>
      <c r="H3869" s="547">
        <f t="shared" si="123"/>
        <v>0</v>
      </c>
    </row>
    <row r="3870" spans="1:8" x14ac:dyDescent="0.25">
      <c r="A3870" s="396" t="e">
        <f>"INN."&amp;EIGNIR!$B$3&amp;C3870</f>
        <v>#N/A</v>
      </c>
      <c r="B3870" s="511">
        <f>'Sundurliðun Skuldabréf'!R117</f>
        <v>0</v>
      </c>
      <c r="C3870" s="503" t="s">
        <v>5731</v>
      </c>
      <c r="D3870" s="512"/>
      <c r="F3870" s="547"/>
      <c r="G3870" s="547">
        <f t="shared" si="122"/>
        <v>0</v>
      </c>
      <c r="H3870" s="547">
        <f t="shared" si="123"/>
        <v>0</v>
      </c>
    </row>
    <row r="3871" spans="1:8" x14ac:dyDescent="0.25">
      <c r="A3871" s="396" t="e">
        <f>"INN."&amp;EIGNIR!$B$3&amp;C3871</f>
        <v>#N/A</v>
      </c>
      <c r="B3871" s="511">
        <f>'Sundurliðun Skuldabréf'!R118</f>
        <v>0</v>
      </c>
      <c r="C3871" s="503" t="s">
        <v>5732</v>
      </c>
      <c r="D3871" s="512"/>
      <c r="F3871" s="547"/>
      <c r="G3871" s="547">
        <f t="shared" si="122"/>
        <v>0</v>
      </c>
      <c r="H3871" s="547">
        <f t="shared" si="123"/>
        <v>0</v>
      </c>
    </row>
    <row r="3872" spans="1:8" x14ac:dyDescent="0.25">
      <c r="A3872" s="396" t="e">
        <f>"INN."&amp;EIGNIR!$B$3&amp;C3872</f>
        <v>#N/A</v>
      </c>
      <c r="B3872" s="511">
        <f>'Sundurliðun Skuldabréf'!R119</f>
        <v>0</v>
      </c>
      <c r="C3872" s="503" t="s">
        <v>5733</v>
      </c>
      <c r="D3872" s="512"/>
      <c r="F3872" s="547"/>
      <c r="G3872" s="547">
        <f t="shared" si="122"/>
        <v>0</v>
      </c>
      <c r="H3872" s="547">
        <f t="shared" si="123"/>
        <v>0</v>
      </c>
    </row>
    <row r="3873" spans="1:8" x14ac:dyDescent="0.25">
      <c r="A3873" s="396" t="e">
        <f>"INN."&amp;EIGNIR!$B$3&amp;C3873</f>
        <v>#N/A</v>
      </c>
      <c r="B3873" s="511">
        <f>'Sundurliðun Skuldabréf'!R120</f>
        <v>0</v>
      </c>
      <c r="C3873" s="503" t="s">
        <v>5734</v>
      </c>
      <c r="D3873" s="512"/>
      <c r="F3873" s="547"/>
      <c r="G3873" s="547">
        <f t="shared" si="122"/>
        <v>0</v>
      </c>
      <c r="H3873" s="547">
        <f t="shared" si="123"/>
        <v>0</v>
      </c>
    </row>
    <row r="3874" spans="1:8" x14ac:dyDescent="0.25">
      <c r="A3874" s="396" t="e">
        <f>"INN."&amp;EIGNIR!$B$3&amp;C3874</f>
        <v>#N/A</v>
      </c>
      <c r="B3874" s="511">
        <f>'Sundurliðun Skuldabréf'!R121</f>
        <v>0</v>
      </c>
      <c r="C3874" s="503" t="s">
        <v>5735</v>
      </c>
      <c r="D3874" s="512"/>
      <c r="F3874" s="547"/>
      <c r="G3874" s="547">
        <f t="shared" si="122"/>
        <v>0</v>
      </c>
      <c r="H3874" s="547">
        <f t="shared" si="123"/>
        <v>0</v>
      </c>
    </row>
    <row r="3875" spans="1:8" x14ac:dyDescent="0.25">
      <c r="A3875" s="396" t="e">
        <f>"INN."&amp;EIGNIR!$B$3&amp;C3875</f>
        <v>#N/A</v>
      </c>
      <c r="B3875" s="511">
        <f>'Sundurliðun Skuldabréf'!R122</f>
        <v>0</v>
      </c>
      <c r="C3875" s="503" t="s">
        <v>5736</v>
      </c>
      <c r="D3875" s="512"/>
      <c r="F3875" s="547"/>
      <c r="G3875" s="547">
        <f t="shared" si="122"/>
        <v>0</v>
      </c>
      <c r="H3875" s="547">
        <f t="shared" si="123"/>
        <v>0</v>
      </c>
    </row>
    <row r="3876" spans="1:8" x14ac:dyDescent="0.25">
      <c r="A3876" s="396" t="e">
        <f>"INN."&amp;EIGNIR!$B$3&amp;C3876</f>
        <v>#N/A</v>
      </c>
      <c r="B3876" s="511">
        <f>'Sundurliðun Skuldabréf'!S37</f>
        <v>0</v>
      </c>
      <c r="C3876" s="503" t="s">
        <v>5737</v>
      </c>
      <c r="D3876" s="512" t="s">
        <v>5738</v>
      </c>
      <c r="F3876" s="547"/>
      <c r="G3876" s="547">
        <f t="shared" si="122"/>
        <v>0</v>
      </c>
      <c r="H3876" s="547">
        <f t="shared" si="123"/>
        <v>0</v>
      </c>
    </row>
    <row r="3877" spans="1:8" x14ac:dyDescent="0.25">
      <c r="A3877" s="396" t="e">
        <f>"INN."&amp;EIGNIR!$B$3&amp;C3877</f>
        <v>#N/A</v>
      </c>
      <c r="B3877" s="511">
        <f>'Sundurliðun Skuldabréf'!S38</f>
        <v>0</v>
      </c>
      <c r="C3877" s="503" t="s">
        <v>5739</v>
      </c>
      <c r="D3877" s="512"/>
      <c r="F3877" s="547"/>
      <c r="G3877" s="547">
        <f t="shared" si="122"/>
        <v>0</v>
      </c>
      <c r="H3877" s="547">
        <f t="shared" si="123"/>
        <v>0</v>
      </c>
    </row>
    <row r="3878" spans="1:8" x14ac:dyDescent="0.25">
      <c r="A3878" s="396" t="e">
        <f>"INN."&amp;EIGNIR!$B$3&amp;C3878</f>
        <v>#N/A</v>
      </c>
      <c r="B3878" s="511">
        <f>'Sundurliðun Skuldabréf'!S39</f>
        <v>0</v>
      </c>
      <c r="C3878" s="503" t="s">
        <v>5740</v>
      </c>
      <c r="D3878" s="512"/>
      <c r="F3878" s="547"/>
      <c r="G3878" s="547">
        <f t="shared" si="122"/>
        <v>0</v>
      </c>
      <c r="H3878" s="547">
        <f t="shared" si="123"/>
        <v>0</v>
      </c>
    </row>
    <row r="3879" spans="1:8" x14ac:dyDescent="0.25">
      <c r="A3879" s="396" t="e">
        <f>"INN."&amp;EIGNIR!$B$3&amp;C3879</f>
        <v>#N/A</v>
      </c>
      <c r="B3879" s="511">
        <f>'Sundurliðun Skuldabréf'!S40</f>
        <v>0</v>
      </c>
      <c r="C3879" s="503" t="s">
        <v>5741</v>
      </c>
      <c r="D3879" s="512"/>
      <c r="F3879" s="547"/>
      <c r="G3879" s="547">
        <f t="shared" si="122"/>
        <v>0</v>
      </c>
      <c r="H3879" s="547">
        <f t="shared" si="123"/>
        <v>0</v>
      </c>
    </row>
    <row r="3880" spans="1:8" x14ac:dyDescent="0.25">
      <c r="A3880" s="396" t="e">
        <f>"INN."&amp;EIGNIR!$B$3&amp;C3880</f>
        <v>#N/A</v>
      </c>
      <c r="B3880" s="511">
        <f>'Sundurliðun Skuldabréf'!S41</f>
        <v>0</v>
      </c>
      <c r="C3880" s="503" t="s">
        <v>5742</v>
      </c>
      <c r="D3880" s="512"/>
      <c r="F3880" s="547"/>
      <c r="G3880" s="547">
        <f t="shared" si="122"/>
        <v>0</v>
      </c>
      <c r="H3880" s="547">
        <f t="shared" si="123"/>
        <v>0</v>
      </c>
    </row>
    <row r="3881" spans="1:8" x14ac:dyDescent="0.25">
      <c r="A3881" s="396" t="e">
        <f>"INN."&amp;EIGNIR!$B$3&amp;C3881</f>
        <v>#N/A</v>
      </c>
      <c r="B3881" s="511">
        <f>'Sundurliðun Skuldabréf'!S42</f>
        <v>0</v>
      </c>
      <c r="C3881" s="503" t="s">
        <v>5743</v>
      </c>
      <c r="D3881" s="512"/>
      <c r="F3881" s="547"/>
      <c r="G3881" s="547">
        <f t="shared" si="122"/>
        <v>0</v>
      </c>
      <c r="H3881" s="547">
        <f t="shared" si="123"/>
        <v>0</v>
      </c>
    </row>
    <row r="3882" spans="1:8" x14ac:dyDescent="0.25">
      <c r="A3882" s="396" t="e">
        <f>"INN."&amp;EIGNIR!$B$3&amp;C3882</f>
        <v>#N/A</v>
      </c>
      <c r="B3882" s="511">
        <f>'Sundurliðun Skuldabréf'!S43</f>
        <v>0</v>
      </c>
      <c r="C3882" s="503" t="s">
        <v>5744</v>
      </c>
      <c r="D3882" s="512"/>
      <c r="F3882" s="547"/>
      <c r="G3882" s="547">
        <f t="shared" si="122"/>
        <v>0</v>
      </c>
      <c r="H3882" s="547">
        <f t="shared" si="123"/>
        <v>0</v>
      </c>
    </row>
    <row r="3883" spans="1:8" x14ac:dyDescent="0.25">
      <c r="A3883" s="396" t="e">
        <f>"INN."&amp;EIGNIR!$B$3&amp;C3883</f>
        <v>#N/A</v>
      </c>
      <c r="B3883" s="511">
        <f>'Sundurliðun Skuldabréf'!S44</f>
        <v>0</v>
      </c>
      <c r="C3883" s="503" t="s">
        <v>5745</v>
      </c>
      <c r="D3883" s="512"/>
      <c r="F3883" s="547"/>
      <c r="G3883" s="547">
        <f t="shared" si="122"/>
        <v>0</v>
      </c>
      <c r="H3883" s="547">
        <f t="shared" si="123"/>
        <v>0</v>
      </c>
    </row>
    <row r="3884" spans="1:8" x14ac:dyDescent="0.25">
      <c r="A3884" s="396" t="e">
        <f>"INN."&amp;EIGNIR!$B$3&amp;C3884</f>
        <v>#N/A</v>
      </c>
      <c r="B3884" s="511">
        <f>'Sundurliðun Skuldabréf'!S76</f>
        <v>0</v>
      </c>
      <c r="C3884" s="503" t="s">
        <v>5746</v>
      </c>
      <c r="D3884" s="512"/>
      <c r="F3884" s="547"/>
      <c r="G3884" s="547">
        <f t="shared" si="122"/>
        <v>0</v>
      </c>
      <c r="H3884" s="547">
        <f t="shared" si="123"/>
        <v>0</v>
      </c>
    </row>
    <row r="3885" spans="1:8" x14ac:dyDescent="0.25">
      <c r="A3885" s="396" t="e">
        <f>"INN."&amp;EIGNIR!$B$3&amp;C3885</f>
        <v>#N/A</v>
      </c>
      <c r="B3885" s="511">
        <f>'Sundurliðun Skuldabréf'!S77</f>
        <v>0</v>
      </c>
      <c r="C3885" s="503" t="s">
        <v>5747</v>
      </c>
      <c r="D3885" s="512"/>
      <c r="F3885" s="547"/>
      <c r="G3885" s="547">
        <f t="shared" si="122"/>
        <v>0</v>
      </c>
      <c r="H3885" s="547">
        <f t="shared" si="123"/>
        <v>0</v>
      </c>
    </row>
    <row r="3886" spans="1:8" x14ac:dyDescent="0.25">
      <c r="A3886" s="396" t="e">
        <f>"INN."&amp;EIGNIR!$B$3&amp;C3886</f>
        <v>#N/A</v>
      </c>
      <c r="B3886" s="511">
        <f>'Sundurliðun Skuldabréf'!S78</f>
        <v>0</v>
      </c>
      <c r="C3886" s="503" t="s">
        <v>5748</v>
      </c>
      <c r="D3886" s="512"/>
      <c r="F3886" s="547"/>
      <c r="G3886" s="547">
        <f t="shared" si="122"/>
        <v>0</v>
      </c>
      <c r="H3886" s="547">
        <f t="shared" si="123"/>
        <v>0</v>
      </c>
    </row>
    <row r="3887" spans="1:8" x14ac:dyDescent="0.25">
      <c r="A3887" s="396" t="e">
        <f>"INN."&amp;EIGNIR!$B$3&amp;C3887</f>
        <v>#N/A</v>
      </c>
      <c r="B3887" s="511">
        <f>'Sundurliðun Skuldabréf'!S79</f>
        <v>0</v>
      </c>
      <c r="C3887" s="503" t="s">
        <v>5749</v>
      </c>
      <c r="D3887" s="512"/>
      <c r="F3887" s="547"/>
      <c r="G3887" s="547">
        <f t="shared" si="122"/>
        <v>0</v>
      </c>
      <c r="H3887" s="547">
        <f t="shared" si="123"/>
        <v>0</v>
      </c>
    </row>
    <row r="3888" spans="1:8" x14ac:dyDescent="0.25">
      <c r="A3888" s="396" t="e">
        <f>"INN."&amp;EIGNIR!$B$3&amp;C3888</f>
        <v>#N/A</v>
      </c>
      <c r="B3888" s="511">
        <f>'Sundurliðun Skuldabréf'!S80</f>
        <v>0</v>
      </c>
      <c r="C3888" s="503" t="s">
        <v>5750</v>
      </c>
      <c r="D3888" s="512"/>
      <c r="F3888" s="547"/>
      <c r="G3888" s="547">
        <f t="shared" si="122"/>
        <v>0</v>
      </c>
      <c r="H3888" s="547">
        <f t="shared" si="123"/>
        <v>0</v>
      </c>
    </row>
    <row r="3889" spans="1:8" x14ac:dyDescent="0.25">
      <c r="A3889" s="396" t="e">
        <f>"INN."&amp;EIGNIR!$B$3&amp;C3889</f>
        <v>#N/A</v>
      </c>
      <c r="B3889" s="511">
        <f>'Sundurliðun Skuldabréf'!S81</f>
        <v>0</v>
      </c>
      <c r="C3889" s="503" t="s">
        <v>5751</v>
      </c>
      <c r="D3889" s="512"/>
      <c r="F3889" s="547"/>
      <c r="G3889" s="547">
        <f t="shared" si="122"/>
        <v>0</v>
      </c>
      <c r="H3889" s="547">
        <f t="shared" si="123"/>
        <v>0</v>
      </c>
    </row>
    <row r="3890" spans="1:8" x14ac:dyDescent="0.25">
      <c r="A3890" s="396" t="e">
        <f>"INN."&amp;EIGNIR!$B$3&amp;C3890</f>
        <v>#N/A</v>
      </c>
      <c r="B3890" s="511">
        <f>'Sundurliðun Skuldabréf'!S82</f>
        <v>0</v>
      </c>
      <c r="C3890" s="503" t="s">
        <v>5752</v>
      </c>
      <c r="D3890" s="512"/>
      <c r="F3890" s="547"/>
      <c r="G3890" s="547">
        <f t="shared" si="122"/>
        <v>0</v>
      </c>
      <c r="H3890" s="547">
        <f t="shared" si="123"/>
        <v>0</v>
      </c>
    </row>
    <row r="3891" spans="1:8" x14ac:dyDescent="0.25">
      <c r="A3891" s="396" t="e">
        <f>"INN."&amp;EIGNIR!$B$3&amp;C3891</f>
        <v>#N/A</v>
      </c>
      <c r="B3891" s="511">
        <f>'Sundurliðun Skuldabréf'!S83</f>
        <v>0</v>
      </c>
      <c r="C3891" s="503" t="s">
        <v>5753</v>
      </c>
      <c r="D3891" s="512"/>
      <c r="F3891" s="547"/>
      <c r="G3891" s="547">
        <f t="shared" si="122"/>
        <v>0</v>
      </c>
      <c r="H3891" s="547">
        <f t="shared" si="123"/>
        <v>0</v>
      </c>
    </row>
    <row r="3892" spans="1:8" x14ac:dyDescent="0.25">
      <c r="A3892" s="396" t="e">
        <f>"INN."&amp;EIGNIR!$B$3&amp;C3892</f>
        <v>#N/A</v>
      </c>
      <c r="B3892" s="511">
        <f>'Sundurliðun Skuldabréf'!S115</f>
        <v>0</v>
      </c>
      <c r="C3892" s="503" t="s">
        <v>5754</v>
      </c>
      <c r="D3892" s="512"/>
      <c r="F3892" s="547"/>
      <c r="G3892" s="547">
        <f t="shared" si="122"/>
        <v>0</v>
      </c>
      <c r="H3892" s="547">
        <f t="shared" si="123"/>
        <v>0</v>
      </c>
    </row>
    <row r="3893" spans="1:8" x14ac:dyDescent="0.25">
      <c r="A3893" s="396" t="e">
        <f>"INN."&amp;EIGNIR!$B$3&amp;C3893</f>
        <v>#N/A</v>
      </c>
      <c r="B3893" s="511">
        <f>'Sundurliðun Skuldabréf'!S116</f>
        <v>0</v>
      </c>
      <c r="C3893" s="503" t="s">
        <v>5755</v>
      </c>
      <c r="D3893" s="512"/>
      <c r="F3893" s="547"/>
      <c r="G3893" s="547">
        <f t="shared" si="122"/>
        <v>0</v>
      </c>
      <c r="H3893" s="547">
        <f t="shared" si="123"/>
        <v>0</v>
      </c>
    </row>
    <row r="3894" spans="1:8" x14ac:dyDescent="0.25">
      <c r="A3894" s="396" t="e">
        <f>"INN."&amp;EIGNIR!$B$3&amp;C3894</f>
        <v>#N/A</v>
      </c>
      <c r="B3894" s="511">
        <f>'Sundurliðun Skuldabréf'!S117</f>
        <v>0</v>
      </c>
      <c r="C3894" s="503" t="s">
        <v>5756</v>
      </c>
      <c r="D3894" s="512"/>
      <c r="F3894" s="547"/>
      <c r="G3894" s="547">
        <f t="shared" si="122"/>
        <v>0</v>
      </c>
      <c r="H3894" s="547">
        <f t="shared" si="123"/>
        <v>0</v>
      </c>
    </row>
    <row r="3895" spans="1:8" x14ac:dyDescent="0.25">
      <c r="A3895" s="396" t="e">
        <f>"INN."&amp;EIGNIR!$B$3&amp;C3895</f>
        <v>#N/A</v>
      </c>
      <c r="B3895" s="511">
        <f>'Sundurliðun Skuldabréf'!S118</f>
        <v>0</v>
      </c>
      <c r="C3895" s="503" t="s">
        <v>5757</v>
      </c>
      <c r="D3895" s="512"/>
      <c r="F3895" s="547"/>
      <c r="G3895" s="547">
        <f t="shared" si="122"/>
        <v>0</v>
      </c>
      <c r="H3895" s="547">
        <f t="shared" si="123"/>
        <v>0</v>
      </c>
    </row>
    <row r="3896" spans="1:8" x14ac:dyDescent="0.25">
      <c r="A3896" s="396" t="e">
        <f>"INN."&amp;EIGNIR!$B$3&amp;C3896</f>
        <v>#N/A</v>
      </c>
      <c r="B3896" s="511">
        <f>'Sundurliðun Skuldabréf'!S119</f>
        <v>0</v>
      </c>
      <c r="C3896" s="503" t="s">
        <v>5758</v>
      </c>
      <c r="D3896" s="512"/>
      <c r="F3896" s="547"/>
      <c r="G3896" s="547">
        <f t="shared" si="122"/>
        <v>0</v>
      </c>
      <c r="H3896" s="547">
        <f t="shared" si="123"/>
        <v>0</v>
      </c>
    </row>
    <row r="3897" spans="1:8" x14ac:dyDescent="0.25">
      <c r="A3897" s="396" t="e">
        <f>"INN."&amp;EIGNIR!$B$3&amp;C3897</f>
        <v>#N/A</v>
      </c>
      <c r="B3897" s="511">
        <f>'Sundurliðun Skuldabréf'!S120</f>
        <v>0</v>
      </c>
      <c r="C3897" s="503" t="s">
        <v>5759</v>
      </c>
      <c r="D3897" s="512"/>
      <c r="F3897" s="547"/>
      <c r="G3897" s="547">
        <f t="shared" si="122"/>
        <v>0</v>
      </c>
      <c r="H3897" s="547">
        <f t="shared" si="123"/>
        <v>0</v>
      </c>
    </row>
    <row r="3898" spans="1:8" x14ac:dyDescent="0.25">
      <c r="A3898" s="396" t="e">
        <f>"INN."&amp;EIGNIR!$B$3&amp;C3898</f>
        <v>#N/A</v>
      </c>
      <c r="B3898" s="511">
        <f>'Sundurliðun Skuldabréf'!S121</f>
        <v>0</v>
      </c>
      <c r="C3898" s="503" t="s">
        <v>5760</v>
      </c>
      <c r="D3898" s="512"/>
      <c r="F3898" s="547"/>
      <c r="G3898" s="547">
        <f t="shared" si="122"/>
        <v>0</v>
      </c>
      <c r="H3898" s="547">
        <f t="shared" si="123"/>
        <v>0</v>
      </c>
    </row>
    <row r="3899" spans="1:8" x14ac:dyDescent="0.25">
      <c r="A3899" s="396" t="e">
        <f>"INN."&amp;EIGNIR!$B$3&amp;C3899</f>
        <v>#N/A</v>
      </c>
      <c r="B3899" s="511">
        <f>'Sundurliðun Skuldabréf'!S122</f>
        <v>0</v>
      </c>
      <c r="C3899" s="503" t="s">
        <v>5761</v>
      </c>
      <c r="D3899" s="512"/>
      <c r="F3899" s="547"/>
      <c r="G3899" s="547">
        <f t="shared" si="122"/>
        <v>0</v>
      </c>
      <c r="H3899" s="547">
        <f t="shared" si="123"/>
        <v>0</v>
      </c>
    </row>
    <row r="3900" spans="1:8" x14ac:dyDescent="0.25">
      <c r="A3900" s="396" t="e">
        <f>"INN."&amp;EIGNIR!$B$3&amp;C3900</f>
        <v>#N/A</v>
      </c>
      <c r="B3900" s="511">
        <f>'Sundurliðun Skuldabréf'!T37</f>
        <v>0</v>
      </c>
      <c r="C3900" s="503" t="s">
        <v>5762</v>
      </c>
      <c r="D3900" s="512" t="s">
        <v>5763</v>
      </c>
      <c r="F3900" s="547"/>
      <c r="G3900" s="547">
        <f t="shared" si="122"/>
        <v>0</v>
      </c>
      <c r="H3900" s="547">
        <f t="shared" si="123"/>
        <v>0</v>
      </c>
    </row>
    <row r="3901" spans="1:8" x14ac:dyDescent="0.25">
      <c r="A3901" s="396" t="e">
        <f>"INN."&amp;EIGNIR!$B$3&amp;C3901</f>
        <v>#N/A</v>
      </c>
      <c r="B3901" s="511">
        <f>'Sundurliðun Skuldabréf'!T38</f>
        <v>0</v>
      </c>
      <c r="C3901" s="503" t="s">
        <v>5764</v>
      </c>
      <c r="D3901" s="512"/>
      <c r="F3901" s="547"/>
      <c r="G3901" s="547">
        <f t="shared" si="122"/>
        <v>0</v>
      </c>
      <c r="H3901" s="547">
        <f t="shared" si="123"/>
        <v>0</v>
      </c>
    </row>
    <row r="3902" spans="1:8" x14ac:dyDescent="0.25">
      <c r="A3902" s="396" t="e">
        <f>"INN."&amp;EIGNIR!$B$3&amp;C3902</f>
        <v>#N/A</v>
      </c>
      <c r="B3902" s="511">
        <f>'Sundurliðun Skuldabréf'!T39</f>
        <v>0</v>
      </c>
      <c r="C3902" s="503" t="s">
        <v>5765</v>
      </c>
      <c r="D3902" s="512"/>
      <c r="F3902" s="547"/>
      <c r="G3902" s="547">
        <f t="shared" si="122"/>
        <v>0</v>
      </c>
      <c r="H3902" s="547">
        <f t="shared" si="123"/>
        <v>0</v>
      </c>
    </row>
    <row r="3903" spans="1:8" x14ac:dyDescent="0.25">
      <c r="A3903" s="396" t="e">
        <f>"INN."&amp;EIGNIR!$B$3&amp;C3903</f>
        <v>#N/A</v>
      </c>
      <c r="B3903" s="511">
        <f>'Sundurliðun Skuldabréf'!T40</f>
        <v>0</v>
      </c>
      <c r="C3903" s="503" t="s">
        <v>5766</v>
      </c>
      <c r="D3903" s="512"/>
      <c r="F3903" s="547"/>
      <c r="G3903" s="547">
        <f t="shared" si="122"/>
        <v>0</v>
      </c>
      <c r="H3903" s="547">
        <f t="shared" si="123"/>
        <v>0</v>
      </c>
    </row>
    <row r="3904" spans="1:8" x14ac:dyDescent="0.25">
      <c r="A3904" s="396" t="e">
        <f>"INN."&amp;EIGNIR!$B$3&amp;C3904</f>
        <v>#N/A</v>
      </c>
      <c r="B3904" s="511">
        <f>'Sundurliðun Skuldabréf'!T41</f>
        <v>0</v>
      </c>
      <c r="C3904" s="503" t="s">
        <v>5767</v>
      </c>
      <c r="D3904" s="512"/>
      <c r="F3904" s="547"/>
      <c r="G3904" s="547">
        <f t="shared" ref="G3904:G3967" si="124">+F3904-B3904</f>
        <v>0</v>
      </c>
      <c r="H3904" s="547">
        <f t="shared" si="123"/>
        <v>0</v>
      </c>
    </row>
    <row r="3905" spans="1:8" x14ac:dyDescent="0.25">
      <c r="A3905" s="396" t="e">
        <f>"INN."&amp;EIGNIR!$B$3&amp;C3905</f>
        <v>#N/A</v>
      </c>
      <c r="B3905" s="511">
        <f>'Sundurliðun Skuldabréf'!T42</f>
        <v>0</v>
      </c>
      <c r="C3905" s="503" t="s">
        <v>5768</v>
      </c>
      <c r="D3905" s="512"/>
      <c r="F3905" s="547"/>
      <c r="G3905" s="547">
        <f t="shared" si="124"/>
        <v>0</v>
      </c>
      <c r="H3905" s="547">
        <f t="shared" ref="H3905:H3968" si="125">+ABS(G3905)</f>
        <v>0</v>
      </c>
    </row>
    <row r="3906" spans="1:8" x14ac:dyDescent="0.25">
      <c r="A3906" s="396" t="e">
        <f>"INN."&amp;EIGNIR!$B$3&amp;C3906</f>
        <v>#N/A</v>
      </c>
      <c r="B3906" s="511">
        <f>'Sundurliðun Skuldabréf'!T43</f>
        <v>0</v>
      </c>
      <c r="C3906" s="503" t="s">
        <v>5769</v>
      </c>
      <c r="D3906" s="512"/>
      <c r="F3906" s="547"/>
      <c r="G3906" s="547">
        <f t="shared" si="124"/>
        <v>0</v>
      </c>
      <c r="H3906" s="547">
        <f t="shared" si="125"/>
        <v>0</v>
      </c>
    </row>
    <row r="3907" spans="1:8" x14ac:dyDescent="0.25">
      <c r="A3907" s="396" t="e">
        <f>"INN."&amp;EIGNIR!$B$3&amp;C3907</f>
        <v>#N/A</v>
      </c>
      <c r="B3907" s="511">
        <f>'Sundurliðun Skuldabréf'!T44</f>
        <v>0</v>
      </c>
      <c r="C3907" s="503" t="s">
        <v>5770</v>
      </c>
      <c r="D3907" s="512"/>
      <c r="F3907" s="547"/>
      <c r="G3907" s="547">
        <f t="shared" si="124"/>
        <v>0</v>
      </c>
      <c r="H3907" s="547">
        <f t="shared" si="125"/>
        <v>0</v>
      </c>
    </row>
    <row r="3908" spans="1:8" x14ac:dyDescent="0.25">
      <c r="A3908" s="396" t="e">
        <f>"INN."&amp;EIGNIR!$B$3&amp;C3908</f>
        <v>#N/A</v>
      </c>
      <c r="B3908" s="511">
        <f>'Sundurliðun Skuldabréf'!T76</f>
        <v>0</v>
      </c>
      <c r="C3908" s="503" t="s">
        <v>5771</v>
      </c>
      <c r="D3908" s="512"/>
      <c r="F3908" s="547"/>
      <c r="G3908" s="547">
        <f t="shared" si="124"/>
        <v>0</v>
      </c>
      <c r="H3908" s="547">
        <f t="shared" si="125"/>
        <v>0</v>
      </c>
    </row>
    <row r="3909" spans="1:8" x14ac:dyDescent="0.25">
      <c r="A3909" s="396" t="e">
        <f>"INN."&amp;EIGNIR!$B$3&amp;C3909</f>
        <v>#N/A</v>
      </c>
      <c r="B3909" s="511">
        <f>'Sundurliðun Skuldabréf'!T77</f>
        <v>0</v>
      </c>
      <c r="C3909" s="503" t="s">
        <v>5772</v>
      </c>
      <c r="D3909" s="512"/>
      <c r="F3909" s="547"/>
      <c r="G3909" s="547">
        <f t="shared" si="124"/>
        <v>0</v>
      </c>
      <c r="H3909" s="547">
        <f t="shared" si="125"/>
        <v>0</v>
      </c>
    </row>
    <row r="3910" spans="1:8" x14ac:dyDescent="0.25">
      <c r="A3910" s="396" t="e">
        <f>"INN."&amp;EIGNIR!$B$3&amp;C3910</f>
        <v>#N/A</v>
      </c>
      <c r="B3910" s="511">
        <f>'Sundurliðun Skuldabréf'!T78</f>
        <v>0</v>
      </c>
      <c r="C3910" s="503" t="s">
        <v>5773</v>
      </c>
      <c r="D3910" s="512"/>
      <c r="F3910" s="547"/>
      <c r="G3910" s="547">
        <f t="shared" si="124"/>
        <v>0</v>
      </c>
      <c r="H3910" s="547">
        <f t="shared" si="125"/>
        <v>0</v>
      </c>
    </row>
    <row r="3911" spans="1:8" x14ac:dyDescent="0.25">
      <c r="A3911" s="396" t="e">
        <f>"INN."&amp;EIGNIR!$B$3&amp;C3911</f>
        <v>#N/A</v>
      </c>
      <c r="B3911" s="511">
        <f>'Sundurliðun Skuldabréf'!T79</f>
        <v>0</v>
      </c>
      <c r="C3911" s="503" t="s">
        <v>5774</v>
      </c>
      <c r="D3911" s="512"/>
      <c r="F3911" s="547"/>
      <c r="G3911" s="547">
        <f t="shared" si="124"/>
        <v>0</v>
      </c>
      <c r="H3911" s="547">
        <f t="shared" si="125"/>
        <v>0</v>
      </c>
    </row>
    <row r="3912" spans="1:8" x14ac:dyDescent="0.25">
      <c r="A3912" s="396" t="e">
        <f>"INN."&amp;EIGNIR!$B$3&amp;C3912</f>
        <v>#N/A</v>
      </c>
      <c r="B3912" s="511">
        <f>'Sundurliðun Skuldabréf'!T80</f>
        <v>0</v>
      </c>
      <c r="C3912" s="503" t="s">
        <v>5775</v>
      </c>
      <c r="D3912" s="512"/>
      <c r="F3912" s="547"/>
      <c r="G3912" s="547">
        <f t="shared" si="124"/>
        <v>0</v>
      </c>
      <c r="H3912" s="547">
        <f t="shared" si="125"/>
        <v>0</v>
      </c>
    </row>
    <row r="3913" spans="1:8" x14ac:dyDescent="0.25">
      <c r="A3913" s="396" t="e">
        <f>"INN."&amp;EIGNIR!$B$3&amp;C3913</f>
        <v>#N/A</v>
      </c>
      <c r="B3913" s="511">
        <f>'Sundurliðun Skuldabréf'!T81</f>
        <v>0</v>
      </c>
      <c r="C3913" s="503" t="s">
        <v>5776</v>
      </c>
      <c r="D3913" s="512"/>
      <c r="F3913" s="547"/>
      <c r="G3913" s="547">
        <f t="shared" si="124"/>
        <v>0</v>
      </c>
      <c r="H3913" s="547">
        <f t="shared" si="125"/>
        <v>0</v>
      </c>
    </row>
    <row r="3914" spans="1:8" x14ac:dyDescent="0.25">
      <c r="A3914" s="396" t="e">
        <f>"INN."&amp;EIGNIR!$B$3&amp;C3914</f>
        <v>#N/A</v>
      </c>
      <c r="B3914" s="511">
        <f>'Sundurliðun Skuldabréf'!T82</f>
        <v>0</v>
      </c>
      <c r="C3914" s="503" t="s">
        <v>5777</v>
      </c>
      <c r="D3914" s="512"/>
      <c r="F3914" s="547"/>
      <c r="G3914" s="547">
        <f t="shared" si="124"/>
        <v>0</v>
      </c>
      <c r="H3914" s="547">
        <f t="shared" si="125"/>
        <v>0</v>
      </c>
    </row>
    <row r="3915" spans="1:8" x14ac:dyDescent="0.25">
      <c r="A3915" s="396" t="e">
        <f>"INN."&amp;EIGNIR!$B$3&amp;C3915</f>
        <v>#N/A</v>
      </c>
      <c r="B3915" s="511">
        <f>'Sundurliðun Skuldabréf'!T83</f>
        <v>0</v>
      </c>
      <c r="C3915" s="503" t="s">
        <v>5778</v>
      </c>
      <c r="D3915" s="512"/>
      <c r="F3915" s="547"/>
      <c r="G3915" s="547">
        <f t="shared" si="124"/>
        <v>0</v>
      </c>
      <c r="H3915" s="547">
        <f t="shared" si="125"/>
        <v>0</v>
      </c>
    </row>
    <row r="3916" spans="1:8" collapsed="1" x14ac:dyDescent="0.25">
      <c r="A3916" s="396" t="e">
        <f>"INN."&amp;EIGNIR!$B$3&amp;C3916</f>
        <v>#N/A</v>
      </c>
      <c r="B3916" s="511">
        <f>'Sundurliðun Útlán'!E11</f>
        <v>0</v>
      </c>
      <c r="C3916" s="503" t="s">
        <v>5779</v>
      </c>
      <c r="D3916" s="512" t="s">
        <v>13741</v>
      </c>
      <c r="F3916" s="547"/>
      <c r="G3916" s="547">
        <f t="shared" si="124"/>
        <v>0</v>
      </c>
      <c r="H3916" s="547">
        <f t="shared" si="125"/>
        <v>0</v>
      </c>
    </row>
    <row r="3917" spans="1:8" x14ac:dyDescent="0.25">
      <c r="A3917" s="396" t="e">
        <f>"INN."&amp;EIGNIR!$B$3&amp;C3917</f>
        <v>#N/A</v>
      </c>
      <c r="B3917" s="511">
        <f>'Sundurliðun Útlán'!E42</f>
        <v>0</v>
      </c>
      <c r="C3917" s="503" t="s">
        <v>5780</v>
      </c>
      <c r="D3917" s="512"/>
      <c r="F3917" s="547"/>
      <c r="G3917" s="547">
        <f t="shared" si="124"/>
        <v>0</v>
      </c>
      <c r="H3917" s="547">
        <f t="shared" si="125"/>
        <v>0</v>
      </c>
    </row>
    <row r="3918" spans="1:8" x14ac:dyDescent="0.25">
      <c r="A3918" s="396" t="e">
        <f>"INN."&amp;EIGNIR!$B$3&amp;C3918</f>
        <v>#N/A</v>
      </c>
      <c r="B3918" s="511">
        <f>'Sundurliðun Útlán'!E73</f>
        <v>0</v>
      </c>
      <c r="C3918" s="503" t="s">
        <v>5781</v>
      </c>
      <c r="D3918" s="512"/>
      <c r="F3918" s="547"/>
      <c r="G3918" s="547">
        <f t="shared" si="124"/>
        <v>0</v>
      </c>
      <c r="H3918" s="547">
        <f t="shared" si="125"/>
        <v>0</v>
      </c>
    </row>
    <row r="3919" spans="1:8" x14ac:dyDescent="0.25">
      <c r="A3919" s="396" t="e">
        <f>"INN."&amp;EIGNIR!$B$3&amp;C3919</f>
        <v>#N/A</v>
      </c>
      <c r="B3919" s="511">
        <f>'Sundurliðun Útlán'!E104</f>
        <v>0</v>
      </c>
      <c r="C3919" s="503" t="s">
        <v>5782</v>
      </c>
      <c r="D3919" s="512"/>
      <c r="F3919" s="547"/>
      <c r="G3919" s="547">
        <f t="shared" si="124"/>
        <v>0</v>
      </c>
      <c r="H3919" s="547">
        <f t="shared" si="125"/>
        <v>0</v>
      </c>
    </row>
    <row r="3920" spans="1:8" x14ac:dyDescent="0.25">
      <c r="A3920" s="396" t="e">
        <f>"INN."&amp;EIGNIR!$B$3&amp;C3920</f>
        <v>#N/A</v>
      </c>
      <c r="B3920" s="511">
        <f>'Sundurliðun Útlán'!E133</f>
        <v>0</v>
      </c>
      <c r="C3920" s="503" t="s">
        <v>5783</v>
      </c>
      <c r="D3920" s="512"/>
      <c r="F3920" s="547"/>
      <c r="G3920" s="547">
        <f t="shared" si="124"/>
        <v>0</v>
      </c>
      <c r="H3920" s="547">
        <f t="shared" si="125"/>
        <v>0</v>
      </c>
    </row>
    <row r="3921" spans="1:8" x14ac:dyDescent="0.25">
      <c r="A3921" s="396" t="e">
        <f>"INN."&amp;EIGNIR!$B$3&amp;C3921</f>
        <v>#N/A</v>
      </c>
      <c r="B3921" s="511">
        <f>'Sundurliðun Útlán'!E134</f>
        <v>0</v>
      </c>
      <c r="C3921" s="503" t="s">
        <v>5784</v>
      </c>
      <c r="D3921" s="512"/>
      <c r="F3921" s="547"/>
      <c r="G3921" s="547">
        <f t="shared" si="124"/>
        <v>0</v>
      </c>
      <c r="H3921" s="547">
        <f t="shared" si="125"/>
        <v>0</v>
      </c>
    </row>
    <row r="3922" spans="1:8" x14ac:dyDescent="0.25">
      <c r="A3922" s="396" t="e">
        <f>"INN."&amp;EIGNIR!$B$3&amp;C3922</f>
        <v>#N/A</v>
      </c>
      <c r="B3922" s="511">
        <f>'Sundurliðun Útlán'!E136</f>
        <v>0</v>
      </c>
      <c r="C3922" s="503" t="s">
        <v>5785</v>
      </c>
      <c r="D3922" s="512"/>
      <c r="F3922" s="547"/>
      <c r="G3922" s="547">
        <f t="shared" si="124"/>
        <v>0</v>
      </c>
      <c r="H3922" s="547">
        <f t="shared" si="125"/>
        <v>0</v>
      </c>
    </row>
    <row r="3923" spans="1:8" x14ac:dyDescent="0.25">
      <c r="A3923" s="396" t="e">
        <f>"INN."&amp;EIGNIR!$B$3&amp;C3923</f>
        <v>#N/A</v>
      </c>
      <c r="B3923" s="511">
        <f>'Sundurliðun Útlán'!E165</f>
        <v>0</v>
      </c>
      <c r="C3923" s="503" t="s">
        <v>5786</v>
      </c>
      <c r="D3923" s="512"/>
      <c r="F3923" s="547"/>
      <c r="G3923" s="547">
        <f t="shared" si="124"/>
        <v>0</v>
      </c>
      <c r="H3923" s="547">
        <f t="shared" si="125"/>
        <v>0</v>
      </c>
    </row>
    <row r="3924" spans="1:8" x14ac:dyDescent="0.25">
      <c r="A3924" s="396" t="e">
        <f>"INN."&amp;EIGNIR!$B$3&amp;C3924</f>
        <v>#N/A</v>
      </c>
      <c r="B3924" s="511">
        <f>'Sundurliðun Útlán'!E166</f>
        <v>0</v>
      </c>
      <c r="C3924" s="503" t="s">
        <v>5787</v>
      </c>
      <c r="D3924" s="512"/>
      <c r="F3924" s="547"/>
      <c r="G3924" s="547">
        <f t="shared" si="124"/>
        <v>0</v>
      </c>
      <c r="H3924" s="547">
        <f t="shared" si="125"/>
        <v>0</v>
      </c>
    </row>
    <row r="3925" spans="1:8" x14ac:dyDescent="0.25">
      <c r="A3925" s="396" t="e">
        <f>"INN."&amp;EIGNIR!$B$3&amp;C3925</f>
        <v>#N/A</v>
      </c>
      <c r="B3925" s="511">
        <f>'Sundurliðun Útlán'!E168</f>
        <v>0</v>
      </c>
      <c r="C3925" s="503" t="s">
        <v>5788</v>
      </c>
      <c r="D3925" s="512"/>
      <c r="F3925" s="547"/>
      <c r="G3925" s="547">
        <f t="shared" si="124"/>
        <v>0</v>
      </c>
      <c r="H3925" s="547">
        <f t="shared" si="125"/>
        <v>0</v>
      </c>
    </row>
    <row r="3926" spans="1:8" x14ac:dyDescent="0.25">
      <c r="A3926" s="396" t="e">
        <f>"INN."&amp;EIGNIR!$B$3&amp;C3926</f>
        <v>#N/A</v>
      </c>
      <c r="B3926" s="511">
        <f>'Sundurliðun Útlán'!E199</f>
        <v>0</v>
      </c>
      <c r="C3926" s="503" t="s">
        <v>5789</v>
      </c>
      <c r="D3926" s="512" t="s">
        <v>5790</v>
      </c>
      <c r="F3926" s="547"/>
      <c r="G3926" s="547">
        <f t="shared" si="124"/>
        <v>0</v>
      </c>
      <c r="H3926" s="547">
        <f t="shared" si="125"/>
        <v>0</v>
      </c>
    </row>
    <row r="3927" spans="1:8" x14ac:dyDescent="0.25">
      <c r="A3927" s="396" t="e">
        <f>"INN."&amp;EIGNIR!$B$3&amp;C3927</f>
        <v>#N/A</v>
      </c>
      <c r="B3927" s="511">
        <f>'Sundurliðun Útlán'!E200</f>
        <v>0</v>
      </c>
      <c r="C3927" s="503" t="s">
        <v>5791</v>
      </c>
      <c r="D3927" s="512"/>
      <c r="F3927" s="547"/>
      <c r="G3927" s="547">
        <f t="shared" si="124"/>
        <v>0</v>
      </c>
      <c r="H3927" s="547">
        <f t="shared" si="125"/>
        <v>0</v>
      </c>
    </row>
    <row r="3928" spans="1:8" x14ac:dyDescent="0.25">
      <c r="A3928" s="396" t="e">
        <f>"INN."&amp;EIGNIR!$B$3&amp;C3928</f>
        <v>#N/A</v>
      </c>
      <c r="B3928" s="511">
        <f>'Sundurliðun Útlán'!E202</f>
        <v>0</v>
      </c>
      <c r="C3928" s="503" t="s">
        <v>5792</v>
      </c>
      <c r="D3928" s="512"/>
      <c r="F3928" s="547"/>
      <c r="G3928" s="547">
        <f t="shared" si="124"/>
        <v>0</v>
      </c>
      <c r="H3928" s="547">
        <f t="shared" si="125"/>
        <v>0</v>
      </c>
    </row>
    <row r="3929" spans="1:8" x14ac:dyDescent="0.25">
      <c r="A3929" s="396" t="e">
        <f>"INN."&amp;EIGNIR!$B$3&amp;C3929</f>
        <v>#N/A</v>
      </c>
      <c r="B3929" s="511">
        <f>'Sundurliðun Útlán'!E205</f>
        <v>0</v>
      </c>
      <c r="C3929" s="503" t="s">
        <v>5793</v>
      </c>
      <c r="D3929" s="512"/>
      <c r="F3929" s="547"/>
      <c r="G3929" s="547">
        <f t="shared" si="124"/>
        <v>0</v>
      </c>
      <c r="H3929" s="547">
        <f t="shared" si="125"/>
        <v>0</v>
      </c>
    </row>
    <row r="3930" spans="1:8" x14ac:dyDescent="0.25">
      <c r="A3930" s="396" t="e">
        <f>"INN."&amp;EIGNIR!$B$3&amp;C3930</f>
        <v>#N/A</v>
      </c>
      <c r="B3930" s="511">
        <f>'Sundurliðun Útlán'!E207</f>
        <v>0</v>
      </c>
      <c r="C3930" s="503" t="s">
        <v>5794</v>
      </c>
      <c r="D3930" s="512"/>
      <c r="F3930" s="547"/>
      <c r="G3930" s="547">
        <f t="shared" si="124"/>
        <v>0</v>
      </c>
      <c r="H3930" s="547">
        <f t="shared" si="125"/>
        <v>0</v>
      </c>
    </row>
    <row r="3931" spans="1:8" x14ac:dyDescent="0.25">
      <c r="A3931" s="396" t="e">
        <f>"INN."&amp;EIGNIR!$B$3&amp;C3931</f>
        <v>#N/A</v>
      </c>
      <c r="B3931" s="511">
        <f>'Sundurliðun Útlán'!E208</f>
        <v>0</v>
      </c>
      <c r="C3931" s="503" t="s">
        <v>5795</v>
      </c>
      <c r="D3931" s="512"/>
      <c r="F3931" s="547"/>
      <c r="G3931" s="547">
        <f t="shared" si="124"/>
        <v>0</v>
      </c>
      <c r="H3931" s="547">
        <f t="shared" si="125"/>
        <v>0</v>
      </c>
    </row>
    <row r="3932" spans="1:8" x14ac:dyDescent="0.25">
      <c r="A3932" s="396" t="e">
        <f>"INN."&amp;EIGNIR!$B$3&amp;C3932</f>
        <v>#N/A</v>
      </c>
      <c r="B3932" s="511">
        <f>'Sundurliðun Útlán'!E210</f>
        <v>0</v>
      </c>
      <c r="C3932" s="503" t="s">
        <v>5796</v>
      </c>
      <c r="D3932" s="512"/>
      <c r="F3932" s="547"/>
      <c r="G3932" s="547">
        <f t="shared" si="124"/>
        <v>0</v>
      </c>
      <c r="H3932" s="547">
        <f t="shared" si="125"/>
        <v>0</v>
      </c>
    </row>
    <row r="3933" spans="1:8" x14ac:dyDescent="0.25">
      <c r="A3933" s="396" t="e">
        <f>"INN."&amp;EIGNIR!$B$3&amp;C3933</f>
        <v>#N/A</v>
      </c>
      <c r="B3933" s="511">
        <f>'Sundurliðun Útlán'!E213</f>
        <v>0</v>
      </c>
      <c r="C3933" s="503" t="s">
        <v>5797</v>
      </c>
      <c r="D3933" s="512"/>
      <c r="F3933" s="547"/>
      <c r="G3933" s="547">
        <f t="shared" si="124"/>
        <v>0</v>
      </c>
      <c r="H3933" s="547">
        <f t="shared" si="125"/>
        <v>0</v>
      </c>
    </row>
    <row r="3934" spans="1:8" x14ac:dyDescent="0.25">
      <c r="A3934" s="396" t="e">
        <f>"INN."&amp;EIGNIR!$B$3&amp;C3934</f>
        <v>#N/A</v>
      </c>
      <c r="B3934" s="511">
        <f>'Sundurliðun Útlán'!E215</f>
        <v>0</v>
      </c>
      <c r="C3934" s="503" t="s">
        <v>5798</v>
      </c>
      <c r="D3934" s="512"/>
      <c r="F3934" s="547"/>
      <c r="G3934" s="547">
        <f t="shared" si="124"/>
        <v>0</v>
      </c>
      <c r="H3934" s="547">
        <f t="shared" si="125"/>
        <v>0</v>
      </c>
    </row>
    <row r="3935" spans="1:8" x14ac:dyDescent="0.25">
      <c r="A3935" s="396" t="e">
        <f>"INN."&amp;EIGNIR!$B$3&amp;C3935</f>
        <v>#N/A</v>
      </c>
      <c r="B3935" s="511">
        <f>'Sundurliðun Útlán'!E216</f>
        <v>0</v>
      </c>
      <c r="C3935" s="503" t="s">
        <v>5799</v>
      </c>
      <c r="D3935" s="512"/>
      <c r="F3935" s="547"/>
      <c r="G3935" s="547">
        <f t="shared" si="124"/>
        <v>0</v>
      </c>
      <c r="H3935" s="547">
        <f t="shared" si="125"/>
        <v>0</v>
      </c>
    </row>
    <row r="3936" spans="1:8" x14ac:dyDescent="0.25">
      <c r="A3936" s="396" t="e">
        <f>"INN."&amp;EIGNIR!$B$3&amp;C3936</f>
        <v>#N/A</v>
      </c>
      <c r="B3936" s="511">
        <f>'Sundurliðun Útlán'!E218</f>
        <v>0</v>
      </c>
      <c r="C3936" s="503" t="s">
        <v>5800</v>
      </c>
      <c r="D3936" s="512"/>
      <c r="F3936" s="547"/>
      <c r="G3936" s="547">
        <f t="shared" si="124"/>
        <v>0</v>
      </c>
      <c r="H3936" s="547">
        <f t="shared" si="125"/>
        <v>0</v>
      </c>
    </row>
    <row r="3937" spans="1:8" x14ac:dyDescent="0.25">
      <c r="A3937" s="396" t="e">
        <f>"INN."&amp;EIGNIR!$B$3&amp;C3937</f>
        <v>#N/A</v>
      </c>
      <c r="B3937" s="511">
        <f>'Sundurliðun Útlán'!E221</f>
        <v>0</v>
      </c>
      <c r="C3937" s="503" t="s">
        <v>5801</v>
      </c>
      <c r="D3937" s="512"/>
      <c r="F3937" s="547"/>
      <c r="G3937" s="547">
        <f t="shared" si="124"/>
        <v>0</v>
      </c>
      <c r="H3937" s="547">
        <f t="shared" si="125"/>
        <v>0</v>
      </c>
    </row>
    <row r="3938" spans="1:8" x14ac:dyDescent="0.25">
      <c r="A3938" s="396" t="e">
        <f>"INN."&amp;EIGNIR!$B$3&amp;C3938</f>
        <v>#N/A</v>
      </c>
      <c r="B3938" s="511">
        <f>'Sundurliðun Útlán'!E223</f>
        <v>0</v>
      </c>
      <c r="C3938" s="503" t="s">
        <v>5802</v>
      </c>
      <c r="D3938" s="512"/>
      <c r="F3938" s="547"/>
      <c r="G3938" s="547">
        <f t="shared" si="124"/>
        <v>0</v>
      </c>
      <c r="H3938" s="547">
        <f t="shared" si="125"/>
        <v>0</v>
      </c>
    </row>
    <row r="3939" spans="1:8" x14ac:dyDescent="0.25">
      <c r="A3939" s="396" t="e">
        <f>"INN."&amp;EIGNIR!$B$3&amp;C3939</f>
        <v>#N/A</v>
      </c>
      <c r="B3939" s="511">
        <f>'Sundurliðun Útlán'!E224</f>
        <v>0</v>
      </c>
      <c r="C3939" s="503" t="s">
        <v>5803</v>
      </c>
      <c r="D3939" s="512" t="s">
        <v>11813</v>
      </c>
      <c r="F3939" s="547"/>
      <c r="G3939" s="547">
        <f t="shared" si="124"/>
        <v>0</v>
      </c>
      <c r="H3939" s="547">
        <f t="shared" si="125"/>
        <v>0</v>
      </c>
    </row>
    <row r="3940" spans="1:8" x14ac:dyDescent="0.25">
      <c r="A3940" s="396" t="e">
        <f>"INN."&amp;EIGNIR!$B$3&amp;C3940</f>
        <v>#N/A</v>
      </c>
      <c r="B3940" s="511">
        <f>'Sundurliðun Útlán'!E226</f>
        <v>0</v>
      </c>
      <c r="C3940" s="503" t="s">
        <v>5804</v>
      </c>
      <c r="D3940" s="512"/>
      <c r="F3940" s="547"/>
      <c r="G3940" s="547">
        <f t="shared" si="124"/>
        <v>0</v>
      </c>
      <c r="H3940" s="547">
        <f t="shared" si="125"/>
        <v>0</v>
      </c>
    </row>
    <row r="3941" spans="1:8" x14ac:dyDescent="0.25">
      <c r="A3941" s="396" t="e">
        <f>"INN."&amp;EIGNIR!$B$3&amp;C3941</f>
        <v>#N/A</v>
      </c>
      <c r="B3941" s="511">
        <f>'Sundurliðun Útlán'!E228</f>
        <v>0</v>
      </c>
      <c r="C3941" s="503" t="s">
        <v>11814</v>
      </c>
      <c r="D3941" s="512"/>
      <c r="F3941" s="547"/>
      <c r="G3941" s="547">
        <f t="shared" si="124"/>
        <v>0</v>
      </c>
      <c r="H3941" s="547">
        <f t="shared" si="125"/>
        <v>0</v>
      </c>
    </row>
    <row r="3942" spans="1:8" x14ac:dyDescent="0.25">
      <c r="A3942" s="396" t="e">
        <f>"INN."&amp;EIGNIR!$B$3&amp;C3942</f>
        <v>#N/A</v>
      </c>
      <c r="B3942" s="511">
        <f>'Sundurliðun Útlán'!E229</f>
        <v>0</v>
      </c>
      <c r="C3942" s="503" t="s">
        <v>5805</v>
      </c>
      <c r="D3942" s="512"/>
      <c r="F3942" s="547"/>
      <c r="G3942" s="547">
        <f t="shared" si="124"/>
        <v>0</v>
      </c>
      <c r="H3942" s="547">
        <f t="shared" si="125"/>
        <v>0</v>
      </c>
    </row>
    <row r="3943" spans="1:8" x14ac:dyDescent="0.25">
      <c r="A3943" s="396" t="e">
        <f>"INN."&amp;EIGNIR!$B$3&amp;C3943</f>
        <v>#N/A</v>
      </c>
      <c r="B3943" s="511">
        <f>'Sundurliðun Útlán'!E230</f>
        <v>0</v>
      </c>
      <c r="C3943" s="503" t="s">
        <v>11815</v>
      </c>
      <c r="D3943" s="512"/>
      <c r="F3943" s="547"/>
      <c r="G3943" s="547">
        <f t="shared" si="124"/>
        <v>0</v>
      </c>
      <c r="H3943" s="547">
        <f t="shared" si="125"/>
        <v>0</v>
      </c>
    </row>
    <row r="3944" spans="1:8" x14ac:dyDescent="0.25">
      <c r="A3944" s="396" t="e">
        <f>"INN."&amp;EIGNIR!$B$3&amp;C3944</f>
        <v>#N/A</v>
      </c>
      <c r="B3944" s="511">
        <f>'Sundurliðun Útlán'!E231</f>
        <v>0</v>
      </c>
      <c r="C3944" s="503" t="s">
        <v>5806</v>
      </c>
      <c r="D3944" s="512"/>
      <c r="F3944" s="547"/>
      <c r="G3944" s="547">
        <f t="shared" si="124"/>
        <v>0</v>
      </c>
      <c r="H3944" s="547">
        <f t="shared" si="125"/>
        <v>0</v>
      </c>
    </row>
    <row r="3945" spans="1:8" x14ac:dyDescent="0.25">
      <c r="A3945" s="396" t="e">
        <f>"INN."&amp;EIGNIR!$B$3&amp;C3945</f>
        <v>#N/A</v>
      </c>
      <c r="B3945" s="511">
        <f>'Sundurliðun Útlán'!E234</f>
        <v>0</v>
      </c>
      <c r="C3945" s="503" t="s">
        <v>5807</v>
      </c>
      <c r="D3945" s="512" t="s">
        <v>2477</v>
      </c>
      <c r="F3945" s="547"/>
      <c r="G3945" s="547">
        <f t="shared" si="124"/>
        <v>0</v>
      </c>
      <c r="H3945" s="547">
        <f t="shared" si="125"/>
        <v>0</v>
      </c>
    </row>
    <row r="3946" spans="1:8" x14ac:dyDescent="0.25">
      <c r="A3946" s="396" t="e">
        <f>"INN."&amp;EIGNIR!$B$3&amp;C3946</f>
        <v>#N/A</v>
      </c>
      <c r="B3946" s="511">
        <f>'Sundurliðun Útlán'!E235</f>
        <v>0</v>
      </c>
      <c r="C3946" s="503" t="s">
        <v>5808</v>
      </c>
      <c r="D3946" s="512"/>
      <c r="F3946" s="547"/>
      <c r="G3946" s="547">
        <f t="shared" si="124"/>
        <v>0</v>
      </c>
      <c r="H3946" s="547">
        <f t="shared" si="125"/>
        <v>0</v>
      </c>
    </row>
    <row r="3947" spans="1:8" x14ac:dyDescent="0.25">
      <c r="A3947" s="396" t="e">
        <f>"INN."&amp;EIGNIR!$B$3&amp;C3947</f>
        <v>#N/A</v>
      </c>
      <c r="B3947" s="511">
        <f>'Sundurliðun Útlán'!E236</f>
        <v>0</v>
      </c>
      <c r="C3947" s="503" t="s">
        <v>5809</v>
      </c>
      <c r="D3947" s="512"/>
      <c r="F3947" s="547"/>
      <c r="G3947" s="547">
        <f t="shared" si="124"/>
        <v>0</v>
      </c>
      <c r="H3947" s="547">
        <f t="shared" si="125"/>
        <v>0</v>
      </c>
    </row>
    <row r="3948" spans="1:8" x14ac:dyDescent="0.25">
      <c r="A3948" s="396" t="e">
        <f>"INN."&amp;EIGNIR!$B$3&amp;C3948</f>
        <v>#N/A</v>
      </c>
      <c r="B3948" s="511">
        <f>'Sundurliðun Útlán'!E237</f>
        <v>0</v>
      </c>
      <c r="C3948" s="503" t="s">
        <v>5810</v>
      </c>
      <c r="D3948" s="512"/>
      <c r="F3948" s="547"/>
      <c r="G3948" s="547">
        <f t="shared" si="124"/>
        <v>0</v>
      </c>
      <c r="H3948" s="547">
        <f t="shared" si="125"/>
        <v>0</v>
      </c>
    </row>
    <row r="3949" spans="1:8" x14ac:dyDescent="0.25">
      <c r="A3949" s="396" t="e">
        <f>"INN."&amp;EIGNIR!$B$3&amp;C3949</f>
        <v>#N/A</v>
      </c>
      <c r="B3949" s="511">
        <f>'Sundurliðun Útlán'!E238</f>
        <v>0</v>
      </c>
      <c r="C3949" s="503" t="s">
        <v>5811</v>
      </c>
      <c r="D3949" s="512"/>
      <c r="F3949" s="547"/>
      <c r="G3949" s="547">
        <f t="shared" si="124"/>
        <v>0</v>
      </c>
      <c r="H3949" s="547">
        <f t="shared" si="125"/>
        <v>0</v>
      </c>
    </row>
    <row r="3950" spans="1:8" x14ac:dyDescent="0.25">
      <c r="A3950" s="396" t="e">
        <f>"INN."&amp;EIGNIR!$B$3&amp;C3950</f>
        <v>#N/A</v>
      </c>
      <c r="B3950" s="511">
        <f>'Sundurliðun Útlán'!E239</f>
        <v>0</v>
      </c>
      <c r="C3950" s="503" t="s">
        <v>5812</v>
      </c>
      <c r="D3950" s="512"/>
      <c r="F3950" s="547"/>
      <c r="G3950" s="547">
        <f t="shared" si="124"/>
        <v>0</v>
      </c>
      <c r="H3950" s="547">
        <f t="shared" si="125"/>
        <v>0</v>
      </c>
    </row>
    <row r="3951" spans="1:8" x14ac:dyDescent="0.25">
      <c r="A3951" s="396" t="e">
        <f>"INN."&amp;EIGNIR!$B$3&amp;C3951</f>
        <v>#N/A</v>
      </c>
      <c r="B3951" s="511">
        <f>'Sundurliðun Útlán'!E240</f>
        <v>0</v>
      </c>
      <c r="C3951" s="503" t="s">
        <v>5813</v>
      </c>
      <c r="D3951" s="512"/>
      <c r="F3951" s="547"/>
      <c r="G3951" s="547">
        <f t="shared" si="124"/>
        <v>0</v>
      </c>
      <c r="H3951" s="547">
        <f t="shared" si="125"/>
        <v>0</v>
      </c>
    </row>
    <row r="3952" spans="1:8" x14ac:dyDescent="0.25">
      <c r="A3952" s="396" t="e">
        <f>"INN."&amp;EIGNIR!$B$3&amp;C3952</f>
        <v>#N/A</v>
      </c>
      <c r="B3952" s="511">
        <f>'Sundurliðun Útlán'!E241</f>
        <v>0</v>
      </c>
      <c r="C3952" s="503" t="s">
        <v>5814</v>
      </c>
      <c r="D3952" s="512"/>
      <c r="F3952" s="547"/>
      <c r="G3952" s="547">
        <f t="shared" si="124"/>
        <v>0</v>
      </c>
      <c r="H3952" s="547">
        <f t="shared" si="125"/>
        <v>0</v>
      </c>
    </row>
    <row r="3953" spans="1:8" x14ac:dyDescent="0.25">
      <c r="A3953" s="396" t="e">
        <f>"INN."&amp;EIGNIR!$B$3&amp;C3953</f>
        <v>#N/A</v>
      </c>
      <c r="B3953" s="511">
        <f>'Sundurliðun Útlán'!E242</f>
        <v>0</v>
      </c>
      <c r="C3953" s="503" t="s">
        <v>5815</v>
      </c>
      <c r="D3953" s="512"/>
      <c r="F3953" s="547"/>
      <c r="G3953" s="547">
        <f t="shared" si="124"/>
        <v>0</v>
      </c>
      <c r="H3953" s="547">
        <f t="shared" si="125"/>
        <v>0</v>
      </c>
    </row>
    <row r="3954" spans="1:8" x14ac:dyDescent="0.25">
      <c r="A3954" s="396" t="e">
        <f>"INN."&amp;EIGNIR!$B$3&amp;C3954</f>
        <v>#N/A</v>
      </c>
      <c r="B3954" s="511">
        <f>'Sundurliðun Útlán'!E243</f>
        <v>0</v>
      </c>
      <c r="C3954" s="503" t="s">
        <v>5816</v>
      </c>
      <c r="D3954" s="512"/>
      <c r="F3954" s="547"/>
      <c r="G3954" s="547">
        <f t="shared" si="124"/>
        <v>0</v>
      </c>
      <c r="H3954" s="547">
        <f t="shared" si="125"/>
        <v>0</v>
      </c>
    </row>
    <row r="3955" spans="1:8" x14ac:dyDescent="0.25">
      <c r="A3955" s="396" t="e">
        <f>"INN."&amp;EIGNIR!$B$3&amp;C3955</f>
        <v>#N/A</v>
      </c>
      <c r="B3955" s="511">
        <f>'Sundurliðun Útlán'!E244</f>
        <v>0</v>
      </c>
      <c r="C3955" s="503" t="s">
        <v>5817</v>
      </c>
      <c r="D3955" s="512"/>
      <c r="F3955" s="547"/>
      <c r="G3955" s="547">
        <f t="shared" si="124"/>
        <v>0</v>
      </c>
      <c r="H3955" s="547">
        <f t="shared" si="125"/>
        <v>0</v>
      </c>
    </row>
    <row r="3956" spans="1:8" x14ac:dyDescent="0.25">
      <c r="A3956" s="396" t="e">
        <f>"INN."&amp;EIGNIR!$B$3&amp;C3956</f>
        <v>#N/A</v>
      </c>
      <c r="B3956" s="511">
        <f>'Sundurliðun Útlán'!E245</f>
        <v>0</v>
      </c>
      <c r="C3956" s="503" t="s">
        <v>5818</v>
      </c>
      <c r="D3956" s="512"/>
      <c r="F3956" s="547"/>
      <c r="G3956" s="547">
        <f t="shared" si="124"/>
        <v>0</v>
      </c>
      <c r="H3956" s="547">
        <f t="shared" si="125"/>
        <v>0</v>
      </c>
    </row>
    <row r="3957" spans="1:8" x14ac:dyDescent="0.25">
      <c r="A3957" s="396" t="e">
        <f>"INN."&amp;EIGNIR!$B$3&amp;C3957</f>
        <v>#N/A</v>
      </c>
      <c r="B3957" s="511">
        <f>'Sundurliðun Útlán'!E246</f>
        <v>0</v>
      </c>
      <c r="C3957" s="503" t="s">
        <v>5819</v>
      </c>
      <c r="D3957" s="512"/>
      <c r="F3957" s="547"/>
      <c r="G3957" s="547">
        <f t="shared" si="124"/>
        <v>0</v>
      </c>
      <c r="H3957" s="547">
        <f t="shared" si="125"/>
        <v>0</v>
      </c>
    </row>
    <row r="3958" spans="1:8" x14ac:dyDescent="0.25">
      <c r="A3958" s="396" t="e">
        <f>"INN."&amp;EIGNIR!$B$3&amp;C3958</f>
        <v>#N/A</v>
      </c>
      <c r="B3958" s="511">
        <f>'Sundurliðun Útlán'!E247</f>
        <v>0</v>
      </c>
      <c r="C3958" s="503" t="s">
        <v>5820</v>
      </c>
      <c r="D3958" s="512"/>
      <c r="F3958" s="547"/>
      <c r="G3958" s="547">
        <f t="shared" si="124"/>
        <v>0</v>
      </c>
      <c r="H3958" s="547">
        <f t="shared" si="125"/>
        <v>0</v>
      </c>
    </row>
    <row r="3959" spans="1:8" x14ac:dyDescent="0.25">
      <c r="A3959" s="396" t="e">
        <f>"INN."&amp;EIGNIR!$B$3&amp;C3959</f>
        <v>#N/A</v>
      </c>
      <c r="B3959" s="511">
        <f>'Sundurliðun Útlán'!E248</f>
        <v>0</v>
      </c>
      <c r="C3959" s="503" t="s">
        <v>5821</v>
      </c>
      <c r="D3959" s="512"/>
      <c r="F3959" s="547"/>
      <c r="G3959" s="547">
        <f t="shared" si="124"/>
        <v>0</v>
      </c>
      <c r="H3959" s="547">
        <f t="shared" si="125"/>
        <v>0</v>
      </c>
    </row>
    <row r="3960" spans="1:8" x14ac:dyDescent="0.25">
      <c r="A3960" s="396" t="e">
        <f>"INN."&amp;EIGNIR!$B$3&amp;C3960</f>
        <v>#N/A</v>
      </c>
      <c r="B3960" s="511">
        <f>'Sundurliðun Útlán'!E249</f>
        <v>0</v>
      </c>
      <c r="C3960" s="503" t="s">
        <v>5822</v>
      </c>
      <c r="D3960" s="512"/>
      <c r="F3960" s="547"/>
      <c r="G3960" s="547">
        <f t="shared" si="124"/>
        <v>0</v>
      </c>
      <c r="H3960" s="547">
        <f t="shared" si="125"/>
        <v>0</v>
      </c>
    </row>
    <row r="3961" spans="1:8" x14ac:dyDescent="0.25">
      <c r="A3961" s="396" t="e">
        <f>"INN."&amp;EIGNIR!$B$3&amp;C3961</f>
        <v>#N/A</v>
      </c>
      <c r="B3961" s="511">
        <f>'Sundurliðun Útlán'!E250</f>
        <v>0</v>
      </c>
      <c r="C3961" s="503" t="s">
        <v>5823</v>
      </c>
      <c r="D3961" s="512"/>
      <c r="F3961" s="547"/>
      <c r="G3961" s="547">
        <f t="shared" si="124"/>
        <v>0</v>
      </c>
      <c r="H3961" s="547">
        <f t="shared" si="125"/>
        <v>0</v>
      </c>
    </row>
    <row r="3962" spans="1:8" x14ac:dyDescent="0.25">
      <c r="A3962" s="396" t="e">
        <f>"INN."&amp;EIGNIR!$B$3&amp;C3962</f>
        <v>#N/A</v>
      </c>
      <c r="B3962" s="511">
        <f>'Sundurliðun Útlán'!E251</f>
        <v>0</v>
      </c>
      <c r="C3962" s="503" t="s">
        <v>5824</v>
      </c>
      <c r="D3962" s="512"/>
      <c r="F3962" s="547"/>
      <c r="G3962" s="547">
        <f t="shared" si="124"/>
        <v>0</v>
      </c>
      <c r="H3962" s="547">
        <f t="shared" si="125"/>
        <v>0</v>
      </c>
    </row>
    <row r="3963" spans="1:8" x14ac:dyDescent="0.25">
      <c r="A3963" s="396" t="e">
        <f>"INN."&amp;EIGNIR!$B$3&amp;C3963</f>
        <v>#N/A</v>
      </c>
      <c r="B3963" s="511">
        <f>'Sundurliðun Útlán'!E252</f>
        <v>0</v>
      </c>
      <c r="C3963" s="503" t="s">
        <v>5825</v>
      </c>
      <c r="D3963" s="512"/>
      <c r="F3963" s="547"/>
      <c r="G3963" s="547">
        <f t="shared" si="124"/>
        <v>0</v>
      </c>
      <c r="H3963" s="547">
        <f t="shared" si="125"/>
        <v>0</v>
      </c>
    </row>
    <row r="3964" spans="1:8" x14ac:dyDescent="0.25">
      <c r="A3964" s="396" t="e">
        <f>"INN."&amp;EIGNIR!$B$3&amp;C3964</f>
        <v>#N/A</v>
      </c>
      <c r="B3964" s="511">
        <f>'Sundurliðun Útlán'!E253</f>
        <v>0</v>
      </c>
      <c r="C3964" s="503" t="s">
        <v>5826</v>
      </c>
      <c r="D3964" s="512"/>
      <c r="F3964" s="547"/>
      <c r="G3964" s="547">
        <f t="shared" si="124"/>
        <v>0</v>
      </c>
      <c r="H3964" s="547">
        <f t="shared" si="125"/>
        <v>0</v>
      </c>
    </row>
    <row r="3965" spans="1:8" x14ac:dyDescent="0.25">
      <c r="A3965" s="396" t="e">
        <f>"INN."&amp;EIGNIR!$B$3&amp;C3965</f>
        <v>#N/A</v>
      </c>
      <c r="B3965" s="511">
        <f>'Sundurliðun Útlán'!E254</f>
        <v>0</v>
      </c>
      <c r="C3965" s="503" t="s">
        <v>5827</v>
      </c>
      <c r="D3965" s="512"/>
      <c r="F3965" s="547"/>
      <c r="G3965" s="547">
        <f t="shared" si="124"/>
        <v>0</v>
      </c>
      <c r="H3965" s="547">
        <f t="shared" si="125"/>
        <v>0</v>
      </c>
    </row>
    <row r="3966" spans="1:8" x14ac:dyDescent="0.25">
      <c r="A3966" s="396" t="e">
        <f>"INN."&amp;EIGNIR!$B$3&amp;C3966</f>
        <v>#N/A</v>
      </c>
      <c r="B3966" s="511">
        <f>'Sundurliðun Útlán'!E255</f>
        <v>0</v>
      </c>
      <c r="C3966" s="503" t="s">
        <v>5828</v>
      </c>
      <c r="D3966" s="512"/>
      <c r="F3966" s="547"/>
      <c r="G3966" s="547">
        <f t="shared" si="124"/>
        <v>0</v>
      </c>
      <c r="H3966" s="547">
        <f t="shared" si="125"/>
        <v>0</v>
      </c>
    </row>
    <row r="3967" spans="1:8" x14ac:dyDescent="0.25">
      <c r="A3967" s="396" t="e">
        <f>"INN."&amp;EIGNIR!$B$3&amp;C3967</f>
        <v>#N/A</v>
      </c>
      <c r="B3967" s="511">
        <f>'Sundurliðun Útlán'!E256</f>
        <v>0</v>
      </c>
      <c r="C3967" s="503" t="s">
        <v>5829</v>
      </c>
      <c r="D3967" s="512"/>
      <c r="F3967" s="547"/>
      <c r="G3967" s="547">
        <f t="shared" si="124"/>
        <v>0</v>
      </c>
      <c r="H3967" s="547">
        <f t="shared" si="125"/>
        <v>0</v>
      </c>
    </row>
    <row r="3968" spans="1:8" x14ac:dyDescent="0.25">
      <c r="A3968" s="396" t="e">
        <f>"INN."&amp;EIGNIR!$B$3&amp;C3968</f>
        <v>#N/A</v>
      </c>
      <c r="B3968" s="511">
        <f>'Sundurliðun Útlán'!E257</f>
        <v>0</v>
      </c>
      <c r="C3968" s="503" t="s">
        <v>5830</v>
      </c>
      <c r="D3968" s="512"/>
      <c r="F3968" s="547"/>
      <c r="G3968" s="547">
        <f t="shared" ref="G3968:G4031" si="126">+F3968-B3968</f>
        <v>0</v>
      </c>
      <c r="H3968" s="547">
        <f t="shared" si="125"/>
        <v>0</v>
      </c>
    </row>
    <row r="3969" spans="1:8" x14ac:dyDescent="0.25">
      <c r="A3969" s="396" t="e">
        <f>"INN."&amp;EIGNIR!$B$3&amp;C3969</f>
        <v>#N/A</v>
      </c>
      <c r="B3969" s="511">
        <f>'Sundurliðun Útlán'!E258</f>
        <v>0</v>
      </c>
      <c r="C3969" s="503" t="s">
        <v>5831</v>
      </c>
      <c r="D3969" s="512"/>
      <c r="F3969" s="547"/>
      <c r="G3969" s="547">
        <f t="shared" si="126"/>
        <v>0</v>
      </c>
      <c r="H3969" s="547">
        <f t="shared" ref="H3969:H4032" si="127">+ABS(G3969)</f>
        <v>0</v>
      </c>
    </row>
    <row r="3970" spans="1:8" x14ac:dyDescent="0.25">
      <c r="A3970" s="396" t="e">
        <f>"INN."&amp;EIGNIR!$B$3&amp;C3970</f>
        <v>#N/A</v>
      </c>
      <c r="B3970" s="511">
        <f>'Sundurliðun Útlán'!E259</f>
        <v>0</v>
      </c>
      <c r="C3970" s="503" t="s">
        <v>5832</v>
      </c>
      <c r="D3970" s="512"/>
      <c r="F3970" s="547"/>
      <c r="G3970" s="547">
        <f t="shared" si="126"/>
        <v>0</v>
      </c>
      <c r="H3970" s="547">
        <f t="shared" si="127"/>
        <v>0</v>
      </c>
    </row>
    <row r="3971" spans="1:8" x14ac:dyDescent="0.25">
      <c r="A3971" s="396" t="e">
        <f>"INN."&amp;EIGNIR!$B$3&amp;C3971</f>
        <v>#N/A</v>
      </c>
      <c r="B3971" s="511">
        <f>'Sundurliðun Útlán'!E260</f>
        <v>0</v>
      </c>
      <c r="C3971" s="503" t="s">
        <v>5833</v>
      </c>
      <c r="D3971" s="512"/>
      <c r="F3971" s="547"/>
      <c r="G3971" s="547">
        <f t="shared" si="126"/>
        <v>0</v>
      </c>
      <c r="H3971" s="547">
        <f t="shared" si="127"/>
        <v>0</v>
      </c>
    </row>
    <row r="3972" spans="1:8" x14ac:dyDescent="0.25">
      <c r="A3972" s="396" t="e">
        <f>"INN."&amp;EIGNIR!$B$3&amp;C3972</f>
        <v>#N/A</v>
      </c>
      <c r="B3972" s="511">
        <f>'Sundurliðun Útlán'!E261</f>
        <v>0</v>
      </c>
      <c r="C3972" s="503" t="s">
        <v>5834</v>
      </c>
      <c r="D3972" s="512"/>
      <c r="F3972" s="547"/>
      <c r="G3972" s="547">
        <f t="shared" si="126"/>
        <v>0</v>
      </c>
      <c r="H3972" s="547">
        <f t="shared" si="127"/>
        <v>0</v>
      </c>
    </row>
    <row r="3973" spans="1:8" x14ac:dyDescent="0.25">
      <c r="A3973" s="396" t="e">
        <f>"INN."&amp;EIGNIR!$B$3&amp;C3973</f>
        <v>#N/A</v>
      </c>
      <c r="B3973" s="511">
        <f>'Sundurliðun Útlán'!E262</f>
        <v>0</v>
      </c>
      <c r="C3973" s="503" t="s">
        <v>5835</v>
      </c>
      <c r="D3973" s="512"/>
      <c r="F3973" s="547"/>
      <c r="G3973" s="547">
        <f t="shared" si="126"/>
        <v>0</v>
      </c>
      <c r="H3973" s="547">
        <f t="shared" si="127"/>
        <v>0</v>
      </c>
    </row>
    <row r="3974" spans="1:8" x14ac:dyDescent="0.25">
      <c r="A3974" s="396" t="e">
        <f>"INN."&amp;EIGNIR!$B$3&amp;C3974</f>
        <v>#N/A</v>
      </c>
      <c r="B3974" s="511">
        <f>'Sundurliðun Útlán'!E263</f>
        <v>0</v>
      </c>
      <c r="C3974" s="503" t="s">
        <v>5836</v>
      </c>
      <c r="D3974" s="512"/>
      <c r="F3974" s="547"/>
      <c r="G3974" s="547">
        <f t="shared" si="126"/>
        <v>0</v>
      </c>
      <c r="H3974" s="547">
        <f t="shared" si="127"/>
        <v>0</v>
      </c>
    </row>
    <row r="3975" spans="1:8" x14ac:dyDescent="0.25">
      <c r="A3975" s="396" t="e">
        <f>"INN."&amp;EIGNIR!$B$3&amp;C3975</f>
        <v>#N/A</v>
      </c>
      <c r="B3975" s="511">
        <f>'Sundurliðun Útlán'!E265</f>
        <v>0</v>
      </c>
      <c r="C3975" s="503" t="s">
        <v>5837</v>
      </c>
      <c r="D3975" s="512"/>
      <c r="F3975" s="547"/>
      <c r="G3975" s="547">
        <f t="shared" si="126"/>
        <v>0</v>
      </c>
      <c r="H3975" s="547">
        <f t="shared" si="127"/>
        <v>0</v>
      </c>
    </row>
    <row r="3976" spans="1:8" x14ac:dyDescent="0.25">
      <c r="A3976" s="396" t="e">
        <f>"INN."&amp;EIGNIR!$B$3&amp;C3976</f>
        <v>#N/A</v>
      </c>
      <c r="B3976" s="511">
        <f>'Sundurliðun Útlán'!E267</f>
        <v>0</v>
      </c>
      <c r="C3976" s="503" t="s">
        <v>5838</v>
      </c>
      <c r="D3976" s="512"/>
      <c r="F3976" s="547"/>
      <c r="G3976" s="547">
        <f t="shared" si="126"/>
        <v>0</v>
      </c>
      <c r="H3976" s="547">
        <f t="shared" si="127"/>
        <v>0</v>
      </c>
    </row>
    <row r="3977" spans="1:8" x14ac:dyDescent="0.25">
      <c r="A3977" s="396" t="e">
        <f>"INN."&amp;EIGNIR!$B$3&amp;C3977</f>
        <v>#N/A</v>
      </c>
      <c r="B3977" s="511">
        <f>'Sundurliðun Útlán'!E270</f>
        <v>0</v>
      </c>
      <c r="C3977" s="503" t="s">
        <v>5839</v>
      </c>
      <c r="D3977" s="512"/>
      <c r="F3977" s="547"/>
      <c r="G3977" s="547">
        <f t="shared" si="126"/>
        <v>0</v>
      </c>
      <c r="H3977" s="547">
        <f t="shared" si="127"/>
        <v>0</v>
      </c>
    </row>
    <row r="3978" spans="1:8" x14ac:dyDescent="0.25">
      <c r="A3978" s="396" t="e">
        <f>"INN."&amp;EIGNIR!$B$3&amp;C3978</f>
        <v>#N/A</v>
      </c>
      <c r="B3978" s="511">
        <f>'Sundurliðun Útlán'!E272</f>
        <v>0</v>
      </c>
      <c r="C3978" s="503" t="s">
        <v>5840</v>
      </c>
      <c r="D3978" s="512"/>
      <c r="F3978" s="547"/>
      <c r="G3978" s="547">
        <f t="shared" si="126"/>
        <v>0</v>
      </c>
      <c r="H3978" s="547">
        <f t="shared" si="127"/>
        <v>0</v>
      </c>
    </row>
    <row r="3979" spans="1:8" x14ac:dyDescent="0.25">
      <c r="A3979" s="396" t="e">
        <f>"INN."&amp;EIGNIR!$B$3&amp;C3979</f>
        <v>#N/A</v>
      </c>
      <c r="B3979" s="511">
        <f>'Sundurliðun Útlán'!E273</f>
        <v>0</v>
      </c>
      <c r="C3979" s="503" t="s">
        <v>5841</v>
      </c>
      <c r="D3979" s="512"/>
      <c r="F3979" s="547"/>
      <c r="G3979" s="547">
        <f t="shared" si="126"/>
        <v>0</v>
      </c>
      <c r="H3979" s="547">
        <f t="shared" si="127"/>
        <v>0</v>
      </c>
    </row>
    <row r="3980" spans="1:8" x14ac:dyDescent="0.25">
      <c r="A3980" s="396" t="e">
        <f>"INN."&amp;EIGNIR!$B$3&amp;C3980</f>
        <v>#N/A</v>
      </c>
      <c r="B3980" s="511">
        <f>'Sundurliðun Útlán'!E275</f>
        <v>0</v>
      </c>
      <c r="C3980" s="503" t="s">
        <v>5842</v>
      </c>
      <c r="D3980" s="512"/>
      <c r="F3980" s="547"/>
      <c r="G3980" s="547">
        <f t="shared" si="126"/>
        <v>0</v>
      </c>
      <c r="H3980" s="547">
        <f t="shared" si="127"/>
        <v>0</v>
      </c>
    </row>
    <row r="3981" spans="1:8" x14ac:dyDescent="0.25">
      <c r="A3981" s="396" t="e">
        <f>"INN."&amp;EIGNIR!$B$3&amp;C3981</f>
        <v>#N/A</v>
      </c>
      <c r="B3981" s="511">
        <f>'Sundurliðun Útlán'!E278</f>
        <v>0</v>
      </c>
      <c r="C3981" s="503" t="s">
        <v>5843</v>
      </c>
      <c r="D3981" s="512"/>
      <c r="F3981" s="547"/>
      <c r="G3981" s="547">
        <f t="shared" si="126"/>
        <v>0</v>
      </c>
      <c r="H3981" s="547">
        <f t="shared" si="127"/>
        <v>0</v>
      </c>
    </row>
    <row r="3982" spans="1:8" x14ac:dyDescent="0.25">
      <c r="A3982" s="396" t="e">
        <f>"INN."&amp;EIGNIR!$B$3&amp;C3982</f>
        <v>#N/A</v>
      </c>
      <c r="B3982" s="511">
        <f>'Sundurliðun Útlán'!E280</f>
        <v>0</v>
      </c>
      <c r="C3982" s="503" t="s">
        <v>5844</v>
      </c>
      <c r="D3982" s="512"/>
      <c r="F3982" s="547"/>
      <c r="G3982" s="547">
        <f t="shared" si="126"/>
        <v>0</v>
      </c>
      <c r="H3982" s="547">
        <f t="shared" si="127"/>
        <v>0</v>
      </c>
    </row>
    <row r="3983" spans="1:8" x14ac:dyDescent="0.25">
      <c r="A3983" s="396" t="e">
        <f>"INN."&amp;EIGNIR!$B$3&amp;C3983</f>
        <v>#N/A</v>
      </c>
      <c r="B3983" s="511">
        <f>'Sundurliðun Útlán'!E281</f>
        <v>0</v>
      </c>
      <c r="C3983" s="503" t="s">
        <v>5845</v>
      </c>
      <c r="D3983" s="512"/>
      <c r="F3983" s="547"/>
      <c r="G3983" s="547">
        <f t="shared" si="126"/>
        <v>0</v>
      </c>
      <c r="H3983" s="547">
        <f t="shared" si="127"/>
        <v>0</v>
      </c>
    </row>
    <row r="3984" spans="1:8" x14ac:dyDescent="0.25">
      <c r="A3984" s="396" t="e">
        <f>"INN."&amp;EIGNIR!$B$3&amp;C3984</f>
        <v>#N/A</v>
      </c>
      <c r="B3984" s="511">
        <f>'Sundurliðun Útlán'!E283</f>
        <v>0</v>
      </c>
      <c r="C3984" s="503" t="s">
        <v>5846</v>
      </c>
      <c r="D3984" s="512"/>
      <c r="F3984" s="547"/>
      <c r="G3984" s="547">
        <f t="shared" si="126"/>
        <v>0</v>
      </c>
      <c r="H3984" s="547">
        <f t="shared" si="127"/>
        <v>0</v>
      </c>
    </row>
    <row r="3985" spans="1:8" x14ac:dyDescent="0.25">
      <c r="A3985" s="396" t="e">
        <f>"INN."&amp;EIGNIR!$B$3&amp;C3985</f>
        <v>#N/A</v>
      </c>
      <c r="B3985" s="511">
        <f>'Sundurliðun Útlán'!E286</f>
        <v>0</v>
      </c>
      <c r="C3985" s="503" t="s">
        <v>5847</v>
      </c>
      <c r="D3985" s="512"/>
      <c r="F3985" s="547"/>
      <c r="G3985" s="547">
        <f t="shared" si="126"/>
        <v>0</v>
      </c>
      <c r="H3985" s="547">
        <f t="shared" si="127"/>
        <v>0</v>
      </c>
    </row>
    <row r="3986" spans="1:8" x14ac:dyDescent="0.25">
      <c r="A3986" s="396" t="e">
        <f>"INN."&amp;EIGNIR!$B$3&amp;C3986</f>
        <v>#N/A</v>
      </c>
      <c r="B3986" s="511">
        <f>'Sundurliðun Útlán'!E288</f>
        <v>0</v>
      </c>
      <c r="C3986" s="503" t="s">
        <v>5848</v>
      </c>
      <c r="D3986" s="512"/>
      <c r="F3986" s="547"/>
      <c r="G3986" s="547">
        <f t="shared" si="126"/>
        <v>0</v>
      </c>
      <c r="H3986" s="547">
        <f t="shared" si="127"/>
        <v>0</v>
      </c>
    </row>
    <row r="3987" spans="1:8" x14ac:dyDescent="0.25">
      <c r="A3987" s="396" t="e">
        <f>"INN."&amp;EIGNIR!$B$3&amp;C3987</f>
        <v>#N/A</v>
      </c>
      <c r="B3987" s="511">
        <f>'Sundurliðun Útlán'!E289</f>
        <v>0</v>
      </c>
      <c r="C3987" s="503" t="s">
        <v>5849</v>
      </c>
      <c r="D3987" s="512" t="s">
        <v>11816</v>
      </c>
      <c r="F3987" s="547"/>
      <c r="G3987" s="547">
        <f t="shared" si="126"/>
        <v>0</v>
      </c>
      <c r="H3987" s="547">
        <f t="shared" si="127"/>
        <v>0</v>
      </c>
    </row>
    <row r="3988" spans="1:8" x14ac:dyDescent="0.25">
      <c r="A3988" s="396" t="e">
        <f>"INN."&amp;EIGNIR!$B$3&amp;C3988</f>
        <v>#N/A</v>
      </c>
      <c r="B3988" s="511">
        <f>'Sundurliðun Útlán'!E291</f>
        <v>0</v>
      </c>
      <c r="C3988" s="503" t="s">
        <v>5850</v>
      </c>
      <c r="D3988" s="512"/>
      <c r="F3988" s="547"/>
      <c r="G3988" s="547">
        <f t="shared" si="126"/>
        <v>0</v>
      </c>
      <c r="H3988" s="547">
        <f t="shared" si="127"/>
        <v>0</v>
      </c>
    </row>
    <row r="3989" spans="1:8" x14ac:dyDescent="0.25">
      <c r="A3989" s="396" t="e">
        <f>"INN."&amp;EIGNIR!$B$3&amp;C3989</f>
        <v>#N/A</v>
      </c>
      <c r="B3989" s="511">
        <f>'Sundurliðun Útlán'!E293</f>
        <v>0</v>
      </c>
      <c r="C3989" s="503" t="s">
        <v>11817</v>
      </c>
      <c r="D3989" s="512"/>
      <c r="F3989" s="547"/>
      <c r="G3989" s="547">
        <f t="shared" si="126"/>
        <v>0</v>
      </c>
      <c r="H3989" s="547">
        <f t="shared" si="127"/>
        <v>0</v>
      </c>
    </row>
    <row r="3990" spans="1:8" x14ac:dyDescent="0.25">
      <c r="A3990" s="396" t="e">
        <f>"INN."&amp;EIGNIR!$B$3&amp;C3990</f>
        <v>#N/A</v>
      </c>
      <c r="B3990" s="511">
        <f>'Sundurliðun Útlán'!E294</f>
        <v>0</v>
      </c>
      <c r="C3990" s="503" t="s">
        <v>5851</v>
      </c>
      <c r="D3990" s="512"/>
      <c r="F3990" s="547"/>
      <c r="G3990" s="547">
        <f t="shared" si="126"/>
        <v>0</v>
      </c>
      <c r="H3990" s="547">
        <f t="shared" si="127"/>
        <v>0</v>
      </c>
    </row>
    <row r="3991" spans="1:8" x14ac:dyDescent="0.25">
      <c r="A3991" s="396" t="e">
        <f>"INN."&amp;EIGNIR!$B$3&amp;C3991</f>
        <v>#N/A</v>
      </c>
      <c r="B3991" s="511">
        <f>'Sundurliðun Útlán'!E295</f>
        <v>0</v>
      </c>
      <c r="C3991" s="503" t="s">
        <v>5852</v>
      </c>
      <c r="D3991" s="512"/>
      <c r="F3991" s="547"/>
      <c r="G3991" s="547">
        <f t="shared" si="126"/>
        <v>0</v>
      </c>
      <c r="H3991" s="547">
        <f t="shared" si="127"/>
        <v>0</v>
      </c>
    </row>
    <row r="3992" spans="1:8" x14ac:dyDescent="0.25">
      <c r="A3992" s="396" t="e">
        <f>"INN."&amp;EIGNIR!$B$3&amp;C3992</f>
        <v>#N/A</v>
      </c>
      <c r="B3992" s="511">
        <f>'Sundurliðun Útlán'!E296</f>
        <v>0</v>
      </c>
      <c r="C3992" s="503" t="s">
        <v>5853</v>
      </c>
      <c r="D3992" s="512"/>
      <c r="F3992" s="547"/>
      <c r="G3992" s="547">
        <f t="shared" si="126"/>
        <v>0</v>
      </c>
      <c r="H3992" s="547">
        <f t="shared" si="127"/>
        <v>0</v>
      </c>
    </row>
    <row r="3993" spans="1:8" x14ac:dyDescent="0.25">
      <c r="A3993" s="396" t="e">
        <f>"INN."&amp;EIGNIR!$B$3&amp;C3993</f>
        <v>#N/A</v>
      </c>
      <c r="B3993" s="511">
        <f>'Sundurliðun Útlán'!F7</f>
        <v>0</v>
      </c>
      <c r="C3993" s="503" t="s">
        <v>5854</v>
      </c>
      <c r="D3993" s="512" t="s">
        <v>13737</v>
      </c>
      <c r="F3993" s="547"/>
      <c r="G3993" s="547">
        <f t="shared" si="126"/>
        <v>0</v>
      </c>
      <c r="H3993" s="547">
        <f t="shared" si="127"/>
        <v>0</v>
      </c>
    </row>
    <row r="3994" spans="1:8" x14ac:dyDescent="0.25">
      <c r="A3994" s="396" t="e">
        <f>"INN."&amp;EIGNIR!$B$3&amp;C3994</f>
        <v>#N/A</v>
      </c>
      <c r="B3994" s="511">
        <f>'Sundurliðun Útlán'!F9</f>
        <v>0</v>
      </c>
      <c r="C3994" s="503" t="s">
        <v>5855</v>
      </c>
      <c r="D3994" s="512"/>
      <c r="F3994" s="547"/>
      <c r="G3994" s="547">
        <f t="shared" si="126"/>
        <v>0</v>
      </c>
      <c r="H3994" s="547">
        <f t="shared" si="127"/>
        <v>0</v>
      </c>
    </row>
    <row r="3995" spans="1:8" x14ac:dyDescent="0.25">
      <c r="A3995" s="396" t="e">
        <f>"INN."&amp;EIGNIR!$B$3&amp;C3995</f>
        <v>#N/A</v>
      </c>
      <c r="B3995" s="511">
        <f>'Sundurliðun Útlán'!F12</f>
        <v>0</v>
      </c>
      <c r="C3995" s="503" t="s">
        <v>5856</v>
      </c>
      <c r="D3995" s="512"/>
      <c r="F3995" s="547"/>
      <c r="G3995" s="547">
        <f t="shared" si="126"/>
        <v>0</v>
      </c>
      <c r="H3995" s="547">
        <f t="shared" si="127"/>
        <v>0</v>
      </c>
    </row>
    <row r="3996" spans="1:8" x14ac:dyDescent="0.25">
      <c r="A3996" s="396" t="e">
        <f>"INN."&amp;EIGNIR!$B$3&amp;C3996</f>
        <v>#N/A</v>
      </c>
      <c r="B3996" s="511">
        <f>'Sundurliðun Útlán'!F26</f>
        <v>0</v>
      </c>
      <c r="C3996" s="503" t="s">
        <v>5857</v>
      </c>
      <c r="D3996" s="512"/>
      <c r="F3996" s="547"/>
      <c r="G3996" s="547">
        <f t="shared" si="126"/>
        <v>0</v>
      </c>
      <c r="H3996" s="547">
        <f t="shared" si="127"/>
        <v>0</v>
      </c>
    </row>
    <row r="3997" spans="1:8" x14ac:dyDescent="0.25">
      <c r="A3997" s="396" t="e">
        <f>"INN."&amp;EIGNIR!$B$3&amp;C3997</f>
        <v>#N/A</v>
      </c>
      <c r="B3997" s="511">
        <f>'Sundurliðun Útlán'!F27</f>
        <v>0</v>
      </c>
      <c r="C3997" s="503" t="s">
        <v>5858</v>
      </c>
      <c r="D3997" s="512"/>
      <c r="F3997" s="547"/>
      <c r="G3997" s="547">
        <f t="shared" si="126"/>
        <v>0</v>
      </c>
      <c r="H3997" s="547">
        <f t="shared" si="127"/>
        <v>0</v>
      </c>
    </row>
    <row r="3998" spans="1:8" x14ac:dyDescent="0.25">
      <c r="A3998" s="396" t="e">
        <f>"INN."&amp;EIGNIR!$B$3&amp;C3998</f>
        <v>#N/A</v>
      </c>
      <c r="B3998" s="511">
        <f>'Sundurliðun Útlán'!F28</f>
        <v>0</v>
      </c>
      <c r="C3998" s="503" t="s">
        <v>5859</v>
      </c>
      <c r="D3998" s="512"/>
      <c r="F3998" s="547"/>
      <c r="G3998" s="547">
        <f t="shared" si="126"/>
        <v>0</v>
      </c>
      <c r="H3998" s="547">
        <f t="shared" si="127"/>
        <v>0</v>
      </c>
    </row>
    <row r="3999" spans="1:8" x14ac:dyDescent="0.25">
      <c r="A3999" s="396" t="e">
        <f>"INN."&amp;EIGNIR!$B$3&amp;C3999</f>
        <v>#N/A</v>
      </c>
      <c r="B3999" s="511">
        <f>'Sundurliðun Útlán'!F29</f>
        <v>0</v>
      </c>
      <c r="C3999" s="503" t="s">
        <v>5860</v>
      </c>
      <c r="D3999" s="512"/>
      <c r="F3999" s="547"/>
      <c r="G3999" s="547">
        <f t="shared" si="126"/>
        <v>0</v>
      </c>
      <c r="H3999" s="547">
        <f t="shared" si="127"/>
        <v>0</v>
      </c>
    </row>
    <row r="4000" spans="1:8" x14ac:dyDescent="0.25">
      <c r="A4000" s="396" t="e">
        <f>"INN."&amp;EIGNIR!$B$3&amp;C4000</f>
        <v>#N/A</v>
      </c>
      <c r="B4000" s="511">
        <f>'Sundurliðun Útlán'!F30</f>
        <v>0</v>
      </c>
      <c r="C4000" s="503" t="s">
        <v>5861</v>
      </c>
      <c r="D4000" s="512"/>
      <c r="F4000" s="547"/>
      <c r="G4000" s="547">
        <f t="shared" si="126"/>
        <v>0</v>
      </c>
      <c r="H4000" s="547">
        <f t="shared" si="127"/>
        <v>0</v>
      </c>
    </row>
    <row r="4001" spans="1:8" x14ac:dyDescent="0.25">
      <c r="A4001" s="396" t="e">
        <f>"INN."&amp;EIGNIR!$B$3&amp;C4001</f>
        <v>#N/A</v>
      </c>
      <c r="B4001" s="511">
        <f>'Sundurliðun Útlán'!F31</f>
        <v>0</v>
      </c>
      <c r="C4001" s="503" t="s">
        <v>5862</v>
      </c>
      <c r="D4001" s="512"/>
      <c r="F4001" s="547"/>
      <c r="G4001" s="547">
        <f t="shared" si="126"/>
        <v>0</v>
      </c>
      <c r="H4001" s="547">
        <f t="shared" si="127"/>
        <v>0</v>
      </c>
    </row>
    <row r="4002" spans="1:8" x14ac:dyDescent="0.25">
      <c r="A4002" s="396" t="e">
        <f>"INN."&amp;EIGNIR!$B$3&amp;C4002</f>
        <v>#N/A</v>
      </c>
      <c r="B4002" s="511">
        <f>'Sundurliðun Útlán'!F32</f>
        <v>0</v>
      </c>
      <c r="C4002" s="503" t="s">
        <v>5863</v>
      </c>
      <c r="D4002" s="512"/>
      <c r="F4002" s="547"/>
      <c r="G4002" s="547">
        <f t="shared" si="126"/>
        <v>0</v>
      </c>
      <c r="H4002" s="547">
        <f t="shared" si="127"/>
        <v>0</v>
      </c>
    </row>
    <row r="4003" spans="1:8" x14ac:dyDescent="0.25">
      <c r="A4003" s="396" t="e">
        <f>"INN."&amp;EIGNIR!$B$3&amp;C4003</f>
        <v>#N/A</v>
      </c>
      <c r="B4003" s="511">
        <f>'Sundurliðun Útlán'!F33</f>
        <v>0</v>
      </c>
      <c r="C4003" s="503" t="s">
        <v>5864</v>
      </c>
      <c r="D4003" s="512"/>
      <c r="F4003" s="547"/>
      <c r="G4003" s="547">
        <f t="shared" si="126"/>
        <v>0</v>
      </c>
      <c r="H4003" s="547">
        <f t="shared" si="127"/>
        <v>0</v>
      </c>
    </row>
    <row r="4004" spans="1:8" x14ac:dyDescent="0.25">
      <c r="A4004" s="396" t="e">
        <f>"INN."&amp;EIGNIR!$B$3&amp;C4004</f>
        <v>#N/A</v>
      </c>
      <c r="B4004" s="511">
        <f>'Sundurliðun Útlán'!F34</f>
        <v>0</v>
      </c>
      <c r="C4004" s="503" t="s">
        <v>5865</v>
      </c>
      <c r="D4004" s="512"/>
      <c r="F4004" s="547"/>
      <c r="G4004" s="547">
        <f t="shared" si="126"/>
        <v>0</v>
      </c>
      <c r="H4004" s="547">
        <f t="shared" si="127"/>
        <v>0</v>
      </c>
    </row>
    <row r="4005" spans="1:8" x14ac:dyDescent="0.25">
      <c r="A4005" s="396" t="e">
        <f>"INN."&amp;EIGNIR!$B$3&amp;C4005</f>
        <v>#N/A</v>
      </c>
      <c r="B4005" s="511">
        <f>'Sundurliðun Útlán'!F35</f>
        <v>0</v>
      </c>
      <c r="C4005" s="503" t="s">
        <v>5866</v>
      </c>
      <c r="D4005" s="512"/>
      <c r="F4005" s="547"/>
      <c r="G4005" s="547">
        <f t="shared" si="126"/>
        <v>0</v>
      </c>
      <c r="H4005" s="547">
        <f t="shared" si="127"/>
        <v>0</v>
      </c>
    </row>
    <row r="4006" spans="1:8" x14ac:dyDescent="0.25">
      <c r="A4006" s="396" t="e">
        <f>"INN."&amp;EIGNIR!$B$3&amp;C4006</f>
        <v>#N/A</v>
      </c>
      <c r="B4006" s="511">
        <f>'Sundurliðun Útlán'!F36</f>
        <v>0</v>
      </c>
      <c r="C4006" s="503" t="s">
        <v>5867</v>
      </c>
      <c r="D4006" s="512"/>
      <c r="F4006" s="547"/>
      <c r="G4006" s="547">
        <f t="shared" si="126"/>
        <v>0</v>
      </c>
      <c r="H4006" s="547">
        <f t="shared" si="127"/>
        <v>0</v>
      </c>
    </row>
    <row r="4007" spans="1:8" x14ac:dyDescent="0.25">
      <c r="A4007" s="396" t="e">
        <f>"INN."&amp;EIGNIR!$B$3&amp;C4007</f>
        <v>#N/A</v>
      </c>
      <c r="B4007" s="511">
        <f>'Sundurliðun Útlán'!F43</f>
        <v>0</v>
      </c>
      <c r="C4007" s="503" t="s">
        <v>5868</v>
      </c>
      <c r="D4007" s="512"/>
      <c r="F4007" s="547"/>
      <c r="G4007" s="547">
        <f t="shared" si="126"/>
        <v>0</v>
      </c>
      <c r="H4007" s="547">
        <f t="shared" si="127"/>
        <v>0</v>
      </c>
    </row>
    <row r="4008" spans="1:8" x14ac:dyDescent="0.25">
      <c r="A4008" s="396" t="e">
        <f>"INN."&amp;EIGNIR!$B$3&amp;C4008</f>
        <v>#N/A</v>
      </c>
      <c r="B4008" s="511">
        <f>'Sundurliðun Útlán'!F57</f>
        <v>0</v>
      </c>
      <c r="C4008" s="503" t="s">
        <v>5869</v>
      </c>
      <c r="D4008" s="512"/>
      <c r="F4008" s="547"/>
      <c r="G4008" s="547">
        <f t="shared" si="126"/>
        <v>0</v>
      </c>
      <c r="H4008" s="547">
        <f t="shared" si="127"/>
        <v>0</v>
      </c>
    </row>
    <row r="4009" spans="1:8" x14ac:dyDescent="0.25">
      <c r="A4009" s="396" t="e">
        <f>"INN."&amp;EIGNIR!$B$3&amp;C4009</f>
        <v>#N/A</v>
      </c>
      <c r="B4009" s="511">
        <f>'Sundurliðun Útlán'!F58</f>
        <v>0</v>
      </c>
      <c r="C4009" s="503" t="s">
        <v>5870</v>
      </c>
      <c r="D4009" s="512"/>
      <c r="F4009" s="547"/>
      <c r="G4009" s="547">
        <f t="shared" si="126"/>
        <v>0</v>
      </c>
      <c r="H4009" s="547">
        <f t="shared" si="127"/>
        <v>0</v>
      </c>
    </row>
    <row r="4010" spans="1:8" x14ac:dyDescent="0.25">
      <c r="A4010" s="396" t="e">
        <f>"INN."&amp;EIGNIR!$B$3&amp;C4010</f>
        <v>#N/A</v>
      </c>
      <c r="B4010" s="511">
        <f>'Sundurliðun Útlán'!F59</f>
        <v>0</v>
      </c>
      <c r="C4010" s="503" t="s">
        <v>5871</v>
      </c>
      <c r="D4010" s="512"/>
      <c r="F4010" s="547"/>
      <c r="G4010" s="547">
        <f t="shared" si="126"/>
        <v>0</v>
      </c>
      <c r="H4010" s="547">
        <f t="shared" si="127"/>
        <v>0</v>
      </c>
    </row>
    <row r="4011" spans="1:8" x14ac:dyDescent="0.25">
      <c r="A4011" s="396" t="e">
        <f>"INN."&amp;EIGNIR!$B$3&amp;C4011</f>
        <v>#N/A</v>
      </c>
      <c r="B4011" s="511">
        <f>'Sundurliðun Útlán'!F60</f>
        <v>0</v>
      </c>
      <c r="C4011" s="503" t="s">
        <v>5872</v>
      </c>
      <c r="D4011" s="512"/>
      <c r="F4011" s="547"/>
      <c r="G4011" s="547">
        <f t="shared" si="126"/>
        <v>0</v>
      </c>
      <c r="H4011" s="547">
        <f t="shared" si="127"/>
        <v>0</v>
      </c>
    </row>
    <row r="4012" spans="1:8" x14ac:dyDescent="0.25">
      <c r="A4012" s="396" t="e">
        <f>"INN."&amp;EIGNIR!$B$3&amp;C4012</f>
        <v>#N/A</v>
      </c>
      <c r="B4012" s="511">
        <f>'Sundurliðun Útlán'!F61</f>
        <v>0</v>
      </c>
      <c r="C4012" s="503" t="s">
        <v>5873</v>
      </c>
      <c r="D4012" s="512"/>
      <c r="F4012" s="547"/>
      <c r="G4012" s="547">
        <f t="shared" si="126"/>
        <v>0</v>
      </c>
      <c r="H4012" s="547">
        <f t="shared" si="127"/>
        <v>0</v>
      </c>
    </row>
    <row r="4013" spans="1:8" x14ac:dyDescent="0.25">
      <c r="A4013" s="396" t="e">
        <f>"INN."&amp;EIGNIR!$B$3&amp;C4013</f>
        <v>#N/A</v>
      </c>
      <c r="B4013" s="511">
        <f>'Sundurliðun Útlán'!F62</f>
        <v>0</v>
      </c>
      <c r="C4013" s="503" t="s">
        <v>5874</v>
      </c>
      <c r="D4013" s="512"/>
      <c r="F4013" s="547"/>
      <c r="G4013" s="547">
        <f t="shared" si="126"/>
        <v>0</v>
      </c>
      <c r="H4013" s="547">
        <f t="shared" si="127"/>
        <v>0</v>
      </c>
    </row>
    <row r="4014" spans="1:8" x14ac:dyDescent="0.25">
      <c r="A4014" s="396" t="e">
        <f>"INN."&amp;EIGNIR!$B$3&amp;C4014</f>
        <v>#N/A</v>
      </c>
      <c r="B4014" s="511">
        <f>'Sundurliðun Útlán'!F63</f>
        <v>0</v>
      </c>
      <c r="C4014" s="503" t="s">
        <v>5875</v>
      </c>
      <c r="D4014" s="512"/>
      <c r="F4014" s="547"/>
      <c r="G4014" s="547">
        <f t="shared" si="126"/>
        <v>0</v>
      </c>
      <c r="H4014" s="547">
        <f t="shared" si="127"/>
        <v>0</v>
      </c>
    </row>
    <row r="4015" spans="1:8" x14ac:dyDescent="0.25">
      <c r="A4015" s="396" t="e">
        <f>"INN."&amp;EIGNIR!$B$3&amp;C4015</f>
        <v>#N/A</v>
      </c>
      <c r="B4015" s="511">
        <f>'Sundurliðun Útlán'!F64</f>
        <v>0</v>
      </c>
      <c r="C4015" s="503" t="s">
        <v>5876</v>
      </c>
      <c r="D4015" s="512"/>
      <c r="F4015" s="547"/>
      <c r="G4015" s="547">
        <f t="shared" si="126"/>
        <v>0</v>
      </c>
      <c r="H4015" s="547">
        <f t="shared" si="127"/>
        <v>0</v>
      </c>
    </row>
    <row r="4016" spans="1:8" x14ac:dyDescent="0.25">
      <c r="A4016" s="396" t="e">
        <f>"INN."&amp;EIGNIR!$B$3&amp;C4016</f>
        <v>#N/A</v>
      </c>
      <c r="B4016" s="511">
        <f>'Sundurliðun Útlán'!F65</f>
        <v>0</v>
      </c>
      <c r="C4016" s="503" t="s">
        <v>5877</v>
      </c>
      <c r="D4016" s="512"/>
      <c r="F4016" s="547"/>
      <c r="G4016" s="547">
        <f t="shared" si="126"/>
        <v>0</v>
      </c>
      <c r="H4016" s="547">
        <f t="shared" si="127"/>
        <v>0</v>
      </c>
    </row>
    <row r="4017" spans="1:8" x14ac:dyDescent="0.25">
      <c r="A4017" s="396" t="e">
        <f>"INN."&amp;EIGNIR!$B$3&amp;C4017</f>
        <v>#N/A</v>
      </c>
      <c r="B4017" s="511">
        <f>'Sundurliðun Útlán'!F66</f>
        <v>0</v>
      </c>
      <c r="C4017" s="503" t="s">
        <v>5878</v>
      </c>
      <c r="D4017" s="512"/>
      <c r="F4017" s="547"/>
      <c r="G4017" s="547">
        <f t="shared" si="126"/>
        <v>0</v>
      </c>
      <c r="H4017" s="547">
        <f t="shared" si="127"/>
        <v>0</v>
      </c>
    </row>
    <row r="4018" spans="1:8" x14ac:dyDescent="0.25">
      <c r="A4018" s="396" t="e">
        <f>"INN."&amp;EIGNIR!$B$3&amp;C4018</f>
        <v>#N/A</v>
      </c>
      <c r="B4018" s="511">
        <f>'Sundurliðun Útlán'!F67</f>
        <v>0</v>
      </c>
      <c r="C4018" s="503" t="s">
        <v>5879</v>
      </c>
      <c r="D4018" s="512"/>
      <c r="F4018" s="547"/>
      <c r="G4018" s="547">
        <f t="shared" si="126"/>
        <v>0</v>
      </c>
      <c r="H4018" s="547">
        <f t="shared" si="127"/>
        <v>0</v>
      </c>
    </row>
    <row r="4019" spans="1:8" x14ac:dyDescent="0.25">
      <c r="A4019" s="396" t="e">
        <f>"INN."&amp;EIGNIR!$B$3&amp;C4019</f>
        <v>#N/A</v>
      </c>
      <c r="B4019" s="511">
        <f>'Sundurliðun Útlán'!F74</f>
        <v>0</v>
      </c>
      <c r="C4019" s="503" t="s">
        <v>5880</v>
      </c>
      <c r="D4019" s="512"/>
      <c r="F4019" s="547"/>
      <c r="G4019" s="547">
        <f t="shared" si="126"/>
        <v>0</v>
      </c>
      <c r="H4019" s="547">
        <f t="shared" si="127"/>
        <v>0</v>
      </c>
    </row>
    <row r="4020" spans="1:8" x14ac:dyDescent="0.25">
      <c r="A4020" s="396" t="e">
        <f>"INN."&amp;EIGNIR!$B$3&amp;C4020</f>
        <v>#N/A</v>
      </c>
      <c r="B4020" s="511">
        <f>'Sundurliðun Útlán'!F88</f>
        <v>0</v>
      </c>
      <c r="C4020" s="503" t="s">
        <v>5881</v>
      </c>
      <c r="D4020" s="512"/>
      <c r="F4020" s="547"/>
      <c r="G4020" s="547">
        <f t="shared" si="126"/>
        <v>0</v>
      </c>
      <c r="H4020" s="547">
        <f t="shared" si="127"/>
        <v>0</v>
      </c>
    </row>
    <row r="4021" spans="1:8" x14ac:dyDescent="0.25">
      <c r="A4021" s="396" t="e">
        <f>"INN."&amp;EIGNIR!$B$3&amp;C4021</f>
        <v>#N/A</v>
      </c>
      <c r="B4021" s="511">
        <f>'Sundurliðun Útlán'!F89</f>
        <v>0</v>
      </c>
      <c r="C4021" s="503" t="s">
        <v>5882</v>
      </c>
      <c r="D4021" s="512"/>
      <c r="F4021" s="547"/>
      <c r="G4021" s="547">
        <f t="shared" si="126"/>
        <v>0</v>
      </c>
      <c r="H4021" s="547">
        <f t="shared" si="127"/>
        <v>0</v>
      </c>
    </row>
    <row r="4022" spans="1:8" x14ac:dyDescent="0.25">
      <c r="A4022" s="396" t="e">
        <f>"INN."&amp;EIGNIR!$B$3&amp;C4022</f>
        <v>#N/A</v>
      </c>
      <c r="B4022" s="511">
        <f>'Sundurliðun Útlán'!F90</f>
        <v>0</v>
      </c>
      <c r="C4022" s="503" t="s">
        <v>5883</v>
      </c>
      <c r="D4022" s="512"/>
      <c r="F4022" s="547"/>
      <c r="G4022" s="547">
        <f t="shared" si="126"/>
        <v>0</v>
      </c>
      <c r="H4022" s="547">
        <f t="shared" si="127"/>
        <v>0</v>
      </c>
    </row>
    <row r="4023" spans="1:8" x14ac:dyDescent="0.25">
      <c r="A4023" s="396" t="e">
        <f>"INN."&amp;EIGNIR!$B$3&amp;C4023</f>
        <v>#N/A</v>
      </c>
      <c r="B4023" s="511">
        <f>'Sundurliðun Útlán'!F91</f>
        <v>0</v>
      </c>
      <c r="C4023" s="503" t="s">
        <v>5884</v>
      </c>
      <c r="D4023" s="512"/>
      <c r="F4023" s="547"/>
      <c r="G4023" s="547">
        <f t="shared" si="126"/>
        <v>0</v>
      </c>
      <c r="H4023" s="547">
        <f t="shared" si="127"/>
        <v>0</v>
      </c>
    </row>
    <row r="4024" spans="1:8" x14ac:dyDescent="0.25">
      <c r="A4024" s="396" t="e">
        <f>"INN."&amp;EIGNIR!$B$3&amp;C4024</f>
        <v>#N/A</v>
      </c>
      <c r="B4024" s="511">
        <f>'Sundurliðun Útlán'!F92</f>
        <v>0</v>
      </c>
      <c r="C4024" s="503" t="s">
        <v>5885</v>
      </c>
      <c r="D4024" s="512"/>
      <c r="F4024" s="547"/>
      <c r="G4024" s="547">
        <f t="shared" si="126"/>
        <v>0</v>
      </c>
      <c r="H4024" s="547">
        <f t="shared" si="127"/>
        <v>0</v>
      </c>
    </row>
    <row r="4025" spans="1:8" x14ac:dyDescent="0.25">
      <c r="A4025" s="396" t="e">
        <f>"INN."&amp;EIGNIR!$B$3&amp;C4025</f>
        <v>#N/A</v>
      </c>
      <c r="B4025" s="511">
        <f>'Sundurliðun Útlán'!F93</f>
        <v>0</v>
      </c>
      <c r="C4025" s="503" t="s">
        <v>5886</v>
      </c>
      <c r="D4025" s="512"/>
      <c r="F4025" s="547"/>
      <c r="G4025" s="547">
        <f t="shared" si="126"/>
        <v>0</v>
      </c>
      <c r="H4025" s="547">
        <f t="shared" si="127"/>
        <v>0</v>
      </c>
    </row>
    <row r="4026" spans="1:8" x14ac:dyDescent="0.25">
      <c r="A4026" s="396" t="e">
        <f>"INN."&amp;EIGNIR!$B$3&amp;C4026</f>
        <v>#N/A</v>
      </c>
      <c r="B4026" s="511">
        <f>'Sundurliðun Útlán'!F94</f>
        <v>0</v>
      </c>
      <c r="C4026" s="503" t="s">
        <v>5887</v>
      </c>
      <c r="D4026" s="512"/>
      <c r="F4026" s="547"/>
      <c r="G4026" s="547">
        <f t="shared" si="126"/>
        <v>0</v>
      </c>
      <c r="H4026" s="547">
        <f t="shared" si="127"/>
        <v>0</v>
      </c>
    </row>
    <row r="4027" spans="1:8" x14ac:dyDescent="0.25">
      <c r="A4027" s="396" t="e">
        <f>"INN."&amp;EIGNIR!$B$3&amp;C4027</f>
        <v>#N/A</v>
      </c>
      <c r="B4027" s="511">
        <f>'Sundurliðun Útlán'!F95</f>
        <v>0</v>
      </c>
      <c r="C4027" s="503" t="s">
        <v>5888</v>
      </c>
      <c r="D4027" s="512"/>
      <c r="F4027" s="547"/>
      <c r="G4027" s="547">
        <f t="shared" si="126"/>
        <v>0</v>
      </c>
      <c r="H4027" s="547">
        <f t="shared" si="127"/>
        <v>0</v>
      </c>
    </row>
    <row r="4028" spans="1:8" x14ac:dyDescent="0.25">
      <c r="A4028" s="396" t="e">
        <f>"INN."&amp;EIGNIR!$B$3&amp;C4028</f>
        <v>#N/A</v>
      </c>
      <c r="B4028" s="511">
        <f>'Sundurliðun Útlán'!F96</f>
        <v>0</v>
      </c>
      <c r="C4028" s="503" t="s">
        <v>5889</v>
      </c>
      <c r="D4028" s="512"/>
      <c r="F4028" s="547"/>
      <c r="G4028" s="547">
        <f t="shared" si="126"/>
        <v>0</v>
      </c>
      <c r="H4028" s="547">
        <f t="shared" si="127"/>
        <v>0</v>
      </c>
    </row>
    <row r="4029" spans="1:8" x14ac:dyDescent="0.25">
      <c r="A4029" s="396" t="e">
        <f>"INN."&amp;EIGNIR!$B$3&amp;C4029</f>
        <v>#N/A</v>
      </c>
      <c r="B4029" s="511">
        <f>'Sundurliðun Útlán'!F97</f>
        <v>0</v>
      </c>
      <c r="C4029" s="503" t="s">
        <v>5890</v>
      </c>
      <c r="D4029" s="512"/>
      <c r="F4029" s="547"/>
      <c r="G4029" s="547">
        <f t="shared" si="126"/>
        <v>0</v>
      </c>
      <c r="H4029" s="547">
        <f t="shared" si="127"/>
        <v>0</v>
      </c>
    </row>
    <row r="4030" spans="1:8" x14ac:dyDescent="0.25">
      <c r="A4030" s="396" t="e">
        <f>"INN."&amp;EIGNIR!$B$3&amp;C4030</f>
        <v>#N/A</v>
      </c>
      <c r="B4030" s="511">
        <f>'Sundurliðun Útlán'!F98</f>
        <v>0</v>
      </c>
      <c r="C4030" s="503" t="s">
        <v>5891</v>
      </c>
      <c r="D4030" s="512"/>
      <c r="F4030" s="547"/>
      <c r="G4030" s="547">
        <f t="shared" si="126"/>
        <v>0</v>
      </c>
      <c r="H4030" s="547">
        <f t="shared" si="127"/>
        <v>0</v>
      </c>
    </row>
    <row r="4031" spans="1:8" x14ac:dyDescent="0.25">
      <c r="A4031" s="396" t="e">
        <f>"INN."&amp;EIGNIR!$B$3&amp;C4031</f>
        <v>#N/A</v>
      </c>
      <c r="B4031" s="511">
        <f>'Sundurliðun Útlán'!F105</f>
        <v>0</v>
      </c>
      <c r="C4031" s="503" t="s">
        <v>5892</v>
      </c>
      <c r="D4031" s="512"/>
      <c r="F4031" s="547"/>
      <c r="G4031" s="547">
        <f t="shared" si="126"/>
        <v>0</v>
      </c>
      <c r="H4031" s="547">
        <f t="shared" si="127"/>
        <v>0</v>
      </c>
    </row>
    <row r="4032" spans="1:8" x14ac:dyDescent="0.25">
      <c r="A4032" s="396" t="e">
        <f>"INN."&amp;EIGNIR!$B$3&amp;C4032</f>
        <v>#N/A</v>
      </c>
      <c r="B4032" s="511">
        <f>'Sundurliðun Útlán'!F119</f>
        <v>0</v>
      </c>
      <c r="C4032" s="503" t="s">
        <v>5893</v>
      </c>
      <c r="D4032" s="512"/>
      <c r="F4032" s="547"/>
      <c r="G4032" s="547">
        <f t="shared" ref="G4032:G4095" si="128">+F4032-B4032</f>
        <v>0</v>
      </c>
      <c r="H4032" s="547">
        <f t="shared" si="127"/>
        <v>0</v>
      </c>
    </row>
    <row r="4033" spans="1:8" x14ac:dyDescent="0.25">
      <c r="A4033" s="396" t="e">
        <f>"INN."&amp;EIGNIR!$B$3&amp;C4033</f>
        <v>#N/A</v>
      </c>
      <c r="B4033" s="511">
        <f>'Sundurliðun Útlán'!F120</f>
        <v>0</v>
      </c>
      <c r="C4033" s="503" t="s">
        <v>5894</v>
      </c>
      <c r="D4033" s="512"/>
      <c r="F4033" s="547"/>
      <c r="G4033" s="547">
        <f t="shared" si="128"/>
        <v>0</v>
      </c>
      <c r="H4033" s="547">
        <f t="shared" ref="H4033:H4096" si="129">+ABS(G4033)</f>
        <v>0</v>
      </c>
    </row>
    <row r="4034" spans="1:8" x14ac:dyDescent="0.25">
      <c r="A4034" s="396" t="e">
        <f>"INN."&amp;EIGNIR!$B$3&amp;C4034</f>
        <v>#N/A</v>
      </c>
      <c r="B4034" s="511">
        <f>'Sundurliðun Útlán'!F121</f>
        <v>0</v>
      </c>
      <c r="C4034" s="503" t="s">
        <v>5895</v>
      </c>
      <c r="D4034" s="512"/>
      <c r="F4034" s="547"/>
      <c r="G4034" s="547">
        <f t="shared" si="128"/>
        <v>0</v>
      </c>
      <c r="H4034" s="547">
        <f t="shared" si="129"/>
        <v>0</v>
      </c>
    </row>
    <row r="4035" spans="1:8" x14ac:dyDescent="0.25">
      <c r="A4035" s="396" t="e">
        <f>"INN."&amp;EIGNIR!$B$3&amp;C4035</f>
        <v>#N/A</v>
      </c>
      <c r="B4035" s="511">
        <f>'Sundurliðun Útlán'!F122</f>
        <v>0</v>
      </c>
      <c r="C4035" s="503" t="s">
        <v>5896</v>
      </c>
      <c r="D4035" s="512"/>
      <c r="F4035" s="547"/>
      <c r="G4035" s="547">
        <f t="shared" si="128"/>
        <v>0</v>
      </c>
      <c r="H4035" s="547">
        <f t="shared" si="129"/>
        <v>0</v>
      </c>
    </row>
    <row r="4036" spans="1:8" x14ac:dyDescent="0.25">
      <c r="A4036" s="396" t="e">
        <f>"INN."&amp;EIGNIR!$B$3&amp;C4036</f>
        <v>#N/A</v>
      </c>
      <c r="B4036" s="511">
        <f>'Sundurliðun Útlán'!F123</f>
        <v>0</v>
      </c>
      <c r="C4036" s="503" t="s">
        <v>5897</v>
      </c>
      <c r="D4036" s="512"/>
      <c r="F4036" s="547"/>
      <c r="G4036" s="547">
        <f t="shared" si="128"/>
        <v>0</v>
      </c>
      <c r="H4036" s="547">
        <f t="shared" si="129"/>
        <v>0</v>
      </c>
    </row>
    <row r="4037" spans="1:8" x14ac:dyDescent="0.25">
      <c r="A4037" s="396" t="e">
        <f>"INN."&amp;EIGNIR!$B$3&amp;C4037</f>
        <v>#N/A</v>
      </c>
      <c r="B4037" s="511">
        <f>'Sundurliðun Útlán'!F124</f>
        <v>0</v>
      </c>
      <c r="C4037" s="503" t="s">
        <v>5898</v>
      </c>
      <c r="D4037" s="512"/>
      <c r="F4037" s="547"/>
      <c r="G4037" s="547">
        <f t="shared" si="128"/>
        <v>0</v>
      </c>
      <c r="H4037" s="547">
        <f t="shared" si="129"/>
        <v>0</v>
      </c>
    </row>
    <row r="4038" spans="1:8" x14ac:dyDescent="0.25">
      <c r="A4038" s="396" t="e">
        <f>"INN."&amp;EIGNIR!$B$3&amp;C4038</f>
        <v>#N/A</v>
      </c>
      <c r="B4038" s="511">
        <f>'Sundurliðun Útlán'!F125</f>
        <v>0</v>
      </c>
      <c r="C4038" s="503" t="s">
        <v>5899</v>
      </c>
      <c r="D4038" s="512"/>
      <c r="F4038" s="547"/>
      <c r="G4038" s="547">
        <f t="shared" si="128"/>
        <v>0</v>
      </c>
      <c r="H4038" s="547">
        <f t="shared" si="129"/>
        <v>0</v>
      </c>
    </row>
    <row r="4039" spans="1:8" x14ac:dyDescent="0.25">
      <c r="A4039" s="396" t="e">
        <f>"INN."&amp;EIGNIR!$B$3&amp;C4039</f>
        <v>#N/A</v>
      </c>
      <c r="B4039" s="511">
        <f>'Sundurliðun Útlán'!F126</f>
        <v>0</v>
      </c>
      <c r="C4039" s="503" t="s">
        <v>5900</v>
      </c>
      <c r="D4039" s="512"/>
      <c r="F4039" s="547"/>
      <c r="G4039" s="547">
        <f t="shared" si="128"/>
        <v>0</v>
      </c>
      <c r="H4039" s="547">
        <f t="shared" si="129"/>
        <v>0</v>
      </c>
    </row>
    <row r="4040" spans="1:8" x14ac:dyDescent="0.25">
      <c r="A4040" s="396" t="e">
        <f>"INN."&amp;EIGNIR!$B$3&amp;C4040</f>
        <v>#N/A</v>
      </c>
      <c r="B4040" s="511">
        <f>'Sundurliðun Útlán'!F127</f>
        <v>0</v>
      </c>
      <c r="C4040" s="503" t="s">
        <v>5901</v>
      </c>
      <c r="D4040" s="512"/>
      <c r="F4040" s="547"/>
      <c r="G4040" s="547">
        <f t="shared" si="128"/>
        <v>0</v>
      </c>
      <c r="H4040" s="547">
        <f t="shared" si="129"/>
        <v>0</v>
      </c>
    </row>
    <row r="4041" spans="1:8" x14ac:dyDescent="0.25">
      <c r="A4041" s="396" t="e">
        <f>"INN."&amp;EIGNIR!$B$3&amp;C4041</f>
        <v>#N/A</v>
      </c>
      <c r="B4041" s="511">
        <f>'Sundurliðun Útlán'!F128</f>
        <v>0</v>
      </c>
      <c r="C4041" s="503" t="s">
        <v>5902</v>
      </c>
      <c r="D4041" s="512"/>
      <c r="F4041" s="547"/>
      <c r="G4041" s="547">
        <f t="shared" si="128"/>
        <v>0</v>
      </c>
      <c r="H4041" s="547">
        <f t="shared" si="129"/>
        <v>0</v>
      </c>
    </row>
    <row r="4042" spans="1:8" x14ac:dyDescent="0.25">
      <c r="A4042" s="396" t="e">
        <f>"INN."&amp;EIGNIR!$B$3&amp;C4042</f>
        <v>#N/A</v>
      </c>
      <c r="B4042" s="511">
        <f>'Sundurliðun Útlán'!F129</f>
        <v>0</v>
      </c>
      <c r="C4042" s="503" t="s">
        <v>5903</v>
      </c>
      <c r="D4042" s="512"/>
      <c r="F4042" s="547"/>
      <c r="G4042" s="547">
        <f t="shared" si="128"/>
        <v>0</v>
      </c>
      <c r="H4042" s="547">
        <f t="shared" si="129"/>
        <v>0</v>
      </c>
    </row>
    <row r="4043" spans="1:8" x14ac:dyDescent="0.25">
      <c r="A4043" s="396" t="e">
        <f>"INN."&amp;EIGNIR!$B$3&amp;C4043</f>
        <v>#N/A</v>
      </c>
      <c r="B4043" s="511">
        <f>'Sundurliðun Útlán'!F137</f>
        <v>0</v>
      </c>
      <c r="C4043" s="503" t="s">
        <v>5904</v>
      </c>
      <c r="D4043" s="512"/>
      <c r="F4043" s="547"/>
      <c r="G4043" s="547">
        <f t="shared" si="128"/>
        <v>0</v>
      </c>
      <c r="H4043" s="547">
        <f t="shared" si="129"/>
        <v>0</v>
      </c>
    </row>
    <row r="4044" spans="1:8" x14ac:dyDescent="0.25">
      <c r="A4044" s="396" t="e">
        <f>"INN."&amp;EIGNIR!$B$3&amp;C4044</f>
        <v>#N/A</v>
      </c>
      <c r="B4044" s="511">
        <f>'Sundurliðun Útlán'!F151</f>
        <v>0</v>
      </c>
      <c r="C4044" s="503" t="s">
        <v>5905</v>
      </c>
      <c r="D4044" s="512"/>
      <c r="F4044" s="547"/>
      <c r="G4044" s="547">
        <f t="shared" si="128"/>
        <v>0</v>
      </c>
      <c r="H4044" s="547">
        <f t="shared" si="129"/>
        <v>0</v>
      </c>
    </row>
    <row r="4045" spans="1:8" x14ac:dyDescent="0.25">
      <c r="A4045" s="396" t="e">
        <f>"INN."&amp;EIGNIR!$B$3&amp;C4045</f>
        <v>#N/A</v>
      </c>
      <c r="B4045" s="511">
        <f>'Sundurliðun Útlán'!F152</f>
        <v>0</v>
      </c>
      <c r="C4045" s="503" t="s">
        <v>5906</v>
      </c>
      <c r="D4045" s="512"/>
      <c r="F4045" s="547"/>
      <c r="G4045" s="547">
        <f t="shared" si="128"/>
        <v>0</v>
      </c>
      <c r="H4045" s="547">
        <f t="shared" si="129"/>
        <v>0</v>
      </c>
    </row>
    <row r="4046" spans="1:8" x14ac:dyDescent="0.25">
      <c r="A4046" s="396" t="e">
        <f>"INN."&amp;EIGNIR!$B$3&amp;C4046</f>
        <v>#N/A</v>
      </c>
      <c r="B4046" s="511">
        <f>'Sundurliðun Útlán'!F153</f>
        <v>0</v>
      </c>
      <c r="C4046" s="503" t="s">
        <v>5907</v>
      </c>
      <c r="D4046" s="512"/>
      <c r="F4046" s="547"/>
      <c r="G4046" s="547">
        <f t="shared" si="128"/>
        <v>0</v>
      </c>
      <c r="H4046" s="547">
        <f t="shared" si="129"/>
        <v>0</v>
      </c>
    </row>
    <row r="4047" spans="1:8" x14ac:dyDescent="0.25">
      <c r="A4047" s="396" t="e">
        <f>"INN."&amp;EIGNIR!$B$3&amp;C4047</f>
        <v>#N/A</v>
      </c>
      <c r="B4047" s="511">
        <f>'Sundurliðun Útlán'!F154</f>
        <v>0</v>
      </c>
      <c r="C4047" s="503" t="s">
        <v>5908</v>
      </c>
      <c r="D4047" s="512"/>
      <c r="F4047" s="547"/>
      <c r="G4047" s="547">
        <f t="shared" si="128"/>
        <v>0</v>
      </c>
      <c r="H4047" s="547">
        <f t="shared" si="129"/>
        <v>0</v>
      </c>
    </row>
    <row r="4048" spans="1:8" x14ac:dyDescent="0.25">
      <c r="A4048" s="396" t="e">
        <f>"INN."&amp;EIGNIR!$B$3&amp;C4048</f>
        <v>#N/A</v>
      </c>
      <c r="B4048" s="511">
        <f>'Sundurliðun Útlán'!F155</f>
        <v>0</v>
      </c>
      <c r="C4048" s="503" t="s">
        <v>5909</v>
      </c>
      <c r="D4048" s="512"/>
      <c r="F4048" s="547"/>
      <c r="G4048" s="547">
        <f t="shared" si="128"/>
        <v>0</v>
      </c>
      <c r="H4048" s="547">
        <f t="shared" si="129"/>
        <v>0</v>
      </c>
    </row>
    <row r="4049" spans="1:8" x14ac:dyDescent="0.25">
      <c r="A4049" s="396" t="e">
        <f>"INN."&amp;EIGNIR!$B$3&amp;C4049</f>
        <v>#N/A</v>
      </c>
      <c r="B4049" s="511">
        <f>'Sundurliðun Útlán'!F156</f>
        <v>0</v>
      </c>
      <c r="C4049" s="503" t="s">
        <v>5910</v>
      </c>
      <c r="D4049" s="512"/>
      <c r="F4049" s="547"/>
      <c r="G4049" s="547">
        <f t="shared" si="128"/>
        <v>0</v>
      </c>
      <c r="H4049" s="547">
        <f t="shared" si="129"/>
        <v>0</v>
      </c>
    </row>
    <row r="4050" spans="1:8" x14ac:dyDescent="0.25">
      <c r="A4050" s="396" t="e">
        <f>"INN."&amp;EIGNIR!$B$3&amp;C4050</f>
        <v>#N/A</v>
      </c>
      <c r="B4050" s="511">
        <f>'Sundurliðun Útlán'!F157</f>
        <v>0</v>
      </c>
      <c r="C4050" s="503" t="s">
        <v>5911</v>
      </c>
      <c r="D4050" s="512"/>
      <c r="F4050" s="547"/>
      <c r="G4050" s="547">
        <f t="shared" si="128"/>
        <v>0</v>
      </c>
      <c r="H4050" s="547">
        <f t="shared" si="129"/>
        <v>0</v>
      </c>
    </row>
    <row r="4051" spans="1:8" x14ac:dyDescent="0.25">
      <c r="A4051" s="396" t="e">
        <f>"INN."&amp;EIGNIR!$B$3&amp;C4051</f>
        <v>#N/A</v>
      </c>
      <c r="B4051" s="511">
        <f>'Sundurliðun Útlán'!F158</f>
        <v>0</v>
      </c>
      <c r="C4051" s="503" t="s">
        <v>5912</v>
      </c>
      <c r="D4051" s="512"/>
      <c r="F4051" s="547"/>
      <c r="G4051" s="547">
        <f t="shared" si="128"/>
        <v>0</v>
      </c>
      <c r="H4051" s="547">
        <f t="shared" si="129"/>
        <v>0</v>
      </c>
    </row>
    <row r="4052" spans="1:8" x14ac:dyDescent="0.25">
      <c r="A4052" s="396" t="e">
        <f>"INN."&amp;EIGNIR!$B$3&amp;C4052</f>
        <v>#N/A</v>
      </c>
      <c r="B4052" s="511">
        <f>'Sundurliðun Útlán'!F159</f>
        <v>0</v>
      </c>
      <c r="C4052" s="503" t="s">
        <v>5913</v>
      </c>
      <c r="D4052" s="512"/>
      <c r="F4052" s="547"/>
      <c r="G4052" s="547">
        <f t="shared" si="128"/>
        <v>0</v>
      </c>
      <c r="H4052" s="547">
        <f t="shared" si="129"/>
        <v>0</v>
      </c>
    </row>
    <row r="4053" spans="1:8" x14ac:dyDescent="0.25">
      <c r="A4053" s="396" t="e">
        <f>"INN."&amp;EIGNIR!$B$3&amp;C4053</f>
        <v>#N/A</v>
      </c>
      <c r="B4053" s="511">
        <f>'Sundurliðun Útlán'!F160</f>
        <v>0</v>
      </c>
      <c r="C4053" s="503" t="s">
        <v>5914</v>
      </c>
      <c r="D4053" s="512"/>
      <c r="F4053" s="547"/>
      <c r="G4053" s="547">
        <f t="shared" si="128"/>
        <v>0</v>
      </c>
      <c r="H4053" s="547">
        <f t="shared" si="129"/>
        <v>0</v>
      </c>
    </row>
    <row r="4054" spans="1:8" x14ac:dyDescent="0.25">
      <c r="A4054" s="396" t="e">
        <f>"INN."&amp;EIGNIR!$B$3&amp;C4054</f>
        <v>#N/A</v>
      </c>
      <c r="B4054" s="511">
        <f>'Sundurliðun Útlán'!F161</f>
        <v>0</v>
      </c>
      <c r="C4054" s="503" t="s">
        <v>5915</v>
      </c>
      <c r="D4054" s="512"/>
      <c r="F4054" s="547"/>
      <c r="G4054" s="547">
        <f t="shared" si="128"/>
        <v>0</v>
      </c>
      <c r="H4054" s="547">
        <f t="shared" si="129"/>
        <v>0</v>
      </c>
    </row>
    <row r="4055" spans="1:8" x14ac:dyDescent="0.25">
      <c r="A4055" s="396" t="e">
        <f>"INN."&amp;EIGNIR!$B$3&amp;C4055</f>
        <v>#N/A</v>
      </c>
      <c r="B4055" s="511">
        <f>'Sundurliðun Útlán'!F169</f>
        <v>0</v>
      </c>
      <c r="C4055" s="503" t="s">
        <v>5916</v>
      </c>
      <c r="D4055" s="512"/>
      <c r="F4055" s="547"/>
      <c r="G4055" s="547">
        <f t="shared" si="128"/>
        <v>0</v>
      </c>
      <c r="H4055" s="547">
        <f t="shared" si="129"/>
        <v>0</v>
      </c>
    </row>
    <row r="4056" spans="1:8" x14ac:dyDescent="0.25">
      <c r="A4056" s="396" t="e">
        <f>"INN."&amp;EIGNIR!$B$3&amp;C4056</f>
        <v>#N/A</v>
      </c>
      <c r="B4056" s="511">
        <f>'Sundurliðun Útlán'!F183</f>
        <v>0</v>
      </c>
      <c r="C4056" s="503" t="s">
        <v>5917</v>
      </c>
      <c r="D4056" s="512"/>
      <c r="F4056" s="547"/>
      <c r="G4056" s="547">
        <f t="shared" si="128"/>
        <v>0</v>
      </c>
      <c r="H4056" s="547">
        <f t="shared" si="129"/>
        <v>0</v>
      </c>
    </row>
    <row r="4057" spans="1:8" x14ac:dyDescent="0.25">
      <c r="A4057" s="396" t="e">
        <f>"INN."&amp;EIGNIR!$B$3&amp;C4057</f>
        <v>#N/A</v>
      </c>
      <c r="B4057" s="511">
        <f>'Sundurliðun Útlán'!F184</f>
        <v>0</v>
      </c>
      <c r="C4057" s="503" t="s">
        <v>5918</v>
      </c>
      <c r="D4057" s="512"/>
      <c r="F4057" s="547"/>
      <c r="G4057" s="547">
        <f t="shared" si="128"/>
        <v>0</v>
      </c>
      <c r="H4057" s="547">
        <f t="shared" si="129"/>
        <v>0</v>
      </c>
    </row>
    <row r="4058" spans="1:8" x14ac:dyDescent="0.25">
      <c r="A4058" s="396" t="e">
        <f>"INN."&amp;EIGNIR!$B$3&amp;C4058</f>
        <v>#N/A</v>
      </c>
      <c r="B4058" s="511">
        <f>'Sundurliðun Útlán'!F185</f>
        <v>0</v>
      </c>
      <c r="C4058" s="503" t="s">
        <v>5919</v>
      </c>
      <c r="D4058" s="512"/>
      <c r="F4058" s="547"/>
      <c r="G4058" s="547">
        <f t="shared" si="128"/>
        <v>0</v>
      </c>
      <c r="H4058" s="547">
        <f t="shared" si="129"/>
        <v>0</v>
      </c>
    </row>
    <row r="4059" spans="1:8" x14ac:dyDescent="0.25">
      <c r="A4059" s="396" t="e">
        <f>"INN."&amp;EIGNIR!$B$3&amp;C4059</f>
        <v>#N/A</v>
      </c>
      <c r="B4059" s="511">
        <f>'Sundurliðun Útlán'!F186</f>
        <v>0</v>
      </c>
      <c r="C4059" s="503" t="s">
        <v>5920</v>
      </c>
      <c r="D4059" s="512"/>
      <c r="F4059" s="547"/>
      <c r="G4059" s="547">
        <f t="shared" si="128"/>
        <v>0</v>
      </c>
      <c r="H4059" s="547">
        <f t="shared" si="129"/>
        <v>0</v>
      </c>
    </row>
    <row r="4060" spans="1:8" x14ac:dyDescent="0.25">
      <c r="A4060" s="396" t="e">
        <f>"INN."&amp;EIGNIR!$B$3&amp;C4060</f>
        <v>#N/A</v>
      </c>
      <c r="B4060" s="511">
        <f>'Sundurliðun Útlán'!F187</f>
        <v>0</v>
      </c>
      <c r="C4060" s="503" t="s">
        <v>5921</v>
      </c>
      <c r="D4060" s="512"/>
      <c r="F4060" s="547"/>
      <c r="G4060" s="547">
        <f t="shared" si="128"/>
        <v>0</v>
      </c>
      <c r="H4060" s="547">
        <f t="shared" si="129"/>
        <v>0</v>
      </c>
    </row>
    <row r="4061" spans="1:8" x14ac:dyDescent="0.25">
      <c r="A4061" s="396" t="e">
        <f>"INN."&amp;EIGNIR!$B$3&amp;C4061</f>
        <v>#N/A</v>
      </c>
      <c r="B4061" s="511">
        <f>'Sundurliðun Útlán'!F188</f>
        <v>0</v>
      </c>
      <c r="C4061" s="503" t="s">
        <v>5922</v>
      </c>
      <c r="D4061" s="512"/>
      <c r="F4061" s="547"/>
      <c r="G4061" s="547">
        <f t="shared" si="128"/>
        <v>0</v>
      </c>
      <c r="H4061" s="547">
        <f t="shared" si="129"/>
        <v>0</v>
      </c>
    </row>
    <row r="4062" spans="1:8" x14ac:dyDescent="0.25">
      <c r="A4062" s="396" t="e">
        <f>"INN."&amp;EIGNIR!$B$3&amp;C4062</f>
        <v>#N/A</v>
      </c>
      <c r="B4062" s="511">
        <f>'Sundurliðun Útlán'!F189</f>
        <v>0</v>
      </c>
      <c r="C4062" s="503" t="s">
        <v>5923</v>
      </c>
      <c r="D4062" s="512"/>
      <c r="F4062" s="547"/>
      <c r="G4062" s="547">
        <f t="shared" si="128"/>
        <v>0</v>
      </c>
      <c r="H4062" s="547">
        <f t="shared" si="129"/>
        <v>0</v>
      </c>
    </row>
    <row r="4063" spans="1:8" x14ac:dyDescent="0.25">
      <c r="A4063" s="396" t="e">
        <f>"INN."&amp;EIGNIR!$B$3&amp;C4063</f>
        <v>#N/A</v>
      </c>
      <c r="B4063" s="511">
        <f>'Sundurliðun Útlán'!F190</f>
        <v>0</v>
      </c>
      <c r="C4063" s="503" t="s">
        <v>5924</v>
      </c>
      <c r="D4063" s="512"/>
      <c r="F4063" s="547"/>
      <c r="G4063" s="547">
        <f t="shared" si="128"/>
        <v>0</v>
      </c>
      <c r="H4063" s="547">
        <f t="shared" si="129"/>
        <v>0</v>
      </c>
    </row>
    <row r="4064" spans="1:8" x14ac:dyDescent="0.25">
      <c r="A4064" s="396" t="e">
        <f>"INN."&amp;EIGNIR!$B$3&amp;C4064</f>
        <v>#N/A</v>
      </c>
      <c r="B4064" s="511">
        <f>'Sundurliðun Útlán'!F191</f>
        <v>0</v>
      </c>
      <c r="C4064" s="503" t="s">
        <v>5925</v>
      </c>
      <c r="D4064" s="512"/>
      <c r="F4064" s="547"/>
      <c r="G4064" s="547">
        <f t="shared" si="128"/>
        <v>0</v>
      </c>
      <c r="H4064" s="547">
        <f t="shared" si="129"/>
        <v>0</v>
      </c>
    </row>
    <row r="4065" spans="1:8" x14ac:dyDescent="0.25">
      <c r="A4065" s="396" t="e">
        <f>"INN."&amp;EIGNIR!$B$3&amp;C4065</f>
        <v>#N/A</v>
      </c>
      <c r="B4065" s="511">
        <f>'Sundurliðun Útlán'!F192</f>
        <v>0</v>
      </c>
      <c r="C4065" s="503" t="s">
        <v>5926</v>
      </c>
      <c r="D4065" s="512"/>
      <c r="F4065" s="547"/>
      <c r="G4065" s="547">
        <f t="shared" si="128"/>
        <v>0</v>
      </c>
      <c r="H4065" s="547">
        <f t="shared" si="129"/>
        <v>0</v>
      </c>
    </row>
    <row r="4066" spans="1:8" x14ac:dyDescent="0.25">
      <c r="A4066" s="396" t="e">
        <f>"INN."&amp;EIGNIR!$B$3&amp;C4066</f>
        <v>#N/A</v>
      </c>
      <c r="B4066" s="511">
        <f>'Sundurliðun Útlán'!F193</f>
        <v>0</v>
      </c>
      <c r="C4066" s="503" t="s">
        <v>5927</v>
      </c>
      <c r="D4066" s="512"/>
      <c r="F4066" s="547"/>
      <c r="G4066" s="547">
        <f t="shared" si="128"/>
        <v>0</v>
      </c>
      <c r="H4066" s="547">
        <f t="shared" si="129"/>
        <v>0</v>
      </c>
    </row>
    <row r="4067" spans="1:8" x14ac:dyDescent="0.25">
      <c r="A4067" s="396" t="e">
        <f>"INN."&amp;EIGNIR!$B$3&amp;C4067</f>
        <v>#N/A</v>
      </c>
      <c r="B4067" s="511">
        <f>'Sundurliðun Útlán'!F234</f>
        <v>0</v>
      </c>
      <c r="C4067" s="503" t="s">
        <v>5928</v>
      </c>
      <c r="D4067" s="512"/>
      <c r="F4067" s="547"/>
      <c r="G4067" s="547">
        <f t="shared" si="128"/>
        <v>0</v>
      </c>
      <c r="H4067" s="547">
        <f t="shared" si="129"/>
        <v>0</v>
      </c>
    </row>
    <row r="4068" spans="1:8" x14ac:dyDescent="0.25">
      <c r="A4068" s="396" t="e">
        <f>"INN."&amp;EIGNIR!$B$3&amp;C4068</f>
        <v>#N/A</v>
      </c>
      <c r="B4068" s="511">
        <f>'Sundurliðun Útlán'!F235</f>
        <v>0</v>
      </c>
      <c r="C4068" s="503" t="s">
        <v>5929</v>
      </c>
      <c r="D4068" s="512"/>
      <c r="F4068" s="547"/>
      <c r="G4068" s="547">
        <f t="shared" si="128"/>
        <v>0</v>
      </c>
      <c r="H4068" s="547">
        <f t="shared" si="129"/>
        <v>0</v>
      </c>
    </row>
    <row r="4069" spans="1:8" x14ac:dyDescent="0.25">
      <c r="A4069" s="396" t="e">
        <f>"INN."&amp;EIGNIR!$B$3&amp;C4069</f>
        <v>#N/A</v>
      </c>
      <c r="B4069" s="511">
        <f>'Sundurliðun Útlán'!F236</f>
        <v>0</v>
      </c>
      <c r="C4069" s="503" t="s">
        <v>5930</v>
      </c>
      <c r="D4069" s="512"/>
      <c r="F4069" s="547"/>
      <c r="G4069" s="547">
        <f t="shared" si="128"/>
        <v>0</v>
      </c>
      <c r="H4069" s="547">
        <f t="shared" si="129"/>
        <v>0</v>
      </c>
    </row>
    <row r="4070" spans="1:8" x14ac:dyDescent="0.25">
      <c r="A4070" s="396" t="e">
        <f>"INN."&amp;EIGNIR!$B$3&amp;C4070</f>
        <v>#N/A</v>
      </c>
      <c r="B4070" s="511">
        <f>'Sundurliðun Útlán'!F237</f>
        <v>0</v>
      </c>
      <c r="C4070" s="503" t="s">
        <v>5931</v>
      </c>
      <c r="D4070" s="512"/>
      <c r="F4070" s="547"/>
      <c r="G4070" s="547">
        <f t="shared" si="128"/>
        <v>0</v>
      </c>
      <c r="H4070" s="547">
        <f t="shared" si="129"/>
        <v>0</v>
      </c>
    </row>
    <row r="4071" spans="1:8" x14ac:dyDescent="0.25">
      <c r="A4071" s="396" t="e">
        <f>"INN."&amp;EIGNIR!$B$3&amp;C4071</f>
        <v>#N/A</v>
      </c>
      <c r="B4071" s="511">
        <f>'Sundurliðun Útlán'!F238</f>
        <v>0</v>
      </c>
      <c r="C4071" s="503" t="s">
        <v>5932</v>
      </c>
      <c r="D4071" s="512"/>
      <c r="F4071" s="547"/>
      <c r="G4071" s="547">
        <f t="shared" si="128"/>
        <v>0</v>
      </c>
      <c r="H4071" s="547">
        <f t="shared" si="129"/>
        <v>0</v>
      </c>
    </row>
    <row r="4072" spans="1:8" x14ac:dyDescent="0.25">
      <c r="A4072" s="396" t="e">
        <f>"INN."&amp;EIGNIR!$B$3&amp;C4072</f>
        <v>#N/A</v>
      </c>
      <c r="B4072" s="511">
        <f>'Sundurliðun Útlán'!F239</f>
        <v>0</v>
      </c>
      <c r="C4072" s="503" t="s">
        <v>5933</v>
      </c>
      <c r="D4072" s="512"/>
      <c r="F4072" s="547"/>
      <c r="G4072" s="547">
        <f t="shared" si="128"/>
        <v>0</v>
      </c>
      <c r="H4072" s="547">
        <f t="shared" si="129"/>
        <v>0</v>
      </c>
    </row>
    <row r="4073" spans="1:8" x14ac:dyDescent="0.25">
      <c r="A4073" s="396" t="e">
        <f>"INN."&amp;EIGNIR!$B$3&amp;C4073</f>
        <v>#N/A</v>
      </c>
      <c r="B4073" s="511">
        <f>'Sundurliðun Útlán'!F240</f>
        <v>0</v>
      </c>
      <c r="C4073" s="503" t="s">
        <v>5934</v>
      </c>
      <c r="D4073" s="512"/>
      <c r="F4073" s="547"/>
      <c r="G4073" s="547">
        <f t="shared" si="128"/>
        <v>0</v>
      </c>
      <c r="H4073" s="547">
        <f t="shared" si="129"/>
        <v>0</v>
      </c>
    </row>
    <row r="4074" spans="1:8" x14ac:dyDescent="0.25">
      <c r="A4074" s="396" t="e">
        <f>"INN."&amp;EIGNIR!$B$3&amp;C4074</f>
        <v>#N/A</v>
      </c>
      <c r="B4074" s="511">
        <f>'Sundurliðun Útlán'!F241</f>
        <v>0</v>
      </c>
      <c r="C4074" s="503" t="s">
        <v>5935</v>
      </c>
      <c r="D4074" s="512"/>
      <c r="F4074" s="547"/>
      <c r="G4074" s="547">
        <f t="shared" si="128"/>
        <v>0</v>
      </c>
      <c r="H4074" s="547">
        <f t="shared" si="129"/>
        <v>0</v>
      </c>
    </row>
    <row r="4075" spans="1:8" x14ac:dyDescent="0.25">
      <c r="A4075" s="396" t="e">
        <f>"INN."&amp;EIGNIR!$B$3&amp;C4075</f>
        <v>#N/A</v>
      </c>
      <c r="B4075" s="511">
        <f>'Sundurliðun Útlán'!F242</f>
        <v>0</v>
      </c>
      <c r="C4075" s="503" t="s">
        <v>5936</v>
      </c>
      <c r="D4075" s="512"/>
      <c r="F4075" s="547"/>
      <c r="G4075" s="547">
        <f t="shared" si="128"/>
        <v>0</v>
      </c>
      <c r="H4075" s="547">
        <f t="shared" si="129"/>
        <v>0</v>
      </c>
    </row>
    <row r="4076" spans="1:8" x14ac:dyDescent="0.25">
      <c r="A4076" s="396" t="e">
        <f>"INN."&amp;EIGNIR!$B$3&amp;C4076</f>
        <v>#N/A</v>
      </c>
      <c r="B4076" s="511">
        <f>'Sundurliðun Útlán'!F243</f>
        <v>0</v>
      </c>
      <c r="C4076" s="503" t="s">
        <v>5937</v>
      </c>
      <c r="D4076" s="512"/>
      <c r="F4076" s="547"/>
      <c r="G4076" s="547">
        <f t="shared" si="128"/>
        <v>0</v>
      </c>
      <c r="H4076" s="547">
        <f t="shared" si="129"/>
        <v>0</v>
      </c>
    </row>
    <row r="4077" spans="1:8" x14ac:dyDescent="0.25">
      <c r="A4077" s="396" t="e">
        <f>"INN."&amp;EIGNIR!$B$3&amp;C4077</f>
        <v>#N/A</v>
      </c>
      <c r="B4077" s="511">
        <f>'Sundurliðun Útlán'!F244</f>
        <v>0</v>
      </c>
      <c r="C4077" s="503" t="s">
        <v>5938</v>
      </c>
      <c r="D4077" s="512"/>
      <c r="F4077" s="547"/>
      <c r="G4077" s="547">
        <f t="shared" si="128"/>
        <v>0</v>
      </c>
      <c r="H4077" s="547">
        <f t="shared" si="129"/>
        <v>0</v>
      </c>
    </row>
    <row r="4078" spans="1:8" x14ac:dyDescent="0.25">
      <c r="A4078" s="396" t="e">
        <f>"INN."&amp;EIGNIR!$B$3&amp;C4078</f>
        <v>#N/A</v>
      </c>
      <c r="B4078" s="511">
        <f>'Sundurliðun Útlán'!F245</f>
        <v>0</v>
      </c>
      <c r="C4078" s="503" t="s">
        <v>5939</v>
      </c>
      <c r="D4078" s="512"/>
      <c r="F4078" s="547"/>
      <c r="G4078" s="547">
        <f t="shared" si="128"/>
        <v>0</v>
      </c>
      <c r="H4078" s="547">
        <f t="shared" si="129"/>
        <v>0</v>
      </c>
    </row>
    <row r="4079" spans="1:8" x14ac:dyDescent="0.25">
      <c r="A4079" s="396" t="e">
        <f>"INN."&amp;EIGNIR!$B$3&amp;C4079</f>
        <v>#N/A</v>
      </c>
      <c r="B4079" s="511">
        <f>'Sundurliðun Útlán'!F246</f>
        <v>0</v>
      </c>
      <c r="C4079" s="503" t="s">
        <v>5940</v>
      </c>
      <c r="D4079" s="512"/>
      <c r="F4079" s="547"/>
      <c r="G4079" s="547">
        <f t="shared" si="128"/>
        <v>0</v>
      </c>
      <c r="H4079" s="547">
        <f t="shared" si="129"/>
        <v>0</v>
      </c>
    </row>
    <row r="4080" spans="1:8" x14ac:dyDescent="0.25">
      <c r="A4080" s="396" t="e">
        <f>"INN."&amp;EIGNIR!$B$3&amp;C4080</f>
        <v>#N/A</v>
      </c>
      <c r="B4080" s="511">
        <f>'Sundurliðun Útlán'!F247</f>
        <v>0</v>
      </c>
      <c r="C4080" s="503" t="s">
        <v>5941</v>
      </c>
      <c r="D4080" s="512"/>
      <c r="F4080" s="547"/>
      <c r="G4080" s="547">
        <f t="shared" si="128"/>
        <v>0</v>
      </c>
      <c r="H4080" s="547">
        <f t="shared" si="129"/>
        <v>0</v>
      </c>
    </row>
    <row r="4081" spans="1:8" x14ac:dyDescent="0.25">
      <c r="A4081" s="396" t="e">
        <f>"INN."&amp;EIGNIR!$B$3&amp;C4081</f>
        <v>#N/A</v>
      </c>
      <c r="B4081" s="511">
        <f>'Sundurliðun Útlán'!F248</f>
        <v>0</v>
      </c>
      <c r="C4081" s="503" t="s">
        <v>5942</v>
      </c>
      <c r="D4081" s="512"/>
      <c r="F4081" s="547"/>
      <c r="G4081" s="547">
        <f t="shared" si="128"/>
        <v>0</v>
      </c>
      <c r="H4081" s="547">
        <f t="shared" si="129"/>
        <v>0</v>
      </c>
    </row>
    <row r="4082" spans="1:8" x14ac:dyDescent="0.25">
      <c r="A4082" s="396" t="e">
        <f>"INN."&amp;EIGNIR!$B$3&amp;C4082</f>
        <v>#N/A</v>
      </c>
      <c r="B4082" s="511">
        <f>'Sundurliðun Útlán'!F249</f>
        <v>0</v>
      </c>
      <c r="C4082" s="503" t="s">
        <v>5943</v>
      </c>
      <c r="D4082" s="512"/>
      <c r="F4082" s="547"/>
      <c r="G4082" s="547">
        <f t="shared" si="128"/>
        <v>0</v>
      </c>
      <c r="H4082" s="547">
        <f t="shared" si="129"/>
        <v>0</v>
      </c>
    </row>
    <row r="4083" spans="1:8" x14ac:dyDescent="0.25">
      <c r="A4083" s="396" t="e">
        <f>"INN."&amp;EIGNIR!$B$3&amp;C4083</f>
        <v>#N/A</v>
      </c>
      <c r="B4083" s="511">
        <f>'Sundurliðun Útlán'!F250</f>
        <v>0</v>
      </c>
      <c r="C4083" s="503" t="s">
        <v>5944</v>
      </c>
      <c r="D4083" s="512"/>
      <c r="F4083" s="547"/>
      <c r="G4083" s="547">
        <f t="shared" si="128"/>
        <v>0</v>
      </c>
      <c r="H4083" s="547">
        <f t="shared" si="129"/>
        <v>0</v>
      </c>
    </row>
    <row r="4084" spans="1:8" x14ac:dyDescent="0.25">
      <c r="A4084" s="396" t="e">
        <f>"INN."&amp;EIGNIR!$B$3&amp;C4084</f>
        <v>#N/A</v>
      </c>
      <c r="B4084" s="511">
        <f>'Sundurliðun Útlán'!F251</f>
        <v>0</v>
      </c>
      <c r="C4084" s="503" t="s">
        <v>5945</v>
      </c>
      <c r="D4084" s="512"/>
      <c r="F4084" s="547"/>
      <c r="G4084" s="547">
        <f t="shared" si="128"/>
        <v>0</v>
      </c>
      <c r="H4084" s="547">
        <f t="shared" si="129"/>
        <v>0</v>
      </c>
    </row>
    <row r="4085" spans="1:8" x14ac:dyDescent="0.25">
      <c r="A4085" s="396" t="e">
        <f>"INN."&amp;EIGNIR!$B$3&amp;C4085</f>
        <v>#N/A</v>
      </c>
      <c r="B4085" s="511">
        <f>'Sundurliðun Útlán'!F252</f>
        <v>0</v>
      </c>
      <c r="C4085" s="503" t="s">
        <v>5946</v>
      </c>
      <c r="D4085" s="512"/>
      <c r="F4085" s="547"/>
      <c r="G4085" s="547">
        <f t="shared" si="128"/>
        <v>0</v>
      </c>
      <c r="H4085" s="547">
        <f t="shared" si="129"/>
        <v>0</v>
      </c>
    </row>
    <row r="4086" spans="1:8" x14ac:dyDescent="0.25">
      <c r="A4086" s="396" t="e">
        <f>"INN."&amp;EIGNIR!$B$3&amp;C4086</f>
        <v>#N/A</v>
      </c>
      <c r="B4086" s="511">
        <f>'Sundurliðun Útlán'!F253</f>
        <v>0</v>
      </c>
      <c r="C4086" s="503" t="s">
        <v>5947</v>
      </c>
      <c r="D4086" s="512"/>
      <c r="F4086" s="547"/>
      <c r="G4086" s="547">
        <f t="shared" si="128"/>
        <v>0</v>
      </c>
      <c r="H4086" s="547">
        <f t="shared" si="129"/>
        <v>0</v>
      </c>
    </row>
    <row r="4087" spans="1:8" x14ac:dyDescent="0.25">
      <c r="A4087" s="396" t="e">
        <f>"INN."&amp;EIGNIR!$B$3&amp;C4087</f>
        <v>#N/A</v>
      </c>
      <c r="B4087" s="511">
        <f>'Sundurliðun Útlán'!F254</f>
        <v>0</v>
      </c>
      <c r="C4087" s="503" t="s">
        <v>5948</v>
      </c>
      <c r="D4087" s="512"/>
      <c r="F4087" s="547"/>
      <c r="G4087" s="547">
        <f t="shared" si="128"/>
        <v>0</v>
      </c>
      <c r="H4087" s="547">
        <f t="shared" si="129"/>
        <v>0</v>
      </c>
    </row>
    <row r="4088" spans="1:8" x14ac:dyDescent="0.25">
      <c r="A4088" s="396" t="e">
        <f>"INN."&amp;EIGNIR!$B$3&amp;C4088</f>
        <v>#N/A</v>
      </c>
      <c r="B4088" s="511">
        <f>'Sundurliðun Útlán'!F255</f>
        <v>0</v>
      </c>
      <c r="C4088" s="503" t="s">
        <v>5949</v>
      </c>
      <c r="D4088" s="512"/>
      <c r="F4088" s="547"/>
      <c r="G4088" s="547">
        <f t="shared" si="128"/>
        <v>0</v>
      </c>
      <c r="H4088" s="547">
        <f t="shared" si="129"/>
        <v>0</v>
      </c>
    </row>
    <row r="4089" spans="1:8" x14ac:dyDescent="0.25">
      <c r="A4089" s="396" t="e">
        <f>"INN."&amp;EIGNIR!$B$3&amp;C4089</f>
        <v>#N/A</v>
      </c>
      <c r="B4089" s="511">
        <f>'Sundurliðun Útlán'!F256</f>
        <v>0</v>
      </c>
      <c r="C4089" s="503" t="s">
        <v>5950</v>
      </c>
      <c r="D4089" s="512"/>
      <c r="F4089" s="547"/>
      <c r="G4089" s="547">
        <f t="shared" si="128"/>
        <v>0</v>
      </c>
      <c r="H4089" s="547">
        <f t="shared" si="129"/>
        <v>0</v>
      </c>
    </row>
    <row r="4090" spans="1:8" x14ac:dyDescent="0.25">
      <c r="A4090" s="396" t="e">
        <f>"INN."&amp;EIGNIR!$B$3&amp;C4090</f>
        <v>#N/A</v>
      </c>
      <c r="B4090" s="511">
        <f>'Sundurliðun Útlán'!F257</f>
        <v>0</v>
      </c>
      <c r="C4090" s="503" t="s">
        <v>5951</v>
      </c>
      <c r="D4090" s="512"/>
      <c r="F4090" s="547"/>
      <c r="G4090" s="547">
        <f t="shared" si="128"/>
        <v>0</v>
      </c>
      <c r="H4090" s="547">
        <f t="shared" si="129"/>
        <v>0</v>
      </c>
    </row>
    <row r="4091" spans="1:8" x14ac:dyDescent="0.25">
      <c r="A4091" s="396" t="e">
        <f>"INN."&amp;EIGNIR!$B$3&amp;C4091</f>
        <v>#N/A</v>
      </c>
      <c r="B4091" s="511">
        <f>'Sundurliðun Útlán'!F258</f>
        <v>0</v>
      </c>
      <c r="C4091" s="503" t="s">
        <v>5952</v>
      </c>
      <c r="D4091" s="512"/>
      <c r="F4091" s="547"/>
      <c r="G4091" s="547">
        <f t="shared" si="128"/>
        <v>0</v>
      </c>
      <c r="H4091" s="547">
        <f t="shared" si="129"/>
        <v>0</v>
      </c>
    </row>
    <row r="4092" spans="1:8" x14ac:dyDescent="0.25">
      <c r="A4092" s="396" t="e">
        <f>"INN."&amp;EIGNIR!$B$3&amp;C4092</f>
        <v>#N/A</v>
      </c>
      <c r="B4092" s="511">
        <f>'Sundurliðun Útlán'!G7</f>
        <v>0</v>
      </c>
      <c r="C4092" s="503" t="s">
        <v>5953</v>
      </c>
      <c r="D4092" s="512" t="s">
        <v>13738</v>
      </c>
      <c r="F4092" s="547"/>
      <c r="G4092" s="547">
        <f t="shared" si="128"/>
        <v>0</v>
      </c>
      <c r="H4092" s="547">
        <f t="shared" si="129"/>
        <v>0</v>
      </c>
    </row>
    <row r="4093" spans="1:8" x14ac:dyDescent="0.25">
      <c r="A4093" s="396" t="e">
        <f>"INN."&amp;EIGNIR!$B$3&amp;C4093</f>
        <v>#N/A</v>
      </c>
      <c r="B4093" s="511">
        <f>'Sundurliðun Útlán'!G9</f>
        <v>0</v>
      </c>
      <c r="C4093" s="503" t="s">
        <v>5954</v>
      </c>
      <c r="D4093" s="512"/>
      <c r="F4093" s="547"/>
      <c r="G4093" s="547">
        <f t="shared" si="128"/>
        <v>0</v>
      </c>
      <c r="H4093" s="547">
        <f t="shared" si="129"/>
        <v>0</v>
      </c>
    </row>
    <row r="4094" spans="1:8" x14ac:dyDescent="0.25">
      <c r="A4094" s="396" t="e">
        <f>"INN."&amp;EIGNIR!$B$3&amp;C4094</f>
        <v>#N/A</v>
      </c>
      <c r="B4094" s="511">
        <f>'Sundurliðun Útlán'!G12</f>
        <v>0</v>
      </c>
      <c r="C4094" s="503" t="s">
        <v>5955</v>
      </c>
      <c r="D4094" s="512"/>
      <c r="F4094" s="547"/>
      <c r="G4094" s="547">
        <f t="shared" si="128"/>
        <v>0</v>
      </c>
      <c r="H4094" s="547">
        <f t="shared" si="129"/>
        <v>0</v>
      </c>
    </row>
    <row r="4095" spans="1:8" x14ac:dyDescent="0.25">
      <c r="A4095" s="396" t="e">
        <f>"INN."&amp;EIGNIR!$B$3&amp;C4095</f>
        <v>#N/A</v>
      </c>
      <c r="B4095" s="511">
        <f>'Sundurliðun Útlán'!G26</f>
        <v>0</v>
      </c>
      <c r="C4095" s="503" t="s">
        <v>5956</v>
      </c>
      <c r="D4095" s="512"/>
      <c r="F4095" s="547"/>
      <c r="G4095" s="547">
        <f t="shared" si="128"/>
        <v>0</v>
      </c>
      <c r="H4095" s="547">
        <f t="shared" si="129"/>
        <v>0</v>
      </c>
    </row>
    <row r="4096" spans="1:8" x14ac:dyDescent="0.25">
      <c r="A4096" s="396" t="e">
        <f>"INN."&amp;EIGNIR!$B$3&amp;C4096</f>
        <v>#N/A</v>
      </c>
      <c r="B4096" s="511">
        <f>'Sundurliðun Útlán'!G27</f>
        <v>0</v>
      </c>
      <c r="C4096" s="503" t="s">
        <v>5957</v>
      </c>
      <c r="D4096" s="512"/>
      <c r="F4096" s="547"/>
      <c r="G4096" s="547">
        <f t="shared" ref="G4096:G4159" si="130">+F4096-B4096</f>
        <v>0</v>
      </c>
      <c r="H4096" s="547">
        <f t="shared" si="129"/>
        <v>0</v>
      </c>
    </row>
    <row r="4097" spans="1:8" x14ac:dyDescent="0.25">
      <c r="A4097" s="396" t="e">
        <f>"INN."&amp;EIGNIR!$B$3&amp;C4097</f>
        <v>#N/A</v>
      </c>
      <c r="B4097" s="511">
        <f>'Sundurliðun Útlán'!G28</f>
        <v>0</v>
      </c>
      <c r="C4097" s="503" t="s">
        <v>5958</v>
      </c>
      <c r="D4097" s="512"/>
      <c r="F4097" s="547"/>
      <c r="G4097" s="547">
        <f t="shared" si="130"/>
        <v>0</v>
      </c>
      <c r="H4097" s="547">
        <f t="shared" ref="H4097:H4160" si="131">+ABS(G4097)</f>
        <v>0</v>
      </c>
    </row>
    <row r="4098" spans="1:8" x14ac:dyDescent="0.25">
      <c r="A4098" s="396" t="e">
        <f>"INN."&amp;EIGNIR!$B$3&amp;C4098</f>
        <v>#N/A</v>
      </c>
      <c r="B4098" s="511">
        <f>'Sundurliðun Útlán'!G29</f>
        <v>0</v>
      </c>
      <c r="C4098" s="503" t="s">
        <v>5959</v>
      </c>
      <c r="D4098" s="512"/>
      <c r="F4098" s="547"/>
      <c r="G4098" s="547">
        <f t="shared" si="130"/>
        <v>0</v>
      </c>
      <c r="H4098" s="547">
        <f t="shared" si="131"/>
        <v>0</v>
      </c>
    </row>
    <row r="4099" spans="1:8" x14ac:dyDescent="0.25">
      <c r="A4099" s="396" t="e">
        <f>"INN."&amp;EIGNIR!$B$3&amp;C4099</f>
        <v>#N/A</v>
      </c>
      <c r="B4099" s="511">
        <f>'Sundurliðun Útlán'!G30</f>
        <v>0</v>
      </c>
      <c r="C4099" s="503" t="s">
        <v>5960</v>
      </c>
      <c r="D4099" s="512"/>
      <c r="F4099" s="547"/>
      <c r="G4099" s="547">
        <f t="shared" si="130"/>
        <v>0</v>
      </c>
      <c r="H4099" s="547">
        <f t="shared" si="131"/>
        <v>0</v>
      </c>
    </row>
    <row r="4100" spans="1:8" x14ac:dyDescent="0.25">
      <c r="A4100" s="396" t="e">
        <f>"INN."&amp;EIGNIR!$B$3&amp;C4100</f>
        <v>#N/A</v>
      </c>
      <c r="B4100" s="511">
        <f>'Sundurliðun Útlán'!G31</f>
        <v>0</v>
      </c>
      <c r="C4100" s="503" t="s">
        <v>5961</v>
      </c>
      <c r="D4100" s="512"/>
      <c r="F4100" s="547"/>
      <c r="G4100" s="547">
        <f t="shared" si="130"/>
        <v>0</v>
      </c>
      <c r="H4100" s="547">
        <f t="shared" si="131"/>
        <v>0</v>
      </c>
    </row>
    <row r="4101" spans="1:8" x14ac:dyDescent="0.25">
      <c r="A4101" s="396" t="e">
        <f>"INN."&amp;EIGNIR!$B$3&amp;C4101</f>
        <v>#N/A</v>
      </c>
      <c r="B4101" s="511">
        <f>'Sundurliðun Útlán'!G32</f>
        <v>0</v>
      </c>
      <c r="C4101" s="503" t="s">
        <v>5962</v>
      </c>
      <c r="D4101" s="512"/>
      <c r="F4101" s="547"/>
      <c r="G4101" s="547">
        <f t="shared" si="130"/>
        <v>0</v>
      </c>
      <c r="H4101" s="547">
        <f t="shared" si="131"/>
        <v>0</v>
      </c>
    </row>
    <row r="4102" spans="1:8" x14ac:dyDescent="0.25">
      <c r="A4102" s="396" t="e">
        <f>"INN."&amp;EIGNIR!$B$3&amp;C4102</f>
        <v>#N/A</v>
      </c>
      <c r="B4102" s="511">
        <f>'Sundurliðun Útlán'!G33</f>
        <v>0</v>
      </c>
      <c r="C4102" s="503" t="s">
        <v>5963</v>
      </c>
      <c r="D4102" s="512"/>
      <c r="F4102" s="547"/>
      <c r="G4102" s="547">
        <f t="shared" si="130"/>
        <v>0</v>
      </c>
      <c r="H4102" s="547">
        <f t="shared" si="131"/>
        <v>0</v>
      </c>
    </row>
    <row r="4103" spans="1:8" x14ac:dyDescent="0.25">
      <c r="A4103" s="396" t="e">
        <f>"INN."&amp;EIGNIR!$B$3&amp;C4103</f>
        <v>#N/A</v>
      </c>
      <c r="B4103" s="511">
        <f>'Sundurliðun Útlán'!G34</f>
        <v>0</v>
      </c>
      <c r="C4103" s="503" t="s">
        <v>5964</v>
      </c>
      <c r="D4103" s="512"/>
      <c r="F4103" s="547"/>
      <c r="G4103" s="547">
        <f t="shared" si="130"/>
        <v>0</v>
      </c>
      <c r="H4103" s="547">
        <f t="shared" si="131"/>
        <v>0</v>
      </c>
    </row>
    <row r="4104" spans="1:8" x14ac:dyDescent="0.25">
      <c r="A4104" s="396" t="e">
        <f>"INN."&amp;EIGNIR!$B$3&amp;C4104</f>
        <v>#N/A</v>
      </c>
      <c r="B4104" s="511">
        <f>'Sundurliðun Útlán'!G35</f>
        <v>0</v>
      </c>
      <c r="C4104" s="503" t="s">
        <v>5965</v>
      </c>
      <c r="D4104" s="512"/>
      <c r="F4104" s="547"/>
      <c r="G4104" s="547">
        <f t="shared" si="130"/>
        <v>0</v>
      </c>
      <c r="H4104" s="547">
        <f t="shared" si="131"/>
        <v>0</v>
      </c>
    </row>
    <row r="4105" spans="1:8" x14ac:dyDescent="0.25">
      <c r="A4105" s="396" t="e">
        <f>"INN."&amp;EIGNIR!$B$3&amp;C4105</f>
        <v>#N/A</v>
      </c>
      <c r="B4105" s="511">
        <f>'Sundurliðun Útlán'!G36</f>
        <v>0</v>
      </c>
      <c r="C4105" s="503" t="s">
        <v>5966</v>
      </c>
      <c r="D4105" s="512"/>
      <c r="F4105" s="547"/>
      <c r="G4105" s="547">
        <f t="shared" si="130"/>
        <v>0</v>
      </c>
      <c r="H4105" s="547">
        <f t="shared" si="131"/>
        <v>0</v>
      </c>
    </row>
    <row r="4106" spans="1:8" x14ac:dyDescent="0.25">
      <c r="A4106" s="396" t="e">
        <f>"INN."&amp;EIGNIR!$B$3&amp;C4106</f>
        <v>#N/A</v>
      </c>
      <c r="B4106" s="511">
        <f>'Sundurliðun Útlán'!G43</f>
        <v>0</v>
      </c>
      <c r="C4106" s="503" t="s">
        <v>5967</v>
      </c>
      <c r="D4106" s="512"/>
      <c r="F4106" s="547"/>
      <c r="G4106" s="547">
        <f t="shared" si="130"/>
        <v>0</v>
      </c>
      <c r="H4106" s="547">
        <f t="shared" si="131"/>
        <v>0</v>
      </c>
    </row>
    <row r="4107" spans="1:8" x14ac:dyDescent="0.25">
      <c r="A4107" s="396" t="e">
        <f>"INN."&amp;EIGNIR!$B$3&amp;C4107</f>
        <v>#N/A</v>
      </c>
      <c r="B4107" s="511">
        <f>'Sundurliðun Útlán'!G57</f>
        <v>0</v>
      </c>
      <c r="C4107" s="503" t="s">
        <v>5968</v>
      </c>
      <c r="D4107" s="512"/>
      <c r="F4107" s="547"/>
      <c r="G4107" s="547">
        <f t="shared" si="130"/>
        <v>0</v>
      </c>
      <c r="H4107" s="547">
        <f t="shared" si="131"/>
        <v>0</v>
      </c>
    </row>
    <row r="4108" spans="1:8" x14ac:dyDescent="0.25">
      <c r="A4108" s="396" t="e">
        <f>"INN."&amp;EIGNIR!$B$3&amp;C4108</f>
        <v>#N/A</v>
      </c>
      <c r="B4108" s="511">
        <f>'Sundurliðun Útlán'!G58</f>
        <v>0</v>
      </c>
      <c r="C4108" s="503" t="s">
        <v>5969</v>
      </c>
      <c r="D4108" s="512"/>
      <c r="F4108" s="547"/>
      <c r="G4108" s="547">
        <f t="shared" si="130"/>
        <v>0</v>
      </c>
      <c r="H4108" s="547">
        <f t="shared" si="131"/>
        <v>0</v>
      </c>
    </row>
    <row r="4109" spans="1:8" x14ac:dyDescent="0.25">
      <c r="A4109" s="396" t="e">
        <f>"INN."&amp;EIGNIR!$B$3&amp;C4109</f>
        <v>#N/A</v>
      </c>
      <c r="B4109" s="511">
        <f>'Sundurliðun Útlán'!G59</f>
        <v>0</v>
      </c>
      <c r="C4109" s="503" t="s">
        <v>5970</v>
      </c>
      <c r="D4109" s="512"/>
      <c r="F4109" s="547"/>
      <c r="G4109" s="547">
        <f t="shared" si="130"/>
        <v>0</v>
      </c>
      <c r="H4109" s="547">
        <f t="shared" si="131"/>
        <v>0</v>
      </c>
    </row>
    <row r="4110" spans="1:8" x14ac:dyDescent="0.25">
      <c r="A4110" s="396" t="e">
        <f>"INN."&amp;EIGNIR!$B$3&amp;C4110</f>
        <v>#N/A</v>
      </c>
      <c r="B4110" s="511">
        <f>'Sundurliðun Útlán'!G60</f>
        <v>0</v>
      </c>
      <c r="C4110" s="503" t="s">
        <v>5971</v>
      </c>
      <c r="D4110" s="512"/>
      <c r="F4110" s="547"/>
      <c r="G4110" s="547">
        <f t="shared" si="130"/>
        <v>0</v>
      </c>
      <c r="H4110" s="547">
        <f t="shared" si="131"/>
        <v>0</v>
      </c>
    </row>
    <row r="4111" spans="1:8" x14ac:dyDescent="0.25">
      <c r="A4111" s="396" t="e">
        <f>"INN."&amp;EIGNIR!$B$3&amp;C4111</f>
        <v>#N/A</v>
      </c>
      <c r="B4111" s="511">
        <f>'Sundurliðun Útlán'!G61</f>
        <v>0</v>
      </c>
      <c r="C4111" s="503" t="s">
        <v>5972</v>
      </c>
      <c r="D4111" s="512"/>
      <c r="F4111" s="547"/>
      <c r="G4111" s="547">
        <f t="shared" si="130"/>
        <v>0</v>
      </c>
      <c r="H4111" s="547">
        <f t="shared" si="131"/>
        <v>0</v>
      </c>
    </row>
    <row r="4112" spans="1:8" x14ac:dyDescent="0.25">
      <c r="A4112" s="396" t="e">
        <f>"INN."&amp;EIGNIR!$B$3&amp;C4112</f>
        <v>#N/A</v>
      </c>
      <c r="B4112" s="511">
        <f>'Sundurliðun Útlán'!G62</f>
        <v>0</v>
      </c>
      <c r="C4112" s="503" t="s">
        <v>5973</v>
      </c>
      <c r="D4112" s="512"/>
      <c r="F4112" s="547"/>
      <c r="G4112" s="547">
        <f t="shared" si="130"/>
        <v>0</v>
      </c>
      <c r="H4112" s="547">
        <f t="shared" si="131"/>
        <v>0</v>
      </c>
    </row>
    <row r="4113" spans="1:8" x14ac:dyDescent="0.25">
      <c r="A4113" s="396" t="e">
        <f>"INN."&amp;EIGNIR!$B$3&amp;C4113</f>
        <v>#N/A</v>
      </c>
      <c r="B4113" s="511">
        <f>'Sundurliðun Útlán'!G63</f>
        <v>0</v>
      </c>
      <c r="C4113" s="503" t="s">
        <v>5974</v>
      </c>
      <c r="D4113" s="512"/>
      <c r="F4113" s="547"/>
      <c r="G4113" s="547">
        <f t="shared" si="130"/>
        <v>0</v>
      </c>
      <c r="H4113" s="547">
        <f t="shared" si="131"/>
        <v>0</v>
      </c>
    </row>
    <row r="4114" spans="1:8" x14ac:dyDescent="0.25">
      <c r="A4114" s="396" t="e">
        <f>"INN."&amp;EIGNIR!$B$3&amp;C4114</f>
        <v>#N/A</v>
      </c>
      <c r="B4114" s="511">
        <f>'Sundurliðun Útlán'!G64</f>
        <v>0</v>
      </c>
      <c r="C4114" s="503" t="s">
        <v>5975</v>
      </c>
      <c r="D4114" s="512"/>
      <c r="F4114" s="547"/>
      <c r="G4114" s="547">
        <f t="shared" si="130"/>
        <v>0</v>
      </c>
      <c r="H4114" s="547">
        <f t="shared" si="131"/>
        <v>0</v>
      </c>
    </row>
    <row r="4115" spans="1:8" x14ac:dyDescent="0.25">
      <c r="A4115" s="396" t="e">
        <f>"INN."&amp;EIGNIR!$B$3&amp;C4115</f>
        <v>#N/A</v>
      </c>
      <c r="B4115" s="511">
        <f>'Sundurliðun Útlán'!G65</f>
        <v>0</v>
      </c>
      <c r="C4115" s="503" t="s">
        <v>5976</v>
      </c>
      <c r="D4115" s="512"/>
      <c r="F4115" s="547"/>
      <c r="G4115" s="547">
        <f t="shared" si="130"/>
        <v>0</v>
      </c>
      <c r="H4115" s="547">
        <f t="shared" si="131"/>
        <v>0</v>
      </c>
    </row>
    <row r="4116" spans="1:8" x14ac:dyDescent="0.25">
      <c r="A4116" s="396" t="e">
        <f>"INN."&amp;EIGNIR!$B$3&amp;C4116</f>
        <v>#N/A</v>
      </c>
      <c r="B4116" s="511">
        <f>'Sundurliðun Útlán'!G66</f>
        <v>0</v>
      </c>
      <c r="C4116" s="503" t="s">
        <v>5977</v>
      </c>
      <c r="D4116" s="512"/>
      <c r="F4116" s="547"/>
      <c r="G4116" s="547">
        <f t="shared" si="130"/>
        <v>0</v>
      </c>
      <c r="H4116" s="547">
        <f t="shared" si="131"/>
        <v>0</v>
      </c>
    </row>
    <row r="4117" spans="1:8" x14ac:dyDescent="0.25">
      <c r="A4117" s="396" t="e">
        <f>"INN."&amp;EIGNIR!$B$3&amp;C4117</f>
        <v>#N/A</v>
      </c>
      <c r="B4117" s="511">
        <f>'Sundurliðun Útlán'!G67</f>
        <v>0</v>
      </c>
      <c r="C4117" s="503" t="s">
        <v>5978</v>
      </c>
      <c r="D4117" s="512"/>
      <c r="F4117" s="547"/>
      <c r="G4117" s="547">
        <f t="shared" si="130"/>
        <v>0</v>
      </c>
      <c r="H4117" s="547">
        <f t="shared" si="131"/>
        <v>0</v>
      </c>
    </row>
    <row r="4118" spans="1:8" x14ac:dyDescent="0.25">
      <c r="A4118" s="396" t="e">
        <f>"INN."&amp;EIGNIR!$B$3&amp;C4118</f>
        <v>#N/A</v>
      </c>
      <c r="B4118" s="511">
        <f>'Sundurliðun Útlán'!G74</f>
        <v>0</v>
      </c>
      <c r="C4118" s="503" t="s">
        <v>5979</v>
      </c>
      <c r="D4118" s="512"/>
      <c r="F4118" s="547"/>
      <c r="G4118" s="547">
        <f t="shared" si="130"/>
        <v>0</v>
      </c>
      <c r="H4118" s="547">
        <f t="shared" si="131"/>
        <v>0</v>
      </c>
    </row>
    <row r="4119" spans="1:8" x14ac:dyDescent="0.25">
      <c r="A4119" s="396" t="e">
        <f>"INN."&amp;EIGNIR!$B$3&amp;C4119</f>
        <v>#N/A</v>
      </c>
      <c r="B4119" s="511">
        <f>'Sundurliðun Útlán'!G88</f>
        <v>0</v>
      </c>
      <c r="C4119" s="503" t="s">
        <v>5980</v>
      </c>
      <c r="D4119" s="512"/>
      <c r="F4119" s="547"/>
      <c r="G4119" s="547">
        <f t="shared" si="130"/>
        <v>0</v>
      </c>
      <c r="H4119" s="547">
        <f t="shared" si="131"/>
        <v>0</v>
      </c>
    </row>
    <row r="4120" spans="1:8" x14ac:dyDescent="0.25">
      <c r="A4120" s="396" t="e">
        <f>"INN."&amp;EIGNIR!$B$3&amp;C4120</f>
        <v>#N/A</v>
      </c>
      <c r="B4120" s="511">
        <f>'Sundurliðun Útlán'!G89</f>
        <v>0</v>
      </c>
      <c r="C4120" s="503" t="s">
        <v>5981</v>
      </c>
      <c r="D4120" s="512"/>
      <c r="F4120" s="547"/>
      <c r="G4120" s="547">
        <f t="shared" si="130"/>
        <v>0</v>
      </c>
      <c r="H4120" s="547">
        <f t="shared" si="131"/>
        <v>0</v>
      </c>
    </row>
    <row r="4121" spans="1:8" x14ac:dyDescent="0.25">
      <c r="A4121" s="396" t="e">
        <f>"INN."&amp;EIGNIR!$B$3&amp;C4121</f>
        <v>#N/A</v>
      </c>
      <c r="B4121" s="511">
        <f>'Sundurliðun Útlán'!G90</f>
        <v>0</v>
      </c>
      <c r="C4121" s="503" t="s">
        <v>5982</v>
      </c>
      <c r="D4121" s="512"/>
      <c r="F4121" s="547"/>
      <c r="G4121" s="547">
        <f t="shared" si="130"/>
        <v>0</v>
      </c>
      <c r="H4121" s="547">
        <f t="shared" si="131"/>
        <v>0</v>
      </c>
    </row>
    <row r="4122" spans="1:8" x14ac:dyDescent="0.25">
      <c r="A4122" s="396" t="e">
        <f>"INN."&amp;EIGNIR!$B$3&amp;C4122</f>
        <v>#N/A</v>
      </c>
      <c r="B4122" s="511">
        <f>'Sundurliðun Útlán'!G91</f>
        <v>0</v>
      </c>
      <c r="C4122" s="503" t="s">
        <v>5983</v>
      </c>
      <c r="D4122" s="512"/>
      <c r="F4122" s="547"/>
      <c r="G4122" s="547">
        <f t="shared" si="130"/>
        <v>0</v>
      </c>
      <c r="H4122" s="547">
        <f t="shared" si="131"/>
        <v>0</v>
      </c>
    </row>
    <row r="4123" spans="1:8" x14ac:dyDescent="0.25">
      <c r="A4123" s="396" t="e">
        <f>"INN."&amp;EIGNIR!$B$3&amp;C4123</f>
        <v>#N/A</v>
      </c>
      <c r="B4123" s="511">
        <f>'Sundurliðun Útlán'!G92</f>
        <v>0</v>
      </c>
      <c r="C4123" s="503" t="s">
        <v>5984</v>
      </c>
      <c r="D4123" s="512"/>
      <c r="F4123" s="547"/>
      <c r="G4123" s="547">
        <f t="shared" si="130"/>
        <v>0</v>
      </c>
      <c r="H4123" s="547">
        <f t="shared" si="131"/>
        <v>0</v>
      </c>
    </row>
    <row r="4124" spans="1:8" x14ac:dyDescent="0.25">
      <c r="A4124" s="396" t="e">
        <f>"INN."&amp;EIGNIR!$B$3&amp;C4124</f>
        <v>#N/A</v>
      </c>
      <c r="B4124" s="511">
        <f>'Sundurliðun Útlán'!G93</f>
        <v>0</v>
      </c>
      <c r="C4124" s="503" t="s">
        <v>5985</v>
      </c>
      <c r="D4124" s="512"/>
      <c r="F4124" s="547"/>
      <c r="G4124" s="547">
        <f t="shared" si="130"/>
        <v>0</v>
      </c>
      <c r="H4124" s="547">
        <f t="shared" si="131"/>
        <v>0</v>
      </c>
    </row>
    <row r="4125" spans="1:8" x14ac:dyDescent="0.25">
      <c r="A4125" s="396" t="e">
        <f>"INN."&amp;EIGNIR!$B$3&amp;C4125</f>
        <v>#N/A</v>
      </c>
      <c r="B4125" s="511">
        <f>'Sundurliðun Útlán'!G94</f>
        <v>0</v>
      </c>
      <c r="C4125" s="503" t="s">
        <v>5986</v>
      </c>
      <c r="D4125" s="512"/>
      <c r="F4125" s="547"/>
      <c r="G4125" s="547">
        <f t="shared" si="130"/>
        <v>0</v>
      </c>
      <c r="H4125" s="547">
        <f t="shared" si="131"/>
        <v>0</v>
      </c>
    </row>
    <row r="4126" spans="1:8" x14ac:dyDescent="0.25">
      <c r="A4126" s="396" t="e">
        <f>"INN."&amp;EIGNIR!$B$3&amp;C4126</f>
        <v>#N/A</v>
      </c>
      <c r="B4126" s="511">
        <f>'Sundurliðun Útlán'!G95</f>
        <v>0</v>
      </c>
      <c r="C4126" s="503" t="s">
        <v>5987</v>
      </c>
      <c r="D4126" s="512"/>
      <c r="F4126" s="547"/>
      <c r="G4126" s="547">
        <f t="shared" si="130"/>
        <v>0</v>
      </c>
      <c r="H4126" s="547">
        <f t="shared" si="131"/>
        <v>0</v>
      </c>
    </row>
    <row r="4127" spans="1:8" x14ac:dyDescent="0.25">
      <c r="A4127" s="396" t="e">
        <f>"INN."&amp;EIGNIR!$B$3&amp;C4127</f>
        <v>#N/A</v>
      </c>
      <c r="B4127" s="511">
        <f>'Sundurliðun Útlán'!G96</f>
        <v>0</v>
      </c>
      <c r="C4127" s="503" t="s">
        <v>5988</v>
      </c>
      <c r="D4127" s="512"/>
      <c r="F4127" s="547"/>
      <c r="G4127" s="547">
        <f t="shared" si="130"/>
        <v>0</v>
      </c>
      <c r="H4127" s="547">
        <f t="shared" si="131"/>
        <v>0</v>
      </c>
    </row>
    <row r="4128" spans="1:8" x14ac:dyDescent="0.25">
      <c r="A4128" s="396" t="e">
        <f>"INN."&amp;EIGNIR!$B$3&amp;C4128</f>
        <v>#N/A</v>
      </c>
      <c r="B4128" s="511">
        <f>'Sundurliðun Útlán'!G97</f>
        <v>0</v>
      </c>
      <c r="C4128" s="503" t="s">
        <v>5989</v>
      </c>
      <c r="D4128" s="512"/>
      <c r="F4128" s="547"/>
      <c r="G4128" s="547">
        <f t="shared" si="130"/>
        <v>0</v>
      </c>
      <c r="H4128" s="547">
        <f t="shared" si="131"/>
        <v>0</v>
      </c>
    </row>
    <row r="4129" spans="1:8" x14ac:dyDescent="0.25">
      <c r="A4129" s="396" t="e">
        <f>"INN."&amp;EIGNIR!$B$3&amp;C4129</f>
        <v>#N/A</v>
      </c>
      <c r="B4129" s="511">
        <f>'Sundurliðun Útlán'!G98</f>
        <v>0</v>
      </c>
      <c r="C4129" s="503" t="s">
        <v>5990</v>
      </c>
      <c r="D4129" s="512"/>
      <c r="F4129" s="547"/>
      <c r="G4129" s="547">
        <f t="shared" si="130"/>
        <v>0</v>
      </c>
      <c r="H4129" s="547">
        <f t="shared" si="131"/>
        <v>0</v>
      </c>
    </row>
    <row r="4130" spans="1:8" x14ac:dyDescent="0.25">
      <c r="A4130" s="396" t="e">
        <f>"INN."&amp;EIGNIR!$B$3&amp;C4130</f>
        <v>#N/A</v>
      </c>
      <c r="B4130" s="511">
        <f>'Sundurliðun Útlán'!G105</f>
        <v>0</v>
      </c>
      <c r="C4130" s="503" t="s">
        <v>5991</v>
      </c>
      <c r="D4130" s="512"/>
      <c r="F4130" s="547"/>
      <c r="G4130" s="547">
        <f t="shared" si="130"/>
        <v>0</v>
      </c>
      <c r="H4130" s="547">
        <f t="shared" si="131"/>
        <v>0</v>
      </c>
    </row>
    <row r="4131" spans="1:8" x14ac:dyDescent="0.25">
      <c r="A4131" s="396" t="e">
        <f>"INN."&amp;EIGNIR!$B$3&amp;C4131</f>
        <v>#N/A</v>
      </c>
      <c r="B4131" s="511">
        <f>'Sundurliðun Útlán'!G119</f>
        <v>0</v>
      </c>
      <c r="C4131" s="503" t="s">
        <v>5992</v>
      </c>
      <c r="D4131" s="512"/>
      <c r="F4131" s="547"/>
      <c r="G4131" s="547">
        <f t="shared" si="130"/>
        <v>0</v>
      </c>
      <c r="H4131" s="547">
        <f t="shared" si="131"/>
        <v>0</v>
      </c>
    </row>
    <row r="4132" spans="1:8" x14ac:dyDescent="0.25">
      <c r="A4132" s="396" t="e">
        <f>"INN."&amp;EIGNIR!$B$3&amp;C4132</f>
        <v>#N/A</v>
      </c>
      <c r="B4132" s="511">
        <f>'Sundurliðun Útlán'!G120</f>
        <v>0</v>
      </c>
      <c r="C4132" s="503" t="s">
        <v>5993</v>
      </c>
      <c r="D4132" s="512"/>
      <c r="F4132" s="547"/>
      <c r="G4132" s="547">
        <f t="shared" si="130"/>
        <v>0</v>
      </c>
      <c r="H4132" s="547">
        <f t="shared" si="131"/>
        <v>0</v>
      </c>
    </row>
    <row r="4133" spans="1:8" x14ac:dyDescent="0.25">
      <c r="A4133" s="396" t="e">
        <f>"INN."&amp;EIGNIR!$B$3&amp;C4133</f>
        <v>#N/A</v>
      </c>
      <c r="B4133" s="511">
        <f>'Sundurliðun Útlán'!G121</f>
        <v>0</v>
      </c>
      <c r="C4133" s="503" t="s">
        <v>5994</v>
      </c>
      <c r="D4133" s="512"/>
      <c r="F4133" s="547"/>
      <c r="G4133" s="547">
        <f t="shared" si="130"/>
        <v>0</v>
      </c>
      <c r="H4133" s="547">
        <f t="shared" si="131"/>
        <v>0</v>
      </c>
    </row>
    <row r="4134" spans="1:8" x14ac:dyDescent="0.25">
      <c r="A4134" s="396" t="e">
        <f>"INN."&amp;EIGNIR!$B$3&amp;C4134</f>
        <v>#N/A</v>
      </c>
      <c r="B4134" s="511">
        <f>'Sundurliðun Útlán'!G122</f>
        <v>0</v>
      </c>
      <c r="C4134" s="503" t="s">
        <v>5995</v>
      </c>
      <c r="D4134" s="512"/>
      <c r="F4134" s="547"/>
      <c r="G4134" s="547">
        <f t="shared" si="130"/>
        <v>0</v>
      </c>
      <c r="H4134" s="547">
        <f t="shared" si="131"/>
        <v>0</v>
      </c>
    </row>
    <row r="4135" spans="1:8" x14ac:dyDescent="0.25">
      <c r="A4135" s="396" t="e">
        <f>"INN."&amp;EIGNIR!$B$3&amp;C4135</f>
        <v>#N/A</v>
      </c>
      <c r="B4135" s="511">
        <f>'Sundurliðun Útlán'!G123</f>
        <v>0</v>
      </c>
      <c r="C4135" s="503" t="s">
        <v>5996</v>
      </c>
      <c r="D4135" s="512"/>
      <c r="F4135" s="547"/>
      <c r="G4135" s="547">
        <f t="shared" si="130"/>
        <v>0</v>
      </c>
      <c r="H4135" s="547">
        <f t="shared" si="131"/>
        <v>0</v>
      </c>
    </row>
    <row r="4136" spans="1:8" x14ac:dyDescent="0.25">
      <c r="A4136" s="396" t="e">
        <f>"INN."&amp;EIGNIR!$B$3&amp;C4136</f>
        <v>#N/A</v>
      </c>
      <c r="B4136" s="511">
        <f>'Sundurliðun Útlán'!G124</f>
        <v>0</v>
      </c>
      <c r="C4136" s="503" t="s">
        <v>5997</v>
      </c>
      <c r="D4136" s="512"/>
      <c r="F4136" s="547"/>
      <c r="G4136" s="547">
        <f t="shared" si="130"/>
        <v>0</v>
      </c>
      <c r="H4136" s="547">
        <f t="shared" si="131"/>
        <v>0</v>
      </c>
    </row>
    <row r="4137" spans="1:8" x14ac:dyDescent="0.25">
      <c r="A4137" s="396" t="e">
        <f>"INN."&amp;EIGNIR!$B$3&amp;C4137</f>
        <v>#N/A</v>
      </c>
      <c r="B4137" s="511">
        <f>'Sundurliðun Útlán'!G125</f>
        <v>0</v>
      </c>
      <c r="C4137" s="503" t="s">
        <v>5998</v>
      </c>
      <c r="D4137" s="512"/>
      <c r="F4137" s="547"/>
      <c r="G4137" s="547">
        <f t="shared" si="130"/>
        <v>0</v>
      </c>
      <c r="H4137" s="547">
        <f t="shared" si="131"/>
        <v>0</v>
      </c>
    </row>
    <row r="4138" spans="1:8" x14ac:dyDescent="0.25">
      <c r="A4138" s="396" t="e">
        <f>"INN."&amp;EIGNIR!$B$3&amp;C4138</f>
        <v>#N/A</v>
      </c>
      <c r="B4138" s="511">
        <f>'Sundurliðun Útlán'!G126</f>
        <v>0</v>
      </c>
      <c r="C4138" s="503" t="s">
        <v>5999</v>
      </c>
      <c r="D4138" s="512"/>
      <c r="F4138" s="547"/>
      <c r="G4138" s="547">
        <f t="shared" si="130"/>
        <v>0</v>
      </c>
      <c r="H4138" s="547">
        <f t="shared" si="131"/>
        <v>0</v>
      </c>
    </row>
    <row r="4139" spans="1:8" x14ac:dyDescent="0.25">
      <c r="A4139" s="396" t="e">
        <f>"INN."&amp;EIGNIR!$B$3&amp;C4139</f>
        <v>#N/A</v>
      </c>
      <c r="B4139" s="511">
        <f>'Sundurliðun Útlán'!G127</f>
        <v>0</v>
      </c>
      <c r="C4139" s="503" t="s">
        <v>6000</v>
      </c>
      <c r="D4139" s="512"/>
      <c r="F4139" s="547"/>
      <c r="G4139" s="547">
        <f t="shared" si="130"/>
        <v>0</v>
      </c>
      <c r="H4139" s="547">
        <f t="shared" si="131"/>
        <v>0</v>
      </c>
    </row>
    <row r="4140" spans="1:8" x14ac:dyDescent="0.25">
      <c r="A4140" s="396" t="e">
        <f>"INN."&amp;EIGNIR!$B$3&amp;C4140</f>
        <v>#N/A</v>
      </c>
      <c r="B4140" s="511">
        <f>'Sundurliðun Útlán'!G128</f>
        <v>0</v>
      </c>
      <c r="C4140" s="503" t="s">
        <v>6001</v>
      </c>
      <c r="D4140" s="512"/>
      <c r="F4140" s="547"/>
      <c r="G4140" s="547">
        <f t="shared" si="130"/>
        <v>0</v>
      </c>
      <c r="H4140" s="547">
        <f t="shared" si="131"/>
        <v>0</v>
      </c>
    </row>
    <row r="4141" spans="1:8" x14ac:dyDescent="0.25">
      <c r="A4141" s="396" t="e">
        <f>"INN."&amp;EIGNIR!$B$3&amp;C4141</f>
        <v>#N/A</v>
      </c>
      <c r="B4141" s="511">
        <f>'Sundurliðun Útlán'!G129</f>
        <v>0</v>
      </c>
      <c r="C4141" s="503" t="s">
        <v>6002</v>
      </c>
      <c r="D4141" s="512"/>
      <c r="F4141" s="547"/>
      <c r="G4141" s="547">
        <f t="shared" si="130"/>
        <v>0</v>
      </c>
      <c r="H4141" s="547">
        <f t="shared" si="131"/>
        <v>0</v>
      </c>
    </row>
    <row r="4142" spans="1:8" x14ac:dyDescent="0.25">
      <c r="A4142" s="396" t="e">
        <f>"INN."&amp;EIGNIR!$B$3&amp;C4142</f>
        <v>#N/A</v>
      </c>
      <c r="B4142" s="511">
        <f>'Sundurliðun Útlán'!G137</f>
        <v>0</v>
      </c>
      <c r="C4142" s="503" t="s">
        <v>6003</v>
      </c>
      <c r="D4142" s="512"/>
      <c r="F4142" s="547"/>
      <c r="G4142" s="547">
        <f t="shared" si="130"/>
        <v>0</v>
      </c>
      <c r="H4142" s="547">
        <f t="shared" si="131"/>
        <v>0</v>
      </c>
    </row>
    <row r="4143" spans="1:8" x14ac:dyDescent="0.25">
      <c r="A4143" s="396" t="e">
        <f>"INN."&amp;EIGNIR!$B$3&amp;C4143</f>
        <v>#N/A</v>
      </c>
      <c r="B4143" s="511">
        <f>'Sundurliðun Útlán'!G151</f>
        <v>0</v>
      </c>
      <c r="C4143" s="503" t="s">
        <v>6004</v>
      </c>
      <c r="D4143" s="512"/>
      <c r="F4143" s="547"/>
      <c r="G4143" s="547">
        <f t="shared" si="130"/>
        <v>0</v>
      </c>
      <c r="H4143" s="547">
        <f t="shared" si="131"/>
        <v>0</v>
      </c>
    </row>
    <row r="4144" spans="1:8" x14ac:dyDescent="0.25">
      <c r="A4144" s="396" t="e">
        <f>"INN."&amp;EIGNIR!$B$3&amp;C4144</f>
        <v>#N/A</v>
      </c>
      <c r="B4144" s="511">
        <f>'Sundurliðun Útlán'!G152</f>
        <v>0</v>
      </c>
      <c r="C4144" s="503" t="s">
        <v>6005</v>
      </c>
      <c r="D4144" s="512"/>
      <c r="F4144" s="547"/>
      <c r="G4144" s="547">
        <f t="shared" si="130"/>
        <v>0</v>
      </c>
      <c r="H4144" s="547">
        <f t="shared" si="131"/>
        <v>0</v>
      </c>
    </row>
    <row r="4145" spans="1:8" x14ac:dyDescent="0.25">
      <c r="A4145" s="396" t="e">
        <f>"INN."&amp;EIGNIR!$B$3&amp;C4145</f>
        <v>#N/A</v>
      </c>
      <c r="B4145" s="511">
        <f>'Sundurliðun Útlán'!G153</f>
        <v>0</v>
      </c>
      <c r="C4145" s="503" t="s">
        <v>6006</v>
      </c>
      <c r="D4145" s="512"/>
      <c r="F4145" s="547"/>
      <c r="G4145" s="547">
        <f t="shared" si="130"/>
        <v>0</v>
      </c>
      <c r="H4145" s="547">
        <f t="shared" si="131"/>
        <v>0</v>
      </c>
    </row>
    <row r="4146" spans="1:8" x14ac:dyDescent="0.25">
      <c r="A4146" s="396" t="e">
        <f>"INN."&amp;EIGNIR!$B$3&amp;C4146</f>
        <v>#N/A</v>
      </c>
      <c r="B4146" s="511">
        <f>'Sundurliðun Útlán'!G154</f>
        <v>0</v>
      </c>
      <c r="C4146" s="503" t="s">
        <v>6007</v>
      </c>
      <c r="D4146" s="512"/>
      <c r="F4146" s="547"/>
      <c r="G4146" s="547">
        <f t="shared" si="130"/>
        <v>0</v>
      </c>
      <c r="H4146" s="547">
        <f t="shared" si="131"/>
        <v>0</v>
      </c>
    </row>
    <row r="4147" spans="1:8" x14ac:dyDescent="0.25">
      <c r="A4147" s="396" t="e">
        <f>"INN."&amp;EIGNIR!$B$3&amp;C4147</f>
        <v>#N/A</v>
      </c>
      <c r="B4147" s="511">
        <f>'Sundurliðun Útlán'!G155</f>
        <v>0</v>
      </c>
      <c r="C4147" s="503" t="s">
        <v>6008</v>
      </c>
      <c r="D4147" s="512"/>
      <c r="F4147" s="547"/>
      <c r="G4147" s="547">
        <f t="shared" si="130"/>
        <v>0</v>
      </c>
      <c r="H4147" s="547">
        <f t="shared" si="131"/>
        <v>0</v>
      </c>
    </row>
    <row r="4148" spans="1:8" x14ac:dyDescent="0.25">
      <c r="A4148" s="396" t="e">
        <f>"INN."&amp;EIGNIR!$B$3&amp;C4148</f>
        <v>#N/A</v>
      </c>
      <c r="B4148" s="511">
        <f>'Sundurliðun Útlán'!G156</f>
        <v>0</v>
      </c>
      <c r="C4148" s="503" t="s">
        <v>6009</v>
      </c>
      <c r="D4148" s="512"/>
      <c r="F4148" s="547"/>
      <c r="G4148" s="547">
        <f t="shared" si="130"/>
        <v>0</v>
      </c>
      <c r="H4148" s="547">
        <f t="shared" si="131"/>
        <v>0</v>
      </c>
    </row>
    <row r="4149" spans="1:8" x14ac:dyDescent="0.25">
      <c r="A4149" s="396" t="e">
        <f>"INN."&amp;EIGNIR!$B$3&amp;C4149</f>
        <v>#N/A</v>
      </c>
      <c r="B4149" s="511">
        <f>'Sundurliðun Útlán'!G157</f>
        <v>0</v>
      </c>
      <c r="C4149" s="503" t="s">
        <v>6010</v>
      </c>
      <c r="D4149" s="512"/>
      <c r="F4149" s="547"/>
      <c r="G4149" s="547">
        <f t="shared" si="130"/>
        <v>0</v>
      </c>
      <c r="H4149" s="547">
        <f t="shared" si="131"/>
        <v>0</v>
      </c>
    </row>
    <row r="4150" spans="1:8" x14ac:dyDescent="0.25">
      <c r="A4150" s="396" t="e">
        <f>"INN."&amp;EIGNIR!$B$3&amp;C4150</f>
        <v>#N/A</v>
      </c>
      <c r="B4150" s="511">
        <f>'Sundurliðun Útlán'!G158</f>
        <v>0</v>
      </c>
      <c r="C4150" s="503" t="s">
        <v>6011</v>
      </c>
      <c r="D4150" s="512"/>
      <c r="F4150" s="547"/>
      <c r="G4150" s="547">
        <f t="shared" si="130"/>
        <v>0</v>
      </c>
      <c r="H4150" s="547">
        <f t="shared" si="131"/>
        <v>0</v>
      </c>
    </row>
    <row r="4151" spans="1:8" x14ac:dyDescent="0.25">
      <c r="A4151" s="396" t="e">
        <f>"INN."&amp;EIGNIR!$B$3&amp;C4151</f>
        <v>#N/A</v>
      </c>
      <c r="B4151" s="511">
        <f>'Sundurliðun Útlán'!G159</f>
        <v>0</v>
      </c>
      <c r="C4151" s="503" t="s">
        <v>6012</v>
      </c>
      <c r="D4151" s="512"/>
      <c r="F4151" s="547"/>
      <c r="G4151" s="547">
        <f t="shared" si="130"/>
        <v>0</v>
      </c>
      <c r="H4151" s="547">
        <f t="shared" si="131"/>
        <v>0</v>
      </c>
    </row>
    <row r="4152" spans="1:8" x14ac:dyDescent="0.25">
      <c r="A4152" s="396" t="e">
        <f>"INN."&amp;EIGNIR!$B$3&amp;C4152</f>
        <v>#N/A</v>
      </c>
      <c r="B4152" s="511">
        <f>'Sundurliðun Útlán'!G160</f>
        <v>0</v>
      </c>
      <c r="C4152" s="503" t="s">
        <v>6013</v>
      </c>
      <c r="D4152" s="512"/>
      <c r="F4152" s="547"/>
      <c r="G4152" s="547">
        <f t="shared" si="130"/>
        <v>0</v>
      </c>
      <c r="H4152" s="547">
        <f t="shared" si="131"/>
        <v>0</v>
      </c>
    </row>
    <row r="4153" spans="1:8" x14ac:dyDescent="0.25">
      <c r="A4153" s="396" t="e">
        <f>"INN."&amp;EIGNIR!$B$3&amp;C4153</f>
        <v>#N/A</v>
      </c>
      <c r="B4153" s="511">
        <f>'Sundurliðun Útlán'!G161</f>
        <v>0</v>
      </c>
      <c r="C4153" s="503" t="s">
        <v>6014</v>
      </c>
      <c r="D4153" s="512"/>
      <c r="F4153" s="547"/>
      <c r="G4153" s="547">
        <f t="shared" si="130"/>
        <v>0</v>
      </c>
      <c r="H4153" s="547">
        <f t="shared" si="131"/>
        <v>0</v>
      </c>
    </row>
    <row r="4154" spans="1:8" x14ac:dyDescent="0.25">
      <c r="A4154" s="396" t="e">
        <f>"INN."&amp;EIGNIR!$B$3&amp;C4154</f>
        <v>#N/A</v>
      </c>
      <c r="B4154" s="511">
        <f>'Sundurliðun Útlán'!G169</f>
        <v>0</v>
      </c>
      <c r="C4154" s="503" t="s">
        <v>6015</v>
      </c>
      <c r="D4154" s="512"/>
      <c r="F4154" s="547"/>
      <c r="G4154" s="547">
        <f t="shared" si="130"/>
        <v>0</v>
      </c>
      <c r="H4154" s="547">
        <f t="shared" si="131"/>
        <v>0</v>
      </c>
    </row>
    <row r="4155" spans="1:8" x14ac:dyDescent="0.25">
      <c r="A4155" s="396" t="e">
        <f>"INN."&amp;EIGNIR!$B$3&amp;C4155</f>
        <v>#N/A</v>
      </c>
      <c r="B4155" s="511">
        <f>'Sundurliðun Útlán'!G183</f>
        <v>0</v>
      </c>
      <c r="C4155" s="503" t="s">
        <v>6016</v>
      </c>
      <c r="D4155" s="512"/>
      <c r="F4155" s="547"/>
      <c r="G4155" s="547">
        <f t="shared" si="130"/>
        <v>0</v>
      </c>
      <c r="H4155" s="547">
        <f t="shared" si="131"/>
        <v>0</v>
      </c>
    </row>
    <row r="4156" spans="1:8" x14ac:dyDescent="0.25">
      <c r="A4156" s="396" t="e">
        <f>"INN."&amp;EIGNIR!$B$3&amp;C4156</f>
        <v>#N/A</v>
      </c>
      <c r="B4156" s="511">
        <f>'Sundurliðun Útlán'!G184</f>
        <v>0</v>
      </c>
      <c r="C4156" s="503" t="s">
        <v>6017</v>
      </c>
      <c r="D4156" s="512"/>
      <c r="F4156" s="547"/>
      <c r="G4156" s="547">
        <f t="shared" si="130"/>
        <v>0</v>
      </c>
      <c r="H4156" s="547">
        <f t="shared" si="131"/>
        <v>0</v>
      </c>
    </row>
    <row r="4157" spans="1:8" x14ac:dyDescent="0.25">
      <c r="A4157" s="396" t="e">
        <f>"INN."&amp;EIGNIR!$B$3&amp;C4157</f>
        <v>#N/A</v>
      </c>
      <c r="B4157" s="511">
        <f>'Sundurliðun Útlán'!G185</f>
        <v>0</v>
      </c>
      <c r="C4157" s="503" t="s">
        <v>6018</v>
      </c>
      <c r="D4157" s="512"/>
      <c r="F4157" s="547"/>
      <c r="G4157" s="547">
        <f t="shared" si="130"/>
        <v>0</v>
      </c>
      <c r="H4157" s="547">
        <f t="shared" si="131"/>
        <v>0</v>
      </c>
    </row>
    <row r="4158" spans="1:8" x14ac:dyDescent="0.25">
      <c r="A4158" s="396" t="e">
        <f>"INN."&amp;EIGNIR!$B$3&amp;C4158</f>
        <v>#N/A</v>
      </c>
      <c r="B4158" s="511">
        <f>'Sundurliðun Útlán'!G186</f>
        <v>0</v>
      </c>
      <c r="C4158" s="503" t="s">
        <v>6019</v>
      </c>
      <c r="D4158" s="512"/>
      <c r="F4158" s="547"/>
      <c r="G4158" s="547">
        <f t="shared" si="130"/>
        <v>0</v>
      </c>
      <c r="H4158" s="547">
        <f t="shared" si="131"/>
        <v>0</v>
      </c>
    </row>
    <row r="4159" spans="1:8" x14ac:dyDescent="0.25">
      <c r="A4159" s="396" t="e">
        <f>"INN."&amp;EIGNIR!$B$3&amp;C4159</f>
        <v>#N/A</v>
      </c>
      <c r="B4159" s="511">
        <f>'Sundurliðun Útlán'!G187</f>
        <v>0</v>
      </c>
      <c r="C4159" s="503" t="s">
        <v>6020</v>
      </c>
      <c r="D4159" s="512"/>
      <c r="F4159" s="547"/>
      <c r="G4159" s="547">
        <f t="shared" si="130"/>
        <v>0</v>
      </c>
      <c r="H4159" s="547">
        <f t="shared" si="131"/>
        <v>0</v>
      </c>
    </row>
    <row r="4160" spans="1:8" x14ac:dyDescent="0.25">
      <c r="A4160" s="396" t="e">
        <f>"INN."&amp;EIGNIR!$B$3&amp;C4160</f>
        <v>#N/A</v>
      </c>
      <c r="B4160" s="511">
        <f>'Sundurliðun Útlán'!G188</f>
        <v>0</v>
      </c>
      <c r="C4160" s="503" t="s">
        <v>6021</v>
      </c>
      <c r="D4160" s="512"/>
      <c r="F4160" s="547"/>
      <c r="G4160" s="547">
        <f t="shared" ref="G4160:G4223" si="132">+F4160-B4160</f>
        <v>0</v>
      </c>
      <c r="H4160" s="547">
        <f t="shared" si="131"/>
        <v>0</v>
      </c>
    </row>
    <row r="4161" spans="1:8" x14ac:dyDescent="0.25">
      <c r="A4161" s="396" t="e">
        <f>"INN."&amp;EIGNIR!$B$3&amp;C4161</f>
        <v>#N/A</v>
      </c>
      <c r="B4161" s="511">
        <f>'Sundurliðun Útlán'!G189</f>
        <v>0</v>
      </c>
      <c r="C4161" s="503" t="s">
        <v>6022</v>
      </c>
      <c r="D4161" s="512"/>
      <c r="F4161" s="547"/>
      <c r="G4161" s="547">
        <f t="shared" si="132"/>
        <v>0</v>
      </c>
      <c r="H4161" s="547">
        <f t="shared" ref="H4161:H4224" si="133">+ABS(G4161)</f>
        <v>0</v>
      </c>
    </row>
    <row r="4162" spans="1:8" x14ac:dyDescent="0.25">
      <c r="A4162" s="396" t="e">
        <f>"INN."&amp;EIGNIR!$B$3&amp;C4162</f>
        <v>#N/A</v>
      </c>
      <c r="B4162" s="511">
        <f>'Sundurliðun Útlán'!G190</f>
        <v>0</v>
      </c>
      <c r="C4162" s="503" t="s">
        <v>6023</v>
      </c>
      <c r="D4162" s="512"/>
      <c r="F4162" s="547"/>
      <c r="G4162" s="547">
        <f t="shared" si="132"/>
        <v>0</v>
      </c>
      <c r="H4162" s="547">
        <f t="shared" si="133"/>
        <v>0</v>
      </c>
    </row>
    <row r="4163" spans="1:8" x14ac:dyDescent="0.25">
      <c r="A4163" s="396" t="e">
        <f>"INN."&amp;EIGNIR!$B$3&amp;C4163</f>
        <v>#N/A</v>
      </c>
      <c r="B4163" s="511">
        <f>'Sundurliðun Útlán'!G191</f>
        <v>0</v>
      </c>
      <c r="C4163" s="503" t="s">
        <v>6024</v>
      </c>
      <c r="D4163" s="512"/>
      <c r="F4163" s="547"/>
      <c r="G4163" s="547">
        <f t="shared" si="132"/>
        <v>0</v>
      </c>
      <c r="H4163" s="547">
        <f t="shared" si="133"/>
        <v>0</v>
      </c>
    </row>
    <row r="4164" spans="1:8" x14ac:dyDescent="0.25">
      <c r="A4164" s="396" t="e">
        <f>"INN."&amp;EIGNIR!$B$3&amp;C4164</f>
        <v>#N/A</v>
      </c>
      <c r="B4164" s="511">
        <f>'Sundurliðun Útlán'!G192</f>
        <v>0</v>
      </c>
      <c r="C4164" s="503" t="s">
        <v>6025</v>
      </c>
      <c r="D4164" s="512"/>
      <c r="F4164" s="547"/>
      <c r="G4164" s="547">
        <f t="shared" si="132"/>
        <v>0</v>
      </c>
      <c r="H4164" s="547">
        <f t="shared" si="133"/>
        <v>0</v>
      </c>
    </row>
    <row r="4165" spans="1:8" x14ac:dyDescent="0.25">
      <c r="A4165" s="396" t="e">
        <f>"INN."&amp;EIGNIR!$B$3&amp;C4165</f>
        <v>#N/A</v>
      </c>
      <c r="B4165" s="511">
        <f>'Sundurliðun Útlán'!G193</f>
        <v>0</v>
      </c>
      <c r="C4165" s="503" t="s">
        <v>6026</v>
      </c>
      <c r="D4165" s="512"/>
      <c r="F4165" s="547"/>
      <c r="G4165" s="547">
        <f t="shared" si="132"/>
        <v>0</v>
      </c>
      <c r="H4165" s="547">
        <f t="shared" si="133"/>
        <v>0</v>
      </c>
    </row>
    <row r="4166" spans="1:8" x14ac:dyDescent="0.25">
      <c r="A4166" s="396" t="e">
        <f>"INN."&amp;EIGNIR!$B$3&amp;C4166</f>
        <v>#N/A</v>
      </c>
      <c r="B4166" s="511">
        <f>'Sundurliðun Útlán'!G234</f>
        <v>0</v>
      </c>
      <c r="C4166" s="503" t="s">
        <v>6027</v>
      </c>
      <c r="D4166" s="512"/>
      <c r="F4166" s="547"/>
      <c r="G4166" s="547">
        <f t="shared" si="132"/>
        <v>0</v>
      </c>
      <c r="H4166" s="547">
        <f t="shared" si="133"/>
        <v>0</v>
      </c>
    </row>
    <row r="4167" spans="1:8" x14ac:dyDescent="0.25">
      <c r="A4167" s="396" t="e">
        <f>"INN."&amp;EIGNIR!$B$3&amp;C4167</f>
        <v>#N/A</v>
      </c>
      <c r="B4167" s="511">
        <f>'Sundurliðun Útlán'!G235</f>
        <v>0</v>
      </c>
      <c r="C4167" s="503" t="s">
        <v>6028</v>
      </c>
      <c r="D4167" s="512"/>
      <c r="F4167" s="547"/>
      <c r="G4167" s="547">
        <f t="shared" si="132"/>
        <v>0</v>
      </c>
      <c r="H4167" s="547">
        <f t="shared" si="133"/>
        <v>0</v>
      </c>
    </row>
    <row r="4168" spans="1:8" x14ac:dyDescent="0.25">
      <c r="A4168" s="396" t="e">
        <f>"INN."&amp;EIGNIR!$B$3&amp;C4168</f>
        <v>#N/A</v>
      </c>
      <c r="B4168" s="511">
        <f>'Sundurliðun Útlán'!G236</f>
        <v>0</v>
      </c>
      <c r="C4168" s="503" t="s">
        <v>6029</v>
      </c>
      <c r="D4168" s="512"/>
      <c r="F4168" s="547"/>
      <c r="G4168" s="547">
        <f t="shared" si="132"/>
        <v>0</v>
      </c>
      <c r="H4168" s="547">
        <f t="shared" si="133"/>
        <v>0</v>
      </c>
    </row>
    <row r="4169" spans="1:8" x14ac:dyDescent="0.25">
      <c r="A4169" s="396" t="e">
        <f>"INN."&amp;EIGNIR!$B$3&amp;C4169</f>
        <v>#N/A</v>
      </c>
      <c r="B4169" s="511">
        <f>'Sundurliðun Útlán'!G237</f>
        <v>0</v>
      </c>
      <c r="C4169" s="503" t="s">
        <v>6030</v>
      </c>
      <c r="D4169" s="512"/>
      <c r="F4169" s="547"/>
      <c r="G4169" s="547">
        <f t="shared" si="132"/>
        <v>0</v>
      </c>
      <c r="H4169" s="547">
        <f t="shared" si="133"/>
        <v>0</v>
      </c>
    </row>
    <row r="4170" spans="1:8" x14ac:dyDescent="0.25">
      <c r="A4170" s="396" t="e">
        <f>"INN."&amp;EIGNIR!$B$3&amp;C4170</f>
        <v>#N/A</v>
      </c>
      <c r="B4170" s="511">
        <f>'Sundurliðun Útlán'!G238</f>
        <v>0</v>
      </c>
      <c r="C4170" s="503" t="s">
        <v>6031</v>
      </c>
      <c r="D4170" s="512"/>
      <c r="F4170" s="547"/>
      <c r="G4170" s="547">
        <f t="shared" si="132"/>
        <v>0</v>
      </c>
      <c r="H4170" s="547">
        <f t="shared" si="133"/>
        <v>0</v>
      </c>
    </row>
    <row r="4171" spans="1:8" x14ac:dyDescent="0.25">
      <c r="A4171" s="396" t="e">
        <f>"INN."&amp;EIGNIR!$B$3&amp;C4171</f>
        <v>#N/A</v>
      </c>
      <c r="B4171" s="511">
        <f>'Sundurliðun Útlán'!G239</f>
        <v>0</v>
      </c>
      <c r="C4171" s="503" t="s">
        <v>6032</v>
      </c>
      <c r="D4171" s="512"/>
      <c r="F4171" s="547"/>
      <c r="G4171" s="547">
        <f t="shared" si="132"/>
        <v>0</v>
      </c>
      <c r="H4171" s="547">
        <f t="shared" si="133"/>
        <v>0</v>
      </c>
    </row>
    <row r="4172" spans="1:8" x14ac:dyDescent="0.25">
      <c r="A4172" s="396" t="e">
        <f>"INN."&amp;EIGNIR!$B$3&amp;C4172</f>
        <v>#N/A</v>
      </c>
      <c r="B4172" s="511">
        <f>'Sundurliðun Útlán'!G240</f>
        <v>0</v>
      </c>
      <c r="C4172" s="503" t="s">
        <v>6033</v>
      </c>
      <c r="D4172" s="512"/>
      <c r="F4172" s="547"/>
      <c r="G4172" s="547">
        <f t="shared" si="132"/>
        <v>0</v>
      </c>
      <c r="H4172" s="547">
        <f t="shared" si="133"/>
        <v>0</v>
      </c>
    </row>
    <row r="4173" spans="1:8" x14ac:dyDescent="0.25">
      <c r="A4173" s="396" t="e">
        <f>"INN."&amp;EIGNIR!$B$3&amp;C4173</f>
        <v>#N/A</v>
      </c>
      <c r="B4173" s="511">
        <f>'Sundurliðun Útlán'!G241</f>
        <v>0</v>
      </c>
      <c r="C4173" s="503" t="s">
        <v>6034</v>
      </c>
      <c r="D4173" s="512"/>
      <c r="F4173" s="547"/>
      <c r="G4173" s="547">
        <f t="shared" si="132"/>
        <v>0</v>
      </c>
      <c r="H4173" s="547">
        <f t="shared" si="133"/>
        <v>0</v>
      </c>
    </row>
    <row r="4174" spans="1:8" x14ac:dyDescent="0.25">
      <c r="A4174" s="396" t="e">
        <f>"INN."&amp;EIGNIR!$B$3&amp;C4174</f>
        <v>#N/A</v>
      </c>
      <c r="B4174" s="511">
        <f>'Sundurliðun Útlán'!G242</f>
        <v>0</v>
      </c>
      <c r="C4174" s="503" t="s">
        <v>6035</v>
      </c>
      <c r="D4174" s="512"/>
      <c r="F4174" s="547"/>
      <c r="G4174" s="547">
        <f t="shared" si="132"/>
        <v>0</v>
      </c>
      <c r="H4174" s="547">
        <f t="shared" si="133"/>
        <v>0</v>
      </c>
    </row>
    <row r="4175" spans="1:8" x14ac:dyDescent="0.25">
      <c r="A4175" s="396" t="e">
        <f>"INN."&amp;EIGNIR!$B$3&amp;C4175</f>
        <v>#N/A</v>
      </c>
      <c r="B4175" s="511">
        <f>'Sundurliðun Útlán'!G243</f>
        <v>0</v>
      </c>
      <c r="C4175" s="503" t="s">
        <v>6036</v>
      </c>
      <c r="D4175" s="512"/>
      <c r="F4175" s="547"/>
      <c r="G4175" s="547">
        <f t="shared" si="132"/>
        <v>0</v>
      </c>
      <c r="H4175" s="547">
        <f t="shared" si="133"/>
        <v>0</v>
      </c>
    </row>
    <row r="4176" spans="1:8" x14ac:dyDescent="0.25">
      <c r="A4176" s="396" t="e">
        <f>"INN."&amp;EIGNIR!$B$3&amp;C4176</f>
        <v>#N/A</v>
      </c>
      <c r="B4176" s="511">
        <f>'Sundurliðun Útlán'!G244</f>
        <v>0</v>
      </c>
      <c r="C4176" s="503" t="s">
        <v>6037</v>
      </c>
      <c r="D4176" s="512"/>
      <c r="F4176" s="547"/>
      <c r="G4176" s="547">
        <f t="shared" si="132"/>
        <v>0</v>
      </c>
      <c r="H4176" s="547">
        <f t="shared" si="133"/>
        <v>0</v>
      </c>
    </row>
    <row r="4177" spans="1:8" x14ac:dyDescent="0.25">
      <c r="A4177" s="396" t="e">
        <f>"INN."&amp;EIGNIR!$B$3&amp;C4177</f>
        <v>#N/A</v>
      </c>
      <c r="B4177" s="511">
        <f>'Sundurliðun Útlán'!G245</f>
        <v>0</v>
      </c>
      <c r="C4177" s="503" t="s">
        <v>6038</v>
      </c>
      <c r="D4177" s="512"/>
      <c r="F4177" s="547"/>
      <c r="G4177" s="547">
        <f t="shared" si="132"/>
        <v>0</v>
      </c>
      <c r="H4177" s="547">
        <f t="shared" si="133"/>
        <v>0</v>
      </c>
    </row>
    <row r="4178" spans="1:8" x14ac:dyDescent="0.25">
      <c r="A4178" s="396" t="e">
        <f>"INN."&amp;EIGNIR!$B$3&amp;C4178</f>
        <v>#N/A</v>
      </c>
      <c r="B4178" s="511">
        <f>'Sundurliðun Útlán'!G246</f>
        <v>0</v>
      </c>
      <c r="C4178" s="503" t="s">
        <v>6039</v>
      </c>
      <c r="D4178" s="512"/>
      <c r="F4178" s="547"/>
      <c r="G4178" s="547">
        <f t="shared" si="132"/>
        <v>0</v>
      </c>
      <c r="H4178" s="547">
        <f t="shared" si="133"/>
        <v>0</v>
      </c>
    </row>
    <row r="4179" spans="1:8" x14ac:dyDescent="0.25">
      <c r="A4179" s="396" t="e">
        <f>"INN."&amp;EIGNIR!$B$3&amp;C4179</f>
        <v>#N/A</v>
      </c>
      <c r="B4179" s="511">
        <f>'Sundurliðun Útlán'!G247</f>
        <v>0</v>
      </c>
      <c r="C4179" s="503" t="s">
        <v>6040</v>
      </c>
      <c r="D4179" s="512"/>
      <c r="F4179" s="547"/>
      <c r="G4179" s="547">
        <f t="shared" si="132"/>
        <v>0</v>
      </c>
      <c r="H4179" s="547">
        <f t="shared" si="133"/>
        <v>0</v>
      </c>
    </row>
    <row r="4180" spans="1:8" x14ac:dyDescent="0.25">
      <c r="A4180" s="396" t="e">
        <f>"INN."&amp;EIGNIR!$B$3&amp;C4180</f>
        <v>#N/A</v>
      </c>
      <c r="B4180" s="511">
        <f>'Sundurliðun Útlán'!G248</f>
        <v>0</v>
      </c>
      <c r="C4180" s="503" t="s">
        <v>6041</v>
      </c>
      <c r="D4180" s="512"/>
      <c r="F4180" s="547"/>
      <c r="G4180" s="547">
        <f t="shared" si="132"/>
        <v>0</v>
      </c>
      <c r="H4180" s="547">
        <f t="shared" si="133"/>
        <v>0</v>
      </c>
    </row>
    <row r="4181" spans="1:8" x14ac:dyDescent="0.25">
      <c r="A4181" s="396" t="e">
        <f>"INN."&amp;EIGNIR!$B$3&amp;C4181</f>
        <v>#N/A</v>
      </c>
      <c r="B4181" s="511">
        <f>'Sundurliðun Útlán'!G249</f>
        <v>0</v>
      </c>
      <c r="C4181" s="503" t="s">
        <v>6042</v>
      </c>
      <c r="D4181" s="512"/>
      <c r="F4181" s="547"/>
      <c r="G4181" s="547">
        <f t="shared" si="132"/>
        <v>0</v>
      </c>
      <c r="H4181" s="547">
        <f t="shared" si="133"/>
        <v>0</v>
      </c>
    </row>
    <row r="4182" spans="1:8" x14ac:dyDescent="0.25">
      <c r="A4182" s="396" t="e">
        <f>"INN."&amp;EIGNIR!$B$3&amp;C4182</f>
        <v>#N/A</v>
      </c>
      <c r="B4182" s="511">
        <f>'Sundurliðun Útlán'!G250</f>
        <v>0</v>
      </c>
      <c r="C4182" s="503" t="s">
        <v>6043</v>
      </c>
      <c r="D4182" s="512"/>
      <c r="F4182" s="547"/>
      <c r="G4182" s="547">
        <f t="shared" si="132"/>
        <v>0</v>
      </c>
      <c r="H4182" s="547">
        <f t="shared" si="133"/>
        <v>0</v>
      </c>
    </row>
    <row r="4183" spans="1:8" x14ac:dyDescent="0.25">
      <c r="A4183" s="396" t="e">
        <f>"INN."&amp;EIGNIR!$B$3&amp;C4183</f>
        <v>#N/A</v>
      </c>
      <c r="B4183" s="511">
        <f>'Sundurliðun Útlán'!G251</f>
        <v>0</v>
      </c>
      <c r="C4183" s="503" t="s">
        <v>6044</v>
      </c>
      <c r="D4183" s="512"/>
      <c r="F4183" s="547"/>
      <c r="G4183" s="547">
        <f t="shared" si="132"/>
        <v>0</v>
      </c>
      <c r="H4183" s="547">
        <f t="shared" si="133"/>
        <v>0</v>
      </c>
    </row>
    <row r="4184" spans="1:8" x14ac:dyDescent="0.25">
      <c r="A4184" s="396" t="e">
        <f>"INN."&amp;EIGNIR!$B$3&amp;C4184</f>
        <v>#N/A</v>
      </c>
      <c r="B4184" s="511">
        <f>'Sundurliðun Útlán'!G252</f>
        <v>0</v>
      </c>
      <c r="C4184" s="503" t="s">
        <v>6045</v>
      </c>
      <c r="D4184" s="512"/>
      <c r="F4184" s="547"/>
      <c r="G4184" s="547">
        <f t="shared" si="132"/>
        <v>0</v>
      </c>
      <c r="H4184" s="547">
        <f t="shared" si="133"/>
        <v>0</v>
      </c>
    </row>
    <row r="4185" spans="1:8" x14ac:dyDescent="0.25">
      <c r="A4185" s="396" t="e">
        <f>"INN."&amp;EIGNIR!$B$3&amp;C4185</f>
        <v>#N/A</v>
      </c>
      <c r="B4185" s="511">
        <f>'Sundurliðun Útlán'!G253</f>
        <v>0</v>
      </c>
      <c r="C4185" s="503" t="s">
        <v>6046</v>
      </c>
      <c r="D4185" s="512"/>
      <c r="F4185" s="547"/>
      <c r="G4185" s="547">
        <f t="shared" si="132"/>
        <v>0</v>
      </c>
      <c r="H4185" s="547">
        <f t="shared" si="133"/>
        <v>0</v>
      </c>
    </row>
    <row r="4186" spans="1:8" x14ac:dyDescent="0.25">
      <c r="A4186" s="396" t="e">
        <f>"INN."&amp;EIGNIR!$B$3&amp;C4186</f>
        <v>#N/A</v>
      </c>
      <c r="B4186" s="511">
        <f>'Sundurliðun Útlán'!G254</f>
        <v>0</v>
      </c>
      <c r="C4186" s="503" t="s">
        <v>6047</v>
      </c>
      <c r="D4186" s="512"/>
      <c r="F4186" s="547"/>
      <c r="G4186" s="547">
        <f t="shared" si="132"/>
        <v>0</v>
      </c>
      <c r="H4186" s="547">
        <f t="shared" si="133"/>
        <v>0</v>
      </c>
    </row>
    <row r="4187" spans="1:8" x14ac:dyDescent="0.25">
      <c r="A4187" s="396" t="e">
        <f>"INN."&amp;EIGNIR!$B$3&amp;C4187</f>
        <v>#N/A</v>
      </c>
      <c r="B4187" s="511">
        <f>'Sundurliðun Útlán'!G255</f>
        <v>0</v>
      </c>
      <c r="C4187" s="503" t="s">
        <v>6048</v>
      </c>
      <c r="D4187" s="512"/>
      <c r="F4187" s="547"/>
      <c r="G4187" s="547">
        <f t="shared" si="132"/>
        <v>0</v>
      </c>
      <c r="H4187" s="547">
        <f t="shared" si="133"/>
        <v>0</v>
      </c>
    </row>
    <row r="4188" spans="1:8" x14ac:dyDescent="0.25">
      <c r="A4188" s="396" t="e">
        <f>"INN."&amp;EIGNIR!$B$3&amp;C4188</f>
        <v>#N/A</v>
      </c>
      <c r="B4188" s="511">
        <f>'Sundurliðun Útlán'!G256</f>
        <v>0</v>
      </c>
      <c r="C4188" s="503" t="s">
        <v>6049</v>
      </c>
      <c r="D4188" s="512"/>
      <c r="F4188" s="547"/>
      <c r="G4188" s="547">
        <f t="shared" si="132"/>
        <v>0</v>
      </c>
      <c r="H4188" s="547">
        <f t="shared" si="133"/>
        <v>0</v>
      </c>
    </row>
    <row r="4189" spans="1:8" x14ac:dyDescent="0.25">
      <c r="A4189" s="396" t="e">
        <f>"INN."&amp;EIGNIR!$B$3&amp;C4189</f>
        <v>#N/A</v>
      </c>
      <c r="B4189" s="511">
        <f>'Sundurliðun Útlán'!G257</f>
        <v>0</v>
      </c>
      <c r="C4189" s="503" t="s">
        <v>6050</v>
      </c>
      <c r="D4189" s="512"/>
      <c r="F4189" s="547"/>
      <c r="G4189" s="547">
        <f t="shared" si="132"/>
        <v>0</v>
      </c>
      <c r="H4189" s="547">
        <f t="shared" si="133"/>
        <v>0</v>
      </c>
    </row>
    <row r="4190" spans="1:8" x14ac:dyDescent="0.25">
      <c r="A4190" s="396" t="e">
        <f>"INN."&amp;EIGNIR!$B$3&amp;C4190</f>
        <v>#N/A</v>
      </c>
      <c r="B4190" s="511">
        <f>'Sundurliðun Útlán'!G258</f>
        <v>0</v>
      </c>
      <c r="C4190" s="503" t="s">
        <v>6051</v>
      </c>
      <c r="D4190" s="512"/>
      <c r="F4190" s="547"/>
      <c r="G4190" s="547">
        <f t="shared" si="132"/>
        <v>0</v>
      </c>
      <c r="H4190" s="547">
        <f t="shared" si="133"/>
        <v>0</v>
      </c>
    </row>
    <row r="4191" spans="1:8" x14ac:dyDescent="0.25">
      <c r="A4191" s="396" t="e">
        <f>"INN."&amp;EIGNIR!$B$3&amp;C4191</f>
        <v>#N/A</v>
      </c>
      <c r="B4191" s="511">
        <f>'Sundurliðun Útlán'!H5</f>
        <v>0</v>
      </c>
      <c r="C4191" s="503" t="s">
        <v>6052</v>
      </c>
      <c r="D4191" s="512" t="s">
        <v>6058</v>
      </c>
      <c r="F4191" s="547"/>
      <c r="G4191" s="547">
        <f t="shared" si="132"/>
        <v>0</v>
      </c>
      <c r="H4191" s="547">
        <f t="shared" si="133"/>
        <v>0</v>
      </c>
    </row>
    <row r="4192" spans="1:8" x14ac:dyDescent="0.25">
      <c r="A4192" s="396" t="e">
        <f>"INN."&amp;EIGNIR!$B$3&amp;C4192</f>
        <v>#N/A</v>
      </c>
      <c r="B4192" s="511">
        <f>'Sundurliðun Útlán'!H6</f>
        <v>0</v>
      </c>
      <c r="C4192" s="503" t="s">
        <v>6053</v>
      </c>
      <c r="D4192" s="512"/>
      <c r="F4192" s="547"/>
      <c r="G4192" s="547">
        <f t="shared" si="132"/>
        <v>0</v>
      </c>
      <c r="H4192" s="547">
        <f t="shared" si="133"/>
        <v>0</v>
      </c>
    </row>
    <row r="4193" spans="1:8" x14ac:dyDescent="0.25">
      <c r="A4193" s="396" t="e">
        <f>"INN."&amp;EIGNIR!$B$3&amp;C4193</f>
        <v>#N/A</v>
      </c>
      <c r="B4193" s="511">
        <f>'Sundurliðun Útlán'!H7</f>
        <v>0</v>
      </c>
      <c r="C4193" s="503" t="s">
        <v>6054</v>
      </c>
      <c r="D4193" s="512"/>
      <c r="F4193" s="547"/>
      <c r="G4193" s="547">
        <f t="shared" si="132"/>
        <v>0</v>
      </c>
      <c r="H4193" s="547">
        <f t="shared" si="133"/>
        <v>0</v>
      </c>
    </row>
    <row r="4194" spans="1:8" x14ac:dyDescent="0.25">
      <c r="A4194" s="396" t="e">
        <f>"INN."&amp;EIGNIR!$B$3&amp;C4194</f>
        <v>#N/A</v>
      </c>
      <c r="B4194" s="511">
        <f>'Sundurliðun Útlán'!H8</f>
        <v>0</v>
      </c>
      <c r="C4194" s="503" t="s">
        <v>6055</v>
      </c>
      <c r="D4194" s="512"/>
      <c r="F4194" s="547"/>
      <c r="G4194" s="547">
        <f t="shared" si="132"/>
        <v>0</v>
      </c>
      <c r="H4194" s="547">
        <f t="shared" si="133"/>
        <v>0</v>
      </c>
    </row>
    <row r="4195" spans="1:8" x14ac:dyDescent="0.25">
      <c r="A4195" s="396" t="e">
        <f>"INN."&amp;EIGNIR!$B$3&amp;C4195</f>
        <v>#N/A</v>
      </c>
      <c r="B4195" s="511">
        <f>'Sundurliðun Útlán'!H9</f>
        <v>0</v>
      </c>
      <c r="C4195" s="503" t="s">
        <v>6056</v>
      </c>
      <c r="D4195" s="512"/>
      <c r="F4195" s="547"/>
      <c r="G4195" s="547">
        <f t="shared" si="132"/>
        <v>0</v>
      </c>
      <c r="H4195" s="547">
        <f t="shared" si="133"/>
        <v>0</v>
      </c>
    </row>
    <row r="4196" spans="1:8" x14ac:dyDescent="0.25">
      <c r="A4196" s="396" t="e">
        <f>"INN."&amp;EIGNIR!$B$3&amp;C4196</f>
        <v>#N/A</v>
      </c>
      <c r="B4196" s="511">
        <f>'Sundurliðun Útlán'!H10</f>
        <v>0</v>
      </c>
      <c r="C4196" s="503" t="s">
        <v>6057</v>
      </c>
      <c r="D4196" s="512"/>
      <c r="F4196" s="547"/>
      <c r="G4196" s="547">
        <f t="shared" si="132"/>
        <v>0</v>
      </c>
      <c r="H4196" s="547">
        <f t="shared" si="133"/>
        <v>0</v>
      </c>
    </row>
    <row r="4197" spans="1:8" x14ac:dyDescent="0.25">
      <c r="A4197" s="396" t="e">
        <f>"INN."&amp;EIGNIR!$B$3&amp;C4197</f>
        <v>#N/A</v>
      </c>
      <c r="B4197" s="511">
        <f>'Sundurliðun Útlán'!H11</f>
        <v>0</v>
      </c>
      <c r="C4197" s="503" t="s">
        <v>6059</v>
      </c>
      <c r="D4197" s="512"/>
      <c r="F4197" s="547"/>
      <c r="G4197" s="547">
        <f t="shared" si="132"/>
        <v>0</v>
      </c>
      <c r="H4197" s="547">
        <f t="shared" si="133"/>
        <v>0</v>
      </c>
    </row>
    <row r="4198" spans="1:8" x14ac:dyDescent="0.25">
      <c r="A4198" s="396" t="e">
        <f>"INN."&amp;EIGNIR!$B$3&amp;C4198</f>
        <v>#N/A</v>
      </c>
      <c r="B4198" s="511">
        <f>'Sundurliðun Útlán'!H12</f>
        <v>0</v>
      </c>
      <c r="C4198" s="503" t="s">
        <v>6060</v>
      </c>
      <c r="D4198" s="512"/>
      <c r="F4198" s="547"/>
      <c r="G4198" s="547">
        <f t="shared" si="132"/>
        <v>0</v>
      </c>
      <c r="H4198" s="547">
        <f t="shared" si="133"/>
        <v>0</v>
      </c>
    </row>
    <row r="4199" spans="1:8" x14ac:dyDescent="0.25">
      <c r="A4199" s="396" t="e">
        <f>"INN."&amp;EIGNIR!$B$3&amp;C4199</f>
        <v>#N/A</v>
      </c>
      <c r="B4199" s="511">
        <f>'Sundurliðun Útlán'!H26</f>
        <v>0</v>
      </c>
      <c r="C4199" s="503" t="s">
        <v>6061</v>
      </c>
      <c r="D4199" s="512"/>
      <c r="F4199" s="547"/>
      <c r="G4199" s="547">
        <f t="shared" si="132"/>
        <v>0</v>
      </c>
      <c r="H4199" s="547">
        <f t="shared" si="133"/>
        <v>0</v>
      </c>
    </row>
    <row r="4200" spans="1:8" x14ac:dyDescent="0.25">
      <c r="A4200" s="396" t="e">
        <f>"INN."&amp;EIGNIR!$B$3&amp;C4200</f>
        <v>#N/A</v>
      </c>
      <c r="B4200" s="511">
        <f>'Sundurliðun Útlán'!H27</f>
        <v>0</v>
      </c>
      <c r="C4200" s="503" t="s">
        <v>6062</v>
      </c>
      <c r="D4200" s="512"/>
      <c r="F4200" s="547"/>
      <c r="G4200" s="547">
        <f t="shared" si="132"/>
        <v>0</v>
      </c>
      <c r="H4200" s="547">
        <f t="shared" si="133"/>
        <v>0</v>
      </c>
    </row>
    <row r="4201" spans="1:8" x14ac:dyDescent="0.25">
      <c r="A4201" s="396" t="e">
        <f>"INN."&amp;EIGNIR!$B$3&amp;C4201</f>
        <v>#N/A</v>
      </c>
      <c r="B4201" s="511">
        <f>'Sundurliðun Útlán'!H28</f>
        <v>0</v>
      </c>
      <c r="C4201" s="503" t="s">
        <v>6063</v>
      </c>
      <c r="D4201" s="512"/>
      <c r="F4201" s="547"/>
      <c r="G4201" s="547">
        <f t="shared" si="132"/>
        <v>0</v>
      </c>
      <c r="H4201" s="547">
        <f t="shared" si="133"/>
        <v>0</v>
      </c>
    </row>
    <row r="4202" spans="1:8" x14ac:dyDescent="0.25">
      <c r="A4202" s="396" t="e">
        <f>"INN."&amp;EIGNIR!$B$3&amp;C4202</f>
        <v>#N/A</v>
      </c>
      <c r="B4202" s="511">
        <f>'Sundurliðun Útlán'!H29</f>
        <v>0</v>
      </c>
      <c r="C4202" s="503" t="s">
        <v>6064</v>
      </c>
      <c r="D4202" s="512"/>
      <c r="F4202" s="547"/>
      <c r="G4202" s="547">
        <f t="shared" si="132"/>
        <v>0</v>
      </c>
      <c r="H4202" s="547">
        <f t="shared" si="133"/>
        <v>0</v>
      </c>
    </row>
    <row r="4203" spans="1:8" x14ac:dyDescent="0.25">
      <c r="A4203" s="396" t="e">
        <f>"INN."&amp;EIGNIR!$B$3&amp;C4203</f>
        <v>#N/A</v>
      </c>
      <c r="B4203" s="511">
        <f>'Sundurliðun Útlán'!H30</f>
        <v>0</v>
      </c>
      <c r="C4203" s="503" t="s">
        <v>6065</v>
      </c>
      <c r="D4203" s="512"/>
      <c r="F4203" s="547"/>
      <c r="G4203" s="547">
        <f t="shared" si="132"/>
        <v>0</v>
      </c>
      <c r="H4203" s="547">
        <f t="shared" si="133"/>
        <v>0</v>
      </c>
    </row>
    <row r="4204" spans="1:8" x14ac:dyDescent="0.25">
      <c r="A4204" s="396" t="e">
        <f>"INN."&amp;EIGNIR!$B$3&amp;C4204</f>
        <v>#N/A</v>
      </c>
      <c r="B4204" s="511">
        <f>'Sundurliðun Útlán'!H31</f>
        <v>0</v>
      </c>
      <c r="C4204" s="503" t="s">
        <v>6066</v>
      </c>
      <c r="D4204" s="512"/>
      <c r="F4204" s="547"/>
      <c r="G4204" s="547">
        <f t="shared" si="132"/>
        <v>0</v>
      </c>
      <c r="H4204" s="547">
        <f t="shared" si="133"/>
        <v>0</v>
      </c>
    </row>
    <row r="4205" spans="1:8" x14ac:dyDescent="0.25">
      <c r="A4205" s="396" t="e">
        <f>"INN."&amp;EIGNIR!$B$3&amp;C4205</f>
        <v>#N/A</v>
      </c>
      <c r="B4205" s="511">
        <f>'Sundurliðun Útlán'!H32</f>
        <v>0</v>
      </c>
      <c r="C4205" s="503" t="s">
        <v>6067</v>
      </c>
      <c r="D4205" s="512"/>
      <c r="F4205" s="547"/>
      <c r="G4205" s="547">
        <f t="shared" si="132"/>
        <v>0</v>
      </c>
      <c r="H4205" s="547">
        <f t="shared" si="133"/>
        <v>0</v>
      </c>
    </row>
    <row r="4206" spans="1:8" x14ac:dyDescent="0.25">
      <c r="A4206" s="396" t="e">
        <f>"INN."&amp;EIGNIR!$B$3&amp;C4206</f>
        <v>#N/A</v>
      </c>
      <c r="B4206" s="511">
        <f>'Sundurliðun Útlán'!H33</f>
        <v>0</v>
      </c>
      <c r="C4206" s="503" t="s">
        <v>6068</v>
      </c>
      <c r="D4206" s="512"/>
      <c r="F4206" s="547"/>
      <c r="G4206" s="547">
        <f t="shared" si="132"/>
        <v>0</v>
      </c>
      <c r="H4206" s="547">
        <f t="shared" si="133"/>
        <v>0</v>
      </c>
    </row>
    <row r="4207" spans="1:8" x14ac:dyDescent="0.25">
      <c r="A4207" s="396" t="e">
        <f>"INN."&amp;EIGNIR!$B$3&amp;C4207</f>
        <v>#N/A</v>
      </c>
      <c r="B4207" s="511">
        <f>'Sundurliðun Útlán'!H34</f>
        <v>0</v>
      </c>
      <c r="C4207" s="503" t="s">
        <v>6069</v>
      </c>
      <c r="D4207" s="512"/>
      <c r="F4207" s="547"/>
      <c r="G4207" s="547">
        <f t="shared" si="132"/>
        <v>0</v>
      </c>
      <c r="H4207" s="547">
        <f t="shared" si="133"/>
        <v>0</v>
      </c>
    </row>
    <row r="4208" spans="1:8" x14ac:dyDescent="0.25">
      <c r="A4208" s="396" t="e">
        <f>"INN."&amp;EIGNIR!$B$3&amp;C4208</f>
        <v>#N/A</v>
      </c>
      <c r="B4208" s="511">
        <f>'Sundurliðun Útlán'!H35</f>
        <v>0</v>
      </c>
      <c r="C4208" s="503" t="s">
        <v>6070</v>
      </c>
      <c r="D4208" s="512"/>
      <c r="F4208" s="547"/>
      <c r="G4208" s="547">
        <f t="shared" si="132"/>
        <v>0</v>
      </c>
      <c r="H4208" s="547">
        <f t="shared" si="133"/>
        <v>0</v>
      </c>
    </row>
    <row r="4209" spans="1:8" x14ac:dyDescent="0.25">
      <c r="A4209" s="396" t="e">
        <f>"INN."&amp;EIGNIR!$B$3&amp;C4209</f>
        <v>#N/A</v>
      </c>
      <c r="B4209" s="511">
        <f>'Sundurliðun Útlán'!H36</f>
        <v>0</v>
      </c>
      <c r="C4209" s="503" t="s">
        <v>6071</v>
      </c>
      <c r="D4209" s="512"/>
      <c r="F4209" s="547"/>
      <c r="G4209" s="547">
        <f t="shared" si="132"/>
        <v>0</v>
      </c>
      <c r="H4209" s="547">
        <f t="shared" si="133"/>
        <v>0</v>
      </c>
    </row>
    <row r="4210" spans="1:8" x14ac:dyDescent="0.25">
      <c r="A4210" s="396" t="e">
        <f>"INN."&amp;EIGNIR!$B$3&amp;C4210</f>
        <v>#N/A</v>
      </c>
      <c r="B4210" s="511">
        <f>'Sundurliðun Útlán'!H37</f>
        <v>0</v>
      </c>
      <c r="C4210" s="503" t="s">
        <v>6072</v>
      </c>
      <c r="D4210" s="512"/>
      <c r="F4210" s="547"/>
      <c r="G4210" s="547">
        <f t="shared" si="132"/>
        <v>0</v>
      </c>
      <c r="H4210" s="547">
        <f t="shared" si="133"/>
        <v>0</v>
      </c>
    </row>
    <row r="4211" spans="1:8" x14ac:dyDescent="0.25">
      <c r="A4211" s="396" t="e">
        <f>"INN."&amp;EIGNIR!$B$3&amp;C4211</f>
        <v>#N/A</v>
      </c>
      <c r="B4211" s="511">
        <f>'Sundurliðun Útlán'!H38</f>
        <v>0</v>
      </c>
      <c r="C4211" s="503" t="s">
        <v>6073</v>
      </c>
      <c r="D4211" s="512"/>
      <c r="F4211" s="547"/>
      <c r="G4211" s="547">
        <f t="shared" si="132"/>
        <v>0</v>
      </c>
      <c r="H4211" s="547">
        <f t="shared" si="133"/>
        <v>0</v>
      </c>
    </row>
    <row r="4212" spans="1:8" x14ac:dyDescent="0.25">
      <c r="A4212" s="396" t="e">
        <f>"INN."&amp;EIGNIR!$B$3&amp;C4212</f>
        <v>#N/A</v>
      </c>
      <c r="B4212" s="511">
        <f>'Sundurliðun Útlán'!H39</f>
        <v>0</v>
      </c>
      <c r="C4212" s="503" t="s">
        <v>6074</v>
      </c>
      <c r="D4212" s="512"/>
      <c r="F4212" s="547"/>
      <c r="G4212" s="547">
        <f t="shared" si="132"/>
        <v>0</v>
      </c>
      <c r="H4212" s="547">
        <f t="shared" si="133"/>
        <v>0</v>
      </c>
    </row>
    <row r="4213" spans="1:8" x14ac:dyDescent="0.25">
      <c r="A4213" s="396" t="e">
        <f>"INN."&amp;EIGNIR!$B$3&amp;C4213</f>
        <v>#N/A</v>
      </c>
      <c r="B4213" s="511">
        <f>'Sundurliðun Útlán'!H40</f>
        <v>0</v>
      </c>
      <c r="C4213" s="503" t="s">
        <v>6075</v>
      </c>
      <c r="D4213" s="512"/>
      <c r="F4213" s="547"/>
      <c r="G4213" s="547">
        <f t="shared" si="132"/>
        <v>0</v>
      </c>
      <c r="H4213" s="547">
        <f t="shared" si="133"/>
        <v>0</v>
      </c>
    </row>
    <row r="4214" spans="1:8" x14ac:dyDescent="0.25">
      <c r="A4214" s="396" t="e">
        <f>"INN."&amp;EIGNIR!$B$3&amp;C4214</f>
        <v>#N/A</v>
      </c>
      <c r="B4214" s="511">
        <f>'Sundurliðun Útlán'!H41</f>
        <v>0</v>
      </c>
      <c r="C4214" s="503" t="s">
        <v>6076</v>
      </c>
      <c r="D4214" s="512"/>
      <c r="F4214" s="547"/>
      <c r="G4214" s="547">
        <f t="shared" si="132"/>
        <v>0</v>
      </c>
      <c r="H4214" s="547">
        <f t="shared" si="133"/>
        <v>0</v>
      </c>
    </row>
    <row r="4215" spans="1:8" x14ac:dyDescent="0.25">
      <c r="A4215" s="396" t="e">
        <f>"INN."&amp;EIGNIR!$B$3&amp;C4215</f>
        <v>#N/A</v>
      </c>
      <c r="B4215" s="511">
        <f>'Sundurliðun Útlán'!H42</f>
        <v>0</v>
      </c>
      <c r="C4215" s="503" t="s">
        <v>6077</v>
      </c>
      <c r="D4215" s="512"/>
      <c r="F4215" s="547"/>
      <c r="G4215" s="547">
        <f t="shared" si="132"/>
        <v>0</v>
      </c>
      <c r="H4215" s="547">
        <f t="shared" si="133"/>
        <v>0</v>
      </c>
    </row>
    <row r="4216" spans="1:8" x14ac:dyDescent="0.25">
      <c r="A4216" s="396" t="e">
        <f>"INN."&amp;EIGNIR!$B$3&amp;C4216</f>
        <v>#N/A</v>
      </c>
      <c r="B4216" s="511">
        <f>'Sundurliðun Útlán'!H43</f>
        <v>0</v>
      </c>
      <c r="C4216" s="503" t="s">
        <v>6078</v>
      </c>
      <c r="D4216" s="512"/>
      <c r="F4216" s="547"/>
      <c r="G4216" s="547">
        <f t="shared" si="132"/>
        <v>0</v>
      </c>
      <c r="H4216" s="547">
        <f t="shared" si="133"/>
        <v>0</v>
      </c>
    </row>
    <row r="4217" spans="1:8" x14ac:dyDescent="0.25">
      <c r="A4217" s="396" t="e">
        <f>"INN."&amp;EIGNIR!$B$3&amp;C4217</f>
        <v>#N/A</v>
      </c>
      <c r="B4217" s="511">
        <f>'Sundurliðun Útlán'!H57</f>
        <v>0</v>
      </c>
      <c r="C4217" s="503" t="s">
        <v>6079</v>
      </c>
      <c r="D4217" s="512"/>
      <c r="F4217" s="547"/>
      <c r="G4217" s="547">
        <f t="shared" si="132"/>
        <v>0</v>
      </c>
      <c r="H4217" s="547">
        <f t="shared" si="133"/>
        <v>0</v>
      </c>
    </row>
    <row r="4218" spans="1:8" x14ac:dyDescent="0.25">
      <c r="A4218" s="396" t="e">
        <f>"INN."&amp;EIGNIR!$B$3&amp;C4218</f>
        <v>#N/A</v>
      </c>
      <c r="B4218" s="511">
        <f>'Sundurliðun Útlán'!H58</f>
        <v>0</v>
      </c>
      <c r="C4218" s="503" t="s">
        <v>6080</v>
      </c>
      <c r="D4218" s="512"/>
      <c r="F4218" s="547"/>
      <c r="G4218" s="547">
        <f t="shared" si="132"/>
        <v>0</v>
      </c>
      <c r="H4218" s="547">
        <f t="shared" si="133"/>
        <v>0</v>
      </c>
    </row>
    <row r="4219" spans="1:8" x14ac:dyDescent="0.25">
      <c r="A4219" s="396" t="e">
        <f>"INN."&amp;EIGNIR!$B$3&amp;C4219</f>
        <v>#N/A</v>
      </c>
      <c r="B4219" s="511">
        <f>'Sundurliðun Útlán'!H59</f>
        <v>0</v>
      </c>
      <c r="C4219" s="503" t="s">
        <v>6081</v>
      </c>
      <c r="D4219" s="512"/>
      <c r="F4219" s="547"/>
      <c r="G4219" s="547">
        <f t="shared" si="132"/>
        <v>0</v>
      </c>
      <c r="H4219" s="547">
        <f t="shared" si="133"/>
        <v>0</v>
      </c>
    </row>
    <row r="4220" spans="1:8" x14ac:dyDescent="0.25">
      <c r="A4220" s="396" t="e">
        <f>"INN."&amp;EIGNIR!$B$3&amp;C4220</f>
        <v>#N/A</v>
      </c>
      <c r="B4220" s="511">
        <f>'Sundurliðun Útlán'!H60</f>
        <v>0</v>
      </c>
      <c r="C4220" s="503" t="s">
        <v>6082</v>
      </c>
      <c r="D4220" s="512"/>
      <c r="F4220" s="547"/>
      <c r="G4220" s="547">
        <f t="shared" si="132"/>
        <v>0</v>
      </c>
      <c r="H4220" s="547">
        <f t="shared" si="133"/>
        <v>0</v>
      </c>
    </row>
    <row r="4221" spans="1:8" x14ac:dyDescent="0.25">
      <c r="A4221" s="396" t="e">
        <f>"INN."&amp;EIGNIR!$B$3&amp;C4221</f>
        <v>#N/A</v>
      </c>
      <c r="B4221" s="511">
        <f>'Sundurliðun Útlán'!H61</f>
        <v>0</v>
      </c>
      <c r="C4221" s="503" t="s">
        <v>6083</v>
      </c>
      <c r="D4221" s="512"/>
      <c r="F4221" s="547"/>
      <c r="G4221" s="547">
        <f t="shared" si="132"/>
        <v>0</v>
      </c>
      <c r="H4221" s="547">
        <f t="shared" si="133"/>
        <v>0</v>
      </c>
    </row>
    <row r="4222" spans="1:8" x14ac:dyDescent="0.25">
      <c r="A4222" s="396" t="e">
        <f>"INN."&amp;EIGNIR!$B$3&amp;C4222</f>
        <v>#N/A</v>
      </c>
      <c r="B4222" s="511">
        <f>'Sundurliðun Útlán'!H62</f>
        <v>0</v>
      </c>
      <c r="C4222" s="503" t="s">
        <v>6084</v>
      </c>
      <c r="D4222" s="512"/>
      <c r="F4222" s="547"/>
      <c r="G4222" s="547">
        <f t="shared" si="132"/>
        <v>0</v>
      </c>
      <c r="H4222" s="547">
        <f t="shared" si="133"/>
        <v>0</v>
      </c>
    </row>
    <row r="4223" spans="1:8" x14ac:dyDescent="0.25">
      <c r="A4223" s="396" t="e">
        <f>"INN."&amp;EIGNIR!$B$3&amp;C4223</f>
        <v>#N/A</v>
      </c>
      <c r="B4223" s="511">
        <f>'Sundurliðun Útlán'!H63</f>
        <v>0</v>
      </c>
      <c r="C4223" s="503" t="s">
        <v>6085</v>
      </c>
      <c r="D4223" s="512"/>
      <c r="F4223" s="547"/>
      <c r="G4223" s="547">
        <f t="shared" si="132"/>
        <v>0</v>
      </c>
      <c r="H4223" s="547">
        <f t="shared" si="133"/>
        <v>0</v>
      </c>
    </row>
    <row r="4224" spans="1:8" x14ac:dyDescent="0.25">
      <c r="A4224" s="396" t="e">
        <f>"INN."&amp;EIGNIR!$B$3&amp;C4224</f>
        <v>#N/A</v>
      </c>
      <c r="B4224" s="511">
        <f>'Sundurliðun Útlán'!H64</f>
        <v>0</v>
      </c>
      <c r="C4224" s="503" t="s">
        <v>6086</v>
      </c>
      <c r="D4224" s="512"/>
      <c r="F4224" s="547"/>
      <c r="G4224" s="547">
        <f t="shared" ref="G4224:G4287" si="134">+F4224-B4224</f>
        <v>0</v>
      </c>
      <c r="H4224" s="547">
        <f t="shared" si="133"/>
        <v>0</v>
      </c>
    </row>
    <row r="4225" spans="1:8" x14ac:dyDescent="0.25">
      <c r="A4225" s="396" t="e">
        <f>"INN."&amp;EIGNIR!$B$3&amp;C4225</f>
        <v>#N/A</v>
      </c>
      <c r="B4225" s="511">
        <f>'Sundurliðun Útlán'!H65</f>
        <v>0</v>
      </c>
      <c r="C4225" s="503" t="s">
        <v>6087</v>
      </c>
      <c r="D4225" s="512"/>
      <c r="F4225" s="547"/>
      <c r="G4225" s="547">
        <f t="shared" si="134"/>
        <v>0</v>
      </c>
      <c r="H4225" s="547">
        <f t="shared" ref="H4225:H4288" si="135">+ABS(G4225)</f>
        <v>0</v>
      </c>
    </row>
    <row r="4226" spans="1:8" x14ac:dyDescent="0.25">
      <c r="A4226" s="396" t="e">
        <f>"INN."&amp;EIGNIR!$B$3&amp;C4226</f>
        <v>#N/A</v>
      </c>
      <c r="B4226" s="511">
        <f>'Sundurliðun Útlán'!H66</f>
        <v>0</v>
      </c>
      <c r="C4226" s="503" t="s">
        <v>6088</v>
      </c>
      <c r="D4226" s="512"/>
      <c r="F4226" s="547"/>
      <c r="G4226" s="547">
        <f t="shared" si="134"/>
        <v>0</v>
      </c>
      <c r="H4226" s="547">
        <f t="shared" si="135"/>
        <v>0</v>
      </c>
    </row>
    <row r="4227" spans="1:8" x14ac:dyDescent="0.25">
      <c r="A4227" s="396" t="e">
        <f>"INN."&amp;EIGNIR!$B$3&amp;C4227</f>
        <v>#N/A</v>
      </c>
      <c r="B4227" s="511">
        <f>'Sundurliðun Útlán'!H67</f>
        <v>0</v>
      </c>
      <c r="C4227" s="503" t="s">
        <v>6089</v>
      </c>
      <c r="D4227" s="512"/>
      <c r="F4227" s="547"/>
      <c r="G4227" s="547">
        <f t="shared" si="134"/>
        <v>0</v>
      </c>
      <c r="H4227" s="547">
        <f t="shared" si="135"/>
        <v>0</v>
      </c>
    </row>
    <row r="4228" spans="1:8" x14ac:dyDescent="0.25">
      <c r="A4228" s="396" t="e">
        <f>"INN."&amp;EIGNIR!$B$3&amp;C4228</f>
        <v>#N/A</v>
      </c>
      <c r="B4228" s="511">
        <f>'Sundurliðun Útlán'!H68</f>
        <v>0</v>
      </c>
      <c r="C4228" s="503" t="s">
        <v>6090</v>
      </c>
      <c r="D4228" s="512"/>
      <c r="F4228" s="547"/>
      <c r="G4228" s="547">
        <f t="shared" si="134"/>
        <v>0</v>
      </c>
      <c r="H4228" s="547">
        <f t="shared" si="135"/>
        <v>0</v>
      </c>
    </row>
    <row r="4229" spans="1:8" x14ac:dyDescent="0.25">
      <c r="A4229" s="396" t="e">
        <f>"INN."&amp;EIGNIR!$B$3&amp;C4229</f>
        <v>#N/A</v>
      </c>
      <c r="B4229" s="511">
        <f>'Sundurliðun Útlán'!H69</f>
        <v>0</v>
      </c>
      <c r="C4229" s="503" t="s">
        <v>6091</v>
      </c>
      <c r="D4229" s="512"/>
      <c r="F4229" s="547"/>
      <c r="G4229" s="547">
        <f t="shared" si="134"/>
        <v>0</v>
      </c>
      <c r="H4229" s="547">
        <f t="shared" si="135"/>
        <v>0</v>
      </c>
    </row>
    <row r="4230" spans="1:8" x14ac:dyDescent="0.25">
      <c r="A4230" s="396" t="e">
        <f>"INN."&amp;EIGNIR!$B$3&amp;C4230</f>
        <v>#N/A</v>
      </c>
      <c r="B4230" s="511">
        <f>'Sundurliðun Útlán'!H70</f>
        <v>0</v>
      </c>
      <c r="C4230" s="503" t="s">
        <v>6092</v>
      </c>
      <c r="D4230" s="512"/>
      <c r="F4230" s="547"/>
      <c r="G4230" s="547">
        <f t="shared" si="134"/>
        <v>0</v>
      </c>
      <c r="H4230" s="547">
        <f t="shared" si="135"/>
        <v>0</v>
      </c>
    </row>
    <row r="4231" spans="1:8" x14ac:dyDescent="0.25">
      <c r="A4231" s="396" t="e">
        <f>"INN."&amp;EIGNIR!$B$3&amp;C4231</f>
        <v>#N/A</v>
      </c>
      <c r="B4231" s="511">
        <f>'Sundurliðun Útlán'!H71</f>
        <v>0</v>
      </c>
      <c r="C4231" s="503" t="s">
        <v>6093</v>
      </c>
      <c r="D4231" s="512"/>
      <c r="F4231" s="547"/>
      <c r="G4231" s="547">
        <f t="shared" si="134"/>
        <v>0</v>
      </c>
      <c r="H4231" s="547">
        <f t="shared" si="135"/>
        <v>0</v>
      </c>
    </row>
    <row r="4232" spans="1:8" x14ac:dyDescent="0.25">
      <c r="A4232" s="396" t="e">
        <f>"INN."&amp;EIGNIR!$B$3&amp;C4232</f>
        <v>#N/A</v>
      </c>
      <c r="B4232" s="511">
        <f>'Sundurliðun Útlán'!H72</f>
        <v>0</v>
      </c>
      <c r="C4232" s="503" t="s">
        <v>6094</v>
      </c>
      <c r="D4232" s="512"/>
      <c r="F4232" s="547"/>
      <c r="G4232" s="547">
        <f t="shared" si="134"/>
        <v>0</v>
      </c>
      <c r="H4232" s="547">
        <f t="shared" si="135"/>
        <v>0</v>
      </c>
    </row>
    <row r="4233" spans="1:8" x14ac:dyDescent="0.25">
      <c r="A4233" s="396" t="e">
        <f>"INN."&amp;EIGNIR!$B$3&amp;C4233</f>
        <v>#N/A</v>
      </c>
      <c r="B4233" s="511">
        <f>'Sundurliðun Útlán'!H73</f>
        <v>0</v>
      </c>
      <c r="C4233" s="503" t="s">
        <v>6095</v>
      </c>
      <c r="D4233" s="512"/>
      <c r="F4233" s="547"/>
      <c r="G4233" s="547">
        <f t="shared" si="134"/>
        <v>0</v>
      </c>
      <c r="H4233" s="547">
        <f t="shared" si="135"/>
        <v>0</v>
      </c>
    </row>
    <row r="4234" spans="1:8" x14ac:dyDescent="0.25">
      <c r="A4234" s="396" t="e">
        <f>"INN."&amp;EIGNIR!$B$3&amp;C4234</f>
        <v>#N/A</v>
      </c>
      <c r="B4234" s="511">
        <f>'Sundurliðun Útlán'!H74</f>
        <v>0</v>
      </c>
      <c r="C4234" s="503" t="s">
        <v>6096</v>
      </c>
      <c r="D4234" s="512"/>
      <c r="F4234" s="547"/>
      <c r="G4234" s="547">
        <f t="shared" si="134"/>
        <v>0</v>
      </c>
      <c r="H4234" s="547">
        <f t="shared" si="135"/>
        <v>0</v>
      </c>
    </row>
    <row r="4235" spans="1:8" x14ac:dyDescent="0.25">
      <c r="A4235" s="396" t="e">
        <f>"INN."&amp;EIGNIR!$B$3&amp;C4235</f>
        <v>#N/A</v>
      </c>
      <c r="B4235" s="511">
        <f>'Sundurliðun Útlán'!H88</f>
        <v>0</v>
      </c>
      <c r="C4235" s="503" t="s">
        <v>6097</v>
      </c>
      <c r="D4235" s="512"/>
      <c r="F4235" s="547"/>
      <c r="G4235" s="547">
        <f t="shared" si="134"/>
        <v>0</v>
      </c>
      <c r="H4235" s="547">
        <f t="shared" si="135"/>
        <v>0</v>
      </c>
    </row>
    <row r="4236" spans="1:8" x14ac:dyDescent="0.25">
      <c r="A4236" s="396" t="e">
        <f>"INN."&amp;EIGNIR!$B$3&amp;C4236</f>
        <v>#N/A</v>
      </c>
      <c r="B4236" s="511">
        <f>'Sundurliðun Útlán'!H89</f>
        <v>0</v>
      </c>
      <c r="C4236" s="503" t="s">
        <v>6098</v>
      </c>
      <c r="D4236" s="512"/>
      <c r="F4236" s="547"/>
      <c r="G4236" s="547">
        <f t="shared" si="134"/>
        <v>0</v>
      </c>
      <c r="H4236" s="547">
        <f t="shared" si="135"/>
        <v>0</v>
      </c>
    </row>
    <row r="4237" spans="1:8" x14ac:dyDescent="0.25">
      <c r="A4237" s="396" t="e">
        <f>"INN."&amp;EIGNIR!$B$3&amp;C4237</f>
        <v>#N/A</v>
      </c>
      <c r="B4237" s="511">
        <f>'Sundurliðun Útlán'!H90</f>
        <v>0</v>
      </c>
      <c r="C4237" s="503" t="s">
        <v>6099</v>
      </c>
      <c r="D4237" s="512"/>
      <c r="F4237" s="547"/>
      <c r="G4237" s="547">
        <f t="shared" si="134"/>
        <v>0</v>
      </c>
      <c r="H4237" s="547">
        <f t="shared" si="135"/>
        <v>0</v>
      </c>
    </row>
    <row r="4238" spans="1:8" x14ac:dyDescent="0.25">
      <c r="A4238" s="396" t="e">
        <f>"INN."&amp;EIGNIR!$B$3&amp;C4238</f>
        <v>#N/A</v>
      </c>
      <c r="B4238" s="511">
        <f>'Sundurliðun Útlán'!H91</f>
        <v>0</v>
      </c>
      <c r="C4238" s="503" t="s">
        <v>6100</v>
      </c>
      <c r="D4238" s="512"/>
      <c r="F4238" s="547"/>
      <c r="G4238" s="547">
        <f t="shared" si="134"/>
        <v>0</v>
      </c>
      <c r="H4238" s="547">
        <f t="shared" si="135"/>
        <v>0</v>
      </c>
    </row>
    <row r="4239" spans="1:8" x14ac:dyDescent="0.25">
      <c r="A4239" s="396" t="e">
        <f>"INN."&amp;EIGNIR!$B$3&amp;C4239</f>
        <v>#N/A</v>
      </c>
      <c r="B4239" s="511">
        <f>'Sundurliðun Útlán'!H92</f>
        <v>0</v>
      </c>
      <c r="C4239" s="503" t="s">
        <v>6101</v>
      </c>
      <c r="D4239" s="512"/>
      <c r="F4239" s="547"/>
      <c r="G4239" s="547">
        <f t="shared" si="134"/>
        <v>0</v>
      </c>
      <c r="H4239" s="547">
        <f t="shared" si="135"/>
        <v>0</v>
      </c>
    </row>
    <row r="4240" spans="1:8" x14ac:dyDescent="0.25">
      <c r="A4240" s="396" t="e">
        <f>"INN."&amp;EIGNIR!$B$3&amp;C4240</f>
        <v>#N/A</v>
      </c>
      <c r="B4240" s="511">
        <f>'Sundurliðun Útlán'!H93</f>
        <v>0</v>
      </c>
      <c r="C4240" s="503" t="s">
        <v>6102</v>
      </c>
      <c r="D4240" s="512"/>
      <c r="F4240" s="547"/>
      <c r="G4240" s="547">
        <f t="shared" si="134"/>
        <v>0</v>
      </c>
      <c r="H4240" s="547">
        <f t="shared" si="135"/>
        <v>0</v>
      </c>
    </row>
    <row r="4241" spans="1:8" x14ac:dyDescent="0.25">
      <c r="A4241" s="396" t="e">
        <f>"INN."&amp;EIGNIR!$B$3&amp;C4241</f>
        <v>#N/A</v>
      </c>
      <c r="B4241" s="511">
        <f>'Sundurliðun Útlán'!H94</f>
        <v>0</v>
      </c>
      <c r="C4241" s="503" t="s">
        <v>6103</v>
      </c>
      <c r="D4241" s="512"/>
      <c r="F4241" s="547"/>
      <c r="G4241" s="547">
        <f t="shared" si="134"/>
        <v>0</v>
      </c>
      <c r="H4241" s="547">
        <f t="shared" si="135"/>
        <v>0</v>
      </c>
    </row>
    <row r="4242" spans="1:8" x14ac:dyDescent="0.25">
      <c r="A4242" s="396" t="e">
        <f>"INN."&amp;EIGNIR!$B$3&amp;C4242</f>
        <v>#N/A</v>
      </c>
      <c r="B4242" s="511">
        <f>'Sundurliðun Útlán'!H95</f>
        <v>0</v>
      </c>
      <c r="C4242" s="503" t="s">
        <v>6104</v>
      </c>
      <c r="D4242" s="512"/>
      <c r="F4242" s="547"/>
      <c r="G4242" s="547">
        <f t="shared" si="134"/>
        <v>0</v>
      </c>
      <c r="H4242" s="547">
        <f t="shared" si="135"/>
        <v>0</v>
      </c>
    </row>
    <row r="4243" spans="1:8" x14ac:dyDescent="0.25">
      <c r="A4243" s="396" t="e">
        <f>"INN."&amp;EIGNIR!$B$3&amp;C4243</f>
        <v>#N/A</v>
      </c>
      <c r="B4243" s="511">
        <f>'Sundurliðun Útlán'!H96</f>
        <v>0</v>
      </c>
      <c r="C4243" s="503" t="s">
        <v>6105</v>
      </c>
      <c r="D4243" s="512"/>
      <c r="F4243" s="547"/>
      <c r="G4243" s="547">
        <f t="shared" si="134"/>
        <v>0</v>
      </c>
      <c r="H4243" s="547">
        <f t="shared" si="135"/>
        <v>0</v>
      </c>
    </row>
    <row r="4244" spans="1:8" x14ac:dyDescent="0.25">
      <c r="A4244" s="396" t="e">
        <f>"INN."&amp;EIGNIR!$B$3&amp;C4244</f>
        <v>#N/A</v>
      </c>
      <c r="B4244" s="511">
        <f>'Sundurliðun Útlán'!H97</f>
        <v>0</v>
      </c>
      <c r="C4244" s="503" t="s">
        <v>6106</v>
      </c>
      <c r="D4244" s="512"/>
      <c r="F4244" s="547"/>
      <c r="G4244" s="547">
        <f t="shared" si="134"/>
        <v>0</v>
      </c>
      <c r="H4244" s="547">
        <f t="shared" si="135"/>
        <v>0</v>
      </c>
    </row>
    <row r="4245" spans="1:8" x14ac:dyDescent="0.25">
      <c r="A4245" s="396" t="e">
        <f>"INN."&amp;EIGNIR!$B$3&amp;C4245</f>
        <v>#N/A</v>
      </c>
      <c r="B4245" s="511">
        <f>'Sundurliðun Útlán'!H98</f>
        <v>0</v>
      </c>
      <c r="C4245" s="503" t="s">
        <v>6107</v>
      </c>
      <c r="D4245" s="512"/>
      <c r="F4245" s="547"/>
      <c r="G4245" s="547">
        <f t="shared" si="134"/>
        <v>0</v>
      </c>
      <c r="H4245" s="547">
        <f t="shared" si="135"/>
        <v>0</v>
      </c>
    </row>
    <row r="4246" spans="1:8" x14ac:dyDescent="0.25">
      <c r="A4246" s="396" t="e">
        <f>"INN."&amp;EIGNIR!$B$3&amp;C4246</f>
        <v>#N/A</v>
      </c>
      <c r="B4246" s="511">
        <f>'Sundurliðun Útlán'!H99</f>
        <v>0</v>
      </c>
      <c r="C4246" s="503" t="s">
        <v>6108</v>
      </c>
      <c r="D4246" s="512"/>
      <c r="F4246" s="547"/>
      <c r="G4246" s="547">
        <f t="shared" si="134"/>
        <v>0</v>
      </c>
      <c r="H4246" s="547">
        <f t="shared" si="135"/>
        <v>0</v>
      </c>
    </row>
    <row r="4247" spans="1:8" x14ac:dyDescent="0.25">
      <c r="A4247" s="396" t="e">
        <f>"INN."&amp;EIGNIR!$B$3&amp;C4247</f>
        <v>#N/A</v>
      </c>
      <c r="B4247" s="511">
        <f>'Sundurliðun Útlán'!H100</f>
        <v>0</v>
      </c>
      <c r="C4247" s="503" t="s">
        <v>6109</v>
      </c>
      <c r="D4247" s="512"/>
      <c r="F4247" s="547"/>
      <c r="G4247" s="547">
        <f t="shared" si="134"/>
        <v>0</v>
      </c>
      <c r="H4247" s="547">
        <f t="shared" si="135"/>
        <v>0</v>
      </c>
    </row>
    <row r="4248" spans="1:8" x14ac:dyDescent="0.25">
      <c r="A4248" s="396" t="e">
        <f>"INN."&amp;EIGNIR!$B$3&amp;C4248</f>
        <v>#N/A</v>
      </c>
      <c r="B4248" s="511">
        <f>'Sundurliðun Útlán'!H101</f>
        <v>0</v>
      </c>
      <c r="C4248" s="503" t="s">
        <v>6110</v>
      </c>
      <c r="D4248" s="512"/>
      <c r="F4248" s="547"/>
      <c r="G4248" s="547">
        <f t="shared" si="134"/>
        <v>0</v>
      </c>
      <c r="H4248" s="547">
        <f t="shared" si="135"/>
        <v>0</v>
      </c>
    </row>
    <row r="4249" spans="1:8" x14ac:dyDescent="0.25">
      <c r="A4249" s="396" t="e">
        <f>"INN."&amp;EIGNIR!$B$3&amp;C4249</f>
        <v>#N/A</v>
      </c>
      <c r="B4249" s="511">
        <f>'Sundurliðun Útlán'!H102</f>
        <v>0</v>
      </c>
      <c r="C4249" s="503" t="s">
        <v>6111</v>
      </c>
      <c r="D4249" s="512"/>
      <c r="F4249" s="547"/>
      <c r="G4249" s="547">
        <f t="shared" si="134"/>
        <v>0</v>
      </c>
      <c r="H4249" s="547">
        <f t="shared" si="135"/>
        <v>0</v>
      </c>
    </row>
    <row r="4250" spans="1:8" x14ac:dyDescent="0.25">
      <c r="A4250" s="396" t="e">
        <f>"INN."&amp;EIGNIR!$B$3&amp;C4250</f>
        <v>#N/A</v>
      </c>
      <c r="B4250" s="511">
        <f>'Sundurliðun Útlán'!H103</f>
        <v>0</v>
      </c>
      <c r="C4250" s="503" t="s">
        <v>6112</v>
      </c>
      <c r="D4250" s="512"/>
      <c r="F4250" s="547"/>
      <c r="G4250" s="547">
        <f t="shared" si="134"/>
        <v>0</v>
      </c>
      <c r="H4250" s="547">
        <f t="shared" si="135"/>
        <v>0</v>
      </c>
    </row>
    <row r="4251" spans="1:8" x14ac:dyDescent="0.25">
      <c r="A4251" s="396" t="e">
        <f>"INN."&amp;EIGNIR!$B$3&amp;C4251</f>
        <v>#N/A</v>
      </c>
      <c r="B4251" s="511">
        <f>'Sundurliðun Útlán'!H104</f>
        <v>0</v>
      </c>
      <c r="C4251" s="503" t="s">
        <v>6113</v>
      </c>
      <c r="D4251" s="512"/>
      <c r="F4251" s="547"/>
      <c r="G4251" s="547">
        <f t="shared" si="134"/>
        <v>0</v>
      </c>
      <c r="H4251" s="547">
        <f t="shared" si="135"/>
        <v>0</v>
      </c>
    </row>
    <row r="4252" spans="1:8" x14ac:dyDescent="0.25">
      <c r="A4252" s="396" t="e">
        <f>"INN."&amp;EIGNIR!$B$3&amp;C4252</f>
        <v>#N/A</v>
      </c>
      <c r="B4252" s="511">
        <f>'Sundurliðun Útlán'!H105</f>
        <v>0</v>
      </c>
      <c r="C4252" s="503" t="s">
        <v>6114</v>
      </c>
      <c r="D4252" s="512"/>
      <c r="F4252" s="547"/>
      <c r="G4252" s="547">
        <f t="shared" si="134"/>
        <v>0</v>
      </c>
      <c r="H4252" s="547">
        <f t="shared" si="135"/>
        <v>0</v>
      </c>
    </row>
    <row r="4253" spans="1:8" x14ac:dyDescent="0.25">
      <c r="A4253" s="396" t="e">
        <f>"INN."&amp;EIGNIR!$B$3&amp;C4253</f>
        <v>#N/A</v>
      </c>
      <c r="B4253" s="511">
        <f>'Sundurliðun Útlán'!H119</f>
        <v>0</v>
      </c>
      <c r="C4253" s="503" t="s">
        <v>6115</v>
      </c>
      <c r="D4253" s="512"/>
      <c r="F4253" s="547"/>
      <c r="G4253" s="547">
        <f t="shared" si="134"/>
        <v>0</v>
      </c>
      <c r="H4253" s="547">
        <f t="shared" si="135"/>
        <v>0</v>
      </c>
    </row>
    <row r="4254" spans="1:8" x14ac:dyDescent="0.25">
      <c r="A4254" s="396" t="e">
        <f>"INN."&amp;EIGNIR!$B$3&amp;C4254</f>
        <v>#N/A</v>
      </c>
      <c r="B4254" s="511">
        <f>'Sundurliðun Útlán'!H120</f>
        <v>0</v>
      </c>
      <c r="C4254" s="503" t="s">
        <v>6116</v>
      </c>
      <c r="D4254" s="512"/>
      <c r="F4254" s="547"/>
      <c r="G4254" s="547">
        <f t="shared" si="134"/>
        <v>0</v>
      </c>
      <c r="H4254" s="547">
        <f t="shared" si="135"/>
        <v>0</v>
      </c>
    </row>
    <row r="4255" spans="1:8" x14ac:dyDescent="0.25">
      <c r="A4255" s="396" t="e">
        <f>"INN."&amp;EIGNIR!$B$3&amp;C4255</f>
        <v>#N/A</v>
      </c>
      <c r="B4255" s="511">
        <f>'Sundurliðun Útlán'!H121</f>
        <v>0</v>
      </c>
      <c r="C4255" s="503" t="s">
        <v>6117</v>
      </c>
      <c r="D4255" s="512"/>
      <c r="F4255" s="547"/>
      <c r="G4255" s="547">
        <f t="shared" si="134"/>
        <v>0</v>
      </c>
      <c r="H4255" s="547">
        <f t="shared" si="135"/>
        <v>0</v>
      </c>
    </row>
    <row r="4256" spans="1:8" x14ac:dyDescent="0.25">
      <c r="A4256" s="396" t="e">
        <f>"INN."&amp;EIGNIR!$B$3&amp;C4256</f>
        <v>#N/A</v>
      </c>
      <c r="B4256" s="511">
        <f>'Sundurliðun Útlán'!H122</f>
        <v>0</v>
      </c>
      <c r="C4256" s="503" t="s">
        <v>6118</v>
      </c>
      <c r="D4256" s="512"/>
      <c r="F4256" s="547"/>
      <c r="G4256" s="547">
        <f t="shared" si="134"/>
        <v>0</v>
      </c>
      <c r="H4256" s="547">
        <f t="shared" si="135"/>
        <v>0</v>
      </c>
    </row>
    <row r="4257" spans="1:8" x14ac:dyDescent="0.25">
      <c r="A4257" s="396" t="e">
        <f>"INN."&amp;EIGNIR!$B$3&amp;C4257</f>
        <v>#N/A</v>
      </c>
      <c r="B4257" s="511">
        <f>'Sundurliðun Útlán'!H123</f>
        <v>0</v>
      </c>
      <c r="C4257" s="503" t="s">
        <v>6119</v>
      </c>
      <c r="D4257" s="512"/>
      <c r="F4257" s="547"/>
      <c r="G4257" s="547">
        <f t="shared" si="134"/>
        <v>0</v>
      </c>
      <c r="H4257" s="547">
        <f t="shared" si="135"/>
        <v>0</v>
      </c>
    </row>
    <row r="4258" spans="1:8" x14ac:dyDescent="0.25">
      <c r="A4258" s="396" t="e">
        <f>"INN."&amp;EIGNIR!$B$3&amp;C4258</f>
        <v>#N/A</v>
      </c>
      <c r="B4258" s="511">
        <f>'Sundurliðun Útlán'!H124</f>
        <v>0</v>
      </c>
      <c r="C4258" s="503" t="s">
        <v>6120</v>
      </c>
      <c r="D4258" s="512"/>
      <c r="F4258" s="547"/>
      <c r="G4258" s="547">
        <f t="shared" si="134"/>
        <v>0</v>
      </c>
      <c r="H4258" s="547">
        <f t="shared" si="135"/>
        <v>0</v>
      </c>
    </row>
    <row r="4259" spans="1:8" x14ac:dyDescent="0.25">
      <c r="A4259" s="396" t="e">
        <f>"INN."&amp;EIGNIR!$B$3&amp;C4259</f>
        <v>#N/A</v>
      </c>
      <c r="B4259" s="511">
        <f>'Sundurliðun Útlán'!H125</f>
        <v>0</v>
      </c>
      <c r="C4259" s="503" t="s">
        <v>6121</v>
      </c>
      <c r="D4259" s="512"/>
      <c r="F4259" s="547"/>
      <c r="G4259" s="547">
        <f t="shared" si="134"/>
        <v>0</v>
      </c>
      <c r="H4259" s="547">
        <f t="shared" si="135"/>
        <v>0</v>
      </c>
    </row>
    <row r="4260" spans="1:8" x14ac:dyDescent="0.25">
      <c r="A4260" s="396" t="e">
        <f>"INN."&amp;EIGNIR!$B$3&amp;C4260</f>
        <v>#N/A</v>
      </c>
      <c r="B4260" s="511">
        <f>'Sundurliðun Útlán'!H126</f>
        <v>0</v>
      </c>
      <c r="C4260" s="503" t="s">
        <v>6122</v>
      </c>
      <c r="D4260" s="512"/>
      <c r="F4260" s="547"/>
      <c r="G4260" s="547">
        <f t="shared" si="134"/>
        <v>0</v>
      </c>
      <c r="H4260" s="547">
        <f t="shared" si="135"/>
        <v>0</v>
      </c>
    </row>
    <row r="4261" spans="1:8" x14ac:dyDescent="0.25">
      <c r="A4261" s="396" t="e">
        <f>"INN."&amp;EIGNIR!$B$3&amp;C4261</f>
        <v>#N/A</v>
      </c>
      <c r="B4261" s="511">
        <f>'Sundurliðun Útlán'!H127</f>
        <v>0</v>
      </c>
      <c r="C4261" s="503" t="s">
        <v>6123</v>
      </c>
      <c r="D4261" s="512"/>
      <c r="F4261" s="547"/>
      <c r="G4261" s="547">
        <f t="shared" si="134"/>
        <v>0</v>
      </c>
      <c r="H4261" s="547">
        <f t="shared" si="135"/>
        <v>0</v>
      </c>
    </row>
    <row r="4262" spans="1:8" x14ac:dyDescent="0.25">
      <c r="A4262" s="396" t="e">
        <f>"INN."&amp;EIGNIR!$B$3&amp;C4262</f>
        <v>#N/A</v>
      </c>
      <c r="B4262" s="511">
        <f>'Sundurliðun Útlán'!H128</f>
        <v>0</v>
      </c>
      <c r="C4262" s="503" t="s">
        <v>6124</v>
      </c>
      <c r="D4262" s="512"/>
      <c r="F4262" s="547"/>
      <c r="G4262" s="547">
        <f t="shared" si="134"/>
        <v>0</v>
      </c>
      <c r="H4262" s="547">
        <f t="shared" si="135"/>
        <v>0</v>
      </c>
    </row>
    <row r="4263" spans="1:8" x14ac:dyDescent="0.25">
      <c r="A4263" s="396" t="e">
        <f>"INN."&amp;EIGNIR!$B$3&amp;C4263</f>
        <v>#N/A</v>
      </c>
      <c r="B4263" s="511">
        <f>'Sundurliðun Útlán'!H129</f>
        <v>0</v>
      </c>
      <c r="C4263" s="503" t="s">
        <v>6125</v>
      </c>
      <c r="D4263" s="512"/>
      <c r="F4263" s="547"/>
      <c r="G4263" s="547">
        <f t="shared" si="134"/>
        <v>0</v>
      </c>
      <c r="H4263" s="547">
        <f t="shared" si="135"/>
        <v>0</v>
      </c>
    </row>
    <row r="4264" spans="1:8" x14ac:dyDescent="0.25">
      <c r="A4264" s="396" t="e">
        <f>"INN."&amp;EIGNIR!$B$3&amp;C4264</f>
        <v>#N/A</v>
      </c>
      <c r="B4264" s="511">
        <f>'Sundurliðun Útlán'!H130</f>
        <v>0</v>
      </c>
      <c r="C4264" s="503" t="s">
        <v>6126</v>
      </c>
      <c r="D4264" s="512"/>
      <c r="F4264" s="547"/>
      <c r="G4264" s="547">
        <f t="shared" si="134"/>
        <v>0</v>
      </c>
      <c r="H4264" s="547">
        <f t="shared" si="135"/>
        <v>0</v>
      </c>
    </row>
    <row r="4265" spans="1:8" x14ac:dyDescent="0.25">
      <c r="A4265" s="396" t="e">
        <f>"INN."&amp;EIGNIR!$B$3&amp;C4265</f>
        <v>#N/A</v>
      </c>
      <c r="B4265" s="511">
        <f>'Sundurliðun Útlán'!H131</f>
        <v>0</v>
      </c>
      <c r="C4265" s="503" t="s">
        <v>6127</v>
      </c>
      <c r="D4265" s="512"/>
      <c r="F4265" s="547"/>
      <c r="G4265" s="547">
        <f t="shared" si="134"/>
        <v>0</v>
      </c>
      <c r="H4265" s="547">
        <f t="shared" si="135"/>
        <v>0</v>
      </c>
    </row>
    <row r="4266" spans="1:8" x14ac:dyDescent="0.25">
      <c r="A4266" s="396" t="e">
        <f>"INN."&amp;EIGNIR!$B$3&amp;C4266</f>
        <v>#N/A</v>
      </c>
      <c r="B4266" s="511">
        <f>'Sundurliðun Útlán'!H132</f>
        <v>0</v>
      </c>
      <c r="C4266" s="503" t="s">
        <v>6128</v>
      </c>
      <c r="D4266" s="512"/>
      <c r="F4266" s="547"/>
      <c r="G4266" s="547">
        <f t="shared" si="134"/>
        <v>0</v>
      </c>
      <c r="H4266" s="547">
        <f t="shared" si="135"/>
        <v>0</v>
      </c>
    </row>
    <row r="4267" spans="1:8" x14ac:dyDescent="0.25">
      <c r="A4267" s="396" t="e">
        <f>"INN."&amp;EIGNIR!$B$3&amp;C4267</f>
        <v>#N/A</v>
      </c>
      <c r="B4267" s="511">
        <f>'Sundurliðun Útlán'!H133</f>
        <v>0</v>
      </c>
      <c r="C4267" s="503" t="s">
        <v>6129</v>
      </c>
      <c r="D4267" s="512"/>
      <c r="F4267" s="547"/>
      <c r="G4267" s="547">
        <f t="shared" si="134"/>
        <v>0</v>
      </c>
      <c r="H4267" s="547">
        <f t="shared" si="135"/>
        <v>0</v>
      </c>
    </row>
    <row r="4268" spans="1:8" x14ac:dyDescent="0.25">
      <c r="A4268" s="396" t="e">
        <f>"INN."&amp;EIGNIR!$B$3&amp;C4268</f>
        <v>#N/A</v>
      </c>
      <c r="B4268" s="511">
        <f>'Sundurliðun Útlán'!H134</f>
        <v>0</v>
      </c>
      <c r="C4268" s="503" t="s">
        <v>6130</v>
      </c>
      <c r="D4268" s="512"/>
      <c r="F4268" s="547"/>
      <c r="G4268" s="547">
        <f t="shared" si="134"/>
        <v>0</v>
      </c>
      <c r="H4268" s="547">
        <f t="shared" si="135"/>
        <v>0</v>
      </c>
    </row>
    <row r="4269" spans="1:8" x14ac:dyDescent="0.25">
      <c r="A4269" s="396" t="e">
        <f>"INN."&amp;EIGNIR!$B$3&amp;C4269</f>
        <v>#N/A</v>
      </c>
      <c r="B4269" s="511">
        <f>'Sundurliðun Útlán'!H135</f>
        <v>0</v>
      </c>
      <c r="C4269" s="503" t="s">
        <v>6131</v>
      </c>
      <c r="D4269" s="512"/>
      <c r="F4269" s="547"/>
      <c r="G4269" s="547">
        <f t="shared" si="134"/>
        <v>0</v>
      </c>
      <c r="H4269" s="547">
        <f t="shared" si="135"/>
        <v>0</v>
      </c>
    </row>
    <row r="4270" spans="1:8" x14ac:dyDescent="0.25">
      <c r="A4270" s="396" t="e">
        <f>"INN."&amp;EIGNIR!$B$3&amp;C4270</f>
        <v>#N/A</v>
      </c>
      <c r="B4270" s="511">
        <f>'Sundurliðun Útlán'!H136</f>
        <v>0</v>
      </c>
      <c r="C4270" s="503" t="s">
        <v>6132</v>
      </c>
      <c r="D4270" s="512"/>
      <c r="F4270" s="547"/>
      <c r="G4270" s="547">
        <f t="shared" si="134"/>
        <v>0</v>
      </c>
      <c r="H4270" s="547">
        <f t="shared" si="135"/>
        <v>0</v>
      </c>
    </row>
    <row r="4271" spans="1:8" x14ac:dyDescent="0.25">
      <c r="A4271" s="396" t="e">
        <f>"INN."&amp;EIGNIR!$B$3&amp;C4271</f>
        <v>#N/A</v>
      </c>
      <c r="B4271" s="511">
        <f>'Sundurliðun Útlán'!H137</f>
        <v>0</v>
      </c>
      <c r="C4271" s="503" t="s">
        <v>6133</v>
      </c>
      <c r="D4271" s="512"/>
      <c r="F4271" s="547"/>
      <c r="G4271" s="547">
        <f t="shared" si="134"/>
        <v>0</v>
      </c>
      <c r="H4271" s="547">
        <f t="shared" si="135"/>
        <v>0</v>
      </c>
    </row>
    <row r="4272" spans="1:8" x14ac:dyDescent="0.25">
      <c r="A4272" s="396" t="e">
        <f>"INN."&amp;EIGNIR!$B$3&amp;C4272</f>
        <v>#N/A</v>
      </c>
      <c r="B4272" s="511">
        <f>'Sundurliðun Útlán'!H151</f>
        <v>0</v>
      </c>
      <c r="C4272" s="503" t="s">
        <v>6134</v>
      </c>
      <c r="D4272" s="512"/>
      <c r="F4272" s="547"/>
      <c r="G4272" s="547">
        <f t="shared" si="134"/>
        <v>0</v>
      </c>
      <c r="H4272" s="547">
        <f t="shared" si="135"/>
        <v>0</v>
      </c>
    </row>
    <row r="4273" spans="1:8" x14ac:dyDescent="0.25">
      <c r="A4273" s="396" t="e">
        <f>"INN."&amp;EIGNIR!$B$3&amp;C4273</f>
        <v>#N/A</v>
      </c>
      <c r="B4273" s="511">
        <f>'Sundurliðun Útlán'!H152</f>
        <v>0</v>
      </c>
      <c r="C4273" s="503" t="s">
        <v>6135</v>
      </c>
      <c r="D4273" s="512"/>
      <c r="F4273" s="547"/>
      <c r="G4273" s="547">
        <f t="shared" si="134"/>
        <v>0</v>
      </c>
      <c r="H4273" s="547">
        <f t="shared" si="135"/>
        <v>0</v>
      </c>
    </row>
    <row r="4274" spans="1:8" x14ac:dyDescent="0.25">
      <c r="A4274" s="396" t="e">
        <f>"INN."&amp;EIGNIR!$B$3&amp;C4274</f>
        <v>#N/A</v>
      </c>
      <c r="B4274" s="511">
        <f>'Sundurliðun Útlán'!H153</f>
        <v>0</v>
      </c>
      <c r="C4274" s="503" t="s">
        <v>6136</v>
      </c>
      <c r="D4274" s="512"/>
      <c r="F4274" s="547"/>
      <c r="G4274" s="547">
        <f t="shared" si="134"/>
        <v>0</v>
      </c>
      <c r="H4274" s="547">
        <f t="shared" si="135"/>
        <v>0</v>
      </c>
    </row>
    <row r="4275" spans="1:8" x14ac:dyDescent="0.25">
      <c r="A4275" s="396" t="e">
        <f>"INN."&amp;EIGNIR!$B$3&amp;C4275</f>
        <v>#N/A</v>
      </c>
      <c r="B4275" s="511">
        <f>'Sundurliðun Útlán'!H154</f>
        <v>0</v>
      </c>
      <c r="C4275" s="503" t="s">
        <v>6137</v>
      </c>
      <c r="D4275" s="512"/>
      <c r="F4275" s="547"/>
      <c r="G4275" s="547">
        <f t="shared" si="134"/>
        <v>0</v>
      </c>
      <c r="H4275" s="547">
        <f t="shared" si="135"/>
        <v>0</v>
      </c>
    </row>
    <row r="4276" spans="1:8" x14ac:dyDescent="0.25">
      <c r="A4276" s="396" t="e">
        <f>"INN."&amp;EIGNIR!$B$3&amp;C4276</f>
        <v>#N/A</v>
      </c>
      <c r="B4276" s="511">
        <f>'Sundurliðun Útlán'!H155</f>
        <v>0</v>
      </c>
      <c r="C4276" s="503" t="s">
        <v>6138</v>
      </c>
      <c r="D4276" s="512"/>
      <c r="F4276" s="547"/>
      <c r="G4276" s="547">
        <f t="shared" si="134"/>
        <v>0</v>
      </c>
      <c r="H4276" s="547">
        <f t="shared" si="135"/>
        <v>0</v>
      </c>
    </row>
    <row r="4277" spans="1:8" x14ac:dyDescent="0.25">
      <c r="A4277" s="396" t="e">
        <f>"INN."&amp;EIGNIR!$B$3&amp;C4277</f>
        <v>#N/A</v>
      </c>
      <c r="B4277" s="511">
        <f>'Sundurliðun Útlán'!H156</f>
        <v>0</v>
      </c>
      <c r="C4277" s="503" t="s">
        <v>6139</v>
      </c>
      <c r="D4277" s="512"/>
      <c r="F4277" s="547"/>
      <c r="G4277" s="547">
        <f t="shared" si="134"/>
        <v>0</v>
      </c>
      <c r="H4277" s="547">
        <f t="shared" si="135"/>
        <v>0</v>
      </c>
    </row>
    <row r="4278" spans="1:8" x14ac:dyDescent="0.25">
      <c r="A4278" s="396" t="e">
        <f>"INN."&amp;EIGNIR!$B$3&amp;C4278</f>
        <v>#N/A</v>
      </c>
      <c r="B4278" s="511">
        <f>'Sundurliðun Útlán'!H157</f>
        <v>0</v>
      </c>
      <c r="C4278" s="503" t="s">
        <v>6140</v>
      </c>
      <c r="D4278" s="512"/>
      <c r="F4278" s="547"/>
      <c r="G4278" s="547">
        <f t="shared" si="134"/>
        <v>0</v>
      </c>
      <c r="H4278" s="547">
        <f t="shared" si="135"/>
        <v>0</v>
      </c>
    </row>
    <row r="4279" spans="1:8" x14ac:dyDescent="0.25">
      <c r="A4279" s="396" t="e">
        <f>"INN."&amp;EIGNIR!$B$3&amp;C4279</f>
        <v>#N/A</v>
      </c>
      <c r="B4279" s="511">
        <f>'Sundurliðun Útlán'!H158</f>
        <v>0</v>
      </c>
      <c r="C4279" s="503" t="s">
        <v>6141</v>
      </c>
      <c r="D4279" s="512"/>
      <c r="F4279" s="547"/>
      <c r="G4279" s="547">
        <f t="shared" si="134"/>
        <v>0</v>
      </c>
      <c r="H4279" s="547">
        <f t="shared" si="135"/>
        <v>0</v>
      </c>
    </row>
    <row r="4280" spans="1:8" x14ac:dyDescent="0.25">
      <c r="A4280" s="396" t="e">
        <f>"INN."&amp;EIGNIR!$B$3&amp;C4280</f>
        <v>#N/A</v>
      </c>
      <c r="B4280" s="511">
        <f>'Sundurliðun Útlán'!H159</f>
        <v>0</v>
      </c>
      <c r="C4280" s="503" t="s">
        <v>6142</v>
      </c>
      <c r="D4280" s="512"/>
      <c r="F4280" s="547"/>
      <c r="G4280" s="547">
        <f t="shared" si="134"/>
        <v>0</v>
      </c>
      <c r="H4280" s="547">
        <f t="shared" si="135"/>
        <v>0</v>
      </c>
    </row>
    <row r="4281" spans="1:8" x14ac:dyDescent="0.25">
      <c r="A4281" s="396" t="e">
        <f>"INN."&amp;EIGNIR!$B$3&amp;C4281</f>
        <v>#N/A</v>
      </c>
      <c r="B4281" s="511">
        <f>'Sundurliðun Útlán'!H160</f>
        <v>0</v>
      </c>
      <c r="C4281" s="503" t="s">
        <v>6143</v>
      </c>
      <c r="D4281" s="512"/>
      <c r="F4281" s="547"/>
      <c r="G4281" s="547">
        <f t="shared" si="134"/>
        <v>0</v>
      </c>
      <c r="H4281" s="547">
        <f t="shared" si="135"/>
        <v>0</v>
      </c>
    </row>
    <row r="4282" spans="1:8" x14ac:dyDescent="0.25">
      <c r="A4282" s="396" t="e">
        <f>"INN."&amp;EIGNIR!$B$3&amp;C4282</f>
        <v>#N/A</v>
      </c>
      <c r="B4282" s="511">
        <f>'Sundurliðun Útlán'!H161</f>
        <v>0</v>
      </c>
      <c r="C4282" s="503" t="s">
        <v>6144</v>
      </c>
      <c r="D4282" s="512"/>
      <c r="F4282" s="547"/>
      <c r="G4282" s="547">
        <f t="shared" si="134"/>
        <v>0</v>
      </c>
      <c r="H4282" s="547">
        <f t="shared" si="135"/>
        <v>0</v>
      </c>
    </row>
    <row r="4283" spans="1:8" x14ac:dyDescent="0.25">
      <c r="A4283" s="396" t="e">
        <f>"INN."&amp;EIGNIR!$B$3&amp;C4283</f>
        <v>#N/A</v>
      </c>
      <c r="B4283" s="511">
        <f>'Sundurliðun Útlán'!H162</f>
        <v>0</v>
      </c>
      <c r="C4283" s="503" t="s">
        <v>6145</v>
      </c>
      <c r="D4283" s="512"/>
      <c r="F4283" s="547"/>
      <c r="G4283" s="547">
        <f t="shared" si="134"/>
        <v>0</v>
      </c>
      <c r="H4283" s="547">
        <f t="shared" si="135"/>
        <v>0</v>
      </c>
    </row>
    <row r="4284" spans="1:8" x14ac:dyDescent="0.25">
      <c r="A4284" s="396" t="e">
        <f>"INN."&amp;EIGNIR!$B$3&amp;C4284</f>
        <v>#N/A</v>
      </c>
      <c r="B4284" s="511">
        <f>'Sundurliðun Útlán'!H163</f>
        <v>0</v>
      </c>
      <c r="C4284" s="503" t="s">
        <v>6146</v>
      </c>
      <c r="D4284" s="512"/>
      <c r="F4284" s="547"/>
      <c r="G4284" s="547">
        <f t="shared" si="134"/>
        <v>0</v>
      </c>
      <c r="H4284" s="547">
        <f t="shared" si="135"/>
        <v>0</v>
      </c>
    </row>
    <row r="4285" spans="1:8" x14ac:dyDescent="0.25">
      <c r="A4285" s="396" t="e">
        <f>"INN."&amp;EIGNIR!$B$3&amp;C4285</f>
        <v>#N/A</v>
      </c>
      <c r="B4285" s="511">
        <f>'Sundurliðun Útlán'!H164</f>
        <v>0</v>
      </c>
      <c r="C4285" s="503" t="s">
        <v>6147</v>
      </c>
      <c r="D4285" s="512"/>
      <c r="F4285" s="547"/>
      <c r="G4285" s="547">
        <f t="shared" si="134"/>
        <v>0</v>
      </c>
      <c r="H4285" s="547">
        <f t="shared" si="135"/>
        <v>0</v>
      </c>
    </row>
    <row r="4286" spans="1:8" x14ac:dyDescent="0.25">
      <c r="A4286" s="396" t="e">
        <f>"INN."&amp;EIGNIR!$B$3&amp;C4286</f>
        <v>#N/A</v>
      </c>
      <c r="B4286" s="511">
        <f>'Sundurliðun Útlán'!H165</f>
        <v>0</v>
      </c>
      <c r="C4286" s="503" t="s">
        <v>6148</v>
      </c>
      <c r="D4286" s="512"/>
      <c r="F4286" s="547"/>
      <c r="G4286" s="547">
        <f t="shared" si="134"/>
        <v>0</v>
      </c>
      <c r="H4286" s="547">
        <f t="shared" si="135"/>
        <v>0</v>
      </c>
    </row>
    <row r="4287" spans="1:8" x14ac:dyDescent="0.25">
      <c r="A4287" s="396" t="e">
        <f>"INN."&amp;EIGNIR!$B$3&amp;C4287</f>
        <v>#N/A</v>
      </c>
      <c r="B4287" s="511">
        <f>'Sundurliðun Útlán'!H166</f>
        <v>0</v>
      </c>
      <c r="C4287" s="503" t="s">
        <v>6149</v>
      </c>
      <c r="D4287" s="512"/>
      <c r="F4287" s="547"/>
      <c r="G4287" s="547">
        <f t="shared" si="134"/>
        <v>0</v>
      </c>
      <c r="H4287" s="547">
        <f t="shared" si="135"/>
        <v>0</v>
      </c>
    </row>
    <row r="4288" spans="1:8" x14ac:dyDescent="0.25">
      <c r="A4288" s="396" t="e">
        <f>"INN."&amp;EIGNIR!$B$3&amp;C4288</f>
        <v>#N/A</v>
      </c>
      <c r="B4288" s="511">
        <f>'Sundurliðun Útlán'!H167</f>
        <v>0</v>
      </c>
      <c r="C4288" s="503" t="s">
        <v>6150</v>
      </c>
      <c r="D4288" s="512"/>
      <c r="F4288" s="547"/>
      <c r="G4288" s="547">
        <f t="shared" ref="G4288:G4350" si="136">+F4288-B4288</f>
        <v>0</v>
      </c>
      <c r="H4288" s="547">
        <f t="shared" si="135"/>
        <v>0</v>
      </c>
    </row>
    <row r="4289" spans="1:8" x14ac:dyDescent="0.25">
      <c r="A4289" s="396" t="e">
        <f>"INN."&amp;EIGNIR!$B$3&amp;C4289</f>
        <v>#N/A</v>
      </c>
      <c r="B4289" s="511">
        <f>'Sundurliðun Útlán'!H168</f>
        <v>0</v>
      </c>
      <c r="C4289" s="503" t="s">
        <v>6151</v>
      </c>
      <c r="D4289" s="512"/>
      <c r="F4289" s="547"/>
      <c r="G4289" s="547">
        <f t="shared" si="136"/>
        <v>0</v>
      </c>
      <c r="H4289" s="547">
        <f t="shared" ref="H4289:H4351" si="137">+ABS(G4289)</f>
        <v>0</v>
      </c>
    </row>
    <row r="4290" spans="1:8" x14ac:dyDescent="0.25">
      <c r="A4290" s="396" t="e">
        <f>"INN."&amp;EIGNIR!$B$3&amp;C4290</f>
        <v>#N/A</v>
      </c>
      <c r="B4290" s="511">
        <f>'Sundurliðun Útlán'!H169</f>
        <v>0</v>
      </c>
      <c r="C4290" s="503" t="s">
        <v>6152</v>
      </c>
      <c r="D4290" s="512"/>
      <c r="F4290" s="547"/>
      <c r="G4290" s="547">
        <f t="shared" si="136"/>
        <v>0</v>
      </c>
      <c r="H4290" s="547">
        <f t="shared" si="137"/>
        <v>0</v>
      </c>
    </row>
    <row r="4291" spans="1:8" x14ac:dyDescent="0.25">
      <c r="A4291" s="396" t="e">
        <f>"INN."&amp;EIGNIR!$B$3&amp;C4291</f>
        <v>#N/A</v>
      </c>
      <c r="B4291" s="511">
        <f>'Sundurliðun Útlán'!H183</f>
        <v>0</v>
      </c>
      <c r="C4291" s="503" t="s">
        <v>6153</v>
      </c>
      <c r="D4291" s="512"/>
      <c r="F4291" s="547"/>
      <c r="G4291" s="547">
        <f t="shared" si="136"/>
        <v>0</v>
      </c>
      <c r="H4291" s="547">
        <f t="shared" si="137"/>
        <v>0</v>
      </c>
    </row>
    <row r="4292" spans="1:8" x14ac:dyDescent="0.25">
      <c r="A4292" s="396" t="e">
        <f>"INN."&amp;EIGNIR!$B$3&amp;C4292</f>
        <v>#N/A</v>
      </c>
      <c r="B4292" s="511">
        <f>'Sundurliðun Útlán'!H184</f>
        <v>0</v>
      </c>
      <c r="C4292" s="503" t="s">
        <v>6154</v>
      </c>
      <c r="D4292" s="512"/>
      <c r="F4292" s="547"/>
      <c r="G4292" s="547">
        <f t="shared" si="136"/>
        <v>0</v>
      </c>
      <c r="H4292" s="547">
        <f t="shared" si="137"/>
        <v>0</v>
      </c>
    </row>
    <row r="4293" spans="1:8" x14ac:dyDescent="0.25">
      <c r="A4293" s="396" t="e">
        <f>"INN."&amp;EIGNIR!$B$3&amp;C4293</f>
        <v>#N/A</v>
      </c>
      <c r="B4293" s="511">
        <f>'Sundurliðun Útlán'!H185</f>
        <v>0</v>
      </c>
      <c r="C4293" s="503" t="s">
        <v>6155</v>
      </c>
      <c r="D4293" s="512"/>
      <c r="F4293" s="547"/>
      <c r="G4293" s="547">
        <f t="shared" si="136"/>
        <v>0</v>
      </c>
      <c r="H4293" s="547">
        <f t="shared" si="137"/>
        <v>0</v>
      </c>
    </row>
    <row r="4294" spans="1:8" x14ac:dyDescent="0.25">
      <c r="A4294" s="396" t="e">
        <f>"INN."&amp;EIGNIR!$B$3&amp;C4294</f>
        <v>#N/A</v>
      </c>
      <c r="B4294" s="511">
        <f>'Sundurliðun Útlán'!H186</f>
        <v>0</v>
      </c>
      <c r="C4294" s="503" t="s">
        <v>6156</v>
      </c>
      <c r="D4294" s="512"/>
      <c r="F4294" s="547"/>
      <c r="G4294" s="547">
        <f t="shared" si="136"/>
        <v>0</v>
      </c>
      <c r="H4294" s="547">
        <f t="shared" si="137"/>
        <v>0</v>
      </c>
    </row>
    <row r="4295" spans="1:8" x14ac:dyDescent="0.25">
      <c r="A4295" s="396" t="e">
        <f>"INN."&amp;EIGNIR!$B$3&amp;C4295</f>
        <v>#N/A</v>
      </c>
      <c r="B4295" s="511">
        <f>'Sundurliðun Útlán'!H187</f>
        <v>0</v>
      </c>
      <c r="C4295" s="503" t="s">
        <v>6157</v>
      </c>
      <c r="D4295" s="512"/>
      <c r="F4295" s="547"/>
      <c r="G4295" s="547">
        <f t="shared" si="136"/>
        <v>0</v>
      </c>
      <c r="H4295" s="547">
        <f t="shared" si="137"/>
        <v>0</v>
      </c>
    </row>
    <row r="4296" spans="1:8" x14ac:dyDescent="0.25">
      <c r="A4296" s="396" t="e">
        <f>"INN."&amp;EIGNIR!$B$3&amp;C4296</f>
        <v>#N/A</v>
      </c>
      <c r="B4296" s="511">
        <f>'Sundurliðun Útlán'!H188</f>
        <v>0</v>
      </c>
      <c r="C4296" s="503" t="s">
        <v>6158</v>
      </c>
      <c r="D4296" s="512"/>
      <c r="F4296" s="547"/>
      <c r="G4296" s="547">
        <f t="shared" si="136"/>
        <v>0</v>
      </c>
      <c r="H4296" s="547">
        <f t="shared" si="137"/>
        <v>0</v>
      </c>
    </row>
    <row r="4297" spans="1:8" x14ac:dyDescent="0.25">
      <c r="A4297" s="396" t="e">
        <f>"INN."&amp;EIGNIR!$B$3&amp;C4297</f>
        <v>#N/A</v>
      </c>
      <c r="B4297" s="511">
        <f>'Sundurliðun Útlán'!H189</f>
        <v>0</v>
      </c>
      <c r="C4297" s="503" t="s">
        <v>6159</v>
      </c>
      <c r="D4297" s="512"/>
      <c r="F4297" s="547"/>
      <c r="G4297" s="547">
        <f t="shared" si="136"/>
        <v>0</v>
      </c>
      <c r="H4297" s="547">
        <f t="shared" si="137"/>
        <v>0</v>
      </c>
    </row>
    <row r="4298" spans="1:8" x14ac:dyDescent="0.25">
      <c r="A4298" s="396" t="e">
        <f>"INN."&amp;EIGNIR!$B$3&amp;C4298</f>
        <v>#N/A</v>
      </c>
      <c r="B4298" s="511">
        <f>'Sundurliðun Útlán'!H190</f>
        <v>0</v>
      </c>
      <c r="C4298" s="503" t="s">
        <v>6160</v>
      </c>
      <c r="D4298" s="512"/>
      <c r="F4298" s="547"/>
      <c r="G4298" s="547">
        <f t="shared" si="136"/>
        <v>0</v>
      </c>
      <c r="H4298" s="547">
        <f t="shared" si="137"/>
        <v>0</v>
      </c>
    </row>
    <row r="4299" spans="1:8" x14ac:dyDescent="0.25">
      <c r="A4299" s="396" t="e">
        <f>"INN."&amp;EIGNIR!$B$3&amp;C4299</f>
        <v>#N/A</v>
      </c>
      <c r="B4299" s="511">
        <f>'Sundurliðun Útlán'!H191</f>
        <v>0</v>
      </c>
      <c r="C4299" s="503" t="s">
        <v>6161</v>
      </c>
      <c r="D4299" s="512"/>
      <c r="F4299" s="547"/>
      <c r="G4299" s="547">
        <f t="shared" si="136"/>
        <v>0</v>
      </c>
      <c r="H4299" s="547">
        <f t="shared" si="137"/>
        <v>0</v>
      </c>
    </row>
    <row r="4300" spans="1:8" x14ac:dyDescent="0.25">
      <c r="A4300" s="396" t="e">
        <f>"INN."&amp;EIGNIR!$B$3&amp;C4300</f>
        <v>#N/A</v>
      </c>
      <c r="B4300" s="511">
        <f>'Sundurliðun Útlán'!H192</f>
        <v>0</v>
      </c>
      <c r="C4300" s="503" t="s">
        <v>6162</v>
      </c>
      <c r="D4300" s="512"/>
      <c r="F4300" s="547"/>
      <c r="G4300" s="547">
        <f t="shared" si="136"/>
        <v>0</v>
      </c>
      <c r="H4300" s="547">
        <f t="shared" si="137"/>
        <v>0</v>
      </c>
    </row>
    <row r="4301" spans="1:8" x14ac:dyDescent="0.25">
      <c r="A4301" s="396" t="e">
        <f>"INN."&amp;EIGNIR!$B$3&amp;C4301</f>
        <v>#N/A</v>
      </c>
      <c r="B4301" s="511">
        <f>'Sundurliðun Útlán'!H193</f>
        <v>0</v>
      </c>
      <c r="C4301" s="503" t="s">
        <v>6163</v>
      </c>
      <c r="D4301" s="512"/>
      <c r="F4301" s="547"/>
      <c r="G4301" s="547">
        <f t="shared" si="136"/>
        <v>0</v>
      </c>
      <c r="H4301" s="547">
        <f t="shared" si="137"/>
        <v>0</v>
      </c>
    </row>
    <row r="4302" spans="1:8" x14ac:dyDescent="0.25">
      <c r="A4302" s="396" t="e">
        <f>"INN."&amp;EIGNIR!$B$3&amp;C4302</f>
        <v>#N/A</v>
      </c>
      <c r="B4302" s="511">
        <f>'Sundurliðun Útlán'!H194</f>
        <v>0</v>
      </c>
      <c r="C4302" s="503" t="s">
        <v>6164</v>
      </c>
      <c r="D4302" s="512"/>
      <c r="F4302" s="547"/>
      <c r="G4302" s="547">
        <f t="shared" si="136"/>
        <v>0</v>
      </c>
      <c r="H4302" s="547">
        <f t="shared" si="137"/>
        <v>0</v>
      </c>
    </row>
    <row r="4303" spans="1:8" x14ac:dyDescent="0.25">
      <c r="A4303" s="396" t="e">
        <f>"INN."&amp;EIGNIR!$B$3&amp;C4303</f>
        <v>#N/A</v>
      </c>
      <c r="B4303" s="511">
        <f>'Sundurliðun Útlán'!H195</f>
        <v>0</v>
      </c>
      <c r="C4303" s="503" t="s">
        <v>6165</v>
      </c>
      <c r="D4303" s="512"/>
      <c r="F4303" s="547"/>
      <c r="G4303" s="547">
        <f t="shared" si="136"/>
        <v>0</v>
      </c>
      <c r="H4303" s="547">
        <f t="shared" si="137"/>
        <v>0</v>
      </c>
    </row>
    <row r="4304" spans="1:8" x14ac:dyDescent="0.25">
      <c r="A4304" s="396" t="e">
        <f>"INN."&amp;EIGNIR!$B$3&amp;C4304</f>
        <v>#N/A</v>
      </c>
      <c r="B4304" s="511">
        <f>'Sundurliðun Útlán'!H196</f>
        <v>0</v>
      </c>
      <c r="C4304" s="503" t="s">
        <v>6166</v>
      </c>
      <c r="D4304" s="512"/>
      <c r="F4304" s="547"/>
      <c r="G4304" s="547">
        <f t="shared" si="136"/>
        <v>0</v>
      </c>
      <c r="H4304" s="547">
        <f t="shared" si="137"/>
        <v>0</v>
      </c>
    </row>
    <row r="4305" spans="1:8" x14ac:dyDescent="0.25">
      <c r="A4305" s="396" t="e">
        <f>"INN."&amp;EIGNIR!$B$3&amp;C4305</f>
        <v>#N/A</v>
      </c>
      <c r="B4305" s="511">
        <f>'Sundurliðun Útlán'!H197</f>
        <v>0</v>
      </c>
      <c r="C4305" s="503" t="s">
        <v>6167</v>
      </c>
      <c r="D4305" s="512"/>
      <c r="F4305" s="547"/>
      <c r="G4305" s="547">
        <f t="shared" si="136"/>
        <v>0</v>
      </c>
      <c r="H4305" s="547">
        <f t="shared" si="137"/>
        <v>0</v>
      </c>
    </row>
    <row r="4306" spans="1:8" x14ac:dyDescent="0.25">
      <c r="A4306" s="396" t="e">
        <f>"INN."&amp;EIGNIR!$B$3&amp;C4306</f>
        <v>#N/A</v>
      </c>
      <c r="B4306" s="511">
        <f>'Sundurliðun Útlán'!H198</f>
        <v>0</v>
      </c>
      <c r="C4306" s="503" t="s">
        <v>6168</v>
      </c>
      <c r="D4306" s="512"/>
      <c r="F4306" s="547"/>
      <c r="G4306" s="547">
        <f t="shared" si="136"/>
        <v>0</v>
      </c>
      <c r="H4306" s="547">
        <f t="shared" si="137"/>
        <v>0</v>
      </c>
    </row>
    <row r="4307" spans="1:8" x14ac:dyDescent="0.25">
      <c r="A4307" s="396" t="e">
        <f>"INN."&amp;EIGNIR!$B$3&amp;C4307</f>
        <v>#N/A</v>
      </c>
      <c r="B4307" s="511">
        <f>'Sundurliðun Útlán'!H199</f>
        <v>0</v>
      </c>
      <c r="C4307" s="503" t="s">
        <v>6169</v>
      </c>
      <c r="D4307" s="512"/>
      <c r="F4307" s="547"/>
      <c r="G4307" s="547">
        <f t="shared" si="136"/>
        <v>0</v>
      </c>
      <c r="H4307" s="547">
        <f t="shared" si="137"/>
        <v>0</v>
      </c>
    </row>
    <row r="4308" spans="1:8" x14ac:dyDescent="0.25">
      <c r="A4308" s="396" t="e">
        <f>"INN."&amp;EIGNIR!$B$3&amp;C4308</f>
        <v>#N/A</v>
      </c>
      <c r="B4308" s="511">
        <f>'Sundurliðun Útlán'!H200</f>
        <v>0</v>
      </c>
      <c r="C4308" s="503" t="s">
        <v>6170</v>
      </c>
      <c r="D4308" s="512"/>
      <c r="F4308" s="547"/>
      <c r="G4308" s="547">
        <f t="shared" si="136"/>
        <v>0</v>
      </c>
      <c r="H4308" s="547">
        <f t="shared" si="137"/>
        <v>0</v>
      </c>
    </row>
    <row r="4309" spans="1:8" x14ac:dyDescent="0.25">
      <c r="A4309" s="396" t="e">
        <f>"INN."&amp;EIGNIR!$B$3&amp;C4309</f>
        <v>#N/A</v>
      </c>
      <c r="B4309" s="511">
        <f>'Sundurliðun Útlán'!H202</f>
        <v>0</v>
      </c>
      <c r="C4309" s="503" t="s">
        <v>6171</v>
      </c>
      <c r="D4309" s="512"/>
      <c r="F4309" s="547"/>
      <c r="G4309" s="547">
        <f t="shared" si="136"/>
        <v>0</v>
      </c>
      <c r="H4309" s="547">
        <f t="shared" si="137"/>
        <v>0</v>
      </c>
    </row>
    <row r="4310" spans="1:8" x14ac:dyDescent="0.25">
      <c r="A4310" s="396" t="e">
        <f>"INN."&amp;EIGNIR!$B$3&amp;C4310</f>
        <v>#N/A</v>
      </c>
      <c r="B4310" s="511">
        <f>'Sundurliðun Útlán'!H205</f>
        <v>0</v>
      </c>
      <c r="C4310" s="503" t="s">
        <v>6172</v>
      </c>
      <c r="D4310" s="512"/>
      <c r="F4310" s="547"/>
      <c r="G4310" s="547">
        <f t="shared" si="136"/>
        <v>0</v>
      </c>
      <c r="H4310" s="547">
        <f t="shared" si="137"/>
        <v>0</v>
      </c>
    </row>
    <row r="4311" spans="1:8" x14ac:dyDescent="0.25">
      <c r="A4311" s="396" t="e">
        <f>"INN."&amp;EIGNIR!$B$3&amp;C4311</f>
        <v>#N/A</v>
      </c>
      <c r="B4311" s="511">
        <f>'Sundurliðun Útlán'!H207</f>
        <v>0</v>
      </c>
      <c r="C4311" s="503" t="s">
        <v>6173</v>
      </c>
      <c r="D4311" s="512"/>
      <c r="F4311" s="547"/>
      <c r="G4311" s="547">
        <f t="shared" si="136"/>
        <v>0</v>
      </c>
      <c r="H4311" s="547">
        <f t="shared" si="137"/>
        <v>0</v>
      </c>
    </row>
    <row r="4312" spans="1:8" x14ac:dyDescent="0.25">
      <c r="A4312" s="396" t="e">
        <f>"INN."&amp;EIGNIR!$B$3&amp;C4312</f>
        <v>#N/A</v>
      </c>
      <c r="B4312" s="511">
        <f>'Sundurliðun Útlán'!H208</f>
        <v>0</v>
      </c>
      <c r="C4312" s="503" t="s">
        <v>6174</v>
      </c>
      <c r="D4312" s="512"/>
      <c r="F4312" s="547"/>
      <c r="G4312" s="547">
        <f t="shared" si="136"/>
        <v>0</v>
      </c>
      <c r="H4312" s="547">
        <f t="shared" si="137"/>
        <v>0</v>
      </c>
    </row>
    <row r="4313" spans="1:8" x14ac:dyDescent="0.25">
      <c r="A4313" s="396" t="e">
        <f>"INN."&amp;EIGNIR!$B$3&amp;C4313</f>
        <v>#N/A</v>
      </c>
      <c r="B4313" s="511">
        <f>'Sundurliðun Útlán'!H210</f>
        <v>0</v>
      </c>
      <c r="C4313" s="503" t="s">
        <v>6175</v>
      </c>
      <c r="D4313" s="512"/>
      <c r="F4313" s="547"/>
      <c r="G4313" s="547">
        <f t="shared" si="136"/>
        <v>0</v>
      </c>
      <c r="H4313" s="547">
        <f t="shared" si="137"/>
        <v>0</v>
      </c>
    </row>
    <row r="4314" spans="1:8" x14ac:dyDescent="0.25">
      <c r="A4314" s="396" t="e">
        <f>"INN."&amp;EIGNIR!$B$3&amp;C4314</f>
        <v>#N/A</v>
      </c>
      <c r="B4314" s="511">
        <f>'Sundurliðun Útlán'!H213</f>
        <v>0</v>
      </c>
      <c r="C4314" s="503" t="s">
        <v>6176</v>
      </c>
      <c r="D4314" s="512"/>
      <c r="F4314" s="547"/>
      <c r="G4314" s="547">
        <f t="shared" si="136"/>
        <v>0</v>
      </c>
      <c r="H4314" s="547">
        <f t="shared" si="137"/>
        <v>0</v>
      </c>
    </row>
    <row r="4315" spans="1:8" x14ac:dyDescent="0.25">
      <c r="A4315" s="396" t="e">
        <f>"INN."&amp;EIGNIR!$B$3&amp;C4315</f>
        <v>#N/A</v>
      </c>
      <c r="B4315" s="511">
        <f>'Sundurliðun Útlán'!H215</f>
        <v>0</v>
      </c>
      <c r="C4315" s="503" t="s">
        <v>6177</v>
      </c>
      <c r="D4315" s="512"/>
      <c r="F4315" s="547"/>
      <c r="G4315" s="547">
        <f t="shared" si="136"/>
        <v>0</v>
      </c>
      <c r="H4315" s="547">
        <f t="shared" si="137"/>
        <v>0</v>
      </c>
    </row>
    <row r="4316" spans="1:8" x14ac:dyDescent="0.25">
      <c r="A4316" s="396" t="e">
        <f>"INN."&amp;EIGNIR!$B$3&amp;C4316</f>
        <v>#N/A</v>
      </c>
      <c r="B4316" s="511">
        <f>'Sundurliðun Útlán'!H216</f>
        <v>0</v>
      </c>
      <c r="C4316" s="503" t="s">
        <v>6178</v>
      </c>
      <c r="D4316" s="512"/>
      <c r="F4316" s="547"/>
      <c r="G4316" s="547">
        <f t="shared" si="136"/>
        <v>0</v>
      </c>
      <c r="H4316" s="547">
        <f t="shared" si="137"/>
        <v>0</v>
      </c>
    </row>
    <row r="4317" spans="1:8" x14ac:dyDescent="0.25">
      <c r="A4317" s="396" t="e">
        <f>"INN."&amp;EIGNIR!$B$3&amp;C4317</f>
        <v>#N/A</v>
      </c>
      <c r="B4317" s="511">
        <f>'Sundurliðun Útlán'!H218</f>
        <v>0</v>
      </c>
      <c r="C4317" s="503" t="s">
        <v>6179</v>
      </c>
      <c r="D4317" s="512"/>
      <c r="F4317" s="547"/>
      <c r="G4317" s="547">
        <f t="shared" si="136"/>
        <v>0</v>
      </c>
      <c r="H4317" s="547">
        <f t="shared" si="137"/>
        <v>0</v>
      </c>
    </row>
    <row r="4318" spans="1:8" x14ac:dyDescent="0.25">
      <c r="A4318" s="396" t="e">
        <f>"INN."&amp;EIGNIR!$B$3&amp;C4318</f>
        <v>#N/A</v>
      </c>
      <c r="B4318" s="511">
        <f>'Sundurliðun Útlán'!H221</f>
        <v>0</v>
      </c>
      <c r="C4318" s="503" t="s">
        <v>6180</v>
      </c>
      <c r="D4318" s="512"/>
      <c r="F4318" s="547"/>
      <c r="G4318" s="547">
        <f t="shared" si="136"/>
        <v>0</v>
      </c>
      <c r="H4318" s="547">
        <f t="shared" si="137"/>
        <v>0</v>
      </c>
    </row>
    <row r="4319" spans="1:8" x14ac:dyDescent="0.25">
      <c r="A4319" s="396" t="e">
        <f>"INN."&amp;EIGNIR!$B$3&amp;C4319</f>
        <v>#N/A</v>
      </c>
      <c r="B4319" s="511">
        <f>'Sundurliðun Útlán'!H223</f>
        <v>0</v>
      </c>
      <c r="C4319" s="503" t="s">
        <v>6181</v>
      </c>
      <c r="D4319" s="512"/>
      <c r="F4319" s="547"/>
      <c r="G4319" s="547">
        <f t="shared" si="136"/>
        <v>0</v>
      </c>
      <c r="H4319" s="547">
        <f t="shared" si="137"/>
        <v>0</v>
      </c>
    </row>
    <row r="4320" spans="1:8" x14ac:dyDescent="0.25">
      <c r="A4320" s="396" t="e">
        <f>"INN."&amp;EIGNIR!$B$3&amp;C4320</f>
        <v>#N/A</v>
      </c>
      <c r="B4320" s="511">
        <f>'Sundurliðun Útlán'!H224</f>
        <v>0</v>
      </c>
      <c r="C4320" s="503" t="s">
        <v>6182</v>
      </c>
      <c r="D4320" s="512" t="s">
        <v>11813</v>
      </c>
      <c r="F4320" s="547"/>
      <c r="G4320" s="547">
        <f t="shared" si="136"/>
        <v>0</v>
      </c>
      <c r="H4320" s="547">
        <f t="shared" si="137"/>
        <v>0</v>
      </c>
    </row>
    <row r="4321" spans="1:8" x14ac:dyDescent="0.25">
      <c r="A4321" s="396" t="e">
        <f>"INN."&amp;EIGNIR!$B$3&amp;C4321</f>
        <v>#N/A</v>
      </c>
      <c r="B4321" s="511">
        <f>'Sundurliðun Útlán'!H226</f>
        <v>0</v>
      </c>
      <c r="C4321" s="503" t="s">
        <v>6183</v>
      </c>
      <c r="D4321" s="512"/>
      <c r="F4321" s="547"/>
      <c r="G4321" s="547">
        <f t="shared" si="136"/>
        <v>0</v>
      </c>
      <c r="H4321" s="547">
        <f t="shared" si="137"/>
        <v>0</v>
      </c>
    </row>
    <row r="4322" spans="1:8" x14ac:dyDescent="0.25">
      <c r="A4322" s="396" t="e">
        <f>"INN."&amp;EIGNIR!$B$3&amp;C4322</f>
        <v>#N/A</v>
      </c>
      <c r="B4322" s="511">
        <f>'Sundurliðun Útlán'!H228</f>
        <v>0</v>
      </c>
      <c r="C4322" s="503" t="s">
        <v>11818</v>
      </c>
      <c r="D4322" s="512"/>
      <c r="F4322" s="547"/>
      <c r="G4322" s="547">
        <f t="shared" si="136"/>
        <v>0</v>
      </c>
      <c r="H4322" s="547">
        <f t="shared" si="137"/>
        <v>0</v>
      </c>
    </row>
    <row r="4323" spans="1:8" x14ac:dyDescent="0.25">
      <c r="A4323" s="396" t="e">
        <f>"INN."&amp;EIGNIR!$B$3&amp;C4323</f>
        <v>#N/A</v>
      </c>
      <c r="B4323" s="511">
        <f>'Sundurliðun Útlán'!H229</f>
        <v>0</v>
      </c>
      <c r="C4323" s="503" t="s">
        <v>6184</v>
      </c>
      <c r="D4323" s="512"/>
      <c r="F4323" s="547"/>
      <c r="G4323" s="547">
        <f t="shared" si="136"/>
        <v>0</v>
      </c>
      <c r="H4323" s="547">
        <f t="shared" si="137"/>
        <v>0</v>
      </c>
    </row>
    <row r="4324" spans="1:8" x14ac:dyDescent="0.25">
      <c r="A4324" s="396" t="e">
        <f>"INN."&amp;EIGNIR!$B$3&amp;C4324</f>
        <v>#N/A</v>
      </c>
      <c r="B4324" s="511">
        <f>'Sundurliðun Útlán'!H230</f>
        <v>0</v>
      </c>
      <c r="C4324" s="503" t="s">
        <v>11819</v>
      </c>
      <c r="D4324" s="512"/>
      <c r="F4324" s="547"/>
      <c r="G4324" s="547">
        <f t="shared" si="136"/>
        <v>0</v>
      </c>
      <c r="H4324" s="547">
        <f t="shared" si="137"/>
        <v>0</v>
      </c>
    </row>
    <row r="4325" spans="1:8" x14ac:dyDescent="0.25">
      <c r="A4325" s="396" t="e">
        <f>"INN."&amp;EIGNIR!$B$3&amp;C4325</f>
        <v>#N/A</v>
      </c>
      <c r="B4325" s="511">
        <f>'Sundurliðun Útlán'!H231</f>
        <v>0</v>
      </c>
      <c r="C4325" s="503" t="s">
        <v>6185</v>
      </c>
      <c r="D4325" s="512"/>
      <c r="F4325" s="547"/>
      <c r="G4325" s="547">
        <f t="shared" si="136"/>
        <v>0</v>
      </c>
      <c r="H4325" s="547">
        <f t="shared" si="137"/>
        <v>0</v>
      </c>
    </row>
    <row r="4326" spans="1:8" x14ac:dyDescent="0.25">
      <c r="A4326" s="396" t="e">
        <f>"INN."&amp;EIGNIR!$B$3&amp;C4326</f>
        <v>#N/A</v>
      </c>
      <c r="B4326" s="511">
        <f>'Sundurliðun Útlán'!H232</f>
        <v>0</v>
      </c>
      <c r="C4326" s="503" t="s">
        <v>6186</v>
      </c>
      <c r="D4326" s="512"/>
      <c r="F4326" s="547"/>
      <c r="G4326" s="547">
        <f t="shared" si="136"/>
        <v>0</v>
      </c>
      <c r="H4326" s="547">
        <f t="shared" si="137"/>
        <v>0</v>
      </c>
    </row>
    <row r="4327" spans="1:8" x14ac:dyDescent="0.25">
      <c r="A4327" s="396" t="e">
        <f>"INN."&amp;EIGNIR!$B$3&amp;C4327</f>
        <v>#N/A</v>
      </c>
      <c r="B4327" s="511">
        <f>'Sundurliðun Útlán'!H233</f>
        <v>0</v>
      </c>
      <c r="C4327" s="503" t="s">
        <v>6187</v>
      </c>
      <c r="D4327" s="512"/>
      <c r="F4327" s="547"/>
      <c r="G4327" s="547">
        <f t="shared" si="136"/>
        <v>0</v>
      </c>
      <c r="H4327" s="547">
        <f t="shared" si="137"/>
        <v>0</v>
      </c>
    </row>
    <row r="4328" spans="1:8" x14ac:dyDescent="0.25">
      <c r="A4328" s="396" t="e">
        <f>"INN."&amp;EIGNIR!$B$3&amp;C4328</f>
        <v>#N/A</v>
      </c>
      <c r="B4328" s="511">
        <f>'Sundurliðun Útlán'!H234</f>
        <v>0</v>
      </c>
      <c r="C4328" s="503" t="s">
        <v>6188</v>
      </c>
      <c r="D4328" s="512"/>
      <c r="F4328" s="547"/>
      <c r="G4328" s="547">
        <f t="shared" si="136"/>
        <v>0</v>
      </c>
      <c r="H4328" s="547">
        <f t="shared" si="137"/>
        <v>0</v>
      </c>
    </row>
    <row r="4329" spans="1:8" x14ac:dyDescent="0.25">
      <c r="A4329" s="396" t="e">
        <f>"INN."&amp;EIGNIR!$B$3&amp;C4329</f>
        <v>#N/A</v>
      </c>
      <c r="B4329" s="511">
        <f>'Sundurliðun Útlán'!H235</f>
        <v>0</v>
      </c>
      <c r="C4329" s="503" t="s">
        <v>6189</v>
      </c>
      <c r="D4329" s="512"/>
      <c r="F4329" s="547"/>
      <c r="G4329" s="547">
        <f t="shared" si="136"/>
        <v>0</v>
      </c>
      <c r="H4329" s="547">
        <f t="shared" si="137"/>
        <v>0</v>
      </c>
    </row>
    <row r="4330" spans="1:8" x14ac:dyDescent="0.25">
      <c r="A4330" s="396" t="e">
        <f>"INN."&amp;EIGNIR!$B$3&amp;C4330</f>
        <v>#N/A</v>
      </c>
      <c r="B4330" s="511">
        <f>'Sundurliðun Útlán'!H236</f>
        <v>0</v>
      </c>
      <c r="C4330" s="503" t="s">
        <v>6190</v>
      </c>
      <c r="D4330" s="512"/>
      <c r="F4330" s="547"/>
      <c r="G4330" s="547">
        <f t="shared" si="136"/>
        <v>0</v>
      </c>
      <c r="H4330" s="547">
        <f t="shared" si="137"/>
        <v>0</v>
      </c>
    </row>
    <row r="4331" spans="1:8" x14ac:dyDescent="0.25">
      <c r="A4331" s="396" t="e">
        <f>"INN."&amp;EIGNIR!$B$3&amp;C4331</f>
        <v>#N/A</v>
      </c>
      <c r="B4331" s="511">
        <f>'Sundurliðun Útlán'!H237</f>
        <v>0</v>
      </c>
      <c r="C4331" s="503" t="s">
        <v>6191</v>
      </c>
      <c r="D4331" s="512"/>
      <c r="F4331" s="547"/>
      <c r="G4331" s="547">
        <f t="shared" si="136"/>
        <v>0</v>
      </c>
      <c r="H4331" s="547">
        <f t="shared" si="137"/>
        <v>0</v>
      </c>
    </row>
    <row r="4332" spans="1:8" x14ac:dyDescent="0.25">
      <c r="A4332" s="396" t="e">
        <f>"INN."&amp;EIGNIR!$B$3&amp;C4332</f>
        <v>#N/A</v>
      </c>
      <c r="B4332" s="511">
        <f>'Sundurliðun Útlán'!H238</f>
        <v>0</v>
      </c>
      <c r="C4332" s="503" t="s">
        <v>6192</v>
      </c>
      <c r="D4332" s="512"/>
      <c r="F4332" s="547"/>
      <c r="G4332" s="547">
        <f t="shared" si="136"/>
        <v>0</v>
      </c>
      <c r="H4332" s="547">
        <f t="shared" si="137"/>
        <v>0</v>
      </c>
    </row>
    <row r="4333" spans="1:8" x14ac:dyDescent="0.25">
      <c r="A4333" s="396" t="e">
        <f>"INN."&amp;EIGNIR!$B$3&amp;C4333</f>
        <v>#N/A</v>
      </c>
      <c r="B4333" s="511">
        <f>'Sundurliðun Útlán'!H239</f>
        <v>0</v>
      </c>
      <c r="C4333" s="503" t="s">
        <v>6193</v>
      </c>
      <c r="D4333" s="512"/>
      <c r="F4333" s="547"/>
      <c r="G4333" s="547">
        <f t="shared" si="136"/>
        <v>0</v>
      </c>
      <c r="H4333" s="547">
        <f t="shared" si="137"/>
        <v>0</v>
      </c>
    </row>
    <row r="4334" spans="1:8" x14ac:dyDescent="0.25">
      <c r="A4334" s="396" t="e">
        <f>"INN."&amp;EIGNIR!$B$3&amp;C4334</f>
        <v>#N/A</v>
      </c>
      <c r="B4334" s="511">
        <f>'Sundurliðun Útlán'!H240</f>
        <v>0</v>
      </c>
      <c r="C4334" s="503" t="s">
        <v>6194</v>
      </c>
      <c r="D4334" s="512"/>
      <c r="F4334" s="547"/>
      <c r="G4334" s="547">
        <f t="shared" si="136"/>
        <v>0</v>
      </c>
      <c r="H4334" s="547">
        <f t="shared" si="137"/>
        <v>0</v>
      </c>
    </row>
    <row r="4335" spans="1:8" x14ac:dyDescent="0.25">
      <c r="A4335" s="396" t="e">
        <f>"INN."&amp;EIGNIR!$B$3&amp;C4335</f>
        <v>#N/A</v>
      </c>
      <c r="B4335" s="511">
        <f>'Sundurliðun Útlán'!H241</f>
        <v>0</v>
      </c>
      <c r="C4335" s="503" t="s">
        <v>6195</v>
      </c>
      <c r="D4335" s="512"/>
      <c r="F4335" s="547"/>
      <c r="G4335" s="547">
        <f t="shared" si="136"/>
        <v>0</v>
      </c>
      <c r="H4335" s="547">
        <f t="shared" si="137"/>
        <v>0</v>
      </c>
    </row>
    <row r="4336" spans="1:8" x14ac:dyDescent="0.25">
      <c r="A4336" s="396" t="e">
        <f>"INN."&amp;EIGNIR!$B$3&amp;C4336</f>
        <v>#N/A</v>
      </c>
      <c r="B4336" s="511">
        <f>'Sundurliðun Útlán'!H242</f>
        <v>0</v>
      </c>
      <c r="C4336" s="503" t="s">
        <v>6196</v>
      </c>
      <c r="D4336" s="512"/>
      <c r="F4336" s="547"/>
      <c r="G4336" s="547">
        <f t="shared" si="136"/>
        <v>0</v>
      </c>
      <c r="H4336" s="547">
        <f t="shared" si="137"/>
        <v>0</v>
      </c>
    </row>
    <row r="4337" spans="1:8" x14ac:dyDescent="0.25">
      <c r="A4337" s="396" t="e">
        <f>"INN."&amp;EIGNIR!$B$3&amp;C4337</f>
        <v>#N/A</v>
      </c>
      <c r="B4337" s="511">
        <f>'Sundurliðun Útlán'!H243</f>
        <v>0</v>
      </c>
      <c r="C4337" s="503" t="s">
        <v>6197</v>
      </c>
      <c r="D4337" s="512"/>
      <c r="F4337" s="547"/>
      <c r="G4337" s="547">
        <f t="shared" si="136"/>
        <v>0</v>
      </c>
      <c r="H4337" s="547">
        <f t="shared" si="137"/>
        <v>0</v>
      </c>
    </row>
    <row r="4338" spans="1:8" x14ac:dyDescent="0.25">
      <c r="A4338" s="396" t="e">
        <f>"INN."&amp;EIGNIR!$B$3&amp;C4338</f>
        <v>#N/A</v>
      </c>
      <c r="B4338" s="511">
        <f>'Sundurliðun Útlán'!H244</f>
        <v>0</v>
      </c>
      <c r="C4338" s="503" t="s">
        <v>6198</v>
      </c>
      <c r="D4338" s="512"/>
      <c r="F4338" s="547"/>
      <c r="G4338" s="547">
        <f t="shared" si="136"/>
        <v>0</v>
      </c>
      <c r="H4338" s="547">
        <f t="shared" si="137"/>
        <v>0</v>
      </c>
    </row>
    <row r="4339" spans="1:8" x14ac:dyDescent="0.25">
      <c r="A4339" s="396" t="e">
        <f>"INN."&amp;EIGNIR!$B$3&amp;C4339</f>
        <v>#N/A</v>
      </c>
      <c r="B4339" s="511">
        <f>'Sundurliðun Útlán'!H245</f>
        <v>0</v>
      </c>
      <c r="C4339" s="503" t="s">
        <v>6199</v>
      </c>
      <c r="D4339" s="512"/>
      <c r="F4339" s="547"/>
      <c r="G4339" s="547">
        <f t="shared" si="136"/>
        <v>0</v>
      </c>
      <c r="H4339" s="547">
        <f t="shared" si="137"/>
        <v>0</v>
      </c>
    </row>
    <row r="4340" spans="1:8" x14ac:dyDescent="0.25">
      <c r="A4340" s="396" t="e">
        <f>"INN."&amp;EIGNIR!$B$3&amp;C4340</f>
        <v>#N/A</v>
      </c>
      <c r="B4340" s="511">
        <f>'Sundurliðun Útlán'!H246</f>
        <v>0</v>
      </c>
      <c r="C4340" s="503" t="s">
        <v>6200</v>
      </c>
      <c r="D4340" s="512"/>
      <c r="F4340" s="547"/>
      <c r="G4340" s="547">
        <f t="shared" si="136"/>
        <v>0</v>
      </c>
      <c r="H4340" s="547">
        <f t="shared" si="137"/>
        <v>0</v>
      </c>
    </row>
    <row r="4341" spans="1:8" x14ac:dyDescent="0.25">
      <c r="A4341" s="396" t="e">
        <f>"INN."&amp;EIGNIR!$B$3&amp;C4341</f>
        <v>#N/A</v>
      </c>
      <c r="B4341" s="511">
        <f>'Sundurliðun Útlán'!H247</f>
        <v>0</v>
      </c>
      <c r="C4341" s="503" t="s">
        <v>6201</v>
      </c>
      <c r="D4341" s="512"/>
      <c r="F4341" s="547"/>
      <c r="G4341" s="547">
        <f t="shared" si="136"/>
        <v>0</v>
      </c>
      <c r="H4341" s="547">
        <f t="shared" si="137"/>
        <v>0</v>
      </c>
    </row>
    <row r="4342" spans="1:8" x14ac:dyDescent="0.25">
      <c r="A4342" s="396" t="e">
        <f>"INN."&amp;EIGNIR!$B$3&amp;C4342</f>
        <v>#N/A</v>
      </c>
      <c r="B4342" s="511">
        <f>'Sundurliðun Útlán'!H248</f>
        <v>0</v>
      </c>
      <c r="C4342" s="503" t="s">
        <v>6202</v>
      </c>
      <c r="D4342" s="512"/>
      <c r="F4342" s="547"/>
      <c r="G4342" s="547">
        <f t="shared" si="136"/>
        <v>0</v>
      </c>
      <c r="H4342" s="547">
        <f t="shared" si="137"/>
        <v>0</v>
      </c>
    </row>
    <row r="4343" spans="1:8" x14ac:dyDescent="0.25">
      <c r="A4343" s="396" t="e">
        <f>"INN."&amp;EIGNIR!$B$3&amp;C4343</f>
        <v>#N/A</v>
      </c>
      <c r="B4343" s="511">
        <f>'Sundurliðun Útlán'!H249</f>
        <v>0</v>
      </c>
      <c r="C4343" s="503" t="s">
        <v>6203</v>
      </c>
      <c r="D4343" s="512"/>
      <c r="F4343" s="547"/>
      <c r="G4343" s="547">
        <f t="shared" si="136"/>
        <v>0</v>
      </c>
      <c r="H4343" s="547">
        <f t="shared" si="137"/>
        <v>0</v>
      </c>
    </row>
    <row r="4344" spans="1:8" x14ac:dyDescent="0.25">
      <c r="A4344" s="396" t="e">
        <f>"INN."&amp;EIGNIR!$B$3&amp;C4344</f>
        <v>#N/A</v>
      </c>
      <c r="B4344" s="511">
        <f>'Sundurliðun Útlán'!H250</f>
        <v>0</v>
      </c>
      <c r="C4344" s="503" t="s">
        <v>6204</v>
      </c>
      <c r="D4344" s="512"/>
      <c r="F4344" s="547"/>
      <c r="G4344" s="547">
        <f t="shared" si="136"/>
        <v>0</v>
      </c>
      <c r="H4344" s="547">
        <f t="shared" si="137"/>
        <v>0</v>
      </c>
    </row>
    <row r="4345" spans="1:8" x14ac:dyDescent="0.25">
      <c r="A4345" s="396" t="e">
        <f>"INN."&amp;EIGNIR!$B$3&amp;C4345</f>
        <v>#N/A</v>
      </c>
      <c r="B4345" s="511">
        <f>'Sundurliðun Útlán'!H251</f>
        <v>0</v>
      </c>
      <c r="C4345" s="503" t="s">
        <v>6205</v>
      </c>
      <c r="D4345" s="512"/>
      <c r="F4345" s="547"/>
      <c r="G4345" s="547">
        <f t="shared" si="136"/>
        <v>0</v>
      </c>
      <c r="H4345" s="547">
        <f t="shared" si="137"/>
        <v>0</v>
      </c>
    </row>
    <row r="4346" spans="1:8" x14ac:dyDescent="0.25">
      <c r="A4346" s="396" t="e">
        <f>"INN."&amp;EIGNIR!$B$3&amp;C4346</f>
        <v>#N/A</v>
      </c>
      <c r="B4346" s="511">
        <f>'Sundurliðun Útlán'!H252</f>
        <v>0</v>
      </c>
      <c r="C4346" s="503" t="s">
        <v>6206</v>
      </c>
      <c r="D4346" s="512"/>
      <c r="F4346" s="547"/>
      <c r="G4346" s="547">
        <f t="shared" si="136"/>
        <v>0</v>
      </c>
      <c r="H4346" s="547">
        <f t="shared" si="137"/>
        <v>0</v>
      </c>
    </row>
    <row r="4347" spans="1:8" x14ac:dyDescent="0.25">
      <c r="A4347" s="396" t="e">
        <f>"INN."&amp;EIGNIR!$B$3&amp;C4347</f>
        <v>#N/A</v>
      </c>
      <c r="B4347" s="511">
        <f>'Sundurliðun Útlán'!H253</f>
        <v>0</v>
      </c>
      <c r="C4347" s="503" t="s">
        <v>6207</v>
      </c>
      <c r="D4347" s="512"/>
      <c r="F4347" s="547"/>
      <c r="G4347" s="547">
        <f t="shared" si="136"/>
        <v>0</v>
      </c>
      <c r="H4347" s="547">
        <f t="shared" si="137"/>
        <v>0</v>
      </c>
    </row>
    <row r="4348" spans="1:8" x14ac:dyDescent="0.25">
      <c r="A4348" s="396" t="e">
        <f>"INN."&amp;EIGNIR!$B$3&amp;C4348</f>
        <v>#N/A</v>
      </c>
      <c r="B4348" s="511">
        <f>'Sundurliðun Útlán'!H254</f>
        <v>0</v>
      </c>
      <c r="C4348" s="503" t="s">
        <v>6208</v>
      </c>
      <c r="D4348" s="512"/>
      <c r="F4348" s="547"/>
      <c r="G4348" s="547">
        <f t="shared" si="136"/>
        <v>0</v>
      </c>
      <c r="H4348" s="547">
        <f t="shared" si="137"/>
        <v>0</v>
      </c>
    </row>
    <row r="4349" spans="1:8" x14ac:dyDescent="0.25">
      <c r="A4349" s="396" t="e">
        <f>"INN."&amp;EIGNIR!$B$3&amp;C4349</f>
        <v>#N/A</v>
      </c>
      <c r="B4349" s="511">
        <f>'Sundurliðun Útlán'!H255</f>
        <v>0</v>
      </c>
      <c r="C4349" s="503" t="s">
        <v>6209</v>
      </c>
      <c r="D4349" s="512"/>
      <c r="F4349" s="547"/>
      <c r="G4349" s="547">
        <f t="shared" si="136"/>
        <v>0</v>
      </c>
      <c r="H4349" s="547">
        <f t="shared" si="137"/>
        <v>0</v>
      </c>
    </row>
    <row r="4350" spans="1:8" x14ac:dyDescent="0.25">
      <c r="A4350" s="396" t="e">
        <f>"INN."&amp;EIGNIR!$B$3&amp;C4350</f>
        <v>#N/A</v>
      </c>
      <c r="B4350" s="511">
        <f>'Sundurliðun Útlán'!H256</f>
        <v>0</v>
      </c>
      <c r="C4350" s="503" t="s">
        <v>6210</v>
      </c>
      <c r="D4350" s="512"/>
      <c r="F4350" s="547"/>
      <c r="G4350" s="547">
        <f t="shared" si="136"/>
        <v>0</v>
      </c>
      <c r="H4350" s="547">
        <f t="shared" si="137"/>
        <v>0</v>
      </c>
    </row>
    <row r="4351" spans="1:8" x14ac:dyDescent="0.25">
      <c r="A4351" s="396" t="e">
        <f>"INN."&amp;EIGNIR!$B$3&amp;C4351</f>
        <v>#N/A</v>
      </c>
      <c r="B4351" s="511">
        <f>'Sundurliðun Útlán'!H257</f>
        <v>0</v>
      </c>
      <c r="C4351" s="503" t="s">
        <v>6211</v>
      </c>
      <c r="D4351" s="512"/>
      <c r="F4351" s="547"/>
      <c r="G4351" s="547">
        <f t="shared" ref="G4351:G4414" si="138">+F4351-B4351</f>
        <v>0</v>
      </c>
      <c r="H4351" s="547">
        <f t="shared" si="137"/>
        <v>0</v>
      </c>
    </row>
    <row r="4352" spans="1:8" x14ac:dyDescent="0.25">
      <c r="A4352" s="396" t="e">
        <f>"INN."&amp;EIGNIR!$B$3&amp;C4352</f>
        <v>#N/A</v>
      </c>
      <c r="B4352" s="511">
        <f>'Sundurliðun Útlán'!H258</f>
        <v>0</v>
      </c>
      <c r="C4352" s="503" t="s">
        <v>6212</v>
      </c>
      <c r="D4352" s="512"/>
      <c r="F4352" s="547"/>
      <c r="G4352" s="547">
        <f t="shared" si="138"/>
        <v>0</v>
      </c>
      <c r="H4352" s="547">
        <f t="shared" ref="H4352:H4415" si="139">+ABS(G4352)</f>
        <v>0</v>
      </c>
    </row>
    <row r="4353" spans="1:8" x14ac:dyDescent="0.25">
      <c r="A4353" s="396" t="e">
        <f>"INN."&amp;EIGNIR!$B$3&amp;C4353</f>
        <v>#N/A</v>
      </c>
      <c r="B4353" s="511">
        <f>'Sundurliðun Útlán'!H259</f>
        <v>0</v>
      </c>
      <c r="C4353" s="503" t="s">
        <v>6213</v>
      </c>
      <c r="D4353" s="512"/>
      <c r="F4353" s="547"/>
      <c r="G4353" s="547">
        <f t="shared" si="138"/>
        <v>0</v>
      </c>
      <c r="H4353" s="547">
        <f t="shared" si="139"/>
        <v>0</v>
      </c>
    </row>
    <row r="4354" spans="1:8" x14ac:dyDescent="0.25">
      <c r="A4354" s="396" t="e">
        <f>"INN."&amp;EIGNIR!$B$3&amp;C4354</f>
        <v>#N/A</v>
      </c>
      <c r="B4354" s="511">
        <f>'Sundurliðun Útlán'!H260</f>
        <v>0</v>
      </c>
      <c r="C4354" s="503" t="s">
        <v>6214</v>
      </c>
      <c r="D4354" s="512"/>
      <c r="F4354" s="547"/>
      <c r="G4354" s="547">
        <f t="shared" si="138"/>
        <v>0</v>
      </c>
      <c r="H4354" s="547">
        <f t="shared" si="139"/>
        <v>0</v>
      </c>
    </row>
    <row r="4355" spans="1:8" x14ac:dyDescent="0.25">
      <c r="A4355" s="396" t="e">
        <f>"INN."&amp;EIGNIR!$B$3&amp;C4355</f>
        <v>#N/A</v>
      </c>
      <c r="B4355" s="511">
        <f>'Sundurliðun Útlán'!H261</f>
        <v>0</v>
      </c>
      <c r="C4355" s="503" t="s">
        <v>6215</v>
      </c>
      <c r="D4355" s="512"/>
      <c r="F4355" s="547"/>
      <c r="G4355" s="547">
        <f t="shared" si="138"/>
        <v>0</v>
      </c>
      <c r="H4355" s="547">
        <f t="shared" si="139"/>
        <v>0</v>
      </c>
    </row>
    <row r="4356" spans="1:8" x14ac:dyDescent="0.25">
      <c r="A4356" s="396" t="e">
        <f>"INN."&amp;EIGNIR!$B$3&amp;C4356</f>
        <v>#N/A</v>
      </c>
      <c r="B4356" s="511">
        <f>'Sundurliðun Útlán'!H262</f>
        <v>0</v>
      </c>
      <c r="C4356" s="503" t="s">
        <v>6216</v>
      </c>
      <c r="D4356" s="512"/>
      <c r="F4356" s="547"/>
      <c r="G4356" s="547">
        <f t="shared" si="138"/>
        <v>0</v>
      </c>
      <c r="H4356" s="547">
        <f t="shared" si="139"/>
        <v>0</v>
      </c>
    </row>
    <row r="4357" spans="1:8" x14ac:dyDescent="0.25">
      <c r="A4357" s="396" t="e">
        <f>"INN."&amp;EIGNIR!$B$3&amp;C4357</f>
        <v>#N/A</v>
      </c>
      <c r="B4357" s="511">
        <f>'Sundurliðun Útlán'!H263</f>
        <v>0</v>
      </c>
      <c r="C4357" s="503" t="s">
        <v>6217</v>
      </c>
      <c r="D4357" s="512"/>
      <c r="F4357" s="547"/>
      <c r="G4357" s="547">
        <f t="shared" si="138"/>
        <v>0</v>
      </c>
      <c r="H4357" s="547">
        <f t="shared" si="139"/>
        <v>0</v>
      </c>
    </row>
    <row r="4358" spans="1:8" x14ac:dyDescent="0.25">
      <c r="A4358" s="396" t="e">
        <f>"INN."&amp;EIGNIR!$B$3&amp;C4358</f>
        <v>#N/A</v>
      </c>
      <c r="B4358" s="511">
        <f>'Sundurliðun Útlán'!H264</f>
        <v>0</v>
      </c>
      <c r="C4358" s="503" t="s">
        <v>6218</v>
      </c>
      <c r="D4358" s="512"/>
      <c r="F4358" s="547"/>
      <c r="G4358" s="547">
        <f t="shared" si="138"/>
        <v>0</v>
      </c>
      <c r="H4358" s="547">
        <f t="shared" si="139"/>
        <v>0</v>
      </c>
    </row>
    <row r="4359" spans="1:8" x14ac:dyDescent="0.25">
      <c r="A4359" s="396" t="e">
        <f>"INN."&amp;EIGNIR!$B$3&amp;C4359</f>
        <v>#N/A</v>
      </c>
      <c r="B4359" s="511">
        <f>'Sundurliðun Útlán'!H265</f>
        <v>0</v>
      </c>
      <c r="C4359" s="503" t="s">
        <v>6219</v>
      </c>
      <c r="D4359" s="512"/>
      <c r="F4359" s="547"/>
      <c r="G4359" s="547">
        <f t="shared" si="138"/>
        <v>0</v>
      </c>
      <c r="H4359" s="547">
        <f t="shared" si="139"/>
        <v>0</v>
      </c>
    </row>
    <row r="4360" spans="1:8" x14ac:dyDescent="0.25">
      <c r="A4360" s="396" t="e">
        <f>"INN."&amp;EIGNIR!$B$3&amp;C4360</f>
        <v>#N/A</v>
      </c>
      <c r="B4360" s="511">
        <f>'Sundurliðun Útlán'!H267</f>
        <v>0</v>
      </c>
      <c r="C4360" s="503" t="s">
        <v>6220</v>
      </c>
      <c r="D4360" s="512"/>
      <c r="F4360" s="547"/>
      <c r="G4360" s="547">
        <f t="shared" si="138"/>
        <v>0</v>
      </c>
      <c r="H4360" s="547">
        <f t="shared" si="139"/>
        <v>0</v>
      </c>
    </row>
    <row r="4361" spans="1:8" x14ac:dyDescent="0.25">
      <c r="A4361" s="396" t="e">
        <f>"INN."&amp;EIGNIR!$B$3&amp;C4361</f>
        <v>#N/A</v>
      </c>
      <c r="B4361" s="511">
        <f>'Sundurliðun Útlán'!H270</f>
        <v>0</v>
      </c>
      <c r="C4361" s="503" t="s">
        <v>6221</v>
      </c>
      <c r="D4361" s="512"/>
      <c r="F4361" s="547"/>
      <c r="G4361" s="547">
        <f t="shared" si="138"/>
        <v>0</v>
      </c>
      <c r="H4361" s="547">
        <f t="shared" si="139"/>
        <v>0</v>
      </c>
    </row>
    <row r="4362" spans="1:8" x14ac:dyDescent="0.25">
      <c r="A4362" s="396" t="e">
        <f>"INN."&amp;EIGNIR!$B$3&amp;C4362</f>
        <v>#N/A</v>
      </c>
      <c r="B4362" s="511">
        <f>'Sundurliðun Útlán'!H272</f>
        <v>0</v>
      </c>
      <c r="C4362" s="503" t="s">
        <v>6222</v>
      </c>
      <c r="D4362" s="512"/>
      <c r="F4362" s="547"/>
      <c r="G4362" s="547">
        <f t="shared" si="138"/>
        <v>0</v>
      </c>
      <c r="H4362" s="547">
        <f t="shared" si="139"/>
        <v>0</v>
      </c>
    </row>
    <row r="4363" spans="1:8" x14ac:dyDescent="0.25">
      <c r="A4363" s="396" t="e">
        <f>"INN."&amp;EIGNIR!$B$3&amp;C4363</f>
        <v>#N/A</v>
      </c>
      <c r="B4363" s="511">
        <f>'Sundurliðun Útlán'!H273</f>
        <v>0</v>
      </c>
      <c r="C4363" s="503" t="s">
        <v>6223</v>
      </c>
      <c r="D4363" s="512"/>
      <c r="F4363" s="547"/>
      <c r="G4363" s="547">
        <f t="shared" si="138"/>
        <v>0</v>
      </c>
      <c r="H4363" s="547">
        <f t="shared" si="139"/>
        <v>0</v>
      </c>
    </row>
    <row r="4364" spans="1:8" x14ac:dyDescent="0.25">
      <c r="A4364" s="396" t="e">
        <f>"INN."&amp;EIGNIR!$B$3&amp;C4364</f>
        <v>#N/A</v>
      </c>
      <c r="B4364" s="511">
        <f>'Sundurliðun Útlán'!H275</f>
        <v>0</v>
      </c>
      <c r="C4364" s="503" t="s">
        <v>6224</v>
      </c>
      <c r="D4364" s="512"/>
      <c r="F4364" s="547"/>
      <c r="G4364" s="547">
        <f t="shared" si="138"/>
        <v>0</v>
      </c>
      <c r="H4364" s="547">
        <f t="shared" si="139"/>
        <v>0</v>
      </c>
    </row>
    <row r="4365" spans="1:8" x14ac:dyDescent="0.25">
      <c r="A4365" s="396" t="e">
        <f>"INN."&amp;EIGNIR!$B$3&amp;C4365</f>
        <v>#N/A</v>
      </c>
      <c r="B4365" s="511">
        <f>'Sundurliðun Útlán'!H278</f>
        <v>0</v>
      </c>
      <c r="C4365" s="503" t="s">
        <v>6225</v>
      </c>
      <c r="D4365" s="512"/>
      <c r="F4365" s="547"/>
      <c r="G4365" s="547">
        <f t="shared" si="138"/>
        <v>0</v>
      </c>
      <c r="H4365" s="547">
        <f t="shared" si="139"/>
        <v>0</v>
      </c>
    </row>
    <row r="4366" spans="1:8" x14ac:dyDescent="0.25">
      <c r="A4366" s="396" t="e">
        <f>"INN."&amp;EIGNIR!$B$3&amp;C4366</f>
        <v>#N/A</v>
      </c>
      <c r="B4366" s="511">
        <f>'Sundurliðun Útlán'!H280</f>
        <v>0</v>
      </c>
      <c r="C4366" s="503" t="s">
        <v>6226</v>
      </c>
      <c r="D4366" s="512"/>
      <c r="F4366" s="547"/>
      <c r="G4366" s="547">
        <f t="shared" si="138"/>
        <v>0</v>
      </c>
      <c r="H4366" s="547">
        <f t="shared" si="139"/>
        <v>0</v>
      </c>
    </row>
    <row r="4367" spans="1:8" x14ac:dyDescent="0.25">
      <c r="A4367" s="396" t="e">
        <f>"INN."&amp;EIGNIR!$B$3&amp;C4367</f>
        <v>#N/A</v>
      </c>
      <c r="B4367" s="511">
        <f>'Sundurliðun Útlán'!H281</f>
        <v>0</v>
      </c>
      <c r="C4367" s="503" t="s">
        <v>6227</v>
      </c>
      <c r="D4367" s="512"/>
      <c r="F4367" s="547"/>
      <c r="G4367" s="547">
        <f t="shared" si="138"/>
        <v>0</v>
      </c>
      <c r="H4367" s="547">
        <f t="shared" si="139"/>
        <v>0</v>
      </c>
    </row>
    <row r="4368" spans="1:8" x14ac:dyDescent="0.25">
      <c r="A4368" s="396" t="e">
        <f>"INN."&amp;EIGNIR!$B$3&amp;C4368</f>
        <v>#N/A</v>
      </c>
      <c r="B4368" s="511">
        <f>'Sundurliðun Útlán'!H283</f>
        <v>0</v>
      </c>
      <c r="C4368" s="503" t="s">
        <v>6228</v>
      </c>
      <c r="D4368" s="512"/>
      <c r="F4368" s="547"/>
      <c r="G4368" s="547">
        <f t="shared" si="138"/>
        <v>0</v>
      </c>
      <c r="H4368" s="547">
        <f t="shared" si="139"/>
        <v>0</v>
      </c>
    </row>
    <row r="4369" spans="1:8" x14ac:dyDescent="0.25">
      <c r="A4369" s="396" t="e">
        <f>"INN."&amp;EIGNIR!$B$3&amp;C4369</f>
        <v>#N/A</v>
      </c>
      <c r="B4369" s="511">
        <f>'Sundurliðun Útlán'!H286</f>
        <v>0</v>
      </c>
      <c r="C4369" s="503" t="s">
        <v>6229</v>
      </c>
      <c r="D4369" s="512"/>
      <c r="F4369" s="547"/>
      <c r="G4369" s="547">
        <f t="shared" si="138"/>
        <v>0</v>
      </c>
      <c r="H4369" s="547">
        <f t="shared" si="139"/>
        <v>0</v>
      </c>
    </row>
    <row r="4370" spans="1:8" x14ac:dyDescent="0.25">
      <c r="A4370" s="396" t="e">
        <f>"INN."&amp;EIGNIR!$B$3&amp;C4370</f>
        <v>#N/A</v>
      </c>
      <c r="B4370" s="511">
        <f>'Sundurliðun Útlán'!H288</f>
        <v>0</v>
      </c>
      <c r="C4370" s="503" t="s">
        <v>6230</v>
      </c>
      <c r="D4370" s="512"/>
      <c r="F4370" s="547"/>
      <c r="G4370" s="547">
        <f t="shared" si="138"/>
        <v>0</v>
      </c>
      <c r="H4370" s="547">
        <f t="shared" si="139"/>
        <v>0</v>
      </c>
    </row>
    <row r="4371" spans="1:8" x14ac:dyDescent="0.25">
      <c r="A4371" s="396" t="e">
        <f>"INN."&amp;EIGNIR!$B$3&amp;C4371</f>
        <v>#N/A</v>
      </c>
      <c r="B4371" s="511">
        <f>'Sundurliðun Útlán'!H289</f>
        <v>0</v>
      </c>
      <c r="C4371" s="503" t="s">
        <v>6231</v>
      </c>
      <c r="D4371" s="512"/>
      <c r="F4371" s="547"/>
      <c r="G4371" s="547">
        <f t="shared" si="138"/>
        <v>0</v>
      </c>
      <c r="H4371" s="547">
        <f t="shared" si="139"/>
        <v>0</v>
      </c>
    </row>
    <row r="4372" spans="1:8" x14ac:dyDescent="0.25">
      <c r="A4372" s="396" t="e">
        <f>"INN."&amp;EIGNIR!$B$3&amp;C4372</f>
        <v>#N/A</v>
      </c>
      <c r="B4372" s="511">
        <f>'Sundurliðun Útlán'!H291</f>
        <v>0</v>
      </c>
      <c r="C4372" s="503" t="s">
        <v>6232</v>
      </c>
      <c r="D4372" s="512"/>
      <c r="F4372" s="547"/>
      <c r="G4372" s="547">
        <f t="shared" si="138"/>
        <v>0</v>
      </c>
      <c r="H4372" s="547">
        <f t="shared" si="139"/>
        <v>0</v>
      </c>
    </row>
    <row r="4373" spans="1:8" x14ac:dyDescent="0.25">
      <c r="A4373" s="396" t="e">
        <f>"INN."&amp;EIGNIR!$B$3&amp;C4373</f>
        <v>#N/A</v>
      </c>
      <c r="B4373" s="511">
        <f>'Sundurliðun Útlán'!H293</f>
        <v>0</v>
      </c>
      <c r="C4373" s="503" t="s">
        <v>11820</v>
      </c>
      <c r="D4373" s="512"/>
      <c r="F4373" s="547"/>
      <c r="G4373" s="547">
        <f t="shared" si="138"/>
        <v>0</v>
      </c>
      <c r="H4373" s="547">
        <f t="shared" si="139"/>
        <v>0</v>
      </c>
    </row>
    <row r="4374" spans="1:8" x14ac:dyDescent="0.25">
      <c r="A4374" s="396" t="e">
        <f>"INN."&amp;EIGNIR!$B$3&amp;C4374</f>
        <v>#N/A</v>
      </c>
      <c r="B4374" s="511">
        <f>'Sundurliðun Útlán'!H294</f>
        <v>0</v>
      </c>
      <c r="C4374" s="503" t="s">
        <v>6233</v>
      </c>
      <c r="D4374" s="512"/>
      <c r="F4374" s="547"/>
      <c r="G4374" s="547">
        <f t="shared" si="138"/>
        <v>0</v>
      </c>
      <c r="H4374" s="547">
        <f t="shared" si="139"/>
        <v>0</v>
      </c>
    </row>
    <row r="4375" spans="1:8" x14ac:dyDescent="0.25">
      <c r="A4375" s="396" t="e">
        <f>"INN."&amp;EIGNIR!$B$3&amp;C4375</f>
        <v>#N/A</v>
      </c>
      <c r="B4375" s="511">
        <f>'Sundurliðun Útlán'!H295</f>
        <v>0</v>
      </c>
      <c r="C4375" s="503" t="s">
        <v>6234</v>
      </c>
      <c r="D4375" s="512"/>
      <c r="F4375" s="547"/>
      <c r="G4375" s="547">
        <f t="shared" si="138"/>
        <v>0</v>
      </c>
      <c r="H4375" s="547">
        <f t="shared" si="139"/>
        <v>0</v>
      </c>
    </row>
    <row r="4376" spans="1:8" x14ac:dyDescent="0.25">
      <c r="A4376" s="396" t="e">
        <f>"INN."&amp;EIGNIR!$B$3&amp;C4376</f>
        <v>#N/A</v>
      </c>
      <c r="B4376" s="511">
        <f>'Sundurliðun Útlán'!H296</f>
        <v>0</v>
      </c>
      <c r="C4376" s="503" t="s">
        <v>6235</v>
      </c>
      <c r="D4376" s="512"/>
      <c r="F4376" s="547"/>
      <c r="G4376" s="547">
        <f t="shared" si="138"/>
        <v>0</v>
      </c>
      <c r="H4376" s="547">
        <f t="shared" si="139"/>
        <v>0</v>
      </c>
    </row>
    <row r="4377" spans="1:8" x14ac:dyDescent="0.25">
      <c r="A4377" s="396" t="e">
        <f>"INN."&amp;EIGNIR!$B$3&amp;C4377</f>
        <v>#N/A</v>
      </c>
      <c r="B4377" s="511">
        <f>'Sundurliðun Útlán'!I5</f>
        <v>0</v>
      </c>
      <c r="C4377" s="503" t="s">
        <v>6236</v>
      </c>
      <c r="D4377" s="512" t="s">
        <v>6238</v>
      </c>
      <c r="F4377" s="547"/>
      <c r="G4377" s="547">
        <f t="shared" si="138"/>
        <v>0</v>
      </c>
      <c r="H4377" s="547">
        <f t="shared" si="139"/>
        <v>0</v>
      </c>
    </row>
    <row r="4378" spans="1:8" x14ac:dyDescent="0.25">
      <c r="A4378" s="396" t="e">
        <f>"INN."&amp;EIGNIR!$B$3&amp;C4378</f>
        <v>#N/A</v>
      </c>
      <c r="B4378" s="511">
        <f>'Sundurliðun Útlán'!I6</f>
        <v>0</v>
      </c>
      <c r="C4378" s="503" t="s">
        <v>6237</v>
      </c>
      <c r="D4378" s="512"/>
      <c r="F4378" s="547"/>
      <c r="G4378" s="547">
        <f t="shared" si="138"/>
        <v>0</v>
      </c>
      <c r="H4378" s="547">
        <f t="shared" si="139"/>
        <v>0</v>
      </c>
    </row>
    <row r="4379" spans="1:8" x14ac:dyDescent="0.25">
      <c r="A4379" s="396" t="e">
        <f>"INN."&amp;EIGNIR!$B$3&amp;C4379</f>
        <v>#N/A</v>
      </c>
      <c r="B4379" s="511">
        <f>'Sundurliðun Útlán'!I7</f>
        <v>0</v>
      </c>
      <c r="C4379" s="503" t="s">
        <v>6239</v>
      </c>
      <c r="D4379" s="512"/>
      <c r="F4379" s="547"/>
      <c r="G4379" s="547">
        <f t="shared" si="138"/>
        <v>0</v>
      </c>
      <c r="H4379" s="547">
        <f t="shared" si="139"/>
        <v>0</v>
      </c>
    </row>
    <row r="4380" spans="1:8" x14ac:dyDescent="0.25">
      <c r="A4380" s="396" t="e">
        <f>"INN."&amp;EIGNIR!$B$3&amp;C4380</f>
        <v>#N/A</v>
      </c>
      <c r="B4380" s="511">
        <f>'Sundurliðun Útlán'!I8</f>
        <v>0</v>
      </c>
      <c r="C4380" s="503" t="s">
        <v>6240</v>
      </c>
      <c r="D4380" s="512"/>
      <c r="F4380" s="547"/>
      <c r="G4380" s="547">
        <f t="shared" si="138"/>
        <v>0</v>
      </c>
      <c r="H4380" s="547">
        <f t="shared" si="139"/>
        <v>0</v>
      </c>
    </row>
    <row r="4381" spans="1:8" x14ac:dyDescent="0.25">
      <c r="A4381" s="396" t="e">
        <f>"INN."&amp;EIGNIR!$B$3&amp;C4381</f>
        <v>#N/A</v>
      </c>
      <c r="B4381" s="511">
        <f>'Sundurliðun Útlán'!I9</f>
        <v>0</v>
      </c>
      <c r="C4381" s="503" t="s">
        <v>6241</v>
      </c>
      <c r="D4381" s="512"/>
      <c r="F4381" s="547"/>
      <c r="G4381" s="547">
        <f t="shared" si="138"/>
        <v>0</v>
      </c>
      <c r="H4381" s="547">
        <f t="shared" si="139"/>
        <v>0</v>
      </c>
    </row>
    <row r="4382" spans="1:8" x14ac:dyDescent="0.25">
      <c r="A4382" s="396" t="e">
        <f>"INN."&amp;EIGNIR!$B$3&amp;C4382</f>
        <v>#N/A</v>
      </c>
      <c r="B4382" s="511">
        <f>'Sundurliðun Útlán'!I10</f>
        <v>0</v>
      </c>
      <c r="C4382" s="503" t="s">
        <v>6242</v>
      </c>
      <c r="D4382" s="512"/>
      <c r="F4382" s="547"/>
      <c r="G4382" s="547">
        <f t="shared" si="138"/>
        <v>0</v>
      </c>
      <c r="H4382" s="547">
        <f t="shared" si="139"/>
        <v>0</v>
      </c>
    </row>
    <row r="4383" spans="1:8" x14ac:dyDescent="0.25">
      <c r="A4383" s="396" t="e">
        <f>"INN."&amp;EIGNIR!$B$3&amp;C4383</f>
        <v>#N/A</v>
      </c>
      <c r="B4383" s="511">
        <f>'Sundurliðun Útlán'!I11</f>
        <v>0</v>
      </c>
      <c r="C4383" s="503" t="s">
        <v>6243</v>
      </c>
      <c r="D4383" s="512"/>
      <c r="F4383" s="547"/>
      <c r="G4383" s="547">
        <f t="shared" si="138"/>
        <v>0</v>
      </c>
      <c r="H4383" s="547">
        <f t="shared" si="139"/>
        <v>0</v>
      </c>
    </row>
    <row r="4384" spans="1:8" x14ac:dyDescent="0.25">
      <c r="A4384" s="396" t="e">
        <f>"INN."&amp;EIGNIR!$B$3&amp;C4384</f>
        <v>#N/A</v>
      </c>
      <c r="B4384" s="511">
        <f>'Sundurliðun Útlán'!I12</f>
        <v>0</v>
      </c>
      <c r="C4384" s="503" t="s">
        <v>6244</v>
      </c>
      <c r="D4384" s="512"/>
      <c r="F4384" s="547"/>
      <c r="G4384" s="547">
        <f t="shared" si="138"/>
        <v>0</v>
      </c>
      <c r="H4384" s="547">
        <f t="shared" si="139"/>
        <v>0</v>
      </c>
    </row>
    <row r="4385" spans="1:8" x14ac:dyDescent="0.25">
      <c r="A4385" s="396" t="e">
        <f>"INN."&amp;EIGNIR!$B$3&amp;C4385</f>
        <v>#N/A</v>
      </c>
      <c r="B4385" s="511">
        <f>'Sundurliðun Útlán'!I26</f>
        <v>0</v>
      </c>
      <c r="C4385" s="503" t="s">
        <v>6245</v>
      </c>
      <c r="D4385" s="512"/>
      <c r="F4385" s="547"/>
      <c r="G4385" s="547">
        <f t="shared" si="138"/>
        <v>0</v>
      </c>
      <c r="H4385" s="547">
        <f t="shared" si="139"/>
        <v>0</v>
      </c>
    </row>
    <row r="4386" spans="1:8" x14ac:dyDescent="0.25">
      <c r="A4386" s="396" t="e">
        <f>"INN."&amp;EIGNIR!$B$3&amp;C4386</f>
        <v>#N/A</v>
      </c>
      <c r="B4386" s="511">
        <f>'Sundurliðun Útlán'!I27</f>
        <v>0</v>
      </c>
      <c r="C4386" s="503" t="s">
        <v>6246</v>
      </c>
      <c r="D4386" s="512"/>
      <c r="F4386" s="547"/>
      <c r="G4386" s="547">
        <f t="shared" si="138"/>
        <v>0</v>
      </c>
      <c r="H4386" s="547">
        <f t="shared" si="139"/>
        <v>0</v>
      </c>
    </row>
    <row r="4387" spans="1:8" x14ac:dyDescent="0.25">
      <c r="A4387" s="396" t="e">
        <f>"INN."&amp;EIGNIR!$B$3&amp;C4387</f>
        <v>#N/A</v>
      </c>
      <c r="B4387" s="511">
        <f>'Sundurliðun Útlán'!I28</f>
        <v>0</v>
      </c>
      <c r="C4387" s="503" t="s">
        <v>6247</v>
      </c>
      <c r="D4387" s="512"/>
      <c r="F4387" s="547"/>
      <c r="G4387" s="547">
        <f t="shared" si="138"/>
        <v>0</v>
      </c>
      <c r="H4387" s="547">
        <f t="shared" si="139"/>
        <v>0</v>
      </c>
    </row>
    <row r="4388" spans="1:8" x14ac:dyDescent="0.25">
      <c r="A4388" s="396" t="e">
        <f>"INN."&amp;EIGNIR!$B$3&amp;C4388</f>
        <v>#N/A</v>
      </c>
      <c r="B4388" s="511">
        <f>'Sundurliðun Útlán'!I29</f>
        <v>0</v>
      </c>
      <c r="C4388" s="503" t="s">
        <v>6248</v>
      </c>
      <c r="D4388" s="512"/>
      <c r="F4388" s="547"/>
      <c r="G4388" s="547">
        <f t="shared" si="138"/>
        <v>0</v>
      </c>
      <c r="H4388" s="547">
        <f t="shared" si="139"/>
        <v>0</v>
      </c>
    </row>
    <row r="4389" spans="1:8" x14ac:dyDescent="0.25">
      <c r="A4389" s="396" t="e">
        <f>"INN."&amp;EIGNIR!$B$3&amp;C4389</f>
        <v>#N/A</v>
      </c>
      <c r="B4389" s="511">
        <f>'Sundurliðun Útlán'!I30</f>
        <v>0</v>
      </c>
      <c r="C4389" s="503" t="s">
        <v>6249</v>
      </c>
      <c r="D4389" s="512"/>
      <c r="F4389" s="547"/>
      <c r="G4389" s="547">
        <f t="shared" si="138"/>
        <v>0</v>
      </c>
      <c r="H4389" s="547">
        <f t="shared" si="139"/>
        <v>0</v>
      </c>
    </row>
    <row r="4390" spans="1:8" x14ac:dyDescent="0.25">
      <c r="A4390" s="396" t="e">
        <f>"INN."&amp;EIGNIR!$B$3&amp;C4390</f>
        <v>#N/A</v>
      </c>
      <c r="B4390" s="511">
        <f>'Sundurliðun Útlán'!I31</f>
        <v>0</v>
      </c>
      <c r="C4390" s="503" t="s">
        <v>6250</v>
      </c>
      <c r="D4390" s="512"/>
      <c r="F4390" s="547"/>
      <c r="G4390" s="547">
        <f t="shared" si="138"/>
        <v>0</v>
      </c>
      <c r="H4390" s="547">
        <f t="shared" si="139"/>
        <v>0</v>
      </c>
    </row>
    <row r="4391" spans="1:8" x14ac:dyDescent="0.25">
      <c r="A4391" s="396" t="e">
        <f>"INN."&amp;EIGNIR!$B$3&amp;C4391</f>
        <v>#N/A</v>
      </c>
      <c r="B4391" s="511">
        <f>'Sundurliðun Útlán'!I32</f>
        <v>0</v>
      </c>
      <c r="C4391" s="503" t="s">
        <v>6251</v>
      </c>
      <c r="D4391" s="512"/>
      <c r="F4391" s="547"/>
      <c r="G4391" s="547">
        <f t="shared" si="138"/>
        <v>0</v>
      </c>
      <c r="H4391" s="547">
        <f t="shared" si="139"/>
        <v>0</v>
      </c>
    </row>
    <row r="4392" spans="1:8" x14ac:dyDescent="0.25">
      <c r="A4392" s="396" t="e">
        <f>"INN."&amp;EIGNIR!$B$3&amp;C4392</f>
        <v>#N/A</v>
      </c>
      <c r="B4392" s="511">
        <f>'Sundurliðun Útlán'!I33</f>
        <v>0</v>
      </c>
      <c r="C4392" s="503" t="s">
        <v>6252</v>
      </c>
      <c r="D4392" s="512"/>
      <c r="F4392" s="547"/>
      <c r="G4392" s="547">
        <f t="shared" si="138"/>
        <v>0</v>
      </c>
      <c r="H4392" s="547">
        <f t="shared" si="139"/>
        <v>0</v>
      </c>
    </row>
    <row r="4393" spans="1:8" x14ac:dyDescent="0.25">
      <c r="A4393" s="396" t="e">
        <f>"INN."&amp;EIGNIR!$B$3&amp;C4393</f>
        <v>#N/A</v>
      </c>
      <c r="B4393" s="511">
        <f>'Sundurliðun Útlán'!I34</f>
        <v>0</v>
      </c>
      <c r="C4393" s="503" t="s">
        <v>6253</v>
      </c>
      <c r="D4393" s="512"/>
      <c r="F4393" s="547"/>
      <c r="G4393" s="547">
        <f t="shared" si="138"/>
        <v>0</v>
      </c>
      <c r="H4393" s="547">
        <f t="shared" si="139"/>
        <v>0</v>
      </c>
    </row>
    <row r="4394" spans="1:8" x14ac:dyDescent="0.25">
      <c r="A4394" s="396" t="e">
        <f>"INN."&amp;EIGNIR!$B$3&amp;C4394</f>
        <v>#N/A</v>
      </c>
      <c r="B4394" s="511">
        <f>'Sundurliðun Útlán'!I35</f>
        <v>0</v>
      </c>
      <c r="C4394" s="503" t="s">
        <v>6254</v>
      </c>
      <c r="D4394" s="512"/>
      <c r="F4394" s="547"/>
      <c r="G4394" s="547">
        <f t="shared" si="138"/>
        <v>0</v>
      </c>
      <c r="H4394" s="547">
        <f t="shared" si="139"/>
        <v>0</v>
      </c>
    </row>
    <row r="4395" spans="1:8" x14ac:dyDescent="0.25">
      <c r="A4395" s="396" t="e">
        <f>"INN."&amp;EIGNIR!$B$3&amp;C4395</f>
        <v>#N/A</v>
      </c>
      <c r="B4395" s="511">
        <f>'Sundurliðun Útlán'!I36</f>
        <v>0</v>
      </c>
      <c r="C4395" s="503" t="s">
        <v>6255</v>
      </c>
      <c r="D4395" s="512"/>
      <c r="F4395" s="547"/>
      <c r="G4395" s="547">
        <f t="shared" si="138"/>
        <v>0</v>
      </c>
      <c r="H4395" s="547">
        <f t="shared" si="139"/>
        <v>0</v>
      </c>
    </row>
    <row r="4396" spans="1:8" x14ac:dyDescent="0.25">
      <c r="A4396" s="396" t="e">
        <f>"INN."&amp;EIGNIR!$B$3&amp;C4396</f>
        <v>#N/A</v>
      </c>
      <c r="B4396" s="511">
        <f>'Sundurliðun Útlán'!I37</f>
        <v>0</v>
      </c>
      <c r="C4396" s="503" t="s">
        <v>6256</v>
      </c>
      <c r="D4396" s="512"/>
      <c r="F4396" s="547"/>
      <c r="G4396" s="547">
        <f t="shared" si="138"/>
        <v>0</v>
      </c>
      <c r="H4396" s="547">
        <f t="shared" si="139"/>
        <v>0</v>
      </c>
    </row>
    <row r="4397" spans="1:8" x14ac:dyDescent="0.25">
      <c r="A4397" s="396" t="e">
        <f>"INN."&amp;EIGNIR!$B$3&amp;C4397</f>
        <v>#N/A</v>
      </c>
      <c r="B4397" s="511">
        <f>'Sundurliðun Útlán'!I38</f>
        <v>0</v>
      </c>
      <c r="C4397" s="503" t="s">
        <v>6257</v>
      </c>
      <c r="D4397" s="512"/>
      <c r="F4397" s="547"/>
      <c r="G4397" s="547">
        <f t="shared" si="138"/>
        <v>0</v>
      </c>
      <c r="H4397" s="547">
        <f t="shared" si="139"/>
        <v>0</v>
      </c>
    </row>
    <row r="4398" spans="1:8" x14ac:dyDescent="0.25">
      <c r="A4398" s="396" t="e">
        <f>"INN."&amp;EIGNIR!$B$3&amp;C4398</f>
        <v>#N/A</v>
      </c>
      <c r="B4398" s="511">
        <f>'Sundurliðun Útlán'!I39</f>
        <v>0</v>
      </c>
      <c r="C4398" s="503" t="s">
        <v>6258</v>
      </c>
      <c r="D4398" s="512"/>
      <c r="F4398" s="547"/>
      <c r="G4398" s="547">
        <f t="shared" si="138"/>
        <v>0</v>
      </c>
      <c r="H4398" s="547">
        <f t="shared" si="139"/>
        <v>0</v>
      </c>
    </row>
    <row r="4399" spans="1:8" x14ac:dyDescent="0.25">
      <c r="A4399" s="396" t="e">
        <f>"INN."&amp;EIGNIR!$B$3&amp;C4399</f>
        <v>#N/A</v>
      </c>
      <c r="B4399" s="511">
        <f>'Sundurliðun Útlán'!I40</f>
        <v>0</v>
      </c>
      <c r="C4399" s="503" t="s">
        <v>6259</v>
      </c>
      <c r="D4399" s="512"/>
      <c r="F4399" s="547"/>
      <c r="G4399" s="547">
        <f t="shared" si="138"/>
        <v>0</v>
      </c>
      <c r="H4399" s="547">
        <f t="shared" si="139"/>
        <v>0</v>
      </c>
    </row>
    <row r="4400" spans="1:8" x14ac:dyDescent="0.25">
      <c r="A4400" s="396" t="e">
        <f>"INN."&amp;EIGNIR!$B$3&amp;C4400</f>
        <v>#N/A</v>
      </c>
      <c r="B4400" s="511">
        <f>'Sundurliðun Útlán'!I41</f>
        <v>0</v>
      </c>
      <c r="C4400" s="503" t="s">
        <v>6260</v>
      </c>
      <c r="D4400" s="512"/>
      <c r="F4400" s="547"/>
      <c r="G4400" s="547">
        <f t="shared" si="138"/>
        <v>0</v>
      </c>
      <c r="H4400" s="547">
        <f t="shared" si="139"/>
        <v>0</v>
      </c>
    </row>
    <row r="4401" spans="1:8" x14ac:dyDescent="0.25">
      <c r="A4401" s="396" t="e">
        <f>"INN."&amp;EIGNIR!$B$3&amp;C4401</f>
        <v>#N/A</v>
      </c>
      <c r="B4401" s="511">
        <f>'Sundurliðun Útlán'!I42</f>
        <v>0</v>
      </c>
      <c r="C4401" s="503" t="s">
        <v>6261</v>
      </c>
      <c r="D4401" s="512"/>
      <c r="F4401" s="547"/>
      <c r="G4401" s="547">
        <f t="shared" si="138"/>
        <v>0</v>
      </c>
      <c r="H4401" s="547">
        <f t="shared" si="139"/>
        <v>0</v>
      </c>
    </row>
    <row r="4402" spans="1:8" x14ac:dyDescent="0.25">
      <c r="A4402" s="396" t="e">
        <f>"INN."&amp;EIGNIR!$B$3&amp;C4402</f>
        <v>#N/A</v>
      </c>
      <c r="B4402" s="511">
        <f>'Sundurliðun Útlán'!I43</f>
        <v>0</v>
      </c>
      <c r="C4402" s="503" t="s">
        <v>6262</v>
      </c>
      <c r="D4402" s="512"/>
      <c r="F4402" s="547"/>
      <c r="G4402" s="547">
        <f t="shared" si="138"/>
        <v>0</v>
      </c>
      <c r="H4402" s="547">
        <f t="shared" si="139"/>
        <v>0</v>
      </c>
    </row>
    <row r="4403" spans="1:8" x14ac:dyDescent="0.25">
      <c r="A4403" s="396" t="e">
        <f>"INN."&amp;EIGNIR!$B$3&amp;C4403</f>
        <v>#N/A</v>
      </c>
      <c r="B4403" s="511">
        <f>'Sundurliðun Útlán'!I57</f>
        <v>0</v>
      </c>
      <c r="C4403" s="503" t="s">
        <v>6263</v>
      </c>
      <c r="D4403" s="512"/>
      <c r="F4403" s="547"/>
      <c r="G4403" s="547">
        <f t="shared" si="138"/>
        <v>0</v>
      </c>
      <c r="H4403" s="547">
        <f t="shared" si="139"/>
        <v>0</v>
      </c>
    </row>
    <row r="4404" spans="1:8" x14ac:dyDescent="0.25">
      <c r="A4404" s="396" t="e">
        <f>"INN."&amp;EIGNIR!$B$3&amp;C4404</f>
        <v>#N/A</v>
      </c>
      <c r="B4404" s="511">
        <f>'Sundurliðun Útlán'!I58</f>
        <v>0</v>
      </c>
      <c r="C4404" s="503" t="s">
        <v>6264</v>
      </c>
      <c r="D4404" s="512"/>
      <c r="F4404" s="547"/>
      <c r="G4404" s="547">
        <f t="shared" si="138"/>
        <v>0</v>
      </c>
      <c r="H4404" s="547">
        <f t="shared" si="139"/>
        <v>0</v>
      </c>
    </row>
    <row r="4405" spans="1:8" x14ac:dyDescent="0.25">
      <c r="A4405" s="396" t="e">
        <f>"INN."&amp;EIGNIR!$B$3&amp;C4405</f>
        <v>#N/A</v>
      </c>
      <c r="B4405" s="511">
        <f>'Sundurliðun Útlán'!I59</f>
        <v>0</v>
      </c>
      <c r="C4405" s="503" t="s">
        <v>6265</v>
      </c>
      <c r="D4405" s="512"/>
      <c r="F4405" s="547"/>
      <c r="G4405" s="547">
        <f t="shared" si="138"/>
        <v>0</v>
      </c>
      <c r="H4405" s="547">
        <f t="shared" si="139"/>
        <v>0</v>
      </c>
    </row>
    <row r="4406" spans="1:8" x14ac:dyDescent="0.25">
      <c r="A4406" s="396" t="e">
        <f>"INN."&amp;EIGNIR!$B$3&amp;C4406</f>
        <v>#N/A</v>
      </c>
      <c r="B4406" s="511">
        <f>'Sundurliðun Útlán'!I60</f>
        <v>0</v>
      </c>
      <c r="C4406" s="503" t="s">
        <v>6266</v>
      </c>
      <c r="D4406" s="512"/>
      <c r="F4406" s="547"/>
      <c r="G4406" s="547">
        <f t="shared" si="138"/>
        <v>0</v>
      </c>
      <c r="H4406" s="547">
        <f t="shared" si="139"/>
        <v>0</v>
      </c>
    </row>
    <row r="4407" spans="1:8" x14ac:dyDescent="0.25">
      <c r="A4407" s="396" t="e">
        <f>"INN."&amp;EIGNIR!$B$3&amp;C4407</f>
        <v>#N/A</v>
      </c>
      <c r="B4407" s="511">
        <f>'Sundurliðun Útlán'!I61</f>
        <v>0</v>
      </c>
      <c r="C4407" s="503" t="s">
        <v>6267</v>
      </c>
      <c r="D4407" s="512"/>
      <c r="F4407" s="547"/>
      <c r="G4407" s="547">
        <f t="shared" si="138"/>
        <v>0</v>
      </c>
      <c r="H4407" s="547">
        <f t="shared" si="139"/>
        <v>0</v>
      </c>
    </row>
    <row r="4408" spans="1:8" x14ac:dyDescent="0.25">
      <c r="A4408" s="396" t="e">
        <f>"INN."&amp;EIGNIR!$B$3&amp;C4408</f>
        <v>#N/A</v>
      </c>
      <c r="B4408" s="511">
        <f>'Sundurliðun Útlán'!I62</f>
        <v>0</v>
      </c>
      <c r="C4408" s="503" t="s">
        <v>6268</v>
      </c>
      <c r="D4408" s="512"/>
      <c r="F4408" s="547"/>
      <c r="G4408" s="547">
        <f t="shared" si="138"/>
        <v>0</v>
      </c>
      <c r="H4408" s="547">
        <f t="shared" si="139"/>
        <v>0</v>
      </c>
    </row>
    <row r="4409" spans="1:8" x14ac:dyDescent="0.25">
      <c r="A4409" s="396" t="e">
        <f>"INN."&amp;EIGNIR!$B$3&amp;C4409</f>
        <v>#N/A</v>
      </c>
      <c r="B4409" s="511">
        <f>'Sundurliðun Útlán'!I63</f>
        <v>0</v>
      </c>
      <c r="C4409" s="503" t="s">
        <v>6269</v>
      </c>
      <c r="D4409" s="512"/>
      <c r="F4409" s="547"/>
      <c r="G4409" s="547">
        <f t="shared" si="138"/>
        <v>0</v>
      </c>
      <c r="H4409" s="547">
        <f t="shared" si="139"/>
        <v>0</v>
      </c>
    </row>
    <row r="4410" spans="1:8" x14ac:dyDescent="0.25">
      <c r="A4410" s="396" t="e">
        <f>"INN."&amp;EIGNIR!$B$3&amp;C4410</f>
        <v>#N/A</v>
      </c>
      <c r="B4410" s="511">
        <f>'Sundurliðun Útlán'!I64</f>
        <v>0</v>
      </c>
      <c r="C4410" s="503" t="s">
        <v>6270</v>
      </c>
      <c r="D4410" s="512"/>
      <c r="F4410" s="547"/>
      <c r="G4410" s="547">
        <f t="shared" si="138"/>
        <v>0</v>
      </c>
      <c r="H4410" s="547">
        <f t="shared" si="139"/>
        <v>0</v>
      </c>
    </row>
    <row r="4411" spans="1:8" x14ac:dyDescent="0.25">
      <c r="A4411" s="396" t="e">
        <f>"INN."&amp;EIGNIR!$B$3&amp;C4411</f>
        <v>#N/A</v>
      </c>
      <c r="B4411" s="511">
        <f>'Sundurliðun Útlán'!I65</f>
        <v>0</v>
      </c>
      <c r="C4411" s="503" t="s">
        <v>6271</v>
      </c>
      <c r="D4411" s="512"/>
      <c r="F4411" s="547"/>
      <c r="G4411" s="547">
        <f t="shared" si="138"/>
        <v>0</v>
      </c>
      <c r="H4411" s="547">
        <f t="shared" si="139"/>
        <v>0</v>
      </c>
    </row>
    <row r="4412" spans="1:8" x14ac:dyDescent="0.25">
      <c r="A4412" s="396" t="e">
        <f>"INN."&amp;EIGNIR!$B$3&amp;C4412</f>
        <v>#N/A</v>
      </c>
      <c r="B4412" s="511">
        <f>'Sundurliðun Útlán'!I66</f>
        <v>0</v>
      </c>
      <c r="C4412" s="503" t="s">
        <v>6272</v>
      </c>
      <c r="D4412" s="512"/>
      <c r="F4412" s="547"/>
      <c r="G4412" s="547">
        <f t="shared" si="138"/>
        <v>0</v>
      </c>
      <c r="H4412" s="547">
        <f t="shared" si="139"/>
        <v>0</v>
      </c>
    </row>
    <row r="4413" spans="1:8" x14ac:dyDescent="0.25">
      <c r="A4413" s="396" t="e">
        <f>"INN."&amp;EIGNIR!$B$3&amp;C4413</f>
        <v>#N/A</v>
      </c>
      <c r="B4413" s="511">
        <f>'Sundurliðun Útlán'!I67</f>
        <v>0</v>
      </c>
      <c r="C4413" s="503" t="s">
        <v>6273</v>
      </c>
      <c r="D4413" s="512"/>
      <c r="F4413" s="547"/>
      <c r="G4413" s="547">
        <f t="shared" si="138"/>
        <v>0</v>
      </c>
      <c r="H4413" s="547">
        <f t="shared" si="139"/>
        <v>0</v>
      </c>
    </row>
    <row r="4414" spans="1:8" x14ac:dyDescent="0.25">
      <c r="A4414" s="396" t="e">
        <f>"INN."&amp;EIGNIR!$B$3&amp;C4414</f>
        <v>#N/A</v>
      </c>
      <c r="B4414" s="511">
        <f>'Sundurliðun Útlán'!I68</f>
        <v>0</v>
      </c>
      <c r="C4414" s="503" t="s">
        <v>6274</v>
      </c>
      <c r="D4414" s="512"/>
      <c r="F4414" s="547"/>
      <c r="G4414" s="547">
        <f t="shared" si="138"/>
        <v>0</v>
      </c>
      <c r="H4414" s="547">
        <f t="shared" si="139"/>
        <v>0</v>
      </c>
    </row>
    <row r="4415" spans="1:8" x14ac:dyDescent="0.25">
      <c r="A4415" s="396" t="e">
        <f>"INN."&amp;EIGNIR!$B$3&amp;C4415</f>
        <v>#N/A</v>
      </c>
      <c r="B4415" s="511">
        <f>'Sundurliðun Útlán'!I69</f>
        <v>0</v>
      </c>
      <c r="C4415" s="503" t="s">
        <v>6275</v>
      </c>
      <c r="D4415" s="512"/>
      <c r="F4415" s="547"/>
      <c r="G4415" s="547">
        <f t="shared" ref="G4415:G4478" si="140">+F4415-B4415</f>
        <v>0</v>
      </c>
      <c r="H4415" s="547">
        <f t="shared" si="139"/>
        <v>0</v>
      </c>
    </row>
    <row r="4416" spans="1:8" x14ac:dyDescent="0.25">
      <c r="A4416" s="396" t="e">
        <f>"INN."&amp;EIGNIR!$B$3&amp;C4416</f>
        <v>#N/A</v>
      </c>
      <c r="B4416" s="511">
        <f>'Sundurliðun Útlán'!I70</f>
        <v>0</v>
      </c>
      <c r="C4416" s="503" t="s">
        <v>6276</v>
      </c>
      <c r="D4416" s="512"/>
      <c r="F4416" s="547"/>
      <c r="G4416" s="547">
        <f t="shared" si="140"/>
        <v>0</v>
      </c>
      <c r="H4416" s="547">
        <f t="shared" ref="H4416:H4479" si="141">+ABS(G4416)</f>
        <v>0</v>
      </c>
    </row>
    <row r="4417" spans="1:8" x14ac:dyDescent="0.25">
      <c r="A4417" s="396" t="e">
        <f>"INN."&amp;EIGNIR!$B$3&amp;C4417</f>
        <v>#N/A</v>
      </c>
      <c r="B4417" s="511">
        <f>'Sundurliðun Útlán'!I71</f>
        <v>0</v>
      </c>
      <c r="C4417" s="503" t="s">
        <v>6277</v>
      </c>
      <c r="D4417" s="512"/>
      <c r="F4417" s="547"/>
      <c r="G4417" s="547">
        <f t="shared" si="140"/>
        <v>0</v>
      </c>
      <c r="H4417" s="547">
        <f t="shared" si="141"/>
        <v>0</v>
      </c>
    </row>
    <row r="4418" spans="1:8" x14ac:dyDescent="0.25">
      <c r="A4418" s="396" t="e">
        <f>"INN."&amp;EIGNIR!$B$3&amp;C4418</f>
        <v>#N/A</v>
      </c>
      <c r="B4418" s="511">
        <f>'Sundurliðun Útlán'!I72</f>
        <v>0</v>
      </c>
      <c r="C4418" s="503" t="s">
        <v>6278</v>
      </c>
      <c r="D4418" s="512"/>
      <c r="F4418" s="547"/>
      <c r="G4418" s="547">
        <f t="shared" si="140"/>
        <v>0</v>
      </c>
      <c r="H4418" s="547">
        <f t="shared" si="141"/>
        <v>0</v>
      </c>
    </row>
    <row r="4419" spans="1:8" x14ac:dyDescent="0.25">
      <c r="A4419" s="396" t="e">
        <f>"INN."&amp;EIGNIR!$B$3&amp;C4419</f>
        <v>#N/A</v>
      </c>
      <c r="B4419" s="511">
        <f>'Sundurliðun Útlán'!I73</f>
        <v>0</v>
      </c>
      <c r="C4419" s="503" t="s">
        <v>6279</v>
      </c>
      <c r="D4419" s="512"/>
      <c r="F4419" s="547"/>
      <c r="G4419" s="547">
        <f t="shared" si="140"/>
        <v>0</v>
      </c>
      <c r="H4419" s="547">
        <f t="shared" si="141"/>
        <v>0</v>
      </c>
    </row>
    <row r="4420" spans="1:8" x14ac:dyDescent="0.25">
      <c r="A4420" s="396" t="e">
        <f>"INN."&amp;EIGNIR!$B$3&amp;C4420</f>
        <v>#N/A</v>
      </c>
      <c r="B4420" s="511">
        <f>'Sundurliðun Útlán'!I74</f>
        <v>0</v>
      </c>
      <c r="C4420" s="503" t="s">
        <v>6280</v>
      </c>
      <c r="D4420" s="512"/>
      <c r="F4420" s="547"/>
      <c r="G4420" s="547">
        <f t="shared" si="140"/>
        <v>0</v>
      </c>
      <c r="H4420" s="547">
        <f t="shared" si="141"/>
        <v>0</v>
      </c>
    </row>
    <row r="4421" spans="1:8" x14ac:dyDescent="0.25">
      <c r="A4421" s="396" t="e">
        <f>"INN."&amp;EIGNIR!$B$3&amp;C4421</f>
        <v>#N/A</v>
      </c>
      <c r="B4421" s="511">
        <f>'Sundurliðun Útlán'!I88</f>
        <v>0</v>
      </c>
      <c r="C4421" s="503" t="s">
        <v>6281</v>
      </c>
      <c r="D4421" s="512"/>
      <c r="F4421" s="547"/>
      <c r="G4421" s="547">
        <f t="shared" si="140"/>
        <v>0</v>
      </c>
      <c r="H4421" s="547">
        <f t="shared" si="141"/>
        <v>0</v>
      </c>
    </row>
    <row r="4422" spans="1:8" x14ac:dyDescent="0.25">
      <c r="A4422" s="396" t="e">
        <f>"INN."&amp;EIGNIR!$B$3&amp;C4422</f>
        <v>#N/A</v>
      </c>
      <c r="B4422" s="511">
        <f>'Sundurliðun Útlán'!I89</f>
        <v>0</v>
      </c>
      <c r="C4422" s="503" t="s">
        <v>6282</v>
      </c>
      <c r="D4422" s="512"/>
      <c r="F4422" s="547"/>
      <c r="G4422" s="547">
        <f t="shared" si="140"/>
        <v>0</v>
      </c>
      <c r="H4422" s="547">
        <f t="shared" si="141"/>
        <v>0</v>
      </c>
    </row>
    <row r="4423" spans="1:8" x14ac:dyDescent="0.25">
      <c r="A4423" s="396" t="e">
        <f>"INN."&amp;EIGNIR!$B$3&amp;C4423</f>
        <v>#N/A</v>
      </c>
      <c r="B4423" s="511">
        <f>'Sundurliðun Útlán'!I90</f>
        <v>0</v>
      </c>
      <c r="C4423" s="503" t="s">
        <v>6283</v>
      </c>
      <c r="D4423" s="512"/>
      <c r="F4423" s="547"/>
      <c r="G4423" s="547">
        <f t="shared" si="140"/>
        <v>0</v>
      </c>
      <c r="H4423" s="547">
        <f t="shared" si="141"/>
        <v>0</v>
      </c>
    </row>
    <row r="4424" spans="1:8" x14ac:dyDescent="0.25">
      <c r="A4424" s="396" t="e">
        <f>"INN."&amp;EIGNIR!$B$3&amp;C4424</f>
        <v>#N/A</v>
      </c>
      <c r="B4424" s="511">
        <f>'Sundurliðun Útlán'!I91</f>
        <v>0</v>
      </c>
      <c r="C4424" s="503" t="s">
        <v>6284</v>
      </c>
      <c r="D4424" s="512"/>
      <c r="F4424" s="547"/>
      <c r="G4424" s="547">
        <f t="shared" si="140"/>
        <v>0</v>
      </c>
      <c r="H4424" s="547">
        <f t="shared" si="141"/>
        <v>0</v>
      </c>
    </row>
    <row r="4425" spans="1:8" x14ac:dyDescent="0.25">
      <c r="A4425" s="396" t="e">
        <f>"INN."&amp;EIGNIR!$B$3&amp;C4425</f>
        <v>#N/A</v>
      </c>
      <c r="B4425" s="511">
        <f>'Sundurliðun Útlán'!I92</f>
        <v>0</v>
      </c>
      <c r="C4425" s="503" t="s">
        <v>6285</v>
      </c>
      <c r="D4425" s="512"/>
      <c r="F4425" s="547"/>
      <c r="G4425" s="547">
        <f t="shared" si="140"/>
        <v>0</v>
      </c>
      <c r="H4425" s="547">
        <f t="shared" si="141"/>
        <v>0</v>
      </c>
    </row>
    <row r="4426" spans="1:8" x14ac:dyDescent="0.25">
      <c r="A4426" s="396" t="e">
        <f>"INN."&amp;EIGNIR!$B$3&amp;C4426</f>
        <v>#N/A</v>
      </c>
      <c r="B4426" s="511">
        <f>'Sundurliðun Útlán'!I93</f>
        <v>0</v>
      </c>
      <c r="C4426" s="503" t="s">
        <v>6286</v>
      </c>
      <c r="D4426" s="512"/>
      <c r="F4426" s="547"/>
      <c r="G4426" s="547">
        <f t="shared" si="140"/>
        <v>0</v>
      </c>
      <c r="H4426" s="547">
        <f t="shared" si="141"/>
        <v>0</v>
      </c>
    </row>
    <row r="4427" spans="1:8" x14ac:dyDescent="0.25">
      <c r="A4427" s="396" t="e">
        <f>"INN."&amp;EIGNIR!$B$3&amp;C4427</f>
        <v>#N/A</v>
      </c>
      <c r="B4427" s="511">
        <f>'Sundurliðun Útlán'!I94</f>
        <v>0</v>
      </c>
      <c r="C4427" s="503" t="s">
        <v>6287</v>
      </c>
      <c r="D4427" s="512"/>
      <c r="F4427" s="547"/>
      <c r="G4427" s="547">
        <f t="shared" si="140"/>
        <v>0</v>
      </c>
      <c r="H4427" s="547">
        <f t="shared" si="141"/>
        <v>0</v>
      </c>
    </row>
    <row r="4428" spans="1:8" x14ac:dyDescent="0.25">
      <c r="A4428" s="396" t="e">
        <f>"INN."&amp;EIGNIR!$B$3&amp;C4428</f>
        <v>#N/A</v>
      </c>
      <c r="B4428" s="511">
        <f>'Sundurliðun Útlán'!I95</f>
        <v>0</v>
      </c>
      <c r="C4428" s="503" t="s">
        <v>6288</v>
      </c>
      <c r="D4428" s="512"/>
      <c r="F4428" s="547"/>
      <c r="G4428" s="547">
        <f t="shared" si="140"/>
        <v>0</v>
      </c>
      <c r="H4428" s="547">
        <f t="shared" si="141"/>
        <v>0</v>
      </c>
    </row>
    <row r="4429" spans="1:8" x14ac:dyDescent="0.25">
      <c r="A4429" s="396" t="e">
        <f>"INN."&amp;EIGNIR!$B$3&amp;C4429</f>
        <v>#N/A</v>
      </c>
      <c r="B4429" s="511">
        <f>'Sundurliðun Útlán'!I96</f>
        <v>0</v>
      </c>
      <c r="C4429" s="503" t="s">
        <v>6289</v>
      </c>
      <c r="D4429" s="512"/>
      <c r="F4429" s="547"/>
      <c r="G4429" s="547">
        <f t="shared" si="140"/>
        <v>0</v>
      </c>
      <c r="H4429" s="547">
        <f t="shared" si="141"/>
        <v>0</v>
      </c>
    </row>
    <row r="4430" spans="1:8" x14ac:dyDescent="0.25">
      <c r="A4430" s="396" t="e">
        <f>"INN."&amp;EIGNIR!$B$3&amp;C4430</f>
        <v>#N/A</v>
      </c>
      <c r="B4430" s="511">
        <f>'Sundurliðun Útlán'!I97</f>
        <v>0</v>
      </c>
      <c r="C4430" s="503" t="s">
        <v>6290</v>
      </c>
      <c r="D4430" s="512"/>
      <c r="F4430" s="547"/>
      <c r="G4430" s="547">
        <f t="shared" si="140"/>
        <v>0</v>
      </c>
      <c r="H4430" s="547">
        <f t="shared" si="141"/>
        <v>0</v>
      </c>
    </row>
    <row r="4431" spans="1:8" x14ac:dyDescent="0.25">
      <c r="A4431" s="396" t="e">
        <f>"INN."&amp;EIGNIR!$B$3&amp;C4431</f>
        <v>#N/A</v>
      </c>
      <c r="B4431" s="511">
        <f>'Sundurliðun Útlán'!I98</f>
        <v>0</v>
      </c>
      <c r="C4431" s="503" t="s">
        <v>6291</v>
      </c>
      <c r="D4431" s="512"/>
      <c r="F4431" s="547"/>
      <c r="G4431" s="547">
        <f t="shared" si="140"/>
        <v>0</v>
      </c>
      <c r="H4431" s="547">
        <f t="shared" si="141"/>
        <v>0</v>
      </c>
    </row>
    <row r="4432" spans="1:8" x14ac:dyDescent="0.25">
      <c r="A4432" s="396" t="e">
        <f>"INN."&amp;EIGNIR!$B$3&amp;C4432</f>
        <v>#N/A</v>
      </c>
      <c r="B4432" s="511">
        <f>'Sundurliðun Útlán'!I99</f>
        <v>0</v>
      </c>
      <c r="C4432" s="503" t="s">
        <v>6292</v>
      </c>
      <c r="D4432" s="512"/>
      <c r="F4432" s="547"/>
      <c r="G4432" s="547">
        <f t="shared" si="140"/>
        <v>0</v>
      </c>
      <c r="H4432" s="547">
        <f t="shared" si="141"/>
        <v>0</v>
      </c>
    </row>
    <row r="4433" spans="1:8" x14ac:dyDescent="0.25">
      <c r="A4433" s="396" t="e">
        <f>"INN."&amp;EIGNIR!$B$3&amp;C4433</f>
        <v>#N/A</v>
      </c>
      <c r="B4433" s="511">
        <f>'Sundurliðun Útlán'!I100</f>
        <v>0</v>
      </c>
      <c r="C4433" s="503" t="s">
        <v>6293</v>
      </c>
      <c r="D4433" s="512"/>
      <c r="F4433" s="547"/>
      <c r="G4433" s="547">
        <f t="shared" si="140"/>
        <v>0</v>
      </c>
      <c r="H4433" s="547">
        <f t="shared" si="141"/>
        <v>0</v>
      </c>
    </row>
    <row r="4434" spans="1:8" x14ac:dyDescent="0.25">
      <c r="A4434" s="396" t="e">
        <f>"INN."&amp;EIGNIR!$B$3&amp;C4434</f>
        <v>#N/A</v>
      </c>
      <c r="B4434" s="511">
        <f>'Sundurliðun Útlán'!I101</f>
        <v>0</v>
      </c>
      <c r="C4434" s="503" t="s">
        <v>6294</v>
      </c>
      <c r="D4434" s="512"/>
      <c r="F4434" s="547"/>
      <c r="G4434" s="547">
        <f t="shared" si="140"/>
        <v>0</v>
      </c>
      <c r="H4434" s="547">
        <f t="shared" si="141"/>
        <v>0</v>
      </c>
    </row>
    <row r="4435" spans="1:8" x14ac:dyDescent="0.25">
      <c r="A4435" s="396" t="e">
        <f>"INN."&amp;EIGNIR!$B$3&amp;C4435</f>
        <v>#N/A</v>
      </c>
      <c r="B4435" s="511">
        <f>'Sundurliðun Útlán'!I102</f>
        <v>0</v>
      </c>
      <c r="C4435" s="503" t="s">
        <v>6295</v>
      </c>
      <c r="D4435" s="512"/>
      <c r="F4435" s="547"/>
      <c r="G4435" s="547">
        <f t="shared" si="140"/>
        <v>0</v>
      </c>
      <c r="H4435" s="547">
        <f t="shared" si="141"/>
        <v>0</v>
      </c>
    </row>
    <row r="4436" spans="1:8" x14ac:dyDescent="0.25">
      <c r="A4436" s="396" t="e">
        <f>"INN."&amp;EIGNIR!$B$3&amp;C4436</f>
        <v>#N/A</v>
      </c>
      <c r="B4436" s="511">
        <f>'Sundurliðun Útlán'!I103</f>
        <v>0</v>
      </c>
      <c r="C4436" s="503" t="s">
        <v>6296</v>
      </c>
      <c r="D4436" s="512"/>
      <c r="F4436" s="547"/>
      <c r="G4436" s="547">
        <f t="shared" si="140"/>
        <v>0</v>
      </c>
      <c r="H4436" s="547">
        <f t="shared" si="141"/>
        <v>0</v>
      </c>
    </row>
    <row r="4437" spans="1:8" x14ac:dyDescent="0.25">
      <c r="A4437" s="396" t="e">
        <f>"INN."&amp;EIGNIR!$B$3&amp;C4437</f>
        <v>#N/A</v>
      </c>
      <c r="B4437" s="511">
        <f>'Sundurliðun Útlán'!I136</f>
        <v>0</v>
      </c>
      <c r="C4437" s="503" t="s">
        <v>6297</v>
      </c>
      <c r="D4437" s="512"/>
      <c r="F4437" s="547"/>
      <c r="G4437" s="547">
        <f t="shared" si="140"/>
        <v>0</v>
      </c>
      <c r="H4437" s="547">
        <f t="shared" si="141"/>
        <v>0</v>
      </c>
    </row>
    <row r="4438" spans="1:8" x14ac:dyDescent="0.25">
      <c r="A4438" s="396" t="e">
        <f>"INN."&amp;EIGNIR!$B$3&amp;C4438</f>
        <v>#N/A</v>
      </c>
      <c r="B4438" s="511">
        <f>'Sundurliðun Útlán'!I137</f>
        <v>0</v>
      </c>
      <c r="C4438" s="503" t="s">
        <v>6298</v>
      </c>
      <c r="D4438" s="512"/>
      <c r="F4438" s="547"/>
      <c r="G4438" s="547">
        <f t="shared" si="140"/>
        <v>0</v>
      </c>
      <c r="H4438" s="547">
        <f t="shared" si="141"/>
        <v>0</v>
      </c>
    </row>
    <row r="4439" spans="1:8" x14ac:dyDescent="0.25">
      <c r="A4439" s="396" t="e">
        <f>"INN."&amp;EIGNIR!$B$3&amp;C4439</f>
        <v>#N/A</v>
      </c>
      <c r="B4439" s="511">
        <f>'Sundurliðun Útlán'!I151</f>
        <v>0</v>
      </c>
      <c r="C4439" s="503" t="s">
        <v>6299</v>
      </c>
      <c r="D4439" s="512"/>
      <c r="F4439" s="547"/>
      <c r="G4439" s="547">
        <f t="shared" si="140"/>
        <v>0</v>
      </c>
      <c r="H4439" s="547">
        <f t="shared" si="141"/>
        <v>0</v>
      </c>
    </row>
    <row r="4440" spans="1:8" x14ac:dyDescent="0.25">
      <c r="A4440" s="396" t="e">
        <f>"INN."&amp;EIGNIR!$B$3&amp;C4440</f>
        <v>#N/A</v>
      </c>
      <c r="B4440" s="511">
        <f>'Sundurliðun Útlán'!I152</f>
        <v>0</v>
      </c>
      <c r="C4440" s="503" t="s">
        <v>6300</v>
      </c>
      <c r="D4440" s="512"/>
      <c r="F4440" s="547"/>
      <c r="G4440" s="547">
        <f t="shared" si="140"/>
        <v>0</v>
      </c>
      <c r="H4440" s="547">
        <f t="shared" si="141"/>
        <v>0</v>
      </c>
    </row>
    <row r="4441" spans="1:8" x14ac:dyDescent="0.25">
      <c r="A4441" s="396" t="e">
        <f>"INN."&amp;EIGNIR!$B$3&amp;C4441</f>
        <v>#N/A</v>
      </c>
      <c r="B4441" s="511">
        <f>'Sundurliðun Útlán'!I153</f>
        <v>0</v>
      </c>
      <c r="C4441" s="503" t="s">
        <v>6301</v>
      </c>
      <c r="D4441" s="512"/>
      <c r="F4441" s="547"/>
      <c r="G4441" s="547">
        <f t="shared" si="140"/>
        <v>0</v>
      </c>
      <c r="H4441" s="547">
        <f t="shared" si="141"/>
        <v>0</v>
      </c>
    </row>
    <row r="4442" spans="1:8" x14ac:dyDescent="0.25">
      <c r="A4442" s="396" t="e">
        <f>"INN."&amp;EIGNIR!$B$3&amp;C4442</f>
        <v>#N/A</v>
      </c>
      <c r="B4442" s="511">
        <f>'Sundurliðun Útlán'!I154</f>
        <v>0</v>
      </c>
      <c r="C4442" s="503" t="s">
        <v>6302</v>
      </c>
      <c r="D4442" s="512"/>
      <c r="F4442" s="547"/>
      <c r="G4442" s="547">
        <f t="shared" si="140"/>
        <v>0</v>
      </c>
      <c r="H4442" s="547">
        <f t="shared" si="141"/>
        <v>0</v>
      </c>
    </row>
    <row r="4443" spans="1:8" x14ac:dyDescent="0.25">
      <c r="A4443" s="396" t="e">
        <f>"INN."&amp;EIGNIR!$B$3&amp;C4443</f>
        <v>#N/A</v>
      </c>
      <c r="B4443" s="511">
        <f>'Sundurliðun Útlán'!I155</f>
        <v>0</v>
      </c>
      <c r="C4443" s="503" t="s">
        <v>6303</v>
      </c>
      <c r="D4443" s="512"/>
      <c r="F4443" s="547"/>
      <c r="G4443" s="547">
        <f t="shared" si="140"/>
        <v>0</v>
      </c>
      <c r="H4443" s="547">
        <f t="shared" si="141"/>
        <v>0</v>
      </c>
    </row>
    <row r="4444" spans="1:8" x14ac:dyDescent="0.25">
      <c r="A4444" s="396" t="e">
        <f>"INN."&amp;EIGNIR!$B$3&amp;C4444</f>
        <v>#N/A</v>
      </c>
      <c r="B4444" s="511">
        <f>'Sundurliðun Útlán'!I156</f>
        <v>0</v>
      </c>
      <c r="C4444" s="503" t="s">
        <v>6304</v>
      </c>
      <c r="D4444" s="512"/>
      <c r="F4444" s="547"/>
      <c r="G4444" s="547">
        <f t="shared" si="140"/>
        <v>0</v>
      </c>
      <c r="H4444" s="547">
        <f t="shared" si="141"/>
        <v>0</v>
      </c>
    </row>
    <row r="4445" spans="1:8" x14ac:dyDescent="0.25">
      <c r="A4445" s="396" t="e">
        <f>"INN."&amp;EIGNIR!$B$3&amp;C4445</f>
        <v>#N/A</v>
      </c>
      <c r="B4445" s="511">
        <f>'Sundurliðun Útlán'!I157</f>
        <v>0</v>
      </c>
      <c r="C4445" s="503" t="s">
        <v>6305</v>
      </c>
      <c r="D4445" s="512"/>
      <c r="F4445" s="547"/>
      <c r="G4445" s="547">
        <f t="shared" si="140"/>
        <v>0</v>
      </c>
      <c r="H4445" s="547">
        <f t="shared" si="141"/>
        <v>0</v>
      </c>
    </row>
    <row r="4446" spans="1:8" x14ac:dyDescent="0.25">
      <c r="A4446" s="396" t="e">
        <f>"INN."&amp;EIGNIR!$B$3&amp;C4446</f>
        <v>#N/A</v>
      </c>
      <c r="B4446" s="511">
        <f>'Sundurliðun Útlán'!I158</f>
        <v>0</v>
      </c>
      <c r="C4446" s="503" t="s">
        <v>6306</v>
      </c>
      <c r="D4446" s="512"/>
      <c r="F4446" s="547"/>
      <c r="G4446" s="547">
        <f t="shared" si="140"/>
        <v>0</v>
      </c>
      <c r="H4446" s="547">
        <f t="shared" si="141"/>
        <v>0</v>
      </c>
    </row>
    <row r="4447" spans="1:8" x14ac:dyDescent="0.25">
      <c r="A4447" s="396" t="e">
        <f>"INN."&amp;EIGNIR!$B$3&amp;C4447</f>
        <v>#N/A</v>
      </c>
      <c r="B4447" s="511">
        <f>'Sundurliðun Útlán'!I159</f>
        <v>0</v>
      </c>
      <c r="C4447" s="503" t="s">
        <v>6307</v>
      </c>
      <c r="D4447" s="512"/>
      <c r="F4447" s="547"/>
      <c r="G4447" s="547">
        <f t="shared" si="140"/>
        <v>0</v>
      </c>
      <c r="H4447" s="547">
        <f t="shared" si="141"/>
        <v>0</v>
      </c>
    </row>
    <row r="4448" spans="1:8" x14ac:dyDescent="0.25">
      <c r="A4448" s="396" t="e">
        <f>"INN."&amp;EIGNIR!$B$3&amp;C4448</f>
        <v>#N/A</v>
      </c>
      <c r="B4448" s="511">
        <f>'Sundurliðun Útlán'!I160</f>
        <v>0</v>
      </c>
      <c r="C4448" s="503" t="s">
        <v>6308</v>
      </c>
      <c r="D4448" s="512"/>
      <c r="F4448" s="547"/>
      <c r="G4448" s="547">
        <f t="shared" si="140"/>
        <v>0</v>
      </c>
      <c r="H4448" s="547">
        <f t="shared" si="141"/>
        <v>0</v>
      </c>
    </row>
    <row r="4449" spans="1:8" x14ac:dyDescent="0.25">
      <c r="A4449" s="396" t="e">
        <f>"INN."&amp;EIGNIR!$B$3&amp;C4449</f>
        <v>#N/A</v>
      </c>
      <c r="B4449" s="511">
        <f>'Sundurliðun Útlán'!I161</f>
        <v>0</v>
      </c>
      <c r="C4449" s="503" t="s">
        <v>6309</v>
      </c>
      <c r="D4449" s="512"/>
      <c r="F4449" s="547"/>
      <c r="G4449" s="547">
        <f t="shared" si="140"/>
        <v>0</v>
      </c>
      <c r="H4449" s="547">
        <f t="shared" si="141"/>
        <v>0</v>
      </c>
    </row>
    <row r="4450" spans="1:8" x14ac:dyDescent="0.25">
      <c r="A4450" s="396" t="e">
        <f>"INN."&amp;EIGNIR!$B$3&amp;C4450</f>
        <v>#N/A</v>
      </c>
      <c r="B4450" s="511">
        <f>'Sundurliðun Útlán'!I162</f>
        <v>0</v>
      </c>
      <c r="C4450" s="503" t="s">
        <v>6310</v>
      </c>
      <c r="D4450" s="512"/>
      <c r="F4450" s="547"/>
      <c r="G4450" s="547">
        <f t="shared" si="140"/>
        <v>0</v>
      </c>
      <c r="H4450" s="547">
        <f t="shared" si="141"/>
        <v>0</v>
      </c>
    </row>
    <row r="4451" spans="1:8" x14ac:dyDescent="0.25">
      <c r="A4451" s="396" t="e">
        <f>"INN."&amp;EIGNIR!$B$3&amp;C4451</f>
        <v>#N/A</v>
      </c>
      <c r="B4451" s="511">
        <f>'Sundurliðun Útlán'!I163</f>
        <v>0</v>
      </c>
      <c r="C4451" s="503" t="s">
        <v>6311</v>
      </c>
      <c r="D4451" s="512"/>
      <c r="F4451" s="547"/>
      <c r="G4451" s="547">
        <f t="shared" si="140"/>
        <v>0</v>
      </c>
      <c r="H4451" s="547">
        <f t="shared" si="141"/>
        <v>0</v>
      </c>
    </row>
    <row r="4452" spans="1:8" x14ac:dyDescent="0.25">
      <c r="A4452" s="396" t="e">
        <f>"INN."&amp;EIGNIR!$B$3&amp;C4452</f>
        <v>#N/A</v>
      </c>
      <c r="B4452" s="511">
        <f>'Sundurliðun Útlán'!I164</f>
        <v>0</v>
      </c>
      <c r="C4452" s="503" t="s">
        <v>6312</v>
      </c>
      <c r="D4452" s="512"/>
      <c r="F4452" s="547"/>
      <c r="G4452" s="547">
        <f t="shared" si="140"/>
        <v>0</v>
      </c>
      <c r="H4452" s="547">
        <f t="shared" si="141"/>
        <v>0</v>
      </c>
    </row>
    <row r="4453" spans="1:8" x14ac:dyDescent="0.25">
      <c r="A4453" s="396" t="e">
        <f>"INN."&amp;EIGNIR!$B$3&amp;C4453</f>
        <v>#N/A</v>
      </c>
      <c r="B4453" s="511">
        <f>'Sundurliðun Útlán'!I165</f>
        <v>0</v>
      </c>
      <c r="C4453" s="503" t="s">
        <v>6313</v>
      </c>
      <c r="D4453" s="512"/>
      <c r="F4453" s="547"/>
      <c r="G4453" s="547">
        <f t="shared" si="140"/>
        <v>0</v>
      </c>
      <c r="H4453" s="547">
        <f t="shared" si="141"/>
        <v>0</v>
      </c>
    </row>
    <row r="4454" spans="1:8" x14ac:dyDescent="0.25">
      <c r="A4454" s="396" t="e">
        <f>"INN."&amp;EIGNIR!$B$3&amp;C4454</f>
        <v>#N/A</v>
      </c>
      <c r="B4454" s="511">
        <f>'Sundurliðun Útlán'!I166</f>
        <v>0</v>
      </c>
      <c r="C4454" s="503" t="s">
        <v>6314</v>
      </c>
      <c r="D4454" s="512"/>
      <c r="F4454" s="547"/>
      <c r="G4454" s="547">
        <f t="shared" si="140"/>
        <v>0</v>
      </c>
      <c r="H4454" s="547">
        <f t="shared" si="141"/>
        <v>0</v>
      </c>
    </row>
    <row r="4455" spans="1:8" x14ac:dyDescent="0.25">
      <c r="A4455" s="396" t="e">
        <f>"INN."&amp;EIGNIR!$B$3&amp;C4455</f>
        <v>#N/A</v>
      </c>
      <c r="B4455" s="511">
        <f>'Sundurliðun Útlán'!I167</f>
        <v>0</v>
      </c>
      <c r="C4455" s="503" t="s">
        <v>6315</v>
      </c>
      <c r="D4455" s="512"/>
      <c r="F4455" s="547"/>
      <c r="G4455" s="547">
        <f t="shared" si="140"/>
        <v>0</v>
      </c>
      <c r="H4455" s="547">
        <f t="shared" si="141"/>
        <v>0</v>
      </c>
    </row>
    <row r="4456" spans="1:8" x14ac:dyDescent="0.25">
      <c r="A4456" s="396" t="e">
        <f>"INN."&amp;EIGNIR!$B$3&amp;C4456</f>
        <v>#N/A</v>
      </c>
      <c r="B4456" s="511">
        <f>'Sundurliðun Útlán'!I168</f>
        <v>0</v>
      </c>
      <c r="C4456" s="503" t="s">
        <v>6316</v>
      </c>
      <c r="D4456" s="512"/>
      <c r="F4456" s="547"/>
      <c r="G4456" s="547">
        <f t="shared" si="140"/>
        <v>0</v>
      </c>
      <c r="H4456" s="547">
        <f t="shared" si="141"/>
        <v>0</v>
      </c>
    </row>
    <row r="4457" spans="1:8" x14ac:dyDescent="0.25">
      <c r="A4457" s="396" t="e">
        <f>"INN."&amp;EIGNIR!$B$3&amp;C4457</f>
        <v>#N/A</v>
      </c>
      <c r="B4457" s="511">
        <f>'Sundurliðun Útlán'!I169</f>
        <v>0</v>
      </c>
      <c r="C4457" s="503" t="s">
        <v>6317</v>
      </c>
      <c r="D4457" s="512"/>
      <c r="F4457" s="547"/>
      <c r="G4457" s="547">
        <f t="shared" si="140"/>
        <v>0</v>
      </c>
      <c r="H4457" s="547">
        <f t="shared" si="141"/>
        <v>0</v>
      </c>
    </row>
    <row r="4458" spans="1:8" x14ac:dyDescent="0.25">
      <c r="A4458" s="396" t="e">
        <f>"INN."&amp;EIGNIR!$B$3&amp;C4458</f>
        <v>#N/A</v>
      </c>
      <c r="B4458" s="511">
        <f>'Sundurliðun Útlán'!I183</f>
        <v>0</v>
      </c>
      <c r="C4458" s="503" t="s">
        <v>6318</v>
      </c>
      <c r="D4458" s="512"/>
      <c r="F4458" s="547"/>
      <c r="G4458" s="547">
        <f t="shared" si="140"/>
        <v>0</v>
      </c>
      <c r="H4458" s="547">
        <f t="shared" si="141"/>
        <v>0</v>
      </c>
    </row>
    <row r="4459" spans="1:8" x14ac:dyDescent="0.25">
      <c r="A4459" s="396" t="e">
        <f>"INN."&amp;EIGNIR!$B$3&amp;C4459</f>
        <v>#N/A</v>
      </c>
      <c r="B4459" s="511">
        <f>'Sundurliðun Útlán'!I184</f>
        <v>0</v>
      </c>
      <c r="C4459" s="503" t="s">
        <v>6319</v>
      </c>
      <c r="D4459" s="512"/>
      <c r="F4459" s="547"/>
      <c r="G4459" s="547">
        <f t="shared" si="140"/>
        <v>0</v>
      </c>
      <c r="H4459" s="547">
        <f t="shared" si="141"/>
        <v>0</v>
      </c>
    </row>
    <row r="4460" spans="1:8" x14ac:dyDescent="0.25">
      <c r="A4460" s="396" t="e">
        <f>"INN."&amp;EIGNIR!$B$3&amp;C4460</f>
        <v>#N/A</v>
      </c>
      <c r="B4460" s="511">
        <f>'Sundurliðun Útlán'!I185</f>
        <v>0</v>
      </c>
      <c r="C4460" s="503" t="s">
        <v>6320</v>
      </c>
      <c r="D4460" s="512"/>
      <c r="F4460" s="547"/>
      <c r="G4460" s="547">
        <f t="shared" si="140"/>
        <v>0</v>
      </c>
      <c r="H4460" s="547">
        <f t="shared" si="141"/>
        <v>0</v>
      </c>
    </row>
    <row r="4461" spans="1:8" x14ac:dyDescent="0.25">
      <c r="A4461" s="396" t="e">
        <f>"INN."&amp;EIGNIR!$B$3&amp;C4461</f>
        <v>#N/A</v>
      </c>
      <c r="B4461" s="511">
        <f>'Sundurliðun Útlán'!I186</f>
        <v>0</v>
      </c>
      <c r="C4461" s="503" t="s">
        <v>6321</v>
      </c>
      <c r="D4461" s="512"/>
      <c r="F4461" s="547"/>
      <c r="G4461" s="547">
        <f t="shared" si="140"/>
        <v>0</v>
      </c>
      <c r="H4461" s="547">
        <f t="shared" si="141"/>
        <v>0</v>
      </c>
    </row>
    <row r="4462" spans="1:8" x14ac:dyDescent="0.25">
      <c r="A4462" s="396" t="e">
        <f>"INN."&amp;EIGNIR!$B$3&amp;C4462</f>
        <v>#N/A</v>
      </c>
      <c r="B4462" s="511">
        <f>'Sundurliðun Útlán'!I187</f>
        <v>0</v>
      </c>
      <c r="C4462" s="503" t="s">
        <v>6322</v>
      </c>
      <c r="D4462" s="512"/>
      <c r="F4462" s="547"/>
      <c r="G4462" s="547">
        <f t="shared" si="140"/>
        <v>0</v>
      </c>
      <c r="H4462" s="547">
        <f t="shared" si="141"/>
        <v>0</v>
      </c>
    </row>
    <row r="4463" spans="1:8" x14ac:dyDescent="0.25">
      <c r="A4463" s="396" t="e">
        <f>"INN."&amp;EIGNIR!$B$3&amp;C4463</f>
        <v>#N/A</v>
      </c>
      <c r="B4463" s="511">
        <f>'Sundurliðun Útlán'!I188</f>
        <v>0</v>
      </c>
      <c r="C4463" s="503" t="s">
        <v>6323</v>
      </c>
      <c r="D4463" s="512"/>
      <c r="F4463" s="547"/>
      <c r="G4463" s="547">
        <f t="shared" si="140"/>
        <v>0</v>
      </c>
      <c r="H4463" s="547">
        <f t="shared" si="141"/>
        <v>0</v>
      </c>
    </row>
    <row r="4464" spans="1:8" x14ac:dyDescent="0.25">
      <c r="A4464" s="396" t="e">
        <f>"INN."&amp;EIGNIR!$B$3&amp;C4464</f>
        <v>#N/A</v>
      </c>
      <c r="B4464" s="511">
        <f>'Sundurliðun Útlán'!I189</f>
        <v>0</v>
      </c>
      <c r="C4464" s="503" t="s">
        <v>6324</v>
      </c>
      <c r="D4464" s="512"/>
      <c r="F4464" s="547"/>
      <c r="G4464" s="547">
        <f t="shared" si="140"/>
        <v>0</v>
      </c>
      <c r="H4464" s="547">
        <f t="shared" si="141"/>
        <v>0</v>
      </c>
    </row>
    <row r="4465" spans="1:8" x14ac:dyDescent="0.25">
      <c r="A4465" s="396" t="e">
        <f>"INN."&amp;EIGNIR!$B$3&amp;C4465</f>
        <v>#N/A</v>
      </c>
      <c r="B4465" s="511">
        <f>'Sundurliðun Útlán'!I190</f>
        <v>0</v>
      </c>
      <c r="C4465" s="503" t="s">
        <v>6325</v>
      </c>
      <c r="D4465" s="512"/>
      <c r="F4465" s="547"/>
      <c r="G4465" s="547">
        <f t="shared" si="140"/>
        <v>0</v>
      </c>
      <c r="H4465" s="547">
        <f t="shared" si="141"/>
        <v>0</v>
      </c>
    </row>
    <row r="4466" spans="1:8" x14ac:dyDescent="0.25">
      <c r="A4466" s="396" t="e">
        <f>"INN."&amp;EIGNIR!$B$3&amp;C4466</f>
        <v>#N/A</v>
      </c>
      <c r="B4466" s="511">
        <f>'Sundurliðun Útlán'!I191</f>
        <v>0</v>
      </c>
      <c r="C4466" s="503" t="s">
        <v>6326</v>
      </c>
      <c r="D4466" s="512"/>
      <c r="F4466" s="547"/>
      <c r="G4466" s="547">
        <f t="shared" si="140"/>
        <v>0</v>
      </c>
      <c r="H4466" s="547">
        <f t="shared" si="141"/>
        <v>0</v>
      </c>
    </row>
    <row r="4467" spans="1:8" x14ac:dyDescent="0.25">
      <c r="A4467" s="396" t="e">
        <f>"INN."&amp;EIGNIR!$B$3&amp;C4467</f>
        <v>#N/A</v>
      </c>
      <c r="B4467" s="511">
        <f>'Sundurliðun Útlán'!I192</f>
        <v>0</v>
      </c>
      <c r="C4467" s="503" t="s">
        <v>6327</v>
      </c>
      <c r="D4467" s="512"/>
      <c r="F4467" s="547"/>
      <c r="G4467" s="547">
        <f t="shared" si="140"/>
        <v>0</v>
      </c>
      <c r="H4467" s="547">
        <f t="shared" si="141"/>
        <v>0</v>
      </c>
    </row>
    <row r="4468" spans="1:8" x14ac:dyDescent="0.25">
      <c r="A4468" s="396" t="e">
        <f>"INN."&amp;EIGNIR!$B$3&amp;C4468</f>
        <v>#N/A</v>
      </c>
      <c r="B4468" s="511">
        <f>'Sundurliðun Útlán'!I193</f>
        <v>0</v>
      </c>
      <c r="C4468" s="503" t="s">
        <v>6328</v>
      </c>
      <c r="D4468" s="512"/>
      <c r="F4468" s="547"/>
      <c r="G4468" s="547">
        <f t="shared" si="140"/>
        <v>0</v>
      </c>
      <c r="H4468" s="547">
        <f t="shared" si="141"/>
        <v>0</v>
      </c>
    </row>
    <row r="4469" spans="1:8" x14ac:dyDescent="0.25">
      <c r="A4469" s="396" t="e">
        <f>"INN."&amp;EIGNIR!$B$3&amp;C4469</f>
        <v>#N/A</v>
      </c>
      <c r="B4469" s="511">
        <f>'Sundurliðun Útlán'!I194</f>
        <v>0</v>
      </c>
      <c r="C4469" s="503" t="s">
        <v>6329</v>
      </c>
      <c r="D4469" s="512"/>
      <c r="F4469" s="547"/>
      <c r="G4469" s="547">
        <f t="shared" si="140"/>
        <v>0</v>
      </c>
      <c r="H4469" s="547">
        <f t="shared" si="141"/>
        <v>0</v>
      </c>
    </row>
    <row r="4470" spans="1:8" x14ac:dyDescent="0.25">
      <c r="A4470" s="396" t="e">
        <f>"INN."&amp;EIGNIR!$B$3&amp;C4470</f>
        <v>#N/A</v>
      </c>
      <c r="B4470" s="511">
        <f>'Sundurliðun Útlán'!I195</f>
        <v>0</v>
      </c>
      <c r="C4470" s="503" t="s">
        <v>6330</v>
      </c>
      <c r="D4470" s="512"/>
      <c r="F4470" s="547"/>
      <c r="G4470" s="547">
        <f t="shared" si="140"/>
        <v>0</v>
      </c>
      <c r="H4470" s="547">
        <f t="shared" si="141"/>
        <v>0</v>
      </c>
    </row>
    <row r="4471" spans="1:8" x14ac:dyDescent="0.25">
      <c r="A4471" s="396" t="e">
        <f>"INN."&amp;EIGNIR!$B$3&amp;C4471</f>
        <v>#N/A</v>
      </c>
      <c r="B4471" s="511">
        <f>'Sundurliðun Útlán'!I196</f>
        <v>0</v>
      </c>
      <c r="C4471" s="503" t="s">
        <v>6331</v>
      </c>
      <c r="D4471" s="512"/>
      <c r="F4471" s="547"/>
      <c r="G4471" s="547">
        <f t="shared" si="140"/>
        <v>0</v>
      </c>
      <c r="H4471" s="547">
        <f t="shared" si="141"/>
        <v>0</v>
      </c>
    </row>
    <row r="4472" spans="1:8" x14ac:dyDescent="0.25">
      <c r="A4472" s="396" t="e">
        <f>"INN."&amp;EIGNIR!$B$3&amp;C4472</f>
        <v>#N/A</v>
      </c>
      <c r="B4472" s="511">
        <f>'Sundurliðun Útlán'!I197</f>
        <v>0</v>
      </c>
      <c r="C4472" s="503" t="s">
        <v>6332</v>
      </c>
      <c r="D4472" s="512"/>
      <c r="F4472" s="547"/>
      <c r="G4472" s="547">
        <f t="shared" si="140"/>
        <v>0</v>
      </c>
      <c r="H4472" s="547">
        <f t="shared" si="141"/>
        <v>0</v>
      </c>
    </row>
    <row r="4473" spans="1:8" x14ac:dyDescent="0.25">
      <c r="A4473" s="396" t="e">
        <f>"INN."&amp;EIGNIR!$B$3&amp;C4473</f>
        <v>#N/A</v>
      </c>
      <c r="B4473" s="511">
        <f>'Sundurliðun Útlán'!I198</f>
        <v>0</v>
      </c>
      <c r="C4473" s="503" t="s">
        <v>6333</v>
      </c>
      <c r="D4473" s="512"/>
      <c r="F4473" s="547"/>
      <c r="G4473" s="547">
        <f t="shared" si="140"/>
        <v>0</v>
      </c>
      <c r="H4473" s="547">
        <f t="shared" si="141"/>
        <v>0</v>
      </c>
    </row>
    <row r="4474" spans="1:8" x14ac:dyDescent="0.25">
      <c r="A4474" s="396" t="e">
        <f>"INN."&amp;EIGNIR!$B$3&amp;C4474</f>
        <v>#N/A</v>
      </c>
      <c r="B4474" s="511">
        <f>'Sundurliðun Útlán'!I199</f>
        <v>0</v>
      </c>
      <c r="C4474" s="503" t="s">
        <v>6334</v>
      </c>
      <c r="D4474" s="512"/>
      <c r="F4474" s="547"/>
      <c r="G4474" s="547">
        <f t="shared" si="140"/>
        <v>0</v>
      </c>
      <c r="H4474" s="547">
        <f t="shared" si="141"/>
        <v>0</v>
      </c>
    </row>
    <row r="4475" spans="1:8" x14ac:dyDescent="0.25">
      <c r="A4475" s="396" t="e">
        <f>"INN."&amp;EIGNIR!$B$3&amp;C4475</f>
        <v>#N/A</v>
      </c>
      <c r="B4475" s="511">
        <f>'Sundurliðun Útlán'!I200</f>
        <v>0</v>
      </c>
      <c r="C4475" s="503" t="s">
        <v>6335</v>
      </c>
      <c r="D4475" s="512"/>
      <c r="F4475" s="547"/>
      <c r="G4475" s="547">
        <f t="shared" si="140"/>
        <v>0</v>
      </c>
      <c r="H4475" s="547">
        <f t="shared" si="141"/>
        <v>0</v>
      </c>
    </row>
    <row r="4476" spans="1:8" x14ac:dyDescent="0.25">
      <c r="A4476" s="396" t="e">
        <f>"INN."&amp;EIGNIR!$B$3&amp;C4476</f>
        <v>#N/A</v>
      </c>
      <c r="B4476" s="511">
        <f>'Sundurliðun Útlán'!I202</f>
        <v>0</v>
      </c>
      <c r="C4476" s="503" t="s">
        <v>6336</v>
      </c>
      <c r="D4476" s="512"/>
      <c r="F4476" s="547"/>
      <c r="G4476" s="547">
        <f t="shared" si="140"/>
        <v>0</v>
      </c>
      <c r="H4476" s="547">
        <f t="shared" si="141"/>
        <v>0</v>
      </c>
    </row>
    <row r="4477" spans="1:8" x14ac:dyDescent="0.25">
      <c r="A4477" s="396" t="e">
        <f>"INN."&amp;EIGNIR!$B$3&amp;C4477</f>
        <v>#N/A</v>
      </c>
      <c r="B4477" s="511">
        <f>'Sundurliðun Útlán'!I205</f>
        <v>0</v>
      </c>
      <c r="C4477" s="503" t="s">
        <v>6337</v>
      </c>
      <c r="D4477" s="512"/>
      <c r="F4477" s="547"/>
      <c r="G4477" s="547">
        <f t="shared" si="140"/>
        <v>0</v>
      </c>
      <c r="H4477" s="547">
        <f t="shared" si="141"/>
        <v>0</v>
      </c>
    </row>
    <row r="4478" spans="1:8" x14ac:dyDescent="0.25">
      <c r="A4478" s="396" t="e">
        <f>"INN."&amp;EIGNIR!$B$3&amp;C4478</f>
        <v>#N/A</v>
      </c>
      <c r="B4478" s="511">
        <f>'Sundurliðun Útlán'!I207</f>
        <v>0</v>
      </c>
      <c r="C4478" s="503" t="s">
        <v>6338</v>
      </c>
      <c r="D4478" s="512"/>
      <c r="F4478" s="547"/>
      <c r="G4478" s="547">
        <f t="shared" si="140"/>
        <v>0</v>
      </c>
      <c r="H4478" s="547">
        <f t="shared" si="141"/>
        <v>0</v>
      </c>
    </row>
    <row r="4479" spans="1:8" x14ac:dyDescent="0.25">
      <c r="A4479" s="396" t="e">
        <f>"INN."&amp;EIGNIR!$B$3&amp;C4479</f>
        <v>#N/A</v>
      </c>
      <c r="B4479" s="511">
        <f>'Sundurliðun Útlán'!I208</f>
        <v>0</v>
      </c>
      <c r="C4479" s="503" t="s">
        <v>6339</v>
      </c>
      <c r="D4479" s="512"/>
      <c r="F4479" s="547"/>
      <c r="G4479" s="547">
        <f t="shared" ref="G4479:G4541" si="142">+F4479-B4479</f>
        <v>0</v>
      </c>
      <c r="H4479" s="547">
        <f t="shared" si="141"/>
        <v>0</v>
      </c>
    </row>
    <row r="4480" spans="1:8" x14ac:dyDescent="0.25">
      <c r="A4480" s="396" t="e">
        <f>"INN."&amp;EIGNIR!$B$3&amp;C4480</f>
        <v>#N/A</v>
      </c>
      <c r="B4480" s="511">
        <f>'Sundurliðun Útlán'!I210</f>
        <v>0</v>
      </c>
      <c r="C4480" s="503" t="s">
        <v>6340</v>
      </c>
      <c r="D4480" s="512"/>
      <c r="F4480" s="547"/>
      <c r="G4480" s="547">
        <f t="shared" si="142"/>
        <v>0</v>
      </c>
      <c r="H4480" s="547">
        <f t="shared" ref="H4480:H4542" si="143">+ABS(G4480)</f>
        <v>0</v>
      </c>
    </row>
    <row r="4481" spans="1:8" x14ac:dyDescent="0.25">
      <c r="A4481" s="396" t="e">
        <f>"INN."&amp;EIGNIR!$B$3&amp;C4481</f>
        <v>#N/A</v>
      </c>
      <c r="B4481" s="511">
        <f>'Sundurliðun Útlán'!I213</f>
        <v>0</v>
      </c>
      <c r="C4481" s="503" t="s">
        <v>6341</v>
      </c>
      <c r="D4481" s="512"/>
      <c r="F4481" s="547"/>
      <c r="G4481" s="547">
        <f t="shared" si="142"/>
        <v>0</v>
      </c>
      <c r="H4481" s="547">
        <f t="shared" si="143"/>
        <v>0</v>
      </c>
    </row>
    <row r="4482" spans="1:8" x14ac:dyDescent="0.25">
      <c r="A4482" s="396" t="e">
        <f>"INN."&amp;EIGNIR!$B$3&amp;C4482</f>
        <v>#N/A</v>
      </c>
      <c r="B4482" s="511">
        <f>'Sundurliðun Útlán'!I215</f>
        <v>0</v>
      </c>
      <c r="C4482" s="503" t="s">
        <v>6342</v>
      </c>
      <c r="D4482" s="512"/>
      <c r="F4482" s="547"/>
      <c r="G4482" s="547">
        <f t="shared" si="142"/>
        <v>0</v>
      </c>
      <c r="H4482" s="547">
        <f t="shared" si="143"/>
        <v>0</v>
      </c>
    </row>
    <row r="4483" spans="1:8" x14ac:dyDescent="0.25">
      <c r="A4483" s="396" t="e">
        <f>"INN."&amp;EIGNIR!$B$3&amp;C4483</f>
        <v>#N/A</v>
      </c>
      <c r="B4483" s="511">
        <f>'Sundurliðun Útlán'!I216</f>
        <v>0</v>
      </c>
      <c r="C4483" s="503" t="s">
        <v>6343</v>
      </c>
      <c r="D4483" s="512"/>
      <c r="F4483" s="547"/>
      <c r="G4483" s="547">
        <f t="shared" si="142"/>
        <v>0</v>
      </c>
      <c r="H4483" s="547">
        <f t="shared" si="143"/>
        <v>0</v>
      </c>
    </row>
    <row r="4484" spans="1:8" x14ac:dyDescent="0.25">
      <c r="A4484" s="396" t="e">
        <f>"INN."&amp;EIGNIR!$B$3&amp;C4484</f>
        <v>#N/A</v>
      </c>
      <c r="B4484" s="511">
        <f>'Sundurliðun Útlán'!I218</f>
        <v>0</v>
      </c>
      <c r="C4484" s="503" t="s">
        <v>6344</v>
      </c>
      <c r="D4484" s="512"/>
      <c r="F4484" s="547"/>
      <c r="G4484" s="547">
        <f t="shared" si="142"/>
        <v>0</v>
      </c>
      <c r="H4484" s="547">
        <f t="shared" si="143"/>
        <v>0</v>
      </c>
    </row>
    <row r="4485" spans="1:8" x14ac:dyDescent="0.25">
      <c r="A4485" s="396" t="e">
        <f>"INN."&amp;EIGNIR!$B$3&amp;C4485</f>
        <v>#N/A</v>
      </c>
      <c r="B4485" s="511">
        <f>'Sundurliðun Útlán'!I221</f>
        <v>0</v>
      </c>
      <c r="C4485" s="503" t="s">
        <v>6345</v>
      </c>
      <c r="D4485" s="512"/>
      <c r="F4485" s="547"/>
      <c r="G4485" s="547">
        <f t="shared" si="142"/>
        <v>0</v>
      </c>
      <c r="H4485" s="547">
        <f t="shared" si="143"/>
        <v>0</v>
      </c>
    </row>
    <row r="4486" spans="1:8" x14ac:dyDescent="0.25">
      <c r="A4486" s="396" t="e">
        <f>"INN."&amp;EIGNIR!$B$3&amp;C4486</f>
        <v>#N/A</v>
      </c>
      <c r="B4486" s="511">
        <f>'Sundurliðun Útlán'!I223</f>
        <v>0</v>
      </c>
      <c r="C4486" s="503" t="s">
        <v>6346</v>
      </c>
      <c r="D4486" s="512"/>
      <c r="F4486" s="547"/>
      <c r="G4486" s="547">
        <f t="shared" si="142"/>
        <v>0</v>
      </c>
      <c r="H4486" s="547">
        <f t="shared" si="143"/>
        <v>0</v>
      </c>
    </row>
    <row r="4487" spans="1:8" x14ac:dyDescent="0.25">
      <c r="A4487" s="396" t="e">
        <f>"INN."&amp;EIGNIR!$B$3&amp;C4487</f>
        <v>#N/A</v>
      </c>
      <c r="B4487" s="511">
        <f>'Sundurliðun Útlán'!I224</f>
        <v>0</v>
      </c>
      <c r="C4487" s="503" t="s">
        <v>6347</v>
      </c>
      <c r="D4487" s="512" t="s">
        <v>11813</v>
      </c>
      <c r="F4487" s="547"/>
      <c r="G4487" s="547">
        <f t="shared" si="142"/>
        <v>0</v>
      </c>
      <c r="H4487" s="547">
        <f t="shared" si="143"/>
        <v>0</v>
      </c>
    </row>
    <row r="4488" spans="1:8" x14ac:dyDescent="0.25">
      <c r="A4488" s="396" t="e">
        <f>"INN."&amp;EIGNIR!$B$3&amp;C4488</f>
        <v>#N/A</v>
      </c>
      <c r="B4488" s="511">
        <f>'Sundurliðun Útlán'!I226</f>
        <v>0</v>
      </c>
      <c r="C4488" s="503" t="s">
        <v>6348</v>
      </c>
      <c r="D4488" s="512"/>
      <c r="F4488" s="547"/>
      <c r="G4488" s="547">
        <f t="shared" si="142"/>
        <v>0</v>
      </c>
      <c r="H4488" s="547">
        <f t="shared" si="143"/>
        <v>0</v>
      </c>
    </row>
    <row r="4489" spans="1:8" x14ac:dyDescent="0.25">
      <c r="A4489" s="396" t="e">
        <f>"INN."&amp;EIGNIR!$B$3&amp;C4489</f>
        <v>#N/A</v>
      </c>
      <c r="B4489" s="511">
        <f>'Sundurliðun Útlán'!I228</f>
        <v>0</v>
      </c>
      <c r="C4489" s="503" t="s">
        <v>11821</v>
      </c>
      <c r="D4489" s="512"/>
      <c r="F4489" s="547"/>
      <c r="G4489" s="547">
        <f t="shared" si="142"/>
        <v>0</v>
      </c>
      <c r="H4489" s="547">
        <f t="shared" si="143"/>
        <v>0</v>
      </c>
    </row>
    <row r="4490" spans="1:8" x14ac:dyDescent="0.25">
      <c r="A4490" s="396" t="e">
        <f>"INN."&amp;EIGNIR!$B$3&amp;C4490</f>
        <v>#N/A</v>
      </c>
      <c r="B4490" s="511">
        <f>'Sundurliðun Útlán'!I229</f>
        <v>0</v>
      </c>
      <c r="C4490" s="503" t="s">
        <v>6349</v>
      </c>
      <c r="D4490" s="512"/>
      <c r="F4490" s="547"/>
      <c r="G4490" s="547">
        <f t="shared" si="142"/>
        <v>0</v>
      </c>
      <c r="H4490" s="547">
        <f t="shared" si="143"/>
        <v>0</v>
      </c>
    </row>
    <row r="4491" spans="1:8" x14ac:dyDescent="0.25">
      <c r="A4491" s="396" t="e">
        <f>"INN."&amp;EIGNIR!$B$3&amp;C4491</f>
        <v>#N/A</v>
      </c>
      <c r="B4491" s="511">
        <f>'Sundurliðun Útlán'!I230</f>
        <v>0</v>
      </c>
      <c r="C4491" s="503" t="s">
        <v>11822</v>
      </c>
      <c r="D4491" s="512"/>
      <c r="F4491" s="547"/>
      <c r="G4491" s="547">
        <f t="shared" si="142"/>
        <v>0</v>
      </c>
      <c r="H4491" s="547">
        <f t="shared" si="143"/>
        <v>0</v>
      </c>
    </row>
    <row r="4492" spans="1:8" x14ac:dyDescent="0.25">
      <c r="A4492" s="396" t="e">
        <f>"INN."&amp;EIGNIR!$B$3&amp;C4492</f>
        <v>#N/A</v>
      </c>
      <c r="B4492" s="511">
        <f>'Sundurliðun Útlán'!I231</f>
        <v>0</v>
      </c>
      <c r="C4492" s="503" t="s">
        <v>6350</v>
      </c>
      <c r="D4492" s="512"/>
      <c r="F4492" s="547"/>
      <c r="G4492" s="547">
        <f t="shared" si="142"/>
        <v>0</v>
      </c>
      <c r="H4492" s="547">
        <f t="shared" si="143"/>
        <v>0</v>
      </c>
    </row>
    <row r="4493" spans="1:8" x14ac:dyDescent="0.25">
      <c r="A4493" s="396" t="e">
        <f>"INN."&amp;EIGNIR!$B$3&amp;C4493</f>
        <v>#N/A</v>
      </c>
      <c r="B4493" s="511">
        <f>'Sundurliðun Útlán'!I232</f>
        <v>0</v>
      </c>
      <c r="C4493" s="503" t="s">
        <v>6351</v>
      </c>
      <c r="D4493" s="512"/>
      <c r="F4493" s="547"/>
      <c r="G4493" s="547">
        <f t="shared" si="142"/>
        <v>0</v>
      </c>
      <c r="H4493" s="547">
        <f t="shared" si="143"/>
        <v>0</v>
      </c>
    </row>
    <row r="4494" spans="1:8" x14ac:dyDescent="0.25">
      <c r="A4494" s="396" t="e">
        <f>"INN."&amp;EIGNIR!$B$3&amp;C4494</f>
        <v>#N/A</v>
      </c>
      <c r="B4494" s="511">
        <f>'Sundurliðun Útlán'!I233</f>
        <v>0</v>
      </c>
      <c r="C4494" s="503" t="s">
        <v>6352</v>
      </c>
      <c r="D4494" s="512"/>
      <c r="F4494" s="547"/>
      <c r="G4494" s="547">
        <f t="shared" si="142"/>
        <v>0</v>
      </c>
      <c r="H4494" s="547">
        <f t="shared" si="143"/>
        <v>0</v>
      </c>
    </row>
    <row r="4495" spans="1:8" x14ac:dyDescent="0.25">
      <c r="A4495" s="396" t="e">
        <f>"INN."&amp;EIGNIR!$B$3&amp;C4495</f>
        <v>#N/A</v>
      </c>
      <c r="B4495" s="511">
        <f>'Sundurliðun Útlán'!I234</f>
        <v>0</v>
      </c>
      <c r="C4495" s="503" t="s">
        <v>6353</v>
      </c>
      <c r="D4495" s="512"/>
      <c r="F4495" s="547"/>
      <c r="G4495" s="547">
        <f t="shared" si="142"/>
        <v>0</v>
      </c>
      <c r="H4495" s="547">
        <f t="shared" si="143"/>
        <v>0</v>
      </c>
    </row>
    <row r="4496" spans="1:8" x14ac:dyDescent="0.25">
      <c r="A4496" s="396" t="e">
        <f>"INN."&amp;EIGNIR!$B$3&amp;C4496</f>
        <v>#N/A</v>
      </c>
      <c r="B4496" s="511">
        <f>'Sundurliðun Útlán'!I235</f>
        <v>0</v>
      </c>
      <c r="C4496" s="503" t="s">
        <v>6354</v>
      </c>
      <c r="D4496" s="512"/>
      <c r="F4496" s="547"/>
      <c r="G4496" s="547">
        <f t="shared" si="142"/>
        <v>0</v>
      </c>
      <c r="H4496" s="547">
        <f t="shared" si="143"/>
        <v>0</v>
      </c>
    </row>
    <row r="4497" spans="1:8" x14ac:dyDescent="0.25">
      <c r="A4497" s="396" t="e">
        <f>"INN."&amp;EIGNIR!$B$3&amp;C4497</f>
        <v>#N/A</v>
      </c>
      <c r="B4497" s="511">
        <f>'Sundurliðun Útlán'!I236</f>
        <v>0</v>
      </c>
      <c r="C4497" s="503" t="s">
        <v>6355</v>
      </c>
      <c r="D4497" s="512"/>
      <c r="F4497" s="547"/>
      <c r="G4497" s="547">
        <f t="shared" si="142"/>
        <v>0</v>
      </c>
      <c r="H4497" s="547">
        <f t="shared" si="143"/>
        <v>0</v>
      </c>
    </row>
    <row r="4498" spans="1:8" x14ac:dyDescent="0.25">
      <c r="A4498" s="396" t="e">
        <f>"INN."&amp;EIGNIR!$B$3&amp;C4498</f>
        <v>#N/A</v>
      </c>
      <c r="B4498" s="511">
        <f>'Sundurliðun Útlán'!I237</f>
        <v>0</v>
      </c>
      <c r="C4498" s="503" t="s">
        <v>6356</v>
      </c>
      <c r="D4498" s="512"/>
      <c r="F4498" s="547"/>
      <c r="G4498" s="547">
        <f t="shared" si="142"/>
        <v>0</v>
      </c>
      <c r="H4498" s="547">
        <f t="shared" si="143"/>
        <v>0</v>
      </c>
    </row>
    <row r="4499" spans="1:8" x14ac:dyDescent="0.25">
      <c r="A4499" s="396" t="e">
        <f>"INN."&amp;EIGNIR!$B$3&amp;C4499</f>
        <v>#N/A</v>
      </c>
      <c r="B4499" s="511">
        <f>'Sundurliðun Útlán'!I238</f>
        <v>0</v>
      </c>
      <c r="C4499" s="503" t="s">
        <v>6357</v>
      </c>
      <c r="D4499" s="512"/>
      <c r="F4499" s="547"/>
      <c r="G4499" s="547">
        <f t="shared" si="142"/>
        <v>0</v>
      </c>
      <c r="H4499" s="547">
        <f t="shared" si="143"/>
        <v>0</v>
      </c>
    </row>
    <row r="4500" spans="1:8" x14ac:dyDescent="0.25">
      <c r="A4500" s="396" t="e">
        <f>"INN."&amp;EIGNIR!$B$3&amp;C4500</f>
        <v>#N/A</v>
      </c>
      <c r="B4500" s="511">
        <f>'Sundurliðun Útlán'!I239</f>
        <v>0</v>
      </c>
      <c r="C4500" s="503" t="s">
        <v>6358</v>
      </c>
      <c r="D4500" s="512"/>
      <c r="F4500" s="547"/>
      <c r="G4500" s="547">
        <f t="shared" si="142"/>
        <v>0</v>
      </c>
      <c r="H4500" s="547">
        <f t="shared" si="143"/>
        <v>0</v>
      </c>
    </row>
    <row r="4501" spans="1:8" x14ac:dyDescent="0.25">
      <c r="A4501" s="396" t="e">
        <f>"INN."&amp;EIGNIR!$B$3&amp;C4501</f>
        <v>#N/A</v>
      </c>
      <c r="B4501" s="511">
        <f>'Sundurliðun Útlán'!I240</f>
        <v>0</v>
      </c>
      <c r="C4501" s="503" t="s">
        <v>6359</v>
      </c>
      <c r="D4501" s="512"/>
      <c r="F4501" s="547"/>
      <c r="G4501" s="547">
        <f t="shared" si="142"/>
        <v>0</v>
      </c>
      <c r="H4501" s="547">
        <f t="shared" si="143"/>
        <v>0</v>
      </c>
    </row>
    <row r="4502" spans="1:8" x14ac:dyDescent="0.25">
      <c r="A4502" s="396" t="e">
        <f>"INN."&amp;EIGNIR!$B$3&amp;C4502</f>
        <v>#N/A</v>
      </c>
      <c r="B4502" s="511">
        <f>'Sundurliðun Útlán'!I241</f>
        <v>0</v>
      </c>
      <c r="C4502" s="503" t="s">
        <v>6360</v>
      </c>
      <c r="D4502" s="512"/>
      <c r="F4502" s="547"/>
      <c r="G4502" s="547">
        <f t="shared" si="142"/>
        <v>0</v>
      </c>
      <c r="H4502" s="547">
        <f t="shared" si="143"/>
        <v>0</v>
      </c>
    </row>
    <row r="4503" spans="1:8" x14ac:dyDescent="0.25">
      <c r="A4503" s="396" t="e">
        <f>"INN."&amp;EIGNIR!$B$3&amp;C4503</f>
        <v>#N/A</v>
      </c>
      <c r="B4503" s="511">
        <f>'Sundurliðun Útlán'!I242</f>
        <v>0</v>
      </c>
      <c r="C4503" s="503" t="s">
        <v>6361</v>
      </c>
      <c r="D4503" s="512"/>
      <c r="F4503" s="547"/>
      <c r="G4503" s="547">
        <f t="shared" si="142"/>
        <v>0</v>
      </c>
      <c r="H4503" s="547">
        <f t="shared" si="143"/>
        <v>0</v>
      </c>
    </row>
    <row r="4504" spans="1:8" x14ac:dyDescent="0.25">
      <c r="A4504" s="396" t="e">
        <f>"INN."&amp;EIGNIR!$B$3&amp;C4504</f>
        <v>#N/A</v>
      </c>
      <c r="B4504" s="511">
        <f>'Sundurliðun Útlán'!I243</f>
        <v>0</v>
      </c>
      <c r="C4504" s="503" t="s">
        <v>6362</v>
      </c>
      <c r="D4504" s="512"/>
      <c r="F4504" s="547"/>
      <c r="G4504" s="547">
        <f t="shared" si="142"/>
        <v>0</v>
      </c>
      <c r="H4504" s="547">
        <f t="shared" si="143"/>
        <v>0</v>
      </c>
    </row>
    <row r="4505" spans="1:8" x14ac:dyDescent="0.25">
      <c r="A4505" s="396" t="e">
        <f>"INN."&amp;EIGNIR!$B$3&amp;C4505</f>
        <v>#N/A</v>
      </c>
      <c r="B4505" s="511">
        <f>'Sundurliðun Útlán'!I244</f>
        <v>0</v>
      </c>
      <c r="C4505" s="503" t="s">
        <v>6363</v>
      </c>
      <c r="D4505" s="512"/>
      <c r="F4505" s="547"/>
      <c r="G4505" s="547">
        <f t="shared" si="142"/>
        <v>0</v>
      </c>
      <c r="H4505" s="547">
        <f t="shared" si="143"/>
        <v>0</v>
      </c>
    </row>
    <row r="4506" spans="1:8" x14ac:dyDescent="0.25">
      <c r="A4506" s="396" t="e">
        <f>"INN."&amp;EIGNIR!$B$3&amp;C4506</f>
        <v>#N/A</v>
      </c>
      <c r="B4506" s="511">
        <f>'Sundurliðun Útlán'!I245</f>
        <v>0</v>
      </c>
      <c r="C4506" s="503" t="s">
        <v>6364</v>
      </c>
      <c r="D4506" s="512"/>
      <c r="F4506" s="547"/>
      <c r="G4506" s="547">
        <f t="shared" si="142"/>
        <v>0</v>
      </c>
      <c r="H4506" s="547">
        <f t="shared" si="143"/>
        <v>0</v>
      </c>
    </row>
    <row r="4507" spans="1:8" x14ac:dyDescent="0.25">
      <c r="A4507" s="396" t="e">
        <f>"INN."&amp;EIGNIR!$B$3&amp;C4507</f>
        <v>#N/A</v>
      </c>
      <c r="B4507" s="511">
        <f>'Sundurliðun Útlán'!I246</f>
        <v>0</v>
      </c>
      <c r="C4507" s="503" t="s">
        <v>6365</v>
      </c>
      <c r="D4507" s="512"/>
      <c r="F4507" s="547"/>
      <c r="G4507" s="547">
        <f t="shared" si="142"/>
        <v>0</v>
      </c>
      <c r="H4507" s="547">
        <f t="shared" si="143"/>
        <v>0</v>
      </c>
    </row>
    <row r="4508" spans="1:8" x14ac:dyDescent="0.25">
      <c r="A4508" s="396" t="e">
        <f>"INN."&amp;EIGNIR!$B$3&amp;C4508</f>
        <v>#N/A</v>
      </c>
      <c r="B4508" s="511">
        <f>'Sundurliðun Útlán'!I247</f>
        <v>0</v>
      </c>
      <c r="C4508" s="503" t="s">
        <v>6366</v>
      </c>
      <c r="D4508" s="512"/>
      <c r="F4508" s="547"/>
      <c r="G4508" s="547">
        <f t="shared" si="142"/>
        <v>0</v>
      </c>
      <c r="H4508" s="547">
        <f t="shared" si="143"/>
        <v>0</v>
      </c>
    </row>
    <row r="4509" spans="1:8" x14ac:dyDescent="0.25">
      <c r="A4509" s="396" t="e">
        <f>"INN."&amp;EIGNIR!$B$3&amp;C4509</f>
        <v>#N/A</v>
      </c>
      <c r="B4509" s="511">
        <f>'Sundurliðun Útlán'!I248</f>
        <v>0</v>
      </c>
      <c r="C4509" s="503" t="s">
        <v>6367</v>
      </c>
      <c r="D4509" s="512"/>
      <c r="F4509" s="547"/>
      <c r="G4509" s="547">
        <f t="shared" si="142"/>
        <v>0</v>
      </c>
      <c r="H4509" s="547">
        <f t="shared" si="143"/>
        <v>0</v>
      </c>
    </row>
    <row r="4510" spans="1:8" x14ac:dyDescent="0.25">
      <c r="A4510" s="396" t="e">
        <f>"INN."&amp;EIGNIR!$B$3&amp;C4510</f>
        <v>#N/A</v>
      </c>
      <c r="B4510" s="511">
        <f>'Sundurliðun Útlán'!I249</f>
        <v>0</v>
      </c>
      <c r="C4510" s="503" t="s">
        <v>6368</v>
      </c>
      <c r="D4510" s="512"/>
      <c r="F4510" s="547"/>
      <c r="G4510" s="547">
        <f t="shared" si="142"/>
        <v>0</v>
      </c>
      <c r="H4510" s="547">
        <f t="shared" si="143"/>
        <v>0</v>
      </c>
    </row>
    <row r="4511" spans="1:8" x14ac:dyDescent="0.25">
      <c r="A4511" s="396" t="e">
        <f>"INN."&amp;EIGNIR!$B$3&amp;C4511</f>
        <v>#N/A</v>
      </c>
      <c r="B4511" s="511">
        <f>'Sundurliðun Útlán'!I250</f>
        <v>0</v>
      </c>
      <c r="C4511" s="503" t="s">
        <v>6369</v>
      </c>
      <c r="D4511" s="512"/>
      <c r="F4511" s="547"/>
      <c r="G4511" s="547">
        <f t="shared" si="142"/>
        <v>0</v>
      </c>
      <c r="H4511" s="547">
        <f t="shared" si="143"/>
        <v>0</v>
      </c>
    </row>
    <row r="4512" spans="1:8" x14ac:dyDescent="0.25">
      <c r="A4512" s="396" t="e">
        <f>"INN."&amp;EIGNIR!$B$3&amp;C4512</f>
        <v>#N/A</v>
      </c>
      <c r="B4512" s="511">
        <f>'Sundurliðun Útlán'!I251</f>
        <v>0</v>
      </c>
      <c r="C4512" s="503" t="s">
        <v>6370</v>
      </c>
      <c r="D4512" s="512"/>
      <c r="F4512" s="547"/>
      <c r="G4512" s="547">
        <f t="shared" si="142"/>
        <v>0</v>
      </c>
      <c r="H4512" s="547">
        <f t="shared" si="143"/>
        <v>0</v>
      </c>
    </row>
    <row r="4513" spans="1:8" x14ac:dyDescent="0.25">
      <c r="A4513" s="396" t="e">
        <f>"INN."&amp;EIGNIR!$B$3&amp;C4513</f>
        <v>#N/A</v>
      </c>
      <c r="B4513" s="511">
        <f>'Sundurliðun Útlán'!I252</f>
        <v>0</v>
      </c>
      <c r="C4513" s="503" t="s">
        <v>6371</v>
      </c>
      <c r="D4513" s="512"/>
      <c r="F4513" s="547"/>
      <c r="G4513" s="547">
        <f t="shared" si="142"/>
        <v>0</v>
      </c>
      <c r="H4513" s="547">
        <f t="shared" si="143"/>
        <v>0</v>
      </c>
    </row>
    <row r="4514" spans="1:8" x14ac:dyDescent="0.25">
      <c r="A4514" s="396" t="e">
        <f>"INN."&amp;EIGNIR!$B$3&amp;C4514</f>
        <v>#N/A</v>
      </c>
      <c r="B4514" s="511">
        <f>'Sundurliðun Útlán'!I253</f>
        <v>0</v>
      </c>
      <c r="C4514" s="503" t="s">
        <v>6372</v>
      </c>
      <c r="D4514" s="512"/>
      <c r="F4514" s="547"/>
      <c r="G4514" s="547">
        <f t="shared" si="142"/>
        <v>0</v>
      </c>
      <c r="H4514" s="547">
        <f t="shared" si="143"/>
        <v>0</v>
      </c>
    </row>
    <row r="4515" spans="1:8" x14ac:dyDescent="0.25">
      <c r="A4515" s="396" t="e">
        <f>"INN."&amp;EIGNIR!$B$3&amp;C4515</f>
        <v>#N/A</v>
      </c>
      <c r="B4515" s="511">
        <f>'Sundurliðun Útlán'!I254</f>
        <v>0</v>
      </c>
      <c r="C4515" s="503" t="s">
        <v>6373</v>
      </c>
      <c r="D4515" s="512"/>
      <c r="F4515" s="547"/>
      <c r="G4515" s="547">
        <f t="shared" si="142"/>
        <v>0</v>
      </c>
      <c r="H4515" s="547">
        <f t="shared" si="143"/>
        <v>0</v>
      </c>
    </row>
    <row r="4516" spans="1:8" x14ac:dyDescent="0.25">
      <c r="A4516" s="396" t="e">
        <f>"INN."&amp;EIGNIR!$B$3&amp;C4516</f>
        <v>#N/A</v>
      </c>
      <c r="B4516" s="511">
        <f>'Sundurliðun Útlán'!I255</f>
        <v>0</v>
      </c>
      <c r="C4516" s="503" t="s">
        <v>6374</v>
      </c>
      <c r="D4516" s="512"/>
      <c r="F4516" s="547"/>
      <c r="G4516" s="547">
        <f t="shared" si="142"/>
        <v>0</v>
      </c>
      <c r="H4516" s="547">
        <f t="shared" si="143"/>
        <v>0</v>
      </c>
    </row>
    <row r="4517" spans="1:8" x14ac:dyDescent="0.25">
      <c r="A4517" s="396" t="e">
        <f>"INN."&amp;EIGNIR!$B$3&amp;C4517</f>
        <v>#N/A</v>
      </c>
      <c r="B4517" s="511">
        <f>'Sundurliðun Útlán'!I256</f>
        <v>0</v>
      </c>
      <c r="C4517" s="503" t="s">
        <v>6375</v>
      </c>
      <c r="D4517" s="512"/>
      <c r="F4517" s="547"/>
      <c r="G4517" s="547">
        <f t="shared" si="142"/>
        <v>0</v>
      </c>
      <c r="H4517" s="547">
        <f t="shared" si="143"/>
        <v>0</v>
      </c>
    </row>
    <row r="4518" spans="1:8" x14ac:dyDescent="0.25">
      <c r="A4518" s="396" t="e">
        <f>"INN."&amp;EIGNIR!$B$3&amp;C4518</f>
        <v>#N/A</v>
      </c>
      <c r="B4518" s="511">
        <f>'Sundurliðun Útlán'!I257</f>
        <v>0</v>
      </c>
      <c r="C4518" s="503" t="s">
        <v>6376</v>
      </c>
      <c r="D4518" s="512"/>
      <c r="F4518" s="547"/>
      <c r="G4518" s="547">
        <f t="shared" si="142"/>
        <v>0</v>
      </c>
      <c r="H4518" s="547">
        <f t="shared" si="143"/>
        <v>0</v>
      </c>
    </row>
    <row r="4519" spans="1:8" x14ac:dyDescent="0.25">
      <c r="A4519" s="396" t="e">
        <f>"INN."&amp;EIGNIR!$B$3&amp;C4519</f>
        <v>#N/A</v>
      </c>
      <c r="B4519" s="511">
        <f>'Sundurliðun Útlán'!I258</f>
        <v>0</v>
      </c>
      <c r="C4519" s="503" t="s">
        <v>6377</v>
      </c>
      <c r="D4519" s="512"/>
      <c r="F4519" s="547"/>
      <c r="G4519" s="547">
        <f t="shared" si="142"/>
        <v>0</v>
      </c>
      <c r="H4519" s="547">
        <f t="shared" si="143"/>
        <v>0</v>
      </c>
    </row>
    <row r="4520" spans="1:8" x14ac:dyDescent="0.25">
      <c r="A4520" s="396" t="e">
        <f>"INN."&amp;EIGNIR!$B$3&amp;C4520</f>
        <v>#N/A</v>
      </c>
      <c r="B4520" s="511">
        <f>'Sundurliðun Útlán'!I259</f>
        <v>0</v>
      </c>
      <c r="C4520" s="503" t="s">
        <v>6378</v>
      </c>
      <c r="D4520" s="512"/>
      <c r="F4520" s="547"/>
      <c r="G4520" s="547">
        <f t="shared" si="142"/>
        <v>0</v>
      </c>
      <c r="H4520" s="547">
        <f t="shared" si="143"/>
        <v>0</v>
      </c>
    </row>
    <row r="4521" spans="1:8" x14ac:dyDescent="0.25">
      <c r="A4521" s="396" t="e">
        <f>"INN."&amp;EIGNIR!$B$3&amp;C4521</f>
        <v>#N/A</v>
      </c>
      <c r="B4521" s="511">
        <f>'Sundurliðun Útlán'!I260</f>
        <v>0</v>
      </c>
      <c r="C4521" s="503" t="s">
        <v>6379</v>
      </c>
      <c r="D4521" s="512"/>
      <c r="F4521" s="547"/>
      <c r="G4521" s="547">
        <f t="shared" si="142"/>
        <v>0</v>
      </c>
      <c r="H4521" s="547">
        <f t="shared" si="143"/>
        <v>0</v>
      </c>
    </row>
    <row r="4522" spans="1:8" x14ac:dyDescent="0.25">
      <c r="A4522" s="396" t="e">
        <f>"INN."&amp;EIGNIR!$B$3&amp;C4522</f>
        <v>#N/A</v>
      </c>
      <c r="B4522" s="511">
        <f>'Sundurliðun Útlán'!I261</f>
        <v>0</v>
      </c>
      <c r="C4522" s="503" t="s">
        <v>6380</v>
      </c>
      <c r="D4522" s="512"/>
      <c r="F4522" s="547"/>
      <c r="G4522" s="547">
        <f t="shared" si="142"/>
        <v>0</v>
      </c>
      <c r="H4522" s="547">
        <f t="shared" si="143"/>
        <v>0</v>
      </c>
    </row>
    <row r="4523" spans="1:8" x14ac:dyDescent="0.25">
      <c r="A4523" s="396" t="e">
        <f>"INN."&amp;EIGNIR!$B$3&amp;C4523</f>
        <v>#N/A</v>
      </c>
      <c r="B4523" s="511">
        <f>'Sundurliðun Útlán'!I262</f>
        <v>0</v>
      </c>
      <c r="C4523" s="503" t="s">
        <v>6381</v>
      </c>
      <c r="D4523" s="512"/>
      <c r="F4523" s="547"/>
      <c r="G4523" s="547">
        <f t="shared" si="142"/>
        <v>0</v>
      </c>
      <c r="H4523" s="547">
        <f t="shared" si="143"/>
        <v>0</v>
      </c>
    </row>
    <row r="4524" spans="1:8" x14ac:dyDescent="0.25">
      <c r="A4524" s="396" t="e">
        <f>"INN."&amp;EIGNIR!$B$3&amp;C4524</f>
        <v>#N/A</v>
      </c>
      <c r="B4524" s="511">
        <f>'Sundurliðun Útlán'!I263</f>
        <v>0</v>
      </c>
      <c r="C4524" s="503" t="s">
        <v>6382</v>
      </c>
      <c r="D4524" s="512"/>
      <c r="F4524" s="547"/>
      <c r="G4524" s="547">
        <f t="shared" si="142"/>
        <v>0</v>
      </c>
      <c r="H4524" s="547">
        <f t="shared" si="143"/>
        <v>0</v>
      </c>
    </row>
    <row r="4525" spans="1:8" x14ac:dyDescent="0.25">
      <c r="A4525" s="396" t="e">
        <f>"INN."&amp;EIGNIR!$B$3&amp;C4525</f>
        <v>#N/A</v>
      </c>
      <c r="B4525" s="511">
        <f>'Sundurliðun Útlán'!I264</f>
        <v>0</v>
      </c>
      <c r="C4525" s="503" t="s">
        <v>6383</v>
      </c>
      <c r="D4525" s="512"/>
      <c r="F4525" s="547"/>
      <c r="G4525" s="547">
        <f t="shared" si="142"/>
        <v>0</v>
      </c>
      <c r="H4525" s="547">
        <f t="shared" si="143"/>
        <v>0</v>
      </c>
    </row>
    <row r="4526" spans="1:8" x14ac:dyDescent="0.25">
      <c r="A4526" s="396" t="e">
        <f>"INN."&amp;EIGNIR!$B$3&amp;C4526</f>
        <v>#N/A</v>
      </c>
      <c r="B4526" s="511">
        <f>'Sundurliðun Útlán'!I265</f>
        <v>0</v>
      </c>
      <c r="C4526" s="503" t="s">
        <v>6384</v>
      </c>
      <c r="D4526" s="512"/>
      <c r="F4526" s="547"/>
      <c r="G4526" s="547">
        <f t="shared" si="142"/>
        <v>0</v>
      </c>
      <c r="H4526" s="547">
        <f t="shared" si="143"/>
        <v>0</v>
      </c>
    </row>
    <row r="4527" spans="1:8" x14ac:dyDescent="0.25">
      <c r="A4527" s="396" t="e">
        <f>"INN."&amp;EIGNIR!$B$3&amp;C4527</f>
        <v>#N/A</v>
      </c>
      <c r="B4527" s="511">
        <f>'Sundurliðun Útlán'!I267</f>
        <v>0</v>
      </c>
      <c r="C4527" s="503" t="s">
        <v>6385</v>
      </c>
      <c r="D4527" s="512"/>
      <c r="F4527" s="547"/>
      <c r="G4527" s="547">
        <f t="shared" si="142"/>
        <v>0</v>
      </c>
      <c r="H4527" s="547">
        <f t="shared" si="143"/>
        <v>0</v>
      </c>
    </row>
    <row r="4528" spans="1:8" x14ac:dyDescent="0.25">
      <c r="A4528" s="396" t="e">
        <f>"INN."&amp;EIGNIR!$B$3&amp;C4528</f>
        <v>#N/A</v>
      </c>
      <c r="B4528" s="511">
        <f>'Sundurliðun Útlán'!I270</f>
        <v>0</v>
      </c>
      <c r="C4528" s="503" t="s">
        <v>6386</v>
      </c>
      <c r="D4528" s="512"/>
      <c r="F4528" s="547"/>
      <c r="G4528" s="547">
        <f t="shared" si="142"/>
        <v>0</v>
      </c>
      <c r="H4528" s="547">
        <f t="shared" si="143"/>
        <v>0</v>
      </c>
    </row>
    <row r="4529" spans="1:8" x14ac:dyDescent="0.25">
      <c r="A4529" s="396" t="e">
        <f>"INN."&amp;EIGNIR!$B$3&amp;C4529</f>
        <v>#N/A</v>
      </c>
      <c r="B4529" s="511">
        <f>'Sundurliðun Útlán'!I272</f>
        <v>0</v>
      </c>
      <c r="C4529" s="503" t="s">
        <v>6387</v>
      </c>
      <c r="D4529" s="512"/>
      <c r="F4529" s="547"/>
      <c r="G4529" s="547">
        <f t="shared" si="142"/>
        <v>0</v>
      </c>
      <c r="H4529" s="547">
        <f t="shared" si="143"/>
        <v>0</v>
      </c>
    </row>
    <row r="4530" spans="1:8" x14ac:dyDescent="0.25">
      <c r="A4530" s="396" t="e">
        <f>"INN."&amp;EIGNIR!$B$3&amp;C4530</f>
        <v>#N/A</v>
      </c>
      <c r="B4530" s="511">
        <f>'Sundurliðun Útlán'!I273</f>
        <v>0</v>
      </c>
      <c r="C4530" s="503" t="s">
        <v>6388</v>
      </c>
      <c r="D4530" s="512"/>
      <c r="F4530" s="547"/>
      <c r="G4530" s="547">
        <f t="shared" si="142"/>
        <v>0</v>
      </c>
      <c r="H4530" s="547">
        <f t="shared" si="143"/>
        <v>0</v>
      </c>
    </row>
    <row r="4531" spans="1:8" x14ac:dyDescent="0.25">
      <c r="A4531" s="396" t="e">
        <f>"INN."&amp;EIGNIR!$B$3&amp;C4531</f>
        <v>#N/A</v>
      </c>
      <c r="B4531" s="511">
        <f>'Sundurliðun Útlán'!I275</f>
        <v>0</v>
      </c>
      <c r="C4531" s="503" t="s">
        <v>6389</v>
      </c>
      <c r="D4531" s="512"/>
      <c r="F4531" s="547"/>
      <c r="G4531" s="547">
        <f t="shared" si="142"/>
        <v>0</v>
      </c>
      <c r="H4531" s="547">
        <f t="shared" si="143"/>
        <v>0</v>
      </c>
    </row>
    <row r="4532" spans="1:8" x14ac:dyDescent="0.25">
      <c r="A4532" s="396" t="e">
        <f>"INN."&amp;EIGNIR!$B$3&amp;C4532</f>
        <v>#N/A</v>
      </c>
      <c r="B4532" s="511">
        <f>'Sundurliðun Útlán'!I278</f>
        <v>0</v>
      </c>
      <c r="C4532" s="503" t="s">
        <v>6390</v>
      </c>
      <c r="D4532" s="512"/>
      <c r="F4532" s="547"/>
      <c r="G4532" s="547">
        <f t="shared" si="142"/>
        <v>0</v>
      </c>
      <c r="H4532" s="547">
        <f t="shared" si="143"/>
        <v>0</v>
      </c>
    </row>
    <row r="4533" spans="1:8" x14ac:dyDescent="0.25">
      <c r="A4533" s="396" t="e">
        <f>"INN."&amp;EIGNIR!$B$3&amp;C4533</f>
        <v>#N/A</v>
      </c>
      <c r="B4533" s="511">
        <f>'Sundurliðun Útlán'!I280</f>
        <v>0</v>
      </c>
      <c r="C4533" s="503" t="s">
        <v>6391</v>
      </c>
      <c r="D4533" s="512"/>
      <c r="F4533" s="547"/>
      <c r="G4533" s="547">
        <f t="shared" si="142"/>
        <v>0</v>
      </c>
      <c r="H4533" s="547">
        <f t="shared" si="143"/>
        <v>0</v>
      </c>
    </row>
    <row r="4534" spans="1:8" x14ac:dyDescent="0.25">
      <c r="A4534" s="396" t="e">
        <f>"INN."&amp;EIGNIR!$B$3&amp;C4534</f>
        <v>#N/A</v>
      </c>
      <c r="B4534" s="511">
        <f>'Sundurliðun Útlán'!I281</f>
        <v>0</v>
      </c>
      <c r="C4534" s="503" t="s">
        <v>6392</v>
      </c>
      <c r="D4534" s="512"/>
      <c r="F4534" s="547"/>
      <c r="G4534" s="547">
        <f t="shared" si="142"/>
        <v>0</v>
      </c>
      <c r="H4534" s="547">
        <f t="shared" si="143"/>
        <v>0</v>
      </c>
    </row>
    <row r="4535" spans="1:8" x14ac:dyDescent="0.25">
      <c r="A4535" s="396" t="e">
        <f>"INN."&amp;EIGNIR!$B$3&amp;C4535</f>
        <v>#N/A</v>
      </c>
      <c r="B4535" s="511">
        <f>'Sundurliðun Útlán'!I283</f>
        <v>0</v>
      </c>
      <c r="C4535" s="503" t="s">
        <v>6393</v>
      </c>
      <c r="D4535" s="512"/>
      <c r="F4535" s="547"/>
      <c r="G4535" s="547">
        <f t="shared" si="142"/>
        <v>0</v>
      </c>
      <c r="H4535" s="547">
        <f t="shared" si="143"/>
        <v>0</v>
      </c>
    </row>
    <row r="4536" spans="1:8" x14ac:dyDescent="0.25">
      <c r="A4536" s="396" t="e">
        <f>"INN."&amp;EIGNIR!$B$3&amp;C4536</f>
        <v>#N/A</v>
      </c>
      <c r="B4536" s="511">
        <f>'Sundurliðun Útlán'!I286</f>
        <v>0</v>
      </c>
      <c r="C4536" s="503" t="s">
        <v>6394</v>
      </c>
      <c r="D4536" s="512"/>
      <c r="F4536" s="547"/>
      <c r="G4536" s="547">
        <f t="shared" si="142"/>
        <v>0</v>
      </c>
      <c r="H4536" s="547">
        <f t="shared" si="143"/>
        <v>0</v>
      </c>
    </row>
    <row r="4537" spans="1:8" x14ac:dyDescent="0.25">
      <c r="A4537" s="396" t="e">
        <f>"INN."&amp;EIGNIR!$B$3&amp;C4537</f>
        <v>#N/A</v>
      </c>
      <c r="B4537" s="511">
        <f>'Sundurliðun Útlán'!I288</f>
        <v>0</v>
      </c>
      <c r="C4537" s="503" t="s">
        <v>6395</v>
      </c>
      <c r="D4537" s="512"/>
      <c r="F4537" s="547"/>
      <c r="G4537" s="547">
        <f t="shared" si="142"/>
        <v>0</v>
      </c>
      <c r="H4537" s="547">
        <f t="shared" si="143"/>
        <v>0</v>
      </c>
    </row>
    <row r="4538" spans="1:8" x14ac:dyDescent="0.25">
      <c r="A4538" s="396" t="e">
        <f>"INN."&amp;EIGNIR!$B$3&amp;C4538</f>
        <v>#N/A</v>
      </c>
      <c r="B4538" s="511">
        <f>'Sundurliðun Útlán'!I289</f>
        <v>0</v>
      </c>
      <c r="C4538" s="503" t="s">
        <v>6396</v>
      </c>
      <c r="D4538" s="512" t="s">
        <v>11816</v>
      </c>
      <c r="F4538" s="547"/>
      <c r="G4538" s="547">
        <f t="shared" si="142"/>
        <v>0</v>
      </c>
      <c r="H4538" s="547">
        <f t="shared" si="143"/>
        <v>0</v>
      </c>
    </row>
    <row r="4539" spans="1:8" x14ac:dyDescent="0.25">
      <c r="A4539" s="396" t="e">
        <f>"INN."&amp;EIGNIR!$B$3&amp;C4539</f>
        <v>#N/A</v>
      </c>
      <c r="B4539" s="511">
        <f>'Sundurliðun Útlán'!I291</f>
        <v>0</v>
      </c>
      <c r="C4539" s="503" t="s">
        <v>6397</v>
      </c>
      <c r="D4539" s="512"/>
      <c r="F4539" s="547"/>
      <c r="G4539" s="547">
        <f t="shared" si="142"/>
        <v>0</v>
      </c>
      <c r="H4539" s="547">
        <f t="shared" si="143"/>
        <v>0</v>
      </c>
    </row>
    <row r="4540" spans="1:8" x14ac:dyDescent="0.25">
      <c r="A4540" s="396" t="e">
        <f>"INN."&amp;EIGNIR!$B$3&amp;C4540</f>
        <v>#N/A</v>
      </c>
      <c r="B4540" s="511">
        <f>'Sundurliðun Útlán'!I293</f>
        <v>0</v>
      </c>
      <c r="C4540" s="503" t="s">
        <v>11823</v>
      </c>
      <c r="D4540" s="512"/>
      <c r="F4540" s="547"/>
      <c r="G4540" s="547">
        <f t="shared" si="142"/>
        <v>0</v>
      </c>
      <c r="H4540" s="547">
        <f t="shared" si="143"/>
        <v>0</v>
      </c>
    </row>
    <row r="4541" spans="1:8" x14ac:dyDescent="0.25">
      <c r="A4541" s="396" t="e">
        <f>"INN."&amp;EIGNIR!$B$3&amp;C4541</f>
        <v>#N/A</v>
      </c>
      <c r="B4541" s="511">
        <f>'Sundurliðun Útlán'!I294</f>
        <v>0</v>
      </c>
      <c r="C4541" s="503" t="s">
        <v>6398</v>
      </c>
      <c r="D4541" s="512"/>
      <c r="F4541" s="547"/>
      <c r="G4541" s="547">
        <f t="shared" si="142"/>
        <v>0</v>
      </c>
      <c r="H4541" s="547">
        <f t="shared" si="143"/>
        <v>0</v>
      </c>
    </row>
    <row r="4542" spans="1:8" x14ac:dyDescent="0.25">
      <c r="A4542" s="396" t="e">
        <f>"INN."&amp;EIGNIR!$B$3&amp;C4542</f>
        <v>#N/A</v>
      </c>
      <c r="B4542" s="511">
        <f>'Sundurliðun Útlán'!I295</f>
        <v>0</v>
      </c>
      <c r="C4542" s="503" t="s">
        <v>6399</v>
      </c>
      <c r="D4542" s="512"/>
      <c r="F4542" s="547"/>
      <c r="G4542" s="547">
        <f t="shared" ref="G4542:G4605" si="144">+F4542-B4542</f>
        <v>0</v>
      </c>
      <c r="H4542" s="547">
        <f t="shared" si="143"/>
        <v>0</v>
      </c>
    </row>
    <row r="4543" spans="1:8" x14ac:dyDescent="0.25">
      <c r="A4543" s="396" t="e">
        <f>"INN."&amp;EIGNIR!$B$3&amp;C4543</f>
        <v>#N/A</v>
      </c>
      <c r="B4543" s="511">
        <f>'Sundurliðun Útlán'!I296</f>
        <v>0</v>
      </c>
      <c r="C4543" s="503" t="s">
        <v>6400</v>
      </c>
      <c r="D4543" s="512"/>
      <c r="F4543" s="547"/>
      <c r="G4543" s="547">
        <f t="shared" si="144"/>
        <v>0</v>
      </c>
      <c r="H4543" s="547">
        <f t="shared" ref="H4543:H4606" si="145">+ABS(G4543)</f>
        <v>0</v>
      </c>
    </row>
    <row r="4544" spans="1:8" x14ac:dyDescent="0.25">
      <c r="A4544" s="396" t="e">
        <f>"INN."&amp;EIGNIR!$B$3&amp;C4544</f>
        <v>#N/A</v>
      </c>
      <c r="B4544" s="511">
        <f>'Sundurliðun Útlán'!J5</f>
        <v>0</v>
      </c>
      <c r="C4544" s="503" t="s">
        <v>6401</v>
      </c>
      <c r="D4544" s="512" t="s">
        <v>6402</v>
      </c>
      <c r="F4544" s="547"/>
      <c r="G4544" s="547">
        <f t="shared" si="144"/>
        <v>0</v>
      </c>
      <c r="H4544" s="547">
        <f t="shared" si="145"/>
        <v>0</v>
      </c>
    </row>
    <row r="4545" spans="1:8" x14ac:dyDescent="0.25">
      <c r="A4545" s="396" t="e">
        <f>"INN."&amp;EIGNIR!$B$3&amp;C4545</f>
        <v>#N/A</v>
      </c>
      <c r="B4545" s="511">
        <f>'Sundurliðun Útlán'!J6</f>
        <v>0</v>
      </c>
      <c r="C4545" s="503" t="s">
        <v>6403</v>
      </c>
      <c r="D4545" s="512"/>
      <c r="F4545" s="547"/>
      <c r="G4545" s="547">
        <f t="shared" si="144"/>
        <v>0</v>
      </c>
      <c r="H4545" s="547">
        <f t="shared" si="145"/>
        <v>0</v>
      </c>
    </row>
    <row r="4546" spans="1:8" x14ac:dyDescent="0.25">
      <c r="A4546" s="396" t="e">
        <f>"INN."&amp;EIGNIR!$B$3&amp;C4546</f>
        <v>#N/A</v>
      </c>
      <c r="B4546" s="511">
        <f>'Sundurliðun Útlán'!J7</f>
        <v>0</v>
      </c>
      <c r="C4546" s="503" t="s">
        <v>6404</v>
      </c>
      <c r="D4546" s="512"/>
      <c r="F4546" s="547"/>
      <c r="G4546" s="547">
        <f t="shared" si="144"/>
        <v>0</v>
      </c>
      <c r="H4546" s="547">
        <f t="shared" si="145"/>
        <v>0</v>
      </c>
    </row>
    <row r="4547" spans="1:8" x14ac:dyDescent="0.25">
      <c r="A4547" s="396" t="e">
        <f>"INN."&amp;EIGNIR!$B$3&amp;C4547</f>
        <v>#N/A</v>
      </c>
      <c r="B4547" s="511">
        <f>'Sundurliðun Útlán'!J8</f>
        <v>0</v>
      </c>
      <c r="C4547" s="503" t="s">
        <v>6405</v>
      </c>
      <c r="D4547" s="512"/>
      <c r="F4547" s="547"/>
      <c r="G4547" s="547">
        <f t="shared" si="144"/>
        <v>0</v>
      </c>
      <c r="H4547" s="547">
        <f t="shared" si="145"/>
        <v>0</v>
      </c>
    </row>
    <row r="4548" spans="1:8" x14ac:dyDescent="0.25">
      <c r="A4548" s="396" t="e">
        <f>"INN."&amp;EIGNIR!$B$3&amp;C4548</f>
        <v>#N/A</v>
      </c>
      <c r="B4548" s="511">
        <f>'Sundurliðun Útlán'!J9</f>
        <v>0</v>
      </c>
      <c r="C4548" s="503" t="s">
        <v>6406</v>
      </c>
      <c r="D4548" s="512"/>
      <c r="F4548" s="547"/>
      <c r="G4548" s="547">
        <f t="shared" si="144"/>
        <v>0</v>
      </c>
      <c r="H4548" s="547">
        <f t="shared" si="145"/>
        <v>0</v>
      </c>
    </row>
    <row r="4549" spans="1:8" x14ac:dyDescent="0.25">
      <c r="A4549" s="396" t="e">
        <f>"INN."&amp;EIGNIR!$B$3&amp;C4549</f>
        <v>#N/A</v>
      </c>
      <c r="B4549" s="511">
        <f>'Sundurliðun Útlán'!J10</f>
        <v>0</v>
      </c>
      <c r="C4549" s="503" t="s">
        <v>6407</v>
      </c>
      <c r="D4549" s="512"/>
      <c r="F4549" s="547"/>
      <c r="G4549" s="547">
        <f t="shared" si="144"/>
        <v>0</v>
      </c>
      <c r="H4549" s="547">
        <f t="shared" si="145"/>
        <v>0</v>
      </c>
    </row>
    <row r="4550" spans="1:8" x14ac:dyDescent="0.25">
      <c r="A4550" s="396" t="e">
        <f>"INN."&amp;EIGNIR!$B$3&amp;C4550</f>
        <v>#N/A</v>
      </c>
      <c r="B4550" s="511">
        <f>'Sundurliðun Útlán'!J11</f>
        <v>0</v>
      </c>
      <c r="C4550" s="503" t="s">
        <v>6408</v>
      </c>
      <c r="D4550" s="512"/>
      <c r="F4550" s="547"/>
      <c r="G4550" s="547">
        <f t="shared" si="144"/>
        <v>0</v>
      </c>
      <c r="H4550" s="547">
        <f t="shared" si="145"/>
        <v>0</v>
      </c>
    </row>
    <row r="4551" spans="1:8" x14ac:dyDescent="0.25">
      <c r="A4551" s="396" t="e">
        <f>"INN."&amp;EIGNIR!$B$3&amp;C4551</f>
        <v>#N/A</v>
      </c>
      <c r="B4551" s="511">
        <f>'Sundurliðun Útlán'!J12</f>
        <v>0</v>
      </c>
      <c r="C4551" s="503" t="s">
        <v>6409</v>
      </c>
      <c r="D4551" s="512"/>
      <c r="F4551" s="547"/>
      <c r="G4551" s="547">
        <f t="shared" si="144"/>
        <v>0</v>
      </c>
      <c r="H4551" s="547">
        <f t="shared" si="145"/>
        <v>0</v>
      </c>
    </row>
    <row r="4552" spans="1:8" x14ac:dyDescent="0.25">
      <c r="A4552" s="396" t="e">
        <f>"INN."&amp;EIGNIR!$B$3&amp;C4552</f>
        <v>#N/A</v>
      </c>
      <c r="B4552" s="511">
        <f>'Sundurliðun Útlán'!J26</f>
        <v>0</v>
      </c>
      <c r="C4552" s="503" t="s">
        <v>6410</v>
      </c>
      <c r="D4552" s="512"/>
      <c r="F4552" s="547"/>
      <c r="G4552" s="547">
        <f t="shared" si="144"/>
        <v>0</v>
      </c>
      <c r="H4552" s="547">
        <f t="shared" si="145"/>
        <v>0</v>
      </c>
    </row>
    <row r="4553" spans="1:8" x14ac:dyDescent="0.25">
      <c r="A4553" s="396" t="e">
        <f>"INN."&amp;EIGNIR!$B$3&amp;C4553</f>
        <v>#N/A</v>
      </c>
      <c r="B4553" s="511">
        <f>'Sundurliðun Útlán'!J27</f>
        <v>0</v>
      </c>
      <c r="C4553" s="503" t="s">
        <v>6411</v>
      </c>
      <c r="D4553" s="512"/>
      <c r="F4553" s="547"/>
      <c r="G4553" s="547">
        <f t="shared" si="144"/>
        <v>0</v>
      </c>
      <c r="H4553" s="547">
        <f t="shared" si="145"/>
        <v>0</v>
      </c>
    </row>
    <row r="4554" spans="1:8" x14ac:dyDescent="0.25">
      <c r="A4554" s="396" t="e">
        <f>"INN."&amp;EIGNIR!$B$3&amp;C4554</f>
        <v>#N/A</v>
      </c>
      <c r="B4554" s="511">
        <f>'Sundurliðun Útlán'!J28</f>
        <v>0</v>
      </c>
      <c r="C4554" s="503" t="s">
        <v>6412</v>
      </c>
      <c r="D4554" s="512"/>
      <c r="F4554" s="547"/>
      <c r="G4554" s="547">
        <f t="shared" si="144"/>
        <v>0</v>
      </c>
      <c r="H4554" s="547">
        <f t="shared" si="145"/>
        <v>0</v>
      </c>
    </row>
    <row r="4555" spans="1:8" x14ac:dyDescent="0.25">
      <c r="A4555" s="396" t="e">
        <f>"INN."&amp;EIGNIR!$B$3&amp;C4555</f>
        <v>#N/A</v>
      </c>
      <c r="B4555" s="511">
        <f>'Sundurliðun Útlán'!J29</f>
        <v>0</v>
      </c>
      <c r="C4555" s="503" t="s">
        <v>6413</v>
      </c>
      <c r="D4555" s="512"/>
      <c r="F4555" s="547"/>
      <c r="G4555" s="547">
        <f t="shared" si="144"/>
        <v>0</v>
      </c>
      <c r="H4555" s="547">
        <f t="shared" si="145"/>
        <v>0</v>
      </c>
    </row>
    <row r="4556" spans="1:8" x14ac:dyDescent="0.25">
      <c r="A4556" s="396" t="e">
        <f>"INN."&amp;EIGNIR!$B$3&amp;C4556</f>
        <v>#N/A</v>
      </c>
      <c r="B4556" s="511">
        <f>'Sundurliðun Útlán'!J30</f>
        <v>0</v>
      </c>
      <c r="C4556" s="503" t="s">
        <v>6414</v>
      </c>
      <c r="D4556" s="512"/>
      <c r="F4556" s="547"/>
      <c r="G4556" s="547">
        <f t="shared" si="144"/>
        <v>0</v>
      </c>
      <c r="H4556" s="547">
        <f t="shared" si="145"/>
        <v>0</v>
      </c>
    </row>
    <row r="4557" spans="1:8" x14ac:dyDescent="0.25">
      <c r="A4557" s="396" t="e">
        <f>"INN."&amp;EIGNIR!$B$3&amp;C4557</f>
        <v>#N/A</v>
      </c>
      <c r="B4557" s="511">
        <f>'Sundurliðun Útlán'!J31</f>
        <v>0</v>
      </c>
      <c r="C4557" s="503" t="s">
        <v>6415</v>
      </c>
      <c r="D4557" s="512"/>
      <c r="F4557" s="547"/>
      <c r="G4557" s="547">
        <f t="shared" si="144"/>
        <v>0</v>
      </c>
      <c r="H4557" s="547">
        <f t="shared" si="145"/>
        <v>0</v>
      </c>
    </row>
    <row r="4558" spans="1:8" x14ac:dyDescent="0.25">
      <c r="A4558" s="396" t="e">
        <f>"INN."&amp;EIGNIR!$B$3&amp;C4558</f>
        <v>#N/A</v>
      </c>
      <c r="B4558" s="511">
        <f>'Sundurliðun Útlán'!J32</f>
        <v>0</v>
      </c>
      <c r="C4558" s="503" t="s">
        <v>6416</v>
      </c>
      <c r="D4558" s="512"/>
      <c r="F4558" s="547"/>
      <c r="G4558" s="547">
        <f t="shared" si="144"/>
        <v>0</v>
      </c>
      <c r="H4558" s="547">
        <f t="shared" si="145"/>
        <v>0</v>
      </c>
    </row>
    <row r="4559" spans="1:8" x14ac:dyDescent="0.25">
      <c r="A4559" s="396" t="e">
        <f>"INN."&amp;EIGNIR!$B$3&amp;C4559</f>
        <v>#N/A</v>
      </c>
      <c r="B4559" s="511">
        <f>'Sundurliðun Útlán'!J33</f>
        <v>0</v>
      </c>
      <c r="C4559" s="503" t="s">
        <v>6417</v>
      </c>
      <c r="D4559" s="512"/>
      <c r="F4559" s="547"/>
      <c r="G4559" s="547">
        <f t="shared" si="144"/>
        <v>0</v>
      </c>
      <c r="H4559" s="547">
        <f t="shared" si="145"/>
        <v>0</v>
      </c>
    </row>
    <row r="4560" spans="1:8" x14ac:dyDescent="0.25">
      <c r="A4560" s="396" t="e">
        <f>"INN."&amp;EIGNIR!$B$3&amp;C4560</f>
        <v>#N/A</v>
      </c>
      <c r="B4560" s="511">
        <f>'Sundurliðun Útlán'!J34</f>
        <v>0</v>
      </c>
      <c r="C4560" s="503" t="s">
        <v>6418</v>
      </c>
      <c r="D4560" s="512"/>
      <c r="F4560" s="547"/>
      <c r="G4560" s="547">
        <f t="shared" si="144"/>
        <v>0</v>
      </c>
      <c r="H4560" s="547">
        <f t="shared" si="145"/>
        <v>0</v>
      </c>
    </row>
    <row r="4561" spans="1:8" x14ac:dyDescent="0.25">
      <c r="A4561" s="396" t="e">
        <f>"INN."&amp;EIGNIR!$B$3&amp;C4561</f>
        <v>#N/A</v>
      </c>
      <c r="B4561" s="511">
        <f>'Sundurliðun Útlán'!J35</f>
        <v>0</v>
      </c>
      <c r="C4561" s="503" t="s">
        <v>6419</v>
      </c>
      <c r="D4561" s="512"/>
      <c r="F4561" s="547"/>
      <c r="G4561" s="547">
        <f t="shared" si="144"/>
        <v>0</v>
      </c>
      <c r="H4561" s="547">
        <f t="shared" si="145"/>
        <v>0</v>
      </c>
    </row>
    <row r="4562" spans="1:8" x14ac:dyDescent="0.25">
      <c r="A4562" s="396" t="e">
        <f>"INN."&amp;EIGNIR!$B$3&amp;C4562</f>
        <v>#N/A</v>
      </c>
      <c r="B4562" s="511">
        <f>'Sundurliðun Útlán'!J36</f>
        <v>0</v>
      </c>
      <c r="C4562" s="503" t="s">
        <v>6420</v>
      </c>
      <c r="D4562" s="512"/>
      <c r="F4562" s="547"/>
      <c r="G4562" s="547">
        <f t="shared" si="144"/>
        <v>0</v>
      </c>
      <c r="H4562" s="547">
        <f t="shared" si="145"/>
        <v>0</v>
      </c>
    </row>
    <row r="4563" spans="1:8" x14ac:dyDescent="0.25">
      <c r="A4563" s="396" t="e">
        <f>"INN."&amp;EIGNIR!$B$3&amp;C4563</f>
        <v>#N/A</v>
      </c>
      <c r="B4563" s="511">
        <f>'Sundurliðun Útlán'!J37</f>
        <v>0</v>
      </c>
      <c r="C4563" s="503" t="s">
        <v>6421</v>
      </c>
      <c r="D4563" s="512"/>
      <c r="F4563" s="547"/>
      <c r="G4563" s="547">
        <f t="shared" si="144"/>
        <v>0</v>
      </c>
      <c r="H4563" s="547">
        <f t="shared" si="145"/>
        <v>0</v>
      </c>
    </row>
    <row r="4564" spans="1:8" x14ac:dyDescent="0.25">
      <c r="A4564" s="396" t="e">
        <f>"INN."&amp;EIGNIR!$B$3&amp;C4564</f>
        <v>#N/A</v>
      </c>
      <c r="B4564" s="511">
        <f>'Sundurliðun Útlán'!J38</f>
        <v>0</v>
      </c>
      <c r="C4564" s="503" t="s">
        <v>6422</v>
      </c>
      <c r="D4564" s="512"/>
      <c r="F4564" s="547"/>
      <c r="G4564" s="547">
        <f t="shared" si="144"/>
        <v>0</v>
      </c>
      <c r="H4564" s="547">
        <f t="shared" si="145"/>
        <v>0</v>
      </c>
    </row>
    <row r="4565" spans="1:8" x14ac:dyDescent="0.25">
      <c r="A4565" s="396" t="e">
        <f>"INN."&amp;EIGNIR!$B$3&amp;C4565</f>
        <v>#N/A</v>
      </c>
      <c r="B4565" s="511">
        <f>'Sundurliðun Útlán'!J39</f>
        <v>0</v>
      </c>
      <c r="C4565" s="503" t="s">
        <v>6423</v>
      </c>
      <c r="D4565" s="512"/>
      <c r="F4565" s="547"/>
      <c r="G4565" s="547">
        <f t="shared" si="144"/>
        <v>0</v>
      </c>
      <c r="H4565" s="547">
        <f t="shared" si="145"/>
        <v>0</v>
      </c>
    </row>
    <row r="4566" spans="1:8" x14ac:dyDescent="0.25">
      <c r="A4566" s="396" t="e">
        <f>"INN."&amp;EIGNIR!$B$3&amp;C4566</f>
        <v>#N/A</v>
      </c>
      <c r="B4566" s="511">
        <f>'Sundurliðun Útlán'!J40</f>
        <v>0</v>
      </c>
      <c r="C4566" s="503" t="s">
        <v>6424</v>
      </c>
      <c r="D4566" s="512"/>
      <c r="F4566" s="547"/>
      <c r="G4566" s="547">
        <f t="shared" si="144"/>
        <v>0</v>
      </c>
      <c r="H4566" s="547">
        <f t="shared" si="145"/>
        <v>0</v>
      </c>
    </row>
    <row r="4567" spans="1:8" x14ac:dyDescent="0.25">
      <c r="A4567" s="396" t="e">
        <f>"INN."&amp;EIGNIR!$B$3&amp;C4567</f>
        <v>#N/A</v>
      </c>
      <c r="B4567" s="511">
        <f>'Sundurliðun Útlán'!J41</f>
        <v>0</v>
      </c>
      <c r="C4567" s="503" t="s">
        <v>6425</v>
      </c>
      <c r="D4567" s="512"/>
      <c r="F4567" s="547"/>
      <c r="G4567" s="547">
        <f t="shared" si="144"/>
        <v>0</v>
      </c>
      <c r="H4567" s="547">
        <f t="shared" si="145"/>
        <v>0</v>
      </c>
    </row>
    <row r="4568" spans="1:8" x14ac:dyDescent="0.25">
      <c r="A4568" s="396" t="e">
        <f>"INN."&amp;EIGNIR!$B$3&amp;C4568</f>
        <v>#N/A</v>
      </c>
      <c r="B4568" s="511">
        <f>'Sundurliðun Útlán'!J42</f>
        <v>0</v>
      </c>
      <c r="C4568" s="503" t="s">
        <v>6426</v>
      </c>
      <c r="D4568" s="512"/>
      <c r="F4568" s="547"/>
      <c r="G4568" s="547">
        <f t="shared" si="144"/>
        <v>0</v>
      </c>
      <c r="H4568" s="547">
        <f t="shared" si="145"/>
        <v>0</v>
      </c>
    </row>
    <row r="4569" spans="1:8" x14ac:dyDescent="0.25">
      <c r="A4569" s="396" t="e">
        <f>"INN."&amp;EIGNIR!$B$3&amp;C4569</f>
        <v>#N/A</v>
      </c>
      <c r="B4569" s="511">
        <f>'Sundurliðun Útlán'!J43</f>
        <v>0</v>
      </c>
      <c r="C4569" s="503" t="s">
        <v>6427</v>
      </c>
      <c r="D4569" s="512"/>
      <c r="F4569" s="547"/>
      <c r="G4569" s="547">
        <f t="shared" si="144"/>
        <v>0</v>
      </c>
      <c r="H4569" s="547">
        <f t="shared" si="145"/>
        <v>0</v>
      </c>
    </row>
    <row r="4570" spans="1:8" x14ac:dyDescent="0.25">
      <c r="A4570" s="396" t="e">
        <f>"INN."&amp;EIGNIR!$B$3&amp;C4570</f>
        <v>#N/A</v>
      </c>
      <c r="B4570" s="511">
        <f>'Sundurliðun Útlán'!J57</f>
        <v>0</v>
      </c>
      <c r="C4570" s="503" t="s">
        <v>6428</v>
      </c>
      <c r="D4570" s="512"/>
      <c r="F4570" s="547"/>
      <c r="G4570" s="547">
        <f t="shared" si="144"/>
        <v>0</v>
      </c>
      <c r="H4570" s="547">
        <f t="shared" si="145"/>
        <v>0</v>
      </c>
    </row>
    <row r="4571" spans="1:8" x14ac:dyDescent="0.25">
      <c r="A4571" s="396" t="e">
        <f>"INN."&amp;EIGNIR!$B$3&amp;C4571</f>
        <v>#N/A</v>
      </c>
      <c r="B4571" s="511">
        <f>'Sundurliðun Útlán'!J58</f>
        <v>0</v>
      </c>
      <c r="C4571" s="503" t="s">
        <v>6429</v>
      </c>
      <c r="D4571" s="512"/>
      <c r="F4571" s="547"/>
      <c r="G4571" s="547">
        <f t="shared" si="144"/>
        <v>0</v>
      </c>
      <c r="H4571" s="547">
        <f t="shared" si="145"/>
        <v>0</v>
      </c>
    </row>
    <row r="4572" spans="1:8" x14ac:dyDescent="0.25">
      <c r="A4572" s="396" t="e">
        <f>"INN."&amp;EIGNIR!$B$3&amp;C4572</f>
        <v>#N/A</v>
      </c>
      <c r="B4572" s="511">
        <f>'Sundurliðun Útlán'!J59</f>
        <v>0</v>
      </c>
      <c r="C4572" s="503" t="s">
        <v>6430</v>
      </c>
      <c r="D4572" s="512"/>
      <c r="F4572" s="547"/>
      <c r="G4572" s="547">
        <f t="shared" si="144"/>
        <v>0</v>
      </c>
      <c r="H4572" s="547">
        <f t="shared" si="145"/>
        <v>0</v>
      </c>
    </row>
    <row r="4573" spans="1:8" x14ac:dyDescent="0.25">
      <c r="A4573" s="396" t="e">
        <f>"INN."&amp;EIGNIR!$B$3&amp;C4573</f>
        <v>#N/A</v>
      </c>
      <c r="B4573" s="511">
        <f>'Sundurliðun Útlán'!J60</f>
        <v>0</v>
      </c>
      <c r="C4573" s="503" t="s">
        <v>6431</v>
      </c>
      <c r="D4573" s="512"/>
      <c r="F4573" s="547"/>
      <c r="G4573" s="547">
        <f t="shared" si="144"/>
        <v>0</v>
      </c>
      <c r="H4573" s="547">
        <f t="shared" si="145"/>
        <v>0</v>
      </c>
    </row>
    <row r="4574" spans="1:8" x14ac:dyDescent="0.25">
      <c r="A4574" s="396" t="e">
        <f>"INN."&amp;EIGNIR!$B$3&amp;C4574</f>
        <v>#N/A</v>
      </c>
      <c r="B4574" s="511">
        <f>'Sundurliðun Útlán'!J61</f>
        <v>0</v>
      </c>
      <c r="C4574" s="503" t="s">
        <v>6432</v>
      </c>
      <c r="D4574" s="512"/>
      <c r="F4574" s="547"/>
      <c r="G4574" s="547">
        <f t="shared" si="144"/>
        <v>0</v>
      </c>
      <c r="H4574" s="547">
        <f t="shared" si="145"/>
        <v>0</v>
      </c>
    </row>
    <row r="4575" spans="1:8" x14ac:dyDescent="0.25">
      <c r="A4575" s="396" t="e">
        <f>"INN."&amp;EIGNIR!$B$3&amp;C4575</f>
        <v>#N/A</v>
      </c>
      <c r="B4575" s="511">
        <f>'Sundurliðun Útlán'!J62</f>
        <v>0</v>
      </c>
      <c r="C4575" s="503" t="s">
        <v>6433</v>
      </c>
      <c r="D4575" s="512"/>
      <c r="F4575" s="547"/>
      <c r="G4575" s="547">
        <f t="shared" si="144"/>
        <v>0</v>
      </c>
      <c r="H4575" s="547">
        <f t="shared" si="145"/>
        <v>0</v>
      </c>
    </row>
    <row r="4576" spans="1:8" x14ac:dyDescent="0.25">
      <c r="A4576" s="396" t="e">
        <f>"INN."&amp;EIGNIR!$B$3&amp;C4576</f>
        <v>#N/A</v>
      </c>
      <c r="B4576" s="511">
        <f>'Sundurliðun Útlán'!J63</f>
        <v>0</v>
      </c>
      <c r="C4576" s="503" t="s">
        <v>6434</v>
      </c>
      <c r="D4576" s="512"/>
      <c r="F4576" s="547"/>
      <c r="G4576" s="547">
        <f t="shared" si="144"/>
        <v>0</v>
      </c>
      <c r="H4576" s="547">
        <f t="shared" si="145"/>
        <v>0</v>
      </c>
    </row>
    <row r="4577" spans="1:8" x14ac:dyDescent="0.25">
      <c r="A4577" s="396" t="e">
        <f>"INN."&amp;EIGNIR!$B$3&amp;C4577</f>
        <v>#N/A</v>
      </c>
      <c r="B4577" s="511">
        <f>'Sundurliðun Útlán'!J64</f>
        <v>0</v>
      </c>
      <c r="C4577" s="503" t="s">
        <v>6435</v>
      </c>
      <c r="D4577" s="512"/>
      <c r="F4577" s="547"/>
      <c r="G4577" s="547">
        <f t="shared" si="144"/>
        <v>0</v>
      </c>
      <c r="H4577" s="547">
        <f t="shared" si="145"/>
        <v>0</v>
      </c>
    </row>
    <row r="4578" spans="1:8" x14ac:dyDescent="0.25">
      <c r="A4578" s="396" t="e">
        <f>"INN."&amp;EIGNIR!$B$3&amp;C4578</f>
        <v>#N/A</v>
      </c>
      <c r="B4578" s="511">
        <f>'Sundurliðun Útlán'!J65</f>
        <v>0</v>
      </c>
      <c r="C4578" s="503" t="s">
        <v>6436</v>
      </c>
      <c r="D4578" s="512"/>
      <c r="F4578" s="547"/>
      <c r="G4578" s="547">
        <f t="shared" si="144"/>
        <v>0</v>
      </c>
      <c r="H4578" s="547">
        <f t="shared" si="145"/>
        <v>0</v>
      </c>
    </row>
    <row r="4579" spans="1:8" x14ac:dyDescent="0.25">
      <c r="A4579" s="396" t="e">
        <f>"INN."&amp;EIGNIR!$B$3&amp;C4579</f>
        <v>#N/A</v>
      </c>
      <c r="B4579" s="511">
        <f>'Sundurliðun Útlán'!J66</f>
        <v>0</v>
      </c>
      <c r="C4579" s="503" t="s">
        <v>6437</v>
      </c>
      <c r="D4579" s="512"/>
      <c r="F4579" s="547"/>
      <c r="G4579" s="547">
        <f t="shared" si="144"/>
        <v>0</v>
      </c>
      <c r="H4579" s="547">
        <f t="shared" si="145"/>
        <v>0</v>
      </c>
    </row>
    <row r="4580" spans="1:8" x14ac:dyDescent="0.25">
      <c r="A4580" s="396" t="e">
        <f>"INN."&amp;EIGNIR!$B$3&amp;C4580</f>
        <v>#N/A</v>
      </c>
      <c r="B4580" s="511">
        <f>'Sundurliðun Útlán'!J67</f>
        <v>0</v>
      </c>
      <c r="C4580" s="503" t="s">
        <v>6438</v>
      </c>
      <c r="D4580" s="512"/>
      <c r="F4580" s="547"/>
      <c r="G4580" s="547">
        <f t="shared" si="144"/>
        <v>0</v>
      </c>
      <c r="H4580" s="547">
        <f t="shared" si="145"/>
        <v>0</v>
      </c>
    </row>
    <row r="4581" spans="1:8" x14ac:dyDescent="0.25">
      <c r="A4581" s="396" t="e">
        <f>"INN."&amp;EIGNIR!$B$3&amp;C4581</f>
        <v>#N/A</v>
      </c>
      <c r="B4581" s="511">
        <f>'Sundurliðun Útlán'!J68</f>
        <v>0</v>
      </c>
      <c r="C4581" s="503" t="s">
        <v>6439</v>
      </c>
      <c r="D4581" s="512"/>
      <c r="F4581" s="547"/>
      <c r="G4581" s="547">
        <f t="shared" si="144"/>
        <v>0</v>
      </c>
      <c r="H4581" s="547">
        <f t="shared" si="145"/>
        <v>0</v>
      </c>
    </row>
    <row r="4582" spans="1:8" x14ac:dyDescent="0.25">
      <c r="A4582" s="396" t="e">
        <f>"INN."&amp;EIGNIR!$B$3&amp;C4582</f>
        <v>#N/A</v>
      </c>
      <c r="B4582" s="511">
        <f>'Sundurliðun Útlán'!J69</f>
        <v>0</v>
      </c>
      <c r="C4582" s="503" t="s">
        <v>6440</v>
      </c>
      <c r="D4582" s="512"/>
      <c r="F4582" s="547"/>
      <c r="G4582" s="547">
        <f t="shared" si="144"/>
        <v>0</v>
      </c>
      <c r="H4582" s="547">
        <f t="shared" si="145"/>
        <v>0</v>
      </c>
    </row>
    <row r="4583" spans="1:8" x14ac:dyDescent="0.25">
      <c r="A4583" s="396" t="e">
        <f>"INN."&amp;EIGNIR!$B$3&amp;C4583</f>
        <v>#N/A</v>
      </c>
      <c r="B4583" s="511">
        <f>'Sundurliðun Útlán'!J70</f>
        <v>0</v>
      </c>
      <c r="C4583" s="503" t="s">
        <v>6441</v>
      </c>
      <c r="D4583" s="512"/>
      <c r="F4583" s="547"/>
      <c r="G4583" s="547">
        <f t="shared" si="144"/>
        <v>0</v>
      </c>
      <c r="H4583" s="547">
        <f t="shared" si="145"/>
        <v>0</v>
      </c>
    </row>
    <row r="4584" spans="1:8" x14ac:dyDescent="0.25">
      <c r="A4584" s="396" t="e">
        <f>"INN."&amp;EIGNIR!$B$3&amp;C4584</f>
        <v>#N/A</v>
      </c>
      <c r="B4584" s="511">
        <f>'Sundurliðun Útlán'!J71</f>
        <v>0</v>
      </c>
      <c r="C4584" s="503" t="s">
        <v>6442</v>
      </c>
      <c r="D4584" s="512"/>
      <c r="F4584" s="547"/>
      <c r="G4584" s="547">
        <f t="shared" si="144"/>
        <v>0</v>
      </c>
      <c r="H4584" s="547">
        <f t="shared" si="145"/>
        <v>0</v>
      </c>
    </row>
    <row r="4585" spans="1:8" x14ac:dyDescent="0.25">
      <c r="A4585" s="396" t="e">
        <f>"INN."&amp;EIGNIR!$B$3&amp;C4585</f>
        <v>#N/A</v>
      </c>
      <c r="B4585" s="511">
        <f>'Sundurliðun Útlán'!J72</f>
        <v>0</v>
      </c>
      <c r="C4585" s="503" t="s">
        <v>6443</v>
      </c>
      <c r="D4585" s="512"/>
      <c r="F4585" s="547"/>
      <c r="G4585" s="547">
        <f t="shared" si="144"/>
        <v>0</v>
      </c>
      <c r="H4585" s="547">
        <f t="shared" si="145"/>
        <v>0</v>
      </c>
    </row>
    <row r="4586" spans="1:8" x14ac:dyDescent="0.25">
      <c r="A4586" s="396" t="e">
        <f>"INN."&amp;EIGNIR!$B$3&amp;C4586</f>
        <v>#N/A</v>
      </c>
      <c r="B4586" s="511">
        <f>'Sundurliðun Útlán'!J73</f>
        <v>0</v>
      </c>
      <c r="C4586" s="503" t="s">
        <v>6444</v>
      </c>
      <c r="D4586" s="512"/>
      <c r="F4586" s="547"/>
      <c r="G4586" s="547">
        <f t="shared" si="144"/>
        <v>0</v>
      </c>
      <c r="H4586" s="547">
        <f t="shared" si="145"/>
        <v>0</v>
      </c>
    </row>
    <row r="4587" spans="1:8" x14ac:dyDescent="0.25">
      <c r="A4587" s="396" t="e">
        <f>"INN."&amp;EIGNIR!$B$3&amp;C4587</f>
        <v>#N/A</v>
      </c>
      <c r="B4587" s="511">
        <f>'Sundurliðun Útlán'!J74</f>
        <v>0</v>
      </c>
      <c r="C4587" s="503" t="s">
        <v>6445</v>
      </c>
      <c r="D4587" s="512"/>
      <c r="F4587" s="547"/>
      <c r="G4587" s="547">
        <f t="shared" si="144"/>
        <v>0</v>
      </c>
      <c r="H4587" s="547">
        <f t="shared" si="145"/>
        <v>0</v>
      </c>
    </row>
    <row r="4588" spans="1:8" x14ac:dyDescent="0.25">
      <c r="A4588" s="396" t="e">
        <f>"INN."&amp;EIGNIR!$B$3&amp;C4588</f>
        <v>#N/A</v>
      </c>
      <c r="B4588" s="511">
        <f>'Sundurliðun Útlán'!J88</f>
        <v>0</v>
      </c>
      <c r="C4588" s="503" t="s">
        <v>6446</v>
      </c>
      <c r="D4588" s="512"/>
      <c r="F4588" s="547"/>
      <c r="G4588" s="547">
        <f t="shared" si="144"/>
        <v>0</v>
      </c>
      <c r="H4588" s="547">
        <f t="shared" si="145"/>
        <v>0</v>
      </c>
    </row>
    <row r="4589" spans="1:8" x14ac:dyDescent="0.25">
      <c r="A4589" s="396" t="e">
        <f>"INN."&amp;EIGNIR!$B$3&amp;C4589</f>
        <v>#N/A</v>
      </c>
      <c r="B4589" s="511">
        <f>'Sundurliðun Útlán'!J89</f>
        <v>0</v>
      </c>
      <c r="C4589" s="503" t="s">
        <v>6447</v>
      </c>
      <c r="D4589" s="512"/>
      <c r="F4589" s="547"/>
      <c r="G4589" s="547">
        <f t="shared" si="144"/>
        <v>0</v>
      </c>
      <c r="H4589" s="547">
        <f t="shared" si="145"/>
        <v>0</v>
      </c>
    </row>
    <row r="4590" spans="1:8" x14ac:dyDescent="0.25">
      <c r="A4590" s="396" t="e">
        <f>"INN."&amp;EIGNIR!$B$3&amp;C4590</f>
        <v>#N/A</v>
      </c>
      <c r="B4590" s="511">
        <f>'Sundurliðun Útlán'!J90</f>
        <v>0</v>
      </c>
      <c r="C4590" s="503" t="s">
        <v>6448</v>
      </c>
      <c r="D4590" s="512"/>
      <c r="F4590" s="547"/>
      <c r="G4590" s="547">
        <f t="shared" si="144"/>
        <v>0</v>
      </c>
      <c r="H4590" s="547">
        <f t="shared" si="145"/>
        <v>0</v>
      </c>
    </row>
    <row r="4591" spans="1:8" x14ac:dyDescent="0.25">
      <c r="A4591" s="396" t="e">
        <f>"INN."&amp;EIGNIR!$B$3&amp;C4591</f>
        <v>#N/A</v>
      </c>
      <c r="B4591" s="511">
        <f>'Sundurliðun Útlán'!J91</f>
        <v>0</v>
      </c>
      <c r="C4591" s="503" t="s">
        <v>6449</v>
      </c>
      <c r="D4591" s="512"/>
      <c r="F4591" s="547"/>
      <c r="G4591" s="547">
        <f t="shared" si="144"/>
        <v>0</v>
      </c>
      <c r="H4591" s="547">
        <f t="shared" si="145"/>
        <v>0</v>
      </c>
    </row>
    <row r="4592" spans="1:8" x14ac:dyDescent="0.25">
      <c r="A4592" s="396" t="e">
        <f>"INN."&amp;EIGNIR!$B$3&amp;C4592</f>
        <v>#N/A</v>
      </c>
      <c r="B4592" s="511">
        <f>'Sundurliðun Útlán'!J92</f>
        <v>0</v>
      </c>
      <c r="C4592" s="503" t="s">
        <v>6450</v>
      </c>
      <c r="D4592" s="512"/>
      <c r="F4592" s="547"/>
      <c r="G4592" s="547">
        <f t="shared" si="144"/>
        <v>0</v>
      </c>
      <c r="H4592" s="547">
        <f t="shared" si="145"/>
        <v>0</v>
      </c>
    </row>
    <row r="4593" spans="1:8" x14ac:dyDescent="0.25">
      <c r="A4593" s="396" t="e">
        <f>"INN."&amp;EIGNIR!$B$3&amp;C4593</f>
        <v>#N/A</v>
      </c>
      <c r="B4593" s="511">
        <f>'Sundurliðun Útlán'!J93</f>
        <v>0</v>
      </c>
      <c r="C4593" s="503" t="s">
        <v>6451</v>
      </c>
      <c r="D4593" s="512"/>
      <c r="F4593" s="547"/>
      <c r="G4593" s="547">
        <f t="shared" si="144"/>
        <v>0</v>
      </c>
      <c r="H4593" s="547">
        <f t="shared" si="145"/>
        <v>0</v>
      </c>
    </row>
    <row r="4594" spans="1:8" x14ac:dyDescent="0.25">
      <c r="A4594" s="396" t="e">
        <f>"INN."&amp;EIGNIR!$B$3&amp;C4594</f>
        <v>#N/A</v>
      </c>
      <c r="B4594" s="511">
        <f>'Sundurliðun Útlán'!J94</f>
        <v>0</v>
      </c>
      <c r="C4594" s="503" t="s">
        <v>6452</v>
      </c>
      <c r="D4594" s="512"/>
      <c r="F4594" s="547"/>
      <c r="G4594" s="547">
        <f t="shared" si="144"/>
        <v>0</v>
      </c>
      <c r="H4594" s="547">
        <f t="shared" si="145"/>
        <v>0</v>
      </c>
    </row>
    <row r="4595" spans="1:8" x14ac:dyDescent="0.25">
      <c r="A4595" s="396" t="e">
        <f>"INN."&amp;EIGNIR!$B$3&amp;C4595</f>
        <v>#N/A</v>
      </c>
      <c r="B4595" s="511">
        <f>'Sundurliðun Útlán'!J95</f>
        <v>0</v>
      </c>
      <c r="C4595" s="503" t="s">
        <v>6453</v>
      </c>
      <c r="D4595" s="512"/>
      <c r="F4595" s="547"/>
      <c r="G4595" s="547">
        <f t="shared" si="144"/>
        <v>0</v>
      </c>
      <c r="H4595" s="547">
        <f t="shared" si="145"/>
        <v>0</v>
      </c>
    </row>
    <row r="4596" spans="1:8" x14ac:dyDescent="0.25">
      <c r="A4596" s="396" t="e">
        <f>"INN."&amp;EIGNIR!$B$3&amp;C4596</f>
        <v>#N/A</v>
      </c>
      <c r="B4596" s="511">
        <f>'Sundurliðun Útlán'!J96</f>
        <v>0</v>
      </c>
      <c r="C4596" s="503" t="s">
        <v>6454</v>
      </c>
      <c r="D4596" s="512"/>
      <c r="F4596" s="547"/>
      <c r="G4596" s="547">
        <f t="shared" si="144"/>
        <v>0</v>
      </c>
      <c r="H4596" s="547">
        <f t="shared" si="145"/>
        <v>0</v>
      </c>
    </row>
    <row r="4597" spans="1:8" x14ac:dyDescent="0.25">
      <c r="A4597" s="396" t="e">
        <f>"INN."&amp;EIGNIR!$B$3&amp;C4597</f>
        <v>#N/A</v>
      </c>
      <c r="B4597" s="511">
        <f>'Sundurliðun Útlán'!J97</f>
        <v>0</v>
      </c>
      <c r="C4597" s="503" t="s">
        <v>6455</v>
      </c>
      <c r="D4597" s="512"/>
      <c r="F4597" s="547"/>
      <c r="G4597" s="547">
        <f t="shared" si="144"/>
        <v>0</v>
      </c>
      <c r="H4597" s="547">
        <f t="shared" si="145"/>
        <v>0</v>
      </c>
    </row>
    <row r="4598" spans="1:8" x14ac:dyDescent="0.25">
      <c r="A4598" s="396" t="e">
        <f>"INN."&amp;EIGNIR!$B$3&amp;C4598</f>
        <v>#N/A</v>
      </c>
      <c r="B4598" s="511">
        <f>'Sundurliðun Útlán'!J98</f>
        <v>0</v>
      </c>
      <c r="C4598" s="503" t="s">
        <v>6456</v>
      </c>
      <c r="D4598" s="512"/>
      <c r="F4598" s="547"/>
      <c r="G4598" s="547">
        <f t="shared" si="144"/>
        <v>0</v>
      </c>
      <c r="H4598" s="547">
        <f t="shared" si="145"/>
        <v>0</v>
      </c>
    </row>
    <row r="4599" spans="1:8" x14ac:dyDescent="0.25">
      <c r="A4599" s="396" t="e">
        <f>"INN."&amp;EIGNIR!$B$3&amp;C4599</f>
        <v>#N/A</v>
      </c>
      <c r="B4599" s="511">
        <f>'Sundurliðun Útlán'!J99</f>
        <v>0</v>
      </c>
      <c r="C4599" s="503" t="s">
        <v>6457</v>
      </c>
      <c r="D4599" s="512"/>
      <c r="F4599" s="547"/>
      <c r="G4599" s="547">
        <f t="shared" si="144"/>
        <v>0</v>
      </c>
      <c r="H4599" s="547">
        <f t="shared" si="145"/>
        <v>0</v>
      </c>
    </row>
    <row r="4600" spans="1:8" x14ac:dyDescent="0.25">
      <c r="A4600" s="396" t="e">
        <f>"INN."&amp;EIGNIR!$B$3&amp;C4600</f>
        <v>#N/A</v>
      </c>
      <c r="B4600" s="511">
        <f>'Sundurliðun Útlán'!J100</f>
        <v>0</v>
      </c>
      <c r="C4600" s="503" t="s">
        <v>6458</v>
      </c>
      <c r="D4600" s="512"/>
      <c r="F4600" s="547"/>
      <c r="G4600" s="547">
        <f t="shared" si="144"/>
        <v>0</v>
      </c>
      <c r="H4600" s="547">
        <f t="shared" si="145"/>
        <v>0</v>
      </c>
    </row>
    <row r="4601" spans="1:8" x14ac:dyDescent="0.25">
      <c r="A4601" s="396" t="e">
        <f>"INN."&amp;EIGNIR!$B$3&amp;C4601</f>
        <v>#N/A</v>
      </c>
      <c r="B4601" s="511">
        <f>'Sundurliðun Útlán'!J101</f>
        <v>0</v>
      </c>
      <c r="C4601" s="503" t="s">
        <v>6459</v>
      </c>
      <c r="D4601" s="512"/>
      <c r="F4601" s="547"/>
      <c r="G4601" s="547">
        <f t="shared" si="144"/>
        <v>0</v>
      </c>
      <c r="H4601" s="547">
        <f t="shared" si="145"/>
        <v>0</v>
      </c>
    </row>
    <row r="4602" spans="1:8" x14ac:dyDescent="0.25">
      <c r="A4602" s="396" t="e">
        <f>"INN."&amp;EIGNIR!$B$3&amp;C4602</f>
        <v>#N/A</v>
      </c>
      <c r="B4602" s="511">
        <f>'Sundurliðun Útlán'!J102</f>
        <v>0</v>
      </c>
      <c r="C4602" s="503" t="s">
        <v>6460</v>
      </c>
      <c r="D4602" s="512"/>
      <c r="F4602" s="547"/>
      <c r="G4602" s="547">
        <f t="shared" si="144"/>
        <v>0</v>
      </c>
      <c r="H4602" s="547">
        <f t="shared" si="145"/>
        <v>0</v>
      </c>
    </row>
    <row r="4603" spans="1:8" x14ac:dyDescent="0.25">
      <c r="A4603" s="396" t="e">
        <f>"INN."&amp;EIGNIR!$B$3&amp;C4603</f>
        <v>#N/A</v>
      </c>
      <c r="B4603" s="511">
        <f>'Sundurliðun Útlán'!J103</f>
        <v>0</v>
      </c>
      <c r="C4603" s="503" t="s">
        <v>6461</v>
      </c>
      <c r="D4603" s="512"/>
      <c r="F4603" s="547"/>
      <c r="G4603" s="547">
        <f t="shared" si="144"/>
        <v>0</v>
      </c>
      <c r="H4603" s="547">
        <f t="shared" si="145"/>
        <v>0</v>
      </c>
    </row>
    <row r="4604" spans="1:8" x14ac:dyDescent="0.25">
      <c r="A4604" s="396" t="e">
        <f>"INN."&amp;EIGNIR!$B$3&amp;C4604</f>
        <v>#N/A</v>
      </c>
      <c r="B4604" s="511">
        <f>'Sundurliðun Útlán'!J136</f>
        <v>0</v>
      </c>
      <c r="C4604" s="503" t="s">
        <v>6462</v>
      </c>
      <c r="D4604" s="512"/>
      <c r="F4604" s="547"/>
      <c r="G4604" s="547">
        <f t="shared" si="144"/>
        <v>0</v>
      </c>
      <c r="H4604" s="547">
        <f t="shared" si="145"/>
        <v>0</v>
      </c>
    </row>
    <row r="4605" spans="1:8" x14ac:dyDescent="0.25">
      <c r="A4605" s="396" t="e">
        <f>"INN."&amp;EIGNIR!$B$3&amp;C4605</f>
        <v>#N/A</v>
      </c>
      <c r="B4605" s="511">
        <f>'Sundurliðun Útlán'!J137</f>
        <v>0</v>
      </c>
      <c r="C4605" s="503" t="s">
        <v>6463</v>
      </c>
      <c r="D4605" s="512"/>
      <c r="F4605" s="547"/>
      <c r="G4605" s="547">
        <f t="shared" si="144"/>
        <v>0</v>
      </c>
      <c r="H4605" s="547">
        <f t="shared" si="145"/>
        <v>0</v>
      </c>
    </row>
    <row r="4606" spans="1:8" x14ac:dyDescent="0.25">
      <c r="A4606" s="396" t="e">
        <f>"INN."&amp;EIGNIR!$B$3&amp;C4606</f>
        <v>#N/A</v>
      </c>
      <c r="B4606" s="511">
        <f>'Sundurliðun Útlán'!J151</f>
        <v>0</v>
      </c>
      <c r="C4606" s="503" t="s">
        <v>6464</v>
      </c>
      <c r="D4606" s="512"/>
      <c r="F4606" s="547"/>
      <c r="G4606" s="547">
        <f t="shared" ref="G4606:G4668" si="146">+F4606-B4606</f>
        <v>0</v>
      </c>
      <c r="H4606" s="547">
        <f t="shared" si="145"/>
        <v>0</v>
      </c>
    </row>
    <row r="4607" spans="1:8" x14ac:dyDescent="0.25">
      <c r="A4607" s="396" t="e">
        <f>"INN."&amp;EIGNIR!$B$3&amp;C4607</f>
        <v>#N/A</v>
      </c>
      <c r="B4607" s="511">
        <f>'Sundurliðun Útlán'!J152</f>
        <v>0</v>
      </c>
      <c r="C4607" s="503" t="s">
        <v>6465</v>
      </c>
      <c r="D4607" s="512"/>
      <c r="F4607" s="547"/>
      <c r="G4607" s="547">
        <f t="shared" si="146"/>
        <v>0</v>
      </c>
      <c r="H4607" s="547">
        <f t="shared" ref="H4607:H4669" si="147">+ABS(G4607)</f>
        <v>0</v>
      </c>
    </row>
    <row r="4608" spans="1:8" x14ac:dyDescent="0.25">
      <c r="A4608" s="396" t="e">
        <f>"INN."&amp;EIGNIR!$B$3&amp;C4608</f>
        <v>#N/A</v>
      </c>
      <c r="B4608" s="511">
        <f>'Sundurliðun Útlán'!J153</f>
        <v>0</v>
      </c>
      <c r="C4608" s="503" t="s">
        <v>6466</v>
      </c>
      <c r="D4608" s="512"/>
      <c r="F4608" s="547"/>
      <c r="G4608" s="547">
        <f t="shared" si="146"/>
        <v>0</v>
      </c>
      <c r="H4608" s="547">
        <f t="shared" si="147"/>
        <v>0</v>
      </c>
    </row>
    <row r="4609" spans="1:8" x14ac:dyDescent="0.25">
      <c r="A4609" s="396" t="e">
        <f>"INN."&amp;EIGNIR!$B$3&amp;C4609</f>
        <v>#N/A</v>
      </c>
      <c r="B4609" s="511">
        <f>'Sundurliðun Útlán'!J154</f>
        <v>0</v>
      </c>
      <c r="C4609" s="503" t="s">
        <v>6467</v>
      </c>
      <c r="D4609" s="512"/>
      <c r="F4609" s="547"/>
      <c r="G4609" s="547">
        <f t="shared" si="146"/>
        <v>0</v>
      </c>
      <c r="H4609" s="547">
        <f t="shared" si="147"/>
        <v>0</v>
      </c>
    </row>
    <row r="4610" spans="1:8" x14ac:dyDescent="0.25">
      <c r="A4610" s="396" t="e">
        <f>"INN."&amp;EIGNIR!$B$3&amp;C4610</f>
        <v>#N/A</v>
      </c>
      <c r="B4610" s="511">
        <f>'Sundurliðun Útlán'!J155</f>
        <v>0</v>
      </c>
      <c r="C4610" s="503" t="s">
        <v>6468</v>
      </c>
      <c r="D4610" s="512"/>
      <c r="F4610" s="547"/>
      <c r="G4610" s="547">
        <f t="shared" si="146"/>
        <v>0</v>
      </c>
      <c r="H4610" s="547">
        <f t="shared" si="147"/>
        <v>0</v>
      </c>
    </row>
    <row r="4611" spans="1:8" x14ac:dyDescent="0.25">
      <c r="A4611" s="396" t="e">
        <f>"INN."&amp;EIGNIR!$B$3&amp;C4611</f>
        <v>#N/A</v>
      </c>
      <c r="B4611" s="511">
        <f>'Sundurliðun Útlán'!J156</f>
        <v>0</v>
      </c>
      <c r="C4611" s="503" t="s">
        <v>6469</v>
      </c>
      <c r="D4611" s="512"/>
      <c r="F4611" s="547"/>
      <c r="G4611" s="547">
        <f t="shared" si="146"/>
        <v>0</v>
      </c>
      <c r="H4611" s="547">
        <f t="shared" si="147"/>
        <v>0</v>
      </c>
    </row>
    <row r="4612" spans="1:8" x14ac:dyDescent="0.25">
      <c r="A4612" s="396" t="e">
        <f>"INN."&amp;EIGNIR!$B$3&amp;C4612</f>
        <v>#N/A</v>
      </c>
      <c r="B4612" s="511">
        <f>'Sundurliðun Útlán'!J157</f>
        <v>0</v>
      </c>
      <c r="C4612" s="503" t="s">
        <v>6470</v>
      </c>
      <c r="D4612" s="512"/>
      <c r="F4612" s="547"/>
      <c r="G4612" s="547">
        <f t="shared" si="146"/>
        <v>0</v>
      </c>
      <c r="H4612" s="547">
        <f t="shared" si="147"/>
        <v>0</v>
      </c>
    </row>
    <row r="4613" spans="1:8" x14ac:dyDescent="0.25">
      <c r="A4613" s="396" t="e">
        <f>"INN."&amp;EIGNIR!$B$3&amp;C4613</f>
        <v>#N/A</v>
      </c>
      <c r="B4613" s="511">
        <f>'Sundurliðun Útlán'!J158</f>
        <v>0</v>
      </c>
      <c r="C4613" s="503" t="s">
        <v>6471</v>
      </c>
      <c r="D4613" s="512"/>
      <c r="F4613" s="547"/>
      <c r="G4613" s="547">
        <f t="shared" si="146"/>
        <v>0</v>
      </c>
      <c r="H4613" s="547">
        <f t="shared" si="147"/>
        <v>0</v>
      </c>
    </row>
    <row r="4614" spans="1:8" x14ac:dyDescent="0.25">
      <c r="A4614" s="396" t="e">
        <f>"INN."&amp;EIGNIR!$B$3&amp;C4614</f>
        <v>#N/A</v>
      </c>
      <c r="B4614" s="511">
        <f>'Sundurliðun Útlán'!J159</f>
        <v>0</v>
      </c>
      <c r="C4614" s="503" t="s">
        <v>6472</v>
      </c>
      <c r="D4614" s="512"/>
      <c r="F4614" s="547"/>
      <c r="G4614" s="547">
        <f t="shared" si="146"/>
        <v>0</v>
      </c>
      <c r="H4614" s="547">
        <f t="shared" si="147"/>
        <v>0</v>
      </c>
    </row>
    <row r="4615" spans="1:8" x14ac:dyDescent="0.25">
      <c r="A4615" s="396" t="e">
        <f>"INN."&amp;EIGNIR!$B$3&amp;C4615</f>
        <v>#N/A</v>
      </c>
      <c r="B4615" s="511">
        <f>'Sundurliðun Útlán'!J160</f>
        <v>0</v>
      </c>
      <c r="C4615" s="503" t="s">
        <v>6473</v>
      </c>
      <c r="D4615" s="512"/>
      <c r="F4615" s="547"/>
      <c r="G4615" s="547">
        <f t="shared" si="146"/>
        <v>0</v>
      </c>
      <c r="H4615" s="547">
        <f t="shared" si="147"/>
        <v>0</v>
      </c>
    </row>
    <row r="4616" spans="1:8" x14ac:dyDescent="0.25">
      <c r="A4616" s="396" t="e">
        <f>"INN."&amp;EIGNIR!$B$3&amp;C4616</f>
        <v>#N/A</v>
      </c>
      <c r="B4616" s="511">
        <f>'Sundurliðun Útlán'!J161</f>
        <v>0</v>
      </c>
      <c r="C4616" s="503" t="s">
        <v>6474</v>
      </c>
      <c r="D4616" s="512"/>
      <c r="F4616" s="547"/>
      <c r="G4616" s="547">
        <f t="shared" si="146"/>
        <v>0</v>
      </c>
      <c r="H4616" s="547">
        <f t="shared" si="147"/>
        <v>0</v>
      </c>
    </row>
    <row r="4617" spans="1:8" x14ac:dyDescent="0.25">
      <c r="A4617" s="396" t="e">
        <f>"INN."&amp;EIGNIR!$B$3&amp;C4617</f>
        <v>#N/A</v>
      </c>
      <c r="B4617" s="511">
        <f>'Sundurliðun Útlán'!J162</f>
        <v>0</v>
      </c>
      <c r="C4617" s="503" t="s">
        <v>6475</v>
      </c>
      <c r="D4617" s="512"/>
      <c r="F4617" s="547"/>
      <c r="G4617" s="547">
        <f t="shared" si="146"/>
        <v>0</v>
      </c>
      <c r="H4617" s="547">
        <f t="shared" si="147"/>
        <v>0</v>
      </c>
    </row>
    <row r="4618" spans="1:8" x14ac:dyDescent="0.25">
      <c r="A4618" s="396" t="e">
        <f>"INN."&amp;EIGNIR!$B$3&amp;C4618</f>
        <v>#N/A</v>
      </c>
      <c r="B4618" s="511">
        <f>'Sundurliðun Útlán'!J163</f>
        <v>0</v>
      </c>
      <c r="C4618" s="503" t="s">
        <v>6476</v>
      </c>
      <c r="D4618" s="512"/>
      <c r="F4618" s="547"/>
      <c r="G4618" s="547">
        <f t="shared" si="146"/>
        <v>0</v>
      </c>
      <c r="H4618" s="547">
        <f t="shared" si="147"/>
        <v>0</v>
      </c>
    </row>
    <row r="4619" spans="1:8" x14ac:dyDescent="0.25">
      <c r="A4619" s="396" t="e">
        <f>"INN."&amp;EIGNIR!$B$3&amp;C4619</f>
        <v>#N/A</v>
      </c>
      <c r="B4619" s="511">
        <f>'Sundurliðun Útlán'!J164</f>
        <v>0</v>
      </c>
      <c r="C4619" s="503" t="s">
        <v>6477</v>
      </c>
      <c r="D4619" s="512"/>
      <c r="F4619" s="547"/>
      <c r="G4619" s="547">
        <f t="shared" si="146"/>
        <v>0</v>
      </c>
      <c r="H4619" s="547">
        <f t="shared" si="147"/>
        <v>0</v>
      </c>
    </row>
    <row r="4620" spans="1:8" x14ac:dyDescent="0.25">
      <c r="A4620" s="396" t="e">
        <f>"INN."&amp;EIGNIR!$B$3&amp;C4620</f>
        <v>#N/A</v>
      </c>
      <c r="B4620" s="511">
        <f>'Sundurliðun Útlán'!J165</f>
        <v>0</v>
      </c>
      <c r="C4620" s="503" t="s">
        <v>6478</v>
      </c>
      <c r="D4620" s="512"/>
      <c r="F4620" s="547"/>
      <c r="G4620" s="547">
        <f t="shared" si="146"/>
        <v>0</v>
      </c>
      <c r="H4620" s="547">
        <f t="shared" si="147"/>
        <v>0</v>
      </c>
    </row>
    <row r="4621" spans="1:8" x14ac:dyDescent="0.25">
      <c r="A4621" s="396" t="e">
        <f>"INN."&amp;EIGNIR!$B$3&amp;C4621</f>
        <v>#N/A</v>
      </c>
      <c r="B4621" s="511">
        <f>'Sundurliðun Útlán'!J166</f>
        <v>0</v>
      </c>
      <c r="C4621" s="503" t="s">
        <v>6479</v>
      </c>
      <c r="D4621" s="512"/>
      <c r="F4621" s="547"/>
      <c r="G4621" s="547">
        <f t="shared" si="146"/>
        <v>0</v>
      </c>
      <c r="H4621" s="547">
        <f t="shared" si="147"/>
        <v>0</v>
      </c>
    </row>
    <row r="4622" spans="1:8" x14ac:dyDescent="0.25">
      <c r="A4622" s="396" t="e">
        <f>"INN."&amp;EIGNIR!$B$3&amp;C4622</f>
        <v>#N/A</v>
      </c>
      <c r="B4622" s="511">
        <f>'Sundurliðun Útlán'!J167</f>
        <v>0</v>
      </c>
      <c r="C4622" s="503" t="s">
        <v>6480</v>
      </c>
      <c r="D4622" s="512"/>
      <c r="F4622" s="547"/>
      <c r="G4622" s="547">
        <f t="shared" si="146"/>
        <v>0</v>
      </c>
      <c r="H4622" s="547">
        <f t="shared" si="147"/>
        <v>0</v>
      </c>
    </row>
    <row r="4623" spans="1:8" x14ac:dyDescent="0.25">
      <c r="A4623" s="396" t="e">
        <f>"INN."&amp;EIGNIR!$B$3&amp;C4623</f>
        <v>#N/A</v>
      </c>
      <c r="B4623" s="511">
        <f>'Sundurliðun Útlán'!J168</f>
        <v>0</v>
      </c>
      <c r="C4623" s="503" t="s">
        <v>6481</v>
      </c>
      <c r="D4623" s="512"/>
      <c r="F4623" s="547"/>
      <c r="G4623" s="547">
        <f t="shared" si="146"/>
        <v>0</v>
      </c>
      <c r="H4623" s="547">
        <f t="shared" si="147"/>
        <v>0</v>
      </c>
    </row>
    <row r="4624" spans="1:8" x14ac:dyDescent="0.25">
      <c r="A4624" s="396" t="e">
        <f>"INN."&amp;EIGNIR!$B$3&amp;C4624</f>
        <v>#N/A</v>
      </c>
      <c r="B4624" s="511">
        <f>'Sundurliðun Útlán'!J169</f>
        <v>0</v>
      </c>
      <c r="C4624" s="503" t="s">
        <v>6482</v>
      </c>
      <c r="D4624" s="512"/>
      <c r="F4624" s="547"/>
      <c r="G4624" s="547">
        <f t="shared" si="146"/>
        <v>0</v>
      </c>
      <c r="H4624" s="547">
        <f t="shared" si="147"/>
        <v>0</v>
      </c>
    </row>
    <row r="4625" spans="1:8" x14ac:dyDescent="0.25">
      <c r="A4625" s="396" t="e">
        <f>"INN."&amp;EIGNIR!$B$3&amp;C4625</f>
        <v>#N/A</v>
      </c>
      <c r="B4625" s="511">
        <f>'Sundurliðun Útlán'!J183</f>
        <v>0</v>
      </c>
      <c r="C4625" s="503" t="s">
        <v>6483</v>
      </c>
      <c r="D4625" s="512"/>
      <c r="F4625" s="547"/>
      <c r="G4625" s="547">
        <f t="shared" si="146"/>
        <v>0</v>
      </c>
      <c r="H4625" s="547">
        <f t="shared" si="147"/>
        <v>0</v>
      </c>
    </row>
    <row r="4626" spans="1:8" x14ac:dyDescent="0.25">
      <c r="A4626" s="396" t="e">
        <f>"INN."&amp;EIGNIR!$B$3&amp;C4626</f>
        <v>#N/A</v>
      </c>
      <c r="B4626" s="511">
        <f>'Sundurliðun Útlán'!J184</f>
        <v>0</v>
      </c>
      <c r="C4626" s="503" t="s">
        <v>6484</v>
      </c>
      <c r="D4626" s="512"/>
      <c r="F4626" s="547"/>
      <c r="G4626" s="547">
        <f t="shared" si="146"/>
        <v>0</v>
      </c>
      <c r="H4626" s="547">
        <f t="shared" si="147"/>
        <v>0</v>
      </c>
    </row>
    <row r="4627" spans="1:8" x14ac:dyDescent="0.25">
      <c r="A4627" s="396" t="e">
        <f>"INN."&amp;EIGNIR!$B$3&amp;C4627</f>
        <v>#N/A</v>
      </c>
      <c r="B4627" s="511">
        <f>'Sundurliðun Útlán'!J185</f>
        <v>0</v>
      </c>
      <c r="C4627" s="503" t="s">
        <v>6485</v>
      </c>
      <c r="D4627" s="512"/>
      <c r="F4627" s="547"/>
      <c r="G4627" s="547">
        <f t="shared" si="146"/>
        <v>0</v>
      </c>
      <c r="H4627" s="547">
        <f t="shared" si="147"/>
        <v>0</v>
      </c>
    </row>
    <row r="4628" spans="1:8" x14ac:dyDescent="0.25">
      <c r="A4628" s="396" t="e">
        <f>"INN."&amp;EIGNIR!$B$3&amp;C4628</f>
        <v>#N/A</v>
      </c>
      <c r="B4628" s="511">
        <f>'Sundurliðun Útlán'!J186</f>
        <v>0</v>
      </c>
      <c r="C4628" s="503" t="s">
        <v>6486</v>
      </c>
      <c r="D4628" s="512"/>
      <c r="F4628" s="547"/>
      <c r="G4628" s="547">
        <f t="shared" si="146"/>
        <v>0</v>
      </c>
      <c r="H4628" s="547">
        <f t="shared" si="147"/>
        <v>0</v>
      </c>
    </row>
    <row r="4629" spans="1:8" x14ac:dyDescent="0.25">
      <c r="A4629" s="396" t="e">
        <f>"INN."&amp;EIGNIR!$B$3&amp;C4629</f>
        <v>#N/A</v>
      </c>
      <c r="B4629" s="511">
        <f>'Sundurliðun Útlán'!J187</f>
        <v>0</v>
      </c>
      <c r="C4629" s="503" t="s">
        <v>6487</v>
      </c>
      <c r="D4629" s="512"/>
      <c r="F4629" s="547"/>
      <c r="G4629" s="547">
        <f t="shared" si="146"/>
        <v>0</v>
      </c>
      <c r="H4629" s="547">
        <f t="shared" si="147"/>
        <v>0</v>
      </c>
    </row>
    <row r="4630" spans="1:8" x14ac:dyDescent="0.25">
      <c r="A4630" s="396" t="e">
        <f>"INN."&amp;EIGNIR!$B$3&amp;C4630</f>
        <v>#N/A</v>
      </c>
      <c r="B4630" s="511">
        <f>'Sundurliðun Útlán'!J188</f>
        <v>0</v>
      </c>
      <c r="C4630" s="503" t="s">
        <v>6488</v>
      </c>
      <c r="D4630" s="512"/>
      <c r="F4630" s="547"/>
      <c r="G4630" s="547">
        <f t="shared" si="146"/>
        <v>0</v>
      </c>
      <c r="H4630" s="547">
        <f t="shared" si="147"/>
        <v>0</v>
      </c>
    </row>
    <row r="4631" spans="1:8" x14ac:dyDescent="0.25">
      <c r="A4631" s="396" t="e">
        <f>"INN."&amp;EIGNIR!$B$3&amp;C4631</f>
        <v>#N/A</v>
      </c>
      <c r="B4631" s="511">
        <f>'Sundurliðun Útlán'!J189</f>
        <v>0</v>
      </c>
      <c r="C4631" s="503" t="s">
        <v>6489</v>
      </c>
      <c r="D4631" s="512"/>
      <c r="F4631" s="547"/>
      <c r="G4631" s="547">
        <f t="shared" si="146"/>
        <v>0</v>
      </c>
      <c r="H4631" s="547">
        <f t="shared" si="147"/>
        <v>0</v>
      </c>
    </row>
    <row r="4632" spans="1:8" x14ac:dyDescent="0.25">
      <c r="A4632" s="396" t="e">
        <f>"INN."&amp;EIGNIR!$B$3&amp;C4632</f>
        <v>#N/A</v>
      </c>
      <c r="B4632" s="511">
        <f>'Sundurliðun Útlán'!J190</f>
        <v>0</v>
      </c>
      <c r="C4632" s="503" t="s">
        <v>6490</v>
      </c>
      <c r="D4632" s="512"/>
      <c r="F4632" s="547"/>
      <c r="G4632" s="547">
        <f t="shared" si="146"/>
        <v>0</v>
      </c>
      <c r="H4632" s="547">
        <f t="shared" si="147"/>
        <v>0</v>
      </c>
    </row>
    <row r="4633" spans="1:8" x14ac:dyDescent="0.25">
      <c r="A4633" s="396" t="e">
        <f>"INN."&amp;EIGNIR!$B$3&amp;C4633</f>
        <v>#N/A</v>
      </c>
      <c r="B4633" s="511">
        <f>'Sundurliðun Útlán'!J191</f>
        <v>0</v>
      </c>
      <c r="C4633" s="503" t="s">
        <v>6491</v>
      </c>
      <c r="D4633" s="512"/>
      <c r="F4633" s="547"/>
      <c r="G4633" s="547">
        <f t="shared" si="146"/>
        <v>0</v>
      </c>
      <c r="H4633" s="547">
        <f t="shared" si="147"/>
        <v>0</v>
      </c>
    </row>
    <row r="4634" spans="1:8" x14ac:dyDescent="0.25">
      <c r="A4634" s="396" t="e">
        <f>"INN."&amp;EIGNIR!$B$3&amp;C4634</f>
        <v>#N/A</v>
      </c>
      <c r="B4634" s="511">
        <f>'Sundurliðun Útlán'!J192</f>
        <v>0</v>
      </c>
      <c r="C4634" s="503" t="s">
        <v>6492</v>
      </c>
      <c r="D4634" s="512"/>
      <c r="F4634" s="547"/>
      <c r="G4634" s="547">
        <f t="shared" si="146"/>
        <v>0</v>
      </c>
      <c r="H4634" s="547">
        <f t="shared" si="147"/>
        <v>0</v>
      </c>
    </row>
    <row r="4635" spans="1:8" x14ac:dyDescent="0.25">
      <c r="A4635" s="396" t="e">
        <f>"INN."&amp;EIGNIR!$B$3&amp;C4635</f>
        <v>#N/A</v>
      </c>
      <c r="B4635" s="511">
        <f>'Sundurliðun Útlán'!J193</f>
        <v>0</v>
      </c>
      <c r="C4635" s="503" t="s">
        <v>6493</v>
      </c>
      <c r="D4635" s="512"/>
      <c r="F4635" s="547"/>
      <c r="G4635" s="547">
        <f t="shared" si="146"/>
        <v>0</v>
      </c>
      <c r="H4635" s="547">
        <f t="shared" si="147"/>
        <v>0</v>
      </c>
    </row>
    <row r="4636" spans="1:8" x14ac:dyDescent="0.25">
      <c r="A4636" s="396" t="e">
        <f>"INN."&amp;EIGNIR!$B$3&amp;C4636</f>
        <v>#N/A</v>
      </c>
      <c r="B4636" s="511">
        <f>'Sundurliðun Útlán'!J194</f>
        <v>0</v>
      </c>
      <c r="C4636" s="503" t="s">
        <v>6494</v>
      </c>
      <c r="D4636" s="512"/>
      <c r="F4636" s="547"/>
      <c r="G4636" s="547">
        <f t="shared" si="146"/>
        <v>0</v>
      </c>
      <c r="H4636" s="547">
        <f t="shared" si="147"/>
        <v>0</v>
      </c>
    </row>
    <row r="4637" spans="1:8" x14ac:dyDescent="0.25">
      <c r="A4637" s="396" t="e">
        <f>"INN."&amp;EIGNIR!$B$3&amp;C4637</f>
        <v>#N/A</v>
      </c>
      <c r="B4637" s="511">
        <f>'Sundurliðun Útlán'!J195</f>
        <v>0</v>
      </c>
      <c r="C4637" s="503" t="s">
        <v>6495</v>
      </c>
      <c r="D4637" s="512"/>
      <c r="F4637" s="547"/>
      <c r="G4637" s="547">
        <f t="shared" si="146"/>
        <v>0</v>
      </c>
      <c r="H4637" s="547">
        <f t="shared" si="147"/>
        <v>0</v>
      </c>
    </row>
    <row r="4638" spans="1:8" x14ac:dyDescent="0.25">
      <c r="A4638" s="396" t="e">
        <f>"INN."&amp;EIGNIR!$B$3&amp;C4638</f>
        <v>#N/A</v>
      </c>
      <c r="B4638" s="511">
        <f>'Sundurliðun Útlán'!J196</f>
        <v>0</v>
      </c>
      <c r="C4638" s="503" t="s">
        <v>6496</v>
      </c>
      <c r="D4638" s="512"/>
      <c r="F4638" s="547"/>
      <c r="G4638" s="547">
        <f t="shared" si="146"/>
        <v>0</v>
      </c>
      <c r="H4638" s="547">
        <f t="shared" si="147"/>
        <v>0</v>
      </c>
    </row>
    <row r="4639" spans="1:8" x14ac:dyDescent="0.25">
      <c r="A4639" s="396" t="e">
        <f>"INN."&amp;EIGNIR!$B$3&amp;C4639</f>
        <v>#N/A</v>
      </c>
      <c r="B4639" s="511">
        <f>'Sundurliðun Útlán'!J197</f>
        <v>0</v>
      </c>
      <c r="C4639" s="503" t="s">
        <v>6497</v>
      </c>
      <c r="D4639" s="512"/>
      <c r="F4639" s="547"/>
      <c r="G4639" s="547">
        <f t="shared" si="146"/>
        <v>0</v>
      </c>
      <c r="H4639" s="547">
        <f t="shared" si="147"/>
        <v>0</v>
      </c>
    </row>
    <row r="4640" spans="1:8" x14ac:dyDescent="0.25">
      <c r="A4640" s="396" t="e">
        <f>"INN."&amp;EIGNIR!$B$3&amp;C4640</f>
        <v>#N/A</v>
      </c>
      <c r="B4640" s="511">
        <f>'Sundurliðun Útlán'!J198</f>
        <v>0</v>
      </c>
      <c r="C4640" s="503" t="s">
        <v>6498</v>
      </c>
      <c r="D4640" s="512"/>
      <c r="F4640" s="547"/>
      <c r="G4640" s="547">
        <f t="shared" si="146"/>
        <v>0</v>
      </c>
      <c r="H4640" s="547">
        <f t="shared" si="147"/>
        <v>0</v>
      </c>
    </row>
    <row r="4641" spans="1:8" x14ac:dyDescent="0.25">
      <c r="A4641" s="396" t="e">
        <f>"INN."&amp;EIGNIR!$B$3&amp;C4641</f>
        <v>#N/A</v>
      </c>
      <c r="B4641" s="511">
        <f>'Sundurliðun Útlán'!J199</f>
        <v>0</v>
      </c>
      <c r="C4641" s="503" t="s">
        <v>6499</v>
      </c>
      <c r="D4641" s="512"/>
      <c r="F4641" s="547"/>
      <c r="G4641" s="547">
        <f t="shared" si="146"/>
        <v>0</v>
      </c>
      <c r="H4641" s="547">
        <f t="shared" si="147"/>
        <v>0</v>
      </c>
    </row>
    <row r="4642" spans="1:8" x14ac:dyDescent="0.25">
      <c r="A4642" s="396" t="e">
        <f>"INN."&amp;EIGNIR!$B$3&amp;C4642</f>
        <v>#N/A</v>
      </c>
      <c r="B4642" s="511">
        <f>'Sundurliðun Útlán'!J200</f>
        <v>0</v>
      </c>
      <c r="C4642" s="503" t="s">
        <v>6500</v>
      </c>
      <c r="D4642" s="512"/>
      <c r="F4642" s="547"/>
      <c r="G4642" s="547">
        <f t="shared" si="146"/>
        <v>0</v>
      </c>
      <c r="H4642" s="547">
        <f t="shared" si="147"/>
        <v>0</v>
      </c>
    </row>
    <row r="4643" spans="1:8" x14ac:dyDescent="0.25">
      <c r="A4643" s="396" t="e">
        <f>"INN."&amp;EIGNIR!$B$3&amp;C4643</f>
        <v>#N/A</v>
      </c>
      <c r="B4643" s="511">
        <f>'Sundurliðun Útlán'!J202</f>
        <v>0</v>
      </c>
      <c r="C4643" s="503" t="s">
        <v>6501</v>
      </c>
      <c r="D4643" s="512"/>
      <c r="F4643" s="547"/>
      <c r="G4643" s="547">
        <f t="shared" si="146"/>
        <v>0</v>
      </c>
      <c r="H4643" s="547">
        <f t="shared" si="147"/>
        <v>0</v>
      </c>
    </row>
    <row r="4644" spans="1:8" x14ac:dyDescent="0.25">
      <c r="A4644" s="396" t="e">
        <f>"INN."&amp;EIGNIR!$B$3&amp;C4644</f>
        <v>#N/A</v>
      </c>
      <c r="B4644" s="511">
        <f>'Sundurliðun Útlán'!J205</f>
        <v>0</v>
      </c>
      <c r="C4644" s="503" t="s">
        <v>6502</v>
      </c>
      <c r="D4644" s="512"/>
      <c r="F4644" s="547"/>
      <c r="G4644" s="547">
        <f t="shared" si="146"/>
        <v>0</v>
      </c>
      <c r="H4644" s="547">
        <f t="shared" si="147"/>
        <v>0</v>
      </c>
    </row>
    <row r="4645" spans="1:8" x14ac:dyDescent="0.25">
      <c r="A4645" s="396" t="e">
        <f>"INN."&amp;EIGNIR!$B$3&amp;C4645</f>
        <v>#N/A</v>
      </c>
      <c r="B4645" s="511">
        <f>'Sundurliðun Útlán'!J207</f>
        <v>0</v>
      </c>
      <c r="C4645" s="503" t="s">
        <v>6503</v>
      </c>
      <c r="D4645" s="512"/>
      <c r="F4645" s="547"/>
      <c r="G4645" s="547">
        <f t="shared" si="146"/>
        <v>0</v>
      </c>
      <c r="H4645" s="547">
        <f t="shared" si="147"/>
        <v>0</v>
      </c>
    </row>
    <row r="4646" spans="1:8" x14ac:dyDescent="0.25">
      <c r="A4646" s="396" t="e">
        <f>"INN."&amp;EIGNIR!$B$3&amp;C4646</f>
        <v>#N/A</v>
      </c>
      <c r="B4646" s="511">
        <f>'Sundurliðun Útlán'!J208</f>
        <v>0</v>
      </c>
      <c r="C4646" s="503" t="s">
        <v>6504</v>
      </c>
      <c r="D4646" s="512"/>
      <c r="F4646" s="547"/>
      <c r="G4646" s="547">
        <f t="shared" si="146"/>
        <v>0</v>
      </c>
      <c r="H4646" s="547">
        <f t="shared" si="147"/>
        <v>0</v>
      </c>
    </row>
    <row r="4647" spans="1:8" x14ac:dyDescent="0.25">
      <c r="A4647" s="396" t="e">
        <f>"INN."&amp;EIGNIR!$B$3&amp;C4647</f>
        <v>#N/A</v>
      </c>
      <c r="B4647" s="511">
        <f>'Sundurliðun Útlán'!J210</f>
        <v>0</v>
      </c>
      <c r="C4647" s="503" t="s">
        <v>6505</v>
      </c>
      <c r="D4647" s="512"/>
      <c r="F4647" s="547"/>
      <c r="G4647" s="547">
        <f t="shared" si="146"/>
        <v>0</v>
      </c>
      <c r="H4647" s="547">
        <f t="shared" si="147"/>
        <v>0</v>
      </c>
    </row>
    <row r="4648" spans="1:8" x14ac:dyDescent="0.25">
      <c r="A4648" s="396" t="e">
        <f>"INN."&amp;EIGNIR!$B$3&amp;C4648</f>
        <v>#N/A</v>
      </c>
      <c r="B4648" s="511">
        <f>'Sundurliðun Útlán'!J213</f>
        <v>0</v>
      </c>
      <c r="C4648" s="503" t="s">
        <v>6506</v>
      </c>
      <c r="D4648" s="512"/>
      <c r="F4648" s="547"/>
      <c r="G4648" s="547">
        <f t="shared" si="146"/>
        <v>0</v>
      </c>
      <c r="H4648" s="547">
        <f t="shared" si="147"/>
        <v>0</v>
      </c>
    </row>
    <row r="4649" spans="1:8" x14ac:dyDescent="0.25">
      <c r="A4649" s="396" t="e">
        <f>"INN."&amp;EIGNIR!$B$3&amp;C4649</f>
        <v>#N/A</v>
      </c>
      <c r="B4649" s="511">
        <f>'Sundurliðun Útlán'!J215</f>
        <v>0</v>
      </c>
      <c r="C4649" s="503" t="s">
        <v>6507</v>
      </c>
      <c r="D4649" s="512"/>
      <c r="F4649" s="547"/>
      <c r="G4649" s="547">
        <f t="shared" si="146"/>
        <v>0</v>
      </c>
      <c r="H4649" s="547">
        <f t="shared" si="147"/>
        <v>0</v>
      </c>
    </row>
    <row r="4650" spans="1:8" x14ac:dyDescent="0.25">
      <c r="A4650" s="396" t="e">
        <f>"INN."&amp;EIGNIR!$B$3&amp;C4650</f>
        <v>#N/A</v>
      </c>
      <c r="B4650" s="511">
        <f>'Sundurliðun Útlán'!J216</f>
        <v>0</v>
      </c>
      <c r="C4650" s="503" t="s">
        <v>6508</v>
      </c>
      <c r="D4650" s="512"/>
      <c r="F4650" s="547"/>
      <c r="G4650" s="547">
        <f t="shared" si="146"/>
        <v>0</v>
      </c>
      <c r="H4650" s="547">
        <f t="shared" si="147"/>
        <v>0</v>
      </c>
    </row>
    <row r="4651" spans="1:8" x14ac:dyDescent="0.25">
      <c r="A4651" s="396" t="e">
        <f>"INN."&amp;EIGNIR!$B$3&amp;C4651</f>
        <v>#N/A</v>
      </c>
      <c r="B4651" s="511">
        <f>'Sundurliðun Útlán'!J218</f>
        <v>0</v>
      </c>
      <c r="C4651" s="503" t="s">
        <v>6509</v>
      </c>
      <c r="D4651" s="512"/>
      <c r="F4651" s="547"/>
      <c r="G4651" s="547">
        <f t="shared" si="146"/>
        <v>0</v>
      </c>
      <c r="H4651" s="547">
        <f t="shared" si="147"/>
        <v>0</v>
      </c>
    </row>
    <row r="4652" spans="1:8" x14ac:dyDescent="0.25">
      <c r="A4652" s="396" t="e">
        <f>"INN."&amp;EIGNIR!$B$3&amp;C4652</f>
        <v>#N/A</v>
      </c>
      <c r="B4652" s="511">
        <f>'Sundurliðun Útlán'!J221</f>
        <v>0</v>
      </c>
      <c r="C4652" s="503" t="s">
        <v>6510</v>
      </c>
      <c r="D4652" s="512"/>
      <c r="F4652" s="547"/>
      <c r="G4652" s="547">
        <f t="shared" si="146"/>
        <v>0</v>
      </c>
      <c r="H4652" s="547">
        <f t="shared" si="147"/>
        <v>0</v>
      </c>
    </row>
    <row r="4653" spans="1:8" x14ac:dyDescent="0.25">
      <c r="A4653" s="396" t="e">
        <f>"INN."&amp;EIGNIR!$B$3&amp;C4653</f>
        <v>#N/A</v>
      </c>
      <c r="B4653" s="511">
        <f>'Sundurliðun Útlán'!J223</f>
        <v>0</v>
      </c>
      <c r="C4653" s="503" t="s">
        <v>6511</v>
      </c>
      <c r="D4653" s="512"/>
      <c r="F4653" s="547"/>
      <c r="G4653" s="547">
        <f t="shared" si="146"/>
        <v>0</v>
      </c>
      <c r="H4653" s="547">
        <f t="shared" si="147"/>
        <v>0</v>
      </c>
    </row>
    <row r="4654" spans="1:8" x14ac:dyDescent="0.25">
      <c r="A4654" s="396" t="e">
        <f>"INN."&amp;EIGNIR!$B$3&amp;C4654</f>
        <v>#N/A</v>
      </c>
      <c r="B4654" s="511">
        <f>'Sundurliðun Útlán'!J224</f>
        <v>0</v>
      </c>
      <c r="C4654" s="503" t="s">
        <v>6512</v>
      </c>
      <c r="D4654" s="512" t="s">
        <v>11813</v>
      </c>
      <c r="F4654" s="547"/>
      <c r="G4654" s="547">
        <f t="shared" si="146"/>
        <v>0</v>
      </c>
      <c r="H4654" s="547">
        <f t="shared" si="147"/>
        <v>0</v>
      </c>
    </row>
    <row r="4655" spans="1:8" x14ac:dyDescent="0.25">
      <c r="A4655" s="396" t="e">
        <f>"INN."&amp;EIGNIR!$B$3&amp;C4655</f>
        <v>#N/A</v>
      </c>
      <c r="B4655" s="511">
        <f>'Sundurliðun Útlán'!J226</f>
        <v>0</v>
      </c>
      <c r="C4655" s="503" t="s">
        <v>6513</v>
      </c>
      <c r="D4655" s="512"/>
      <c r="F4655" s="547"/>
      <c r="G4655" s="547">
        <f t="shared" si="146"/>
        <v>0</v>
      </c>
      <c r="H4655" s="547">
        <f t="shared" si="147"/>
        <v>0</v>
      </c>
    </row>
    <row r="4656" spans="1:8" x14ac:dyDescent="0.25">
      <c r="A4656" s="396" t="e">
        <f>"INN."&amp;EIGNIR!$B$3&amp;C4656</f>
        <v>#N/A</v>
      </c>
      <c r="B4656" s="511">
        <f>'Sundurliðun Útlán'!J228</f>
        <v>0</v>
      </c>
      <c r="C4656" s="503" t="s">
        <v>11824</v>
      </c>
      <c r="D4656" s="512"/>
      <c r="F4656" s="547"/>
      <c r="G4656" s="547">
        <f t="shared" si="146"/>
        <v>0</v>
      </c>
      <c r="H4656" s="547">
        <f t="shared" si="147"/>
        <v>0</v>
      </c>
    </row>
    <row r="4657" spans="1:8" x14ac:dyDescent="0.25">
      <c r="A4657" s="396" t="e">
        <f>"INN."&amp;EIGNIR!$B$3&amp;C4657</f>
        <v>#N/A</v>
      </c>
      <c r="B4657" s="511">
        <f>'Sundurliðun Útlán'!J229</f>
        <v>0</v>
      </c>
      <c r="C4657" s="503" t="s">
        <v>6514</v>
      </c>
      <c r="D4657" s="512"/>
      <c r="F4657" s="547"/>
      <c r="G4657" s="547">
        <f t="shared" si="146"/>
        <v>0</v>
      </c>
      <c r="H4657" s="547">
        <f t="shared" si="147"/>
        <v>0</v>
      </c>
    </row>
    <row r="4658" spans="1:8" x14ac:dyDescent="0.25">
      <c r="A4658" s="396" t="e">
        <f>"INN."&amp;EIGNIR!$B$3&amp;C4658</f>
        <v>#N/A</v>
      </c>
      <c r="B4658" s="511">
        <f>'Sundurliðun Útlán'!J230</f>
        <v>0</v>
      </c>
      <c r="C4658" s="503" t="s">
        <v>11825</v>
      </c>
      <c r="D4658" s="512"/>
      <c r="F4658" s="547"/>
      <c r="G4658" s="547">
        <f t="shared" si="146"/>
        <v>0</v>
      </c>
      <c r="H4658" s="547">
        <f t="shared" si="147"/>
        <v>0</v>
      </c>
    </row>
    <row r="4659" spans="1:8" x14ac:dyDescent="0.25">
      <c r="A4659" s="396" t="e">
        <f>"INN."&amp;EIGNIR!$B$3&amp;C4659</f>
        <v>#N/A</v>
      </c>
      <c r="B4659" s="511">
        <f>'Sundurliðun Útlán'!J231</f>
        <v>0</v>
      </c>
      <c r="C4659" s="503" t="s">
        <v>6515</v>
      </c>
      <c r="D4659" s="512"/>
      <c r="F4659" s="547"/>
      <c r="G4659" s="547">
        <f t="shared" si="146"/>
        <v>0</v>
      </c>
      <c r="H4659" s="547">
        <f t="shared" si="147"/>
        <v>0</v>
      </c>
    </row>
    <row r="4660" spans="1:8" x14ac:dyDescent="0.25">
      <c r="A4660" s="396" t="e">
        <f>"INN."&amp;EIGNIR!$B$3&amp;C4660</f>
        <v>#N/A</v>
      </c>
      <c r="B4660" s="511">
        <f>'Sundurliðun Útlán'!J232</f>
        <v>0</v>
      </c>
      <c r="C4660" s="503" t="s">
        <v>6516</v>
      </c>
      <c r="D4660" s="512"/>
      <c r="F4660" s="547"/>
      <c r="G4660" s="547">
        <f t="shared" si="146"/>
        <v>0</v>
      </c>
      <c r="H4660" s="547">
        <f t="shared" si="147"/>
        <v>0</v>
      </c>
    </row>
    <row r="4661" spans="1:8" x14ac:dyDescent="0.25">
      <c r="A4661" s="396" t="e">
        <f>"INN."&amp;EIGNIR!$B$3&amp;C4661</f>
        <v>#N/A</v>
      </c>
      <c r="B4661" s="511">
        <f>'Sundurliðun Útlán'!J233</f>
        <v>0</v>
      </c>
      <c r="C4661" s="503" t="s">
        <v>6517</v>
      </c>
      <c r="D4661" s="512"/>
      <c r="F4661" s="547"/>
      <c r="G4661" s="547">
        <f t="shared" si="146"/>
        <v>0</v>
      </c>
      <c r="H4661" s="547">
        <f t="shared" si="147"/>
        <v>0</v>
      </c>
    </row>
    <row r="4662" spans="1:8" x14ac:dyDescent="0.25">
      <c r="A4662" s="396" t="e">
        <f>"INN."&amp;EIGNIR!$B$3&amp;C4662</f>
        <v>#N/A</v>
      </c>
      <c r="B4662" s="511">
        <f>'Sundurliðun Útlán'!J234</f>
        <v>0</v>
      </c>
      <c r="C4662" s="503" t="s">
        <v>6518</v>
      </c>
      <c r="D4662" s="512"/>
      <c r="F4662" s="547"/>
      <c r="G4662" s="547">
        <f t="shared" si="146"/>
        <v>0</v>
      </c>
      <c r="H4662" s="547">
        <f t="shared" si="147"/>
        <v>0</v>
      </c>
    </row>
    <row r="4663" spans="1:8" x14ac:dyDescent="0.25">
      <c r="A4663" s="396" t="e">
        <f>"INN."&amp;EIGNIR!$B$3&amp;C4663</f>
        <v>#N/A</v>
      </c>
      <c r="B4663" s="511">
        <f>'Sundurliðun Útlán'!J235</f>
        <v>0</v>
      </c>
      <c r="C4663" s="503" t="s">
        <v>6519</v>
      </c>
      <c r="D4663" s="512"/>
      <c r="F4663" s="547"/>
      <c r="G4663" s="547">
        <f t="shared" si="146"/>
        <v>0</v>
      </c>
      <c r="H4663" s="547">
        <f t="shared" si="147"/>
        <v>0</v>
      </c>
    </row>
    <row r="4664" spans="1:8" x14ac:dyDescent="0.25">
      <c r="A4664" s="396" t="e">
        <f>"INN."&amp;EIGNIR!$B$3&amp;C4664</f>
        <v>#N/A</v>
      </c>
      <c r="B4664" s="511">
        <f>'Sundurliðun Útlán'!J236</f>
        <v>0</v>
      </c>
      <c r="C4664" s="503" t="s">
        <v>6520</v>
      </c>
      <c r="D4664" s="512"/>
      <c r="F4664" s="547"/>
      <c r="G4664" s="547">
        <f t="shared" si="146"/>
        <v>0</v>
      </c>
      <c r="H4664" s="547">
        <f t="shared" si="147"/>
        <v>0</v>
      </c>
    </row>
    <row r="4665" spans="1:8" x14ac:dyDescent="0.25">
      <c r="A4665" s="396" t="e">
        <f>"INN."&amp;EIGNIR!$B$3&amp;C4665</f>
        <v>#N/A</v>
      </c>
      <c r="B4665" s="511">
        <f>'Sundurliðun Útlán'!J237</f>
        <v>0</v>
      </c>
      <c r="C4665" s="503" t="s">
        <v>6521</v>
      </c>
      <c r="D4665" s="512"/>
      <c r="F4665" s="547"/>
      <c r="G4665" s="547">
        <f t="shared" si="146"/>
        <v>0</v>
      </c>
      <c r="H4665" s="547">
        <f t="shared" si="147"/>
        <v>0</v>
      </c>
    </row>
    <row r="4666" spans="1:8" x14ac:dyDescent="0.25">
      <c r="A4666" s="396" t="e">
        <f>"INN."&amp;EIGNIR!$B$3&amp;C4666</f>
        <v>#N/A</v>
      </c>
      <c r="B4666" s="511">
        <f>'Sundurliðun Útlán'!J238</f>
        <v>0</v>
      </c>
      <c r="C4666" s="503" t="s">
        <v>6522</v>
      </c>
      <c r="D4666" s="512"/>
      <c r="F4666" s="547"/>
      <c r="G4666" s="547">
        <f t="shared" si="146"/>
        <v>0</v>
      </c>
      <c r="H4666" s="547">
        <f t="shared" si="147"/>
        <v>0</v>
      </c>
    </row>
    <row r="4667" spans="1:8" x14ac:dyDescent="0.25">
      <c r="A4667" s="396" t="e">
        <f>"INN."&amp;EIGNIR!$B$3&amp;C4667</f>
        <v>#N/A</v>
      </c>
      <c r="B4667" s="511">
        <f>'Sundurliðun Útlán'!J239</f>
        <v>0</v>
      </c>
      <c r="C4667" s="503" t="s">
        <v>6523</v>
      </c>
      <c r="D4667" s="512"/>
      <c r="F4667" s="547"/>
      <c r="G4667" s="547">
        <f t="shared" si="146"/>
        <v>0</v>
      </c>
      <c r="H4667" s="547">
        <f t="shared" si="147"/>
        <v>0</v>
      </c>
    </row>
    <row r="4668" spans="1:8" x14ac:dyDescent="0.25">
      <c r="A4668" s="396" t="e">
        <f>"INN."&amp;EIGNIR!$B$3&amp;C4668</f>
        <v>#N/A</v>
      </c>
      <c r="B4668" s="511">
        <f>'Sundurliðun Útlán'!J240</f>
        <v>0</v>
      </c>
      <c r="C4668" s="503" t="s">
        <v>6524</v>
      </c>
      <c r="D4668" s="512"/>
      <c r="F4668" s="547"/>
      <c r="G4668" s="547">
        <f t="shared" si="146"/>
        <v>0</v>
      </c>
      <c r="H4668" s="547">
        <f t="shared" si="147"/>
        <v>0</v>
      </c>
    </row>
    <row r="4669" spans="1:8" x14ac:dyDescent="0.25">
      <c r="A4669" s="396" t="e">
        <f>"INN."&amp;EIGNIR!$B$3&amp;C4669</f>
        <v>#N/A</v>
      </c>
      <c r="B4669" s="511">
        <f>'Sundurliðun Útlán'!J241</f>
        <v>0</v>
      </c>
      <c r="C4669" s="503" t="s">
        <v>6525</v>
      </c>
      <c r="D4669" s="512"/>
      <c r="F4669" s="547"/>
      <c r="G4669" s="547">
        <f t="shared" ref="G4669:G4732" si="148">+F4669-B4669</f>
        <v>0</v>
      </c>
      <c r="H4669" s="547">
        <f t="shared" si="147"/>
        <v>0</v>
      </c>
    </row>
    <row r="4670" spans="1:8" x14ac:dyDescent="0.25">
      <c r="A4670" s="396" t="e">
        <f>"INN."&amp;EIGNIR!$B$3&amp;C4670</f>
        <v>#N/A</v>
      </c>
      <c r="B4670" s="511">
        <f>'Sundurliðun Útlán'!J242</f>
        <v>0</v>
      </c>
      <c r="C4670" s="503" t="s">
        <v>6526</v>
      </c>
      <c r="D4670" s="512"/>
      <c r="F4670" s="547"/>
      <c r="G4670" s="547">
        <f t="shared" si="148"/>
        <v>0</v>
      </c>
      <c r="H4670" s="547">
        <f t="shared" ref="H4670:H4733" si="149">+ABS(G4670)</f>
        <v>0</v>
      </c>
    </row>
    <row r="4671" spans="1:8" x14ac:dyDescent="0.25">
      <c r="A4671" s="396" t="e">
        <f>"INN."&amp;EIGNIR!$B$3&amp;C4671</f>
        <v>#N/A</v>
      </c>
      <c r="B4671" s="511">
        <f>'Sundurliðun Útlán'!J243</f>
        <v>0</v>
      </c>
      <c r="C4671" s="503" t="s">
        <v>6527</v>
      </c>
      <c r="D4671" s="512"/>
      <c r="F4671" s="547"/>
      <c r="G4671" s="547">
        <f t="shared" si="148"/>
        <v>0</v>
      </c>
      <c r="H4671" s="547">
        <f t="shared" si="149"/>
        <v>0</v>
      </c>
    </row>
    <row r="4672" spans="1:8" x14ac:dyDescent="0.25">
      <c r="A4672" s="396" t="e">
        <f>"INN."&amp;EIGNIR!$B$3&amp;C4672</f>
        <v>#N/A</v>
      </c>
      <c r="B4672" s="511">
        <f>'Sundurliðun Útlán'!J244</f>
        <v>0</v>
      </c>
      <c r="C4672" s="503" t="s">
        <v>6528</v>
      </c>
      <c r="D4672" s="512"/>
      <c r="F4672" s="547"/>
      <c r="G4672" s="547">
        <f t="shared" si="148"/>
        <v>0</v>
      </c>
      <c r="H4672" s="547">
        <f t="shared" si="149"/>
        <v>0</v>
      </c>
    </row>
    <row r="4673" spans="1:8" x14ac:dyDescent="0.25">
      <c r="A4673" s="396" t="e">
        <f>"INN."&amp;EIGNIR!$B$3&amp;C4673</f>
        <v>#N/A</v>
      </c>
      <c r="B4673" s="511">
        <f>'Sundurliðun Útlán'!J245</f>
        <v>0</v>
      </c>
      <c r="C4673" s="503" t="s">
        <v>6529</v>
      </c>
      <c r="D4673" s="512"/>
      <c r="F4673" s="547"/>
      <c r="G4673" s="547">
        <f t="shared" si="148"/>
        <v>0</v>
      </c>
      <c r="H4673" s="547">
        <f t="shared" si="149"/>
        <v>0</v>
      </c>
    </row>
    <row r="4674" spans="1:8" x14ac:dyDescent="0.25">
      <c r="A4674" s="396" t="e">
        <f>"INN."&amp;EIGNIR!$B$3&amp;C4674</f>
        <v>#N/A</v>
      </c>
      <c r="B4674" s="511">
        <f>'Sundurliðun Útlán'!J246</f>
        <v>0</v>
      </c>
      <c r="C4674" s="503" t="s">
        <v>6530</v>
      </c>
      <c r="D4674" s="512"/>
      <c r="F4674" s="547"/>
      <c r="G4674" s="547">
        <f t="shared" si="148"/>
        <v>0</v>
      </c>
      <c r="H4674" s="547">
        <f t="shared" si="149"/>
        <v>0</v>
      </c>
    </row>
    <row r="4675" spans="1:8" x14ac:dyDescent="0.25">
      <c r="A4675" s="396" t="e">
        <f>"INN."&amp;EIGNIR!$B$3&amp;C4675</f>
        <v>#N/A</v>
      </c>
      <c r="B4675" s="511">
        <f>'Sundurliðun Útlán'!J247</f>
        <v>0</v>
      </c>
      <c r="C4675" s="503" t="s">
        <v>6531</v>
      </c>
      <c r="D4675" s="512"/>
      <c r="F4675" s="547"/>
      <c r="G4675" s="547">
        <f t="shared" si="148"/>
        <v>0</v>
      </c>
      <c r="H4675" s="547">
        <f t="shared" si="149"/>
        <v>0</v>
      </c>
    </row>
    <row r="4676" spans="1:8" x14ac:dyDescent="0.25">
      <c r="A4676" s="396" t="e">
        <f>"INN."&amp;EIGNIR!$B$3&amp;C4676</f>
        <v>#N/A</v>
      </c>
      <c r="B4676" s="511">
        <f>'Sundurliðun Útlán'!J248</f>
        <v>0</v>
      </c>
      <c r="C4676" s="503" t="s">
        <v>6532</v>
      </c>
      <c r="D4676" s="512"/>
      <c r="F4676" s="547"/>
      <c r="G4676" s="547">
        <f t="shared" si="148"/>
        <v>0</v>
      </c>
      <c r="H4676" s="547">
        <f t="shared" si="149"/>
        <v>0</v>
      </c>
    </row>
    <row r="4677" spans="1:8" x14ac:dyDescent="0.25">
      <c r="A4677" s="396" t="e">
        <f>"INN."&amp;EIGNIR!$B$3&amp;C4677</f>
        <v>#N/A</v>
      </c>
      <c r="B4677" s="511">
        <f>'Sundurliðun Útlán'!J249</f>
        <v>0</v>
      </c>
      <c r="C4677" s="503" t="s">
        <v>6533</v>
      </c>
      <c r="D4677" s="512"/>
      <c r="F4677" s="547"/>
      <c r="G4677" s="547">
        <f t="shared" si="148"/>
        <v>0</v>
      </c>
      <c r="H4677" s="547">
        <f t="shared" si="149"/>
        <v>0</v>
      </c>
    </row>
    <row r="4678" spans="1:8" x14ac:dyDescent="0.25">
      <c r="A4678" s="396" t="e">
        <f>"INN."&amp;EIGNIR!$B$3&amp;C4678</f>
        <v>#N/A</v>
      </c>
      <c r="B4678" s="511">
        <f>'Sundurliðun Útlán'!J250</f>
        <v>0</v>
      </c>
      <c r="C4678" s="503" t="s">
        <v>6534</v>
      </c>
      <c r="D4678" s="512"/>
      <c r="F4678" s="547"/>
      <c r="G4678" s="547">
        <f t="shared" si="148"/>
        <v>0</v>
      </c>
      <c r="H4678" s="547">
        <f t="shared" si="149"/>
        <v>0</v>
      </c>
    </row>
    <row r="4679" spans="1:8" x14ac:dyDescent="0.25">
      <c r="A4679" s="396" t="e">
        <f>"INN."&amp;EIGNIR!$B$3&amp;C4679</f>
        <v>#N/A</v>
      </c>
      <c r="B4679" s="511">
        <f>'Sundurliðun Útlán'!J251</f>
        <v>0</v>
      </c>
      <c r="C4679" s="503" t="s">
        <v>6535</v>
      </c>
      <c r="D4679" s="512"/>
      <c r="F4679" s="547"/>
      <c r="G4679" s="547">
        <f t="shared" si="148"/>
        <v>0</v>
      </c>
      <c r="H4679" s="547">
        <f t="shared" si="149"/>
        <v>0</v>
      </c>
    </row>
    <row r="4680" spans="1:8" x14ac:dyDescent="0.25">
      <c r="A4680" s="396" t="e">
        <f>"INN."&amp;EIGNIR!$B$3&amp;C4680</f>
        <v>#N/A</v>
      </c>
      <c r="B4680" s="511">
        <f>'Sundurliðun Útlán'!J252</f>
        <v>0</v>
      </c>
      <c r="C4680" s="503" t="s">
        <v>6536</v>
      </c>
      <c r="D4680" s="512"/>
      <c r="F4680" s="547"/>
      <c r="G4680" s="547">
        <f t="shared" si="148"/>
        <v>0</v>
      </c>
      <c r="H4680" s="547">
        <f t="shared" si="149"/>
        <v>0</v>
      </c>
    </row>
    <row r="4681" spans="1:8" x14ac:dyDescent="0.25">
      <c r="A4681" s="396" t="e">
        <f>"INN."&amp;EIGNIR!$B$3&amp;C4681</f>
        <v>#N/A</v>
      </c>
      <c r="B4681" s="511">
        <f>'Sundurliðun Útlán'!J253</f>
        <v>0</v>
      </c>
      <c r="C4681" s="503" t="s">
        <v>6537</v>
      </c>
      <c r="D4681" s="512"/>
      <c r="F4681" s="547"/>
      <c r="G4681" s="547">
        <f t="shared" si="148"/>
        <v>0</v>
      </c>
      <c r="H4681" s="547">
        <f t="shared" si="149"/>
        <v>0</v>
      </c>
    </row>
    <row r="4682" spans="1:8" x14ac:dyDescent="0.25">
      <c r="A4682" s="396" t="e">
        <f>"INN."&amp;EIGNIR!$B$3&amp;C4682</f>
        <v>#N/A</v>
      </c>
      <c r="B4682" s="511">
        <f>'Sundurliðun Útlán'!J254</f>
        <v>0</v>
      </c>
      <c r="C4682" s="503" t="s">
        <v>6538</v>
      </c>
      <c r="D4682" s="512"/>
      <c r="F4682" s="547"/>
      <c r="G4682" s="547">
        <f t="shared" si="148"/>
        <v>0</v>
      </c>
      <c r="H4682" s="547">
        <f t="shared" si="149"/>
        <v>0</v>
      </c>
    </row>
    <row r="4683" spans="1:8" x14ac:dyDescent="0.25">
      <c r="A4683" s="396" t="e">
        <f>"INN."&amp;EIGNIR!$B$3&amp;C4683</f>
        <v>#N/A</v>
      </c>
      <c r="B4683" s="511">
        <f>'Sundurliðun Útlán'!J255</f>
        <v>0</v>
      </c>
      <c r="C4683" s="503" t="s">
        <v>6539</v>
      </c>
      <c r="D4683" s="512"/>
      <c r="F4683" s="547"/>
      <c r="G4683" s="547">
        <f t="shared" si="148"/>
        <v>0</v>
      </c>
      <c r="H4683" s="547">
        <f t="shared" si="149"/>
        <v>0</v>
      </c>
    </row>
    <row r="4684" spans="1:8" x14ac:dyDescent="0.25">
      <c r="A4684" s="396" t="e">
        <f>"INN."&amp;EIGNIR!$B$3&amp;C4684</f>
        <v>#N/A</v>
      </c>
      <c r="B4684" s="511">
        <f>'Sundurliðun Útlán'!J256</f>
        <v>0</v>
      </c>
      <c r="C4684" s="503" t="s">
        <v>6540</v>
      </c>
      <c r="D4684" s="512"/>
      <c r="F4684" s="547"/>
      <c r="G4684" s="547">
        <f t="shared" si="148"/>
        <v>0</v>
      </c>
      <c r="H4684" s="547">
        <f t="shared" si="149"/>
        <v>0</v>
      </c>
    </row>
    <row r="4685" spans="1:8" x14ac:dyDescent="0.25">
      <c r="A4685" s="396" t="e">
        <f>"INN."&amp;EIGNIR!$B$3&amp;C4685</f>
        <v>#N/A</v>
      </c>
      <c r="B4685" s="511">
        <f>'Sundurliðun Útlán'!J257</f>
        <v>0</v>
      </c>
      <c r="C4685" s="503" t="s">
        <v>6541</v>
      </c>
      <c r="D4685" s="512"/>
      <c r="F4685" s="547"/>
      <c r="G4685" s="547">
        <f t="shared" si="148"/>
        <v>0</v>
      </c>
      <c r="H4685" s="547">
        <f t="shared" si="149"/>
        <v>0</v>
      </c>
    </row>
    <row r="4686" spans="1:8" x14ac:dyDescent="0.25">
      <c r="A4686" s="396" t="e">
        <f>"INN."&amp;EIGNIR!$B$3&amp;C4686</f>
        <v>#N/A</v>
      </c>
      <c r="B4686" s="511">
        <f>'Sundurliðun Útlán'!J258</f>
        <v>0</v>
      </c>
      <c r="C4686" s="503" t="s">
        <v>6542</v>
      </c>
      <c r="D4686" s="512"/>
      <c r="F4686" s="547"/>
      <c r="G4686" s="547">
        <f t="shared" si="148"/>
        <v>0</v>
      </c>
      <c r="H4686" s="547">
        <f t="shared" si="149"/>
        <v>0</v>
      </c>
    </row>
    <row r="4687" spans="1:8" x14ac:dyDescent="0.25">
      <c r="A4687" s="396" t="e">
        <f>"INN."&amp;EIGNIR!$B$3&amp;C4687</f>
        <v>#N/A</v>
      </c>
      <c r="B4687" s="511">
        <f>'Sundurliðun Útlán'!J259</f>
        <v>0</v>
      </c>
      <c r="C4687" s="503" t="s">
        <v>6543</v>
      </c>
      <c r="D4687" s="512"/>
      <c r="F4687" s="547"/>
      <c r="G4687" s="547">
        <f t="shared" si="148"/>
        <v>0</v>
      </c>
      <c r="H4687" s="547">
        <f t="shared" si="149"/>
        <v>0</v>
      </c>
    </row>
    <row r="4688" spans="1:8" x14ac:dyDescent="0.25">
      <c r="A4688" s="396" t="e">
        <f>"INN."&amp;EIGNIR!$B$3&amp;C4688</f>
        <v>#N/A</v>
      </c>
      <c r="B4688" s="511">
        <f>'Sundurliðun Útlán'!J260</f>
        <v>0</v>
      </c>
      <c r="C4688" s="503" t="s">
        <v>6544</v>
      </c>
      <c r="D4688" s="512"/>
      <c r="F4688" s="547"/>
      <c r="G4688" s="547">
        <f t="shared" si="148"/>
        <v>0</v>
      </c>
      <c r="H4688" s="547">
        <f t="shared" si="149"/>
        <v>0</v>
      </c>
    </row>
    <row r="4689" spans="1:8" x14ac:dyDescent="0.25">
      <c r="A4689" s="396" t="e">
        <f>"INN."&amp;EIGNIR!$B$3&amp;C4689</f>
        <v>#N/A</v>
      </c>
      <c r="B4689" s="511">
        <f>'Sundurliðun Útlán'!J261</f>
        <v>0</v>
      </c>
      <c r="C4689" s="503" t="s">
        <v>6545</v>
      </c>
      <c r="D4689" s="512"/>
      <c r="F4689" s="547"/>
      <c r="G4689" s="547">
        <f t="shared" si="148"/>
        <v>0</v>
      </c>
      <c r="H4689" s="547">
        <f t="shared" si="149"/>
        <v>0</v>
      </c>
    </row>
    <row r="4690" spans="1:8" x14ac:dyDescent="0.25">
      <c r="A4690" s="396" t="e">
        <f>"INN."&amp;EIGNIR!$B$3&amp;C4690</f>
        <v>#N/A</v>
      </c>
      <c r="B4690" s="511">
        <f>'Sundurliðun Útlán'!J262</f>
        <v>0</v>
      </c>
      <c r="C4690" s="503" t="s">
        <v>6546</v>
      </c>
      <c r="D4690" s="512"/>
      <c r="F4690" s="547"/>
      <c r="G4690" s="547">
        <f t="shared" si="148"/>
        <v>0</v>
      </c>
      <c r="H4690" s="547">
        <f t="shared" si="149"/>
        <v>0</v>
      </c>
    </row>
    <row r="4691" spans="1:8" x14ac:dyDescent="0.25">
      <c r="A4691" s="396" t="e">
        <f>"INN."&amp;EIGNIR!$B$3&amp;C4691</f>
        <v>#N/A</v>
      </c>
      <c r="B4691" s="511">
        <f>'Sundurliðun Útlán'!J263</f>
        <v>0</v>
      </c>
      <c r="C4691" s="503" t="s">
        <v>6547</v>
      </c>
      <c r="D4691" s="512"/>
      <c r="F4691" s="547"/>
      <c r="G4691" s="547">
        <f t="shared" si="148"/>
        <v>0</v>
      </c>
      <c r="H4691" s="547">
        <f t="shared" si="149"/>
        <v>0</v>
      </c>
    </row>
    <row r="4692" spans="1:8" x14ac:dyDescent="0.25">
      <c r="A4692" s="396" t="e">
        <f>"INN."&amp;EIGNIR!$B$3&amp;C4692</f>
        <v>#N/A</v>
      </c>
      <c r="B4692" s="511">
        <f>'Sundurliðun Útlán'!J264</f>
        <v>0</v>
      </c>
      <c r="C4692" s="503" t="s">
        <v>6548</v>
      </c>
      <c r="D4692" s="512"/>
      <c r="F4692" s="547"/>
      <c r="G4692" s="547">
        <f t="shared" si="148"/>
        <v>0</v>
      </c>
      <c r="H4692" s="547">
        <f t="shared" si="149"/>
        <v>0</v>
      </c>
    </row>
    <row r="4693" spans="1:8" x14ac:dyDescent="0.25">
      <c r="A4693" s="396" t="e">
        <f>"INN."&amp;EIGNIR!$B$3&amp;C4693</f>
        <v>#N/A</v>
      </c>
      <c r="B4693" s="511">
        <f>'Sundurliðun Útlán'!J265</f>
        <v>0</v>
      </c>
      <c r="C4693" s="503" t="s">
        <v>6549</v>
      </c>
      <c r="D4693" s="512"/>
      <c r="F4693" s="547"/>
      <c r="G4693" s="547">
        <f t="shared" si="148"/>
        <v>0</v>
      </c>
      <c r="H4693" s="547">
        <f t="shared" si="149"/>
        <v>0</v>
      </c>
    </row>
    <row r="4694" spans="1:8" x14ac:dyDescent="0.25">
      <c r="A4694" s="396" t="e">
        <f>"INN."&amp;EIGNIR!$B$3&amp;C4694</f>
        <v>#N/A</v>
      </c>
      <c r="B4694" s="511">
        <f>'Sundurliðun Útlán'!J267</f>
        <v>0</v>
      </c>
      <c r="C4694" s="503" t="s">
        <v>6550</v>
      </c>
      <c r="D4694" s="512"/>
      <c r="F4694" s="547"/>
      <c r="G4694" s="547">
        <f t="shared" si="148"/>
        <v>0</v>
      </c>
      <c r="H4694" s="547">
        <f t="shared" si="149"/>
        <v>0</v>
      </c>
    </row>
    <row r="4695" spans="1:8" x14ac:dyDescent="0.25">
      <c r="A4695" s="396" t="e">
        <f>"INN."&amp;EIGNIR!$B$3&amp;C4695</f>
        <v>#N/A</v>
      </c>
      <c r="B4695" s="511">
        <f>'Sundurliðun Útlán'!J270</f>
        <v>0</v>
      </c>
      <c r="C4695" s="503" t="s">
        <v>6551</v>
      </c>
      <c r="D4695" s="512"/>
      <c r="F4695" s="547"/>
      <c r="G4695" s="547">
        <f t="shared" si="148"/>
        <v>0</v>
      </c>
      <c r="H4695" s="547">
        <f t="shared" si="149"/>
        <v>0</v>
      </c>
    </row>
    <row r="4696" spans="1:8" x14ac:dyDescent="0.25">
      <c r="A4696" s="396" t="e">
        <f>"INN."&amp;EIGNIR!$B$3&amp;C4696</f>
        <v>#N/A</v>
      </c>
      <c r="B4696" s="511">
        <f>'Sundurliðun Útlán'!J272</f>
        <v>0</v>
      </c>
      <c r="C4696" s="503" t="s">
        <v>6552</v>
      </c>
      <c r="D4696" s="512"/>
      <c r="F4696" s="547"/>
      <c r="G4696" s="547">
        <f t="shared" si="148"/>
        <v>0</v>
      </c>
      <c r="H4696" s="547">
        <f t="shared" si="149"/>
        <v>0</v>
      </c>
    </row>
    <row r="4697" spans="1:8" x14ac:dyDescent="0.25">
      <c r="A4697" s="396" t="e">
        <f>"INN."&amp;EIGNIR!$B$3&amp;C4697</f>
        <v>#N/A</v>
      </c>
      <c r="B4697" s="511">
        <f>'Sundurliðun Útlán'!J273</f>
        <v>0</v>
      </c>
      <c r="C4697" s="503" t="s">
        <v>6553</v>
      </c>
      <c r="D4697" s="512"/>
      <c r="F4697" s="547"/>
      <c r="G4697" s="547">
        <f t="shared" si="148"/>
        <v>0</v>
      </c>
      <c r="H4697" s="547">
        <f t="shared" si="149"/>
        <v>0</v>
      </c>
    </row>
    <row r="4698" spans="1:8" x14ac:dyDescent="0.25">
      <c r="A4698" s="396" t="e">
        <f>"INN."&amp;EIGNIR!$B$3&amp;C4698</f>
        <v>#N/A</v>
      </c>
      <c r="B4698" s="511">
        <f>'Sundurliðun Útlán'!J275</f>
        <v>0</v>
      </c>
      <c r="C4698" s="503" t="s">
        <v>6554</v>
      </c>
      <c r="D4698" s="512"/>
      <c r="F4698" s="547"/>
      <c r="G4698" s="547">
        <f t="shared" si="148"/>
        <v>0</v>
      </c>
      <c r="H4698" s="547">
        <f t="shared" si="149"/>
        <v>0</v>
      </c>
    </row>
    <row r="4699" spans="1:8" x14ac:dyDescent="0.25">
      <c r="A4699" s="396" t="e">
        <f>"INN."&amp;EIGNIR!$B$3&amp;C4699</f>
        <v>#N/A</v>
      </c>
      <c r="B4699" s="511">
        <f>'Sundurliðun Útlán'!J278</f>
        <v>0</v>
      </c>
      <c r="C4699" s="503" t="s">
        <v>6555</v>
      </c>
      <c r="D4699" s="512"/>
      <c r="F4699" s="547"/>
      <c r="G4699" s="547">
        <f t="shared" si="148"/>
        <v>0</v>
      </c>
      <c r="H4699" s="547">
        <f t="shared" si="149"/>
        <v>0</v>
      </c>
    </row>
    <row r="4700" spans="1:8" x14ac:dyDescent="0.25">
      <c r="A4700" s="396" t="e">
        <f>"INN."&amp;EIGNIR!$B$3&amp;C4700</f>
        <v>#N/A</v>
      </c>
      <c r="B4700" s="511">
        <f>'Sundurliðun Útlán'!J280</f>
        <v>0</v>
      </c>
      <c r="C4700" s="503" t="s">
        <v>6556</v>
      </c>
      <c r="D4700" s="512"/>
      <c r="F4700" s="547"/>
      <c r="G4700" s="547">
        <f t="shared" si="148"/>
        <v>0</v>
      </c>
      <c r="H4700" s="547">
        <f t="shared" si="149"/>
        <v>0</v>
      </c>
    </row>
    <row r="4701" spans="1:8" x14ac:dyDescent="0.25">
      <c r="A4701" s="396" t="e">
        <f>"INN."&amp;EIGNIR!$B$3&amp;C4701</f>
        <v>#N/A</v>
      </c>
      <c r="B4701" s="511">
        <f>'Sundurliðun Útlán'!J281</f>
        <v>0</v>
      </c>
      <c r="C4701" s="503" t="s">
        <v>6557</v>
      </c>
      <c r="D4701" s="512"/>
      <c r="F4701" s="547"/>
      <c r="G4701" s="547">
        <f t="shared" si="148"/>
        <v>0</v>
      </c>
      <c r="H4701" s="547">
        <f t="shared" si="149"/>
        <v>0</v>
      </c>
    </row>
    <row r="4702" spans="1:8" x14ac:dyDescent="0.25">
      <c r="A4702" s="396" t="e">
        <f>"INN."&amp;EIGNIR!$B$3&amp;C4702</f>
        <v>#N/A</v>
      </c>
      <c r="B4702" s="511">
        <f>'Sundurliðun Útlán'!J283</f>
        <v>0</v>
      </c>
      <c r="C4702" s="503" t="s">
        <v>6558</v>
      </c>
      <c r="D4702" s="512"/>
      <c r="F4702" s="547"/>
      <c r="G4702" s="547">
        <f t="shared" si="148"/>
        <v>0</v>
      </c>
      <c r="H4702" s="547">
        <f t="shared" si="149"/>
        <v>0</v>
      </c>
    </row>
    <row r="4703" spans="1:8" x14ac:dyDescent="0.25">
      <c r="A4703" s="396" t="e">
        <f>"INN."&amp;EIGNIR!$B$3&amp;C4703</f>
        <v>#N/A</v>
      </c>
      <c r="B4703" s="511">
        <f>'Sundurliðun Útlán'!J286</f>
        <v>0</v>
      </c>
      <c r="C4703" s="503" t="s">
        <v>6559</v>
      </c>
      <c r="D4703" s="512"/>
      <c r="F4703" s="547"/>
      <c r="G4703" s="547">
        <f t="shared" si="148"/>
        <v>0</v>
      </c>
      <c r="H4703" s="547">
        <f t="shared" si="149"/>
        <v>0</v>
      </c>
    </row>
    <row r="4704" spans="1:8" x14ac:dyDescent="0.25">
      <c r="A4704" s="396" t="e">
        <f>"INN."&amp;EIGNIR!$B$3&amp;C4704</f>
        <v>#N/A</v>
      </c>
      <c r="B4704" s="511">
        <f>'Sundurliðun Útlán'!J288</f>
        <v>0</v>
      </c>
      <c r="C4704" s="503" t="s">
        <v>6560</v>
      </c>
      <c r="D4704" s="512"/>
      <c r="F4704" s="547"/>
      <c r="G4704" s="547">
        <f t="shared" si="148"/>
        <v>0</v>
      </c>
      <c r="H4704" s="547">
        <f t="shared" si="149"/>
        <v>0</v>
      </c>
    </row>
    <row r="4705" spans="1:8" x14ac:dyDescent="0.25">
      <c r="A4705" s="396" t="e">
        <f>"INN."&amp;EIGNIR!$B$3&amp;C4705</f>
        <v>#N/A</v>
      </c>
      <c r="B4705" s="511">
        <f>'Sundurliðun Útlán'!J289</f>
        <v>0</v>
      </c>
      <c r="C4705" s="503" t="s">
        <v>6561</v>
      </c>
      <c r="D4705" s="512"/>
      <c r="F4705" s="547"/>
      <c r="G4705" s="547">
        <f t="shared" si="148"/>
        <v>0</v>
      </c>
      <c r="H4705" s="547">
        <f t="shared" si="149"/>
        <v>0</v>
      </c>
    </row>
    <row r="4706" spans="1:8" x14ac:dyDescent="0.25">
      <c r="A4706" s="396" t="e">
        <f>"INN."&amp;EIGNIR!$B$3&amp;C4706</f>
        <v>#N/A</v>
      </c>
      <c r="B4706" s="511">
        <f>'Sundurliðun Útlán'!J291</f>
        <v>0</v>
      </c>
      <c r="C4706" s="503" t="s">
        <v>6562</v>
      </c>
      <c r="D4706" s="512"/>
      <c r="F4706" s="547"/>
      <c r="G4706" s="547">
        <f t="shared" si="148"/>
        <v>0</v>
      </c>
      <c r="H4706" s="547">
        <f t="shared" si="149"/>
        <v>0</v>
      </c>
    </row>
    <row r="4707" spans="1:8" x14ac:dyDescent="0.25">
      <c r="A4707" s="396" t="e">
        <f>"INN."&amp;EIGNIR!$B$3&amp;C4707</f>
        <v>#N/A</v>
      </c>
      <c r="B4707" s="511">
        <f>'Sundurliðun Útlán'!J293</f>
        <v>0</v>
      </c>
      <c r="C4707" s="503" t="s">
        <v>11826</v>
      </c>
      <c r="D4707" s="512"/>
      <c r="F4707" s="547"/>
      <c r="G4707" s="547">
        <f t="shared" si="148"/>
        <v>0</v>
      </c>
      <c r="H4707" s="547">
        <f t="shared" si="149"/>
        <v>0</v>
      </c>
    </row>
    <row r="4708" spans="1:8" x14ac:dyDescent="0.25">
      <c r="A4708" s="396" t="e">
        <f>"INN."&amp;EIGNIR!$B$3&amp;C4708</f>
        <v>#N/A</v>
      </c>
      <c r="B4708" s="511">
        <f>'Sundurliðun Útlán'!J294</f>
        <v>0</v>
      </c>
      <c r="C4708" s="503" t="s">
        <v>6563</v>
      </c>
      <c r="D4708" s="512"/>
      <c r="F4708" s="547"/>
      <c r="G4708" s="547">
        <f t="shared" si="148"/>
        <v>0</v>
      </c>
      <c r="H4708" s="547">
        <f t="shared" si="149"/>
        <v>0</v>
      </c>
    </row>
    <row r="4709" spans="1:8" x14ac:dyDescent="0.25">
      <c r="A4709" s="396" t="e">
        <f>"INN."&amp;EIGNIR!$B$3&amp;C4709</f>
        <v>#N/A</v>
      </c>
      <c r="B4709" s="511">
        <f>'Sundurliðun Útlán'!J295</f>
        <v>0</v>
      </c>
      <c r="C4709" s="503" t="s">
        <v>6564</v>
      </c>
      <c r="D4709" s="512"/>
      <c r="F4709" s="547"/>
      <c r="G4709" s="547">
        <f t="shared" si="148"/>
        <v>0</v>
      </c>
      <c r="H4709" s="547">
        <f t="shared" si="149"/>
        <v>0</v>
      </c>
    </row>
    <row r="4710" spans="1:8" x14ac:dyDescent="0.25">
      <c r="A4710" s="396" t="e">
        <f>"INN."&amp;EIGNIR!$B$3&amp;C4710</f>
        <v>#N/A</v>
      </c>
      <c r="B4710" s="511">
        <f>'Sundurliðun Útlán'!J296</f>
        <v>0</v>
      </c>
      <c r="C4710" s="503" t="s">
        <v>6565</v>
      </c>
      <c r="D4710" s="512"/>
      <c r="F4710" s="547"/>
      <c r="G4710" s="547">
        <f t="shared" si="148"/>
        <v>0</v>
      </c>
      <c r="H4710" s="547">
        <f t="shared" si="149"/>
        <v>0</v>
      </c>
    </row>
    <row r="4711" spans="1:8" x14ac:dyDescent="0.25">
      <c r="A4711" s="396" t="e">
        <f>"INN."&amp;EIGNIR!$B$3&amp;C4711</f>
        <v>#N/A</v>
      </c>
      <c r="B4711" s="511">
        <f>'Sundurliðun Útlán'!K5</f>
        <v>0</v>
      </c>
      <c r="C4711" s="503" t="s">
        <v>6566</v>
      </c>
      <c r="D4711" s="512" t="s">
        <v>6567</v>
      </c>
      <c r="F4711" s="547"/>
      <c r="G4711" s="547">
        <f t="shared" si="148"/>
        <v>0</v>
      </c>
      <c r="H4711" s="547">
        <f t="shared" si="149"/>
        <v>0</v>
      </c>
    </row>
    <row r="4712" spans="1:8" x14ac:dyDescent="0.25">
      <c r="A4712" s="396" t="e">
        <f>"INN."&amp;EIGNIR!$B$3&amp;C4712</f>
        <v>#N/A</v>
      </c>
      <c r="B4712" s="511">
        <f>'Sundurliðun Útlán'!K6</f>
        <v>0</v>
      </c>
      <c r="C4712" s="503" t="s">
        <v>6568</v>
      </c>
      <c r="D4712" s="512"/>
      <c r="F4712" s="547"/>
      <c r="G4712" s="547">
        <f t="shared" si="148"/>
        <v>0</v>
      </c>
      <c r="H4712" s="547">
        <f t="shared" si="149"/>
        <v>0</v>
      </c>
    </row>
    <row r="4713" spans="1:8" x14ac:dyDescent="0.25">
      <c r="A4713" s="396" t="e">
        <f>"INN."&amp;EIGNIR!$B$3&amp;C4713</f>
        <v>#N/A</v>
      </c>
      <c r="B4713" s="511">
        <f>'Sundurliðun Útlán'!K7</f>
        <v>0</v>
      </c>
      <c r="C4713" s="503" t="s">
        <v>6569</v>
      </c>
      <c r="D4713" s="512"/>
      <c r="F4713" s="547"/>
      <c r="G4713" s="547">
        <f t="shared" si="148"/>
        <v>0</v>
      </c>
      <c r="H4713" s="547">
        <f t="shared" si="149"/>
        <v>0</v>
      </c>
    </row>
    <row r="4714" spans="1:8" x14ac:dyDescent="0.25">
      <c r="A4714" s="396" t="e">
        <f>"INN."&amp;EIGNIR!$B$3&amp;C4714</f>
        <v>#N/A</v>
      </c>
      <c r="B4714" s="511">
        <f>'Sundurliðun Útlán'!K8</f>
        <v>0</v>
      </c>
      <c r="C4714" s="503" t="s">
        <v>6570</v>
      </c>
      <c r="D4714" s="512"/>
      <c r="F4714" s="547"/>
      <c r="G4714" s="547">
        <f t="shared" si="148"/>
        <v>0</v>
      </c>
      <c r="H4714" s="547">
        <f t="shared" si="149"/>
        <v>0</v>
      </c>
    </row>
    <row r="4715" spans="1:8" x14ac:dyDescent="0.25">
      <c r="A4715" s="396" t="e">
        <f>"INN."&amp;EIGNIR!$B$3&amp;C4715</f>
        <v>#N/A</v>
      </c>
      <c r="B4715" s="511">
        <f>'Sundurliðun Útlán'!K9</f>
        <v>0</v>
      </c>
      <c r="C4715" s="503" t="s">
        <v>6571</v>
      </c>
      <c r="D4715" s="512"/>
      <c r="F4715" s="547"/>
      <c r="G4715" s="547">
        <f t="shared" si="148"/>
        <v>0</v>
      </c>
      <c r="H4715" s="547">
        <f t="shared" si="149"/>
        <v>0</v>
      </c>
    </row>
    <row r="4716" spans="1:8" x14ac:dyDescent="0.25">
      <c r="A4716" s="396" t="e">
        <f>"INN."&amp;EIGNIR!$B$3&amp;C4716</f>
        <v>#N/A</v>
      </c>
      <c r="B4716" s="511">
        <f>'Sundurliðun Útlán'!K10</f>
        <v>0</v>
      </c>
      <c r="C4716" s="503" t="s">
        <v>6572</v>
      </c>
      <c r="D4716" s="512"/>
      <c r="F4716" s="547"/>
      <c r="G4716" s="547">
        <f t="shared" si="148"/>
        <v>0</v>
      </c>
      <c r="H4716" s="547">
        <f t="shared" si="149"/>
        <v>0</v>
      </c>
    </row>
    <row r="4717" spans="1:8" x14ac:dyDescent="0.25">
      <c r="A4717" s="396" t="e">
        <f>"INN."&amp;EIGNIR!$B$3&amp;C4717</f>
        <v>#N/A</v>
      </c>
      <c r="B4717" s="511">
        <f>'Sundurliðun Útlán'!K11</f>
        <v>0</v>
      </c>
      <c r="C4717" s="503" t="s">
        <v>6573</v>
      </c>
      <c r="D4717" s="512"/>
      <c r="F4717" s="547"/>
      <c r="G4717" s="547">
        <f t="shared" si="148"/>
        <v>0</v>
      </c>
      <c r="H4717" s="547">
        <f t="shared" si="149"/>
        <v>0</v>
      </c>
    </row>
    <row r="4718" spans="1:8" x14ac:dyDescent="0.25">
      <c r="A4718" s="396" t="e">
        <f>"INN."&amp;EIGNIR!$B$3&amp;C4718</f>
        <v>#N/A</v>
      </c>
      <c r="B4718" s="511">
        <f>'Sundurliðun Útlán'!K12</f>
        <v>0</v>
      </c>
      <c r="C4718" s="503" t="s">
        <v>6574</v>
      </c>
      <c r="D4718" s="512"/>
      <c r="F4718" s="547"/>
      <c r="G4718" s="547">
        <f t="shared" si="148"/>
        <v>0</v>
      </c>
      <c r="H4718" s="547">
        <f t="shared" si="149"/>
        <v>0</v>
      </c>
    </row>
    <row r="4719" spans="1:8" x14ac:dyDescent="0.25">
      <c r="A4719" s="396" t="e">
        <f>"INN."&amp;EIGNIR!$B$3&amp;C4719</f>
        <v>#N/A</v>
      </c>
      <c r="B4719" s="511">
        <f>'Sundurliðun Útlán'!K26</f>
        <v>0</v>
      </c>
      <c r="C4719" s="503" t="s">
        <v>6575</v>
      </c>
      <c r="D4719" s="512"/>
      <c r="F4719" s="547"/>
      <c r="G4719" s="547">
        <f t="shared" si="148"/>
        <v>0</v>
      </c>
      <c r="H4719" s="547">
        <f t="shared" si="149"/>
        <v>0</v>
      </c>
    </row>
    <row r="4720" spans="1:8" x14ac:dyDescent="0.25">
      <c r="A4720" s="396" t="e">
        <f>"INN."&amp;EIGNIR!$B$3&amp;C4720</f>
        <v>#N/A</v>
      </c>
      <c r="B4720" s="511">
        <f>'Sundurliðun Útlán'!K27</f>
        <v>0</v>
      </c>
      <c r="C4720" s="503" t="s">
        <v>6576</v>
      </c>
      <c r="D4720" s="512"/>
      <c r="F4720" s="547"/>
      <c r="G4720" s="547">
        <f t="shared" si="148"/>
        <v>0</v>
      </c>
      <c r="H4720" s="547">
        <f t="shared" si="149"/>
        <v>0</v>
      </c>
    </row>
    <row r="4721" spans="1:8" x14ac:dyDescent="0.25">
      <c r="A4721" s="396" t="e">
        <f>"INN."&amp;EIGNIR!$B$3&amp;C4721</f>
        <v>#N/A</v>
      </c>
      <c r="B4721" s="511">
        <f>'Sundurliðun Útlán'!K28</f>
        <v>0</v>
      </c>
      <c r="C4721" s="503" t="s">
        <v>6577</v>
      </c>
      <c r="D4721" s="512"/>
      <c r="F4721" s="547"/>
      <c r="G4721" s="547">
        <f t="shared" si="148"/>
        <v>0</v>
      </c>
      <c r="H4721" s="547">
        <f t="shared" si="149"/>
        <v>0</v>
      </c>
    </row>
    <row r="4722" spans="1:8" x14ac:dyDescent="0.25">
      <c r="A4722" s="396" t="e">
        <f>"INN."&amp;EIGNIR!$B$3&amp;C4722</f>
        <v>#N/A</v>
      </c>
      <c r="B4722" s="511">
        <f>'Sundurliðun Útlán'!K29</f>
        <v>0</v>
      </c>
      <c r="C4722" s="503" t="s">
        <v>6578</v>
      </c>
      <c r="D4722" s="512"/>
      <c r="F4722" s="547"/>
      <c r="G4722" s="547">
        <f t="shared" si="148"/>
        <v>0</v>
      </c>
      <c r="H4722" s="547">
        <f t="shared" si="149"/>
        <v>0</v>
      </c>
    </row>
    <row r="4723" spans="1:8" x14ac:dyDescent="0.25">
      <c r="A4723" s="396" t="e">
        <f>"INN."&amp;EIGNIR!$B$3&amp;C4723</f>
        <v>#N/A</v>
      </c>
      <c r="B4723" s="511">
        <f>'Sundurliðun Útlán'!K30</f>
        <v>0</v>
      </c>
      <c r="C4723" s="503" t="s">
        <v>6579</v>
      </c>
      <c r="D4723" s="512"/>
      <c r="F4723" s="547"/>
      <c r="G4723" s="547">
        <f t="shared" si="148"/>
        <v>0</v>
      </c>
      <c r="H4723" s="547">
        <f t="shared" si="149"/>
        <v>0</v>
      </c>
    </row>
    <row r="4724" spans="1:8" x14ac:dyDescent="0.25">
      <c r="A4724" s="396" t="e">
        <f>"INN."&amp;EIGNIR!$B$3&amp;C4724</f>
        <v>#N/A</v>
      </c>
      <c r="B4724" s="511">
        <f>'Sundurliðun Útlán'!K31</f>
        <v>0</v>
      </c>
      <c r="C4724" s="503" t="s">
        <v>6580</v>
      </c>
      <c r="D4724" s="512"/>
      <c r="F4724" s="547"/>
      <c r="G4724" s="547">
        <f t="shared" si="148"/>
        <v>0</v>
      </c>
      <c r="H4724" s="547">
        <f t="shared" si="149"/>
        <v>0</v>
      </c>
    </row>
    <row r="4725" spans="1:8" x14ac:dyDescent="0.25">
      <c r="A4725" s="396" t="e">
        <f>"INN."&amp;EIGNIR!$B$3&amp;C4725</f>
        <v>#N/A</v>
      </c>
      <c r="B4725" s="511">
        <f>'Sundurliðun Útlán'!K32</f>
        <v>0</v>
      </c>
      <c r="C4725" s="503" t="s">
        <v>6581</v>
      </c>
      <c r="D4725" s="512"/>
      <c r="F4725" s="547"/>
      <c r="G4725" s="547">
        <f t="shared" si="148"/>
        <v>0</v>
      </c>
      <c r="H4725" s="547">
        <f t="shared" si="149"/>
        <v>0</v>
      </c>
    </row>
    <row r="4726" spans="1:8" x14ac:dyDescent="0.25">
      <c r="A4726" s="396" t="e">
        <f>"INN."&amp;EIGNIR!$B$3&amp;C4726</f>
        <v>#N/A</v>
      </c>
      <c r="B4726" s="511">
        <f>'Sundurliðun Útlán'!K33</f>
        <v>0</v>
      </c>
      <c r="C4726" s="503" t="s">
        <v>6582</v>
      </c>
      <c r="D4726" s="512"/>
      <c r="F4726" s="547"/>
      <c r="G4726" s="547">
        <f t="shared" si="148"/>
        <v>0</v>
      </c>
      <c r="H4726" s="547">
        <f t="shared" si="149"/>
        <v>0</v>
      </c>
    </row>
    <row r="4727" spans="1:8" x14ac:dyDescent="0.25">
      <c r="A4727" s="396" t="e">
        <f>"INN."&amp;EIGNIR!$B$3&amp;C4727</f>
        <v>#N/A</v>
      </c>
      <c r="B4727" s="511">
        <f>'Sundurliðun Útlán'!K34</f>
        <v>0</v>
      </c>
      <c r="C4727" s="503" t="s">
        <v>6583</v>
      </c>
      <c r="D4727" s="512"/>
      <c r="F4727" s="547"/>
      <c r="G4727" s="547">
        <f t="shared" si="148"/>
        <v>0</v>
      </c>
      <c r="H4727" s="547">
        <f t="shared" si="149"/>
        <v>0</v>
      </c>
    </row>
    <row r="4728" spans="1:8" x14ac:dyDescent="0.25">
      <c r="A4728" s="396" t="e">
        <f>"INN."&amp;EIGNIR!$B$3&amp;C4728</f>
        <v>#N/A</v>
      </c>
      <c r="B4728" s="511">
        <f>'Sundurliðun Útlán'!K35</f>
        <v>0</v>
      </c>
      <c r="C4728" s="503" t="s">
        <v>6584</v>
      </c>
      <c r="D4728" s="512"/>
      <c r="F4728" s="547"/>
      <c r="G4728" s="547">
        <f t="shared" si="148"/>
        <v>0</v>
      </c>
      <c r="H4728" s="547">
        <f t="shared" si="149"/>
        <v>0</v>
      </c>
    </row>
    <row r="4729" spans="1:8" x14ac:dyDescent="0.25">
      <c r="A4729" s="396" t="e">
        <f>"INN."&amp;EIGNIR!$B$3&amp;C4729</f>
        <v>#N/A</v>
      </c>
      <c r="B4729" s="511">
        <f>'Sundurliðun Útlán'!K36</f>
        <v>0</v>
      </c>
      <c r="C4729" s="503" t="s">
        <v>6585</v>
      </c>
      <c r="D4729" s="512"/>
      <c r="F4729" s="547"/>
      <c r="G4729" s="547">
        <f t="shared" si="148"/>
        <v>0</v>
      </c>
      <c r="H4729" s="547">
        <f t="shared" si="149"/>
        <v>0</v>
      </c>
    </row>
    <row r="4730" spans="1:8" x14ac:dyDescent="0.25">
      <c r="A4730" s="396" t="e">
        <f>"INN."&amp;EIGNIR!$B$3&amp;C4730</f>
        <v>#N/A</v>
      </c>
      <c r="B4730" s="511">
        <f>'Sundurliðun Útlán'!K37</f>
        <v>0</v>
      </c>
      <c r="C4730" s="503" t="s">
        <v>6586</v>
      </c>
      <c r="D4730" s="512"/>
      <c r="F4730" s="547"/>
      <c r="G4730" s="547">
        <f t="shared" si="148"/>
        <v>0</v>
      </c>
      <c r="H4730" s="547">
        <f t="shared" si="149"/>
        <v>0</v>
      </c>
    </row>
    <row r="4731" spans="1:8" x14ac:dyDescent="0.25">
      <c r="A4731" s="396" t="e">
        <f>"INN."&amp;EIGNIR!$B$3&amp;C4731</f>
        <v>#N/A</v>
      </c>
      <c r="B4731" s="511">
        <f>'Sundurliðun Útlán'!K38</f>
        <v>0</v>
      </c>
      <c r="C4731" s="503" t="s">
        <v>6587</v>
      </c>
      <c r="D4731" s="512"/>
      <c r="F4731" s="547"/>
      <c r="G4731" s="547">
        <f t="shared" si="148"/>
        <v>0</v>
      </c>
      <c r="H4731" s="547">
        <f t="shared" si="149"/>
        <v>0</v>
      </c>
    </row>
    <row r="4732" spans="1:8" x14ac:dyDescent="0.25">
      <c r="A4732" s="396" t="e">
        <f>"INN."&amp;EIGNIR!$B$3&amp;C4732</f>
        <v>#N/A</v>
      </c>
      <c r="B4732" s="511">
        <f>'Sundurliðun Útlán'!K39</f>
        <v>0</v>
      </c>
      <c r="C4732" s="503" t="s">
        <v>6588</v>
      </c>
      <c r="D4732" s="512"/>
      <c r="F4732" s="547"/>
      <c r="G4732" s="547">
        <f t="shared" si="148"/>
        <v>0</v>
      </c>
      <c r="H4732" s="547">
        <f t="shared" si="149"/>
        <v>0</v>
      </c>
    </row>
    <row r="4733" spans="1:8" x14ac:dyDescent="0.25">
      <c r="A4733" s="396" t="e">
        <f>"INN."&amp;EIGNIR!$B$3&amp;C4733</f>
        <v>#N/A</v>
      </c>
      <c r="B4733" s="511">
        <f>'Sundurliðun Útlán'!K40</f>
        <v>0</v>
      </c>
      <c r="C4733" s="503" t="s">
        <v>6589</v>
      </c>
      <c r="D4733" s="512"/>
      <c r="F4733" s="547"/>
      <c r="G4733" s="547">
        <f t="shared" ref="G4733:G4796" si="150">+F4733-B4733</f>
        <v>0</v>
      </c>
      <c r="H4733" s="547">
        <f t="shared" si="149"/>
        <v>0</v>
      </c>
    </row>
    <row r="4734" spans="1:8" x14ac:dyDescent="0.25">
      <c r="A4734" s="396" t="e">
        <f>"INN."&amp;EIGNIR!$B$3&amp;C4734</f>
        <v>#N/A</v>
      </c>
      <c r="B4734" s="511">
        <f>'Sundurliðun Útlán'!K41</f>
        <v>0</v>
      </c>
      <c r="C4734" s="503" t="s">
        <v>6590</v>
      </c>
      <c r="D4734" s="512"/>
      <c r="F4734" s="547"/>
      <c r="G4734" s="547">
        <f t="shared" si="150"/>
        <v>0</v>
      </c>
      <c r="H4734" s="547">
        <f t="shared" ref="H4734:H4797" si="151">+ABS(G4734)</f>
        <v>0</v>
      </c>
    </row>
    <row r="4735" spans="1:8" x14ac:dyDescent="0.25">
      <c r="A4735" s="396" t="e">
        <f>"INN."&amp;EIGNIR!$B$3&amp;C4735</f>
        <v>#N/A</v>
      </c>
      <c r="B4735" s="511">
        <f>'Sundurliðun Útlán'!K42</f>
        <v>0</v>
      </c>
      <c r="C4735" s="503" t="s">
        <v>6591</v>
      </c>
      <c r="D4735" s="512"/>
      <c r="F4735" s="547"/>
      <c r="G4735" s="547">
        <f t="shared" si="150"/>
        <v>0</v>
      </c>
      <c r="H4735" s="547">
        <f t="shared" si="151"/>
        <v>0</v>
      </c>
    </row>
    <row r="4736" spans="1:8" x14ac:dyDescent="0.25">
      <c r="A4736" s="396" t="e">
        <f>"INN."&amp;EIGNIR!$B$3&amp;C4736</f>
        <v>#N/A</v>
      </c>
      <c r="B4736" s="511">
        <f>'Sundurliðun Útlán'!K43</f>
        <v>0</v>
      </c>
      <c r="C4736" s="503" t="s">
        <v>6592</v>
      </c>
      <c r="D4736" s="512"/>
      <c r="F4736" s="547"/>
      <c r="G4736" s="547">
        <f t="shared" si="150"/>
        <v>0</v>
      </c>
      <c r="H4736" s="547">
        <f t="shared" si="151"/>
        <v>0</v>
      </c>
    </row>
    <row r="4737" spans="1:8" x14ac:dyDescent="0.25">
      <c r="A4737" s="396" t="e">
        <f>"INN."&amp;EIGNIR!$B$3&amp;C4737</f>
        <v>#N/A</v>
      </c>
      <c r="B4737" s="511">
        <f>'Sundurliðun Útlán'!K57</f>
        <v>0</v>
      </c>
      <c r="C4737" s="503" t="s">
        <v>6593</v>
      </c>
      <c r="D4737" s="512"/>
      <c r="F4737" s="547"/>
      <c r="G4737" s="547">
        <f t="shared" si="150"/>
        <v>0</v>
      </c>
      <c r="H4737" s="547">
        <f t="shared" si="151"/>
        <v>0</v>
      </c>
    </row>
    <row r="4738" spans="1:8" x14ac:dyDescent="0.25">
      <c r="A4738" s="396" t="e">
        <f>"INN."&amp;EIGNIR!$B$3&amp;C4738</f>
        <v>#N/A</v>
      </c>
      <c r="B4738" s="511">
        <f>'Sundurliðun Útlán'!K58</f>
        <v>0</v>
      </c>
      <c r="C4738" s="503" t="s">
        <v>6594</v>
      </c>
      <c r="D4738" s="512"/>
      <c r="F4738" s="547"/>
      <c r="G4738" s="547">
        <f t="shared" si="150"/>
        <v>0</v>
      </c>
      <c r="H4738" s="547">
        <f t="shared" si="151"/>
        <v>0</v>
      </c>
    </row>
    <row r="4739" spans="1:8" x14ac:dyDescent="0.25">
      <c r="A4739" s="396" t="e">
        <f>"INN."&amp;EIGNIR!$B$3&amp;C4739</f>
        <v>#N/A</v>
      </c>
      <c r="B4739" s="511">
        <f>'Sundurliðun Útlán'!K59</f>
        <v>0</v>
      </c>
      <c r="C4739" s="503" t="s">
        <v>6595</v>
      </c>
      <c r="D4739" s="512"/>
      <c r="F4739" s="547"/>
      <c r="G4739" s="547">
        <f t="shared" si="150"/>
        <v>0</v>
      </c>
      <c r="H4739" s="547">
        <f t="shared" si="151"/>
        <v>0</v>
      </c>
    </row>
    <row r="4740" spans="1:8" x14ac:dyDescent="0.25">
      <c r="A4740" s="396" t="e">
        <f>"INN."&amp;EIGNIR!$B$3&amp;C4740</f>
        <v>#N/A</v>
      </c>
      <c r="B4740" s="511">
        <f>'Sundurliðun Útlán'!K60</f>
        <v>0</v>
      </c>
      <c r="C4740" s="503" t="s">
        <v>6596</v>
      </c>
      <c r="D4740" s="512"/>
      <c r="F4740" s="547"/>
      <c r="G4740" s="547">
        <f t="shared" si="150"/>
        <v>0</v>
      </c>
      <c r="H4740" s="547">
        <f t="shared" si="151"/>
        <v>0</v>
      </c>
    </row>
    <row r="4741" spans="1:8" x14ac:dyDescent="0.25">
      <c r="A4741" s="396" t="e">
        <f>"INN."&amp;EIGNIR!$B$3&amp;C4741</f>
        <v>#N/A</v>
      </c>
      <c r="B4741" s="511">
        <f>'Sundurliðun Útlán'!K61</f>
        <v>0</v>
      </c>
      <c r="C4741" s="503" t="s">
        <v>6597</v>
      </c>
      <c r="D4741" s="512"/>
      <c r="F4741" s="547"/>
      <c r="G4741" s="547">
        <f t="shared" si="150"/>
        <v>0</v>
      </c>
      <c r="H4741" s="547">
        <f t="shared" si="151"/>
        <v>0</v>
      </c>
    </row>
    <row r="4742" spans="1:8" x14ac:dyDescent="0.25">
      <c r="A4742" s="396" t="e">
        <f>"INN."&amp;EIGNIR!$B$3&amp;C4742</f>
        <v>#N/A</v>
      </c>
      <c r="B4742" s="511">
        <f>'Sundurliðun Útlán'!K62</f>
        <v>0</v>
      </c>
      <c r="C4742" s="503" t="s">
        <v>6598</v>
      </c>
      <c r="D4742" s="512"/>
      <c r="F4742" s="547"/>
      <c r="G4742" s="547">
        <f t="shared" si="150"/>
        <v>0</v>
      </c>
      <c r="H4742" s="547">
        <f t="shared" si="151"/>
        <v>0</v>
      </c>
    </row>
    <row r="4743" spans="1:8" x14ac:dyDescent="0.25">
      <c r="A4743" s="396" t="e">
        <f>"INN."&amp;EIGNIR!$B$3&amp;C4743</f>
        <v>#N/A</v>
      </c>
      <c r="B4743" s="511">
        <f>'Sundurliðun Útlán'!K63</f>
        <v>0</v>
      </c>
      <c r="C4743" s="503" t="s">
        <v>6599</v>
      </c>
      <c r="D4743" s="512"/>
      <c r="F4743" s="547"/>
      <c r="G4743" s="547">
        <f t="shared" si="150"/>
        <v>0</v>
      </c>
      <c r="H4743" s="547">
        <f t="shared" si="151"/>
        <v>0</v>
      </c>
    </row>
    <row r="4744" spans="1:8" x14ac:dyDescent="0.25">
      <c r="A4744" s="396" t="e">
        <f>"INN."&amp;EIGNIR!$B$3&amp;C4744</f>
        <v>#N/A</v>
      </c>
      <c r="B4744" s="511">
        <f>'Sundurliðun Útlán'!K64</f>
        <v>0</v>
      </c>
      <c r="C4744" s="503" t="s">
        <v>6600</v>
      </c>
      <c r="D4744" s="512"/>
      <c r="F4744" s="547"/>
      <c r="G4744" s="547">
        <f t="shared" si="150"/>
        <v>0</v>
      </c>
      <c r="H4744" s="547">
        <f t="shared" si="151"/>
        <v>0</v>
      </c>
    </row>
    <row r="4745" spans="1:8" x14ac:dyDescent="0.25">
      <c r="A4745" s="396" t="e">
        <f>"INN."&amp;EIGNIR!$B$3&amp;C4745</f>
        <v>#N/A</v>
      </c>
      <c r="B4745" s="511">
        <f>'Sundurliðun Útlán'!K65</f>
        <v>0</v>
      </c>
      <c r="C4745" s="503" t="s">
        <v>6601</v>
      </c>
      <c r="D4745" s="512"/>
      <c r="F4745" s="547"/>
      <c r="G4745" s="547">
        <f t="shared" si="150"/>
        <v>0</v>
      </c>
      <c r="H4745" s="547">
        <f t="shared" si="151"/>
        <v>0</v>
      </c>
    </row>
    <row r="4746" spans="1:8" x14ac:dyDescent="0.25">
      <c r="A4746" s="396" t="e">
        <f>"INN."&amp;EIGNIR!$B$3&amp;C4746</f>
        <v>#N/A</v>
      </c>
      <c r="B4746" s="511">
        <f>'Sundurliðun Útlán'!K66</f>
        <v>0</v>
      </c>
      <c r="C4746" s="503" t="s">
        <v>6602</v>
      </c>
      <c r="D4746" s="512"/>
      <c r="F4746" s="547"/>
      <c r="G4746" s="547">
        <f t="shared" si="150"/>
        <v>0</v>
      </c>
      <c r="H4746" s="547">
        <f t="shared" si="151"/>
        <v>0</v>
      </c>
    </row>
    <row r="4747" spans="1:8" x14ac:dyDescent="0.25">
      <c r="A4747" s="396" t="e">
        <f>"INN."&amp;EIGNIR!$B$3&amp;C4747</f>
        <v>#N/A</v>
      </c>
      <c r="B4747" s="511">
        <f>'Sundurliðun Útlán'!K67</f>
        <v>0</v>
      </c>
      <c r="C4747" s="503" t="s">
        <v>6603</v>
      </c>
      <c r="D4747" s="512"/>
      <c r="F4747" s="547"/>
      <c r="G4747" s="547">
        <f t="shared" si="150"/>
        <v>0</v>
      </c>
      <c r="H4747" s="547">
        <f t="shared" si="151"/>
        <v>0</v>
      </c>
    </row>
    <row r="4748" spans="1:8" x14ac:dyDescent="0.25">
      <c r="A4748" s="396" t="e">
        <f>"INN."&amp;EIGNIR!$B$3&amp;C4748</f>
        <v>#N/A</v>
      </c>
      <c r="B4748" s="511">
        <f>'Sundurliðun Útlán'!K68</f>
        <v>0</v>
      </c>
      <c r="C4748" s="503" t="s">
        <v>6604</v>
      </c>
      <c r="D4748" s="512"/>
      <c r="F4748" s="547"/>
      <c r="G4748" s="547">
        <f t="shared" si="150"/>
        <v>0</v>
      </c>
      <c r="H4748" s="547">
        <f t="shared" si="151"/>
        <v>0</v>
      </c>
    </row>
    <row r="4749" spans="1:8" x14ac:dyDescent="0.25">
      <c r="A4749" s="396" t="e">
        <f>"INN."&amp;EIGNIR!$B$3&amp;C4749</f>
        <v>#N/A</v>
      </c>
      <c r="B4749" s="511">
        <f>'Sundurliðun Útlán'!K69</f>
        <v>0</v>
      </c>
      <c r="C4749" s="503" t="s">
        <v>6605</v>
      </c>
      <c r="D4749" s="512"/>
      <c r="F4749" s="547"/>
      <c r="G4749" s="547">
        <f t="shared" si="150"/>
        <v>0</v>
      </c>
      <c r="H4749" s="547">
        <f t="shared" si="151"/>
        <v>0</v>
      </c>
    </row>
    <row r="4750" spans="1:8" x14ac:dyDescent="0.25">
      <c r="A4750" s="396" t="e">
        <f>"INN."&amp;EIGNIR!$B$3&amp;C4750</f>
        <v>#N/A</v>
      </c>
      <c r="B4750" s="511">
        <f>'Sundurliðun Útlán'!K70</f>
        <v>0</v>
      </c>
      <c r="C4750" s="503" t="s">
        <v>6606</v>
      </c>
      <c r="D4750" s="512"/>
      <c r="F4750" s="547"/>
      <c r="G4750" s="547">
        <f t="shared" si="150"/>
        <v>0</v>
      </c>
      <c r="H4750" s="547">
        <f t="shared" si="151"/>
        <v>0</v>
      </c>
    </row>
    <row r="4751" spans="1:8" x14ac:dyDescent="0.25">
      <c r="A4751" s="396" t="e">
        <f>"INN."&amp;EIGNIR!$B$3&amp;C4751</f>
        <v>#N/A</v>
      </c>
      <c r="B4751" s="511">
        <f>'Sundurliðun Útlán'!K71</f>
        <v>0</v>
      </c>
      <c r="C4751" s="503" t="s">
        <v>6607</v>
      </c>
      <c r="D4751" s="512"/>
      <c r="F4751" s="547"/>
      <c r="G4751" s="547">
        <f t="shared" si="150"/>
        <v>0</v>
      </c>
      <c r="H4751" s="547">
        <f t="shared" si="151"/>
        <v>0</v>
      </c>
    </row>
    <row r="4752" spans="1:8" x14ac:dyDescent="0.25">
      <c r="A4752" s="396" t="e">
        <f>"INN."&amp;EIGNIR!$B$3&amp;C4752</f>
        <v>#N/A</v>
      </c>
      <c r="B4752" s="511">
        <f>'Sundurliðun Útlán'!K72</f>
        <v>0</v>
      </c>
      <c r="C4752" s="503" t="s">
        <v>6608</v>
      </c>
      <c r="D4752" s="512"/>
      <c r="F4752" s="547"/>
      <c r="G4752" s="547">
        <f t="shared" si="150"/>
        <v>0</v>
      </c>
      <c r="H4752" s="547">
        <f t="shared" si="151"/>
        <v>0</v>
      </c>
    </row>
    <row r="4753" spans="1:8" x14ac:dyDescent="0.25">
      <c r="A4753" s="396" t="e">
        <f>"INN."&amp;EIGNIR!$B$3&amp;C4753</f>
        <v>#N/A</v>
      </c>
      <c r="B4753" s="511">
        <f>'Sundurliðun Útlán'!K73</f>
        <v>0</v>
      </c>
      <c r="C4753" s="503" t="s">
        <v>6609</v>
      </c>
      <c r="D4753" s="512"/>
      <c r="F4753" s="547"/>
      <c r="G4753" s="547">
        <f t="shared" si="150"/>
        <v>0</v>
      </c>
      <c r="H4753" s="547">
        <f t="shared" si="151"/>
        <v>0</v>
      </c>
    </row>
    <row r="4754" spans="1:8" x14ac:dyDescent="0.25">
      <c r="A4754" s="396" t="e">
        <f>"INN."&amp;EIGNIR!$B$3&amp;C4754</f>
        <v>#N/A</v>
      </c>
      <c r="B4754" s="511">
        <f>'Sundurliðun Útlán'!K74</f>
        <v>0</v>
      </c>
      <c r="C4754" s="503" t="s">
        <v>6610</v>
      </c>
      <c r="D4754" s="512"/>
      <c r="F4754" s="547"/>
      <c r="G4754" s="547">
        <f t="shared" si="150"/>
        <v>0</v>
      </c>
      <c r="H4754" s="547">
        <f t="shared" si="151"/>
        <v>0</v>
      </c>
    </row>
    <row r="4755" spans="1:8" x14ac:dyDescent="0.25">
      <c r="A4755" s="396" t="e">
        <f>"INN."&amp;EIGNIR!$B$3&amp;C4755</f>
        <v>#N/A</v>
      </c>
      <c r="B4755" s="511">
        <f>'Sundurliðun Útlán'!K88</f>
        <v>0</v>
      </c>
      <c r="C4755" s="503" t="s">
        <v>6611</v>
      </c>
      <c r="D4755" s="512"/>
      <c r="F4755" s="547"/>
      <c r="G4755" s="547">
        <f t="shared" si="150"/>
        <v>0</v>
      </c>
      <c r="H4755" s="547">
        <f t="shared" si="151"/>
        <v>0</v>
      </c>
    </row>
    <row r="4756" spans="1:8" x14ac:dyDescent="0.25">
      <c r="A4756" s="396" t="e">
        <f>"INN."&amp;EIGNIR!$B$3&amp;C4756</f>
        <v>#N/A</v>
      </c>
      <c r="B4756" s="511">
        <f>'Sundurliðun Útlán'!K89</f>
        <v>0</v>
      </c>
      <c r="C4756" s="503" t="s">
        <v>6612</v>
      </c>
      <c r="D4756" s="512"/>
      <c r="F4756" s="547"/>
      <c r="G4756" s="547">
        <f t="shared" si="150"/>
        <v>0</v>
      </c>
      <c r="H4756" s="547">
        <f t="shared" si="151"/>
        <v>0</v>
      </c>
    </row>
    <row r="4757" spans="1:8" x14ac:dyDescent="0.25">
      <c r="A4757" s="396" t="e">
        <f>"INN."&amp;EIGNIR!$B$3&amp;C4757</f>
        <v>#N/A</v>
      </c>
      <c r="B4757" s="511">
        <f>'Sundurliðun Útlán'!K90</f>
        <v>0</v>
      </c>
      <c r="C4757" s="503" t="s">
        <v>6613</v>
      </c>
      <c r="D4757" s="512"/>
      <c r="F4757" s="547"/>
      <c r="G4757" s="547">
        <f t="shared" si="150"/>
        <v>0</v>
      </c>
      <c r="H4757" s="547">
        <f t="shared" si="151"/>
        <v>0</v>
      </c>
    </row>
    <row r="4758" spans="1:8" x14ac:dyDescent="0.25">
      <c r="A4758" s="396" t="e">
        <f>"INN."&amp;EIGNIR!$B$3&amp;C4758</f>
        <v>#N/A</v>
      </c>
      <c r="B4758" s="511">
        <f>'Sundurliðun Útlán'!K91</f>
        <v>0</v>
      </c>
      <c r="C4758" s="503" t="s">
        <v>6614</v>
      </c>
      <c r="D4758" s="512"/>
      <c r="F4758" s="547"/>
      <c r="G4758" s="547">
        <f t="shared" si="150"/>
        <v>0</v>
      </c>
      <c r="H4758" s="547">
        <f t="shared" si="151"/>
        <v>0</v>
      </c>
    </row>
    <row r="4759" spans="1:8" x14ac:dyDescent="0.25">
      <c r="A4759" s="396" t="e">
        <f>"INN."&amp;EIGNIR!$B$3&amp;C4759</f>
        <v>#N/A</v>
      </c>
      <c r="B4759" s="511">
        <f>'Sundurliðun Útlán'!K92</f>
        <v>0</v>
      </c>
      <c r="C4759" s="503" t="s">
        <v>6615</v>
      </c>
      <c r="D4759" s="512"/>
      <c r="F4759" s="547"/>
      <c r="G4759" s="547">
        <f t="shared" si="150"/>
        <v>0</v>
      </c>
      <c r="H4759" s="547">
        <f t="shared" si="151"/>
        <v>0</v>
      </c>
    </row>
    <row r="4760" spans="1:8" x14ac:dyDescent="0.25">
      <c r="A4760" s="396" t="e">
        <f>"INN."&amp;EIGNIR!$B$3&amp;C4760</f>
        <v>#N/A</v>
      </c>
      <c r="B4760" s="511">
        <f>'Sundurliðun Útlán'!K93</f>
        <v>0</v>
      </c>
      <c r="C4760" s="503" t="s">
        <v>6616</v>
      </c>
      <c r="D4760" s="512"/>
      <c r="F4760" s="547"/>
      <c r="G4760" s="547">
        <f t="shared" si="150"/>
        <v>0</v>
      </c>
      <c r="H4760" s="547">
        <f t="shared" si="151"/>
        <v>0</v>
      </c>
    </row>
    <row r="4761" spans="1:8" x14ac:dyDescent="0.25">
      <c r="A4761" s="396" t="e">
        <f>"INN."&amp;EIGNIR!$B$3&amp;C4761</f>
        <v>#N/A</v>
      </c>
      <c r="B4761" s="511">
        <f>'Sundurliðun Útlán'!K94</f>
        <v>0</v>
      </c>
      <c r="C4761" s="503" t="s">
        <v>6617</v>
      </c>
      <c r="D4761" s="512"/>
      <c r="F4761" s="547"/>
      <c r="G4761" s="547">
        <f t="shared" si="150"/>
        <v>0</v>
      </c>
      <c r="H4761" s="547">
        <f t="shared" si="151"/>
        <v>0</v>
      </c>
    </row>
    <row r="4762" spans="1:8" x14ac:dyDescent="0.25">
      <c r="A4762" s="396" t="e">
        <f>"INN."&amp;EIGNIR!$B$3&amp;C4762</f>
        <v>#N/A</v>
      </c>
      <c r="B4762" s="511">
        <f>'Sundurliðun Útlán'!K95</f>
        <v>0</v>
      </c>
      <c r="C4762" s="503" t="s">
        <v>6618</v>
      </c>
      <c r="D4762" s="512"/>
      <c r="F4762" s="547"/>
      <c r="G4762" s="547">
        <f t="shared" si="150"/>
        <v>0</v>
      </c>
      <c r="H4762" s="547">
        <f t="shared" si="151"/>
        <v>0</v>
      </c>
    </row>
    <row r="4763" spans="1:8" x14ac:dyDescent="0.25">
      <c r="A4763" s="396" t="e">
        <f>"INN."&amp;EIGNIR!$B$3&amp;C4763</f>
        <v>#N/A</v>
      </c>
      <c r="B4763" s="511">
        <f>'Sundurliðun Útlán'!K96</f>
        <v>0</v>
      </c>
      <c r="C4763" s="503" t="s">
        <v>6619</v>
      </c>
      <c r="D4763" s="512"/>
      <c r="F4763" s="547"/>
      <c r="G4763" s="547">
        <f t="shared" si="150"/>
        <v>0</v>
      </c>
      <c r="H4763" s="547">
        <f t="shared" si="151"/>
        <v>0</v>
      </c>
    </row>
    <row r="4764" spans="1:8" x14ac:dyDescent="0.25">
      <c r="A4764" s="396" t="e">
        <f>"INN."&amp;EIGNIR!$B$3&amp;C4764</f>
        <v>#N/A</v>
      </c>
      <c r="B4764" s="511">
        <f>'Sundurliðun Útlán'!K97</f>
        <v>0</v>
      </c>
      <c r="C4764" s="503" t="s">
        <v>6620</v>
      </c>
      <c r="D4764" s="512"/>
      <c r="F4764" s="547"/>
      <c r="G4764" s="547">
        <f t="shared" si="150"/>
        <v>0</v>
      </c>
      <c r="H4764" s="547">
        <f t="shared" si="151"/>
        <v>0</v>
      </c>
    </row>
    <row r="4765" spans="1:8" x14ac:dyDescent="0.25">
      <c r="A4765" s="396" t="e">
        <f>"INN."&amp;EIGNIR!$B$3&amp;C4765</f>
        <v>#N/A</v>
      </c>
      <c r="B4765" s="511">
        <f>'Sundurliðun Útlán'!K98</f>
        <v>0</v>
      </c>
      <c r="C4765" s="503" t="s">
        <v>6621</v>
      </c>
      <c r="D4765" s="512"/>
      <c r="F4765" s="547"/>
      <c r="G4765" s="547">
        <f t="shared" si="150"/>
        <v>0</v>
      </c>
      <c r="H4765" s="547">
        <f t="shared" si="151"/>
        <v>0</v>
      </c>
    </row>
    <row r="4766" spans="1:8" x14ac:dyDescent="0.25">
      <c r="A4766" s="396" t="e">
        <f>"INN."&amp;EIGNIR!$B$3&amp;C4766</f>
        <v>#N/A</v>
      </c>
      <c r="B4766" s="511">
        <f>'Sundurliðun Útlán'!K99</f>
        <v>0</v>
      </c>
      <c r="C4766" s="503" t="s">
        <v>6622</v>
      </c>
      <c r="D4766" s="512"/>
      <c r="F4766" s="547"/>
      <c r="G4766" s="547">
        <f t="shared" si="150"/>
        <v>0</v>
      </c>
      <c r="H4766" s="547">
        <f t="shared" si="151"/>
        <v>0</v>
      </c>
    </row>
    <row r="4767" spans="1:8" x14ac:dyDescent="0.25">
      <c r="A4767" s="396" t="e">
        <f>"INN."&amp;EIGNIR!$B$3&amp;C4767</f>
        <v>#N/A</v>
      </c>
      <c r="B4767" s="511">
        <f>'Sundurliðun Útlán'!K100</f>
        <v>0</v>
      </c>
      <c r="C4767" s="503" t="s">
        <v>6623</v>
      </c>
      <c r="D4767" s="512"/>
      <c r="F4767" s="547"/>
      <c r="G4767" s="547">
        <f t="shared" si="150"/>
        <v>0</v>
      </c>
      <c r="H4767" s="547">
        <f t="shared" si="151"/>
        <v>0</v>
      </c>
    </row>
    <row r="4768" spans="1:8" x14ac:dyDescent="0.25">
      <c r="A4768" s="396" t="e">
        <f>"INN."&amp;EIGNIR!$B$3&amp;C4768</f>
        <v>#N/A</v>
      </c>
      <c r="B4768" s="511">
        <f>'Sundurliðun Útlán'!K101</f>
        <v>0</v>
      </c>
      <c r="C4768" s="503" t="s">
        <v>6624</v>
      </c>
      <c r="D4768" s="512"/>
      <c r="F4768" s="547"/>
      <c r="G4768" s="547">
        <f t="shared" si="150"/>
        <v>0</v>
      </c>
      <c r="H4768" s="547">
        <f t="shared" si="151"/>
        <v>0</v>
      </c>
    </row>
    <row r="4769" spans="1:8" x14ac:dyDescent="0.25">
      <c r="A4769" s="396" t="e">
        <f>"INN."&amp;EIGNIR!$B$3&amp;C4769</f>
        <v>#N/A</v>
      </c>
      <c r="B4769" s="511">
        <f>'Sundurliðun Útlán'!K102</f>
        <v>0</v>
      </c>
      <c r="C4769" s="503" t="s">
        <v>6625</v>
      </c>
      <c r="D4769" s="512"/>
      <c r="F4769" s="547"/>
      <c r="G4769" s="547">
        <f t="shared" si="150"/>
        <v>0</v>
      </c>
      <c r="H4769" s="547">
        <f t="shared" si="151"/>
        <v>0</v>
      </c>
    </row>
    <row r="4770" spans="1:8" x14ac:dyDescent="0.25">
      <c r="A4770" s="396" t="e">
        <f>"INN."&amp;EIGNIR!$B$3&amp;C4770</f>
        <v>#N/A</v>
      </c>
      <c r="B4770" s="511">
        <f>'Sundurliðun Útlán'!K103</f>
        <v>0</v>
      </c>
      <c r="C4770" s="503" t="s">
        <v>6626</v>
      </c>
      <c r="D4770" s="512"/>
      <c r="F4770" s="547"/>
      <c r="G4770" s="547">
        <f t="shared" si="150"/>
        <v>0</v>
      </c>
      <c r="H4770" s="547">
        <f t="shared" si="151"/>
        <v>0</v>
      </c>
    </row>
    <row r="4771" spans="1:8" x14ac:dyDescent="0.25">
      <c r="A4771" s="396" t="e">
        <f>"INN."&amp;EIGNIR!$B$3&amp;C4771</f>
        <v>#N/A</v>
      </c>
      <c r="B4771" s="511">
        <f>'Sundurliðun Útlán'!K136</f>
        <v>0</v>
      </c>
      <c r="C4771" s="503" t="s">
        <v>6627</v>
      </c>
      <c r="D4771" s="512"/>
      <c r="F4771" s="547"/>
      <c r="G4771" s="547">
        <f t="shared" si="150"/>
        <v>0</v>
      </c>
      <c r="H4771" s="547">
        <f t="shared" si="151"/>
        <v>0</v>
      </c>
    </row>
    <row r="4772" spans="1:8" x14ac:dyDescent="0.25">
      <c r="A4772" s="396" t="e">
        <f>"INN."&amp;EIGNIR!$B$3&amp;C4772</f>
        <v>#N/A</v>
      </c>
      <c r="B4772" s="511">
        <f>'Sundurliðun Útlán'!K137</f>
        <v>0</v>
      </c>
      <c r="C4772" s="503" t="s">
        <v>6628</v>
      </c>
      <c r="D4772" s="512"/>
      <c r="F4772" s="547"/>
      <c r="G4772" s="547">
        <f t="shared" si="150"/>
        <v>0</v>
      </c>
      <c r="H4772" s="547">
        <f t="shared" si="151"/>
        <v>0</v>
      </c>
    </row>
    <row r="4773" spans="1:8" x14ac:dyDescent="0.25">
      <c r="A4773" s="396" t="e">
        <f>"INN."&amp;EIGNIR!$B$3&amp;C4773</f>
        <v>#N/A</v>
      </c>
      <c r="B4773" s="511">
        <f>'Sundurliðun Útlán'!K151</f>
        <v>0</v>
      </c>
      <c r="C4773" s="503" t="s">
        <v>6629</v>
      </c>
      <c r="D4773" s="512"/>
      <c r="F4773" s="547"/>
      <c r="G4773" s="547">
        <f t="shared" si="150"/>
        <v>0</v>
      </c>
      <c r="H4773" s="547">
        <f t="shared" si="151"/>
        <v>0</v>
      </c>
    </row>
    <row r="4774" spans="1:8" x14ac:dyDescent="0.25">
      <c r="A4774" s="396" t="e">
        <f>"INN."&amp;EIGNIR!$B$3&amp;C4774</f>
        <v>#N/A</v>
      </c>
      <c r="B4774" s="511">
        <f>'Sundurliðun Útlán'!K152</f>
        <v>0</v>
      </c>
      <c r="C4774" s="503" t="s">
        <v>6630</v>
      </c>
      <c r="D4774" s="512"/>
      <c r="F4774" s="547"/>
      <c r="G4774" s="547">
        <f t="shared" si="150"/>
        <v>0</v>
      </c>
      <c r="H4774" s="547">
        <f t="shared" si="151"/>
        <v>0</v>
      </c>
    </row>
    <row r="4775" spans="1:8" x14ac:dyDescent="0.25">
      <c r="A4775" s="396" t="e">
        <f>"INN."&amp;EIGNIR!$B$3&amp;C4775</f>
        <v>#N/A</v>
      </c>
      <c r="B4775" s="511">
        <f>'Sundurliðun Útlán'!K153</f>
        <v>0</v>
      </c>
      <c r="C4775" s="503" t="s">
        <v>6631</v>
      </c>
      <c r="D4775" s="512"/>
      <c r="F4775" s="547"/>
      <c r="G4775" s="547">
        <f t="shared" si="150"/>
        <v>0</v>
      </c>
      <c r="H4775" s="547">
        <f t="shared" si="151"/>
        <v>0</v>
      </c>
    </row>
    <row r="4776" spans="1:8" x14ac:dyDescent="0.25">
      <c r="A4776" s="396" t="e">
        <f>"INN."&amp;EIGNIR!$B$3&amp;C4776</f>
        <v>#N/A</v>
      </c>
      <c r="B4776" s="511">
        <f>'Sundurliðun Útlán'!K154</f>
        <v>0</v>
      </c>
      <c r="C4776" s="503" t="s">
        <v>6632</v>
      </c>
      <c r="D4776" s="512"/>
      <c r="F4776" s="547"/>
      <c r="G4776" s="547">
        <f t="shared" si="150"/>
        <v>0</v>
      </c>
      <c r="H4776" s="547">
        <f t="shared" si="151"/>
        <v>0</v>
      </c>
    </row>
    <row r="4777" spans="1:8" x14ac:dyDescent="0.25">
      <c r="A4777" s="396" t="e">
        <f>"INN."&amp;EIGNIR!$B$3&amp;C4777</f>
        <v>#N/A</v>
      </c>
      <c r="B4777" s="511">
        <f>'Sundurliðun Útlán'!K155</f>
        <v>0</v>
      </c>
      <c r="C4777" s="503" t="s">
        <v>6633</v>
      </c>
      <c r="D4777" s="512"/>
      <c r="F4777" s="547"/>
      <c r="G4777" s="547">
        <f t="shared" si="150"/>
        <v>0</v>
      </c>
      <c r="H4777" s="547">
        <f t="shared" si="151"/>
        <v>0</v>
      </c>
    </row>
    <row r="4778" spans="1:8" x14ac:dyDescent="0.25">
      <c r="A4778" s="396" t="e">
        <f>"INN."&amp;EIGNIR!$B$3&amp;C4778</f>
        <v>#N/A</v>
      </c>
      <c r="B4778" s="511">
        <f>'Sundurliðun Útlán'!K156</f>
        <v>0</v>
      </c>
      <c r="C4778" s="503" t="s">
        <v>6634</v>
      </c>
      <c r="D4778" s="512"/>
      <c r="F4778" s="547"/>
      <c r="G4778" s="547">
        <f t="shared" si="150"/>
        <v>0</v>
      </c>
      <c r="H4778" s="547">
        <f t="shared" si="151"/>
        <v>0</v>
      </c>
    </row>
    <row r="4779" spans="1:8" x14ac:dyDescent="0.25">
      <c r="A4779" s="396" t="e">
        <f>"INN."&amp;EIGNIR!$B$3&amp;C4779</f>
        <v>#N/A</v>
      </c>
      <c r="B4779" s="511">
        <f>'Sundurliðun Útlán'!K157</f>
        <v>0</v>
      </c>
      <c r="C4779" s="503" t="s">
        <v>6635</v>
      </c>
      <c r="D4779" s="512"/>
      <c r="F4779" s="547"/>
      <c r="G4779" s="547">
        <f t="shared" si="150"/>
        <v>0</v>
      </c>
      <c r="H4779" s="547">
        <f t="shared" si="151"/>
        <v>0</v>
      </c>
    </row>
    <row r="4780" spans="1:8" x14ac:dyDescent="0.25">
      <c r="A4780" s="396" t="e">
        <f>"INN."&amp;EIGNIR!$B$3&amp;C4780</f>
        <v>#N/A</v>
      </c>
      <c r="B4780" s="511">
        <f>'Sundurliðun Útlán'!K158</f>
        <v>0</v>
      </c>
      <c r="C4780" s="503" t="s">
        <v>6636</v>
      </c>
      <c r="D4780" s="512"/>
      <c r="F4780" s="547"/>
      <c r="G4780" s="547">
        <f t="shared" si="150"/>
        <v>0</v>
      </c>
      <c r="H4780" s="547">
        <f t="shared" si="151"/>
        <v>0</v>
      </c>
    </row>
    <row r="4781" spans="1:8" x14ac:dyDescent="0.25">
      <c r="A4781" s="396" t="e">
        <f>"INN."&amp;EIGNIR!$B$3&amp;C4781</f>
        <v>#N/A</v>
      </c>
      <c r="B4781" s="511">
        <f>'Sundurliðun Útlán'!K159</f>
        <v>0</v>
      </c>
      <c r="C4781" s="503" t="s">
        <v>6637</v>
      </c>
      <c r="D4781" s="512"/>
      <c r="F4781" s="547"/>
      <c r="G4781" s="547">
        <f t="shared" si="150"/>
        <v>0</v>
      </c>
      <c r="H4781" s="547">
        <f t="shared" si="151"/>
        <v>0</v>
      </c>
    </row>
    <row r="4782" spans="1:8" x14ac:dyDescent="0.25">
      <c r="A4782" s="396" t="e">
        <f>"INN."&amp;EIGNIR!$B$3&amp;C4782</f>
        <v>#N/A</v>
      </c>
      <c r="B4782" s="511">
        <f>'Sundurliðun Útlán'!K160</f>
        <v>0</v>
      </c>
      <c r="C4782" s="503" t="s">
        <v>6638</v>
      </c>
      <c r="D4782" s="512"/>
      <c r="F4782" s="547"/>
      <c r="G4782" s="547">
        <f t="shared" si="150"/>
        <v>0</v>
      </c>
      <c r="H4782" s="547">
        <f t="shared" si="151"/>
        <v>0</v>
      </c>
    </row>
    <row r="4783" spans="1:8" x14ac:dyDescent="0.25">
      <c r="A4783" s="396" t="e">
        <f>"INN."&amp;EIGNIR!$B$3&amp;C4783</f>
        <v>#N/A</v>
      </c>
      <c r="B4783" s="511">
        <f>'Sundurliðun Útlán'!K161</f>
        <v>0</v>
      </c>
      <c r="C4783" s="503" t="s">
        <v>6639</v>
      </c>
      <c r="D4783" s="512"/>
      <c r="F4783" s="547"/>
      <c r="G4783" s="547">
        <f t="shared" si="150"/>
        <v>0</v>
      </c>
      <c r="H4783" s="547">
        <f t="shared" si="151"/>
        <v>0</v>
      </c>
    </row>
    <row r="4784" spans="1:8" x14ac:dyDescent="0.25">
      <c r="A4784" s="396" t="e">
        <f>"INN."&amp;EIGNIR!$B$3&amp;C4784</f>
        <v>#N/A</v>
      </c>
      <c r="B4784" s="511">
        <f>'Sundurliðun Útlán'!K162</f>
        <v>0</v>
      </c>
      <c r="C4784" s="503" t="s">
        <v>6640</v>
      </c>
      <c r="D4784" s="512"/>
      <c r="F4784" s="547"/>
      <c r="G4784" s="547">
        <f t="shared" si="150"/>
        <v>0</v>
      </c>
      <c r="H4784" s="547">
        <f t="shared" si="151"/>
        <v>0</v>
      </c>
    </row>
    <row r="4785" spans="1:8" x14ac:dyDescent="0.25">
      <c r="A4785" s="396" t="e">
        <f>"INN."&amp;EIGNIR!$B$3&amp;C4785</f>
        <v>#N/A</v>
      </c>
      <c r="B4785" s="511">
        <f>'Sundurliðun Útlán'!K163</f>
        <v>0</v>
      </c>
      <c r="C4785" s="503" t="s">
        <v>6641</v>
      </c>
      <c r="D4785" s="512"/>
      <c r="F4785" s="547"/>
      <c r="G4785" s="547">
        <f t="shared" si="150"/>
        <v>0</v>
      </c>
      <c r="H4785" s="547">
        <f t="shared" si="151"/>
        <v>0</v>
      </c>
    </row>
    <row r="4786" spans="1:8" x14ac:dyDescent="0.25">
      <c r="A4786" s="396" t="e">
        <f>"INN."&amp;EIGNIR!$B$3&amp;C4786</f>
        <v>#N/A</v>
      </c>
      <c r="B4786" s="511">
        <f>'Sundurliðun Útlán'!K164</f>
        <v>0</v>
      </c>
      <c r="C4786" s="503" t="s">
        <v>6642</v>
      </c>
      <c r="D4786" s="512"/>
      <c r="F4786" s="547"/>
      <c r="G4786" s="547">
        <f t="shared" si="150"/>
        <v>0</v>
      </c>
      <c r="H4786" s="547">
        <f t="shared" si="151"/>
        <v>0</v>
      </c>
    </row>
    <row r="4787" spans="1:8" x14ac:dyDescent="0.25">
      <c r="A4787" s="396" t="e">
        <f>"INN."&amp;EIGNIR!$B$3&amp;C4787</f>
        <v>#N/A</v>
      </c>
      <c r="B4787" s="511">
        <f>'Sundurliðun Útlán'!K165</f>
        <v>0</v>
      </c>
      <c r="C4787" s="503" t="s">
        <v>6643</v>
      </c>
      <c r="D4787" s="512"/>
      <c r="F4787" s="547"/>
      <c r="G4787" s="547">
        <f t="shared" si="150"/>
        <v>0</v>
      </c>
      <c r="H4787" s="547">
        <f t="shared" si="151"/>
        <v>0</v>
      </c>
    </row>
    <row r="4788" spans="1:8" x14ac:dyDescent="0.25">
      <c r="A4788" s="396" t="e">
        <f>"INN."&amp;EIGNIR!$B$3&amp;C4788</f>
        <v>#N/A</v>
      </c>
      <c r="B4788" s="511">
        <f>'Sundurliðun Útlán'!K166</f>
        <v>0</v>
      </c>
      <c r="C4788" s="503" t="s">
        <v>6644</v>
      </c>
      <c r="D4788" s="512"/>
      <c r="F4788" s="547"/>
      <c r="G4788" s="547">
        <f t="shared" si="150"/>
        <v>0</v>
      </c>
      <c r="H4788" s="547">
        <f t="shared" si="151"/>
        <v>0</v>
      </c>
    </row>
    <row r="4789" spans="1:8" x14ac:dyDescent="0.25">
      <c r="A4789" s="396" t="e">
        <f>"INN."&amp;EIGNIR!$B$3&amp;C4789</f>
        <v>#N/A</v>
      </c>
      <c r="B4789" s="511">
        <f>'Sundurliðun Útlán'!K167</f>
        <v>0</v>
      </c>
      <c r="C4789" s="503" t="s">
        <v>6645</v>
      </c>
      <c r="D4789" s="512"/>
      <c r="F4789" s="547"/>
      <c r="G4789" s="547">
        <f t="shared" si="150"/>
        <v>0</v>
      </c>
      <c r="H4789" s="547">
        <f t="shared" si="151"/>
        <v>0</v>
      </c>
    </row>
    <row r="4790" spans="1:8" x14ac:dyDescent="0.25">
      <c r="A4790" s="396" t="e">
        <f>"INN."&amp;EIGNIR!$B$3&amp;C4790</f>
        <v>#N/A</v>
      </c>
      <c r="B4790" s="511">
        <f>'Sundurliðun Útlán'!K168</f>
        <v>0</v>
      </c>
      <c r="C4790" s="503" t="s">
        <v>6646</v>
      </c>
      <c r="D4790" s="512"/>
      <c r="F4790" s="547"/>
      <c r="G4790" s="547">
        <f t="shared" si="150"/>
        <v>0</v>
      </c>
      <c r="H4790" s="547">
        <f t="shared" si="151"/>
        <v>0</v>
      </c>
    </row>
    <row r="4791" spans="1:8" x14ac:dyDescent="0.25">
      <c r="A4791" s="396" t="e">
        <f>"INN."&amp;EIGNIR!$B$3&amp;C4791</f>
        <v>#N/A</v>
      </c>
      <c r="B4791" s="511">
        <f>'Sundurliðun Útlán'!K169</f>
        <v>0</v>
      </c>
      <c r="C4791" s="503" t="s">
        <v>6647</v>
      </c>
      <c r="D4791" s="512"/>
      <c r="F4791" s="547"/>
      <c r="G4791" s="547">
        <f t="shared" si="150"/>
        <v>0</v>
      </c>
      <c r="H4791" s="547">
        <f t="shared" si="151"/>
        <v>0</v>
      </c>
    </row>
    <row r="4792" spans="1:8" x14ac:dyDescent="0.25">
      <c r="A4792" s="396" t="e">
        <f>"INN."&amp;EIGNIR!$B$3&amp;C4792</f>
        <v>#N/A</v>
      </c>
      <c r="B4792" s="511">
        <f>'Sundurliðun Útlán'!K183</f>
        <v>0</v>
      </c>
      <c r="C4792" s="503" t="s">
        <v>6648</v>
      </c>
      <c r="D4792" s="512"/>
      <c r="F4792" s="547"/>
      <c r="G4792" s="547">
        <f t="shared" si="150"/>
        <v>0</v>
      </c>
      <c r="H4792" s="547">
        <f t="shared" si="151"/>
        <v>0</v>
      </c>
    </row>
    <row r="4793" spans="1:8" x14ac:dyDescent="0.25">
      <c r="A4793" s="396" t="e">
        <f>"INN."&amp;EIGNIR!$B$3&amp;C4793</f>
        <v>#N/A</v>
      </c>
      <c r="B4793" s="511">
        <f>'Sundurliðun Útlán'!K184</f>
        <v>0</v>
      </c>
      <c r="C4793" s="503" t="s">
        <v>6649</v>
      </c>
      <c r="D4793" s="512"/>
      <c r="F4793" s="547"/>
      <c r="G4793" s="547">
        <f t="shared" si="150"/>
        <v>0</v>
      </c>
      <c r="H4793" s="547">
        <f t="shared" si="151"/>
        <v>0</v>
      </c>
    </row>
    <row r="4794" spans="1:8" x14ac:dyDescent="0.25">
      <c r="A4794" s="396" t="e">
        <f>"INN."&amp;EIGNIR!$B$3&amp;C4794</f>
        <v>#N/A</v>
      </c>
      <c r="B4794" s="511">
        <f>'Sundurliðun Útlán'!K185</f>
        <v>0</v>
      </c>
      <c r="C4794" s="503" t="s">
        <v>6650</v>
      </c>
      <c r="D4794" s="512"/>
      <c r="F4794" s="547"/>
      <c r="G4794" s="547">
        <f t="shared" si="150"/>
        <v>0</v>
      </c>
      <c r="H4794" s="547">
        <f t="shared" si="151"/>
        <v>0</v>
      </c>
    </row>
    <row r="4795" spans="1:8" x14ac:dyDescent="0.25">
      <c r="A4795" s="396" t="e">
        <f>"INN."&amp;EIGNIR!$B$3&amp;C4795</f>
        <v>#N/A</v>
      </c>
      <c r="B4795" s="511">
        <f>'Sundurliðun Útlán'!K186</f>
        <v>0</v>
      </c>
      <c r="C4795" s="503" t="s">
        <v>6651</v>
      </c>
      <c r="D4795" s="512"/>
      <c r="F4795" s="547"/>
      <c r="G4795" s="547">
        <f t="shared" si="150"/>
        <v>0</v>
      </c>
      <c r="H4795" s="547">
        <f t="shared" si="151"/>
        <v>0</v>
      </c>
    </row>
    <row r="4796" spans="1:8" x14ac:dyDescent="0.25">
      <c r="A4796" s="396" t="e">
        <f>"INN."&amp;EIGNIR!$B$3&amp;C4796</f>
        <v>#N/A</v>
      </c>
      <c r="B4796" s="511">
        <f>'Sundurliðun Útlán'!K187</f>
        <v>0</v>
      </c>
      <c r="C4796" s="503" t="s">
        <v>6652</v>
      </c>
      <c r="D4796" s="512"/>
      <c r="F4796" s="547"/>
      <c r="G4796" s="547">
        <f t="shared" si="150"/>
        <v>0</v>
      </c>
      <c r="H4796" s="547">
        <f t="shared" si="151"/>
        <v>0</v>
      </c>
    </row>
    <row r="4797" spans="1:8" x14ac:dyDescent="0.25">
      <c r="A4797" s="396" t="e">
        <f>"INN."&amp;EIGNIR!$B$3&amp;C4797</f>
        <v>#N/A</v>
      </c>
      <c r="B4797" s="511">
        <f>'Sundurliðun Útlán'!K188</f>
        <v>0</v>
      </c>
      <c r="C4797" s="503" t="s">
        <v>6653</v>
      </c>
      <c r="D4797" s="512"/>
      <c r="F4797" s="547"/>
      <c r="G4797" s="547">
        <f t="shared" ref="G4797:G4859" si="152">+F4797-B4797</f>
        <v>0</v>
      </c>
      <c r="H4797" s="547">
        <f t="shared" si="151"/>
        <v>0</v>
      </c>
    </row>
    <row r="4798" spans="1:8" x14ac:dyDescent="0.25">
      <c r="A4798" s="396" t="e">
        <f>"INN."&amp;EIGNIR!$B$3&amp;C4798</f>
        <v>#N/A</v>
      </c>
      <c r="B4798" s="511">
        <f>'Sundurliðun Útlán'!K189</f>
        <v>0</v>
      </c>
      <c r="C4798" s="503" t="s">
        <v>6654</v>
      </c>
      <c r="D4798" s="512"/>
      <c r="F4798" s="547"/>
      <c r="G4798" s="547">
        <f t="shared" si="152"/>
        <v>0</v>
      </c>
      <c r="H4798" s="547">
        <f t="shared" ref="H4798:H4860" si="153">+ABS(G4798)</f>
        <v>0</v>
      </c>
    </row>
    <row r="4799" spans="1:8" x14ac:dyDescent="0.25">
      <c r="A4799" s="396" t="e">
        <f>"INN."&amp;EIGNIR!$B$3&amp;C4799</f>
        <v>#N/A</v>
      </c>
      <c r="B4799" s="511">
        <f>'Sundurliðun Útlán'!K190</f>
        <v>0</v>
      </c>
      <c r="C4799" s="503" t="s">
        <v>6655</v>
      </c>
      <c r="D4799" s="512"/>
      <c r="F4799" s="547"/>
      <c r="G4799" s="547">
        <f t="shared" si="152"/>
        <v>0</v>
      </c>
      <c r="H4799" s="547">
        <f t="shared" si="153"/>
        <v>0</v>
      </c>
    </row>
    <row r="4800" spans="1:8" x14ac:dyDescent="0.25">
      <c r="A4800" s="396" t="e">
        <f>"INN."&amp;EIGNIR!$B$3&amp;C4800</f>
        <v>#N/A</v>
      </c>
      <c r="B4800" s="511">
        <f>'Sundurliðun Útlán'!K191</f>
        <v>0</v>
      </c>
      <c r="C4800" s="503" t="s">
        <v>6656</v>
      </c>
      <c r="D4800" s="512"/>
      <c r="F4800" s="547"/>
      <c r="G4800" s="547">
        <f t="shared" si="152"/>
        <v>0</v>
      </c>
      <c r="H4800" s="547">
        <f t="shared" si="153"/>
        <v>0</v>
      </c>
    </row>
    <row r="4801" spans="1:8" x14ac:dyDescent="0.25">
      <c r="A4801" s="396" t="e">
        <f>"INN."&amp;EIGNIR!$B$3&amp;C4801</f>
        <v>#N/A</v>
      </c>
      <c r="B4801" s="511">
        <f>'Sundurliðun Útlán'!K192</f>
        <v>0</v>
      </c>
      <c r="C4801" s="503" t="s">
        <v>6657</v>
      </c>
      <c r="D4801" s="512"/>
      <c r="F4801" s="547"/>
      <c r="G4801" s="547">
        <f t="shared" si="152"/>
        <v>0</v>
      </c>
      <c r="H4801" s="547">
        <f t="shared" si="153"/>
        <v>0</v>
      </c>
    </row>
    <row r="4802" spans="1:8" x14ac:dyDescent="0.25">
      <c r="A4802" s="396" t="e">
        <f>"INN."&amp;EIGNIR!$B$3&amp;C4802</f>
        <v>#N/A</v>
      </c>
      <c r="B4802" s="511">
        <f>'Sundurliðun Útlán'!K193</f>
        <v>0</v>
      </c>
      <c r="C4802" s="503" t="s">
        <v>6658</v>
      </c>
      <c r="D4802" s="512"/>
      <c r="F4802" s="547"/>
      <c r="G4802" s="547">
        <f t="shared" si="152"/>
        <v>0</v>
      </c>
      <c r="H4802" s="547">
        <f t="shared" si="153"/>
        <v>0</v>
      </c>
    </row>
    <row r="4803" spans="1:8" x14ac:dyDescent="0.25">
      <c r="A4803" s="396" t="e">
        <f>"INN."&amp;EIGNIR!$B$3&amp;C4803</f>
        <v>#N/A</v>
      </c>
      <c r="B4803" s="511">
        <f>'Sundurliðun Útlán'!K194</f>
        <v>0</v>
      </c>
      <c r="C4803" s="503" t="s">
        <v>6659</v>
      </c>
      <c r="D4803" s="512"/>
      <c r="F4803" s="547"/>
      <c r="G4803" s="547">
        <f t="shared" si="152"/>
        <v>0</v>
      </c>
      <c r="H4803" s="547">
        <f t="shared" si="153"/>
        <v>0</v>
      </c>
    </row>
    <row r="4804" spans="1:8" x14ac:dyDescent="0.25">
      <c r="A4804" s="396" t="e">
        <f>"INN."&amp;EIGNIR!$B$3&amp;C4804</f>
        <v>#N/A</v>
      </c>
      <c r="B4804" s="511">
        <f>'Sundurliðun Útlán'!K195</f>
        <v>0</v>
      </c>
      <c r="C4804" s="503" t="s">
        <v>6660</v>
      </c>
      <c r="D4804" s="512"/>
      <c r="F4804" s="547"/>
      <c r="G4804" s="547">
        <f t="shared" si="152"/>
        <v>0</v>
      </c>
      <c r="H4804" s="547">
        <f t="shared" si="153"/>
        <v>0</v>
      </c>
    </row>
    <row r="4805" spans="1:8" x14ac:dyDescent="0.25">
      <c r="A4805" s="396" t="e">
        <f>"INN."&amp;EIGNIR!$B$3&amp;C4805</f>
        <v>#N/A</v>
      </c>
      <c r="B4805" s="511">
        <f>'Sundurliðun Útlán'!K196</f>
        <v>0</v>
      </c>
      <c r="C4805" s="503" t="s">
        <v>6661</v>
      </c>
      <c r="D4805" s="512"/>
      <c r="F4805" s="547"/>
      <c r="G4805" s="547">
        <f t="shared" si="152"/>
        <v>0</v>
      </c>
      <c r="H4805" s="547">
        <f t="shared" si="153"/>
        <v>0</v>
      </c>
    </row>
    <row r="4806" spans="1:8" x14ac:dyDescent="0.25">
      <c r="A4806" s="396" t="e">
        <f>"INN."&amp;EIGNIR!$B$3&amp;C4806</f>
        <v>#N/A</v>
      </c>
      <c r="B4806" s="511">
        <f>'Sundurliðun Útlán'!K197</f>
        <v>0</v>
      </c>
      <c r="C4806" s="503" t="s">
        <v>6662</v>
      </c>
      <c r="D4806" s="512"/>
      <c r="F4806" s="547"/>
      <c r="G4806" s="547">
        <f t="shared" si="152"/>
        <v>0</v>
      </c>
      <c r="H4806" s="547">
        <f t="shared" si="153"/>
        <v>0</v>
      </c>
    </row>
    <row r="4807" spans="1:8" x14ac:dyDescent="0.25">
      <c r="A4807" s="396" t="e">
        <f>"INN."&amp;EIGNIR!$B$3&amp;C4807</f>
        <v>#N/A</v>
      </c>
      <c r="B4807" s="511">
        <f>'Sundurliðun Útlán'!K198</f>
        <v>0</v>
      </c>
      <c r="C4807" s="503" t="s">
        <v>6663</v>
      </c>
      <c r="D4807" s="512"/>
      <c r="F4807" s="547"/>
      <c r="G4807" s="547">
        <f t="shared" si="152"/>
        <v>0</v>
      </c>
      <c r="H4807" s="547">
        <f t="shared" si="153"/>
        <v>0</v>
      </c>
    </row>
    <row r="4808" spans="1:8" x14ac:dyDescent="0.25">
      <c r="A4808" s="396" t="e">
        <f>"INN."&amp;EIGNIR!$B$3&amp;C4808</f>
        <v>#N/A</v>
      </c>
      <c r="B4808" s="511">
        <f>'Sundurliðun Útlán'!K199</f>
        <v>0</v>
      </c>
      <c r="C4808" s="503" t="s">
        <v>6664</v>
      </c>
      <c r="D4808" s="512"/>
      <c r="F4808" s="547"/>
      <c r="G4808" s="547">
        <f t="shared" si="152"/>
        <v>0</v>
      </c>
      <c r="H4808" s="547">
        <f t="shared" si="153"/>
        <v>0</v>
      </c>
    </row>
    <row r="4809" spans="1:8" x14ac:dyDescent="0.25">
      <c r="A4809" s="396" t="e">
        <f>"INN."&amp;EIGNIR!$B$3&amp;C4809</f>
        <v>#N/A</v>
      </c>
      <c r="B4809" s="511">
        <f>'Sundurliðun Útlán'!K200</f>
        <v>0</v>
      </c>
      <c r="C4809" s="503" t="s">
        <v>6665</v>
      </c>
      <c r="D4809" s="512"/>
      <c r="F4809" s="547"/>
      <c r="G4809" s="547">
        <f t="shared" si="152"/>
        <v>0</v>
      </c>
      <c r="H4809" s="547">
        <f t="shared" si="153"/>
        <v>0</v>
      </c>
    </row>
    <row r="4810" spans="1:8" x14ac:dyDescent="0.25">
      <c r="A4810" s="396" t="e">
        <f>"INN."&amp;EIGNIR!$B$3&amp;C4810</f>
        <v>#N/A</v>
      </c>
      <c r="B4810" s="511">
        <f>'Sundurliðun Útlán'!K202</f>
        <v>0</v>
      </c>
      <c r="C4810" s="503" t="s">
        <v>6666</v>
      </c>
      <c r="D4810" s="512"/>
      <c r="F4810" s="547"/>
      <c r="G4810" s="547">
        <f t="shared" si="152"/>
        <v>0</v>
      </c>
      <c r="H4810" s="547">
        <f t="shared" si="153"/>
        <v>0</v>
      </c>
    </row>
    <row r="4811" spans="1:8" x14ac:dyDescent="0.25">
      <c r="A4811" s="396" t="e">
        <f>"INN."&amp;EIGNIR!$B$3&amp;C4811</f>
        <v>#N/A</v>
      </c>
      <c r="B4811" s="511">
        <f>'Sundurliðun Útlán'!K205</f>
        <v>0</v>
      </c>
      <c r="C4811" s="503" t="s">
        <v>6667</v>
      </c>
      <c r="D4811" s="512"/>
      <c r="F4811" s="547"/>
      <c r="G4811" s="547">
        <f t="shared" si="152"/>
        <v>0</v>
      </c>
      <c r="H4811" s="547">
        <f t="shared" si="153"/>
        <v>0</v>
      </c>
    </row>
    <row r="4812" spans="1:8" x14ac:dyDescent="0.25">
      <c r="A4812" s="396" t="e">
        <f>"INN."&amp;EIGNIR!$B$3&amp;C4812</f>
        <v>#N/A</v>
      </c>
      <c r="B4812" s="511">
        <f>'Sundurliðun Útlán'!K207</f>
        <v>0</v>
      </c>
      <c r="C4812" s="503" t="s">
        <v>6668</v>
      </c>
      <c r="D4812" s="512"/>
      <c r="F4812" s="547"/>
      <c r="G4812" s="547">
        <f t="shared" si="152"/>
        <v>0</v>
      </c>
      <c r="H4812" s="547">
        <f t="shared" si="153"/>
        <v>0</v>
      </c>
    </row>
    <row r="4813" spans="1:8" x14ac:dyDescent="0.25">
      <c r="A4813" s="396" t="e">
        <f>"INN."&amp;EIGNIR!$B$3&amp;C4813</f>
        <v>#N/A</v>
      </c>
      <c r="B4813" s="511">
        <f>'Sundurliðun Útlán'!K208</f>
        <v>0</v>
      </c>
      <c r="C4813" s="503" t="s">
        <v>6669</v>
      </c>
      <c r="D4813" s="512"/>
      <c r="F4813" s="547"/>
      <c r="G4813" s="547">
        <f t="shared" si="152"/>
        <v>0</v>
      </c>
      <c r="H4813" s="547">
        <f t="shared" si="153"/>
        <v>0</v>
      </c>
    </row>
    <row r="4814" spans="1:8" x14ac:dyDescent="0.25">
      <c r="A4814" s="396" t="e">
        <f>"INN."&amp;EIGNIR!$B$3&amp;C4814</f>
        <v>#N/A</v>
      </c>
      <c r="B4814" s="511">
        <f>'Sundurliðun Útlán'!K210</f>
        <v>0</v>
      </c>
      <c r="C4814" s="503" t="s">
        <v>6670</v>
      </c>
      <c r="D4814" s="512"/>
      <c r="F4814" s="547"/>
      <c r="G4814" s="547">
        <f t="shared" si="152"/>
        <v>0</v>
      </c>
      <c r="H4814" s="547">
        <f t="shared" si="153"/>
        <v>0</v>
      </c>
    </row>
    <row r="4815" spans="1:8" x14ac:dyDescent="0.25">
      <c r="A4815" s="396" t="e">
        <f>"INN."&amp;EIGNIR!$B$3&amp;C4815</f>
        <v>#N/A</v>
      </c>
      <c r="B4815" s="511">
        <f>'Sundurliðun Útlán'!K213</f>
        <v>0</v>
      </c>
      <c r="C4815" s="503" t="s">
        <v>6671</v>
      </c>
      <c r="D4815" s="512"/>
      <c r="F4815" s="547"/>
      <c r="G4815" s="547">
        <f t="shared" si="152"/>
        <v>0</v>
      </c>
      <c r="H4815" s="547">
        <f t="shared" si="153"/>
        <v>0</v>
      </c>
    </row>
    <row r="4816" spans="1:8" x14ac:dyDescent="0.25">
      <c r="A4816" s="396" t="e">
        <f>"INN."&amp;EIGNIR!$B$3&amp;C4816</f>
        <v>#N/A</v>
      </c>
      <c r="B4816" s="511">
        <f>'Sundurliðun Útlán'!K215</f>
        <v>0</v>
      </c>
      <c r="C4816" s="503" t="s">
        <v>6672</v>
      </c>
      <c r="D4816" s="512"/>
      <c r="F4816" s="547"/>
      <c r="G4816" s="547">
        <f t="shared" si="152"/>
        <v>0</v>
      </c>
      <c r="H4816" s="547">
        <f t="shared" si="153"/>
        <v>0</v>
      </c>
    </row>
    <row r="4817" spans="1:8" x14ac:dyDescent="0.25">
      <c r="A4817" s="396" t="e">
        <f>"INN."&amp;EIGNIR!$B$3&amp;C4817</f>
        <v>#N/A</v>
      </c>
      <c r="B4817" s="511">
        <f>'Sundurliðun Útlán'!K216</f>
        <v>0</v>
      </c>
      <c r="C4817" s="503" t="s">
        <v>6673</v>
      </c>
      <c r="D4817" s="512"/>
      <c r="F4817" s="547"/>
      <c r="G4817" s="547">
        <f t="shared" si="152"/>
        <v>0</v>
      </c>
      <c r="H4817" s="547">
        <f t="shared" si="153"/>
        <v>0</v>
      </c>
    </row>
    <row r="4818" spans="1:8" x14ac:dyDescent="0.25">
      <c r="A4818" s="396" t="e">
        <f>"INN."&amp;EIGNIR!$B$3&amp;C4818</f>
        <v>#N/A</v>
      </c>
      <c r="B4818" s="511">
        <f>'Sundurliðun Útlán'!K218</f>
        <v>0</v>
      </c>
      <c r="C4818" s="503" t="s">
        <v>6674</v>
      </c>
      <c r="D4818" s="512"/>
      <c r="F4818" s="547"/>
      <c r="G4818" s="547">
        <f t="shared" si="152"/>
        <v>0</v>
      </c>
      <c r="H4818" s="547">
        <f t="shared" si="153"/>
        <v>0</v>
      </c>
    </row>
    <row r="4819" spans="1:8" x14ac:dyDescent="0.25">
      <c r="A4819" s="396" t="e">
        <f>"INN."&amp;EIGNIR!$B$3&amp;C4819</f>
        <v>#N/A</v>
      </c>
      <c r="B4819" s="511">
        <f>'Sundurliðun Útlán'!K221</f>
        <v>0</v>
      </c>
      <c r="C4819" s="503" t="s">
        <v>6675</v>
      </c>
      <c r="D4819" s="512"/>
      <c r="F4819" s="547"/>
      <c r="G4819" s="547">
        <f t="shared" si="152"/>
        <v>0</v>
      </c>
      <c r="H4819" s="547">
        <f t="shared" si="153"/>
        <v>0</v>
      </c>
    </row>
    <row r="4820" spans="1:8" x14ac:dyDescent="0.25">
      <c r="A4820" s="396" t="e">
        <f>"INN."&amp;EIGNIR!$B$3&amp;C4820</f>
        <v>#N/A</v>
      </c>
      <c r="B4820" s="511">
        <f>'Sundurliðun Útlán'!K223</f>
        <v>0</v>
      </c>
      <c r="C4820" s="503" t="s">
        <v>6676</v>
      </c>
      <c r="D4820" s="512"/>
      <c r="F4820" s="547"/>
      <c r="G4820" s="547">
        <f t="shared" si="152"/>
        <v>0</v>
      </c>
      <c r="H4820" s="547">
        <f t="shared" si="153"/>
        <v>0</v>
      </c>
    </row>
    <row r="4821" spans="1:8" x14ac:dyDescent="0.25">
      <c r="A4821" s="396" t="e">
        <f>"INN."&amp;EIGNIR!$B$3&amp;C4821</f>
        <v>#N/A</v>
      </c>
      <c r="B4821" s="511">
        <f>'Sundurliðun Útlán'!K224</f>
        <v>0</v>
      </c>
      <c r="C4821" s="503" t="s">
        <v>6677</v>
      </c>
      <c r="D4821" s="512" t="s">
        <v>11813</v>
      </c>
      <c r="F4821" s="547"/>
      <c r="G4821" s="547">
        <f t="shared" si="152"/>
        <v>0</v>
      </c>
      <c r="H4821" s="547">
        <f t="shared" si="153"/>
        <v>0</v>
      </c>
    </row>
    <row r="4822" spans="1:8" x14ac:dyDescent="0.25">
      <c r="A4822" s="396" t="e">
        <f>"INN."&amp;EIGNIR!$B$3&amp;C4822</f>
        <v>#N/A</v>
      </c>
      <c r="B4822" s="511">
        <f>'Sundurliðun Útlán'!K226</f>
        <v>0</v>
      </c>
      <c r="C4822" s="503" t="s">
        <v>6678</v>
      </c>
      <c r="D4822" s="512"/>
      <c r="F4822" s="547"/>
      <c r="G4822" s="547">
        <f t="shared" si="152"/>
        <v>0</v>
      </c>
      <c r="H4822" s="547">
        <f t="shared" si="153"/>
        <v>0</v>
      </c>
    </row>
    <row r="4823" spans="1:8" x14ac:dyDescent="0.25">
      <c r="A4823" s="396" t="e">
        <f>"INN."&amp;EIGNIR!$B$3&amp;C4823</f>
        <v>#N/A</v>
      </c>
      <c r="B4823" s="511">
        <f>'Sundurliðun Útlán'!K228</f>
        <v>0</v>
      </c>
      <c r="C4823" s="503" t="s">
        <v>11827</v>
      </c>
      <c r="D4823" s="512"/>
      <c r="F4823" s="547"/>
      <c r="G4823" s="547">
        <f t="shared" si="152"/>
        <v>0</v>
      </c>
      <c r="H4823" s="547">
        <f t="shared" si="153"/>
        <v>0</v>
      </c>
    </row>
    <row r="4824" spans="1:8" x14ac:dyDescent="0.25">
      <c r="A4824" s="396" t="e">
        <f>"INN."&amp;EIGNIR!$B$3&amp;C4824</f>
        <v>#N/A</v>
      </c>
      <c r="B4824" s="511">
        <f>'Sundurliðun Útlán'!K229</f>
        <v>0</v>
      </c>
      <c r="C4824" s="503" t="s">
        <v>6679</v>
      </c>
      <c r="D4824" s="512"/>
      <c r="F4824" s="547"/>
      <c r="G4824" s="547">
        <f t="shared" si="152"/>
        <v>0</v>
      </c>
      <c r="H4824" s="547">
        <f t="shared" si="153"/>
        <v>0</v>
      </c>
    </row>
    <row r="4825" spans="1:8" x14ac:dyDescent="0.25">
      <c r="A4825" s="396" t="e">
        <f>"INN."&amp;EIGNIR!$B$3&amp;C4825</f>
        <v>#N/A</v>
      </c>
      <c r="B4825" s="511">
        <f>'Sundurliðun Útlán'!K230</f>
        <v>0</v>
      </c>
      <c r="C4825" s="503" t="s">
        <v>11828</v>
      </c>
      <c r="D4825" s="512"/>
      <c r="F4825" s="547"/>
      <c r="G4825" s="547">
        <f t="shared" si="152"/>
        <v>0</v>
      </c>
      <c r="H4825" s="547">
        <f t="shared" si="153"/>
        <v>0</v>
      </c>
    </row>
    <row r="4826" spans="1:8" x14ac:dyDescent="0.25">
      <c r="A4826" s="396" t="e">
        <f>"INN."&amp;EIGNIR!$B$3&amp;C4826</f>
        <v>#N/A</v>
      </c>
      <c r="B4826" s="511">
        <f>'Sundurliðun Útlán'!K231</f>
        <v>0</v>
      </c>
      <c r="C4826" s="503" t="s">
        <v>6680</v>
      </c>
      <c r="D4826" s="512"/>
      <c r="F4826" s="547"/>
      <c r="G4826" s="547">
        <f t="shared" si="152"/>
        <v>0</v>
      </c>
      <c r="H4826" s="547">
        <f t="shared" si="153"/>
        <v>0</v>
      </c>
    </row>
    <row r="4827" spans="1:8" x14ac:dyDescent="0.25">
      <c r="A4827" s="396" t="e">
        <f>"INN."&amp;EIGNIR!$B$3&amp;C4827</f>
        <v>#N/A</v>
      </c>
      <c r="B4827" s="511">
        <f>'Sundurliðun Útlán'!K232</f>
        <v>0</v>
      </c>
      <c r="C4827" s="503" t="s">
        <v>6681</v>
      </c>
      <c r="D4827" s="512"/>
      <c r="F4827" s="547"/>
      <c r="G4827" s="547">
        <f t="shared" si="152"/>
        <v>0</v>
      </c>
      <c r="H4827" s="547">
        <f t="shared" si="153"/>
        <v>0</v>
      </c>
    </row>
    <row r="4828" spans="1:8" x14ac:dyDescent="0.25">
      <c r="A4828" s="396" t="e">
        <f>"INN."&amp;EIGNIR!$B$3&amp;C4828</f>
        <v>#N/A</v>
      </c>
      <c r="B4828" s="511">
        <f>'Sundurliðun Útlán'!K233</f>
        <v>0</v>
      </c>
      <c r="C4828" s="503" t="s">
        <v>6682</v>
      </c>
      <c r="D4828" s="512"/>
      <c r="F4828" s="547"/>
      <c r="G4828" s="547">
        <f t="shared" si="152"/>
        <v>0</v>
      </c>
      <c r="H4828" s="547">
        <f t="shared" si="153"/>
        <v>0</v>
      </c>
    </row>
    <row r="4829" spans="1:8" x14ac:dyDescent="0.25">
      <c r="A4829" s="396" t="e">
        <f>"INN."&amp;EIGNIR!$B$3&amp;C4829</f>
        <v>#N/A</v>
      </c>
      <c r="B4829" s="511">
        <f>'Sundurliðun Útlán'!K234</f>
        <v>0</v>
      </c>
      <c r="C4829" s="503" t="s">
        <v>6683</v>
      </c>
      <c r="D4829" s="512"/>
      <c r="F4829" s="547"/>
      <c r="G4829" s="547">
        <f t="shared" si="152"/>
        <v>0</v>
      </c>
      <c r="H4829" s="547">
        <f t="shared" si="153"/>
        <v>0</v>
      </c>
    </row>
    <row r="4830" spans="1:8" x14ac:dyDescent="0.25">
      <c r="A4830" s="396" t="e">
        <f>"INN."&amp;EIGNIR!$B$3&amp;C4830</f>
        <v>#N/A</v>
      </c>
      <c r="B4830" s="511">
        <f>'Sundurliðun Útlán'!K235</f>
        <v>0</v>
      </c>
      <c r="C4830" s="503" t="s">
        <v>6684</v>
      </c>
      <c r="D4830" s="512"/>
      <c r="F4830" s="547"/>
      <c r="G4830" s="547">
        <f t="shared" si="152"/>
        <v>0</v>
      </c>
      <c r="H4830" s="547">
        <f t="shared" si="153"/>
        <v>0</v>
      </c>
    </row>
    <row r="4831" spans="1:8" x14ac:dyDescent="0.25">
      <c r="A4831" s="396" t="e">
        <f>"INN."&amp;EIGNIR!$B$3&amp;C4831</f>
        <v>#N/A</v>
      </c>
      <c r="B4831" s="511">
        <f>'Sundurliðun Útlán'!K236</f>
        <v>0</v>
      </c>
      <c r="C4831" s="503" t="s">
        <v>6685</v>
      </c>
      <c r="D4831" s="512"/>
      <c r="F4831" s="547"/>
      <c r="G4831" s="547">
        <f t="shared" si="152"/>
        <v>0</v>
      </c>
      <c r="H4831" s="547">
        <f t="shared" si="153"/>
        <v>0</v>
      </c>
    </row>
    <row r="4832" spans="1:8" x14ac:dyDescent="0.25">
      <c r="A4832" s="396" t="e">
        <f>"INN."&amp;EIGNIR!$B$3&amp;C4832</f>
        <v>#N/A</v>
      </c>
      <c r="B4832" s="511">
        <f>'Sundurliðun Útlán'!K237</f>
        <v>0</v>
      </c>
      <c r="C4832" s="503" t="s">
        <v>6686</v>
      </c>
      <c r="D4832" s="512"/>
      <c r="F4832" s="547"/>
      <c r="G4832" s="547">
        <f t="shared" si="152"/>
        <v>0</v>
      </c>
      <c r="H4832" s="547">
        <f t="shared" si="153"/>
        <v>0</v>
      </c>
    </row>
    <row r="4833" spans="1:8" x14ac:dyDescent="0.25">
      <c r="A4833" s="396" t="e">
        <f>"INN."&amp;EIGNIR!$B$3&amp;C4833</f>
        <v>#N/A</v>
      </c>
      <c r="B4833" s="511">
        <f>'Sundurliðun Útlán'!K238</f>
        <v>0</v>
      </c>
      <c r="C4833" s="503" t="s">
        <v>6687</v>
      </c>
      <c r="D4833" s="512"/>
      <c r="F4833" s="547"/>
      <c r="G4833" s="547">
        <f t="shared" si="152"/>
        <v>0</v>
      </c>
      <c r="H4833" s="547">
        <f t="shared" si="153"/>
        <v>0</v>
      </c>
    </row>
    <row r="4834" spans="1:8" x14ac:dyDescent="0.25">
      <c r="A4834" s="396" t="e">
        <f>"INN."&amp;EIGNIR!$B$3&amp;C4834</f>
        <v>#N/A</v>
      </c>
      <c r="B4834" s="511">
        <f>'Sundurliðun Útlán'!K239</f>
        <v>0</v>
      </c>
      <c r="C4834" s="503" t="s">
        <v>6688</v>
      </c>
      <c r="D4834" s="512"/>
      <c r="F4834" s="547"/>
      <c r="G4834" s="547">
        <f t="shared" si="152"/>
        <v>0</v>
      </c>
      <c r="H4834" s="547">
        <f t="shared" si="153"/>
        <v>0</v>
      </c>
    </row>
    <row r="4835" spans="1:8" x14ac:dyDescent="0.25">
      <c r="A4835" s="396" t="e">
        <f>"INN."&amp;EIGNIR!$B$3&amp;C4835</f>
        <v>#N/A</v>
      </c>
      <c r="B4835" s="511">
        <f>'Sundurliðun Útlán'!K240</f>
        <v>0</v>
      </c>
      <c r="C4835" s="503" t="s">
        <v>6689</v>
      </c>
      <c r="D4835" s="512"/>
      <c r="F4835" s="547"/>
      <c r="G4835" s="547">
        <f t="shared" si="152"/>
        <v>0</v>
      </c>
      <c r="H4835" s="547">
        <f t="shared" si="153"/>
        <v>0</v>
      </c>
    </row>
    <row r="4836" spans="1:8" x14ac:dyDescent="0.25">
      <c r="A4836" s="396" t="e">
        <f>"INN."&amp;EIGNIR!$B$3&amp;C4836</f>
        <v>#N/A</v>
      </c>
      <c r="B4836" s="511">
        <f>'Sundurliðun Útlán'!K241</f>
        <v>0</v>
      </c>
      <c r="C4836" s="503" t="s">
        <v>6690</v>
      </c>
      <c r="D4836" s="512"/>
      <c r="F4836" s="547"/>
      <c r="G4836" s="547">
        <f t="shared" si="152"/>
        <v>0</v>
      </c>
      <c r="H4836" s="547">
        <f t="shared" si="153"/>
        <v>0</v>
      </c>
    </row>
    <row r="4837" spans="1:8" x14ac:dyDescent="0.25">
      <c r="A4837" s="396" t="e">
        <f>"INN."&amp;EIGNIR!$B$3&amp;C4837</f>
        <v>#N/A</v>
      </c>
      <c r="B4837" s="511">
        <f>'Sundurliðun Útlán'!K242</f>
        <v>0</v>
      </c>
      <c r="C4837" s="503" t="s">
        <v>6691</v>
      </c>
      <c r="D4837" s="512"/>
      <c r="F4837" s="547"/>
      <c r="G4837" s="547">
        <f t="shared" si="152"/>
        <v>0</v>
      </c>
      <c r="H4837" s="547">
        <f t="shared" si="153"/>
        <v>0</v>
      </c>
    </row>
    <row r="4838" spans="1:8" x14ac:dyDescent="0.25">
      <c r="A4838" s="396" t="e">
        <f>"INN."&amp;EIGNIR!$B$3&amp;C4838</f>
        <v>#N/A</v>
      </c>
      <c r="B4838" s="511">
        <f>'Sundurliðun Útlán'!K243</f>
        <v>0</v>
      </c>
      <c r="C4838" s="503" t="s">
        <v>6692</v>
      </c>
      <c r="D4838" s="512"/>
      <c r="F4838" s="547"/>
      <c r="G4838" s="547">
        <f t="shared" si="152"/>
        <v>0</v>
      </c>
      <c r="H4838" s="547">
        <f t="shared" si="153"/>
        <v>0</v>
      </c>
    </row>
    <row r="4839" spans="1:8" x14ac:dyDescent="0.25">
      <c r="A4839" s="396" t="e">
        <f>"INN."&amp;EIGNIR!$B$3&amp;C4839</f>
        <v>#N/A</v>
      </c>
      <c r="B4839" s="511">
        <f>'Sundurliðun Útlán'!K244</f>
        <v>0</v>
      </c>
      <c r="C4839" s="503" t="s">
        <v>6693</v>
      </c>
      <c r="D4839" s="512"/>
      <c r="F4839" s="547"/>
      <c r="G4839" s="547">
        <f t="shared" si="152"/>
        <v>0</v>
      </c>
      <c r="H4839" s="547">
        <f t="shared" si="153"/>
        <v>0</v>
      </c>
    </row>
    <row r="4840" spans="1:8" x14ac:dyDescent="0.25">
      <c r="A4840" s="396" t="e">
        <f>"INN."&amp;EIGNIR!$B$3&amp;C4840</f>
        <v>#N/A</v>
      </c>
      <c r="B4840" s="511">
        <f>'Sundurliðun Útlán'!K245</f>
        <v>0</v>
      </c>
      <c r="C4840" s="503" t="s">
        <v>6694</v>
      </c>
      <c r="D4840" s="512"/>
      <c r="F4840" s="547"/>
      <c r="G4840" s="547">
        <f t="shared" si="152"/>
        <v>0</v>
      </c>
      <c r="H4840" s="547">
        <f t="shared" si="153"/>
        <v>0</v>
      </c>
    </row>
    <row r="4841" spans="1:8" x14ac:dyDescent="0.25">
      <c r="A4841" s="396" t="e">
        <f>"INN."&amp;EIGNIR!$B$3&amp;C4841</f>
        <v>#N/A</v>
      </c>
      <c r="B4841" s="511">
        <f>'Sundurliðun Útlán'!K246</f>
        <v>0</v>
      </c>
      <c r="C4841" s="503" t="s">
        <v>6695</v>
      </c>
      <c r="D4841" s="512"/>
      <c r="F4841" s="547"/>
      <c r="G4841" s="547">
        <f t="shared" si="152"/>
        <v>0</v>
      </c>
      <c r="H4841" s="547">
        <f t="shared" si="153"/>
        <v>0</v>
      </c>
    </row>
    <row r="4842" spans="1:8" x14ac:dyDescent="0.25">
      <c r="A4842" s="396" t="e">
        <f>"INN."&amp;EIGNIR!$B$3&amp;C4842</f>
        <v>#N/A</v>
      </c>
      <c r="B4842" s="511">
        <f>'Sundurliðun Útlán'!K247</f>
        <v>0</v>
      </c>
      <c r="C4842" s="503" t="s">
        <v>6696</v>
      </c>
      <c r="D4842" s="512"/>
      <c r="F4842" s="547"/>
      <c r="G4842" s="547">
        <f t="shared" si="152"/>
        <v>0</v>
      </c>
      <c r="H4842" s="547">
        <f t="shared" si="153"/>
        <v>0</v>
      </c>
    </row>
    <row r="4843" spans="1:8" x14ac:dyDescent="0.25">
      <c r="A4843" s="396" t="e">
        <f>"INN."&amp;EIGNIR!$B$3&amp;C4843</f>
        <v>#N/A</v>
      </c>
      <c r="B4843" s="511">
        <f>'Sundurliðun Útlán'!K248</f>
        <v>0</v>
      </c>
      <c r="C4843" s="503" t="s">
        <v>6697</v>
      </c>
      <c r="D4843" s="512"/>
      <c r="F4843" s="547"/>
      <c r="G4843" s="547">
        <f t="shared" si="152"/>
        <v>0</v>
      </c>
      <c r="H4843" s="547">
        <f t="shared" si="153"/>
        <v>0</v>
      </c>
    </row>
    <row r="4844" spans="1:8" x14ac:dyDescent="0.25">
      <c r="A4844" s="396" t="e">
        <f>"INN."&amp;EIGNIR!$B$3&amp;C4844</f>
        <v>#N/A</v>
      </c>
      <c r="B4844" s="511">
        <f>'Sundurliðun Útlán'!K249</f>
        <v>0</v>
      </c>
      <c r="C4844" s="503" t="s">
        <v>6698</v>
      </c>
      <c r="D4844" s="512"/>
      <c r="F4844" s="547"/>
      <c r="G4844" s="547">
        <f t="shared" si="152"/>
        <v>0</v>
      </c>
      <c r="H4844" s="547">
        <f t="shared" si="153"/>
        <v>0</v>
      </c>
    </row>
    <row r="4845" spans="1:8" x14ac:dyDescent="0.25">
      <c r="A4845" s="396" t="e">
        <f>"INN."&amp;EIGNIR!$B$3&amp;C4845</f>
        <v>#N/A</v>
      </c>
      <c r="B4845" s="511">
        <f>'Sundurliðun Útlán'!K250</f>
        <v>0</v>
      </c>
      <c r="C4845" s="503" t="s">
        <v>6699</v>
      </c>
      <c r="D4845" s="512"/>
      <c r="F4845" s="547"/>
      <c r="G4845" s="547">
        <f t="shared" si="152"/>
        <v>0</v>
      </c>
      <c r="H4845" s="547">
        <f t="shared" si="153"/>
        <v>0</v>
      </c>
    </row>
    <row r="4846" spans="1:8" x14ac:dyDescent="0.25">
      <c r="A4846" s="396" t="e">
        <f>"INN."&amp;EIGNIR!$B$3&amp;C4846</f>
        <v>#N/A</v>
      </c>
      <c r="B4846" s="511">
        <f>'Sundurliðun Útlán'!K251</f>
        <v>0</v>
      </c>
      <c r="C4846" s="503" t="s">
        <v>6700</v>
      </c>
      <c r="D4846" s="512"/>
      <c r="F4846" s="547"/>
      <c r="G4846" s="547">
        <f t="shared" si="152"/>
        <v>0</v>
      </c>
      <c r="H4846" s="547">
        <f t="shared" si="153"/>
        <v>0</v>
      </c>
    </row>
    <row r="4847" spans="1:8" x14ac:dyDescent="0.25">
      <c r="A4847" s="396" t="e">
        <f>"INN."&amp;EIGNIR!$B$3&amp;C4847</f>
        <v>#N/A</v>
      </c>
      <c r="B4847" s="511">
        <f>'Sundurliðun Útlán'!K252</f>
        <v>0</v>
      </c>
      <c r="C4847" s="503" t="s">
        <v>6701</v>
      </c>
      <c r="D4847" s="512"/>
      <c r="F4847" s="547"/>
      <c r="G4847" s="547">
        <f t="shared" si="152"/>
        <v>0</v>
      </c>
      <c r="H4847" s="547">
        <f t="shared" si="153"/>
        <v>0</v>
      </c>
    </row>
    <row r="4848" spans="1:8" x14ac:dyDescent="0.25">
      <c r="A4848" s="396" t="e">
        <f>"INN."&amp;EIGNIR!$B$3&amp;C4848</f>
        <v>#N/A</v>
      </c>
      <c r="B4848" s="511">
        <f>'Sundurliðun Útlán'!K253</f>
        <v>0</v>
      </c>
      <c r="C4848" s="503" t="s">
        <v>6702</v>
      </c>
      <c r="D4848" s="512"/>
      <c r="F4848" s="547"/>
      <c r="G4848" s="547">
        <f t="shared" si="152"/>
        <v>0</v>
      </c>
      <c r="H4848" s="547">
        <f t="shared" si="153"/>
        <v>0</v>
      </c>
    </row>
    <row r="4849" spans="1:8" x14ac:dyDescent="0.25">
      <c r="A4849" s="396" t="e">
        <f>"INN."&amp;EIGNIR!$B$3&amp;C4849</f>
        <v>#N/A</v>
      </c>
      <c r="B4849" s="511">
        <f>'Sundurliðun Útlán'!K254</f>
        <v>0</v>
      </c>
      <c r="C4849" s="503" t="s">
        <v>6703</v>
      </c>
      <c r="D4849" s="512"/>
      <c r="F4849" s="547"/>
      <c r="G4849" s="547">
        <f t="shared" si="152"/>
        <v>0</v>
      </c>
      <c r="H4849" s="547">
        <f t="shared" si="153"/>
        <v>0</v>
      </c>
    </row>
    <row r="4850" spans="1:8" x14ac:dyDescent="0.25">
      <c r="A4850" s="396" t="e">
        <f>"INN."&amp;EIGNIR!$B$3&amp;C4850</f>
        <v>#N/A</v>
      </c>
      <c r="B4850" s="511">
        <f>'Sundurliðun Útlán'!K255</f>
        <v>0</v>
      </c>
      <c r="C4850" s="503" t="s">
        <v>6704</v>
      </c>
      <c r="D4850" s="512"/>
      <c r="F4850" s="547"/>
      <c r="G4850" s="547">
        <f t="shared" si="152"/>
        <v>0</v>
      </c>
      <c r="H4850" s="547">
        <f t="shared" si="153"/>
        <v>0</v>
      </c>
    </row>
    <row r="4851" spans="1:8" x14ac:dyDescent="0.25">
      <c r="A4851" s="396" t="e">
        <f>"INN."&amp;EIGNIR!$B$3&amp;C4851</f>
        <v>#N/A</v>
      </c>
      <c r="B4851" s="511">
        <f>'Sundurliðun Útlán'!K256</f>
        <v>0</v>
      </c>
      <c r="C4851" s="503" t="s">
        <v>6705</v>
      </c>
      <c r="D4851" s="512"/>
      <c r="F4851" s="547"/>
      <c r="G4851" s="547">
        <f t="shared" si="152"/>
        <v>0</v>
      </c>
      <c r="H4851" s="547">
        <f t="shared" si="153"/>
        <v>0</v>
      </c>
    </row>
    <row r="4852" spans="1:8" x14ac:dyDescent="0.25">
      <c r="A4852" s="396" t="e">
        <f>"INN."&amp;EIGNIR!$B$3&amp;C4852</f>
        <v>#N/A</v>
      </c>
      <c r="B4852" s="511">
        <f>'Sundurliðun Útlán'!K257</f>
        <v>0</v>
      </c>
      <c r="C4852" s="503" t="s">
        <v>6706</v>
      </c>
      <c r="D4852" s="512"/>
      <c r="F4852" s="547"/>
      <c r="G4852" s="547">
        <f t="shared" si="152"/>
        <v>0</v>
      </c>
      <c r="H4852" s="547">
        <f t="shared" si="153"/>
        <v>0</v>
      </c>
    </row>
    <row r="4853" spans="1:8" x14ac:dyDescent="0.25">
      <c r="A4853" s="396" t="e">
        <f>"INN."&amp;EIGNIR!$B$3&amp;C4853</f>
        <v>#N/A</v>
      </c>
      <c r="B4853" s="511">
        <f>'Sundurliðun Útlán'!K258</f>
        <v>0</v>
      </c>
      <c r="C4853" s="503" t="s">
        <v>6707</v>
      </c>
      <c r="D4853" s="512"/>
      <c r="F4853" s="547"/>
      <c r="G4853" s="547">
        <f t="shared" si="152"/>
        <v>0</v>
      </c>
      <c r="H4853" s="547">
        <f t="shared" si="153"/>
        <v>0</v>
      </c>
    </row>
    <row r="4854" spans="1:8" x14ac:dyDescent="0.25">
      <c r="A4854" s="396" t="e">
        <f>"INN."&amp;EIGNIR!$B$3&amp;C4854</f>
        <v>#N/A</v>
      </c>
      <c r="B4854" s="511">
        <f>'Sundurliðun Útlán'!K259</f>
        <v>0</v>
      </c>
      <c r="C4854" s="503" t="s">
        <v>6708</v>
      </c>
      <c r="D4854" s="512"/>
      <c r="F4854" s="547"/>
      <c r="G4854" s="547">
        <f t="shared" si="152"/>
        <v>0</v>
      </c>
      <c r="H4854" s="547">
        <f t="shared" si="153"/>
        <v>0</v>
      </c>
    </row>
    <row r="4855" spans="1:8" x14ac:dyDescent="0.25">
      <c r="A4855" s="396" t="e">
        <f>"INN."&amp;EIGNIR!$B$3&amp;C4855</f>
        <v>#N/A</v>
      </c>
      <c r="B4855" s="511">
        <f>'Sundurliðun Útlán'!K260</f>
        <v>0</v>
      </c>
      <c r="C4855" s="503" t="s">
        <v>6709</v>
      </c>
      <c r="D4855" s="512"/>
      <c r="F4855" s="547"/>
      <c r="G4855" s="547">
        <f t="shared" si="152"/>
        <v>0</v>
      </c>
      <c r="H4855" s="547">
        <f t="shared" si="153"/>
        <v>0</v>
      </c>
    </row>
    <row r="4856" spans="1:8" x14ac:dyDescent="0.25">
      <c r="A4856" s="396" t="e">
        <f>"INN."&amp;EIGNIR!$B$3&amp;C4856</f>
        <v>#N/A</v>
      </c>
      <c r="B4856" s="511">
        <f>'Sundurliðun Útlán'!K261</f>
        <v>0</v>
      </c>
      <c r="C4856" s="503" t="s">
        <v>6710</v>
      </c>
      <c r="D4856" s="512"/>
      <c r="F4856" s="547"/>
      <c r="G4856" s="547">
        <f t="shared" si="152"/>
        <v>0</v>
      </c>
      <c r="H4856" s="547">
        <f t="shared" si="153"/>
        <v>0</v>
      </c>
    </row>
    <row r="4857" spans="1:8" x14ac:dyDescent="0.25">
      <c r="A4857" s="396" t="e">
        <f>"INN."&amp;EIGNIR!$B$3&amp;C4857</f>
        <v>#N/A</v>
      </c>
      <c r="B4857" s="511">
        <f>'Sundurliðun Útlán'!K262</f>
        <v>0</v>
      </c>
      <c r="C4857" s="503" t="s">
        <v>6711</v>
      </c>
      <c r="D4857" s="512"/>
      <c r="F4857" s="547"/>
      <c r="G4857" s="547">
        <f t="shared" si="152"/>
        <v>0</v>
      </c>
      <c r="H4857" s="547">
        <f t="shared" si="153"/>
        <v>0</v>
      </c>
    </row>
    <row r="4858" spans="1:8" x14ac:dyDescent="0.25">
      <c r="A4858" s="396" t="e">
        <f>"INN."&amp;EIGNIR!$B$3&amp;C4858</f>
        <v>#N/A</v>
      </c>
      <c r="B4858" s="511">
        <f>'Sundurliðun Útlán'!K263</f>
        <v>0</v>
      </c>
      <c r="C4858" s="503" t="s">
        <v>6712</v>
      </c>
      <c r="D4858" s="512"/>
      <c r="F4858" s="547"/>
      <c r="G4858" s="547">
        <f t="shared" si="152"/>
        <v>0</v>
      </c>
      <c r="H4858" s="547">
        <f t="shared" si="153"/>
        <v>0</v>
      </c>
    </row>
    <row r="4859" spans="1:8" x14ac:dyDescent="0.25">
      <c r="A4859" s="396" t="e">
        <f>"INN."&amp;EIGNIR!$B$3&amp;C4859</f>
        <v>#N/A</v>
      </c>
      <c r="B4859" s="511">
        <f>'Sundurliðun Útlán'!K264</f>
        <v>0</v>
      </c>
      <c r="C4859" s="503" t="s">
        <v>6713</v>
      </c>
      <c r="D4859" s="512"/>
      <c r="F4859" s="547"/>
      <c r="G4859" s="547">
        <f t="shared" si="152"/>
        <v>0</v>
      </c>
      <c r="H4859" s="547">
        <f t="shared" si="153"/>
        <v>0</v>
      </c>
    </row>
    <row r="4860" spans="1:8" x14ac:dyDescent="0.25">
      <c r="A4860" s="396" t="e">
        <f>"INN."&amp;EIGNIR!$B$3&amp;C4860</f>
        <v>#N/A</v>
      </c>
      <c r="B4860" s="511">
        <f>'Sundurliðun Útlán'!K265</f>
        <v>0</v>
      </c>
      <c r="C4860" s="503" t="s">
        <v>6714</v>
      </c>
      <c r="D4860" s="512"/>
      <c r="F4860" s="547"/>
      <c r="G4860" s="547">
        <f t="shared" ref="G4860:G4923" si="154">+F4860-B4860</f>
        <v>0</v>
      </c>
      <c r="H4860" s="547">
        <f t="shared" si="153"/>
        <v>0</v>
      </c>
    </row>
    <row r="4861" spans="1:8" x14ac:dyDescent="0.25">
      <c r="A4861" s="396" t="e">
        <f>"INN."&amp;EIGNIR!$B$3&amp;C4861</f>
        <v>#N/A</v>
      </c>
      <c r="B4861" s="511">
        <f>'Sundurliðun Útlán'!K267</f>
        <v>0</v>
      </c>
      <c r="C4861" s="503" t="s">
        <v>6715</v>
      </c>
      <c r="D4861" s="512"/>
      <c r="F4861" s="547"/>
      <c r="G4861" s="547">
        <f t="shared" si="154"/>
        <v>0</v>
      </c>
      <c r="H4861" s="547">
        <f t="shared" ref="H4861:H4924" si="155">+ABS(G4861)</f>
        <v>0</v>
      </c>
    </row>
    <row r="4862" spans="1:8" x14ac:dyDescent="0.25">
      <c r="A4862" s="396" t="e">
        <f>"INN."&amp;EIGNIR!$B$3&amp;C4862</f>
        <v>#N/A</v>
      </c>
      <c r="B4862" s="511">
        <f>'Sundurliðun Útlán'!K270</f>
        <v>0</v>
      </c>
      <c r="C4862" s="503" t="s">
        <v>6716</v>
      </c>
      <c r="D4862" s="512"/>
      <c r="F4862" s="547"/>
      <c r="G4862" s="547">
        <f t="shared" si="154"/>
        <v>0</v>
      </c>
      <c r="H4862" s="547">
        <f t="shared" si="155"/>
        <v>0</v>
      </c>
    </row>
    <row r="4863" spans="1:8" x14ac:dyDescent="0.25">
      <c r="A4863" s="396" t="e">
        <f>"INN."&amp;EIGNIR!$B$3&amp;C4863</f>
        <v>#N/A</v>
      </c>
      <c r="B4863" s="511">
        <f>'Sundurliðun Útlán'!K272</f>
        <v>0</v>
      </c>
      <c r="C4863" s="503" t="s">
        <v>6717</v>
      </c>
      <c r="D4863" s="512"/>
      <c r="F4863" s="547"/>
      <c r="G4863" s="547">
        <f t="shared" si="154"/>
        <v>0</v>
      </c>
      <c r="H4863" s="547">
        <f t="shared" si="155"/>
        <v>0</v>
      </c>
    </row>
    <row r="4864" spans="1:8" x14ac:dyDescent="0.25">
      <c r="A4864" s="396" t="e">
        <f>"INN."&amp;EIGNIR!$B$3&amp;C4864</f>
        <v>#N/A</v>
      </c>
      <c r="B4864" s="511">
        <f>'Sundurliðun Útlán'!K273</f>
        <v>0</v>
      </c>
      <c r="C4864" s="503" t="s">
        <v>6718</v>
      </c>
      <c r="D4864" s="512"/>
      <c r="F4864" s="547"/>
      <c r="G4864" s="547">
        <f t="shared" si="154"/>
        <v>0</v>
      </c>
      <c r="H4864" s="547">
        <f t="shared" si="155"/>
        <v>0</v>
      </c>
    </row>
    <row r="4865" spans="1:8" x14ac:dyDescent="0.25">
      <c r="A4865" s="396" t="e">
        <f>"INN."&amp;EIGNIR!$B$3&amp;C4865</f>
        <v>#N/A</v>
      </c>
      <c r="B4865" s="511">
        <f>'Sundurliðun Útlán'!K275</f>
        <v>0</v>
      </c>
      <c r="C4865" s="503" t="s">
        <v>6719</v>
      </c>
      <c r="D4865" s="512"/>
      <c r="F4865" s="547"/>
      <c r="G4865" s="547">
        <f t="shared" si="154"/>
        <v>0</v>
      </c>
      <c r="H4865" s="547">
        <f t="shared" si="155"/>
        <v>0</v>
      </c>
    </row>
    <row r="4866" spans="1:8" x14ac:dyDescent="0.25">
      <c r="A4866" s="396" t="e">
        <f>"INN."&amp;EIGNIR!$B$3&amp;C4866</f>
        <v>#N/A</v>
      </c>
      <c r="B4866" s="511">
        <f>'Sundurliðun Útlán'!K278</f>
        <v>0</v>
      </c>
      <c r="C4866" s="503" t="s">
        <v>6720</v>
      </c>
      <c r="D4866" s="512"/>
      <c r="F4866" s="547"/>
      <c r="G4866" s="547">
        <f t="shared" si="154"/>
        <v>0</v>
      </c>
      <c r="H4866" s="547">
        <f t="shared" si="155"/>
        <v>0</v>
      </c>
    </row>
    <row r="4867" spans="1:8" x14ac:dyDescent="0.25">
      <c r="A4867" s="396" t="e">
        <f>"INN."&amp;EIGNIR!$B$3&amp;C4867</f>
        <v>#N/A</v>
      </c>
      <c r="B4867" s="511">
        <f>'Sundurliðun Útlán'!K280</f>
        <v>0</v>
      </c>
      <c r="C4867" s="503" t="s">
        <v>6721</v>
      </c>
      <c r="D4867" s="512"/>
      <c r="F4867" s="547"/>
      <c r="G4867" s="547">
        <f t="shared" si="154"/>
        <v>0</v>
      </c>
      <c r="H4867" s="547">
        <f t="shared" si="155"/>
        <v>0</v>
      </c>
    </row>
    <row r="4868" spans="1:8" x14ac:dyDescent="0.25">
      <c r="A4868" s="396" t="e">
        <f>"INN."&amp;EIGNIR!$B$3&amp;C4868</f>
        <v>#N/A</v>
      </c>
      <c r="B4868" s="511">
        <f>'Sundurliðun Útlán'!K281</f>
        <v>0</v>
      </c>
      <c r="C4868" s="503" t="s">
        <v>6722</v>
      </c>
      <c r="D4868" s="512"/>
      <c r="F4868" s="547"/>
      <c r="G4868" s="547">
        <f t="shared" si="154"/>
        <v>0</v>
      </c>
      <c r="H4868" s="547">
        <f t="shared" si="155"/>
        <v>0</v>
      </c>
    </row>
    <row r="4869" spans="1:8" x14ac:dyDescent="0.25">
      <c r="A4869" s="396" t="e">
        <f>"INN."&amp;EIGNIR!$B$3&amp;C4869</f>
        <v>#N/A</v>
      </c>
      <c r="B4869" s="511">
        <f>'Sundurliðun Útlán'!K283</f>
        <v>0</v>
      </c>
      <c r="C4869" s="503" t="s">
        <v>6723</v>
      </c>
      <c r="D4869" s="512"/>
      <c r="F4869" s="547"/>
      <c r="G4869" s="547">
        <f t="shared" si="154"/>
        <v>0</v>
      </c>
      <c r="H4869" s="547">
        <f t="shared" si="155"/>
        <v>0</v>
      </c>
    </row>
    <row r="4870" spans="1:8" x14ac:dyDescent="0.25">
      <c r="A4870" s="396" t="e">
        <f>"INN."&amp;EIGNIR!$B$3&amp;C4870</f>
        <v>#N/A</v>
      </c>
      <c r="B4870" s="511">
        <f>'Sundurliðun Útlán'!K286</f>
        <v>0</v>
      </c>
      <c r="C4870" s="503" t="s">
        <v>6724</v>
      </c>
      <c r="D4870" s="512"/>
      <c r="F4870" s="547"/>
      <c r="G4870" s="547">
        <f t="shared" si="154"/>
        <v>0</v>
      </c>
      <c r="H4870" s="547">
        <f t="shared" si="155"/>
        <v>0</v>
      </c>
    </row>
    <row r="4871" spans="1:8" x14ac:dyDescent="0.25">
      <c r="A4871" s="396" t="e">
        <f>"INN."&amp;EIGNIR!$B$3&amp;C4871</f>
        <v>#N/A</v>
      </c>
      <c r="B4871" s="511">
        <f>'Sundurliðun Útlán'!K288</f>
        <v>0</v>
      </c>
      <c r="C4871" s="503" t="s">
        <v>6725</v>
      </c>
      <c r="D4871" s="512"/>
      <c r="F4871" s="547"/>
      <c r="G4871" s="547">
        <f t="shared" si="154"/>
        <v>0</v>
      </c>
      <c r="H4871" s="547">
        <f t="shared" si="155"/>
        <v>0</v>
      </c>
    </row>
    <row r="4872" spans="1:8" x14ac:dyDescent="0.25">
      <c r="A4872" s="396" t="e">
        <f>"INN."&amp;EIGNIR!$B$3&amp;C4872</f>
        <v>#N/A</v>
      </c>
      <c r="B4872" s="511">
        <f>'Sundurliðun Útlán'!K289</f>
        <v>0</v>
      </c>
      <c r="C4872" s="503" t="s">
        <v>6726</v>
      </c>
      <c r="D4872" s="512"/>
      <c r="F4872" s="547"/>
      <c r="G4872" s="547">
        <f t="shared" si="154"/>
        <v>0</v>
      </c>
      <c r="H4872" s="547">
        <f t="shared" si="155"/>
        <v>0</v>
      </c>
    </row>
    <row r="4873" spans="1:8" x14ac:dyDescent="0.25">
      <c r="A4873" s="396" t="e">
        <f>"INN."&amp;EIGNIR!$B$3&amp;C4873</f>
        <v>#N/A</v>
      </c>
      <c r="B4873" s="511">
        <f>'Sundurliðun Útlán'!K291</f>
        <v>0</v>
      </c>
      <c r="C4873" s="503" t="s">
        <v>6727</v>
      </c>
      <c r="D4873" s="512"/>
      <c r="F4873" s="547"/>
      <c r="G4873" s="547">
        <f t="shared" si="154"/>
        <v>0</v>
      </c>
      <c r="H4873" s="547">
        <f t="shared" si="155"/>
        <v>0</v>
      </c>
    </row>
    <row r="4874" spans="1:8" x14ac:dyDescent="0.25">
      <c r="A4874" s="396" t="e">
        <f>"INN."&amp;EIGNIR!$B$3&amp;C4874</f>
        <v>#N/A</v>
      </c>
      <c r="B4874" s="511">
        <f>'Sundurliðun Útlán'!K293</f>
        <v>0</v>
      </c>
      <c r="C4874" s="503" t="s">
        <v>11829</v>
      </c>
      <c r="D4874" s="512"/>
      <c r="F4874" s="547"/>
      <c r="G4874" s="547">
        <f t="shared" si="154"/>
        <v>0</v>
      </c>
      <c r="H4874" s="547">
        <f t="shared" si="155"/>
        <v>0</v>
      </c>
    </row>
    <row r="4875" spans="1:8" x14ac:dyDescent="0.25">
      <c r="A4875" s="396" t="e">
        <f>"INN."&amp;EIGNIR!$B$3&amp;C4875</f>
        <v>#N/A</v>
      </c>
      <c r="B4875" s="511">
        <f>'Sundurliðun Útlán'!K294</f>
        <v>0</v>
      </c>
      <c r="C4875" s="503" t="s">
        <v>6728</v>
      </c>
      <c r="D4875" s="512"/>
      <c r="F4875" s="547"/>
      <c r="G4875" s="547">
        <f t="shared" si="154"/>
        <v>0</v>
      </c>
      <c r="H4875" s="547">
        <f t="shared" si="155"/>
        <v>0</v>
      </c>
    </row>
    <row r="4876" spans="1:8" x14ac:dyDescent="0.25">
      <c r="A4876" s="396" t="e">
        <f>"INN."&amp;EIGNIR!$B$3&amp;C4876</f>
        <v>#N/A</v>
      </c>
      <c r="B4876" s="511">
        <f>'Sundurliðun Útlán'!K295</f>
        <v>0</v>
      </c>
      <c r="C4876" s="503" t="s">
        <v>6729</v>
      </c>
      <c r="D4876" s="512"/>
      <c r="F4876" s="547"/>
      <c r="G4876" s="547">
        <f t="shared" si="154"/>
        <v>0</v>
      </c>
      <c r="H4876" s="547">
        <f t="shared" si="155"/>
        <v>0</v>
      </c>
    </row>
    <row r="4877" spans="1:8" x14ac:dyDescent="0.25">
      <c r="A4877" s="396" t="e">
        <f>"INN."&amp;EIGNIR!$B$3&amp;C4877</f>
        <v>#N/A</v>
      </c>
      <c r="B4877" s="511">
        <f>'Sundurliðun Útlán'!K296</f>
        <v>0</v>
      </c>
      <c r="C4877" s="503" t="s">
        <v>6730</v>
      </c>
      <c r="D4877" s="512"/>
      <c r="F4877" s="547"/>
      <c r="G4877" s="547">
        <f t="shared" si="154"/>
        <v>0</v>
      </c>
      <c r="H4877" s="547">
        <f t="shared" si="155"/>
        <v>0</v>
      </c>
    </row>
    <row r="4878" spans="1:8" x14ac:dyDescent="0.25">
      <c r="A4878" s="396" t="e">
        <f>"INN."&amp;EIGNIR!$B$3&amp;C4878</f>
        <v>#N/A</v>
      </c>
      <c r="B4878" s="511">
        <f>'Sundurliðun Útlán'!L5</f>
        <v>0</v>
      </c>
      <c r="C4878" s="503" t="s">
        <v>6731</v>
      </c>
      <c r="D4878" s="512" t="s">
        <v>6732</v>
      </c>
      <c r="F4878" s="547"/>
      <c r="G4878" s="547">
        <f t="shared" si="154"/>
        <v>0</v>
      </c>
      <c r="H4878" s="547">
        <f t="shared" si="155"/>
        <v>0</v>
      </c>
    </row>
    <row r="4879" spans="1:8" x14ac:dyDescent="0.25">
      <c r="A4879" s="396" t="e">
        <f>"INN."&amp;EIGNIR!$B$3&amp;C4879</f>
        <v>#N/A</v>
      </c>
      <c r="B4879" s="511">
        <f>'Sundurliðun Útlán'!L6</f>
        <v>0</v>
      </c>
      <c r="C4879" s="503" t="s">
        <v>6733</v>
      </c>
      <c r="D4879" s="512"/>
      <c r="F4879" s="547"/>
      <c r="G4879" s="547">
        <f t="shared" si="154"/>
        <v>0</v>
      </c>
      <c r="H4879" s="547">
        <f t="shared" si="155"/>
        <v>0</v>
      </c>
    </row>
    <row r="4880" spans="1:8" x14ac:dyDescent="0.25">
      <c r="A4880" s="396" t="e">
        <f>"INN."&amp;EIGNIR!$B$3&amp;C4880</f>
        <v>#N/A</v>
      </c>
      <c r="B4880" s="511">
        <f>'Sundurliðun Útlán'!L7</f>
        <v>0</v>
      </c>
      <c r="C4880" s="503" t="s">
        <v>6734</v>
      </c>
      <c r="D4880" s="512"/>
      <c r="F4880" s="547"/>
      <c r="G4880" s="547">
        <f t="shared" si="154"/>
        <v>0</v>
      </c>
      <c r="H4880" s="547">
        <f t="shared" si="155"/>
        <v>0</v>
      </c>
    </row>
    <row r="4881" spans="1:8" x14ac:dyDescent="0.25">
      <c r="A4881" s="396" t="e">
        <f>"INN."&amp;EIGNIR!$B$3&amp;C4881</f>
        <v>#N/A</v>
      </c>
      <c r="B4881" s="511">
        <f>'Sundurliðun Útlán'!L8</f>
        <v>0</v>
      </c>
      <c r="C4881" s="503" t="s">
        <v>6735</v>
      </c>
      <c r="D4881" s="512"/>
      <c r="F4881" s="547"/>
      <c r="G4881" s="547">
        <f t="shared" si="154"/>
        <v>0</v>
      </c>
      <c r="H4881" s="547">
        <f t="shared" si="155"/>
        <v>0</v>
      </c>
    </row>
    <row r="4882" spans="1:8" x14ac:dyDescent="0.25">
      <c r="A4882" s="396" t="e">
        <f>"INN."&amp;EIGNIR!$B$3&amp;C4882</f>
        <v>#N/A</v>
      </c>
      <c r="B4882" s="511">
        <f>'Sundurliðun Útlán'!L9</f>
        <v>0</v>
      </c>
      <c r="C4882" s="503" t="s">
        <v>6736</v>
      </c>
      <c r="D4882" s="512"/>
      <c r="F4882" s="547"/>
      <c r="G4882" s="547">
        <f t="shared" si="154"/>
        <v>0</v>
      </c>
      <c r="H4882" s="547">
        <f t="shared" si="155"/>
        <v>0</v>
      </c>
    </row>
    <row r="4883" spans="1:8" x14ac:dyDescent="0.25">
      <c r="A4883" s="396" t="e">
        <f>"INN."&amp;EIGNIR!$B$3&amp;C4883</f>
        <v>#N/A</v>
      </c>
      <c r="B4883" s="511">
        <f>'Sundurliðun Útlán'!L10</f>
        <v>0</v>
      </c>
      <c r="C4883" s="503" t="s">
        <v>6737</v>
      </c>
      <c r="D4883" s="512"/>
      <c r="F4883" s="547"/>
      <c r="G4883" s="547">
        <f t="shared" si="154"/>
        <v>0</v>
      </c>
      <c r="H4883" s="547">
        <f t="shared" si="155"/>
        <v>0</v>
      </c>
    </row>
    <row r="4884" spans="1:8" x14ac:dyDescent="0.25">
      <c r="A4884" s="396" t="e">
        <f>"INN."&amp;EIGNIR!$B$3&amp;C4884</f>
        <v>#N/A</v>
      </c>
      <c r="B4884" s="511">
        <f>'Sundurliðun Útlán'!L11</f>
        <v>0</v>
      </c>
      <c r="C4884" s="503" t="s">
        <v>6738</v>
      </c>
      <c r="D4884" s="512"/>
      <c r="F4884" s="547"/>
      <c r="G4884" s="547">
        <f t="shared" si="154"/>
        <v>0</v>
      </c>
      <c r="H4884" s="547">
        <f t="shared" si="155"/>
        <v>0</v>
      </c>
    </row>
    <row r="4885" spans="1:8" x14ac:dyDescent="0.25">
      <c r="A4885" s="396" t="e">
        <f>"INN."&amp;EIGNIR!$B$3&amp;C4885</f>
        <v>#N/A</v>
      </c>
      <c r="B4885" s="511">
        <f>'Sundurliðun Útlán'!L12</f>
        <v>0</v>
      </c>
      <c r="C4885" s="503" t="s">
        <v>6739</v>
      </c>
      <c r="D4885" s="512"/>
      <c r="F4885" s="547"/>
      <c r="G4885" s="547">
        <f t="shared" si="154"/>
        <v>0</v>
      </c>
      <c r="H4885" s="547">
        <f t="shared" si="155"/>
        <v>0</v>
      </c>
    </row>
    <row r="4886" spans="1:8" x14ac:dyDescent="0.25">
      <c r="A4886" s="396" t="e">
        <f>"INN."&amp;EIGNIR!$B$3&amp;C4886</f>
        <v>#N/A</v>
      </c>
      <c r="B4886" s="511">
        <f>'Sundurliðun Útlán'!L26</f>
        <v>0</v>
      </c>
      <c r="C4886" s="503" t="s">
        <v>6740</v>
      </c>
      <c r="D4886" s="512"/>
      <c r="F4886" s="547"/>
      <c r="G4886" s="547">
        <f t="shared" si="154"/>
        <v>0</v>
      </c>
      <c r="H4886" s="547">
        <f t="shared" si="155"/>
        <v>0</v>
      </c>
    </row>
    <row r="4887" spans="1:8" x14ac:dyDescent="0.25">
      <c r="A4887" s="396" t="e">
        <f>"INN."&amp;EIGNIR!$B$3&amp;C4887</f>
        <v>#N/A</v>
      </c>
      <c r="B4887" s="511">
        <f>'Sundurliðun Útlán'!L27</f>
        <v>0</v>
      </c>
      <c r="C4887" s="503" t="s">
        <v>6741</v>
      </c>
      <c r="D4887" s="512"/>
      <c r="F4887" s="547"/>
      <c r="G4887" s="547">
        <f t="shared" si="154"/>
        <v>0</v>
      </c>
      <c r="H4887" s="547">
        <f t="shared" si="155"/>
        <v>0</v>
      </c>
    </row>
    <row r="4888" spans="1:8" x14ac:dyDescent="0.25">
      <c r="A4888" s="396" t="e">
        <f>"INN."&amp;EIGNIR!$B$3&amp;C4888</f>
        <v>#N/A</v>
      </c>
      <c r="B4888" s="511">
        <f>'Sundurliðun Útlán'!L28</f>
        <v>0</v>
      </c>
      <c r="C4888" s="503" t="s">
        <v>6742</v>
      </c>
      <c r="D4888" s="512"/>
      <c r="F4888" s="547"/>
      <c r="G4888" s="547">
        <f t="shared" si="154"/>
        <v>0</v>
      </c>
      <c r="H4888" s="547">
        <f t="shared" si="155"/>
        <v>0</v>
      </c>
    </row>
    <row r="4889" spans="1:8" x14ac:dyDescent="0.25">
      <c r="A4889" s="396" t="e">
        <f>"INN."&amp;EIGNIR!$B$3&amp;C4889</f>
        <v>#N/A</v>
      </c>
      <c r="B4889" s="511">
        <f>'Sundurliðun Útlán'!L29</f>
        <v>0</v>
      </c>
      <c r="C4889" s="503" t="s">
        <v>6743</v>
      </c>
      <c r="D4889" s="512"/>
      <c r="F4889" s="547"/>
      <c r="G4889" s="547">
        <f t="shared" si="154"/>
        <v>0</v>
      </c>
      <c r="H4889" s="547">
        <f t="shared" si="155"/>
        <v>0</v>
      </c>
    </row>
    <row r="4890" spans="1:8" x14ac:dyDescent="0.25">
      <c r="A4890" s="396" t="e">
        <f>"INN."&amp;EIGNIR!$B$3&amp;C4890</f>
        <v>#N/A</v>
      </c>
      <c r="B4890" s="511">
        <f>'Sundurliðun Útlán'!L30</f>
        <v>0</v>
      </c>
      <c r="C4890" s="503" t="s">
        <v>6744</v>
      </c>
      <c r="D4890" s="512"/>
      <c r="F4890" s="547"/>
      <c r="G4890" s="547">
        <f t="shared" si="154"/>
        <v>0</v>
      </c>
      <c r="H4890" s="547">
        <f t="shared" si="155"/>
        <v>0</v>
      </c>
    </row>
    <row r="4891" spans="1:8" x14ac:dyDescent="0.25">
      <c r="A4891" s="396" t="e">
        <f>"INN."&amp;EIGNIR!$B$3&amp;C4891</f>
        <v>#N/A</v>
      </c>
      <c r="B4891" s="511">
        <f>'Sundurliðun Útlán'!L31</f>
        <v>0</v>
      </c>
      <c r="C4891" s="503" t="s">
        <v>6745</v>
      </c>
      <c r="D4891" s="512"/>
      <c r="F4891" s="547"/>
      <c r="G4891" s="547">
        <f t="shared" si="154"/>
        <v>0</v>
      </c>
      <c r="H4891" s="547">
        <f t="shared" si="155"/>
        <v>0</v>
      </c>
    </row>
    <row r="4892" spans="1:8" x14ac:dyDescent="0.25">
      <c r="A4892" s="396" t="e">
        <f>"INN."&amp;EIGNIR!$B$3&amp;C4892</f>
        <v>#N/A</v>
      </c>
      <c r="B4892" s="511">
        <f>'Sundurliðun Útlán'!L32</f>
        <v>0</v>
      </c>
      <c r="C4892" s="503" t="s">
        <v>6746</v>
      </c>
      <c r="D4892" s="512"/>
      <c r="F4892" s="547"/>
      <c r="G4892" s="547">
        <f t="shared" si="154"/>
        <v>0</v>
      </c>
      <c r="H4892" s="547">
        <f t="shared" si="155"/>
        <v>0</v>
      </c>
    </row>
    <row r="4893" spans="1:8" x14ac:dyDescent="0.25">
      <c r="A4893" s="396" t="e">
        <f>"INN."&amp;EIGNIR!$B$3&amp;C4893</f>
        <v>#N/A</v>
      </c>
      <c r="B4893" s="511">
        <f>'Sundurliðun Útlán'!L33</f>
        <v>0</v>
      </c>
      <c r="C4893" s="503" t="s">
        <v>6747</v>
      </c>
      <c r="D4893" s="512"/>
      <c r="F4893" s="547"/>
      <c r="G4893" s="547">
        <f t="shared" si="154"/>
        <v>0</v>
      </c>
      <c r="H4893" s="547">
        <f t="shared" si="155"/>
        <v>0</v>
      </c>
    </row>
    <row r="4894" spans="1:8" x14ac:dyDescent="0.25">
      <c r="A4894" s="396" t="e">
        <f>"INN."&amp;EIGNIR!$B$3&amp;C4894</f>
        <v>#N/A</v>
      </c>
      <c r="B4894" s="511">
        <f>'Sundurliðun Útlán'!L34</f>
        <v>0</v>
      </c>
      <c r="C4894" s="503" t="s">
        <v>6748</v>
      </c>
      <c r="D4894" s="512"/>
      <c r="F4894" s="547"/>
      <c r="G4894" s="547">
        <f t="shared" si="154"/>
        <v>0</v>
      </c>
      <c r="H4894" s="547">
        <f t="shared" si="155"/>
        <v>0</v>
      </c>
    </row>
    <row r="4895" spans="1:8" x14ac:dyDescent="0.25">
      <c r="A4895" s="396" t="e">
        <f>"INN."&amp;EIGNIR!$B$3&amp;C4895</f>
        <v>#N/A</v>
      </c>
      <c r="B4895" s="511">
        <f>'Sundurliðun Útlán'!L35</f>
        <v>0</v>
      </c>
      <c r="C4895" s="503" t="s">
        <v>6749</v>
      </c>
      <c r="D4895" s="512"/>
      <c r="F4895" s="547"/>
      <c r="G4895" s="547">
        <f t="shared" si="154"/>
        <v>0</v>
      </c>
      <c r="H4895" s="547">
        <f t="shared" si="155"/>
        <v>0</v>
      </c>
    </row>
    <row r="4896" spans="1:8" x14ac:dyDescent="0.25">
      <c r="A4896" s="396" t="e">
        <f>"INN."&amp;EIGNIR!$B$3&amp;C4896</f>
        <v>#N/A</v>
      </c>
      <c r="B4896" s="511">
        <f>'Sundurliðun Útlán'!L36</f>
        <v>0</v>
      </c>
      <c r="C4896" s="503" t="s">
        <v>6750</v>
      </c>
      <c r="D4896" s="512"/>
      <c r="F4896" s="547"/>
      <c r="G4896" s="547">
        <f t="shared" si="154"/>
        <v>0</v>
      </c>
      <c r="H4896" s="547">
        <f t="shared" si="155"/>
        <v>0</v>
      </c>
    </row>
    <row r="4897" spans="1:8" x14ac:dyDescent="0.25">
      <c r="A4897" s="396" t="e">
        <f>"INN."&amp;EIGNIR!$B$3&amp;C4897</f>
        <v>#N/A</v>
      </c>
      <c r="B4897" s="511">
        <f>'Sundurliðun Útlán'!L37</f>
        <v>0</v>
      </c>
      <c r="C4897" s="503" t="s">
        <v>6751</v>
      </c>
      <c r="D4897" s="512"/>
      <c r="F4897" s="547"/>
      <c r="G4897" s="547">
        <f t="shared" si="154"/>
        <v>0</v>
      </c>
      <c r="H4897" s="547">
        <f t="shared" si="155"/>
        <v>0</v>
      </c>
    </row>
    <row r="4898" spans="1:8" x14ac:dyDescent="0.25">
      <c r="A4898" s="396" t="e">
        <f>"INN."&amp;EIGNIR!$B$3&amp;C4898</f>
        <v>#N/A</v>
      </c>
      <c r="B4898" s="511">
        <f>'Sundurliðun Útlán'!L38</f>
        <v>0</v>
      </c>
      <c r="C4898" s="503" t="s">
        <v>6752</v>
      </c>
      <c r="D4898" s="512"/>
      <c r="F4898" s="547"/>
      <c r="G4898" s="547">
        <f t="shared" si="154"/>
        <v>0</v>
      </c>
      <c r="H4898" s="547">
        <f t="shared" si="155"/>
        <v>0</v>
      </c>
    </row>
    <row r="4899" spans="1:8" x14ac:dyDescent="0.25">
      <c r="A4899" s="396" t="e">
        <f>"INN."&amp;EIGNIR!$B$3&amp;C4899</f>
        <v>#N/A</v>
      </c>
      <c r="B4899" s="511">
        <f>'Sundurliðun Útlán'!L39</f>
        <v>0</v>
      </c>
      <c r="C4899" s="503" t="s">
        <v>6753</v>
      </c>
      <c r="D4899" s="512"/>
      <c r="F4899" s="547"/>
      <c r="G4899" s="547">
        <f t="shared" si="154"/>
        <v>0</v>
      </c>
      <c r="H4899" s="547">
        <f t="shared" si="155"/>
        <v>0</v>
      </c>
    </row>
    <row r="4900" spans="1:8" x14ac:dyDescent="0.25">
      <c r="A4900" s="396" t="e">
        <f>"INN."&amp;EIGNIR!$B$3&amp;C4900</f>
        <v>#N/A</v>
      </c>
      <c r="B4900" s="511">
        <f>'Sundurliðun Útlán'!L40</f>
        <v>0</v>
      </c>
      <c r="C4900" s="503" t="s">
        <v>6754</v>
      </c>
      <c r="D4900" s="512"/>
      <c r="F4900" s="547"/>
      <c r="G4900" s="547">
        <f t="shared" si="154"/>
        <v>0</v>
      </c>
      <c r="H4900" s="547">
        <f t="shared" si="155"/>
        <v>0</v>
      </c>
    </row>
    <row r="4901" spans="1:8" x14ac:dyDescent="0.25">
      <c r="A4901" s="396" t="e">
        <f>"INN."&amp;EIGNIR!$B$3&amp;C4901</f>
        <v>#N/A</v>
      </c>
      <c r="B4901" s="511">
        <f>'Sundurliðun Útlán'!L41</f>
        <v>0</v>
      </c>
      <c r="C4901" s="503" t="s">
        <v>6755</v>
      </c>
      <c r="D4901" s="512"/>
      <c r="F4901" s="547"/>
      <c r="G4901" s="547">
        <f t="shared" si="154"/>
        <v>0</v>
      </c>
      <c r="H4901" s="547">
        <f t="shared" si="155"/>
        <v>0</v>
      </c>
    </row>
    <row r="4902" spans="1:8" x14ac:dyDescent="0.25">
      <c r="A4902" s="396" t="e">
        <f>"INN."&amp;EIGNIR!$B$3&amp;C4902</f>
        <v>#N/A</v>
      </c>
      <c r="B4902" s="511">
        <f>'Sundurliðun Útlán'!L42</f>
        <v>0</v>
      </c>
      <c r="C4902" s="503" t="s">
        <v>6756</v>
      </c>
      <c r="D4902" s="512"/>
      <c r="F4902" s="547"/>
      <c r="G4902" s="547">
        <f t="shared" si="154"/>
        <v>0</v>
      </c>
      <c r="H4902" s="547">
        <f t="shared" si="155"/>
        <v>0</v>
      </c>
    </row>
    <row r="4903" spans="1:8" x14ac:dyDescent="0.25">
      <c r="A4903" s="396" t="e">
        <f>"INN."&amp;EIGNIR!$B$3&amp;C4903</f>
        <v>#N/A</v>
      </c>
      <c r="B4903" s="511">
        <f>'Sundurliðun Útlán'!L43</f>
        <v>0</v>
      </c>
      <c r="C4903" s="503" t="s">
        <v>6757</v>
      </c>
      <c r="D4903" s="512"/>
      <c r="F4903" s="547"/>
      <c r="G4903" s="547">
        <f t="shared" si="154"/>
        <v>0</v>
      </c>
      <c r="H4903" s="547">
        <f t="shared" si="155"/>
        <v>0</v>
      </c>
    </row>
    <row r="4904" spans="1:8" x14ac:dyDescent="0.25">
      <c r="A4904" s="396" t="e">
        <f>"INN."&amp;EIGNIR!$B$3&amp;C4904</f>
        <v>#N/A</v>
      </c>
      <c r="B4904" s="511">
        <f>'Sundurliðun Útlán'!L57</f>
        <v>0</v>
      </c>
      <c r="C4904" s="503" t="s">
        <v>6758</v>
      </c>
      <c r="D4904" s="512"/>
      <c r="F4904" s="547"/>
      <c r="G4904" s="547">
        <f t="shared" si="154"/>
        <v>0</v>
      </c>
      <c r="H4904" s="547">
        <f t="shared" si="155"/>
        <v>0</v>
      </c>
    </row>
    <row r="4905" spans="1:8" x14ac:dyDescent="0.25">
      <c r="A4905" s="396" t="e">
        <f>"INN."&amp;EIGNIR!$B$3&amp;C4905</f>
        <v>#N/A</v>
      </c>
      <c r="B4905" s="511">
        <f>'Sundurliðun Útlán'!L58</f>
        <v>0</v>
      </c>
      <c r="C4905" s="503" t="s">
        <v>6759</v>
      </c>
      <c r="D4905" s="512"/>
      <c r="F4905" s="547"/>
      <c r="G4905" s="547">
        <f t="shared" si="154"/>
        <v>0</v>
      </c>
      <c r="H4905" s="547">
        <f t="shared" si="155"/>
        <v>0</v>
      </c>
    </row>
    <row r="4906" spans="1:8" x14ac:dyDescent="0.25">
      <c r="A4906" s="396" t="e">
        <f>"INN."&amp;EIGNIR!$B$3&amp;C4906</f>
        <v>#N/A</v>
      </c>
      <c r="B4906" s="511">
        <f>'Sundurliðun Útlán'!L59</f>
        <v>0</v>
      </c>
      <c r="C4906" s="503" t="s">
        <v>6760</v>
      </c>
      <c r="D4906" s="512"/>
      <c r="F4906" s="547"/>
      <c r="G4906" s="547">
        <f t="shared" si="154"/>
        <v>0</v>
      </c>
      <c r="H4906" s="547">
        <f t="shared" si="155"/>
        <v>0</v>
      </c>
    </row>
    <row r="4907" spans="1:8" x14ac:dyDescent="0.25">
      <c r="A4907" s="396" t="e">
        <f>"INN."&amp;EIGNIR!$B$3&amp;C4907</f>
        <v>#N/A</v>
      </c>
      <c r="B4907" s="511">
        <f>'Sundurliðun Útlán'!L60</f>
        <v>0</v>
      </c>
      <c r="C4907" s="503" t="s">
        <v>6761</v>
      </c>
      <c r="D4907" s="512"/>
      <c r="F4907" s="547"/>
      <c r="G4907" s="547">
        <f t="shared" si="154"/>
        <v>0</v>
      </c>
      <c r="H4907" s="547">
        <f t="shared" si="155"/>
        <v>0</v>
      </c>
    </row>
    <row r="4908" spans="1:8" x14ac:dyDescent="0.25">
      <c r="A4908" s="396" t="e">
        <f>"INN."&amp;EIGNIR!$B$3&amp;C4908</f>
        <v>#N/A</v>
      </c>
      <c r="B4908" s="511">
        <f>'Sundurliðun Útlán'!L61</f>
        <v>0</v>
      </c>
      <c r="C4908" s="503" t="s">
        <v>6762</v>
      </c>
      <c r="D4908" s="512"/>
      <c r="F4908" s="547"/>
      <c r="G4908" s="547">
        <f t="shared" si="154"/>
        <v>0</v>
      </c>
      <c r="H4908" s="547">
        <f t="shared" si="155"/>
        <v>0</v>
      </c>
    </row>
    <row r="4909" spans="1:8" x14ac:dyDescent="0.25">
      <c r="A4909" s="396" t="e">
        <f>"INN."&amp;EIGNIR!$B$3&amp;C4909</f>
        <v>#N/A</v>
      </c>
      <c r="B4909" s="511">
        <f>'Sundurliðun Útlán'!L62</f>
        <v>0</v>
      </c>
      <c r="C4909" s="503" t="s">
        <v>6763</v>
      </c>
      <c r="D4909" s="512"/>
      <c r="F4909" s="547"/>
      <c r="G4909" s="547">
        <f t="shared" si="154"/>
        <v>0</v>
      </c>
      <c r="H4909" s="547">
        <f t="shared" si="155"/>
        <v>0</v>
      </c>
    </row>
    <row r="4910" spans="1:8" x14ac:dyDescent="0.25">
      <c r="A4910" s="396" t="e">
        <f>"INN."&amp;EIGNIR!$B$3&amp;C4910</f>
        <v>#N/A</v>
      </c>
      <c r="B4910" s="511">
        <f>'Sundurliðun Útlán'!L63</f>
        <v>0</v>
      </c>
      <c r="C4910" s="503" t="s">
        <v>6764</v>
      </c>
      <c r="D4910" s="512"/>
      <c r="F4910" s="547"/>
      <c r="G4910" s="547">
        <f t="shared" si="154"/>
        <v>0</v>
      </c>
      <c r="H4910" s="547">
        <f t="shared" si="155"/>
        <v>0</v>
      </c>
    </row>
    <row r="4911" spans="1:8" x14ac:dyDescent="0.25">
      <c r="A4911" s="396" t="e">
        <f>"INN."&amp;EIGNIR!$B$3&amp;C4911</f>
        <v>#N/A</v>
      </c>
      <c r="B4911" s="511">
        <f>'Sundurliðun Útlán'!L64</f>
        <v>0</v>
      </c>
      <c r="C4911" s="503" t="s">
        <v>6765</v>
      </c>
      <c r="D4911" s="512"/>
      <c r="F4911" s="547"/>
      <c r="G4911" s="547">
        <f t="shared" si="154"/>
        <v>0</v>
      </c>
      <c r="H4911" s="547">
        <f t="shared" si="155"/>
        <v>0</v>
      </c>
    </row>
    <row r="4912" spans="1:8" x14ac:dyDescent="0.25">
      <c r="A4912" s="396" t="e">
        <f>"INN."&amp;EIGNIR!$B$3&amp;C4912</f>
        <v>#N/A</v>
      </c>
      <c r="B4912" s="511">
        <f>'Sundurliðun Útlán'!L65</f>
        <v>0</v>
      </c>
      <c r="C4912" s="503" t="s">
        <v>6766</v>
      </c>
      <c r="D4912" s="512"/>
      <c r="F4912" s="547"/>
      <c r="G4912" s="547">
        <f t="shared" si="154"/>
        <v>0</v>
      </c>
      <c r="H4912" s="547">
        <f t="shared" si="155"/>
        <v>0</v>
      </c>
    </row>
    <row r="4913" spans="1:8" x14ac:dyDescent="0.25">
      <c r="A4913" s="396" t="e">
        <f>"INN."&amp;EIGNIR!$B$3&amp;C4913</f>
        <v>#N/A</v>
      </c>
      <c r="B4913" s="511">
        <f>'Sundurliðun Útlán'!L66</f>
        <v>0</v>
      </c>
      <c r="C4913" s="503" t="s">
        <v>6767</v>
      </c>
      <c r="D4913" s="512"/>
      <c r="F4913" s="547"/>
      <c r="G4913" s="547">
        <f t="shared" si="154"/>
        <v>0</v>
      </c>
      <c r="H4913" s="547">
        <f t="shared" si="155"/>
        <v>0</v>
      </c>
    </row>
    <row r="4914" spans="1:8" x14ac:dyDescent="0.25">
      <c r="A4914" s="396" t="e">
        <f>"INN."&amp;EIGNIR!$B$3&amp;C4914</f>
        <v>#N/A</v>
      </c>
      <c r="B4914" s="511">
        <f>'Sundurliðun Útlán'!L67</f>
        <v>0</v>
      </c>
      <c r="C4914" s="503" t="s">
        <v>6768</v>
      </c>
      <c r="D4914" s="512"/>
      <c r="F4914" s="547"/>
      <c r="G4914" s="547">
        <f t="shared" si="154"/>
        <v>0</v>
      </c>
      <c r="H4914" s="547">
        <f t="shared" si="155"/>
        <v>0</v>
      </c>
    </row>
    <row r="4915" spans="1:8" x14ac:dyDescent="0.25">
      <c r="A4915" s="396" t="e">
        <f>"INN."&amp;EIGNIR!$B$3&amp;C4915</f>
        <v>#N/A</v>
      </c>
      <c r="B4915" s="511">
        <f>'Sundurliðun Útlán'!L68</f>
        <v>0</v>
      </c>
      <c r="C4915" s="503" t="s">
        <v>6769</v>
      </c>
      <c r="D4915" s="512"/>
      <c r="F4915" s="547"/>
      <c r="G4915" s="547">
        <f t="shared" si="154"/>
        <v>0</v>
      </c>
      <c r="H4915" s="547">
        <f t="shared" si="155"/>
        <v>0</v>
      </c>
    </row>
    <row r="4916" spans="1:8" x14ac:dyDescent="0.25">
      <c r="A4916" s="396" t="e">
        <f>"INN."&amp;EIGNIR!$B$3&amp;C4916</f>
        <v>#N/A</v>
      </c>
      <c r="B4916" s="511">
        <f>'Sundurliðun Útlán'!L69</f>
        <v>0</v>
      </c>
      <c r="C4916" s="503" t="s">
        <v>6770</v>
      </c>
      <c r="D4916" s="512"/>
      <c r="F4916" s="547"/>
      <c r="G4916" s="547">
        <f t="shared" si="154"/>
        <v>0</v>
      </c>
      <c r="H4916" s="547">
        <f t="shared" si="155"/>
        <v>0</v>
      </c>
    </row>
    <row r="4917" spans="1:8" x14ac:dyDescent="0.25">
      <c r="A4917" s="396" t="e">
        <f>"INN."&amp;EIGNIR!$B$3&amp;C4917</f>
        <v>#N/A</v>
      </c>
      <c r="B4917" s="511">
        <f>'Sundurliðun Útlán'!L70</f>
        <v>0</v>
      </c>
      <c r="C4917" s="503" t="s">
        <v>6771</v>
      </c>
      <c r="D4917" s="512"/>
      <c r="F4917" s="547"/>
      <c r="G4917" s="547">
        <f t="shared" si="154"/>
        <v>0</v>
      </c>
      <c r="H4917" s="547">
        <f t="shared" si="155"/>
        <v>0</v>
      </c>
    </row>
    <row r="4918" spans="1:8" x14ac:dyDescent="0.25">
      <c r="A4918" s="396" t="e">
        <f>"INN."&amp;EIGNIR!$B$3&amp;C4918</f>
        <v>#N/A</v>
      </c>
      <c r="B4918" s="511">
        <f>'Sundurliðun Útlán'!L71</f>
        <v>0</v>
      </c>
      <c r="C4918" s="503" t="s">
        <v>6772</v>
      </c>
      <c r="D4918" s="512"/>
      <c r="F4918" s="547"/>
      <c r="G4918" s="547">
        <f t="shared" si="154"/>
        <v>0</v>
      </c>
      <c r="H4918" s="547">
        <f t="shared" si="155"/>
        <v>0</v>
      </c>
    </row>
    <row r="4919" spans="1:8" x14ac:dyDescent="0.25">
      <c r="A4919" s="396" t="e">
        <f>"INN."&amp;EIGNIR!$B$3&amp;C4919</f>
        <v>#N/A</v>
      </c>
      <c r="B4919" s="511">
        <f>'Sundurliðun Útlán'!L72</f>
        <v>0</v>
      </c>
      <c r="C4919" s="503" t="s">
        <v>6773</v>
      </c>
      <c r="D4919" s="512"/>
      <c r="F4919" s="547"/>
      <c r="G4919" s="547">
        <f t="shared" si="154"/>
        <v>0</v>
      </c>
      <c r="H4919" s="547">
        <f t="shared" si="155"/>
        <v>0</v>
      </c>
    </row>
    <row r="4920" spans="1:8" x14ac:dyDescent="0.25">
      <c r="A4920" s="396" t="e">
        <f>"INN."&amp;EIGNIR!$B$3&amp;C4920</f>
        <v>#N/A</v>
      </c>
      <c r="B4920" s="511">
        <f>'Sundurliðun Útlán'!L73</f>
        <v>0</v>
      </c>
      <c r="C4920" s="503" t="s">
        <v>6774</v>
      </c>
      <c r="D4920" s="512"/>
      <c r="F4920" s="547"/>
      <c r="G4920" s="547">
        <f t="shared" si="154"/>
        <v>0</v>
      </c>
      <c r="H4920" s="547">
        <f t="shared" si="155"/>
        <v>0</v>
      </c>
    </row>
    <row r="4921" spans="1:8" x14ac:dyDescent="0.25">
      <c r="A4921" s="396" t="e">
        <f>"INN."&amp;EIGNIR!$B$3&amp;C4921</f>
        <v>#N/A</v>
      </c>
      <c r="B4921" s="511">
        <f>'Sundurliðun Útlán'!L74</f>
        <v>0</v>
      </c>
      <c r="C4921" s="503" t="s">
        <v>6775</v>
      </c>
      <c r="D4921" s="512"/>
      <c r="F4921" s="547"/>
      <c r="G4921" s="547">
        <f t="shared" si="154"/>
        <v>0</v>
      </c>
      <c r="H4921" s="547">
        <f t="shared" si="155"/>
        <v>0</v>
      </c>
    </row>
    <row r="4922" spans="1:8" x14ac:dyDescent="0.25">
      <c r="A4922" s="396" t="e">
        <f>"INN."&amp;EIGNIR!$B$3&amp;C4922</f>
        <v>#N/A</v>
      </c>
      <c r="B4922" s="511">
        <f>'Sundurliðun Útlán'!L88</f>
        <v>0</v>
      </c>
      <c r="C4922" s="503" t="s">
        <v>6776</v>
      </c>
      <c r="D4922" s="512"/>
      <c r="F4922" s="547"/>
      <c r="G4922" s="547">
        <f t="shared" si="154"/>
        <v>0</v>
      </c>
      <c r="H4922" s="547">
        <f t="shared" si="155"/>
        <v>0</v>
      </c>
    </row>
    <row r="4923" spans="1:8" x14ac:dyDescent="0.25">
      <c r="A4923" s="396" t="e">
        <f>"INN."&amp;EIGNIR!$B$3&amp;C4923</f>
        <v>#N/A</v>
      </c>
      <c r="B4923" s="511">
        <f>'Sundurliðun Útlán'!L89</f>
        <v>0</v>
      </c>
      <c r="C4923" s="503" t="s">
        <v>6777</v>
      </c>
      <c r="D4923" s="512"/>
      <c r="F4923" s="547"/>
      <c r="G4923" s="547">
        <f t="shared" si="154"/>
        <v>0</v>
      </c>
      <c r="H4923" s="547">
        <f t="shared" si="155"/>
        <v>0</v>
      </c>
    </row>
    <row r="4924" spans="1:8" x14ac:dyDescent="0.25">
      <c r="A4924" s="396" t="e">
        <f>"INN."&amp;EIGNIR!$B$3&amp;C4924</f>
        <v>#N/A</v>
      </c>
      <c r="B4924" s="511">
        <f>'Sundurliðun Útlán'!L90</f>
        <v>0</v>
      </c>
      <c r="C4924" s="503" t="s">
        <v>6778</v>
      </c>
      <c r="D4924" s="512"/>
      <c r="F4924" s="547"/>
      <c r="G4924" s="547">
        <f t="shared" ref="G4924:G4987" si="156">+F4924-B4924</f>
        <v>0</v>
      </c>
      <c r="H4924" s="547">
        <f t="shared" si="155"/>
        <v>0</v>
      </c>
    </row>
    <row r="4925" spans="1:8" x14ac:dyDescent="0.25">
      <c r="A4925" s="396" t="e">
        <f>"INN."&amp;EIGNIR!$B$3&amp;C4925</f>
        <v>#N/A</v>
      </c>
      <c r="B4925" s="511">
        <f>'Sundurliðun Útlán'!L91</f>
        <v>0</v>
      </c>
      <c r="C4925" s="503" t="s">
        <v>6779</v>
      </c>
      <c r="D4925" s="512"/>
      <c r="F4925" s="547"/>
      <c r="G4925" s="547">
        <f t="shared" si="156"/>
        <v>0</v>
      </c>
      <c r="H4925" s="547">
        <f t="shared" ref="H4925:H4988" si="157">+ABS(G4925)</f>
        <v>0</v>
      </c>
    </row>
    <row r="4926" spans="1:8" x14ac:dyDescent="0.25">
      <c r="A4926" s="396" t="e">
        <f>"INN."&amp;EIGNIR!$B$3&amp;C4926</f>
        <v>#N/A</v>
      </c>
      <c r="B4926" s="511">
        <f>'Sundurliðun Útlán'!L92</f>
        <v>0</v>
      </c>
      <c r="C4926" s="503" t="s">
        <v>6780</v>
      </c>
      <c r="D4926" s="512"/>
      <c r="F4926" s="547"/>
      <c r="G4926" s="547">
        <f t="shared" si="156"/>
        <v>0</v>
      </c>
      <c r="H4926" s="547">
        <f t="shared" si="157"/>
        <v>0</v>
      </c>
    </row>
    <row r="4927" spans="1:8" x14ac:dyDescent="0.25">
      <c r="A4927" s="396" t="e">
        <f>"INN."&amp;EIGNIR!$B$3&amp;C4927</f>
        <v>#N/A</v>
      </c>
      <c r="B4927" s="511">
        <f>'Sundurliðun Útlán'!L93</f>
        <v>0</v>
      </c>
      <c r="C4927" s="503" t="s">
        <v>6781</v>
      </c>
      <c r="D4927" s="512"/>
      <c r="F4927" s="547"/>
      <c r="G4927" s="547">
        <f t="shared" si="156"/>
        <v>0</v>
      </c>
      <c r="H4927" s="547">
        <f t="shared" si="157"/>
        <v>0</v>
      </c>
    </row>
    <row r="4928" spans="1:8" x14ac:dyDescent="0.25">
      <c r="A4928" s="396" t="e">
        <f>"INN."&amp;EIGNIR!$B$3&amp;C4928</f>
        <v>#N/A</v>
      </c>
      <c r="B4928" s="511">
        <f>'Sundurliðun Útlán'!L94</f>
        <v>0</v>
      </c>
      <c r="C4928" s="503" t="s">
        <v>6782</v>
      </c>
      <c r="D4928" s="512"/>
      <c r="F4928" s="547"/>
      <c r="G4928" s="547">
        <f t="shared" si="156"/>
        <v>0</v>
      </c>
      <c r="H4928" s="547">
        <f t="shared" si="157"/>
        <v>0</v>
      </c>
    </row>
    <row r="4929" spans="1:8" x14ac:dyDescent="0.25">
      <c r="A4929" s="396" t="e">
        <f>"INN."&amp;EIGNIR!$B$3&amp;C4929</f>
        <v>#N/A</v>
      </c>
      <c r="B4929" s="511">
        <f>'Sundurliðun Útlán'!L95</f>
        <v>0</v>
      </c>
      <c r="C4929" s="503" t="s">
        <v>6783</v>
      </c>
      <c r="D4929" s="512"/>
      <c r="F4929" s="547"/>
      <c r="G4929" s="547">
        <f t="shared" si="156"/>
        <v>0</v>
      </c>
      <c r="H4929" s="547">
        <f t="shared" si="157"/>
        <v>0</v>
      </c>
    </row>
    <row r="4930" spans="1:8" x14ac:dyDescent="0.25">
      <c r="A4930" s="396" t="e">
        <f>"INN."&amp;EIGNIR!$B$3&amp;C4930</f>
        <v>#N/A</v>
      </c>
      <c r="B4930" s="511">
        <f>'Sundurliðun Útlán'!L96</f>
        <v>0</v>
      </c>
      <c r="C4930" s="503" t="s">
        <v>6784</v>
      </c>
      <c r="D4930" s="512"/>
      <c r="F4930" s="547"/>
      <c r="G4930" s="547">
        <f t="shared" si="156"/>
        <v>0</v>
      </c>
      <c r="H4930" s="547">
        <f t="shared" si="157"/>
        <v>0</v>
      </c>
    </row>
    <row r="4931" spans="1:8" x14ac:dyDescent="0.25">
      <c r="A4931" s="396" t="e">
        <f>"INN."&amp;EIGNIR!$B$3&amp;C4931</f>
        <v>#N/A</v>
      </c>
      <c r="B4931" s="511">
        <f>'Sundurliðun Útlán'!L97</f>
        <v>0</v>
      </c>
      <c r="C4931" s="503" t="s">
        <v>6785</v>
      </c>
      <c r="D4931" s="512"/>
      <c r="F4931" s="547"/>
      <c r="G4931" s="547">
        <f t="shared" si="156"/>
        <v>0</v>
      </c>
      <c r="H4931" s="547">
        <f t="shared" si="157"/>
        <v>0</v>
      </c>
    </row>
    <row r="4932" spans="1:8" x14ac:dyDescent="0.25">
      <c r="A4932" s="396" t="e">
        <f>"INN."&amp;EIGNIR!$B$3&amp;C4932</f>
        <v>#N/A</v>
      </c>
      <c r="B4932" s="511">
        <f>'Sundurliðun Útlán'!L98</f>
        <v>0</v>
      </c>
      <c r="C4932" s="503" t="s">
        <v>6786</v>
      </c>
      <c r="D4932" s="512"/>
      <c r="F4932" s="547"/>
      <c r="G4932" s="547">
        <f t="shared" si="156"/>
        <v>0</v>
      </c>
      <c r="H4932" s="547">
        <f t="shared" si="157"/>
        <v>0</v>
      </c>
    </row>
    <row r="4933" spans="1:8" x14ac:dyDescent="0.25">
      <c r="A4933" s="396" t="e">
        <f>"INN."&amp;EIGNIR!$B$3&amp;C4933</f>
        <v>#N/A</v>
      </c>
      <c r="B4933" s="511">
        <f>'Sundurliðun Útlán'!L99</f>
        <v>0</v>
      </c>
      <c r="C4933" s="503" t="s">
        <v>6787</v>
      </c>
      <c r="D4933" s="512"/>
      <c r="F4933" s="547"/>
      <c r="G4933" s="547">
        <f t="shared" si="156"/>
        <v>0</v>
      </c>
      <c r="H4933" s="547">
        <f t="shared" si="157"/>
        <v>0</v>
      </c>
    </row>
    <row r="4934" spans="1:8" x14ac:dyDescent="0.25">
      <c r="A4934" s="396" t="e">
        <f>"INN."&amp;EIGNIR!$B$3&amp;C4934</f>
        <v>#N/A</v>
      </c>
      <c r="B4934" s="511">
        <f>'Sundurliðun Útlán'!L100</f>
        <v>0</v>
      </c>
      <c r="C4934" s="503" t="s">
        <v>6788</v>
      </c>
      <c r="D4934" s="512"/>
      <c r="F4934" s="547"/>
      <c r="G4934" s="547">
        <f t="shared" si="156"/>
        <v>0</v>
      </c>
      <c r="H4934" s="547">
        <f t="shared" si="157"/>
        <v>0</v>
      </c>
    </row>
    <row r="4935" spans="1:8" x14ac:dyDescent="0.25">
      <c r="A4935" s="396" t="e">
        <f>"INN."&amp;EIGNIR!$B$3&amp;C4935</f>
        <v>#N/A</v>
      </c>
      <c r="B4935" s="511">
        <f>'Sundurliðun Útlán'!L101</f>
        <v>0</v>
      </c>
      <c r="C4935" s="503" t="s">
        <v>6789</v>
      </c>
      <c r="D4935" s="512"/>
      <c r="F4935" s="547"/>
      <c r="G4935" s="547">
        <f t="shared" si="156"/>
        <v>0</v>
      </c>
      <c r="H4935" s="547">
        <f t="shared" si="157"/>
        <v>0</v>
      </c>
    </row>
    <row r="4936" spans="1:8" x14ac:dyDescent="0.25">
      <c r="A4936" s="396" t="e">
        <f>"INN."&amp;EIGNIR!$B$3&amp;C4936</f>
        <v>#N/A</v>
      </c>
      <c r="B4936" s="511">
        <f>'Sundurliðun Útlán'!L102</f>
        <v>0</v>
      </c>
      <c r="C4936" s="503" t="s">
        <v>6790</v>
      </c>
      <c r="D4936" s="512"/>
      <c r="F4936" s="547"/>
      <c r="G4936" s="547">
        <f t="shared" si="156"/>
        <v>0</v>
      </c>
      <c r="H4936" s="547">
        <f t="shared" si="157"/>
        <v>0</v>
      </c>
    </row>
    <row r="4937" spans="1:8" x14ac:dyDescent="0.25">
      <c r="A4937" s="396" t="e">
        <f>"INN."&amp;EIGNIR!$B$3&amp;C4937</f>
        <v>#N/A</v>
      </c>
      <c r="B4937" s="511">
        <f>'Sundurliðun Útlán'!L103</f>
        <v>0</v>
      </c>
      <c r="C4937" s="503" t="s">
        <v>6791</v>
      </c>
      <c r="D4937" s="512"/>
      <c r="F4937" s="547"/>
      <c r="G4937" s="547">
        <f t="shared" si="156"/>
        <v>0</v>
      </c>
      <c r="H4937" s="547">
        <f t="shared" si="157"/>
        <v>0</v>
      </c>
    </row>
    <row r="4938" spans="1:8" x14ac:dyDescent="0.25">
      <c r="A4938" s="396" t="e">
        <f>"INN."&amp;EIGNIR!$B$3&amp;C4938</f>
        <v>#N/A</v>
      </c>
      <c r="B4938" s="511">
        <f>'Sundurliðun Útlán'!L136</f>
        <v>0</v>
      </c>
      <c r="C4938" s="503" t="s">
        <v>6792</v>
      </c>
      <c r="D4938" s="512"/>
      <c r="F4938" s="547"/>
      <c r="G4938" s="547">
        <f t="shared" si="156"/>
        <v>0</v>
      </c>
      <c r="H4938" s="547">
        <f t="shared" si="157"/>
        <v>0</v>
      </c>
    </row>
    <row r="4939" spans="1:8" x14ac:dyDescent="0.25">
      <c r="A4939" s="396" t="e">
        <f>"INN."&amp;EIGNIR!$B$3&amp;C4939</f>
        <v>#N/A</v>
      </c>
      <c r="B4939" s="511">
        <f>'Sundurliðun Útlán'!L137</f>
        <v>0</v>
      </c>
      <c r="C4939" s="503" t="s">
        <v>6793</v>
      </c>
      <c r="D4939" s="512"/>
      <c r="F4939" s="547"/>
      <c r="G4939" s="547">
        <f t="shared" si="156"/>
        <v>0</v>
      </c>
      <c r="H4939" s="547">
        <f t="shared" si="157"/>
        <v>0</v>
      </c>
    </row>
    <row r="4940" spans="1:8" x14ac:dyDescent="0.25">
      <c r="A4940" s="396" t="e">
        <f>"INN."&amp;EIGNIR!$B$3&amp;C4940</f>
        <v>#N/A</v>
      </c>
      <c r="B4940" s="511">
        <f>'Sundurliðun Útlán'!L151</f>
        <v>0</v>
      </c>
      <c r="C4940" s="503" t="s">
        <v>6794</v>
      </c>
      <c r="D4940" s="512"/>
      <c r="F4940" s="547"/>
      <c r="G4940" s="547">
        <f t="shared" si="156"/>
        <v>0</v>
      </c>
      <c r="H4940" s="547">
        <f t="shared" si="157"/>
        <v>0</v>
      </c>
    </row>
    <row r="4941" spans="1:8" x14ac:dyDescent="0.25">
      <c r="A4941" s="396" t="e">
        <f>"INN."&amp;EIGNIR!$B$3&amp;C4941</f>
        <v>#N/A</v>
      </c>
      <c r="B4941" s="511">
        <f>'Sundurliðun Útlán'!L152</f>
        <v>0</v>
      </c>
      <c r="C4941" s="503" t="s">
        <v>6795</v>
      </c>
      <c r="D4941" s="512"/>
      <c r="F4941" s="547"/>
      <c r="G4941" s="547">
        <f t="shared" si="156"/>
        <v>0</v>
      </c>
      <c r="H4941" s="547">
        <f t="shared" si="157"/>
        <v>0</v>
      </c>
    </row>
    <row r="4942" spans="1:8" x14ac:dyDescent="0.25">
      <c r="A4942" s="396" t="e">
        <f>"INN."&amp;EIGNIR!$B$3&amp;C4942</f>
        <v>#N/A</v>
      </c>
      <c r="B4942" s="511">
        <f>'Sundurliðun Útlán'!L153</f>
        <v>0</v>
      </c>
      <c r="C4942" s="503" t="s">
        <v>6796</v>
      </c>
      <c r="D4942" s="512"/>
      <c r="F4942" s="547"/>
      <c r="G4942" s="547">
        <f t="shared" si="156"/>
        <v>0</v>
      </c>
      <c r="H4942" s="547">
        <f t="shared" si="157"/>
        <v>0</v>
      </c>
    </row>
    <row r="4943" spans="1:8" x14ac:dyDescent="0.25">
      <c r="A4943" s="396" t="e">
        <f>"INN."&amp;EIGNIR!$B$3&amp;C4943</f>
        <v>#N/A</v>
      </c>
      <c r="B4943" s="511">
        <f>'Sundurliðun Útlán'!L154</f>
        <v>0</v>
      </c>
      <c r="C4943" s="503" t="s">
        <v>6797</v>
      </c>
      <c r="D4943" s="512"/>
      <c r="F4943" s="547"/>
      <c r="G4943" s="547">
        <f t="shared" si="156"/>
        <v>0</v>
      </c>
      <c r="H4943" s="547">
        <f t="shared" si="157"/>
        <v>0</v>
      </c>
    </row>
    <row r="4944" spans="1:8" x14ac:dyDescent="0.25">
      <c r="A4944" s="396" t="e">
        <f>"INN."&amp;EIGNIR!$B$3&amp;C4944</f>
        <v>#N/A</v>
      </c>
      <c r="B4944" s="511">
        <f>'Sundurliðun Útlán'!L155</f>
        <v>0</v>
      </c>
      <c r="C4944" s="503" t="s">
        <v>6798</v>
      </c>
      <c r="D4944" s="512"/>
      <c r="F4944" s="547"/>
      <c r="G4944" s="547">
        <f t="shared" si="156"/>
        <v>0</v>
      </c>
      <c r="H4944" s="547">
        <f t="shared" si="157"/>
        <v>0</v>
      </c>
    </row>
    <row r="4945" spans="1:8" x14ac:dyDescent="0.25">
      <c r="A4945" s="396" t="e">
        <f>"INN."&amp;EIGNIR!$B$3&amp;C4945</f>
        <v>#N/A</v>
      </c>
      <c r="B4945" s="511">
        <f>'Sundurliðun Útlán'!L156</f>
        <v>0</v>
      </c>
      <c r="C4945" s="503" t="s">
        <v>6799</v>
      </c>
      <c r="D4945" s="512"/>
      <c r="F4945" s="547"/>
      <c r="G4945" s="547">
        <f t="shared" si="156"/>
        <v>0</v>
      </c>
      <c r="H4945" s="547">
        <f t="shared" si="157"/>
        <v>0</v>
      </c>
    </row>
    <row r="4946" spans="1:8" x14ac:dyDescent="0.25">
      <c r="A4946" s="396" t="e">
        <f>"INN."&amp;EIGNIR!$B$3&amp;C4946</f>
        <v>#N/A</v>
      </c>
      <c r="B4946" s="511">
        <f>'Sundurliðun Útlán'!L157</f>
        <v>0</v>
      </c>
      <c r="C4946" s="503" t="s">
        <v>6800</v>
      </c>
      <c r="D4946" s="512"/>
      <c r="F4946" s="547"/>
      <c r="G4946" s="547">
        <f t="shared" si="156"/>
        <v>0</v>
      </c>
      <c r="H4946" s="547">
        <f t="shared" si="157"/>
        <v>0</v>
      </c>
    </row>
    <row r="4947" spans="1:8" x14ac:dyDescent="0.25">
      <c r="A4947" s="396" t="e">
        <f>"INN."&amp;EIGNIR!$B$3&amp;C4947</f>
        <v>#N/A</v>
      </c>
      <c r="B4947" s="511">
        <f>'Sundurliðun Útlán'!L158</f>
        <v>0</v>
      </c>
      <c r="C4947" s="503" t="s">
        <v>6801</v>
      </c>
      <c r="D4947" s="512"/>
      <c r="F4947" s="547"/>
      <c r="G4947" s="547">
        <f t="shared" si="156"/>
        <v>0</v>
      </c>
      <c r="H4947" s="547">
        <f t="shared" si="157"/>
        <v>0</v>
      </c>
    </row>
    <row r="4948" spans="1:8" x14ac:dyDescent="0.25">
      <c r="A4948" s="396" t="e">
        <f>"INN."&amp;EIGNIR!$B$3&amp;C4948</f>
        <v>#N/A</v>
      </c>
      <c r="B4948" s="511">
        <f>'Sundurliðun Útlán'!L159</f>
        <v>0</v>
      </c>
      <c r="C4948" s="503" t="s">
        <v>6802</v>
      </c>
      <c r="D4948" s="512"/>
      <c r="F4948" s="547"/>
      <c r="G4948" s="547">
        <f t="shared" si="156"/>
        <v>0</v>
      </c>
      <c r="H4948" s="547">
        <f t="shared" si="157"/>
        <v>0</v>
      </c>
    </row>
    <row r="4949" spans="1:8" x14ac:dyDescent="0.25">
      <c r="A4949" s="396" t="e">
        <f>"INN."&amp;EIGNIR!$B$3&amp;C4949</f>
        <v>#N/A</v>
      </c>
      <c r="B4949" s="511">
        <f>'Sundurliðun Útlán'!L160</f>
        <v>0</v>
      </c>
      <c r="C4949" s="503" t="s">
        <v>6803</v>
      </c>
      <c r="D4949" s="512"/>
      <c r="F4949" s="547"/>
      <c r="G4949" s="547">
        <f t="shared" si="156"/>
        <v>0</v>
      </c>
      <c r="H4949" s="547">
        <f t="shared" si="157"/>
        <v>0</v>
      </c>
    </row>
    <row r="4950" spans="1:8" x14ac:dyDescent="0.25">
      <c r="A4950" s="396" t="e">
        <f>"INN."&amp;EIGNIR!$B$3&amp;C4950</f>
        <v>#N/A</v>
      </c>
      <c r="B4950" s="511">
        <f>'Sundurliðun Útlán'!L161</f>
        <v>0</v>
      </c>
      <c r="C4950" s="503" t="s">
        <v>6804</v>
      </c>
      <c r="D4950" s="512"/>
      <c r="F4950" s="547"/>
      <c r="G4950" s="547">
        <f t="shared" si="156"/>
        <v>0</v>
      </c>
      <c r="H4950" s="547">
        <f t="shared" si="157"/>
        <v>0</v>
      </c>
    </row>
    <row r="4951" spans="1:8" x14ac:dyDescent="0.25">
      <c r="A4951" s="396" t="e">
        <f>"INN."&amp;EIGNIR!$B$3&amp;C4951</f>
        <v>#N/A</v>
      </c>
      <c r="B4951" s="511">
        <f>'Sundurliðun Útlán'!L162</f>
        <v>0</v>
      </c>
      <c r="C4951" s="503" t="s">
        <v>6805</v>
      </c>
      <c r="D4951" s="512"/>
      <c r="F4951" s="547"/>
      <c r="G4951" s="547">
        <f t="shared" si="156"/>
        <v>0</v>
      </c>
      <c r="H4951" s="547">
        <f t="shared" si="157"/>
        <v>0</v>
      </c>
    </row>
    <row r="4952" spans="1:8" x14ac:dyDescent="0.25">
      <c r="A4952" s="396" t="e">
        <f>"INN."&amp;EIGNIR!$B$3&amp;C4952</f>
        <v>#N/A</v>
      </c>
      <c r="B4952" s="511">
        <f>'Sundurliðun Útlán'!L163</f>
        <v>0</v>
      </c>
      <c r="C4952" s="503" t="s">
        <v>6806</v>
      </c>
      <c r="D4952" s="512"/>
      <c r="F4952" s="547"/>
      <c r="G4952" s="547">
        <f t="shared" si="156"/>
        <v>0</v>
      </c>
      <c r="H4952" s="547">
        <f t="shared" si="157"/>
        <v>0</v>
      </c>
    </row>
    <row r="4953" spans="1:8" x14ac:dyDescent="0.25">
      <c r="A4953" s="396" t="e">
        <f>"INN."&amp;EIGNIR!$B$3&amp;C4953</f>
        <v>#N/A</v>
      </c>
      <c r="B4953" s="511">
        <f>'Sundurliðun Útlán'!L164</f>
        <v>0</v>
      </c>
      <c r="C4953" s="503" t="s">
        <v>6807</v>
      </c>
      <c r="D4953" s="512"/>
      <c r="F4953" s="547"/>
      <c r="G4953" s="547">
        <f t="shared" si="156"/>
        <v>0</v>
      </c>
      <c r="H4953" s="547">
        <f t="shared" si="157"/>
        <v>0</v>
      </c>
    </row>
    <row r="4954" spans="1:8" x14ac:dyDescent="0.25">
      <c r="A4954" s="396" t="e">
        <f>"INN."&amp;EIGNIR!$B$3&amp;C4954</f>
        <v>#N/A</v>
      </c>
      <c r="B4954" s="511">
        <f>'Sundurliðun Útlán'!L165</f>
        <v>0</v>
      </c>
      <c r="C4954" s="503" t="s">
        <v>6808</v>
      </c>
      <c r="D4954" s="512"/>
      <c r="F4954" s="547"/>
      <c r="G4954" s="547">
        <f t="shared" si="156"/>
        <v>0</v>
      </c>
      <c r="H4954" s="547">
        <f t="shared" si="157"/>
        <v>0</v>
      </c>
    </row>
    <row r="4955" spans="1:8" x14ac:dyDescent="0.25">
      <c r="A4955" s="396" t="e">
        <f>"INN."&amp;EIGNIR!$B$3&amp;C4955</f>
        <v>#N/A</v>
      </c>
      <c r="B4955" s="511">
        <f>'Sundurliðun Útlán'!L166</f>
        <v>0</v>
      </c>
      <c r="C4955" s="503" t="s">
        <v>6809</v>
      </c>
      <c r="D4955" s="512"/>
      <c r="F4955" s="547"/>
      <c r="G4955" s="547">
        <f t="shared" si="156"/>
        <v>0</v>
      </c>
      <c r="H4955" s="547">
        <f t="shared" si="157"/>
        <v>0</v>
      </c>
    </row>
    <row r="4956" spans="1:8" x14ac:dyDescent="0.25">
      <c r="A4956" s="396" t="e">
        <f>"INN."&amp;EIGNIR!$B$3&amp;C4956</f>
        <v>#N/A</v>
      </c>
      <c r="B4956" s="511">
        <f>'Sundurliðun Útlán'!L167</f>
        <v>0</v>
      </c>
      <c r="C4956" s="503" t="s">
        <v>6810</v>
      </c>
      <c r="D4956" s="512"/>
      <c r="F4956" s="547"/>
      <c r="G4956" s="547">
        <f t="shared" si="156"/>
        <v>0</v>
      </c>
      <c r="H4956" s="547">
        <f t="shared" si="157"/>
        <v>0</v>
      </c>
    </row>
    <row r="4957" spans="1:8" x14ac:dyDescent="0.25">
      <c r="A4957" s="396" t="e">
        <f>"INN."&amp;EIGNIR!$B$3&amp;C4957</f>
        <v>#N/A</v>
      </c>
      <c r="B4957" s="511">
        <f>'Sundurliðun Útlán'!L168</f>
        <v>0</v>
      </c>
      <c r="C4957" s="503" t="s">
        <v>6811</v>
      </c>
      <c r="D4957" s="512"/>
      <c r="F4957" s="547"/>
      <c r="G4957" s="547">
        <f t="shared" si="156"/>
        <v>0</v>
      </c>
      <c r="H4957" s="547">
        <f t="shared" si="157"/>
        <v>0</v>
      </c>
    </row>
    <row r="4958" spans="1:8" x14ac:dyDescent="0.25">
      <c r="A4958" s="396" t="e">
        <f>"INN."&amp;EIGNIR!$B$3&amp;C4958</f>
        <v>#N/A</v>
      </c>
      <c r="B4958" s="511">
        <f>'Sundurliðun Útlán'!L169</f>
        <v>0</v>
      </c>
      <c r="C4958" s="503" t="s">
        <v>6812</v>
      </c>
      <c r="D4958" s="512"/>
      <c r="F4958" s="547"/>
      <c r="G4958" s="547">
        <f t="shared" si="156"/>
        <v>0</v>
      </c>
      <c r="H4958" s="547">
        <f t="shared" si="157"/>
        <v>0</v>
      </c>
    </row>
    <row r="4959" spans="1:8" x14ac:dyDescent="0.25">
      <c r="A4959" s="396" t="e">
        <f>"INN."&amp;EIGNIR!$B$3&amp;C4959</f>
        <v>#N/A</v>
      </c>
      <c r="B4959" s="511">
        <f>'Sundurliðun Útlán'!L183</f>
        <v>0</v>
      </c>
      <c r="C4959" s="503" t="s">
        <v>6813</v>
      </c>
      <c r="D4959" s="512"/>
      <c r="F4959" s="547"/>
      <c r="G4959" s="547">
        <f t="shared" si="156"/>
        <v>0</v>
      </c>
      <c r="H4959" s="547">
        <f t="shared" si="157"/>
        <v>0</v>
      </c>
    </row>
    <row r="4960" spans="1:8" x14ac:dyDescent="0.25">
      <c r="A4960" s="396" t="e">
        <f>"INN."&amp;EIGNIR!$B$3&amp;C4960</f>
        <v>#N/A</v>
      </c>
      <c r="B4960" s="511">
        <f>'Sundurliðun Útlán'!L184</f>
        <v>0</v>
      </c>
      <c r="C4960" s="503" t="s">
        <v>6814</v>
      </c>
      <c r="D4960" s="512"/>
      <c r="F4960" s="547"/>
      <c r="G4960" s="547">
        <f t="shared" si="156"/>
        <v>0</v>
      </c>
      <c r="H4960" s="547">
        <f t="shared" si="157"/>
        <v>0</v>
      </c>
    </row>
    <row r="4961" spans="1:8" x14ac:dyDescent="0.25">
      <c r="A4961" s="396" t="e">
        <f>"INN."&amp;EIGNIR!$B$3&amp;C4961</f>
        <v>#N/A</v>
      </c>
      <c r="B4961" s="511">
        <f>'Sundurliðun Útlán'!L185</f>
        <v>0</v>
      </c>
      <c r="C4961" s="503" t="s">
        <v>6815</v>
      </c>
      <c r="D4961" s="512"/>
      <c r="F4961" s="547"/>
      <c r="G4961" s="547">
        <f t="shared" si="156"/>
        <v>0</v>
      </c>
      <c r="H4961" s="547">
        <f t="shared" si="157"/>
        <v>0</v>
      </c>
    </row>
    <row r="4962" spans="1:8" x14ac:dyDescent="0.25">
      <c r="A4962" s="396" t="e">
        <f>"INN."&amp;EIGNIR!$B$3&amp;C4962</f>
        <v>#N/A</v>
      </c>
      <c r="B4962" s="511">
        <f>'Sundurliðun Útlán'!L186</f>
        <v>0</v>
      </c>
      <c r="C4962" s="503" t="s">
        <v>6816</v>
      </c>
      <c r="D4962" s="512"/>
      <c r="F4962" s="547"/>
      <c r="G4962" s="547">
        <f t="shared" si="156"/>
        <v>0</v>
      </c>
      <c r="H4962" s="547">
        <f t="shared" si="157"/>
        <v>0</v>
      </c>
    </row>
    <row r="4963" spans="1:8" x14ac:dyDescent="0.25">
      <c r="A4963" s="396" t="e">
        <f>"INN."&amp;EIGNIR!$B$3&amp;C4963</f>
        <v>#N/A</v>
      </c>
      <c r="B4963" s="511">
        <f>'Sundurliðun Útlán'!L187</f>
        <v>0</v>
      </c>
      <c r="C4963" s="503" t="s">
        <v>6817</v>
      </c>
      <c r="D4963" s="512"/>
      <c r="F4963" s="547"/>
      <c r="G4963" s="547">
        <f t="shared" si="156"/>
        <v>0</v>
      </c>
      <c r="H4963" s="547">
        <f t="shared" si="157"/>
        <v>0</v>
      </c>
    </row>
    <row r="4964" spans="1:8" x14ac:dyDescent="0.25">
      <c r="A4964" s="396" t="e">
        <f>"INN."&amp;EIGNIR!$B$3&amp;C4964</f>
        <v>#N/A</v>
      </c>
      <c r="B4964" s="511">
        <f>'Sundurliðun Útlán'!L188</f>
        <v>0</v>
      </c>
      <c r="C4964" s="503" t="s">
        <v>6818</v>
      </c>
      <c r="D4964" s="512"/>
      <c r="F4964" s="547"/>
      <c r="G4964" s="547">
        <f t="shared" si="156"/>
        <v>0</v>
      </c>
      <c r="H4964" s="547">
        <f t="shared" si="157"/>
        <v>0</v>
      </c>
    </row>
    <row r="4965" spans="1:8" x14ac:dyDescent="0.25">
      <c r="A4965" s="396" t="e">
        <f>"INN."&amp;EIGNIR!$B$3&amp;C4965</f>
        <v>#N/A</v>
      </c>
      <c r="B4965" s="511">
        <f>'Sundurliðun Útlán'!L189</f>
        <v>0</v>
      </c>
      <c r="C4965" s="503" t="s">
        <v>6819</v>
      </c>
      <c r="D4965" s="512"/>
      <c r="F4965" s="547"/>
      <c r="G4965" s="547">
        <f t="shared" si="156"/>
        <v>0</v>
      </c>
      <c r="H4965" s="547">
        <f t="shared" si="157"/>
        <v>0</v>
      </c>
    </row>
    <row r="4966" spans="1:8" x14ac:dyDescent="0.25">
      <c r="A4966" s="396" t="e">
        <f>"INN."&amp;EIGNIR!$B$3&amp;C4966</f>
        <v>#N/A</v>
      </c>
      <c r="B4966" s="511">
        <f>'Sundurliðun Útlán'!L190</f>
        <v>0</v>
      </c>
      <c r="C4966" s="503" t="s">
        <v>6820</v>
      </c>
      <c r="D4966" s="512"/>
      <c r="F4966" s="547"/>
      <c r="G4966" s="547">
        <f t="shared" si="156"/>
        <v>0</v>
      </c>
      <c r="H4966" s="547">
        <f t="shared" si="157"/>
        <v>0</v>
      </c>
    </row>
    <row r="4967" spans="1:8" x14ac:dyDescent="0.25">
      <c r="A4967" s="396" t="e">
        <f>"INN."&amp;EIGNIR!$B$3&amp;C4967</f>
        <v>#N/A</v>
      </c>
      <c r="B4967" s="511">
        <f>'Sundurliðun Útlán'!L191</f>
        <v>0</v>
      </c>
      <c r="C4967" s="503" t="s">
        <v>6821</v>
      </c>
      <c r="D4967" s="512"/>
      <c r="F4967" s="547"/>
      <c r="G4967" s="547">
        <f t="shared" si="156"/>
        <v>0</v>
      </c>
      <c r="H4967" s="547">
        <f t="shared" si="157"/>
        <v>0</v>
      </c>
    </row>
    <row r="4968" spans="1:8" x14ac:dyDescent="0.25">
      <c r="A4968" s="396" t="e">
        <f>"INN."&amp;EIGNIR!$B$3&amp;C4968</f>
        <v>#N/A</v>
      </c>
      <c r="B4968" s="511">
        <f>'Sundurliðun Útlán'!L192</f>
        <v>0</v>
      </c>
      <c r="C4968" s="503" t="s">
        <v>6822</v>
      </c>
      <c r="D4968" s="512"/>
      <c r="F4968" s="547"/>
      <c r="G4968" s="547">
        <f t="shared" si="156"/>
        <v>0</v>
      </c>
      <c r="H4968" s="547">
        <f t="shared" si="157"/>
        <v>0</v>
      </c>
    </row>
    <row r="4969" spans="1:8" x14ac:dyDescent="0.25">
      <c r="A4969" s="396" t="e">
        <f>"INN."&amp;EIGNIR!$B$3&amp;C4969</f>
        <v>#N/A</v>
      </c>
      <c r="B4969" s="511">
        <f>'Sundurliðun Útlán'!L193</f>
        <v>0</v>
      </c>
      <c r="C4969" s="503" t="s">
        <v>6823</v>
      </c>
      <c r="D4969" s="512"/>
      <c r="F4969" s="547"/>
      <c r="G4969" s="547">
        <f t="shared" si="156"/>
        <v>0</v>
      </c>
      <c r="H4969" s="547">
        <f t="shared" si="157"/>
        <v>0</v>
      </c>
    </row>
    <row r="4970" spans="1:8" x14ac:dyDescent="0.25">
      <c r="A4970" s="396" t="e">
        <f>"INN."&amp;EIGNIR!$B$3&amp;C4970</f>
        <v>#N/A</v>
      </c>
      <c r="B4970" s="511">
        <f>'Sundurliðun Útlán'!L194</f>
        <v>0</v>
      </c>
      <c r="C4970" s="503" t="s">
        <v>6824</v>
      </c>
      <c r="D4970" s="512"/>
      <c r="F4970" s="547"/>
      <c r="G4970" s="547">
        <f t="shared" si="156"/>
        <v>0</v>
      </c>
      <c r="H4970" s="547">
        <f t="shared" si="157"/>
        <v>0</v>
      </c>
    </row>
    <row r="4971" spans="1:8" x14ac:dyDescent="0.25">
      <c r="A4971" s="396" t="e">
        <f>"INN."&amp;EIGNIR!$B$3&amp;C4971</f>
        <v>#N/A</v>
      </c>
      <c r="B4971" s="511">
        <f>'Sundurliðun Útlán'!L195</f>
        <v>0</v>
      </c>
      <c r="C4971" s="503" t="s">
        <v>6825</v>
      </c>
      <c r="D4971" s="512"/>
      <c r="F4971" s="547"/>
      <c r="G4971" s="547">
        <f t="shared" si="156"/>
        <v>0</v>
      </c>
      <c r="H4971" s="547">
        <f t="shared" si="157"/>
        <v>0</v>
      </c>
    </row>
    <row r="4972" spans="1:8" x14ac:dyDescent="0.25">
      <c r="A4972" s="396" t="e">
        <f>"INN."&amp;EIGNIR!$B$3&amp;C4972</f>
        <v>#N/A</v>
      </c>
      <c r="B4972" s="511">
        <f>'Sundurliðun Útlán'!L196</f>
        <v>0</v>
      </c>
      <c r="C4972" s="503" t="s">
        <v>6826</v>
      </c>
      <c r="D4972" s="512"/>
      <c r="F4972" s="547"/>
      <c r="G4972" s="547">
        <f t="shared" si="156"/>
        <v>0</v>
      </c>
      <c r="H4972" s="547">
        <f t="shared" si="157"/>
        <v>0</v>
      </c>
    </row>
    <row r="4973" spans="1:8" x14ac:dyDescent="0.25">
      <c r="A4973" s="396" t="e">
        <f>"INN."&amp;EIGNIR!$B$3&amp;C4973</f>
        <v>#N/A</v>
      </c>
      <c r="B4973" s="511">
        <f>'Sundurliðun Útlán'!L197</f>
        <v>0</v>
      </c>
      <c r="C4973" s="503" t="s">
        <v>6827</v>
      </c>
      <c r="D4973" s="512"/>
      <c r="F4973" s="547"/>
      <c r="G4973" s="547">
        <f t="shared" si="156"/>
        <v>0</v>
      </c>
      <c r="H4973" s="547">
        <f t="shared" si="157"/>
        <v>0</v>
      </c>
    </row>
    <row r="4974" spans="1:8" x14ac:dyDescent="0.25">
      <c r="A4974" s="396" t="e">
        <f>"INN."&amp;EIGNIR!$B$3&amp;C4974</f>
        <v>#N/A</v>
      </c>
      <c r="B4974" s="511">
        <f>'Sundurliðun Útlán'!L198</f>
        <v>0</v>
      </c>
      <c r="C4974" s="503" t="s">
        <v>6828</v>
      </c>
      <c r="D4974" s="512"/>
      <c r="F4974" s="547"/>
      <c r="G4974" s="547">
        <f t="shared" si="156"/>
        <v>0</v>
      </c>
      <c r="H4974" s="547">
        <f t="shared" si="157"/>
        <v>0</v>
      </c>
    </row>
    <row r="4975" spans="1:8" x14ac:dyDescent="0.25">
      <c r="A4975" s="396" t="e">
        <f>"INN."&amp;EIGNIR!$B$3&amp;C4975</f>
        <v>#N/A</v>
      </c>
      <c r="B4975" s="511">
        <f>'Sundurliðun Útlán'!L199</f>
        <v>0</v>
      </c>
      <c r="C4975" s="503" t="s">
        <v>6829</v>
      </c>
      <c r="D4975" s="512"/>
      <c r="F4975" s="547"/>
      <c r="G4975" s="547">
        <f t="shared" si="156"/>
        <v>0</v>
      </c>
      <c r="H4975" s="547">
        <f t="shared" si="157"/>
        <v>0</v>
      </c>
    </row>
    <row r="4976" spans="1:8" x14ac:dyDescent="0.25">
      <c r="A4976" s="396" t="e">
        <f>"INN."&amp;EIGNIR!$B$3&amp;C4976</f>
        <v>#N/A</v>
      </c>
      <c r="B4976" s="511">
        <f>'Sundurliðun Útlán'!L200</f>
        <v>0</v>
      </c>
      <c r="C4976" s="503" t="s">
        <v>6830</v>
      </c>
      <c r="D4976" s="512"/>
      <c r="F4976" s="547"/>
      <c r="G4976" s="547">
        <f t="shared" si="156"/>
        <v>0</v>
      </c>
      <c r="H4976" s="547">
        <f t="shared" si="157"/>
        <v>0</v>
      </c>
    </row>
    <row r="4977" spans="1:8" x14ac:dyDescent="0.25">
      <c r="A4977" s="396" t="e">
        <f>"INN."&amp;EIGNIR!$B$3&amp;C4977</f>
        <v>#N/A</v>
      </c>
      <c r="B4977" s="511">
        <f>'Sundurliðun Útlán'!L202</f>
        <v>0</v>
      </c>
      <c r="C4977" s="503" t="s">
        <v>6831</v>
      </c>
      <c r="D4977" s="512"/>
      <c r="F4977" s="547"/>
      <c r="G4977" s="547">
        <f t="shared" si="156"/>
        <v>0</v>
      </c>
      <c r="H4977" s="547">
        <f t="shared" si="157"/>
        <v>0</v>
      </c>
    </row>
    <row r="4978" spans="1:8" x14ac:dyDescent="0.25">
      <c r="A4978" s="396" t="e">
        <f>"INN."&amp;EIGNIR!$B$3&amp;C4978</f>
        <v>#N/A</v>
      </c>
      <c r="B4978" s="511">
        <f>'Sundurliðun Útlán'!L205</f>
        <v>0</v>
      </c>
      <c r="C4978" s="503" t="s">
        <v>6832</v>
      </c>
      <c r="D4978" s="512"/>
      <c r="F4978" s="547"/>
      <c r="G4978" s="547">
        <f t="shared" si="156"/>
        <v>0</v>
      </c>
      <c r="H4978" s="547">
        <f t="shared" si="157"/>
        <v>0</v>
      </c>
    </row>
    <row r="4979" spans="1:8" x14ac:dyDescent="0.25">
      <c r="A4979" s="396" t="e">
        <f>"INN."&amp;EIGNIR!$B$3&amp;C4979</f>
        <v>#N/A</v>
      </c>
      <c r="B4979" s="511">
        <f>'Sundurliðun Útlán'!L207</f>
        <v>0</v>
      </c>
      <c r="C4979" s="503" t="s">
        <v>6833</v>
      </c>
      <c r="D4979" s="512"/>
      <c r="F4979" s="547"/>
      <c r="G4979" s="547">
        <f t="shared" si="156"/>
        <v>0</v>
      </c>
      <c r="H4979" s="547">
        <f t="shared" si="157"/>
        <v>0</v>
      </c>
    </row>
    <row r="4980" spans="1:8" x14ac:dyDescent="0.25">
      <c r="A4980" s="396" t="e">
        <f>"INN."&amp;EIGNIR!$B$3&amp;C4980</f>
        <v>#N/A</v>
      </c>
      <c r="B4980" s="511">
        <f>'Sundurliðun Útlán'!L208</f>
        <v>0</v>
      </c>
      <c r="C4980" s="503" t="s">
        <v>6834</v>
      </c>
      <c r="D4980" s="512"/>
      <c r="F4980" s="547"/>
      <c r="G4980" s="547">
        <f t="shared" si="156"/>
        <v>0</v>
      </c>
      <c r="H4980" s="547">
        <f t="shared" si="157"/>
        <v>0</v>
      </c>
    </row>
    <row r="4981" spans="1:8" x14ac:dyDescent="0.25">
      <c r="A4981" s="396" t="e">
        <f>"INN."&amp;EIGNIR!$B$3&amp;C4981</f>
        <v>#N/A</v>
      </c>
      <c r="B4981" s="511">
        <f>'Sundurliðun Útlán'!L210</f>
        <v>0</v>
      </c>
      <c r="C4981" s="503" t="s">
        <v>6835</v>
      </c>
      <c r="D4981" s="512"/>
      <c r="F4981" s="547"/>
      <c r="G4981" s="547">
        <f t="shared" si="156"/>
        <v>0</v>
      </c>
      <c r="H4981" s="547">
        <f t="shared" si="157"/>
        <v>0</v>
      </c>
    </row>
    <row r="4982" spans="1:8" x14ac:dyDescent="0.25">
      <c r="A4982" s="396" t="e">
        <f>"INN."&amp;EIGNIR!$B$3&amp;C4982</f>
        <v>#N/A</v>
      </c>
      <c r="B4982" s="511">
        <f>'Sundurliðun Útlán'!L213</f>
        <v>0</v>
      </c>
      <c r="C4982" s="503" t="s">
        <v>6836</v>
      </c>
      <c r="D4982" s="512"/>
      <c r="F4982" s="547"/>
      <c r="G4982" s="547">
        <f t="shared" si="156"/>
        <v>0</v>
      </c>
      <c r="H4982" s="547">
        <f t="shared" si="157"/>
        <v>0</v>
      </c>
    </row>
    <row r="4983" spans="1:8" x14ac:dyDescent="0.25">
      <c r="A4983" s="396" t="e">
        <f>"INN."&amp;EIGNIR!$B$3&amp;C4983</f>
        <v>#N/A</v>
      </c>
      <c r="B4983" s="511">
        <f>'Sundurliðun Útlán'!L215</f>
        <v>0</v>
      </c>
      <c r="C4983" s="503" t="s">
        <v>6837</v>
      </c>
      <c r="D4983" s="512"/>
      <c r="F4983" s="547"/>
      <c r="G4983" s="547">
        <f t="shared" si="156"/>
        <v>0</v>
      </c>
      <c r="H4983" s="547">
        <f t="shared" si="157"/>
        <v>0</v>
      </c>
    </row>
    <row r="4984" spans="1:8" x14ac:dyDescent="0.25">
      <c r="A4984" s="396" t="e">
        <f>"INN."&amp;EIGNIR!$B$3&amp;C4984</f>
        <v>#N/A</v>
      </c>
      <c r="B4984" s="511">
        <f>'Sundurliðun Útlán'!L216</f>
        <v>0</v>
      </c>
      <c r="C4984" s="503" t="s">
        <v>6838</v>
      </c>
      <c r="D4984" s="512"/>
      <c r="F4984" s="547"/>
      <c r="G4984" s="547">
        <f t="shared" si="156"/>
        <v>0</v>
      </c>
      <c r="H4984" s="547">
        <f t="shared" si="157"/>
        <v>0</v>
      </c>
    </row>
    <row r="4985" spans="1:8" x14ac:dyDescent="0.25">
      <c r="A4985" s="396" t="e">
        <f>"INN."&amp;EIGNIR!$B$3&amp;C4985</f>
        <v>#N/A</v>
      </c>
      <c r="B4985" s="511">
        <f>'Sundurliðun Útlán'!L218</f>
        <v>0</v>
      </c>
      <c r="C4985" s="503" t="s">
        <v>6839</v>
      </c>
      <c r="D4985" s="512"/>
      <c r="F4985" s="547"/>
      <c r="G4985" s="547">
        <f t="shared" si="156"/>
        <v>0</v>
      </c>
      <c r="H4985" s="547">
        <f t="shared" si="157"/>
        <v>0</v>
      </c>
    </row>
    <row r="4986" spans="1:8" x14ac:dyDescent="0.25">
      <c r="A4986" s="396" t="e">
        <f>"INN."&amp;EIGNIR!$B$3&amp;C4986</f>
        <v>#N/A</v>
      </c>
      <c r="B4986" s="511">
        <f>'Sundurliðun Útlán'!L221</f>
        <v>0</v>
      </c>
      <c r="C4986" s="503" t="s">
        <v>6840</v>
      </c>
      <c r="D4986" s="512"/>
      <c r="F4986" s="547"/>
      <c r="G4986" s="547">
        <f t="shared" si="156"/>
        <v>0</v>
      </c>
      <c r="H4986" s="547">
        <f t="shared" si="157"/>
        <v>0</v>
      </c>
    </row>
    <row r="4987" spans="1:8" x14ac:dyDescent="0.25">
      <c r="A4987" s="396" t="e">
        <f>"INN."&amp;EIGNIR!$B$3&amp;C4987</f>
        <v>#N/A</v>
      </c>
      <c r="B4987" s="511">
        <f>'Sundurliðun Útlán'!L223</f>
        <v>0</v>
      </c>
      <c r="C4987" s="503" t="s">
        <v>6841</v>
      </c>
      <c r="D4987" s="512"/>
      <c r="F4987" s="547"/>
      <c r="G4987" s="547">
        <f t="shared" si="156"/>
        <v>0</v>
      </c>
      <c r="H4987" s="547">
        <f t="shared" si="157"/>
        <v>0</v>
      </c>
    </row>
    <row r="4988" spans="1:8" x14ac:dyDescent="0.25">
      <c r="A4988" s="396" t="e">
        <f>"INN."&amp;EIGNIR!$B$3&amp;C4988</f>
        <v>#N/A</v>
      </c>
      <c r="B4988" s="511">
        <f>'Sundurliðun Útlán'!L224</f>
        <v>0</v>
      </c>
      <c r="C4988" s="503" t="s">
        <v>6842</v>
      </c>
      <c r="D4988" s="512"/>
      <c r="F4988" s="547"/>
      <c r="G4988" s="547">
        <f t="shared" ref="G4988:G5050" si="158">+F4988-B4988</f>
        <v>0</v>
      </c>
      <c r="H4988" s="547">
        <f t="shared" si="157"/>
        <v>0</v>
      </c>
    </row>
    <row r="4989" spans="1:8" x14ac:dyDescent="0.25">
      <c r="A4989" s="396" t="e">
        <f>"INN."&amp;EIGNIR!$B$3&amp;C4989</f>
        <v>#N/A</v>
      </c>
      <c r="B4989" s="511">
        <f>'Sundurliðun Útlán'!L226</f>
        <v>0</v>
      </c>
      <c r="C4989" s="503" t="s">
        <v>6843</v>
      </c>
      <c r="D4989" s="512"/>
      <c r="F4989" s="547"/>
      <c r="G4989" s="547">
        <f t="shared" si="158"/>
        <v>0</v>
      </c>
      <c r="H4989" s="547">
        <f t="shared" ref="H4989:H5051" si="159">+ABS(G4989)</f>
        <v>0</v>
      </c>
    </row>
    <row r="4990" spans="1:8" x14ac:dyDescent="0.25">
      <c r="A4990" s="396" t="e">
        <f>"INN."&amp;EIGNIR!$B$3&amp;C4990</f>
        <v>#N/A</v>
      </c>
      <c r="B4990" s="511">
        <f>'Sundurliðun Útlán'!L228</f>
        <v>0</v>
      </c>
      <c r="C4990" s="503" t="s">
        <v>11830</v>
      </c>
      <c r="D4990" s="512"/>
      <c r="F4990" s="547"/>
      <c r="G4990" s="547">
        <f t="shared" si="158"/>
        <v>0</v>
      </c>
      <c r="H4990" s="547">
        <f t="shared" si="159"/>
        <v>0</v>
      </c>
    </row>
    <row r="4991" spans="1:8" x14ac:dyDescent="0.25">
      <c r="A4991" s="396" t="e">
        <f>"INN."&amp;EIGNIR!$B$3&amp;C4991</f>
        <v>#N/A</v>
      </c>
      <c r="B4991" s="511">
        <f>'Sundurliðun Útlán'!L229</f>
        <v>0</v>
      </c>
      <c r="C4991" s="503" t="s">
        <v>6844</v>
      </c>
      <c r="D4991" s="512"/>
      <c r="F4991" s="547"/>
      <c r="G4991" s="547">
        <f t="shared" si="158"/>
        <v>0</v>
      </c>
      <c r="H4991" s="547">
        <f t="shared" si="159"/>
        <v>0</v>
      </c>
    </row>
    <row r="4992" spans="1:8" x14ac:dyDescent="0.25">
      <c r="A4992" s="396" t="e">
        <f>"INN."&amp;EIGNIR!$B$3&amp;C4992</f>
        <v>#N/A</v>
      </c>
      <c r="B4992" s="511">
        <f>'Sundurliðun Útlán'!L230</f>
        <v>0</v>
      </c>
      <c r="C4992" s="503" t="s">
        <v>11831</v>
      </c>
      <c r="D4992" s="512"/>
      <c r="F4992" s="547"/>
      <c r="G4992" s="547">
        <f t="shared" si="158"/>
        <v>0</v>
      </c>
      <c r="H4992" s="547">
        <f t="shared" si="159"/>
        <v>0</v>
      </c>
    </row>
    <row r="4993" spans="1:8" x14ac:dyDescent="0.25">
      <c r="A4993" s="396" t="e">
        <f>"INN."&amp;EIGNIR!$B$3&amp;C4993</f>
        <v>#N/A</v>
      </c>
      <c r="B4993" s="511">
        <f>'Sundurliðun Útlán'!L231</f>
        <v>0</v>
      </c>
      <c r="C4993" s="503" t="s">
        <v>6845</v>
      </c>
      <c r="D4993" s="512"/>
      <c r="F4993" s="547"/>
      <c r="G4993" s="547">
        <f t="shared" si="158"/>
        <v>0</v>
      </c>
      <c r="H4993" s="547">
        <f t="shared" si="159"/>
        <v>0</v>
      </c>
    </row>
    <row r="4994" spans="1:8" x14ac:dyDescent="0.25">
      <c r="A4994" s="396" t="e">
        <f>"INN."&amp;EIGNIR!$B$3&amp;C4994</f>
        <v>#N/A</v>
      </c>
      <c r="B4994" s="511">
        <f>'Sundurliðun Útlán'!L232</f>
        <v>0</v>
      </c>
      <c r="C4994" s="503" t="s">
        <v>6846</v>
      </c>
      <c r="D4994" s="512"/>
      <c r="F4994" s="547"/>
      <c r="G4994" s="547">
        <f t="shared" si="158"/>
        <v>0</v>
      </c>
      <c r="H4994" s="547">
        <f t="shared" si="159"/>
        <v>0</v>
      </c>
    </row>
    <row r="4995" spans="1:8" x14ac:dyDescent="0.25">
      <c r="A4995" s="396" t="e">
        <f>"INN."&amp;EIGNIR!$B$3&amp;C4995</f>
        <v>#N/A</v>
      </c>
      <c r="B4995" s="511">
        <f>'Sundurliðun Útlán'!L233</f>
        <v>0</v>
      </c>
      <c r="C4995" s="503" t="s">
        <v>6847</v>
      </c>
      <c r="D4995" s="512"/>
      <c r="F4995" s="547"/>
      <c r="G4995" s="547">
        <f t="shared" si="158"/>
        <v>0</v>
      </c>
      <c r="H4995" s="547">
        <f t="shared" si="159"/>
        <v>0</v>
      </c>
    </row>
    <row r="4996" spans="1:8" x14ac:dyDescent="0.25">
      <c r="A4996" s="396" t="e">
        <f>"INN."&amp;EIGNIR!$B$3&amp;C4996</f>
        <v>#N/A</v>
      </c>
      <c r="B4996" s="511">
        <f>'Sundurliðun Útlán'!L234</f>
        <v>0</v>
      </c>
      <c r="C4996" s="503" t="s">
        <v>6848</v>
      </c>
      <c r="D4996" s="512"/>
      <c r="F4996" s="547"/>
      <c r="G4996" s="547">
        <f t="shared" si="158"/>
        <v>0</v>
      </c>
      <c r="H4996" s="547">
        <f t="shared" si="159"/>
        <v>0</v>
      </c>
    </row>
    <row r="4997" spans="1:8" x14ac:dyDescent="0.25">
      <c r="A4997" s="396" t="e">
        <f>"INN."&amp;EIGNIR!$B$3&amp;C4997</f>
        <v>#N/A</v>
      </c>
      <c r="B4997" s="511">
        <f>'Sundurliðun Útlán'!L235</f>
        <v>0</v>
      </c>
      <c r="C4997" s="503" t="s">
        <v>6849</v>
      </c>
      <c r="D4997" s="512"/>
      <c r="F4997" s="547"/>
      <c r="G4997" s="547">
        <f t="shared" si="158"/>
        <v>0</v>
      </c>
      <c r="H4997" s="547">
        <f t="shared" si="159"/>
        <v>0</v>
      </c>
    </row>
    <row r="4998" spans="1:8" x14ac:dyDescent="0.25">
      <c r="A4998" s="396" t="e">
        <f>"INN."&amp;EIGNIR!$B$3&amp;C4998</f>
        <v>#N/A</v>
      </c>
      <c r="B4998" s="511">
        <f>'Sundurliðun Útlán'!L236</f>
        <v>0</v>
      </c>
      <c r="C4998" s="503" t="s">
        <v>6850</v>
      </c>
      <c r="D4998" s="512"/>
      <c r="F4998" s="547"/>
      <c r="G4998" s="547">
        <f t="shared" si="158"/>
        <v>0</v>
      </c>
      <c r="H4998" s="547">
        <f t="shared" si="159"/>
        <v>0</v>
      </c>
    </row>
    <row r="4999" spans="1:8" x14ac:dyDescent="0.25">
      <c r="A4999" s="396" t="e">
        <f>"INN."&amp;EIGNIR!$B$3&amp;C4999</f>
        <v>#N/A</v>
      </c>
      <c r="B4999" s="511">
        <f>'Sundurliðun Útlán'!L237</f>
        <v>0</v>
      </c>
      <c r="C4999" s="503" t="s">
        <v>6851</v>
      </c>
      <c r="D4999" s="512"/>
      <c r="F4999" s="547"/>
      <c r="G4999" s="547">
        <f t="shared" si="158"/>
        <v>0</v>
      </c>
      <c r="H4999" s="547">
        <f t="shared" si="159"/>
        <v>0</v>
      </c>
    </row>
    <row r="5000" spans="1:8" x14ac:dyDescent="0.25">
      <c r="A5000" s="396" t="e">
        <f>"INN."&amp;EIGNIR!$B$3&amp;C5000</f>
        <v>#N/A</v>
      </c>
      <c r="B5000" s="511">
        <f>'Sundurliðun Útlán'!L238</f>
        <v>0</v>
      </c>
      <c r="C5000" s="503" t="s">
        <v>6852</v>
      </c>
      <c r="D5000" s="512"/>
      <c r="F5000" s="547"/>
      <c r="G5000" s="547">
        <f t="shared" si="158"/>
        <v>0</v>
      </c>
      <c r="H5000" s="547">
        <f t="shared" si="159"/>
        <v>0</v>
      </c>
    </row>
    <row r="5001" spans="1:8" x14ac:dyDescent="0.25">
      <c r="A5001" s="396" t="e">
        <f>"INN."&amp;EIGNIR!$B$3&amp;C5001</f>
        <v>#N/A</v>
      </c>
      <c r="B5001" s="511">
        <f>'Sundurliðun Útlán'!L239</f>
        <v>0</v>
      </c>
      <c r="C5001" s="503" t="s">
        <v>6853</v>
      </c>
      <c r="D5001" s="512"/>
      <c r="F5001" s="547"/>
      <c r="G5001" s="547">
        <f t="shared" si="158"/>
        <v>0</v>
      </c>
      <c r="H5001" s="547">
        <f t="shared" si="159"/>
        <v>0</v>
      </c>
    </row>
    <row r="5002" spans="1:8" x14ac:dyDescent="0.25">
      <c r="A5002" s="396" t="e">
        <f>"INN."&amp;EIGNIR!$B$3&amp;C5002</f>
        <v>#N/A</v>
      </c>
      <c r="B5002" s="511">
        <f>'Sundurliðun Útlán'!L240</f>
        <v>0</v>
      </c>
      <c r="C5002" s="503" t="s">
        <v>6854</v>
      </c>
      <c r="D5002" s="512"/>
      <c r="F5002" s="547"/>
      <c r="G5002" s="547">
        <f t="shared" si="158"/>
        <v>0</v>
      </c>
      <c r="H5002" s="547">
        <f t="shared" si="159"/>
        <v>0</v>
      </c>
    </row>
    <row r="5003" spans="1:8" x14ac:dyDescent="0.25">
      <c r="A5003" s="396" t="e">
        <f>"INN."&amp;EIGNIR!$B$3&amp;C5003</f>
        <v>#N/A</v>
      </c>
      <c r="B5003" s="511">
        <f>'Sundurliðun Útlán'!L241</f>
        <v>0</v>
      </c>
      <c r="C5003" s="503" t="s">
        <v>6855</v>
      </c>
      <c r="D5003" s="512"/>
      <c r="F5003" s="547"/>
      <c r="G5003" s="547">
        <f t="shared" si="158"/>
        <v>0</v>
      </c>
      <c r="H5003" s="547">
        <f t="shared" si="159"/>
        <v>0</v>
      </c>
    </row>
    <row r="5004" spans="1:8" x14ac:dyDescent="0.25">
      <c r="A5004" s="396" t="e">
        <f>"INN."&amp;EIGNIR!$B$3&amp;C5004</f>
        <v>#N/A</v>
      </c>
      <c r="B5004" s="511">
        <f>'Sundurliðun Útlán'!L242</f>
        <v>0</v>
      </c>
      <c r="C5004" s="503" t="s">
        <v>6856</v>
      </c>
      <c r="D5004" s="512"/>
      <c r="F5004" s="547"/>
      <c r="G5004" s="547">
        <f t="shared" si="158"/>
        <v>0</v>
      </c>
      <c r="H5004" s="547">
        <f t="shared" si="159"/>
        <v>0</v>
      </c>
    </row>
    <row r="5005" spans="1:8" x14ac:dyDescent="0.25">
      <c r="A5005" s="396" t="e">
        <f>"INN."&amp;EIGNIR!$B$3&amp;C5005</f>
        <v>#N/A</v>
      </c>
      <c r="B5005" s="511">
        <f>'Sundurliðun Útlán'!L243</f>
        <v>0</v>
      </c>
      <c r="C5005" s="503" t="s">
        <v>6857</v>
      </c>
      <c r="D5005" s="512"/>
      <c r="F5005" s="547"/>
      <c r="G5005" s="547">
        <f t="shared" si="158"/>
        <v>0</v>
      </c>
      <c r="H5005" s="547">
        <f t="shared" si="159"/>
        <v>0</v>
      </c>
    </row>
    <row r="5006" spans="1:8" x14ac:dyDescent="0.25">
      <c r="A5006" s="396" t="e">
        <f>"INN."&amp;EIGNIR!$B$3&amp;C5006</f>
        <v>#N/A</v>
      </c>
      <c r="B5006" s="511">
        <f>'Sundurliðun Útlán'!L244</f>
        <v>0</v>
      </c>
      <c r="C5006" s="503" t="s">
        <v>6858</v>
      </c>
      <c r="D5006" s="512"/>
      <c r="F5006" s="547"/>
      <c r="G5006" s="547">
        <f t="shared" si="158"/>
        <v>0</v>
      </c>
      <c r="H5006" s="547">
        <f t="shared" si="159"/>
        <v>0</v>
      </c>
    </row>
    <row r="5007" spans="1:8" x14ac:dyDescent="0.25">
      <c r="A5007" s="396" t="e">
        <f>"INN."&amp;EIGNIR!$B$3&amp;C5007</f>
        <v>#N/A</v>
      </c>
      <c r="B5007" s="511">
        <f>'Sundurliðun Útlán'!L245</f>
        <v>0</v>
      </c>
      <c r="C5007" s="503" t="s">
        <v>6859</v>
      </c>
      <c r="D5007" s="512"/>
      <c r="F5007" s="547"/>
      <c r="G5007" s="547">
        <f t="shared" si="158"/>
        <v>0</v>
      </c>
      <c r="H5007" s="547">
        <f t="shared" si="159"/>
        <v>0</v>
      </c>
    </row>
    <row r="5008" spans="1:8" x14ac:dyDescent="0.25">
      <c r="A5008" s="396" t="e">
        <f>"INN."&amp;EIGNIR!$B$3&amp;C5008</f>
        <v>#N/A</v>
      </c>
      <c r="B5008" s="511">
        <f>'Sundurliðun Útlán'!L246</f>
        <v>0</v>
      </c>
      <c r="C5008" s="503" t="s">
        <v>6860</v>
      </c>
      <c r="D5008" s="512"/>
      <c r="F5008" s="547"/>
      <c r="G5008" s="547">
        <f t="shared" si="158"/>
        <v>0</v>
      </c>
      <c r="H5008" s="547">
        <f t="shared" si="159"/>
        <v>0</v>
      </c>
    </row>
    <row r="5009" spans="1:8" x14ac:dyDescent="0.25">
      <c r="A5009" s="396" t="e">
        <f>"INN."&amp;EIGNIR!$B$3&amp;C5009</f>
        <v>#N/A</v>
      </c>
      <c r="B5009" s="511">
        <f>'Sundurliðun Útlán'!L247</f>
        <v>0</v>
      </c>
      <c r="C5009" s="503" t="s">
        <v>6861</v>
      </c>
      <c r="D5009" s="512"/>
      <c r="F5009" s="547"/>
      <c r="G5009" s="547">
        <f t="shared" si="158"/>
        <v>0</v>
      </c>
      <c r="H5009" s="547">
        <f t="shared" si="159"/>
        <v>0</v>
      </c>
    </row>
    <row r="5010" spans="1:8" x14ac:dyDescent="0.25">
      <c r="A5010" s="396" t="e">
        <f>"INN."&amp;EIGNIR!$B$3&amp;C5010</f>
        <v>#N/A</v>
      </c>
      <c r="B5010" s="511">
        <f>'Sundurliðun Útlán'!L248</f>
        <v>0</v>
      </c>
      <c r="C5010" s="503" t="s">
        <v>6862</v>
      </c>
      <c r="D5010" s="512"/>
      <c r="F5010" s="547"/>
      <c r="G5010" s="547">
        <f t="shared" si="158"/>
        <v>0</v>
      </c>
      <c r="H5010" s="547">
        <f t="shared" si="159"/>
        <v>0</v>
      </c>
    </row>
    <row r="5011" spans="1:8" x14ac:dyDescent="0.25">
      <c r="A5011" s="396" t="e">
        <f>"INN."&amp;EIGNIR!$B$3&amp;C5011</f>
        <v>#N/A</v>
      </c>
      <c r="B5011" s="511">
        <f>'Sundurliðun Útlán'!L249</f>
        <v>0</v>
      </c>
      <c r="C5011" s="503" t="s">
        <v>6863</v>
      </c>
      <c r="D5011" s="512"/>
      <c r="F5011" s="547"/>
      <c r="G5011" s="547">
        <f t="shared" si="158"/>
        <v>0</v>
      </c>
      <c r="H5011" s="547">
        <f t="shared" si="159"/>
        <v>0</v>
      </c>
    </row>
    <row r="5012" spans="1:8" x14ac:dyDescent="0.25">
      <c r="A5012" s="396" t="e">
        <f>"INN."&amp;EIGNIR!$B$3&amp;C5012</f>
        <v>#N/A</v>
      </c>
      <c r="B5012" s="511">
        <f>'Sundurliðun Útlán'!L250</f>
        <v>0</v>
      </c>
      <c r="C5012" s="503" t="s">
        <v>6864</v>
      </c>
      <c r="D5012" s="512"/>
      <c r="F5012" s="547"/>
      <c r="G5012" s="547">
        <f t="shared" si="158"/>
        <v>0</v>
      </c>
      <c r="H5012" s="547">
        <f t="shared" si="159"/>
        <v>0</v>
      </c>
    </row>
    <row r="5013" spans="1:8" x14ac:dyDescent="0.25">
      <c r="A5013" s="396" t="e">
        <f>"INN."&amp;EIGNIR!$B$3&amp;C5013</f>
        <v>#N/A</v>
      </c>
      <c r="B5013" s="511">
        <f>'Sundurliðun Útlán'!L251</f>
        <v>0</v>
      </c>
      <c r="C5013" s="503" t="s">
        <v>6865</v>
      </c>
      <c r="D5013" s="512"/>
      <c r="F5013" s="547"/>
      <c r="G5013" s="547">
        <f t="shared" si="158"/>
        <v>0</v>
      </c>
      <c r="H5013" s="547">
        <f t="shared" si="159"/>
        <v>0</v>
      </c>
    </row>
    <row r="5014" spans="1:8" x14ac:dyDescent="0.25">
      <c r="A5014" s="396" t="e">
        <f>"INN."&amp;EIGNIR!$B$3&amp;C5014</f>
        <v>#N/A</v>
      </c>
      <c r="B5014" s="511">
        <f>'Sundurliðun Útlán'!L252</f>
        <v>0</v>
      </c>
      <c r="C5014" s="503" t="s">
        <v>6866</v>
      </c>
      <c r="D5014" s="512"/>
      <c r="F5014" s="547"/>
      <c r="G5014" s="547">
        <f t="shared" si="158"/>
        <v>0</v>
      </c>
      <c r="H5014" s="547">
        <f t="shared" si="159"/>
        <v>0</v>
      </c>
    </row>
    <row r="5015" spans="1:8" x14ac:dyDescent="0.25">
      <c r="A5015" s="396" t="e">
        <f>"INN."&amp;EIGNIR!$B$3&amp;C5015</f>
        <v>#N/A</v>
      </c>
      <c r="B5015" s="511">
        <f>'Sundurliðun Útlán'!L253</f>
        <v>0</v>
      </c>
      <c r="C5015" s="503" t="s">
        <v>6867</v>
      </c>
      <c r="D5015" s="512"/>
      <c r="F5015" s="547"/>
      <c r="G5015" s="547">
        <f t="shared" si="158"/>
        <v>0</v>
      </c>
      <c r="H5015" s="547">
        <f t="shared" si="159"/>
        <v>0</v>
      </c>
    </row>
    <row r="5016" spans="1:8" x14ac:dyDescent="0.25">
      <c r="A5016" s="396" t="e">
        <f>"INN."&amp;EIGNIR!$B$3&amp;C5016</f>
        <v>#N/A</v>
      </c>
      <c r="B5016" s="511">
        <f>'Sundurliðun Útlán'!L254</f>
        <v>0</v>
      </c>
      <c r="C5016" s="503" t="s">
        <v>6868</v>
      </c>
      <c r="D5016" s="512"/>
      <c r="F5016" s="547"/>
      <c r="G5016" s="547">
        <f t="shared" si="158"/>
        <v>0</v>
      </c>
      <c r="H5016" s="547">
        <f t="shared" si="159"/>
        <v>0</v>
      </c>
    </row>
    <row r="5017" spans="1:8" x14ac:dyDescent="0.25">
      <c r="A5017" s="396" t="e">
        <f>"INN."&amp;EIGNIR!$B$3&amp;C5017</f>
        <v>#N/A</v>
      </c>
      <c r="B5017" s="511">
        <f>'Sundurliðun Útlán'!L255</f>
        <v>0</v>
      </c>
      <c r="C5017" s="503" t="s">
        <v>6869</v>
      </c>
      <c r="D5017" s="512"/>
      <c r="F5017" s="547"/>
      <c r="G5017" s="547">
        <f t="shared" si="158"/>
        <v>0</v>
      </c>
      <c r="H5017" s="547">
        <f t="shared" si="159"/>
        <v>0</v>
      </c>
    </row>
    <row r="5018" spans="1:8" x14ac:dyDescent="0.25">
      <c r="A5018" s="396" t="e">
        <f>"INN."&amp;EIGNIR!$B$3&amp;C5018</f>
        <v>#N/A</v>
      </c>
      <c r="B5018" s="511">
        <f>'Sundurliðun Útlán'!L256</f>
        <v>0</v>
      </c>
      <c r="C5018" s="503" t="s">
        <v>6870</v>
      </c>
      <c r="D5018" s="512"/>
      <c r="F5018" s="547"/>
      <c r="G5018" s="547">
        <f t="shared" si="158"/>
        <v>0</v>
      </c>
      <c r="H5018" s="547">
        <f t="shared" si="159"/>
        <v>0</v>
      </c>
    </row>
    <row r="5019" spans="1:8" x14ac:dyDescent="0.25">
      <c r="A5019" s="396" t="e">
        <f>"INN."&amp;EIGNIR!$B$3&amp;C5019</f>
        <v>#N/A</v>
      </c>
      <c r="B5019" s="511">
        <f>'Sundurliðun Útlán'!L257</f>
        <v>0</v>
      </c>
      <c r="C5019" s="503" t="s">
        <v>6871</v>
      </c>
      <c r="D5019" s="512"/>
      <c r="F5019" s="547"/>
      <c r="G5019" s="547">
        <f t="shared" si="158"/>
        <v>0</v>
      </c>
      <c r="H5019" s="547">
        <f t="shared" si="159"/>
        <v>0</v>
      </c>
    </row>
    <row r="5020" spans="1:8" x14ac:dyDescent="0.25">
      <c r="A5020" s="396" t="e">
        <f>"INN."&amp;EIGNIR!$B$3&amp;C5020</f>
        <v>#N/A</v>
      </c>
      <c r="B5020" s="511">
        <f>'Sundurliðun Útlán'!L258</f>
        <v>0</v>
      </c>
      <c r="C5020" s="503" t="s">
        <v>6872</v>
      </c>
      <c r="D5020" s="512"/>
      <c r="F5020" s="547"/>
      <c r="G5020" s="547">
        <f t="shared" si="158"/>
        <v>0</v>
      </c>
      <c r="H5020" s="547">
        <f t="shared" si="159"/>
        <v>0</v>
      </c>
    </row>
    <row r="5021" spans="1:8" x14ac:dyDescent="0.25">
      <c r="A5021" s="396" t="e">
        <f>"INN."&amp;EIGNIR!$B$3&amp;C5021</f>
        <v>#N/A</v>
      </c>
      <c r="B5021" s="511">
        <f>'Sundurliðun Útlán'!L259</f>
        <v>0</v>
      </c>
      <c r="C5021" s="503" t="s">
        <v>6873</v>
      </c>
      <c r="D5021" s="512"/>
      <c r="F5021" s="547"/>
      <c r="G5021" s="547">
        <f t="shared" si="158"/>
        <v>0</v>
      </c>
      <c r="H5021" s="547">
        <f t="shared" si="159"/>
        <v>0</v>
      </c>
    </row>
    <row r="5022" spans="1:8" x14ac:dyDescent="0.25">
      <c r="A5022" s="396" t="e">
        <f>"INN."&amp;EIGNIR!$B$3&amp;C5022</f>
        <v>#N/A</v>
      </c>
      <c r="B5022" s="511">
        <f>'Sundurliðun Útlán'!L260</f>
        <v>0</v>
      </c>
      <c r="C5022" s="503" t="s">
        <v>6874</v>
      </c>
      <c r="D5022" s="512"/>
      <c r="F5022" s="547"/>
      <c r="G5022" s="547">
        <f t="shared" si="158"/>
        <v>0</v>
      </c>
      <c r="H5022" s="547">
        <f t="shared" si="159"/>
        <v>0</v>
      </c>
    </row>
    <row r="5023" spans="1:8" x14ac:dyDescent="0.25">
      <c r="A5023" s="396" t="e">
        <f>"INN."&amp;EIGNIR!$B$3&amp;C5023</f>
        <v>#N/A</v>
      </c>
      <c r="B5023" s="511">
        <f>'Sundurliðun Útlán'!L261</f>
        <v>0</v>
      </c>
      <c r="C5023" s="503" t="s">
        <v>6875</v>
      </c>
      <c r="D5023" s="512"/>
      <c r="F5023" s="547"/>
      <c r="G5023" s="547">
        <f t="shared" si="158"/>
        <v>0</v>
      </c>
      <c r="H5023" s="547">
        <f t="shared" si="159"/>
        <v>0</v>
      </c>
    </row>
    <row r="5024" spans="1:8" x14ac:dyDescent="0.25">
      <c r="A5024" s="396" t="e">
        <f>"INN."&amp;EIGNIR!$B$3&amp;C5024</f>
        <v>#N/A</v>
      </c>
      <c r="B5024" s="511">
        <f>'Sundurliðun Útlán'!L262</f>
        <v>0</v>
      </c>
      <c r="C5024" s="503" t="s">
        <v>6876</v>
      </c>
      <c r="D5024" s="512"/>
      <c r="F5024" s="547"/>
      <c r="G5024" s="547">
        <f t="shared" si="158"/>
        <v>0</v>
      </c>
      <c r="H5024" s="547">
        <f t="shared" si="159"/>
        <v>0</v>
      </c>
    </row>
    <row r="5025" spans="1:8" x14ac:dyDescent="0.25">
      <c r="A5025" s="396" t="e">
        <f>"INN."&amp;EIGNIR!$B$3&amp;C5025</f>
        <v>#N/A</v>
      </c>
      <c r="B5025" s="511">
        <f>'Sundurliðun Útlán'!L263</f>
        <v>0</v>
      </c>
      <c r="C5025" s="503" t="s">
        <v>6877</v>
      </c>
      <c r="D5025" s="512"/>
      <c r="F5025" s="547"/>
      <c r="G5025" s="547">
        <f t="shared" si="158"/>
        <v>0</v>
      </c>
      <c r="H5025" s="547">
        <f t="shared" si="159"/>
        <v>0</v>
      </c>
    </row>
    <row r="5026" spans="1:8" x14ac:dyDescent="0.25">
      <c r="A5026" s="396" t="e">
        <f>"INN."&amp;EIGNIR!$B$3&amp;C5026</f>
        <v>#N/A</v>
      </c>
      <c r="B5026" s="511">
        <f>'Sundurliðun Útlán'!L264</f>
        <v>0</v>
      </c>
      <c r="C5026" s="503" t="s">
        <v>6878</v>
      </c>
      <c r="D5026" s="512"/>
      <c r="F5026" s="547"/>
      <c r="G5026" s="547">
        <f t="shared" si="158"/>
        <v>0</v>
      </c>
      <c r="H5026" s="547">
        <f t="shared" si="159"/>
        <v>0</v>
      </c>
    </row>
    <row r="5027" spans="1:8" x14ac:dyDescent="0.25">
      <c r="A5027" s="396" t="e">
        <f>"INN."&amp;EIGNIR!$B$3&amp;C5027</f>
        <v>#N/A</v>
      </c>
      <c r="B5027" s="511">
        <f>'Sundurliðun Útlán'!L265</f>
        <v>0</v>
      </c>
      <c r="C5027" s="503" t="s">
        <v>6879</v>
      </c>
      <c r="D5027" s="512"/>
      <c r="F5027" s="547"/>
      <c r="G5027" s="547">
        <f t="shared" si="158"/>
        <v>0</v>
      </c>
      <c r="H5027" s="547">
        <f t="shared" si="159"/>
        <v>0</v>
      </c>
    </row>
    <row r="5028" spans="1:8" x14ac:dyDescent="0.25">
      <c r="A5028" s="396" t="e">
        <f>"INN."&amp;EIGNIR!$B$3&amp;C5028</f>
        <v>#N/A</v>
      </c>
      <c r="B5028" s="511">
        <f>'Sundurliðun Útlán'!L267</f>
        <v>0</v>
      </c>
      <c r="C5028" s="503" t="s">
        <v>6880</v>
      </c>
      <c r="D5028" s="512"/>
      <c r="F5028" s="547"/>
      <c r="G5028" s="547">
        <f t="shared" si="158"/>
        <v>0</v>
      </c>
      <c r="H5028" s="547">
        <f t="shared" si="159"/>
        <v>0</v>
      </c>
    </row>
    <row r="5029" spans="1:8" x14ac:dyDescent="0.25">
      <c r="A5029" s="396" t="e">
        <f>"INN."&amp;EIGNIR!$B$3&amp;C5029</f>
        <v>#N/A</v>
      </c>
      <c r="B5029" s="511">
        <f>'Sundurliðun Útlán'!L270</f>
        <v>0</v>
      </c>
      <c r="C5029" s="503" t="s">
        <v>6881</v>
      </c>
      <c r="D5029" s="512"/>
      <c r="F5029" s="547"/>
      <c r="G5029" s="547">
        <f t="shared" si="158"/>
        <v>0</v>
      </c>
      <c r="H5029" s="547">
        <f t="shared" si="159"/>
        <v>0</v>
      </c>
    </row>
    <row r="5030" spans="1:8" x14ac:dyDescent="0.25">
      <c r="A5030" s="396" t="e">
        <f>"INN."&amp;EIGNIR!$B$3&amp;C5030</f>
        <v>#N/A</v>
      </c>
      <c r="B5030" s="511">
        <f>'Sundurliðun Útlán'!L272</f>
        <v>0</v>
      </c>
      <c r="C5030" s="503" t="s">
        <v>6882</v>
      </c>
      <c r="D5030" s="512"/>
      <c r="F5030" s="547"/>
      <c r="G5030" s="547">
        <f t="shared" si="158"/>
        <v>0</v>
      </c>
      <c r="H5030" s="547">
        <f t="shared" si="159"/>
        <v>0</v>
      </c>
    </row>
    <row r="5031" spans="1:8" x14ac:dyDescent="0.25">
      <c r="A5031" s="396" t="e">
        <f>"INN."&amp;EIGNIR!$B$3&amp;C5031</f>
        <v>#N/A</v>
      </c>
      <c r="B5031" s="511">
        <f>'Sundurliðun Útlán'!L273</f>
        <v>0</v>
      </c>
      <c r="C5031" s="503" t="s">
        <v>6883</v>
      </c>
      <c r="D5031" s="512"/>
      <c r="F5031" s="547"/>
      <c r="G5031" s="547">
        <f t="shared" si="158"/>
        <v>0</v>
      </c>
      <c r="H5031" s="547">
        <f t="shared" si="159"/>
        <v>0</v>
      </c>
    </row>
    <row r="5032" spans="1:8" x14ac:dyDescent="0.25">
      <c r="A5032" s="396" t="e">
        <f>"INN."&amp;EIGNIR!$B$3&amp;C5032</f>
        <v>#N/A</v>
      </c>
      <c r="B5032" s="511">
        <f>'Sundurliðun Útlán'!L275</f>
        <v>0</v>
      </c>
      <c r="C5032" s="503" t="s">
        <v>6884</v>
      </c>
      <c r="D5032" s="512"/>
      <c r="F5032" s="547"/>
      <c r="G5032" s="547">
        <f t="shared" si="158"/>
        <v>0</v>
      </c>
      <c r="H5032" s="547">
        <f t="shared" si="159"/>
        <v>0</v>
      </c>
    </row>
    <row r="5033" spans="1:8" x14ac:dyDescent="0.25">
      <c r="A5033" s="396" t="e">
        <f>"INN."&amp;EIGNIR!$B$3&amp;C5033</f>
        <v>#N/A</v>
      </c>
      <c r="B5033" s="511">
        <f>'Sundurliðun Útlán'!L278</f>
        <v>0</v>
      </c>
      <c r="C5033" s="503" t="s">
        <v>6885</v>
      </c>
      <c r="D5033" s="512"/>
      <c r="F5033" s="547"/>
      <c r="G5033" s="547">
        <f t="shared" si="158"/>
        <v>0</v>
      </c>
      <c r="H5033" s="547">
        <f t="shared" si="159"/>
        <v>0</v>
      </c>
    </row>
    <row r="5034" spans="1:8" x14ac:dyDescent="0.25">
      <c r="A5034" s="396" t="e">
        <f>"INN."&amp;EIGNIR!$B$3&amp;C5034</f>
        <v>#N/A</v>
      </c>
      <c r="B5034" s="511">
        <f>'Sundurliðun Útlán'!L280</f>
        <v>0</v>
      </c>
      <c r="C5034" s="503" t="s">
        <v>6886</v>
      </c>
      <c r="D5034" s="512"/>
      <c r="F5034" s="547"/>
      <c r="G5034" s="547">
        <f t="shared" si="158"/>
        <v>0</v>
      </c>
      <c r="H5034" s="547">
        <f t="shared" si="159"/>
        <v>0</v>
      </c>
    </row>
    <row r="5035" spans="1:8" x14ac:dyDescent="0.25">
      <c r="A5035" s="396" t="e">
        <f>"INN."&amp;EIGNIR!$B$3&amp;C5035</f>
        <v>#N/A</v>
      </c>
      <c r="B5035" s="511">
        <f>'Sundurliðun Útlán'!L281</f>
        <v>0</v>
      </c>
      <c r="C5035" s="503" t="s">
        <v>6887</v>
      </c>
      <c r="D5035" s="512"/>
      <c r="F5035" s="547"/>
      <c r="G5035" s="547">
        <f t="shared" si="158"/>
        <v>0</v>
      </c>
      <c r="H5035" s="547">
        <f t="shared" si="159"/>
        <v>0</v>
      </c>
    </row>
    <row r="5036" spans="1:8" x14ac:dyDescent="0.25">
      <c r="A5036" s="396" t="e">
        <f>"INN."&amp;EIGNIR!$B$3&amp;C5036</f>
        <v>#N/A</v>
      </c>
      <c r="B5036" s="511">
        <f>'Sundurliðun Útlán'!L283</f>
        <v>0</v>
      </c>
      <c r="C5036" s="503" t="s">
        <v>6888</v>
      </c>
      <c r="D5036" s="512"/>
      <c r="F5036" s="547"/>
      <c r="G5036" s="547">
        <f t="shared" si="158"/>
        <v>0</v>
      </c>
      <c r="H5036" s="547">
        <f t="shared" si="159"/>
        <v>0</v>
      </c>
    </row>
    <row r="5037" spans="1:8" x14ac:dyDescent="0.25">
      <c r="A5037" s="396" t="e">
        <f>"INN."&amp;EIGNIR!$B$3&amp;C5037</f>
        <v>#N/A</v>
      </c>
      <c r="B5037" s="511">
        <f>'Sundurliðun Útlán'!L286</f>
        <v>0</v>
      </c>
      <c r="C5037" s="503" t="s">
        <v>6889</v>
      </c>
      <c r="D5037" s="512"/>
      <c r="F5037" s="547"/>
      <c r="G5037" s="547">
        <f t="shared" si="158"/>
        <v>0</v>
      </c>
      <c r="H5037" s="547">
        <f t="shared" si="159"/>
        <v>0</v>
      </c>
    </row>
    <row r="5038" spans="1:8" x14ac:dyDescent="0.25">
      <c r="A5038" s="396" t="e">
        <f>"INN."&amp;EIGNIR!$B$3&amp;C5038</f>
        <v>#N/A</v>
      </c>
      <c r="B5038" s="511">
        <f>'Sundurliðun Útlán'!L288</f>
        <v>0</v>
      </c>
      <c r="C5038" s="503" t="s">
        <v>6890</v>
      </c>
      <c r="D5038" s="512"/>
      <c r="F5038" s="547"/>
      <c r="G5038" s="547">
        <f t="shared" si="158"/>
        <v>0</v>
      </c>
      <c r="H5038" s="547">
        <f t="shared" si="159"/>
        <v>0</v>
      </c>
    </row>
    <row r="5039" spans="1:8" x14ac:dyDescent="0.25">
      <c r="A5039" s="396" t="e">
        <f>"INN."&amp;EIGNIR!$B$3&amp;C5039</f>
        <v>#N/A</v>
      </c>
      <c r="B5039" s="511">
        <f>'Sundurliðun Útlán'!L289</f>
        <v>0</v>
      </c>
      <c r="C5039" s="503" t="s">
        <v>6891</v>
      </c>
      <c r="D5039" s="512"/>
      <c r="F5039" s="547"/>
      <c r="G5039" s="547">
        <f t="shared" si="158"/>
        <v>0</v>
      </c>
      <c r="H5039" s="547">
        <f t="shared" si="159"/>
        <v>0</v>
      </c>
    </row>
    <row r="5040" spans="1:8" x14ac:dyDescent="0.25">
      <c r="A5040" s="396" t="e">
        <f>"INN."&amp;EIGNIR!$B$3&amp;C5040</f>
        <v>#N/A</v>
      </c>
      <c r="B5040" s="511">
        <f>'Sundurliðun Útlán'!L291</f>
        <v>0</v>
      </c>
      <c r="C5040" s="503" t="s">
        <v>6892</v>
      </c>
      <c r="D5040" s="512"/>
      <c r="F5040" s="547"/>
      <c r="G5040" s="547">
        <f t="shared" si="158"/>
        <v>0</v>
      </c>
      <c r="H5040" s="547">
        <f t="shared" si="159"/>
        <v>0</v>
      </c>
    </row>
    <row r="5041" spans="1:8" x14ac:dyDescent="0.25">
      <c r="A5041" s="396" t="e">
        <f>"INN."&amp;EIGNIR!$B$3&amp;C5041</f>
        <v>#N/A</v>
      </c>
      <c r="B5041" s="511">
        <f>'Sundurliðun Útlán'!L293</f>
        <v>0</v>
      </c>
      <c r="C5041" s="503" t="s">
        <v>11832</v>
      </c>
      <c r="D5041" s="512"/>
      <c r="F5041" s="547"/>
      <c r="G5041" s="547">
        <f t="shared" si="158"/>
        <v>0</v>
      </c>
      <c r="H5041" s="547">
        <f t="shared" si="159"/>
        <v>0</v>
      </c>
    </row>
    <row r="5042" spans="1:8" x14ac:dyDescent="0.25">
      <c r="A5042" s="396" t="e">
        <f>"INN."&amp;EIGNIR!$B$3&amp;C5042</f>
        <v>#N/A</v>
      </c>
      <c r="B5042" s="511">
        <f>'Sundurliðun Útlán'!L294</f>
        <v>0</v>
      </c>
      <c r="C5042" s="503" t="s">
        <v>6893</v>
      </c>
      <c r="D5042" s="512"/>
      <c r="F5042" s="547"/>
      <c r="G5042" s="547">
        <f t="shared" si="158"/>
        <v>0</v>
      </c>
      <c r="H5042" s="547">
        <f t="shared" si="159"/>
        <v>0</v>
      </c>
    </row>
    <row r="5043" spans="1:8" x14ac:dyDescent="0.25">
      <c r="A5043" s="396" t="e">
        <f>"INN."&amp;EIGNIR!$B$3&amp;C5043</f>
        <v>#N/A</v>
      </c>
      <c r="B5043" s="511">
        <f>'Sundurliðun Útlán'!L295</f>
        <v>0</v>
      </c>
      <c r="C5043" s="503" t="s">
        <v>6894</v>
      </c>
      <c r="D5043" s="512"/>
      <c r="F5043" s="547"/>
      <c r="G5043" s="547">
        <f t="shared" si="158"/>
        <v>0</v>
      </c>
      <c r="H5043" s="547">
        <f t="shared" si="159"/>
        <v>0</v>
      </c>
    </row>
    <row r="5044" spans="1:8" x14ac:dyDescent="0.25">
      <c r="A5044" s="396" t="e">
        <f>"INN."&amp;EIGNIR!$B$3&amp;C5044</f>
        <v>#N/A</v>
      </c>
      <c r="B5044" s="511">
        <f>'Sundurliðun Útlán'!L296</f>
        <v>0</v>
      </c>
      <c r="C5044" s="503" t="s">
        <v>6895</v>
      </c>
      <c r="D5044" s="512"/>
      <c r="F5044" s="547"/>
      <c r="G5044" s="547">
        <f t="shared" si="158"/>
        <v>0</v>
      </c>
      <c r="H5044" s="547">
        <f t="shared" si="159"/>
        <v>0</v>
      </c>
    </row>
    <row r="5045" spans="1:8" x14ac:dyDescent="0.25">
      <c r="A5045" s="396" t="e">
        <f>"INN."&amp;EIGNIR!$B$3&amp;C5045</f>
        <v>#N/A</v>
      </c>
      <c r="B5045" s="511">
        <f>'Sundurliðun Útlán'!M5</f>
        <v>0</v>
      </c>
      <c r="C5045" s="503" t="s">
        <v>6896</v>
      </c>
      <c r="D5045" s="512" t="s">
        <v>6897</v>
      </c>
      <c r="F5045" s="547"/>
      <c r="G5045" s="547">
        <f t="shared" si="158"/>
        <v>0</v>
      </c>
      <c r="H5045" s="547">
        <f t="shared" si="159"/>
        <v>0</v>
      </c>
    </row>
    <row r="5046" spans="1:8" x14ac:dyDescent="0.25">
      <c r="A5046" s="396" t="e">
        <f>"INN."&amp;EIGNIR!$B$3&amp;C5046</f>
        <v>#N/A</v>
      </c>
      <c r="B5046" s="511">
        <f>'Sundurliðun Útlán'!M6</f>
        <v>0</v>
      </c>
      <c r="C5046" s="503" t="s">
        <v>6898</v>
      </c>
      <c r="D5046" s="512"/>
      <c r="F5046" s="547"/>
      <c r="G5046" s="547">
        <f t="shared" si="158"/>
        <v>0</v>
      </c>
      <c r="H5046" s="547">
        <f t="shared" si="159"/>
        <v>0</v>
      </c>
    </row>
    <row r="5047" spans="1:8" x14ac:dyDescent="0.25">
      <c r="A5047" s="396" t="e">
        <f>"INN."&amp;EIGNIR!$B$3&amp;C5047</f>
        <v>#N/A</v>
      </c>
      <c r="B5047" s="511">
        <f>'Sundurliðun Útlán'!M7</f>
        <v>0</v>
      </c>
      <c r="C5047" s="503" t="s">
        <v>6899</v>
      </c>
      <c r="D5047" s="512"/>
      <c r="F5047" s="547"/>
      <c r="G5047" s="547">
        <f t="shared" si="158"/>
        <v>0</v>
      </c>
      <c r="H5047" s="547">
        <f t="shared" si="159"/>
        <v>0</v>
      </c>
    </row>
    <row r="5048" spans="1:8" x14ac:dyDescent="0.25">
      <c r="A5048" s="396" t="e">
        <f>"INN."&amp;EIGNIR!$B$3&amp;C5048</f>
        <v>#N/A</v>
      </c>
      <c r="B5048" s="511">
        <f>'Sundurliðun Útlán'!M8</f>
        <v>0</v>
      </c>
      <c r="C5048" s="503" t="s">
        <v>6900</v>
      </c>
      <c r="D5048" s="512"/>
      <c r="F5048" s="547"/>
      <c r="G5048" s="547">
        <f t="shared" si="158"/>
        <v>0</v>
      </c>
      <c r="H5048" s="547">
        <f t="shared" si="159"/>
        <v>0</v>
      </c>
    </row>
    <row r="5049" spans="1:8" x14ac:dyDescent="0.25">
      <c r="A5049" s="396" t="e">
        <f>"INN."&amp;EIGNIR!$B$3&amp;C5049</f>
        <v>#N/A</v>
      </c>
      <c r="B5049" s="511">
        <f>'Sundurliðun Útlán'!M9</f>
        <v>0</v>
      </c>
      <c r="C5049" s="503" t="s">
        <v>6901</v>
      </c>
      <c r="D5049" s="512"/>
      <c r="F5049" s="547"/>
      <c r="G5049" s="547">
        <f t="shared" si="158"/>
        <v>0</v>
      </c>
      <c r="H5049" s="547">
        <f t="shared" si="159"/>
        <v>0</v>
      </c>
    </row>
    <row r="5050" spans="1:8" x14ac:dyDescent="0.25">
      <c r="A5050" s="396" t="e">
        <f>"INN."&amp;EIGNIR!$B$3&amp;C5050</f>
        <v>#N/A</v>
      </c>
      <c r="B5050" s="511">
        <f>'Sundurliðun Útlán'!M10</f>
        <v>0</v>
      </c>
      <c r="C5050" s="503" t="s">
        <v>6902</v>
      </c>
      <c r="D5050" s="512"/>
      <c r="F5050" s="547"/>
      <c r="G5050" s="547">
        <f t="shared" si="158"/>
        <v>0</v>
      </c>
      <c r="H5050" s="547">
        <f t="shared" si="159"/>
        <v>0</v>
      </c>
    </row>
    <row r="5051" spans="1:8" x14ac:dyDescent="0.25">
      <c r="A5051" s="396" t="e">
        <f>"INN."&amp;EIGNIR!$B$3&amp;C5051</f>
        <v>#N/A</v>
      </c>
      <c r="B5051" s="511">
        <f>'Sundurliðun Útlán'!M11</f>
        <v>0</v>
      </c>
      <c r="C5051" s="503" t="s">
        <v>6903</v>
      </c>
      <c r="D5051" s="512"/>
      <c r="F5051" s="547"/>
      <c r="G5051" s="547">
        <f t="shared" ref="G5051:G5114" si="160">+F5051-B5051</f>
        <v>0</v>
      </c>
      <c r="H5051" s="547">
        <f t="shared" si="159"/>
        <v>0</v>
      </c>
    </row>
    <row r="5052" spans="1:8" x14ac:dyDescent="0.25">
      <c r="A5052" s="396" t="e">
        <f>"INN."&amp;EIGNIR!$B$3&amp;C5052</f>
        <v>#N/A</v>
      </c>
      <c r="B5052" s="511">
        <f>'Sundurliðun Útlán'!M12</f>
        <v>0</v>
      </c>
      <c r="C5052" s="503" t="s">
        <v>6904</v>
      </c>
      <c r="D5052" s="512"/>
      <c r="F5052" s="547"/>
      <c r="G5052" s="547">
        <f t="shared" si="160"/>
        <v>0</v>
      </c>
      <c r="H5052" s="547">
        <f t="shared" ref="H5052:H5115" si="161">+ABS(G5052)</f>
        <v>0</v>
      </c>
    </row>
    <row r="5053" spans="1:8" x14ac:dyDescent="0.25">
      <c r="A5053" s="396" t="e">
        <f>"INN."&amp;EIGNIR!$B$3&amp;C5053</f>
        <v>#N/A</v>
      </c>
      <c r="B5053" s="511">
        <f>'Sundurliðun Útlán'!M26</f>
        <v>0</v>
      </c>
      <c r="C5053" s="503" t="s">
        <v>6905</v>
      </c>
      <c r="D5053" s="512"/>
      <c r="F5053" s="547"/>
      <c r="G5053" s="547">
        <f t="shared" si="160"/>
        <v>0</v>
      </c>
      <c r="H5053" s="547">
        <f t="shared" si="161"/>
        <v>0</v>
      </c>
    </row>
    <row r="5054" spans="1:8" x14ac:dyDescent="0.25">
      <c r="A5054" s="396" t="e">
        <f>"INN."&amp;EIGNIR!$B$3&amp;C5054</f>
        <v>#N/A</v>
      </c>
      <c r="B5054" s="511">
        <f>'Sundurliðun Útlán'!M27</f>
        <v>0</v>
      </c>
      <c r="C5054" s="503" t="s">
        <v>6906</v>
      </c>
      <c r="D5054" s="512"/>
      <c r="F5054" s="547"/>
      <c r="G5054" s="547">
        <f t="shared" si="160"/>
        <v>0</v>
      </c>
      <c r="H5054" s="547">
        <f t="shared" si="161"/>
        <v>0</v>
      </c>
    </row>
    <row r="5055" spans="1:8" x14ac:dyDescent="0.25">
      <c r="A5055" s="396" t="e">
        <f>"INN."&amp;EIGNIR!$B$3&amp;C5055</f>
        <v>#N/A</v>
      </c>
      <c r="B5055" s="511">
        <f>'Sundurliðun Útlán'!M28</f>
        <v>0</v>
      </c>
      <c r="C5055" s="503" t="s">
        <v>6907</v>
      </c>
      <c r="D5055" s="512"/>
      <c r="F5055" s="547"/>
      <c r="G5055" s="547">
        <f t="shared" si="160"/>
        <v>0</v>
      </c>
      <c r="H5055" s="547">
        <f t="shared" si="161"/>
        <v>0</v>
      </c>
    </row>
    <row r="5056" spans="1:8" x14ac:dyDescent="0.25">
      <c r="A5056" s="396" t="e">
        <f>"INN."&amp;EIGNIR!$B$3&amp;C5056</f>
        <v>#N/A</v>
      </c>
      <c r="B5056" s="511">
        <f>'Sundurliðun Útlán'!M29</f>
        <v>0</v>
      </c>
      <c r="C5056" s="503" t="s">
        <v>6908</v>
      </c>
      <c r="D5056" s="512"/>
      <c r="F5056" s="547"/>
      <c r="G5056" s="547">
        <f t="shared" si="160"/>
        <v>0</v>
      </c>
      <c r="H5056" s="547">
        <f t="shared" si="161"/>
        <v>0</v>
      </c>
    </row>
    <row r="5057" spans="1:8" x14ac:dyDescent="0.25">
      <c r="A5057" s="396" t="e">
        <f>"INN."&amp;EIGNIR!$B$3&amp;C5057</f>
        <v>#N/A</v>
      </c>
      <c r="B5057" s="511">
        <f>'Sundurliðun Útlán'!M30</f>
        <v>0</v>
      </c>
      <c r="C5057" s="503" t="s">
        <v>6909</v>
      </c>
      <c r="D5057" s="512"/>
      <c r="F5057" s="547"/>
      <c r="G5057" s="547">
        <f t="shared" si="160"/>
        <v>0</v>
      </c>
      <c r="H5057" s="547">
        <f t="shared" si="161"/>
        <v>0</v>
      </c>
    </row>
    <row r="5058" spans="1:8" x14ac:dyDescent="0.25">
      <c r="A5058" s="396" t="e">
        <f>"INN."&amp;EIGNIR!$B$3&amp;C5058</f>
        <v>#N/A</v>
      </c>
      <c r="B5058" s="511">
        <f>'Sundurliðun Útlán'!M31</f>
        <v>0</v>
      </c>
      <c r="C5058" s="503" t="s">
        <v>6910</v>
      </c>
      <c r="D5058" s="512"/>
      <c r="F5058" s="547"/>
      <c r="G5058" s="547">
        <f t="shared" si="160"/>
        <v>0</v>
      </c>
      <c r="H5058" s="547">
        <f t="shared" si="161"/>
        <v>0</v>
      </c>
    </row>
    <row r="5059" spans="1:8" x14ac:dyDescent="0.25">
      <c r="A5059" s="396" t="e">
        <f>"INN."&amp;EIGNIR!$B$3&amp;C5059</f>
        <v>#N/A</v>
      </c>
      <c r="B5059" s="511">
        <f>'Sundurliðun Útlán'!M32</f>
        <v>0</v>
      </c>
      <c r="C5059" s="503" t="s">
        <v>6911</v>
      </c>
      <c r="D5059" s="512"/>
      <c r="F5059" s="547"/>
      <c r="G5059" s="547">
        <f t="shared" si="160"/>
        <v>0</v>
      </c>
      <c r="H5059" s="547">
        <f t="shared" si="161"/>
        <v>0</v>
      </c>
    </row>
    <row r="5060" spans="1:8" x14ac:dyDescent="0.25">
      <c r="A5060" s="396" t="e">
        <f>"INN."&amp;EIGNIR!$B$3&amp;C5060</f>
        <v>#N/A</v>
      </c>
      <c r="B5060" s="511">
        <f>'Sundurliðun Útlán'!M33</f>
        <v>0</v>
      </c>
      <c r="C5060" s="503" t="s">
        <v>6912</v>
      </c>
      <c r="D5060" s="512"/>
      <c r="F5060" s="547"/>
      <c r="G5060" s="547">
        <f t="shared" si="160"/>
        <v>0</v>
      </c>
      <c r="H5060" s="547">
        <f t="shared" si="161"/>
        <v>0</v>
      </c>
    </row>
    <row r="5061" spans="1:8" x14ac:dyDescent="0.25">
      <c r="A5061" s="396" t="e">
        <f>"INN."&amp;EIGNIR!$B$3&amp;C5061</f>
        <v>#N/A</v>
      </c>
      <c r="B5061" s="511">
        <f>'Sundurliðun Útlán'!M34</f>
        <v>0</v>
      </c>
      <c r="C5061" s="503" t="s">
        <v>6913</v>
      </c>
      <c r="D5061" s="512"/>
      <c r="F5061" s="547"/>
      <c r="G5061" s="547">
        <f t="shared" si="160"/>
        <v>0</v>
      </c>
      <c r="H5061" s="547">
        <f t="shared" si="161"/>
        <v>0</v>
      </c>
    </row>
    <row r="5062" spans="1:8" x14ac:dyDescent="0.25">
      <c r="A5062" s="396" t="e">
        <f>"INN."&amp;EIGNIR!$B$3&amp;C5062</f>
        <v>#N/A</v>
      </c>
      <c r="B5062" s="511">
        <f>'Sundurliðun Útlán'!M35</f>
        <v>0</v>
      </c>
      <c r="C5062" s="503" t="s">
        <v>6914</v>
      </c>
      <c r="D5062" s="512"/>
      <c r="F5062" s="547"/>
      <c r="G5062" s="547">
        <f t="shared" si="160"/>
        <v>0</v>
      </c>
      <c r="H5062" s="547">
        <f t="shared" si="161"/>
        <v>0</v>
      </c>
    </row>
    <row r="5063" spans="1:8" x14ac:dyDescent="0.25">
      <c r="A5063" s="396" t="e">
        <f>"INN."&amp;EIGNIR!$B$3&amp;C5063</f>
        <v>#N/A</v>
      </c>
      <c r="B5063" s="511">
        <f>'Sundurliðun Útlán'!M36</f>
        <v>0</v>
      </c>
      <c r="C5063" s="503" t="s">
        <v>6915</v>
      </c>
      <c r="D5063" s="512"/>
      <c r="F5063" s="547"/>
      <c r="G5063" s="547">
        <f t="shared" si="160"/>
        <v>0</v>
      </c>
      <c r="H5063" s="547">
        <f t="shared" si="161"/>
        <v>0</v>
      </c>
    </row>
    <row r="5064" spans="1:8" x14ac:dyDescent="0.25">
      <c r="A5064" s="396" t="e">
        <f>"INN."&amp;EIGNIR!$B$3&amp;C5064</f>
        <v>#N/A</v>
      </c>
      <c r="B5064" s="511">
        <f>'Sundurliðun Útlán'!M37</f>
        <v>0</v>
      </c>
      <c r="C5064" s="503" t="s">
        <v>6916</v>
      </c>
      <c r="D5064" s="512"/>
      <c r="F5064" s="547"/>
      <c r="G5064" s="547">
        <f t="shared" si="160"/>
        <v>0</v>
      </c>
      <c r="H5064" s="547">
        <f t="shared" si="161"/>
        <v>0</v>
      </c>
    </row>
    <row r="5065" spans="1:8" x14ac:dyDescent="0.25">
      <c r="A5065" s="396" t="e">
        <f>"INN."&amp;EIGNIR!$B$3&amp;C5065</f>
        <v>#N/A</v>
      </c>
      <c r="B5065" s="511">
        <f>'Sundurliðun Útlán'!M38</f>
        <v>0</v>
      </c>
      <c r="C5065" s="503" t="s">
        <v>6917</v>
      </c>
      <c r="D5065" s="512"/>
      <c r="F5065" s="547"/>
      <c r="G5065" s="547">
        <f t="shared" si="160"/>
        <v>0</v>
      </c>
      <c r="H5065" s="547">
        <f t="shared" si="161"/>
        <v>0</v>
      </c>
    </row>
    <row r="5066" spans="1:8" x14ac:dyDescent="0.25">
      <c r="A5066" s="396" t="e">
        <f>"INN."&amp;EIGNIR!$B$3&amp;C5066</f>
        <v>#N/A</v>
      </c>
      <c r="B5066" s="511">
        <f>'Sundurliðun Útlán'!M39</f>
        <v>0</v>
      </c>
      <c r="C5066" s="503" t="s">
        <v>6918</v>
      </c>
      <c r="D5066" s="512"/>
      <c r="F5066" s="547"/>
      <c r="G5066" s="547">
        <f t="shared" si="160"/>
        <v>0</v>
      </c>
      <c r="H5066" s="547">
        <f t="shared" si="161"/>
        <v>0</v>
      </c>
    </row>
    <row r="5067" spans="1:8" x14ac:dyDescent="0.25">
      <c r="A5067" s="396" t="e">
        <f>"INN."&amp;EIGNIR!$B$3&amp;C5067</f>
        <v>#N/A</v>
      </c>
      <c r="B5067" s="511">
        <f>'Sundurliðun Útlán'!M40</f>
        <v>0</v>
      </c>
      <c r="C5067" s="503" t="s">
        <v>6919</v>
      </c>
      <c r="D5067" s="512"/>
      <c r="F5067" s="547"/>
      <c r="G5067" s="547">
        <f t="shared" si="160"/>
        <v>0</v>
      </c>
      <c r="H5067" s="547">
        <f t="shared" si="161"/>
        <v>0</v>
      </c>
    </row>
    <row r="5068" spans="1:8" x14ac:dyDescent="0.25">
      <c r="A5068" s="396" t="e">
        <f>"INN."&amp;EIGNIR!$B$3&amp;C5068</f>
        <v>#N/A</v>
      </c>
      <c r="B5068" s="511">
        <f>'Sundurliðun Útlán'!M41</f>
        <v>0</v>
      </c>
      <c r="C5068" s="503" t="s">
        <v>6920</v>
      </c>
      <c r="D5068" s="512"/>
      <c r="F5068" s="547"/>
      <c r="G5068" s="547">
        <f t="shared" si="160"/>
        <v>0</v>
      </c>
      <c r="H5068" s="547">
        <f t="shared" si="161"/>
        <v>0</v>
      </c>
    </row>
    <row r="5069" spans="1:8" x14ac:dyDescent="0.25">
      <c r="A5069" s="396" t="e">
        <f>"INN."&amp;EIGNIR!$B$3&amp;C5069</f>
        <v>#N/A</v>
      </c>
      <c r="B5069" s="511">
        <f>'Sundurliðun Útlán'!M42</f>
        <v>0</v>
      </c>
      <c r="C5069" s="503" t="s">
        <v>6921</v>
      </c>
      <c r="D5069" s="512"/>
      <c r="F5069" s="547"/>
      <c r="G5069" s="547">
        <f t="shared" si="160"/>
        <v>0</v>
      </c>
      <c r="H5069" s="547">
        <f t="shared" si="161"/>
        <v>0</v>
      </c>
    </row>
    <row r="5070" spans="1:8" x14ac:dyDescent="0.25">
      <c r="A5070" s="396" t="e">
        <f>"INN."&amp;EIGNIR!$B$3&amp;C5070</f>
        <v>#N/A</v>
      </c>
      <c r="B5070" s="511">
        <f>'Sundurliðun Útlán'!M43</f>
        <v>0</v>
      </c>
      <c r="C5070" s="503" t="s">
        <v>6922</v>
      </c>
      <c r="D5070" s="512"/>
      <c r="F5070" s="547"/>
      <c r="G5070" s="547">
        <f t="shared" si="160"/>
        <v>0</v>
      </c>
      <c r="H5070" s="547">
        <f t="shared" si="161"/>
        <v>0</v>
      </c>
    </row>
    <row r="5071" spans="1:8" x14ac:dyDescent="0.25">
      <c r="A5071" s="396" t="e">
        <f>"INN."&amp;EIGNIR!$B$3&amp;C5071</f>
        <v>#N/A</v>
      </c>
      <c r="B5071" s="511">
        <f>'Sundurliðun Útlán'!M57</f>
        <v>0</v>
      </c>
      <c r="C5071" s="503" t="s">
        <v>6923</v>
      </c>
      <c r="D5071" s="512"/>
      <c r="F5071" s="547"/>
      <c r="G5071" s="547">
        <f t="shared" si="160"/>
        <v>0</v>
      </c>
      <c r="H5071" s="547">
        <f t="shared" si="161"/>
        <v>0</v>
      </c>
    </row>
    <row r="5072" spans="1:8" x14ac:dyDescent="0.25">
      <c r="A5072" s="396" t="e">
        <f>"INN."&amp;EIGNIR!$B$3&amp;C5072</f>
        <v>#N/A</v>
      </c>
      <c r="B5072" s="511">
        <f>'Sundurliðun Útlán'!M58</f>
        <v>0</v>
      </c>
      <c r="C5072" s="503" t="s">
        <v>6924</v>
      </c>
      <c r="D5072" s="512"/>
      <c r="F5072" s="547"/>
      <c r="G5072" s="547">
        <f t="shared" si="160"/>
        <v>0</v>
      </c>
      <c r="H5072" s="547">
        <f t="shared" si="161"/>
        <v>0</v>
      </c>
    </row>
    <row r="5073" spans="1:8" x14ac:dyDescent="0.25">
      <c r="A5073" s="396" t="e">
        <f>"INN."&amp;EIGNIR!$B$3&amp;C5073</f>
        <v>#N/A</v>
      </c>
      <c r="B5073" s="511">
        <f>'Sundurliðun Útlán'!M59</f>
        <v>0</v>
      </c>
      <c r="C5073" s="503" t="s">
        <v>6925</v>
      </c>
      <c r="D5073" s="512"/>
      <c r="F5073" s="547"/>
      <c r="G5073" s="547">
        <f t="shared" si="160"/>
        <v>0</v>
      </c>
      <c r="H5073" s="547">
        <f t="shared" si="161"/>
        <v>0</v>
      </c>
    </row>
    <row r="5074" spans="1:8" x14ac:dyDescent="0.25">
      <c r="A5074" s="396" t="e">
        <f>"INN."&amp;EIGNIR!$B$3&amp;C5074</f>
        <v>#N/A</v>
      </c>
      <c r="B5074" s="511">
        <f>'Sundurliðun Útlán'!M60</f>
        <v>0</v>
      </c>
      <c r="C5074" s="503" t="s">
        <v>6926</v>
      </c>
      <c r="D5074" s="512"/>
      <c r="F5074" s="547"/>
      <c r="G5074" s="547">
        <f t="shared" si="160"/>
        <v>0</v>
      </c>
      <c r="H5074" s="547">
        <f t="shared" si="161"/>
        <v>0</v>
      </c>
    </row>
    <row r="5075" spans="1:8" x14ac:dyDescent="0.25">
      <c r="A5075" s="396" t="e">
        <f>"INN."&amp;EIGNIR!$B$3&amp;C5075</f>
        <v>#N/A</v>
      </c>
      <c r="B5075" s="511">
        <f>'Sundurliðun Útlán'!M61</f>
        <v>0</v>
      </c>
      <c r="C5075" s="503" t="s">
        <v>6927</v>
      </c>
      <c r="D5075" s="512"/>
      <c r="F5075" s="547"/>
      <c r="G5075" s="547">
        <f t="shared" si="160"/>
        <v>0</v>
      </c>
      <c r="H5075" s="547">
        <f t="shared" si="161"/>
        <v>0</v>
      </c>
    </row>
    <row r="5076" spans="1:8" x14ac:dyDescent="0.25">
      <c r="A5076" s="396" t="e">
        <f>"INN."&amp;EIGNIR!$B$3&amp;C5076</f>
        <v>#N/A</v>
      </c>
      <c r="B5076" s="511">
        <f>'Sundurliðun Útlán'!M62</f>
        <v>0</v>
      </c>
      <c r="C5076" s="503" t="s">
        <v>6928</v>
      </c>
      <c r="D5076" s="512"/>
      <c r="F5076" s="547"/>
      <c r="G5076" s="547">
        <f t="shared" si="160"/>
        <v>0</v>
      </c>
      <c r="H5076" s="547">
        <f t="shared" si="161"/>
        <v>0</v>
      </c>
    </row>
    <row r="5077" spans="1:8" x14ac:dyDescent="0.25">
      <c r="A5077" s="396" t="e">
        <f>"INN."&amp;EIGNIR!$B$3&amp;C5077</f>
        <v>#N/A</v>
      </c>
      <c r="B5077" s="511">
        <f>'Sundurliðun Útlán'!M63</f>
        <v>0</v>
      </c>
      <c r="C5077" s="503" t="s">
        <v>6929</v>
      </c>
      <c r="D5077" s="512"/>
      <c r="F5077" s="547"/>
      <c r="G5077" s="547">
        <f t="shared" si="160"/>
        <v>0</v>
      </c>
      <c r="H5077" s="547">
        <f t="shared" si="161"/>
        <v>0</v>
      </c>
    </row>
    <row r="5078" spans="1:8" x14ac:dyDescent="0.25">
      <c r="A5078" s="396" t="e">
        <f>"INN."&amp;EIGNIR!$B$3&amp;C5078</f>
        <v>#N/A</v>
      </c>
      <c r="B5078" s="511">
        <f>'Sundurliðun Útlán'!M64</f>
        <v>0</v>
      </c>
      <c r="C5078" s="503" t="s">
        <v>6930</v>
      </c>
      <c r="D5078" s="512"/>
      <c r="F5078" s="547"/>
      <c r="G5078" s="547">
        <f t="shared" si="160"/>
        <v>0</v>
      </c>
      <c r="H5078" s="547">
        <f t="shared" si="161"/>
        <v>0</v>
      </c>
    </row>
    <row r="5079" spans="1:8" x14ac:dyDescent="0.25">
      <c r="A5079" s="396" t="e">
        <f>"INN."&amp;EIGNIR!$B$3&amp;C5079</f>
        <v>#N/A</v>
      </c>
      <c r="B5079" s="511">
        <f>'Sundurliðun Útlán'!M65</f>
        <v>0</v>
      </c>
      <c r="C5079" s="503" t="s">
        <v>6931</v>
      </c>
      <c r="D5079" s="512"/>
      <c r="F5079" s="547"/>
      <c r="G5079" s="547">
        <f t="shared" si="160"/>
        <v>0</v>
      </c>
      <c r="H5079" s="547">
        <f t="shared" si="161"/>
        <v>0</v>
      </c>
    </row>
    <row r="5080" spans="1:8" x14ac:dyDescent="0.25">
      <c r="A5080" s="396" t="e">
        <f>"INN."&amp;EIGNIR!$B$3&amp;C5080</f>
        <v>#N/A</v>
      </c>
      <c r="B5080" s="511">
        <f>'Sundurliðun Útlán'!M66</f>
        <v>0</v>
      </c>
      <c r="C5080" s="503" t="s">
        <v>6932</v>
      </c>
      <c r="D5080" s="512"/>
      <c r="F5080" s="547"/>
      <c r="G5080" s="547">
        <f t="shared" si="160"/>
        <v>0</v>
      </c>
      <c r="H5080" s="547">
        <f t="shared" si="161"/>
        <v>0</v>
      </c>
    </row>
    <row r="5081" spans="1:8" x14ac:dyDescent="0.25">
      <c r="A5081" s="396" t="e">
        <f>"INN."&amp;EIGNIR!$B$3&amp;C5081</f>
        <v>#N/A</v>
      </c>
      <c r="B5081" s="511">
        <f>'Sundurliðun Útlán'!M67</f>
        <v>0</v>
      </c>
      <c r="C5081" s="503" t="s">
        <v>6933</v>
      </c>
      <c r="D5081" s="512"/>
      <c r="F5081" s="547"/>
      <c r="G5081" s="547">
        <f t="shared" si="160"/>
        <v>0</v>
      </c>
      <c r="H5081" s="547">
        <f t="shared" si="161"/>
        <v>0</v>
      </c>
    </row>
    <row r="5082" spans="1:8" x14ac:dyDescent="0.25">
      <c r="A5082" s="396" t="e">
        <f>"INN."&amp;EIGNIR!$B$3&amp;C5082</f>
        <v>#N/A</v>
      </c>
      <c r="B5082" s="511">
        <f>'Sundurliðun Útlán'!M68</f>
        <v>0</v>
      </c>
      <c r="C5082" s="503" t="s">
        <v>6934</v>
      </c>
      <c r="D5082" s="512"/>
      <c r="F5082" s="547"/>
      <c r="G5082" s="547">
        <f t="shared" si="160"/>
        <v>0</v>
      </c>
      <c r="H5082" s="547">
        <f t="shared" si="161"/>
        <v>0</v>
      </c>
    </row>
    <row r="5083" spans="1:8" x14ac:dyDescent="0.25">
      <c r="A5083" s="396" t="e">
        <f>"INN."&amp;EIGNIR!$B$3&amp;C5083</f>
        <v>#N/A</v>
      </c>
      <c r="B5083" s="511">
        <f>'Sundurliðun Útlán'!M69</f>
        <v>0</v>
      </c>
      <c r="C5083" s="503" t="s">
        <v>6935</v>
      </c>
      <c r="D5083" s="512"/>
      <c r="F5083" s="547"/>
      <c r="G5083" s="547">
        <f t="shared" si="160"/>
        <v>0</v>
      </c>
      <c r="H5083" s="547">
        <f t="shared" si="161"/>
        <v>0</v>
      </c>
    </row>
    <row r="5084" spans="1:8" x14ac:dyDescent="0.25">
      <c r="A5084" s="396" t="e">
        <f>"INN."&amp;EIGNIR!$B$3&amp;C5084</f>
        <v>#N/A</v>
      </c>
      <c r="B5084" s="511">
        <f>'Sundurliðun Útlán'!M70</f>
        <v>0</v>
      </c>
      <c r="C5084" s="503" t="s">
        <v>6936</v>
      </c>
      <c r="D5084" s="512"/>
      <c r="F5084" s="547"/>
      <c r="G5084" s="547">
        <f t="shared" si="160"/>
        <v>0</v>
      </c>
      <c r="H5084" s="547">
        <f t="shared" si="161"/>
        <v>0</v>
      </c>
    </row>
    <row r="5085" spans="1:8" x14ac:dyDescent="0.25">
      <c r="A5085" s="396" t="e">
        <f>"INN."&amp;EIGNIR!$B$3&amp;C5085</f>
        <v>#N/A</v>
      </c>
      <c r="B5085" s="511">
        <f>'Sundurliðun Útlán'!M71</f>
        <v>0</v>
      </c>
      <c r="C5085" s="503" t="s">
        <v>6937</v>
      </c>
      <c r="D5085" s="512"/>
      <c r="F5085" s="547"/>
      <c r="G5085" s="547">
        <f t="shared" si="160"/>
        <v>0</v>
      </c>
      <c r="H5085" s="547">
        <f t="shared" si="161"/>
        <v>0</v>
      </c>
    </row>
    <row r="5086" spans="1:8" x14ac:dyDescent="0.25">
      <c r="A5086" s="396" t="e">
        <f>"INN."&amp;EIGNIR!$B$3&amp;C5086</f>
        <v>#N/A</v>
      </c>
      <c r="B5086" s="511">
        <f>'Sundurliðun Útlán'!M72</f>
        <v>0</v>
      </c>
      <c r="C5086" s="503" t="s">
        <v>6938</v>
      </c>
      <c r="D5086" s="512"/>
      <c r="F5086" s="547"/>
      <c r="G5086" s="547">
        <f t="shared" si="160"/>
        <v>0</v>
      </c>
      <c r="H5086" s="547">
        <f t="shared" si="161"/>
        <v>0</v>
      </c>
    </row>
    <row r="5087" spans="1:8" x14ac:dyDescent="0.25">
      <c r="A5087" s="396" t="e">
        <f>"INN."&amp;EIGNIR!$B$3&amp;C5087</f>
        <v>#N/A</v>
      </c>
      <c r="B5087" s="511">
        <f>'Sundurliðun Útlán'!M73</f>
        <v>0</v>
      </c>
      <c r="C5087" s="503" t="s">
        <v>6939</v>
      </c>
      <c r="D5087" s="512"/>
      <c r="F5087" s="547"/>
      <c r="G5087" s="547">
        <f t="shared" si="160"/>
        <v>0</v>
      </c>
      <c r="H5087" s="547">
        <f t="shared" si="161"/>
        <v>0</v>
      </c>
    </row>
    <row r="5088" spans="1:8" x14ac:dyDescent="0.25">
      <c r="A5088" s="396" t="e">
        <f>"INN."&amp;EIGNIR!$B$3&amp;C5088</f>
        <v>#N/A</v>
      </c>
      <c r="B5088" s="511">
        <f>'Sundurliðun Útlán'!M74</f>
        <v>0</v>
      </c>
      <c r="C5088" s="503" t="s">
        <v>6940</v>
      </c>
      <c r="D5088" s="512"/>
      <c r="F5088" s="547"/>
      <c r="G5088" s="547">
        <f t="shared" si="160"/>
        <v>0</v>
      </c>
      <c r="H5088" s="547">
        <f t="shared" si="161"/>
        <v>0</v>
      </c>
    </row>
    <row r="5089" spans="1:8" x14ac:dyDescent="0.25">
      <c r="A5089" s="396" t="e">
        <f>"INN."&amp;EIGNIR!$B$3&amp;C5089</f>
        <v>#N/A</v>
      </c>
      <c r="B5089" s="511">
        <f>'Sundurliðun Útlán'!M88</f>
        <v>0</v>
      </c>
      <c r="C5089" s="503" t="s">
        <v>6941</v>
      </c>
      <c r="D5089" s="512"/>
      <c r="F5089" s="547"/>
      <c r="G5089" s="547">
        <f t="shared" si="160"/>
        <v>0</v>
      </c>
      <c r="H5089" s="547">
        <f t="shared" si="161"/>
        <v>0</v>
      </c>
    </row>
    <row r="5090" spans="1:8" x14ac:dyDescent="0.25">
      <c r="A5090" s="396" t="e">
        <f>"INN."&amp;EIGNIR!$B$3&amp;C5090</f>
        <v>#N/A</v>
      </c>
      <c r="B5090" s="511">
        <f>'Sundurliðun Útlán'!M89</f>
        <v>0</v>
      </c>
      <c r="C5090" s="503" t="s">
        <v>6942</v>
      </c>
      <c r="D5090" s="512"/>
      <c r="F5090" s="547"/>
      <c r="G5090" s="547">
        <f t="shared" si="160"/>
        <v>0</v>
      </c>
      <c r="H5090" s="547">
        <f t="shared" si="161"/>
        <v>0</v>
      </c>
    </row>
    <row r="5091" spans="1:8" x14ac:dyDescent="0.25">
      <c r="A5091" s="396" t="e">
        <f>"INN."&amp;EIGNIR!$B$3&amp;C5091</f>
        <v>#N/A</v>
      </c>
      <c r="B5091" s="511">
        <f>'Sundurliðun Útlán'!M90</f>
        <v>0</v>
      </c>
      <c r="C5091" s="503" t="s">
        <v>6943</v>
      </c>
      <c r="D5091" s="512"/>
      <c r="F5091" s="547"/>
      <c r="G5091" s="547">
        <f t="shared" si="160"/>
        <v>0</v>
      </c>
      <c r="H5091" s="547">
        <f t="shared" si="161"/>
        <v>0</v>
      </c>
    </row>
    <row r="5092" spans="1:8" x14ac:dyDescent="0.25">
      <c r="A5092" s="396" t="e">
        <f>"INN."&amp;EIGNIR!$B$3&amp;C5092</f>
        <v>#N/A</v>
      </c>
      <c r="B5092" s="511">
        <f>'Sundurliðun Útlán'!M91</f>
        <v>0</v>
      </c>
      <c r="C5092" s="503" t="s">
        <v>6944</v>
      </c>
      <c r="D5092" s="512"/>
      <c r="F5092" s="547"/>
      <c r="G5092" s="547">
        <f t="shared" si="160"/>
        <v>0</v>
      </c>
      <c r="H5092" s="547">
        <f t="shared" si="161"/>
        <v>0</v>
      </c>
    </row>
    <row r="5093" spans="1:8" x14ac:dyDescent="0.25">
      <c r="A5093" s="396" t="e">
        <f>"INN."&amp;EIGNIR!$B$3&amp;C5093</f>
        <v>#N/A</v>
      </c>
      <c r="B5093" s="511">
        <f>'Sundurliðun Útlán'!M92</f>
        <v>0</v>
      </c>
      <c r="C5093" s="503" t="s">
        <v>6945</v>
      </c>
      <c r="D5093" s="512"/>
      <c r="F5093" s="547"/>
      <c r="G5093" s="547">
        <f t="shared" si="160"/>
        <v>0</v>
      </c>
      <c r="H5093" s="547">
        <f t="shared" si="161"/>
        <v>0</v>
      </c>
    </row>
    <row r="5094" spans="1:8" x14ac:dyDescent="0.25">
      <c r="A5094" s="396" t="e">
        <f>"INN."&amp;EIGNIR!$B$3&amp;C5094</f>
        <v>#N/A</v>
      </c>
      <c r="B5094" s="511">
        <f>'Sundurliðun Útlán'!M93</f>
        <v>0</v>
      </c>
      <c r="C5094" s="503" t="s">
        <v>6946</v>
      </c>
      <c r="D5094" s="512"/>
      <c r="F5094" s="547"/>
      <c r="G5094" s="547">
        <f t="shared" si="160"/>
        <v>0</v>
      </c>
      <c r="H5094" s="547">
        <f t="shared" si="161"/>
        <v>0</v>
      </c>
    </row>
    <row r="5095" spans="1:8" x14ac:dyDescent="0.25">
      <c r="A5095" s="396" t="e">
        <f>"INN."&amp;EIGNIR!$B$3&amp;C5095</f>
        <v>#N/A</v>
      </c>
      <c r="B5095" s="511">
        <f>'Sundurliðun Útlán'!M94</f>
        <v>0</v>
      </c>
      <c r="C5095" s="503" t="s">
        <v>6947</v>
      </c>
      <c r="D5095" s="512"/>
      <c r="F5095" s="547"/>
      <c r="G5095" s="547">
        <f t="shared" si="160"/>
        <v>0</v>
      </c>
      <c r="H5095" s="547">
        <f t="shared" si="161"/>
        <v>0</v>
      </c>
    </row>
    <row r="5096" spans="1:8" x14ac:dyDescent="0.25">
      <c r="A5096" s="396" t="e">
        <f>"INN."&amp;EIGNIR!$B$3&amp;C5096</f>
        <v>#N/A</v>
      </c>
      <c r="B5096" s="511">
        <f>'Sundurliðun Útlán'!M95</f>
        <v>0</v>
      </c>
      <c r="C5096" s="503" t="s">
        <v>6948</v>
      </c>
      <c r="D5096" s="512"/>
      <c r="F5096" s="547"/>
      <c r="G5096" s="547">
        <f t="shared" si="160"/>
        <v>0</v>
      </c>
      <c r="H5096" s="547">
        <f t="shared" si="161"/>
        <v>0</v>
      </c>
    </row>
    <row r="5097" spans="1:8" x14ac:dyDescent="0.25">
      <c r="A5097" s="396" t="e">
        <f>"INN."&amp;EIGNIR!$B$3&amp;C5097</f>
        <v>#N/A</v>
      </c>
      <c r="B5097" s="511">
        <f>'Sundurliðun Útlán'!M96</f>
        <v>0</v>
      </c>
      <c r="C5097" s="503" t="s">
        <v>6949</v>
      </c>
      <c r="D5097" s="512"/>
      <c r="F5097" s="547"/>
      <c r="G5097" s="547">
        <f t="shared" si="160"/>
        <v>0</v>
      </c>
      <c r="H5097" s="547">
        <f t="shared" si="161"/>
        <v>0</v>
      </c>
    </row>
    <row r="5098" spans="1:8" x14ac:dyDescent="0.25">
      <c r="A5098" s="396" t="e">
        <f>"INN."&amp;EIGNIR!$B$3&amp;C5098</f>
        <v>#N/A</v>
      </c>
      <c r="B5098" s="511">
        <f>'Sundurliðun Útlán'!M97</f>
        <v>0</v>
      </c>
      <c r="C5098" s="503" t="s">
        <v>6950</v>
      </c>
      <c r="D5098" s="512"/>
      <c r="F5098" s="547"/>
      <c r="G5098" s="547">
        <f t="shared" si="160"/>
        <v>0</v>
      </c>
      <c r="H5098" s="547">
        <f t="shared" si="161"/>
        <v>0</v>
      </c>
    </row>
    <row r="5099" spans="1:8" x14ac:dyDescent="0.25">
      <c r="A5099" s="396" t="e">
        <f>"INN."&amp;EIGNIR!$B$3&amp;C5099</f>
        <v>#N/A</v>
      </c>
      <c r="B5099" s="511">
        <f>'Sundurliðun Útlán'!M98</f>
        <v>0</v>
      </c>
      <c r="C5099" s="503" t="s">
        <v>6951</v>
      </c>
      <c r="D5099" s="512"/>
      <c r="F5099" s="547"/>
      <c r="G5099" s="547">
        <f t="shared" si="160"/>
        <v>0</v>
      </c>
      <c r="H5099" s="547">
        <f t="shared" si="161"/>
        <v>0</v>
      </c>
    </row>
    <row r="5100" spans="1:8" x14ac:dyDescent="0.25">
      <c r="A5100" s="396" t="e">
        <f>"INN."&amp;EIGNIR!$B$3&amp;C5100</f>
        <v>#N/A</v>
      </c>
      <c r="B5100" s="511">
        <f>'Sundurliðun Útlán'!M99</f>
        <v>0</v>
      </c>
      <c r="C5100" s="503" t="s">
        <v>6952</v>
      </c>
      <c r="D5100" s="512"/>
      <c r="F5100" s="547"/>
      <c r="G5100" s="547">
        <f t="shared" si="160"/>
        <v>0</v>
      </c>
      <c r="H5100" s="547">
        <f t="shared" si="161"/>
        <v>0</v>
      </c>
    </row>
    <row r="5101" spans="1:8" x14ac:dyDescent="0.25">
      <c r="A5101" s="396" t="e">
        <f>"INN."&amp;EIGNIR!$B$3&amp;C5101</f>
        <v>#N/A</v>
      </c>
      <c r="B5101" s="511">
        <f>'Sundurliðun Útlán'!M100</f>
        <v>0</v>
      </c>
      <c r="C5101" s="503" t="s">
        <v>6953</v>
      </c>
      <c r="D5101" s="512"/>
      <c r="F5101" s="547"/>
      <c r="G5101" s="547">
        <f t="shared" si="160"/>
        <v>0</v>
      </c>
      <c r="H5101" s="547">
        <f t="shared" si="161"/>
        <v>0</v>
      </c>
    </row>
    <row r="5102" spans="1:8" x14ac:dyDescent="0.25">
      <c r="A5102" s="396" t="e">
        <f>"INN."&amp;EIGNIR!$B$3&amp;C5102</f>
        <v>#N/A</v>
      </c>
      <c r="B5102" s="511">
        <f>'Sundurliðun Útlán'!M101</f>
        <v>0</v>
      </c>
      <c r="C5102" s="503" t="s">
        <v>6954</v>
      </c>
      <c r="D5102" s="512"/>
      <c r="F5102" s="547"/>
      <c r="G5102" s="547">
        <f t="shared" si="160"/>
        <v>0</v>
      </c>
      <c r="H5102" s="547">
        <f t="shared" si="161"/>
        <v>0</v>
      </c>
    </row>
    <row r="5103" spans="1:8" x14ac:dyDescent="0.25">
      <c r="A5103" s="396" t="e">
        <f>"INN."&amp;EIGNIR!$B$3&amp;C5103</f>
        <v>#N/A</v>
      </c>
      <c r="B5103" s="511">
        <f>'Sundurliðun Útlán'!M102</f>
        <v>0</v>
      </c>
      <c r="C5103" s="503" t="s">
        <v>6955</v>
      </c>
      <c r="D5103" s="512"/>
      <c r="F5103" s="547"/>
      <c r="G5103" s="547">
        <f t="shared" si="160"/>
        <v>0</v>
      </c>
      <c r="H5103" s="547">
        <f t="shared" si="161"/>
        <v>0</v>
      </c>
    </row>
    <row r="5104" spans="1:8" x14ac:dyDescent="0.25">
      <c r="A5104" s="396" t="e">
        <f>"INN."&amp;EIGNIR!$B$3&amp;C5104</f>
        <v>#N/A</v>
      </c>
      <c r="B5104" s="511">
        <f>'Sundurliðun Útlán'!M103</f>
        <v>0</v>
      </c>
      <c r="C5104" s="503" t="s">
        <v>6956</v>
      </c>
      <c r="D5104" s="512"/>
      <c r="F5104" s="547"/>
      <c r="G5104" s="547">
        <f t="shared" si="160"/>
        <v>0</v>
      </c>
      <c r="H5104" s="547">
        <f t="shared" si="161"/>
        <v>0</v>
      </c>
    </row>
    <row r="5105" spans="1:8" x14ac:dyDescent="0.25">
      <c r="A5105" s="396" t="e">
        <f>"INN."&amp;EIGNIR!$B$3&amp;C5105</f>
        <v>#N/A</v>
      </c>
      <c r="B5105" s="511">
        <f>'Sundurliðun Útlán'!M136</f>
        <v>0</v>
      </c>
      <c r="C5105" s="503" t="s">
        <v>6957</v>
      </c>
      <c r="D5105" s="512"/>
      <c r="F5105" s="547"/>
      <c r="G5105" s="547">
        <f t="shared" si="160"/>
        <v>0</v>
      </c>
      <c r="H5105" s="547">
        <f t="shared" si="161"/>
        <v>0</v>
      </c>
    </row>
    <row r="5106" spans="1:8" x14ac:dyDescent="0.25">
      <c r="A5106" s="396" t="e">
        <f>"INN."&amp;EIGNIR!$B$3&amp;C5106</f>
        <v>#N/A</v>
      </c>
      <c r="B5106" s="511">
        <f>'Sundurliðun Útlán'!M137</f>
        <v>0</v>
      </c>
      <c r="C5106" s="503" t="s">
        <v>6958</v>
      </c>
      <c r="D5106" s="512"/>
      <c r="F5106" s="547"/>
      <c r="G5106" s="547">
        <f t="shared" si="160"/>
        <v>0</v>
      </c>
      <c r="H5106" s="547">
        <f t="shared" si="161"/>
        <v>0</v>
      </c>
    </row>
    <row r="5107" spans="1:8" x14ac:dyDescent="0.25">
      <c r="A5107" s="396" t="e">
        <f>"INN."&amp;EIGNIR!$B$3&amp;C5107</f>
        <v>#N/A</v>
      </c>
      <c r="B5107" s="511">
        <f>'Sundurliðun Útlán'!M151</f>
        <v>0</v>
      </c>
      <c r="C5107" s="503" t="s">
        <v>6959</v>
      </c>
      <c r="D5107" s="512"/>
      <c r="F5107" s="547"/>
      <c r="G5107" s="547">
        <f t="shared" si="160"/>
        <v>0</v>
      </c>
      <c r="H5107" s="547">
        <f t="shared" si="161"/>
        <v>0</v>
      </c>
    </row>
    <row r="5108" spans="1:8" x14ac:dyDescent="0.25">
      <c r="A5108" s="396" t="e">
        <f>"INN."&amp;EIGNIR!$B$3&amp;C5108</f>
        <v>#N/A</v>
      </c>
      <c r="B5108" s="511">
        <f>'Sundurliðun Útlán'!M152</f>
        <v>0</v>
      </c>
      <c r="C5108" s="503" t="s">
        <v>6960</v>
      </c>
      <c r="D5108" s="512"/>
      <c r="F5108" s="547"/>
      <c r="G5108" s="547">
        <f t="shared" si="160"/>
        <v>0</v>
      </c>
      <c r="H5108" s="547">
        <f t="shared" si="161"/>
        <v>0</v>
      </c>
    </row>
    <row r="5109" spans="1:8" x14ac:dyDescent="0.25">
      <c r="A5109" s="396" t="e">
        <f>"INN."&amp;EIGNIR!$B$3&amp;C5109</f>
        <v>#N/A</v>
      </c>
      <c r="B5109" s="511">
        <f>'Sundurliðun Útlán'!M153</f>
        <v>0</v>
      </c>
      <c r="C5109" s="503" t="s">
        <v>6961</v>
      </c>
      <c r="D5109" s="512"/>
      <c r="F5109" s="547"/>
      <c r="G5109" s="547">
        <f t="shared" si="160"/>
        <v>0</v>
      </c>
      <c r="H5109" s="547">
        <f t="shared" si="161"/>
        <v>0</v>
      </c>
    </row>
    <row r="5110" spans="1:8" x14ac:dyDescent="0.25">
      <c r="A5110" s="396" t="e">
        <f>"INN."&amp;EIGNIR!$B$3&amp;C5110</f>
        <v>#N/A</v>
      </c>
      <c r="B5110" s="511">
        <f>'Sundurliðun Útlán'!M154</f>
        <v>0</v>
      </c>
      <c r="C5110" s="503" t="s">
        <v>6962</v>
      </c>
      <c r="D5110" s="512"/>
      <c r="F5110" s="547"/>
      <c r="G5110" s="547">
        <f t="shared" si="160"/>
        <v>0</v>
      </c>
      <c r="H5110" s="547">
        <f t="shared" si="161"/>
        <v>0</v>
      </c>
    </row>
    <row r="5111" spans="1:8" x14ac:dyDescent="0.25">
      <c r="A5111" s="396" t="e">
        <f>"INN."&amp;EIGNIR!$B$3&amp;C5111</f>
        <v>#N/A</v>
      </c>
      <c r="B5111" s="511">
        <f>'Sundurliðun Útlán'!M155</f>
        <v>0</v>
      </c>
      <c r="C5111" s="503" t="s">
        <v>6963</v>
      </c>
      <c r="D5111" s="512"/>
      <c r="F5111" s="547"/>
      <c r="G5111" s="547">
        <f t="shared" si="160"/>
        <v>0</v>
      </c>
      <c r="H5111" s="547">
        <f t="shared" si="161"/>
        <v>0</v>
      </c>
    </row>
    <row r="5112" spans="1:8" x14ac:dyDescent="0.25">
      <c r="A5112" s="396" t="e">
        <f>"INN."&amp;EIGNIR!$B$3&amp;C5112</f>
        <v>#N/A</v>
      </c>
      <c r="B5112" s="511">
        <f>'Sundurliðun Útlán'!M156</f>
        <v>0</v>
      </c>
      <c r="C5112" s="503" t="s">
        <v>6964</v>
      </c>
      <c r="D5112" s="512"/>
      <c r="F5112" s="547"/>
      <c r="G5112" s="547">
        <f t="shared" si="160"/>
        <v>0</v>
      </c>
      <c r="H5112" s="547">
        <f t="shared" si="161"/>
        <v>0</v>
      </c>
    </row>
    <row r="5113" spans="1:8" x14ac:dyDescent="0.25">
      <c r="A5113" s="396" t="e">
        <f>"INN."&amp;EIGNIR!$B$3&amp;C5113</f>
        <v>#N/A</v>
      </c>
      <c r="B5113" s="511">
        <f>'Sundurliðun Útlán'!M157</f>
        <v>0</v>
      </c>
      <c r="C5113" s="503" t="s">
        <v>6965</v>
      </c>
      <c r="D5113" s="512"/>
      <c r="F5113" s="547"/>
      <c r="G5113" s="547">
        <f t="shared" si="160"/>
        <v>0</v>
      </c>
      <c r="H5113" s="547">
        <f t="shared" si="161"/>
        <v>0</v>
      </c>
    </row>
    <row r="5114" spans="1:8" x14ac:dyDescent="0.25">
      <c r="A5114" s="396" t="e">
        <f>"INN."&amp;EIGNIR!$B$3&amp;C5114</f>
        <v>#N/A</v>
      </c>
      <c r="B5114" s="511">
        <f>'Sundurliðun Útlán'!M158</f>
        <v>0</v>
      </c>
      <c r="C5114" s="503" t="s">
        <v>6966</v>
      </c>
      <c r="D5114" s="512"/>
      <c r="F5114" s="547"/>
      <c r="G5114" s="547">
        <f t="shared" si="160"/>
        <v>0</v>
      </c>
      <c r="H5114" s="547">
        <f t="shared" si="161"/>
        <v>0</v>
      </c>
    </row>
    <row r="5115" spans="1:8" x14ac:dyDescent="0.25">
      <c r="A5115" s="396" t="e">
        <f>"INN."&amp;EIGNIR!$B$3&amp;C5115</f>
        <v>#N/A</v>
      </c>
      <c r="B5115" s="511">
        <f>'Sundurliðun Útlán'!M159</f>
        <v>0</v>
      </c>
      <c r="C5115" s="503" t="s">
        <v>6967</v>
      </c>
      <c r="D5115" s="512"/>
      <c r="F5115" s="547"/>
      <c r="G5115" s="547">
        <f t="shared" ref="G5115:G5177" si="162">+F5115-B5115</f>
        <v>0</v>
      </c>
      <c r="H5115" s="547">
        <f t="shared" si="161"/>
        <v>0</v>
      </c>
    </row>
    <row r="5116" spans="1:8" x14ac:dyDescent="0.25">
      <c r="A5116" s="396" t="e">
        <f>"INN."&amp;EIGNIR!$B$3&amp;C5116</f>
        <v>#N/A</v>
      </c>
      <c r="B5116" s="511">
        <f>'Sundurliðun Útlán'!M160</f>
        <v>0</v>
      </c>
      <c r="C5116" s="503" t="s">
        <v>6968</v>
      </c>
      <c r="D5116" s="512"/>
      <c r="F5116" s="547"/>
      <c r="G5116" s="547">
        <f t="shared" si="162"/>
        <v>0</v>
      </c>
      <c r="H5116" s="547">
        <f t="shared" ref="H5116:H5178" si="163">+ABS(G5116)</f>
        <v>0</v>
      </c>
    </row>
    <row r="5117" spans="1:8" x14ac:dyDescent="0.25">
      <c r="A5117" s="396" t="e">
        <f>"INN."&amp;EIGNIR!$B$3&amp;C5117</f>
        <v>#N/A</v>
      </c>
      <c r="B5117" s="511">
        <f>'Sundurliðun Útlán'!M161</f>
        <v>0</v>
      </c>
      <c r="C5117" s="503" t="s">
        <v>6969</v>
      </c>
      <c r="D5117" s="512"/>
      <c r="F5117" s="547"/>
      <c r="G5117" s="547">
        <f t="shared" si="162"/>
        <v>0</v>
      </c>
      <c r="H5117" s="547">
        <f t="shared" si="163"/>
        <v>0</v>
      </c>
    </row>
    <row r="5118" spans="1:8" x14ac:dyDescent="0.25">
      <c r="A5118" s="396" t="e">
        <f>"INN."&amp;EIGNIR!$B$3&amp;C5118</f>
        <v>#N/A</v>
      </c>
      <c r="B5118" s="511">
        <f>'Sundurliðun Útlán'!M162</f>
        <v>0</v>
      </c>
      <c r="C5118" s="503" t="s">
        <v>6970</v>
      </c>
      <c r="D5118" s="512"/>
      <c r="F5118" s="547"/>
      <c r="G5118" s="547">
        <f t="shared" si="162"/>
        <v>0</v>
      </c>
      <c r="H5118" s="547">
        <f t="shared" si="163"/>
        <v>0</v>
      </c>
    </row>
    <row r="5119" spans="1:8" x14ac:dyDescent="0.25">
      <c r="A5119" s="396" t="e">
        <f>"INN."&amp;EIGNIR!$B$3&amp;C5119</f>
        <v>#N/A</v>
      </c>
      <c r="B5119" s="511">
        <f>'Sundurliðun Útlán'!M163</f>
        <v>0</v>
      </c>
      <c r="C5119" s="503" t="s">
        <v>6971</v>
      </c>
      <c r="D5119" s="512"/>
      <c r="F5119" s="547"/>
      <c r="G5119" s="547">
        <f t="shared" si="162"/>
        <v>0</v>
      </c>
      <c r="H5119" s="547">
        <f t="shared" si="163"/>
        <v>0</v>
      </c>
    </row>
    <row r="5120" spans="1:8" x14ac:dyDescent="0.25">
      <c r="A5120" s="396" t="e">
        <f>"INN."&amp;EIGNIR!$B$3&amp;C5120</f>
        <v>#N/A</v>
      </c>
      <c r="B5120" s="511">
        <f>'Sundurliðun Útlán'!M164</f>
        <v>0</v>
      </c>
      <c r="C5120" s="503" t="s">
        <v>6972</v>
      </c>
      <c r="D5120" s="512"/>
      <c r="F5120" s="547"/>
      <c r="G5120" s="547">
        <f t="shared" si="162"/>
        <v>0</v>
      </c>
      <c r="H5120" s="547">
        <f t="shared" si="163"/>
        <v>0</v>
      </c>
    </row>
    <row r="5121" spans="1:8" x14ac:dyDescent="0.25">
      <c r="A5121" s="396" t="e">
        <f>"INN."&amp;EIGNIR!$B$3&amp;C5121</f>
        <v>#N/A</v>
      </c>
      <c r="B5121" s="511">
        <f>'Sundurliðun Útlán'!M165</f>
        <v>0</v>
      </c>
      <c r="C5121" s="503" t="s">
        <v>6973</v>
      </c>
      <c r="D5121" s="512"/>
      <c r="F5121" s="547"/>
      <c r="G5121" s="547">
        <f t="shared" si="162"/>
        <v>0</v>
      </c>
      <c r="H5121" s="547">
        <f t="shared" si="163"/>
        <v>0</v>
      </c>
    </row>
    <row r="5122" spans="1:8" x14ac:dyDescent="0.25">
      <c r="A5122" s="396" t="e">
        <f>"INN."&amp;EIGNIR!$B$3&amp;C5122</f>
        <v>#N/A</v>
      </c>
      <c r="B5122" s="511">
        <f>'Sundurliðun Útlán'!M166</f>
        <v>0</v>
      </c>
      <c r="C5122" s="503" t="s">
        <v>6974</v>
      </c>
      <c r="D5122" s="512"/>
      <c r="F5122" s="547"/>
      <c r="G5122" s="547">
        <f t="shared" si="162"/>
        <v>0</v>
      </c>
      <c r="H5122" s="547">
        <f t="shared" si="163"/>
        <v>0</v>
      </c>
    </row>
    <row r="5123" spans="1:8" x14ac:dyDescent="0.25">
      <c r="A5123" s="396" t="e">
        <f>"INN."&amp;EIGNIR!$B$3&amp;C5123</f>
        <v>#N/A</v>
      </c>
      <c r="B5123" s="511">
        <f>'Sundurliðun Útlán'!M167</f>
        <v>0</v>
      </c>
      <c r="C5123" s="503" t="s">
        <v>6975</v>
      </c>
      <c r="D5123" s="512"/>
      <c r="F5123" s="547"/>
      <c r="G5123" s="547">
        <f t="shared" si="162"/>
        <v>0</v>
      </c>
      <c r="H5123" s="547">
        <f t="shared" si="163"/>
        <v>0</v>
      </c>
    </row>
    <row r="5124" spans="1:8" x14ac:dyDescent="0.25">
      <c r="A5124" s="396" t="e">
        <f>"INN."&amp;EIGNIR!$B$3&amp;C5124</f>
        <v>#N/A</v>
      </c>
      <c r="B5124" s="511">
        <f>'Sundurliðun Útlán'!M168</f>
        <v>0</v>
      </c>
      <c r="C5124" s="503" t="s">
        <v>6976</v>
      </c>
      <c r="D5124" s="512"/>
      <c r="F5124" s="547"/>
      <c r="G5124" s="547">
        <f t="shared" si="162"/>
        <v>0</v>
      </c>
      <c r="H5124" s="547">
        <f t="shared" si="163"/>
        <v>0</v>
      </c>
    </row>
    <row r="5125" spans="1:8" x14ac:dyDescent="0.25">
      <c r="A5125" s="396" t="e">
        <f>"INN."&amp;EIGNIR!$B$3&amp;C5125</f>
        <v>#N/A</v>
      </c>
      <c r="B5125" s="511">
        <f>'Sundurliðun Útlán'!M169</f>
        <v>0</v>
      </c>
      <c r="C5125" s="503" t="s">
        <v>6977</v>
      </c>
      <c r="D5125" s="512"/>
      <c r="F5125" s="547"/>
      <c r="G5125" s="547">
        <f t="shared" si="162"/>
        <v>0</v>
      </c>
      <c r="H5125" s="547">
        <f t="shared" si="163"/>
        <v>0</v>
      </c>
    </row>
    <row r="5126" spans="1:8" x14ac:dyDescent="0.25">
      <c r="A5126" s="396" t="e">
        <f>"INN."&amp;EIGNIR!$B$3&amp;C5126</f>
        <v>#N/A</v>
      </c>
      <c r="B5126" s="511">
        <f>'Sundurliðun Útlán'!M183</f>
        <v>0</v>
      </c>
      <c r="C5126" s="503" t="s">
        <v>6978</v>
      </c>
      <c r="D5126" s="512"/>
      <c r="F5126" s="547"/>
      <c r="G5126" s="547">
        <f t="shared" si="162"/>
        <v>0</v>
      </c>
      <c r="H5126" s="547">
        <f t="shared" si="163"/>
        <v>0</v>
      </c>
    </row>
    <row r="5127" spans="1:8" x14ac:dyDescent="0.25">
      <c r="A5127" s="396" t="e">
        <f>"INN."&amp;EIGNIR!$B$3&amp;C5127</f>
        <v>#N/A</v>
      </c>
      <c r="B5127" s="511">
        <f>'Sundurliðun Útlán'!M184</f>
        <v>0</v>
      </c>
      <c r="C5127" s="503" t="s">
        <v>6979</v>
      </c>
      <c r="D5127" s="512"/>
      <c r="F5127" s="547"/>
      <c r="G5127" s="547">
        <f t="shared" si="162"/>
        <v>0</v>
      </c>
      <c r="H5127" s="547">
        <f t="shared" si="163"/>
        <v>0</v>
      </c>
    </row>
    <row r="5128" spans="1:8" x14ac:dyDescent="0.25">
      <c r="A5128" s="396" t="e">
        <f>"INN."&amp;EIGNIR!$B$3&amp;C5128</f>
        <v>#N/A</v>
      </c>
      <c r="B5128" s="511">
        <f>'Sundurliðun Útlán'!M185</f>
        <v>0</v>
      </c>
      <c r="C5128" s="503" t="s">
        <v>6980</v>
      </c>
      <c r="D5128" s="512"/>
      <c r="F5128" s="547"/>
      <c r="G5128" s="547">
        <f t="shared" si="162"/>
        <v>0</v>
      </c>
      <c r="H5128" s="547">
        <f t="shared" si="163"/>
        <v>0</v>
      </c>
    </row>
    <row r="5129" spans="1:8" x14ac:dyDescent="0.25">
      <c r="A5129" s="396" t="e">
        <f>"INN."&amp;EIGNIR!$B$3&amp;C5129</f>
        <v>#N/A</v>
      </c>
      <c r="B5129" s="511">
        <f>'Sundurliðun Útlán'!M186</f>
        <v>0</v>
      </c>
      <c r="C5129" s="503" t="s">
        <v>6981</v>
      </c>
      <c r="D5129" s="512"/>
      <c r="F5129" s="547"/>
      <c r="G5129" s="547">
        <f t="shared" si="162"/>
        <v>0</v>
      </c>
      <c r="H5129" s="547">
        <f t="shared" si="163"/>
        <v>0</v>
      </c>
    </row>
    <row r="5130" spans="1:8" x14ac:dyDescent="0.25">
      <c r="A5130" s="396" t="e">
        <f>"INN."&amp;EIGNIR!$B$3&amp;C5130</f>
        <v>#N/A</v>
      </c>
      <c r="B5130" s="511">
        <f>'Sundurliðun Útlán'!M187</f>
        <v>0</v>
      </c>
      <c r="C5130" s="503" t="s">
        <v>6982</v>
      </c>
      <c r="D5130" s="512"/>
      <c r="F5130" s="547"/>
      <c r="G5130" s="547">
        <f t="shared" si="162"/>
        <v>0</v>
      </c>
      <c r="H5130" s="547">
        <f t="shared" si="163"/>
        <v>0</v>
      </c>
    </row>
    <row r="5131" spans="1:8" x14ac:dyDescent="0.25">
      <c r="A5131" s="396" t="e">
        <f>"INN."&amp;EIGNIR!$B$3&amp;C5131</f>
        <v>#N/A</v>
      </c>
      <c r="B5131" s="511">
        <f>'Sundurliðun Útlán'!M188</f>
        <v>0</v>
      </c>
      <c r="C5131" s="503" t="s">
        <v>6983</v>
      </c>
      <c r="D5131" s="512"/>
      <c r="F5131" s="547"/>
      <c r="G5131" s="547">
        <f t="shared" si="162"/>
        <v>0</v>
      </c>
      <c r="H5131" s="547">
        <f t="shared" si="163"/>
        <v>0</v>
      </c>
    </row>
    <row r="5132" spans="1:8" x14ac:dyDescent="0.25">
      <c r="A5132" s="396" t="e">
        <f>"INN."&amp;EIGNIR!$B$3&amp;C5132</f>
        <v>#N/A</v>
      </c>
      <c r="B5132" s="511">
        <f>'Sundurliðun Útlán'!M189</f>
        <v>0</v>
      </c>
      <c r="C5132" s="503" t="s">
        <v>6984</v>
      </c>
      <c r="D5132" s="512"/>
      <c r="F5132" s="547"/>
      <c r="G5132" s="547">
        <f t="shared" si="162"/>
        <v>0</v>
      </c>
      <c r="H5132" s="547">
        <f t="shared" si="163"/>
        <v>0</v>
      </c>
    </row>
    <row r="5133" spans="1:8" x14ac:dyDescent="0.25">
      <c r="A5133" s="396" t="e">
        <f>"INN."&amp;EIGNIR!$B$3&amp;C5133</f>
        <v>#N/A</v>
      </c>
      <c r="B5133" s="511">
        <f>'Sundurliðun Útlán'!M190</f>
        <v>0</v>
      </c>
      <c r="C5133" s="503" t="s">
        <v>6985</v>
      </c>
      <c r="D5133" s="512"/>
      <c r="F5133" s="547"/>
      <c r="G5133" s="547">
        <f t="shared" si="162"/>
        <v>0</v>
      </c>
      <c r="H5133" s="547">
        <f t="shared" si="163"/>
        <v>0</v>
      </c>
    </row>
    <row r="5134" spans="1:8" x14ac:dyDescent="0.25">
      <c r="A5134" s="396" t="e">
        <f>"INN."&amp;EIGNIR!$B$3&amp;C5134</f>
        <v>#N/A</v>
      </c>
      <c r="B5134" s="511">
        <f>'Sundurliðun Útlán'!M191</f>
        <v>0</v>
      </c>
      <c r="C5134" s="503" t="s">
        <v>6986</v>
      </c>
      <c r="D5134" s="512"/>
      <c r="F5134" s="547"/>
      <c r="G5134" s="547">
        <f t="shared" si="162"/>
        <v>0</v>
      </c>
      <c r="H5134" s="547">
        <f t="shared" si="163"/>
        <v>0</v>
      </c>
    </row>
    <row r="5135" spans="1:8" x14ac:dyDescent="0.25">
      <c r="A5135" s="396" t="e">
        <f>"INN."&amp;EIGNIR!$B$3&amp;C5135</f>
        <v>#N/A</v>
      </c>
      <c r="B5135" s="511">
        <f>'Sundurliðun Útlán'!M192</f>
        <v>0</v>
      </c>
      <c r="C5135" s="503" t="s">
        <v>6987</v>
      </c>
      <c r="D5135" s="512"/>
      <c r="F5135" s="547"/>
      <c r="G5135" s="547">
        <f t="shared" si="162"/>
        <v>0</v>
      </c>
      <c r="H5135" s="547">
        <f t="shared" si="163"/>
        <v>0</v>
      </c>
    </row>
    <row r="5136" spans="1:8" x14ac:dyDescent="0.25">
      <c r="A5136" s="396" t="e">
        <f>"INN."&amp;EIGNIR!$B$3&amp;C5136</f>
        <v>#N/A</v>
      </c>
      <c r="B5136" s="511">
        <f>'Sundurliðun Útlán'!M193</f>
        <v>0</v>
      </c>
      <c r="C5136" s="503" t="s">
        <v>6988</v>
      </c>
      <c r="D5136" s="512"/>
      <c r="F5136" s="547"/>
      <c r="G5136" s="547">
        <f t="shared" si="162"/>
        <v>0</v>
      </c>
      <c r="H5136" s="547">
        <f t="shared" si="163"/>
        <v>0</v>
      </c>
    </row>
    <row r="5137" spans="1:8" x14ac:dyDescent="0.25">
      <c r="A5137" s="396" t="e">
        <f>"INN."&amp;EIGNIR!$B$3&amp;C5137</f>
        <v>#N/A</v>
      </c>
      <c r="B5137" s="511">
        <f>'Sundurliðun Útlán'!M194</f>
        <v>0</v>
      </c>
      <c r="C5137" s="503" t="s">
        <v>6989</v>
      </c>
      <c r="D5137" s="512"/>
      <c r="F5137" s="547"/>
      <c r="G5137" s="547">
        <f t="shared" si="162"/>
        <v>0</v>
      </c>
      <c r="H5137" s="547">
        <f t="shared" si="163"/>
        <v>0</v>
      </c>
    </row>
    <row r="5138" spans="1:8" x14ac:dyDescent="0.25">
      <c r="A5138" s="396" t="e">
        <f>"INN."&amp;EIGNIR!$B$3&amp;C5138</f>
        <v>#N/A</v>
      </c>
      <c r="B5138" s="511">
        <f>'Sundurliðun Útlán'!M195</f>
        <v>0</v>
      </c>
      <c r="C5138" s="503" t="s">
        <v>6990</v>
      </c>
      <c r="D5138" s="512"/>
      <c r="F5138" s="547"/>
      <c r="G5138" s="547">
        <f t="shared" si="162"/>
        <v>0</v>
      </c>
      <c r="H5138" s="547">
        <f t="shared" si="163"/>
        <v>0</v>
      </c>
    </row>
    <row r="5139" spans="1:8" x14ac:dyDescent="0.25">
      <c r="A5139" s="396" t="e">
        <f>"INN."&amp;EIGNIR!$B$3&amp;C5139</f>
        <v>#N/A</v>
      </c>
      <c r="B5139" s="511">
        <f>'Sundurliðun Útlán'!M196</f>
        <v>0</v>
      </c>
      <c r="C5139" s="503" t="s">
        <v>6991</v>
      </c>
      <c r="D5139" s="512"/>
      <c r="F5139" s="547"/>
      <c r="G5139" s="547">
        <f t="shared" si="162"/>
        <v>0</v>
      </c>
      <c r="H5139" s="547">
        <f t="shared" si="163"/>
        <v>0</v>
      </c>
    </row>
    <row r="5140" spans="1:8" x14ac:dyDescent="0.25">
      <c r="A5140" s="396" t="e">
        <f>"INN."&amp;EIGNIR!$B$3&amp;C5140</f>
        <v>#N/A</v>
      </c>
      <c r="B5140" s="511">
        <f>'Sundurliðun Útlán'!M197</f>
        <v>0</v>
      </c>
      <c r="C5140" s="503" t="s">
        <v>6992</v>
      </c>
      <c r="D5140" s="512"/>
      <c r="F5140" s="547"/>
      <c r="G5140" s="547">
        <f t="shared" si="162"/>
        <v>0</v>
      </c>
      <c r="H5140" s="547">
        <f t="shared" si="163"/>
        <v>0</v>
      </c>
    </row>
    <row r="5141" spans="1:8" x14ac:dyDescent="0.25">
      <c r="A5141" s="396" t="e">
        <f>"INN."&amp;EIGNIR!$B$3&amp;C5141</f>
        <v>#N/A</v>
      </c>
      <c r="B5141" s="511">
        <f>'Sundurliðun Útlán'!M198</f>
        <v>0</v>
      </c>
      <c r="C5141" s="503" t="s">
        <v>6993</v>
      </c>
      <c r="D5141" s="512"/>
      <c r="F5141" s="547"/>
      <c r="G5141" s="547">
        <f t="shared" si="162"/>
        <v>0</v>
      </c>
      <c r="H5141" s="547">
        <f t="shared" si="163"/>
        <v>0</v>
      </c>
    </row>
    <row r="5142" spans="1:8" x14ac:dyDescent="0.25">
      <c r="A5142" s="396" t="e">
        <f>"INN."&amp;EIGNIR!$B$3&amp;C5142</f>
        <v>#N/A</v>
      </c>
      <c r="B5142" s="511">
        <f>'Sundurliðun Útlán'!M199</f>
        <v>0</v>
      </c>
      <c r="C5142" s="503" t="s">
        <v>6994</v>
      </c>
      <c r="D5142" s="512"/>
      <c r="F5142" s="547"/>
      <c r="G5142" s="547">
        <f t="shared" si="162"/>
        <v>0</v>
      </c>
      <c r="H5142" s="547">
        <f t="shared" si="163"/>
        <v>0</v>
      </c>
    </row>
    <row r="5143" spans="1:8" x14ac:dyDescent="0.25">
      <c r="A5143" s="396" t="e">
        <f>"INN."&amp;EIGNIR!$B$3&amp;C5143</f>
        <v>#N/A</v>
      </c>
      <c r="B5143" s="511">
        <f>'Sundurliðun Útlán'!M200</f>
        <v>0</v>
      </c>
      <c r="C5143" s="503" t="s">
        <v>6995</v>
      </c>
      <c r="D5143" s="512"/>
      <c r="F5143" s="547"/>
      <c r="G5143" s="547">
        <f t="shared" si="162"/>
        <v>0</v>
      </c>
      <c r="H5143" s="547">
        <f t="shared" si="163"/>
        <v>0</v>
      </c>
    </row>
    <row r="5144" spans="1:8" x14ac:dyDescent="0.25">
      <c r="A5144" s="396" t="e">
        <f>"INN."&amp;EIGNIR!$B$3&amp;C5144</f>
        <v>#N/A</v>
      </c>
      <c r="B5144" s="511">
        <f>'Sundurliðun Útlán'!M202</f>
        <v>0</v>
      </c>
      <c r="C5144" s="503" t="s">
        <v>6996</v>
      </c>
      <c r="D5144" s="512"/>
      <c r="F5144" s="547"/>
      <c r="G5144" s="547">
        <f t="shared" si="162"/>
        <v>0</v>
      </c>
      <c r="H5144" s="547">
        <f t="shared" si="163"/>
        <v>0</v>
      </c>
    </row>
    <row r="5145" spans="1:8" x14ac:dyDescent="0.25">
      <c r="A5145" s="396" t="e">
        <f>"INN."&amp;EIGNIR!$B$3&amp;C5145</f>
        <v>#N/A</v>
      </c>
      <c r="B5145" s="511">
        <f>'Sundurliðun Útlán'!M205</f>
        <v>0</v>
      </c>
      <c r="C5145" s="503" t="s">
        <v>6997</v>
      </c>
      <c r="D5145" s="512"/>
      <c r="F5145" s="547"/>
      <c r="G5145" s="547">
        <f t="shared" si="162"/>
        <v>0</v>
      </c>
      <c r="H5145" s="547">
        <f t="shared" si="163"/>
        <v>0</v>
      </c>
    </row>
    <row r="5146" spans="1:8" x14ac:dyDescent="0.25">
      <c r="A5146" s="396" t="e">
        <f>"INN."&amp;EIGNIR!$B$3&amp;C5146</f>
        <v>#N/A</v>
      </c>
      <c r="B5146" s="511">
        <f>'Sundurliðun Útlán'!M207</f>
        <v>0</v>
      </c>
      <c r="C5146" s="503" t="s">
        <v>6998</v>
      </c>
      <c r="D5146" s="512"/>
      <c r="F5146" s="547"/>
      <c r="G5146" s="547">
        <f t="shared" si="162"/>
        <v>0</v>
      </c>
      <c r="H5146" s="547">
        <f t="shared" si="163"/>
        <v>0</v>
      </c>
    </row>
    <row r="5147" spans="1:8" x14ac:dyDescent="0.25">
      <c r="A5147" s="396" t="e">
        <f>"INN."&amp;EIGNIR!$B$3&amp;C5147</f>
        <v>#N/A</v>
      </c>
      <c r="B5147" s="511">
        <f>'Sundurliðun Útlán'!M208</f>
        <v>0</v>
      </c>
      <c r="C5147" s="503" t="s">
        <v>6999</v>
      </c>
      <c r="D5147" s="512"/>
      <c r="F5147" s="547"/>
      <c r="G5147" s="547">
        <f t="shared" si="162"/>
        <v>0</v>
      </c>
      <c r="H5147" s="547">
        <f t="shared" si="163"/>
        <v>0</v>
      </c>
    </row>
    <row r="5148" spans="1:8" x14ac:dyDescent="0.25">
      <c r="A5148" s="396" t="e">
        <f>"INN."&amp;EIGNIR!$B$3&amp;C5148</f>
        <v>#N/A</v>
      </c>
      <c r="B5148" s="511">
        <f>'Sundurliðun Útlán'!M210</f>
        <v>0</v>
      </c>
      <c r="C5148" s="503" t="s">
        <v>7000</v>
      </c>
      <c r="D5148" s="512"/>
      <c r="F5148" s="547"/>
      <c r="G5148" s="547">
        <f t="shared" si="162"/>
        <v>0</v>
      </c>
      <c r="H5148" s="547">
        <f t="shared" si="163"/>
        <v>0</v>
      </c>
    </row>
    <row r="5149" spans="1:8" x14ac:dyDescent="0.25">
      <c r="A5149" s="396" t="e">
        <f>"INN."&amp;EIGNIR!$B$3&amp;C5149</f>
        <v>#N/A</v>
      </c>
      <c r="B5149" s="511">
        <f>'Sundurliðun Útlán'!M213</f>
        <v>0</v>
      </c>
      <c r="C5149" s="503" t="s">
        <v>7001</v>
      </c>
      <c r="D5149" s="512"/>
      <c r="F5149" s="547"/>
      <c r="G5149" s="547">
        <f t="shared" si="162"/>
        <v>0</v>
      </c>
      <c r="H5149" s="547">
        <f t="shared" si="163"/>
        <v>0</v>
      </c>
    </row>
    <row r="5150" spans="1:8" x14ac:dyDescent="0.25">
      <c r="A5150" s="396" t="e">
        <f>"INN."&amp;EIGNIR!$B$3&amp;C5150</f>
        <v>#N/A</v>
      </c>
      <c r="B5150" s="511">
        <f>'Sundurliðun Útlán'!M215</f>
        <v>0</v>
      </c>
      <c r="C5150" s="503" t="s">
        <v>7002</v>
      </c>
      <c r="D5150" s="512"/>
      <c r="F5150" s="547"/>
      <c r="G5150" s="547">
        <f t="shared" si="162"/>
        <v>0</v>
      </c>
      <c r="H5150" s="547">
        <f t="shared" si="163"/>
        <v>0</v>
      </c>
    </row>
    <row r="5151" spans="1:8" x14ac:dyDescent="0.25">
      <c r="A5151" s="396" t="e">
        <f>"INN."&amp;EIGNIR!$B$3&amp;C5151</f>
        <v>#N/A</v>
      </c>
      <c r="B5151" s="511">
        <f>'Sundurliðun Útlán'!M216</f>
        <v>0</v>
      </c>
      <c r="C5151" s="503" t="s">
        <v>7003</v>
      </c>
      <c r="D5151" s="512"/>
      <c r="F5151" s="547"/>
      <c r="G5151" s="547">
        <f t="shared" si="162"/>
        <v>0</v>
      </c>
      <c r="H5151" s="547">
        <f t="shared" si="163"/>
        <v>0</v>
      </c>
    </row>
    <row r="5152" spans="1:8" x14ac:dyDescent="0.25">
      <c r="A5152" s="396" t="e">
        <f>"INN."&amp;EIGNIR!$B$3&amp;C5152</f>
        <v>#N/A</v>
      </c>
      <c r="B5152" s="511">
        <f>'Sundurliðun Útlán'!M218</f>
        <v>0</v>
      </c>
      <c r="C5152" s="503" t="s">
        <v>7004</v>
      </c>
      <c r="D5152" s="512"/>
      <c r="F5152" s="547"/>
      <c r="G5152" s="547">
        <f t="shared" si="162"/>
        <v>0</v>
      </c>
      <c r="H5152" s="547">
        <f t="shared" si="163"/>
        <v>0</v>
      </c>
    </row>
    <row r="5153" spans="1:8" x14ac:dyDescent="0.25">
      <c r="A5153" s="396" t="e">
        <f>"INN."&amp;EIGNIR!$B$3&amp;C5153</f>
        <v>#N/A</v>
      </c>
      <c r="B5153" s="511">
        <f>'Sundurliðun Útlán'!M221</f>
        <v>0</v>
      </c>
      <c r="C5153" s="503" t="s">
        <v>7005</v>
      </c>
      <c r="D5153" s="512"/>
      <c r="F5153" s="547"/>
      <c r="G5153" s="547">
        <f t="shared" si="162"/>
        <v>0</v>
      </c>
      <c r="H5153" s="547">
        <f t="shared" si="163"/>
        <v>0</v>
      </c>
    </row>
    <row r="5154" spans="1:8" x14ac:dyDescent="0.25">
      <c r="A5154" s="396" t="e">
        <f>"INN."&amp;EIGNIR!$B$3&amp;C5154</f>
        <v>#N/A</v>
      </c>
      <c r="B5154" s="511">
        <f>'Sundurliðun Útlán'!M223</f>
        <v>0</v>
      </c>
      <c r="C5154" s="503" t="s">
        <v>7006</v>
      </c>
      <c r="D5154" s="512"/>
      <c r="F5154" s="547"/>
      <c r="G5154" s="547">
        <f t="shared" si="162"/>
        <v>0</v>
      </c>
      <c r="H5154" s="547">
        <f t="shared" si="163"/>
        <v>0</v>
      </c>
    </row>
    <row r="5155" spans="1:8" x14ac:dyDescent="0.25">
      <c r="A5155" s="396" t="e">
        <f>"INN."&amp;EIGNIR!$B$3&amp;C5155</f>
        <v>#N/A</v>
      </c>
      <c r="B5155" s="511">
        <f>'Sundurliðun Útlán'!M224</f>
        <v>0</v>
      </c>
      <c r="C5155" s="503" t="s">
        <v>7007</v>
      </c>
      <c r="D5155" s="512"/>
      <c r="F5155" s="547"/>
      <c r="G5155" s="547">
        <f t="shared" si="162"/>
        <v>0</v>
      </c>
      <c r="H5155" s="547">
        <f t="shared" si="163"/>
        <v>0</v>
      </c>
    </row>
    <row r="5156" spans="1:8" x14ac:dyDescent="0.25">
      <c r="A5156" s="396" t="e">
        <f>"INN."&amp;EIGNIR!$B$3&amp;C5156</f>
        <v>#N/A</v>
      </c>
      <c r="B5156" s="511">
        <f>'Sundurliðun Útlán'!M226</f>
        <v>0</v>
      </c>
      <c r="C5156" s="503" t="s">
        <v>7008</v>
      </c>
      <c r="D5156" s="512"/>
      <c r="F5156" s="547"/>
      <c r="G5156" s="547">
        <f t="shared" si="162"/>
        <v>0</v>
      </c>
      <c r="H5156" s="547">
        <f t="shared" si="163"/>
        <v>0</v>
      </c>
    </row>
    <row r="5157" spans="1:8" x14ac:dyDescent="0.25">
      <c r="A5157" s="396" t="e">
        <f>"INN."&amp;EIGNIR!$B$3&amp;C5157</f>
        <v>#N/A</v>
      </c>
      <c r="B5157" s="511">
        <f>'Sundurliðun Útlán'!M228</f>
        <v>0</v>
      </c>
      <c r="C5157" s="503" t="s">
        <v>11833</v>
      </c>
      <c r="D5157" s="512"/>
      <c r="F5157" s="547"/>
      <c r="G5157" s="547">
        <f t="shared" si="162"/>
        <v>0</v>
      </c>
      <c r="H5157" s="547">
        <f t="shared" si="163"/>
        <v>0</v>
      </c>
    </row>
    <row r="5158" spans="1:8" x14ac:dyDescent="0.25">
      <c r="A5158" s="396" t="e">
        <f>"INN."&amp;EIGNIR!$B$3&amp;C5158</f>
        <v>#N/A</v>
      </c>
      <c r="B5158" s="511">
        <f>'Sundurliðun Útlán'!M229</f>
        <v>0</v>
      </c>
      <c r="C5158" s="503" t="s">
        <v>7009</v>
      </c>
      <c r="D5158" s="512"/>
      <c r="F5158" s="547"/>
      <c r="G5158" s="547">
        <f t="shared" si="162"/>
        <v>0</v>
      </c>
      <c r="H5158" s="547">
        <f t="shared" si="163"/>
        <v>0</v>
      </c>
    </row>
    <row r="5159" spans="1:8" x14ac:dyDescent="0.25">
      <c r="A5159" s="396" t="e">
        <f>"INN."&amp;EIGNIR!$B$3&amp;C5159</f>
        <v>#N/A</v>
      </c>
      <c r="B5159" s="511">
        <f>'Sundurliðun Útlán'!M230</f>
        <v>0</v>
      </c>
      <c r="C5159" s="503" t="s">
        <v>11834</v>
      </c>
      <c r="D5159" s="512"/>
      <c r="F5159" s="547"/>
      <c r="G5159" s="547">
        <f t="shared" si="162"/>
        <v>0</v>
      </c>
      <c r="H5159" s="547">
        <f t="shared" si="163"/>
        <v>0</v>
      </c>
    </row>
    <row r="5160" spans="1:8" x14ac:dyDescent="0.25">
      <c r="A5160" s="396" t="e">
        <f>"INN."&amp;EIGNIR!$B$3&amp;C5160</f>
        <v>#N/A</v>
      </c>
      <c r="B5160" s="511">
        <f>'Sundurliðun Útlán'!M231</f>
        <v>0</v>
      </c>
      <c r="C5160" s="503" t="s">
        <v>7010</v>
      </c>
      <c r="D5160" s="512"/>
      <c r="F5160" s="547"/>
      <c r="G5160" s="547">
        <f t="shared" si="162"/>
        <v>0</v>
      </c>
      <c r="H5160" s="547">
        <f t="shared" si="163"/>
        <v>0</v>
      </c>
    </row>
    <row r="5161" spans="1:8" x14ac:dyDescent="0.25">
      <c r="A5161" s="396" t="e">
        <f>"INN."&amp;EIGNIR!$B$3&amp;C5161</f>
        <v>#N/A</v>
      </c>
      <c r="B5161" s="511">
        <f>'Sundurliðun Útlán'!M232</f>
        <v>0</v>
      </c>
      <c r="C5161" s="503" t="s">
        <v>7011</v>
      </c>
      <c r="D5161" s="512"/>
      <c r="F5161" s="547"/>
      <c r="G5161" s="547">
        <f t="shared" si="162"/>
        <v>0</v>
      </c>
      <c r="H5161" s="547">
        <f t="shared" si="163"/>
        <v>0</v>
      </c>
    </row>
    <row r="5162" spans="1:8" x14ac:dyDescent="0.25">
      <c r="A5162" s="396" t="e">
        <f>"INN."&amp;EIGNIR!$B$3&amp;C5162</f>
        <v>#N/A</v>
      </c>
      <c r="B5162" s="511">
        <f>'Sundurliðun Útlán'!M233</f>
        <v>0</v>
      </c>
      <c r="C5162" s="503" t="s">
        <v>7012</v>
      </c>
      <c r="D5162" s="512"/>
      <c r="F5162" s="547"/>
      <c r="G5162" s="547">
        <f t="shared" si="162"/>
        <v>0</v>
      </c>
      <c r="H5162" s="547">
        <f t="shared" si="163"/>
        <v>0</v>
      </c>
    </row>
    <row r="5163" spans="1:8" x14ac:dyDescent="0.25">
      <c r="A5163" s="396" t="e">
        <f>"INN."&amp;EIGNIR!$B$3&amp;C5163</f>
        <v>#N/A</v>
      </c>
      <c r="B5163" s="511">
        <f>'Sundurliðun Útlán'!M234</f>
        <v>0</v>
      </c>
      <c r="C5163" s="503" t="s">
        <v>7013</v>
      </c>
      <c r="D5163" s="512"/>
      <c r="F5163" s="547"/>
      <c r="G5163" s="547">
        <f t="shared" si="162"/>
        <v>0</v>
      </c>
      <c r="H5163" s="547">
        <f t="shared" si="163"/>
        <v>0</v>
      </c>
    </row>
    <row r="5164" spans="1:8" x14ac:dyDescent="0.25">
      <c r="A5164" s="396" t="e">
        <f>"INN."&amp;EIGNIR!$B$3&amp;C5164</f>
        <v>#N/A</v>
      </c>
      <c r="B5164" s="511">
        <f>'Sundurliðun Útlán'!M235</f>
        <v>0</v>
      </c>
      <c r="C5164" s="503" t="s">
        <v>7014</v>
      </c>
      <c r="D5164" s="512"/>
      <c r="F5164" s="547"/>
      <c r="G5164" s="547">
        <f t="shared" si="162"/>
        <v>0</v>
      </c>
      <c r="H5164" s="547">
        <f t="shared" si="163"/>
        <v>0</v>
      </c>
    </row>
    <row r="5165" spans="1:8" x14ac:dyDescent="0.25">
      <c r="A5165" s="396" t="e">
        <f>"INN."&amp;EIGNIR!$B$3&amp;C5165</f>
        <v>#N/A</v>
      </c>
      <c r="B5165" s="511">
        <f>'Sundurliðun Útlán'!M236</f>
        <v>0</v>
      </c>
      <c r="C5165" s="503" t="s">
        <v>7015</v>
      </c>
      <c r="D5165" s="512"/>
      <c r="F5165" s="547"/>
      <c r="G5165" s="547">
        <f t="shared" si="162"/>
        <v>0</v>
      </c>
      <c r="H5165" s="547">
        <f t="shared" si="163"/>
        <v>0</v>
      </c>
    </row>
    <row r="5166" spans="1:8" x14ac:dyDescent="0.25">
      <c r="A5166" s="396" t="e">
        <f>"INN."&amp;EIGNIR!$B$3&amp;C5166</f>
        <v>#N/A</v>
      </c>
      <c r="B5166" s="511">
        <f>'Sundurliðun Útlán'!M237</f>
        <v>0</v>
      </c>
      <c r="C5166" s="503" t="s">
        <v>7016</v>
      </c>
      <c r="D5166" s="512"/>
      <c r="F5166" s="547"/>
      <c r="G5166" s="547">
        <f t="shared" si="162"/>
        <v>0</v>
      </c>
      <c r="H5166" s="547">
        <f t="shared" si="163"/>
        <v>0</v>
      </c>
    </row>
    <row r="5167" spans="1:8" x14ac:dyDescent="0.25">
      <c r="A5167" s="396" t="e">
        <f>"INN."&amp;EIGNIR!$B$3&amp;C5167</f>
        <v>#N/A</v>
      </c>
      <c r="B5167" s="511">
        <f>'Sundurliðun Útlán'!M238</f>
        <v>0</v>
      </c>
      <c r="C5167" s="503" t="s">
        <v>7017</v>
      </c>
      <c r="D5167" s="512"/>
      <c r="F5167" s="547"/>
      <c r="G5167" s="547">
        <f t="shared" si="162"/>
        <v>0</v>
      </c>
      <c r="H5167" s="547">
        <f t="shared" si="163"/>
        <v>0</v>
      </c>
    </row>
    <row r="5168" spans="1:8" x14ac:dyDescent="0.25">
      <c r="A5168" s="396" t="e">
        <f>"INN."&amp;EIGNIR!$B$3&amp;C5168</f>
        <v>#N/A</v>
      </c>
      <c r="B5168" s="511">
        <f>'Sundurliðun Útlán'!M239</f>
        <v>0</v>
      </c>
      <c r="C5168" s="503" t="s">
        <v>7018</v>
      </c>
      <c r="D5168" s="512"/>
      <c r="F5168" s="547"/>
      <c r="G5168" s="547">
        <f t="shared" si="162"/>
        <v>0</v>
      </c>
      <c r="H5168" s="547">
        <f t="shared" si="163"/>
        <v>0</v>
      </c>
    </row>
    <row r="5169" spans="1:8" x14ac:dyDescent="0.25">
      <c r="A5169" s="396" t="e">
        <f>"INN."&amp;EIGNIR!$B$3&amp;C5169</f>
        <v>#N/A</v>
      </c>
      <c r="B5169" s="511">
        <f>'Sundurliðun Útlán'!M240</f>
        <v>0</v>
      </c>
      <c r="C5169" s="503" t="s">
        <v>7019</v>
      </c>
      <c r="D5169" s="512"/>
      <c r="F5169" s="547"/>
      <c r="G5169" s="547">
        <f t="shared" si="162"/>
        <v>0</v>
      </c>
      <c r="H5169" s="547">
        <f t="shared" si="163"/>
        <v>0</v>
      </c>
    </row>
    <row r="5170" spans="1:8" x14ac:dyDescent="0.25">
      <c r="A5170" s="396" t="e">
        <f>"INN."&amp;EIGNIR!$B$3&amp;C5170</f>
        <v>#N/A</v>
      </c>
      <c r="B5170" s="511">
        <f>'Sundurliðun Útlán'!M241</f>
        <v>0</v>
      </c>
      <c r="C5170" s="503" t="s">
        <v>7020</v>
      </c>
      <c r="D5170" s="512"/>
      <c r="F5170" s="547"/>
      <c r="G5170" s="547">
        <f t="shared" si="162"/>
        <v>0</v>
      </c>
      <c r="H5170" s="547">
        <f t="shared" si="163"/>
        <v>0</v>
      </c>
    </row>
    <row r="5171" spans="1:8" x14ac:dyDescent="0.25">
      <c r="A5171" s="396" t="e">
        <f>"INN."&amp;EIGNIR!$B$3&amp;C5171</f>
        <v>#N/A</v>
      </c>
      <c r="B5171" s="511">
        <f>'Sundurliðun Útlán'!M242</f>
        <v>0</v>
      </c>
      <c r="C5171" s="503" t="s">
        <v>7021</v>
      </c>
      <c r="D5171" s="512"/>
      <c r="F5171" s="547"/>
      <c r="G5171" s="547">
        <f t="shared" si="162"/>
        <v>0</v>
      </c>
      <c r="H5171" s="547">
        <f t="shared" si="163"/>
        <v>0</v>
      </c>
    </row>
    <row r="5172" spans="1:8" x14ac:dyDescent="0.25">
      <c r="A5172" s="396" t="e">
        <f>"INN."&amp;EIGNIR!$B$3&amp;C5172</f>
        <v>#N/A</v>
      </c>
      <c r="B5172" s="511">
        <f>'Sundurliðun Útlán'!M243</f>
        <v>0</v>
      </c>
      <c r="C5172" s="503" t="s">
        <v>7022</v>
      </c>
      <c r="D5172" s="512"/>
      <c r="F5172" s="547"/>
      <c r="G5172" s="547">
        <f t="shared" si="162"/>
        <v>0</v>
      </c>
      <c r="H5172" s="547">
        <f t="shared" si="163"/>
        <v>0</v>
      </c>
    </row>
    <row r="5173" spans="1:8" x14ac:dyDescent="0.25">
      <c r="A5173" s="396" t="e">
        <f>"INN."&amp;EIGNIR!$B$3&amp;C5173</f>
        <v>#N/A</v>
      </c>
      <c r="B5173" s="511">
        <f>'Sundurliðun Útlán'!M244</f>
        <v>0</v>
      </c>
      <c r="C5173" s="503" t="s">
        <v>7023</v>
      </c>
      <c r="D5173" s="512"/>
      <c r="F5173" s="547"/>
      <c r="G5173" s="547">
        <f t="shared" si="162"/>
        <v>0</v>
      </c>
      <c r="H5173" s="547">
        <f t="shared" si="163"/>
        <v>0</v>
      </c>
    </row>
    <row r="5174" spans="1:8" x14ac:dyDescent="0.25">
      <c r="A5174" s="396" t="e">
        <f>"INN."&amp;EIGNIR!$B$3&amp;C5174</f>
        <v>#N/A</v>
      </c>
      <c r="B5174" s="511">
        <f>'Sundurliðun Útlán'!M245</f>
        <v>0</v>
      </c>
      <c r="C5174" s="503" t="s">
        <v>7024</v>
      </c>
      <c r="D5174" s="512"/>
      <c r="F5174" s="547"/>
      <c r="G5174" s="547">
        <f t="shared" si="162"/>
        <v>0</v>
      </c>
      <c r="H5174" s="547">
        <f t="shared" si="163"/>
        <v>0</v>
      </c>
    </row>
    <row r="5175" spans="1:8" x14ac:dyDescent="0.25">
      <c r="A5175" s="396" t="e">
        <f>"INN."&amp;EIGNIR!$B$3&amp;C5175</f>
        <v>#N/A</v>
      </c>
      <c r="B5175" s="511">
        <f>'Sundurliðun Útlán'!M246</f>
        <v>0</v>
      </c>
      <c r="C5175" s="503" t="s">
        <v>7025</v>
      </c>
      <c r="D5175" s="512"/>
      <c r="F5175" s="547"/>
      <c r="G5175" s="547">
        <f t="shared" si="162"/>
        <v>0</v>
      </c>
      <c r="H5175" s="547">
        <f t="shared" si="163"/>
        <v>0</v>
      </c>
    </row>
    <row r="5176" spans="1:8" x14ac:dyDescent="0.25">
      <c r="A5176" s="396" t="e">
        <f>"INN."&amp;EIGNIR!$B$3&amp;C5176</f>
        <v>#N/A</v>
      </c>
      <c r="B5176" s="511">
        <f>'Sundurliðun Útlán'!M247</f>
        <v>0</v>
      </c>
      <c r="C5176" s="503" t="s">
        <v>7026</v>
      </c>
      <c r="D5176" s="512"/>
      <c r="F5176" s="547"/>
      <c r="G5176" s="547">
        <f t="shared" si="162"/>
        <v>0</v>
      </c>
      <c r="H5176" s="547">
        <f t="shared" si="163"/>
        <v>0</v>
      </c>
    </row>
    <row r="5177" spans="1:8" x14ac:dyDescent="0.25">
      <c r="A5177" s="396" t="e">
        <f>"INN."&amp;EIGNIR!$B$3&amp;C5177</f>
        <v>#N/A</v>
      </c>
      <c r="B5177" s="511">
        <f>'Sundurliðun Útlán'!M248</f>
        <v>0</v>
      </c>
      <c r="C5177" s="503" t="s">
        <v>7027</v>
      </c>
      <c r="D5177" s="512"/>
      <c r="F5177" s="547"/>
      <c r="G5177" s="547">
        <f t="shared" si="162"/>
        <v>0</v>
      </c>
      <c r="H5177" s="547">
        <f t="shared" si="163"/>
        <v>0</v>
      </c>
    </row>
    <row r="5178" spans="1:8" x14ac:dyDescent="0.25">
      <c r="A5178" s="396" t="e">
        <f>"INN."&amp;EIGNIR!$B$3&amp;C5178</f>
        <v>#N/A</v>
      </c>
      <c r="B5178" s="511">
        <f>'Sundurliðun Útlán'!M249</f>
        <v>0</v>
      </c>
      <c r="C5178" s="503" t="s">
        <v>7028</v>
      </c>
      <c r="D5178" s="512"/>
      <c r="F5178" s="547"/>
      <c r="G5178" s="547">
        <f t="shared" ref="G5178:G5241" si="164">+F5178-B5178</f>
        <v>0</v>
      </c>
      <c r="H5178" s="547">
        <f t="shared" si="163"/>
        <v>0</v>
      </c>
    </row>
    <row r="5179" spans="1:8" x14ac:dyDescent="0.25">
      <c r="A5179" s="396" t="e">
        <f>"INN."&amp;EIGNIR!$B$3&amp;C5179</f>
        <v>#N/A</v>
      </c>
      <c r="B5179" s="511">
        <f>'Sundurliðun Útlán'!M250</f>
        <v>0</v>
      </c>
      <c r="C5179" s="503" t="s">
        <v>7029</v>
      </c>
      <c r="D5179" s="512"/>
      <c r="F5179" s="547"/>
      <c r="G5179" s="547">
        <f t="shared" si="164"/>
        <v>0</v>
      </c>
      <c r="H5179" s="547">
        <f t="shared" ref="H5179:H5242" si="165">+ABS(G5179)</f>
        <v>0</v>
      </c>
    </row>
    <row r="5180" spans="1:8" x14ac:dyDescent="0.25">
      <c r="A5180" s="396" t="e">
        <f>"INN."&amp;EIGNIR!$B$3&amp;C5180</f>
        <v>#N/A</v>
      </c>
      <c r="B5180" s="511">
        <f>'Sundurliðun Útlán'!M251</f>
        <v>0</v>
      </c>
      <c r="C5180" s="503" t="s">
        <v>7030</v>
      </c>
      <c r="D5180" s="512"/>
      <c r="F5180" s="547"/>
      <c r="G5180" s="547">
        <f t="shared" si="164"/>
        <v>0</v>
      </c>
      <c r="H5180" s="547">
        <f t="shared" si="165"/>
        <v>0</v>
      </c>
    </row>
    <row r="5181" spans="1:8" x14ac:dyDescent="0.25">
      <c r="A5181" s="396" t="e">
        <f>"INN."&amp;EIGNIR!$B$3&amp;C5181</f>
        <v>#N/A</v>
      </c>
      <c r="B5181" s="511">
        <f>'Sundurliðun Útlán'!M252</f>
        <v>0</v>
      </c>
      <c r="C5181" s="503" t="s">
        <v>7031</v>
      </c>
      <c r="D5181" s="512"/>
      <c r="F5181" s="547"/>
      <c r="G5181" s="547">
        <f t="shared" si="164"/>
        <v>0</v>
      </c>
      <c r="H5181" s="547">
        <f t="shared" si="165"/>
        <v>0</v>
      </c>
    </row>
    <row r="5182" spans="1:8" x14ac:dyDescent="0.25">
      <c r="A5182" s="396" t="e">
        <f>"INN."&amp;EIGNIR!$B$3&amp;C5182</f>
        <v>#N/A</v>
      </c>
      <c r="B5182" s="511">
        <f>'Sundurliðun Útlán'!M253</f>
        <v>0</v>
      </c>
      <c r="C5182" s="503" t="s">
        <v>7032</v>
      </c>
      <c r="D5182" s="512"/>
      <c r="F5182" s="547"/>
      <c r="G5182" s="547">
        <f t="shared" si="164"/>
        <v>0</v>
      </c>
      <c r="H5182" s="547">
        <f t="shared" si="165"/>
        <v>0</v>
      </c>
    </row>
    <row r="5183" spans="1:8" x14ac:dyDescent="0.25">
      <c r="A5183" s="396" t="e">
        <f>"INN."&amp;EIGNIR!$B$3&amp;C5183</f>
        <v>#N/A</v>
      </c>
      <c r="B5183" s="511">
        <f>'Sundurliðun Útlán'!M254</f>
        <v>0</v>
      </c>
      <c r="C5183" s="503" t="s">
        <v>7033</v>
      </c>
      <c r="D5183" s="512"/>
      <c r="F5183" s="547"/>
      <c r="G5183" s="547">
        <f t="shared" si="164"/>
        <v>0</v>
      </c>
      <c r="H5183" s="547">
        <f t="shared" si="165"/>
        <v>0</v>
      </c>
    </row>
    <row r="5184" spans="1:8" x14ac:dyDescent="0.25">
      <c r="A5184" s="396" t="e">
        <f>"INN."&amp;EIGNIR!$B$3&amp;C5184</f>
        <v>#N/A</v>
      </c>
      <c r="B5184" s="511">
        <f>'Sundurliðun Útlán'!M255</f>
        <v>0</v>
      </c>
      <c r="C5184" s="503" t="s">
        <v>7034</v>
      </c>
      <c r="D5184" s="512"/>
      <c r="F5184" s="547"/>
      <c r="G5184" s="547">
        <f t="shared" si="164"/>
        <v>0</v>
      </c>
      <c r="H5184" s="547">
        <f t="shared" si="165"/>
        <v>0</v>
      </c>
    </row>
    <row r="5185" spans="1:8" x14ac:dyDescent="0.25">
      <c r="A5185" s="396" t="e">
        <f>"INN."&amp;EIGNIR!$B$3&amp;C5185</f>
        <v>#N/A</v>
      </c>
      <c r="B5185" s="511">
        <f>'Sundurliðun Útlán'!M256</f>
        <v>0</v>
      </c>
      <c r="C5185" s="503" t="s">
        <v>7035</v>
      </c>
      <c r="D5185" s="512"/>
      <c r="F5185" s="547"/>
      <c r="G5185" s="547">
        <f t="shared" si="164"/>
        <v>0</v>
      </c>
      <c r="H5185" s="547">
        <f t="shared" si="165"/>
        <v>0</v>
      </c>
    </row>
    <row r="5186" spans="1:8" x14ac:dyDescent="0.25">
      <c r="A5186" s="396" t="e">
        <f>"INN."&amp;EIGNIR!$B$3&amp;C5186</f>
        <v>#N/A</v>
      </c>
      <c r="B5186" s="511">
        <f>'Sundurliðun Útlán'!M257</f>
        <v>0</v>
      </c>
      <c r="C5186" s="503" t="s">
        <v>7036</v>
      </c>
      <c r="D5186" s="512"/>
      <c r="F5186" s="547"/>
      <c r="G5186" s="547">
        <f t="shared" si="164"/>
        <v>0</v>
      </c>
      <c r="H5186" s="547">
        <f t="shared" si="165"/>
        <v>0</v>
      </c>
    </row>
    <row r="5187" spans="1:8" x14ac:dyDescent="0.25">
      <c r="A5187" s="396" t="e">
        <f>"INN."&amp;EIGNIR!$B$3&amp;C5187</f>
        <v>#N/A</v>
      </c>
      <c r="B5187" s="511">
        <f>'Sundurliðun Útlán'!M258</f>
        <v>0</v>
      </c>
      <c r="C5187" s="503" t="s">
        <v>7037</v>
      </c>
      <c r="D5187" s="512"/>
      <c r="F5187" s="547"/>
      <c r="G5187" s="547">
        <f t="shared" si="164"/>
        <v>0</v>
      </c>
      <c r="H5187" s="547">
        <f t="shared" si="165"/>
        <v>0</v>
      </c>
    </row>
    <row r="5188" spans="1:8" x14ac:dyDescent="0.25">
      <c r="A5188" s="396" t="e">
        <f>"INN."&amp;EIGNIR!$B$3&amp;C5188</f>
        <v>#N/A</v>
      </c>
      <c r="B5188" s="511">
        <f>'Sundurliðun Útlán'!M259</f>
        <v>0</v>
      </c>
      <c r="C5188" s="503" t="s">
        <v>7038</v>
      </c>
      <c r="D5188" s="512"/>
      <c r="F5188" s="547"/>
      <c r="G5188" s="547">
        <f t="shared" si="164"/>
        <v>0</v>
      </c>
      <c r="H5188" s="547">
        <f t="shared" si="165"/>
        <v>0</v>
      </c>
    </row>
    <row r="5189" spans="1:8" x14ac:dyDescent="0.25">
      <c r="A5189" s="396" t="e">
        <f>"INN."&amp;EIGNIR!$B$3&amp;C5189</f>
        <v>#N/A</v>
      </c>
      <c r="B5189" s="511">
        <f>'Sundurliðun Útlán'!M260</f>
        <v>0</v>
      </c>
      <c r="C5189" s="503" t="s">
        <v>7039</v>
      </c>
      <c r="D5189" s="512"/>
      <c r="F5189" s="547"/>
      <c r="G5189" s="547">
        <f t="shared" si="164"/>
        <v>0</v>
      </c>
      <c r="H5189" s="547">
        <f t="shared" si="165"/>
        <v>0</v>
      </c>
    </row>
    <row r="5190" spans="1:8" x14ac:dyDescent="0.25">
      <c r="A5190" s="396" t="e">
        <f>"INN."&amp;EIGNIR!$B$3&amp;C5190</f>
        <v>#N/A</v>
      </c>
      <c r="B5190" s="511">
        <f>'Sundurliðun Útlán'!M261</f>
        <v>0</v>
      </c>
      <c r="C5190" s="503" t="s">
        <v>7040</v>
      </c>
      <c r="D5190" s="512"/>
      <c r="F5190" s="547"/>
      <c r="G5190" s="547">
        <f t="shared" si="164"/>
        <v>0</v>
      </c>
      <c r="H5190" s="547">
        <f t="shared" si="165"/>
        <v>0</v>
      </c>
    </row>
    <row r="5191" spans="1:8" x14ac:dyDescent="0.25">
      <c r="A5191" s="396" t="e">
        <f>"INN."&amp;EIGNIR!$B$3&amp;C5191</f>
        <v>#N/A</v>
      </c>
      <c r="B5191" s="511">
        <f>'Sundurliðun Útlán'!M262</f>
        <v>0</v>
      </c>
      <c r="C5191" s="503" t="s">
        <v>7041</v>
      </c>
      <c r="D5191" s="512"/>
      <c r="F5191" s="547"/>
      <c r="G5191" s="547">
        <f t="shared" si="164"/>
        <v>0</v>
      </c>
      <c r="H5191" s="547">
        <f t="shared" si="165"/>
        <v>0</v>
      </c>
    </row>
    <row r="5192" spans="1:8" x14ac:dyDescent="0.25">
      <c r="A5192" s="396" t="e">
        <f>"INN."&amp;EIGNIR!$B$3&amp;C5192</f>
        <v>#N/A</v>
      </c>
      <c r="B5192" s="511">
        <f>'Sundurliðun Útlán'!M263</f>
        <v>0</v>
      </c>
      <c r="C5192" s="503" t="s">
        <v>7042</v>
      </c>
      <c r="D5192" s="512"/>
      <c r="F5192" s="547"/>
      <c r="G5192" s="547">
        <f t="shared" si="164"/>
        <v>0</v>
      </c>
      <c r="H5192" s="547">
        <f t="shared" si="165"/>
        <v>0</v>
      </c>
    </row>
    <row r="5193" spans="1:8" x14ac:dyDescent="0.25">
      <c r="A5193" s="396" t="e">
        <f>"INN."&amp;EIGNIR!$B$3&amp;C5193</f>
        <v>#N/A</v>
      </c>
      <c r="B5193" s="511">
        <f>'Sundurliðun Útlán'!M264</f>
        <v>0</v>
      </c>
      <c r="C5193" s="503" t="s">
        <v>7043</v>
      </c>
      <c r="D5193" s="512"/>
      <c r="F5193" s="547"/>
      <c r="G5193" s="547">
        <f t="shared" si="164"/>
        <v>0</v>
      </c>
      <c r="H5193" s="547">
        <f t="shared" si="165"/>
        <v>0</v>
      </c>
    </row>
    <row r="5194" spans="1:8" x14ac:dyDescent="0.25">
      <c r="A5194" s="396" t="e">
        <f>"INN."&amp;EIGNIR!$B$3&amp;C5194</f>
        <v>#N/A</v>
      </c>
      <c r="B5194" s="511">
        <f>'Sundurliðun Útlán'!M265</f>
        <v>0</v>
      </c>
      <c r="C5194" s="503" t="s">
        <v>7044</v>
      </c>
      <c r="D5194" s="512"/>
      <c r="F5194" s="547"/>
      <c r="G5194" s="547">
        <f t="shared" si="164"/>
        <v>0</v>
      </c>
      <c r="H5194" s="547">
        <f t="shared" si="165"/>
        <v>0</v>
      </c>
    </row>
    <row r="5195" spans="1:8" x14ac:dyDescent="0.25">
      <c r="A5195" s="396" t="e">
        <f>"INN."&amp;EIGNIR!$B$3&amp;C5195</f>
        <v>#N/A</v>
      </c>
      <c r="B5195" s="511">
        <f>'Sundurliðun Útlán'!M267</f>
        <v>0</v>
      </c>
      <c r="C5195" s="503" t="s">
        <v>7045</v>
      </c>
      <c r="D5195" s="512"/>
      <c r="F5195" s="547"/>
      <c r="G5195" s="547">
        <f t="shared" si="164"/>
        <v>0</v>
      </c>
      <c r="H5195" s="547">
        <f t="shared" si="165"/>
        <v>0</v>
      </c>
    </row>
    <row r="5196" spans="1:8" x14ac:dyDescent="0.25">
      <c r="A5196" s="396" t="e">
        <f>"INN."&amp;EIGNIR!$B$3&amp;C5196</f>
        <v>#N/A</v>
      </c>
      <c r="B5196" s="511">
        <f>'Sundurliðun Útlán'!M270</f>
        <v>0</v>
      </c>
      <c r="C5196" s="503" t="s">
        <v>7046</v>
      </c>
      <c r="D5196" s="512"/>
      <c r="F5196" s="547"/>
      <c r="G5196" s="547">
        <f t="shared" si="164"/>
        <v>0</v>
      </c>
      <c r="H5196" s="547">
        <f t="shared" si="165"/>
        <v>0</v>
      </c>
    </row>
    <row r="5197" spans="1:8" x14ac:dyDescent="0.25">
      <c r="A5197" s="396" t="e">
        <f>"INN."&amp;EIGNIR!$B$3&amp;C5197</f>
        <v>#N/A</v>
      </c>
      <c r="B5197" s="511">
        <f>'Sundurliðun Útlán'!M272</f>
        <v>0</v>
      </c>
      <c r="C5197" s="503" t="s">
        <v>7047</v>
      </c>
      <c r="D5197" s="512"/>
      <c r="F5197" s="547"/>
      <c r="G5197" s="547">
        <f t="shared" si="164"/>
        <v>0</v>
      </c>
      <c r="H5197" s="547">
        <f t="shared" si="165"/>
        <v>0</v>
      </c>
    </row>
    <row r="5198" spans="1:8" x14ac:dyDescent="0.25">
      <c r="A5198" s="396" t="e">
        <f>"INN."&amp;EIGNIR!$B$3&amp;C5198</f>
        <v>#N/A</v>
      </c>
      <c r="B5198" s="511">
        <f>'Sundurliðun Útlán'!M273</f>
        <v>0</v>
      </c>
      <c r="C5198" s="503" t="s">
        <v>7048</v>
      </c>
      <c r="D5198" s="512"/>
      <c r="F5198" s="547"/>
      <c r="G5198" s="547">
        <f t="shared" si="164"/>
        <v>0</v>
      </c>
      <c r="H5198" s="547">
        <f t="shared" si="165"/>
        <v>0</v>
      </c>
    </row>
    <row r="5199" spans="1:8" x14ac:dyDescent="0.25">
      <c r="A5199" s="396" t="e">
        <f>"INN."&amp;EIGNIR!$B$3&amp;C5199</f>
        <v>#N/A</v>
      </c>
      <c r="B5199" s="511">
        <f>'Sundurliðun Útlán'!M275</f>
        <v>0</v>
      </c>
      <c r="C5199" s="503" t="s">
        <v>7049</v>
      </c>
      <c r="D5199" s="512"/>
      <c r="F5199" s="547"/>
      <c r="G5199" s="547">
        <f t="shared" si="164"/>
        <v>0</v>
      </c>
      <c r="H5199" s="547">
        <f t="shared" si="165"/>
        <v>0</v>
      </c>
    </row>
    <row r="5200" spans="1:8" x14ac:dyDescent="0.25">
      <c r="A5200" s="396" t="e">
        <f>"INN."&amp;EIGNIR!$B$3&amp;C5200</f>
        <v>#N/A</v>
      </c>
      <c r="B5200" s="511">
        <f>'Sundurliðun Útlán'!M278</f>
        <v>0</v>
      </c>
      <c r="C5200" s="503" t="s">
        <v>7050</v>
      </c>
      <c r="D5200" s="512"/>
      <c r="F5200" s="547"/>
      <c r="G5200" s="547">
        <f t="shared" si="164"/>
        <v>0</v>
      </c>
      <c r="H5200" s="547">
        <f t="shared" si="165"/>
        <v>0</v>
      </c>
    </row>
    <row r="5201" spans="1:8" x14ac:dyDescent="0.25">
      <c r="A5201" s="396" t="e">
        <f>"INN."&amp;EIGNIR!$B$3&amp;C5201</f>
        <v>#N/A</v>
      </c>
      <c r="B5201" s="511">
        <f>'Sundurliðun Útlán'!M280</f>
        <v>0</v>
      </c>
      <c r="C5201" s="503" t="s">
        <v>7051</v>
      </c>
      <c r="D5201" s="512"/>
      <c r="F5201" s="547"/>
      <c r="G5201" s="547">
        <f t="shared" si="164"/>
        <v>0</v>
      </c>
      <c r="H5201" s="547">
        <f t="shared" si="165"/>
        <v>0</v>
      </c>
    </row>
    <row r="5202" spans="1:8" x14ac:dyDescent="0.25">
      <c r="A5202" s="396" t="e">
        <f>"INN."&amp;EIGNIR!$B$3&amp;C5202</f>
        <v>#N/A</v>
      </c>
      <c r="B5202" s="511">
        <f>'Sundurliðun Útlán'!M281</f>
        <v>0</v>
      </c>
      <c r="C5202" s="503" t="s">
        <v>7052</v>
      </c>
      <c r="D5202" s="512"/>
      <c r="F5202" s="547"/>
      <c r="G5202" s="547">
        <f t="shared" si="164"/>
        <v>0</v>
      </c>
      <c r="H5202" s="547">
        <f t="shared" si="165"/>
        <v>0</v>
      </c>
    </row>
    <row r="5203" spans="1:8" x14ac:dyDescent="0.25">
      <c r="A5203" s="396" t="e">
        <f>"INN."&amp;EIGNIR!$B$3&amp;C5203</f>
        <v>#N/A</v>
      </c>
      <c r="B5203" s="511">
        <f>'Sundurliðun Útlán'!M283</f>
        <v>0</v>
      </c>
      <c r="C5203" s="503" t="s">
        <v>7053</v>
      </c>
      <c r="D5203" s="512"/>
      <c r="F5203" s="547"/>
      <c r="G5203" s="547">
        <f t="shared" si="164"/>
        <v>0</v>
      </c>
      <c r="H5203" s="547">
        <f t="shared" si="165"/>
        <v>0</v>
      </c>
    </row>
    <row r="5204" spans="1:8" x14ac:dyDescent="0.25">
      <c r="A5204" s="396" t="e">
        <f>"INN."&amp;EIGNIR!$B$3&amp;C5204</f>
        <v>#N/A</v>
      </c>
      <c r="B5204" s="511">
        <f>'Sundurliðun Útlán'!M286</f>
        <v>0</v>
      </c>
      <c r="C5204" s="503" t="s">
        <v>7054</v>
      </c>
      <c r="D5204" s="512"/>
      <c r="F5204" s="547"/>
      <c r="G5204" s="547">
        <f t="shared" si="164"/>
        <v>0</v>
      </c>
      <c r="H5204" s="547">
        <f t="shared" si="165"/>
        <v>0</v>
      </c>
    </row>
    <row r="5205" spans="1:8" x14ac:dyDescent="0.25">
      <c r="A5205" s="396" t="e">
        <f>"INN."&amp;EIGNIR!$B$3&amp;C5205</f>
        <v>#N/A</v>
      </c>
      <c r="B5205" s="511">
        <f>'Sundurliðun Útlán'!M288</f>
        <v>0</v>
      </c>
      <c r="C5205" s="503" t="s">
        <v>7055</v>
      </c>
      <c r="D5205" s="512"/>
      <c r="F5205" s="547"/>
      <c r="G5205" s="547">
        <f t="shared" si="164"/>
        <v>0</v>
      </c>
      <c r="H5205" s="547">
        <f t="shared" si="165"/>
        <v>0</v>
      </c>
    </row>
    <row r="5206" spans="1:8" x14ac:dyDescent="0.25">
      <c r="A5206" s="396" t="e">
        <f>"INN."&amp;EIGNIR!$B$3&amp;C5206</f>
        <v>#N/A</v>
      </c>
      <c r="B5206" s="511">
        <f>'Sundurliðun Útlán'!M289</f>
        <v>0</v>
      </c>
      <c r="C5206" s="503" t="s">
        <v>7056</v>
      </c>
      <c r="D5206" s="512"/>
      <c r="F5206" s="547"/>
      <c r="G5206" s="547">
        <f t="shared" si="164"/>
        <v>0</v>
      </c>
      <c r="H5206" s="547">
        <f t="shared" si="165"/>
        <v>0</v>
      </c>
    </row>
    <row r="5207" spans="1:8" x14ac:dyDescent="0.25">
      <c r="A5207" s="396" t="e">
        <f>"INN."&amp;EIGNIR!$B$3&amp;C5207</f>
        <v>#N/A</v>
      </c>
      <c r="B5207" s="511">
        <f>'Sundurliðun Útlán'!M291</f>
        <v>0</v>
      </c>
      <c r="C5207" s="503" t="s">
        <v>7057</v>
      </c>
      <c r="D5207" s="512"/>
      <c r="F5207" s="547"/>
      <c r="G5207" s="547">
        <f t="shared" si="164"/>
        <v>0</v>
      </c>
      <c r="H5207" s="547">
        <f t="shared" si="165"/>
        <v>0</v>
      </c>
    </row>
    <row r="5208" spans="1:8" x14ac:dyDescent="0.25">
      <c r="A5208" s="396" t="e">
        <f>"INN."&amp;EIGNIR!$B$3&amp;C5208</f>
        <v>#N/A</v>
      </c>
      <c r="B5208" s="511">
        <f>'Sundurliðun Útlán'!M293</f>
        <v>0</v>
      </c>
      <c r="C5208" s="503" t="s">
        <v>11846</v>
      </c>
      <c r="D5208" s="512"/>
      <c r="F5208" s="547"/>
      <c r="G5208" s="547">
        <f t="shared" si="164"/>
        <v>0</v>
      </c>
      <c r="H5208" s="547">
        <f t="shared" si="165"/>
        <v>0</v>
      </c>
    </row>
    <row r="5209" spans="1:8" x14ac:dyDescent="0.25">
      <c r="A5209" s="396" t="e">
        <f>"INN."&amp;EIGNIR!$B$3&amp;C5209</f>
        <v>#N/A</v>
      </c>
      <c r="B5209" s="511">
        <f>'Sundurliðun Útlán'!M294</f>
        <v>0</v>
      </c>
      <c r="C5209" s="503" t="s">
        <v>7058</v>
      </c>
      <c r="D5209" s="512"/>
      <c r="F5209" s="547"/>
      <c r="G5209" s="547">
        <f t="shared" si="164"/>
        <v>0</v>
      </c>
      <c r="H5209" s="547">
        <f t="shared" si="165"/>
        <v>0</v>
      </c>
    </row>
    <row r="5210" spans="1:8" x14ac:dyDescent="0.25">
      <c r="A5210" s="396" t="e">
        <f>"INN."&amp;EIGNIR!$B$3&amp;C5210</f>
        <v>#N/A</v>
      </c>
      <c r="B5210" s="511">
        <f>'Sundurliðun Útlán'!M295</f>
        <v>0</v>
      </c>
      <c r="C5210" s="503" t="s">
        <v>7059</v>
      </c>
      <c r="D5210" s="512"/>
      <c r="F5210" s="547"/>
      <c r="G5210" s="547">
        <f t="shared" si="164"/>
        <v>0</v>
      </c>
      <c r="H5210" s="547">
        <f t="shared" si="165"/>
        <v>0</v>
      </c>
    </row>
    <row r="5211" spans="1:8" x14ac:dyDescent="0.25">
      <c r="A5211" s="396" t="e">
        <f>"INN."&amp;EIGNIR!$B$3&amp;C5211</f>
        <v>#N/A</v>
      </c>
      <c r="B5211" s="511">
        <f>'Sundurliðun Útlán'!M296</f>
        <v>0</v>
      </c>
      <c r="C5211" s="503" t="s">
        <v>7060</v>
      </c>
      <c r="D5211" s="512"/>
      <c r="F5211" s="547"/>
      <c r="G5211" s="547">
        <f t="shared" si="164"/>
        <v>0</v>
      </c>
      <c r="H5211" s="547">
        <f t="shared" si="165"/>
        <v>0</v>
      </c>
    </row>
    <row r="5212" spans="1:8" x14ac:dyDescent="0.25">
      <c r="A5212" s="396" t="e">
        <f>"INN."&amp;EIGNIR!$B$3&amp;C5212</f>
        <v>#N/A</v>
      </c>
      <c r="B5212" s="511">
        <f>'Sundurliðun Útlán'!N5</f>
        <v>0</v>
      </c>
      <c r="C5212" s="503" t="s">
        <v>7061</v>
      </c>
      <c r="D5212" s="512" t="s">
        <v>7062</v>
      </c>
      <c r="F5212" s="547"/>
      <c r="G5212" s="547">
        <f t="shared" si="164"/>
        <v>0</v>
      </c>
      <c r="H5212" s="547">
        <f t="shared" si="165"/>
        <v>0</v>
      </c>
    </row>
    <row r="5213" spans="1:8" x14ac:dyDescent="0.25">
      <c r="A5213" s="396" t="e">
        <f>"INN."&amp;EIGNIR!$B$3&amp;C5213</f>
        <v>#N/A</v>
      </c>
      <c r="B5213" s="511">
        <f>'Sundurliðun Útlán'!N6</f>
        <v>0</v>
      </c>
      <c r="C5213" s="503" t="s">
        <v>7063</v>
      </c>
      <c r="D5213" s="512"/>
      <c r="F5213" s="547"/>
      <c r="G5213" s="547">
        <f t="shared" si="164"/>
        <v>0</v>
      </c>
      <c r="H5213" s="547">
        <f t="shared" si="165"/>
        <v>0</v>
      </c>
    </row>
    <row r="5214" spans="1:8" x14ac:dyDescent="0.25">
      <c r="A5214" s="396" t="e">
        <f>"INN."&amp;EIGNIR!$B$3&amp;C5214</f>
        <v>#N/A</v>
      </c>
      <c r="B5214" s="511">
        <f>'Sundurliðun Útlán'!N7</f>
        <v>0</v>
      </c>
      <c r="C5214" s="503" t="s">
        <v>7064</v>
      </c>
      <c r="D5214" s="512"/>
      <c r="F5214" s="547"/>
      <c r="G5214" s="547">
        <f t="shared" si="164"/>
        <v>0</v>
      </c>
      <c r="H5214" s="547">
        <f t="shared" si="165"/>
        <v>0</v>
      </c>
    </row>
    <row r="5215" spans="1:8" x14ac:dyDescent="0.25">
      <c r="A5215" s="396" t="e">
        <f>"INN."&amp;EIGNIR!$B$3&amp;C5215</f>
        <v>#N/A</v>
      </c>
      <c r="B5215" s="511">
        <f>'Sundurliðun Útlán'!N8</f>
        <v>0</v>
      </c>
      <c r="C5215" s="503" t="s">
        <v>7065</v>
      </c>
      <c r="D5215" s="512"/>
      <c r="F5215" s="547"/>
      <c r="G5215" s="547">
        <f t="shared" si="164"/>
        <v>0</v>
      </c>
      <c r="H5215" s="547">
        <f t="shared" si="165"/>
        <v>0</v>
      </c>
    </row>
    <row r="5216" spans="1:8" x14ac:dyDescent="0.25">
      <c r="A5216" s="396" t="e">
        <f>"INN."&amp;EIGNIR!$B$3&amp;C5216</f>
        <v>#N/A</v>
      </c>
      <c r="B5216" s="511">
        <f>'Sundurliðun Útlán'!N9</f>
        <v>0</v>
      </c>
      <c r="C5216" s="503" t="s">
        <v>7066</v>
      </c>
      <c r="D5216" s="512"/>
      <c r="F5216" s="547"/>
      <c r="G5216" s="547">
        <f t="shared" si="164"/>
        <v>0</v>
      </c>
      <c r="H5216" s="547">
        <f t="shared" si="165"/>
        <v>0</v>
      </c>
    </row>
    <row r="5217" spans="1:8" x14ac:dyDescent="0.25">
      <c r="A5217" s="396" t="e">
        <f>"INN."&amp;EIGNIR!$B$3&amp;C5217</f>
        <v>#N/A</v>
      </c>
      <c r="B5217" s="511">
        <f>'Sundurliðun Útlán'!N10</f>
        <v>0</v>
      </c>
      <c r="C5217" s="503" t="s">
        <v>7067</v>
      </c>
      <c r="D5217" s="512"/>
      <c r="F5217" s="547"/>
      <c r="G5217" s="547">
        <f t="shared" si="164"/>
        <v>0</v>
      </c>
      <c r="H5217" s="547">
        <f t="shared" si="165"/>
        <v>0</v>
      </c>
    </row>
    <row r="5218" spans="1:8" x14ac:dyDescent="0.25">
      <c r="A5218" s="396" t="e">
        <f>"INN."&amp;EIGNIR!$B$3&amp;C5218</f>
        <v>#N/A</v>
      </c>
      <c r="B5218" s="511">
        <f>'Sundurliðun Útlán'!N11</f>
        <v>0</v>
      </c>
      <c r="C5218" s="503" t="s">
        <v>7068</v>
      </c>
      <c r="D5218" s="512"/>
      <c r="F5218" s="547"/>
      <c r="G5218" s="547">
        <f t="shared" si="164"/>
        <v>0</v>
      </c>
      <c r="H5218" s="547">
        <f t="shared" si="165"/>
        <v>0</v>
      </c>
    </row>
    <row r="5219" spans="1:8" x14ac:dyDescent="0.25">
      <c r="A5219" s="396" t="e">
        <f>"INN."&amp;EIGNIR!$B$3&amp;C5219</f>
        <v>#N/A</v>
      </c>
      <c r="B5219" s="511">
        <f>'Sundurliðun Útlán'!N12</f>
        <v>0</v>
      </c>
      <c r="C5219" s="503" t="s">
        <v>7069</v>
      </c>
      <c r="D5219" s="512"/>
      <c r="F5219" s="547"/>
      <c r="G5219" s="547">
        <f t="shared" si="164"/>
        <v>0</v>
      </c>
      <c r="H5219" s="547">
        <f t="shared" si="165"/>
        <v>0</v>
      </c>
    </row>
    <row r="5220" spans="1:8" x14ac:dyDescent="0.25">
      <c r="A5220" s="396" t="e">
        <f>"INN."&amp;EIGNIR!$B$3&amp;C5220</f>
        <v>#N/A</v>
      </c>
      <c r="B5220" s="511">
        <f>'Sundurliðun Útlán'!N26</f>
        <v>0</v>
      </c>
      <c r="C5220" s="503" t="s">
        <v>7070</v>
      </c>
      <c r="D5220" s="512"/>
      <c r="F5220" s="547"/>
      <c r="G5220" s="547">
        <f t="shared" si="164"/>
        <v>0</v>
      </c>
      <c r="H5220" s="547">
        <f t="shared" si="165"/>
        <v>0</v>
      </c>
    </row>
    <row r="5221" spans="1:8" x14ac:dyDescent="0.25">
      <c r="A5221" s="396" t="e">
        <f>"INN."&amp;EIGNIR!$B$3&amp;C5221</f>
        <v>#N/A</v>
      </c>
      <c r="B5221" s="511">
        <f>'Sundurliðun Útlán'!N27</f>
        <v>0</v>
      </c>
      <c r="C5221" s="503" t="s">
        <v>7071</v>
      </c>
      <c r="D5221" s="512"/>
      <c r="F5221" s="547"/>
      <c r="G5221" s="547">
        <f t="shared" si="164"/>
        <v>0</v>
      </c>
      <c r="H5221" s="547">
        <f t="shared" si="165"/>
        <v>0</v>
      </c>
    </row>
    <row r="5222" spans="1:8" x14ac:dyDescent="0.25">
      <c r="A5222" s="396" t="e">
        <f>"INN."&amp;EIGNIR!$B$3&amp;C5222</f>
        <v>#N/A</v>
      </c>
      <c r="B5222" s="511">
        <f>'Sundurliðun Útlán'!N28</f>
        <v>0</v>
      </c>
      <c r="C5222" s="503" t="s">
        <v>7072</v>
      </c>
      <c r="D5222" s="512"/>
      <c r="F5222" s="547"/>
      <c r="G5222" s="547">
        <f t="shared" si="164"/>
        <v>0</v>
      </c>
      <c r="H5222" s="547">
        <f t="shared" si="165"/>
        <v>0</v>
      </c>
    </row>
    <row r="5223" spans="1:8" x14ac:dyDescent="0.25">
      <c r="A5223" s="396" t="e">
        <f>"INN."&amp;EIGNIR!$B$3&amp;C5223</f>
        <v>#N/A</v>
      </c>
      <c r="B5223" s="511">
        <f>'Sundurliðun Útlán'!N29</f>
        <v>0</v>
      </c>
      <c r="C5223" s="503" t="s">
        <v>7073</v>
      </c>
      <c r="D5223" s="512"/>
      <c r="F5223" s="547"/>
      <c r="G5223" s="547">
        <f t="shared" si="164"/>
        <v>0</v>
      </c>
      <c r="H5223" s="547">
        <f t="shared" si="165"/>
        <v>0</v>
      </c>
    </row>
    <row r="5224" spans="1:8" x14ac:dyDescent="0.25">
      <c r="A5224" s="396" t="e">
        <f>"INN."&amp;EIGNIR!$B$3&amp;C5224</f>
        <v>#N/A</v>
      </c>
      <c r="B5224" s="511">
        <f>'Sundurliðun Útlán'!N30</f>
        <v>0</v>
      </c>
      <c r="C5224" s="503" t="s">
        <v>7074</v>
      </c>
      <c r="D5224" s="512"/>
      <c r="F5224" s="547"/>
      <c r="G5224" s="547">
        <f t="shared" si="164"/>
        <v>0</v>
      </c>
      <c r="H5224" s="547">
        <f t="shared" si="165"/>
        <v>0</v>
      </c>
    </row>
    <row r="5225" spans="1:8" x14ac:dyDescent="0.25">
      <c r="A5225" s="396" t="e">
        <f>"INN."&amp;EIGNIR!$B$3&amp;C5225</f>
        <v>#N/A</v>
      </c>
      <c r="B5225" s="511">
        <f>'Sundurliðun Útlán'!N31</f>
        <v>0</v>
      </c>
      <c r="C5225" s="503" t="s">
        <v>7075</v>
      </c>
      <c r="D5225" s="512"/>
      <c r="F5225" s="547"/>
      <c r="G5225" s="547">
        <f t="shared" si="164"/>
        <v>0</v>
      </c>
      <c r="H5225" s="547">
        <f t="shared" si="165"/>
        <v>0</v>
      </c>
    </row>
    <row r="5226" spans="1:8" x14ac:dyDescent="0.25">
      <c r="A5226" s="396" t="e">
        <f>"INN."&amp;EIGNIR!$B$3&amp;C5226</f>
        <v>#N/A</v>
      </c>
      <c r="B5226" s="511">
        <f>'Sundurliðun Útlán'!N32</f>
        <v>0</v>
      </c>
      <c r="C5226" s="503" t="s">
        <v>7076</v>
      </c>
      <c r="D5226" s="512"/>
      <c r="F5226" s="547"/>
      <c r="G5226" s="547">
        <f t="shared" si="164"/>
        <v>0</v>
      </c>
      <c r="H5226" s="547">
        <f t="shared" si="165"/>
        <v>0</v>
      </c>
    </row>
    <row r="5227" spans="1:8" x14ac:dyDescent="0.25">
      <c r="A5227" s="396" t="e">
        <f>"INN."&amp;EIGNIR!$B$3&amp;C5227</f>
        <v>#N/A</v>
      </c>
      <c r="B5227" s="511">
        <f>'Sundurliðun Útlán'!N33</f>
        <v>0</v>
      </c>
      <c r="C5227" s="503" t="s">
        <v>7077</v>
      </c>
      <c r="D5227" s="512"/>
      <c r="F5227" s="547"/>
      <c r="G5227" s="547">
        <f t="shared" si="164"/>
        <v>0</v>
      </c>
      <c r="H5227" s="547">
        <f t="shared" si="165"/>
        <v>0</v>
      </c>
    </row>
    <row r="5228" spans="1:8" x14ac:dyDescent="0.25">
      <c r="A5228" s="396" t="e">
        <f>"INN."&amp;EIGNIR!$B$3&amp;C5228</f>
        <v>#N/A</v>
      </c>
      <c r="B5228" s="511">
        <f>'Sundurliðun Útlán'!N34</f>
        <v>0</v>
      </c>
      <c r="C5228" s="503" t="s">
        <v>7078</v>
      </c>
      <c r="D5228" s="512"/>
      <c r="F5228" s="547"/>
      <c r="G5228" s="547">
        <f t="shared" si="164"/>
        <v>0</v>
      </c>
      <c r="H5228" s="547">
        <f t="shared" si="165"/>
        <v>0</v>
      </c>
    </row>
    <row r="5229" spans="1:8" x14ac:dyDescent="0.25">
      <c r="A5229" s="396" t="e">
        <f>"INN."&amp;EIGNIR!$B$3&amp;C5229</f>
        <v>#N/A</v>
      </c>
      <c r="B5229" s="511">
        <f>'Sundurliðun Útlán'!N35</f>
        <v>0</v>
      </c>
      <c r="C5229" s="503" t="s">
        <v>7079</v>
      </c>
      <c r="D5229" s="512"/>
      <c r="F5229" s="547"/>
      <c r="G5229" s="547">
        <f t="shared" si="164"/>
        <v>0</v>
      </c>
      <c r="H5229" s="547">
        <f t="shared" si="165"/>
        <v>0</v>
      </c>
    </row>
    <row r="5230" spans="1:8" x14ac:dyDescent="0.25">
      <c r="A5230" s="396" t="e">
        <f>"INN."&amp;EIGNIR!$B$3&amp;C5230</f>
        <v>#N/A</v>
      </c>
      <c r="B5230" s="511">
        <f>'Sundurliðun Útlán'!N36</f>
        <v>0</v>
      </c>
      <c r="C5230" s="503" t="s">
        <v>7080</v>
      </c>
      <c r="D5230" s="512"/>
      <c r="F5230" s="547"/>
      <c r="G5230" s="547">
        <f t="shared" si="164"/>
        <v>0</v>
      </c>
      <c r="H5230" s="547">
        <f t="shared" si="165"/>
        <v>0</v>
      </c>
    </row>
    <row r="5231" spans="1:8" x14ac:dyDescent="0.25">
      <c r="A5231" s="396" t="e">
        <f>"INN."&amp;EIGNIR!$B$3&amp;C5231</f>
        <v>#N/A</v>
      </c>
      <c r="B5231" s="511">
        <f>'Sundurliðun Útlán'!N37</f>
        <v>0</v>
      </c>
      <c r="C5231" s="503" t="s">
        <v>7081</v>
      </c>
      <c r="D5231" s="512"/>
      <c r="F5231" s="547"/>
      <c r="G5231" s="547">
        <f t="shared" si="164"/>
        <v>0</v>
      </c>
      <c r="H5231" s="547">
        <f t="shared" si="165"/>
        <v>0</v>
      </c>
    </row>
    <row r="5232" spans="1:8" x14ac:dyDescent="0.25">
      <c r="A5232" s="396" t="e">
        <f>"INN."&amp;EIGNIR!$B$3&amp;C5232</f>
        <v>#N/A</v>
      </c>
      <c r="B5232" s="511">
        <f>'Sundurliðun Útlán'!N38</f>
        <v>0</v>
      </c>
      <c r="C5232" s="503" t="s">
        <v>7082</v>
      </c>
      <c r="D5232" s="512"/>
      <c r="F5232" s="547"/>
      <c r="G5232" s="547">
        <f t="shared" si="164"/>
        <v>0</v>
      </c>
      <c r="H5232" s="547">
        <f t="shared" si="165"/>
        <v>0</v>
      </c>
    </row>
    <row r="5233" spans="1:8" x14ac:dyDescent="0.25">
      <c r="A5233" s="396" t="e">
        <f>"INN."&amp;EIGNIR!$B$3&amp;C5233</f>
        <v>#N/A</v>
      </c>
      <c r="B5233" s="511">
        <f>'Sundurliðun Útlán'!N39</f>
        <v>0</v>
      </c>
      <c r="C5233" s="503" t="s">
        <v>7083</v>
      </c>
      <c r="D5233" s="512"/>
      <c r="F5233" s="547"/>
      <c r="G5233" s="547">
        <f t="shared" si="164"/>
        <v>0</v>
      </c>
      <c r="H5233" s="547">
        <f t="shared" si="165"/>
        <v>0</v>
      </c>
    </row>
    <row r="5234" spans="1:8" x14ac:dyDescent="0.25">
      <c r="A5234" s="396" t="e">
        <f>"INN."&amp;EIGNIR!$B$3&amp;C5234</f>
        <v>#N/A</v>
      </c>
      <c r="B5234" s="511">
        <f>'Sundurliðun Útlán'!N40</f>
        <v>0</v>
      </c>
      <c r="C5234" s="503" t="s">
        <v>7084</v>
      </c>
      <c r="D5234" s="512"/>
      <c r="F5234" s="547"/>
      <c r="G5234" s="547">
        <f t="shared" si="164"/>
        <v>0</v>
      </c>
      <c r="H5234" s="547">
        <f t="shared" si="165"/>
        <v>0</v>
      </c>
    </row>
    <row r="5235" spans="1:8" x14ac:dyDescent="0.25">
      <c r="A5235" s="396" t="e">
        <f>"INN."&amp;EIGNIR!$B$3&amp;C5235</f>
        <v>#N/A</v>
      </c>
      <c r="B5235" s="511">
        <f>'Sundurliðun Útlán'!N41</f>
        <v>0</v>
      </c>
      <c r="C5235" s="503" t="s">
        <v>7085</v>
      </c>
      <c r="D5235" s="512"/>
      <c r="F5235" s="547"/>
      <c r="G5235" s="547">
        <f t="shared" si="164"/>
        <v>0</v>
      </c>
      <c r="H5235" s="547">
        <f t="shared" si="165"/>
        <v>0</v>
      </c>
    </row>
    <row r="5236" spans="1:8" x14ac:dyDescent="0.25">
      <c r="A5236" s="396" t="e">
        <f>"INN."&amp;EIGNIR!$B$3&amp;C5236</f>
        <v>#N/A</v>
      </c>
      <c r="B5236" s="511">
        <f>'Sundurliðun Útlán'!N42</f>
        <v>0</v>
      </c>
      <c r="C5236" s="503" t="s">
        <v>7086</v>
      </c>
      <c r="D5236" s="512"/>
      <c r="F5236" s="547"/>
      <c r="G5236" s="547">
        <f t="shared" si="164"/>
        <v>0</v>
      </c>
      <c r="H5236" s="547">
        <f t="shared" si="165"/>
        <v>0</v>
      </c>
    </row>
    <row r="5237" spans="1:8" x14ac:dyDescent="0.25">
      <c r="A5237" s="396" t="e">
        <f>"INN."&amp;EIGNIR!$B$3&amp;C5237</f>
        <v>#N/A</v>
      </c>
      <c r="B5237" s="511">
        <f>'Sundurliðun Útlán'!N43</f>
        <v>0</v>
      </c>
      <c r="C5237" s="503" t="s">
        <v>7087</v>
      </c>
      <c r="D5237" s="512"/>
      <c r="F5237" s="547"/>
      <c r="G5237" s="547">
        <f t="shared" si="164"/>
        <v>0</v>
      </c>
      <c r="H5237" s="547">
        <f t="shared" si="165"/>
        <v>0</v>
      </c>
    </row>
    <row r="5238" spans="1:8" x14ac:dyDescent="0.25">
      <c r="A5238" s="396" t="e">
        <f>"INN."&amp;EIGNIR!$B$3&amp;C5238</f>
        <v>#N/A</v>
      </c>
      <c r="B5238" s="511">
        <f>'Sundurliðun Útlán'!N57</f>
        <v>0</v>
      </c>
      <c r="C5238" s="503" t="s">
        <v>7088</v>
      </c>
      <c r="D5238" s="512"/>
      <c r="F5238" s="547"/>
      <c r="G5238" s="547">
        <f t="shared" si="164"/>
        <v>0</v>
      </c>
      <c r="H5238" s="547">
        <f t="shared" si="165"/>
        <v>0</v>
      </c>
    </row>
    <row r="5239" spans="1:8" x14ac:dyDescent="0.25">
      <c r="A5239" s="396" t="e">
        <f>"INN."&amp;EIGNIR!$B$3&amp;C5239</f>
        <v>#N/A</v>
      </c>
      <c r="B5239" s="511">
        <f>'Sundurliðun Útlán'!N58</f>
        <v>0</v>
      </c>
      <c r="C5239" s="503" t="s">
        <v>7089</v>
      </c>
      <c r="D5239" s="512"/>
      <c r="F5239" s="547"/>
      <c r="G5239" s="547">
        <f t="shared" si="164"/>
        <v>0</v>
      </c>
      <c r="H5239" s="547">
        <f t="shared" si="165"/>
        <v>0</v>
      </c>
    </row>
    <row r="5240" spans="1:8" x14ac:dyDescent="0.25">
      <c r="A5240" s="396" t="e">
        <f>"INN."&amp;EIGNIR!$B$3&amp;C5240</f>
        <v>#N/A</v>
      </c>
      <c r="B5240" s="511">
        <f>'Sundurliðun Útlán'!N59</f>
        <v>0</v>
      </c>
      <c r="C5240" s="503" t="s">
        <v>7090</v>
      </c>
      <c r="D5240" s="512"/>
      <c r="F5240" s="547"/>
      <c r="G5240" s="547">
        <f t="shared" si="164"/>
        <v>0</v>
      </c>
      <c r="H5240" s="547">
        <f t="shared" si="165"/>
        <v>0</v>
      </c>
    </row>
    <row r="5241" spans="1:8" x14ac:dyDescent="0.25">
      <c r="A5241" s="396" t="e">
        <f>"INN."&amp;EIGNIR!$B$3&amp;C5241</f>
        <v>#N/A</v>
      </c>
      <c r="B5241" s="511">
        <f>'Sundurliðun Útlán'!N60</f>
        <v>0</v>
      </c>
      <c r="C5241" s="503" t="s">
        <v>7091</v>
      </c>
      <c r="D5241" s="512"/>
      <c r="F5241" s="547"/>
      <c r="G5241" s="547">
        <f t="shared" si="164"/>
        <v>0</v>
      </c>
      <c r="H5241" s="547">
        <f t="shared" si="165"/>
        <v>0</v>
      </c>
    </row>
    <row r="5242" spans="1:8" x14ac:dyDescent="0.25">
      <c r="A5242" s="396" t="e">
        <f>"INN."&amp;EIGNIR!$B$3&amp;C5242</f>
        <v>#N/A</v>
      </c>
      <c r="B5242" s="511">
        <f>'Sundurliðun Útlán'!N61</f>
        <v>0</v>
      </c>
      <c r="C5242" s="503" t="s">
        <v>7092</v>
      </c>
      <c r="D5242" s="512"/>
      <c r="F5242" s="547"/>
      <c r="G5242" s="547">
        <f t="shared" ref="G5242:G5305" si="166">+F5242-B5242</f>
        <v>0</v>
      </c>
      <c r="H5242" s="547">
        <f t="shared" si="165"/>
        <v>0</v>
      </c>
    </row>
    <row r="5243" spans="1:8" x14ac:dyDescent="0.25">
      <c r="A5243" s="396" t="e">
        <f>"INN."&amp;EIGNIR!$B$3&amp;C5243</f>
        <v>#N/A</v>
      </c>
      <c r="B5243" s="511">
        <f>'Sundurliðun Útlán'!N62</f>
        <v>0</v>
      </c>
      <c r="C5243" s="503" t="s">
        <v>7093</v>
      </c>
      <c r="D5243" s="512"/>
      <c r="F5243" s="547"/>
      <c r="G5243" s="547">
        <f t="shared" si="166"/>
        <v>0</v>
      </c>
      <c r="H5243" s="547">
        <f t="shared" ref="H5243:H5306" si="167">+ABS(G5243)</f>
        <v>0</v>
      </c>
    </row>
    <row r="5244" spans="1:8" x14ac:dyDescent="0.25">
      <c r="A5244" s="396" t="e">
        <f>"INN."&amp;EIGNIR!$B$3&amp;C5244</f>
        <v>#N/A</v>
      </c>
      <c r="B5244" s="511">
        <f>'Sundurliðun Útlán'!N63</f>
        <v>0</v>
      </c>
      <c r="C5244" s="503" t="s">
        <v>7094</v>
      </c>
      <c r="D5244" s="512"/>
      <c r="F5244" s="547"/>
      <c r="G5244" s="547">
        <f t="shared" si="166"/>
        <v>0</v>
      </c>
      <c r="H5244" s="547">
        <f t="shared" si="167"/>
        <v>0</v>
      </c>
    </row>
    <row r="5245" spans="1:8" x14ac:dyDescent="0.25">
      <c r="A5245" s="396" t="e">
        <f>"INN."&amp;EIGNIR!$B$3&amp;C5245</f>
        <v>#N/A</v>
      </c>
      <c r="B5245" s="511">
        <f>'Sundurliðun Útlán'!N64</f>
        <v>0</v>
      </c>
      <c r="C5245" s="503" t="s">
        <v>7095</v>
      </c>
      <c r="D5245" s="512"/>
      <c r="F5245" s="547"/>
      <c r="G5245" s="547">
        <f t="shared" si="166"/>
        <v>0</v>
      </c>
      <c r="H5245" s="547">
        <f t="shared" si="167"/>
        <v>0</v>
      </c>
    </row>
    <row r="5246" spans="1:8" x14ac:dyDescent="0.25">
      <c r="A5246" s="396" t="e">
        <f>"INN."&amp;EIGNIR!$B$3&amp;C5246</f>
        <v>#N/A</v>
      </c>
      <c r="B5246" s="511">
        <f>'Sundurliðun Útlán'!N65</f>
        <v>0</v>
      </c>
      <c r="C5246" s="503" t="s">
        <v>7096</v>
      </c>
      <c r="D5246" s="512"/>
      <c r="F5246" s="547"/>
      <c r="G5246" s="547">
        <f t="shared" si="166"/>
        <v>0</v>
      </c>
      <c r="H5246" s="547">
        <f t="shared" si="167"/>
        <v>0</v>
      </c>
    </row>
    <row r="5247" spans="1:8" x14ac:dyDescent="0.25">
      <c r="A5247" s="396" t="e">
        <f>"INN."&amp;EIGNIR!$B$3&amp;C5247</f>
        <v>#N/A</v>
      </c>
      <c r="B5247" s="511">
        <f>'Sundurliðun Útlán'!N66</f>
        <v>0</v>
      </c>
      <c r="C5247" s="503" t="s">
        <v>7097</v>
      </c>
      <c r="D5247" s="512"/>
      <c r="F5247" s="547"/>
      <c r="G5247" s="547">
        <f t="shared" si="166"/>
        <v>0</v>
      </c>
      <c r="H5247" s="547">
        <f t="shared" si="167"/>
        <v>0</v>
      </c>
    </row>
    <row r="5248" spans="1:8" x14ac:dyDescent="0.25">
      <c r="A5248" s="396" t="e">
        <f>"INN."&amp;EIGNIR!$B$3&amp;C5248</f>
        <v>#N/A</v>
      </c>
      <c r="B5248" s="511">
        <f>'Sundurliðun Útlán'!N67</f>
        <v>0</v>
      </c>
      <c r="C5248" s="503" t="s">
        <v>7098</v>
      </c>
      <c r="D5248" s="512"/>
      <c r="F5248" s="547"/>
      <c r="G5248" s="547">
        <f t="shared" si="166"/>
        <v>0</v>
      </c>
      <c r="H5248" s="547">
        <f t="shared" si="167"/>
        <v>0</v>
      </c>
    </row>
    <row r="5249" spans="1:8" x14ac:dyDescent="0.25">
      <c r="A5249" s="396" t="e">
        <f>"INN."&amp;EIGNIR!$B$3&amp;C5249</f>
        <v>#N/A</v>
      </c>
      <c r="B5249" s="511">
        <f>'Sundurliðun Útlán'!N68</f>
        <v>0</v>
      </c>
      <c r="C5249" s="503" t="s">
        <v>7099</v>
      </c>
      <c r="D5249" s="512"/>
      <c r="F5249" s="547"/>
      <c r="G5249" s="547">
        <f t="shared" si="166"/>
        <v>0</v>
      </c>
      <c r="H5249" s="547">
        <f t="shared" si="167"/>
        <v>0</v>
      </c>
    </row>
    <row r="5250" spans="1:8" x14ac:dyDescent="0.25">
      <c r="A5250" s="396" t="e">
        <f>"INN."&amp;EIGNIR!$B$3&amp;C5250</f>
        <v>#N/A</v>
      </c>
      <c r="B5250" s="511">
        <f>'Sundurliðun Útlán'!N69</f>
        <v>0</v>
      </c>
      <c r="C5250" s="503" t="s">
        <v>7100</v>
      </c>
      <c r="D5250" s="512"/>
      <c r="F5250" s="547"/>
      <c r="G5250" s="547">
        <f t="shared" si="166"/>
        <v>0</v>
      </c>
      <c r="H5250" s="547">
        <f t="shared" si="167"/>
        <v>0</v>
      </c>
    </row>
    <row r="5251" spans="1:8" x14ac:dyDescent="0.25">
      <c r="A5251" s="396" t="e">
        <f>"INN."&amp;EIGNIR!$B$3&amp;C5251</f>
        <v>#N/A</v>
      </c>
      <c r="B5251" s="511">
        <f>'Sundurliðun Útlán'!N70</f>
        <v>0</v>
      </c>
      <c r="C5251" s="503" t="s">
        <v>7101</v>
      </c>
      <c r="D5251" s="512"/>
      <c r="F5251" s="547"/>
      <c r="G5251" s="547">
        <f t="shared" si="166"/>
        <v>0</v>
      </c>
      <c r="H5251" s="547">
        <f t="shared" si="167"/>
        <v>0</v>
      </c>
    </row>
    <row r="5252" spans="1:8" x14ac:dyDescent="0.25">
      <c r="A5252" s="396" t="e">
        <f>"INN."&amp;EIGNIR!$B$3&amp;C5252</f>
        <v>#N/A</v>
      </c>
      <c r="B5252" s="511">
        <f>'Sundurliðun Útlán'!N71</f>
        <v>0</v>
      </c>
      <c r="C5252" s="503" t="s">
        <v>7102</v>
      </c>
      <c r="D5252" s="512"/>
      <c r="F5252" s="547"/>
      <c r="G5252" s="547">
        <f t="shared" si="166"/>
        <v>0</v>
      </c>
      <c r="H5252" s="547">
        <f t="shared" si="167"/>
        <v>0</v>
      </c>
    </row>
    <row r="5253" spans="1:8" x14ac:dyDescent="0.25">
      <c r="A5253" s="396" t="e">
        <f>"INN."&amp;EIGNIR!$B$3&amp;C5253</f>
        <v>#N/A</v>
      </c>
      <c r="B5253" s="511">
        <f>'Sundurliðun Útlán'!N72</f>
        <v>0</v>
      </c>
      <c r="C5253" s="503" t="s">
        <v>7103</v>
      </c>
      <c r="D5253" s="512"/>
      <c r="F5253" s="547"/>
      <c r="G5253" s="547">
        <f t="shared" si="166"/>
        <v>0</v>
      </c>
      <c r="H5253" s="547">
        <f t="shared" si="167"/>
        <v>0</v>
      </c>
    </row>
    <row r="5254" spans="1:8" x14ac:dyDescent="0.25">
      <c r="A5254" s="396" t="e">
        <f>"INN."&amp;EIGNIR!$B$3&amp;C5254</f>
        <v>#N/A</v>
      </c>
      <c r="B5254" s="511">
        <f>'Sundurliðun Útlán'!N73</f>
        <v>0</v>
      </c>
      <c r="C5254" s="503" t="s">
        <v>7104</v>
      </c>
      <c r="D5254" s="512"/>
      <c r="F5254" s="547"/>
      <c r="G5254" s="547">
        <f t="shared" si="166"/>
        <v>0</v>
      </c>
      <c r="H5254" s="547">
        <f t="shared" si="167"/>
        <v>0</v>
      </c>
    </row>
    <row r="5255" spans="1:8" x14ac:dyDescent="0.25">
      <c r="A5255" s="396" t="e">
        <f>"INN."&amp;EIGNIR!$B$3&amp;C5255</f>
        <v>#N/A</v>
      </c>
      <c r="B5255" s="511">
        <f>'Sundurliðun Útlán'!N74</f>
        <v>0</v>
      </c>
      <c r="C5255" s="503" t="s">
        <v>7105</v>
      </c>
      <c r="D5255" s="512"/>
      <c r="F5255" s="547"/>
      <c r="G5255" s="547">
        <f t="shared" si="166"/>
        <v>0</v>
      </c>
      <c r="H5255" s="547">
        <f t="shared" si="167"/>
        <v>0</v>
      </c>
    </row>
    <row r="5256" spans="1:8" x14ac:dyDescent="0.25">
      <c r="A5256" s="396" t="e">
        <f>"INN."&amp;EIGNIR!$B$3&amp;C5256</f>
        <v>#N/A</v>
      </c>
      <c r="B5256" s="511">
        <f>'Sundurliðun Útlán'!N88</f>
        <v>0</v>
      </c>
      <c r="C5256" s="503" t="s">
        <v>7106</v>
      </c>
      <c r="D5256" s="512"/>
      <c r="F5256" s="547"/>
      <c r="G5256" s="547">
        <f t="shared" si="166"/>
        <v>0</v>
      </c>
      <c r="H5256" s="547">
        <f t="shared" si="167"/>
        <v>0</v>
      </c>
    </row>
    <row r="5257" spans="1:8" x14ac:dyDescent="0.25">
      <c r="A5257" s="396" t="e">
        <f>"INN."&amp;EIGNIR!$B$3&amp;C5257</f>
        <v>#N/A</v>
      </c>
      <c r="B5257" s="511">
        <f>'Sundurliðun Útlán'!N89</f>
        <v>0</v>
      </c>
      <c r="C5257" s="503" t="s">
        <v>7107</v>
      </c>
      <c r="D5257" s="512"/>
      <c r="F5257" s="547"/>
      <c r="G5257" s="547">
        <f t="shared" si="166"/>
        <v>0</v>
      </c>
      <c r="H5257" s="547">
        <f t="shared" si="167"/>
        <v>0</v>
      </c>
    </row>
    <row r="5258" spans="1:8" x14ac:dyDescent="0.25">
      <c r="A5258" s="396" t="e">
        <f>"INN."&amp;EIGNIR!$B$3&amp;C5258</f>
        <v>#N/A</v>
      </c>
      <c r="B5258" s="511">
        <f>'Sundurliðun Útlán'!N90</f>
        <v>0</v>
      </c>
      <c r="C5258" s="503" t="s">
        <v>7108</v>
      </c>
      <c r="D5258" s="512"/>
      <c r="F5258" s="547"/>
      <c r="G5258" s="547">
        <f t="shared" si="166"/>
        <v>0</v>
      </c>
      <c r="H5258" s="547">
        <f t="shared" si="167"/>
        <v>0</v>
      </c>
    </row>
    <row r="5259" spans="1:8" x14ac:dyDescent="0.25">
      <c r="A5259" s="396" t="e">
        <f>"INN."&amp;EIGNIR!$B$3&amp;C5259</f>
        <v>#N/A</v>
      </c>
      <c r="B5259" s="511">
        <f>'Sundurliðun Útlán'!N91</f>
        <v>0</v>
      </c>
      <c r="C5259" s="503" t="s">
        <v>7109</v>
      </c>
      <c r="D5259" s="512"/>
      <c r="F5259" s="547"/>
      <c r="G5259" s="547">
        <f t="shared" si="166"/>
        <v>0</v>
      </c>
      <c r="H5259" s="547">
        <f t="shared" si="167"/>
        <v>0</v>
      </c>
    </row>
    <row r="5260" spans="1:8" x14ac:dyDescent="0.25">
      <c r="A5260" s="396" t="e">
        <f>"INN."&amp;EIGNIR!$B$3&amp;C5260</f>
        <v>#N/A</v>
      </c>
      <c r="B5260" s="511">
        <f>'Sundurliðun Útlán'!N92</f>
        <v>0</v>
      </c>
      <c r="C5260" s="503" t="s">
        <v>7110</v>
      </c>
      <c r="D5260" s="512"/>
      <c r="F5260" s="547"/>
      <c r="G5260" s="547">
        <f t="shared" si="166"/>
        <v>0</v>
      </c>
      <c r="H5260" s="547">
        <f t="shared" si="167"/>
        <v>0</v>
      </c>
    </row>
    <row r="5261" spans="1:8" x14ac:dyDescent="0.25">
      <c r="A5261" s="396" t="e">
        <f>"INN."&amp;EIGNIR!$B$3&amp;C5261</f>
        <v>#N/A</v>
      </c>
      <c r="B5261" s="511">
        <f>'Sundurliðun Útlán'!N93</f>
        <v>0</v>
      </c>
      <c r="C5261" s="503" t="s">
        <v>7111</v>
      </c>
      <c r="D5261" s="512"/>
      <c r="F5261" s="547"/>
      <c r="G5261" s="547">
        <f t="shared" si="166"/>
        <v>0</v>
      </c>
      <c r="H5261" s="547">
        <f t="shared" si="167"/>
        <v>0</v>
      </c>
    </row>
    <row r="5262" spans="1:8" x14ac:dyDescent="0.25">
      <c r="A5262" s="396" t="e">
        <f>"INN."&amp;EIGNIR!$B$3&amp;C5262</f>
        <v>#N/A</v>
      </c>
      <c r="B5262" s="511">
        <f>'Sundurliðun Útlán'!N94</f>
        <v>0</v>
      </c>
      <c r="C5262" s="503" t="s">
        <v>7112</v>
      </c>
      <c r="D5262" s="512"/>
      <c r="F5262" s="547"/>
      <c r="G5262" s="547">
        <f t="shared" si="166"/>
        <v>0</v>
      </c>
      <c r="H5262" s="547">
        <f t="shared" si="167"/>
        <v>0</v>
      </c>
    </row>
    <row r="5263" spans="1:8" x14ac:dyDescent="0.25">
      <c r="A5263" s="396" t="e">
        <f>"INN."&amp;EIGNIR!$B$3&amp;C5263</f>
        <v>#N/A</v>
      </c>
      <c r="B5263" s="511">
        <f>'Sundurliðun Útlán'!N95</f>
        <v>0</v>
      </c>
      <c r="C5263" s="503" t="s">
        <v>7113</v>
      </c>
      <c r="D5263" s="512"/>
      <c r="F5263" s="547"/>
      <c r="G5263" s="547">
        <f t="shared" si="166"/>
        <v>0</v>
      </c>
      <c r="H5263" s="547">
        <f t="shared" si="167"/>
        <v>0</v>
      </c>
    </row>
    <row r="5264" spans="1:8" x14ac:dyDescent="0.25">
      <c r="A5264" s="396" t="e">
        <f>"INN."&amp;EIGNIR!$B$3&amp;C5264</f>
        <v>#N/A</v>
      </c>
      <c r="B5264" s="511">
        <f>'Sundurliðun Útlán'!N96</f>
        <v>0</v>
      </c>
      <c r="C5264" s="503" t="s">
        <v>7114</v>
      </c>
      <c r="D5264" s="512"/>
      <c r="F5264" s="547"/>
      <c r="G5264" s="547">
        <f t="shared" si="166"/>
        <v>0</v>
      </c>
      <c r="H5264" s="547">
        <f t="shared" si="167"/>
        <v>0</v>
      </c>
    </row>
    <row r="5265" spans="1:8" x14ac:dyDescent="0.25">
      <c r="A5265" s="396" t="e">
        <f>"INN."&amp;EIGNIR!$B$3&amp;C5265</f>
        <v>#N/A</v>
      </c>
      <c r="B5265" s="511">
        <f>'Sundurliðun Útlán'!N97</f>
        <v>0</v>
      </c>
      <c r="C5265" s="503" t="s">
        <v>7115</v>
      </c>
      <c r="D5265" s="512"/>
      <c r="F5265" s="547"/>
      <c r="G5265" s="547">
        <f t="shared" si="166"/>
        <v>0</v>
      </c>
      <c r="H5265" s="547">
        <f t="shared" si="167"/>
        <v>0</v>
      </c>
    </row>
    <row r="5266" spans="1:8" x14ac:dyDescent="0.25">
      <c r="A5266" s="396" t="e">
        <f>"INN."&amp;EIGNIR!$B$3&amp;C5266</f>
        <v>#N/A</v>
      </c>
      <c r="B5266" s="511">
        <f>'Sundurliðun Útlán'!N98</f>
        <v>0</v>
      </c>
      <c r="C5266" s="503" t="s">
        <v>7116</v>
      </c>
      <c r="D5266" s="512"/>
      <c r="F5266" s="547"/>
      <c r="G5266" s="547">
        <f t="shared" si="166"/>
        <v>0</v>
      </c>
      <c r="H5266" s="547">
        <f t="shared" si="167"/>
        <v>0</v>
      </c>
    </row>
    <row r="5267" spans="1:8" x14ac:dyDescent="0.25">
      <c r="A5267" s="396" t="e">
        <f>"INN."&amp;EIGNIR!$B$3&amp;C5267</f>
        <v>#N/A</v>
      </c>
      <c r="B5267" s="511">
        <f>'Sundurliðun Útlán'!N99</f>
        <v>0</v>
      </c>
      <c r="C5267" s="503" t="s">
        <v>7117</v>
      </c>
      <c r="D5267" s="512"/>
      <c r="F5267" s="547"/>
      <c r="G5267" s="547">
        <f t="shared" si="166"/>
        <v>0</v>
      </c>
      <c r="H5267" s="547">
        <f t="shared" si="167"/>
        <v>0</v>
      </c>
    </row>
    <row r="5268" spans="1:8" x14ac:dyDescent="0.25">
      <c r="A5268" s="396" t="e">
        <f>"INN."&amp;EIGNIR!$B$3&amp;C5268</f>
        <v>#N/A</v>
      </c>
      <c r="B5268" s="511">
        <f>'Sundurliðun Útlán'!N100</f>
        <v>0</v>
      </c>
      <c r="C5268" s="503" t="s">
        <v>7118</v>
      </c>
      <c r="D5268" s="512"/>
      <c r="F5268" s="547"/>
      <c r="G5268" s="547">
        <f t="shared" si="166"/>
        <v>0</v>
      </c>
      <c r="H5268" s="547">
        <f t="shared" si="167"/>
        <v>0</v>
      </c>
    </row>
    <row r="5269" spans="1:8" x14ac:dyDescent="0.25">
      <c r="A5269" s="396" t="e">
        <f>"INN."&amp;EIGNIR!$B$3&amp;C5269</f>
        <v>#N/A</v>
      </c>
      <c r="B5269" s="511">
        <f>'Sundurliðun Útlán'!N101</f>
        <v>0</v>
      </c>
      <c r="C5269" s="503" t="s">
        <v>7119</v>
      </c>
      <c r="D5269" s="512"/>
      <c r="F5269" s="547"/>
      <c r="G5269" s="547">
        <f t="shared" si="166"/>
        <v>0</v>
      </c>
      <c r="H5269" s="547">
        <f t="shared" si="167"/>
        <v>0</v>
      </c>
    </row>
    <row r="5270" spans="1:8" x14ac:dyDescent="0.25">
      <c r="A5270" s="396" t="e">
        <f>"INN."&amp;EIGNIR!$B$3&amp;C5270</f>
        <v>#N/A</v>
      </c>
      <c r="B5270" s="511">
        <f>'Sundurliðun Útlán'!N102</f>
        <v>0</v>
      </c>
      <c r="C5270" s="503" t="s">
        <v>7120</v>
      </c>
      <c r="D5270" s="512"/>
      <c r="F5270" s="547"/>
      <c r="G5270" s="547">
        <f t="shared" si="166"/>
        <v>0</v>
      </c>
      <c r="H5270" s="547">
        <f t="shared" si="167"/>
        <v>0</v>
      </c>
    </row>
    <row r="5271" spans="1:8" x14ac:dyDescent="0.25">
      <c r="A5271" s="396" t="e">
        <f>"INN."&amp;EIGNIR!$B$3&amp;C5271</f>
        <v>#N/A</v>
      </c>
      <c r="B5271" s="511">
        <f>'Sundurliðun Útlán'!N103</f>
        <v>0</v>
      </c>
      <c r="C5271" s="503" t="s">
        <v>7121</v>
      </c>
      <c r="D5271" s="512"/>
      <c r="F5271" s="547"/>
      <c r="G5271" s="547">
        <f t="shared" si="166"/>
        <v>0</v>
      </c>
      <c r="H5271" s="547">
        <f t="shared" si="167"/>
        <v>0</v>
      </c>
    </row>
    <row r="5272" spans="1:8" x14ac:dyDescent="0.25">
      <c r="A5272" s="396" t="e">
        <f>"INN."&amp;EIGNIR!$B$3&amp;C5272</f>
        <v>#N/A</v>
      </c>
      <c r="B5272" s="511">
        <f>'Sundurliðun Útlán'!N136</f>
        <v>0</v>
      </c>
      <c r="C5272" s="503" t="s">
        <v>7122</v>
      </c>
      <c r="D5272" s="512"/>
      <c r="F5272" s="547"/>
      <c r="G5272" s="547">
        <f t="shared" si="166"/>
        <v>0</v>
      </c>
      <c r="H5272" s="547">
        <f t="shared" si="167"/>
        <v>0</v>
      </c>
    </row>
    <row r="5273" spans="1:8" x14ac:dyDescent="0.25">
      <c r="A5273" s="396" t="e">
        <f>"INN."&amp;EIGNIR!$B$3&amp;C5273</f>
        <v>#N/A</v>
      </c>
      <c r="B5273" s="511">
        <f>'Sundurliðun Útlán'!N137</f>
        <v>0</v>
      </c>
      <c r="C5273" s="503" t="s">
        <v>7123</v>
      </c>
      <c r="D5273" s="512"/>
      <c r="F5273" s="547"/>
      <c r="G5273" s="547">
        <f t="shared" si="166"/>
        <v>0</v>
      </c>
      <c r="H5273" s="547">
        <f t="shared" si="167"/>
        <v>0</v>
      </c>
    </row>
    <row r="5274" spans="1:8" x14ac:dyDescent="0.25">
      <c r="A5274" s="396" t="e">
        <f>"INN."&amp;EIGNIR!$B$3&amp;C5274</f>
        <v>#N/A</v>
      </c>
      <c r="B5274" s="511">
        <f>'Sundurliðun Útlán'!N151</f>
        <v>0</v>
      </c>
      <c r="C5274" s="503" t="s">
        <v>7124</v>
      </c>
      <c r="D5274" s="512"/>
      <c r="F5274" s="547"/>
      <c r="G5274" s="547">
        <f t="shared" si="166"/>
        <v>0</v>
      </c>
      <c r="H5274" s="547">
        <f t="shared" si="167"/>
        <v>0</v>
      </c>
    </row>
    <row r="5275" spans="1:8" x14ac:dyDescent="0.25">
      <c r="A5275" s="396" t="e">
        <f>"INN."&amp;EIGNIR!$B$3&amp;C5275</f>
        <v>#N/A</v>
      </c>
      <c r="B5275" s="511">
        <f>'Sundurliðun Útlán'!N152</f>
        <v>0</v>
      </c>
      <c r="C5275" s="503" t="s">
        <v>7125</v>
      </c>
      <c r="D5275" s="512"/>
      <c r="F5275" s="547"/>
      <c r="G5275" s="547">
        <f t="shared" si="166"/>
        <v>0</v>
      </c>
      <c r="H5275" s="547">
        <f t="shared" si="167"/>
        <v>0</v>
      </c>
    </row>
    <row r="5276" spans="1:8" x14ac:dyDescent="0.25">
      <c r="A5276" s="396" t="e">
        <f>"INN."&amp;EIGNIR!$B$3&amp;C5276</f>
        <v>#N/A</v>
      </c>
      <c r="B5276" s="511">
        <f>'Sundurliðun Útlán'!N153</f>
        <v>0</v>
      </c>
      <c r="C5276" s="503" t="s">
        <v>7126</v>
      </c>
      <c r="D5276" s="512"/>
      <c r="F5276" s="547"/>
      <c r="G5276" s="547">
        <f t="shared" si="166"/>
        <v>0</v>
      </c>
      <c r="H5276" s="547">
        <f t="shared" si="167"/>
        <v>0</v>
      </c>
    </row>
    <row r="5277" spans="1:8" x14ac:dyDescent="0.25">
      <c r="A5277" s="396" t="e">
        <f>"INN."&amp;EIGNIR!$B$3&amp;C5277</f>
        <v>#N/A</v>
      </c>
      <c r="B5277" s="511">
        <f>'Sundurliðun Útlán'!N154</f>
        <v>0</v>
      </c>
      <c r="C5277" s="503" t="s">
        <v>7127</v>
      </c>
      <c r="D5277" s="512"/>
      <c r="F5277" s="547"/>
      <c r="G5277" s="547">
        <f t="shared" si="166"/>
        <v>0</v>
      </c>
      <c r="H5277" s="547">
        <f t="shared" si="167"/>
        <v>0</v>
      </c>
    </row>
    <row r="5278" spans="1:8" x14ac:dyDescent="0.25">
      <c r="A5278" s="396" t="e">
        <f>"INN."&amp;EIGNIR!$B$3&amp;C5278</f>
        <v>#N/A</v>
      </c>
      <c r="B5278" s="511">
        <f>'Sundurliðun Útlán'!N155</f>
        <v>0</v>
      </c>
      <c r="C5278" s="503" t="s">
        <v>7128</v>
      </c>
      <c r="D5278" s="512"/>
      <c r="F5278" s="547"/>
      <c r="G5278" s="547">
        <f t="shared" si="166"/>
        <v>0</v>
      </c>
      <c r="H5278" s="547">
        <f t="shared" si="167"/>
        <v>0</v>
      </c>
    </row>
    <row r="5279" spans="1:8" x14ac:dyDescent="0.25">
      <c r="A5279" s="396" t="e">
        <f>"INN."&amp;EIGNIR!$B$3&amp;C5279</f>
        <v>#N/A</v>
      </c>
      <c r="B5279" s="511">
        <f>'Sundurliðun Útlán'!N156</f>
        <v>0</v>
      </c>
      <c r="C5279" s="503" t="s">
        <v>7129</v>
      </c>
      <c r="D5279" s="512"/>
      <c r="F5279" s="547"/>
      <c r="G5279" s="547">
        <f t="shared" si="166"/>
        <v>0</v>
      </c>
      <c r="H5279" s="547">
        <f t="shared" si="167"/>
        <v>0</v>
      </c>
    </row>
    <row r="5280" spans="1:8" x14ac:dyDescent="0.25">
      <c r="A5280" s="396" t="e">
        <f>"INN."&amp;EIGNIR!$B$3&amp;C5280</f>
        <v>#N/A</v>
      </c>
      <c r="B5280" s="511">
        <f>'Sundurliðun Útlán'!N157</f>
        <v>0</v>
      </c>
      <c r="C5280" s="503" t="s">
        <v>7130</v>
      </c>
      <c r="D5280" s="512"/>
      <c r="F5280" s="547"/>
      <c r="G5280" s="547">
        <f t="shared" si="166"/>
        <v>0</v>
      </c>
      <c r="H5280" s="547">
        <f t="shared" si="167"/>
        <v>0</v>
      </c>
    </row>
    <row r="5281" spans="1:8" x14ac:dyDescent="0.25">
      <c r="A5281" s="396" t="e">
        <f>"INN."&amp;EIGNIR!$B$3&amp;C5281</f>
        <v>#N/A</v>
      </c>
      <c r="B5281" s="511">
        <f>'Sundurliðun Útlán'!N158</f>
        <v>0</v>
      </c>
      <c r="C5281" s="503" t="s">
        <v>7131</v>
      </c>
      <c r="D5281" s="512"/>
      <c r="F5281" s="547"/>
      <c r="G5281" s="547">
        <f t="shared" si="166"/>
        <v>0</v>
      </c>
      <c r="H5281" s="547">
        <f t="shared" si="167"/>
        <v>0</v>
      </c>
    </row>
    <row r="5282" spans="1:8" x14ac:dyDescent="0.25">
      <c r="A5282" s="396" t="e">
        <f>"INN."&amp;EIGNIR!$B$3&amp;C5282</f>
        <v>#N/A</v>
      </c>
      <c r="B5282" s="511">
        <f>'Sundurliðun Útlán'!N159</f>
        <v>0</v>
      </c>
      <c r="C5282" s="503" t="s">
        <v>7132</v>
      </c>
      <c r="D5282" s="512"/>
      <c r="F5282" s="547"/>
      <c r="G5282" s="547">
        <f t="shared" si="166"/>
        <v>0</v>
      </c>
      <c r="H5282" s="547">
        <f t="shared" si="167"/>
        <v>0</v>
      </c>
    </row>
    <row r="5283" spans="1:8" x14ac:dyDescent="0.25">
      <c r="A5283" s="396" t="e">
        <f>"INN."&amp;EIGNIR!$B$3&amp;C5283</f>
        <v>#N/A</v>
      </c>
      <c r="B5283" s="511">
        <f>'Sundurliðun Útlán'!N160</f>
        <v>0</v>
      </c>
      <c r="C5283" s="503" t="s">
        <v>7133</v>
      </c>
      <c r="D5283" s="512"/>
      <c r="F5283" s="547"/>
      <c r="G5283" s="547">
        <f t="shared" si="166"/>
        <v>0</v>
      </c>
      <c r="H5283" s="547">
        <f t="shared" si="167"/>
        <v>0</v>
      </c>
    </row>
    <row r="5284" spans="1:8" x14ac:dyDescent="0.25">
      <c r="A5284" s="396" t="e">
        <f>"INN."&amp;EIGNIR!$B$3&amp;C5284</f>
        <v>#N/A</v>
      </c>
      <c r="B5284" s="511">
        <f>'Sundurliðun Útlán'!N161</f>
        <v>0</v>
      </c>
      <c r="C5284" s="503" t="s">
        <v>7134</v>
      </c>
      <c r="D5284" s="512"/>
      <c r="F5284" s="547"/>
      <c r="G5284" s="547">
        <f t="shared" si="166"/>
        <v>0</v>
      </c>
      <c r="H5284" s="547">
        <f t="shared" si="167"/>
        <v>0</v>
      </c>
    </row>
    <row r="5285" spans="1:8" x14ac:dyDescent="0.25">
      <c r="A5285" s="396" t="e">
        <f>"INN."&amp;EIGNIR!$B$3&amp;C5285</f>
        <v>#N/A</v>
      </c>
      <c r="B5285" s="511">
        <f>'Sundurliðun Útlán'!N162</f>
        <v>0</v>
      </c>
      <c r="C5285" s="503" t="s">
        <v>7135</v>
      </c>
      <c r="D5285" s="512"/>
      <c r="F5285" s="547"/>
      <c r="G5285" s="547">
        <f t="shared" si="166"/>
        <v>0</v>
      </c>
      <c r="H5285" s="547">
        <f t="shared" si="167"/>
        <v>0</v>
      </c>
    </row>
    <row r="5286" spans="1:8" x14ac:dyDescent="0.25">
      <c r="A5286" s="396" t="e">
        <f>"INN."&amp;EIGNIR!$B$3&amp;C5286</f>
        <v>#N/A</v>
      </c>
      <c r="B5286" s="511">
        <f>'Sundurliðun Útlán'!N163</f>
        <v>0</v>
      </c>
      <c r="C5286" s="503" t="s">
        <v>7136</v>
      </c>
      <c r="D5286" s="512"/>
      <c r="F5286" s="547"/>
      <c r="G5286" s="547">
        <f t="shared" si="166"/>
        <v>0</v>
      </c>
      <c r="H5286" s="547">
        <f t="shared" si="167"/>
        <v>0</v>
      </c>
    </row>
    <row r="5287" spans="1:8" x14ac:dyDescent="0.25">
      <c r="A5287" s="396" t="e">
        <f>"INN."&amp;EIGNIR!$B$3&amp;C5287</f>
        <v>#N/A</v>
      </c>
      <c r="B5287" s="511">
        <f>'Sundurliðun Útlán'!N164</f>
        <v>0</v>
      </c>
      <c r="C5287" s="503" t="s">
        <v>7137</v>
      </c>
      <c r="D5287" s="512"/>
      <c r="F5287" s="547"/>
      <c r="G5287" s="547">
        <f t="shared" si="166"/>
        <v>0</v>
      </c>
      <c r="H5287" s="547">
        <f t="shared" si="167"/>
        <v>0</v>
      </c>
    </row>
    <row r="5288" spans="1:8" x14ac:dyDescent="0.25">
      <c r="A5288" s="396" t="e">
        <f>"INN."&amp;EIGNIR!$B$3&amp;C5288</f>
        <v>#N/A</v>
      </c>
      <c r="B5288" s="511">
        <f>'Sundurliðun Útlán'!N165</f>
        <v>0</v>
      </c>
      <c r="C5288" s="503" t="s">
        <v>7138</v>
      </c>
      <c r="D5288" s="512"/>
      <c r="F5288" s="547"/>
      <c r="G5288" s="547">
        <f t="shared" si="166"/>
        <v>0</v>
      </c>
      <c r="H5288" s="547">
        <f t="shared" si="167"/>
        <v>0</v>
      </c>
    </row>
    <row r="5289" spans="1:8" x14ac:dyDescent="0.25">
      <c r="A5289" s="396" t="e">
        <f>"INN."&amp;EIGNIR!$B$3&amp;C5289</f>
        <v>#N/A</v>
      </c>
      <c r="B5289" s="511">
        <f>'Sundurliðun Útlán'!N166</f>
        <v>0</v>
      </c>
      <c r="C5289" s="503" t="s">
        <v>7139</v>
      </c>
      <c r="D5289" s="512"/>
      <c r="F5289" s="547"/>
      <c r="G5289" s="547">
        <f t="shared" si="166"/>
        <v>0</v>
      </c>
      <c r="H5289" s="547">
        <f t="shared" si="167"/>
        <v>0</v>
      </c>
    </row>
    <row r="5290" spans="1:8" x14ac:dyDescent="0.25">
      <c r="A5290" s="396" t="e">
        <f>"INN."&amp;EIGNIR!$B$3&amp;C5290</f>
        <v>#N/A</v>
      </c>
      <c r="B5290" s="511">
        <f>'Sundurliðun Útlán'!N167</f>
        <v>0</v>
      </c>
      <c r="C5290" s="503" t="s">
        <v>7140</v>
      </c>
      <c r="D5290" s="512"/>
      <c r="F5290" s="547"/>
      <c r="G5290" s="547">
        <f t="shared" si="166"/>
        <v>0</v>
      </c>
      <c r="H5290" s="547">
        <f t="shared" si="167"/>
        <v>0</v>
      </c>
    </row>
    <row r="5291" spans="1:8" x14ac:dyDescent="0.25">
      <c r="A5291" s="396" t="e">
        <f>"INN."&amp;EIGNIR!$B$3&amp;C5291</f>
        <v>#N/A</v>
      </c>
      <c r="B5291" s="511">
        <f>'Sundurliðun Útlán'!N168</f>
        <v>0</v>
      </c>
      <c r="C5291" s="503" t="s">
        <v>7141</v>
      </c>
      <c r="D5291" s="512"/>
      <c r="F5291" s="547"/>
      <c r="G5291" s="547">
        <f t="shared" si="166"/>
        <v>0</v>
      </c>
      <c r="H5291" s="547">
        <f t="shared" si="167"/>
        <v>0</v>
      </c>
    </row>
    <row r="5292" spans="1:8" x14ac:dyDescent="0.25">
      <c r="A5292" s="396" t="e">
        <f>"INN."&amp;EIGNIR!$B$3&amp;C5292</f>
        <v>#N/A</v>
      </c>
      <c r="B5292" s="511">
        <f>'Sundurliðun Útlán'!N169</f>
        <v>0</v>
      </c>
      <c r="C5292" s="503" t="s">
        <v>7142</v>
      </c>
      <c r="D5292" s="512"/>
      <c r="F5292" s="547"/>
      <c r="G5292" s="547">
        <f t="shared" si="166"/>
        <v>0</v>
      </c>
      <c r="H5292" s="547">
        <f t="shared" si="167"/>
        <v>0</v>
      </c>
    </row>
    <row r="5293" spans="1:8" x14ac:dyDescent="0.25">
      <c r="A5293" s="396" t="e">
        <f>"INN."&amp;EIGNIR!$B$3&amp;C5293</f>
        <v>#N/A</v>
      </c>
      <c r="B5293" s="511">
        <f>'Sundurliðun Útlán'!N183</f>
        <v>0</v>
      </c>
      <c r="C5293" s="503" t="s">
        <v>7143</v>
      </c>
      <c r="D5293" s="512"/>
      <c r="F5293" s="547"/>
      <c r="G5293" s="547">
        <f t="shared" si="166"/>
        <v>0</v>
      </c>
      <c r="H5293" s="547">
        <f t="shared" si="167"/>
        <v>0</v>
      </c>
    </row>
    <row r="5294" spans="1:8" x14ac:dyDescent="0.25">
      <c r="A5294" s="396" t="e">
        <f>"INN."&amp;EIGNIR!$B$3&amp;C5294</f>
        <v>#N/A</v>
      </c>
      <c r="B5294" s="511">
        <f>'Sundurliðun Útlán'!N184</f>
        <v>0</v>
      </c>
      <c r="C5294" s="503" t="s">
        <v>7144</v>
      </c>
      <c r="D5294" s="512"/>
      <c r="F5294" s="547"/>
      <c r="G5294" s="547">
        <f t="shared" si="166"/>
        <v>0</v>
      </c>
      <c r="H5294" s="547">
        <f t="shared" si="167"/>
        <v>0</v>
      </c>
    </row>
    <row r="5295" spans="1:8" x14ac:dyDescent="0.25">
      <c r="A5295" s="396" t="e">
        <f>"INN."&amp;EIGNIR!$B$3&amp;C5295</f>
        <v>#N/A</v>
      </c>
      <c r="B5295" s="511">
        <f>'Sundurliðun Útlán'!N185</f>
        <v>0</v>
      </c>
      <c r="C5295" s="503" t="s">
        <v>7145</v>
      </c>
      <c r="D5295" s="512"/>
      <c r="F5295" s="547"/>
      <c r="G5295" s="547">
        <f t="shared" si="166"/>
        <v>0</v>
      </c>
      <c r="H5295" s="547">
        <f t="shared" si="167"/>
        <v>0</v>
      </c>
    </row>
    <row r="5296" spans="1:8" x14ac:dyDescent="0.25">
      <c r="A5296" s="396" t="e">
        <f>"INN."&amp;EIGNIR!$B$3&amp;C5296</f>
        <v>#N/A</v>
      </c>
      <c r="B5296" s="511">
        <f>'Sundurliðun Útlán'!N186</f>
        <v>0</v>
      </c>
      <c r="C5296" s="503" t="s">
        <v>7146</v>
      </c>
      <c r="D5296" s="512"/>
      <c r="F5296" s="547"/>
      <c r="G5296" s="547">
        <f t="shared" si="166"/>
        <v>0</v>
      </c>
      <c r="H5296" s="547">
        <f t="shared" si="167"/>
        <v>0</v>
      </c>
    </row>
    <row r="5297" spans="1:8" x14ac:dyDescent="0.25">
      <c r="A5297" s="396" t="e">
        <f>"INN."&amp;EIGNIR!$B$3&amp;C5297</f>
        <v>#N/A</v>
      </c>
      <c r="B5297" s="511">
        <f>'Sundurliðun Útlán'!N187</f>
        <v>0</v>
      </c>
      <c r="C5297" s="503" t="s">
        <v>7147</v>
      </c>
      <c r="D5297" s="512"/>
      <c r="F5297" s="547"/>
      <c r="G5297" s="547">
        <f t="shared" si="166"/>
        <v>0</v>
      </c>
      <c r="H5297" s="547">
        <f t="shared" si="167"/>
        <v>0</v>
      </c>
    </row>
    <row r="5298" spans="1:8" x14ac:dyDescent="0.25">
      <c r="A5298" s="396" t="e">
        <f>"INN."&amp;EIGNIR!$B$3&amp;C5298</f>
        <v>#N/A</v>
      </c>
      <c r="B5298" s="511">
        <f>'Sundurliðun Útlán'!N188</f>
        <v>0</v>
      </c>
      <c r="C5298" s="503" t="s">
        <v>7148</v>
      </c>
      <c r="D5298" s="512"/>
      <c r="F5298" s="547"/>
      <c r="G5298" s="547">
        <f t="shared" si="166"/>
        <v>0</v>
      </c>
      <c r="H5298" s="547">
        <f t="shared" si="167"/>
        <v>0</v>
      </c>
    </row>
    <row r="5299" spans="1:8" x14ac:dyDescent="0.25">
      <c r="A5299" s="396" t="e">
        <f>"INN."&amp;EIGNIR!$B$3&amp;C5299</f>
        <v>#N/A</v>
      </c>
      <c r="B5299" s="511">
        <f>'Sundurliðun Útlán'!N189</f>
        <v>0</v>
      </c>
      <c r="C5299" s="503" t="s">
        <v>7149</v>
      </c>
      <c r="D5299" s="512"/>
      <c r="F5299" s="547"/>
      <c r="G5299" s="547">
        <f t="shared" si="166"/>
        <v>0</v>
      </c>
      <c r="H5299" s="547">
        <f t="shared" si="167"/>
        <v>0</v>
      </c>
    </row>
    <row r="5300" spans="1:8" x14ac:dyDescent="0.25">
      <c r="A5300" s="396" t="e">
        <f>"INN."&amp;EIGNIR!$B$3&amp;C5300</f>
        <v>#N/A</v>
      </c>
      <c r="B5300" s="511">
        <f>'Sundurliðun Útlán'!N190</f>
        <v>0</v>
      </c>
      <c r="C5300" s="503" t="s">
        <v>7150</v>
      </c>
      <c r="D5300" s="512"/>
      <c r="F5300" s="547"/>
      <c r="G5300" s="547">
        <f t="shared" si="166"/>
        <v>0</v>
      </c>
      <c r="H5300" s="547">
        <f t="shared" si="167"/>
        <v>0</v>
      </c>
    </row>
    <row r="5301" spans="1:8" x14ac:dyDescent="0.25">
      <c r="A5301" s="396" t="e">
        <f>"INN."&amp;EIGNIR!$B$3&amp;C5301</f>
        <v>#N/A</v>
      </c>
      <c r="B5301" s="511">
        <f>'Sundurliðun Útlán'!N191</f>
        <v>0</v>
      </c>
      <c r="C5301" s="503" t="s">
        <v>7151</v>
      </c>
      <c r="D5301" s="512"/>
      <c r="F5301" s="547"/>
      <c r="G5301" s="547">
        <f t="shared" si="166"/>
        <v>0</v>
      </c>
      <c r="H5301" s="547">
        <f t="shared" si="167"/>
        <v>0</v>
      </c>
    </row>
    <row r="5302" spans="1:8" x14ac:dyDescent="0.25">
      <c r="A5302" s="396" t="e">
        <f>"INN."&amp;EIGNIR!$B$3&amp;C5302</f>
        <v>#N/A</v>
      </c>
      <c r="B5302" s="511">
        <f>'Sundurliðun Útlán'!N192</f>
        <v>0</v>
      </c>
      <c r="C5302" s="503" t="s">
        <v>7152</v>
      </c>
      <c r="D5302" s="512"/>
      <c r="F5302" s="547"/>
      <c r="G5302" s="547">
        <f t="shared" si="166"/>
        <v>0</v>
      </c>
      <c r="H5302" s="547">
        <f t="shared" si="167"/>
        <v>0</v>
      </c>
    </row>
    <row r="5303" spans="1:8" x14ac:dyDescent="0.25">
      <c r="A5303" s="396" t="e">
        <f>"INN."&amp;EIGNIR!$B$3&amp;C5303</f>
        <v>#N/A</v>
      </c>
      <c r="B5303" s="511">
        <f>'Sundurliðun Útlán'!N193</f>
        <v>0</v>
      </c>
      <c r="C5303" s="503" t="s">
        <v>7153</v>
      </c>
      <c r="D5303" s="512"/>
      <c r="F5303" s="547"/>
      <c r="G5303" s="547">
        <f t="shared" si="166"/>
        <v>0</v>
      </c>
      <c r="H5303" s="547">
        <f t="shared" si="167"/>
        <v>0</v>
      </c>
    </row>
    <row r="5304" spans="1:8" x14ac:dyDescent="0.25">
      <c r="A5304" s="396" t="e">
        <f>"INN."&amp;EIGNIR!$B$3&amp;C5304</f>
        <v>#N/A</v>
      </c>
      <c r="B5304" s="511">
        <f>'Sundurliðun Útlán'!N194</f>
        <v>0</v>
      </c>
      <c r="C5304" s="503" t="s">
        <v>7154</v>
      </c>
      <c r="D5304" s="512"/>
      <c r="F5304" s="547"/>
      <c r="G5304" s="547">
        <f t="shared" si="166"/>
        <v>0</v>
      </c>
      <c r="H5304" s="547">
        <f t="shared" si="167"/>
        <v>0</v>
      </c>
    </row>
    <row r="5305" spans="1:8" x14ac:dyDescent="0.25">
      <c r="A5305" s="396" t="e">
        <f>"INN."&amp;EIGNIR!$B$3&amp;C5305</f>
        <v>#N/A</v>
      </c>
      <c r="B5305" s="511">
        <f>'Sundurliðun Útlán'!N195</f>
        <v>0</v>
      </c>
      <c r="C5305" s="503" t="s">
        <v>7155</v>
      </c>
      <c r="D5305" s="512"/>
      <c r="F5305" s="547"/>
      <c r="G5305" s="547">
        <f t="shared" si="166"/>
        <v>0</v>
      </c>
      <c r="H5305" s="547">
        <f t="shared" si="167"/>
        <v>0</v>
      </c>
    </row>
    <row r="5306" spans="1:8" x14ac:dyDescent="0.25">
      <c r="A5306" s="396" t="e">
        <f>"INN."&amp;EIGNIR!$B$3&amp;C5306</f>
        <v>#N/A</v>
      </c>
      <c r="B5306" s="511">
        <f>'Sundurliðun Útlán'!N196</f>
        <v>0</v>
      </c>
      <c r="C5306" s="503" t="s">
        <v>7156</v>
      </c>
      <c r="D5306" s="512"/>
      <c r="F5306" s="547"/>
      <c r="G5306" s="547">
        <f t="shared" ref="G5306:G5368" si="168">+F5306-B5306</f>
        <v>0</v>
      </c>
      <c r="H5306" s="547">
        <f t="shared" si="167"/>
        <v>0</v>
      </c>
    </row>
    <row r="5307" spans="1:8" x14ac:dyDescent="0.25">
      <c r="A5307" s="396" t="e">
        <f>"INN."&amp;EIGNIR!$B$3&amp;C5307</f>
        <v>#N/A</v>
      </c>
      <c r="B5307" s="511">
        <f>'Sundurliðun Útlán'!N197</f>
        <v>0</v>
      </c>
      <c r="C5307" s="503" t="s">
        <v>7157</v>
      </c>
      <c r="D5307" s="512"/>
      <c r="F5307" s="547"/>
      <c r="G5307" s="547">
        <f t="shared" si="168"/>
        <v>0</v>
      </c>
      <c r="H5307" s="547">
        <f t="shared" ref="H5307:H5369" si="169">+ABS(G5307)</f>
        <v>0</v>
      </c>
    </row>
    <row r="5308" spans="1:8" x14ac:dyDescent="0.25">
      <c r="A5308" s="396" t="e">
        <f>"INN."&amp;EIGNIR!$B$3&amp;C5308</f>
        <v>#N/A</v>
      </c>
      <c r="B5308" s="511">
        <f>'Sundurliðun Útlán'!N198</f>
        <v>0</v>
      </c>
      <c r="C5308" s="503" t="s">
        <v>7158</v>
      </c>
      <c r="D5308" s="512"/>
      <c r="F5308" s="547"/>
      <c r="G5308" s="547">
        <f t="shared" si="168"/>
        <v>0</v>
      </c>
      <c r="H5308" s="547">
        <f t="shared" si="169"/>
        <v>0</v>
      </c>
    </row>
    <row r="5309" spans="1:8" x14ac:dyDescent="0.25">
      <c r="A5309" s="396" t="e">
        <f>"INN."&amp;EIGNIR!$B$3&amp;C5309</f>
        <v>#N/A</v>
      </c>
      <c r="B5309" s="511">
        <f>'Sundurliðun Útlán'!N199</f>
        <v>0</v>
      </c>
      <c r="C5309" s="503" t="s">
        <v>7159</v>
      </c>
      <c r="D5309" s="512"/>
      <c r="F5309" s="547"/>
      <c r="G5309" s="547">
        <f t="shared" si="168"/>
        <v>0</v>
      </c>
      <c r="H5309" s="547">
        <f t="shared" si="169"/>
        <v>0</v>
      </c>
    </row>
    <row r="5310" spans="1:8" x14ac:dyDescent="0.25">
      <c r="A5310" s="396" t="e">
        <f>"INN."&amp;EIGNIR!$B$3&amp;C5310</f>
        <v>#N/A</v>
      </c>
      <c r="B5310" s="511">
        <f>'Sundurliðun Útlán'!N200</f>
        <v>0</v>
      </c>
      <c r="C5310" s="503" t="s">
        <v>7160</v>
      </c>
      <c r="D5310" s="512"/>
      <c r="F5310" s="547"/>
      <c r="G5310" s="547">
        <f t="shared" si="168"/>
        <v>0</v>
      </c>
      <c r="H5310" s="547">
        <f t="shared" si="169"/>
        <v>0</v>
      </c>
    </row>
    <row r="5311" spans="1:8" x14ac:dyDescent="0.25">
      <c r="A5311" s="396" t="e">
        <f>"INN."&amp;EIGNIR!$B$3&amp;C5311</f>
        <v>#N/A</v>
      </c>
      <c r="B5311" s="511">
        <f>'Sundurliðun Útlán'!N202</f>
        <v>0</v>
      </c>
      <c r="C5311" s="503" t="s">
        <v>7161</v>
      </c>
      <c r="D5311" s="512"/>
      <c r="F5311" s="547"/>
      <c r="G5311" s="547">
        <f t="shared" si="168"/>
        <v>0</v>
      </c>
      <c r="H5311" s="547">
        <f t="shared" si="169"/>
        <v>0</v>
      </c>
    </row>
    <row r="5312" spans="1:8" x14ac:dyDescent="0.25">
      <c r="A5312" s="396" t="e">
        <f>"INN."&amp;EIGNIR!$B$3&amp;C5312</f>
        <v>#N/A</v>
      </c>
      <c r="B5312" s="511">
        <f>'Sundurliðun Útlán'!N205</f>
        <v>0</v>
      </c>
      <c r="C5312" s="503" t="s">
        <v>7162</v>
      </c>
      <c r="D5312" s="512"/>
      <c r="F5312" s="547"/>
      <c r="G5312" s="547">
        <f t="shared" si="168"/>
        <v>0</v>
      </c>
      <c r="H5312" s="547">
        <f t="shared" si="169"/>
        <v>0</v>
      </c>
    </row>
    <row r="5313" spans="1:8" x14ac:dyDescent="0.25">
      <c r="A5313" s="396" t="e">
        <f>"INN."&amp;EIGNIR!$B$3&amp;C5313</f>
        <v>#N/A</v>
      </c>
      <c r="B5313" s="511">
        <f>'Sundurliðun Útlán'!N207</f>
        <v>0</v>
      </c>
      <c r="C5313" s="503" t="s">
        <v>7163</v>
      </c>
      <c r="D5313" s="512"/>
      <c r="F5313" s="547"/>
      <c r="G5313" s="547">
        <f t="shared" si="168"/>
        <v>0</v>
      </c>
      <c r="H5313" s="547">
        <f t="shared" si="169"/>
        <v>0</v>
      </c>
    </row>
    <row r="5314" spans="1:8" x14ac:dyDescent="0.25">
      <c r="A5314" s="396" t="e">
        <f>"INN."&amp;EIGNIR!$B$3&amp;C5314</f>
        <v>#N/A</v>
      </c>
      <c r="B5314" s="511">
        <f>'Sundurliðun Útlán'!N208</f>
        <v>0</v>
      </c>
      <c r="C5314" s="503" t="s">
        <v>7164</v>
      </c>
      <c r="D5314" s="512"/>
      <c r="F5314" s="547"/>
      <c r="G5314" s="547">
        <f t="shared" si="168"/>
        <v>0</v>
      </c>
      <c r="H5314" s="547">
        <f t="shared" si="169"/>
        <v>0</v>
      </c>
    </row>
    <row r="5315" spans="1:8" x14ac:dyDescent="0.25">
      <c r="A5315" s="396" t="e">
        <f>"INN."&amp;EIGNIR!$B$3&amp;C5315</f>
        <v>#N/A</v>
      </c>
      <c r="B5315" s="511">
        <f>'Sundurliðun Útlán'!N210</f>
        <v>0</v>
      </c>
      <c r="C5315" s="503" t="s">
        <v>7165</v>
      </c>
      <c r="D5315" s="512"/>
      <c r="F5315" s="547"/>
      <c r="G5315" s="547">
        <f t="shared" si="168"/>
        <v>0</v>
      </c>
      <c r="H5315" s="547">
        <f t="shared" si="169"/>
        <v>0</v>
      </c>
    </row>
    <row r="5316" spans="1:8" x14ac:dyDescent="0.25">
      <c r="A5316" s="396" t="e">
        <f>"INN."&amp;EIGNIR!$B$3&amp;C5316</f>
        <v>#N/A</v>
      </c>
      <c r="B5316" s="511">
        <f>'Sundurliðun Útlán'!N213</f>
        <v>0</v>
      </c>
      <c r="C5316" s="503" t="s">
        <v>7166</v>
      </c>
      <c r="D5316" s="512"/>
      <c r="F5316" s="547"/>
      <c r="G5316" s="547">
        <f t="shared" si="168"/>
        <v>0</v>
      </c>
      <c r="H5316" s="547">
        <f t="shared" si="169"/>
        <v>0</v>
      </c>
    </row>
    <row r="5317" spans="1:8" x14ac:dyDescent="0.25">
      <c r="A5317" s="396" t="e">
        <f>"INN."&amp;EIGNIR!$B$3&amp;C5317</f>
        <v>#N/A</v>
      </c>
      <c r="B5317" s="511">
        <f>'Sundurliðun Útlán'!N215</f>
        <v>0</v>
      </c>
      <c r="C5317" s="503" t="s">
        <v>7167</v>
      </c>
      <c r="D5317" s="512"/>
      <c r="F5317" s="547"/>
      <c r="G5317" s="547">
        <f t="shared" si="168"/>
        <v>0</v>
      </c>
      <c r="H5317" s="547">
        <f t="shared" si="169"/>
        <v>0</v>
      </c>
    </row>
    <row r="5318" spans="1:8" x14ac:dyDescent="0.25">
      <c r="A5318" s="396" t="e">
        <f>"INN."&amp;EIGNIR!$B$3&amp;C5318</f>
        <v>#N/A</v>
      </c>
      <c r="B5318" s="511">
        <f>'Sundurliðun Útlán'!N216</f>
        <v>0</v>
      </c>
      <c r="C5318" s="503" t="s">
        <v>7168</v>
      </c>
      <c r="D5318" s="512"/>
      <c r="F5318" s="547"/>
      <c r="G5318" s="547">
        <f t="shared" si="168"/>
        <v>0</v>
      </c>
      <c r="H5318" s="547">
        <f t="shared" si="169"/>
        <v>0</v>
      </c>
    </row>
    <row r="5319" spans="1:8" x14ac:dyDescent="0.25">
      <c r="A5319" s="396" t="e">
        <f>"INN."&amp;EIGNIR!$B$3&amp;C5319</f>
        <v>#N/A</v>
      </c>
      <c r="B5319" s="511">
        <f>'Sundurliðun Útlán'!N218</f>
        <v>0</v>
      </c>
      <c r="C5319" s="503" t="s">
        <v>7169</v>
      </c>
      <c r="D5319" s="512"/>
      <c r="F5319" s="547"/>
      <c r="G5319" s="547">
        <f t="shared" si="168"/>
        <v>0</v>
      </c>
      <c r="H5319" s="547">
        <f t="shared" si="169"/>
        <v>0</v>
      </c>
    </row>
    <row r="5320" spans="1:8" x14ac:dyDescent="0.25">
      <c r="A5320" s="396" t="e">
        <f>"INN."&amp;EIGNIR!$B$3&amp;C5320</f>
        <v>#N/A</v>
      </c>
      <c r="B5320" s="511">
        <f>'Sundurliðun Útlán'!N221</f>
        <v>0</v>
      </c>
      <c r="C5320" s="503" t="s">
        <v>7170</v>
      </c>
      <c r="D5320" s="512"/>
      <c r="F5320" s="547"/>
      <c r="G5320" s="547">
        <f t="shared" si="168"/>
        <v>0</v>
      </c>
      <c r="H5320" s="547">
        <f t="shared" si="169"/>
        <v>0</v>
      </c>
    </row>
    <row r="5321" spans="1:8" x14ac:dyDescent="0.25">
      <c r="A5321" s="396" t="e">
        <f>"INN."&amp;EIGNIR!$B$3&amp;C5321</f>
        <v>#N/A</v>
      </c>
      <c r="B5321" s="511">
        <f>'Sundurliðun Útlán'!N223</f>
        <v>0</v>
      </c>
      <c r="C5321" s="503" t="s">
        <v>7171</v>
      </c>
      <c r="D5321" s="512"/>
      <c r="F5321" s="547"/>
      <c r="G5321" s="547">
        <f t="shared" si="168"/>
        <v>0</v>
      </c>
      <c r="H5321" s="547">
        <f t="shared" si="169"/>
        <v>0</v>
      </c>
    </row>
    <row r="5322" spans="1:8" x14ac:dyDescent="0.25">
      <c r="A5322" s="396" t="e">
        <f>"INN."&amp;EIGNIR!$B$3&amp;C5322</f>
        <v>#N/A</v>
      </c>
      <c r="B5322" s="511">
        <f>'Sundurliðun Útlán'!N224</f>
        <v>0</v>
      </c>
      <c r="C5322" s="503" t="s">
        <v>7172</v>
      </c>
      <c r="D5322" s="512" t="s">
        <v>11813</v>
      </c>
      <c r="F5322" s="547"/>
      <c r="G5322" s="547">
        <f t="shared" si="168"/>
        <v>0</v>
      </c>
      <c r="H5322" s="547">
        <f t="shared" si="169"/>
        <v>0</v>
      </c>
    </row>
    <row r="5323" spans="1:8" x14ac:dyDescent="0.25">
      <c r="A5323" s="396" t="e">
        <f>"INN."&amp;EIGNIR!$B$3&amp;C5323</f>
        <v>#N/A</v>
      </c>
      <c r="B5323" s="511">
        <f>'Sundurliðun Útlán'!N226</f>
        <v>0</v>
      </c>
      <c r="C5323" s="503" t="s">
        <v>7173</v>
      </c>
      <c r="D5323" s="512"/>
      <c r="F5323" s="547"/>
      <c r="G5323" s="547">
        <f t="shared" si="168"/>
        <v>0</v>
      </c>
      <c r="H5323" s="547">
        <f t="shared" si="169"/>
        <v>0</v>
      </c>
    </row>
    <row r="5324" spans="1:8" x14ac:dyDescent="0.25">
      <c r="A5324" s="396" t="e">
        <f>"INN."&amp;EIGNIR!$B$3&amp;C5324</f>
        <v>#N/A</v>
      </c>
      <c r="B5324" s="511">
        <f>'Sundurliðun Útlán'!N228</f>
        <v>0</v>
      </c>
      <c r="C5324" s="503" t="s">
        <v>11835</v>
      </c>
      <c r="D5324" s="512"/>
      <c r="F5324" s="547"/>
      <c r="G5324" s="547">
        <f t="shared" si="168"/>
        <v>0</v>
      </c>
      <c r="H5324" s="547">
        <f t="shared" si="169"/>
        <v>0</v>
      </c>
    </row>
    <row r="5325" spans="1:8" x14ac:dyDescent="0.25">
      <c r="A5325" s="396" t="e">
        <f>"INN."&amp;EIGNIR!$B$3&amp;C5325</f>
        <v>#N/A</v>
      </c>
      <c r="B5325" s="511">
        <f>'Sundurliðun Útlán'!N229</f>
        <v>0</v>
      </c>
      <c r="C5325" s="503" t="s">
        <v>7174</v>
      </c>
      <c r="D5325" s="512"/>
      <c r="F5325" s="547"/>
      <c r="G5325" s="547">
        <f t="shared" si="168"/>
        <v>0</v>
      </c>
      <c r="H5325" s="547">
        <f t="shared" si="169"/>
        <v>0</v>
      </c>
    </row>
    <row r="5326" spans="1:8" x14ac:dyDescent="0.25">
      <c r="A5326" s="396" t="e">
        <f>"INN."&amp;EIGNIR!$B$3&amp;C5326</f>
        <v>#N/A</v>
      </c>
      <c r="B5326" s="511">
        <f>'Sundurliðun Útlán'!N230</f>
        <v>0</v>
      </c>
      <c r="C5326" s="503" t="s">
        <v>11836</v>
      </c>
      <c r="D5326" s="512"/>
      <c r="F5326" s="547"/>
      <c r="G5326" s="547">
        <f t="shared" si="168"/>
        <v>0</v>
      </c>
      <c r="H5326" s="547">
        <f t="shared" si="169"/>
        <v>0</v>
      </c>
    </row>
    <row r="5327" spans="1:8" x14ac:dyDescent="0.25">
      <c r="A5327" s="396" t="e">
        <f>"INN."&amp;EIGNIR!$B$3&amp;C5327</f>
        <v>#N/A</v>
      </c>
      <c r="B5327" s="511">
        <f>'Sundurliðun Útlán'!N231</f>
        <v>0</v>
      </c>
      <c r="C5327" s="503" t="s">
        <v>7175</v>
      </c>
      <c r="D5327" s="512"/>
      <c r="F5327" s="547"/>
      <c r="G5327" s="547">
        <f t="shared" si="168"/>
        <v>0</v>
      </c>
      <c r="H5327" s="547">
        <f t="shared" si="169"/>
        <v>0</v>
      </c>
    </row>
    <row r="5328" spans="1:8" x14ac:dyDescent="0.25">
      <c r="A5328" s="396" t="e">
        <f>"INN."&amp;EIGNIR!$B$3&amp;C5328</f>
        <v>#N/A</v>
      </c>
      <c r="B5328" s="511">
        <f>'Sundurliðun Útlán'!N232</f>
        <v>0</v>
      </c>
      <c r="C5328" s="503" t="s">
        <v>7176</v>
      </c>
      <c r="D5328" s="512"/>
      <c r="F5328" s="547"/>
      <c r="G5328" s="547">
        <f t="shared" si="168"/>
        <v>0</v>
      </c>
      <c r="H5328" s="547">
        <f t="shared" si="169"/>
        <v>0</v>
      </c>
    </row>
    <row r="5329" spans="1:8" x14ac:dyDescent="0.25">
      <c r="A5329" s="396" t="e">
        <f>"INN."&amp;EIGNIR!$B$3&amp;C5329</f>
        <v>#N/A</v>
      </c>
      <c r="B5329" s="511">
        <f>'Sundurliðun Útlán'!N233</f>
        <v>0</v>
      </c>
      <c r="C5329" s="503" t="s">
        <v>7177</v>
      </c>
      <c r="D5329" s="512"/>
      <c r="F5329" s="547"/>
      <c r="G5329" s="547">
        <f t="shared" si="168"/>
        <v>0</v>
      </c>
      <c r="H5329" s="547">
        <f t="shared" si="169"/>
        <v>0</v>
      </c>
    </row>
    <row r="5330" spans="1:8" x14ac:dyDescent="0.25">
      <c r="A5330" s="396" t="e">
        <f>"INN."&amp;EIGNIR!$B$3&amp;C5330</f>
        <v>#N/A</v>
      </c>
      <c r="B5330" s="511">
        <f>'Sundurliðun Útlán'!N234</f>
        <v>0</v>
      </c>
      <c r="C5330" s="503" t="s">
        <v>7178</v>
      </c>
      <c r="D5330" s="512"/>
      <c r="F5330" s="547"/>
      <c r="G5330" s="547">
        <f t="shared" si="168"/>
        <v>0</v>
      </c>
      <c r="H5330" s="547">
        <f t="shared" si="169"/>
        <v>0</v>
      </c>
    </row>
    <row r="5331" spans="1:8" x14ac:dyDescent="0.25">
      <c r="A5331" s="396" t="e">
        <f>"INN."&amp;EIGNIR!$B$3&amp;C5331</f>
        <v>#N/A</v>
      </c>
      <c r="B5331" s="511">
        <f>'Sundurliðun Útlán'!N235</f>
        <v>0</v>
      </c>
      <c r="C5331" s="503" t="s">
        <v>7179</v>
      </c>
      <c r="D5331" s="512"/>
      <c r="F5331" s="547"/>
      <c r="G5331" s="547">
        <f t="shared" si="168"/>
        <v>0</v>
      </c>
      <c r="H5331" s="547">
        <f t="shared" si="169"/>
        <v>0</v>
      </c>
    </row>
    <row r="5332" spans="1:8" x14ac:dyDescent="0.25">
      <c r="A5332" s="396" t="e">
        <f>"INN."&amp;EIGNIR!$B$3&amp;C5332</f>
        <v>#N/A</v>
      </c>
      <c r="B5332" s="511">
        <f>'Sundurliðun Útlán'!N236</f>
        <v>0</v>
      </c>
      <c r="C5332" s="503" t="s">
        <v>7180</v>
      </c>
      <c r="D5332" s="512"/>
      <c r="F5332" s="547"/>
      <c r="G5332" s="547">
        <f t="shared" si="168"/>
        <v>0</v>
      </c>
      <c r="H5332" s="547">
        <f t="shared" si="169"/>
        <v>0</v>
      </c>
    </row>
    <row r="5333" spans="1:8" x14ac:dyDescent="0.25">
      <c r="A5333" s="396" t="e">
        <f>"INN."&amp;EIGNIR!$B$3&amp;C5333</f>
        <v>#N/A</v>
      </c>
      <c r="B5333" s="511">
        <f>'Sundurliðun Útlán'!N237</f>
        <v>0</v>
      </c>
      <c r="C5333" s="503" t="s">
        <v>7181</v>
      </c>
      <c r="D5333" s="512"/>
      <c r="F5333" s="547"/>
      <c r="G5333" s="547">
        <f t="shared" si="168"/>
        <v>0</v>
      </c>
      <c r="H5333" s="547">
        <f t="shared" si="169"/>
        <v>0</v>
      </c>
    </row>
    <row r="5334" spans="1:8" x14ac:dyDescent="0.25">
      <c r="A5334" s="396" t="e">
        <f>"INN."&amp;EIGNIR!$B$3&amp;C5334</f>
        <v>#N/A</v>
      </c>
      <c r="B5334" s="511">
        <f>'Sundurliðun Útlán'!N238</f>
        <v>0</v>
      </c>
      <c r="C5334" s="503" t="s">
        <v>7182</v>
      </c>
      <c r="D5334" s="512"/>
      <c r="F5334" s="547"/>
      <c r="G5334" s="547">
        <f t="shared" si="168"/>
        <v>0</v>
      </c>
      <c r="H5334" s="547">
        <f t="shared" si="169"/>
        <v>0</v>
      </c>
    </row>
    <row r="5335" spans="1:8" x14ac:dyDescent="0.25">
      <c r="A5335" s="396" t="e">
        <f>"INN."&amp;EIGNIR!$B$3&amp;C5335</f>
        <v>#N/A</v>
      </c>
      <c r="B5335" s="511">
        <f>'Sundurliðun Útlán'!N239</f>
        <v>0</v>
      </c>
      <c r="C5335" s="503" t="s">
        <v>7183</v>
      </c>
      <c r="D5335" s="512"/>
      <c r="F5335" s="547"/>
      <c r="G5335" s="547">
        <f t="shared" si="168"/>
        <v>0</v>
      </c>
      <c r="H5335" s="547">
        <f t="shared" si="169"/>
        <v>0</v>
      </c>
    </row>
    <row r="5336" spans="1:8" x14ac:dyDescent="0.25">
      <c r="A5336" s="396" t="e">
        <f>"INN."&amp;EIGNIR!$B$3&amp;C5336</f>
        <v>#N/A</v>
      </c>
      <c r="B5336" s="511">
        <f>'Sundurliðun Útlán'!N240</f>
        <v>0</v>
      </c>
      <c r="C5336" s="503" t="s">
        <v>7184</v>
      </c>
      <c r="D5336" s="512"/>
      <c r="F5336" s="547"/>
      <c r="G5336" s="547">
        <f t="shared" si="168"/>
        <v>0</v>
      </c>
      <c r="H5336" s="547">
        <f t="shared" si="169"/>
        <v>0</v>
      </c>
    </row>
    <row r="5337" spans="1:8" x14ac:dyDescent="0.25">
      <c r="A5337" s="396" t="e">
        <f>"INN."&amp;EIGNIR!$B$3&amp;C5337</f>
        <v>#N/A</v>
      </c>
      <c r="B5337" s="511">
        <f>'Sundurliðun Útlán'!N241</f>
        <v>0</v>
      </c>
      <c r="C5337" s="503" t="s">
        <v>7185</v>
      </c>
      <c r="D5337" s="512"/>
      <c r="F5337" s="547"/>
      <c r="G5337" s="547">
        <f t="shared" si="168"/>
        <v>0</v>
      </c>
      <c r="H5337" s="547">
        <f t="shared" si="169"/>
        <v>0</v>
      </c>
    </row>
    <row r="5338" spans="1:8" x14ac:dyDescent="0.25">
      <c r="A5338" s="396" t="e">
        <f>"INN."&amp;EIGNIR!$B$3&amp;C5338</f>
        <v>#N/A</v>
      </c>
      <c r="B5338" s="511">
        <f>'Sundurliðun Útlán'!N242</f>
        <v>0</v>
      </c>
      <c r="C5338" s="503" t="s">
        <v>7186</v>
      </c>
      <c r="D5338" s="512"/>
      <c r="F5338" s="547"/>
      <c r="G5338" s="547">
        <f t="shared" si="168"/>
        <v>0</v>
      </c>
      <c r="H5338" s="547">
        <f t="shared" si="169"/>
        <v>0</v>
      </c>
    </row>
    <row r="5339" spans="1:8" x14ac:dyDescent="0.25">
      <c r="A5339" s="396" t="e">
        <f>"INN."&amp;EIGNIR!$B$3&amp;C5339</f>
        <v>#N/A</v>
      </c>
      <c r="B5339" s="511">
        <f>'Sundurliðun Útlán'!N243</f>
        <v>0</v>
      </c>
      <c r="C5339" s="503" t="s">
        <v>7187</v>
      </c>
      <c r="D5339" s="512"/>
      <c r="F5339" s="547"/>
      <c r="G5339" s="547">
        <f t="shared" si="168"/>
        <v>0</v>
      </c>
      <c r="H5339" s="547">
        <f t="shared" si="169"/>
        <v>0</v>
      </c>
    </row>
    <row r="5340" spans="1:8" x14ac:dyDescent="0.25">
      <c r="A5340" s="396" t="e">
        <f>"INN."&amp;EIGNIR!$B$3&amp;C5340</f>
        <v>#N/A</v>
      </c>
      <c r="B5340" s="511">
        <f>'Sundurliðun Útlán'!N244</f>
        <v>0</v>
      </c>
      <c r="C5340" s="503" t="s">
        <v>7188</v>
      </c>
      <c r="D5340" s="512"/>
      <c r="F5340" s="547"/>
      <c r="G5340" s="547">
        <f t="shared" si="168"/>
        <v>0</v>
      </c>
      <c r="H5340" s="547">
        <f t="shared" si="169"/>
        <v>0</v>
      </c>
    </row>
    <row r="5341" spans="1:8" x14ac:dyDescent="0.25">
      <c r="A5341" s="396" t="e">
        <f>"INN."&amp;EIGNIR!$B$3&amp;C5341</f>
        <v>#N/A</v>
      </c>
      <c r="B5341" s="511">
        <f>'Sundurliðun Útlán'!N245</f>
        <v>0</v>
      </c>
      <c r="C5341" s="503" t="s">
        <v>7189</v>
      </c>
      <c r="D5341" s="512"/>
      <c r="F5341" s="547"/>
      <c r="G5341" s="547">
        <f t="shared" si="168"/>
        <v>0</v>
      </c>
      <c r="H5341" s="547">
        <f t="shared" si="169"/>
        <v>0</v>
      </c>
    </row>
    <row r="5342" spans="1:8" x14ac:dyDescent="0.25">
      <c r="A5342" s="396" t="e">
        <f>"INN."&amp;EIGNIR!$B$3&amp;C5342</f>
        <v>#N/A</v>
      </c>
      <c r="B5342" s="511">
        <f>'Sundurliðun Útlán'!N246</f>
        <v>0</v>
      </c>
      <c r="C5342" s="503" t="s">
        <v>7190</v>
      </c>
      <c r="D5342" s="512"/>
      <c r="F5342" s="547"/>
      <c r="G5342" s="547">
        <f t="shared" si="168"/>
        <v>0</v>
      </c>
      <c r="H5342" s="547">
        <f t="shared" si="169"/>
        <v>0</v>
      </c>
    </row>
    <row r="5343" spans="1:8" x14ac:dyDescent="0.25">
      <c r="A5343" s="396" t="e">
        <f>"INN."&amp;EIGNIR!$B$3&amp;C5343</f>
        <v>#N/A</v>
      </c>
      <c r="B5343" s="511">
        <f>'Sundurliðun Útlán'!N247</f>
        <v>0</v>
      </c>
      <c r="C5343" s="503" t="s">
        <v>7191</v>
      </c>
      <c r="D5343" s="512"/>
      <c r="F5343" s="547"/>
      <c r="G5343" s="547">
        <f t="shared" si="168"/>
        <v>0</v>
      </c>
      <c r="H5343" s="547">
        <f t="shared" si="169"/>
        <v>0</v>
      </c>
    </row>
    <row r="5344" spans="1:8" x14ac:dyDescent="0.25">
      <c r="A5344" s="396" t="e">
        <f>"INN."&amp;EIGNIR!$B$3&amp;C5344</f>
        <v>#N/A</v>
      </c>
      <c r="B5344" s="511">
        <f>'Sundurliðun Útlán'!N248</f>
        <v>0</v>
      </c>
      <c r="C5344" s="503" t="s">
        <v>7192</v>
      </c>
      <c r="D5344" s="512"/>
      <c r="F5344" s="547"/>
      <c r="G5344" s="547">
        <f t="shared" si="168"/>
        <v>0</v>
      </c>
      <c r="H5344" s="547">
        <f t="shared" si="169"/>
        <v>0</v>
      </c>
    </row>
    <row r="5345" spans="1:8" x14ac:dyDescent="0.25">
      <c r="A5345" s="396" t="e">
        <f>"INN."&amp;EIGNIR!$B$3&amp;C5345</f>
        <v>#N/A</v>
      </c>
      <c r="B5345" s="511">
        <f>'Sundurliðun Útlán'!N249</f>
        <v>0</v>
      </c>
      <c r="C5345" s="503" t="s">
        <v>7193</v>
      </c>
      <c r="D5345" s="512"/>
      <c r="F5345" s="547"/>
      <c r="G5345" s="547">
        <f t="shared" si="168"/>
        <v>0</v>
      </c>
      <c r="H5345" s="547">
        <f t="shared" si="169"/>
        <v>0</v>
      </c>
    </row>
    <row r="5346" spans="1:8" x14ac:dyDescent="0.25">
      <c r="A5346" s="396" t="e">
        <f>"INN."&amp;EIGNIR!$B$3&amp;C5346</f>
        <v>#N/A</v>
      </c>
      <c r="B5346" s="511">
        <f>'Sundurliðun Útlán'!N250</f>
        <v>0</v>
      </c>
      <c r="C5346" s="503" t="s">
        <v>7194</v>
      </c>
      <c r="D5346" s="512"/>
      <c r="F5346" s="547"/>
      <c r="G5346" s="547">
        <f t="shared" si="168"/>
        <v>0</v>
      </c>
      <c r="H5346" s="547">
        <f t="shared" si="169"/>
        <v>0</v>
      </c>
    </row>
    <row r="5347" spans="1:8" x14ac:dyDescent="0.25">
      <c r="A5347" s="396" t="e">
        <f>"INN."&amp;EIGNIR!$B$3&amp;C5347</f>
        <v>#N/A</v>
      </c>
      <c r="B5347" s="511">
        <f>'Sundurliðun Útlán'!N251</f>
        <v>0</v>
      </c>
      <c r="C5347" s="503" t="s">
        <v>7195</v>
      </c>
      <c r="D5347" s="512"/>
      <c r="F5347" s="547"/>
      <c r="G5347" s="547">
        <f t="shared" si="168"/>
        <v>0</v>
      </c>
      <c r="H5347" s="547">
        <f t="shared" si="169"/>
        <v>0</v>
      </c>
    </row>
    <row r="5348" spans="1:8" x14ac:dyDescent="0.25">
      <c r="A5348" s="396" t="e">
        <f>"INN."&amp;EIGNIR!$B$3&amp;C5348</f>
        <v>#N/A</v>
      </c>
      <c r="B5348" s="511">
        <f>'Sundurliðun Útlán'!N252</f>
        <v>0</v>
      </c>
      <c r="C5348" s="503" t="s">
        <v>7196</v>
      </c>
      <c r="D5348" s="512"/>
      <c r="F5348" s="547"/>
      <c r="G5348" s="547">
        <f t="shared" si="168"/>
        <v>0</v>
      </c>
      <c r="H5348" s="547">
        <f t="shared" si="169"/>
        <v>0</v>
      </c>
    </row>
    <row r="5349" spans="1:8" x14ac:dyDescent="0.25">
      <c r="A5349" s="396" t="e">
        <f>"INN."&amp;EIGNIR!$B$3&amp;C5349</f>
        <v>#N/A</v>
      </c>
      <c r="B5349" s="511">
        <f>'Sundurliðun Útlán'!N253</f>
        <v>0</v>
      </c>
      <c r="C5349" s="503" t="s">
        <v>7197</v>
      </c>
      <c r="D5349" s="512"/>
      <c r="F5349" s="547"/>
      <c r="G5349" s="547">
        <f t="shared" si="168"/>
        <v>0</v>
      </c>
      <c r="H5349" s="547">
        <f t="shared" si="169"/>
        <v>0</v>
      </c>
    </row>
    <row r="5350" spans="1:8" x14ac:dyDescent="0.25">
      <c r="A5350" s="396" t="e">
        <f>"INN."&amp;EIGNIR!$B$3&amp;C5350</f>
        <v>#N/A</v>
      </c>
      <c r="B5350" s="511">
        <f>'Sundurliðun Útlán'!N254</f>
        <v>0</v>
      </c>
      <c r="C5350" s="503" t="s">
        <v>7198</v>
      </c>
      <c r="D5350" s="512"/>
      <c r="F5350" s="547"/>
      <c r="G5350" s="547">
        <f t="shared" si="168"/>
        <v>0</v>
      </c>
      <c r="H5350" s="547">
        <f t="shared" si="169"/>
        <v>0</v>
      </c>
    </row>
    <row r="5351" spans="1:8" x14ac:dyDescent="0.25">
      <c r="A5351" s="396" t="e">
        <f>"INN."&amp;EIGNIR!$B$3&amp;C5351</f>
        <v>#N/A</v>
      </c>
      <c r="B5351" s="511">
        <f>'Sundurliðun Útlán'!N255</f>
        <v>0</v>
      </c>
      <c r="C5351" s="503" t="s">
        <v>7199</v>
      </c>
      <c r="D5351" s="512"/>
      <c r="F5351" s="547"/>
      <c r="G5351" s="547">
        <f t="shared" si="168"/>
        <v>0</v>
      </c>
      <c r="H5351" s="547">
        <f t="shared" si="169"/>
        <v>0</v>
      </c>
    </row>
    <row r="5352" spans="1:8" x14ac:dyDescent="0.25">
      <c r="A5352" s="396" t="e">
        <f>"INN."&amp;EIGNIR!$B$3&amp;C5352</f>
        <v>#N/A</v>
      </c>
      <c r="B5352" s="511">
        <f>'Sundurliðun Útlán'!N256</f>
        <v>0</v>
      </c>
      <c r="C5352" s="503" t="s">
        <v>7200</v>
      </c>
      <c r="D5352" s="512"/>
      <c r="F5352" s="547"/>
      <c r="G5352" s="547">
        <f t="shared" si="168"/>
        <v>0</v>
      </c>
      <c r="H5352" s="547">
        <f t="shared" si="169"/>
        <v>0</v>
      </c>
    </row>
    <row r="5353" spans="1:8" x14ac:dyDescent="0.25">
      <c r="A5353" s="396" t="e">
        <f>"INN."&amp;EIGNIR!$B$3&amp;C5353</f>
        <v>#N/A</v>
      </c>
      <c r="B5353" s="511">
        <f>'Sundurliðun Útlán'!N257</f>
        <v>0</v>
      </c>
      <c r="C5353" s="503" t="s">
        <v>7201</v>
      </c>
      <c r="D5353" s="512"/>
      <c r="F5353" s="547"/>
      <c r="G5353" s="547">
        <f t="shared" si="168"/>
        <v>0</v>
      </c>
      <c r="H5353" s="547">
        <f t="shared" si="169"/>
        <v>0</v>
      </c>
    </row>
    <row r="5354" spans="1:8" x14ac:dyDescent="0.25">
      <c r="A5354" s="396" t="e">
        <f>"INN."&amp;EIGNIR!$B$3&amp;C5354</f>
        <v>#N/A</v>
      </c>
      <c r="B5354" s="511">
        <f>'Sundurliðun Útlán'!N258</f>
        <v>0</v>
      </c>
      <c r="C5354" s="503" t="s">
        <v>7202</v>
      </c>
      <c r="D5354" s="512"/>
      <c r="F5354" s="547"/>
      <c r="G5354" s="547">
        <f t="shared" si="168"/>
        <v>0</v>
      </c>
      <c r="H5354" s="547">
        <f t="shared" si="169"/>
        <v>0</v>
      </c>
    </row>
    <row r="5355" spans="1:8" x14ac:dyDescent="0.25">
      <c r="A5355" s="396" t="e">
        <f>"INN."&amp;EIGNIR!$B$3&amp;C5355</f>
        <v>#N/A</v>
      </c>
      <c r="B5355" s="511">
        <f>'Sundurliðun Útlán'!N259</f>
        <v>0</v>
      </c>
      <c r="C5355" s="503" t="s">
        <v>7203</v>
      </c>
      <c r="D5355" s="512"/>
      <c r="F5355" s="547"/>
      <c r="G5355" s="547">
        <f t="shared" si="168"/>
        <v>0</v>
      </c>
      <c r="H5355" s="547">
        <f t="shared" si="169"/>
        <v>0</v>
      </c>
    </row>
    <row r="5356" spans="1:8" x14ac:dyDescent="0.25">
      <c r="A5356" s="396" t="e">
        <f>"INN."&amp;EIGNIR!$B$3&amp;C5356</f>
        <v>#N/A</v>
      </c>
      <c r="B5356" s="511">
        <f>'Sundurliðun Útlán'!N260</f>
        <v>0</v>
      </c>
      <c r="C5356" s="503" t="s">
        <v>7204</v>
      </c>
      <c r="D5356" s="512"/>
      <c r="F5356" s="547"/>
      <c r="G5356" s="547">
        <f t="shared" si="168"/>
        <v>0</v>
      </c>
      <c r="H5356" s="547">
        <f t="shared" si="169"/>
        <v>0</v>
      </c>
    </row>
    <row r="5357" spans="1:8" x14ac:dyDescent="0.25">
      <c r="A5357" s="396" t="e">
        <f>"INN."&amp;EIGNIR!$B$3&amp;C5357</f>
        <v>#N/A</v>
      </c>
      <c r="B5357" s="511">
        <f>'Sundurliðun Útlán'!N261</f>
        <v>0</v>
      </c>
      <c r="C5357" s="503" t="s">
        <v>7205</v>
      </c>
      <c r="D5357" s="512"/>
      <c r="F5357" s="547"/>
      <c r="G5357" s="547">
        <f t="shared" si="168"/>
        <v>0</v>
      </c>
      <c r="H5357" s="547">
        <f t="shared" si="169"/>
        <v>0</v>
      </c>
    </row>
    <row r="5358" spans="1:8" x14ac:dyDescent="0.25">
      <c r="A5358" s="396" t="e">
        <f>"INN."&amp;EIGNIR!$B$3&amp;C5358</f>
        <v>#N/A</v>
      </c>
      <c r="B5358" s="511">
        <f>'Sundurliðun Útlán'!N262</f>
        <v>0</v>
      </c>
      <c r="C5358" s="503" t="s">
        <v>7206</v>
      </c>
      <c r="D5358" s="512"/>
      <c r="F5358" s="547"/>
      <c r="G5358" s="547">
        <f t="shared" si="168"/>
        <v>0</v>
      </c>
      <c r="H5358" s="547">
        <f t="shared" si="169"/>
        <v>0</v>
      </c>
    </row>
    <row r="5359" spans="1:8" x14ac:dyDescent="0.25">
      <c r="A5359" s="396" t="e">
        <f>"INN."&amp;EIGNIR!$B$3&amp;C5359</f>
        <v>#N/A</v>
      </c>
      <c r="B5359" s="511">
        <f>'Sundurliðun Útlán'!N263</f>
        <v>0</v>
      </c>
      <c r="C5359" s="503" t="s">
        <v>7207</v>
      </c>
      <c r="D5359" s="512"/>
      <c r="F5359" s="547"/>
      <c r="G5359" s="547">
        <f t="shared" si="168"/>
        <v>0</v>
      </c>
      <c r="H5359" s="547">
        <f t="shared" si="169"/>
        <v>0</v>
      </c>
    </row>
    <row r="5360" spans="1:8" x14ac:dyDescent="0.25">
      <c r="A5360" s="396" t="e">
        <f>"INN."&amp;EIGNIR!$B$3&amp;C5360</f>
        <v>#N/A</v>
      </c>
      <c r="B5360" s="511">
        <f>'Sundurliðun Útlán'!N264</f>
        <v>0</v>
      </c>
      <c r="C5360" s="503" t="s">
        <v>7208</v>
      </c>
      <c r="D5360" s="512"/>
      <c r="F5360" s="547"/>
      <c r="G5360" s="547">
        <f t="shared" si="168"/>
        <v>0</v>
      </c>
      <c r="H5360" s="547">
        <f t="shared" si="169"/>
        <v>0</v>
      </c>
    </row>
    <row r="5361" spans="1:8" x14ac:dyDescent="0.25">
      <c r="A5361" s="396" t="e">
        <f>"INN."&amp;EIGNIR!$B$3&amp;C5361</f>
        <v>#N/A</v>
      </c>
      <c r="B5361" s="511">
        <f>'Sundurliðun Útlán'!N265</f>
        <v>0</v>
      </c>
      <c r="C5361" s="503" t="s">
        <v>7209</v>
      </c>
      <c r="D5361" s="512"/>
      <c r="F5361" s="547"/>
      <c r="G5361" s="547">
        <f t="shared" si="168"/>
        <v>0</v>
      </c>
      <c r="H5361" s="547">
        <f t="shared" si="169"/>
        <v>0</v>
      </c>
    </row>
    <row r="5362" spans="1:8" x14ac:dyDescent="0.25">
      <c r="A5362" s="396" t="e">
        <f>"INN."&amp;EIGNIR!$B$3&amp;C5362</f>
        <v>#N/A</v>
      </c>
      <c r="B5362" s="511">
        <f>'Sundurliðun Útlán'!N267</f>
        <v>0</v>
      </c>
      <c r="C5362" s="503" t="s">
        <v>7210</v>
      </c>
      <c r="D5362" s="512"/>
      <c r="F5362" s="547"/>
      <c r="G5362" s="547">
        <f t="shared" si="168"/>
        <v>0</v>
      </c>
      <c r="H5362" s="547">
        <f t="shared" si="169"/>
        <v>0</v>
      </c>
    </row>
    <row r="5363" spans="1:8" x14ac:dyDescent="0.25">
      <c r="A5363" s="396" t="e">
        <f>"INN."&amp;EIGNIR!$B$3&amp;C5363</f>
        <v>#N/A</v>
      </c>
      <c r="B5363" s="511">
        <f>'Sundurliðun Útlán'!N270</f>
        <v>0</v>
      </c>
      <c r="C5363" s="503" t="s">
        <v>7211</v>
      </c>
      <c r="D5363" s="512"/>
      <c r="F5363" s="547"/>
      <c r="G5363" s="547">
        <f t="shared" si="168"/>
        <v>0</v>
      </c>
      <c r="H5363" s="547">
        <f t="shared" si="169"/>
        <v>0</v>
      </c>
    </row>
    <row r="5364" spans="1:8" x14ac:dyDescent="0.25">
      <c r="A5364" s="396" t="e">
        <f>"INN."&amp;EIGNIR!$B$3&amp;C5364</f>
        <v>#N/A</v>
      </c>
      <c r="B5364" s="511">
        <f>'Sundurliðun Útlán'!N272</f>
        <v>0</v>
      </c>
      <c r="C5364" s="503" t="s">
        <v>7212</v>
      </c>
      <c r="D5364" s="512"/>
      <c r="F5364" s="547"/>
      <c r="G5364" s="547">
        <f t="shared" si="168"/>
        <v>0</v>
      </c>
      <c r="H5364" s="547">
        <f t="shared" si="169"/>
        <v>0</v>
      </c>
    </row>
    <row r="5365" spans="1:8" x14ac:dyDescent="0.25">
      <c r="A5365" s="396" t="e">
        <f>"INN."&amp;EIGNIR!$B$3&amp;C5365</f>
        <v>#N/A</v>
      </c>
      <c r="B5365" s="511">
        <f>'Sundurliðun Útlán'!N273</f>
        <v>0</v>
      </c>
      <c r="C5365" s="503" t="s">
        <v>7213</v>
      </c>
      <c r="D5365" s="512"/>
      <c r="F5365" s="547"/>
      <c r="G5365" s="547">
        <f t="shared" si="168"/>
        <v>0</v>
      </c>
      <c r="H5365" s="547">
        <f t="shared" si="169"/>
        <v>0</v>
      </c>
    </row>
    <row r="5366" spans="1:8" x14ac:dyDescent="0.25">
      <c r="A5366" s="396" t="e">
        <f>"INN."&amp;EIGNIR!$B$3&amp;C5366</f>
        <v>#N/A</v>
      </c>
      <c r="B5366" s="511">
        <f>'Sundurliðun Útlán'!N275</f>
        <v>0</v>
      </c>
      <c r="C5366" s="503" t="s">
        <v>7214</v>
      </c>
      <c r="D5366" s="512"/>
      <c r="F5366" s="547"/>
      <c r="G5366" s="547">
        <f t="shared" si="168"/>
        <v>0</v>
      </c>
      <c r="H5366" s="547">
        <f t="shared" si="169"/>
        <v>0</v>
      </c>
    </row>
    <row r="5367" spans="1:8" x14ac:dyDescent="0.25">
      <c r="A5367" s="396" t="e">
        <f>"INN."&amp;EIGNIR!$B$3&amp;C5367</f>
        <v>#N/A</v>
      </c>
      <c r="B5367" s="511">
        <f>'Sundurliðun Útlán'!N278</f>
        <v>0</v>
      </c>
      <c r="C5367" s="503" t="s">
        <v>7215</v>
      </c>
      <c r="D5367" s="512"/>
      <c r="F5367" s="547"/>
      <c r="G5367" s="547">
        <f t="shared" si="168"/>
        <v>0</v>
      </c>
      <c r="H5367" s="547">
        <f t="shared" si="169"/>
        <v>0</v>
      </c>
    </row>
    <row r="5368" spans="1:8" x14ac:dyDescent="0.25">
      <c r="A5368" s="396" t="e">
        <f>"INN."&amp;EIGNIR!$B$3&amp;C5368</f>
        <v>#N/A</v>
      </c>
      <c r="B5368" s="511">
        <f>'Sundurliðun Útlán'!N280</f>
        <v>0</v>
      </c>
      <c r="C5368" s="503" t="s">
        <v>7216</v>
      </c>
      <c r="D5368" s="512"/>
      <c r="F5368" s="547"/>
      <c r="G5368" s="547">
        <f t="shared" si="168"/>
        <v>0</v>
      </c>
      <c r="H5368" s="547">
        <f t="shared" si="169"/>
        <v>0</v>
      </c>
    </row>
    <row r="5369" spans="1:8" x14ac:dyDescent="0.25">
      <c r="A5369" s="396" t="e">
        <f>"INN."&amp;EIGNIR!$B$3&amp;C5369</f>
        <v>#N/A</v>
      </c>
      <c r="B5369" s="511">
        <f>'Sundurliðun Útlán'!N281</f>
        <v>0</v>
      </c>
      <c r="C5369" s="503" t="s">
        <v>7217</v>
      </c>
      <c r="D5369" s="512"/>
      <c r="F5369" s="547"/>
      <c r="G5369" s="547">
        <f t="shared" ref="G5369:G5432" si="170">+F5369-B5369</f>
        <v>0</v>
      </c>
      <c r="H5369" s="547">
        <f t="shared" si="169"/>
        <v>0</v>
      </c>
    </row>
    <row r="5370" spans="1:8" x14ac:dyDescent="0.25">
      <c r="A5370" s="396" t="e">
        <f>"INN."&amp;EIGNIR!$B$3&amp;C5370</f>
        <v>#N/A</v>
      </c>
      <c r="B5370" s="511">
        <f>'Sundurliðun Útlán'!N283</f>
        <v>0</v>
      </c>
      <c r="C5370" s="503" t="s">
        <v>7218</v>
      </c>
      <c r="D5370" s="512"/>
      <c r="F5370" s="547"/>
      <c r="G5370" s="547">
        <f t="shared" si="170"/>
        <v>0</v>
      </c>
      <c r="H5370" s="547">
        <f t="shared" ref="H5370:H5433" si="171">+ABS(G5370)</f>
        <v>0</v>
      </c>
    </row>
    <row r="5371" spans="1:8" x14ac:dyDescent="0.25">
      <c r="A5371" s="396" t="e">
        <f>"INN."&amp;EIGNIR!$B$3&amp;C5371</f>
        <v>#N/A</v>
      </c>
      <c r="B5371" s="511">
        <f>'Sundurliðun Útlán'!N286</f>
        <v>0</v>
      </c>
      <c r="C5371" s="503" t="s">
        <v>7219</v>
      </c>
      <c r="D5371" s="512"/>
      <c r="F5371" s="547"/>
      <c r="G5371" s="547">
        <f t="shared" si="170"/>
        <v>0</v>
      </c>
      <c r="H5371" s="547">
        <f t="shared" si="171"/>
        <v>0</v>
      </c>
    </row>
    <row r="5372" spans="1:8" x14ac:dyDescent="0.25">
      <c r="A5372" s="396" t="e">
        <f>"INN."&amp;EIGNIR!$B$3&amp;C5372</f>
        <v>#N/A</v>
      </c>
      <c r="B5372" s="511">
        <f>'Sundurliðun Útlán'!N288</f>
        <v>0</v>
      </c>
      <c r="C5372" s="503" t="s">
        <v>7220</v>
      </c>
      <c r="D5372" s="512"/>
      <c r="F5372" s="547"/>
      <c r="G5372" s="547">
        <f t="shared" si="170"/>
        <v>0</v>
      </c>
      <c r="H5372" s="547">
        <f t="shared" si="171"/>
        <v>0</v>
      </c>
    </row>
    <row r="5373" spans="1:8" x14ac:dyDescent="0.25">
      <c r="A5373" s="396" t="e">
        <f>"INN."&amp;EIGNIR!$B$3&amp;C5373</f>
        <v>#N/A</v>
      </c>
      <c r="B5373" s="511">
        <f>'Sundurliðun Útlán'!N289</f>
        <v>0</v>
      </c>
      <c r="C5373" s="503" t="s">
        <v>7221</v>
      </c>
      <c r="D5373" s="512"/>
      <c r="F5373" s="547"/>
      <c r="G5373" s="547">
        <f t="shared" si="170"/>
        <v>0</v>
      </c>
      <c r="H5373" s="547">
        <f t="shared" si="171"/>
        <v>0</v>
      </c>
    </row>
    <row r="5374" spans="1:8" x14ac:dyDescent="0.25">
      <c r="A5374" s="396" t="e">
        <f>"INN."&amp;EIGNIR!$B$3&amp;C5374</f>
        <v>#N/A</v>
      </c>
      <c r="B5374" s="511">
        <f>'Sundurliðun Útlán'!N291</f>
        <v>0</v>
      </c>
      <c r="C5374" s="503" t="s">
        <v>7222</v>
      </c>
      <c r="D5374" s="512"/>
      <c r="F5374" s="547"/>
      <c r="G5374" s="547">
        <f t="shared" si="170"/>
        <v>0</v>
      </c>
      <c r="H5374" s="547">
        <f t="shared" si="171"/>
        <v>0</v>
      </c>
    </row>
    <row r="5375" spans="1:8" x14ac:dyDescent="0.25">
      <c r="A5375" s="396" t="e">
        <f>"INN."&amp;EIGNIR!$B$3&amp;C5375</f>
        <v>#N/A</v>
      </c>
      <c r="B5375" s="511">
        <f>'Sundurliðun Útlán'!N293</f>
        <v>0</v>
      </c>
      <c r="C5375" s="503" t="s">
        <v>11847</v>
      </c>
      <c r="D5375" s="512"/>
      <c r="F5375" s="547"/>
      <c r="G5375" s="547">
        <f t="shared" si="170"/>
        <v>0</v>
      </c>
      <c r="H5375" s="547">
        <f t="shared" si="171"/>
        <v>0</v>
      </c>
    </row>
    <row r="5376" spans="1:8" x14ac:dyDescent="0.25">
      <c r="A5376" s="396" t="e">
        <f>"INN."&amp;EIGNIR!$B$3&amp;C5376</f>
        <v>#N/A</v>
      </c>
      <c r="B5376" s="511">
        <f>'Sundurliðun Útlán'!N294</f>
        <v>0</v>
      </c>
      <c r="C5376" s="503" t="s">
        <v>7223</v>
      </c>
      <c r="D5376" s="512"/>
      <c r="F5376" s="547"/>
      <c r="G5376" s="547">
        <f t="shared" si="170"/>
        <v>0</v>
      </c>
      <c r="H5376" s="547">
        <f t="shared" si="171"/>
        <v>0</v>
      </c>
    </row>
    <row r="5377" spans="1:8" x14ac:dyDescent="0.25">
      <c r="A5377" s="396" t="e">
        <f>"INN."&amp;EIGNIR!$B$3&amp;C5377</f>
        <v>#N/A</v>
      </c>
      <c r="B5377" s="511">
        <f>'Sundurliðun Útlán'!N295</f>
        <v>0</v>
      </c>
      <c r="C5377" s="503" t="s">
        <v>7224</v>
      </c>
      <c r="D5377" s="512"/>
      <c r="F5377" s="547"/>
      <c r="G5377" s="547">
        <f t="shared" si="170"/>
        <v>0</v>
      </c>
      <c r="H5377" s="547">
        <f t="shared" si="171"/>
        <v>0</v>
      </c>
    </row>
    <row r="5378" spans="1:8" x14ac:dyDescent="0.25">
      <c r="A5378" s="396" t="e">
        <f>"INN."&amp;EIGNIR!$B$3&amp;C5378</f>
        <v>#N/A</v>
      </c>
      <c r="B5378" s="511">
        <f>'Sundurliðun Útlán'!N296</f>
        <v>0</v>
      </c>
      <c r="C5378" s="503" t="s">
        <v>7225</v>
      </c>
      <c r="D5378" s="512"/>
      <c r="F5378" s="547"/>
      <c r="G5378" s="547">
        <f t="shared" si="170"/>
        <v>0</v>
      </c>
      <c r="H5378" s="547">
        <f t="shared" si="171"/>
        <v>0</v>
      </c>
    </row>
    <row r="5379" spans="1:8" x14ac:dyDescent="0.25">
      <c r="A5379" s="396" t="e">
        <f>"INN."&amp;EIGNIR!$B$3&amp;C5379</f>
        <v>#N/A</v>
      </c>
      <c r="B5379" s="511">
        <f>'Sundurliðun Útlán'!O5</f>
        <v>0</v>
      </c>
      <c r="C5379" s="503" t="s">
        <v>7226</v>
      </c>
      <c r="D5379" s="512" t="s">
        <v>7227</v>
      </c>
      <c r="F5379" s="547"/>
      <c r="G5379" s="547">
        <f t="shared" si="170"/>
        <v>0</v>
      </c>
      <c r="H5379" s="547">
        <f t="shared" si="171"/>
        <v>0</v>
      </c>
    </row>
    <row r="5380" spans="1:8" x14ac:dyDescent="0.25">
      <c r="A5380" s="396" t="e">
        <f>"INN."&amp;EIGNIR!$B$3&amp;C5380</f>
        <v>#N/A</v>
      </c>
      <c r="B5380" s="511">
        <f>'Sundurliðun Útlán'!O6</f>
        <v>0</v>
      </c>
      <c r="C5380" s="503" t="s">
        <v>7228</v>
      </c>
      <c r="D5380" s="512"/>
      <c r="F5380" s="547"/>
      <c r="G5380" s="547">
        <f t="shared" si="170"/>
        <v>0</v>
      </c>
      <c r="H5380" s="547">
        <f t="shared" si="171"/>
        <v>0</v>
      </c>
    </row>
    <row r="5381" spans="1:8" x14ac:dyDescent="0.25">
      <c r="A5381" s="396" t="e">
        <f>"INN."&amp;EIGNIR!$B$3&amp;C5381</f>
        <v>#N/A</v>
      </c>
      <c r="B5381" s="511">
        <f>'Sundurliðun Útlán'!O7</f>
        <v>0</v>
      </c>
      <c r="C5381" s="503" t="s">
        <v>7229</v>
      </c>
      <c r="D5381" s="512"/>
      <c r="F5381" s="547"/>
      <c r="G5381" s="547">
        <f t="shared" si="170"/>
        <v>0</v>
      </c>
      <c r="H5381" s="547">
        <f t="shared" si="171"/>
        <v>0</v>
      </c>
    </row>
    <row r="5382" spans="1:8" x14ac:dyDescent="0.25">
      <c r="A5382" s="396" t="e">
        <f>"INN."&amp;EIGNIR!$B$3&amp;C5382</f>
        <v>#N/A</v>
      </c>
      <c r="B5382" s="511">
        <f>'Sundurliðun Útlán'!O8</f>
        <v>0</v>
      </c>
      <c r="C5382" s="503" t="s">
        <v>7230</v>
      </c>
      <c r="D5382" s="512"/>
      <c r="F5382" s="547"/>
      <c r="G5382" s="547">
        <f t="shared" si="170"/>
        <v>0</v>
      </c>
      <c r="H5382" s="547">
        <f t="shared" si="171"/>
        <v>0</v>
      </c>
    </row>
    <row r="5383" spans="1:8" x14ac:dyDescent="0.25">
      <c r="A5383" s="396" t="e">
        <f>"INN."&amp;EIGNIR!$B$3&amp;C5383</f>
        <v>#N/A</v>
      </c>
      <c r="B5383" s="511">
        <f>'Sundurliðun Útlán'!O9</f>
        <v>0</v>
      </c>
      <c r="C5383" s="503" t="s">
        <v>7231</v>
      </c>
      <c r="D5383" s="512"/>
      <c r="F5383" s="547"/>
      <c r="G5383" s="547">
        <f t="shared" si="170"/>
        <v>0</v>
      </c>
      <c r="H5383" s="547">
        <f t="shared" si="171"/>
        <v>0</v>
      </c>
    </row>
    <row r="5384" spans="1:8" x14ac:dyDescent="0.25">
      <c r="A5384" s="396" t="e">
        <f>"INN."&amp;EIGNIR!$B$3&amp;C5384</f>
        <v>#N/A</v>
      </c>
      <c r="B5384" s="511">
        <f>'Sundurliðun Útlán'!O10</f>
        <v>0</v>
      </c>
      <c r="C5384" s="503" t="s">
        <v>7232</v>
      </c>
      <c r="D5384" s="512"/>
      <c r="F5384" s="547"/>
      <c r="G5384" s="547">
        <f t="shared" si="170"/>
        <v>0</v>
      </c>
      <c r="H5384" s="547">
        <f t="shared" si="171"/>
        <v>0</v>
      </c>
    </row>
    <row r="5385" spans="1:8" x14ac:dyDescent="0.25">
      <c r="A5385" s="396" t="e">
        <f>"INN."&amp;EIGNIR!$B$3&amp;C5385</f>
        <v>#N/A</v>
      </c>
      <c r="B5385" s="511">
        <f>'Sundurliðun Útlán'!O11</f>
        <v>0</v>
      </c>
      <c r="C5385" s="503" t="s">
        <v>7233</v>
      </c>
      <c r="D5385" s="512"/>
      <c r="F5385" s="547"/>
      <c r="G5385" s="547">
        <f t="shared" si="170"/>
        <v>0</v>
      </c>
      <c r="H5385" s="547">
        <f t="shared" si="171"/>
        <v>0</v>
      </c>
    </row>
    <row r="5386" spans="1:8" x14ac:dyDescent="0.25">
      <c r="A5386" s="396" t="e">
        <f>"INN."&amp;EIGNIR!$B$3&amp;C5386</f>
        <v>#N/A</v>
      </c>
      <c r="B5386" s="511">
        <f>'Sundurliðun Útlán'!O12</f>
        <v>0</v>
      </c>
      <c r="C5386" s="503" t="s">
        <v>7234</v>
      </c>
      <c r="D5386" s="512"/>
      <c r="F5386" s="547"/>
      <c r="G5386" s="547">
        <f t="shared" si="170"/>
        <v>0</v>
      </c>
      <c r="H5386" s="547">
        <f t="shared" si="171"/>
        <v>0</v>
      </c>
    </row>
    <row r="5387" spans="1:8" x14ac:dyDescent="0.25">
      <c r="A5387" s="396" t="e">
        <f>"INN."&amp;EIGNIR!$B$3&amp;C5387</f>
        <v>#N/A</v>
      </c>
      <c r="B5387" s="511">
        <f>'Sundurliðun Útlán'!O26</f>
        <v>0</v>
      </c>
      <c r="C5387" s="503" t="s">
        <v>7235</v>
      </c>
      <c r="D5387" s="512"/>
      <c r="F5387" s="547"/>
      <c r="G5387" s="547">
        <f t="shared" si="170"/>
        <v>0</v>
      </c>
      <c r="H5387" s="547">
        <f t="shared" si="171"/>
        <v>0</v>
      </c>
    </row>
    <row r="5388" spans="1:8" x14ac:dyDescent="0.25">
      <c r="A5388" s="396" t="e">
        <f>"INN."&amp;EIGNIR!$B$3&amp;C5388</f>
        <v>#N/A</v>
      </c>
      <c r="B5388" s="511">
        <f>'Sundurliðun Útlán'!O27</f>
        <v>0</v>
      </c>
      <c r="C5388" s="503" t="s">
        <v>7236</v>
      </c>
      <c r="D5388" s="512"/>
      <c r="F5388" s="547"/>
      <c r="G5388" s="547">
        <f t="shared" si="170"/>
        <v>0</v>
      </c>
      <c r="H5388" s="547">
        <f t="shared" si="171"/>
        <v>0</v>
      </c>
    </row>
    <row r="5389" spans="1:8" x14ac:dyDescent="0.25">
      <c r="A5389" s="396" t="e">
        <f>"INN."&amp;EIGNIR!$B$3&amp;C5389</f>
        <v>#N/A</v>
      </c>
      <c r="B5389" s="511">
        <f>'Sundurliðun Útlán'!O28</f>
        <v>0</v>
      </c>
      <c r="C5389" s="503" t="s">
        <v>7237</v>
      </c>
      <c r="D5389" s="512"/>
      <c r="F5389" s="547"/>
      <c r="G5389" s="547">
        <f t="shared" si="170"/>
        <v>0</v>
      </c>
      <c r="H5389" s="547">
        <f t="shared" si="171"/>
        <v>0</v>
      </c>
    </row>
    <row r="5390" spans="1:8" x14ac:dyDescent="0.25">
      <c r="A5390" s="396" t="e">
        <f>"INN."&amp;EIGNIR!$B$3&amp;C5390</f>
        <v>#N/A</v>
      </c>
      <c r="B5390" s="511">
        <f>'Sundurliðun Útlán'!O29</f>
        <v>0</v>
      </c>
      <c r="C5390" s="503" t="s">
        <v>7238</v>
      </c>
      <c r="D5390" s="512"/>
      <c r="F5390" s="547"/>
      <c r="G5390" s="547">
        <f t="shared" si="170"/>
        <v>0</v>
      </c>
      <c r="H5390" s="547">
        <f t="shared" si="171"/>
        <v>0</v>
      </c>
    </row>
    <row r="5391" spans="1:8" x14ac:dyDescent="0.25">
      <c r="A5391" s="396" t="e">
        <f>"INN."&amp;EIGNIR!$B$3&amp;C5391</f>
        <v>#N/A</v>
      </c>
      <c r="B5391" s="511">
        <f>'Sundurliðun Útlán'!O30</f>
        <v>0</v>
      </c>
      <c r="C5391" s="503" t="s">
        <v>7239</v>
      </c>
      <c r="D5391" s="512"/>
      <c r="F5391" s="547"/>
      <c r="G5391" s="547">
        <f t="shared" si="170"/>
        <v>0</v>
      </c>
      <c r="H5391" s="547">
        <f t="shared" si="171"/>
        <v>0</v>
      </c>
    </row>
    <row r="5392" spans="1:8" x14ac:dyDescent="0.25">
      <c r="A5392" s="396" t="e">
        <f>"INN."&amp;EIGNIR!$B$3&amp;C5392</f>
        <v>#N/A</v>
      </c>
      <c r="B5392" s="511">
        <f>'Sundurliðun Útlán'!O31</f>
        <v>0</v>
      </c>
      <c r="C5392" s="503" t="s">
        <v>7240</v>
      </c>
      <c r="D5392" s="512"/>
      <c r="F5392" s="547"/>
      <c r="G5392" s="547">
        <f t="shared" si="170"/>
        <v>0</v>
      </c>
      <c r="H5392" s="547">
        <f t="shared" si="171"/>
        <v>0</v>
      </c>
    </row>
    <row r="5393" spans="1:8" x14ac:dyDescent="0.25">
      <c r="A5393" s="396" t="e">
        <f>"INN."&amp;EIGNIR!$B$3&amp;C5393</f>
        <v>#N/A</v>
      </c>
      <c r="B5393" s="511">
        <f>'Sundurliðun Útlán'!O32</f>
        <v>0</v>
      </c>
      <c r="C5393" s="503" t="s">
        <v>7241</v>
      </c>
      <c r="D5393" s="512"/>
      <c r="F5393" s="547"/>
      <c r="G5393" s="547">
        <f t="shared" si="170"/>
        <v>0</v>
      </c>
      <c r="H5393" s="547">
        <f t="shared" si="171"/>
        <v>0</v>
      </c>
    </row>
    <row r="5394" spans="1:8" x14ac:dyDescent="0.25">
      <c r="A5394" s="396" t="e">
        <f>"INN."&amp;EIGNIR!$B$3&amp;C5394</f>
        <v>#N/A</v>
      </c>
      <c r="B5394" s="511">
        <f>'Sundurliðun Útlán'!O33</f>
        <v>0</v>
      </c>
      <c r="C5394" s="503" t="s">
        <v>7242</v>
      </c>
      <c r="D5394" s="512"/>
      <c r="F5394" s="547"/>
      <c r="G5394" s="547">
        <f t="shared" si="170"/>
        <v>0</v>
      </c>
      <c r="H5394" s="547">
        <f t="shared" si="171"/>
        <v>0</v>
      </c>
    </row>
    <row r="5395" spans="1:8" x14ac:dyDescent="0.25">
      <c r="A5395" s="396" t="e">
        <f>"INN."&amp;EIGNIR!$B$3&amp;C5395</f>
        <v>#N/A</v>
      </c>
      <c r="B5395" s="511">
        <f>'Sundurliðun Útlán'!O34</f>
        <v>0</v>
      </c>
      <c r="C5395" s="503" t="s">
        <v>7243</v>
      </c>
      <c r="D5395" s="512"/>
      <c r="F5395" s="547"/>
      <c r="G5395" s="547">
        <f t="shared" si="170"/>
        <v>0</v>
      </c>
      <c r="H5395" s="547">
        <f t="shared" si="171"/>
        <v>0</v>
      </c>
    </row>
    <row r="5396" spans="1:8" x14ac:dyDescent="0.25">
      <c r="A5396" s="396" t="e">
        <f>"INN."&amp;EIGNIR!$B$3&amp;C5396</f>
        <v>#N/A</v>
      </c>
      <c r="B5396" s="511">
        <f>'Sundurliðun Útlán'!O35</f>
        <v>0</v>
      </c>
      <c r="C5396" s="503" t="s">
        <v>7244</v>
      </c>
      <c r="D5396" s="512"/>
      <c r="F5396" s="547"/>
      <c r="G5396" s="547">
        <f t="shared" si="170"/>
        <v>0</v>
      </c>
      <c r="H5396" s="547">
        <f t="shared" si="171"/>
        <v>0</v>
      </c>
    </row>
    <row r="5397" spans="1:8" x14ac:dyDescent="0.25">
      <c r="A5397" s="396" t="e">
        <f>"INN."&amp;EIGNIR!$B$3&amp;C5397</f>
        <v>#N/A</v>
      </c>
      <c r="B5397" s="511">
        <f>'Sundurliðun Útlán'!O36</f>
        <v>0</v>
      </c>
      <c r="C5397" s="503" t="s">
        <v>7245</v>
      </c>
      <c r="D5397" s="512"/>
      <c r="F5397" s="547"/>
      <c r="G5397" s="547">
        <f t="shared" si="170"/>
        <v>0</v>
      </c>
      <c r="H5397" s="547">
        <f t="shared" si="171"/>
        <v>0</v>
      </c>
    </row>
    <row r="5398" spans="1:8" x14ac:dyDescent="0.25">
      <c r="A5398" s="396" t="e">
        <f>"INN."&amp;EIGNIR!$B$3&amp;C5398</f>
        <v>#N/A</v>
      </c>
      <c r="B5398" s="511">
        <f>'Sundurliðun Útlán'!O37</f>
        <v>0</v>
      </c>
      <c r="C5398" s="503" t="s">
        <v>7246</v>
      </c>
      <c r="D5398" s="512"/>
      <c r="F5398" s="547"/>
      <c r="G5398" s="547">
        <f t="shared" si="170"/>
        <v>0</v>
      </c>
      <c r="H5398" s="547">
        <f t="shared" si="171"/>
        <v>0</v>
      </c>
    </row>
    <row r="5399" spans="1:8" x14ac:dyDescent="0.25">
      <c r="A5399" s="396" t="e">
        <f>"INN."&amp;EIGNIR!$B$3&amp;C5399</f>
        <v>#N/A</v>
      </c>
      <c r="B5399" s="511">
        <f>'Sundurliðun Útlán'!O38</f>
        <v>0</v>
      </c>
      <c r="C5399" s="503" t="s">
        <v>7247</v>
      </c>
      <c r="D5399" s="512"/>
      <c r="F5399" s="547"/>
      <c r="G5399" s="547">
        <f t="shared" si="170"/>
        <v>0</v>
      </c>
      <c r="H5399" s="547">
        <f t="shared" si="171"/>
        <v>0</v>
      </c>
    </row>
    <row r="5400" spans="1:8" x14ac:dyDescent="0.25">
      <c r="A5400" s="396" t="e">
        <f>"INN."&amp;EIGNIR!$B$3&amp;C5400</f>
        <v>#N/A</v>
      </c>
      <c r="B5400" s="511">
        <f>'Sundurliðun Útlán'!O39</f>
        <v>0</v>
      </c>
      <c r="C5400" s="503" t="s">
        <v>7248</v>
      </c>
      <c r="D5400" s="512"/>
      <c r="F5400" s="547"/>
      <c r="G5400" s="547">
        <f t="shared" si="170"/>
        <v>0</v>
      </c>
      <c r="H5400" s="547">
        <f t="shared" si="171"/>
        <v>0</v>
      </c>
    </row>
    <row r="5401" spans="1:8" x14ac:dyDescent="0.25">
      <c r="A5401" s="396" t="e">
        <f>"INN."&amp;EIGNIR!$B$3&amp;C5401</f>
        <v>#N/A</v>
      </c>
      <c r="B5401" s="511">
        <f>'Sundurliðun Útlán'!O40</f>
        <v>0</v>
      </c>
      <c r="C5401" s="503" t="s">
        <v>7249</v>
      </c>
      <c r="D5401" s="512"/>
      <c r="F5401" s="547"/>
      <c r="G5401" s="547">
        <f t="shared" si="170"/>
        <v>0</v>
      </c>
      <c r="H5401" s="547">
        <f t="shared" si="171"/>
        <v>0</v>
      </c>
    </row>
    <row r="5402" spans="1:8" x14ac:dyDescent="0.25">
      <c r="A5402" s="396" t="e">
        <f>"INN."&amp;EIGNIR!$B$3&amp;C5402</f>
        <v>#N/A</v>
      </c>
      <c r="B5402" s="511">
        <f>'Sundurliðun Útlán'!O41</f>
        <v>0</v>
      </c>
      <c r="C5402" s="503" t="s">
        <v>7250</v>
      </c>
      <c r="D5402" s="512"/>
      <c r="F5402" s="547"/>
      <c r="G5402" s="547">
        <f t="shared" si="170"/>
        <v>0</v>
      </c>
      <c r="H5402" s="547">
        <f t="shared" si="171"/>
        <v>0</v>
      </c>
    </row>
    <row r="5403" spans="1:8" x14ac:dyDescent="0.25">
      <c r="A5403" s="396" t="e">
        <f>"INN."&amp;EIGNIR!$B$3&amp;C5403</f>
        <v>#N/A</v>
      </c>
      <c r="B5403" s="511">
        <f>'Sundurliðun Útlán'!O42</f>
        <v>0</v>
      </c>
      <c r="C5403" s="503" t="s">
        <v>7251</v>
      </c>
      <c r="D5403" s="512"/>
      <c r="F5403" s="547"/>
      <c r="G5403" s="547">
        <f t="shared" si="170"/>
        <v>0</v>
      </c>
      <c r="H5403" s="547">
        <f t="shared" si="171"/>
        <v>0</v>
      </c>
    </row>
    <row r="5404" spans="1:8" x14ac:dyDescent="0.25">
      <c r="A5404" s="396" t="e">
        <f>"INN."&amp;EIGNIR!$B$3&amp;C5404</f>
        <v>#N/A</v>
      </c>
      <c r="B5404" s="511">
        <f>'Sundurliðun Útlán'!O43</f>
        <v>0</v>
      </c>
      <c r="C5404" s="503" t="s">
        <v>7252</v>
      </c>
      <c r="D5404" s="512"/>
      <c r="F5404" s="547"/>
      <c r="G5404" s="547">
        <f t="shared" si="170"/>
        <v>0</v>
      </c>
      <c r="H5404" s="547">
        <f t="shared" si="171"/>
        <v>0</v>
      </c>
    </row>
    <row r="5405" spans="1:8" x14ac:dyDescent="0.25">
      <c r="A5405" s="396" t="e">
        <f>"INN."&amp;EIGNIR!$B$3&amp;C5405</f>
        <v>#N/A</v>
      </c>
      <c r="B5405" s="511">
        <f>'Sundurliðun Útlán'!O57</f>
        <v>0</v>
      </c>
      <c r="C5405" s="503" t="s">
        <v>7253</v>
      </c>
      <c r="D5405" s="512"/>
      <c r="F5405" s="547"/>
      <c r="G5405" s="547">
        <f t="shared" si="170"/>
        <v>0</v>
      </c>
      <c r="H5405" s="547">
        <f t="shared" si="171"/>
        <v>0</v>
      </c>
    </row>
    <row r="5406" spans="1:8" x14ac:dyDescent="0.25">
      <c r="A5406" s="396" t="e">
        <f>"INN."&amp;EIGNIR!$B$3&amp;C5406</f>
        <v>#N/A</v>
      </c>
      <c r="B5406" s="511">
        <f>'Sundurliðun Útlán'!O58</f>
        <v>0</v>
      </c>
      <c r="C5406" s="503" t="s">
        <v>7254</v>
      </c>
      <c r="D5406" s="512"/>
      <c r="F5406" s="547"/>
      <c r="G5406" s="547">
        <f t="shared" si="170"/>
        <v>0</v>
      </c>
      <c r="H5406" s="547">
        <f t="shared" si="171"/>
        <v>0</v>
      </c>
    </row>
    <row r="5407" spans="1:8" x14ac:dyDescent="0.25">
      <c r="A5407" s="396" t="e">
        <f>"INN."&amp;EIGNIR!$B$3&amp;C5407</f>
        <v>#N/A</v>
      </c>
      <c r="B5407" s="511">
        <f>'Sundurliðun Útlán'!O59</f>
        <v>0</v>
      </c>
      <c r="C5407" s="503" t="s">
        <v>7255</v>
      </c>
      <c r="D5407" s="512"/>
      <c r="F5407" s="547"/>
      <c r="G5407" s="547">
        <f t="shared" si="170"/>
        <v>0</v>
      </c>
      <c r="H5407" s="547">
        <f t="shared" si="171"/>
        <v>0</v>
      </c>
    </row>
    <row r="5408" spans="1:8" x14ac:dyDescent="0.25">
      <c r="A5408" s="396" t="e">
        <f>"INN."&amp;EIGNIR!$B$3&amp;C5408</f>
        <v>#N/A</v>
      </c>
      <c r="B5408" s="511">
        <f>'Sundurliðun Útlán'!O60</f>
        <v>0</v>
      </c>
      <c r="C5408" s="503" t="s">
        <v>7256</v>
      </c>
      <c r="D5408" s="512"/>
      <c r="F5408" s="547"/>
      <c r="G5408" s="547">
        <f t="shared" si="170"/>
        <v>0</v>
      </c>
      <c r="H5408" s="547">
        <f t="shared" si="171"/>
        <v>0</v>
      </c>
    </row>
    <row r="5409" spans="1:8" x14ac:dyDescent="0.25">
      <c r="A5409" s="396" t="e">
        <f>"INN."&amp;EIGNIR!$B$3&amp;C5409</f>
        <v>#N/A</v>
      </c>
      <c r="B5409" s="511">
        <f>'Sundurliðun Útlán'!O61</f>
        <v>0</v>
      </c>
      <c r="C5409" s="503" t="s">
        <v>7257</v>
      </c>
      <c r="D5409" s="512"/>
      <c r="F5409" s="547"/>
      <c r="G5409" s="547">
        <f t="shared" si="170"/>
        <v>0</v>
      </c>
      <c r="H5409" s="547">
        <f t="shared" si="171"/>
        <v>0</v>
      </c>
    </row>
    <row r="5410" spans="1:8" x14ac:dyDescent="0.25">
      <c r="A5410" s="396" t="e">
        <f>"INN."&amp;EIGNIR!$B$3&amp;C5410</f>
        <v>#N/A</v>
      </c>
      <c r="B5410" s="511">
        <f>'Sundurliðun Útlán'!O62</f>
        <v>0</v>
      </c>
      <c r="C5410" s="503" t="s">
        <v>7258</v>
      </c>
      <c r="D5410" s="512"/>
      <c r="F5410" s="547"/>
      <c r="G5410" s="547">
        <f t="shared" si="170"/>
        <v>0</v>
      </c>
      <c r="H5410" s="547">
        <f t="shared" si="171"/>
        <v>0</v>
      </c>
    </row>
    <row r="5411" spans="1:8" x14ac:dyDescent="0.25">
      <c r="A5411" s="396" t="e">
        <f>"INN."&amp;EIGNIR!$B$3&amp;C5411</f>
        <v>#N/A</v>
      </c>
      <c r="B5411" s="511">
        <f>'Sundurliðun Útlán'!O63</f>
        <v>0</v>
      </c>
      <c r="C5411" s="503" t="s">
        <v>7259</v>
      </c>
      <c r="D5411" s="512"/>
      <c r="F5411" s="547"/>
      <c r="G5411" s="547">
        <f t="shared" si="170"/>
        <v>0</v>
      </c>
      <c r="H5411" s="547">
        <f t="shared" si="171"/>
        <v>0</v>
      </c>
    </row>
    <row r="5412" spans="1:8" x14ac:dyDescent="0.25">
      <c r="A5412" s="396" t="e">
        <f>"INN."&amp;EIGNIR!$B$3&amp;C5412</f>
        <v>#N/A</v>
      </c>
      <c r="B5412" s="511">
        <f>'Sundurliðun Útlán'!O64</f>
        <v>0</v>
      </c>
      <c r="C5412" s="503" t="s">
        <v>7260</v>
      </c>
      <c r="D5412" s="512"/>
      <c r="F5412" s="547"/>
      <c r="G5412" s="547">
        <f t="shared" si="170"/>
        <v>0</v>
      </c>
      <c r="H5412" s="547">
        <f t="shared" si="171"/>
        <v>0</v>
      </c>
    </row>
    <row r="5413" spans="1:8" x14ac:dyDescent="0.25">
      <c r="A5413" s="396" t="e">
        <f>"INN."&amp;EIGNIR!$B$3&amp;C5413</f>
        <v>#N/A</v>
      </c>
      <c r="B5413" s="511">
        <f>'Sundurliðun Útlán'!O65</f>
        <v>0</v>
      </c>
      <c r="C5413" s="503" t="s">
        <v>7261</v>
      </c>
      <c r="D5413" s="512"/>
      <c r="F5413" s="547"/>
      <c r="G5413" s="547">
        <f t="shared" si="170"/>
        <v>0</v>
      </c>
      <c r="H5413" s="547">
        <f t="shared" si="171"/>
        <v>0</v>
      </c>
    </row>
    <row r="5414" spans="1:8" x14ac:dyDescent="0.25">
      <c r="A5414" s="396" t="e">
        <f>"INN."&amp;EIGNIR!$B$3&amp;C5414</f>
        <v>#N/A</v>
      </c>
      <c r="B5414" s="511">
        <f>'Sundurliðun Útlán'!O66</f>
        <v>0</v>
      </c>
      <c r="C5414" s="503" t="s">
        <v>7262</v>
      </c>
      <c r="D5414" s="512"/>
      <c r="F5414" s="547"/>
      <c r="G5414" s="547">
        <f t="shared" si="170"/>
        <v>0</v>
      </c>
      <c r="H5414" s="547">
        <f t="shared" si="171"/>
        <v>0</v>
      </c>
    </row>
    <row r="5415" spans="1:8" x14ac:dyDescent="0.25">
      <c r="A5415" s="396" t="e">
        <f>"INN."&amp;EIGNIR!$B$3&amp;C5415</f>
        <v>#N/A</v>
      </c>
      <c r="B5415" s="511">
        <f>'Sundurliðun Útlán'!O67</f>
        <v>0</v>
      </c>
      <c r="C5415" s="503" t="s">
        <v>7263</v>
      </c>
      <c r="D5415" s="512"/>
      <c r="F5415" s="547"/>
      <c r="G5415" s="547">
        <f t="shared" si="170"/>
        <v>0</v>
      </c>
      <c r="H5415" s="547">
        <f t="shared" si="171"/>
        <v>0</v>
      </c>
    </row>
    <row r="5416" spans="1:8" x14ac:dyDescent="0.25">
      <c r="A5416" s="396" t="e">
        <f>"INN."&amp;EIGNIR!$B$3&amp;C5416</f>
        <v>#N/A</v>
      </c>
      <c r="B5416" s="511">
        <f>'Sundurliðun Útlán'!O68</f>
        <v>0</v>
      </c>
      <c r="C5416" s="503" t="s">
        <v>7264</v>
      </c>
      <c r="D5416" s="512"/>
      <c r="F5416" s="547"/>
      <c r="G5416" s="547">
        <f t="shared" si="170"/>
        <v>0</v>
      </c>
      <c r="H5416" s="547">
        <f t="shared" si="171"/>
        <v>0</v>
      </c>
    </row>
    <row r="5417" spans="1:8" x14ac:dyDescent="0.25">
      <c r="A5417" s="396" t="e">
        <f>"INN."&amp;EIGNIR!$B$3&amp;C5417</f>
        <v>#N/A</v>
      </c>
      <c r="B5417" s="511">
        <f>'Sundurliðun Útlán'!O69</f>
        <v>0</v>
      </c>
      <c r="C5417" s="503" t="s">
        <v>7265</v>
      </c>
      <c r="D5417" s="512"/>
      <c r="F5417" s="547"/>
      <c r="G5417" s="547">
        <f t="shared" si="170"/>
        <v>0</v>
      </c>
      <c r="H5417" s="547">
        <f t="shared" si="171"/>
        <v>0</v>
      </c>
    </row>
    <row r="5418" spans="1:8" x14ac:dyDescent="0.25">
      <c r="A5418" s="396" t="e">
        <f>"INN."&amp;EIGNIR!$B$3&amp;C5418</f>
        <v>#N/A</v>
      </c>
      <c r="B5418" s="511">
        <f>'Sundurliðun Útlán'!O70</f>
        <v>0</v>
      </c>
      <c r="C5418" s="503" t="s">
        <v>7266</v>
      </c>
      <c r="D5418" s="512"/>
      <c r="F5418" s="547"/>
      <c r="G5418" s="547">
        <f t="shared" si="170"/>
        <v>0</v>
      </c>
      <c r="H5418" s="547">
        <f t="shared" si="171"/>
        <v>0</v>
      </c>
    </row>
    <row r="5419" spans="1:8" x14ac:dyDescent="0.25">
      <c r="A5419" s="396" t="e">
        <f>"INN."&amp;EIGNIR!$B$3&amp;C5419</f>
        <v>#N/A</v>
      </c>
      <c r="B5419" s="511">
        <f>'Sundurliðun Útlán'!O71</f>
        <v>0</v>
      </c>
      <c r="C5419" s="503" t="s">
        <v>7267</v>
      </c>
      <c r="D5419" s="512"/>
      <c r="F5419" s="547"/>
      <c r="G5419" s="547">
        <f t="shared" si="170"/>
        <v>0</v>
      </c>
      <c r="H5419" s="547">
        <f t="shared" si="171"/>
        <v>0</v>
      </c>
    </row>
    <row r="5420" spans="1:8" x14ac:dyDescent="0.25">
      <c r="A5420" s="396" t="e">
        <f>"INN."&amp;EIGNIR!$B$3&amp;C5420</f>
        <v>#N/A</v>
      </c>
      <c r="B5420" s="511">
        <f>'Sundurliðun Útlán'!O72</f>
        <v>0</v>
      </c>
      <c r="C5420" s="503" t="s">
        <v>7268</v>
      </c>
      <c r="D5420" s="512"/>
      <c r="F5420" s="547"/>
      <c r="G5420" s="547">
        <f t="shared" si="170"/>
        <v>0</v>
      </c>
      <c r="H5420" s="547">
        <f t="shared" si="171"/>
        <v>0</v>
      </c>
    </row>
    <row r="5421" spans="1:8" x14ac:dyDescent="0.25">
      <c r="A5421" s="396" t="e">
        <f>"INN."&amp;EIGNIR!$B$3&amp;C5421</f>
        <v>#N/A</v>
      </c>
      <c r="B5421" s="511">
        <f>'Sundurliðun Útlán'!O73</f>
        <v>0</v>
      </c>
      <c r="C5421" s="503" t="s">
        <v>7269</v>
      </c>
      <c r="D5421" s="512"/>
      <c r="F5421" s="547"/>
      <c r="G5421" s="547">
        <f t="shared" si="170"/>
        <v>0</v>
      </c>
      <c r="H5421" s="547">
        <f t="shared" si="171"/>
        <v>0</v>
      </c>
    </row>
    <row r="5422" spans="1:8" x14ac:dyDescent="0.25">
      <c r="A5422" s="396" t="e">
        <f>"INN."&amp;EIGNIR!$B$3&amp;C5422</f>
        <v>#N/A</v>
      </c>
      <c r="B5422" s="511">
        <f>'Sundurliðun Útlán'!O74</f>
        <v>0</v>
      </c>
      <c r="C5422" s="503" t="s">
        <v>7270</v>
      </c>
      <c r="D5422" s="512"/>
      <c r="F5422" s="547"/>
      <c r="G5422" s="547">
        <f t="shared" si="170"/>
        <v>0</v>
      </c>
      <c r="H5422" s="547">
        <f t="shared" si="171"/>
        <v>0</v>
      </c>
    </row>
    <row r="5423" spans="1:8" x14ac:dyDescent="0.25">
      <c r="A5423" s="396" t="e">
        <f>"INN."&amp;EIGNIR!$B$3&amp;C5423</f>
        <v>#N/A</v>
      </c>
      <c r="B5423" s="511">
        <f>'Sundurliðun Útlán'!O88</f>
        <v>0</v>
      </c>
      <c r="C5423" s="503" t="s">
        <v>7271</v>
      </c>
      <c r="D5423" s="512"/>
      <c r="F5423" s="547"/>
      <c r="G5423" s="547">
        <f t="shared" si="170"/>
        <v>0</v>
      </c>
      <c r="H5423" s="547">
        <f t="shared" si="171"/>
        <v>0</v>
      </c>
    </row>
    <row r="5424" spans="1:8" x14ac:dyDescent="0.25">
      <c r="A5424" s="396" t="e">
        <f>"INN."&amp;EIGNIR!$B$3&amp;C5424</f>
        <v>#N/A</v>
      </c>
      <c r="B5424" s="511">
        <f>'Sundurliðun Útlán'!O89</f>
        <v>0</v>
      </c>
      <c r="C5424" s="503" t="s">
        <v>7272</v>
      </c>
      <c r="D5424" s="512"/>
      <c r="F5424" s="547"/>
      <c r="G5424" s="547">
        <f t="shared" si="170"/>
        <v>0</v>
      </c>
      <c r="H5424" s="547">
        <f t="shared" si="171"/>
        <v>0</v>
      </c>
    </row>
    <row r="5425" spans="1:8" x14ac:dyDescent="0.25">
      <c r="A5425" s="396" t="e">
        <f>"INN."&amp;EIGNIR!$B$3&amp;C5425</f>
        <v>#N/A</v>
      </c>
      <c r="B5425" s="511">
        <f>'Sundurliðun Útlán'!O90</f>
        <v>0</v>
      </c>
      <c r="C5425" s="503" t="s">
        <v>7273</v>
      </c>
      <c r="D5425" s="512"/>
      <c r="F5425" s="547"/>
      <c r="G5425" s="547">
        <f t="shared" si="170"/>
        <v>0</v>
      </c>
      <c r="H5425" s="547">
        <f t="shared" si="171"/>
        <v>0</v>
      </c>
    </row>
    <row r="5426" spans="1:8" x14ac:dyDescent="0.25">
      <c r="A5426" s="396" t="e">
        <f>"INN."&amp;EIGNIR!$B$3&amp;C5426</f>
        <v>#N/A</v>
      </c>
      <c r="B5426" s="511">
        <f>'Sundurliðun Útlán'!O91</f>
        <v>0</v>
      </c>
      <c r="C5426" s="503" t="s">
        <v>7274</v>
      </c>
      <c r="D5426" s="512"/>
      <c r="F5426" s="547"/>
      <c r="G5426" s="547">
        <f t="shared" si="170"/>
        <v>0</v>
      </c>
      <c r="H5426" s="547">
        <f t="shared" si="171"/>
        <v>0</v>
      </c>
    </row>
    <row r="5427" spans="1:8" x14ac:dyDescent="0.25">
      <c r="A5427" s="396" t="e">
        <f>"INN."&amp;EIGNIR!$B$3&amp;C5427</f>
        <v>#N/A</v>
      </c>
      <c r="B5427" s="511">
        <f>'Sundurliðun Útlán'!O92</f>
        <v>0</v>
      </c>
      <c r="C5427" s="503" t="s">
        <v>7275</v>
      </c>
      <c r="D5427" s="512"/>
      <c r="F5427" s="547"/>
      <c r="G5427" s="547">
        <f t="shared" si="170"/>
        <v>0</v>
      </c>
      <c r="H5427" s="547">
        <f t="shared" si="171"/>
        <v>0</v>
      </c>
    </row>
    <row r="5428" spans="1:8" x14ac:dyDescent="0.25">
      <c r="A5428" s="396" t="e">
        <f>"INN."&amp;EIGNIR!$B$3&amp;C5428</f>
        <v>#N/A</v>
      </c>
      <c r="B5428" s="511">
        <f>'Sundurliðun Útlán'!O93</f>
        <v>0</v>
      </c>
      <c r="C5428" s="503" t="s">
        <v>7276</v>
      </c>
      <c r="D5428" s="512"/>
      <c r="F5428" s="547"/>
      <c r="G5428" s="547">
        <f t="shared" si="170"/>
        <v>0</v>
      </c>
      <c r="H5428" s="547">
        <f t="shared" si="171"/>
        <v>0</v>
      </c>
    </row>
    <row r="5429" spans="1:8" x14ac:dyDescent="0.25">
      <c r="A5429" s="396" t="e">
        <f>"INN."&amp;EIGNIR!$B$3&amp;C5429</f>
        <v>#N/A</v>
      </c>
      <c r="B5429" s="511">
        <f>'Sundurliðun Útlán'!O94</f>
        <v>0</v>
      </c>
      <c r="C5429" s="503" t="s">
        <v>7277</v>
      </c>
      <c r="D5429" s="512"/>
      <c r="F5429" s="547"/>
      <c r="G5429" s="547">
        <f t="shared" si="170"/>
        <v>0</v>
      </c>
      <c r="H5429" s="547">
        <f t="shared" si="171"/>
        <v>0</v>
      </c>
    </row>
    <row r="5430" spans="1:8" x14ac:dyDescent="0.25">
      <c r="A5430" s="396" t="e">
        <f>"INN."&amp;EIGNIR!$B$3&amp;C5430</f>
        <v>#N/A</v>
      </c>
      <c r="B5430" s="511">
        <f>'Sundurliðun Útlán'!O95</f>
        <v>0</v>
      </c>
      <c r="C5430" s="503" t="s">
        <v>7278</v>
      </c>
      <c r="D5430" s="512"/>
      <c r="F5430" s="547"/>
      <c r="G5430" s="547">
        <f t="shared" si="170"/>
        <v>0</v>
      </c>
      <c r="H5430" s="547">
        <f t="shared" si="171"/>
        <v>0</v>
      </c>
    </row>
    <row r="5431" spans="1:8" x14ac:dyDescent="0.25">
      <c r="A5431" s="396" t="e">
        <f>"INN."&amp;EIGNIR!$B$3&amp;C5431</f>
        <v>#N/A</v>
      </c>
      <c r="B5431" s="511">
        <f>'Sundurliðun Útlán'!O96</f>
        <v>0</v>
      </c>
      <c r="C5431" s="503" t="s">
        <v>7279</v>
      </c>
      <c r="D5431" s="512"/>
      <c r="F5431" s="547"/>
      <c r="G5431" s="547">
        <f t="shared" si="170"/>
        <v>0</v>
      </c>
      <c r="H5431" s="547">
        <f t="shared" si="171"/>
        <v>0</v>
      </c>
    </row>
    <row r="5432" spans="1:8" x14ac:dyDescent="0.25">
      <c r="A5432" s="396" t="e">
        <f>"INN."&amp;EIGNIR!$B$3&amp;C5432</f>
        <v>#N/A</v>
      </c>
      <c r="B5432" s="511">
        <f>'Sundurliðun Útlán'!O97</f>
        <v>0</v>
      </c>
      <c r="C5432" s="503" t="s">
        <v>7280</v>
      </c>
      <c r="D5432" s="512"/>
      <c r="F5432" s="547"/>
      <c r="G5432" s="547">
        <f t="shared" si="170"/>
        <v>0</v>
      </c>
      <c r="H5432" s="547">
        <f t="shared" si="171"/>
        <v>0</v>
      </c>
    </row>
    <row r="5433" spans="1:8" x14ac:dyDescent="0.25">
      <c r="A5433" s="396" t="e">
        <f>"INN."&amp;EIGNIR!$B$3&amp;C5433</f>
        <v>#N/A</v>
      </c>
      <c r="B5433" s="511">
        <f>'Sundurliðun Útlán'!O98</f>
        <v>0</v>
      </c>
      <c r="C5433" s="503" t="s">
        <v>7281</v>
      </c>
      <c r="D5433" s="512"/>
      <c r="F5433" s="547"/>
      <c r="G5433" s="547">
        <f t="shared" ref="G5433:G5495" si="172">+F5433-B5433</f>
        <v>0</v>
      </c>
      <c r="H5433" s="547">
        <f t="shared" si="171"/>
        <v>0</v>
      </c>
    </row>
    <row r="5434" spans="1:8" x14ac:dyDescent="0.25">
      <c r="A5434" s="396" t="e">
        <f>"INN."&amp;EIGNIR!$B$3&amp;C5434</f>
        <v>#N/A</v>
      </c>
      <c r="B5434" s="511">
        <f>'Sundurliðun Útlán'!O99</f>
        <v>0</v>
      </c>
      <c r="C5434" s="503" t="s">
        <v>7282</v>
      </c>
      <c r="D5434" s="512"/>
      <c r="F5434" s="547"/>
      <c r="G5434" s="547">
        <f t="shared" si="172"/>
        <v>0</v>
      </c>
      <c r="H5434" s="547">
        <f t="shared" ref="H5434:H5496" si="173">+ABS(G5434)</f>
        <v>0</v>
      </c>
    </row>
    <row r="5435" spans="1:8" x14ac:dyDescent="0.25">
      <c r="A5435" s="396" t="e">
        <f>"INN."&amp;EIGNIR!$B$3&amp;C5435</f>
        <v>#N/A</v>
      </c>
      <c r="B5435" s="511">
        <f>'Sundurliðun Útlán'!O100</f>
        <v>0</v>
      </c>
      <c r="C5435" s="503" t="s">
        <v>7283</v>
      </c>
      <c r="D5435" s="512"/>
      <c r="F5435" s="547"/>
      <c r="G5435" s="547">
        <f t="shared" si="172"/>
        <v>0</v>
      </c>
      <c r="H5435" s="547">
        <f t="shared" si="173"/>
        <v>0</v>
      </c>
    </row>
    <row r="5436" spans="1:8" x14ac:dyDescent="0.25">
      <c r="A5436" s="396" t="e">
        <f>"INN."&amp;EIGNIR!$B$3&amp;C5436</f>
        <v>#N/A</v>
      </c>
      <c r="B5436" s="511">
        <f>'Sundurliðun Útlán'!O101</f>
        <v>0</v>
      </c>
      <c r="C5436" s="503" t="s">
        <v>7284</v>
      </c>
      <c r="D5436" s="512"/>
      <c r="F5436" s="547"/>
      <c r="G5436" s="547">
        <f t="shared" si="172"/>
        <v>0</v>
      </c>
      <c r="H5436" s="547">
        <f t="shared" si="173"/>
        <v>0</v>
      </c>
    </row>
    <row r="5437" spans="1:8" x14ac:dyDescent="0.25">
      <c r="A5437" s="396" t="e">
        <f>"INN."&amp;EIGNIR!$B$3&amp;C5437</f>
        <v>#N/A</v>
      </c>
      <c r="B5437" s="511">
        <f>'Sundurliðun Útlán'!O102</f>
        <v>0</v>
      </c>
      <c r="C5437" s="503" t="s">
        <v>7285</v>
      </c>
      <c r="D5437" s="512"/>
      <c r="F5437" s="547"/>
      <c r="G5437" s="547">
        <f t="shared" si="172"/>
        <v>0</v>
      </c>
      <c r="H5437" s="547">
        <f t="shared" si="173"/>
        <v>0</v>
      </c>
    </row>
    <row r="5438" spans="1:8" x14ac:dyDescent="0.25">
      <c r="A5438" s="396" t="e">
        <f>"INN."&amp;EIGNIR!$B$3&amp;C5438</f>
        <v>#N/A</v>
      </c>
      <c r="B5438" s="511">
        <f>'Sundurliðun Útlán'!O103</f>
        <v>0</v>
      </c>
      <c r="C5438" s="503" t="s">
        <v>7286</v>
      </c>
      <c r="D5438" s="512"/>
      <c r="F5438" s="547"/>
      <c r="G5438" s="547">
        <f t="shared" si="172"/>
        <v>0</v>
      </c>
      <c r="H5438" s="547">
        <f t="shared" si="173"/>
        <v>0</v>
      </c>
    </row>
    <row r="5439" spans="1:8" x14ac:dyDescent="0.25">
      <c r="A5439" s="396" t="e">
        <f>"INN."&amp;EIGNIR!$B$3&amp;C5439</f>
        <v>#N/A</v>
      </c>
      <c r="B5439" s="511">
        <f>'Sundurliðun Útlán'!O136</f>
        <v>0</v>
      </c>
      <c r="C5439" s="503" t="s">
        <v>7287</v>
      </c>
      <c r="D5439" s="512"/>
      <c r="F5439" s="547"/>
      <c r="G5439" s="547">
        <f t="shared" si="172"/>
        <v>0</v>
      </c>
      <c r="H5439" s="547">
        <f t="shared" si="173"/>
        <v>0</v>
      </c>
    </row>
    <row r="5440" spans="1:8" x14ac:dyDescent="0.25">
      <c r="A5440" s="396" t="e">
        <f>"INN."&amp;EIGNIR!$B$3&amp;C5440</f>
        <v>#N/A</v>
      </c>
      <c r="B5440" s="511">
        <f>'Sundurliðun Útlán'!O137</f>
        <v>0</v>
      </c>
      <c r="C5440" s="503" t="s">
        <v>7288</v>
      </c>
      <c r="D5440" s="512"/>
      <c r="F5440" s="547"/>
      <c r="G5440" s="547">
        <f t="shared" si="172"/>
        <v>0</v>
      </c>
      <c r="H5440" s="547">
        <f t="shared" si="173"/>
        <v>0</v>
      </c>
    </row>
    <row r="5441" spans="1:8" x14ac:dyDescent="0.25">
      <c r="A5441" s="396" t="e">
        <f>"INN."&amp;EIGNIR!$B$3&amp;C5441</f>
        <v>#N/A</v>
      </c>
      <c r="B5441" s="511">
        <f>'Sundurliðun Útlán'!O151</f>
        <v>0</v>
      </c>
      <c r="C5441" s="503" t="s">
        <v>7289</v>
      </c>
      <c r="D5441" s="512"/>
      <c r="F5441" s="547"/>
      <c r="G5441" s="547">
        <f t="shared" si="172"/>
        <v>0</v>
      </c>
      <c r="H5441" s="547">
        <f t="shared" si="173"/>
        <v>0</v>
      </c>
    </row>
    <row r="5442" spans="1:8" x14ac:dyDescent="0.25">
      <c r="A5442" s="396" t="e">
        <f>"INN."&amp;EIGNIR!$B$3&amp;C5442</f>
        <v>#N/A</v>
      </c>
      <c r="B5442" s="511">
        <f>'Sundurliðun Útlán'!O152</f>
        <v>0</v>
      </c>
      <c r="C5442" s="503" t="s">
        <v>7290</v>
      </c>
      <c r="D5442" s="512"/>
      <c r="F5442" s="547"/>
      <c r="G5442" s="547">
        <f t="shared" si="172"/>
        <v>0</v>
      </c>
      <c r="H5442" s="547">
        <f t="shared" si="173"/>
        <v>0</v>
      </c>
    </row>
    <row r="5443" spans="1:8" x14ac:dyDescent="0.25">
      <c r="A5443" s="396" t="e">
        <f>"INN."&amp;EIGNIR!$B$3&amp;C5443</f>
        <v>#N/A</v>
      </c>
      <c r="B5443" s="511">
        <f>'Sundurliðun Útlán'!O153</f>
        <v>0</v>
      </c>
      <c r="C5443" s="503" t="s">
        <v>7291</v>
      </c>
      <c r="D5443" s="512"/>
      <c r="F5443" s="547"/>
      <c r="G5443" s="547">
        <f t="shared" si="172"/>
        <v>0</v>
      </c>
      <c r="H5443" s="547">
        <f t="shared" si="173"/>
        <v>0</v>
      </c>
    </row>
    <row r="5444" spans="1:8" x14ac:dyDescent="0.25">
      <c r="A5444" s="396" t="e">
        <f>"INN."&amp;EIGNIR!$B$3&amp;C5444</f>
        <v>#N/A</v>
      </c>
      <c r="B5444" s="511">
        <f>'Sundurliðun Útlán'!O154</f>
        <v>0</v>
      </c>
      <c r="C5444" s="503" t="s">
        <v>7292</v>
      </c>
      <c r="D5444" s="512"/>
      <c r="F5444" s="547"/>
      <c r="G5444" s="547">
        <f t="shared" si="172"/>
        <v>0</v>
      </c>
      <c r="H5444" s="547">
        <f t="shared" si="173"/>
        <v>0</v>
      </c>
    </row>
    <row r="5445" spans="1:8" x14ac:dyDescent="0.25">
      <c r="A5445" s="396" t="e">
        <f>"INN."&amp;EIGNIR!$B$3&amp;C5445</f>
        <v>#N/A</v>
      </c>
      <c r="B5445" s="511">
        <f>'Sundurliðun Útlán'!O155</f>
        <v>0</v>
      </c>
      <c r="C5445" s="503" t="s">
        <v>7293</v>
      </c>
      <c r="D5445" s="512"/>
      <c r="F5445" s="547"/>
      <c r="G5445" s="547">
        <f t="shared" si="172"/>
        <v>0</v>
      </c>
      <c r="H5445" s="547">
        <f t="shared" si="173"/>
        <v>0</v>
      </c>
    </row>
    <row r="5446" spans="1:8" x14ac:dyDescent="0.25">
      <c r="A5446" s="396" t="e">
        <f>"INN."&amp;EIGNIR!$B$3&amp;C5446</f>
        <v>#N/A</v>
      </c>
      <c r="B5446" s="511">
        <f>'Sundurliðun Útlán'!O156</f>
        <v>0</v>
      </c>
      <c r="C5446" s="503" t="s">
        <v>7294</v>
      </c>
      <c r="D5446" s="512"/>
      <c r="F5446" s="547"/>
      <c r="G5446" s="547">
        <f t="shared" si="172"/>
        <v>0</v>
      </c>
      <c r="H5446" s="547">
        <f t="shared" si="173"/>
        <v>0</v>
      </c>
    </row>
    <row r="5447" spans="1:8" x14ac:dyDescent="0.25">
      <c r="A5447" s="396" t="e">
        <f>"INN."&amp;EIGNIR!$B$3&amp;C5447</f>
        <v>#N/A</v>
      </c>
      <c r="B5447" s="511">
        <f>'Sundurliðun Útlán'!O157</f>
        <v>0</v>
      </c>
      <c r="C5447" s="503" t="s">
        <v>7295</v>
      </c>
      <c r="D5447" s="512"/>
      <c r="F5447" s="547"/>
      <c r="G5447" s="547">
        <f t="shared" si="172"/>
        <v>0</v>
      </c>
      <c r="H5447" s="547">
        <f t="shared" si="173"/>
        <v>0</v>
      </c>
    </row>
    <row r="5448" spans="1:8" x14ac:dyDescent="0.25">
      <c r="A5448" s="396" t="e">
        <f>"INN."&amp;EIGNIR!$B$3&amp;C5448</f>
        <v>#N/A</v>
      </c>
      <c r="B5448" s="511">
        <f>'Sundurliðun Útlán'!O158</f>
        <v>0</v>
      </c>
      <c r="C5448" s="503" t="s">
        <v>7296</v>
      </c>
      <c r="D5448" s="512"/>
      <c r="F5448" s="547"/>
      <c r="G5448" s="547">
        <f t="shared" si="172"/>
        <v>0</v>
      </c>
      <c r="H5448" s="547">
        <f t="shared" si="173"/>
        <v>0</v>
      </c>
    </row>
    <row r="5449" spans="1:8" x14ac:dyDescent="0.25">
      <c r="A5449" s="396" t="e">
        <f>"INN."&amp;EIGNIR!$B$3&amp;C5449</f>
        <v>#N/A</v>
      </c>
      <c r="B5449" s="511">
        <f>'Sundurliðun Útlán'!O159</f>
        <v>0</v>
      </c>
      <c r="C5449" s="503" t="s">
        <v>7297</v>
      </c>
      <c r="D5449" s="512"/>
      <c r="F5449" s="547"/>
      <c r="G5449" s="547">
        <f t="shared" si="172"/>
        <v>0</v>
      </c>
      <c r="H5449" s="547">
        <f t="shared" si="173"/>
        <v>0</v>
      </c>
    </row>
    <row r="5450" spans="1:8" x14ac:dyDescent="0.25">
      <c r="A5450" s="396" t="e">
        <f>"INN."&amp;EIGNIR!$B$3&amp;C5450</f>
        <v>#N/A</v>
      </c>
      <c r="B5450" s="511">
        <f>'Sundurliðun Útlán'!O160</f>
        <v>0</v>
      </c>
      <c r="C5450" s="503" t="s">
        <v>7298</v>
      </c>
      <c r="D5450" s="512"/>
      <c r="F5450" s="547"/>
      <c r="G5450" s="547">
        <f t="shared" si="172"/>
        <v>0</v>
      </c>
      <c r="H5450" s="547">
        <f t="shared" si="173"/>
        <v>0</v>
      </c>
    </row>
    <row r="5451" spans="1:8" x14ac:dyDescent="0.25">
      <c r="A5451" s="396" t="e">
        <f>"INN."&amp;EIGNIR!$B$3&amp;C5451</f>
        <v>#N/A</v>
      </c>
      <c r="B5451" s="511">
        <f>'Sundurliðun Útlán'!O161</f>
        <v>0</v>
      </c>
      <c r="C5451" s="503" t="s">
        <v>7299</v>
      </c>
      <c r="D5451" s="512"/>
      <c r="F5451" s="547"/>
      <c r="G5451" s="547">
        <f t="shared" si="172"/>
        <v>0</v>
      </c>
      <c r="H5451" s="547">
        <f t="shared" si="173"/>
        <v>0</v>
      </c>
    </row>
    <row r="5452" spans="1:8" x14ac:dyDescent="0.25">
      <c r="A5452" s="396" t="e">
        <f>"INN."&amp;EIGNIR!$B$3&amp;C5452</f>
        <v>#N/A</v>
      </c>
      <c r="B5452" s="511">
        <f>'Sundurliðun Útlán'!O162</f>
        <v>0</v>
      </c>
      <c r="C5452" s="503" t="s">
        <v>7300</v>
      </c>
      <c r="D5452" s="512"/>
      <c r="F5452" s="547"/>
      <c r="G5452" s="547">
        <f t="shared" si="172"/>
        <v>0</v>
      </c>
      <c r="H5452" s="547">
        <f t="shared" si="173"/>
        <v>0</v>
      </c>
    </row>
    <row r="5453" spans="1:8" x14ac:dyDescent="0.25">
      <c r="A5453" s="396" t="e">
        <f>"INN."&amp;EIGNIR!$B$3&amp;C5453</f>
        <v>#N/A</v>
      </c>
      <c r="B5453" s="511">
        <f>'Sundurliðun Útlán'!O163</f>
        <v>0</v>
      </c>
      <c r="C5453" s="503" t="s">
        <v>7301</v>
      </c>
      <c r="D5453" s="512"/>
      <c r="F5453" s="547"/>
      <c r="G5453" s="547">
        <f t="shared" si="172"/>
        <v>0</v>
      </c>
      <c r="H5453" s="547">
        <f t="shared" si="173"/>
        <v>0</v>
      </c>
    </row>
    <row r="5454" spans="1:8" x14ac:dyDescent="0.25">
      <c r="A5454" s="396" t="e">
        <f>"INN."&amp;EIGNIR!$B$3&amp;C5454</f>
        <v>#N/A</v>
      </c>
      <c r="B5454" s="511">
        <f>'Sundurliðun Útlán'!O164</f>
        <v>0</v>
      </c>
      <c r="C5454" s="503" t="s">
        <v>7302</v>
      </c>
      <c r="D5454" s="512"/>
      <c r="F5454" s="547"/>
      <c r="G5454" s="547">
        <f t="shared" si="172"/>
        <v>0</v>
      </c>
      <c r="H5454" s="547">
        <f t="shared" si="173"/>
        <v>0</v>
      </c>
    </row>
    <row r="5455" spans="1:8" x14ac:dyDescent="0.25">
      <c r="A5455" s="396" t="e">
        <f>"INN."&amp;EIGNIR!$B$3&amp;C5455</f>
        <v>#N/A</v>
      </c>
      <c r="B5455" s="511">
        <f>'Sundurliðun Útlán'!O165</f>
        <v>0</v>
      </c>
      <c r="C5455" s="503" t="s">
        <v>7303</v>
      </c>
      <c r="D5455" s="512"/>
      <c r="F5455" s="547"/>
      <c r="G5455" s="547">
        <f t="shared" si="172"/>
        <v>0</v>
      </c>
      <c r="H5455" s="547">
        <f t="shared" si="173"/>
        <v>0</v>
      </c>
    </row>
    <row r="5456" spans="1:8" x14ac:dyDescent="0.25">
      <c r="A5456" s="396" t="e">
        <f>"INN."&amp;EIGNIR!$B$3&amp;C5456</f>
        <v>#N/A</v>
      </c>
      <c r="B5456" s="511">
        <f>'Sundurliðun Útlán'!O166</f>
        <v>0</v>
      </c>
      <c r="C5456" s="503" t="s">
        <v>7304</v>
      </c>
      <c r="D5456" s="512"/>
      <c r="F5456" s="547"/>
      <c r="G5456" s="547">
        <f t="shared" si="172"/>
        <v>0</v>
      </c>
      <c r="H5456" s="547">
        <f t="shared" si="173"/>
        <v>0</v>
      </c>
    </row>
    <row r="5457" spans="1:8" x14ac:dyDescent="0.25">
      <c r="A5457" s="396" t="e">
        <f>"INN."&amp;EIGNIR!$B$3&amp;C5457</f>
        <v>#N/A</v>
      </c>
      <c r="B5457" s="511">
        <f>'Sundurliðun Útlán'!O167</f>
        <v>0</v>
      </c>
      <c r="C5457" s="503" t="s">
        <v>7305</v>
      </c>
      <c r="D5457" s="512"/>
      <c r="F5457" s="547"/>
      <c r="G5457" s="547">
        <f t="shared" si="172"/>
        <v>0</v>
      </c>
      <c r="H5457" s="547">
        <f t="shared" si="173"/>
        <v>0</v>
      </c>
    </row>
    <row r="5458" spans="1:8" x14ac:dyDescent="0.25">
      <c r="A5458" s="396" t="e">
        <f>"INN."&amp;EIGNIR!$B$3&amp;C5458</f>
        <v>#N/A</v>
      </c>
      <c r="B5458" s="511">
        <f>'Sundurliðun Útlán'!O168</f>
        <v>0</v>
      </c>
      <c r="C5458" s="503" t="s">
        <v>7306</v>
      </c>
      <c r="D5458" s="512"/>
      <c r="F5458" s="547"/>
      <c r="G5458" s="547">
        <f t="shared" si="172"/>
        <v>0</v>
      </c>
      <c r="H5458" s="547">
        <f t="shared" si="173"/>
        <v>0</v>
      </c>
    </row>
    <row r="5459" spans="1:8" x14ac:dyDescent="0.25">
      <c r="A5459" s="396" t="e">
        <f>"INN."&amp;EIGNIR!$B$3&amp;C5459</f>
        <v>#N/A</v>
      </c>
      <c r="B5459" s="511">
        <f>'Sundurliðun Útlán'!O169</f>
        <v>0</v>
      </c>
      <c r="C5459" s="503" t="s">
        <v>7307</v>
      </c>
      <c r="D5459" s="512"/>
      <c r="F5459" s="547"/>
      <c r="G5459" s="547">
        <f t="shared" si="172"/>
        <v>0</v>
      </c>
      <c r="H5459" s="547">
        <f t="shared" si="173"/>
        <v>0</v>
      </c>
    </row>
    <row r="5460" spans="1:8" x14ac:dyDescent="0.25">
      <c r="A5460" s="396" t="e">
        <f>"INN."&amp;EIGNIR!$B$3&amp;C5460</f>
        <v>#N/A</v>
      </c>
      <c r="B5460" s="511">
        <f>'Sundurliðun Útlán'!O183</f>
        <v>0</v>
      </c>
      <c r="C5460" s="503" t="s">
        <v>7308</v>
      </c>
      <c r="D5460" s="512"/>
      <c r="F5460" s="547"/>
      <c r="G5460" s="547">
        <f t="shared" si="172"/>
        <v>0</v>
      </c>
      <c r="H5460" s="547">
        <f t="shared" si="173"/>
        <v>0</v>
      </c>
    </row>
    <row r="5461" spans="1:8" x14ac:dyDescent="0.25">
      <c r="A5461" s="396" t="e">
        <f>"INN."&amp;EIGNIR!$B$3&amp;C5461</f>
        <v>#N/A</v>
      </c>
      <c r="B5461" s="511">
        <f>'Sundurliðun Útlán'!O184</f>
        <v>0</v>
      </c>
      <c r="C5461" s="503" t="s">
        <v>7309</v>
      </c>
      <c r="D5461" s="512"/>
      <c r="F5461" s="547"/>
      <c r="G5461" s="547">
        <f t="shared" si="172"/>
        <v>0</v>
      </c>
      <c r="H5461" s="547">
        <f t="shared" si="173"/>
        <v>0</v>
      </c>
    </row>
    <row r="5462" spans="1:8" x14ac:dyDescent="0.25">
      <c r="A5462" s="396" t="e">
        <f>"INN."&amp;EIGNIR!$B$3&amp;C5462</f>
        <v>#N/A</v>
      </c>
      <c r="B5462" s="511">
        <f>'Sundurliðun Útlán'!O185</f>
        <v>0</v>
      </c>
      <c r="C5462" s="503" t="s">
        <v>7310</v>
      </c>
      <c r="D5462" s="512"/>
      <c r="F5462" s="547"/>
      <c r="G5462" s="547">
        <f t="shared" si="172"/>
        <v>0</v>
      </c>
      <c r="H5462" s="547">
        <f t="shared" si="173"/>
        <v>0</v>
      </c>
    </row>
    <row r="5463" spans="1:8" x14ac:dyDescent="0.25">
      <c r="A5463" s="396" t="e">
        <f>"INN."&amp;EIGNIR!$B$3&amp;C5463</f>
        <v>#N/A</v>
      </c>
      <c r="B5463" s="511">
        <f>'Sundurliðun Útlán'!O186</f>
        <v>0</v>
      </c>
      <c r="C5463" s="503" t="s">
        <v>7311</v>
      </c>
      <c r="D5463" s="512"/>
      <c r="F5463" s="547"/>
      <c r="G5463" s="547">
        <f t="shared" si="172"/>
        <v>0</v>
      </c>
      <c r="H5463" s="547">
        <f t="shared" si="173"/>
        <v>0</v>
      </c>
    </row>
    <row r="5464" spans="1:8" x14ac:dyDescent="0.25">
      <c r="A5464" s="396" t="e">
        <f>"INN."&amp;EIGNIR!$B$3&amp;C5464</f>
        <v>#N/A</v>
      </c>
      <c r="B5464" s="511">
        <f>'Sundurliðun Útlán'!O187</f>
        <v>0</v>
      </c>
      <c r="C5464" s="503" t="s">
        <v>7312</v>
      </c>
      <c r="D5464" s="512"/>
      <c r="F5464" s="547"/>
      <c r="G5464" s="547">
        <f t="shared" si="172"/>
        <v>0</v>
      </c>
      <c r="H5464" s="547">
        <f t="shared" si="173"/>
        <v>0</v>
      </c>
    </row>
    <row r="5465" spans="1:8" x14ac:dyDescent="0.25">
      <c r="A5465" s="396" t="e">
        <f>"INN."&amp;EIGNIR!$B$3&amp;C5465</f>
        <v>#N/A</v>
      </c>
      <c r="B5465" s="511">
        <f>'Sundurliðun Útlán'!O188</f>
        <v>0</v>
      </c>
      <c r="C5465" s="503" t="s">
        <v>7313</v>
      </c>
      <c r="D5465" s="512"/>
      <c r="F5465" s="547"/>
      <c r="G5465" s="547">
        <f t="shared" si="172"/>
        <v>0</v>
      </c>
      <c r="H5465" s="547">
        <f t="shared" si="173"/>
        <v>0</v>
      </c>
    </row>
    <row r="5466" spans="1:8" x14ac:dyDescent="0.25">
      <c r="A5466" s="396" t="e">
        <f>"INN."&amp;EIGNIR!$B$3&amp;C5466</f>
        <v>#N/A</v>
      </c>
      <c r="B5466" s="511">
        <f>'Sundurliðun Útlán'!O189</f>
        <v>0</v>
      </c>
      <c r="C5466" s="503" t="s">
        <v>7314</v>
      </c>
      <c r="D5466" s="512"/>
      <c r="F5466" s="547"/>
      <c r="G5466" s="547">
        <f t="shared" si="172"/>
        <v>0</v>
      </c>
      <c r="H5466" s="547">
        <f t="shared" si="173"/>
        <v>0</v>
      </c>
    </row>
    <row r="5467" spans="1:8" x14ac:dyDescent="0.25">
      <c r="A5467" s="396" t="e">
        <f>"INN."&amp;EIGNIR!$B$3&amp;C5467</f>
        <v>#N/A</v>
      </c>
      <c r="B5467" s="511">
        <f>'Sundurliðun Útlán'!O190</f>
        <v>0</v>
      </c>
      <c r="C5467" s="503" t="s">
        <v>7315</v>
      </c>
      <c r="D5467" s="512"/>
      <c r="F5467" s="547"/>
      <c r="G5467" s="547">
        <f t="shared" si="172"/>
        <v>0</v>
      </c>
      <c r="H5467" s="547">
        <f t="shared" si="173"/>
        <v>0</v>
      </c>
    </row>
    <row r="5468" spans="1:8" x14ac:dyDescent="0.25">
      <c r="A5468" s="396" t="e">
        <f>"INN."&amp;EIGNIR!$B$3&amp;C5468</f>
        <v>#N/A</v>
      </c>
      <c r="B5468" s="511">
        <f>'Sundurliðun Útlán'!O191</f>
        <v>0</v>
      </c>
      <c r="C5468" s="503" t="s">
        <v>7316</v>
      </c>
      <c r="D5468" s="512"/>
      <c r="F5468" s="547"/>
      <c r="G5468" s="547">
        <f t="shared" si="172"/>
        <v>0</v>
      </c>
      <c r="H5468" s="547">
        <f t="shared" si="173"/>
        <v>0</v>
      </c>
    </row>
    <row r="5469" spans="1:8" x14ac:dyDescent="0.25">
      <c r="A5469" s="396" t="e">
        <f>"INN."&amp;EIGNIR!$B$3&amp;C5469</f>
        <v>#N/A</v>
      </c>
      <c r="B5469" s="511">
        <f>'Sundurliðun Útlán'!O192</f>
        <v>0</v>
      </c>
      <c r="C5469" s="503" t="s">
        <v>7317</v>
      </c>
      <c r="D5469" s="512"/>
      <c r="F5469" s="547"/>
      <c r="G5469" s="547">
        <f t="shared" si="172"/>
        <v>0</v>
      </c>
      <c r="H5469" s="547">
        <f t="shared" si="173"/>
        <v>0</v>
      </c>
    </row>
    <row r="5470" spans="1:8" x14ac:dyDescent="0.25">
      <c r="A5470" s="396" t="e">
        <f>"INN."&amp;EIGNIR!$B$3&amp;C5470</f>
        <v>#N/A</v>
      </c>
      <c r="B5470" s="511">
        <f>'Sundurliðun Útlán'!O193</f>
        <v>0</v>
      </c>
      <c r="C5470" s="503" t="s">
        <v>7318</v>
      </c>
      <c r="D5470" s="512"/>
      <c r="F5470" s="547"/>
      <c r="G5470" s="547">
        <f t="shared" si="172"/>
        <v>0</v>
      </c>
      <c r="H5470" s="547">
        <f t="shared" si="173"/>
        <v>0</v>
      </c>
    </row>
    <row r="5471" spans="1:8" x14ac:dyDescent="0.25">
      <c r="A5471" s="396" t="e">
        <f>"INN."&amp;EIGNIR!$B$3&amp;C5471</f>
        <v>#N/A</v>
      </c>
      <c r="B5471" s="511">
        <f>'Sundurliðun Útlán'!O194</f>
        <v>0</v>
      </c>
      <c r="C5471" s="503" t="s">
        <v>7319</v>
      </c>
      <c r="D5471" s="512"/>
      <c r="F5471" s="547"/>
      <c r="G5471" s="547">
        <f t="shared" si="172"/>
        <v>0</v>
      </c>
      <c r="H5471" s="547">
        <f t="shared" si="173"/>
        <v>0</v>
      </c>
    </row>
    <row r="5472" spans="1:8" x14ac:dyDescent="0.25">
      <c r="A5472" s="396" t="e">
        <f>"INN."&amp;EIGNIR!$B$3&amp;C5472</f>
        <v>#N/A</v>
      </c>
      <c r="B5472" s="511">
        <f>'Sundurliðun Útlán'!O195</f>
        <v>0</v>
      </c>
      <c r="C5472" s="503" t="s">
        <v>7320</v>
      </c>
      <c r="D5472" s="512"/>
      <c r="F5472" s="547"/>
      <c r="G5472" s="547">
        <f t="shared" si="172"/>
        <v>0</v>
      </c>
      <c r="H5472" s="547">
        <f t="shared" si="173"/>
        <v>0</v>
      </c>
    </row>
    <row r="5473" spans="1:8" x14ac:dyDescent="0.25">
      <c r="A5473" s="396" t="e">
        <f>"INN."&amp;EIGNIR!$B$3&amp;C5473</f>
        <v>#N/A</v>
      </c>
      <c r="B5473" s="511">
        <f>'Sundurliðun Útlán'!O196</f>
        <v>0</v>
      </c>
      <c r="C5473" s="503" t="s">
        <v>7321</v>
      </c>
      <c r="D5473" s="512"/>
      <c r="F5473" s="547"/>
      <c r="G5473" s="547">
        <f t="shared" si="172"/>
        <v>0</v>
      </c>
      <c r="H5473" s="547">
        <f t="shared" si="173"/>
        <v>0</v>
      </c>
    </row>
    <row r="5474" spans="1:8" x14ac:dyDescent="0.25">
      <c r="A5474" s="396" t="e">
        <f>"INN."&amp;EIGNIR!$B$3&amp;C5474</f>
        <v>#N/A</v>
      </c>
      <c r="B5474" s="511">
        <f>'Sundurliðun Útlán'!O197</f>
        <v>0</v>
      </c>
      <c r="C5474" s="503" t="s">
        <v>7322</v>
      </c>
      <c r="D5474" s="512"/>
      <c r="F5474" s="547"/>
      <c r="G5474" s="547">
        <f t="shared" si="172"/>
        <v>0</v>
      </c>
      <c r="H5474" s="547">
        <f t="shared" si="173"/>
        <v>0</v>
      </c>
    </row>
    <row r="5475" spans="1:8" x14ac:dyDescent="0.25">
      <c r="A5475" s="396" t="e">
        <f>"INN."&amp;EIGNIR!$B$3&amp;C5475</f>
        <v>#N/A</v>
      </c>
      <c r="B5475" s="511">
        <f>'Sundurliðun Útlán'!O198</f>
        <v>0</v>
      </c>
      <c r="C5475" s="503" t="s">
        <v>7323</v>
      </c>
      <c r="D5475" s="512"/>
      <c r="F5475" s="547"/>
      <c r="G5475" s="547">
        <f t="shared" si="172"/>
        <v>0</v>
      </c>
      <c r="H5475" s="547">
        <f t="shared" si="173"/>
        <v>0</v>
      </c>
    </row>
    <row r="5476" spans="1:8" x14ac:dyDescent="0.25">
      <c r="A5476" s="396" t="e">
        <f>"INN."&amp;EIGNIR!$B$3&amp;C5476</f>
        <v>#N/A</v>
      </c>
      <c r="B5476" s="511">
        <f>'Sundurliðun Útlán'!O199</f>
        <v>0</v>
      </c>
      <c r="C5476" s="503" t="s">
        <v>7324</v>
      </c>
      <c r="D5476" s="512"/>
      <c r="F5476" s="547"/>
      <c r="G5476" s="547">
        <f t="shared" si="172"/>
        <v>0</v>
      </c>
      <c r="H5476" s="547">
        <f t="shared" si="173"/>
        <v>0</v>
      </c>
    </row>
    <row r="5477" spans="1:8" x14ac:dyDescent="0.25">
      <c r="A5477" s="396" t="e">
        <f>"INN."&amp;EIGNIR!$B$3&amp;C5477</f>
        <v>#N/A</v>
      </c>
      <c r="B5477" s="511">
        <f>'Sundurliðun Útlán'!O200</f>
        <v>0</v>
      </c>
      <c r="C5477" s="503" t="s">
        <v>7325</v>
      </c>
      <c r="D5477" s="512"/>
      <c r="F5477" s="547"/>
      <c r="G5477" s="547">
        <f t="shared" si="172"/>
        <v>0</v>
      </c>
      <c r="H5477" s="547">
        <f t="shared" si="173"/>
        <v>0</v>
      </c>
    </row>
    <row r="5478" spans="1:8" x14ac:dyDescent="0.25">
      <c r="A5478" s="396" t="e">
        <f>"INN."&amp;EIGNIR!$B$3&amp;C5478</f>
        <v>#N/A</v>
      </c>
      <c r="B5478" s="511">
        <f>'Sundurliðun Útlán'!O202</f>
        <v>0</v>
      </c>
      <c r="C5478" s="503" t="s">
        <v>7326</v>
      </c>
      <c r="D5478" s="512"/>
      <c r="F5478" s="547"/>
      <c r="G5478" s="547">
        <f t="shared" si="172"/>
        <v>0</v>
      </c>
      <c r="H5478" s="547">
        <f t="shared" si="173"/>
        <v>0</v>
      </c>
    </row>
    <row r="5479" spans="1:8" x14ac:dyDescent="0.25">
      <c r="A5479" s="396" t="e">
        <f>"INN."&amp;EIGNIR!$B$3&amp;C5479</f>
        <v>#N/A</v>
      </c>
      <c r="B5479" s="511">
        <f>'Sundurliðun Útlán'!O205</f>
        <v>0</v>
      </c>
      <c r="C5479" s="503" t="s">
        <v>7327</v>
      </c>
      <c r="D5479" s="512"/>
      <c r="F5479" s="547"/>
      <c r="G5479" s="547">
        <f t="shared" si="172"/>
        <v>0</v>
      </c>
      <c r="H5479" s="547">
        <f t="shared" si="173"/>
        <v>0</v>
      </c>
    </row>
    <row r="5480" spans="1:8" x14ac:dyDescent="0.25">
      <c r="A5480" s="396" t="e">
        <f>"INN."&amp;EIGNIR!$B$3&amp;C5480</f>
        <v>#N/A</v>
      </c>
      <c r="B5480" s="511">
        <f>'Sundurliðun Útlán'!O207</f>
        <v>0</v>
      </c>
      <c r="C5480" s="503" t="s">
        <v>7328</v>
      </c>
      <c r="D5480" s="512"/>
      <c r="F5480" s="547"/>
      <c r="G5480" s="547">
        <f t="shared" si="172"/>
        <v>0</v>
      </c>
      <c r="H5480" s="547">
        <f t="shared" si="173"/>
        <v>0</v>
      </c>
    </row>
    <row r="5481" spans="1:8" x14ac:dyDescent="0.25">
      <c r="A5481" s="396" t="e">
        <f>"INN."&amp;EIGNIR!$B$3&amp;C5481</f>
        <v>#N/A</v>
      </c>
      <c r="B5481" s="511">
        <f>'Sundurliðun Útlán'!O208</f>
        <v>0</v>
      </c>
      <c r="C5481" s="503" t="s">
        <v>7329</v>
      </c>
      <c r="D5481" s="512"/>
      <c r="F5481" s="547"/>
      <c r="G5481" s="547">
        <f t="shared" si="172"/>
        <v>0</v>
      </c>
      <c r="H5481" s="547">
        <f t="shared" si="173"/>
        <v>0</v>
      </c>
    </row>
    <row r="5482" spans="1:8" x14ac:dyDescent="0.25">
      <c r="A5482" s="396" t="e">
        <f>"INN."&amp;EIGNIR!$B$3&amp;C5482</f>
        <v>#N/A</v>
      </c>
      <c r="B5482" s="511">
        <f>'Sundurliðun Útlán'!O210</f>
        <v>0</v>
      </c>
      <c r="C5482" s="503" t="s">
        <v>7330</v>
      </c>
      <c r="D5482" s="512"/>
      <c r="F5482" s="547"/>
      <c r="G5482" s="547">
        <f t="shared" si="172"/>
        <v>0</v>
      </c>
      <c r="H5482" s="547">
        <f t="shared" si="173"/>
        <v>0</v>
      </c>
    </row>
    <row r="5483" spans="1:8" x14ac:dyDescent="0.25">
      <c r="A5483" s="396" t="e">
        <f>"INN."&amp;EIGNIR!$B$3&amp;C5483</f>
        <v>#N/A</v>
      </c>
      <c r="B5483" s="511">
        <f>'Sundurliðun Útlán'!O213</f>
        <v>0</v>
      </c>
      <c r="C5483" s="503" t="s">
        <v>7331</v>
      </c>
      <c r="D5483" s="512"/>
      <c r="F5483" s="547"/>
      <c r="G5483" s="547">
        <f t="shared" si="172"/>
        <v>0</v>
      </c>
      <c r="H5483" s="547">
        <f t="shared" si="173"/>
        <v>0</v>
      </c>
    </row>
    <row r="5484" spans="1:8" x14ac:dyDescent="0.25">
      <c r="A5484" s="396" t="e">
        <f>"INN."&amp;EIGNIR!$B$3&amp;C5484</f>
        <v>#N/A</v>
      </c>
      <c r="B5484" s="511">
        <f>'Sundurliðun Útlán'!O215</f>
        <v>0</v>
      </c>
      <c r="C5484" s="503" t="s">
        <v>7332</v>
      </c>
      <c r="D5484" s="512"/>
      <c r="F5484" s="547"/>
      <c r="G5484" s="547">
        <f t="shared" si="172"/>
        <v>0</v>
      </c>
      <c r="H5484" s="547">
        <f t="shared" si="173"/>
        <v>0</v>
      </c>
    </row>
    <row r="5485" spans="1:8" x14ac:dyDescent="0.25">
      <c r="A5485" s="396" t="e">
        <f>"INN."&amp;EIGNIR!$B$3&amp;C5485</f>
        <v>#N/A</v>
      </c>
      <c r="B5485" s="511">
        <f>'Sundurliðun Útlán'!O216</f>
        <v>0</v>
      </c>
      <c r="C5485" s="503" t="s">
        <v>7333</v>
      </c>
      <c r="D5485" s="512"/>
      <c r="F5485" s="547"/>
      <c r="G5485" s="547">
        <f t="shared" si="172"/>
        <v>0</v>
      </c>
      <c r="H5485" s="547">
        <f t="shared" si="173"/>
        <v>0</v>
      </c>
    </row>
    <row r="5486" spans="1:8" x14ac:dyDescent="0.25">
      <c r="A5486" s="396" t="e">
        <f>"INN."&amp;EIGNIR!$B$3&amp;C5486</f>
        <v>#N/A</v>
      </c>
      <c r="B5486" s="511">
        <f>'Sundurliðun Útlán'!O218</f>
        <v>0</v>
      </c>
      <c r="C5486" s="503" t="s">
        <v>7334</v>
      </c>
      <c r="D5486" s="512"/>
      <c r="F5486" s="547"/>
      <c r="G5486" s="547">
        <f t="shared" si="172"/>
        <v>0</v>
      </c>
      <c r="H5486" s="547">
        <f t="shared" si="173"/>
        <v>0</v>
      </c>
    </row>
    <row r="5487" spans="1:8" x14ac:dyDescent="0.25">
      <c r="A5487" s="396" t="e">
        <f>"INN."&amp;EIGNIR!$B$3&amp;C5487</f>
        <v>#N/A</v>
      </c>
      <c r="B5487" s="511">
        <f>'Sundurliðun Útlán'!O221</f>
        <v>0</v>
      </c>
      <c r="C5487" s="503" t="s">
        <v>7335</v>
      </c>
      <c r="D5487" s="512"/>
      <c r="F5487" s="547"/>
      <c r="G5487" s="547">
        <f t="shared" si="172"/>
        <v>0</v>
      </c>
      <c r="H5487" s="547">
        <f t="shared" si="173"/>
        <v>0</v>
      </c>
    </row>
    <row r="5488" spans="1:8" x14ac:dyDescent="0.25">
      <c r="A5488" s="396" t="e">
        <f>"INN."&amp;EIGNIR!$B$3&amp;C5488</f>
        <v>#N/A</v>
      </c>
      <c r="B5488" s="511">
        <f>'Sundurliðun Útlán'!O223</f>
        <v>0</v>
      </c>
      <c r="C5488" s="503" t="s">
        <v>7336</v>
      </c>
      <c r="D5488" s="512"/>
      <c r="F5488" s="547"/>
      <c r="G5488" s="547">
        <f t="shared" si="172"/>
        <v>0</v>
      </c>
      <c r="H5488" s="547">
        <f t="shared" si="173"/>
        <v>0</v>
      </c>
    </row>
    <row r="5489" spans="1:8" x14ac:dyDescent="0.25">
      <c r="A5489" s="396" t="e">
        <f>"INN."&amp;EIGNIR!$B$3&amp;C5489</f>
        <v>#N/A</v>
      </c>
      <c r="B5489" s="511">
        <f>'Sundurliðun Útlán'!O224</f>
        <v>0</v>
      </c>
      <c r="C5489" s="503" t="s">
        <v>7337</v>
      </c>
      <c r="D5489" s="512" t="s">
        <v>11813</v>
      </c>
      <c r="F5489" s="547"/>
      <c r="G5489" s="547">
        <f t="shared" si="172"/>
        <v>0</v>
      </c>
      <c r="H5489" s="547">
        <f t="shared" si="173"/>
        <v>0</v>
      </c>
    </row>
    <row r="5490" spans="1:8" x14ac:dyDescent="0.25">
      <c r="A5490" s="396" t="e">
        <f>"INN."&amp;EIGNIR!$B$3&amp;C5490</f>
        <v>#N/A</v>
      </c>
      <c r="B5490" s="511">
        <f>'Sundurliðun Útlán'!O226</f>
        <v>0</v>
      </c>
      <c r="C5490" s="503" t="s">
        <v>7338</v>
      </c>
      <c r="D5490" s="512"/>
      <c r="F5490" s="547"/>
      <c r="G5490" s="547">
        <f t="shared" si="172"/>
        <v>0</v>
      </c>
      <c r="H5490" s="547">
        <f t="shared" si="173"/>
        <v>0</v>
      </c>
    </row>
    <row r="5491" spans="1:8" x14ac:dyDescent="0.25">
      <c r="A5491" s="396" t="e">
        <f>"INN."&amp;EIGNIR!$B$3&amp;C5491</f>
        <v>#N/A</v>
      </c>
      <c r="B5491" s="511">
        <f>'Sundurliðun Útlán'!O228</f>
        <v>0</v>
      </c>
      <c r="C5491" s="503" t="s">
        <v>11837</v>
      </c>
      <c r="D5491" s="512"/>
      <c r="F5491" s="547"/>
      <c r="G5491" s="547">
        <f t="shared" si="172"/>
        <v>0</v>
      </c>
      <c r="H5491" s="547">
        <f t="shared" si="173"/>
        <v>0</v>
      </c>
    </row>
    <row r="5492" spans="1:8" x14ac:dyDescent="0.25">
      <c r="A5492" s="396" t="e">
        <f>"INN."&amp;EIGNIR!$B$3&amp;C5492</f>
        <v>#N/A</v>
      </c>
      <c r="B5492" s="511">
        <f>'Sundurliðun Útlán'!O229</f>
        <v>0</v>
      </c>
      <c r="C5492" s="503" t="s">
        <v>7339</v>
      </c>
      <c r="D5492" s="512"/>
      <c r="F5492" s="547"/>
      <c r="G5492" s="547">
        <f t="shared" si="172"/>
        <v>0</v>
      </c>
      <c r="H5492" s="547">
        <f t="shared" si="173"/>
        <v>0</v>
      </c>
    </row>
    <row r="5493" spans="1:8" x14ac:dyDescent="0.25">
      <c r="A5493" s="396" t="e">
        <f>"INN."&amp;EIGNIR!$B$3&amp;C5493</f>
        <v>#N/A</v>
      </c>
      <c r="B5493" s="511">
        <f>'Sundurliðun Útlán'!O230</f>
        <v>0</v>
      </c>
      <c r="C5493" s="503" t="s">
        <v>11838</v>
      </c>
      <c r="D5493" s="512"/>
      <c r="F5493" s="547"/>
      <c r="G5493" s="547">
        <f t="shared" si="172"/>
        <v>0</v>
      </c>
      <c r="H5493" s="547">
        <f t="shared" si="173"/>
        <v>0</v>
      </c>
    </row>
    <row r="5494" spans="1:8" x14ac:dyDescent="0.25">
      <c r="A5494" s="396" t="e">
        <f>"INN."&amp;EIGNIR!$B$3&amp;C5494</f>
        <v>#N/A</v>
      </c>
      <c r="B5494" s="511">
        <f>'Sundurliðun Útlán'!O231</f>
        <v>0</v>
      </c>
      <c r="C5494" s="503" t="s">
        <v>7340</v>
      </c>
      <c r="D5494" s="512"/>
      <c r="F5494" s="547"/>
      <c r="G5494" s="547">
        <f t="shared" si="172"/>
        <v>0</v>
      </c>
      <c r="H5494" s="547">
        <f t="shared" si="173"/>
        <v>0</v>
      </c>
    </row>
    <row r="5495" spans="1:8" x14ac:dyDescent="0.25">
      <c r="A5495" s="396" t="e">
        <f>"INN."&amp;EIGNIR!$B$3&amp;C5495</f>
        <v>#N/A</v>
      </c>
      <c r="B5495" s="511">
        <f>'Sundurliðun Útlán'!O232</f>
        <v>0</v>
      </c>
      <c r="C5495" s="503" t="s">
        <v>7341</v>
      </c>
      <c r="D5495" s="512"/>
      <c r="F5495" s="547"/>
      <c r="G5495" s="547">
        <f t="shared" si="172"/>
        <v>0</v>
      </c>
      <c r="H5495" s="547">
        <f t="shared" si="173"/>
        <v>0</v>
      </c>
    </row>
    <row r="5496" spans="1:8" x14ac:dyDescent="0.25">
      <c r="A5496" s="396" t="e">
        <f>"INN."&amp;EIGNIR!$B$3&amp;C5496</f>
        <v>#N/A</v>
      </c>
      <c r="B5496" s="511">
        <f>'Sundurliðun Útlán'!O233</f>
        <v>0</v>
      </c>
      <c r="C5496" s="503" t="s">
        <v>7342</v>
      </c>
      <c r="D5496" s="512"/>
      <c r="F5496" s="547"/>
      <c r="G5496" s="547">
        <f t="shared" ref="G5496:G5559" si="174">+F5496-B5496</f>
        <v>0</v>
      </c>
      <c r="H5496" s="547">
        <f t="shared" si="173"/>
        <v>0</v>
      </c>
    </row>
    <row r="5497" spans="1:8" x14ac:dyDescent="0.25">
      <c r="A5497" s="396" t="e">
        <f>"INN."&amp;EIGNIR!$B$3&amp;C5497</f>
        <v>#N/A</v>
      </c>
      <c r="B5497" s="511">
        <f>'Sundurliðun Útlán'!O234</f>
        <v>0</v>
      </c>
      <c r="C5497" s="503" t="s">
        <v>7343</v>
      </c>
      <c r="D5497" s="512"/>
      <c r="F5497" s="547"/>
      <c r="G5497" s="547">
        <f t="shared" si="174"/>
        <v>0</v>
      </c>
      <c r="H5497" s="547">
        <f t="shared" ref="H5497:H5560" si="175">+ABS(G5497)</f>
        <v>0</v>
      </c>
    </row>
    <row r="5498" spans="1:8" x14ac:dyDescent="0.25">
      <c r="A5498" s="396" t="e">
        <f>"INN."&amp;EIGNIR!$B$3&amp;C5498</f>
        <v>#N/A</v>
      </c>
      <c r="B5498" s="511">
        <f>'Sundurliðun Útlán'!O235</f>
        <v>0</v>
      </c>
      <c r="C5498" s="503" t="s">
        <v>7344</v>
      </c>
      <c r="D5498" s="512"/>
      <c r="F5498" s="547"/>
      <c r="G5498" s="547">
        <f t="shared" si="174"/>
        <v>0</v>
      </c>
      <c r="H5498" s="547">
        <f t="shared" si="175"/>
        <v>0</v>
      </c>
    </row>
    <row r="5499" spans="1:8" x14ac:dyDescent="0.25">
      <c r="A5499" s="396" t="e">
        <f>"INN."&amp;EIGNIR!$B$3&amp;C5499</f>
        <v>#N/A</v>
      </c>
      <c r="B5499" s="511">
        <f>'Sundurliðun Útlán'!O236</f>
        <v>0</v>
      </c>
      <c r="C5499" s="503" t="s">
        <v>7345</v>
      </c>
      <c r="D5499" s="512"/>
      <c r="F5499" s="547"/>
      <c r="G5499" s="547">
        <f t="shared" si="174"/>
        <v>0</v>
      </c>
      <c r="H5499" s="547">
        <f t="shared" si="175"/>
        <v>0</v>
      </c>
    </row>
    <row r="5500" spans="1:8" x14ac:dyDescent="0.25">
      <c r="A5500" s="396" t="e">
        <f>"INN."&amp;EIGNIR!$B$3&amp;C5500</f>
        <v>#N/A</v>
      </c>
      <c r="B5500" s="511">
        <f>'Sundurliðun Útlán'!O237</f>
        <v>0</v>
      </c>
      <c r="C5500" s="503" t="s">
        <v>7346</v>
      </c>
      <c r="D5500" s="512"/>
      <c r="F5500" s="547"/>
      <c r="G5500" s="547">
        <f t="shared" si="174"/>
        <v>0</v>
      </c>
      <c r="H5500" s="547">
        <f t="shared" si="175"/>
        <v>0</v>
      </c>
    </row>
    <row r="5501" spans="1:8" x14ac:dyDescent="0.25">
      <c r="A5501" s="396" t="e">
        <f>"INN."&amp;EIGNIR!$B$3&amp;C5501</f>
        <v>#N/A</v>
      </c>
      <c r="B5501" s="511">
        <f>'Sundurliðun Útlán'!O238</f>
        <v>0</v>
      </c>
      <c r="C5501" s="503" t="s">
        <v>7347</v>
      </c>
      <c r="D5501" s="512"/>
      <c r="F5501" s="547"/>
      <c r="G5501" s="547">
        <f t="shared" si="174"/>
        <v>0</v>
      </c>
      <c r="H5501" s="547">
        <f t="shared" si="175"/>
        <v>0</v>
      </c>
    </row>
    <row r="5502" spans="1:8" x14ac:dyDescent="0.25">
      <c r="A5502" s="396" t="e">
        <f>"INN."&amp;EIGNIR!$B$3&amp;C5502</f>
        <v>#N/A</v>
      </c>
      <c r="B5502" s="511">
        <f>'Sundurliðun Útlán'!O239</f>
        <v>0</v>
      </c>
      <c r="C5502" s="503" t="s">
        <v>7348</v>
      </c>
      <c r="D5502" s="512"/>
      <c r="F5502" s="547"/>
      <c r="G5502" s="547">
        <f t="shared" si="174"/>
        <v>0</v>
      </c>
      <c r="H5502" s="547">
        <f t="shared" si="175"/>
        <v>0</v>
      </c>
    </row>
    <row r="5503" spans="1:8" x14ac:dyDescent="0.25">
      <c r="A5503" s="396" t="e">
        <f>"INN."&amp;EIGNIR!$B$3&amp;C5503</f>
        <v>#N/A</v>
      </c>
      <c r="B5503" s="511">
        <f>'Sundurliðun Útlán'!O240</f>
        <v>0</v>
      </c>
      <c r="C5503" s="503" t="s">
        <v>7349</v>
      </c>
      <c r="D5503" s="512"/>
      <c r="F5503" s="547"/>
      <c r="G5503" s="547">
        <f t="shared" si="174"/>
        <v>0</v>
      </c>
      <c r="H5503" s="547">
        <f t="shared" si="175"/>
        <v>0</v>
      </c>
    </row>
    <row r="5504" spans="1:8" x14ac:dyDescent="0.25">
      <c r="A5504" s="396" t="e">
        <f>"INN."&amp;EIGNIR!$B$3&amp;C5504</f>
        <v>#N/A</v>
      </c>
      <c r="B5504" s="511">
        <f>'Sundurliðun Útlán'!O241</f>
        <v>0</v>
      </c>
      <c r="C5504" s="503" t="s">
        <v>7350</v>
      </c>
      <c r="D5504" s="512"/>
      <c r="F5504" s="547"/>
      <c r="G5504" s="547">
        <f t="shared" si="174"/>
        <v>0</v>
      </c>
      <c r="H5504" s="547">
        <f t="shared" si="175"/>
        <v>0</v>
      </c>
    </row>
    <row r="5505" spans="1:8" x14ac:dyDescent="0.25">
      <c r="A5505" s="396" t="e">
        <f>"INN."&amp;EIGNIR!$B$3&amp;C5505</f>
        <v>#N/A</v>
      </c>
      <c r="B5505" s="511">
        <f>'Sundurliðun Útlán'!O242</f>
        <v>0</v>
      </c>
      <c r="C5505" s="503" t="s">
        <v>7351</v>
      </c>
      <c r="D5505" s="512"/>
      <c r="F5505" s="547"/>
      <c r="G5505" s="547">
        <f t="shared" si="174"/>
        <v>0</v>
      </c>
      <c r="H5505" s="547">
        <f t="shared" si="175"/>
        <v>0</v>
      </c>
    </row>
    <row r="5506" spans="1:8" x14ac:dyDescent="0.25">
      <c r="A5506" s="396" t="e">
        <f>"INN."&amp;EIGNIR!$B$3&amp;C5506</f>
        <v>#N/A</v>
      </c>
      <c r="B5506" s="511">
        <f>'Sundurliðun Útlán'!O243</f>
        <v>0</v>
      </c>
      <c r="C5506" s="503" t="s">
        <v>7352</v>
      </c>
      <c r="D5506" s="512"/>
      <c r="F5506" s="547"/>
      <c r="G5506" s="547">
        <f t="shared" si="174"/>
        <v>0</v>
      </c>
      <c r="H5506" s="547">
        <f t="shared" si="175"/>
        <v>0</v>
      </c>
    </row>
    <row r="5507" spans="1:8" x14ac:dyDescent="0.25">
      <c r="A5507" s="396" t="e">
        <f>"INN."&amp;EIGNIR!$B$3&amp;C5507</f>
        <v>#N/A</v>
      </c>
      <c r="B5507" s="511">
        <f>'Sundurliðun Útlán'!O244</f>
        <v>0</v>
      </c>
      <c r="C5507" s="503" t="s">
        <v>7353</v>
      </c>
      <c r="D5507" s="512"/>
      <c r="F5507" s="547"/>
      <c r="G5507" s="547">
        <f t="shared" si="174"/>
        <v>0</v>
      </c>
      <c r="H5507" s="547">
        <f t="shared" si="175"/>
        <v>0</v>
      </c>
    </row>
    <row r="5508" spans="1:8" x14ac:dyDescent="0.25">
      <c r="A5508" s="396" t="e">
        <f>"INN."&amp;EIGNIR!$B$3&amp;C5508</f>
        <v>#N/A</v>
      </c>
      <c r="B5508" s="511">
        <f>'Sundurliðun Útlán'!O245</f>
        <v>0</v>
      </c>
      <c r="C5508" s="503" t="s">
        <v>7354</v>
      </c>
      <c r="D5508" s="512"/>
      <c r="F5508" s="547"/>
      <c r="G5508" s="547">
        <f t="shared" si="174"/>
        <v>0</v>
      </c>
      <c r="H5508" s="547">
        <f t="shared" si="175"/>
        <v>0</v>
      </c>
    </row>
    <row r="5509" spans="1:8" x14ac:dyDescent="0.25">
      <c r="A5509" s="396" t="e">
        <f>"INN."&amp;EIGNIR!$B$3&amp;C5509</f>
        <v>#N/A</v>
      </c>
      <c r="B5509" s="511">
        <f>'Sundurliðun Útlán'!O246</f>
        <v>0</v>
      </c>
      <c r="C5509" s="503" t="s">
        <v>7355</v>
      </c>
      <c r="D5509" s="512"/>
      <c r="F5509" s="547"/>
      <c r="G5509" s="547">
        <f t="shared" si="174"/>
        <v>0</v>
      </c>
      <c r="H5509" s="547">
        <f t="shared" si="175"/>
        <v>0</v>
      </c>
    </row>
    <row r="5510" spans="1:8" x14ac:dyDescent="0.25">
      <c r="A5510" s="396" t="e">
        <f>"INN."&amp;EIGNIR!$B$3&amp;C5510</f>
        <v>#N/A</v>
      </c>
      <c r="B5510" s="511">
        <f>'Sundurliðun Útlán'!O247</f>
        <v>0</v>
      </c>
      <c r="C5510" s="503" t="s">
        <v>7356</v>
      </c>
      <c r="D5510" s="512"/>
      <c r="F5510" s="547"/>
      <c r="G5510" s="547">
        <f t="shared" si="174"/>
        <v>0</v>
      </c>
      <c r="H5510" s="547">
        <f t="shared" si="175"/>
        <v>0</v>
      </c>
    </row>
    <row r="5511" spans="1:8" x14ac:dyDescent="0.25">
      <c r="A5511" s="396" t="e">
        <f>"INN."&amp;EIGNIR!$B$3&amp;C5511</f>
        <v>#N/A</v>
      </c>
      <c r="B5511" s="511">
        <f>'Sundurliðun Útlán'!O248</f>
        <v>0</v>
      </c>
      <c r="C5511" s="503" t="s">
        <v>7357</v>
      </c>
      <c r="D5511" s="512"/>
      <c r="F5511" s="547"/>
      <c r="G5511" s="547">
        <f t="shared" si="174"/>
        <v>0</v>
      </c>
      <c r="H5511" s="547">
        <f t="shared" si="175"/>
        <v>0</v>
      </c>
    </row>
    <row r="5512" spans="1:8" x14ac:dyDescent="0.25">
      <c r="A5512" s="396" t="e">
        <f>"INN."&amp;EIGNIR!$B$3&amp;C5512</f>
        <v>#N/A</v>
      </c>
      <c r="B5512" s="511">
        <f>'Sundurliðun Útlán'!O249</f>
        <v>0</v>
      </c>
      <c r="C5512" s="503" t="s">
        <v>7358</v>
      </c>
      <c r="D5512" s="512"/>
      <c r="F5512" s="547"/>
      <c r="G5512" s="547">
        <f t="shared" si="174"/>
        <v>0</v>
      </c>
      <c r="H5512" s="547">
        <f t="shared" si="175"/>
        <v>0</v>
      </c>
    </row>
    <row r="5513" spans="1:8" x14ac:dyDescent="0.25">
      <c r="A5513" s="396" t="e">
        <f>"INN."&amp;EIGNIR!$B$3&amp;C5513</f>
        <v>#N/A</v>
      </c>
      <c r="B5513" s="511">
        <f>'Sundurliðun Útlán'!O250</f>
        <v>0</v>
      </c>
      <c r="C5513" s="503" t="s">
        <v>7359</v>
      </c>
      <c r="D5513" s="512"/>
      <c r="F5513" s="547"/>
      <c r="G5513" s="547">
        <f t="shared" si="174"/>
        <v>0</v>
      </c>
      <c r="H5513" s="547">
        <f t="shared" si="175"/>
        <v>0</v>
      </c>
    </row>
    <row r="5514" spans="1:8" x14ac:dyDescent="0.25">
      <c r="A5514" s="396" t="e">
        <f>"INN."&amp;EIGNIR!$B$3&amp;C5514</f>
        <v>#N/A</v>
      </c>
      <c r="B5514" s="511">
        <f>'Sundurliðun Útlán'!O251</f>
        <v>0</v>
      </c>
      <c r="C5514" s="503" t="s">
        <v>7360</v>
      </c>
      <c r="D5514" s="512"/>
      <c r="F5514" s="547"/>
      <c r="G5514" s="547">
        <f t="shared" si="174"/>
        <v>0</v>
      </c>
      <c r="H5514" s="547">
        <f t="shared" si="175"/>
        <v>0</v>
      </c>
    </row>
    <row r="5515" spans="1:8" x14ac:dyDescent="0.25">
      <c r="A5515" s="396" t="e">
        <f>"INN."&amp;EIGNIR!$B$3&amp;C5515</f>
        <v>#N/A</v>
      </c>
      <c r="B5515" s="511">
        <f>'Sundurliðun Útlán'!O252</f>
        <v>0</v>
      </c>
      <c r="C5515" s="503" t="s">
        <v>7361</v>
      </c>
      <c r="D5515" s="512"/>
      <c r="F5515" s="547"/>
      <c r="G5515" s="547">
        <f t="shared" si="174"/>
        <v>0</v>
      </c>
      <c r="H5515" s="547">
        <f t="shared" si="175"/>
        <v>0</v>
      </c>
    </row>
    <row r="5516" spans="1:8" x14ac:dyDescent="0.25">
      <c r="A5516" s="396" t="e">
        <f>"INN."&amp;EIGNIR!$B$3&amp;C5516</f>
        <v>#N/A</v>
      </c>
      <c r="B5516" s="511">
        <f>'Sundurliðun Útlán'!O253</f>
        <v>0</v>
      </c>
      <c r="C5516" s="503" t="s">
        <v>7362</v>
      </c>
      <c r="D5516" s="512"/>
      <c r="F5516" s="547"/>
      <c r="G5516" s="547">
        <f t="shared" si="174"/>
        <v>0</v>
      </c>
      <c r="H5516" s="547">
        <f t="shared" si="175"/>
        <v>0</v>
      </c>
    </row>
    <row r="5517" spans="1:8" x14ac:dyDescent="0.25">
      <c r="A5517" s="396" t="e">
        <f>"INN."&amp;EIGNIR!$B$3&amp;C5517</f>
        <v>#N/A</v>
      </c>
      <c r="B5517" s="511">
        <f>'Sundurliðun Útlán'!O254</f>
        <v>0</v>
      </c>
      <c r="C5517" s="503" t="s">
        <v>7363</v>
      </c>
      <c r="D5517" s="512"/>
      <c r="F5517" s="547"/>
      <c r="G5517" s="547">
        <f t="shared" si="174"/>
        <v>0</v>
      </c>
      <c r="H5517" s="547">
        <f t="shared" si="175"/>
        <v>0</v>
      </c>
    </row>
    <row r="5518" spans="1:8" x14ac:dyDescent="0.25">
      <c r="A5518" s="396" t="e">
        <f>"INN."&amp;EIGNIR!$B$3&amp;C5518</f>
        <v>#N/A</v>
      </c>
      <c r="B5518" s="511">
        <f>'Sundurliðun Útlán'!O255</f>
        <v>0</v>
      </c>
      <c r="C5518" s="503" t="s">
        <v>7364</v>
      </c>
      <c r="D5518" s="512"/>
      <c r="F5518" s="547"/>
      <c r="G5518" s="547">
        <f t="shared" si="174"/>
        <v>0</v>
      </c>
      <c r="H5518" s="547">
        <f t="shared" si="175"/>
        <v>0</v>
      </c>
    </row>
    <row r="5519" spans="1:8" x14ac:dyDescent="0.25">
      <c r="A5519" s="396" t="e">
        <f>"INN."&amp;EIGNIR!$B$3&amp;C5519</f>
        <v>#N/A</v>
      </c>
      <c r="B5519" s="511">
        <f>'Sundurliðun Útlán'!O256</f>
        <v>0</v>
      </c>
      <c r="C5519" s="503" t="s">
        <v>7365</v>
      </c>
      <c r="D5519" s="512"/>
      <c r="F5519" s="547"/>
      <c r="G5519" s="547">
        <f t="shared" si="174"/>
        <v>0</v>
      </c>
      <c r="H5519" s="547">
        <f t="shared" si="175"/>
        <v>0</v>
      </c>
    </row>
    <row r="5520" spans="1:8" x14ac:dyDescent="0.25">
      <c r="A5520" s="396" t="e">
        <f>"INN."&amp;EIGNIR!$B$3&amp;C5520</f>
        <v>#N/A</v>
      </c>
      <c r="B5520" s="511">
        <f>'Sundurliðun Útlán'!O257</f>
        <v>0</v>
      </c>
      <c r="C5520" s="503" t="s">
        <v>7366</v>
      </c>
      <c r="D5520" s="512"/>
      <c r="F5520" s="547"/>
      <c r="G5520" s="547">
        <f t="shared" si="174"/>
        <v>0</v>
      </c>
      <c r="H5520" s="547">
        <f t="shared" si="175"/>
        <v>0</v>
      </c>
    </row>
    <row r="5521" spans="1:8" x14ac:dyDescent="0.25">
      <c r="A5521" s="396" t="e">
        <f>"INN."&amp;EIGNIR!$B$3&amp;C5521</f>
        <v>#N/A</v>
      </c>
      <c r="B5521" s="511">
        <f>'Sundurliðun Útlán'!O258</f>
        <v>0</v>
      </c>
      <c r="C5521" s="503" t="s">
        <v>7367</v>
      </c>
      <c r="D5521" s="512"/>
      <c r="F5521" s="547"/>
      <c r="G5521" s="547">
        <f t="shared" si="174"/>
        <v>0</v>
      </c>
      <c r="H5521" s="547">
        <f t="shared" si="175"/>
        <v>0</v>
      </c>
    </row>
    <row r="5522" spans="1:8" x14ac:dyDescent="0.25">
      <c r="A5522" s="396" t="e">
        <f>"INN."&amp;EIGNIR!$B$3&amp;C5522</f>
        <v>#N/A</v>
      </c>
      <c r="B5522" s="511">
        <f>'Sundurliðun Útlán'!O259</f>
        <v>0</v>
      </c>
      <c r="C5522" s="503" t="s">
        <v>7368</v>
      </c>
      <c r="D5522" s="512"/>
      <c r="F5522" s="547"/>
      <c r="G5522" s="547">
        <f t="shared" si="174"/>
        <v>0</v>
      </c>
      <c r="H5522" s="547">
        <f t="shared" si="175"/>
        <v>0</v>
      </c>
    </row>
    <row r="5523" spans="1:8" x14ac:dyDescent="0.25">
      <c r="A5523" s="396" t="e">
        <f>"INN."&amp;EIGNIR!$B$3&amp;C5523</f>
        <v>#N/A</v>
      </c>
      <c r="B5523" s="511">
        <f>'Sundurliðun Útlán'!O260</f>
        <v>0</v>
      </c>
      <c r="C5523" s="503" t="s">
        <v>7369</v>
      </c>
      <c r="D5523" s="512"/>
      <c r="F5523" s="547"/>
      <c r="G5523" s="547">
        <f t="shared" si="174"/>
        <v>0</v>
      </c>
      <c r="H5523" s="547">
        <f t="shared" si="175"/>
        <v>0</v>
      </c>
    </row>
    <row r="5524" spans="1:8" x14ac:dyDescent="0.25">
      <c r="A5524" s="396" t="e">
        <f>"INN."&amp;EIGNIR!$B$3&amp;C5524</f>
        <v>#N/A</v>
      </c>
      <c r="B5524" s="511">
        <f>'Sundurliðun Útlán'!O261</f>
        <v>0</v>
      </c>
      <c r="C5524" s="503" t="s">
        <v>7370</v>
      </c>
      <c r="D5524" s="512"/>
      <c r="F5524" s="547"/>
      <c r="G5524" s="547">
        <f t="shared" si="174"/>
        <v>0</v>
      </c>
      <c r="H5524" s="547">
        <f t="shared" si="175"/>
        <v>0</v>
      </c>
    </row>
    <row r="5525" spans="1:8" x14ac:dyDescent="0.25">
      <c r="A5525" s="396" t="e">
        <f>"INN."&amp;EIGNIR!$B$3&amp;C5525</f>
        <v>#N/A</v>
      </c>
      <c r="B5525" s="511">
        <f>'Sundurliðun Útlán'!O262</f>
        <v>0</v>
      </c>
      <c r="C5525" s="503" t="s">
        <v>7371</v>
      </c>
      <c r="D5525" s="512"/>
      <c r="F5525" s="547"/>
      <c r="G5525" s="547">
        <f t="shared" si="174"/>
        <v>0</v>
      </c>
      <c r="H5525" s="547">
        <f t="shared" si="175"/>
        <v>0</v>
      </c>
    </row>
    <row r="5526" spans="1:8" x14ac:dyDescent="0.25">
      <c r="A5526" s="396" t="e">
        <f>"INN."&amp;EIGNIR!$B$3&amp;C5526</f>
        <v>#N/A</v>
      </c>
      <c r="B5526" s="511">
        <f>'Sundurliðun Útlán'!O263</f>
        <v>0</v>
      </c>
      <c r="C5526" s="503" t="s">
        <v>7372</v>
      </c>
      <c r="D5526" s="512"/>
      <c r="F5526" s="547"/>
      <c r="G5526" s="547">
        <f t="shared" si="174"/>
        <v>0</v>
      </c>
      <c r="H5526" s="547">
        <f t="shared" si="175"/>
        <v>0</v>
      </c>
    </row>
    <row r="5527" spans="1:8" x14ac:dyDescent="0.25">
      <c r="A5527" s="396" t="e">
        <f>"INN."&amp;EIGNIR!$B$3&amp;C5527</f>
        <v>#N/A</v>
      </c>
      <c r="B5527" s="511">
        <f>'Sundurliðun Útlán'!O264</f>
        <v>0</v>
      </c>
      <c r="C5527" s="503" t="s">
        <v>7373</v>
      </c>
      <c r="D5527" s="512"/>
      <c r="F5527" s="547"/>
      <c r="G5527" s="547">
        <f t="shared" si="174"/>
        <v>0</v>
      </c>
      <c r="H5527" s="547">
        <f t="shared" si="175"/>
        <v>0</v>
      </c>
    </row>
    <row r="5528" spans="1:8" x14ac:dyDescent="0.25">
      <c r="A5528" s="396" t="e">
        <f>"INN."&amp;EIGNIR!$B$3&amp;C5528</f>
        <v>#N/A</v>
      </c>
      <c r="B5528" s="511">
        <f>'Sundurliðun Útlán'!O265</f>
        <v>0</v>
      </c>
      <c r="C5528" s="503" t="s">
        <v>7374</v>
      </c>
      <c r="D5528" s="512"/>
      <c r="F5528" s="547"/>
      <c r="G5528" s="547">
        <f t="shared" si="174"/>
        <v>0</v>
      </c>
      <c r="H5528" s="547">
        <f t="shared" si="175"/>
        <v>0</v>
      </c>
    </row>
    <row r="5529" spans="1:8" x14ac:dyDescent="0.25">
      <c r="A5529" s="396" t="e">
        <f>"INN."&amp;EIGNIR!$B$3&amp;C5529</f>
        <v>#N/A</v>
      </c>
      <c r="B5529" s="511">
        <f>'Sundurliðun Útlán'!O267</f>
        <v>0</v>
      </c>
      <c r="C5529" s="503" t="s">
        <v>7375</v>
      </c>
      <c r="D5529" s="512"/>
      <c r="F5529" s="547"/>
      <c r="G5529" s="547">
        <f t="shared" si="174"/>
        <v>0</v>
      </c>
      <c r="H5529" s="547">
        <f t="shared" si="175"/>
        <v>0</v>
      </c>
    </row>
    <row r="5530" spans="1:8" x14ac:dyDescent="0.25">
      <c r="A5530" s="396" t="e">
        <f>"INN."&amp;EIGNIR!$B$3&amp;C5530</f>
        <v>#N/A</v>
      </c>
      <c r="B5530" s="511">
        <f>'Sundurliðun Útlán'!O270</f>
        <v>0</v>
      </c>
      <c r="C5530" s="503" t="s">
        <v>7376</v>
      </c>
      <c r="D5530" s="512"/>
      <c r="F5530" s="547"/>
      <c r="G5530" s="547">
        <f t="shared" si="174"/>
        <v>0</v>
      </c>
      <c r="H5530" s="547">
        <f t="shared" si="175"/>
        <v>0</v>
      </c>
    </row>
    <row r="5531" spans="1:8" x14ac:dyDescent="0.25">
      <c r="A5531" s="396" t="e">
        <f>"INN."&amp;EIGNIR!$B$3&amp;C5531</f>
        <v>#N/A</v>
      </c>
      <c r="B5531" s="511">
        <f>'Sundurliðun Útlán'!O272</f>
        <v>0</v>
      </c>
      <c r="C5531" s="503" t="s">
        <v>7377</v>
      </c>
      <c r="D5531" s="512"/>
      <c r="F5531" s="547"/>
      <c r="G5531" s="547">
        <f t="shared" si="174"/>
        <v>0</v>
      </c>
      <c r="H5531" s="547">
        <f t="shared" si="175"/>
        <v>0</v>
      </c>
    </row>
    <row r="5532" spans="1:8" x14ac:dyDescent="0.25">
      <c r="A5532" s="396" t="e">
        <f>"INN."&amp;EIGNIR!$B$3&amp;C5532</f>
        <v>#N/A</v>
      </c>
      <c r="B5532" s="511">
        <f>'Sundurliðun Útlán'!O273</f>
        <v>0</v>
      </c>
      <c r="C5532" s="503" t="s">
        <v>7378</v>
      </c>
      <c r="D5532" s="512"/>
      <c r="F5532" s="547"/>
      <c r="G5532" s="547">
        <f t="shared" si="174"/>
        <v>0</v>
      </c>
      <c r="H5532" s="547">
        <f t="shared" si="175"/>
        <v>0</v>
      </c>
    </row>
    <row r="5533" spans="1:8" x14ac:dyDescent="0.25">
      <c r="A5533" s="396" t="e">
        <f>"INN."&amp;EIGNIR!$B$3&amp;C5533</f>
        <v>#N/A</v>
      </c>
      <c r="B5533" s="511">
        <f>'Sundurliðun Útlán'!O275</f>
        <v>0</v>
      </c>
      <c r="C5533" s="503" t="s">
        <v>7379</v>
      </c>
      <c r="D5533" s="512"/>
      <c r="F5533" s="547"/>
      <c r="G5533" s="547">
        <f t="shared" si="174"/>
        <v>0</v>
      </c>
      <c r="H5533" s="547">
        <f t="shared" si="175"/>
        <v>0</v>
      </c>
    </row>
    <row r="5534" spans="1:8" x14ac:dyDescent="0.25">
      <c r="A5534" s="396" t="e">
        <f>"INN."&amp;EIGNIR!$B$3&amp;C5534</f>
        <v>#N/A</v>
      </c>
      <c r="B5534" s="511">
        <f>'Sundurliðun Útlán'!O278</f>
        <v>0</v>
      </c>
      <c r="C5534" s="503" t="s">
        <v>7380</v>
      </c>
      <c r="D5534" s="512"/>
      <c r="F5534" s="547"/>
      <c r="G5534" s="547">
        <f t="shared" si="174"/>
        <v>0</v>
      </c>
      <c r="H5534" s="547">
        <f t="shared" si="175"/>
        <v>0</v>
      </c>
    </row>
    <row r="5535" spans="1:8" x14ac:dyDescent="0.25">
      <c r="A5535" s="396" t="e">
        <f>"INN."&amp;EIGNIR!$B$3&amp;C5535</f>
        <v>#N/A</v>
      </c>
      <c r="B5535" s="511">
        <f>'Sundurliðun Útlán'!O280</f>
        <v>0</v>
      </c>
      <c r="C5535" s="503" t="s">
        <v>7381</v>
      </c>
      <c r="D5535" s="512"/>
      <c r="F5535" s="547"/>
      <c r="G5535" s="547">
        <f t="shared" si="174"/>
        <v>0</v>
      </c>
      <c r="H5535" s="547">
        <f t="shared" si="175"/>
        <v>0</v>
      </c>
    </row>
    <row r="5536" spans="1:8" x14ac:dyDescent="0.25">
      <c r="A5536" s="396" t="e">
        <f>"INN."&amp;EIGNIR!$B$3&amp;C5536</f>
        <v>#N/A</v>
      </c>
      <c r="B5536" s="511">
        <f>'Sundurliðun Útlán'!O281</f>
        <v>0</v>
      </c>
      <c r="C5536" s="503" t="s">
        <v>7382</v>
      </c>
      <c r="D5536" s="512"/>
      <c r="F5536" s="547"/>
      <c r="G5536" s="547">
        <f t="shared" si="174"/>
        <v>0</v>
      </c>
      <c r="H5536" s="547">
        <f t="shared" si="175"/>
        <v>0</v>
      </c>
    </row>
    <row r="5537" spans="1:8" x14ac:dyDescent="0.25">
      <c r="A5537" s="396" t="e">
        <f>"INN."&amp;EIGNIR!$B$3&amp;C5537</f>
        <v>#N/A</v>
      </c>
      <c r="B5537" s="511">
        <f>'Sundurliðun Útlán'!O283</f>
        <v>0</v>
      </c>
      <c r="C5537" s="503" t="s">
        <v>7383</v>
      </c>
      <c r="D5537" s="512"/>
      <c r="F5537" s="547"/>
      <c r="G5537" s="547">
        <f t="shared" si="174"/>
        <v>0</v>
      </c>
      <c r="H5537" s="547">
        <f t="shared" si="175"/>
        <v>0</v>
      </c>
    </row>
    <row r="5538" spans="1:8" x14ac:dyDescent="0.25">
      <c r="A5538" s="396" t="e">
        <f>"INN."&amp;EIGNIR!$B$3&amp;C5538</f>
        <v>#N/A</v>
      </c>
      <c r="B5538" s="511">
        <f>'Sundurliðun Útlán'!O286</f>
        <v>0</v>
      </c>
      <c r="C5538" s="503" t="s">
        <v>7384</v>
      </c>
      <c r="D5538" s="512"/>
      <c r="F5538" s="547"/>
      <c r="G5538" s="547">
        <f t="shared" si="174"/>
        <v>0</v>
      </c>
      <c r="H5538" s="547">
        <f t="shared" si="175"/>
        <v>0</v>
      </c>
    </row>
    <row r="5539" spans="1:8" x14ac:dyDescent="0.25">
      <c r="A5539" s="396" t="e">
        <f>"INN."&amp;EIGNIR!$B$3&amp;C5539</f>
        <v>#N/A</v>
      </c>
      <c r="B5539" s="511">
        <f>'Sundurliðun Útlán'!O288</f>
        <v>0</v>
      </c>
      <c r="C5539" s="503" t="s">
        <v>7385</v>
      </c>
      <c r="D5539" s="512"/>
      <c r="F5539" s="547"/>
      <c r="G5539" s="547">
        <f t="shared" si="174"/>
        <v>0</v>
      </c>
      <c r="H5539" s="547">
        <f t="shared" si="175"/>
        <v>0</v>
      </c>
    </row>
    <row r="5540" spans="1:8" x14ac:dyDescent="0.25">
      <c r="A5540" s="396" t="e">
        <f>"INN."&amp;EIGNIR!$B$3&amp;C5540</f>
        <v>#N/A</v>
      </c>
      <c r="B5540" s="511">
        <f>'Sundurliðun Útlán'!O289</f>
        <v>0</v>
      </c>
      <c r="C5540" s="503" t="s">
        <v>7386</v>
      </c>
      <c r="D5540" s="512"/>
      <c r="F5540" s="547"/>
      <c r="G5540" s="547">
        <f t="shared" si="174"/>
        <v>0</v>
      </c>
      <c r="H5540" s="547">
        <f t="shared" si="175"/>
        <v>0</v>
      </c>
    </row>
    <row r="5541" spans="1:8" x14ac:dyDescent="0.25">
      <c r="A5541" s="396" t="e">
        <f>"INN."&amp;EIGNIR!$B$3&amp;C5541</f>
        <v>#N/A</v>
      </c>
      <c r="B5541" s="511">
        <f>'Sundurliðun Útlán'!O291</f>
        <v>0</v>
      </c>
      <c r="C5541" s="503" t="s">
        <v>7387</v>
      </c>
      <c r="D5541" s="512"/>
      <c r="F5541" s="547"/>
      <c r="G5541" s="547">
        <f t="shared" si="174"/>
        <v>0</v>
      </c>
      <c r="H5541" s="547">
        <f t="shared" si="175"/>
        <v>0</v>
      </c>
    </row>
    <row r="5542" spans="1:8" x14ac:dyDescent="0.25">
      <c r="A5542" s="396" t="e">
        <f>"INN."&amp;EIGNIR!$B$3&amp;C5542</f>
        <v>#N/A</v>
      </c>
      <c r="B5542" s="511">
        <f>'Sundurliðun Útlán'!O293</f>
        <v>0</v>
      </c>
      <c r="C5542" s="503" t="s">
        <v>11839</v>
      </c>
      <c r="D5542" s="512"/>
      <c r="F5542" s="547"/>
      <c r="G5542" s="547">
        <f t="shared" si="174"/>
        <v>0</v>
      </c>
      <c r="H5542" s="547">
        <f t="shared" si="175"/>
        <v>0</v>
      </c>
    </row>
    <row r="5543" spans="1:8" x14ac:dyDescent="0.25">
      <c r="A5543" s="396" t="e">
        <f>"INN."&amp;EIGNIR!$B$3&amp;C5543</f>
        <v>#N/A</v>
      </c>
      <c r="B5543" s="511">
        <f>'Sundurliðun Útlán'!O294</f>
        <v>0</v>
      </c>
      <c r="C5543" s="503" t="s">
        <v>7388</v>
      </c>
      <c r="D5543" s="512"/>
      <c r="F5543" s="547"/>
      <c r="G5543" s="547">
        <f t="shared" si="174"/>
        <v>0</v>
      </c>
      <c r="H5543" s="547">
        <f t="shared" si="175"/>
        <v>0</v>
      </c>
    </row>
    <row r="5544" spans="1:8" x14ac:dyDescent="0.25">
      <c r="A5544" s="396" t="e">
        <f>"INN."&amp;EIGNIR!$B$3&amp;C5544</f>
        <v>#N/A</v>
      </c>
      <c r="B5544" s="511">
        <f>'Sundurliðun Útlán'!O295</f>
        <v>0</v>
      </c>
      <c r="C5544" s="503" t="s">
        <v>7389</v>
      </c>
      <c r="D5544" s="512"/>
      <c r="F5544" s="547"/>
      <c r="G5544" s="547">
        <f t="shared" si="174"/>
        <v>0</v>
      </c>
      <c r="H5544" s="547">
        <f t="shared" si="175"/>
        <v>0</v>
      </c>
    </row>
    <row r="5545" spans="1:8" x14ac:dyDescent="0.25">
      <c r="A5545" s="396" t="e">
        <f>"INN."&amp;EIGNIR!$B$3&amp;C5545</f>
        <v>#N/A</v>
      </c>
      <c r="B5545" s="511">
        <f>'Sundurliðun Útlán'!O296</f>
        <v>0</v>
      </c>
      <c r="C5545" s="503" t="s">
        <v>7390</v>
      </c>
      <c r="D5545" s="512"/>
      <c r="F5545" s="547"/>
      <c r="G5545" s="547">
        <f t="shared" si="174"/>
        <v>0</v>
      </c>
      <c r="H5545" s="547">
        <f t="shared" si="175"/>
        <v>0</v>
      </c>
    </row>
    <row r="5546" spans="1:8" x14ac:dyDescent="0.25">
      <c r="A5546" s="396" t="e">
        <f>"INN."&amp;EIGNIR!$B$3&amp;C5546</f>
        <v>#N/A</v>
      </c>
      <c r="B5546" s="511">
        <f>'Sundurliðun Útlán'!P5</f>
        <v>0</v>
      </c>
      <c r="C5546" s="503" t="s">
        <v>7391</v>
      </c>
      <c r="D5546" s="512" t="s">
        <v>7397</v>
      </c>
      <c r="F5546" s="547"/>
      <c r="G5546" s="547">
        <f t="shared" si="174"/>
        <v>0</v>
      </c>
      <c r="H5546" s="547">
        <f t="shared" si="175"/>
        <v>0</v>
      </c>
    </row>
    <row r="5547" spans="1:8" x14ac:dyDescent="0.25">
      <c r="A5547" s="396" t="e">
        <f>"INN."&amp;EIGNIR!$B$3&amp;C5547</f>
        <v>#N/A</v>
      </c>
      <c r="B5547" s="511">
        <f>'Sundurliðun Útlán'!P6</f>
        <v>0</v>
      </c>
      <c r="C5547" s="503" t="s">
        <v>7392</v>
      </c>
      <c r="D5547" s="512"/>
      <c r="F5547" s="547"/>
      <c r="G5547" s="547">
        <f t="shared" si="174"/>
        <v>0</v>
      </c>
      <c r="H5547" s="547">
        <f t="shared" si="175"/>
        <v>0</v>
      </c>
    </row>
    <row r="5548" spans="1:8" x14ac:dyDescent="0.25">
      <c r="A5548" s="396" t="e">
        <f>"INN."&amp;EIGNIR!$B$3&amp;C5548</f>
        <v>#N/A</v>
      </c>
      <c r="B5548" s="511">
        <f>'Sundurliðun Útlán'!P7</f>
        <v>0</v>
      </c>
      <c r="C5548" s="503" t="s">
        <v>7393</v>
      </c>
      <c r="D5548" s="512"/>
      <c r="F5548" s="547"/>
      <c r="G5548" s="547">
        <f t="shared" si="174"/>
        <v>0</v>
      </c>
      <c r="H5548" s="547">
        <f t="shared" si="175"/>
        <v>0</v>
      </c>
    </row>
    <row r="5549" spans="1:8" x14ac:dyDescent="0.25">
      <c r="A5549" s="396" t="e">
        <f>"INN."&amp;EIGNIR!$B$3&amp;C5549</f>
        <v>#N/A</v>
      </c>
      <c r="B5549" s="511">
        <f>'Sundurliðun Útlán'!P8</f>
        <v>0</v>
      </c>
      <c r="C5549" s="503" t="s">
        <v>7394</v>
      </c>
      <c r="D5549" s="512"/>
      <c r="F5549" s="547"/>
      <c r="G5549" s="547">
        <f t="shared" si="174"/>
        <v>0</v>
      </c>
      <c r="H5549" s="547">
        <f t="shared" si="175"/>
        <v>0</v>
      </c>
    </row>
    <row r="5550" spans="1:8" x14ac:dyDescent="0.25">
      <c r="A5550" s="396" t="e">
        <f>"INN."&amp;EIGNIR!$B$3&amp;C5550</f>
        <v>#N/A</v>
      </c>
      <c r="B5550" s="511">
        <f>'Sundurliðun Útlán'!P9</f>
        <v>0</v>
      </c>
      <c r="C5550" s="503" t="s">
        <v>7395</v>
      </c>
      <c r="D5550" s="512"/>
      <c r="F5550" s="547"/>
      <c r="G5550" s="547">
        <f t="shared" si="174"/>
        <v>0</v>
      </c>
      <c r="H5550" s="547">
        <f t="shared" si="175"/>
        <v>0</v>
      </c>
    </row>
    <row r="5551" spans="1:8" x14ac:dyDescent="0.25">
      <c r="A5551" s="396" t="e">
        <f>"INN."&amp;EIGNIR!$B$3&amp;C5551</f>
        <v>#N/A</v>
      </c>
      <c r="B5551" s="511">
        <f>'Sundurliðun Útlán'!P10</f>
        <v>0</v>
      </c>
      <c r="C5551" s="503" t="s">
        <v>7396</v>
      </c>
      <c r="F5551" s="547"/>
      <c r="G5551" s="547">
        <f t="shared" si="174"/>
        <v>0</v>
      </c>
      <c r="H5551" s="547">
        <f t="shared" si="175"/>
        <v>0</v>
      </c>
    </row>
    <row r="5552" spans="1:8" x14ac:dyDescent="0.25">
      <c r="A5552" s="396" t="e">
        <f>"INN."&amp;EIGNIR!$B$3&amp;C5552</f>
        <v>#N/A</v>
      </c>
      <c r="B5552" s="511">
        <f>'Sundurliðun Útlán'!P11</f>
        <v>0</v>
      </c>
      <c r="C5552" s="503" t="s">
        <v>7398</v>
      </c>
      <c r="D5552" s="512"/>
      <c r="F5552" s="547"/>
      <c r="G5552" s="547">
        <f t="shared" si="174"/>
        <v>0</v>
      </c>
      <c r="H5552" s="547">
        <f t="shared" si="175"/>
        <v>0</v>
      </c>
    </row>
    <row r="5553" spans="1:8" x14ac:dyDescent="0.25">
      <c r="A5553" s="396" t="e">
        <f>"INN."&amp;EIGNIR!$B$3&amp;C5553</f>
        <v>#N/A</v>
      </c>
      <c r="B5553" s="511">
        <f>'Sundurliðun Útlán'!P12</f>
        <v>0</v>
      </c>
      <c r="C5553" s="503" t="s">
        <v>7399</v>
      </c>
      <c r="D5553" s="512"/>
      <c r="F5553" s="547"/>
      <c r="G5553" s="547">
        <f t="shared" si="174"/>
        <v>0</v>
      </c>
      <c r="H5553" s="547">
        <f t="shared" si="175"/>
        <v>0</v>
      </c>
    </row>
    <row r="5554" spans="1:8" x14ac:dyDescent="0.25">
      <c r="A5554" s="396" t="e">
        <f>"INN."&amp;EIGNIR!$B$3&amp;C5554</f>
        <v>#N/A</v>
      </c>
      <c r="B5554" s="511">
        <f>'Sundurliðun Útlán'!P26</f>
        <v>0</v>
      </c>
      <c r="C5554" s="503" t="s">
        <v>7400</v>
      </c>
      <c r="D5554" s="512"/>
      <c r="F5554" s="547"/>
      <c r="G5554" s="547">
        <f t="shared" si="174"/>
        <v>0</v>
      </c>
      <c r="H5554" s="547">
        <f t="shared" si="175"/>
        <v>0</v>
      </c>
    </row>
    <row r="5555" spans="1:8" x14ac:dyDescent="0.25">
      <c r="A5555" s="396" t="e">
        <f>"INN."&amp;EIGNIR!$B$3&amp;C5555</f>
        <v>#N/A</v>
      </c>
      <c r="B5555" s="511">
        <f>'Sundurliðun Útlán'!P27</f>
        <v>0</v>
      </c>
      <c r="C5555" s="503" t="s">
        <v>7401</v>
      </c>
      <c r="D5555" s="512"/>
      <c r="F5555" s="547"/>
      <c r="G5555" s="547">
        <f t="shared" si="174"/>
        <v>0</v>
      </c>
      <c r="H5555" s="547">
        <f t="shared" si="175"/>
        <v>0</v>
      </c>
    </row>
    <row r="5556" spans="1:8" x14ac:dyDescent="0.25">
      <c r="A5556" s="396" t="e">
        <f>"INN."&amp;EIGNIR!$B$3&amp;C5556</f>
        <v>#N/A</v>
      </c>
      <c r="B5556" s="511">
        <f>'Sundurliðun Útlán'!P28</f>
        <v>0</v>
      </c>
      <c r="C5556" s="503" t="s">
        <v>7402</v>
      </c>
      <c r="D5556" s="512"/>
      <c r="F5556" s="547"/>
      <c r="G5556" s="547">
        <f t="shared" si="174"/>
        <v>0</v>
      </c>
      <c r="H5556" s="547">
        <f t="shared" si="175"/>
        <v>0</v>
      </c>
    </row>
    <row r="5557" spans="1:8" x14ac:dyDescent="0.25">
      <c r="A5557" s="396" t="e">
        <f>"INN."&amp;EIGNIR!$B$3&amp;C5557</f>
        <v>#N/A</v>
      </c>
      <c r="B5557" s="511">
        <f>'Sundurliðun Útlán'!P29</f>
        <v>0</v>
      </c>
      <c r="C5557" s="503" t="s">
        <v>7403</v>
      </c>
      <c r="D5557" s="512"/>
      <c r="F5557" s="547"/>
      <c r="G5557" s="547">
        <f t="shared" si="174"/>
        <v>0</v>
      </c>
      <c r="H5557" s="547">
        <f t="shared" si="175"/>
        <v>0</v>
      </c>
    </row>
    <row r="5558" spans="1:8" x14ac:dyDescent="0.25">
      <c r="A5558" s="396" t="e">
        <f>"INN."&amp;EIGNIR!$B$3&amp;C5558</f>
        <v>#N/A</v>
      </c>
      <c r="B5558" s="511">
        <f>'Sundurliðun Útlán'!P30</f>
        <v>0</v>
      </c>
      <c r="C5558" s="503" t="s">
        <v>7404</v>
      </c>
      <c r="D5558" s="512"/>
      <c r="F5558" s="547"/>
      <c r="G5558" s="547">
        <f t="shared" si="174"/>
        <v>0</v>
      </c>
      <c r="H5558" s="547">
        <f t="shared" si="175"/>
        <v>0</v>
      </c>
    </row>
    <row r="5559" spans="1:8" x14ac:dyDescent="0.25">
      <c r="A5559" s="396" t="e">
        <f>"INN."&amp;EIGNIR!$B$3&amp;C5559</f>
        <v>#N/A</v>
      </c>
      <c r="B5559" s="511">
        <f>'Sundurliðun Útlán'!P31</f>
        <v>0</v>
      </c>
      <c r="C5559" s="503" t="s">
        <v>7405</v>
      </c>
      <c r="D5559" s="512"/>
      <c r="F5559" s="547"/>
      <c r="G5559" s="547">
        <f t="shared" si="174"/>
        <v>0</v>
      </c>
      <c r="H5559" s="547">
        <f t="shared" si="175"/>
        <v>0</v>
      </c>
    </row>
    <row r="5560" spans="1:8" x14ac:dyDescent="0.25">
      <c r="A5560" s="396" t="e">
        <f>"INN."&amp;EIGNIR!$B$3&amp;C5560</f>
        <v>#N/A</v>
      </c>
      <c r="B5560" s="511">
        <f>'Sundurliðun Útlán'!P32</f>
        <v>0</v>
      </c>
      <c r="C5560" s="503" t="s">
        <v>7406</v>
      </c>
      <c r="D5560" s="512"/>
      <c r="F5560" s="547"/>
      <c r="G5560" s="547">
        <f t="shared" ref="G5560:G5623" si="176">+F5560-B5560</f>
        <v>0</v>
      </c>
      <c r="H5560" s="547">
        <f t="shared" si="175"/>
        <v>0</v>
      </c>
    </row>
    <row r="5561" spans="1:8" x14ac:dyDescent="0.25">
      <c r="A5561" s="396" t="e">
        <f>"INN."&amp;EIGNIR!$B$3&amp;C5561</f>
        <v>#N/A</v>
      </c>
      <c r="B5561" s="511">
        <f>'Sundurliðun Útlán'!P33</f>
        <v>0</v>
      </c>
      <c r="C5561" s="503" t="s">
        <v>7407</v>
      </c>
      <c r="D5561" s="512"/>
      <c r="F5561" s="547"/>
      <c r="G5561" s="547">
        <f t="shared" si="176"/>
        <v>0</v>
      </c>
      <c r="H5561" s="547">
        <f t="shared" ref="H5561:H5624" si="177">+ABS(G5561)</f>
        <v>0</v>
      </c>
    </row>
    <row r="5562" spans="1:8" x14ac:dyDescent="0.25">
      <c r="A5562" s="396" t="e">
        <f>"INN."&amp;EIGNIR!$B$3&amp;C5562</f>
        <v>#N/A</v>
      </c>
      <c r="B5562" s="511">
        <f>'Sundurliðun Útlán'!P34</f>
        <v>0</v>
      </c>
      <c r="C5562" s="503" t="s">
        <v>7408</v>
      </c>
      <c r="D5562" s="512"/>
      <c r="F5562" s="547"/>
      <c r="G5562" s="547">
        <f t="shared" si="176"/>
        <v>0</v>
      </c>
      <c r="H5562" s="547">
        <f t="shared" si="177"/>
        <v>0</v>
      </c>
    </row>
    <row r="5563" spans="1:8" x14ac:dyDescent="0.25">
      <c r="A5563" s="396" t="e">
        <f>"INN."&amp;EIGNIR!$B$3&amp;C5563</f>
        <v>#N/A</v>
      </c>
      <c r="B5563" s="511">
        <f>'Sundurliðun Útlán'!P35</f>
        <v>0</v>
      </c>
      <c r="C5563" s="503" t="s">
        <v>7409</v>
      </c>
      <c r="D5563" s="512"/>
      <c r="F5563" s="547"/>
      <c r="G5563" s="547">
        <f t="shared" si="176"/>
        <v>0</v>
      </c>
      <c r="H5563" s="547">
        <f t="shared" si="177"/>
        <v>0</v>
      </c>
    </row>
    <row r="5564" spans="1:8" x14ac:dyDescent="0.25">
      <c r="A5564" s="396" t="e">
        <f>"INN."&amp;EIGNIR!$B$3&amp;C5564</f>
        <v>#N/A</v>
      </c>
      <c r="B5564" s="511">
        <f>'Sundurliðun Útlán'!P36</f>
        <v>0</v>
      </c>
      <c r="C5564" s="503" t="s">
        <v>7410</v>
      </c>
      <c r="D5564" s="512"/>
      <c r="F5564" s="547"/>
      <c r="G5564" s="547">
        <f t="shared" si="176"/>
        <v>0</v>
      </c>
      <c r="H5564" s="547">
        <f t="shared" si="177"/>
        <v>0</v>
      </c>
    </row>
    <row r="5565" spans="1:8" x14ac:dyDescent="0.25">
      <c r="A5565" s="396" t="e">
        <f>"INN."&amp;EIGNIR!$B$3&amp;C5565</f>
        <v>#N/A</v>
      </c>
      <c r="B5565" s="511">
        <f>'Sundurliðun Útlán'!P37</f>
        <v>0</v>
      </c>
      <c r="C5565" s="503" t="s">
        <v>7411</v>
      </c>
      <c r="D5565" s="512"/>
      <c r="F5565" s="547"/>
      <c r="G5565" s="547">
        <f t="shared" si="176"/>
        <v>0</v>
      </c>
      <c r="H5565" s="547">
        <f t="shared" si="177"/>
        <v>0</v>
      </c>
    </row>
    <row r="5566" spans="1:8" x14ac:dyDescent="0.25">
      <c r="A5566" s="396" t="e">
        <f>"INN."&amp;EIGNIR!$B$3&amp;C5566</f>
        <v>#N/A</v>
      </c>
      <c r="B5566" s="511">
        <f>'Sundurliðun Útlán'!P38</f>
        <v>0</v>
      </c>
      <c r="C5566" s="503" t="s">
        <v>7412</v>
      </c>
      <c r="D5566" s="512"/>
      <c r="F5566" s="547"/>
      <c r="G5566" s="547">
        <f t="shared" si="176"/>
        <v>0</v>
      </c>
      <c r="H5566" s="547">
        <f t="shared" si="177"/>
        <v>0</v>
      </c>
    </row>
    <row r="5567" spans="1:8" x14ac:dyDescent="0.25">
      <c r="A5567" s="396" t="e">
        <f>"INN."&amp;EIGNIR!$B$3&amp;C5567</f>
        <v>#N/A</v>
      </c>
      <c r="B5567" s="511">
        <f>'Sundurliðun Útlán'!P39</f>
        <v>0</v>
      </c>
      <c r="C5567" s="503" t="s">
        <v>7413</v>
      </c>
      <c r="D5567" s="512"/>
      <c r="F5567" s="547"/>
      <c r="G5567" s="547">
        <f t="shared" si="176"/>
        <v>0</v>
      </c>
      <c r="H5567" s="547">
        <f t="shared" si="177"/>
        <v>0</v>
      </c>
    </row>
    <row r="5568" spans="1:8" x14ac:dyDescent="0.25">
      <c r="A5568" s="396" t="e">
        <f>"INN."&amp;EIGNIR!$B$3&amp;C5568</f>
        <v>#N/A</v>
      </c>
      <c r="B5568" s="511">
        <f>'Sundurliðun Útlán'!P40</f>
        <v>0</v>
      </c>
      <c r="C5568" s="503" t="s">
        <v>7414</v>
      </c>
      <c r="D5568" s="512"/>
      <c r="F5568" s="547"/>
      <c r="G5568" s="547">
        <f t="shared" si="176"/>
        <v>0</v>
      </c>
      <c r="H5568" s="547">
        <f t="shared" si="177"/>
        <v>0</v>
      </c>
    </row>
    <row r="5569" spans="1:8" x14ac:dyDescent="0.25">
      <c r="A5569" s="396" t="e">
        <f>"INN."&amp;EIGNIR!$B$3&amp;C5569</f>
        <v>#N/A</v>
      </c>
      <c r="B5569" s="511">
        <f>'Sundurliðun Útlán'!P41</f>
        <v>0</v>
      </c>
      <c r="C5569" s="503" t="s">
        <v>7415</v>
      </c>
      <c r="D5569" s="512"/>
      <c r="F5569" s="547"/>
      <c r="G5569" s="547">
        <f t="shared" si="176"/>
        <v>0</v>
      </c>
      <c r="H5569" s="547">
        <f t="shared" si="177"/>
        <v>0</v>
      </c>
    </row>
    <row r="5570" spans="1:8" x14ac:dyDescent="0.25">
      <c r="A5570" s="396" t="e">
        <f>"INN."&amp;EIGNIR!$B$3&amp;C5570</f>
        <v>#N/A</v>
      </c>
      <c r="B5570" s="511">
        <f>'Sundurliðun Útlán'!P42</f>
        <v>0</v>
      </c>
      <c r="C5570" s="503" t="s">
        <v>7416</v>
      </c>
      <c r="D5570" s="512"/>
      <c r="F5570" s="547"/>
      <c r="G5570" s="547">
        <f t="shared" si="176"/>
        <v>0</v>
      </c>
      <c r="H5570" s="547">
        <f t="shared" si="177"/>
        <v>0</v>
      </c>
    </row>
    <row r="5571" spans="1:8" x14ac:dyDescent="0.25">
      <c r="A5571" s="396" t="e">
        <f>"INN."&amp;EIGNIR!$B$3&amp;C5571</f>
        <v>#N/A</v>
      </c>
      <c r="B5571" s="511">
        <f>'Sundurliðun Útlán'!P43</f>
        <v>0</v>
      </c>
      <c r="C5571" s="503" t="s">
        <v>7417</v>
      </c>
      <c r="D5571" s="512"/>
      <c r="F5571" s="547"/>
      <c r="G5571" s="547">
        <f t="shared" si="176"/>
        <v>0</v>
      </c>
      <c r="H5571" s="547">
        <f t="shared" si="177"/>
        <v>0</v>
      </c>
    </row>
    <row r="5572" spans="1:8" x14ac:dyDescent="0.25">
      <c r="A5572" s="396" t="e">
        <f>"INN."&amp;EIGNIR!$B$3&amp;C5572</f>
        <v>#N/A</v>
      </c>
      <c r="B5572" s="511">
        <f>'Sundurliðun Útlán'!P57</f>
        <v>0</v>
      </c>
      <c r="C5572" s="503" t="s">
        <v>7418</v>
      </c>
      <c r="D5572" s="512"/>
      <c r="F5572" s="547"/>
      <c r="G5572" s="547">
        <f t="shared" si="176"/>
        <v>0</v>
      </c>
      <c r="H5572" s="547">
        <f t="shared" si="177"/>
        <v>0</v>
      </c>
    </row>
    <row r="5573" spans="1:8" x14ac:dyDescent="0.25">
      <c r="A5573" s="396" t="e">
        <f>"INN."&amp;EIGNIR!$B$3&amp;C5573</f>
        <v>#N/A</v>
      </c>
      <c r="B5573" s="511">
        <f>'Sundurliðun Útlán'!P58</f>
        <v>0</v>
      </c>
      <c r="C5573" s="503" t="s">
        <v>7419</v>
      </c>
      <c r="D5573" s="512"/>
      <c r="F5573" s="547"/>
      <c r="G5573" s="547">
        <f t="shared" si="176"/>
        <v>0</v>
      </c>
      <c r="H5573" s="547">
        <f t="shared" si="177"/>
        <v>0</v>
      </c>
    </row>
    <row r="5574" spans="1:8" x14ac:dyDescent="0.25">
      <c r="A5574" s="396" t="e">
        <f>"INN."&amp;EIGNIR!$B$3&amp;C5574</f>
        <v>#N/A</v>
      </c>
      <c r="B5574" s="511">
        <f>'Sundurliðun Útlán'!P59</f>
        <v>0</v>
      </c>
      <c r="C5574" s="503" t="s">
        <v>7420</v>
      </c>
      <c r="D5574" s="512"/>
      <c r="F5574" s="547"/>
      <c r="G5574" s="547">
        <f t="shared" si="176"/>
        <v>0</v>
      </c>
      <c r="H5574" s="547">
        <f t="shared" si="177"/>
        <v>0</v>
      </c>
    </row>
    <row r="5575" spans="1:8" x14ac:dyDescent="0.25">
      <c r="A5575" s="396" t="e">
        <f>"INN."&amp;EIGNIR!$B$3&amp;C5575</f>
        <v>#N/A</v>
      </c>
      <c r="B5575" s="511">
        <f>'Sundurliðun Útlán'!P60</f>
        <v>0</v>
      </c>
      <c r="C5575" s="503" t="s">
        <v>7421</v>
      </c>
      <c r="D5575" s="512"/>
      <c r="F5575" s="547"/>
      <c r="G5575" s="547">
        <f t="shared" si="176"/>
        <v>0</v>
      </c>
      <c r="H5575" s="547">
        <f t="shared" si="177"/>
        <v>0</v>
      </c>
    </row>
    <row r="5576" spans="1:8" x14ac:dyDescent="0.25">
      <c r="A5576" s="396" t="e">
        <f>"INN."&amp;EIGNIR!$B$3&amp;C5576</f>
        <v>#N/A</v>
      </c>
      <c r="B5576" s="511">
        <f>'Sundurliðun Útlán'!P61</f>
        <v>0</v>
      </c>
      <c r="C5576" s="503" t="s">
        <v>7422</v>
      </c>
      <c r="D5576" s="512"/>
      <c r="F5576" s="547"/>
      <c r="G5576" s="547">
        <f t="shared" si="176"/>
        <v>0</v>
      </c>
      <c r="H5576" s="547">
        <f t="shared" si="177"/>
        <v>0</v>
      </c>
    </row>
    <row r="5577" spans="1:8" x14ac:dyDescent="0.25">
      <c r="A5577" s="396" t="e">
        <f>"INN."&amp;EIGNIR!$B$3&amp;C5577</f>
        <v>#N/A</v>
      </c>
      <c r="B5577" s="511">
        <f>'Sundurliðun Útlán'!P62</f>
        <v>0</v>
      </c>
      <c r="C5577" s="503" t="s">
        <v>7423</v>
      </c>
      <c r="D5577" s="512"/>
      <c r="F5577" s="547"/>
      <c r="G5577" s="547">
        <f t="shared" si="176"/>
        <v>0</v>
      </c>
      <c r="H5577" s="547">
        <f t="shared" si="177"/>
        <v>0</v>
      </c>
    </row>
    <row r="5578" spans="1:8" x14ac:dyDescent="0.25">
      <c r="A5578" s="396" t="e">
        <f>"INN."&amp;EIGNIR!$B$3&amp;C5578</f>
        <v>#N/A</v>
      </c>
      <c r="B5578" s="511">
        <f>'Sundurliðun Útlán'!P63</f>
        <v>0</v>
      </c>
      <c r="C5578" s="503" t="s">
        <v>7424</v>
      </c>
      <c r="D5578" s="512"/>
      <c r="F5578" s="547"/>
      <c r="G5578" s="547">
        <f t="shared" si="176"/>
        <v>0</v>
      </c>
      <c r="H5578" s="547">
        <f t="shared" si="177"/>
        <v>0</v>
      </c>
    </row>
    <row r="5579" spans="1:8" x14ac:dyDescent="0.25">
      <c r="A5579" s="396" t="e">
        <f>"INN."&amp;EIGNIR!$B$3&amp;C5579</f>
        <v>#N/A</v>
      </c>
      <c r="B5579" s="511">
        <f>'Sundurliðun Útlán'!P64</f>
        <v>0</v>
      </c>
      <c r="C5579" s="503" t="s">
        <v>7425</v>
      </c>
      <c r="D5579" s="512"/>
      <c r="F5579" s="547"/>
      <c r="G5579" s="547">
        <f t="shared" si="176"/>
        <v>0</v>
      </c>
      <c r="H5579" s="547">
        <f t="shared" si="177"/>
        <v>0</v>
      </c>
    </row>
    <row r="5580" spans="1:8" x14ac:dyDescent="0.25">
      <c r="A5580" s="396" t="e">
        <f>"INN."&amp;EIGNIR!$B$3&amp;C5580</f>
        <v>#N/A</v>
      </c>
      <c r="B5580" s="511">
        <f>'Sundurliðun Útlán'!P65</f>
        <v>0</v>
      </c>
      <c r="C5580" s="503" t="s">
        <v>7426</v>
      </c>
      <c r="D5580" s="512"/>
      <c r="F5580" s="547"/>
      <c r="G5580" s="547">
        <f t="shared" si="176"/>
        <v>0</v>
      </c>
      <c r="H5580" s="547">
        <f t="shared" si="177"/>
        <v>0</v>
      </c>
    </row>
    <row r="5581" spans="1:8" x14ac:dyDescent="0.25">
      <c r="A5581" s="396" t="e">
        <f>"INN."&amp;EIGNIR!$B$3&amp;C5581</f>
        <v>#N/A</v>
      </c>
      <c r="B5581" s="511">
        <f>'Sundurliðun Útlán'!P66</f>
        <v>0</v>
      </c>
      <c r="C5581" s="503" t="s">
        <v>7427</v>
      </c>
      <c r="D5581" s="512"/>
      <c r="F5581" s="547"/>
      <c r="G5581" s="547">
        <f t="shared" si="176"/>
        <v>0</v>
      </c>
      <c r="H5581" s="547">
        <f t="shared" si="177"/>
        <v>0</v>
      </c>
    </row>
    <row r="5582" spans="1:8" x14ac:dyDescent="0.25">
      <c r="A5582" s="396" t="e">
        <f>"INN."&amp;EIGNIR!$B$3&amp;C5582</f>
        <v>#N/A</v>
      </c>
      <c r="B5582" s="511">
        <f>'Sundurliðun Útlán'!P67</f>
        <v>0</v>
      </c>
      <c r="C5582" s="503" t="s">
        <v>7428</v>
      </c>
      <c r="D5582" s="512"/>
      <c r="F5582" s="547"/>
      <c r="G5582" s="547">
        <f t="shared" si="176"/>
        <v>0</v>
      </c>
      <c r="H5582" s="547">
        <f t="shared" si="177"/>
        <v>0</v>
      </c>
    </row>
    <row r="5583" spans="1:8" x14ac:dyDescent="0.25">
      <c r="A5583" s="396" t="e">
        <f>"INN."&amp;EIGNIR!$B$3&amp;C5583</f>
        <v>#N/A</v>
      </c>
      <c r="B5583" s="511">
        <f>'Sundurliðun Útlán'!P68</f>
        <v>0</v>
      </c>
      <c r="C5583" s="503" t="s">
        <v>7429</v>
      </c>
      <c r="D5583" s="512"/>
      <c r="F5583" s="547"/>
      <c r="G5583" s="547">
        <f t="shared" si="176"/>
        <v>0</v>
      </c>
      <c r="H5583" s="547">
        <f t="shared" si="177"/>
        <v>0</v>
      </c>
    </row>
    <row r="5584" spans="1:8" x14ac:dyDescent="0.25">
      <c r="A5584" s="396" t="e">
        <f>"INN."&amp;EIGNIR!$B$3&amp;C5584</f>
        <v>#N/A</v>
      </c>
      <c r="B5584" s="511">
        <f>'Sundurliðun Útlán'!P69</f>
        <v>0</v>
      </c>
      <c r="C5584" s="503" t="s">
        <v>7430</v>
      </c>
      <c r="D5584" s="512"/>
      <c r="F5584" s="547"/>
      <c r="G5584" s="547">
        <f t="shared" si="176"/>
        <v>0</v>
      </c>
      <c r="H5584" s="547">
        <f t="shared" si="177"/>
        <v>0</v>
      </c>
    </row>
    <row r="5585" spans="1:8" x14ac:dyDescent="0.25">
      <c r="A5585" s="396" t="e">
        <f>"INN."&amp;EIGNIR!$B$3&amp;C5585</f>
        <v>#N/A</v>
      </c>
      <c r="B5585" s="511">
        <f>'Sundurliðun Útlán'!P70</f>
        <v>0</v>
      </c>
      <c r="C5585" s="503" t="s">
        <v>7431</v>
      </c>
      <c r="D5585" s="512"/>
      <c r="F5585" s="547"/>
      <c r="G5585" s="547">
        <f t="shared" si="176"/>
        <v>0</v>
      </c>
      <c r="H5585" s="547">
        <f t="shared" si="177"/>
        <v>0</v>
      </c>
    </row>
    <row r="5586" spans="1:8" x14ac:dyDescent="0.25">
      <c r="A5586" s="396" t="e">
        <f>"INN."&amp;EIGNIR!$B$3&amp;C5586</f>
        <v>#N/A</v>
      </c>
      <c r="B5586" s="511">
        <f>'Sundurliðun Útlán'!P71</f>
        <v>0</v>
      </c>
      <c r="C5586" s="503" t="s">
        <v>7432</v>
      </c>
      <c r="D5586" s="512"/>
      <c r="F5586" s="547"/>
      <c r="G5586" s="547">
        <f t="shared" si="176"/>
        <v>0</v>
      </c>
      <c r="H5586" s="547">
        <f t="shared" si="177"/>
        <v>0</v>
      </c>
    </row>
    <row r="5587" spans="1:8" x14ac:dyDescent="0.25">
      <c r="A5587" s="396" t="e">
        <f>"INN."&amp;EIGNIR!$B$3&amp;C5587</f>
        <v>#N/A</v>
      </c>
      <c r="B5587" s="511">
        <f>'Sundurliðun Útlán'!P72</f>
        <v>0</v>
      </c>
      <c r="C5587" s="503" t="s">
        <v>7433</v>
      </c>
      <c r="D5587" s="512"/>
      <c r="F5587" s="547"/>
      <c r="G5587" s="547">
        <f t="shared" si="176"/>
        <v>0</v>
      </c>
      <c r="H5587" s="547">
        <f t="shared" si="177"/>
        <v>0</v>
      </c>
    </row>
    <row r="5588" spans="1:8" x14ac:dyDescent="0.25">
      <c r="A5588" s="396" t="e">
        <f>"INN."&amp;EIGNIR!$B$3&amp;C5588</f>
        <v>#N/A</v>
      </c>
      <c r="B5588" s="511">
        <f>'Sundurliðun Útlán'!P73</f>
        <v>0</v>
      </c>
      <c r="C5588" s="503" t="s">
        <v>7434</v>
      </c>
      <c r="D5588" s="512"/>
      <c r="F5588" s="547"/>
      <c r="G5588" s="547">
        <f t="shared" si="176"/>
        <v>0</v>
      </c>
      <c r="H5588" s="547">
        <f t="shared" si="177"/>
        <v>0</v>
      </c>
    </row>
    <row r="5589" spans="1:8" x14ac:dyDescent="0.25">
      <c r="A5589" s="396" t="e">
        <f>"INN."&amp;EIGNIR!$B$3&amp;C5589</f>
        <v>#N/A</v>
      </c>
      <c r="B5589" s="511">
        <f>'Sundurliðun Útlán'!P74</f>
        <v>0</v>
      </c>
      <c r="C5589" s="503" t="s">
        <v>7435</v>
      </c>
      <c r="D5589" s="512"/>
      <c r="F5589" s="547"/>
      <c r="G5589" s="547">
        <f t="shared" si="176"/>
        <v>0</v>
      </c>
      <c r="H5589" s="547">
        <f t="shared" si="177"/>
        <v>0</v>
      </c>
    </row>
    <row r="5590" spans="1:8" x14ac:dyDescent="0.25">
      <c r="A5590" s="396" t="e">
        <f>"INN."&amp;EIGNIR!$B$3&amp;C5590</f>
        <v>#N/A</v>
      </c>
      <c r="B5590" s="511">
        <f>'Sundurliðun Útlán'!P88</f>
        <v>0</v>
      </c>
      <c r="C5590" s="503" t="s">
        <v>7436</v>
      </c>
      <c r="D5590" s="512"/>
      <c r="F5590" s="547"/>
      <c r="G5590" s="547">
        <f t="shared" si="176"/>
        <v>0</v>
      </c>
      <c r="H5590" s="547">
        <f t="shared" si="177"/>
        <v>0</v>
      </c>
    </row>
    <row r="5591" spans="1:8" x14ac:dyDescent="0.25">
      <c r="A5591" s="396" t="e">
        <f>"INN."&amp;EIGNIR!$B$3&amp;C5591</f>
        <v>#N/A</v>
      </c>
      <c r="B5591" s="511">
        <f>'Sundurliðun Útlán'!P89</f>
        <v>0</v>
      </c>
      <c r="C5591" s="503" t="s">
        <v>7437</v>
      </c>
      <c r="D5591" s="512"/>
      <c r="F5591" s="547"/>
      <c r="G5591" s="547">
        <f t="shared" si="176"/>
        <v>0</v>
      </c>
      <c r="H5591" s="547">
        <f t="shared" si="177"/>
        <v>0</v>
      </c>
    </row>
    <row r="5592" spans="1:8" x14ac:dyDescent="0.25">
      <c r="A5592" s="396" t="e">
        <f>"INN."&amp;EIGNIR!$B$3&amp;C5592</f>
        <v>#N/A</v>
      </c>
      <c r="B5592" s="511">
        <f>'Sundurliðun Útlán'!P90</f>
        <v>0</v>
      </c>
      <c r="C5592" s="503" t="s">
        <v>7438</v>
      </c>
      <c r="D5592" s="512"/>
      <c r="F5592" s="547"/>
      <c r="G5592" s="547">
        <f t="shared" si="176"/>
        <v>0</v>
      </c>
      <c r="H5592" s="547">
        <f t="shared" si="177"/>
        <v>0</v>
      </c>
    </row>
    <row r="5593" spans="1:8" x14ac:dyDescent="0.25">
      <c r="A5593" s="396" t="e">
        <f>"INN."&amp;EIGNIR!$B$3&amp;C5593</f>
        <v>#N/A</v>
      </c>
      <c r="B5593" s="511">
        <f>'Sundurliðun Útlán'!P91</f>
        <v>0</v>
      </c>
      <c r="C5593" s="503" t="s">
        <v>7439</v>
      </c>
      <c r="D5593" s="512"/>
      <c r="F5593" s="547"/>
      <c r="G5593" s="547">
        <f t="shared" si="176"/>
        <v>0</v>
      </c>
      <c r="H5593" s="547">
        <f t="shared" si="177"/>
        <v>0</v>
      </c>
    </row>
    <row r="5594" spans="1:8" x14ac:dyDescent="0.25">
      <c r="A5594" s="396" t="e">
        <f>"INN."&amp;EIGNIR!$B$3&amp;C5594</f>
        <v>#N/A</v>
      </c>
      <c r="B5594" s="511">
        <f>'Sundurliðun Útlán'!P92</f>
        <v>0</v>
      </c>
      <c r="C5594" s="503" t="s">
        <v>7440</v>
      </c>
      <c r="D5594" s="512"/>
      <c r="F5594" s="547"/>
      <c r="G5594" s="547">
        <f t="shared" si="176"/>
        <v>0</v>
      </c>
      <c r="H5594" s="547">
        <f t="shared" si="177"/>
        <v>0</v>
      </c>
    </row>
    <row r="5595" spans="1:8" x14ac:dyDescent="0.25">
      <c r="A5595" s="396" t="e">
        <f>"INN."&amp;EIGNIR!$B$3&amp;C5595</f>
        <v>#N/A</v>
      </c>
      <c r="B5595" s="511">
        <f>'Sundurliðun Útlán'!P93</f>
        <v>0</v>
      </c>
      <c r="C5595" s="503" t="s">
        <v>7441</v>
      </c>
      <c r="D5595" s="512"/>
      <c r="F5595" s="547"/>
      <c r="G5595" s="547">
        <f t="shared" si="176"/>
        <v>0</v>
      </c>
      <c r="H5595" s="547">
        <f t="shared" si="177"/>
        <v>0</v>
      </c>
    </row>
    <row r="5596" spans="1:8" x14ac:dyDescent="0.25">
      <c r="A5596" s="396" t="e">
        <f>"INN."&amp;EIGNIR!$B$3&amp;C5596</f>
        <v>#N/A</v>
      </c>
      <c r="B5596" s="511">
        <f>'Sundurliðun Útlán'!P94</f>
        <v>0</v>
      </c>
      <c r="C5596" s="503" t="s">
        <v>7442</v>
      </c>
      <c r="D5596" s="512"/>
      <c r="F5596" s="547"/>
      <c r="G5596" s="547">
        <f t="shared" si="176"/>
        <v>0</v>
      </c>
      <c r="H5596" s="547">
        <f t="shared" si="177"/>
        <v>0</v>
      </c>
    </row>
    <row r="5597" spans="1:8" x14ac:dyDescent="0.25">
      <c r="A5597" s="396" t="e">
        <f>"INN."&amp;EIGNIR!$B$3&amp;C5597</f>
        <v>#N/A</v>
      </c>
      <c r="B5597" s="511">
        <f>'Sundurliðun Útlán'!P95</f>
        <v>0</v>
      </c>
      <c r="C5597" s="503" t="s">
        <v>7443</v>
      </c>
      <c r="D5597" s="512"/>
      <c r="F5597" s="547"/>
      <c r="G5597" s="547">
        <f t="shared" si="176"/>
        <v>0</v>
      </c>
      <c r="H5597" s="547">
        <f t="shared" si="177"/>
        <v>0</v>
      </c>
    </row>
    <row r="5598" spans="1:8" x14ac:dyDescent="0.25">
      <c r="A5598" s="396" t="e">
        <f>"INN."&amp;EIGNIR!$B$3&amp;C5598</f>
        <v>#N/A</v>
      </c>
      <c r="B5598" s="511">
        <f>'Sundurliðun Útlán'!P96</f>
        <v>0</v>
      </c>
      <c r="C5598" s="503" t="s">
        <v>7444</v>
      </c>
      <c r="D5598" s="512"/>
      <c r="F5598" s="547"/>
      <c r="G5598" s="547">
        <f t="shared" si="176"/>
        <v>0</v>
      </c>
      <c r="H5598" s="547">
        <f t="shared" si="177"/>
        <v>0</v>
      </c>
    </row>
    <row r="5599" spans="1:8" x14ac:dyDescent="0.25">
      <c r="A5599" s="396" t="e">
        <f>"INN."&amp;EIGNIR!$B$3&amp;C5599</f>
        <v>#N/A</v>
      </c>
      <c r="B5599" s="511">
        <f>'Sundurliðun Útlán'!P97</f>
        <v>0</v>
      </c>
      <c r="C5599" s="503" t="s">
        <v>7445</v>
      </c>
      <c r="D5599" s="512"/>
      <c r="F5599" s="547"/>
      <c r="G5599" s="547">
        <f t="shared" si="176"/>
        <v>0</v>
      </c>
      <c r="H5599" s="547">
        <f t="shared" si="177"/>
        <v>0</v>
      </c>
    </row>
    <row r="5600" spans="1:8" x14ac:dyDescent="0.25">
      <c r="A5600" s="396" t="e">
        <f>"INN."&amp;EIGNIR!$B$3&amp;C5600</f>
        <v>#N/A</v>
      </c>
      <c r="B5600" s="511">
        <f>'Sundurliðun Útlán'!P98</f>
        <v>0</v>
      </c>
      <c r="C5600" s="503" t="s">
        <v>7446</v>
      </c>
      <c r="D5600" s="512"/>
      <c r="F5600" s="547"/>
      <c r="G5600" s="547">
        <f t="shared" si="176"/>
        <v>0</v>
      </c>
      <c r="H5600" s="547">
        <f t="shared" si="177"/>
        <v>0</v>
      </c>
    </row>
    <row r="5601" spans="1:8" x14ac:dyDescent="0.25">
      <c r="A5601" s="396" t="e">
        <f>"INN."&amp;EIGNIR!$B$3&amp;C5601</f>
        <v>#N/A</v>
      </c>
      <c r="B5601" s="511">
        <f>'Sundurliðun Útlán'!P99</f>
        <v>0</v>
      </c>
      <c r="C5601" s="503" t="s">
        <v>7447</v>
      </c>
      <c r="D5601" s="512"/>
      <c r="F5601" s="547"/>
      <c r="G5601" s="547">
        <f t="shared" si="176"/>
        <v>0</v>
      </c>
      <c r="H5601" s="547">
        <f t="shared" si="177"/>
        <v>0</v>
      </c>
    </row>
    <row r="5602" spans="1:8" x14ac:dyDescent="0.25">
      <c r="A5602" s="396" t="e">
        <f>"INN."&amp;EIGNIR!$B$3&amp;C5602</f>
        <v>#N/A</v>
      </c>
      <c r="B5602" s="511">
        <f>'Sundurliðun Útlán'!P100</f>
        <v>0</v>
      </c>
      <c r="C5602" s="503" t="s">
        <v>7448</v>
      </c>
      <c r="D5602" s="512"/>
      <c r="F5602" s="547"/>
      <c r="G5602" s="547">
        <f t="shared" si="176"/>
        <v>0</v>
      </c>
      <c r="H5602" s="547">
        <f t="shared" si="177"/>
        <v>0</v>
      </c>
    </row>
    <row r="5603" spans="1:8" x14ac:dyDescent="0.25">
      <c r="A5603" s="396" t="e">
        <f>"INN."&amp;EIGNIR!$B$3&amp;C5603</f>
        <v>#N/A</v>
      </c>
      <c r="B5603" s="511">
        <f>'Sundurliðun Útlán'!P101</f>
        <v>0</v>
      </c>
      <c r="C5603" s="503" t="s">
        <v>7449</v>
      </c>
      <c r="D5603" s="512"/>
      <c r="F5603" s="547"/>
      <c r="G5603" s="547">
        <f t="shared" si="176"/>
        <v>0</v>
      </c>
      <c r="H5603" s="547">
        <f t="shared" si="177"/>
        <v>0</v>
      </c>
    </row>
    <row r="5604" spans="1:8" x14ac:dyDescent="0.25">
      <c r="A5604" s="396" t="e">
        <f>"INN."&amp;EIGNIR!$B$3&amp;C5604</f>
        <v>#N/A</v>
      </c>
      <c r="B5604" s="511">
        <f>'Sundurliðun Útlán'!P102</f>
        <v>0</v>
      </c>
      <c r="C5604" s="503" t="s">
        <v>7450</v>
      </c>
      <c r="D5604" s="512"/>
      <c r="F5604" s="547"/>
      <c r="G5604" s="547">
        <f t="shared" si="176"/>
        <v>0</v>
      </c>
      <c r="H5604" s="547">
        <f t="shared" si="177"/>
        <v>0</v>
      </c>
    </row>
    <row r="5605" spans="1:8" x14ac:dyDescent="0.25">
      <c r="A5605" s="396" t="e">
        <f>"INN."&amp;EIGNIR!$B$3&amp;C5605</f>
        <v>#N/A</v>
      </c>
      <c r="B5605" s="511">
        <f>'Sundurliðun Útlán'!P103</f>
        <v>0</v>
      </c>
      <c r="C5605" s="503" t="s">
        <v>7451</v>
      </c>
      <c r="D5605" s="512"/>
      <c r="F5605" s="547"/>
      <c r="G5605" s="547">
        <f t="shared" si="176"/>
        <v>0</v>
      </c>
      <c r="H5605" s="547">
        <f t="shared" si="177"/>
        <v>0</v>
      </c>
    </row>
    <row r="5606" spans="1:8" x14ac:dyDescent="0.25">
      <c r="A5606" s="396" t="e">
        <f>"INN."&amp;EIGNIR!$B$3&amp;C5606</f>
        <v>#N/A</v>
      </c>
      <c r="B5606" s="511">
        <f>'Sundurliðun Útlán'!P136</f>
        <v>0</v>
      </c>
      <c r="C5606" s="503" t="s">
        <v>7452</v>
      </c>
      <c r="D5606" s="512"/>
      <c r="F5606" s="547"/>
      <c r="G5606" s="547">
        <f t="shared" si="176"/>
        <v>0</v>
      </c>
      <c r="H5606" s="547">
        <f t="shared" si="177"/>
        <v>0</v>
      </c>
    </row>
    <row r="5607" spans="1:8" x14ac:dyDescent="0.25">
      <c r="A5607" s="396" t="e">
        <f>"INN."&amp;EIGNIR!$B$3&amp;C5607</f>
        <v>#N/A</v>
      </c>
      <c r="B5607" s="511">
        <f>'Sundurliðun Útlán'!P137</f>
        <v>0</v>
      </c>
      <c r="C5607" s="503" t="s">
        <v>7453</v>
      </c>
      <c r="D5607" s="512"/>
      <c r="F5607" s="547"/>
      <c r="G5607" s="547">
        <f t="shared" si="176"/>
        <v>0</v>
      </c>
      <c r="H5607" s="547">
        <f t="shared" si="177"/>
        <v>0</v>
      </c>
    </row>
    <row r="5608" spans="1:8" x14ac:dyDescent="0.25">
      <c r="A5608" s="396" t="e">
        <f>"INN."&amp;EIGNIR!$B$3&amp;C5608</f>
        <v>#N/A</v>
      </c>
      <c r="B5608" s="511">
        <f>'Sundurliðun Útlán'!P151</f>
        <v>0</v>
      </c>
      <c r="C5608" s="503" t="s">
        <v>7454</v>
      </c>
      <c r="D5608" s="512"/>
      <c r="F5608" s="547"/>
      <c r="G5608" s="547">
        <f t="shared" si="176"/>
        <v>0</v>
      </c>
      <c r="H5608" s="547">
        <f t="shared" si="177"/>
        <v>0</v>
      </c>
    </row>
    <row r="5609" spans="1:8" x14ac:dyDescent="0.25">
      <c r="A5609" s="396" t="e">
        <f>"INN."&amp;EIGNIR!$B$3&amp;C5609</f>
        <v>#N/A</v>
      </c>
      <c r="B5609" s="511">
        <f>'Sundurliðun Útlán'!P152</f>
        <v>0</v>
      </c>
      <c r="C5609" s="503" t="s">
        <v>7455</v>
      </c>
      <c r="D5609" s="512"/>
      <c r="F5609" s="547"/>
      <c r="G5609" s="547">
        <f t="shared" si="176"/>
        <v>0</v>
      </c>
      <c r="H5609" s="547">
        <f t="shared" si="177"/>
        <v>0</v>
      </c>
    </row>
    <row r="5610" spans="1:8" x14ac:dyDescent="0.25">
      <c r="A5610" s="396" t="e">
        <f>"INN."&amp;EIGNIR!$B$3&amp;C5610</f>
        <v>#N/A</v>
      </c>
      <c r="B5610" s="511">
        <f>'Sundurliðun Útlán'!P153</f>
        <v>0</v>
      </c>
      <c r="C5610" s="503" t="s">
        <v>7456</v>
      </c>
      <c r="D5610" s="512"/>
      <c r="F5610" s="547"/>
      <c r="G5610" s="547">
        <f t="shared" si="176"/>
        <v>0</v>
      </c>
      <c r="H5610" s="547">
        <f t="shared" si="177"/>
        <v>0</v>
      </c>
    </row>
    <row r="5611" spans="1:8" x14ac:dyDescent="0.25">
      <c r="A5611" s="396" t="e">
        <f>"INN."&amp;EIGNIR!$B$3&amp;C5611</f>
        <v>#N/A</v>
      </c>
      <c r="B5611" s="511">
        <f>'Sundurliðun Útlán'!P154</f>
        <v>0</v>
      </c>
      <c r="C5611" s="503" t="s">
        <v>7457</v>
      </c>
      <c r="D5611" s="512"/>
      <c r="F5611" s="547"/>
      <c r="G5611" s="547">
        <f t="shared" si="176"/>
        <v>0</v>
      </c>
      <c r="H5611" s="547">
        <f t="shared" si="177"/>
        <v>0</v>
      </c>
    </row>
    <row r="5612" spans="1:8" x14ac:dyDescent="0.25">
      <c r="A5612" s="396" t="e">
        <f>"INN."&amp;EIGNIR!$B$3&amp;C5612</f>
        <v>#N/A</v>
      </c>
      <c r="B5612" s="511">
        <f>'Sundurliðun Útlán'!P155</f>
        <v>0</v>
      </c>
      <c r="C5612" s="503" t="s">
        <v>7458</v>
      </c>
      <c r="D5612" s="512"/>
      <c r="F5612" s="547"/>
      <c r="G5612" s="547">
        <f t="shared" si="176"/>
        <v>0</v>
      </c>
      <c r="H5612" s="547">
        <f t="shared" si="177"/>
        <v>0</v>
      </c>
    </row>
    <row r="5613" spans="1:8" x14ac:dyDescent="0.25">
      <c r="A5613" s="396" t="e">
        <f>"INN."&amp;EIGNIR!$B$3&amp;C5613</f>
        <v>#N/A</v>
      </c>
      <c r="B5613" s="511">
        <f>'Sundurliðun Útlán'!P156</f>
        <v>0</v>
      </c>
      <c r="C5613" s="503" t="s">
        <v>7459</v>
      </c>
      <c r="D5613" s="512"/>
      <c r="F5613" s="547"/>
      <c r="G5613" s="547">
        <f t="shared" si="176"/>
        <v>0</v>
      </c>
      <c r="H5613" s="547">
        <f t="shared" si="177"/>
        <v>0</v>
      </c>
    </row>
    <row r="5614" spans="1:8" x14ac:dyDescent="0.25">
      <c r="A5614" s="396" t="e">
        <f>"INN."&amp;EIGNIR!$B$3&amp;C5614</f>
        <v>#N/A</v>
      </c>
      <c r="B5614" s="511">
        <f>'Sundurliðun Útlán'!P157</f>
        <v>0</v>
      </c>
      <c r="C5614" s="503" t="s">
        <v>7460</v>
      </c>
      <c r="D5614" s="512"/>
      <c r="F5614" s="547"/>
      <c r="G5614" s="547">
        <f t="shared" si="176"/>
        <v>0</v>
      </c>
      <c r="H5614" s="547">
        <f t="shared" si="177"/>
        <v>0</v>
      </c>
    </row>
    <row r="5615" spans="1:8" x14ac:dyDescent="0.25">
      <c r="A5615" s="396" t="e">
        <f>"INN."&amp;EIGNIR!$B$3&amp;C5615</f>
        <v>#N/A</v>
      </c>
      <c r="B5615" s="511">
        <f>'Sundurliðun Útlán'!P158</f>
        <v>0</v>
      </c>
      <c r="C5615" s="503" t="s">
        <v>7461</v>
      </c>
      <c r="D5615" s="512"/>
      <c r="F5615" s="547"/>
      <c r="G5615" s="547">
        <f t="shared" si="176"/>
        <v>0</v>
      </c>
      <c r="H5615" s="547">
        <f t="shared" si="177"/>
        <v>0</v>
      </c>
    </row>
    <row r="5616" spans="1:8" x14ac:dyDescent="0.25">
      <c r="A5616" s="396" t="e">
        <f>"INN."&amp;EIGNIR!$B$3&amp;C5616</f>
        <v>#N/A</v>
      </c>
      <c r="B5616" s="511">
        <f>'Sundurliðun Útlán'!P159</f>
        <v>0</v>
      </c>
      <c r="C5616" s="503" t="s">
        <v>7462</v>
      </c>
      <c r="D5616" s="512"/>
      <c r="F5616" s="547"/>
      <c r="G5616" s="547">
        <f t="shared" si="176"/>
        <v>0</v>
      </c>
      <c r="H5616" s="547">
        <f t="shared" si="177"/>
        <v>0</v>
      </c>
    </row>
    <row r="5617" spans="1:8" x14ac:dyDescent="0.25">
      <c r="A5617" s="396" t="e">
        <f>"INN."&amp;EIGNIR!$B$3&amp;C5617</f>
        <v>#N/A</v>
      </c>
      <c r="B5617" s="511">
        <f>'Sundurliðun Útlán'!P160</f>
        <v>0</v>
      </c>
      <c r="C5617" s="503" t="s">
        <v>7463</v>
      </c>
      <c r="D5617" s="512"/>
      <c r="F5617" s="547"/>
      <c r="G5617" s="547">
        <f t="shared" si="176"/>
        <v>0</v>
      </c>
      <c r="H5617" s="547">
        <f t="shared" si="177"/>
        <v>0</v>
      </c>
    </row>
    <row r="5618" spans="1:8" x14ac:dyDescent="0.25">
      <c r="A5618" s="396" t="e">
        <f>"INN."&amp;EIGNIR!$B$3&amp;C5618</f>
        <v>#N/A</v>
      </c>
      <c r="B5618" s="511">
        <f>'Sundurliðun Útlán'!P161</f>
        <v>0</v>
      </c>
      <c r="C5618" s="503" t="s">
        <v>7464</v>
      </c>
      <c r="D5618" s="512"/>
      <c r="F5618" s="547"/>
      <c r="G5618" s="547">
        <f t="shared" si="176"/>
        <v>0</v>
      </c>
      <c r="H5618" s="547">
        <f t="shared" si="177"/>
        <v>0</v>
      </c>
    </row>
    <row r="5619" spans="1:8" x14ac:dyDescent="0.25">
      <c r="A5619" s="396" t="e">
        <f>"INN."&amp;EIGNIR!$B$3&amp;C5619</f>
        <v>#N/A</v>
      </c>
      <c r="B5619" s="511">
        <f>'Sundurliðun Útlán'!P162</f>
        <v>0</v>
      </c>
      <c r="C5619" s="503" t="s">
        <v>7465</v>
      </c>
      <c r="D5619" s="512"/>
      <c r="F5619" s="547"/>
      <c r="G5619" s="547">
        <f t="shared" si="176"/>
        <v>0</v>
      </c>
      <c r="H5619" s="547">
        <f t="shared" si="177"/>
        <v>0</v>
      </c>
    </row>
    <row r="5620" spans="1:8" x14ac:dyDescent="0.25">
      <c r="A5620" s="396" t="e">
        <f>"INN."&amp;EIGNIR!$B$3&amp;C5620</f>
        <v>#N/A</v>
      </c>
      <c r="B5620" s="511">
        <f>'Sundurliðun Útlán'!P163</f>
        <v>0</v>
      </c>
      <c r="C5620" s="503" t="s">
        <v>7466</v>
      </c>
      <c r="D5620" s="512"/>
      <c r="F5620" s="547"/>
      <c r="G5620" s="547">
        <f t="shared" si="176"/>
        <v>0</v>
      </c>
      <c r="H5620" s="547">
        <f t="shared" si="177"/>
        <v>0</v>
      </c>
    </row>
    <row r="5621" spans="1:8" x14ac:dyDescent="0.25">
      <c r="A5621" s="396" t="e">
        <f>"INN."&amp;EIGNIR!$B$3&amp;C5621</f>
        <v>#N/A</v>
      </c>
      <c r="B5621" s="511">
        <f>'Sundurliðun Útlán'!P164</f>
        <v>0</v>
      </c>
      <c r="C5621" s="503" t="s">
        <v>7467</v>
      </c>
      <c r="D5621" s="512"/>
      <c r="F5621" s="547"/>
      <c r="G5621" s="547">
        <f t="shared" si="176"/>
        <v>0</v>
      </c>
      <c r="H5621" s="547">
        <f t="shared" si="177"/>
        <v>0</v>
      </c>
    </row>
    <row r="5622" spans="1:8" x14ac:dyDescent="0.25">
      <c r="A5622" s="396" t="e">
        <f>"INN."&amp;EIGNIR!$B$3&amp;C5622</f>
        <v>#N/A</v>
      </c>
      <c r="B5622" s="511">
        <f>'Sundurliðun Útlán'!P165</f>
        <v>0</v>
      </c>
      <c r="C5622" s="503" t="s">
        <v>7468</v>
      </c>
      <c r="D5622" s="512"/>
      <c r="F5622" s="547"/>
      <c r="G5622" s="547">
        <f t="shared" si="176"/>
        <v>0</v>
      </c>
      <c r="H5622" s="547">
        <f t="shared" si="177"/>
        <v>0</v>
      </c>
    </row>
    <row r="5623" spans="1:8" x14ac:dyDescent="0.25">
      <c r="A5623" s="396" t="e">
        <f>"INN."&amp;EIGNIR!$B$3&amp;C5623</f>
        <v>#N/A</v>
      </c>
      <c r="B5623" s="511">
        <f>'Sundurliðun Útlán'!P166</f>
        <v>0</v>
      </c>
      <c r="C5623" s="503" t="s">
        <v>7469</v>
      </c>
      <c r="D5623" s="512"/>
      <c r="F5623" s="547"/>
      <c r="G5623" s="547">
        <f t="shared" si="176"/>
        <v>0</v>
      </c>
      <c r="H5623" s="547">
        <f t="shared" si="177"/>
        <v>0</v>
      </c>
    </row>
    <row r="5624" spans="1:8" x14ac:dyDescent="0.25">
      <c r="A5624" s="396" t="e">
        <f>"INN."&amp;EIGNIR!$B$3&amp;C5624</f>
        <v>#N/A</v>
      </c>
      <c r="B5624" s="511">
        <f>'Sundurliðun Útlán'!P167</f>
        <v>0</v>
      </c>
      <c r="C5624" s="503" t="s">
        <v>7470</v>
      </c>
      <c r="D5624" s="512"/>
      <c r="F5624" s="547"/>
      <c r="G5624" s="547">
        <f t="shared" ref="G5624:G5686" si="178">+F5624-B5624</f>
        <v>0</v>
      </c>
      <c r="H5624" s="547">
        <f t="shared" si="177"/>
        <v>0</v>
      </c>
    </row>
    <row r="5625" spans="1:8" x14ac:dyDescent="0.25">
      <c r="A5625" s="396" t="e">
        <f>"INN."&amp;EIGNIR!$B$3&amp;C5625</f>
        <v>#N/A</v>
      </c>
      <c r="B5625" s="511">
        <f>'Sundurliðun Útlán'!P168</f>
        <v>0</v>
      </c>
      <c r="C5625" s="503" t="s">
        <v>7471</v>
      </c>
      <c r="D5625" s="512"/>
      <c r="F5625" s="547"/>
      <c r="G5625" s="547">
        <f t="shared" si="178"/>
        <v>0</v>
      </c>
      <c r="H5625" s="547">
        <f t="shared" ref="H5625:H5687" si="179">+ABS(G5625)</f>
        <v>0</v>
      </c>
    </row>
    <row r="5626" spans="1:8" x14ac:dyDescent="0.25">
      <c r="A5626" s="396" t="e">
        <f>"INN."&amp;EIGNIR!$B$3&amp;C5626</f>
        <v>#N/A</v>
      </c>
      <c r="B5626" s="511">
        <f>'Sundurliðun Útlán'!P169</f>
        <v>0</v>
      </c>
      <c r="C5626" s="503" t="s">
        <v>7472</v>
      </c>
      <c r="D5626" s="512"/>
      <c r="F5626" s="547"/>
      <c r="G5626" s="547">
        <f t="shared" si="178"/>
        <v>0</v>
      </c>
      <c r="H5626" s="547">
        <f t="shared" si="179"/>
        <v>0</v>
      </c>
    </row>
    <row r="5627" spans="1:8" x14ac:dyDescent="0.25">
      <c r="A5627" s="396" t="e">
        <f>"INN."&amp;EIGNIR!$B$3&amp;C5627</f>
        <v>#N/A</v>
      </c>
      <c r="B5627" s="511">
        <f>'Sundurliðun Útlán'!P183</f>
        <v>0</v>
      </c>
      <c r="C5627" s="503" t="s">
        <v>7473</v>
      </c>
      <c r="D5627" s="512"/>
      <c r="F5627" s="547"/>
      <c r="G5627" s="547">
        <f t="shared" si="178"/>
        <v>0</v>
      </c>
      <c r="H5627" s="547">
        <f t="shared" si="179"/>
        <v>0</v>
      </c>
    </row>
    <row r="5628" spans="1:8" x14ac:dyDescent="0.25">
      <c r="A5628" s="396" t="e">
        <f>"INN."&amp;EIGNIR!$B$3&amp;C5628</f>
        <v>#N/A</v>
      </c>
      <c r="B5628" s="511">
        <f>'Sundurliðun Útlán'!P184</f>
        <v>0</v>
      </c>
      <c r="C5628" s="503" t="s">
        <v>7474</v>
      </c>
      <c r="D5628" s="512"/>
      <c r="F5628" s="547"/>
      <c r="G5628" s="547">
        <f t="shared" si="178"/>
        <v>0</v>
      </c>
      <c r="H5628" s="547">
        <f t="shared" si="179"/>
        <v>0</v>
      </c>
    </row>
    <row r="5629" spans="1:8" x14ac:dyDescent="0.25">
      <c r="A5629" s="396" t="e">
        <f>"INN."&amp;EIGNIR!$B$3&amp;C5629</f>
        <v>#N/A</v>
      </c>
      <c r="B5629" s="511">
        <f>'Sundurliðun Útlán'!P185</f>
        <v>0</v>
      </c>
      <c r="C5629" s="503" t="s">
        <v>7475</v>
      </c>
      <c r="D5629" s="512"/>
      <c r="F5629" s="547"/>
      <c r="G5629" s="547">
        <f t="shared" si="178"/>
        <v>0</v>
      </c>
      <c r="H5629" s="547">
        <f t="shared" si="179"/>
        <v>0</v>
      </c>
    </row>
    <row r="5630" spans="1:8" x14ac:dyDescent="0.25">
      <c r="A5630" s="396" t="e">
        <f>"INN."&amp;EIGNIR!$B$3&amp;C5630</f>
        <v>#N/A</v>
      </c>
      <c r="B5630" s="511">
        <f>'Sundurliðun Útlán'!P186</f>
        <v>0</v>
      </c>
      <c r="C5630" s="503" t="s">
        <v>7476</v>
      </c>
      <c r="D5630" s="512"/>
      <c r="F5630" s="547"/>
      <c r="G5630" s="547">
        <f t="shared" si="178"/>
        <v>0</v>
      </c>
      <c r="H5630" s="547">
        <f t="shared" si="179"/>
        <v>0</v>
      </c>
    </row>
    <row r="5631" spans="1:8" x14ac:dyDescent="0.25">
      <c r="A5631" s="396" t="e">
        <f>"INN."&amp;EIGNIR!$B$3&amp;C5631</f>
        <v>#N/A</v>
      </c>
      <c r="B5631" s="511">
        <f>'Sundurliðun Útlán'!P187</f>
        <v>0</v>
      </c>
      <c r="C5631" s="503" t="s">
        <v>7477</v>
      </c>
      <c r="D5631" s="512"/>
      <c r="F5631" s="547"/>
      <c r="G5631" s="547">
        <f t="shared" si="178"/>
        <v>0</v>
      </c>
      <c r="H5631" s="547">
        <f t="shared" si="179"/>
        <v>0</v>
      </c>
    </row>
    <row r="5632" spans="1:8" x14ac:dyDescent="0.25">
      <c r="A5632" s="396" t="e">
        <f>"INN."&amp;EIGNIR!$B$3&amp;C5632</f>
        <v>#N/A</v>
      </c>
      <c r="B5632" s="511">
        <f>'Sundurliðun Útlán'!P188</f>
        <v>0</v>
      </c>
      <c r="C5632" s="503" t="s">
        <v>7478</v>
      </c>
      <c r="D5632" s="512"/>
      <c r="F5632" s="547"/>
      <c r="G5632" s="547">
        <f t="shared" si="178"/>
        <v>0</v>
      </c>
      <c r="H5632" s="547">
        <f t="shared" si="179"/>
        <v>0</v>
      </c>
    </row>
    <row r="5633" spans="1:8" x14ac:dyDescent="0.25">
      <c r="A5633" s="396" t="e">
        <f>"INN."&amp;EIGNIR!$B$3&amp;C5633</f>
        <v>#N/A</v>
      </c>
      <c r="B5633" s="511">
        <f>'Sundurliðun Útlán'!P189</f>
        <v>0</v>
      </c>
      <c r="C5633" s="503" t="s">
        <v>7479</v>
      </c>
      <c r="D5633" s="512"/>
      <c r="F5633" s="547"/>
      <c r="G5633" s="547">
        <f t="shared" si="178"/>
        <v>0</v>
      </c>
      <c r="H5633" s="547">
        <f t="shared" si="179"/>
        <v>0</v>
      </c>
    </row>
    <row r="5634" spans="1:8" x14ac:dyDescent="0.25">
      <c r="A5634" s="396" t="e">
        <f>"INN."&amp;EIGNIR!$B$3&amp;C5634</f>
        <v>#N/A</v>
      </c>
      <c r="B5634" s="511">
        <f>'Sundurliðun Útlán'!P190</f>
        <v>0</v>
      </c>
      <c r="C5634" s="503" t="s">
        <v>7480</v>
      </c>
      <c r="D5634" s="512"/>
      <c r="F5634" s="547"/>
      <c r="G5634" s="547">
        <f t="shared" si="178"/>
        <v>0</v>
      </c>
      <c r="H5634" s="547">
        <f t="shared" si="179"/>
        <v>0</v>
      </c>
    </row>
    <row r="5635" spans="1:8" x14ac:dyDescent="0.25">
      <c r="A5635" s="396" t="e">
        <f>"INN."&amp;EIGNIR!$B$3&amp;C5635</f>
        <v>#N/A</v>
      </c>
      <c r="B5635" s="511">
        <f>'Sundurliðun Útlán'!P191</f>
        <v>0</v>
      </c>
      <c r="C5635" s="503" t="s">
        <v>7481</v>
      </c>
      <c r="D5635" s="512"/>
      <c r="F5635" s="547"/>
      <c r="G5635" s="547">
        <f t="shared" si="178"/>
        <v>0</v>
      </c>
      <c r="H5635" s="547">
        <f t="shared" si="179"/>
        <v>0</v>
      </c>
    </row>
    <row r="5636" spans="1:8" x14ac:dyDescent="0.25">
      <c r="A5636" s="396" t="e">
        <f>"INN."&amp;EIGNIR!$B$3&amp;C5636</f>
        <v>#N/A</v>
      </c>
      <c r="B5636" s="511">
        <f>'Sundurliðun Útlán'!P192</f>
        <v>0</v>
      </c>
      <c r="C5636" s="503" t="s">
        <v>7482</v>
      </c>
      <c r="D5636" s="512"/>
      <c r="F5636" s="547"/>
      <c r="G5636" s="547">
        <f t="shared" si="178"/>
        <v>0</v>
      </c>
      <c r="H5636" s="547">
        <f t="shared" si="179"/>
        <v>0</v>
      </c>
    </row>
    <row r="5637" spans="1:8" x14ac:dyDescent="0.25">
      <c r="A5637" s="396" t="e">
        <f>"INN."&amp;EIGNIR!$B$3&amp;C5637</f>
        <v>#N/A</v>
      </c>
      <c r="B5637" s="511">
        <f>'Sundurliðun Útlán'!P193</f>
        <v>0</v>
      </c>
      <c r="C5637" s="503" t="s">
        <v>7483</v>
      </c>
      <c r="D5637" s="512"/>
      <c r="F5637" s="547"/>
      <c r="G5637" s="547">
        <f t="shared" si="178"/>
        <v>0</v>
      </c>
      <c r="H5637" s="547">
        <f t="shared" si="179"/>
        <v>0</v>
      </c>
    </row>
    <row r="5638" spans="1:8" x14ac:dyDescent="0.25">
      <c r="A5638" s="396" t="e">
        <f>"INN."&amp;EIGNIR!$B$3&amp;C5638</f>
        <v>#N/A</v>
      </c>
      <c r="B5638" s="511">
        <f>'Sundurliðun Útlán'!P194</f>
        <v>0</v>
      </c>
      <c r="C5638" s="503" t="s">
        <v>7484</v>
      </c>
      <c r="D5638" s="512"/>
      <c r="F5638" s="547"/>
      <c r="G5638" s="547">
        <f t="shared" si="178"/>
        <v>0</v>
      </c>
      <c r="H5638" s="547">
        <f t="shared" si="179"/>
        <v>0</v>
      </c>
    </row>
    <row r="5639" spans="1:8" x14ac:dyDescent="0.25">
      <c r="A5639" s="396" t="e">
        <f>"INN."&amp;EIGNIR!$B$3&amp;C5639</f>
        <v>#N/A</v>
      </c>
      <c r="B5639" s="511">
        <f>'Sundurliðun Útlán'!P195</f>
        <v>0</v>
      </c>
      <c r="C5639" s="503" t="s">
        <v>7485</v>
      </c>
      <c r="D5639" s="512"/>
      <c r="F5639" s="547"/>
      <c r="G5639" s="547">
        <f t="shared" si="178"/>
        <v>0</v>
      </c>
      <c r="H5639" s="547">
        <f t="shared" si="179"/>
        <v>0</v>
      </c>
    </row>
    <row r="5640" spans="1:8" x14ac:dyDescent="0.25">
      <c r="A5640" s="396" t="e">
        <f>"INN."&amp;EIGNIR!$B$3&amp;C5640</f>
        <v>#N/A</v>
      </c>
      <c r="B5640" s="511">
        <f>'Sundurliðun Útlán'!P196</f>
        <v>0</v>
      </c>
      <c r="C5640" s="503" t="s">
        <v>7486</v>
      </c>
      <c r="D5640" s="512"/>
      <c r="F5640" s="547"/>
      <c r="G5640" s="547">
        <f t="shared" si="178"/>
        <v>0</v>
      </c>
      <c r="H5640" s="547">
        <f t="shared" si="179"/>
        <v>0</v>
      </c>
    </row>
    <row r="5641" spans="1:8" x14ac:dyDescent="0.25">
      <c r="A5641" s="396" t="e">
        <f>"INN."&amp;EIGNIR!$B$3&amp;C5641</f>
        <v>#N/A</v>
      </c>
      <c r="B5641" s="511">
        <f>'Sundurliðun Útlán'!P197</f>
        <v>0</v>
      </c>
      <c r="C5641" s="503" t="s">
        <v>7487</v>
      </c>
      <c r="D5641" s="512"/>
      <c r="F5641" s="547"/>
      <c r="G5641" s="547">
        <f t="shared" si="178"/>
        <v>0</v>
      </c>
      <c r="H5641" s="547">
        <f t="shared" si="179"/>
        <v>0</v>
      </c>
    </row>
    <row r="5642" spans="1:8" x14ac:dyDescent="0.25">
      <c r="A5642" s="396" t="e">
        <f>"INN."&amp;EIGNIR!$B$3&amp;C5642</f>
        <v>#N/A</v>
      </c>
      <c r="B5642" s="511">
        <f>'Sundurliðun Útlán'!P198</f>
        <v>0</v>
      </c>
      <c r="C5642" s="503" t="s">
        <v>7488</v>
      </c>
      <c r="D5642" s="512"/>
      <c r="F5642" s="547"/>
      <c r="G5642" s="547">
        <f t="shared" si="178"/>
        <v>0</v>
      </c>
      <c r="H5642" s="547">
        <f t="shared" si="179"/>
        <v>0</v>
      </c>
    </row>
    <row r="5643" spans="1:8" x14ac:dyDescent="0.25">
      <c r="A5643" s="396" t="e">
        <f>"INN."&amp;EIGNIR!$B$3&amp;C5643</f>
        <v>#N/A</v>
      </c>
      <c r="B5643" s="511">
        <f>'Sundurliðun Útlán'!P199</f>
        <v>0</v>
      </c>
      <c r="C5643" s="503" t="s">
        <v>7489</v>
      </c>
      <c r="D5643" s="512"/>
      <c r="F5643" s="547"/>
      <c r="G5643" s="547">
        <f t="shared" si="178"/>
        <v>0</v>
      </c>
      <c r="H5643" s="547">
        <f t="shared" si="179"/>
        <v>0</v>
      </c>
    </row>
    <row r="5644" spans="1:8" x14ac:dyDescent="0.25">
      <c r="A5644" s="396" t="e">
        <f>"INN."&amp;EIGNIR!$B$3&amp;C5644</f>
        <v>#N/A</v>
      </c>
      <c r="B5644" s="511">
        <f>'Sundurliðun Útlán'!P200</f>
        <v>0</v>
      </c>
      <c r="C5644" s="503" t="s">
        <v>7490</v>
      </c>
      <c r="D5644" s="512"/>
      <c r="F5644" s="547"/>
      <c r="G5644" s="547">
        <f t="shared" si="178"/>
        <v>0</v>
      </c>
      <c r="H5644" s="547">
        <f t="shared" si="179"/>
        <v>0</v>
      </c>
    </row>
    <row r="5645" spans="1:8" x14ac:dyDescent="0.25">
      <c r="A5645" s="396" t="e">
        <f>"INN."&amp;EIGNIR!$B$3&amp;C5645</f>
        <v>#N/A</v>
      </c>
      <c r="B5645" s="511">
        <f>'Sundurliðun Útlán'!P202</f>
        <v>0</v>
      </c>
      <c r="C5645" s="503" t="s">
        <v>7491</v>
      </c>
      <c r="D5645" s="512"/>
      <c r="F5645" s="547"/>
      <c r="G5645" s="547">
        <f t="shared" si="178"/>
        <v>0</v>
      </c>
      <c r="H5645" s="547">
        <f t="shared" si="179"/>
        <v>0</v>
      </c>
    </row>
    <row r="5646" spans="1:8" x14ac:dyDescent="0.25">
      <c r="A5646" s="396" t="e">
        <f>"INN."&amp;EIGNIR!$B$3&amp;C5646</f>
        <v>#N/A</v>
      </c>
      <c r="B5646" s="511">
        <f>'Sundurliðun Útlán'!P205</f>
        <v>0</v>
      </c>
      <c r="C5646" s="503" t="s">
        <v>7492</v>
      </c>
      <c r="D5646" s="512"/>
      <c r="F5646" s="547"/>
      <c r="G5646" s="547">
        <f t="shared" si="178"/>
        <v>0</v>
      </c>
      <c r="H5646" s="547">
        <f t="shared" si="179"/>
        <v>0</v>
      </c>
    </row>
    <row r="5647" spans="1:8" x14ac:dyDescent="0.25">
      <c r="A5647" s="396" t="e">
        <f>"INN."&amp;EIGNIR!$B$3&amp;C5647</f>
        <v>#N/A</v>
      </c>
      <c r="B5647" s="511">
        <f>'Sundurliðun Útlán'!P207</f>
        <v>0</v>
      </c>
      <c r="C5647" s="503" t="s">
        <v>7493</v>
      </c>
      <c r="D5647" s="512"/>
      <c r="F5647" s="547"/>
      <c r="G5647" s="547">
        <f t="shared" si="178"/>
        <v>0</v>
      </c>
      <c r="H5647" s="547">
        <f t="shared" si="179"/>
        <v>0</v>
      </c>
    </row>
    <row r="5648" spans="1:8" x14ac:dyDescent="0.25">
      <c r="A5648" s="396" t="e">
        <f>"INN."&amp;EIGNIR!$B$3&amp;C5648</f>
        <v>#N/A</v>
      </c>
      <c r="B5648" s="511">
        <f>'Sundurliðun Útlán'!P208</f>
        <v>0</v>
      </c>
      <c r="C5648" s="503" t="s">
        <v>7494</v>
      </c>
      <c r="D5648" s="512"/>
      <c r="F5648" s="547"/>
      <c r="G5648" s="547">
        <f t="shared" si="178"/>
        <v>0</v>
      </c>
      <c r="H5648" s="547">
        <f t="shared" si="179"/>
        <v>0</v>
      </c>
    </row>
    <row r="5649" spans="1:8" x14ac:dyDescent="0.25">
      <c r="A5649" s="396" t="e">
        <f>"INN."&amp;EIGNIR!$B$3&amp;C5649</f>
        <v>#N/A</v>
      </c>
      <c r="B5649" s="511">
        <f>'Sundurliðun Útlán'!P210</f>
        <v>0</v>
      </c>
      <c r="C5649" s="503" t="s">
        <v>7495</v>
      </c>
      <c r="D5649" s="512"/>
      <c r="F5649" s="547"/>
      <c r="G5649" s="547">
        <f t="shared" si="178"/>
        <v>0</v>
      </c>
      <c r="H5649" s="547">
        <f t="shared" si="179"/>
        <v>0</v>
      </c>
    </row>
    <row r="5650" spans="1:8" x14ac:dyDescent="0.25">
      <c r="A5650" s="396" t="e">
        <f>"INN."&amp;EIGNIR!$B$3&amp;C5650</f>
        <v>#N/A</v>
      </c>
      <c r="B5650" s="511">
        <f>'Sundurliðun Útlán'!P213</f>
        <v>0</v>
      </c>
      <c r="C5650" s="503" t="s">
        <v>7496</v>
      </c>
      <c r="D5650" s="512"/>
      <c r="F5650" s="547"/>
      <c r="G5650" s="547">
        <f t="shared" si="178"/>
        <v>0</v>
      </c>
      <c r="H5650" s="547">
        <f t="shared" si="179"/>
        <v>0</v>
      </c>
    </row>
    <row r="5651" spans="1:8" x14ac:dyDescent="0.25">
      <c r="A5651" s="396" t="e">
        <f>"INN."&amp;EIGNIR!$B$3&amp;C5651</f>
        <v>#N/A</v>
      </c>
      <c r="B5651" s="511">
        <f>'Sundurliðun Útlán'!P215</f>
        <v>0</v>
      </c>
      <c r="C5651" s="503" t="s">
        <v>7497</v>
      </c>
      <c r="D5651" s="512"/>
      <c r="F5651" s="547"/>
      <c r="G5651" s="547">
        <f t="shared" si="178"/>
        <v>0</v>
      </c>
      <c r="H5651" s="547">
        <f t="shared" si="179"/>
        <v>0</v>
      </c>
    </row>
    <row r="5652" spans="1:8" x14ac:dyDescent="0.25">
      <c r="A5652" s="396" t="e">
        <f>"INN."&amp;EIGNIR!$B$3&amp;C5652</f>
        <v>#N/A</v>
      </c>
      <c r="B5652" s="511">
        <f>'Sundurliðun Útlán'!P216</f>
        <v>0</v>
      </c>
      <c r="C5652" s="503" t="s">
        <v>7498</v>
      </c>
      <c r="D5652" s="512"/>
      <c r="F5652" s="547"/>
      <c r="G5652" s="547">
        <f t="shared" si="178"/>
        <v>0</v>
      </c>
      <c r="H5652" s="547">
        <f t="shared" si="179"/>
        <v>0</v>
      </c>
    </row>
    <row r="5653" spans="1:8" x14ac:dyDescent="0.25">
      <c r="A5653" s="396" t="e">
        <f>"INN."&amp;EIGNIR!$B$3&amp;C5653</f>
        <v>#N/A</v>
      </c>
      <c r="B5653" s="511">
        <f>'Sundurliðun Útlán'!P218</f>
        <v>0</v>
      </c>
      <c r="C5653" s="503" t="s">
        <v>7499</v>
      </c>
      <c r="D5653" s="512"/>
      <c r="F5653" s="547"/>
      <c r="G5653" s="547">
        <f t="shared" si="178"/>
        <v>0</v>
      </c>
      <c r="H5653" s="547">
        <f t="shared" si="179"/>
        <v>0</v>
      </c>
    </row>
    <row r="5654" spans="1:8" x14ac:dyDescent="0.25">
      <c r="A5654" s="396" t="e">
        <f>"INN."&amp;EIGNIR!$B$3&amp;C5654</f>
        <v>#N/A</v>
      </c>
      <c r="B5654" s="511">
        <f>'Sundurliðun Útlán'!P221</f>
        <v>0</v>
      </c>
      <c r="C5654" s="503" t="s">
        <v>7500</v>
      </c>
      <c r="D5654" s="512"/>
      <c r="F5654" s="547"/>
      <c r="G5654" s="547">
        <f t="shared" si="178"/>
        <v>0</v>
      </c>
      <c r="H5654" s="547">
        <f t="shared" si="179"/>
        <v>0</v>
      </c>
    </row>
    <row r="5655" spans="1:8" x14ac:dyDescent="0.25">
      <c r="A5655" s="396" t="e">
        <f>"INN."&amp;EIGNIR!$B$3&amp;C5655</f>
        <v>#N/A</v>
      </c>
      <c r="B5655" s="511">
        <f>'Sundurliðun Útlán'!P223</f>
        <v>0</v>
      </c>
      <c r="C5655" s="503" t="s">
        <v>7501</v>
      </c>
      <c r="D5655" s="512"/>
      <c r="F5655" s="547"/>
      <c r="G5655" s="547">
        <f t="shared" si="178"/>
        <v>0</v>
      </c>
      <c r="H5655" s="547">
        <f t="shared" si="179"/>
        <v>0</v>
      </c>
    </row>
    <row r="5656" spans="1:8" x14ac:dyDescent="0.25">
      <c r="A5656" s="396" t="e">
        <f>"INN."&amp;EIGNIR!$B$3&amp;C5656</f>
        <v>#N/A</v>
      </c>
      <c r="B5656" s="511">
        <f>'Sundurliðun Útlán'!P224</f>
        <v>0</v>
      </c>
      <c r="C5656" s="503" t="s">
        <v>7502</v>
      </c>
      <c r="D5656" s="512" t="s">
        <v>11813</v>
      </c>
      <c r="F5656" s="547"/>
      <c r="G5656" s="547">
        <f t="shared" si="178"/>
        <v>0</v>
      </c>
      <c r="H5656" s="547">
        <f t="shared" si="179"/>
        <v>0</v>
      </c>
    </row>
    <row r="5657" spans="1:8" x14ac:dyDescent="0.25">
      <c r="A5657" s="396" t="e">
        <f>"INN."&amp;EIGNIR!$B$3&amp;C5657</f>
        <v>#N/A</v>
      </c>
      <c r="B5657" s="511">
        <f>'Sundurliðun Útlán'!P226</f>
        <v>0</v>
      </c>
      <c r="C5657" s="503" t="s">
        <v>7503</v>
      </c>
      <c r="D5657" s="512"/>
      <c r="F5657" s="547"/>
      <c r="G5657" s="547">
        <f t="shared" si="178"/>
        <v>0</v>
      </c>
      <c r="H5657" s="547">
        <f t="shared" si="179"/>
        <v>0</v>
      </c>
    </row>
    <row r="5658" spans="1:8" x14ac:dyDescent="0.25">
      <c r="A5658" s="396" t="e">
        <f>"INN."&amp;EIGNIR!$B$3&amp;C5658</f>
        <v>#N/A</v>
      </c>
      <c r="B5658" s="511">
        <f>'Sundurliðun Útlán'!P228</f>
        <v>0</v>
      </c>
      <c r="C5658" s="503" t="s">
        <v>11840</v>
      </c>
      <c r="D5658" s="512"/>
      <c r="F5658" s="547"/>
      <c r="G5658" s="547">
        <f t="shared" si="178"/>
        <v>0</v>
      </c>
      <c r="H5658" s="547">
        <f t="shared" si="179"/>
        <v>0</v>
      </c>
    </row>
    <row r="5659" spans="1:8" x14ac:dyDescent="0.25">
      <c r="A5659" s="396" t="e">
        <f>"INN."&amp;EIGNIR!$B$3&amp;C5659</f>
        <v>#N/A</v>
      </c>
      <c r="B5659" s="511">
        <f>'Sundurliðun Útlán'!P229</f>
        <v>0</v>
      </c>
      <c r="C5659" s="503" t="s">
        <v>7504</v>
      </c>
      <c r="D5659" s="512"/>
      <c r="F5659" s="547"/>
      <c r="G5659" s="547">
        <f t="shared" si="178"/>
        <v>0</v>
      </c>
      <c r="H5659" s="547">
        <f t="shared" si="179"/>
        <v>0</v>
      </c>
    </row>
    <row r="5660" spans="1:8" x14ac:dyDescent="0.25">
      <c r="A5660" s="396" t="e">
        <f>"INN."&amp;EIGNIR!$B$3&amp;C5660</f>
        <v>#N/A</v>
      </c>
      <c r="B5660" s="511">
        <f>'Sundurliðun Útlán'!P230</f>
        <v>0</v>
      </c>
      <c r="C5660" s="503" t="s">
        <v>11841</v>
      </c>
      <c r="D5660" s="512"/>
      <c r="F5660" s="547"/>
      <c r="G5660" s="547">
        <f t="shared" si="178"/>
        <v>0</v>
      </c>
      <c r="H5660" s="547">
        <f t="shared" si="179"/>
        <v>0</v>
      </c>
    </row>
    <row r="5661" spans="1:8" x14ac:dyDescent="0.25">
      <c r="A5661" s="396" t="e">
        <f>"INN."&amp;EIGNIR!$B$3&amp;C5661</f>
        <v>#N/A</v>
      </c>
      <c r="B5661" s="511">
        <f>'Sundurliðun Útlán'!P231</f>
        <v>0</v>
      </c>
      <c r="C5661" s="503" t="s">
        <v>7505</v>
      </c>
      <c r="D5661" s="512"/>
      <c r="F5661" s="547"/>
      <c r="G5661" s="547">
        <f t="shared" si="178"/>
        <v>0</v>
      </c>
      <c r="H5661" s="547">
        <f t="shared" si="179"/>
        <v>0</v>
      </c>
    </row>
    <row r="5662" spans="1:8" x14ac:dyDescent="0.25">
      <c r="A5662" s="396" t="e">
        <f>"INN."&amp;EIGNIR!$B$3&amp;C5662</f>
        <v>#N/A</v>
      </c>
      <c r="B5662" s="511">
        <f>'Sundurliðun Útlán'!P232</f>
        <v>0</v>
      </c>
      <c r="C5662" s="503" t="s">
        <v>7506</v>
      </c>
      <c r="D5662" s="512"/>
      <c r="F5662" s="547"/>
      <c r="G5662" s="547">
        <f t="shared" si="178"/>
        <v>0</v>
      </c>
      <c r="H5662" s="547">
        <f t="shared" si="179"/>
        <v>0</v>
      </c>
    </row>
    <row r="5663" spans="1:8" x14ac:dyDescent="0.25">
      <c r="A5663" s="396" t="e">
        <f>"INN."&amp;EIGNIR!$B$3&amp;C5663</f>
        <v>#N/A</v>
      </c>
      <c r="B5663" s="511">
        <f>'Sundurliðun Útlán'!P233</f>
        <v>0</v>
      </c>
      <c r="C5663" s="503" t="s">
        <v>7507</v>
      </c>
      <c r="D5663" s="512"/>
      <c r="F5663" s="547"/>
      <c r="G5663" s="547">
        <f t="shared" si="178"/>
        <v>0</v>
      </c>
      <c r="H5663" s="547">
        <f t="shared" si="179"/>
        <v>0</v>
      </c>
    </row>
    <row r="5664" spans="1:8" x14ac:dyDescent="0.25">
      <c r="A5664" s="396" t="e">
        <f>"INN."&amp;EIGNIR!$B$3&amp;C5664</f>
        <v>#N/A</v>
      </c>
      <c r="B5664" s="511">
        <f>'Sundurliðun Útlán'!P234</f>
        <v>0</v>
      </c>
      <c r="C5664" s="503" t="s">
        <v>7508</v>
      </c>
      <c r="D5664" s="512"/>
      <c r="F5664" s="547"/>
      <c r="G5664" s="547">
        <f t="shared" si="178"/>
        <v>0</v>
      </c>
      <c r="H5664" s="547">
        <f t="shared" si="179"/>
        <v>0</v>
      </c>
    </row>
    <row r="5665" spans="1:8" x14ac:dyDescent="0.25">
      <c r="A5665" s="396" t="e">
        <f>"INN."&amp;EIGNIR!$B$3&amp;C5665</f>
        <v>#N/A</v>
      </c>
      <c r="B5665" s="511">
        <f>'Sundurliðun Útlán'!P235</f>
        <v>0</v>
      </c>
      <c r="C5665" s="503" t="s">
        <v>7509</v>
      </c>
      <c r="D5665" s="512"/>
      <c r="F5665" s="547"/>
      <c r="G5665" s="547">
        <f t="shared" si="178"/>
        <v>0</v>
      </c>
      <c r="H5665" s="547">
        <f t="shared" si="179"/>
        <v>0</v>
      </c>
    </row>
    <row r="5666" spans="1:8" x14ac:dyDescent="0.25">
      <c r="A5666" s="396" t="e">
        <f>"INN."&amp;EIGNIR!$B$3&amp;C5666</f>
        <v>#N/A</v>
      </c>
      <c r="B5666" s="511">
        <f>'Sundurliðun Útlán'!P236</f>
        <v>0</v>
      </c>
      <c r="C5666" s="503" t="s">
        <v>7510</v>
      </c>
      <c r="D5666" s="512"/>
      <c r="F5666" s="547"/>
      <c r="G5666" s="547">
        <f t="shared" si="178"/>
        <v>0</v>
      </c>
      <c r="H5666" s="547">
        <f t="shared" si="179"/>
        <v>0</v>
      </c>
    </row>
    <row r="5667" spans="1:8" x14ac:dyDescent="0.25">
      <c r="A5667" s="396" t="e">
        <f>"INN."&amp;EIGNIR!$B$3&amp;C5667</f>
        <v>#N/A</v>
      </c>
      <c r="B5667" s="511">
        <f>'Sundurliðun Útlán'!P237</f>
        <v>0</v>
      </c>
      <c r="C5667" s="503" t="s">
        <v>7511</v>
      </c>
      <c r="D5667" s="512"/>
      <c r="F5667" s="547"/>
      <c r="G5667" s="547">
        <f t="shared" si="178"/>
        <v>0</v>
      </c>
      <c r="H5667" s="547">
        <f t="shared" si="179"/>
        <v>0</v>
      </c>
    </row>
    <row r="5668" spans="1:8" x14ac:dyDescent="0.25">
      <c r="A5668" s="396" t="e">
        <f>"INN."&amp;EIGNIR!$B$3&amp;C5668</f>
        <v>#N/A</v>
      </c>
      <c r="B5668" s="511">
        <f>'Sundurliðun Útlán'!P238</f>
        <v>0</v>
      </c>
      <c r="C5668" s="503" t="s">
        <v>7512</v>
      </c>
      <c r="D5668" s="512"/>
      <c r="F5668" s="547"/>
      <c r="G5668" s="547">
        <f t="shared" si="178"/>
        <v>0</v>
      </c>
      <c r="H5668" s="547">
        <f t="shared" si="179"/>
        <v>0</v>
      </c>
    </row>
    <row r="5669" spans="1:8" x14ac:dyDescent="0.25">
      <c r="A5669" s="396" t="e">
        <f>"INN."&amp;EIGNIR!$B$3&amp;C5669</f>
        <v>#N/A</v>
      </c>
      <c r="B5669" s="511">
        <f>'Sundurliðun Útlán'!P239</f>
        <v>0</v>
      </c>
      <c r="C5669" s="503" t="s">
        <v>7513</v>
      </c>
      <c r="D5669" s="512"/>
      <c r="F5669" s="547"/>
      <c r="G5669" s="547">
        <f t="shared" si="178"/>
        <v>0</v>
      </c>
      <c r="H5669" s="547">
        <f t="shared" si="179"/>
        <v>0</v>
      </c>
    </row>
    <row r="5670" spans="1:8" x14ac:dyDescent="0.25">
      <c r="A5670" s="396" t="e">
        <f>"INN."&amp;EIGNIR!$B$3&amp;C5670</f>
        <v>#N/A</v>
      </c>
      <c r="B5670" s="511">
        <f>'Sundurliðun Útlán'!P240</f>
        <v>0</v>
      </c>
      <c r="C5670" s="503" t="s">
        <v>7514</v>
      </c>
      <c r="D5670" s="512"/>
      <c r="F5670" s="547"/>
      <c r="G5670" s="547">
        <f t="shared" si="178"/>
        <v>0</v>
      </c>
      <c r="H5670" s="547">
        <f t="shared" si="179"/>
        <v>0</v>
      </c>
    </row>
    <row r="5671" spans="1:8" x14ac:dyDescent="0.25">
      <c r="A5671" s="396" t="e">
        <f>"INN."&amp;EIGNIR!$B$3&amp;C5671</f>
        <v>#N/A</v>
      </c>
      <c r="B5671" s="511">
        <f>'Sundurliðun Útlán'!P241</f>
        <v>0</v>
      </c>
      <c r="C5671" s="503" t="s">
        <v>7515</v>
      </c>
      <c r="D5671" s="512"/>
      <c r="F5671" s="547"/>
      <c r="G5671" s="547">
        <f t="shared" si="178"/>
        <v>0</v>
      </c>
      <c r="H5671" s="547">
        <f t="shared" si="179"/>
        <v>0</v>
      </c>
    </row>
    <row r="5672" spans="1:8" x14ac:dyDescent="0.25">
      <c r="A5672" s="396" t="e">
        <f>"INN."&amp;EIGNIR!$B$3&amp;C5672</f>
        <v>#N/A</v>
      </c>
      <c r="B5672" s="511">
        <f>'Sundurliðun Útlán'!P242</f>
        <v>0</v>
      </c>
      <c r="C5672" s="503" t="s">
        <v>7516</v>
      </c>
      <c r="D5672" s="512"/>
      <c r="F5672" s="547"/>
      <c r="G5672" s="547">
        <f t="shared" si="178"/>
        <v>0</v>
      </c>
      <c r="H5672" s="547">
        <f t="shared" si="179"/>
        <v>0</v>
      </c>
    </row>
    <row r="5673" spans="1:8" x14ac:dyDescent="0.25">
      <c r="A5673" s="396" t="e">
        <f>"INN."&amp;EIGNIR!$B$3&amp;C5673</f>
        <v>#N/A</v>
      </c>
      <c r="B5673" s="511">
        <f>'Sundurliðun Útlán'!P243</f>
        <v>0</v>
      </c>
      <c r="C5673" s="503" t="s">
        <v>7517</v>
      </c>
      <c r="D5673" s="512"/>
      <c r="F5673" s="547"/>
      <c r="G5673" s="547">
        <f t="shared" si="178"/>
        <v>0</v>
      </c>
      <c r="H5673" s="547">
        <f t="shared" si="179"/>
        <v>0</v>
      </c>
    </row>
    <row r="5674" spans="1:8" x14ac:dyDescent="0.25">
      <c r="A5674" s="396" t="e">
        <f>"INN."&amp;EIGNIR!$B$3&amp;C5674</f>
        <v>#N/A</v>
      </c>
      <c r="B5674" s="511">
        <f>'Sundurliðun Útlán'!P244</f>
        <v>0</v>
      </c>
      <c r="C5674" s="503" t="s">
        <v>7518</v>
      </c>
      <c r="D5674" s="512"/>
      <c r="F5674" s="547"/>
      <c r="G5674" s="547">
        <f t="shared" si="178"/>
        <v>0</v>
      </c>
      <c r="H5674" s="547">
        <f t="shared" si="179"/>
        <v>0</v>
      </c>
    </row>
    <row r="5675" spans="1:8" x14ac:dyDescent="0.25">
      <c r="A5675" s="396" t="e">
        <f>"INN."&amp;EIGNIR!$B$3&amp;C5675</f>
        <v>#N/A</v>
      </c>
      <c r="B5675" s="511">
        <f>'Sundurliðun Útlán'!P245</f>
        <v>0</v>
      </c>
      <c r="C5675" s="503" t="s">
        <v>7519</v>
      </c>
      <c r="D5675" s="512"/>
      <c r="F5675" s="547"/>
      <c r="G5675" s="547">
        <f t="shared" si="178"/>
        <v>0</v>
      </c>
      <c r="H5675" s="547">
        <f t="shared" si="179"/>
        <v>0</v>
      </c>
    </row>
    <row r="5676" spans="1:8" x14ac:dyDescent="0.25">
      <c r="A5676" s="396" t="e">
        <f>"INN."&amp;EIGNIR!$B$3&amp;C5676</f>
        <v>#N/A</v>
      </c>
      <c r="B5676" s="511">
        <f>'Sundurliðun Útlán'!P246</f>
        <v>0</v>
      </c>
      <c r="C5676" s="503" t="s">
        <v>7520</v>
      </c>
      <c r="D5676" s="512"/>
      <c r="F5676" s="547"/>
      <c r="G5676" s="547">
        <f t="shared" si="178"/>
        <v>0</v>
      </c>
      <c r="H5676" s="547">
        <f t="shared" si="179"/>
        <v>0</v>
      </c>
    </row>
    <row r="5677" spans="1:8" x14ac:dyDescent="0.25">
      <c r="A5677" s="396" t="e">
        <f>"INN."&amp;EIGNIR!$B$3&amp;C5677</f>
        <v>#N/A</v>
      </c>
      <c r="B5677" s="511">
        <f>'Sundurliðun Útlán'!P247</f>
        <v>0</v>
      </c>
      <c r="C5677" s="503" t="s">
        <v>7521</v>
      </c>
      <c r="D5677" s="512"/>
      <c r="F5677" s="547"/>
      <c r="G5677" s="547">
        <f t="shared" si="178"/>
        <v>0</v>
      </c>
      <c r="H5677" s="547">
        <f t="shared" si="179"/>
        <v>0</v>
      </c>
    </row>
    <row r="5678" spans="1:8" x14ac:dyDescent="0.25">
      <c r="A5678" s="396" t="e">
        <f>"INN."&amp;EIGNIR!$B$3&amp;C5678</f>
        <v>#N/A</v>
      </c>
      <c r="B5678" s="511">
        <f>'Sundurliðun Útlán'!P248</f>
        <v>0</v>
      </c>
      <c r="C5678" s="503" t="s">
        <v>7522</v>
      </c>
      <c r="D5678" s="512"/>
      <c r="F5678" s="547"/>
      <c r="G5678" s="547">
        <f t="shared" si="178"/>
        <v>0</v>
      </c>
      <c r="H5678" s="547">
        <f t="shared" si="179"/>
        <v>0</v>
      </c>
    </row>
    <row r="5679" spans="1:8" x14ac:dyDescent="0.25">
      <c r="A5679" s="396" t="e">
        <f>"INN."&amp;EIGNIR!$B$3&amp;C5679</f>
        <v>#N/A</v>
      </c>
      <c r="B5679" s="511">
        <f>'Sundurliðun Útlán'!P249</f>
        <v>0</v>
      </c>
      <c r="C5679" s="503" t="s">
        <v>7523</v>
      </c>
      <c r="D5679" s="512"/>
      <c r="F5679" s="547"/>
      <c r="G5679" s="547">
        <f t="shared" si="178"/>
        <v>0</v>
      </c>
      <c r="H5679" s="547">
        <f t="shared" si="179"/>
        <v>0</v>
      </c>
    </row>
    <row r="5680" spans="1:8" x14ac:dyDescent="0.25">
      <c r="A5680" s="396" t="e">
        <f>"INN."&amp;EIGNIR!$B$3&amp;C5680</f>
        <v>#N/A</v>
      </c>
      <c r="B5680" s="511">
        <f>'Sundurliðun Útlán'!P250</f>
        <v>0</v>
      </c>
      <c r="C5680" s="503" t="s">
        <v>7524</v>
      </c>
      <c r="D5680" s="512"/>
      <c r="F5680" s="547"/>
      <c r="G5680" s="547">
        <f t="shared" si="178"/>
        <v>0</v>
      </c>
      <c r="H5680" s="547">
        <f t="shared" si="179"/>
        <v>0</v>
      </c>
    </row>
    <row r="5681" spans="1:8" x14ac:dyDescent="0.25">
      <c r="A5681" s="396" t="e">
        <f>"INN."&amp;EIGNIR!$B$3&amp;C5681</f>
        <v>#N/A</v>
      </c>
      <c r="B5681" s="511">
        <f>'Sundurliðun Útlán'!P251</f>
        <v>0</v>
      </c>
      <c r="C5681" s="503" t="s">
        <v>7525</v>
      </c>
      <c r="D5681" s="512"/>
      <c r="F5681" s="547"/>
      <c r="G5681" s="547">
        <f t="shared" si="178"/>
        <v>0</v>
      </c>
      <c r="H5681" s="547">
        <f t="shared" si="179"/>
        <v>0</v>
      </c>
    </row>
    <row r="5682" spans="1:8" x14ac:dyDescent="0.25">
      <c r="A5682" s="396" t="e">
        <f>"INN."&amp;EIGNIR!$B$3&amp;C5682</f>
        <v>#N/A</v>
      </c>
      <c r="B5682" s="511">
        <f>'Sundurliðun Útlán'!P252</f>
        <v>0</v>
      </c>
      <c r="C5682" s="503" t="s">
        <v>7526</v>
      </c>
      <c r="D5682" s="512"/>
      <c r="F5682" s="547"/>
      <c r="G5682" s="547">
        <f t="shared" si="178"/>
        <v>0</v>
      </c>
      <c r="H5682" s="547">
        <f t="shared" si="179"/>
        <v>0</v>
      </c>
    </row>
    <row r="5683" spans="1:8" x14ac:dyDescent="0.25">
      <c r="A5683" s="396" t="e">
        <f>"INN."&amp;EIGNIR!$B$3&amp;C5683</f>
        <v>#N/A</v>
      </c>
      <c r="B5683" s="511">
        <f>'Sundurliðun Útlán'!P253</f>
        <v>0</v>
      </c>
      <c r="C5683" s="503" t="s">
        <v>7527</v>
      </c>
      <c r="D5683" s="512"/>
      <c r="F5683" s="547"/>
      <c r="G5683" s="547">
        <f t="shared" si="178"/>
        <v>0</v>
      </c>
      <c r="H5683" s="547">
        <f t="shared" si="179"/>
        <v>0</v>
      </c>
    </row>
    <row r="5684" spans="1:8" x14ac:dyDescent="0.25">
      <c r="A5684" s="396" t="e">
        <f>"INN."&amp;EIGNIR!$B$3&amp;C5684</f>
        <v>#N/A</v>
      </c>
      <c r="B5684" s="511">
        <f>'Sundurliðun Útlán'!P254</f>
        <v>0</v>
      </c>
      <c r="C5684" s="503" t="s">
        <v>7528</v>
      </c>
      <c r="D5684" s="512"/>
      <c r="F5684" s="547"/>
      <c r="G5684" s="547">
        <f t="shared" si="178"/>
        <v>0</v>
      </c>
      <c r="H5684" s="547">
        <f t="shared" si="179"/>
        <v>0</v>
      </c>
    </row>
    <row r="5685" spans="1:8" x14ac:dyDescent="0.25">
      <c r="A5685" s="396" t="e">
        <f>"INN."&amp;EIGNIR!$B$3&amp;C5685</f>
        <v>#N/A</v>
      </c>
      <c r="B5685" s="511">
        <f>'Sundurliðun Útlán'!P255</f>
        <v>0</v>
      </c>
      <c r="C5685" s="503" t="s">
        <v>7529</v>
      </c>
      <c r="D5685" s="512"/>
      <c r="F5685" s="547"/>
      <c r="G5685" s="547">
        <f t="shared" si="178"/>
        <v>0</v>
      </c>
      <c r="H5685" s="547">
        <f t="shared" si="179"/>
        <v>0</v>
      </c>
    </row>
    <row r="5686" spans="1:8" x14ac:dyDescent="0.25">
      <c r="A5686" s="396" t="e">
        <f>"INN."&amp;EIGNIR!$B$3&amp;C5686</f>
        <v>#N/A</v>
      </c>
      <c r="B5686" s="511">
        <f>'Sundurliðun Útlán'!P256</f>
        <v>0</v>
      </c>
      <c r="C5686" s="503" t="s">
        <v>7530</v>
      </c>
      <c r="D5686" s="512"/>
      <c r="F5686" s="547"/>
      <c r="G5686" s="547">
        <f t="shared" si="178"/>
        <v>0</v>
      </c>
      <c r="H5686" s="547">
        <f t="shared" si="179"/>
        <v>0</v>
      </c>
    </row>
    <row r="5687" spans="1:8" x14ac:dyDescent="0.25">
      <c r="A5687" s="396" t="e">
        <f>"INN."&amp;EIGNIR!$B$3&amp;C5687</f>
        <v>#N/A</v>
      </c>
      <c r="B5687" s="511">
        <f>'Sundurliðun Útlán'!P257</f>
        <v>0</v>
      </c>
      <c r="C5687" s="503" t="s">
        <v>7531</v>
      </c>
      <c r="D5687" s="512"/>
      <c r="F5687" s="547"/>
      <c r="G5687" s="547">
        <f t="shared" ref="G5687:G5750" si="180">+F5687-B5687</f>
        <v>0</v>
      </c>
      <c r="H5687" s="547">
        <f t="shared" si="179"/>
        <v>0</v>
      </c>
    </row>
    <row r="5688" spans="1:8" x14ac:dyDescent="0.25">
      <c r="A5688" s="396" t="e">
        <f>"INN."&amp;EIGNIR!$B$3&amp;C5688</f>
        <v>#N/A</v>
      </c>
      <c r="B5688" s="511">
        <f>'Sundurliðun Útlán'!P258</f>
        <v>0</v>
      </c>
      <c r="C5688" s="503" t="s">
        <v>7532</v>
      </c>
      <c r="D5688" s="512"/>
      <c r="F5688" s="547"/>
      <c r="G5688" s="547">
        <f t="shared" si="180"/>
        <v>0</v>
      </c>
      <c r="H5688" s="547">
        <f t="shared" ref="H5688:H5751" si="181">+ABS(G5688)</f>
        <v>0</v>
      </c>
    </row>
    <row r="5689" spans="1:8" x14ac:dyDescent="0.25">
      <c r="A5689" s="396" t="e">
        <f>"INN."&amp;EIGNIR!$B$3&amp;C5689</f>
        <v>#N/A</v>
      </c>
      <c r="B5689" s="511">
        <f>'Sundurliðun Útlán'!P259</f>
        <v>0</v>
      </c>
      <c r="C5689" s="503" t="s">
        <v>7533</v>
      </c>
      <c r="D5689" s="512"/>
      <c r="F5689" s="547"/>
      <c r="G5689" s="547">
        <f t="shared" si="180"/>
        <v>0</v>
      </c>
      <c r="H5689" s="547">
        <f t="shared" si="181"/>
        <v>0</v>
      </c>
    </row>
    <row r="5690" spans="1:8" x14ac:dyDescent="0.25">
      <c r="A5690" s="396" t="e">
        <f>"INN."&amp;EIGNIR!$B$3&amp;C5690</f>
        <v>#N/A</v>
      </c>
      <c r="B5690" s="511">
        <f>'Sundurliðun Útlán'!P260</f>
        <v>0</v>
      </c>
      <c r="C5690" s="503" t="s">
        <v>7534</v>
      </c>
      <c r="D5690" s="512"/>
      <c r="F5690" s="547"/>
      <c r="G5690" s="547">
        <f t="shared" si="180"/>
        <v>0</v>
      </c>
      <c r="H5690" s="547">
        <f t="shared" si="181"/>
        <v>0</v>
      </c>
    </row>
    <row r="5691" spans="1:8" x14ac:dyDescent="0.25">
      <c r="A5691" s="396" t="e">
        <f>"INN."&amp;EIGNIR!$B$3&amp;C5691</f>
        <v>#N/A</v>
      </c>
      <c r="B5691" s="511">
        <f>'Sundurliðun Útlán'!P261</f>
        <v>0</v>
      </c>
      <c r="C5691" s="503" t="s">
        <v>7535</v>
      </c>
      <c r="D5691" s="512"/>
      <c r="F5691" s="547"/>
      <c r="G5691" s="547">
        <f t="shared" si="180"/>
        <v>0</v>
      </c>
      <c r="H5691" s="547">
        <f t="shared" si="181"/>
        <v>0</v>
      </c>
    </row>
    <row r="5692" spans="1:8" x14ac:dyDescent="0.25">
      <c r="A5692" s="396" t="e">
        <f>"INN."&amp;EIGNIR!$B$3&amp;C5692</f>
        <v>#N/A</v>
      </c>
      <c r="B5692" s="511">
        <f>'Sundurliðun Útlán'!P262</f>
        <v>0</v>
      </c>
      <c r="C5692" s="503" t="s">
        <v>7536</v>
      </c>
      <c r="D5692" s="512"/>
      <c r="F5692" s="547"/>
      <c r="G5692" s="547">
        <f t="shared" si="180"/>
        <v>0</v>
      </c>
      <c r="H5692" s="547">
        <f t="shared" si="181"/>
        <v>0</v>
      </c>
    </row>
    <row r="5693" spans="1:8" x14ac:dyDescent="0.25">
      <c r="A5693" s="396" t="e">
        <f>"INN."&amp;EIGNIR!$B$3&amp;C5693</f>
        <v>#N/A</v>
      </c>
      <c r="B5693" s="511">
        <f>'Sundurliðun Útlán'!P263</f>
        <v>0</v>
      </c>
      <c r="C5693" s="503" t="s">
        <v>7537</v>
      </c>
      <c r="D5693" s="512"/>
      <c r="F5693" s="547"/>
      <c r="G5693" s="547">
        <f t="shared" si="180"/>
        <v>0</v>
      </c>
      <c r="H5693" s="547">
        <f t="shared" si="181"/>
        <v>0</v>
      </c>
    </row>
    <row r="5694" spans="1:8" x14ac:dyDescent="0.25">
      <c r="A5694" s="396" t="e">
        <f>"INN."&amp;EIGNIR!$B$3&amp;C5694</f>
        <v>#N/A</v>
      </c>
      <c r="B5694" s="511">
        <f>'Sundurliðun Útlán'!P264</f>
        <v>0</v>
      </c>
      <c r="C5694" s="503" t="s">
        <v>7538</v>
      </c>
      <c r="D5694" s="512"/>
      <c r="F5694" s="547"/>
      <c r="G5694" s="547">
        <f t="shared" si="180"/>
        <v>0</v>
      </c>
      <c r="H5694" s="547">
        <f t="shared" si="181"/>
        <v>0</v>
      </c>
    </row>
    <row r="5695" spans="1:8" x14ac:dyDescent="0.25">
      <c r="A5695" s="396" t="e">
        <f>"INN."&amp;EIGNIR!$B$3&amp;C5695</f>
        <v>#N/A</v>
      </c>
      <c r="B5695" s="511">
        <f>'Sundurliðun Útlán'!P265</f>
        <v>0</v>
      </c>
      <c r="C5695" s="503" t="s">
        <v>7539</v>
      </c>
      <c r="D5695" s="512"/>
      <c r="F5695" s="547"/>
      <c r="G5695" s="547">
        <f t="shared" si="180"/>
        <v>0</v>
      </c>
      <c r="H5695" s="547">
        <f t="shared" si="181"/>
        <v>0</v>
      </c>
    </row>
    <row r="5696" spans="1:8" x14ac:dyDescent="0.25">
      <c r="A5696" s="396" t="e">
        <f>"INN."&amp;EIGNIR!$B$3&amp;C5696</f>
        <v>#N/A</v>
      </c>
      <c r="B5696" s="511">
        <f>'Sundurliðun Útlán'!P267</f>
        <v>0</v>
      </c>
      <c r="C5696" s="503" t="s">
        <v>7540</v>
      </c>
      <c r="D5696" s="512"/>
      <c r="F5696" s="547"/>
      <c r="G5696" s="547">
        <f t="shared" si="180"/>
        <v>0</v>
      </c>
      <c r="H5696" s="547">
        <f t="shared" si="181"/>
        <v>0</v>
      </c>
    </row>
    <row r="5697" spans="1:8" x14ac:dyDescent="0.25">
      <c r="A5697" s="396" t="e">
        <f>"INN."&amp;EIGNIR!$B$3&amp;C5697</f>
        <v>#N/A</v>
      </c>
      <c r="B5697" s="511">
        <f>'Sundurliðun Útlán'!P270</f>
        <v>0</v>
      </c>
      <c r="C5697" s="503" t="s">
        <v>7541</v>
      </c>
      <c r="D5697" s="512"/>
      <c r="F5697" s="547"/>
      <c r="G5697" s="547">
        <f t="shared" si="180"/>
        <v>0</v>
      </c>
      <c r="H5697" s="547">
        <f t="shared" si="181"/>
        <v>0</v>
      </c>
    </row>
    <row r="5698" spans="1:8" x14ac:dyDescent="0.25">
      <c r="A5698" s="396" t="e">
        <f>"INN."&amp;EIGNIR!$B$3&amp;C5698</f>
        <v>#N/A</v>
      </c>
      <c r="B5698" s="511">
        <f>'Sundurliðun Útlán'!P272</f>
        <v>0</v>
      </c>
      <c r="C5698" s="503" t="s">
        <v>7542</v>
      </c>
      <c r="D5698" s="512"/>
      <c r="F5698" s="547"/>
      <c r="G5698" s="547">
        <f t="shared" si="180"/>
        <v>0</v>
      </c>
      <c r="H5698" s="547">
        <f t="shared" si="181"/>
        <v>0</v>
      </c>
    </row>
    <row r="5699" spans="1:8" x14ac:dyDescent="0.25">
      <c r="A5699" s="396" t="e">
        <f>"INN."&amp;EIGNIR!$B$3&amp;C5699</f>
        <v>#N/A</v>
      </c>
      <c r="B5699" s="511">
        <f>'Sundurliðun Útlán'!P273</f>
        <v>0</v>
      </c>
      <c r="C5699" s="503" t="s">
        <v>7543</v>
      </c>
      <c r="D5699" s="512"/>
      <c r="F5699" s="547"/>
      <c r="G5699" s="547">
        <f t="shared" si="180"/>
        <v>0</v>
      </c>
      <c r="H5699" s="547">
        <f t="shared" si="181"/>
        <v>0</v>
      </c>
    </row>
    <row r="5700" spans="1:8" x14ac:dyDescent="0.25">
      <c r="A5700" s="396" t="e">
        <f>"INN."&amp;EIGNIR!$B$3&amp;C5700</f>
        <v>#N/A</v>
      </c>
      <c r="B5700" s="511">
        <f>'Sundurliðun Útlán'!P275</f>
        <v>0</v>
      </c>
      <c r="C5700" s="503" t="s">
        <v>7544</v>
      </c>
      <c r="D5700" s="512"/>
      <c r="F5700" s="547"/>
      <c r="G5700" s="547">
        <f t="shared" si="180"/>
        <v>0</v>
      </c>
      <c r="H5700" s="547">
        <f t="shared" si="181"/>
        <v>0</v>
      </c>
    </row>
    <row r="5701" spans="1:8" x14ac:dyDescent="0.25">
      <c r="A5701" s="396" t="e">
        <f>"INN."&amp;EIGNIR!$B$3&amp;C5701</f>
        <v>#N/A</v>
      </c>
      <c r="B5701" s="511">
        <f>'Sundurliðun Útlán'!P278</f>
        <v>0</v>
      </c>
      <c r="C5701" s="503" t="s">
        <v>7545</v>
      </c>
      <c r="D5701" s="512"/>
      <c r="F5701" s="547"/>
      <c r="G5701" s="547">
        <f t="shared" si="180"/>
        <v>0</v>
      </c>
      <c r="H5701" s="547">
        <f t="shared" si="181"/>
        <v>0</v>
      </c>
    </row>
    <row r="5702" spans="1:8" x14ac:dyDescent="0.25">
      <c r="A5702" s="396" t="e">
        <f>"INN."&amp;EIGNIR!$B$3&amp;C5702</f>
        <v>#N/A</v>
      </c>
      <c r="B5702" s="511">
        <f>'Sundurliðun Útlán'!P280</f>
        <v>0</v>
      </c>
      <c r="C5702" s="503" t="s">
        <v>7546</v>
      </c>
      <c r="D5702" s="512"/>
      <c r="F5702" s="547"/>
      <c r="G5702" s="547">
        <f t="shared" si="180"/>
        <v>0</v>
      </c>
      <c r="H5702" s="547">
        <f t="shared" si="181"/>
        <v>0</v>
      </c>
    </row>
    <row r="5703" spans="1:8" x14ac:dyDescent="0.25">
      <c r="A5703" s="396" t="e">
        <f>"INN."&amp;EIGNIR!$B$3&amp;C5703</f>
        <v>#N/A</v>
      </c>
      <c r="B5703" s="511">
        <f>'Sundurliðun Útlán'!P281</f>
        <v>0</v>
      </c>
      <c r="C5703" s="503" t="s">
        <v>7547</v>
      </c>
      <c r="D5703" s="512"/>
      <c r="F5703" s="547"/>
      <c r="G5703" s="547">
        <f t="shared" si="180"/>
        <v>0</v>
      </c>
      <c r="H5703" s="547">
        <f t="shared" si="181"/>
        <v>0</v>
      </c>
    </row>
    <row r="5704" spans="1:8" x14ac:dyDescent="0.25">
      <c r="A5704" s="396" t="e">
        <f>"INN."&amp;EIGNIR!$B$3&amp;C5704</f>
        <v>#N/A</v>
      </c>
      <c r="B5704" s="511">
        <f>'Sundurliðun Útlán'!P283</f>
        <v>0</v>
      </c>
      <c r="C5704" s="503" t="s">
        <v>7548</v>
      </c>
      <c r="D5704" s="512"/>
      <c r="F5704" s="547"/>
      <c r="G5704" s="547">
        <f t="shared" si="180"/>
        <v>0</v>
      </c>
      <c r="H5704" s="547">
        <f t="shared" si="181"/>
        <v>0</v>
      </c>
    </row>
    <row r="5705" spans="1:8" x14ac:dyDescent="0.25">
      <c r="A5705" s="396" t="e">
        <f>"INN."&amp;EIGNIR!$B$3&amp;C5705</f>
        <v>#N/A</v>
      </c>
      <c r="B5705" s="511">
        <f>'Sundurliðun Útlán'!P286</f>
        <v>0</v>
      </c>
      <c r="C5705" s="503" t="s">
        <v>7549</v>
      </c>
      <c r="D5705" s="512"/>
      <c r="F5705" s="547"/>
      <c r="G5705" s="547">
        <f t="shared" si="180"/>
        <v>0</v>
      </c>
      <c r="H5705" s="547">
        <f t="shared" si="181"/>
        <v>0</v>
      </c>
    </row>
    <row r="5706" spans="1:8" x14ac:dyDescent="0.25">
      <c r="A5706" s="396" t="e">
        <f>"INN."&amp;EIGNIR!$B$3&amp;C5706</f>
        <v>#N/A</v>
      </c>
      <c r="B5706" s="511">
        <f>'Sundurliðun Útlán'!P288</f>
        <v>0</v>
      </c>
      <c r="C5706" s="503" t="s">
        <v>7550</v>
      </c>
      <c r="D5706" s="512"/>
      <c r="F5706" s="547"/>
      <c r="G5706" s="547">
        <f t="shared" si="180"/>
        <v>0</v>
      </c>
      <c r="H5706" s="547">
        <f t="shared" si="181"/>
        <v>0</v>
      </c>
    </row>
    <row r="5707" spans="1:8" x14ac:dyDescent="0.25">
      <c r="A5707" s="396" t="e">
        <f>"INN."&amp;EIGNIR!$B$3&amp;C5707</f>
        <v>#N/A</v>
      </c>
      <c r="B5707" s="511">
        <f>'Sundurliðun Útlán'!P289</f>
        <v>0</v>
      </c>
      <c r="C5707" s="503" t="s">
        <v>7551</v>
      </c>
      <c r="D5707" s="512"/>
      <c r="F5707" s="547"/>
      <c r="G5707" s="547">
        <f t="shared" si="180"/>
        <v>0</v>
      </c>
      <c r="H5707" s="547">
        <f t="shared" si="181"/>
        <v>0</v>
      </c>
    </row>
    <row r="5708" spans="1:8" x14ac:dyDescent="0.25">
      <c r="A5708" s="396" t="e">
        <f>"INN."&amp;EIGNIR!$B$3&amp;C5708</f>
        <v>#N/A</v>
      </c>
      <c r="B5708" s="511">
        <f>'Sundurliðun Útlán'!P291</f>
        <v>0</v>
      </c>
      <c r="C5708" s="503" t="s">
        <v>7552</v>
      </c>
      <c r="D5708" s="512"/>
      <c r="F5708" s="547"/>
      <c r="G5708" s="547">
        <f t="shared" si="180"/>
        <v>0</v>
      </c>
      <c r="H5708" s="547">
        <f t="shared" si="181"/>
        <v>0</v>
      </c>
    </row>
    <row r="5709" spans="1:8" x14ac:dyDescent="0.25">
      <c r="A5709" s="396" t="e">
        <f>"INN."&amp;EIGNIR!$B$3&amp;C5709</f>
        <v>#N/A</v>
      </c>
      <c r="B5709" s="511">
        <f>'Sundurliðun Útlán'!P293</f>
        <v>0</v>
      </c>
      <c r="C5709" s="503" t="s">
        <v>11842</v>
      </c>
      <c r="D5709" s="512"/>
      <c r="F5709" s="547"/>
      <c r="G5709" s="547">
        <f t="shared" si="180"/>
        <v>0</v>
      </c>
      <c r="H5709" s="547">
        <f t="shared" si="181"/>
        <v>0</v>
      </c>
    </row>
    <row r="5710" spans="1:8" x14ac:dyDescent="0.25">
      <c r="A5710" s="396" t="e">
        <f>"INN."&amp;EIGNIR!$B$3&amp;C5710</f>
        <v>#N/A</v>
      </c>
      <c r="B5710" s="511">
        <f>'Sundurliðun Útlán'!P294</f>
        <v>0</v>
      </c>
      <c r="C5710" s="503" t="s">
        <v>7553</v>
      </c>
      <c r="D5710" s="512"/>
      <c r="F5710" s="547"/>
      <c r="G5710" s="547">
        <f t="shared" si="180"/>
        <v>0</v>
      </c>
      <c r="H5710" s="547">
        <f t="shared" si="181"/>
        <v>0</v>
      </c>
    </row>
    <row r="5711" spans="1:8" x14ac:dyDescent="0.25">
      <c r="A5711" s="396" t="e">
        <f>"INN."&amp;EIGNIR!$B$3&amp;C5711</f>
        <v>#N/A</v>
      </c>
      <c r="B5711" s="511">
        <f>'Sundurliðun Útlán'!P295</f>
        <v>0</v>
      </c>
      <c r="C5711" s="503" t="s">
        <v>7554</v>
      </c>
      <c r="D5711" s="512"/>
      <c r="F5711" s="547"/>
      <c r="G5711" s="547">
        <f t="shared" si="180"/>
        <v>0</v>
      </c>
      <c r="H5711" s="547">
        <f t="shared" si="181"/>
        <v>0</v>
      </c>
    </row>
    <row r="5712" spans="1:8" x14ac:dyDescent="0.25">
      <c r="A5712" s="396" t="e">
        <f>"INN."&amp;EIGNIR!$B$3&amp;C5712</f>
        <v>#N/A</v>
      </c>
      <c r="B5712" s="511">
        <f>'Sundurliðun Útlán'!P296</f>
        <v>0</v>
      </c>
      <c r="C5712" s="503" t="s">
        <v>7555</v>
      </c>
      <c r="D5712" s="512"/>
      <c r="F5712" s="547"/>
      <c r="G5712" s="547">
        <f t="shared" si="180"/>
        <v>0</v>
      </c>
      <c r="H5712" s="547">
        <f t="shared" si="181"/>
        <v>0</v>
      </c>
    </row>
    <row r="5713" spans="1:8" x14ac:dyDescent="0.25">
      <c r="A5713" s="396" t="e">
        <f>"INN."&amp;EIGNIR!$B$3&amp;C5713</f>
        <v>#N/A</v>
      </c>
      <c r="B5713" s="511">
        <f>'Sundurliðun Útlán'!Q5</f>
        <v>0</v>
      </c>
      <c r="C5713" s="503" t="s">
        <v>7556</v>
      </c>
      <c r="D5713" s="512" t="s">
        <v>7557</v>
      </c>
      <c r="F5713" s="547"/>
      <c r="G5713" s="547">
        <f t="shared" si="180"/>
        <v>0</v>
      </c>
      <c r="H5713" s="547">
        <f t="shared" si="181"/>
        <v>0</v>
      </c>
    </row>
    <row r="5714" spans="1:8" x14ac:dyDescent="0.25">
      <c r="A5714" s="396" t="e">
        <f>"INN."&amp;EIGNIR!$B$3&amp;C5714</f>
        <v>#N/A</v>
      </c>
      <c r="B5714" s="511">
        <f>'Sundurliðun Útlán'!Q6</f>
        <v>0</v>
      </c>
      <c r="C5714" s="503" t="s">
        <v>7558</v>
      </c>
      <c r="D5714" s="512"/>
      <c r="F5714" s="547"/>
      <c r="G5714" s="547">
        <f t="shared" si="180"/>
        <v>0</v>
      </c>
      <c r="H5714" s="547">
        <f t="shared" si="181"/>
        <v>0</v>
      </c>
    </row>
    <row r="5715" spans="1:8" x14ac:dyDescent="0.25">
      <c r="A5715" s="396" t="e">
        <f>"INN."&amp;EIGNIR!$B$3&amp;C5715</f>
        <v>#N/A</v>
      </c>
      <c r="B5715" s="511">
        <f>'Sundurliðun Útlán'!Q7</f>
        <v>0</v>
      </c>
      <c r="C5715" s="503" t="s">
        <v>7559</v>
      </c>
      <c r="D5715" s="512"/>
      <c r="F5715" s="547"/>
      <c r="G5715" s="547">
        <f t="shared" si="180"/>
        <v>0</v>
      </c>
      <c r="H5715" s="547">
        <f t="shared" si="181"/>
        <v>0</v>
      </c>
    </row>
    <row r="5716" spans="1:8" x14ac:dyDescent="0.25">
      <c r="A5716" s="396" t="e">
        <f>"INN."&amp;EIGNIR!$B$3&amp;C5716</f>
        <v>#N/A</v>
      </c>
      <c r="B5716" s="511">
        <f>'Sundurliðun Útlán'!Q8</f>
        <v>0</v>
      </c>
      <c r="C5716" s="503" t="s">
        <v>7560</v>
      </c>
      <c r="D5716" s="512"/>
      <c r="F5716" s="547"/>
      <c r="G5716" s="547">
        <f t="shared" si="180"/>
        <v>0</v>
      </c>
      <c r="H5716" s="547">
        <f t="shared" si="181"/>
        <v>0</v>
      </c>
    </row>
    <row r="5717" spans="1:8" x14ac:dyDescent="0.25">
      <c r="A5717" s="396" t="e">
        <f>"INN."&amp;EIGNIR!$B$3&amp;C5717</f>
        <v>#N/A</v>
      </c>
      <c r="B5717" s="511">
        <f>'Sundurliðun Útlán'!Q9</f>
        <v>0</v>
      </c>
      <c r="C5717" s="503" t="s">
        <v>7561</v>
      </c>
      <c r="D5717" s="512"/>
      <c r="F5717" s="547"/>
      <c r="G5717" s="547">
        <f t="shared" si="180"/>
        <v>0</v>
      </c>
      <c r="H5717" s="547">
        <f t="shared" si="181"/>
        <v>0</v>
      </c>
    </row>
    <row r="5718" spans="1:8" x14ac:dyDescent="0.25">
      <c r="A5718" s="396" t="e">
        <f>"INN."&amp;EIGNIR!$B$3&amp;C5718</f>
        <v>#N/A</v>
      </c>
      <c r="B5718" s="511">
        <f>'Sundurliðun Útlán'!Q10</f>
        <v>0</v>
      </c>
      <c r="C5718" s="503" t="s">
        <v>7562</v>
      </c>
      <c r="D5718" s="512"/>
      <c r="F5718" s="547"/>
      <c r="G5718" s="547">
        <f t="shared" si="180"/>
        <v>0</v>
      </c>
      <c r="H5718" s="547">
        <f t="shared" si="181"/>
        <v>0</v>
      </c>
    </row>
    <row r="5719" spans="1:8" x14ac:dyDescent="0.25">
      <c r="A5719" s="396" t="e">
        <f>"INN."&amp;EIGNIR!$B$3&amp;C5719</f>
        <v>#N/A</v>
      </c>
      <c r="B5719" s="511">
        <f>'Sundurliðun Útlán'!Q11</f>
        <v>0</v>
      </c>
      <c r="C5719" s="503" t="s">
        <v>7563</v>
      </c>
      <c r="D5719" s="512"/>
      <c r="F5719" s="547"/>
      <c r="G5719" s="547">
        <f t="shared" si="180"/>
        <v>0</v>
      </c>
      <c r="H5719" s="547">
        <f t="shared" si="181"/>
        <v>0</v>
      </c>
    </row>
    <row r="5720" spans="1:8" x14ac:dyDescent="0.25">
      <c r="A5720" s="396" t="e">
        <f>"INN."&amp;EIGNIR!$B$3&amp;C5720</f>
        <v>#N/A</v>
      </c>
      <c r="B5720" s="511">
        <f>'Sundurliðun Útlán'!Q12</f>
        <v>0</v>
      </c>
      <c r="C5720" s="503" t="s">
        <v>7564</v>
      </c>
      <c r="D5720" s="512"/>
      <c r="F5720" s="547"/>
      <c r="G5720" s="547">
        <f t="shared" si="180"/>
        <v>0</v>
      </c>
      <c r="H5720" s="547">
        <f t="shared" si="181"/>
        <v>0</v>
      </c>
    </row>
    <row r="5721" spans="1:8" x14ac:dyDescent="0.25">
      <c r="A5721" s="396" t="e">
        <f>"INN."&amp;EIGNIR!$B$3&amp;C5721</f>
        <v>#N/A</v>
      </c>
      <c r="B5721" s="511">
        <f>'Sundurliðun Útlán'!Q26</f>
        <v>0</v>
      </c>
      <c r="C5721" s="503" t="s">
        <v>7565</v>
      </c>
      <c r="D5721" s="512"/>
      <c r="F5721" s="547"/>
      <c r="G5721" s="547">
        <f t="shared" si="180"/>
        <v>0</v>
      </c>
      <c r="H5721" s="547">
        <f t="shared" si="181"/>
        <v>0</v>
      </c>
    </row>
    <row r="5722" spans="1:8" x14ac:dyDescent="0.25">
      <c r="A5722" s="396" t="e">
        <f>"INN."&amp;EIGNIR!$B$3&amp;C5722</f>
        <v>#N/A</v>
      </c>
      <c r="B5722" s="511">
        <f>'Sundurliðun Útlán'!Q27</f>
        <v>0</v>
      </c>
      <c r="C5722" s="503" t="s">
        <v>7566</v>
      </c>
      <c r="D5722" s="512"/>
      <c r="F5722" s="547"/>
      <c r="G5722" s="547">
        <f t="shared" si="180"/>
        <v>0</v>
      </c>
      <c r="H5722" s="547">
        <f t="shared" si="181"/>
        <v>0</v>
      </c>
    </row>
    <row r="5723" spans="1:8" x14ac:dyDescent="0.25">
      <c r="A5723" s="396" t="e">
        <f>"INN."&amp;EIGNIR!$B$3&amp;C5723</f>
        <v>#N/A</v>
      </c>
      <c r="B5723" s="511">
        <f>'Sundurliðun Útlán'!Q28</f>
        <v>0</v>
      </c>
      <c r="C5723" s="503" t="s">
        <v>7567</v>
      </c>
      <c r="D5723" s="512"/>
      <c r="F5723" s="547"/>
      <c r="G5723" s="547">
        <f t="shared" si="180"/>
        <v>0</v>
      </c>
      <c r="H5723" s="547">
        <f t="shared" si="181"/>
        <v>0</v>
      </c>
    </row>
    <row r="5724" spans="1:8" x14ac:dyDescent="0.25">
      <c r="A5724" s="396" t="e">
        <f>"INN."&amp;EIGNIR!$B$3&amp;C5724</f>
        <v>#N/A</v>
      </c>
      <c r="B5724" s="511">
        <f>'Sundurliðun Útlán'!Q29</f>
        <v>0</v>
      </c>
      <c r="C5724" s="503" t="s">
        <v>7568</v>
      </c>
      <c r="D5724" s="512"/>
      <c r="F5724" s="547"/>
      <c r="G5724" s="547">
        <f t="shared" si="180"/>
        <v>0</v>
      </c>
      <c r="H5724" s="547">
        <f t="shared" si="181"/>
        <v>0</v>
      </c>
    </row>
    <row r="5725" spans="1:8" x14ac:dyDescent="0.25">
      <c r="A5725" s="396" t="e">
        <f>"INN."&amp;EIGNIR!$B$3&amp;C5725</f>
        <v>#N/A</v>
      </c>
      <c r="B5725" s="511">
        <f>'Sundurliðun Útlán'!Q30</f>
        <v>0</v>
      </c>
      <c r="C5725" s="503" t="s">
        <v>7569</v>
      </c>
      <c r="D5725" s="512"/>
      <c r="F5725" s="547"/>
      <c r="G5725" s="547">
        <f t="shared" si="180"/>
        <v>0</v>
      </c>
      <c r="H5725" s="547">
        <f t="shared" si="181"/>
        <v>0</v>
      </c>
    </row>
    <row r="5726" spans="1:8" x14ac:dyDescent="0.25">
      <c r="A5726" s="396" t="e">
        <f>"INN."&amp;EIGNIR!$B$3&amp;C5726</f>
        <v>#N/A</v>
      </c>
      <c r="B5726" s="511">
        <f>'Sundurliðun Útlán'!Q31</f>
        <v>0</v>
      </c>
      <c r="C5726" s="503" t="s">
        <v>7570</v>
      </c>
      <c r="D5726" s="512"/>
      <c r="F5726" s="547"/>
      <c r="G5726" s="547">
        <f t="shared" si="180"/>
        <v>0</v>
      </c>
      <c r="H5726" s="547">
        <f t="shared" si="181"/>
        <v>0</v>
      </c>
    </row>
    <row r="5727" spans="1:8" x14ac:dyDescent="0.25">
      <c r="A5727" s="396" t="e">
        <f>"INN."&amp;EIGNIR!$B$3&amp;C5727</f>
        <v>#N/A</v>
      </c>
      <c r="B5727" s="511">
        <f>'Sundurliðun Útlán'!Q32</f>
        <v>0</v>
      </c>
      <c r="C5727" s="503" t="s">
        <v>7571</v>
      </c>
      <c r="D5727" s="512"/>
      <c r="F5727" s="547"/>
      <c r="G5727" s="547">
        <f t="shared" si="180"/>
        <v>0</v>
      </c>
      <c r="H5727" s="547">
        <f t="shared" si="181"/>
        <v>0</v>
      </c>
    </row>
    <row r="5728" spans="1:8" x14ac:dyDescent="0.25">
      <c r="A5728" s="396" t="e">
        <f>"INN."&amp;EIGNIR!$B$3&amp;C5728</f>
        <v>#N/A</v>
      </c>
      <c r="B5728" s="511">
        <f>'Sundurliðun Útlán'!Q33</f>
        <v>0</v>
      </c>
      <c r="C5728" s="503" t="s">
        <v>7572</v>
      </c>
      <c r="D5728" s="512"/>
      <c r="F5728" s="547"/>
      <c r="G5728" s="547">
        <f t="shared" si="180"/>
        <v>0</v>
      </c>
      <c r="H5728" s="547">
        <f t="shared" si="181"/>
        <v>0</v>
      </c>
    </row>
    <row r="5729" spans="1:8" x14ac:dyDescent="0.25">
      <c r="A5729" s="396" t="e">
        <f>"INN."&amp;EIGNIR!$B$3&amp;C5729</f>
        <v>#N/A</v>
      </c>
      <c r="B5729" s="511">
        <f>'Sundurliðun Útlán'!Q34</f>
        <v>0</v>
      </c>
      <c r="C5729" s="503" t="s">
        <v>7573</v>
      </c>
      <c r="D5729" s="512"/>
      <c r="F5729" s="547"/>
      <c r="G5729" s="547">
        <f t="shared" si="180"/>
        <v>0</v>
      </c>
      <c r="H5729" s="547">
        <f t="shared" si="181"/>
        <v>0</v>
      </c>
    </row>
    <row r="5730" spans="1:8" x14ac:dyDescent="0.25">
      <c r="A5730" s="396" t="e">
        <f>"INN."&amp;EIGNIR!$B$3&amp;C5730</f>
        <v>#N/A</v>
      </c>
      <c r="B5730" s="511">
        <f>'Sundurliðun Útlán'!Q35</f>
        <v>0</v>
      </c>
      <c r="C5730" s="503" t="s">
        <v>7574</v>
      </c>
      <c r="D5730" s="512"/>
      <c r="F5730" s="547"/>
      <c r="G5730" s="547">
        <f t="shared" si="180"/>
        <v>0</v>
      </c>
      <c r="H5730" s="547">
        <f t="shared" si="181"/>
        <v>0</v>
      </c>
    </row>
    <row r="5731" spans="1:8" x14ac:dyDescent="0.25">
      <c r="A5731" s="396" t="e">
        <f>"INN."&amp;EIGNIR!$B$3&amp;C5731</f>
        <v>#N/A</v>
      </c>
      <c r="B5731" s="511">
        <f>'Sundurliðun Útlán'!Q36</f>
        <v>0</v>
      </c>
      <c r="C5731" s="503" t="s">
        <v>7575</v>
      </c>
      <c r="D5731" s="512"/>
      <c r="F5731" s="547"/>
      <c r="G5731" s="547">
        <f t="shared" si="180"/>
        <v>0</v>
      </c>
      <c r="H5731" s="547">
        <f t="shared" si="181"/>
        <v>0</v>
      </c>
    </row>
    <row r="5732" spans="1:8" x14ac:dyDescent="0.25">
      <c r="A5732" s="396" t="e">
        <f>"INN."&amp;EIGNIR!$B$3&amp;C5732</f>
        <v>#N/A</v>
      </c>
      <c r="B5732" s="511">
        <f>'Sundurliðun Útlán'!Q37</f>
        <v>0</v>
      </c>
      <c r="C5732" s="503" t="s">
        <v>7576</v>
      </c>
      <c r="D5732" s="512"/>
      <c r="F5732" s="547"/>
      <c r="G5732" s="547">
        <f t="shared" si="180"/>
        <v>0</v>
      </c>
      <c r="H5732" s="547">
        <f t="shared" si="181"/>
        <v>0</v>
      </c>
    </row>
    <row r="5733" spans="1:8" x14ac:dyDescent="0.25">
      <c r="A5733" s="396" t="e">
        <f>"INN."&amp;EIGNIR!$B$3&amp;C5733</f>
        <v>#N/A</v>
      </c>
      <c r="B5733" s="511">
        <f>'Sundurliðun Útlán'!Q38</f>
        <v>0</v>
      </c>
      <c r="C5733" s="503" t="s">
        <v>7577</v>
      </c>
      <c r="D5733" s="512"/>
      <c r="F5733" s="547"/>
      <c r="G5733" s="547">
        <f t="shared" si="180"/>
        <v>0</v>
      </c>
      <c r="H5733" s="547">
        <f t="shared" si="181"/>
        <v>0</v>
      </c>
    </row>
    <row r="5734" spans="1:8" x14ac:dyDescent="0.25">
      <c r="A5734" s="396" t="e">
        <f>"INN."&amp;EIGNIR!$B$3&amp;C5734</f>
        <v>#N/A</v>
      </c>
      <c r="B5734" s="511">
        <f>'Sundurliðun Útlán'!Q39</f>
        <v>0</v>
      </c>
      <c r="C5734" s="503" t="s">
        <v>7578</v>
      </c>
      <c r="D5734" s="512"/>
      <c r="F5734" s="547"/>
      <c r="G5734" s="547">
        <f t="shared" si="180"/>
        <v>0</v>
      </c>
      <c r="H5734" s="547">
        <f t="shared" si="181"/>
        <v>0</v>
      </c>
    </row>
    <row r="5735" spans="1:8" x14ac:dyDescent="0.25">
      <c r="A5735" s="396" t="e">
        <f>"INN."&amp;EIGNIR!$B$3&amp;C5735</f>
        <v>#N/A</v>
      </c>
      <c r="B5735" s="511">
        <f>'Sundurliðun Útlán'!Q40</f>
        <v>0</v>
      </c>
      <c r="C5735" s="503" t="s">
        <v>7579</v>
      </c>
      <c r="D5735" s="512"/>
      <c r="F5735" s="547"/>
      <c r="G5735" s="547">
        <f t="shared" si="180"/>
        <v>0</v>
      </c>
      <c r="H5735" s="547">
        <f t="shared" si="181"/>
        <v>0</v>
      </c>
    </row>
    <row r="5736" spans="1:8" x14ac:dyDescent="0.25">
      <c r="A5736" s="396" t="e">
        <f>"INN."&amp;EIGNIR!$B$3&amp;C5736</f>
        <v>#N/A</v>
      </c>
      <c r="B5736" s="511">
        <f>'Sundurliðun Útlán'!Q41</f>
        <v>0</v>
      </c>
      <c r="C5736" s="503" t="s">
        <v>7580</v>
      </c>
      <c r="D5736" s="512"/>
      <c r="F5736" s="547"/>
      <c r="G5736" s="547">
        <f t="shared" si="180"/>
        <v>0</v>
      </c>
      <c r="H5736" s="547">
        <f t="shared" si="181"/>
        <v>0</v>
      </c>
    </row>
    <row r="5737" spans="1:8" x14ac:dyDescent="0.25">
      <c r="A5737" s="396" t="e">
        <f>"INN."&amp;EIGNIR!$B$3&amp;C5737</f>
        <v>#N/A</v>
      </c>
      <c r="B5737" s="511">
        <f>'Sundurliðun Útlán'!Q42</f>
        <v>0</v>
      </c>
      <c r="C5737" s="503" t="s">
        <v>7581</v>
      </c>
      <c r="D5737" s="512"/>
      <c r="F5737" s="547"/>
      <c r="G5737" s="547">
        <f t="shared" si="180"/>
        <v>0</v>
      </c>
      <c r="H5737" s="547">
        <f t="shared" si="181"/>
        <v>0</v>
      </c>
    </row>
    <row r="5738" spans="1:8" x14ac:dyDescent="0.25">
      <c r="A5738" s="396" t="e">
        <f>"INN."&amp;EIGNIR!$B$3&amp;C5738</f>
        <v>#N/A</v>
      </c>
      <c r="B5738" s="511">
        <f>'Sundurliðun Útlán'!Q43</f>
        <v>0</v>
      </c>
      <c r="C5738" s="503" t="s">
        <v>7582</v>
      </c>
      <c r="D5738" s="512"/>
      <c r="F5738" s="547"/>
      <c r="G5738" s="547">
        <f t="shared" si="180"/>
        <v>0</v>
      </c>
      <c r="H5738" s="547">
        <f t="shared" si="181"/>
        <v>0</v>
      </c>
    </row>
    <row r="5739" spans="1:8" x14ac:dyDescent="0.25">
      <c r="A5739" s="396" t="e">
        <f>"INN."&amp;EIGNIR!$B$3&amp;C5739</f>
        <v>#N/A</v>
      </c>
      <c r="B5739" s="511">
        <f>'Sundurliðun Útlán'!Q57</f>
        <v>0</v>
      </c>
      <c r="C5739" s="503" t="s">
        <v>7583</v>
      </c>
      <c r="D5739" s="512"/>
      <c r="F5739" s="547"/>
      <c r="G5739" s="547">
        <f t="shared" si="180"/>
        <v>0</v>
      </c>
      <c r="H5739" s="547">
        <f t="shared" si="181"/>
        <v>0</v>
      </c>
    </row>
    <row r="5740" spans="1:8" x14ac:dyDescent="0.25">
      <c r="A5740" s="396" t="e">
        <f>"INN."&amp;EIGNIR!$B$3&amp;C5740</f>
        <v>#N/A</v>
      </c>
      <c r="B5740" s="511">
        <f>'Sundurliðun Útlán'!Q58</f>
        <v>0</v>
      </c>
      <c r="C5740" s="503" t="s">
        <v>7584</v>
      </c>
      <c r="D5740" s="512"/>
      <c r="F5740" s="547"/>
      <c r="G5740" s="547">
        <f t="shared" si="180"/>
        <v>0</v>
      </c>
      <c r="H5740" s="547">
        <f t="shared" si="181"/>
        <v>0</v>
      </c>
    </row>
    <row r="5741" spans="1:8" x14ac:dyDescent="0.25">
      <c r="A5741" s="396" t="e">
        <f>"INN."&amp;EIGNIR!$B$3&amp;C5741</f>
        <v>#N/A</v>
      </c>
      <c r="B5741" s="511">
        <f>'Sundurliðun Útlán'!Q59</f>
        <v>0</v>
      </c>
      <c r="C5741" s="503" t="s">
        <v>7585</v>
      </c>
      <c r="D5741" s="512"/>
      <c r="F5741" s="547"/>
      <c r="G5741" s="547">
        <f t="shared" si="180"/>
        <v>0</v>
      </c>
      <c r="H5741" s="547">
        <f t="shared" si="181"/>
        <v>0</v>
      </c>
    </row>
    <row r="5742" spans="1:8" x14ac:dyDescent="0.25">
      <c r="A5742" s="396" t="e">
        <f>"INN."&amp;EIGNIR!$B$3&amp;C5742</f>
        <v>#N/A</v>
      </c>
      <c r="B5742" s="511">
        <f>'Sundurliðun Útlán'!Q60</f>
        <v>0</v>
      </c>
      <c r="C5742" s="503" t="s">
        <v>7586</v>
      </c>
      <c r="D5742" s="512"/>
      <c r="F5742" s="547"/>
      <c r="G5742" s="547">
        <f t="shared" si="180"/>
        <v>0</v>
      </c>
      <c r="H5742" s="547">
        <f t="shared" si="181"/>
        <v>0</v>
      </c>
    </row>
    <row r="5743" spans="1:8" x14ac:dyDescent="0.25">
      <c r="A5743" s="396" t="e">
        <f>"INN."&amp;EIGNIR!$B$3&amp;C5743</f>
        <v>#N/A</v>
      </c>
      <c r="B5743" s="511">
        <f>'Sundurliðun Útlán'!Q61</f>
        <v>0</v>
      </c>
      <c r="C5743" s="503" t="s">
        <v>7587</v>
      </c>
      <c r="D5743" s="512"/>
      <c r="F5743" s="547"/>
      <c r="G5743" s="547">
        <f t="shared" si="180"/>
        <v>0</v>
      </c>
      <c r="H5743" s="547">
        <f t="shared" si="181"/>
        <v>0</v>
      </c>
    </row>
    <row r="5744" spans="1:8" x14ac:dyDescent="0.25">
      <c r="A5744" s="396" t="e">
        <f>"INN."&amp;EIGNIR!$B$3&amp;C5744</f>
        <v>#N/A</v>
      </c>
      <c r="B5744" s="511">
        <f>'Sundurliðun Útlán'!Q62</f>
        <v>0</v>
      </c>
      <c r="C5744" s="503" t="s">
        <v>7588</v>
      </c>
      <c r="D5744" s="512"/>
      <c r="F5744" s="547"/>
      <c r="G5744" s="547">
        <f t="shared" si="180"/>
        <v>0</v>
      </c>
      <c r="H5744" s="547">
        <f t="shared" si="181"/>
        <v>0</v>
      </c>
    </row>
    <row r="5745" spans="1:8" x14ac:dyDescent="0.25">
      <c r="A5745" s="396" t="e">
        <f>"INN."&amp;EIGNIR!$B$3&amp;C5745</f>
        <v>#N/A</v>
      </c>
      <c r="B5745" s="511">
        <f>'Sundurliðun Útlán'!Q63</f>
        <v>0</v>
      </c>
      <c r="C5745" s="503" t="s">
        <v>7589</v>
      </c>
      <c r="D5745" s="512"/>
      <c r="F5745" s="547"/>
      <c r="G5745" s="547">
        <f t="shared" si="180"/>
        <v>0</v>
      </c>
      <c r="H5745" s="547">
        <f t="shared" si="181"/>
        <v>0</v>
      </c>
    </row>
    <row r="5746" spans="1:8" x14ac:dyDescent="0.25">
      <c r="A5746" s="396" t="e">
        <f>"INN."&amp;EIGNIR!$B$3&amp;C5746</f>
        <v>#N/A</v>
      </c>
      <c r="B5746" s="511">
        <f>'Sundurliðun Útlán'!Q64</f>
        <v>0</v>
      </c>
      <c r="C5746" s="503" t="s">
        <v>7590</v>
      </c>
      <c r="D5746" s="512"/>
      <c r="F5746" s="547"/>
      <c r="G5746" s="547">
        <f t="shared" si="180"/>
        <v>0</v>
      </c>
      <c r="H5746" s="547">
        <f t="shared" si="181"/>
        <v>0</v>
      </c>
    </row>
    <row r="5747" spans="1:8" x14ac:dyDescent="0.25">
      <c r="A5747" s="396" t="e">
        <f>"INN."&amp;EIGNIR!$B$3&amp;C5747</f>
        <v>#N/A</v>
      </c>
      <c r="B5747" s="511">
        <f>'Sundurliðun Útlán'!Q65</f>
        <v>0</v>
      </c>
      <c r="C5747" s="503" t="s">
        <v>7591</v>
      </c>
      <c r="D5747" s="512"/>
      <c r="F5747" s="547"/>
      <c r="G5747" s="547">
        <f t="shared" si="180"/>
        <v>0</v>
      </c>
      <c r="H5747" s="547">
        <f t="shared" si="181"/>
        <v>0</v>
      </c>
    </row>
    <row r="5748" spans="1:8" x14ac:dyDescent="0.25">
      <c r="A5748" s="396" t="e">
        <f>"INN."&amp;EIGNIR!$B$3&amp;C5748</f>
        <v>#N/A</v>
      </c>
      <c r="B5748" s="511">
        <f>'Sundurliðun Útlán'!Q66</f>
        <v>0</v>
      </c>
      <c r="C5748" s="503" t="s">
        <v>7592</v>
      </c>
      <c r="D5748" s="512"/>
      <c r="F5748" s="547"/>
      <c r="G5748" s="547">
        <f t="shared" si="180"/>
        <v>0</v>
      </c>
      <c r="H5748" s="547">
        <f t="shared" si="181"/>
        <v>0</v>
      </c>
    </row>
    <row r="5749" spans="1:8" x14ac:dyDescent="0.25">
      <c r="A5749" s="396" t="e">
        <f>"INN."&amp;EIGNIR!$B$3&amp;C5749</f>
        <v>#N/A</v>
      </c>
      <c r="B5749" s="511">
        <f>'Sundurliðun Útlán'!Q67</f>
        <v>0</v>
      </c>
      <c r="C5749" s="503" t="s">
        <v>7593</v>
      </c>
      <c r="D5749" s="512"/>
      <c r="F5749" s="547"/>
      <c r="G5749" s="547">
        <f t="shared" si="180"/>
        <v>0</v>
      </c>
      <c r="H5749" s="547">
        <f t="shared" si="181"/>
        <v>0</v>
      </c>
    </row>
    <row r="5750" spans="1:8" x14ac:dyDescent="0.25">
      <c r="A5750" s="396" t="e">
        <f>"INN."&amp;EIGNIR!$B$3&amp;C5750</f>
        <v>#N/A</v>
      </c>
      <c r="B5750" s="511">
        <f>'Sundurliðun Útlán'!Q68</f>
        <v>0</v>
      </c>
      <c r="C5750" s="503" t="s">
        <v>7594</v>
      </c>
      <c r="D5750" s="512"/>
      <c r="F5750" s="547"/>
      <c r="G5750" s="547">
        <f t="shared" si="180"/>
        <v>0</v>
      </c>
      <c r="H5750" s="547">
        <f t="shared" si="181"/>
        <v>0</v>
      </c>
    </row>
    <row r="5751" spans="1:8" x14ac:dyDescent="0.25">
      <c r="A5751" s="396" t="e">
        <f>"INN."&amp;EIGNIR!$B$3&amp;C5751</f>
        <v>#N/A</v>
      </c>
      <c r="B5751" s="511">
        <f>'Sundurliðun Útlán'!Q69</f>
        <v>0</v>
      </c>
      <c r="C5751" s="503" t="s">
        <v>7595</v>
      </c>
      <c r="D5751" s="512"/>
      <c r="F5751" s="547"/>
      <c r="G5751" s="547">
        <f t="shared" ref="G5751:G5814" si="182">+F5751-B5751</f>
        <v>0</v>
      </c>
      <c r="H5751" s="547">
        <f t="shared" si="181"/>
        <v>0</v>
      </c>
    </row>
    <row r="5752" spans="1:8" x14ac:dyDescent="0.25">
      <c r="A5752" s="396" t="e">
        <f>"INN."&amp;EIGNIR!$B$3&amp;C5752</f>
        <v>#N/A</v>
      </c>
      <c r="B5752" s="511">
        <f>'Sundurliðun Útlán'!Q70</f>
        <v>0</v>
      </c>
      <c r="C5752" s="503" t="s">
        <v>7596</v>
      </c>
      <c r="D5752" s="512"/>
      <c r="F5752" s="547"/>
      <c r="G5752" s="547">
        <f t="shared" si="182"/>
        <v>0</v>
      </c>
      <c r="H5752" s="547">
        <f t="shared" ref="H5752:H5815" si="183">+ABS(G5752)</f>
        <v>0</v>
      </c>
    </row>
    <row r="5753" spans="1:8" x14ac:dyDescent="0.25">
      <c r="A5753" s="396" t="e">
        <f>"INN."&amp;EIGNIR!$B$3&amp;C5753</f>
        <v>#N/A</v>
      </c>
      <c r="B5753" s="511">
        <f>'Sundurliðun Útlán'!Q71</f>
        <v>0</v>
      </c>
      <c r="C5753" s="503" t="s">
        <v>7597</v>
      </c>
      <c r="D5753" s="512"/>
      <c r="F5753" s="547"/>
      <c r="G5753" s="547">
        <f t="shared" si="182"/>
        <v>0</v>
      </c>
      <c r="H5753" s="547">
        <f t="shared" si="183"/>
        <v>0</v>
      </c>
    </row>
    <row r="5754" spans="1:8" x14ac:dyDescent="0.25">
      <c r="A5754" s="396" t="e">
        <f>"INN."&amp;EIGNIR!$B$3&amp;C5754</f>
        <v>#N/A</v>
      </c>
      <c r="B5754" s="511">
        <f>'Sundurliðun Útlán'!Q72</f>
        <v>0</v>
      </c>
      <c r="C5754" s="503" t="s">
        <v>7598</v>
      </c>
      <c r="D5754" s="512"/>
      <c r="F5754" s="547"/>
      <c r="G5754" s="547">
        <f t="shared" si="182"/>
        <v>0</v>
      </c>
      <c r="H5754" s="547">
        <f t="shared" si="183"/>
        <v>0</v>
      </c>
    </row>
    <row r="5755" spans="1:8" x14ac:dyDescent="0.25">
      <c r="A5755" s="396" t="e">
        <f>"INN."&amp;EIGNIR!$B$3&amp;C5755</f>
        <v>#N/A</v>
      </c>
      <c r="B5755" s="511">
        <f>'Sundurliðun Útlán'!Q73</f>
        <v>0</v>
      </c>
      <c r="C5755" s="503" t="s">
        <v>7599</v>
      </c>
      <c r="D5755" s="512"/>
      <c r="F5755" s="547"/>
      <c r="G5755" s="547">
        <f t="shared" si="182"/>
        <v>0</v>
      </c>
      <c r="H5755" s="547">
        <f t="shared" si="183"/>
        <v>0</v>
      </c>
    </row>
    <row r="5756" spans="1:8" x14ac:dyDescent="0.25">
      <c r="A5756" s="396" t="e">
        <f>"INN."&amp;EIGNIR!$B$3&amp;C5756</f>
        <v>#N/A</v>
      </c>
      <c r="B5756" s="511">
        <f>'Sundurliðun Útlán'!Q74</f>
        <v>0</v>
      </c>
      <c r="C5756" s="503" t="s">
        <v>7600</v>
      </c>
      <c r="D5756" s="512"/>
      <c r="F5756" s="547"/>
      <c r="G5756" s="547">
        <f t="shared" si="182"/>
        <v>0</v>
      </c>
      <c r="H5756" s="547">
        <f t="shared" si="183"/>
        <v>0</v>
      </c>
    </row>
    <row r="5757" spans="1:8" x14ac:dyDescent="0.25">
      <c r="A5757" s="396" t="e">
        <f>"INN."&amp;EIGNIR!$B$3&amp;C5757</f>
        <v>#N/A</v>
      </c>
      <c r="B5757" s="511">
        <f>'Sundurliðun Útlán'!Q88</f>
        <v>0</v>
      </c>
      <c r="C5757" s="503" t="s">
        <v>7601</v>
      </c>
      <c r="D5757" s="512"/>
      <c r="F5757" s="547"/>
      <c r="G5757" s="547">
        <f t="shared" si="182"/>
        <v>0</v>
      </c>
      <c r="H5757" s="547">
        <f t="shared" si="183"/>
        <v>0</v>
      </c>
    </row>
    <row r="5758" spans="1:8" x14ac:dyDescent="0.25">
      <c r="A5758" s="396" t="e">
        <f>"INN."&amp;EIGNIR!$B$3&amp;C5758</f>
        <v>#N/A</v>
      </c>
      <c r="B5758" s="511">
        <f>'Sundurliðun Útlán'!Q89</f>
        <v>0</v>
      </c>
      <c r="C5758" s="503" t="s">
        <v>7602</v>
      </c>
      <c r="D5758" s="512"/>
      <c r="F5758" s="547"/>
      <c r="G5758" s="547">
        <f t="shared" si="182"/>
        <v>0</v>
      </c>
      <c r="H5758" s="547">
        <f t="shared" si="183"/>
        <v>0</v>
      </c>
    </row>
    <row r="5759" spans="1:8" x14ac:dyDescent="0.25">
      <c r="A5759" s="396" t="e">
        <f>"INN."&amp;EIGNIR!$B$3&amp;C5759</f>
        <v>#N/A</v>
      </c>
      <c r="B5759" s="511">
        <f>'Sundurliðun Útlán'!Q90</f>
        <v>0</v>
      </c>
      <c r="C5759" s="503" t="s">
        <v>7603</v>
      </c>
      <c r="D5759" s="512"/>
      <c r="F5759" s="547"/>
      <c r="G5759" s="547">
        <f t="shared" si="182"/>
        <v>0</v>
      </c>
      <c r="H5759" s="547">
        <f t="shared" si="183"/>
        <v>0</v>
      </c>
    </row>
    <row r="5760" spans="1:8" x14ac:dyDescent="0.25">
      <c r="A5760" s="396" t="e">
        <f>"INN."&amp;EIGNIR!$B$3&amp;C5760</f>
        <v>#N/A</v>
      </c>
      <c r="B5760" s="511">
        <f>'Sundurliðun Útlán'!Q91</f>
        <v>0</v>
      </c>
      <c r="C5760" s="503" t="s">
        <v>7604</v>
      </c>
      <c r="D5760" s="512"/>
      <c r="F5760" s="547"/>
      <c r="G5760" s="547">
        <f t="shared" si="182"/>
        <v>0</v>
      </c>
      <c r="H5760" s="547">
        <f t="shared" si="183"/>
        <v>0</v>
      </c>
    </row>
    <row r="5761" spans="1:8" x14ac:dyDescent="0.25">
      <c r="A5761" s="396" t="e">
        <f>"INN."&amp;EIGNIR!$B$3&amp;C5761</f>
        <v>#N/A</v>
      </c>
      <c r="B5761" s="511">
        <f>'Sundurliðun Útlán'!Q92</f>
        <v>0</v>
      </c>
      <c r="C5761" s="503" t="s">
        <v>7605</v>
      </c>
      <c r="D5761" s="512"/>
      <c r="F5761" s="547"/>
      <c r="G5761" s="547">
        <f t="shared" si="182"/>
        <v>0</v>
      </c>
      <c r="H5761" s="547">
        <f t="shared" si="183"/>
        <v>0</v>
      </c>
    </row>
    <row r="5762" spans="1:8" x14ac:dyDescent="0.25">
      <c r="A5762" s="396" t="e">
        <f>"INN."&amp;EIGNIR!$B$3&amp;C5762</f>
        <v>#N/A</v>
      </c>
      <c r="B5762" s="511">
        <f>'Sundurliðun Útlán'!Q93</f>
        <v>0</v>
      </c>
      <c r="C5762" s="503" t="s">
        <v>7606</v>
      </c>
      <c r="D5762" s="512"/>
      <c r="F5762" s="547"/>
      <c r="G5762" s="547">
        <f t="shared" si="182"/>
        <v>0</v>
      </c>
      <c r="H5762" s="547">
        <f t="shared" si="183"/>
        <v>0</v>
      </c>
    </row>
    <row r="5763" spans="1:8" x14ac:dyDescent="0.25">
      <c r="A5763" s="396" t="e">
        <f>"INN."&amp;EIGNIR!$B$3&amp;C5763</f>
        <v>#N/A</v>
      </c>
      <c r="B5763" s="511">
        <f>'Sundurliðun Útlán'!Q94</f>
        <v>0</v>
      </c>
      <c r="C5763" s="503" t="s">
        <v>7607</v>
      </c>
      <c r="D5763" s="512"/>
      <c r="F5763" s="547"/>
      <c r="G5763" s="547">
        <f t="shared" si="182"/>
        <v>0</v>
      </c>
      <c r="H5763" s="547">
        <f t="shared" si="183"/>
        <v>0</v>
      </c>
    </row>
    <row r="5764" spans="1:8" x14ac:dyDescent="0.25">
      <c r="A5764" s="396" t="e">
        <f>"INN."&amp;EIGNIR!$B$3&amp;C5764</f>
        <v>#N/A</v>
      </c>
      <c r="B5764" s="511">
        <f>'Sundurliðun Útlán'!Q95</f>
        <v>0</v>
      </c>
      <c r="C5764" s="503" t="s">
        <v>7608</v>
      </c>
      <c r="D5764" s="512"/>
      <c r="F5764" s="547"/>
      <c r="G5764" s="547">
        <f t="shared" si="182"/>
        <v>0</v>
      </c>
      <c r="H5764" s="547">
        <f t="shared" si="183"/>
        <v>0</v>
      </c>
    </row>
    <row r="5765" spans="1:8" x14ac:dyDescent="0.25">
      <c r="A5765" s="396" t="e">
        <f>"INN."&amp;EIGNIR!$B$3&amp;C5765</f>
        <v>#N/A</v>
      </c>
      <c r="B5765" s="511">
        <f>'Sundurliðun Útlán'!Q96</f>
        <v>0</v>
      </c>
      <c r="C5765" s="503" t="s">
        <v>7609</v>
      </c>
      <c r="D5765" s="512"/>
      <c r="F5765" s="547"/>
      <c r="G5765" s="547">
        <f t="shared" si="182"/>
        <v>0</v>
      </c>
      <c r="H5765" s="547">
        <f t="shared" si="183"/>
        <v>0</v>
      </c>
    </row>
    <row r="5766" spans="1:8" x14ac:dyDescent="0.25">
      <c r="A5766" s="396" t="e">
        <f>"INN."&amp;EIGNIR!$B$3&amp;C5766</f>
        <v>#N/A</v>
      </c>
      <c r="B5766" s="511">
        <f>'Sundurliðun Útlán'!Q97</f>
        <v>0</v>
      </c>
      <c r="C5766" s="503" t="s">
        <v>7610</v>
      </c>
      <c r="D5766" s="512"/>
      <c r="F5766" s="547"/>
      <c r="G5766" s="547">
        <f t="shared" si="182"/>
        <v>0</v>
      </c>
      <c r="H5766" s="547">
        <f t="shared" si="183"/>
        <v>0</v>
      </c>
    </row>
    <row r="5767" spans="1:8" x14ac:dyDescent="0.25">
      <c r="A5767" s="396" t="e">
        <f>"INN."&amp;EIGNIR!$B$3&amp;C5767</f>
        <v>#N/A</v>
      </c>
      <c r="B5767" s="511">
        <f>'Sundurliðun Útlán'!Q98</f>
        <v>0</v>
      </c>
      <c r="C5767" s="503" t="s">
        <v>7611</v>
      </c>
      <c r="D5767" s="512"/>
      <c r="F5767" s="547"/>
      <c r="G5767" s="547">
        <f t="shared" si="182"/>
        <v>0</v>
      </c>
      <c r="H5767" s="547">
        <f t="shared" si="183"/>
        <v>0</v>
      </c>
    </row>
    <row r="5768" spans="1:8" x14ac:dyDescent="0.25">
      <c r="A5768" s="396" t="e">
        <f>"INN."&amp;EIGNIR!$B$3&amp;C5768</f>
        <v>#N/A</v>
      </c>
      <c r="B5768" s="511">
        <f>'Sundurliðun Útlán'!Q99</f>
        <v>0</v>
      </c>
      <c r="C5768" s="503" t="s">
        <v>7612</v>
      </c>
      <c r="D5768" s="512"/>
      <c r="F5768" s="547"/>
      <c r="G5768" s="547">
        <f t="shared" si="182"/>
        <v>0</v>
      </c>
      <c r="H5768" s="547">
        <f t="shared" si="183"/>
        <v>0</v>
      </c>
    </row>
    <row r="5769" spans="1:8" x14ac:dyDescent="0.25">
      <c r="A5769" s="396" t="e">
        <f>"INN."&amp;EIGNIR!$B$3&amp;C5769</f>
        <v>#N/A</v>
      </c>
      <c r="B5769" s="511">
        <f>'Sundurliðun Útlán'!Q100</f>
        <v>0</v>
      </c>
      <c r="C5769" s="503" t="s">
        <v>7613</v>
      </c>
      <c r="D5769" s="512"/>
      <c r="F5769" s="547"/>
      <c r="G5769" s="547">
        <f t="shared" si="182"/>
        <v>0</v>
      </c>
      <c r="H5769" s="547">
        <f t="shared" si="183"/>
        <v>0</v>
      </c>
    </row>
    <row r="5770" spans="1:8" x14ac:dyDescent="0.25">
      <c r="A5770" s="396" t="e">
        <f>"INN."&amp;EIGNIR!$B$3&amp;C5770</f>
        <v>#N/A</v>
      </c>
      <c r="B5770" s="511">
        <f>'Sundurliðun Útlán'!Q101</f>
        <v>0</v>
      </c>
      <c r="C5770" s="503" t="s">
        <v>7614</v>
      </c>
      <c r="D5770" s="512"/>
      <c r="F5770" s="547"/>
      <c r="G5770" s="547">
        <f t="shared" si="182"/>
        <v>0</v>
      </c>
      <c r="H5770" s="547">
        <f t="shared" si="183"/>
        <v>0</v>
      </c>
    </row>
    <row r="5771" spans="1:8" x14ac:dyDescent="0.25">
      <c r="A5771" s="396" t="e">
        <f>"INN."&amp;EIGNIR!$B$3&amp;C5771</f>
        <v>#N/A</v>
      </c>
      <c r="B5771" s="511">
        <f>'Sundurliðun Útlán'!Q102</f>
        <v>0</v>
      </c>
      <c r="C5771" s="503" t="s">
        <v>7615</v>
      </c>
      <c r="D5771" s="512"/>
      <c r="F5771" s="547"/>
      <c r="G5771" s="547">
        <f t="shared" si="182"/>
        <v>0</v>
      </c>
      <c r="H5771" s="547">
        <f t="shared" si="183"/>
        <v>0</v>
      </c>
    </row>
    <row r="5772" spans="1:8" x14ac:dyDescent="0.25">
      <c r="A5772" s="396" t="e">
        <f>"INN."&amp;EIGNIR!$B$3&amp;C5772</f>
        <v>#N/A</v>
      </c>
      <c r="B5772" s="511">
        <f>'Sundurliðun Útlán'!Q103</f>
        <v>0</v>
      </c>
      <c r="C5772" s="503" t="s">
        <v>7616</v>
      </c>
      <c r="D5772" s="512"/>
      <c r="F5772" s="547"/>
      <c r="G5772" s="547">
        <f t="shared" si="182"/>
        <v>0</v>
      </c>
      <c r="H5772" s="547">
        <f t="shared" si="183"/>
        <v>0</v>
      </c>
    </row>
    <row r="5773" spans="1:8" x14ac:dyDescent="0.25">
      <c r="A5773" s="396" t="e">
        <f>"INN."&amp;EIGNIR!$B$3&amp;C5773</f>
        <v>#N/A</v>
      </c>
      <c r="B5773" s="511">
        <f>'Sundurliðun Útlán'!Q136</f>
        <v>0</v>
      </c>
      <c r="C5773" s="503" t="s">
        <v>7617</v>
      </c>
      <c r="D5773" s="512"/>
      <c r="F5773" s="547"/>
      <c r="G5773" s="547">
        <f t="shared" si="182"/>
        <v>0</v>
      </c>
      <c r="H5773" s="547">
        <f t="shared" si="183"/>
        <v>0</v>
      </c>
    </row>
    <row r="5774" spans="1:8" x14ac:dyDescent="0.25">
      <c r="A5774" s="396" t="e">
        <f>"INN."&amp;EIGNIR!$B$3&amp;C5774</f>
        <v>#N/A</v>
      </c>
      <c r="B5774" s="511">
        <f>'Sundurliðun Útlán'!Q137</f>
        <v>0</v>
      </c>
      <c r="C5774" s="503" t="s">
        <v>7618</v>
      </c>
      <c r="D5774" s="512"/>
      <c r="F5774" s="547"/>
      <c r="G5774" s="547">
        <f t="shared" si="182"/>
        <v>0</v>
      </c>
      <c r="H5774" s="547">
        <f t="shared" si="183"/>
        <v>0</v>
      </c>
    </row>
    <row r="5775" spans="1:8" x14ac:dyDescent="0.25">
      <c r="A5775" s="396" t="e">
        <f>"INN."&amp;EIGNIR!$B$3&amp;C5775</f>
        <v>#N/A</v>
      </c>
      <c r="B5775" s="511">
        <f>'Sundurliðun Útlán'!Q151</f>
        <v>0</v>
      </c>
      <c r="C5775" s="503" t="s">
        <v>7619</v>
      </c>
      <c r="D5775" s="512"/>
      <c r="F5775" s="547"/>
      <c r="G5775" s="547">
        <f t="shared" si="182"/>
        <v>0</v>
      </c>
      <c r="H5775" s="547">
        <f t="shared" si="183"/>
        <v>0</v>
      </c>
    </row>
    <row r="5776" spans="1:8" x14ac:dyDescent="0.25">
      <c r="A5776" s="396" t="e">
        <f>"INN."&amp;EIGNIR!$B$3&amp;C5776</f>
        <v>#N/A</v>
      </c>
      <c r="B5776" s="511">
        <f>'Sundurliðun Útlán'!Q152</f>
        <v>0</v>
      </c>
      <c r="C5776" s="503" t="s">
        <v>7620</v>
      </c>
      <c r="D5776" s="512"/>
      <c r="F5776" s="547"/>
      <c r="G5776" s="547">
        <f t="shared" si="182"/>
        <v>0</v>
      </c>
      <c r="H5776" s="547">
        <f t="shared" si="183"/>
        <v>0</v>
      </c>
    </row>
    <row r="5777" spans="1:8" x14ac:dyDescent="0.25">
      <c r="A5777" s="396" t="e">
        <f>"INN."&amp;EIGNIR!$B$3&amp;C5777</f>
        <v>#N/A</v>
      </c>
      <c r="B5777" s="511">
        <f>'Sundurliðun Útlán'!Q153</f>
        <v>0</v>
      </c>
      <c r="C5777" s="503" t="s">
        <v>7621</v>
      </c>
      <c r="D5777" s="512"/>
      <c r="F5777" s="547"/>
      <c r="G5777" s="547">
        <f t="shared" si="182"/>
        <v>0</v>
      </c>
      <c r="H5777" s="547">
        <f t="shared" si="183"/>
        <v>0</v>
      </c>
    </row>
    <row r="5778" spans="1:8" x14ac:dyDescent="0.25">
      <c r="A5778" s="396" t="e">
        <f>"INN."&amp;EIGNIR!$B$3&amp;C5778</f>
        <v>#N/A</v>
      </c>
      <c r="B5778" s="511">
        <f>'Sundurliðun Útlán'!Q154</f>
        <v>0</v>
      </c>
      <c r="C5778" s="503" t="s">
        <v>7622</v>
      </c>
      <c r="D5778" s="512"/>
      <c r="F5778" s="547"/>
      <c r="G5778" s="547">
        <f t="shared" si="182"/>
        <v>0</v>
      </c>
      <c r="H5778" s="547">
        <f t="shared" si="183"/>
        <v>0</v>
      </c>
    </row>
    <row r="5779" spans="1:8" x14ac:dyDescent="0.25">
      <c r="A5779" s="396" t="e">
        <f>"INN."&amp;EIGNIR!$B$3&amp;C5779</f>
        <v>#N/A</v>
      </c>
      <c r="B5779" s="511">
        <f>'Sundurliðun Útlán'!Q155</f>
        <v>0</v>
      </c>
      <c r="C5779" s="503" t="s">
        <v>7623</v>
      </c>
      <c r="D5779" s="512"/>
      <c r="F5779" s="547"/>
      <c r="G5779" s="547">
        <f t="shared" si="182"/>
        <v>0</v>
      </c>
      <c r="H5779" s="547">
        <f t="shared" si="183"/>
        <v>0</v>
      </c>
    </row>
    <row r="5780" spans="1:8" x14ac:dyDescent="0.25">
      <c r="A5780" s="396" t="e">
        <f>"INN."&amp;EIGNIR!$B$3&amp;C5780</f>
        <v>#N/A</v>
      </c>
      <c r="B5780" s="511">
        <f>'Sundurliðun Útlán'!Q156</f>
        <v>0</v>
      </c>
      <c r="C5780" s="503" t="s">
        <v>7624</v>
      </c>
      <c r="D5780" s="512"/>
      <c r="F5780" s="547"/>
      <c r="G5780" s="547">
        <f t="shared" si="182"/>
        <v>0</v>
      </c>
      <c r="H5780" s="547">
        <f t="shared" si="183"/>
        <v>0</v>
      </c>
    </row>
    <row r="5781" spans="1:8" x14ac:dyDescent="0.25">
      <c r="A5781" s="396" t="e">
        <f>"INN."&amp;EIGNIR!$B$3&amp;C5781</f>
        <v>#N/A</v>
      </c>
      <c r="B5781" s="511">
        <f>'Sundurliðun Útlán'!Q157</f>
        <v>0</v>
      </c>
      <c r="C5781" s="503" t="s">
        <v>7625</v>
      </c>
      <c r="D5781" s="512"/>
      <c r="F5781" s="547"/>
      <c r="G5781" s="547">
        <f t="shared" si="182"/>
        <v>0</v>
      </c>
      <c r="H5781" s="547">
        <f t="shared" si="183"/>
        <v>0</v>
      </c>
    </row>
    <row r="5782" spans="1:8" x14ac:dyDescent="0.25">
      <c r="A5782" s="396" t="e">
        <f>"INN."&amp;EIGNIR!$B$3&amp;C5782</f>
        <v>#N/A</v>
      </c>
      <c r="B5782" s="511">
        <f>'Sundurliðun Útlán'!Q158</f>
        <v>0</v>
      </c>
      <c r="C5782" s="503" t="s">
        <v>7626</v>
      </c>
      <c r="D5782" s="512"/>
      <c r="F5782" s="547"/>
      <c r="G5782" s="547">
        <f t="shared" si="182"/>
        <v>0</v>
      </c>
      <c r="H5782" s="547">
        <f t="shared" si="183"/>
        <v>0</v>
      </c>
    </row>
    <row r="5783" spans="1:8" x14ac:dyDescent="0.25">
      <c r="A5783" s="396" t="e">
        <f>"INN."&amp;EIGNIR!$B$3&amp;C5783</f>
        <v>#N/A</v>
      </c>
      <c r="B5783" s="511">
        <f>'Sundurliðun Útlán'!Q159</f>
        <v>0</v>
      </c>
      <c r="C5783" s="503" t="s">
        <v>7627</v>
      </c>
      <c r="D5783" s="512"/>
      <c r="F5783" s="547"/>
      <c r="G5783" s="547">
        <f t="shared" si="182"/>
        <v>0</v>
      </c>
      <c r="H5783" s="547">
        <f t="shared" si="183"/>
        <v>0</v>
      </c>
    </row>
    <row r="5784" spans="1:8" x14ac:dyDescent="0.25">
      <c r="A5784" s="396" t="e">
        <f>"INN."&amp;EIGNIR!$B$3&amp;C5784</f>
        <v>#N/A</v>
      </c>
      <c r="B5784" s="511">
        <f>'Sundurliðun Útlán'!Q160</f>
        <v>0</v>
      </c>
      <c r="C5784" s="503" t="s">
        <v>7628</v>
      </c>
      <c r="D5784" s="512"/>
      <c r="F5784" s="547"/>
      <c r="G5784" s="547">
        <f t="shared" si="182"/>
        <v>0</v>
      </c>
      <c r="H5784" s="547">
        <f t="shared" si="183"/>
        <v>0</v>
      </c>
    </row>
    <row r="5785" spans="1:8" x14ac:dyDescent="0.25">
      <c r="A5785" s="396" t="e">
        <f>"INN."&amp;EIGNIR!$B$3&amp;C5785</f>
        <v>#N/A</v>
      </c>
      <c r="B5785" s="511">
        <f>'Sundurliðun Útlán'!Q161</f>
        <v>0</v>
      </c>
      <c r="C5785" s="503" t="s">
        <v>7629</v>
      </c>
      <c r="D5785" s="512"/>
      <c r="F5785" s="547"/>
      <c r="G5785" s="547">
        <f t="shared" si="182"/>
        <v>0</v>
      </c>
      <c r="H5785" s="547">
        <f t="shared" si="183"/>
        <v>0</v>
      </c>
    </row>
    <row r="5786" spans="1:8" x14ac:dyDescent="0.25">
      <c r="A5786" s="396" t="e">
        <f>"INN."&amp;EIGNIR!$B$3&amp;C5786</f>
        <v>#N/A</v>
      </c>
      <c r="B5786" s="511">
        <f>'Sundurliðun Útlán'!Q162</f>
        <v>0</v>
      </c>
      <c r="C5786" s="503" t="s">
        <v>7630</v>
      </c>
      <c r="D5786" s="512"/>
      <c r="F5786" s="547"/>
      <c r="G5786" s="547">
        <f t="shared" si="182"/>
        <v>0</v>
      </c>
      <c r="H5786" s="547">
        <f t="shared" si="183"/>
        <v>0</v>
      </c>
    </row>
    <row r="5787" spans="1:8" x14ac:dyDescent="0.25">
      <c r="A5787" s="396" t="e">
        <f>"INN."&amp;EIGNIR!$B$3&amp;C5787</f>
        <v>#N/A</v>
      </c>
      <c r="B5787" s="511">
        <f>'Sundurliðun Útlán'!Q163</f>
        <v>0</v>
      </c>
      <c r="C5787" s="503" t="s">
        <v>7631</v>
      </c>
      <c r="D5787" s="512"/>
      <c r="F5787" s="547"/>
      <c r="G5787" s="547">
        <f t="shared" si="182"/>
        <v>0</v>
      </c>
      <c r="H5787" s="547">
        <f t="shared" si="183"/>
        <v>0</v>
      </c>
    </row>
    <row r="5788" spans="1:8" x14ac:dyDescent="0.25">
      <c r="A5788" s="396" t="e">
        <f>"INN."&amp;EIGNIR!$B$3&amp;C5788</f>
        <v>#N/A</v>
      </c>
      <c r="B5788" s="511">
        <f>'Sundurliðun Útlán'!Q164</f>
        <v>0</v>
      </c>
      <c r="C5788" s="503" t="s">
        <v>7632</v>
      </c>
      <c r="D5788" s="512"/>
      <c r="F5788" s="547"/>
      <c r="G5788" s="547">
        <f t="shared" si="182"/>
        <v>0</v>
      </c>
      <c r="H5788" s="547">
        <f t="shared" si="183"/>
        <v>0</v>
      </c>
    </row>
    <row r="5789" spans="1:8" x14ac:dyDescent="0.25">
      <c r="A5789" s="396" t="e">
        <f>"INN."&amp;EIGNIR!$B$3&amp;C5789</f>
        <v>#N/A</v>
      </c>
      <c r="B5789" s="511">
        <f>'Sundurliðun Útlán'!Q165</f>
        <v>0</v>
      </c>
      <c r="C5789" s="503" t="s">
        <v>7633</v>
      </c>
      <c r="D5789" s="512"/>
      <c r="F5789" s="547"/>
      <c r="G5789" s="547">
        <f t="shared" si="182"/>
        <v>0</v>
      </c>
      <c r="H5789" s="547">
        <f t="shared" si="183"/>
        <v>0</v>
      </c>
    </row>
    <row r="5790" spans="1:8" x14ac:dyDescent="0.25">
      <c r="A5790" s="396" t="e">
        <f>"INN."&amp;EIGNIR!$B$3&amp;C5790</f>
        <v>#N/A</v>
      </c>
      <c r="B5790" s="511">
        <f>'Sundurliðun Útlán'!Q166</f>
        <v>0</v>
      </c>
      <c r="C5790" s="503" t="s">
        <v>7634</v>
      </c>
      <c r="D5790" s="512"/>
      <c r="F5790" s="547"/>
      <c r="G5790" s="547">
        <f t="shared" si="182"/>
        <v>0</v>
      </c>
      <c r="H5790" s="547">
        <f t="shared" si="183"/>
        <v>0</v>
      </c>
    </row>
    <row r="5791" spans="1:8" x14ac:dyDescent="0.25">
      <c r="A5791" s="396" t="e">
        <f>"INN."&amp;EIGNIR!$B$3&amp;C5791</f>
        <v>#N/A</v>
      </c>
      <c r="B5791" s="511">
        <f>'Sundurliðun Útlán'!Q167</f>
        <v>0</v>
      </c>
      <c r="C5791" s="503" t="s">
        <v>7635</v>
      </c>
      <c r="D5791" s="512"/>
      <c r="F5791" s="547"/>
      <c r="G5791" s="547">
        <f t="shared" si="182"/>
        <v>0</v>
      </c>
      <c r="H5791" s="547">
        <f t="shared" si="183"/>
        <v>0</v>
      </c>
    </row>
    <row r="5792" spans="1:8" x14ac:dyDescent="0.25">
      <c r="A5792" s="396" t="e">
        <f>"INN."&amp;EIGNIR!$B$3&amp;C5792</f>
        <v>#N/A</v>
      </c>
      <c r="B5792" s="511">
        <f>'Sundurliðun Útlán'!Q168</f>
        <v>0</v>
      </c>
      <c r="C5792" s="503" t="s">
        <v>7636</v>
      </c>
      <c r="D5792" s="512"/>
      <c r="F5792" s="547"/>
      <c r="G5792" s="547">
        <f t="shared" si="182"/>
        <v>0</v>
      </c>
      <c r="H5792" s="547">
        <f t="shared" si="183"/>
        <v>0</v>
      </c>
    </row>
    <row r="5793" spans="1:8" x14ac:dyDescent="0.25">
      <c r="A5793" s="396" t="e">
        <f>"INN."&amp;EIGNIR!$B$3&amp;C5793</f>
        <v>#N/A</v>
      </c>
      <c r="B5793" s="511">
        <f>'Sundurliðun Útlán'!Q169</f>
        <v>0</v>
      </c>
      <c r="C5793" s="503" t="s">
        <v>7637</v>
      </c>
      <c r="D5793" s="512"/>
      <c r="F5793" s="547"/>
      <c r="G5793" s="547">
        <f t="shared" si="182"/>
        <v>0</v>
      </c>
      <c r="H5793" s="547">
        <f t="shared" si="183"/>
        <v>0</v>
      </c>
    </row>
    <row r="5794" spans="1:8" x14ac:dyDescent="0.25">
      <c r="A5794" s="396" t="e">
        <f>"INN."&amp;EIGNIR!$B$3&amp;C5794</f>
        <v>#N/A</v>
      </c>
      <c r="B5794" s="511">
        <f>'Sundurliðun Útlán'!Q183</f>
        <v>0</v>
      </c>
      <c r="C5794" s="503" t="s">
        <v>7638</v>
      </c>
      <c r="D5794" s="512"/>
      <c r="F5794" s="547"/>
      <c r="G5794" s="547">
        <f t="shared" si="182"/>
        <v>0</v>
      </c>
      <c r="H5794" s="547">
        <f t="shared" si="183"/>
        <v>0</v>
      </c>
    </row>
    <row r="5795" spans="1:8" x14ac:dyDescent="0.25">
      <c r="A5795" s="396" t="e">
        <f>"INN."&amp;EIGNIR!$B$3&amp;C5795</f>
        <v>#N/A</v>
      </c>
      <c r="B5795" s="511">
        <f>'Sundurliðun Útlán'!Q184</f>
        <v>0</v>
      </c>
      <c r="C5795" s="503" t="s">
        <v>7639</v>
      </c>
      <c r="D5795" s="512"/>
      <c r="F5795" s="547"/>
      <c r="G5795" s="547">
        <f t="shared" si="182"/>
        <v>0</v>
      </c>
      <c r="H5795" s="547">
        <f t="shared" si="183"/>
        <v>0</v>
      </c>
    </row>
    <row r="5796" spans="1:8" x14ac:dyDescent="0.25">
      <c r="A5796" s="396" t="e">
        <f>"INN."&amp;EIGNIR!$B$3&amp;C5796</f>
        <v>#N/A</v>
      </c>
      <c r="B5796" s="511">
        <f>'Sundurliðun Útlán'!Q185</f>
        <v>0</v>
      </c>
      <c r="C5796" s="503" t="s">
        <v>7640</v>
      </c>
      <c r="D5796" s="512"/>
      <c r="F5796" s="547"/>
      <c r="G5796" s="547">
        <f t="shared" si="182"/>
        <v>0</v>
      </c>
      <c r="H5796" s="547">
        <f t="shared" si="183"/>
        <v>0</v>
      </c>
    </row>
    <row r="5797" spans="1:8" x14ac:dyDescent="0.25">
      <c r="A5797" s="396" t="e">
        <f>"INN."&amp;EIGNIR!$B$3&amp;C5797</f>
        <v>#N/A</v>
      </c>
      <c r="B5797" s="511">
        <f>'Sundurliðun Útlán'!Q186</f>
        <v>0</v>
      </c>
      <c r="C5797" s="503" t="s">
        <v>7641</v>
      </c>
      <c r="D5797" s="512"/>
      <c r="F5797" s="547"/>
      <c r="G5797" s="547">
        <f t="shared" si="182"/>
        <v>0</v>
      </c>
      <c r="H5797" s="547">
        <f t="shared" si="183"/>
        <v>0</v>
      </c>
    </row>
    <row r="5798" spans="1:8" x14ac:dyDescent="0.25">
      <c r="A5798" s="396" t="e">
        <f>"INN."&amp;EIGNIR!$B$3&amp;C5798</f>
        <v>#N/A</v>
      </c>
      <c r="B5798" s="511">
        <f>'Sundurliðun Útlán'!Q187</f>
        <v>0</v>
      </c>
      <c r="C5798" s="503" t="s">
        <v>7642</v>
      </c>
      <c r="D5798" s="512"/>
      <c r="F5798" s="547"/>
      <c r="G5798" s="547">
        <f t="shared" si="182"/>
        <v>0</v>
      </c>
      <c r="H5798" s="547">
        <f t="shared" si="183"/>
        <v>0</v>
      </c>
    </row>
    <row r="5799" spans="1:8" x14ac:dyDescent="0.25">
      <c r="A5799" s="396" t="e">
        <f>"INN."&amp;EIGNIR!$B$3&amp;C5799</f>
        <v>#N/A</v>
      </c>
      <c r="B5799" s="511">
        <f>'Sundurliðun Útlán'!Q188</f>
        <v>0</v>
      </c>
      <c r="C5799" s="503" t="s">
        <v>7643</v>
      </c>
      <c r="D5799" s="512"/>
      <c r="F5799" s="547"/>
      <c r="G5799" s="547">
        <f t="shared" si="182"/>
        <v>0</v>
      </c>
      <c r="H5799" s="547">
        <f t="shared" si="183"/>
        <v>0</v>
      </c>
    </row>
    <row r="5800" spans="1:8" x14ac:dyDescent="0.25">
      <c r="A5800" s="396" t="e">
        <f>"INN."&amp;EIGNIR!$B$3&amp;C5800</f>
        <v>#N/A</v>
      </c>
      <c r="B5800" s="511">
        <f>'Sundurliðun Útlán'!Q189</f>
        <v>0</v>
      </c>
      <c r="C5800" s="503" t="s">
        <v>7644</v>
      </c>
      <c r="D5800" s="512"/>
      <c r="F5800" s="547"/>
      <c r="G5800" s="547">
        <f t="shared" si="182"/>
        <v>0</v>
      </c>
      <c r="H5800" s="547">
        <f t="shared" si="183"/>
        <v>0</v>
      </c>
    </row>
    <row r="5801" spans="1:8" x14ac:dyDescent="0.25">
      <c r="A5801" s="396" t="e">
        <f>"INN."&amp;EIGNIR!$B$3&amp;C5801</f>
        <v>#N/A</v>
      </c>
      <c r="B5801" s="511">
        <f>'Sundurliðun Útlán'!Q190</f>
        <v>0</v>
      </c>
      <c r="C5801" s="503" t="s">
        <v>7645</v>
      </c>
      <c r="D5801" s="512"/>
      <c r="F5801" s="547"/>
      <c r="G5801" s="547">
        <f t="shared" si="182"/>
        <v>0</v>
      </c>
      <c r="H5801" s="547">
        <f t="shared" si="183"/>
        <v>0</v>
      </c>
    </row>
    <row r="5802" spans="1:8" x14ac:dyDescent="0.25">
      <c r="A5802" s="396" t="e">
        <f>"INN."&amp;EIGNIR!$B$3&amp;C5802</f>
        <v>#N/A</v>
      </c>
      <c r="B5802" s="511">
        <f>'Sundurliðun Útlán'!Q191</f>
        <v>0</v>
      </c>
      <c r="C5802" s="503" t="s">
        <v>7646</v>
      </c>
      <c r="D5802" s="512"/>
      <c r="F5802" s="547"/>
      <c r="G5802" s="547">
        <f t="shared" si="182"/>
        <v>0</v>
      </c>
      <c r="H5802" s="547">
        <f t="shared" si="183"/>
        <v>0</v>
      </c>
    </row>
    <row r="5803" spans="1:8" x14ac:dyDescent="0.25">
      <c r="A5803" s="396" t="e">
        <f>"INN."&amp;EIGNIR!$B$3&amp;C5803</f>
        <v>#N/A</v>
      </c>
      <c r="B5803" s="511">
        <f>'Sundurliðun Útlán'!Q192</f>
        <v>0</v>
      </c>
      <c r="C5803" s="503" t="s">
        <v>7647</v>
      </c>
      <c r="D5803" s="512"/>
      <c r="F5803" s="547"/>
      <c r="G5803" s="547">
        <f t="shared" si="182"/>
        <v>0</v>
      </c>
      <c r="H5803" s="547">
        <f t="shared" si="183"/>
        <v>0</v>
      </c>
    </row>
    <row r="5804" spans="1:8" x14ac:dyDescent="0.25">
      <c r="A5804" s="396" t="e">
        <f>"INN."&amp;EIGNIR!$B$3&amp;C5804</f>
        <v>#N/A</v>
      </c>
      <c r="B5804" s="511">
        <f>'Sundurliðun Útlán'!Q193</f>
        <v>0</v>
      </c>
      <c r="C5804" s="503" t="s">
        <v>7648</v>
      </c>
      <c r="D5804" s="512"/>
      <c r="F5804" s="547"/>
      <c r="G5804" s="547">
        <f t="shared" si="182"/>
        <v>0</v>
      </c>
      <c r="H5804" s="547">
        <f t="shared" si="183"/>
        <v>0</v>
      </c>
    </row>
    <row r="5805" spans="1:8" x14ac:dyDescent="0.25">
      <c r="A5805" s="396" t="e">
        <f>"INN."&amp;EIGNIR!$B$3&amp;C5805</f>
        <v>#N/A</v>
      </c>
      <c r="B5805" s="511">
        <f>'Sundurliðun Útlán'!Q194</f>
        <v>0</v>
      </c>
      <c r="C5805" s="503" t="s">
        <v>7649</v>
      </c>
      <c r="D5805" s="512"/>
      <c r="F5805" s="547"/>
      <c r="G5805" s="547">
        <f t="shared" si="182"/>
        <v>0</v>
      </c>
      <c r="H5805" s="547">
        <f t="shared" si="183"/>
        <v>0</v>
      </c>
    </row>
    <row r="5806" spans="1:8" x14ac:dyDescent="0.25">
      <c r="A5806" s="396" t="e">
        <f>"INN."&amp;EIGNIR!$B$3&amp;C5806</f>
        <v>#N/A</v>
      </c>
      <c r="B5806" s="511">
        <f>'Sundurliðun Útlán'!Q195</f>
        <v>0</v>
      </c>
      <c r="C5806" s="503" t="s">
        <v>7650</v>
      </c>
      <c r="D5806" s="512"/>
      <c r="F5806" s="547"/>
      <c r="G5806" s="547">
        <f t="shared" si="182"/>
        <v>0</v>
      </c>
      <c r="H5806" s="547">
        <f t="shared" si="183"/>
        <v>0</v>
      </c>
    </row>
    <row r="5807" spans="1:8" x14ac:dyDescent="0.25">
      <c r="A5807" s="396" t="e">
        <f>"INN."&amp;EIGNIR!$B$3&amp;C5807</f>
        <v>#N/A</v>
      </c>
      <c r="B5807" s="511">
        <f>'Sundurliðun Útlán'!Q196</f>
        <v>0</v>
      </c>
      <c r="C5807" s="503" t="s">
        <v>7651</v>
      </c>
      <c r="D5807" s="512"/>
      <c r="F5807" s="547"/>
      <c r="G5807" s="547">
        <f t="shared" si="182"/>
        <v>0</v>
      </c>
      <c r="H5807" s="547">
        <f t="shared" si="183"/>
        <v>0</v>
      </c>
    </row>
    <row r="5808" spans="1:8" x14ac:dyDescent="0.25">
      <c r="A5808" s="396" t="e">
        <f>"INN."&amp;EIGNIR!$B$3&amp;C5808</f>
        <v>#N/A</v>
      </c>
      <c r="B5808" s="511">
        <f>'Sundurliðun Útlán'!Q197</f>
        <v>0</v>
      </c>
      <c r="C5808" s="503" t="s">
        <v>7652</v>
      </c>
      <c r="D5808" s="512"/>
      <c r="F5808" s="547"/>
      <c r="G5808" s="547">
        <f t="shared" si="182"/>
        <v>0</v>
      </c>
      <c r="H5808" s="547">
        <f t="shared" si="183"/>
        <v>0</v>
      </c>
    </row>
    <row r="5809" spans="1:8" x14ac:dyDescent="0.25">
      <c r="A5809" s="396" t="e">
        <f>"INN."&amp;EIGNIR!$B$3&amp;C5809</f>
        <v>#N/A</v>
      </c>
      <c r="B5809" s="511">
        <f>'Sundurliðun Útlán'!Q198</f>
        <v>0</v>
      </c>
      <c r="C5809" s="503" t="s">
        <v>7653</v>
      </c>
      <c r="D5809" s="512"/>
      <c r="F5809" s="547"/>
      <c r="G5809" s="547">
        <f t="shared" si="182"/>
        <v>0</v>
      </c>
      <c r="H5809" s="547">
        <f t="shared" si="183"/>
        <v>0</v>
      </c>
    </row>
    <row r="5810" spans="1:8" x14ac:dyDescent="0.25">
      <c r="A5810" s="396" t="e">
        <f>"INN."&amp;EIGNIR!$B$3&amp;C5810</f>
        <v>#N/A</v>
      </c>
      <c r="B5810" s="511">
        <f>'Sundurliðun Útlán'!Q199</f>
        <v>0</v>
      </c>
      <c r="C5810" s="503" t="s">
        <v>7654</v>
      </c>
      <c r="D5810" s="512"/>
      <c r="F5810" s="547"/>
      <c r="G5810" s="547">
        <f t="shared" si="182"/>
        <v>0</v>
      </c>
      <c r="H5810" s="547">
        <f t="shared" si="183"/>
        <v>0</v>
      </c>
    </row>
    <row r="5811" spans="1:8" x14ac:dyDescent="0.25">
      <c r="A5811" s="396" t="e">
        <f>"INN."&amp;EIGNIR!$B$3&amp;C5811</f>
        <v>#N/A</v>
      </c>
      <c r="B5811" s="511">
        <f>'Sundurliðun Útlán'!Q200</f>
        <v>0</v>
      </c>
      <c r="C5811" s="503" t="s">
        <v>7655</v>
      </c>
      <c r="D5811" s="512"/>
      <c r="F5811" s="547"/>
      <c r="G5811" s="547">
        <f t="shared" si="182"/>
        <v>0</v>
      </c>
      <c r="H5811" s="547">
        <f t="shared" si="183"/>
        <v>0</v>
      </c>
    </row>
    <row r="5812" spans="1:8" x14ac:dyDescent="0.25">
      <c r="A5812" s="396" t="e">
        <f>"INN."&amp;EIGNIR!$B$3&amp;C5812</f>
        <v>#N/A</v>
      </c>
      <c r="B5812" s="511">
        <f>'Sundurliðun Útlán'!Q202</f>
        <v>0</v>
      </c>
      <c r="C5812" s="503" t="s">
        <v>7656</v>
      </c>
      <c r="D5812" s="512"/>
      <c r="F5812" s="547"/>
      <c r="G5812" s="547">
        <f t="shared" si="182"/>
        <v>0</v>
      </c>
      <c r="H5812" s="547">
        <f t="shared" si="183"/>
        <v>0</v>
      </c>
    </row>
    <row r="5813" spans="1:8" x14ac:dyDescent="0.25">
      <c r="A5813" s="396" t="e">
        <f>"INN."&amp;EIGNIR!$B$3&amp;C5813</f>
        <v>#N/A</v>
      </c>
      <c r="B5813" s="511">
        <f>'Sundurliðun Útlán'!Q205</f>
        <v>0</v>
      </c>
      <c r="C5813" s="503" t="s">
        <v>7657</v>
      </c>
      <c r="D5813" s="512"/>
      <c r="F5813" s="547"/>
      <c r="G5813" s="547">
        <f t="shared" si="182"/>
        <v>0</v>
      </c>
      <c r="H5813" s="547">
        <f t="shared" si="183"/>
        <v>0</v>
      </c>
    </row>
    <row r="5814" spans="1:8" x14ac:dyDescent="0.25">
      <c r="A5814" s="396" t="e">
        <f>"INN."&amp;EIGNIR!$B$3&amp;C5814</f>
        <v>#N/A</v>
      </c>
      <c r="B5814" s="511">
        <f>'Sundurliðun Útlán'!Q207</f>
        <v>0</v>
      </c>
      <c r="C5814" s="503" t="s">
        <v>7658</v>
      </c>
      <c r="D5814" s="512"/>
      <c r="F5814" s="547"/>
      <c r="G5814" s="547">
        <f t="shared" si="182"/>
        <v>0</v>
      </c>
      <c r="H5814" s="547">
        <f t="shared" si="183"/>
        <v>0</v>
      </c>
    </row>
    <row r="5815" spans="1:8" x14ac:dyDescent="0.25">
      <c r="A5815" s="396" t="e">
        <f>"INN."&amp;EIGNIR!$B$3&amp;C5815</f>
        <v>#N/A</v>
      </c>
      <c r="B5815" s="511">
        <f>'Sundurliðun Útlán'!Q208</f>
        <v>0</v>
      </c>
      <c r="C5815" s="503" t="s">
        <v>7659</v>
      </c>
      <c r="D5815" s="512"/>
      <c r="F5815" s="547"/>
      <c r="G5815" s="547">
        <f t="shared" ref="G5815:G5877" si="184">+F5815-B5815</f>
        <v>0</v>
      </c>
      <c r="H5815" s="547">
        <f t="shared" si="183"/>
        <v>0</v>
      </c>
    </row>
    <row r="5816" spans="1:8" x14ac:dyDescent="0.25">
      <c r="A5816" s="396" t="e">
        <f>"INN."&amp;EIGNIR!$B$3&amp;C5816</f>
        <v>#N/A</v>
      </c>
      <c r="B5816" s="511">
        <f>'Sundurliðun Útlán'!Q210</f>
        <v>0</v>
      </c>
      <c r="C5816" s="503" t="s">
        <v>7660</v>
      </c>
      <c r="D5816" s="512"/>
      <c r="F5816" s="547"/>
      <c r="G5816" s="547">
        <f t="shared" si="184"/>
        <v>0</v>
      </c>
      <c r="H5816" s="547">
        <f t="shared" ref="H5816:H5878" si="185">+ABS(G5816)</f>
        <v>0</v>
      </c>
    </row>
    <row r="5817" spans="1:8" x14ac:dyDescent="0.25">
      <c r="A5817" s="396" t="e">
        <f>"INN."&amp;EIGNIR!$B$3&amp;C5817</f>
        <v>#N/A</v>
      </c>
      <c r="B5817" s="511">
        <f>'Sundurliðun Útlán'!Q213</f>
        <v>0</v>
      </c>
      <c r="C5817" s="503" t="s">
        <v>7661</v>
      </c>
      <c r="D5817" s="512"/>
      <c r="F5817" s="547"/>
      <c r="G5817" s="547">
        <f t="shared" si="184"/>
        <v>0</v>
      </c>
      <c r="H5817" s="547">
        <f t="shared" si="185"/>
        <v>0</v>
      </c>
    </row>
    <row r="5818" spans="1:8" x14ac:dyDescent="0.25">
      <c r="A5818" s="396" t="e">
        <f>"INN."&amp;EIGNIR!$B$3&amp;C5818</f>
        <v>#N/A</v>
      </c>
      <c r="B5818" s="511">
        <f>'Sundurliðun Útlán'!Q215</f>
        <v>0</v>
      </c>
      <c r="C5818" s="503" t="s">
        <v>7662</v>
      </c>
      <c r="D5818" s="512"/>
      <c r="F5818" s="547"/>
      <c r="G5818" s="547">
        <f t="shared" si="184"/>
        <v>0</v>
      </c>
      <c r="H5818" s="547">
        <f t="shared" si="185"/>
        <v>0</v>
      </c>
    </row>
    <row r="5819" spans="1:8" x14ac:dyDescent="0.25">
      <c r="A5819" s="396" t="e">
        <f>"INN."&amp;EIGNIR!$B$3&amp;C5819</f>
        <v>#N/A</v>
      </c>
      <c r="B5819" s="511">
        <f>'Sundurliðun Útlán'!Q216</f>
        <v>0</v>
      </c>
      <c r="C5819" s="503" t="s">
        <v>7663</v>
      </c>
      <c r="D5819" s="512"/>
      <c r="F5819" s="547"/>
      <c r="G5819" s="547">
        <f t="shared" si="184"/>
        <v>0</v>
      </c>
      <c r="H5819" s="547">
        <f t="shared" si="185"/>
        <v>0</v>
      </c>
    </row>
    <row r="5820" spans="1:8" x14ac:dyDescent="0.25">
      <c r="A5820" s="396" t="e">
        <f>"INN."&amp;EIGNIR!$B$3&amp;C5820</f>
        <v>#N/A</v>
      </c>
      <c r="B5820" s="511">
        <f>'Sundurliðun Útlán'!Q218</f>
        <v>0</v>
      </c>
      <c r="C5820" s="503" t="s">
        <v>7664</v>
      </c>
      <c r="D5820" s="512"/>
      <c r="F5820" s="547"/>
      <c r="G5820" s="547">
        <f t="shared" si="184"/>
        <v>0</v>
      </c>
      <c r="H5820" s="547">
        <f t="shared" si="185"/>
        <v>0</v>
      </c>
    </row>
    <row r="5821" spans="1:8" x14ac:dyDescent="0.25">
      <c r="A5821" s="396" t="e">
        <f>"INN."&amp;EIGNIR!$B$3&amp;C5821</f>
        <v>#N/A</v>
      </c>
      <c r="B5821" s="511">
        <f>'Sundurliðun Útlán'!Q221</f>
        <v>0</v>
      </c>
      <c r="C5821" s="503" t="s">
        <v>7665</v>
      </c>
      <c r="D5821" s="512"/>
      <c r="F5821" s="547"/>
      <c r="G5821" s="547">
        <f t="shared" si="184"/>
        <v>0</v>
      </c>
      <c r="H5821" s="547">
        <f t="shared" si="185"/>
        <v>0</v>
      </c>
    </row>
    <row r="5822" spans="1:8" x14ac:dyDescent="0.25">
      <c r="A5822" s="396" t="e">
        <f>"INN."&amp;EIGNIR!$B$3&amp;C5822</f>
        <v>#N/A</v>
      </c>
      <c r="B5822" s="511">
        <f>'Sundurliðun Útlán'!Q223</f>
        <v>0</v>
      </c>
      <c r="C5822" s="503" t="s">
        <v>7666</v>
      </c>
      <c r="D5822" s="512"/>
      <c r="F5822" s="547"/>
      <c r="G5822" s="547">
        <f t="shared" si="184"/>
        <v>0</v>
      </c>
      <c r="H5822" s="547">
        <f t="shared" si="185"/>
        <v>0</v>
      </c>
    </row>
    <row r="5823" spans="1:8" x14ac:dyDescent="0.25">
      <c r="A5823" s="396" t="e">
        <f>"INN."&amp;EIGNIR!$B$3&amp;C5823</f>
        <v>#N/A</v>
      </c>
      <c r="B5823" s="511">
        <f>'Sundurliðun Útlán'!Q224</f>
        <v>0</v>
      </c>
      <c r="C5823" s="503" t="s">
        <v>7667</v>
      </c>
      <c r="D5823" s="512" t="s">
        <v>11813</v>
      </c>
      <c r="F5823" s="547"/>
      <c r="G5823" s="547">
        <f t="shared" si="184"/>
        <v>0</v>
      </c>
      <c r="H5823" s="547">
        <f t="shared" si="185"/>
        <v>0</v>
      </c>
    </row>
    <row r="5824" spans="1:8" x14ac:dyDescent="0.25">
      <c r="A5824" s="396" t="e">
        <f>"INN."&amp;EIGNIR!$B$3&amp;C5824</f>
        <v>#N/A</v>
      </c>
      <c r="B5824" s="511">
        <f>'Sundurliðun Útlán'!Q226</f>
        <v>0</v>
      </c>
      <c r="C5824" s="503" t="s">
        <v>7668</v>
      </c>
      <c r="D5824" s="512"/>
      <c r="F5824" s="547"/>
      <c r="G5824" s="547">
        <f t="shared" si="184"/>
        <v>0</v>
      </c>
      <c r="H5824" s="547">
        <f t="shared" si="185"/>
        <v>0</v>
      </c>
    </row>
    <row r="5825" spans="1:8" x14ac:dyDescent="0.25">
      <c r="A5825" s="396" t="e">
        <f>"INN."&amp;EIGNIR!$B$3&amp;C5825</f>
        <v>#N/A</v>
      </c>
      <c r="B5825" s="511">
        <f>'Sundurliðun Útlán'!Q228</f>
        <v>0</v>
      </c>
      <c r="C5825" s="503" t="s">
        <v>11843</v>
      </c>
      <c r="D5825" s="512"/>
      <c r="F5825" s="547"/>
      <c r="G5825" s="547">
        <f t="shared" si="184"/>
        <v>0</v>
      </c>
      <c r="H5825" s="547">
        <f t="shared" si="185"/>
        <v>0</v>
      </c>
    </row>
    <row r="5826" spans="1:8" x14ac:dyDescent="0.25">
      <c r="A5826" s="396" t="e">
        <f>"INN."&amp;EIGNIR!$B$3&amp;C5826</f>
        <v>#N/A</v>
      </c>
      <c r="B5826" s="511">
        <f>'Sundurliðun Útlán'!Q229</f>
        <v>0</v>
      </c>
      <c r="C5826" s="503" t="s">
        <v>7669</v>
      </c>
      <c r="D5826" s="512"/>
      <c r="F5826" s="547"/>
      <c r="G5826" s="547">
        <f t="shared" si="184"/>
        <v>0</v>
      </c>
      <c r="H5826" s="547">
        <f t="shared" si="185"/>
        <v>0</v>
      </c>
    </row>
    <row r="5827" spans="1:8" x14ac:dyDescent="0.25">
      <c r="A5827" s="396" t="e">
        <f>"INN."&amp;EIGNIR!$B$3&amp;C5827</f>
        <v>#N/A</v>
      </c>
      <c r="B5827" s="511">
        <f>'Sundurliðun Útlán'!Q230</f>
        <v>0</v>
      </c>
      <c r="C5827" s="503" t="s">
        <v>11844</v>
      </c>
      <c r="D5827" s="512"/>
      <c r="F5827" s="547"/>
      <c r="G5827" s="547">
        <f t="shared" si="184"/>
        <v>0</v>
      </c>
      <c r="H5827" s="547">
        <f t="shared" si="185"/>
        <v>0</v>
      </c>
    </row>
    <row r="5828" spans="1:8" x14ac:dyDescent="0.25">
      <c r="A5828" s="396" t="e">
        <f>"INN."&amp;EIGNIR!$B$3&amp;C5828</f>
        <v>#N/A</v>
      </c>
      <c r="B5828" s="511">
        <f>'Sundurliðun Útlán'!Q231</f>
        <v>0</v>
      </c>
      <c r="C5828" s="503" t="s">
        <v>7670</v>
      </c>
      <c r="D5828" s="512"/>
      <c r="F5828" s="547"/>
      <c r="G5828" s="547">
        <f t="shared" si="184"/>
        <v>0</v>
      </c>
      <c r="H5828" s="547">
        <f t="shared" si="185"/>
        <v>0</v>
      </c>
    </row>
    <row r="5829" spans="1:8" x14ac:dyDescent="0.25">
      <c r="A5829" s="396" t="e">
        <f>"INN."&amp;EIGNIR!$B$3&amp;C5829</f>
        <v>#N/A</v>
      </c>
      <c r="B5829" s="511">
        <f>'Sundurliðun Útlán'!Q232</f>
        <v>0</v>
      </c>
      <c r="C5829" s="503" t="s">
        <v>7671</v>
      </c>
      <c r="D5829" s="512"/>
      <c r="F5829" s="547"/>
      <c r="G5829" s="547">
        <f t="shared" si="184"/>
        <v>0</v>
      </c>
      <c r="H5829" s="547">
        <f t="shared" si="185"/>
        <v>0</v>
      </c>
    </row>
    <row r="5830" spans="1:8" x14ac:dyDescent="0.25">
      <c r="A5830" s="396" t="e">
        <f>"INN."&amp;EIGNIR!$B$3&amp;C5830</f>
        <v>#N/A</v>
      </c>
      <c r="B5830" s="511">
        <f>'Sundurliðun Útlán'!Q233</f>
        <v>0</v>
      </c>
      <c r="C5830" s="503" t="s">
        <v>7672</v>
      </c>
      <c r="D5830" s="512"/>
      <c r="F5830" s="547"/>
      <c r="G5830" s="547">
        <f t="shared" si="184"/>
        <v>0</v>
      </c>
      <c r="H5830" s="547">
        <f t="shared" si="185"/>
        <v>0</v>
      </c>
    </row>
    <row r="5831" spans="1:8" x14ac:dyDescent="0.25">
      <c r="A5831" s="396" t="e">
        <f>"INN."&amp;EIGNIR!$B$3&amp;C5831</f>
        <v>#N/A</v>
      </c>
      <c r="B5831" s="511">
        <f>'Sundurliðun Útlán'!Q234</f>
        <v>0</v>
      </c>
      <c r="C5831" s="503" t="s">
        <v>7673</v>
      </c>
      <c r="D5831" s="512"/>
      <c r="F5831" s="547"/>
      <c r="G5831" s="547">
        <f t="shared" si="184"/>
        <v>0</v>
      </c>
      <c r="H5831" s="547">
        <f t="shared" si="185"/>
        <v>0</v>
      </c>
    </row>
    <row r="5832" spans="1:8" x14ac:dyDescent="0.25">
      <c r="A5832" s="396" t="e">
        <f>"INN."&amp;EIGNIR!$B$3&amp;C5832</f>
        <v>#N/A</v>
      </c>
      <c r="B5832" s="511">
        <f>'Sundurliðun Útlán'!Q235</f>
        <v>0</v>
      </c>
      <c r="C5832" s="503" t="s">
        <v>7674</v>
      </c>
      <c r="D5832" s="512"/>
      <c r="F5832" s="547"/>
      <c r="G5832" s="547">
        <f t="shared" si="184"/>
        <v>0</v>
      </c>
      <c r="H5832" s="547">
        <f t="shared" si="185"/>
        <v>0</v>
      </c>
    </row>
    <row r="5833" spans="1:8" x14ac:dyDescent="0.25">
      <c r="A5833" s="396" t="e">
        <f>"INN."&amp;EIGNIR!$B$3&amp;C5833</f>
        <v>#N/A</v>
      </c>
      <c r="B5833" s="511">
        <f>'Sundurliðun Útlán'!Q236</f>
        <v>0</v>
      </c>
      <c r="C5833" s="503" t="s">
        <v>7675</v>
      </c>
      <c r="D5833" s="512"/>
      <c r="F5833" s="547"/>
      <c r="G5833" s="547">
        <f t="shared" si="184"/>
        <v>0</v>
      </c>
      <c r="H5833" s="547">
        <f t="shared" si="185"/>
        <v>0</v>
      </c>
    </row>
    <row r="5834" spans="1:8" x14ac:dyDescent="0.25">
      <c r="A5834" s="396" t="e">
        <f>"INN."&amp;EIGNIR!$B$3&amp;C5834</f>
        <v>#N/A</v>
      </c>
      <c r="B5834" s="511">
        <f>'Sundurliðun Útlán'!Q237</f>
        <v>0</v>
      </c>
      <c r="C5834" s="503" t="s">
        <v>7676</v>
      </c>
      <c r="D5834" s="512"/>
      <c r="F5834" s="547"/>
      <c r="G5834" s="547">
        <f t="shared" si="184"/>
        <v>0</v>
      </c>
      <c r="H5834" s="547">
        <f t="shared" si="185"/>
        <v>0</v>
      </c>
    </row>
    <row r="5835" spans="1:8" x14ac:dyDescent="0.25">
      <c r="A5835" s="396" t="e">
        <f>"INN."&amp;EIGNIR!$B$3&amp;C5835</f>
        <v>#N/A</v>
      </c>
      <c r="B5835" s="511">
        <f>'Sundurliðun Útlán'!Q238</f>
        <v>0</v>
      </c>
      <c r="C5835" s="503" t="s">
        <v>7677</v>
      </c>
      <c r="D5835" s="512"/>
      <c r="F5835" s="547"/>
      <c r="G5835" s="547">
        <f t="shared" si="184"/>
        <v>0</v>
      </c>
      <c r="H5835" s="547">
        <f t="shared" si="185"/>
        <v>0</v>
      </c>
    </row>
    <row r="5836" spans="1:8" x14ac:dyDescent="0.25">
      <c r="A5836" s="396" t="e">
        <f>"INN."&amp;EIGNIR!$B$3&amp;C5836</f>
        <v>#N/A</v>
      </c>
      <c r="B5836" s="511">
        <f>'Sundurliðun Útlán'!Q239</f>
        <v>0</v>
      </c>
      <c r="C5836" s="503" t="s">
        <v>7678</v>
      </c>
      <c r="D5836" s="512"/>
      <c r="F5836" s="547"/>
      <c r="G5836" s="547">
        <f t="shared" si="184"/>
        <v>0</v>
      </c>
      <c r="H5836" s="547">
        <f t="shared" si="185"/>
        <v>0</v>
      </c>
    </row>
    <row r="5837" spans="1:8" x14ac:dyDescent="0.25">
      <c r="A5837" s="396" t="e">
        <f>"INN."&amp;EIGNIR!$B$3&amp;C5837</f>
        <v>#N/A</v>
      </c>
      <c r="B5837" s="511">
        <f>'Sundurliðun Útlán'!Q240</f>
        <v>0</v>
      </c>
      <c r="C5837" s="503" t="s">
        <v>7679</v>
      </c>
      <c r="D5837" s="512"/>
      <c r="F5837" s="547"/>
      <c r="G5837" s="547">
        <f t="shared" si="184"/>
        <v>0</v>
      </c>
      <c r="H5837" s="547">
        <f t="shared" si="185"/>
        <v>0</v>
      </c>
    </row>
    <row r="5838" spans="1:8" x14ac:dyDescent="0.25">
      <c r="A5838" s="396" t="e">
        <f>"INN."&amp;EIGNIR!$B$3&amp;C5838</f>
        <v>#N/A</v>
      </c>
      <c r="B5838" s="511">
        <f>'Sundurliðun Útlán'!Q241</f>
        <v>0</v>
      </c>
      <c r="C5838" s="503" t="s">
        <v>7680</v>
      </c>
      <c r="D5838" s="512"/>
      <c r="F5838" s="547"/>
      <c r="G5838" s="547">
        <f t="shared" si="184"/>
        <v>0</v>
      </c>
      <c r="H5838" s="547">
        <f t="shared" si="185"/>
        <v>0</v>
      </c>
    </row>
    <row r="5839" spans="1:8" x14ac:dyDescent="0.25">
      <c r="A5839" s="396" t="e">
        <f>"INN."&amp;EIGNIR!$B$3&amp;C5839</f>
        <v>#N/A</v>
      </c>
      <c r="B5839" s="511">
        <f>'Sundurliðun Útlán'!Q242</f>
        <v>0</v>
      </c>
      <c r="C5839" s="503" t="s">
        <v>7681</v>
      </c>
      <c r="D5839" s="512"/>
      <c r="F5839" s="547"/>
      <c r="G5839" s="547">
        <f t="shared" si="184"/>
        <v>0</v>
      </c>
      <c r="H5839" s="547">
        <f t="shared" si="185"/>
        <v>0</v>
      </c>
    </row>
    <row r="5840" spans="1:8" x14ac:dyDescent="0.25">
      <c r="A5840" s="396" t="e">
        <f>"INN."&amp;EIGNIR!$B$3&amp;C5840</f>
        <v>#N/A</v>
      </c>
      <c r="B5840" s="511">
        <f>'Sundurliðun Útlán'!Q243</f>
        <v>0</v>
      </c>
      <c r="C5840" s="503" t="s">
        <v>7682</v>
      </c>
      <c r="D5840" s="512"/>
      <c r="F5840" s="547"/>
      <c r="G5840" s="547">
        <f t="shared" si="184"/>
        <v>0</v>
      </c>
      <c r="H5840" s="547">
        <f t="shared" si="185"/>
        <v>0</v>
      </c>
    </row>
    <row r="5841" spans="1:8" x14ac:dyDescent="0.25">
      <c r="A5841" s="396" t="e">
        <f>"INN."&amp;EIGNIR!$B$3&amp;C5841</f>
        <v>#N/A</v>
      </c>
      <c r="B5841" s="511">
        <f>'Sundurliðun Útlán'!Q244</f>
        <v>0</v>
      </c>
      <c r="C5841" s="503" t="s">
        <v>7683</v>
      </c>
      <c r="D5841" s="512"/>
      <c r="F5841" s="547"/>
      <c r="G5841" s="547">
        <f t="shared" si="184"/>
        <v>0</v>
      </c>
      <c r="H5841" s="547">
        <f t="shared" si="185"/>
        <v>0</v>
      </c>
    </row>
    <row r="5842" spans="1:8" x14ac:dyDescent="0.25">
      <c r="A5842" s="396" t="e">
        <f>"INN."&amp;EIGNIR!$B$3&amp;C5842</f>
        <v>#N/A</v>
      </c>
      <c r="B5842" s="511">
        <f>'Sundurliðun Útlán'!Q245</f>
        <v>0</v>
      </c>
      <c r="C5842" s="503" t="s">
        <v>7684</v>
      </c>
      <c r="D5842" s="512"/>
      <c r="F5842" s="547"/>
      <c r="G5842" s="547">
        <f t="shared" si="184"/>
        <v>0</v>
      </c>
      <c r="H5842" s="547">
        <f t="shared" si="185"/>
        <v>0</v>
      </c>
    </row>
    <row r="5843" spans="1:8" x14ac:dyDescent="0.25">
      <c r="A5843" s="396" t="e">
        <f>"INN."&amp;EIGNIR!$B$3&amp;C5843</f>
        <v>#N/A</v>
      </c>
      <c r="B5843" s="511">
        <f>'Sundurliðun Útlán'!Q246</f>
        <v>0</v>
      </c>
      <c r="C5843" s="503" t="s">
        <v>7685</v>
      </c>
      <c r="D5843" s="512"/>
      <c r="F5843" s="547"/>
      <c r="G5843" s="547">
        <f t="shared" si="184"/>
        <v>0</v>
      </c>
      <c r="H5843" s="547">
        <f t="shared" si="185"/>
        <v>0</v>
      </c>
    </row>
    <row r="5844" spans="1:8" x14ac:dyDescent="0.25">
      <c r="A5844" s="396" t="e">
        <f>"INN."&amp;EIGNIR!$B$3&amp;C5844</f>
        <v>#N/A</v>
      </c>
      <c r="B5844" s="511">
        <f>'Sundurliðun Útlán'!Q247</f>
        <v>0</v>
      </c>
      <c r="C5844" s="503" t="s">
        <v>7686</v>
      </c>
      <c r="D5844" s="512"/>
      <c r="F5844" s="547"/>
      <c r="G5844" s="547">
        <f t="shared" si="184"/>
        <v>0</v>
      </c>
      <c r="H5844" s="547">
        <f t="shared" si="185"/>
        <v>0</v>
      </c>
    </row>
    <row r="5845" spans="1:8" x14ac:dyDescent="0.25">
      <c r="A5845" s="396" t="e">
        <f>"INN."&amp;EIGNIR!$B$3&amp;C5845</f>
        <v>#N/A</v>
      </c>
      <c r="B5845" s="511">
        <f>'Sundurliðun Útlán'!Q248</f>
        <v>0</v>
      </c>
      <c r="C5845" s="503" t="s">
        <v>7687</v>
      </c>
      <c r="D5845" s="512"/>
      <c r="F5845" s="547"/>
      <c r="G5845" s="547">
        <f t="shared" si="184"/>
        <v>0</v>
      </c>
      <c r="H5845" s="547">
        <f t="shared" si="185"/>
        <v>0</v>
      </c>
    </row>
    <row r="5846" spans="1:8" x14ac:dyDescent="0.25">
      <c r="A5846" s="396" t="e">
        <f>"INN."&amp;EIGNIR!$B$3&amp;C5846</f>
        <v>#N/A</v>
      </c>
      <c r="B5846" s="511">
        <f>'Sundurliðun Útlán'!Q249</f>
        <v>0</v>
      </c>
      <c r="C5846" s="503" t="s">
        <v>7688</v>
      </c>
      <c r="D5846" s="512"/>
      <c r="F5846" s="547"/>
      <c r="G5846" s="547">
        <f t="shared" si="184"/>
        <v>0</v>
      </c>
      <c r="H5846" s="547">
        <f t="shared" si="185"/>
        <v>0</v>
      </c>
    </row>
    <row r="5847" spans="1:8" x14ac:dyDescent="0.25">
      <c r="A5847" s="396" t="e">
        <f>"INN."&amp;EIGNIR!$B$3&amp;C5847</f>
        <v>#N/A</v>
      </c>
      <c r="B5847" s="511">
        <f>'Sundurliðun Útlán'!Q250</f>
        <v>0</v>
      </c>
      <c r="C5847" s="503" t="s">
        <v>7689</v>
      </c>
      <c r="D5847" s="512"/>
      <c r="F5847" s="547"/>
      <c r="G5847" s="547">
        <f t="shared" si="184"/>
        <v>0</v>
      </c>
      <c r="H5847" s="547">
        <f t="shared" si="185"/>
        <v>0</v>
      </c>
    </row>
    <row r="5848" spans="1:8" x14ac:dyDescent="0.25">
      <c r="A5848" s="396" t="e">
        <f>"INN."&amp;EIGNIR!$B$3&amp;C5848</f>
        <v>#N/A</v>
      </c>
      <c r="B5848" s="511">
        <f>'Sundurliðun Útlán'!Q251</f>
        <v>0</v>
      </c>
      <c r="C5848" s="503" t="s">
        <v>7690</v>
      </c>
      <c r="D5848" s="512"/>
      <c r="F5848" s="547"/>
      <c r="G5848" s="547">
        <f t="shared" si="184"/>
        <v>0</v>
      </c>
      <c r="H5848" s="547">
        <f t="shared" si="185"/>
        <v>0</v>
      </c>
    </row>
    <row r="5849" spans="1:8" x14ac:dyDescent="0.25">
      <c r="A5849" s="396" t="e">
        <f>"INN."&amp;EIGNIR!$B$3&amp;C5849</f>
        <v>#N/A</v>
      </c>
      <c r="B5849" s="511">
        <f>'Sundurliðun Útlán'!Q252</f>
        <v>0</v>
      </c>
      <c r="C5849" s="503" t="s">
        <v>7691</v>
      </c>
      <c r="D5849" s="512"/>
      <c r="F5849" s="547"/>
      <c r="G5849" s="547">
        <f t="shared" si="184"/>
        <v>0</v>
      </c>
      <c r="H5849" s="547">
        <f t="shared" si="185"/>
        <v>0</v>
      </c>
    </row>
    <row r="5850" spans="1:8" x14ac:dyDescent="0.25">
      <c r="A5850" s="396" t="e">
        <f>"INN."&amp;EIGNIR!$B$3&amp;C5850</f>
        <v>#N/A</v>
      </c>
      <c r="B5850" s="511">
        <f>'Sundurliðun Útlán'!Q253</f>
        <v>0</v>
      </c>
      <c r="C5850" s="503" t="s">
        <v>7692</v>
      </c>
      <c r="D5850" s="512"/>
      <c r="F5850" s="547"/>
      <c r="G5850" s="547">
        <f t="shared" si="184"/>
        <v>0</v>
      </c>
      <c r="H5850" s="547">
        <f t="shared" si="185"/>
        <v>0</v>
      </c>
    </row>
    <row r="5851" spans="1:8" x14ac:dyDescent="0.25">
      <c r="A5851" s="396" t="e">
        <f>"INN."&amp;EIGNIR!$B$3&amp;C5851</f>
        <v>#N/A</v>
      </c>
      <c r="B5851" s="511">
        <f>'Sundurliðun Útlán'!Q254</f>
        <v>0</v>
      </c>
      <c r="C5851" s="503" t="s">
        <v>7693</v>
      </c>
      <c r="D5851" s="512"/>
      <c r="F5851" s="547"/>
      <c r="G5851" s="547">
        <f t="shared" si="184"/>
        <v>0</v>
      </c>
      <c r="H5851" s="547">
        <f t="shared" si="185"/>
        <v>0</v>
      </c>
    </row>
    <row r="5852" spans="1:8" x14ac:dyDescent="0.25">
      <c r="A5852" s="396" t="e">
        <f>"INN."&amp;EIGNIR!$B$3&amp;C5852</f>
        <v>#N/A</v>
      </c>
      <c r="B5852" s="511">
        <f>'Sundurliðun Útlán'!Q255</f>
        <v>0</v>
      </c>
      <c r="C5852" s="503" t="s">
        <v>7694</v>
      </c>
      <c r="D5852" s="512"/>
      <c r="F5852" s="547"/>
      <c r="G5852" s="547">
        <f t="shared" si="184"/>
        <v>0</v>
      </c>
      <c r="H5852" s="547">
        <f t="shared" si="185"/>
        <v>0</v>
      </c>
    </row>
    <row r="5853" spans="1:8" x14ac:dyDescent="0.25">
      <c r="A5853" s="396" t="e">
        <f>"INN."&amp;EIGNIR!$B$3&amp;C5853</f>
        <v>#N/A</v>
      </c>
      <c r="B5853" s="511">
        <f>'Sundurliðun Útlán'!Q256</f>
        <v>0</v>
      </c>
      <c r="C5853" s="503" t="s">
        <v>7695</v>
      </c>
      <c r="D5853" s="512"/>
      <c r="F5853" s="547"/>
      <c r="G5853" s="547">
        <f t="shared" si="184"/>
        <v>0</v>
      </c>
      <c r="H5853" s="547">
        <f t="shared" si="185"/>
        <v>0</v>
      </c>
    </row>
    <row r="5854" spans="1:8" x14ac:dyDescent="0.25">
      <c r="A5854" s="396" t="e">
        <f>"INN."&amp;EIGNIR!$B$3&amp;C5854</f>
        <v>#N/A</v>
      </c>
      <c r="B5854" s="511">
        <f>'Sundurliðun Útlán'!Q257</f>
        <v>0</v>
      </c>
      <c r="C5854" s="503" t="s">
        <v>7696</v>
      </c>
      <c r="D5854" s="512"/>
      <c r="F5854" s="547"/>
      <c r="G5854" s="547">
        <f t="shared" si="184"/>
        <v>0</v>
      </c>
      <c r="H5854" s="547">
        <f t="shared" si="185"/>
        <v>0</v>
      </c>
    </row>
    <row r="5855" spans="1:8" x14ac:dyDescent="0.25">
      <c r="A5855" s="396" t="e">
        <f>"INN."&amp;EIGNIR!$B$3&amp;C5855</f>
        <v>#N/A</v>
      </c>
      <c r="B5855" s="511">
        <f>'Sundurliðun Útlán'!Q258</f>
        <v>0</v>
      </c>
      <c r="C5855" s="503" t="s">
        <v>7697</v>
      </c>
      <c r="D5855" s="512"/>
      <c r="F5855" s="547"/>
      <c r="G5855" s="547">
        <f t="shared" si="184"/>
        <v>0</v>
      </c>
      <c r="H5855" s="547">
        <f t="shared" si="185"/>
        <v>0</v>
      </c>
    </row>
    <row r="5856" spans="1:8" x14ac:dyDescent="0.25">
      <c r="A5856" s="396" t="e">
        <f>"INN."&amp;EIGNIR!$B$3&amp;C5856</f>
        <v>#N/A</v>
      </c>
      <c r="B5856" s="511">
        <f>'Sundurliðun Útlán'!Q259</f>
        <v>0</v>
      </c>
      <c r="C5856" s="503" t="s">
        <v>7698</v>
      </c>
      <c r="D5856" s="512"/>
      <c r="F5856" s="547"/>
      <c r="G5856" s="547">
        <f t="shared" si="184"/>
        <v>0</v>
      </c>
      <c r="H5856" s="547">
        <f t="shared" si="185"/>
        <v>0</v>
      </c>
    </row>
    <row r="5857" spans="1:8" x14ac:dyDescent="0.25">
      <c r="A5857" s="396" t="e">
        <f>"INN."&amp;EIGNIR!$B$3&amp;C5857</f>
        <v>#N/A</v>
      </c>
      <c r="B5857" s="511">
        <f>'Sundurliðun Útlán'!Q260</f>
        <v>0</v>
      </c>
      <c r="C5857" s="503" t="s">
        <v>7699</v>
      </c>
      <c r="D5857" s="512"/>
      <c r="F5857" s="547"/>
      <c r="G5857" s="547">
        <f t="shared" si="184"/>
        <v>0</v>
      </c>
      <c r="H5857" s="547">
        <f t="shared" si="185"/>
        <v>0</v>
      </c>
    </row>
    <row r="5858" spans="1:8" x14ac:dyDescent="0.25">
      <c r="A5858" s="396" t="e">
        <f>"INN."&amp;EIGNIR!$B$3&amp;C5858</f>
        <v>#N/A</v>
      </c>
      <c r="B5858" s="511">
        <f>'Sundurliðun Útlán'!Q261</f>
        <v>0</v>
      </c>
      <c r="C5858" s="503" t="s">
        <v>7700</v>
      </c>
      <c r="D5858" s="512"/>
      <c r="F5858" s="547"/>
      <c r="G5858" s="547">
        <f t="shared" si="184"/>
        <v>0</v>
      </c>
      <c r="H5858" s="547">
        <f t="shared" si="185"/>
        <v>0</v>
      </c>
    </row>
    <row r="5859" spans="1:8" x14ac:dyDescent="0.25">
      <c r="A5859" s="396" t="e">
        <f>"INN."&amp;EIGNIR!$B$3&amp;C5859</f>
        <v>#N/A</v>
      </c>
      <c r="B5859" s="511">
        <f>'Sundurliðun Útlán'!Q262</f>
        <v>0</v>
      </c>
      <c r="C5859" s="503" t="s">
        <v>7701</v>
      </c>
      <c r="D5859" s="512"/>
      <c r="F5859" s="547"/>
      <c r="G5859" s="547">
        <f t="shared" si="184"/>
        <v>0</v>
      </c>
      <c r="H5859" s="547">
        <f t="shared" si="185"/>
        <v>0</v>
      </c>
    </row>
    <row r="5860" spans="1:8" x14ac:dyDescent="0.25">
      <c r="A5860" s="396" t="e">
        <f>"INN."&amp;EIGNIR!$B$3&amp;C5860</f>
        <v>#N/A</v>
      </c>
      <c r="B5860" s="511">
        <f>'Sundurliðun Útlán'!Q263</f>
        <v>0</v>
      </c>
      <c r="C5860" s="503" t="s">
        <v>7702</v>
      </c>
      <c r="D5860" s="512"/>
      <c r="F5860" s="547"/>
      <c r="G5860" s="547">
        <f t="shared" si="184"/>
        <v>0</v>
      </c>
      <c r="H5860" s="547">
        <f t="shared" si="185"/>
        <v>0</v>
      </c>
    </row>
    <row r="5861" spans="1:8" x14ac:dyDescent="0.25">
      <c r="A5861" s="396" t="e">
        <f>"INN."&amp;EIGNIR!$B$3&amp;C5861</f>
        <v>#N/A</v>
      </c>
      <c r="B5861" s="511">
        <f>'Sundurliðun Útlán'!Q264</f>
        <v>0</v>
      </c>
      <c r="C5861" s="503" t="s">
        <v>7703</v>
      </c>
      <c r="D5861" s="512"/>
      <c r="F5861" s="547"/>
      <c r="G5861" s="547">
        <f t="shared" si="184"/>
        <v>0</v>
      </c>
      <c r="H5861" s="547">
        <f t="shared" si="185"/>
        <v>0</v>
      </c>
    </row>
    <row r="5862" spans="1:8" x14ac:dyDescent="0.25">
      <c r="A5862" s="396" t="e">
        <f>"INN."&amp;EIGNIR!$B$3&amp;C5862</f>
        <v>#N/A</v>
      </c>
      <c r="B5862" s="511">
        <f>'Sundurliðun Útlán'!Q265</f>
        <v>0</v>
      </c>
      <c r="C5862" s="503" t="s">
        <v>7704</v>
      </c>
      <c r="D5862" s="512"/>
      <c r="F5862" s="547"/>
      <c r="G5862" s="547">
        <f t="shared" si="184"/>
        <v>0</v>
      </c>
      <c r="H5862" s="547">
        <f t="shared" si="185"/>
        <v>0</v>
      </c>
    </row>
    <row r="5863" spans="1:8" x14ac:dyDescent="0.25">
      <c r="A5863" s="396" t="e">
        <f>"INN."&amp;EIGNIR!$B$3&amp;C5863</f>
        <v>#N/A</v>
      </c>
      <c r="B5863" s="511">
        <f>'Sundurliðun Útlán'!Q267</f>
        <v>0</v>
      </c>
      <c r="C5863" s="503" t="s">
        <v>7705</v>
      </c>
      <c r="D5863" s="512"/>
      <c r="F5863" s="547"/>
      <c r="G5863" s="547">
        <f t="shared" si="184"/>
        <v>0</v>
      </c>
      <c r="H5863" s="547">
        <f t="shared" si="185"/>
        <v>0</v>
      </c>
    </row>
    <row r="5864" spans="1:8" x14ac:dyDescent="0.25">
      <c r="A5864" s="396" t="e">
        <f>"INN."&amp;EIGNIR!$B$3&amp;C5864</f>
        <v>#N/A</v>
      </c>
      <c r="B5864" s="511">
        <f>'Sundurliðun Útlán'!Q270</f>
        <v>0</v>
      </c>
      <c r="C5864" s="503" t="s">
        <v>7706</v>
      </c>
      <c r="D5864" s="512"/>
      <c r="F5864" s="547"/>
      <c r="G5864" s="547">
        <f t="shared" si="184"/>
        <v>0</v>
      </c>
      <c r="H5864" s="547">
        <f t="shared" si="185"/>
        <v>0</v>
      </c>
    </row>
    <row r="5865" spans="1:8" x14ac:dyDescent="0.25">
      <c r="A5865" s="396" t="e">
        <f>"INN."&amp;EIGNIR!$B$3&amp;C5865</f>
        <v>#N/A</v>
      </c>
      <c r="B5865" s="511">
        <f>'Sundurliðun Útlán'!Q272</f>
        <v>0</v>
      </c>
      <c r="C5865" s="503" t="s">
        <v>7707</v>
      </c>
      <c r="D5865" s="512"/>
      <c r="F5865" s="547"/>
      <c r="G5865" s="547">
        <f t="shared" si="184"/>
        <v>0</v>
      </c>
      <c r="H5865" s="547">
        <f t="shared" si="185"/>
        <v>0</v>
      </c>
    </row>
    <row r="5866" spans="1:8" x14ac:dyDescent="0.25">
      <c r="A5866" s="396" t="e">
        <f>"INN."&amp;EIGNIR!$B$3&amp;C5866</f>
        <v>#N/A</v>
      </c>
      <c r="B5866" s="511">
        <f>'Sundurliðun Útlán'!Q273</f>
        <v>0</v>
      </c>
      <c r="C5866" s="503" t="s">
        <v>7708</v>
      </c>
      <c r="D5866" s="512"/>
      <c r="F5866" s="547"/>
      <c r="G5866" s="547">
        <f t="shared" si="184"/>
        <v>0</v>
      </c>
      <c r="H5866" s="547">
        <f t="shared" si="185"/>
        <v>0</v>
      </c>
    </row>
    <row r="5867" spans="1:8" x14ac:dyDescent="0.25">
      <c r="A5867" s="396" t="e">
        <f>"INN."&amp;EIGNIR!$B$3&amp;C5867</f>
        <v>#N/A</v>
      </c>
      <c r="B5867" s="511">
        <f>'Sundurliðun Útlán'!Q275</f>
        <v>0</v>
      </c>
      <c r="C5867" s="503" t="s">
        <v>7709</v>
      </c>
      <c r="D5867" s="512"/>
      <c r="F5867" s="547"/>
      <c r="G5867" s="547">
        <f t="shared" si="184"/>
        <v>0</v>
      </c>
      <c r="H5867" s="547">
        <f t="shared" si="185"/>
        <v>0</v>
      </c>
    </row>
    <row r="5868" spans="1:8" x14ac:dyDescent="0.25">
      <c r="A5868" s="396" t="e">
        <f>"INN."&amp;EIGNIR!$B$3&amp;C5868</f>
        <v>#N/A</v>
      </c>
      <c r="B5868" s="511">
        <f>'Sundurliðun Útlán'!Q278</f>
        <v>0</v>
      </c>
      <c r="C5868" s="503" t="s">
        <v>7710</v>
      </c>
      <c r="D5868" s="512"/>
      <c r="F5868" s="547"/>
      <c r="G5868" s="547">
        <f t="shared" si="184"/>
        <v>0</v>
      </c>
      <c r="H5868" s="547">
        <f t="shared" si="185"/>
        <v>0</v>
      </c>
    </row>
    <row r="5869" spans="1:8" x14ac:dyDescent="0.25">
      <c r="A5869" s="396" t="e">
        <f>"INN."&amp;EIGNIR!$B$3&amp;C5869</f>
        <v>#N/A</v>
      </c>
      <c r="B5869" s="511">
        <f>'Sundurliðun Útlán'!Q280</f>
        <v>0</v>
      </c>
      <c r="C5869" s="503" t="s">
        <v>7711</v>
      </c>
      <c r="D5869" s="512"/>
      <c r="F5869" s="547"/>
      <c r="G5869" s="547">
        <f t="shared" si="184"/>
        <v>0</v>
      </c>
      <c r="H5869" s="547">
        <f t="shared" si="185"/>
        <v>0</v>
      </c>
    </row>
    <row r="5870" spans="1:8" x14ac:dyDescent="0.25">
      <c r="A5870" s="396" t="e">
        <f>"INN."&amp;EIGNIR!$B$3&amp;C5870</f>
        <v>#N/A</v>
      </c>
      <c r="B5870" s="511">
        <f>'Sundurliðun Útlán'!Q281</f>
        <v>0</v>
      </c>
      <c r="C5870" s="503" t="s">
        <v>7712</v>
      </c>
      <c r="D5870" s="512"/>
      <c r="F5870" s="547"/>
      <c r="G5870" s="547">
        <f t="shared" si="184"/>
        <v>0</v>
      </c>
      <c r="H5870" s="547">
        <f t="shared" si="185"/>
        <v>0</v>
      </c>
    </row>
    <row r="5871" spans="1:8" x14ac:dyDescent="0.25">
      <c r="A5871" s="396" t="e">
        <f>"INN."&amp;EIGNIR!$B$3&amp;C5871</f>
        <v>#N/A</v>
      </c>
      <c r="B5871" s="511">
        <f>'Sundurliðun Útlán'!Q283</f>
        <v>0</v>
      </c>
      <c r="C5871" s="503" t="s">
        <v>7713</v>
      </c>
      <c r="D5871" s="512"/>
      <c r="F5871" s="547"/>
      <c r="G5871" s="547">
        <f t="shared" si="184"/>
        <v>0</v>
      </c>
      <c r="H5871" s="547">
        <f t="shared" si="185"/>
        <v>0</v>
      </c>
    </row>
    <row r="5872" spans="1:8" x14ac:dyDescent="0.25">
      <c r="A5872" s="396" t="e">
        <f>"INN."&amp;EIGNIR!$B$3&amp;C5872</f>
        <v>#N/A</v>
      </c>
      <c r="B5872" s="511">
        <f>'Sundurliðun Útlán'!Q286</f>
        <v>0</v>
      </c>
      <c r="C5872" s="503" t="s">
        <v>7714</v>
      </c>
      <c r="D5872" s="512"/>
      <c r="F5872" s="547"/>
      <c r="G5872" s="547">
        <f t="shared" si="184"/>
        <v>0</v>
      </c>
      <c r="H5872" s="547">
        <f t="shared" si="185"/>
        <v>0</v>
      </c>
    </row>
    <row r="5873" spans="1:8" x14ac:dyDescent="0.25">
      <c r="A5873" s="396" t="e">
        <f>"INN."&amp;EIGNIR!$B$3&amp;C5873</f>
        <v>#N/A</v>
      </c>
      <c r="B5873" s="511">
        <f>'Sundurliðun Útlán'!Q288</f>
        <v>0</v>
      </c>
      <c r="C5873" s="503" t="s">
        <v>7715</v>
      </c>
      <c r="D5873" s="512"/>
      <c r="F5873" s="547"/>
      <c r="G5873" s="547">
        <f t="shared" si="184"/>
        <v>0</v>
      </c>
      <c r="H5873" s="547">
        <f t="shared" si="185"/>
        <v>0</v>
      </c>
    </row>
    <row r="5874" spans="1:8" x14ac:dyDescent="0.25">
      <c r="A5874" s="396" t="e">
        <f>"INN."&amp;EIGNIR!$B$3&amp;C5874</f>
        <v>#N/A</v>
      </c>
      <c r="B5874" s="511">
        <f>'Sundurliðun Útlán'!Q289</f>
        <v>0</v>
      </c>
      <c r="C5874" s="503" t="s">
        <v>7716</v>
      </c>
      <c r="D5874" s="512"/>
      <c r="F5874" s="547"/>
      <c r="G5874" s="547">
        <f t="shared" si="184"/>
        <v>0</v>
      </c>
      <c r="H5874" s="547">
        <f t="shared" si="185"/>
        <v>0</v>
      </c>
    </row>
    <row r="5875" spans="1:8" x14ac:dyDescent="0.25">
      <c r="A5875" s="396" t="e">
        <f>"INN."&amp;EIGNIR!$B$3&amp;C5875</f>
        <v>#N/A</v>
      </c>
      <c r="B5875" s="511">
        <f>'Sundurliðun Útlán'!Q291</f>
        <v>0</v>
      </c>
      <c r="C5875" s="503" t="s">
        <v>7717</v>
      </c>
      <c r="D5875" s="512"/>
      <c r="F5875" s="547"/>
      <c r="G5875" s="547">
        <f t="shared" si="184"/>
        <v>0</v>
      </c>
      <c r="H5875" s="547">
        <f t="shared" si="185"/>
        <v>0</v>
      </c>
    </row>
    <row r="5876" spans="1:8" x14ac:dyDescent="0.25">
      <c r="A5876" s="396" t="e">
        <f>"INN."&amp;EIGNIR!$B$3&amp;C5876</f>
        <v>#N/A</v>
      </c>
      <c r="B5876" s="511">
        <f>'Sundurliðun Útlán'!Q293</f>
        <v>0</v>
      </c>
      <c r="C5876" s="503" t="s">
        <v>11845</v>
      </c>
      <c r="D5876" s="512"/>
      <c r="F5876" s="547"/>
      <c r="G5876" s="547">
        <f t="shared" si="184"/>
        <v>0</v>
      </c>
      <c r="H5876" s="547">
        <f t="shared" si="185"/>
        <v>0</v>
      </c>
    </row>
    <row r="5877" spans="1:8" x14ac:dyDescent="0.25">
      <c r="A5877" s="396" t="e">
        <f>"INN."&amp;EIGNIR!$B$3&amp;C5877</f>
        <v>#N/A</v>
      </c>
      <c r="B5877" s="511">
        <f>'Sundurliðun Útlán'!Q294</f>
        <v>0</v>
      </c>
      <c r="C5877" s="503" t="s">
        <v>7718</v>
      </c>
      <c r="D5877" s="512"/>
      <c r="F5877" s="547"/>
      <c r="G5877" s="547">
        <f t="shared" si="184"/>
        <v>0</v>
      </c>
      <c r="H5877" s="547">
        <f t="shared" si="185"/>
        <v>0</v>
      </c>
    </row>
    <row r="5878" spans="1:8" x14ac:dyDescent="0.25">
      <c r="A5878" s="396" t="e">
        <f>"INN."&amp;EIGNIR!$B$3&amp;C5878</f>
        <v>#N/A</v>
      </c>
      <c r="B5878" s="511">
        <f>'Sundurliðun Útlán'!Q295</f>
        <v>0</v>
      </c>
      <c r="C5878" s="503" t="s">
        <v>7719</v>
      </c>
      <c r="D5878" s="512"/>
      <c r="F5878" s="547"/>
      <c r="G5878" s="547">
        <f t="shared" ref="G5878:G5941" si="186">+F5878-B5878</f>
        <v>0</v>
      </c>
      <c r="H5878" s="547">
        <f t="shared" si="185"/>
        <v>0</v>
      </c>
    </row>
    <row r="5879" spans="1:8" x14ac:dyDescent="0.25">
      <c r="A5879" s="396" t="e">
        <f>"INN."&amp;EIGNIR!$B$3&amp;C5879</f>
        <v>#N/A</v>
      </c>
      <c r="B5879" s="511">
        <f>'Sundurliðun Útlán'!Q296</f>
        <v>0</v>
      </c>
      <c r="C5879" s="503" t="s">
        <v>7720</v>
      </c>
      <c r="D5879" s="512"/>
      <c r="F5879" s="547"/>
      <c r="G5879" s="547">
        <f t="shared" si="186"/>
        <v>0</v>
      </c>
      <c r="H5879" s="547">
        <f t="shared" ref="H5879:H5942" si="187">+ABS(G5879)</f>
        <v>0</v>
      </c>
    </row>
    <row r="5880" spans="1:8" collapsed="1" x14ac:dyDescent="0.25">
      <c r="A5880" s="396" t="e">
        <f>"INN."&amp;EIGNIR!$B$3&amp;C5880</f>
        <v>#N/A</v>
      </c>
      <c r="B5880" s="511">
        <f>'Sundurliðun Afleiður - eignir'!E5</f>
        <v>0</v>
      </c>
      <c r="C5880" s="503" t="s">
        <v>7721</v>
      </c>
      <c r="D5880" s="512" t="s">
        <v>13742</v>
      </c>
      <c r="F5880" s="547"/>
      <c r="G5880" s="547">
        <f t="shared" si="186"/>
        <v>0</v>
      </c>
      <c r="H5880" s="547">
        <f t="shared" si="187"/>
        <v>0</v>
      </c>
    </row>
    <row r="5881" spans="1:8" x14ac:dyDescent="0.25">
      <c r="A5881" s="396" t="e">
        <f>"INN."&amp;EIGNIR!$B$3&amp;C5881</f>
        <v>#N/A</v>
      </c>
      <c r="B5881" s="511">
        <f>'Sundurliðun Afleiður - eignir'!E6</f>
        <v>0</v>
      </c>
      <c r="C5881" s="503" t="s">
        <v>7722</v>
      </c>
      <c r="D5881" s="512"/>
      <c r="F5881" s="547"/>
      <c r="G5881" s="547">
        <f t="shared" si="186"/>
        <v>0</v>
      </c>
      <c r="H5881" s="547">
        <f t="shared" si="187"/>
        <v>0</v>
      </c>
    </row>
    <row r="5882" spans="1:8" x14ac:dyDescent="0.25">
      <c r="A5882" s="396" t="e">
        <f>"INN."&amp;EIGNIR!$B$3&amp;C5882</f>
        <v>#N/A</v>
      </c>
      <c r="B5882" s="511">
        <f>'Sundurliðun Afleiður - eignir'!E7</f>
        <v>0</v>
      </c>
      <c r="C5882" s="503" t="s">
        <v>7723</v>
      </c>
      <c r="D5882" s="512"/>
      <c r="F5882" s="547"/>
      <c r="G5882" s="547">
        <f t="shared" si="186"/>
        <v>0</v>
      </c>
      <c r="H5882" s="547">
        <f t="shared" si="187"/>
        <v>0</v>
      </c>
    </row>
    <row r="5883" spans="1:8" x14ac:dyDescent="0.25">
      <c r="A5883" s="396" t="e">
        <f>"INN."&amp;EIGNIR!$B$3&amp;C5883</f>
        <v>#N/A</v>
      </c>
      <c r="B5883" s="511">
        <f>'Sundurliðun Afleiður - eignir'!E8</f>
        <v>0</v>
      </c>
      <c r="C5883" s="503" t="s">
        <v>7724</v>
      </c>
      <c r="D5883" s="512"/>
      <c r="F5883" s="547"/>
      <c r="G5883" s="547">
        <f t="shared" si="186"/>
        <v>0</v>
      </c>
      <c r="H5883" s="547">
        <f t="shared" si="187"/>
        <v>0</v>
      </c>
    </row>
    <row r="5884" spans="1:8" x14ac:dyDescent="0.25">
      <c r="A5884" s="396" t="e">
        <f>"INN."&amp;EIGNIR!$B$3&amp;C5884</f>
        <v>#N/A</v>
      </c>
      <c r="B5884" s="511">
        <f>'Sundurliðun Afleiður - eignir'!E9</f>
        <v>0</v>
      </c>
      <c r="C5884" s="503" t="s">
        <v>7725</v>
      </c>
      <c r="D5884" s="512"/>
      <c r="F5884" s="547"/>
      <c r="G5884" s="547">
        <f t="shared" si="186"/>
        <v>0</v>
      </c>
      <c r="H5884" s="547">
        <f t="shared" si="187"/>
        <v>0</v>
      </c>
    </row>
    <row r="5885" spans="1:8" x14ac:dyDescent="0.25">
      <c r="A5885" s="396" t="e">
        <f>"INN."&amp;EIGNIR!$B$3&amp;C5885</f>
        <v>#N/A</v>
      </c>
      <c r="B5885" s="511">
        <f>'Sundurliðun Afleiður - eignir'!E10</f>
        <v>0</v>
      </c>
      <c r="C5885" s="503" t="s">
        <v>7726</v>
      </c>
      <c r="D5885" s="512"/>
      <c r="F5885" s="547"/>
      <c r="G5885" s="547">
        <f t="shared" si="186"/>
        <v>0</v>
      </c>
      <c r="H5885" s="547">
        <f t="shared" si="187"/>
        <v>0</v>
      </c>
    </row>
    <row r="5886" spans="1:8" x14ac:dyDescent="0.25">
      <c r="A5886" s="396" t="e">
        <f>"INN."&amp;EIGNIR!$B$3&amp;C5886</f>
        <v>#N/A</v>
      </c>
      <c r="B5886" s="511">
        <f>'Sundurliðun Afleiður - eignir'!E11</f>
        <v>0</v>
      </c>
      <c r="C5886" s="503" t="s">
        <v>7727</v>
      </c>
      <c r="D5886" s="512"/>
      <c r="F5886" s="547"/>
      <c r="G5886" s="547">
        <f t="shared" si="186"/>
        <v>0</v>
      </c>
      <c r="H5886" s="547">
        <f t="shared" si="187"/>
        <v>0</v>
      </c>
    </row>
    <row r="5887" spans="1:8" x14ac:dyDescent="0.25">
      <c r="A5887" s="396" t="e">
        <f>"INN."&amp;EIGNIR!$B$3&amp;C5887</f>
        <v>#N/A</v>
      </c>
      <c r="B5887" s="511">
        <f>'Sundurliðun Afleiður - eignir'!E12</f>
        <v>0</v>
      </c>
      <c r="C5887" s="503" t="s">
        <v>7728</v>
      </c>
      <c r="D5887" s="512"/>
      <c r="F5887" s="547"/>
      <c r="G5887" s="547">
        <f t="shared" si="186"/>
        <v>0</v>
      </c>
      <c r="H5887" s="547">
        <f t="shared" si="187"/>
        <v>0</v>
      </c>
    </row>
    <row r="5888" spans="1:8" x14ac:dyDescent="0.25">
      <c r="A5888" s="396" t="e">
        <f>"INN."&amp;EIGNIR!$B$3&amp;C5888</f>
        <v>#N/A</v>
      </c>
      <c r="B5888" s="511">
        <f>'Sundurliðun Afleiður - eignir'!E13</f>
        <v>0</v>
      </c>
      <c r="C5888" s="503" t="s">
        <v>7729</v>
      </c>
      <c r="D5888" s="512"/>
      <c r="F5888" s="547"/>
      <c r="G5888" s="547">
        <f t="shared" si="186"/>
        <v>0</v>
      </c>
      <c r="H5888" s="547">
        <f t="shared" si="187"/>
        <v>0</v>
      </c>
    </row>
    <row r="5889" spans="1:8" x14ac:dyDescent="0.25">
      <c r="A5889" s="396" t="e">
        <f>"INN."&amp;EIGNIR!$B$3&amp;C5889</f>
        <v>#N/A</v>
      </c>
      <c r="B5889" s="511">
        <f>'Sundurliðun Afleiður - eignir'!E14</f>
        <v>0</v>
      </c>
      <c r="C5889" s="503" t="s">
        <v>7730</v>
      </c>
      <c r="D5889" s="512"/>
      <c r="F5889" s="547"/>
      <c r="G5889" s="547">
        <f t="shared" si="186"/>
        <v>0</v>
      </c>
      <c r="H5889" s="547">
        <f t="shared" si="187"/>
        <v>0</v>
      </c>
    </row>
    <row r="5890" spans="1:8" x14ac:dyDescent="0.25">
      <c r="A5890" s="396" t="e">
        <f>"INN."&amp;EIGNIR!$B$3&amp;C5890</f>
        <v>#N/A</v>
      </c>
      <c r="B5890" s="511">
        <f>'Sundurliðun Afleiður - eignir'!E15</f>
        <v>0</v>
      </c>
      <c r="C5890" s="503" t="s">
        <v>7731</v>
      </c>
      <c r="D5890" s="512"/>
      <c r="F5890" s="547"/>
      <c r="G5890" s="547">
        <f t="shared" si="186"/>
        <v>0</v>
      </c>
      <c r="H5890" s="547">
        <f t="shared" si="187"/>
        <v>0</v>
      </c>
    </row>
    <row r="5891" spans="1:8" x14ac:dyDescent="0.25">
      <c r="A5891" s="396" t="e">
        <f>"INN."&amp;EIGNIR!$B$3&amp;C5891</f>
        <v>#N/A</v>
      </c>
      <c r="B5891" s="511">
        <f>'Sundurliðun Afleiður - eignir'!E16</f>
        <v>0</v>
      </c>
      <c r="C5891" s="503" t="s">
        <v>7732</v>
      </c>
      <c r="D5891" s="512"/>
      <c r="F5891" s="547"/>
      <c r="G5891" s="547">
        <f t="shared" si="186"/>
        <v>0</v>
      </c>
      <c r="H5891" s="547">
        <f t="shared" si="187"/>
        <v>0</v>
      </c>
    </row>
    <row r="5892" spans="1:8" x14ac:dyDescent="0.25">
      <c r="A5892" s="396" t="e">
        <f>"INN."&amp;EIGNIR!$B$3&amp;C5892</f>
        <v>#N/A</v>
      </c>
      <c r="B5892" s="511">
        <f>'Sundurliðun Afleiður - eignir'!E17</f>
        <v>0</v>
      </c>
      <c r="C5892" s="503" t="s">
        <v>7733</v>
      </c>
      <c r="D5892" s="512"/>
      <c r="F5892" s="547"/>
      <c r="G5892" s="547">
        <f t="shared" si="186"/>
        <v>0</v>
      </c>
      <c r="H5892" s="547">
        <f t="shared" si="187"/>
        <v>0</v>
      </c>
    </row>
    <row r="5893" spans="1:8" x14ac:dyDescent="0.25">
      <c r="A5893" s="396" t="e">
        <f>"INN."&amp;EIGNIR!$B$3&amp;C5893</f>
        <v>#N/A</v>
      </c>
      <c r="B5893" s="511">
        <f>'Sundurliðun Afleiður - eignir'!E18</f>
        <v>0</v>
      </c>
      <c r="C5893" s="503" t="s">
        <v>7734</v>
      </c>
      <c r="D5893" s="512"/>
      <c r="F5893" s="547"/>
      <c r="G5893" s="547">
        <f t="shared" si="186"/>
        <v>0</v>
      </c>
      <c r="H5893" s="547">
        <f t="shared" si="187"/>
        <v>0</v>
      </c>
    </row>
    <row r="5894" spans="1:8" x14ac:dyDescent="0.25">
      <c r="A5894" s="396" t="e">
        <f>"INN."&amp;EIGNIR!$B$3&amp;C5894</f>
        <v>#N/A</v>
      </c>
      <c r="B5894" s="511">
        <f>'Sundurliðun Afleiður - eignir'!E19</f>
        <v>0</v>
      </c>
      <c r="C5894" s="503" t="s">
        <v>7735</v>
      </c>
      <c r="D5894" s="512"/>
      <c r="F5894" s="547"/>
      <c r="G5894" s="547">
        <f t="shared" si="186"/>
        <v>0</v>
      </c>
      <c r="H5894" s="547">
        <f t="shared" si="187"/>
        <v>0</v>
      </c>
    </row>
    <row r="5895" spans="1:8" x14ac:dyDescent="0.25">
      <c r="A5895" s="396" t="e">
        <f>"INN."&amp;EIGNIR!$B$3&amp;C5895</f>
        <v>#N/A</v>
      </c>
      <c r="B5895" s="511">
        <f>'Sundurliðun Afleiður - eignir'!E20</f>
        <v>0</v>
      </c>
      <c r="C5895" s="503" t="s">
        <v>7736</v>
      </c>
      <c r="D5895" s="512"/>
      <c r="F5895" s="547"/>
      <c r="G5895" s="547">
        <f t="shared" si="186"/>
        <v>0</v>
      </c>
      <c r="H5895" s="547">
        <f t="shared" si="187"/>
        <v>0</v>
      </c>
    </row>
    <row r="5896" spans="1:8" x14ac:dyDescent="0.25">
      <c r="A5896" s="396" t="e">
        <f>"INN."&amp;EIGNIR!$B$3&amp;C5896</f>
        <v>#N/A</v>
      </c>
      <c r="B5896" s="511">
        <f>'Sundurliðun Afleiður - eignir'!E21</f>
        <v>0</v>
      </c>
      <c r="C5896" s="503" t="s">
        <v>7737</v>
      </c>
      <c r="D5896" s="512"/>
      <c r="F5896" s="547"/>
      <c r="G5896" s="547">
        <f t="shared" si="186"/>
        <v>0</v>
      </c>
      <c r="H5896" s="547">
        <f t="shared" si="187"/>
        <v>0</v>
      </c>
    </row>
    <row r="5897" spans="1:8" x14ac:dyDescent="0.25">
      <c r="A5897" s="396" t="e">
        <f>"INN."&amp;EIGNIR!$B$3&amp;C5897</f>
        <v>#N/A</v>
      </c>
      <c r="B5897" s="511">
        <f>'Sundurliðun Afleiður - eignir'!E22</f>
        <v>0</v>
      </c>
      <c r="C5897" s="503" t="s">
        <v>7738</v>
      </c>
      <c r="D5897" s="512"/>
      <c r="F5897" s="547"/>
      <c r="G5897" s="547">
        <f t="shared" si="186"/>
        <v>0</v>
      </c>
      <c r="H5897" s="547">
        <f t="shared" si="187"/>
        <v>0</v>
      </c>
    </row>
    <row r="5898" spans="1:8" x14ac:dyDescent="0.25">
      <c r="A5898" s="396" t="e">
        <f>"INN."&amp;EIGNIR!$B$3&amp;C5898</f>
        <v>#N/A</v>
      </c>
      <c r="B5898" s="511">
        <f>'Sundurliðun Afleiður - eignir'!E23</f>
        <v>0</v>
      </c>
      <c r="C5898" s="503" t="s">
        <v>7739</v>
      </c>
      <c r="D5898" s="512"/>
      <c r="F5898" s="547"/>
      <c r="G5898" s="547">
        <f t="shared" si="186"/>
        <v>0</v>
      </c>
      <c r="H5898" s="547">
        <f t="shared" si="187"/>
        <v>0</v>
      </c>
    </row>
    <row r="5899" spans="1:8" x14ac:dyDescent="0.25">
      <c r="A5899" s="396" t="e">
        <f>"INN."&amp;EIGNIR!$B$3&amp;C5899</f>
        <v>#N/A</v>
      </c>
      <c r="B5899" s="511">
        <f>'Sundurliðun Afleiður - eignir'!E24</f>
        <v>0</v>
      </c>
      <c r="C5899" s="503" t="s">
        <v>7740</v>
      </c>
      <c r="D5899" s="512"/>
      <c r="F5899" s="547"/>
      <c r="G5899" s="547">
        <f t="shared" si="186"/>
        <v>0</v>
      </c>
      <c r="H5899" s="547">
        <f t="shared" si="187"/>
        <v>0</v>
      </c>
    </row>
    <row r="5900" spans="1:8" x14ac:dyDescent="0.25">
      <c r="A5900" s="396" t="e">
        <f>"INN."&amp;EIGNIR!$B$3&amp;C5900</f>
        <v>#N/A</v>
      </c>
      <c r="B5900" s="511">
        <f>'Sundurliðun Afleiður - eignir'!E25</f>
        <v>0</v>
      </c>
      <c r="C5900" s="503" t="s">
        <v>7741</v>
      </c>
      <c r="D5900" s="512"/>
      <c r="F5900" s="547"/>
      <c r="G5900" s="547">
        <f t="shared" si="186"/>
        <v>0</v>
      </c>
      <c r="H5900" s="547">
        <f t="shared" si="187"/>
        <v>0</v>
      </c>
    </row>
    <row r="5901" spans="1:8" x14ac:dyDescent="0.25">
      <c r="A5901" s="396" t="e">
        <f>"INN."&amp;EIGNIR!$B$3&amp;C5901</f>
        <v>#N/A</v>
      </c>
      <c r="B5901" s="511">
        <f>'Sundurliðun Afleiður - eignir'!E26</f>
        <v>0</v>
      </c>
      <c r="C5901" s="503" t="s">
        <v>7742</v>
      </c>
      <c r="D5901" s="512"/>
      <c r="F5901" s="547"/>
      <c r="G5901" s="547">
        <f t="shared" si="186"/>
        <v>0</v>
      </c>
      <c r="H5901" s="547">
        <f t="shared" si="187"/>
        <v>0</v>
      </c>
    </row>
    <row r="5902" spans="1:8" x14ac:dyDescent="0.25">
      <c r="A5902" s="396" t="e">
        <f>"INN."&amp;EIGNIR!$B$3&amp;C5902</f>
        <v>#N/A</v>
      </c>
      <c r="B5902" s="511">
        <f>'Sundurliðun Afleiður - eignir'!E27</f>
        <v>0</v>
      </c>
      <c r="C5902" s="503" t="s">
        <v>7743</v>
      </c>
      <c r="D5902" s="512"/>
      <c r="F5902" s="547"/>
      <c r="G5902" s="547">
        <f t="shared" si="186"/>
        <v>0</v>
      </c>
      <c r="H5902" s="547">
        <f t="shared" si="187"/>
        <v>0</v>
      </c>
    </row>
    <row r="5903" spans="1:8" x14ac:dyDescent="0.25">
      <c r="A5903" s="396" t="e">
        <f>"INN."&amp;EIGNIR!$B$3&amp;C5903</f>
        <v>#N/A</v>
      </c>
      <c r="B5903" s="511">
        <f>'Sundurliðun Afleiður - eignir'!E28</f>
        <v>0</v>
      </c>
      <c r="C5903" s="503" t="s">
        <v>7744</v>
      </c>
      <c r="D5903" s="512"/>
      <c r="F5903" s="547"/>
      <c r="G5903" s="547">
        <f t="shared" si="186"/>
        <v>0</v>
      </c>
      <c r="H5903" s="547">
        <f t="shared" si="187"/>
        <v>0</v>
      </c>
    </row>
    <row r="5904" spans="1:8" x14ac:dyDescent="0.25">
      <c r="A5904" s="396" t="e">
        <f>"INN."&amp;EIGNIR!$B$3&amp;C5904</f>
        <v>#N/A</v>
      </c>
      <c r="B5904" s="511">
        <f>'Sundurliðun Afleiður - eignir'!E29</f>
        <v>0</v>
      </c>
      <c r="C5904" s="503" t="s">
        <v>7745</v>
      </c>
      <c r="D5904" s="512"/>
      <c r="F5904" s="547"/>
      <c r="G5904" s="547">
        <f t="shared" si="186"/>
        <v>0</v>
      </c>
      <c r="H5904" s="547">
        <f t="shared" si="187"/>
        <v>0</v>
      </c>
    </row>
    <row r="5905" spans="1:8" x14ac:dyDescent="0.25">
      <c r="A5905" s="396" t="e">
        <f>"INN."&amp;EIGNIR!$B$3&amp;C5905</f>
        <v>#N/A</v>
      </c>
      <c r="B5905" s="511">
        <f>'Sundurliðun Afleiður - eignir'!E30</f>
        <v>0</v>
      </c>
      <c r="C5905" s="503" t="s">
        <v>7746</v>
      </c>
      <c r="D5905" s="512"/>
      <c r="F5905" s="547"/>
      <c r="G5905" s="547">
        <f t="shared" si="186"/>
        <v>0</v>
      </c>
      <c r="H5905" s="547">
        <f t="shared" si="187"/>
        <v>0</v>
      </c>
    </row>
    <row r="5906" spans="1:8" x14ac:dyDescent="0.25">
      <c r="A5906" s="396" t="e">
        <f>"INN."&amp;EIGNIR!$B$3&amp;C5906</f>
        <v>#N/A</v>
      </c>
      <c r="B5906" s="511">
        <f>'Sundurliðun Afleiður - eignir'!E31</f>
        <v>0</v>
      </c>
      <c r="C5906" s="503" t="s">
        <v>7747</v>
      </c>
      <c r="D5906" s="512"/>
      <c r="F5906" s="547"/>
      <c r="G5906" s="547">
        <f t="shared" si="186"/>
        <v>0</v>
      </c>
      <c r="H5906" s="547">
        <f t="shared" si="187"/>
        <v>0</v>
      </c>
    </row>
    <row r="5907" spans="1:8" x14ac:dyDescent="0.25">
      <c r="A5907" s="396" t="e">
        <f>"INN."&amp;EIGNIR!$B$3&amp;C5907</f>
        <v>#N/A</v>
      </c>
      <c r="B5907" s="511">
        <f>'Sundurliðun Afleiður - eignir'!E32</f>
        <v>0</v>
      </c>
      <c r="C5907" s="503" t="s">
        <v>7748</v>
      </c>
      <c r="D5907" s="512"/>
      <c r="F5907" s="547"/>
      <c r="G5907" s="547">
        <f t="shared" si="186"/>
        <v>0</v>
      </c>
      <c r="H5907" s="547">
        <f t="shared" si="187"/>
        <v>0</v>
      </c>
    </row>
    <row r="5908" spans="1:8" x14ac:dyDescent="0.25">
      <c r="A5908" s="396" t="e">
        <f>"INN."&amp;EIGNIR!$B$3&amp;C5908</f>
        <v>#N/A</v>
      </c>
      <c r="B5908" s="511">
        <f>'Sundurliðun Afleiður - eignir'!E33</f>
        <v>0</v>
      </c>
      <c r="C5908" s="503" t="s">
        <v>7749</v>
      </c>
      <c r="D5908" s="512"/>
      <c r="F5908" s="547"/>
      <c r="G5908" s="547">
        <f t="shared" si="186"/>
        <v>0</v>
      </c>
      <c r="H5908" s="547">
        <f t="shared" si="187"/>
        <v>0</v>
      </c>
    </row>
    <row r="5909" spans="1:8" x14ac:dyDescent="0.25">
      <c r="A5909" s="396" t="e">
        <f>"INN."&amp;EIGNIR!$B$3&amp;C5909</f>
        <v>#N/A</v>
      </c>
      <c r="B5909" s="511">
        <f>'Sundurliðun Afleiður - eignir'!E34</f>
        <v>0</v>
      </c>
      <c r="C5909" s="503" t="s">
        <v>7750</v>
      </c>
      <c r="D5909" s="512"/>
      <c r="F5909" s="547"/>
      <c r="G5909" s="547">
        <f t="shared" si="186"/>
        <v>0</v>
      </c>
      <c r="H5909" s="547">
        <f t="shared" si="187"/>
        <v>0</v>
      </c>
    </row>
    <row r="5910" spans="1:8" x14ac:dyDescent="0.25">
      <c r="A5910" s="396" t="e">
        <f>"INN."&amp;EIGNIR!$B$3&amp;C5910</f>
        <v>#N/A</v>
      </c>
      <c r="B5910" s="511">
        <f>'Sundurliðun Afleiður - eignir'!E35</f>
        <v>0</v>
      </c>
      <c r="C5910" s="503" t="s">
        <v>7751</v>
      </c>
      <c r="D5910" s="512"/>
      <c r="F5910" s="547"/>
      <c r="G5910" s="547">
        <f t="shared" si="186"/>
        <v>0</v>
      </c>
      <c r="H5910" s="547">
        <f t="shared" si="187"/>
        <v>0</v>
      </c>
    </row>
    <row r="5911" spans="1:8" x14ac:dyDescent="0.25">
      <c r="A5911" s="396" t="e">
        <f>"INN."&amp;EIGNIR!$B$3&amp;C5911</f>
        <v>#N/A</v>
      </c>
      <c r="B5911" s="511">
        <f>'Sundurliðun Afleiður - eignir'!E36</f>
        <v>0</v>
      </c>
      <c r="C5911" s="503" t="s">
        <v>7752</v>
      </c>
      <c r="D5911" s="512"/>
      <c r="F5911" s="547"/>
      <c r="G5911" s="547">
        <f t="shared" si="186"/>
        <v>0</v>
      </c>
      <c r="H5911" s="547">
        <f t="shared" si="187"/>
        <v>0</v>
      </c>
    </row>
    <row r="5912" spans="1:8" x14ac:dyDescent="0.25">
      <c r="A5912" s="396" t="e">
        <f>"INN."&amp;EIGNIR!$B$3&amp;C5912</f>
        <v>#N/A</v>
      </c>
      <c r="B5912" s="511">
        <f>'Sundurliðun Afleiður - eignir'!E37</f>
        <v>0</v>
      </c>
      <c r="C5912" s="503" t="s">
        <v>7753</v>
      </c>
      <c r="D5912" s="512"/>
      <c r="F5912" s="547"/>
      <c r="G5912" s="547">
        <f t="shared" si="186"/>
        <v>0</v>
      </c>
      <c r="H5912" s="547">
        <f t="shared" si="187"/>
        <v>0</v>
      </c>
    </row>
    <row r="5913" spans="1:8" x14ac:dyDescent="0.25">
      <c r="A5913" s="396" t="e">
        <f>"INN."&amp;EIGNIR!$B$3&amp;C5913</f>
        <v>#N/A</v>
      </c>
      <c r="B5913" s="511">
        <f>'Sundurliðun Afleiður - eignir'!E38</f>
        <v>0</v>
      </c>
      <c r="C5913" s="503" t="s">
        <v>7754</v>
      </c>
      <c r="D5913" s="512"/>
      <c r="F5913" s="547"/>
      <c r="G5913" s="547">
        <f t="shared" si="186"/>
        <v>0</v>
      </c>
      <c r="H5913" s="547">
        <f t="shared" si="187"/>
        <v>0</v>
      </c>
    </row>
    <row r="5914" spans="1:8" x14ac:dyDescent="0.25">
      <c r="A5914" s="396" t="e">
        <f>"INN."&amp;EIGNIR!$B$3&amp;C5914</f>
        <v>#N/A</v>
      </c>
      <c r="B5914" s="511">
        <f>'Sundurliðun Afleiður - eignir'!E39</f>
        <v>0</v>
      </c>
      <c r="C5914" s="503" t="s">
        <v>7755</v>
      </c>
      <c r="D5914" s="512"/>
      <c r="F5914" s="547"/>
      <c r="G5914" s="547">
        <f t="shared" si="186"/>
        <v>0</v>
      </c>
      <c r="H5914" s="547">
        <f t="shared" si="187"/>
        <v>0</v>
      </c>
    </row>
    <row r="5915" spans="1:8" x14ac:dyDescent="0.25">
      <c r="A5915" s="396" t="e">
        <f>"INN."&amp;EIGNIR!$B$3&amp;C5915</f>
        <v>#N/A</v>
      </c>
      <c r="B5915" s="511">
        <f>'Sundurliðun Afleiður - eignir'!E40</f>
        <v>0</v>
      </c>
      <c r="C5915" s="503" t="s">
        <v>7756</v>
      </c>
      <c r="D5915" s="512"/>
      <c r="F5915" s="547"/>
      <c r="G5915" s="547">
        <f t="shared" si="186"/>
        <v>0</v>
      </c>
      <c r="H5915" s="547">
        <f t="shared" si="187"/>
        <v>0</v>
      </c>
    </row>
    <row r="5916" spans="1:8" x14ac:dyDescent="0.25">
      <c r="A5916" s="396" t="e">
        <f>"INN."&amp;EIGNIR!$B$3&amp;C5916</f>
        <v>#N/A</v>
      </c>
      <c r="B5916" s="511">
        <f>'Sundurliðun Afleiður - eignir'!E41</f>
        <v>0</v>
      </c>
      <c r="C5916" s="503" t="s">
        <v>7757</v>
      </c>
      <c r="D5916" s="512"/>
      <c r="F5916" s="547"/>
      <c r="G5916" s="547">
        <f t="shared" si="186"/>
        <v>0</v>
      </c>
      <c r="H5916" s="547">
        <f t="shared" si="187"/>
        <v>0</v>
      </c>
    </row>
    <row r="5917" spans="1:8" x14ac:dyDescent="0.25">
      <c r="A5917" s="396" t="e">
        <f>"INN."&amp;EIGNIR!$B$3&amp;C5917</f>
        <v>#N/A</v>
      </c>
      <c r="B5917" s="511">
        <f>'Sundurliðun Afleiður - eignir'!E42</f>
        <v>0</v>
      </c>
      <c r="C5917" s="503" t="s">
        <v>7758</v>
      </c>
      <c r="D5917" s="512"/>
      <c r="F5917" s="547"/>
      <c r="G5917" s="547">
        <f t="shared" si="186"/>
        <v>0</v>
      </c>
      <c r="H5917" s="547">
        <f t="shared" si="187"/>
        <v>0</v>
      </c>
    </row>
    <row r="5918" spans="1:8" x14ac:dyDescent="0.25">
      <c r="A5918" s="396" t="e">
        <f>"INN."&amp;EIGNIR!$B$3&amp;C5918</f>
        <v>#N/A</v>
      </c>
      <c r="B5918" s="511">
        <f>'Sundurliðun Afleiður - eignir'!E43</f>
        <v>0</v>
      </c>
      <c r="C5918" s="503" t="s">
        <v>7759</v>
      </c>
      <c r="D5918" s="512"/>
      <c r="F5918" s="547"/>
      <c r="G5918" s="547">
        <f t="shared" si="186"/>
        <v>0</v>
      </c>
      <c r="H5918" s="547">
        <f t="shared" si="187"/>
        <v>0</v>
      </c>
    </row>
    <row r="5919" spans="1:8" x14ac:dyDescent="0.25">
      <c r="A5919" s="396" t="e">
        <f>"INN."&amp;EIGNIR!$B$3&amp;C5919</f>
        <v>#N/A</v>
      </c>
      <c r="B5919" s="511">
        <f>'Sundurliðun Afleiður - eignir'!E44</f>
        <v>0</v>
      </c>
      <c r="C5919" s="503" t="s">
        <v>7760</v>
      </c>
      <c r="D5919" s="512"/>
      <c r="F5919" s="547"/>
      <c r="G5919" s="547">
        <f t="shared" si="186"/>
        <v>0</v>
      </c>
      <c r="H5919" s="547">
        <f t="shared" si="187"/>
        <v>0</v>
      </c>
    </row>
    <row r="5920" spans="1:8" x14ac:dyDescent="0.25">
      <c r="A5920" s="396" t="e">
        <f>"INN."&amp;EIGNIR!$B$3&amp;C5920</f>
        <v>#N/A</v>
      </c>
      <c r="B5920" s="511">
        <f>'Sundurliðun Afleiður - eignir'!E45</f>
        <v>0</v>
      </c>
      <c r="C5920" s="503" t="s">
        <v>7761</v>
      </c>
      <c r="D5920" s="512"/>
      <c r="F5920" s="547"/>
      <c r="G5920" s="547">
        <f t="shared" si="186"/>
        <v>0</v>
      </c>
      <c r="H5920" s="547">
        <f t="shared" si="187"/>
        <v>0</v>
      </c>
    </row>
    <row r="5921" spans="1:8" x14ac:dyDescent="0.25">
      <c r="A5921" s="396" t="e">
        <f>"INN."&amp;EIGNIR!$B$3&amp;C5921</f>
        <v>#N/A</v>
      </c>
      <c r="B5921" s="511">
        <f>'Sundurliðun Afleiður - eignir'!E46</f>
        <v>0</v>
      </c>
      <c r="C5921" s="503" t="s">
        <v>7762</v>
      </c>
      <c r="D5921" s="512"/>
      <c r="F5921" s="547"/>
      <c r="G5921" s="547">
        <f t="shared" si="186"/>
        <v>0</v>
      </c>
      <c r="H5921" s="547">
        <f t="shared" si="187"/>
        <v>0</v>
      </c>
    </row>
    <row r="5922" spans="1:8" x14ac:dyDescent="0.25">
      <c r="A5922" s="396" t="e">
        <f>"INN."&amp;EIGNIR!$B$3&amp;C5922</f>
        <v>#N/A</v>
      </c>
      <c r="B5922" s="511">
        <f>'Sundurliðun Afleiður - eignir'!E47</f>
        <v>0</v>
      </c>
      <c r="C5922" s="503" t="s">
        <v>7763</v>
      </c>
      <c r="D5922" s="512"/>
      <c r="F5922" s="547"/>
      <c r="G5922" s="547">
        <f t="shared" si="186"/>
        <v>0</v>
      </c>
      <c r="H5922" s="547">
        <f t="shared" si="187"/>
        <v>0</v>
      </c>
    </row>
    <row r="5923" spans="1:8" x14ac:dyDescent="0.25">
      <c r="A5923" s="396" t="e">
        <f>"INN."&amp;EIGNIR!$B$3&amp;C5923</f>
        <v>#N/A</v>
      </c>
      <c r="B5923" s="511">
        <f>'Sundurliðun Afleiður - eignir'!E48</f>
        <v>0</v>
      </c>
      <c r="C5923" s="503" t="s">
        <v>7764</v>
      </c>
      <c r="D5923" s="512"/>
      <c r="F5923" s="547"/>
      <c r="G5923" s="547">
        <f t="shared" si="186"/>
        <v>0</v>
      </c>
      <c r="H5923" s="547">
        <f t="shared" si="187"/>
        <v>0</v>
      </c>
    </row>
    <row r="5924" spans="1:8" x14ac:dyDescent="0.25">
      <c r="A5924" s="396" t="e">
        <f>"INN."&amp;EIGNIR!$B$3&amp;C5924</f>
        <v>#N/A</v>
      </c>
      <c r="B5924" s="511">
        <f>'Sundurliðun Afleiður - eignir'!E49</f>
        <v>0</v>
      </c>
      <c r="C5924" s="503" t="s">
        <v>7765</v>
      </c>
      <c r="D5924" s="512"/>
      <c r="F5924" s="547"/>
      <c r="G5924" s="547">
        <f t="shared" si="186"/>
        <v>0</v>
      </c>
      <c r="H5924" s="547">
        <f t="shared" si="187"/>
        <v>0</v>
      </c>
    </row>
    <row r="5925" spans="1:8" x14ac:dyDescent="0.25">
      <c r="A5925" s="396" t="e">
        <f>"INN."&amp;EIGNIR!$B$3&amp;C5925</f>
        <v>#N/A</v>
      </c>
      <c r="B5925" s="511">
        <f>'Sundurliðun Afleiður - eignir'!E50</f>
        <v>0</v>
      </c>
      <c r="C5925" s="503" t="s">
        <v>7766</v>
      </c>
      <c r="D5925" s="512"/>
      <c r="F5925" s="547"/>
      <c r="G5925" s="547">
        <f t="shared" si="186"/>
        <v>0</v>
      </c>
      <c r="H5925" s="547">
        <f t="shared" si="187"/>
        <v>0</v>
      </c>
    </row>
    <row r="5926" spans="1:8" x14ac:dyDescent="0.25">
      <c r="A5926" s="396" t="e">
        <f>"INN."&amp;EIGNIR!$B$3&amp;C5926</f>
        <v>#N/A</v>
      </c>
      <c r="B5926" s="511">
        <f>'Sundurliðun Afleiður - eignir'!E51</f>
        <v>0</v>
      </c>
      <c r="C5926" s="503" t="s">
        <v>7767</v>
      </c>
      <c r="D5926" s="512"/>
      <c r="F5926" s="547"/>
      <c r="G5926" s="547">
        <f t="shared" si="186"/>
        <v>0</v>
      </c>
      <c r="H5926" s="547">
        <f t="shared" si="187"/>
        <v>0</v>
      </c>
    </row>
    <row r="5927" spans="1:8" x14ac:dyDescent="0.25">
      <c r="A5927" s="396" t="e">
        <f>"INN."&amp;EIGNIR!$B$3&amp;C5927</f>
        <v>#N/A</v>
      </c>
      <c r="B5927" s="511">
        <f>'Sundurliðun Afleiður - eignir'!E52</f>
        <v>0</v>
      </c>
      <c r="C5927" s="503" t="s">
        <v>7768</v>
      </c>
      <c r="D5927" s="512"/>
      <c r="F5927" s="547"/>
      <c r="G5927" s="547">
        <f t="shared" si="186"/>
        <v>0</v>
      </c>
      <c r="H5927" s="547">
        <f t="shared" si="187"/>
        <v>0</v>
      </c>
    </row>
    <row r="5928" spans="1:8" x14ac:dyDescent="0.25">
      <c r="A5928" s="396" t="e">
        <f>"INN."&amp;EIGNIR!$B$3&amp;C5928</f>
        <v>#N/A</v>
      </c>
      <c r="B5928" s="511">
        <f>'Sundurliðun Afleiður - eignir'!E53</f>
        <v>0</v>
      </c>
      <c r="C5928" s="503" t="s">
        <v>7769</v>
      </c>
      <c r="D5928" s="512"/>
      <c r="F5928" s="547"/>
      <c r="G5928" s="547">
        <f t="shared" si="186"/>
        <v>0</v>
      </c>
      <c r="H5928" s="547">
        <f t="shared" si="187"/>
        <v>0</v>
      </c>
    </row>
    <row r="5929" spans="1:8" x14ac:dyDescent="0.25">
      <c r="A5929" s="396" t="e">
        <f>"INN."&amp;EIGNIR!$B$3&amp;C5929</f>
        <v>#N/A</v>
      </c>
      <c r="B5929" s="511">
        <f>'Sundurliðun Afleiður - eignir'!E54</f>
        <v>0</v>
      </c>
      <c r="C5929" s="503" t="s">
        <v>7770</v>
      </c>
      <c r="D5929" s="512"/>
      <c r="F5929" s="547"/>
      <c r="G5929" s="547">
        <f t="shared" si="186"/>
        <v>0</v>
      </c>
      <c r="H5929" s="547">
        <f t="shared" si="187"/>
        <v>0</v>
      </c>
    </row>
    <row r="5930" spans="1:8" x14ac:dyDescent="0.25">
      <c r="A5930" s="396" t="e">
        <f>"INN."&amp;EIGNIR!$B$3&amp;C5930</f>
        <v>#N/A</v>
      </c>
      <c r="B5930" s="511">
        <f>'Sundurliðun Afleiður - eignir'!E55</f>
        <v>0</v>
      </c>
      <c r="C5930" s="503" t="s">
        <v>7771</v>
      </c>
      <c r="D5930" s="512"/>
      <c r="F5930" s="547"/>
      <c r="G5930" s="547">
        <f t="shared" si="186"/>
        <v>0</v>
      </c>
      <c r="H5930" s="547">
        <f t="shared" si="187"/>
        <v>0</v>
      </c>
    </row>
    <row r="5931" spans="1:8" x14ac:dyDescent="0.25">
      <c r="A5931" s="396" t="e">
        <f>"INN."&amp;EIGNIR!$B$3&amp;C5931</f>
        <v>#N/A</v>
      </c>
      <c r="B5931" s="511">
        <f>'Sundurliðun Afleiður - eignir'!E56</f>
        <v>0</v>
      </c>
      <c r="C5931" s="503" t="s">
        <v>7772</v>
      </c>
      <c r="D5931" s="512"/>
      <c r="F5931" s="547"/>
      <c r="G5931" s="547">
        <f t="shared" si="186"/>
        <v>0</v>
      </c>
      <c r="H5931" s="547">
        <f t="shared" si="187"/>
        <v>0</v>
      </c>
    </row>
    <row r="5932" spans="1:8" x14ac:dyDescent="0.25">
      <c r="A5932" s="396" t="e">
        <f>"INN."&amp;EIGNIR!$B$3&amp;C5932</f>
        <v>#N/A</v>
      </c>
      <c r="B5932" s="511">
        <f>'Sundurliðun Afleiður - eignir'!E57</f>
        <v>0</v>
      </c>
      <c r="C5932" s="503" t="s">
        <v>7773</v>
      </c>
      <c r="D5932" s="512"/>
      <c r="F5932" s="547"/>
      <c r="G5932" s="547">
        <f t="shared" si="186"/>
        <v>0</v>
      </c>
      <c r="H5932" s="547">
        <f t="shared" si="187"/>
        <v>0</v>
      </c>
    </row>
    <row r="5933" spans="1:8" x14ac:dyDescent="0.25">
      <c r="A5933" s="396" t="e">
        <f>"INN."&amp;EIGNIR!$B$3&amp;C5933</f>
        <v>#N/A</v>
      </c>
      <c r="B5933" s="511">
        <f>'Sundurliðun Afleiður - eignir'!E58</f>
        <v>0</v>
      </c>
      <c r="C5933" s="503" t="s">
        <v>7774</v>
      </c>
      <c r="D5933" s="512"/>
      <c r="F5933" s="547"/>
      <c r="G5933" s="547">
        <f t="shared" si="186"/>
        <v>0</v>
      </c>
      <c r="H5933" s="547">
        <f t="shared" si="187"/>
        <v>0</v>
      </c>
    </row>
    <row r="5934" spans="1:8" x14ac:dyDescent="0.25">
      <c r="A5934" s="396" t="e">
        <f>"INN."&amp;EIGNIR!$B$3&amp;C5934</f>
        <v>#N/A</v>
      </c>
      <c r="B5934" s="511">
        <f>'Sundurliðun Afleiður - eignir'!E59</f>
        <v>0</v>
      </c>
      <c r="C5934" s="503" t="s">
        <v>7775</v>
      </c>
      <c r="D5934" s="512"/>
      <c r="F5934" s="547"/>
      <c r="G5934" s="547">
        <f t="shared" si="186"/>
        <v>0</v>
      </c>
      <c r="H5934" s="547">
        <f t="shared" si="187"/>
        <v>0</v>
      </c>
    </row>
    <row r="5935" spans="1:8" x14ac:dyDescent="0.25">
      <c r="A5935" s="396" t="e">
        <f>"INN."&amp;EIGNIR!$B$3&amp;C5935</f>
        <v>#N/A</v>
      </c>
      <c r="B5935" s="511">
        <f>'Sundurliðun Afleiður - eignir'!E60</f>
        <v>0</v>
      </c>
      <c r="C5935" s="503" t="s">
        <v>7776</v>
      </c>
      <c r="D5935" s="512"/>
      <c r="F5935" s="547"/>
      <c r="G5935" s="547">
        <f t="shared" si="186"/>
        <v>0</v>
      </c>
      <c r="H5935" s="547">
        <f t="shared" si="187"/>
        <v>0</v>
      </c>
    </row>
    <row r="5936" spans="1:8" x14ac:dyDescent="0.25">
      <c r="A5936" s="396" t="e">
        <f>"INN."&amp;EIGNIR!$B$3&amp;C5936</f>
        <v>#N/A</v>
      </c>
      <c r="B5936" s="511">
        <f>'Sundurliðun Afleiður - eignir'!E61</f>
        <v>0</v>
      </c>
      <c r="C5936" s="503" t="s">
        <v>7777</v>
      </c>
      <c r="D5936" s="512"/>
      <c r="F5936" s="547"/>
      <c r="G5936" s="547">
        <f t="shared" si="186"/>
        <v>0</v>
      </c>
      <c r="H5936" s="547">
        <f t="shared" si="187"/>
        <v>0</v>
      </c>
    </row>
    <row r="5937" spans="1:8" x14ac:dyDescent="0.25">
      <c r="A5937" s="396" t="e">
        <f>"INN."&amp;EIGNIR!$B$3&amp;C5937</f>
        <v>#N/A</v>
      </c>
      <c r="B5937" s="511">
        <f>'Sundurliðun Afleiður - eignir'!E62</f>
        <v>0</v>
      </c>
      <c r="C5937" s="503" t="s">
        <v>7778</v>
      </c>
      <c r="D5937" s="512"/>
      <c r="F5937" s="547"/>
      <c r="G5937" s="547">
        <f t="shared" si="186"/>
        <v>0</v>
      </c>
      <c r="H5937" s="547">
        <f t="shared" si="187"/>
        <v>0</v>
      </c>
    </row>
    <row r="5938" spans="1:8" x14ac:dyDescent="0.25">
      <c r="A5938" s="396" t="e">
        <f>"INN."&amp;EIGNIR!$B$3&amp;C5938</f>
        <v>#N/A</v>
      </c>
      <c r="B5938" s="511">
        <f>'Sundurliðun Afleiður - eignir'!E63</f>
        <v>0</v>
      </c>
      <c r="C5938" s="503" t="s">
        <v>7779</v>
      </c>
      <c r="D5938" s="512"/>
      <c r="F5938" s="547"/>
      <c r="G5938" s="547">
        <f t="shared" si="186"/>
        <v>0</v>
      </c>
      <c r="H5938" s="547">
        <f t="shared" si="187"/>
        <v>0</v>
      </c>
    </row>
    <row r="5939" spans="1:8" x14ac:dyDescent="0.25">
      <c r="A5939" s="396" t="e">
        <f>"INN."&amp;EIGNIR!$B$3&amp;C5939</f>
        <v>#N/A</v>
      </c>
      <c r="B5939" s="511">
        <f>'Sundurliðun Afleiður - eignir'!E64</f>
        <v>0</v>
      </c>
      <c r="C5939" s="503" t="s">
        <v>7780</v>
      </c>
      <c r="D5939" s="512"/>
      <c r="F5939" s="547"/>
      <c r="G5939" s="547">
        <f t="shared" si="186"/>
        <v>0</v>
      </c>
      <c r="H5939" s="547">
        <f t="shared" si="187"/>
        <v>0</v>
      </c>
    </row>
    <row r="5940" spans="1:8" x14ac:dyDescent="0.25">
      <c r="A5940" s="396" t="e">
        <f>"INN."&amp;EIGNIR!$B$3&amp;C5940</f>
        <v>#N/A</v>
      </c>
      <c r="B5940" s="511">
        <f>'Sundurliðun Afleiður - eignir'!E65</f>
        <v>0</v>
      </c>
      <c r="C5940" s="503" t="s">
        <v>7781</v>
      </c>
      <c r="D5940" s="512"/>
      <c r="F5940" s="547"/>
      <c r="G5940" s="547">
        <f t="shared" si="186"/>
        <v>0</v>
      </c>
      <c r="H5940" s="547">
        <f t="shared" si="187"/>
        <v>0</v>
      </c>
    </row>
    <row r="5941" spans="1:8" x14ac:dyDescent="0.25">
      <c r="A5941" s="396" t="e">
        <f>"INN."&amp;EIGNIR!$B$3&amp;C5941</f>
        <v>#N/A</v>
      </c>
      <c r="B5941" s="511">
        <f>'Sundurliðun Afleiður - eignir'!E66</f>
        <v>0</v>
      </c>
      <c r="C5941" s="503" t="s">
        <v>7782</v>
      </c>
      <c r="D5941" s="512"/>
      <c r="F5941" s="547"/>
      <c r="G5941" s="547">
        <f t="shared" si="186"/>
        <v>0</v>
      </c>
      <c r="H5941" s="547">
        <f t="shared" si="187"/>
        <v>0</v>
      </c>
    </row>
    <row r="5942" spans="1:8" x14ac:dyDescent="0.25">
      <c r="A5942" s="396" t="e">
        <f>"INN."&amp;EIGNIR!$B$3&amp;C5942</f>
        <v>#N/A</v>
      </c>
      <c r="B5942" s="511">
        <f>'Sundurliðun Afleiður - eignir'!E67</f>
        <v>0</v>
      </c>
      <c r="C5942" s="503" t="s">
        <v>7783</v>
      </c>
      <c r="D5942" s="512"/>
      <c r="F5942" s="547"/>
      <c r="G5942" s="547">
        <f t="shared" ref="G5942:G6005" si="188">+F5942-B5942</f>
        <v>0</v>
      </c>
      <c r="H5942" s="547">
        <f t="shared" si="187"/>
        <v>0</v>
      </c>
    </row>
    <row r="5943" spans="1:8" x14ac:dyDescent="0.25">
      <c r="A5943" s="396" t="e">
        <f>"INN."&amp;EIGNIR!$B$3&amp;C5943</f>
        <v>#N/A</v>
      </c>
      <c r="B5943" s="511">
        <f>'Sundurliðun Afleiður - eignir'!E68</f>
        <v>0</v>
      </c>
      <c r="C5943" s="503" t="s">
        <v>7784</v>
      </c>
      <c r="D5943" s="512"/>
      <c r="F5943" s="547"/>
      <c r="G5943" s="547">
        <f t="shared" si="188"/>
        <v>0</v>
      </c>
      <c r="H5943" s="547">
        <f t="shared" ref="H5943:H6006" si="189">+ABS(G5943)</f>
        <v>0</v>
      </c>
    </row>
    <row r="5944" spans="1:8" x14ac:dyDescent="0.25">
      <c r="A5944" s="396" t="e">
        <f>"INN."&amp;EIGNIR!$B$3&amp;C5944</f>
        <v>#N/A</v>
      </c>
      <c r="B5944" s="511">
        <f>'Sundurliðun Afleiður - eignir'!E69</f>
        <v>0</v>
      </c>
      <c r="C5944" s="503" t="s">
        <v>7785</v>
      </c>
      <c r="D5944" s="512"/>
      <c r="F5944" s="547"/>
      <c r="G5944" s="547">
        <f t="shared" si="188"/>
        <v>0</v>
      </c>
      <c r="H5944" s="547">
        <f t="shared" si="189"/>
        <v>0</v>
      </c>
    </row>
    <row r="5945" spans="1:8" x14ac:dyDescent="0.25">
      <c r="A5945" s="396" t="e">
        <f>"INN."&amp;EIGNIR!$B$3&amp;C5945</f>
        <v>#N/A</v>
      </c>
      <c r="B5945" s="511">
        <f>'Sundurliðun Afleiður - eignir'!E70</f>
        <v>0</v>
      </c>
      <c r="C5945" s="503" t="s">
        <v>7786</v>
      </c>
      <c r="D5945" s="512"/>
      <c r="F5945" s="547"/>
      <c r="G5945" s="547">
        <f t="shared" si="188"/>
        <v>0</v>
      </c>
      <c r="H5945" s="547">
        <f t="shared" si="189"/>
        <v>0</v>
      </c>
    </row>
    <row r="5946" spans="1:8" x14ac:dyDescent="0.25">
      <c r="A5946" s="396" t="e">
        <f>"INN."&amp;EIGNIR!$B$3&amp;C5946</f>
        <v>#N/A</v>
      </c>
      <c r="B5946" s="511">
        <f>'Sundurliðun Afleiður - eignir'!E71</f>
        <v>0</v>
      </c>
      <c r="C5946" s="503" t="s">
        <v>7787</v>
      </c>
      <c r="D5946" s="512"/>
      <c r="F5946" s="547"/>
      <c r="G5946" s="547">
        <f t="shared" si="188"/>
        <v>0</v>
      </c>
      <c r="H5946" s="547">
        <f t="shared" si="189"/>
        <v>0</v>
      </c>
    </row>
    <row r="5947" spans="1:8" x14ac:dyDescent="0.25">
      <c r="A5947" s="396" t="e">
        <f>"INN."&amp;EIGNIR!$B$3&amp;C5947</f>
        <v>#N/A</v>
      </c>
      <c r="B5947" s="511">
        <f>'Sundurliðun Afleiður - eignir'!E72</f>
        <v>0</v>
      </c>
      <c r="C5947" s="503" t="s">
        <v>7788</v>
      </c>
      <c r="D5947" s="512"/>
      <c r="F5947" s="547"/>
      <c r="G5947" s="547">
        <f t="shared" si="188"/>
        <v>0</v>
      </c>
      <c r="H5947" s="547">
        <f t="shared" si="189"/>
        <v>0</v>
      </c>
    </row>
    <row r="5948" spans="1:8" x14ac:dyDescent="0.25">
      <c r="A5948" s="396" t="e">
        <f>"INN."&amp;EIGNIR!$B$3&amp;C5948</f>
        <v>#N/A</v>
      </c>
      <c r="B5948" s="511">
        <f>'Sundurliðun Afleiður - eignir'!E73</f>
        <v>0</v>
      </c>
      <c r="C5948" s="503" t="s">
        <v>7789</v>
      </c>
      <c r="D5948" s="512"/>
      <c r="F5948" s="547"/>
      <c r="G5948" s="547">
        <f t="shared" si="188"/>
        <v>0</v>
      </c>
      <c r="H5948" s="547">
        <f t="shared" si="189"/>
        <v>0</v>
      </c>
    </row>
    <row r="5949" spans="1:8" x14ac:dyDescent="0.25">
      <c r="A5949" s="396" t="e">
        <f>"INN."&amp;EIGNIR!$B$3&amp;C5949</f>
        <v>#N/A</v>
      </c>
      <c r="B5949" s="511">
        <f>'Sundurliðun Afleiður - eignir'!E74</f>
        <v>0</v>
      </c>
      <c r="C5949" s="503" t="s">
        <v>7790</v>
      </c>
      <c r="D5949" s="512"/>
      <c r="F5949" s="547"/>
      <c r="G5949" s="547">
        <f t="shared" si="188"/>
        <v>0</v>
      </c>
      <c r="H5949" s="547">
        <f t="shared" si="189"/>
        <v>0</v>
      </c>
    </row>
    <row r="5950" spans="1:8" x14ac:dyDescent="0.25">
      <c r="A5950" s="396" t="e">
        <f>"INN."&amp;EIGNIR!$B$3&amp;C5950</f>
        <v>#N/A</v>
      </c>
      <c r="B5950" s="511">
        <f>'Sundurliðun Afleiður - eignir'!E75</f>
        <v>0</v>
      </c>
      <c r="C5950" s="503" t="s">
        <v>7791</v>
      </c>
      <c r="D5950" s="512"/>
      <c r="F5950" s="547"/>
      <c r="G5950" s="547">
        <f t="shared" si="188"/>
        <v>0</v>
      </c>
      <c r="H5950" s="547">
        <f t="shared" si="189"/>
        <v>0</v>
      </c>
    </row>
    <row r="5951" spans="1:8" x14ac:dyDescent="0.25">
      <c r="A5951" s="396" t="e">
        <f>"INN."&amp;EIGNIR!$B$3&amp;C5951</f>
        <v>#N/A</v>
      </c>
      <c r="B5951" s="511">
        <f>'Sundurliðun Afleiður - eignir'!E76</f>
        <v>0</v>
      </c>
      <c r="C5951" s="503" t="s">
        <v>7792</v>
      </c>
      <c r="D5951" s="512"/>
      <c r="F5951" s="547"/>
      <c r="G5951" s="547">
        <f t="shared" si="188"/>
        <v>0</v>
      </c>
      <c r="H5951" s="547">
        <f t="shared" si="189"/>
        <v>0</v>
      </c>
    </row>
    <row r="5952" spans="1:8" x14ac:dyDescent="0.25">
      <c r="A5952" s="396" t="e">
        <f>"INN."&amp;EIGNIR!$B$3&amp;C5952</f>
        <v>#N/A</v>
      </c>
      <c r="B5952" s="511">
        <f>'Sundurliðun Afleiður - eignir'!E77</f>
        <v>0</v>
      </c>
      <c r="C5952" s="503" t="s">
        <v>7793</v>
      </c>
      <c r="D5952" s="512"/>
      <c r="F5952" s="547"/>
      <c r="G5952" s="547">
        <f t="shared" si="188"/>
        <v>0</v>
      </c>
      <c r="H5952" s="547">
        <f t="shared" si="189"/>
        <v>0</v>
      </c>
    </row>
    <row r="5953" spans="1:8" x14ac:dyDescent="0.25">
      <c r="A5953" s="396" t="e">
        <f>"INN."&amp;EIGNIR!$B$3&amp;C5953</f>
        <v>#N/A</v>
      </c>
      <c r="B5953" s="511">
        <f>'Sundurliðun Afleiður - eignir'!E78</f>
        <v>0</v>
      </c>
      <c r="C5953" s="503" t="s">
        <v>7794</v>
      </c>
      <c r="D5953" s="512"/>
      <c r="F5953" s="547"/>
      <c r="G5953" s="547">
        <f t="shared" si="188"/>
        <v>0</v>
      </c>
      <c r="H5953" s="547">
        <f t="shared" si="189"/>
        <v>0</v>
      </c>
    </row>
    <row r="5954" spans="1:8" x14ac:dyDescent="0.25">
      <c r="A5954" s="396" t="e">
        <f>"INN."&amp;EIGNIR!$B$3&amp;C5954</f>
        <v>#N/A</v>
      </c>
      <c r="B5954" s="511">
        <f>'Sundurliðun Afleiður - eignir'!E79</f>
        <v>0</v>
      </c>
      <c r="C5954" s="503" t="s">
        <v>7795</v>
      </c>
      <c r="D5954" s="512"/>
      <c r="F5954" s="547"/>
      <c r="G5954" s="547">
        <f t="shared" si="188"/>
        <v>0</v>
      </c>
      <c r="H5954" s="547">
        <f t="shared" si="189"/>
        <v>0</v>
      </c>
    </row>
    <row r="5955" spans="1:8" x14ac:dyDescent="0.25">
      <c r="A5955" s="396" t="e">
        <f>"INN."&amp;EIGNIR!$B$3&amp;C5955</f>
        <v>#N/A</v>
      </c>
      <c r="B5955" s="511">
        <f>'Sundurliðun Afleiður - eignir'!E80</f>
        <v>0</v>
      </c>
      <c r="C5955" s="503" t="s">
        <v>7796</v>
      </c>
      <c r="D5955" s="512"/>
      <c r="F5955" s="547"/>
      <c r="G5955" s="547">
        <f t="shared" si="188"/>
        <v>0</v>
      </c>
      <c r="H5955" s="547">
        <f t="shared" si="189"/>
        <v>0</v>
      </c>
    </row>
    <row r="5956" spans="1:8" x14ac:dyDescent="0.25">
      <c r="A5956" s="396" t="e">
        <f>"INN."&amp;EIGNIR!$B$3&amp;C5956</f>
        <v>#N/A</v>
      </c>
      <c r="B5956" s="511">
        <f>'Sundurliðun Afleiður - eignir'!E81</f>
        <v>0</v>
      </c>
      <c r="C5956" s="503" t="s">
        <v>7797</v>
      </c>
      <c r="D5956" s="512"/>
      <c r="F5956" s="547"/>
      <c r="G5956" s="547">
        <f t="shared" si="188"/>
        <v>0</v>
      </c>
      <c r="H5956" s="547">
        <f t="shared" si="189"/>
        <v>0</v>
      </c>
    </row>
    <row r="5957" spans="1:8" x14ac:dyDescent="0.25">
      <c r="A5957" s="396" t="e">
        <f>"INN."&amp;EIGNIR!$B$3&amp;C5957</f>
        <v>#N/A</v>
      </c>
      <c r="B5957" s="511">
        <f>'Sundurliðun Afleiður - eignir'!E82</f>
        <v>0</v>
      </c>
      <c r="C5957" s="503" t="s">
        <v>7798</v>
      </c>
      <c r="D5957" s="512"/>
      <c r="F5957" s="547"/>
      <c r="G5957" s="547">
        <f t="shared" si="188"/>
        <v>0</v>
      </c>
      <c r="H5957" s="547">
        <f t="shared" si="189"/>
        <v>0</v>
      </c>
    </row>
    <row r="5958" spans="1:8" x14ac:dyDescent="0.25">
      <c r="A5958" s="396" t="e">
        <f>"INN."&amp;EIGNIR!$B$3&amp;C5958</f>
        <v>#N/A</v>
      </c>
      <c r="B5958" s="511">
        <f>'Sundurliðun Afleiður - eignir'!E83</f>
        <v>0</v>
      </c>
      <c r="C5958" s="503" t="s">
        <v>7799</v>
      </c>
      <c r="D5958" s="512"/>
      <c r="F5958" s="547"/>
      <c r="G5958" s="547">
        <f t="shared" si="188"/>
        <v>0</v>
      </c>
      <c r="H5958" s="547">
        <f t="shared" si="189"/>
        <v>0</v>
      </c>
    </row>
    <row r="5959" spans="1:8" x14ac:dyDescent="0.25">
      <c r="A5959" s="396" t="e">
        <f>"INN."&amp;EIGNIR!$B$3&amp;C5959</f>
        <v>#N/A</v>
      </c>
      <c r="B5959" s="511">
        <f>'Sundurliðun Afleiður - eignir'!F7</f>
        <v>0</v>
      </c>
      <c r="C5959" s="503" t="s">
        <v>7800</v>
      </c>
      <c r="D5959" s="512"/>
      <c r="F5959" s="547"/>
      <c r="G5959" s="547">
        <f t="shared" si="188"/>
        <v>0</v>
      </c>
      <c r="H5959" s="547">
        <f t="shared" si="189"/>
        <v>0</v>
      </c>
    </row>
    <row r="5960" spans="1:8" x14ac:dyDescent="0.25">
      <c r="A5960" s="396" t="e">
        <f>"INN."&amp;EIGNIR!$B$3&amp;C5960</f>
        <v>#N/A</v>
      </c>
      <c r="B5960" s="511">
        <f>'Sundurliðun Afleiður - eignir'!F8</f>
        <v>0</v>
      </c>
      <c r="C5960" s="503" t="s">
        <v>7801</v>
      </c>
      <c r="D5960" s="512"/>
      <c r="F5960" s="547"/>
      <c r="G5960" s="547">
        <f t="shared" si="188"/>
        <v>0</v>
      </c>
      <c r="H5960" s="547">
        <f t="shared" si="189"/>
        <v>0</v>
      </c>
    </row>
    <row r="5961" spans="1:8" x14ac:dyDescent="0.25">
      <c r="A5961" s="396" t="e">
        <f>"INN."&amp;EIGNIR!$B$3&amp;C5961</f>
        <v>#N/A</v>
      </c>
      <c r="B5961" s="511">
        <f>'Sundurliðun Afleiður - eignir'!F9</f>
        <v>0</v>
      </c>
      <c r="C5961" s="503" t="s">
        <v>7802</v>
      </c>
      <c r="D5961" s="512"/>
      <c r="F5961" s="547"/>
      <c r="G5961" s="547">
        <f t="shared" si="188"/>
        <v>0</v>
      </c>
      <c r="H5961" s="547">
        <f t="shared" si="189"/>
        <v>0</v>
      </c>
    </row>
    <row r="5962" spans="1:8" x14ac:dyDescent="0.25">
      <c r="A5962" s="396" t="e">
        <f>"INN."&amp;EIGNIR!$B$3&amp;C5962</f>
        <v>#N/A</v>
      </c>
      <c r="B5962" s="511">
        <f>'Sundurliðun Afleiður - eignir'!F10</f>
        <v>0</v>
      </c>
      <c r="C5962" s="503" t="s">
        <v>7803</v>
      </c>
      <c r="D5962" s="512"/>
      <c r="F5962" s="547"/>
      <c r="G5962" s="547">
        <f t="shared" si="188"/>
        <v>0</v>
      </c>
      <c r="H5962" s="547">
        <f t="shared" si="189"/>
        <v>0</v>
      </c>
    </row>
    <row r="5963" spans="1:8" x14ac:dyDescent="0.25">
      <c r="A5963" s="396" t="e">
        <f>"INN."&amp;EIGNIR!$B$3&amp;C5963</f>
        <v>#N/A</v>
      </c>
      <c r="B5963" s="511">
        <f>'Sundurliðun Afleiður - eignir'!F11</f>
        <v>0</v>
      </c>
      <c r="C5963" s="503" t="s">
        <v>7804</v>
      </c>
      <c r="D5963" s="512"/>
      <c r="F5963" s="547"/>
      <c r="G5963" s="547">
        <f t="shared" si="188"/>
        <v>0</v>
      </c>
      <c r="H5963" s="547">
        <f t="shared" si="189"/>
        <v>0</v>
      </c>
    </row>
    <row r="5964" spans="1:8" x14ac:dyDescent="0.25">
      <c r="A5964" s="396" t="e">
        <f>"INN."&amp;EIGNIR!$B$3&amp;C5964</f>
        <v>#N/A</v>
      </c>
      <c r="B5964" s="511">
        <f>'Sundurliðun Afleiður - eignir'!F12</f>
        <v>0</v>
      </c>
      <c r="C5964" s="503" t="s">
        <v>7805</v>
      </c>
      <c r="D5964" s="512"/>
      <c r="F5964" s="547"/>
      <c r="G5964" s="547">
        <f t="shared" si="188"/>
        <v>0</v>
      </c>
      <c r="H5964" s="547">
        <f t="shared" si="189"/>
        <v>0</v>
      </c>
    </row>
    <row r="5965" spans="1:8" x14ac:dyDescent="0.25">
      <c r="A5965" s="396" t="e">
        <f>"INN."&amp;EIGNIR!$B$3&amp;C5965</f>
        <v>#N/A</v>
      </c>
      <c r="B5965" s="511">
        <f>'Sundurliðun Afleiður - eignir'!F13</f>
        <v>0</v>
      </c>
      <c r="C5965" s="503" t="s">
        <v>7806</v>
      </c>
      <c r="D5965" s="512"/>
      <c r="F5965" s="547"/>
      <c r="G5965" s="547">
        <f t="shared" si="188"/>
        <v>0</v>
      </c>
      <c r="H5965" s="547">
        <f t="shared" si="189"/>
        <v>0</v>
      </c>
    </row>
    <row r="5966" spans="1:8" x14ac:dyDescent="0.25">
      <c r="A5966" s="396" t="e">
        <f>"INN."&amp;EIGNIR!$B$3&amp;C5966</f>
        <v>#N/A</v>
      </c>
      <c r="B5966" s="511">
        <f>'Sundurliðun Afleiður - eignir'!F14</f>
        <v>0</v>
      </c>
      <c r="C5966" s="503" t="s">
        <v>7807</v>
      </c>
      <c r="D5966" s="512"/>
      <c r="F5966" s="547"/>
      <c r="G5966" s="547">
        <f t="shared" si="188"/>
        <v>0</v>
      </c>
      <c r="H5966" s="547">
        <f t="shared" si="189"/>
        <v>0</v>
      </c>
    </row>
    <row r="5967" spans="1:8" x14ac:dyDescent="0.25">
      <c r="A5967" s="396" t="e">
        <f>"INN."&amp;EIGNIR!$B$3&amp;C5967</f>
        <v>#N/A</v>
      </c>
      <c r="B5967" s="511">
        <f>'Sundurliðun Afleiður - eignir'!F15</f>
        <v>0</v>
      </c>
      <c r="C5967" s="503" t="s">
        <v>7808</v>
      </c>
      <c r="D5967" s="512"/>
      <c r="F5967" s="547"/>
      <c r="G5967" s="547">
        <f t="shared" si="188"/>
        <v>0</v>
      </c>
      <c r="H5967" s="547">
        <f t="shared" si="189"/>
        <v>0</v>
      </c>
    </row>
    <row r="5968" spans="1:8" x14ac:dyDescent="0.25">
      <c r="A5968" s="396" t="e">
        <f>"INN."&amp;EIGNIR!$B$3&amp;C5968</f>
        <v>#N/A</v>
      </c>
      <c r="B5968" s="511">
        <f>'Sundurliðun Afleiður - eignir'!F16</f>
        <v>0</v>
      </c>
      <c r="C5968" s="503" t="s">
        <v>7809</v>
      </c>
      <c r="D5968" s="512"/>
      <c r="F5968" s="547"/>
      <c r="G5968" s="547">
        <f t="shared" si="188"/>
        <v>0</v>
      </c>
      <c r="H5968" s="547">
        <f t="shared" si="189"/>
        <v>0</v>
      </c>
    </row>
    <row r="5969" spans="1:8" x14ac:dyDescent="0.25">
      <c r="A5969" s="396" t="e">
        <f>"INN."&amp;EIGNIR!$B$3&amp;C5969</f>
        <v>#N/A</v>
      </c>
      <c r="B5969" s="511">
        <f>'Sundurliðun Afleiður - eignir'!F17</f>
        <v>0</v>
      </c>
      <c r="C5969" s="503" t="s">
        <v>7810</v>
      </c>
      <c r="D5969" s="512"/>
      <c r="F5969" s="547"/>
      <c r="G5969" s="547">
        <f t="shared" si="188"/>
        <v>0</v>
      </c>
      <c r="H5969" s="547">
        <f t="shared" si="189"/>
        <v>0</v>
      </c>
    </row>
    <row r="5970" spans="1:8" x14ac:dyDescent="0.25">
      <c r="A5970" s="396" t="e">
        <f>"INN."&amp;EIGNIR!$B$3&amp;C5970</f>
        <v>#N/A</v>
      </c>
      <c r="B5970" s="511">
        <f>'Sundurliðun Afleiður - eignir'!F18</f>
        <v>0</v>
      </c>
      <c r="C5970" s="503" t="s">
        <v>7811</v>
      </c>
      <c r="D5970" s="512"/>
      <c r="F5970" s="547"/>
      <c r="G5970" s="547">
        <f t="shared" si="188"/>
        <v>0</v>
      </c>
      <c r="H5970" s="547">
        <f t="shared" si="189"/>
        <v>0</v>
      </c>
    </row>
    <row r="5971" spans="1:8" x14ac:dyDescent="0.25">
      <c r="A5971" s="396" t="e">
        <f>"INN."&amp;EIGNIR!$B$3&amp;C5971</f>
        <v>#N/A</v>
      </c>
      <c r="B5971" s="511">
        <f>'Sundurliðun Afleiður - eignir'!F33</f>
        <v>0</v>
      </c>
      <c r="C5971" s="503" t="s">
        <v>7812</v>
      </c>
      <c r="D5971" s="512"/>
      <c r="F5971" s="547"/>
      <c r="G5971" s="547">
        <f t="shared" si="188"/>
        <v>0</v>
      </c>
      <c r="H5971" s="547">
        <f t="shared" si="189"/>
        <v>0</v>
      </c>
    </row>
    <row r="5972" spans="1:8" x14ac:dyDescent="0.25">
      <c r="A5972" s="396" t="e">
        <f>"INN."&amp;EIGNIR!$B$3&amp;C5972</f>
        <v>#N/A</v>
      </c>
      <c r="B5972" s="511">
        <f>'Sundurliðun Afleiður - eignir'!F34</f>
        <v>0</v>
      </c>
      <c r="C5972" s="503" t="s">
        <v>7813</v>
      </c>
      <c r="D5972" s="512"/>
      <c r="F5972" s="547"/>
      <c r="G5972" s="547">
        <f t="shared" si="188"/>
        <v>0</v>
      </c>
      <c r="H5972" s="547">
        <f t="shared" si="189"/>
        <v>0</v>
      </c>
    </row>
    <row r="5973" spans="1:8" x14ac:dyDescent="0.25">
      <c r="A5973" s="396" t="e">
        <f>"INN."&amp;EIGNIR!$B$3&amp;C5973</f>
        <v>#N/A</v>
      </c>
      <c r="B5973" s="511">
        <f>'Sundurliðun Afleiður - eignir'!F35</f>
        <v>0</v>
      </c>
      <c r="C5973" s="503" t="s">
        <v>7814</v>
      </c>
      <c r="D5973" s="512"/>
      <c r="F5973" s="547"/>
      <c r="G5973" s="547">
        <f t="shared" si="188"/>
        <v>0</v>
      </c>
      <c r="H5973" s="547">
        <f t="shared" si="189"/>
        <v>0</v>
      </c>
    </row>
    <row r="5974" spans="1:8" x14ac:dyDescent="0.25">
      <c r="A5974" s="396" t="e">
        <f>"INN."&amp;EIGNIR!$B$3&amp;C5974</f>
        <v>#N/A</v>
      </c>
      <c r="B5974" s="511">
        <f>'Sundurliðun Afleiður - eignir'!F36</f>
        <v>0</v>
      </c>
      <c r="C5974" s="503" t="s">
        <v>7815</v>
      </c>
      <c r="D5974" s="512"/>
      <c r="F5974" s="547"/>
      <c r="G5974" s="547">
        <f t="shared" si="188"/>
        <v>0</v>
      </c>
      <c r="H5974" s="547">
        <f t="shared" si="189"/>
        <v>0</v>
      </c>
    </row>
    <row r="5975" spans="1:8" x14ac:dyDescent="0.25">
      <c r="A5975" s="396" t="e">
        <f>"INN."&amp;EIGNIR!$B$3&amp;C5975</f>
        <v>#N/A</v>
      </c>
      <c r="B5975" s="511">
        <f>'Sundurliðun Afleiður - eignir'!F37</f>
        <v>0</v>
      </c>
      <c r="C5975" s="503" t="s">
        <v>7816</v>
      </c>
      <c r="D5975" s="512"/>
      <c r="F5975" s="547"/>
      <c r="G5975" s="547">
        <f t="shared" si="188"/>
        <v>0</v>
      </c>
      <c r="H5975" s="547">
        <f t="shared" si="189"/>
        <v>0</v>
      </c>
    </row>
    <row r="5976" spans="1:8" x14ac:dyDescent="0.25">
      <c r="A5976" s="396" t="e">
        <f>"INN."&amp;EIGNIR!$B$3&amp;C5976</f>
        <v>#N/A</v>
      </c>
      <c r="B5976" s="511">
        <f>'Sundurliðun Afleiður - eignir'!F38</f>
        <v>0</v>
      </c>
      <c r="C5976" s="503" t="s">
        <v>7817</v>
      </c>
      <c r="D5976" s="512"/>
      <c r="F5976" s="547"/>
      <c r="G5976" s="547">
        <f t="shared" si="188"/>
        <v>0</v>
      </c>
      <c r="H5976" s="547">
        <f t="shared" si="189"/>
        <v>0</v>
      </c>
    </row>
    <row r="5977" spans="1:8" x14ac:dyDescent="0.25">
      <c r="A5977" s="396" t="e">
        <f>"INN."&amp;EIGNIR!$B$3&amp;C5977</f>
        <v>#N/A</v>
      </c>
      <c r="B5977" s="511">
        <f>'Sundurliðun Afleiður - eignir'!F39</f>
        <v>0</v>
      </c>
      <c r="C5977" s="503" t="s">
        <v>7818</v>
      </c>
      <c r="D5977" s="512"/>
      <c r="F5977" s="547"/>
      <c r="G5977" s="547">
        <f t="shared" si="188"/>
        <v>0</v>
      </c>
      <c r="H5977" s="547">
        <f t="shared" si="189"/>
        <v>0</v>
      </c>
    </row>
    <row r="5978" spans="1:8" x14ac:dyDescent="0.25">
      <c r="A5978" s="396" t="e">
        <f>"INN."&amp;EIGNIR!$B$3&amp;C5978</f>
        <v>#N/A</v>
      </c>
      <c r="B5978" s="511">
        <f>'Sundurliðun Afleiður - eignir'!F40</f>
        <v>0</v>
      </c>
      <c r="C5978" s="503" t="s">
        <v>7819</v>
      </c>
      <c r="D5978" s="512"/>
      <c r="F5978" s="547"/>
      <c r="G5978" s="547">
        <f t="shared" si="188"/>
        <v>0</v>
      </c>
      <c r="H5978" s="547">
        <f t="shared" si="189"/>
        <v>0</v>
      </c>
    </row>
    <row r="5979" spans="1:8" x14ac:dyDescent="0.25">
      <c r="A5979" s="396" t="e">
        <f>"INN."&amp;EIGNIR!$B$3&amp;C5979</f>
        <v>#N/A</v>
      </c>
      <c r="B5979" s="511">
        <f>'Sundurliðun Afleiður - eignir'!F41</f>
        <v>0</v>
      </c>
      <c r="C5979" s="503" t="s">
        <v>7820</v>
      </c>
      <c r="D5979" s="512"/>
      <c r="F5979" s="547"/>
      <c r="G5979" s="547">
        <f t="shared" si="188"/>
        <v>0</v>
      </c>
      <c r="H5979" s="547">
        <f t="shared" si="189"/>
        <v>0</v>
      </c>
    </row>
    <row r="5980" spans="1:8" x14ac:dyDescent="0.25">
      <c r="A5980" s="396" t="e">
        <f>"INN."&amp;EIGNIR!$B$3&amp;C5980</f>
        <v>#N/A</v>
      </c>
      <c r="B5980" s="511">
        <f>'Sundurliðun Afleiður - eignir'!F42</f>
        <v>0</v>
      </c>
      <c r="C5980" s="503" t="s">
        <v>7821</v>
      </c>
      <c r="D5980" s="512"/>
      <c r="F5980" s="547"/>
      <c r="G5980" s="547">
        <f t="shared" si="188"/>
        <v>0</v>
      </c>
      <c r="H5980" s="547">
        <f t="shared" si="189"/>
        <v>0</v>
      </c>
    </row>
    <row r="5981" spans="1:8" x14ac:dyDescent="0.25">
      <c r="A5981" s="396" t="e">
        <f>"INN."&amp;EIGNIR!$B$3&amp;C5981</f>
        <v>#N/A</v>
      </c>
      <c r="B5981" s="511">
        <f>'Sundurliðun Afleiður - eignir'!F43</f>
        <v>0</v>
      </c>
      <c r="C5981" s="503" t="s">
        <v>7822</v>
      </c>
      <c r="D5981" s="512"/>
      <c r="F5981" s="547"/>
      <c r="G5981" s="547">
        <f t="shared" si="188"/>
        <v>0</v>
      </c>
      <c r="H5981" s="547">
        <f t="shared" si="189"/>
        <v>0</v>
      </c>
    </row>
    <row r="5982" spans="1:8" x14ac:dyDescent="0.25">
      <c r="A5982" s="396" t="e">
        <f>"INN."&amp;EIGNIR!$B$3&amp;C5982</f>
        <v>#N/A</v>
      </c>
      <c r="B5982" s="511">
        <f>'Sundurliðun Afleiður - eignir'!F44</f>
        <v>0</v>
      </c>
      <c r="C5982" s="503" t="s">
        <v>7823</v>
      </c>
      <c r="D5982" s="512"/>
      <c r="F5982" s="547"/>
      <c r="G5982" s="547">
        <f t="shared" si="188"/>
        <v>0</v>
      </c>
      <c r="H5982" s="547">
        <f t="shared" si="189"/>
        <v>0</v>
      </c>
    </row>
    <row r="5983" spans="1:8" x14ac:dyDescent="0.25">
      <c r="A5983" s="396" t="e">
        <f>"INN."&amp;EIGNIR!$B$3&amp;C5983</f>
        <v>#N/A</v>
      </c>
      <c r="B5983" s="511">
        <f>'Sundurliðun Afleiður - eignir'!F59</f>
        <v>0</v>
      </c>
      <c r="C5983" s="503" t="s">
        <v>7824</v>
      </c>
      <c r="D5983" s="512"/>
      <c r="F5983" s="547"/>
      <c r="G5983" s="547">
        <f t="shared" si="188"/>
        <v>0</v>
      </c>
      <c r="H5983" s="547">
        <f t="shared" si="189"/>
        <v>0</v>
      </c>
    </row>
    <row r="5984" spans="1:8" x14ac:dyDescent="0.25">
      <c r="A5984" s="396" t="e">
        <f>"INN."&amp;EIGNIR!$B$3&amp;C5984</f>
        <v>#N/A</v>
      </c>
      <c r="B5984" s="511">
        <f>'Sundurliðun Afleiður - eignir'!F60</f>
        <v>0</v>
      </c>
      <c r="C5984" s="503" t="s">
        <v>7825</v>
      </c>
      <c r="D5984" s="512"/>
      <c r="F5984" s="547"/>
      <c r="G5984" s="547">
        <f t="shared" si="188"/>
        <v>0</v>
      </c>
      <c r="H5984" s="547">
        <f t="shared" si="189"/>
        <v>0</v>
      </c>
    </row>
    <row r="5985" spans="1:8" x14ac:dyDescent="0.25">
      <c r="A5985" s="396" t="e">
        <f>"INN."&amp;EIGNIR!$B$3&amp;C5985</f>
        <v>#N/A</v>
      </c>
      <c r="B5985" s="511">
        <f>'Sundurliðun Afleiður - eignir'!F61</f>
        <v>0</v>
      </c>
      <c r="C5985" s="503" t="s">
        <v>7826</v>
      </c>
      <c r="D5985" s="512"/>
      <c r="F5985" s="547"/>
      <c r="G5985" s="547">
        <f t="shared" si="188"/>
        <v>0</v>
      </c>
      <c r="H5985" s="547">
        <f t="shared" si="189"/>
        <v>0</v>
      </c>
    </row>
    <row r="5986" spans="1:8" x14ac:dyDescent="0.25">
      <c r="A5986" s="396" t="e">
        <f>"INN."&amp;EIGNIR!$B$3&amp;C5986</f>
        <v>#N/A</v>
      </c>
      <c r="B5986" s="511">
        <f>'Sundurliðun Afleiður - eignir'!F62</f>
        <v>0</v>
      </c>
      <c r="C5986" s="503" t="s">
        <v>7827</v>
      </c>
      <c r="D5986" s="512"/>
      <c r="F5986" s="547"/>
      <c r="G5986" s="547">
        <f t="shared" si="188"/>
        <v>0</v>
      </c>
      <c r="H5986" s="547">
        <f t="shared" si="189"/>
        <v>0</v>
      </c>
    </row>
    <row r="5987" spans="1:8" x14ac:dyDescent="0.25">
      <c r="A5987" s="396" t="e">
        <f>"INN."&amp;EIGNIR!$B$3&amp;C5987</f>
        <v>#N/A</v>
      </c>
      <c r="B5987" s="511">
        <f>'Sundurliðun Afleiður - eignir'!F63</f>
        <v>0</v>
      </c>
      <c r="C5987" s="503" t="s">
        <v>7828</v>
      </c>
      <c r="D5987" s="512"/>
      <c r="F5987" s="547"/>
      <c r="G5987" s="547">
        <f t="shared" si="188"/>
        <v>0</v>
      </c>
      <c r="H5987" s="547">
        <f t="shared" si="189"/>
        <v>0</v>
      </c>
    </row>
    <row r="5988" spans="1:8" x14ac:dyDescent="0.25">
      <c r="A5988" s="396" t="e">
        <f>"INN."&amp;EIGNIR!$B$3&amp;C5988</f>
        <v>#N/A</v>
      </c>
      <c r="B5988" s="511">
        <f>'Sundurliðun Afleiður - eignir'!F64</f>
        <v>0</v>
      </c>
      <c r="C5988" s="503" t="s">
        <v>7829</v>
      </c>
      <c r="D5988" s="512"/>
      <c r="F5988" s="547"/>
      <c r="G5988" s="547">
        <f t="shared" si="188"/>
        <v>0</v>
      </c>
      <c r="H5988" s="547">
        <f t="shared" si="189"/>
        <v>0</v>
      </c>
    </row>
    <row r="5989" spans="1:8" x14ac:dyDescent="0.25">
      <c r="A5989" s="396" t="e">
        <f>"INN."&amp;EIGNIR!$B$3&amp;C5989</f>
        <v>#N/A</v>
      </c>
      <c r="B5989" s="511">
        <f>'Sundurliðun Afleiður - eignir'!F65</f>
        <v>0</v>
      </c>
      <c r="C5989" s="503" t="s">
        <v>7830</v>
      </c>
      <c r="D5989" s="512"/>
      <c r="F5989" s="547"/>
      <c r="G5989" s="547">
        <f t="shared" si="188"/>
        <v>0</v>
      </c>
      <c r="H5989" s="547">
        <f t="shared" si="189"/>
        <v>0</v>
      </c>
    </row>
    <row r="5990" spans="1:8" x14ac:dyDescent="0.25">
      <c r="A5990" s="396" t="e">
        <f>"INN."&amp;EIGNIR!$B$3&amp;C5990</f>
        <v>#N/A</v>
      </c>
      <c r="B5990" s="511">
        <f>'Sundurliðun Afleiður - eignir'!F66</f>
        <v>0</v>
      </c>
      <c r="C5990" s="503" t="s">
        <v>7831</v>
      </c>
      <c r="D5990" s="512"/>
      <c r="F5990" s="547"/>
      <c r="G5990" s="547">
        <f t="shared" si="188"/>
        <v>0</v>
      </c>
      <c r="H5990" s="547">
        <f t="shared" si="189"/>
        <v>0</v>
      </c>
    </row>
    <row r="5991" spans="1:8" x14ac:dyDescent="0.25">
      <c r="A5991" s="396" t="e">
        <f>"INN."&amp;EIGNIR!$B$3&amp;C5991</f>
        <v>#N/A</v>
      </c>
      <c r="B5991" s="511">
        <f>'Sundurliðun Afleiður - eignir'!F67</f>
        <v>0</v>
      </c>
      <c r="C5991" s="503" t="s">
        <v>7832</v>
      </c>
      <c r="D5991" s="512"/>
      <c r="F5991" s="547"/>
      <c r="G5991" s="547">
        <f t="shared" si="188"/>
        <v>0</v>
      </c>
      <c r="H5991" s="547">
        <f t="shared" si="189"/>
        <v>0</v>
      </c>
    </row>
    <row r="5992" spans="1:8" x14ac:dyDescent="0.25">
      <c r="A5992" s="396" t="e">
        <f>"INN."&amp;EIGNIR!$B$3&amp;C5992</f>
        <v>#N/A</v>
      </c>
      <c r="B5992" s="511">
        <f>'Sundurliðun Afleiður - eignir'!F68</f>
        <v>0</v>
      </c>
      <c r="C5992" s="503" t="s">
        <v>7833</v>
      </c>
      <c r="D5992" s="512"/>
      <c r="F5992" s="547"/>
      <c r="G5992" s="547">
        <f t="shared" si="188"/>
        <v>0</v>
      </c>
      <c r="H5992" s="547">
        <f t="shared" si="189"/>
        <v>0</v>
      </c>
    </row>
    <row r="5993" spans="1:8" x14ac:dyDescent="0.25">
      <c r="A5993" s="396" t="e">
        <f>"INN."&amp;EIGNIR!$B$3&amp;C5993</f>
        <v>#N/A</v>
      </c>
      <c r="B5993" s="511">
        <f>'Sundurliðun Afleiður - eignir'!F69</f>
        <v>0</v>
      </c>
      <c r="C5993" s="503" t="s">
        <v>7834</v>
      </c>
      <c r="D5993" s="512"/>
      <c r="F5993" s="547"/>
      <c r="G5993" s="547">
        <f t="shared" si="188"/>
        <v>0</v>
      </c>
      <c r="H5993" s="547">
        <f t="shared" si="189"/>
        <v>0</v>
      </c>
    </row>
    <row r="5994" spans="1:8" x14ac:dyDescent="0.25">
      <c r="A5994" s="396" t="e">
        <f>"INN."&amp;EIGNIR!$B$3&amp;C5994</f>
        <v>#N/A</v>
      </c>
      <c r="B5994" s="511">
        <f>'Sundurliðun Afleiður - eignir'!F70</f>
        <v>0</v>
      </c>
      <c r="C5994" s="503" t="s">
        <v>7835</v>
      </c>
      <c r="D5994" s="512"/>
      <c r="F5994" s="547"/>
      <c r="G5994" s="547">
        <f t="shared" si="188"/>
        <v>0</v>
      </c>
      <c r="H5994" s="547">
        <f t="shared" si="189"/>
        <v>0</v>
      </c>
    </row>
    <row r="5995" spans="1:8" x14ac:dyDescent="0.25">
      <c r="A5995" s="396" t="e">
        <f>"INN."&amp;EIGNIR!$B$3&amp;C5995</f>
        <v>#N/A</v>
      </c>
      <c r="B5995" s="511">
        <f>'Sundurliðun Afleiður - eignir'!G7</f>
        <v>0</v>
      </c>
      <c r="C5995" s="503" t="s">
        <v>7836</v>
      </c>
      <c r="D5995" s="512"/>
      <c r="F5995" s="547"/>
      <c r="G5995" s="547">
        <f t="shared" si="188"/>
        <v>0</v>
      </c>
      <c r="H5995" s="547">
        <f t="shared" si="189"/>
        <v>0</v>
      </c>
    </row>
    <row r="5996" spans="1:8" x14ac:dyDescent="0.25">
      <c r="A5996" s="396" t="e">
        <f>"INN."&amp;EIGNIR!$B$3&amp;C5996</f>
        <v>#N/A</v>
      </c>
      <c r="B5996" s="511">
        <f>'Sundurliðun Afleiður - eignir'!G8</f>
        <v>0</v>
      </c>
      <c r="C5996" s="503" t="s">
        <v>7837</v>
      </c>
      <c r="D5996" s="512"/>
      <c r="F5996" s="547"/>
      <c r="G5996" s="547">
        <f t="shared" si="188"/>
        <v>0</v>
      </c>
      <c r="H5996" s="547">
        <f t="shared" si="189"/>
        <v>0</v>
      </c>
    </row>
    <row r="5997" spans="1:8" x14ac:dyDescent="0.25">
      <c r="A5997" s="396" t="e">
        <f>"INN."&amp;EIGNIR!$B$3&amp;C5997</f>
        <v>#N/A</v>
      </c>
      <c r="B5997" s="511">
        <f>'Sundurliðun Afleiður - eignir'!G9</f>
        <v>0</v>
      </c>
      <c r="C5997" s="503" t="s">
        <v>7838</v>
      </c>
      <c r="D5997" s="512"/>
      <c r="F5997" s="547"/>
      <c r="G5997" s="547">
        <f t="shared" si="188"/>
        <v>0</v>
      </c>
      <c r="H5997" s="547">
        <f t="shared" si="189"/>
        <v>0</v>
      </c>
    </row>
    <row r="5998" spans="1:8" x14ac:dyDescent="0.25">
      <c r="A5998" s="396" t="e">
        <f>"INN."&amp;EIGNIR!$B$3&amp;C5998</f>
        <v>#N/A</v>
      </c>
      <c r="B5998" s="511">
        <f>'Sundurliðun Afleiður - eignir'!G10</f>
        <v>0</v>
      </c>
      <c r="C5998" s="503" t="s">
        <v>7839</v>
      </c>
      <c r="D5998" s="512"/>
      <c r="F5998" s="547"/>
      <c r="G5998" s="547">
        <f t="shared" si="188"/>
        <v>0</v>
      </c>
      <c r="H5998" s="547">
        <f t="shared" si="189"/>
        <v>0</v>
      </c>
    </row>
    <row r="5999" spans="1:8" x14ac:dyDescent="0.25">
      <c r="A5999" s="396" t="e">
        <f>"INN."&amp;EIGNIR!$B$3&amp;C5999</f>
        <v>#N/A</v>
      </c>
      <c r="B5999" s="511">
        <f>'Sundurliðun Afleiður - eignir'!G11</f>
        <v>0</v>
      </c>
      <c r="C5999" s="503" t="s">
        <v>7840</v>
      </c>
      <c r="D5999" s="512"/>
      <c r="F5999" s="547"/>
      <c r="G5999" s="547">
        <f t="shared" si="188"/>
        <v>0</v>
      </c>
      <c r="H5999" s="547">
        <f t="shared" si="189"/>
        <v>0</v>
      </c>
    </row>
    <row r="6000" spans="1:8" x14ac:dyDescent="0.25">
      <c r="A6000" s="396" t="e">
        <f>"INN."&amp;EIGNIR!$B$3&amp;C6000</f>
        <v>#N/A</v>
      </c>
      <c r="B6000" s="511">
        <f>'Sundurliðun Afleiður - eignir'!G12</f>
        <v>0</v>
      </c>
      <c r="C6000" s="503" t="s">
        <v>7841</v>
      </c>
      <c r="D6000" s="512"/>
      <c r="F6000" s="547"/>
      <c r="G6000" s="547">
        <f t="shared" si="188"/>
        <v>0</v>
      </c>
      <c r="H6000" s="547">
        <f t="shared" si="189"/>
        <v>0</v>
      </c>
    </row>
    <row r="6001" spans="1:8" x14ac:dyDescent="0.25">
      <c r="A6001" s="396" t="e">
        <f>"INN."&amp;EIGNIR!$B$3&amp;C6001</f>
        <v>#N/A</v>
      </c>
      <c r="B6001" s="511">
        <f>'Sundurliðun Afleiður - eignir'!G13</f>
        <v>0</v>
      </c>
      <c r="C6001" s="503" t="s">
        <v>7842</v>
      </c>
      <c r="D6001" s="512"/>
      <c r="F6001" s="547"/>
      <c r="G6001" s="547">
        <f t="shared" si="188"/>
        <v>0</v>
      </c>
      <c r="H6001" s="547">
        <f t="shared" si="189"/>
        <v>0</v>
      </c>
    </row>
    <row r="6002" spans="1:8" x14ac:dyDescent="0.25">
      <c r="A6002" s="396" t="e">
        <f>"INN."&amp;EIGNIR!$B$3&amp;C6002</f>
        <v>#N/A</v>
      </c>
      <c r="B6002" s="511">
        <f>'Sundurliðun Afleiður - eignir'!G14</f>
        <v>0</v>
      </c>
      <c r="C6002" s="503" t="s">
        <v>7843</v>
      </c>
      <c r="D6002" s="512"/>
      <c r="F6002" s="547"/>
      <c r="G6002" s="547">
        <f t="shared" si="188"/>
        <v>0</v>
      </c>
      <c r="H6002" s="547">
        <f t="shared" si="189"/>
        <v>0</v>
      </c>
    </row>
    <row r="6003" spans="1:8" x14ac:dyDescent="0.25">
      <c r="A6003" s="396" t="e">
        <f>"INN."&amp;EIGNIR!$B$3&amp;C6003</f>
        <v>#N/A</v>
      </c>
      <c r="B6003" s="511">
        <f>'Sundurliðun Afleiður - eignir'!G15</f>
        <v>0</v>
      </c>
      <c r="C6003" s="503" t="s">
        <v>7844</v>
      </c>
      <c r="D6003" s="512"/>
      <c r="F6003" s="547"/>
      <c r="G6003" s="547">
        <f t="shared" si="188"/>
        <v>0</v>
      </c>
      <c r="H6003" s="547">
        <f t="shared" si="189"/>
        <v>0</v>
      </c>
    </row>
    <row r="6004" spans="1:8" x14ac:dyDescent="0.25">
      <c r="A6004" s="396" t="e">
        <f>"INN."&amp;EIGNIR!$B$3&amp;C6004</f>
        <v>#N/A</v>
      </c>
      <c r="B6004" s="511">
        <f>'Sundurliðun Afleiður - eignir'!G16</f>
        <v>0</v>
      </c>
      <c r="C6004" s="503" t="s">
        <v>7845</v>
      </c>
      <c r="D6004" s="512"/>
      <c r="F6004" s="547"/>
      <c r="G6004" s="547">
        <f t="shared" si="188"/>
        <v>0</v>
      </c>
      <c r="H6004" s="547">
        <f t="shared" si="189"/>
        <v>0</v>
      </c>
    </row>
    <row r="6005" spans="1:8" x14ac:dyDescent="0.25">
      <c r="A6005" s="396" t="e">
        <f>"INN."&amp;EIGNIR!$B$3&amp;C6005</f>
        <v>#N/A</v>
      </c>
      <c r="B6005" s="511">
        <f>'Sundurliðun Afleiður - eignir'!G17</f>
        <v>0</v>
      </c>
      <c r="C6005" s="503" t="s">
        <v>7846</v>
      </c>
      <c r="D6005" s="512"/>
      <c r="F6005" s="547"/>
      <c r="G6005" s="547">
        <f t="shared" si="188"/>
        <v>0</v>
      </c>
      <c r="H6005" s="547">
        <f t="shared" si="189"/>
        <v>0</v>
      </c>
    </row>
    <row r="6006" spans="1:8" x14ac:dyDescent="0.25">
      <c r="A6006" s="396" t="e">
        <f>"INN."&amp;EIGNIR!$B$3&amp;C6006</f>
        <v>#N/A</v>
      </c>
      <c r="B6006" s="511">
        <f>'Sundurliðun Afleiður - eignir'!G18</f>
        <v>0</v>
      </c>
      <c r="C6006" s="503" t="s">
        <v>7847</v>
      </c>
      <c r="D6006" s="512"/>
      <c r="F6006" s="547"/>
      <c r="G6006" s="547">
        <f t="shared" ref="G6006:G6069" si="190">+F6006-B6006</f>
        <v>0</v>
      </c>
      <c r="H6006" s="547">
        <f t="shared" si="189"/>
        <v>0</v>
      </c>
    </row>
    <row r="6007" spans="1:8" x14ac:dyDescent="0.25">
      <c r="A6007" s="396" t="e">
        <f>"INN."&amp;EIGNIR!$B$3&amp;C6007</f>
        <v>#N/A</v>
      </c>
      <c r="B6007" s="511">
        <f>'Sundurliðun Afleiður - eignir'!G33</f>
        <v>0</v>
      </c>
      <c r="C6007" s="503" t="s">
        <v>7848</v>
      </c>
      <c r="D6007" s="512"/>
      <c r="F6007" s="547"/>
      <c r="G6007" s="547">
        <f t="shared" si="190"/>
        <v>0</v>
      </c>
      <c r="H6007" s="547">
        <f t="shared" ref="H6007:H6070" si="191">+ABS(G6007)</f>
        <v>0</v>
      </c>
    </row>
    <row r="6008" spans="1:8" x14ac:dyDescent="0.25">
      <c r="A6008" s="396" t="e">
        <f>"INN."&amp;EIGNIR!$B$3&amp;C6008</f>
        <v>#N/A</v>
      </c>
      <c r="B6008" s="511">
        <f>'Sundurliðun Afleiður - eignir'!G34</f>
        <v>0</v>
      </c>
      <c r="C6008" s="503" t="s">
        <v>7849</v>
      </c>
      <c r="D6008" s="512"/>
      <c r="F6008" s="547"/>
      <c r="G6008" s="547">
        <f t="shared" si="190"/>
        <v>0</v>
      </c>
      <c r="H6008" s="547">
        <f t="shared" si="191"/>
        <v>0</v>
      </c>
    </row>
    <row r="6009" spans="1:8" x14ac:dyDescent="0.25">
      <c r="A6009" s="396" t="e">
        <f>"INN."&amp;EIGNIR!$B$3&amp;C6009</f>
        <v>#N/A</v>
      </c>
      <c r="B6009" s="511">
        <f>'Sundurliðun Afleiður - eignir'!G35</f>
        <v>0</v>
      </c>
      <c r="C6009" s="503" t="s">
        <v>7850</v>
      </c>
      <c r="D6009" s="512"/>
      <c r="F6009" s="547"/>
      <c r="G6009" s="547">
        <f t="shared" si="190"/>
        <v>0</v>
      </c>
      <c r="H6009" s="547">
        <f t="shared" si="191"/>
        <v>0</v>
      </c>
    </row>
    <row r="6010" spans="1:8" x14ac:dyDescent="0.25">
      <c r="A6010" s="396" t="e">
        <f>"INN."&amp;EIGNIR!$B$3&amp;C6010</f>
        <v>#N/A</v>
      </c>
      <c r="B6010" s="511">
        <f>'Sundurliðun Afleiður - eignir'!G36</f>
        <v>0</v>
      </c>
      <c r="C6010" s="503" t="s">
        <v>7851</v>
      </c>
      <c r="D6010" s="512"/>
      <c r="F6010" s="547"/>
      <c r="G6010" s="547">
        <f t="shared" si="190"/>
        <v>0</v>
      </c>
      <c r="H6010" s="547">
        <f t="shared" si="191"/>
        <v>0</v>
      </c>
    </row>
    <row r="6011" spans="1:8" x14ac:dyDescent="0.25">
      <c r="A6011" s="396" t="e">
        <f>"INN."&amp;EIGNIR!$B$3&amp;C6011</f>
        <v>#N/A</v>
      </c>
      <c r="B6011" s="511">
        <f>'Sundurliðun Afleiður - eignir'!G37</f>
        <v>0</v>
      </c>
      <c r="C6011" s="503" t="s">
        <v>7852</v>
      </c>
      <c r="D6011" s="512"/>
      <c r="F6011" s="547"/>
      <c r="G6011" s="547">
        <f t="shared" si="190"/>
        <v>0</v>
      </c>
      <c r="H6011" s="547">
        <f t="shared" si="191"/>
        <v>0</v>
      </c>
    </row>
    <row r="6012" spans="1:8" x14ac:dyDescent="0.25">
      <c r="A6012" s="396" t="e">
        <f>"INN."&amp;EIGNIR!$B$3&amp;C6012</f>
        <v>#N/A</v>
      </c>
      <c r="B6012" s="511">
        <f>'Sundurliðun Afleiður - eignir'!G38</f>
        <v>0</v>
      </c>
      <c r="C6012" s="503" t="s">
        <v>7853</v>
      </c>
      <c r="D6012" s="512"/>
      <c r="F6012" s="547"/>
      <c r="G6012" s="547">
        <f t="shared" si="190"/>
        <v>0</v>
      </c>
      <c r="H6012" s="547">
        <f t="shared" si="191"/>
        <v>0</v>
      </c>
    </row>
    <row r="6013" spans="1:8" x14ac:dyDescent="0.25">
      <c r="A6013" s="396" t="e">
        <f>"INN."&amp;EIGNIR!$B$3&amp;C6013</f>
        <v>#N/A</v>
      </c>
      <c r="B6013" s="511">
        <f>'Sundurliðun Afleiður - eignir'!G39</f>
        <v>0</v>
      </c>
      <c r="C6013" s="503" t="s">
        <v>7854</v>
      </c>
      <c r="D6013" s="512"/>
      <c r="F6013" s="547"/>
      <c r="G6013" s="547">
        <f t="shared" si="190"/>
        <v>0</v>
      </c>
      <c r="H6013" s="547">
        <f t="shared" si="191"/>
        <v>0</v>
      </c>
    </row>
    <row r="6014" spans="1:8" x14ac:dyDescent="0.25">
      <c r="A6014" s="396" t="e">
        <f>"INN."&amp;EIGNIR!$B$3&amp;C6014</f>
        <v>#N/A</v>
      </c>
      <c r="B6014" s="511">
        <f>'Sundurliðun Afleiður - eignir'!G40</f>
        <v>0</v>
      </c>
      <c r="C6014" s="503" t="s">
        <v>7855</v>
      </c>
      <c r="D6014" s="512"/>
      <c r="F6014" s="547"/>
      <c r="G6014" s="547">
        <f t="shared" si="190"/>
        <v>0</v>
      </c>
      <c r="H6014" s="547">
        <f t="shared" si="191"/>
        <v>0</v>
      </c>
    </row>
    <row r="6015" spans="1:8" x14ac:dyDescent="0.25">
      <c r="A6015" s="396" t="e">
        <f>"INN."&amp;EIGNIR!$B$3&amp;C6015</f>
        <v>#N/A</v>
      </c>
      <c r="B6015" s="511">
        <f>'Sundurliðun Afleiður - eignir'!G41</f>
        <v>0</v>
      </c>
      <c r="C6015" s="503" t="s">
        <v>7856</v>
      </c>
      <c r="D6015" s="512"/>
      <c r="F6015" s="547"/>
      <c r="G6015" s="547">
        <f t="shared" si="190"/>
        <v>0</v>
      </c>
      <c r="H6015" s="547">
        <f t="shared" si="191"/>
        <v>0</v>
      </c>
    </row>
    <row r="6016" spans="1:8" x14ac:dyDescent="0.25">
      <c r="A6016" s="396" t="e">
        <f>"INN."&amp;EIGNIR!$B$3&amp;C6016</f>
        <v>#N/A</v>
      </c>
      <c r="B6016" s="511">
        <f>'Sundurliðun Afleiður - eignir'!G42</f>
        <v>0</v>
      </c>
      <c r="C6016" s="503" t="s">
        <v>7857</v>
      </c>
      <c r="D6016" s="512"/>
      <c r="F6016" s="547"/>
      <c r="G6016" s="547">
        <f t="shared" si="190"/>
        <v>0</v>
      </c>
      <c r="H6016" s="547">
        <f t="shared" si="191"/>
        <v>0</v>
      </c>
    </row>
    <row r="6017" spans="1:8" x14ac:dyDescent="0.25">
      <c r="A6017" s="396" t="e">
        <f>"INN."&amp;EIGNIR!$B$3&amp;C6017</f>
        <v>#N/A</v>
      </c>
      <c r="B6017" s="511">
        <f>'Sundurliðun Afleiður - eignir'!G43</f>
        <v>0</v>
      </c>
      <c r="C6017" s="503" t="s">
        <v>7858</v>
      </c>
      <c r="D6017" s="512"/>
      <c r="F6017" s="547"/>
      <c r="G6017" s="547">
        <f t="shared" si="190"/>
        <v>0</v>
      </c>
      <c r="H6017" s="547">
        <f t="shared" si="191"/>
        <v>0</v>
      </c>
    </row>
    <row r="6018" spans="1:8" x14ac:dyDescent="0.25">
      <c r="A6018" s="396" t="e">
        <f>"INN."&amp;EIGNIR!$B$3&amp;C6018</f>
        <v>#N/A</v>
      </c>
      <c r="B6018" s="511">
        <f>'Sundurliðun Afleiður - eignir'!G44</f>
        <v>0</v>
      </c>
      <c r="C6018" s="503" t="s">
        <v>7859</v>
      </c>
      <c r="D6018" s="512"/>
      <c r="F6018" s="547"/>
      <c r="G6018" s="547">
        <f t="shared" si="190"/>
        <v>0</v>
      </c>
      <c r="H6018" s="547">
        <f t="shared" si="191"/>
        <v>0</v>
      </c>
    </row>
    <row r="6019" spans="1:8" x14ac:dyDescent="0.25">
      <c r="A6019" s="396" t="e">
        <f>"INN."&amp;EIGNIR!$B$3&amp;C6019</f>
        <v>#N/A</v>
      </c>
      <c r="B6019" s="511">
        <f>'Sundurliðun Afleiður - eignir'!G59</f>
        <v>0</v>
      </c>
      <c r="C6019" s="503" t="s">
        <v>7860</v>
      </c>
      <c r="D6019" s="512"/>
      <c r="F6019" s="547"/>
      <c r="G6019" s="547">
        <f t="shared" si="190"/>
        <v>0</v>
      </c>
      <c r="H6019" s="547">
        <f t="shared" si="191"/>
        <v>0</v>
      </c>
    </row>
    <row r="6020" spans="1:8" x14ac:dyDescent="0.25">
      <c r="A6020" s="396" t="e">
        <f>"INN."&amp;EIGNIR!$B$3&amp;C6020</f>
        <v>#N/A</v>
      </c>
      <c r="B6020" s="511">
        <f>'Sundurliðun Afleiður - eignir'!G60</f>
        <v>0</v>
      </c>
      <c r="C6020" s="503" t="s">
        <v>7861</v>
      </c>
      <c r="D6020" s="512"/>
      <c r="F6020" s="547"/>
      <c r="G6020" s="547">
        <f t="shared" si="190"/>
        <v>0</v>
      </c>
      <c r="H6020" s="547">
        <f t="shared" si="191"/>
        <v>0</v>
      </c>
    </row>
    <row r="6021" spans="1:8" x14ac:dyDescent="0.25">
      <c r="A6021" s="396" t="e">
        <f>"INN."&amp;EIGNIR!$B$3&amp;C6021</f>
        <v>#N/A</v>
      </c>
      <c r="B6021" s="511">
        <f>'Sundurliðun Afleiður - eignir'!G61</f>
        <v>0</v>
      </c>
      <c r="C6021" s="503" t="s">
        <v>7862</v>
      </c>
      <c r="D6021" s="512"/>
      <c r="F6021" s="547"/>
      <c r="G6021" s="547">
        <f t="shared" si="190"/>
        <v>0</v>
      </c>
      <c r="H6021" s="547">
        <f t="shared" si="191"/>
        <v>0</v>
      </c>
    </row>
    <row r="6022" spans="1:8" x14ac:dyDescent="0.25">
      <c r="A6022" s="396" t="e">
        <f>"INN."&amp;EIGNIR!$B$3&amp;C6022</f>
        <v>#N/A</v>
      </c>
      <c r="B6022" s="511">
        <f>'Sundurliðun Afleiður - eignir'!G62</f>
        <v>0</v>
      </c>
      <c r="C6022" s="503" t="s">
        <v>7863</v>
      </c>
      <c r="D6022" s="512"/>
      <c r="F6022" s="547"/>
      <c r="G6022" s="547">
        <f t="shared" si="190"/>
        <v>0</v>
      </c>
      <c r="H6022" s="547">
        <f t="shared" si="191"/>
        <v>0</v>
      </c>
    </row>
    <row r="6023" spans="1:8" x14ac:dyDescent="0.25">
      <c r="A6023" s="396" t="e">
        <f>"INN."&amp;EIGNIR!$B$3&amp;C6023</f>
        <v>#N/A</v>
      </c>
      <c r="B6023" s="511">
        <f>'Sundurliðun Afleiður - eignir'!G63</f>
        <v>0</v>
      </c>
      <c r="C6023" s="503" t="s">
        <v>7864</v>
      </c>
      <c r="D6023" s="512"/>
      <c r="F6023" s="547"/>
      <c r="G6023" s="547">
        <f t="shared" si="190"/>
        <v>0</v>
      </c>
      <c r="H6023" s="547">
        <f t="shared" si="191"/>
        <v>0</v>
      </c>
    </row>
    <row r="6024" spans="1:8" x14ac:dyDescent="0.25">
      <c r="A6024" s="396" t="e">
        <f>"INN."&amp;EIGNIR!$B$3&amp;C6024</f>
        <v>#N/A</v>
      </c>
      <c r="B6024" s="511">
        <f>'Sundurliðun Afleiður - eignir'!G64</f>
        <v>0</v>
      </c>
      <c r="C6024" s="503" t="s">
        <v>7865</v>
      </c>
      <c r="D6024" s="512"/>
      <c r="F6024" s="547"/>
      <c r="G6024" s="547">
        <f t="shared" si="190"/>
        <v>0</v>
      </c>
      <c r="H6024" s="547">
        <f t="shared" si="191"/>
        <v>0</v>
      </c>
    </row>
    <row r="6025" spans="1:8" x14ac:dyDescent="0.25">
      <c r="A6025" s="396" t="e">
        <f>"INN."&amp;EIGNIR!$B$3&amp;C6025</f>
        <v>#N/A</v>
      </c>
      <c r="B6025" s="511">
        <f>'Sundurliðun Afleiður - eignir'!G65</f>
        <v>0</v>
      </c>
      <c r="C6025" s="503" t="s">
        <v>7866</v>
      </c>
      <c r="D6025" s="512"/>
      <c r="F6025" s="547"/>
      <c r="G6025" s="547">
        <f t="shared" si="190"/>
        <v>0</v>
      </c>
      <c r="H6025" s="547">
        <f t="shared" si="191"/>
        <v>0</v>
      </c>
    </row>
    <row r="6026" spans="1:8" x14ac:dyDescent="0.25">
      <c r="A6026" s="396" t="e">
        <f>"INN."&amp;EIGNIR!$B$3&amp;C6026</f>
        <v>#N/A</v>
      </c>
      <c r="B6026" s="511">
        <f>'Sundurliðun Afleiður - eignir'!G66</f>
        <v>0</v>
      </c>
      <c r="C6026" s="503" t="s">
        <v>7867</v>
      </c>
      <c r="D6026" s="512"/>
      <c r="F6026" s="547"/>
      <c r="G6026" s="547">
        <f t="shared" si="190"/>
        <v>0</v>
      </c>
      <c r="H6026" s="547">
        <f t="shared" si="191"/>
        <v>0</v>
      </c>
    </row>
    <row r="6027" spans="1:8" x14ac:dyDescent="0.25">
      <c r="A6027" s="396" t="e">
        <f>"INN."&amp;EIGNIR!$B$3&amp;C6027</f>
        <v>#N/A</v>
      </c>
      <c r="B6027" s="511">
        <f>'Sundurliðun Afleiður - eignir'!G67</f>
        <v>0</v>
      </c>
      <c r="C6027" s="503" t="s">
        <v>7868</v>
      </c>
      <c r="D6027" s="512"/>
      <c r="F6027" s="547"/>
      <c r="G6027" s="547">
        <f t="shared" si="190"/>
        <v>0</v>
      </c>
      <c r="H6027" s="547">
        <f t="shared" si="191"/>
        <v>0</v>
      </c>
    </row>
    <row r="6028" spans="1:8" x14ac:dyDescent="0.25">
      <c r="A6028" s="396" t="e">
        <f>"INN."&amp;EIGNIR!$B$3&amp;C6028</f>
        <v>#N/A</v>
      </c>
      <c r="B6028" s="511">
        <f>'Sundurliðun Afleiður - eignir'!G68</f>
        <v>0</v>
      </c>
      <c r="C6028" s="503" t="s">
        <v>7869</v>
      </c>
      <c r="D6028" s="512"/>
      <c r="F6028" s="547"/>
      <c r="G6028" s="547">
        <f t="shared" si="190"/>
        <v>0</v>
      </c>
      <c r="H6028" s="547">
        <f t="shared" si="191"/>
        <v>0</v>
      </c>
    </row>
    <row r="6029" spans="1:8" x14ac:dyDescent="0.25">
      <c r="A6029" s="396" t="e">
        <f>"INN."&amp;EIGNIR!$B$3&amp;C6029</f>
        <v>#N/A</v>
      </c>
      <c r="B6029" s="511">
        <f>'Sundurliðun Afleiður - eignir'!G69</f>
        <v>0</v>
      </c>
      <c r="C6029" s="503" t="s">
        <v>7870</v>
      </c>
      <c r="D6029" s="512"/>
      <c r="F6029" s="547"/>
      <c r="G6029" s="547">
        <f t="shared" si="190"/>
        <v>0</v>
      </c>
      <c r="H6029" s="547">
        <f t="shared" si="191"/>
        <v>0</v>
      </c>
    </row>
    <row r="6030" spans="1:8" x14ac:dyDescent="0.25">
      <c r="A6030" s="396" t="e">
        <f>"INN."&amp;EIGNIR!$B$3&amp;C6030</f>
        <v>#N/A</v>
      </c>
      <c r="B6030" s="511">
        <f>'Sundurliðun Afleiður - eignir'!G70</f>
        <v>0</v>
      </c>
      <c r="C6030" s="503" t="s">
        <v>7871</v>
      </c>
      <c r="D6030" s="512"/>
      <c r="F6030" s="547"/>
      <c r="G6030" s="547">
        <f t="shared" si="190"/>
        <v>0</v>
      </c>
      <c r="H6030" s="547">
        <f t="shared" si="191"/>
        <v>0</v>
      </c>
    </row>
    <row r="6031" spans="1:8" x14ac:dyDescent="0.25">
      <c r="A6031" s="396" t="e">
        <f>"INN."&amp;EIGNIR!$B$3&amp;C6031</f>
        <v>#N/A</v>
      </c>
      <c r="B6031" s="511">
        <f>'Sundurliðun Afleiður - eignir'!H5</f>
        <v>0</v>
      </c>
      <c r="C6031" s="503" t="s">
        <v>7872</v>
      </c>
      <c r="D6031" s="512"/>
      <c r="F6031" s="547"/>
      <c r="G6031" s="547">
        <f t="shared" si="190"/>
        <v>0</v>
      </c>
      <c r="H6031" s="547">
        <f t="shared" si="191"/>
        <v>0</v>
      </c>
    </row>
    <row r="6032" spans="1:8" x14ac:dyDescent="0.25">
      <c r="A6032" s="396" t="e">
        <f>"INN."&amp;EIGNIR!$B$3&amp;C6032</f>
        <v>#N/A</v>
      </c>
      <c r="B6032" s="511">
        <f>'Sundurliðun Afleiður - eignir'!H6</f>
        <v>0</v>
      </c>
      <c r="C6032" s="503" t="s">
        <v>7873</v>
      </c>
      <c r="D6032" s="512"/>
      <c r="F6032" s="547"/>
      <c r="G6032" s="547">
        <f t="shared" si="190"/>
        <v>0</v>
      </c>
      <c r="H6032" s="547">
        <f t="shared" si="191"/>
        <v>0</v>
      </c>
    </row>
    <row r="6033" spans="1:8" x14ac:dyDescent="0.25">
      <c r="A6033" s="396" t="e">
        <f>"INN."&amp;EIGNIR!$B$3&amp;C6033</f>
        <v>#N/A</v>
      </c>
      <c r="B6033" s="511">
        <f>'Sundurliðun Afleiður - eignir'!H7</f>
        <v>0</v>
      </c>
      <c r="C6033" s="503" t="s">
        <v>7874</v>
      </c>
      <c r="D6033" s="512"/>
      <c r="F6033" s="547"/>
      <c r="G6033" s="547">
        <f t="shared" si="190"/>
        <v>0</v>
      </c>
      <c r="H6033" s="547">
        <f t="shared" si="191"/>
        <v>0</v>
      </c>
    </row>
    <row r="6034" spans="1:8" x14ac:dyDescent="0.25">
      <c r="A6034" s="396" t="e">
        <f>"INN."&amp;EIGNIR!$B$3&amp;C6034</f>
        <v>#N/A</v>
      </c>
      <c r="B6034" s="511">
        <f>'Sundurliðun Afleiður - eignir'!H8</f>
        <v>0</v>
      </c>
      <c r="C6034" s="503" t="s">
        <v>7875</v>
      </c>
      <c r="D6034" s="512"/>
      <c r="F6034" s="547"/>
      <c r="G6034" s="547">
        <f t="shared" si="190"/>
        <v>0</v>
      </c>
      <c r="H6034" s="547">
        <f t="shared" si="191"/>
        <v>0</v>
      </c>
    </row>
    <row r="6035" spans="1:8" x14ac:dyDescent="0.25">
      <c r="A6035" s="396" t="e">
        <f>"INN."&amp;EIGNIR!$B$3&amp;C6035</f>
        <v>#N/A</v>
      </c>
      <c r="B6035" s="511">
        <f>'Sundurliðun Afleiður - eignir'!H9</f>
        <v>0</v>
      </c>
      <c r="C6035" s="503" t="s">
        <v>7876</v>
      </c>
      <c r="D6035" s="512"/>
      <c r="F6035" s="547"/>
      <c r="G6035" s="547">
        <f t="shared" si="190"/>
        <v>0</v>
      </c>
      <c r="H6035" s="547">
        <f t="shared" si="191"/>
        <v>0</v>
      </c>
    </row>
    <row r="6036" spans="1:8" x14ac:dyDescent="0.25">
      <c r="A6036" s="396" t="e">
        <f>"INN."&amp;EIGNIR!$B$3&amp;C6036</f>
        <v>#N/A</v>
      </c>
      <c r="B6036" s="511">
        <f>'Sundurliðun Afleiður - eignir'!H10</f>
        <v>0</v>
      </c>
      <c r="C6036" s="503" t="s">
        <v>7877</v>
      </c>
      <c r="D6036" s="512"/>
      <c r="F6036" s="547"/>
      <c r="G6036" s="547">
        <f t="shared" si="190"/>
        <v>0</v>
      </c>
      <c r="H6036" s="547">
        <f t="shared" si="191"/>
        <v>0</v>
      </c>
    </row>
    <row r="6037" spans="1:8" x14ac:dyDescent="0.25">
      <c r="A6037" s="396" t="e">
        <f>"INN."&amp;EIGNIR!$B$3&amp;C6037</f>
        <v>#N/A</v>
      </c>
      <c r="B6037" s="511">
        <f>'Sundurliðun Afleiður - eignir'!H11</f>
        <v>0</v>
      </c>
      <c r="C6037" s="503" t="s">
        <v>7878</v>
      </c>
      <c r="D6037" s="512"/>
      <c r="F6037" s="547"/>
      <c r="G6037" s="547">
        <f t="shared" si="190"/>
        <v>0</v>
      </c>
      <c r="H6037" s="547">
        <f t="shared" si="191"/>
        <v>0</v>
      </c>
    </row>
    <row r="6038" spans="1:8" x14ac:dyDescent="0.25">
      <c r="A6038" s="396" t="e">
        <f>"INN."&amp;EIGNIR!$B$3&amp;C6038</f>
        <v>#N/A</v>
      </c>
      <c r="B6038" s="511">
        <f>'Sundurliðun Afleiður - eignir'!H12</f>
        <v>0</v>
      </c>
      <c r="C6038" s="503" t="s">
        <v>7879</v>
      </c>
      <c r="D6038" s="512"/>
      <c r="F6038" s="547"/>
      <c r="G6038" s="547">
        <f t="shared" si="190"/>
        <v>0</v>
      </c>
      <c r="H6038" s="547">
        <f t="shared" si="191"/>
        <v>0</v>
      </c>
    </row>
    <row r="6039" spans="1:8" x14ac:dyDescent="0.25">
      <c r="A6039" s="396" t="e">
        <f>"INN."&amp;EIGNIR!$B$3&amp;C6039</f>
        <v>#N/A</v>
      </c>
      <c r="B6039" s="511">
        <f>'Sundurliðun Afleiður - eignir'!H13</f>
        <v>0</v>
      </c>
      <c r="C6039" s="503" t="s">
        <v>7880</v>
      </c>
      <c r="D6039" s="512"/>
      <c r="F6039" s="547"/>
      <c r="G6039" s="547">
        <f t="shared" si="190"/>
        <v>0</v>
      </c>
      <c r="H6039" s="547">
        <f t="shared" si="191"/>
        <v>0</v>
      </c>
    </row>
    <row r="6040" spans="1:8" x14ac:dyDescent="0.25">
      <c r="A6040" s="396" t="e">
        <f>"INN."&amp;EIGNIR!$B$3&amp;C6040</f>
        <v>#N/A</v>
      </c>
      <c r="B6040" s="511">
        <f>'Sundurliðun Afleiður - eignir'!H14</f>
        <v>0</v>
      </c>
      <c r="C6040" s="503" t="s">
        <v>7881</v>
      </c>
      <c r="D6040" s="512"/>
      <c r="F6040" s="547"/>
      <c r="G6040" s="547">
        <f t="shared" si="190"/>
        <v>0</v>
      </c>
      <c r="H6040" s="547">
        <f t="shared" si="191"/>
        <v>0</v>
      </c>
    </row>
    <row r="6041" spans="1:8" x14ac:dyDescent="0.25">
      <c r="A6041" s="396" t="e">
        <f>"INN."&amp;EIGNIR!$B$3&amp;C6041</f>
        <v>#N/A</v>
      </c>
      <c r="B6041" s="511">
        <f>'Sundurliðun Afleiður - eignir'!H15</f>
        <v>0</v>
      </c>
      <c r="C6041" s="503" t="s">
        <v>7882</v>
      </c>
      <c r="D6041" s="512"/>
      <c r="F6041" s="547"/>
      <c r="G6041" s="547">
        <f t="shared" si="190"/>
        <v>0</v>
      </c>
      <c r="H6041" s="547">
        <f t="shared" si="191"/>
        <v>0</v>
      </c>
    </row>
    <row r="6042" spans="1:8" x14ac:dyDescent="0.25">
      <c r="A6042" s="396" t="e">
        <f>"INN."&amp;EIGNIR!$B$3&amp;C6042</f>
        <v>#N/A</v>
      </c>
      <c r="B6042" s="511">
        <f>'Sundurliðun Afleiður - eignir'!H16</f>
        <v>0</v>
      </c>
      <c r="C6042" s="503" t="s">
        <v>7883</v>
      </c>
      <c r="D6042" s="512"/>
      <c r="F6042" s="547"/>
      <c r="G6042" s="547">
        <f t="shared" si="190"/>
        <v>0</v>
      </c>
      <c r="H6042" s="547">
        <f t="shared" si="191"/>
        <v>0</v>
      </c>
    </row>
    <row r="6043" spans="1:8" x14ac:dyDescent="0.25">
      <c r="A6043" s="396" t="e">
        <f>"INN."&amp;EIGNIR!$B$3&amp;C6043</f>
        <v>#N/A</v>
      </c>
      <c r="B6043" s="511">
        <f>'Sundurliðun Afleiður - eignir'!H17</f>
        <v>0</v>
      </c>
      <c r="C6043" s="503" t="s">
        <v>7884</v>
      </c>
      <c r="D6043" s="512"/>
      <c r="F6043" s="547"/>
      <c r="G6043" s="547">
        <f t="shared" si="190"/>
        <v>0</v>
      </c>
      <c r="H6043" s="547">
        <f t="shared" si="191"/>
        <v>0</v>
      </c>
    </row>
    <row r="6044" spans="1:8" x14ac:dyDescent="0.25">
      <c r="A6044" s="396" t="e">
        <f>"INN."&amp;EIGNIR!$B$3&amp;C6044</f>
        <v>#N/A</v>
      </c>
      <c r="B6044" s="511">
        <f>'Sundurliðun Afleiður - eignir'!H18</f>
        <v>0</v>
      </c>
      <c r="C6044" s="503" t="s">
        <v>7885</v>
      </c>
      <c r="D6044" s="512"/>
      <c r="F6044" s="547"/>
      <c r="G6044" s="547">
        <f t="shared" si="190"/>
        <v>0</v>
      </c>
      <c r="H6044" s="547">
        <f t="shared" si="191"/>
        <v>0</v>
      </c>
    </row>
    <row r="6045" spans="1:8" x14ac:dyDescent="0.25">
      <c r="A6045" s="396" t="e">
        <f>"INN."&amp;EIGNIR!$B$3&amp;C6045</f>
        <v>#N/A</v>
      </c>
      <c r="B6045" s="511">
        <f>'Sundurliðun Afleiður - eignir'!H19</f>
        <v>0</v>
      </c>
      <c r="C6045" s="503" t="s">
        <v>7886</v>
      </c>
      <c r="D6045" s="512"/>
      <c r="F6045" s="547"/>
      <c r="G6045" s="547">
        <f t="shared" si="190"/>
        <v>0</v>
      </c>
      <c r="H6045" s="547">
        <f t="shared" si="191"/>
        <v>0</v>
      </c>
    </row>
    <row r="6046" spans="1:8" x14ac:dyDescent="0.25">
      <c r="A6046" s="396" t="e">
        <f>"INN."&amp;EIGNIR!$B$3&amp;C6046</f>
        <v>#N/A</v>
      </c>
      <c r="B6046" s="511">
        <f>'Sundurliðun Afleiður - eignir'!H20</f>
        <v>0</v>
      </c>
      <c r="C6046" s="503" t="s">
        <v>7887</v>
      </c>
      <c r="D6046" s="512"/>
      <c r="F6046" s="547"/>
      <c r="G6046" s="547">
        <f t="shared" si="190"/>
        <v>0</v>
      </c>
      <c r="H6046" s="547">
        <f t="shared" si="191"/>
        <v>0</v>
      </c>
    </row>
    <row r="6047" spans="1:8" x14ac:dyDescent="0.25">
      <c r="A6047" s="396" t="e">
        <f>"INN."&amp;EIGNIR!$B$3&amp;C6047</f>
        <v>#N/A</v>
      </c>
      <c r="B6047" s="511">
        <f>'Sundurliðun Afleiður - eignir'!H21</f>
        <v>0</v>
      </c>
      <c r="C6047" s="503" t="s">
        <v>7888</v>
      </c>
      <c r="D6047" s="512"/>
      <c r="F6047" s="547"/>
      <c r="G6047" s="547">
        <f t="shared" si="190"/>
        <v>0</v>
      </c>
      <c r="H6047" s="547">
        <f t="shared" si="191"/>
        <v>0</v>
      </c>
    </row>
    <row r="6048" spans="1:8" x14ac:dyDescent="0.25">
      <c r="A6048" s="396" t="e">
        <f>"INN."&amp;EIGNIR!$B$3&amp;C6048</f>
        <v>#N/A</v>
      </c>
      <c r="B6048" s="511">
        <f>'Sundurliðun Afleiður - eignir'!H22</f>
        <v>0</v>
      </c>
      <c r="C6048" s="503" t="s">
        <v>7889</v>
      </c>
      <c r="D6048" s="512"/>
      <c r="F6048" s="547"/>
      <c r="G6048" s="547">
        <f t="shared" si="190"/>
        <v>0</v>
      </c>
      <c r="H6048" s="547">
        <f t="shared" si="191"/>
        <v>0</v>
      </c>
    </row>
    <row r="6049" spans="1:8" x14ac:dyDescent="0.25">
      <c r="A6049" s="396" t="e">
        <f>"INN."&amp;EIGNIR!$B$3&amp;C6049</f>
        <v>#N/A</v>
      </c>
      <c r="B6049" s="511">
        <f>'Sundurliðun Afleiður - eignir'!H23</f>
        <v>0</v>
      </c>
      <c r="C6049" s="503" t="s">
        <v>7890</v>
      </c>
      <c r="D6049" s="512"/>
      <c r="F6049" s="547"/>
      <c r="G6049" s="547">
        <f t="shared" si="190"/>
        <v>0</v>
      </c>
      <c r="H6049" s="547">
        <f t="shared" si="191"/>
        <v>0</v>
      </c>
    </row>
    <row r="6050" spans="1:8" x14ac:dyDescent="0.25">
      <c r="A6050" s="396" t="e">
        <f>"INN."&amp;EIGNIR!$B$3&amp;C6050</f>
        <v>#N/A</v>
      </c>
      <c r="B6050" s="511">
        <f>'Sundurliðun Afleiður - eignir'!H24</f>
        <v>0</v>
      </c>
      <c r="C6050" s="503" t="s">
        <v>7891</v>
      </c>
      <c r="D6050" s="512"/>
      <c r="F6050" s="547"/>
      <c r="G6050" s="547">
        <f t="shared" si="190"/>
        <v>0</v>
      </c>
      <c r="H6050" s="547">
        <f t="shared" si="191"/>
        <v>0</v>
      </c>
    </row>
    <row r="6051" spans="1:8" x14ac:dyDescent="0.25">
      <c r="A6051" s="396" t="e">
        <f>"INN."&amp;EIGNIR!$B$3&amp;C6051</f>
        <v>#N/A</v>
      </c>
      <c r="B6051" s="511">
        <f>'Sundurliðun Afleiður - eignir'!H25</f>
        <v>0</v>
      </c>
      <c r="C6051" s="503" t="s">
        <v>7892</v>
      </c>
      <c r="D6051" s="512"/>
      <c r="F6051" s="547"/>
      <c r="G6051" s="547">
        <f t="shared" si="190"/>
        <v>0</v>
      </c>
      <c r="H6051" s="547">
        <f t="shared" si="191"/>
        <v>0</v>
      </c>
    </row>
    <row r="6052" spans="1:8" x14ac:dyDescent="0.25">
      <c r="A6052" s="396" t="e">
        <f>"INN."&amp;EIGNIR!$B$3&amp;C6052</f>
        <v>#N/A</v>
      </c>
      <c r="B6052" s="511">
        <f>'Sundurliðun Afleiður - eignir'!H26</f>
        <v>0</v>
      </c>
      <c r="C6052" s="503" t="s">
        <v>7893</v>
      </c>
      <c r="D6052" s="512"/>
      <c r="F6052" s="547"/>
      <c r="G6052" s="547">
        <f t="shared" si="190"/>
        <v>0</v>
      </c>
      <c r="H6052" s="547">
        <f t="shared" si="191"/>
        <v>0</v>
      </c>
    </row>
    <row r="6053" spans="1:8" x14ac:dyDescent="0.25">
      <c r="A6053" s="396" t="e">
        <f>"INN."&amp;EIGNIR!$B$3&amp;C6053</f>
        <v>#N/A</v>
      </c>
      <c r="B6053" s="511">
        <f>'Sundurliðun Afleiður - eignir'!H27</f>
        <v>0</v>
      </c>
      <c r="C6053" s="503" t="s">
        <v>7894</v>
      </c>
      <c r="D6053" s="512"/>
      <c r="F6053" s="547"/>
      <c r="G6053" s="547">
        <f t="shared" si="190"/>
        <v>0</v>
      </c>
      <c r="H6053" s="547">
        <f t="shared" si="191"/>
        <v>0</v>
      </c>
    </row>
    <row r="6054" spans="1:8" x14ac:dyDescent="0.25">
      <c r="A6054" s="396" t="e">
        <f>"INN."&amp;EIGNIR!$B$3&amp;C6054</f>
        <v>#N/A</v>
      </c>
      <c r="B6054" s="511">
        <f>'Sundurliðun Afleiður - eignir'!H28</f>
        <v>0</v>
      </c>
      <c r="C6054" s="503" t="s">
        <v>7895</v>
      </c>
      <c r="D6054" s="512"/>
      <c r="F6054" s="547"/>
      <c r="G6054" s="547">
        <f t="shared" si="190"/>
        <v>0</v>
      </c>
      <c r="H6054" s="547">
        <f t="shared" si="191"/>
        <v>0</v>
      </c>
    </row>
    <row r="6055" spans="1:8" x14ac:dyDescent="0.25">
      <c r="A6055" s="396" t="e">
        <f>"INN."&amp;EIGNIR!$B$3&amp;C6055</f>
        <v>#N/A</v>
      </c>
      <c r="B6055" s="511">
        <f>'Sundurliðun Afleiður - eignir'!H29</f>
        <v>0</v>
      </c>
      <c r="C6055" s="503" t="s">
        <v>7896</v>
      </c>
      <c r="D6055" s="512"/>
      <c r="F6055" s="547"/>
      <c r="G6055" s="547">
        <f t="shared" si="190"/>
        <v>0</v>
      </c>
      <c r="H6055" s="547">
        <f t="shared" si="191"/>
        <v>0</v>
      </c>
    </row>
    <row r="6056" spans="1:8" x14ac:dyDescent="0.25">
      <c r="A6056" s="396" t="e">
        <f>"INN."&amp;EIGNIR!$B$3&amp;C6056</f>
        <v>#N/A</v>
      </c>
      <c r="B6056" s="511">
        <f>'Sundurliðun Afleiður - eignir'!H30</f>
        <v>0</v>
      </c>
      <c r="C6056" s="503" t="s">
        <v>7897</v>
      </c>
      <c r="D6056" s="512"/>
      <c r="F6056" s="547"/>
      <c r="G6056" s="547">
        <f t="shared" si="190"/>
        <v>0</v>
      </c>
      <c r="H6056" s="547">
        <f t="shared" si="191"/>
        <v>0</v>
      </c>
    </row>
    <row r="6057" spans="1:8" x14ac:dyDescent="0.25">
      <c r="A6057" s="396" t="e">
        <f>"INN."&amp;EIGNIR!$B$3&amp;C6057</f>
        <v>#N/A</v>
      </c>
      <c r="B6057" s="511">
        <f>'Sundurliðun Afleiður - eignir'!H31</f>
        <v>0</v>
      </c>
      <c r="C6057" s="503" t="s">
        <v>7898</v>
      </c>
      <c r="D6057" s="512"/>
      <c r="F6057" s="547"/>
      <c r="G6057" s="547">
        <f t="shared" si="190"/>
        <v>0</v>
      </c>
      <c r="H6057" s="547">
        <f t="shared" si="191"/>
        <v>0</v>
      </c>
    </row>
    <row r="6058" spans="1:8" x14ac:dyDescent="0.25">
      <c r="A6058" s="396" t="e">
        <f>"INN."&amp;EIGNIR!$B$3&amp;C6058</f>
        <v>#N/A</v>
      </c>
      <c r="B6058" s="511">
        <f>'Sundurliðun Afleiður - eignir'!H32</f>
        <v>0</v>
      </c>
      <c r="C6058" s="503" t="s">
        <v>7899</v>
      </c>
      <c r="D6058" s="512"/>
      <c r="F6058" s="547"/>
      <c r="G6058" s="547">
        <f t="shared" si="190"/>
        <v>0</v>
      </c>
      <c r="H6058" s="547">
        <f t="shared" si="191"/>
        <v>0</v>
      </c>
    </row>
    <row r="6059" spans="1:8" x14ac:dyDescent="0.25">
      <c r="A6059" s="396" t="e">
        <f>"INN."&amp;EIGNIR!$B$3&amp;C6059</f>
        <v>#N/A</v>
      </c>
      <c r="B6059" s="511">
        <f>'Sundurliðun Afleiður - eignir'!H33</f>
        <v>0</v>
      </c>
      <c r="C6059" s="503" t="s">
        <v>7900</v>
      </c>
      <c r="D6059" s="512"/>
      <c r="F6059" s="547"/>
      <c r="G6059" s="547">
        <f t="shared" si="190"/>
        <v>0</v>
      </c>
      <c r="H6059" s="547">
        <f t="shared" si="191"/>
        <v>0</v>
      </c>
    </row>
    <row r="6060" spans="1:8" x14ac:dyDescent="0.25">
      <c r="A6060" s="396" t="e">
        <f>"INN."&amp;EIGNIR!$B$3&amp;C6060</f>
        <v>#N/A</v>
      </c>
      <c r="B6060" s="511">
        <f>'Sundurliðun Afleiður - eignir'!H34</f>
        <v>0</v>
      </c>
      <c r="C6060" s="503" t="s">
        <v>7901</v>
      </c>
      <c r="D6060" s="512"/>
      <c r="F6060" s="547"/>
      <c r="G6060" s="547">
        <f t="shared" si="190"/>
        <v>0</v>
      </c>
      <c r="H6060" s="547">
        <f t="shared" si="191"/>
        <v>0</v>
      </c>
    </row>
    <row r="6061" spans="1:8" x14ac:dyDescent="0.25">
      <c r="A6061" s="396" t="e">
        <f>"INN."&amp;EIGNIR!$B$3&amp;C6061</f>
        <v>#N/A</v>
      </c>
      <c r="B6061" s="511">
        <f>'Sundurliðun Afleiður - eignir'!H35</f>
        <v>0</v>
      </c>
      <c r="C6061" s="503" t="s">
        <v>7902</v>
      </c>
      <c r="D6061" s="512"/>
      <c r="F6061" s="547"/>
      <c r="G6061" s="547">
        <f t="shared" si="190"/>
        <v>0</v>
      </c>
      <c r="H6061" s="547">
        <f t="shared" si="191"/>
        <v>0</v>
      </c>
    </row>
    <row r="6062" spans="1:8" x14ac:dyDescent="0.25">
      <c r="A6062" s="396" t="e">
        <f>"INN."&amp;EIGNIR!$B$3&amp;C6062</f>
        <v>#N/A</v>
      </c>
      <c r="B6062" s="511">
        <f>'Sundurliðun Afleiður - eignir'!H36</f>
        <v>0</v>
      </c>
      <c r="C6062" s="503" t="s">
        <v>7903</v>
      </c>
      <c r="D6062" s="512"/>
      <c r="F6062" s="547"/>
      <c r="G6062" s="547">
        <f t="shared" si="190"/>
        <v>0</v>
      </c>
      <c r="H6062" s="547">
        <f t="shared" si="191"/>
        <v>0</v>
      </c>
    </row>
    <row r="6063" spans="1:8" x14ac:dyDescent="0.25">
      <c r="A6063" s="396" t="e">
        <f>"INN."&amp;EIGNIR!$B$3&amp;C6063</f>
        <v>#N/A</v>
      </c>
      <c r="B6063" s="511">
        <f>'Sundurliðun Afleiður - eignir'!H37</f>
        <v>0</v>
      </c>
      <c r="C6063" s="503" t="s">
        <v>7904</v>
      </c>
      <c r="D6063" s="512"/>
      <c r="F6063" s="547"/>
      <c r="G6063" s="547">
        <f t="shared" si="190"/>
        <v>0</v>
      </c>
      <c r="H6063" s="547">
        <f t="shared" si="191"/>
        <v>0</v>
      </c>
    </row>
    <row r="6064" spans="1:8" x14ac:dyDescent="0.25">
      <c r="A6064" s="396" t="e">
        <f>"INN."&amp;EIGNIR!$B$3&amp;C6064</f>
        <v>#N/A</v>
      </c>
      <c r="B6064" s="511">
        <f>'Sundurliðun Afleiður - eignir'!H38</f>
        <v>0</v>
      </c>
      <c r="C6064" s="503" t="s">
        <v>7905</v>
      </c>
      <c r="D6064" s="512"/>
      <c r="F6064" s="547"/>
      <c r="G6064" s="547">
        <f t="shared" si="190"/>
        <v>0</v>
      </c>
      <c r="H6064" s="547">
        <f t="shared" si="191"/>
        <v>0</v>
      </c>
    </row>
    <row r="6065" spans="1:8" x14ac:dyDescent="0.25">
      <c r="A6065" s="396" t="e">
        <f>"INN."&amp;EIGNIR!$B$3&amp;C6065</f>
        <v>#N/A</v>
      </c>
      <c r="B6065" s="511">
        <f>'Sundurliðun Afleiður - eignir'!H39</f>
        <v>0</v>
      </c>
      <c r="C6065" s="503" t="s">
        <v>7906</v>
      </c>
      <c r="D6065" s="512"/>
      <c r="F6065" s="547"/>
      <c r="G6065" s="547">
        <f t="shared" si="190"/>
        <v>0</v>
      </c>
      <c r="H6065" s="547">
        <f t="shared" si="191"/>
        <v>0</v>
      </c>
    </row>
    <row r="6066" spans="1:8" x14ac:dyDescent="0.25">
      <c r="A6066" s="396" t="e">
        <f>"INN."&amp;EIGNIR!$B$3&amp;C6066</f>
        <v>#N/A</v>
      </c>
      <c r="B6066" s="511">
        <f>'Sundurliðun Afleiður - eignir'!H40</f>
        <v>0</v>
      </c>
      <c r="C6066" s="503" t="s">
        <v>7907</v>
      </c>
      <c r="D6066" s="512"/>
      <c r="F6066" s="547"/>
      <c r="G6066" s="547">
        <f t="shared" si="190"/>
        <v>0</v>
      </c>
      <c r="H6066" s="547">
        <f t="shared" si="191"/>
        <v>0</v>
      </c>
    </row>
    <row r="6067" spans="1:8" x14ac:dyDescent="0.25">
      <c r="A6067" s="396" t="e">
        <f>"INN."&amp;EIGNIR!$B$3&amp;C6067</f>
        <v>#N/A</v>
      </c>
      <c r="B6067" s="511">
        <f>'Sundurliðun Afleiður - eignir'!H41</f>
        <v>0</v>
      </c>
      <c r="C6067" s="503" t="s">
        <v>7908</v>
      </c>
      <c r="D6067" s="512"/>
      <c r="F6067" s="547"/>
      <c r="G6067" s="547">
        <f t="shared" si="190"/>
        <v>0</v>
      </c>
      <c r="H6067" s="547">
        <f t="shared" si="191"/>
        <v>0</v>
      </c>
    </row>
    <row r="6068" spans="1:8" x14ac:dyDescent="0.25">
      <c r="A6068" s="396" t="e">
        <f>"INN."&amp;EIGNIR!$B$3&amp;C6068</f>
        <v>#N/A</v>
      </c>
      <c r="B6068" s="511">
        <f>'Sundurliðun Afleiður - eignir'!H42</f>
        <v>0</v>
      </c>
      <c r="C6068" s="503" t="s">
        <v>7909</v>
      </c>
      <c r="D6068" s="512"/>
      <c r="F6068" s="547"/>
      <c r="G6068" s="547">
        <f t="shared" si="190"/>
        <v>0</v>
      </c>
      <c r="H6068" s="547">
        <f t="shared" si="191"/>
        <v>0</v>
      </c>
    </row>
    <row r="6069" spans="1:8" x14ac:dyDescent="0.25">
      <c r="A6069" s="396" t="e">
        <f>"INN."&amp;EIGNIR!$B$3&amp;C6069</f>
        <v>#N/A</v>
      </c>
      <c r="B6069" s="511">
        <f>'Sundurliðun Afleiður - eignir'!H43</f>
        <v>0</v>
      </c>
      <c r="C6069" s="503" t="s">
        <v>7910</v>
      </c>
      <c r="D6069" s="512"/>
      <c r="F6069" s="547"/>
      <c r="G6069" s="547">
        <f t="shared" si="190"/>
        <v>0</v>
      </c>
      <c r="H6069" s="547">
        <f t="shared" si="191"/>
        <v>0</v>
      </c>
    </row>
    <row r="6070" spans="1:8" x14ac:dyDescent="0.25">
      <c r="A6070" s="396" t="e">
        <f>"INN."&amp;EIGNIR!$B$3&amp;C6070</f>
        <v>#N/A</v>
      </c>
      <c r="B6070" s="511">
        <f>'Sundurliðun Afleiður - eignir'!H44</f>
        <v>0</v>
      </c>
      <c r="C6070" s="503" t="s">
        <v>7911</v>
      </c>
      <c r="D6070" s="512"/>
      <c r="F6070" s="547"/>
      <c r="G6070" s="547">
        <f t="shared" ref="G6070:G6133" si="192">+F6070-B6070</f>
        <v>0</v>
      </c>
      <c r="H6070" s="547">
        <f t="shared" si="191"/>
        <v>0</v>
      </c>
    </row>
    <row r="6071" spans="1:8" x14ac:dyDescent="0.25">
      <c r="A6071" s="396" t="e">
        <f>"INN."&amp;EIGNIR!$B$3&amp;C6071</f>
        <v>#N/A</v>
      </c>
      <c r="B6071" s="511">
        <f>'Sundurliðun Afleiður - eignir'!H45</f>
        <v>0</v>
      </c>
      <c r="C6071" s="503" t="s">
        <v>7912</v>
      </c>
      <c r="D6071" s="512"/>
      <c r="F6071" s="547"/>
      <c r="G6071" s="547">
        <f t="shared" si="192"/>
        <v>0</v>
      </c>
      <c r="H6071" s="547">
        <f t="shared" ref="H6071:H6134" si="193">+ABS(G6071)</f>
        <v>0</v>
      </c>
    </row>
    <row r="6072" spans="1:8" x14ac:dyDescent="0.25">
      <c r="A6072" s="396" t="e">
        <f>"INN."&amp;EIGNIR!$B$3&amp;C6072</f>
        <v>#N/A</v>
      </c>
      <c r="B6072" s="511">
        <f>'Sundurliðun Afleiður - eignir'!H46</f>
        <v>0</v>
      </c>
      <c r="C6072" s="503" t="s">
        <v>7913</v>
      </c>
      <c r="D6072" s="512"/>
      <c r="F6072" s="547"/>
      <c r="G6072" s="547">
        <f t="shared" si="192"/>
        <v>0</v>
      </c>
      <c r="H6072" s="547">
        <f t="shared" si="193"/>
        <v>0</v>
      </c>
    </row>
    <row r="6073" spans="1:8" x14ac:dyDescent="0.25">
      <c r="A6073" s="396" t="e">
        <f>"INN."&amp;EIGNIR!$B$3&amp;C6073</f>
        <v>#N/A</v>
      </c>
      <c r="B6073" s="511">
        <f>'Sundurliðun Afleiður - eignir'!H47</f>
        <v>0</v>
      </c>
      <c r="C6073" s="503" t="s">
        <v>7914</v>
      </c>
      <c r="D6073" s="512"/>
      <c r="F6073" s="547"/>
      <c r="G6073" s="547">
        <f t="shared" si="192"/>
        <v>0</v>
      </c>
      <c r="H6073" s="547">
        <f t="shared" si="193"/>
        <v>0</v>
      </c>
    </row>
    <row r="6074" spans="1:8" x14ac:dyDescent="0.25">
      <c r="A6074" s="396" t="e">
        <f>"INN."&amp;EIGNIR!$B$3&amp;C6074</f>
        <v>#N/A</v>
      </c>
      <c r="B6074" s="511">
        <f>'Sundurliðun Afleiður - eignir'!H48</f>
        <v>0</v>
      </c>
      <c r="C6074" s="503" t="s">
        <v>7915</v>
      </c>
      <c r="D6074" s="512"/>
      <c r="F6074" s="547"/>
      <c r="G6074" s="547">
        <f t="shared" si="192"/>
        <v>0</v>
      </c>
      <c r="H6074" s="547">
        <f t="shared" si="193"/>
        <v>0</v>
      </c>
    </row>
    <row r="6075" spans="1:8" x14ac:dyDescent="0.25">
      <c r="A6075" s="396" t="e">
        <f>"INN."&amp;EIGNIR!$B$3&amp;C6075</f>
        <v>#N/A</v>
      </c>
      <c r="B6075" s="511">
        <f>'Sundurliðun Afleiður - eignir'!H49</f>
        <v>0</v>
      </c>
      <c r="C6075" s="503" t="s">
        <v>7916</v>
      </c>
      <c r="D6075" s="512"/>
      <c r="F6075" s="547"/>
      <c r="G6075" s="547">
        <f t="shared" si="192"/>
        <v>0</v>
      </c>
      <c r="H6075" s="547">
        <f t="shared" si="193"/>
        <v>0</v>
      </c>
    </row>
    <row r="6076" spans="1:8" x14ac:dyDescent="0.25">
      <c r="A6076" s="396" t="e">
        <f>"INN."&amp;EIGNIR!$B$3&amp;C6076</f>
        <v>#N/A</v>
      </c>
      <c r="B6076" s="511">
        <f>'Sundurliðun Afleiður - eignir'!H50</f>
        <v>0</v>
      </c>
      <c r="C6076" s="503" t="s">
        <v>7917</v>
      </c>
      <c r="D6076" s="512"/>
      <c r="F6076" s="547"/>
      <c r="G6076" s="547">
        <f t="shared" si="192"/>
        <v>0</v>
      </c>
      <c r="H6076" s="547">
        <f t="shared" si="193"/>
        <v>0</v>
      </c>
    </row>
    <row r="6077" spans="1:8" x14ac:dyDescent="0.25">
      <c r="A6077" s="396" t="e">
        <f>"INN."&amp;EIGNIR!$B$3&amp;C6077</f>
        <v>#N/A</v>
      </c>
      <c r="B6077" s="511">
        <f>'Sundurliðun Afleiður - eignir'!H51</f>
        <v>0</v>
      </c>
      <c r="C6077" s="503" t="s">
        <v>7918</v>
      </c>
      <c r="D6077" s="512"/>
      <c r="F6077" s="547"/>
      <c r="G6077" s="547">
        <f t="shared" si="192"/>
        <v>0</v>
      </c>
      <c r="H6077" s="547">
        <f t="shared" si="193"/>
        <v>0</v>
      </c>
    </row>
    <row r="6078" spans="1:8" x14ac:dyDescent="0.25">
      <c r="A6078" s="396" t="e">
        <f>"INN."&amp;EIGNIR!$B$3&amp;C6078</f>
        <v>#N/A</v>
      </c>
      <c r="B6078" s="511">
        <f>'Sundurliðun Afleiður - eignir'!H52</f>
        <v>0</v>
      </c>
      <c r="C6078" s="503" t="s">
        <v>7919</v>
      </c>
      <c r="D6078" s="512"/>
      <c r="F6078" s="547"/>
      <c r="G6078" s="547">
        <f t="shared" si="192"/>
        <v>0</v>
      </c>
      <c r="H6078" s="547">
        <f t="shared" si="193"/>
        <v>0</v>
      </c>
    </row>
    <row r="6079" spans="1:8" x14ac:dyDescent="0.25">
      <c r="A6079" s="396" t="e">
        <f>"INN."&amp;EIGNIR!$B$3&amp;C6079</f>
        <v>#N/A</v>
      </c>
      <c r="B6079" s="511">
        <f>'Sundurliðun Afleiður - eignir'!H53</f>
        <v>0</v>
      </c>
      <c r="C6079" s="503" t="s">
        <v>7920</v>
      </c>
      <c r="D6079" s="512"/>
      <c r="F6079" s="547"/>
      <c r="G6079" s="547">
        <f t="shared" si="192"/>
        <v>0</v>
      </c>
      <c r="H6079" s="547">
        <f t="shared" si="193"/>
        <v>0</v>
      </c>
    </row>
    <row r="6080" spans="1:8" x14ac:dyDescent="0.25">
      <c r="A6080" s="396" t="e">
        <f>"INN."&amp;EIGNIR!$B$3&amp;C6080</f>
        <v>#N/A</v>
      </c>
      <c r="B6080" s="511">
        <f>'Sundurliðun Afleiður - eignir'!H54</f>
        <v>0</v>
      </c>
      <c r="C6080" s="503" t="s">
        <v>7921</v>
      </c>
      <c r="D6080" s="512"/>
      <c r="F6080" s="547"/>
      <c r="G6080" s="547">
        <f t="shared" si="192"/>
        <v>0</v>
      </c>
      <c r="H6080" s="547">
        <f t="shared" si="193"/>
        <v>0</v>
      </c>
    </row>
    <row r="6081" spans="1:8" x14ac:dyDescent="0.25">
      <c r="A6081" s="396" t="e">
        <f>"INN."&amp;EIGNIR!$B$3&amp;C6081</f>
        <v>#N/A</v>
      </c>
      <c r="B6081" s="511">
        <f>'Sundurliðun Afleiður - eignir'!H55</f>
        <v>0</v>
      </c>
      <c r="C6081" s="503" t="s">
        <v>7922</v>
      </c>
      <c r="D6081" s="512"/>
      <c r="F6081" s="547"/>
      <c r="G6081" s="547">
        <f t="shared" si="192"/>
        <v>0</v>
      </c>
      <c r="H6081" s="547">
        <f t="shared" si="193"/>
        <v>0</v>
      </c>
    </row>
    <row r="6082" spans="1:8" x14ac:dyDescent="0.25">
      <c r="A6082" s="396" t="e">
        <f>"INN."&amp;EIGNIR!$B$3&amp;C6082</f>
        <v>#N/A</v>
      </c>
      <c r="B6082" s="511">
        <f>'Sundurliðun Afleiður - eignir'!H56</f>
        <v>0</v>
      </c>
      <c r="C6082" s="503" t="s">
        <v>7923</v>
      </c>
      <c r="D6082" s="512"/>
      <c r="F6082" s="547"/>
      <c r="G6082" s="547">
        <f t="shared" si="192"/>
        <v>0</v>
      </c>
      <c r="H6082" s="547">
        <f t="shared" si="193"/>
        <v>0</v>
      </c>
    </row>
    <row r="6083" spans="1:8" x14ac:dyDescent="0.25">
      <c r="A6083" s="396" t="e">
        <f>"INN."&amp;EIGNIR!$B$3&amp;C6083</f>
        <v>#N/A</v>
      </c>
      <c r="B6083" s="511">
        <f>'Sundurliðun Afleiður - eignir'!H57</f>
        <v>0</v>
      </c>
      <c r="C6083" s="503" t="s">
        <v>7924</v>
      </c>
      <c r="D6083" s="512"/>
      <c r="F6083" s="547"/>
      <c r="G6083" s="547">
        <f t="shared" si="192"/>
        <v>0</v>
      </c>
      <c r="H6083" s="547">
        <f t="shared" si="193"/>
        <v>0</v>
      </c>
    </row>
    <row r="6084" spans="1:8" x14ac:dyDescent="0.25">
      <c r="A6084" s="396" t="e">
        <f>"INN."&amp;EIGNIR!$B$3&amp;C6084</f>
        <v>#N/A</v>
      </c>
      <c r="B6084" s="511">
        <f>'Sundurliðun Afleiður - eignir'!H58</f>
        <v>0</v>
      </c>
      <c r="C6084" s="503" t="s">
        <v>7925</v>
      </c>
      <c r="D6084" s="512"/>
      <c r="F6084" s="547"/>
      <c r="G6084" s="547">
        <f t="shared" si="192"/>
        <v>0</v>
      </c>
      <c r="H6084" s="547">
        <f t="shared" si="193"/>
        <v>0</v>
      </c>
    </row>
    <row r="6085" spans="1:8" x14ac:dyDescent="0.25">
      <c r="A6085" s="396" t="e">
        <f>"INN."&amp;EIGNIR!$B$3&amp;C6085</f>
        <v>#N/A</v>
      </c>
      <c r="B6085" s="511">
        <f>'Sundurliðun Afleiður - eignir'!H59</f>
        <v>0</v>
      </c>
      <c r="C6085" s="503" t="s">
        <v>7926</v>
      </c>
      <c r="D6085" s="512"/>
      <c r="F6085" s="547"/>
      <c r="G6085" s="547">
        <f t="shared" si="192"/>
        <v>0</v>
      </c>
      <c r="H6085" s="547">
        <f t="shared" si="193"/>
        <v>0</v>
      </c>
    </row>
    <row r="6086" spans="1:8" x14ac:dyDescent="0.25">
      <c r="A6086" s="396" t="e">
        <f>"INN."&amp;EIGNIR!$B$3&amp;C6086</f>
        <v>#N/A</v>
      </c>
      <c r="B6086" s="511">
        <f>'Sundurliðun Afleiður - eignir'!H60</f>
        <v>0</v>
      </c>
      <c r="C6086" s="503" t="s">
        <v>7927</v>
      </c>
      <c r="D6086" s="512"/>
      <c r="F6086" s="547"/>
      <c r="G6086" s="547">
        <f t="shared" si="192"/>
        <v>0</v>
      </c>
      <c r="H6086" s="547">
        <f t="shared" si="193"/>
        <v>0</v>
      </c>
    </row>
    <row r="6087" spans="1:8" x14ac:dyDescent="0.25">
      <c r="A6087" s="396" t="e">
        <f>"INN."&amp;EIGNIR!$B$3&amp;C6087</f>
        <v>#N/A</v>
      </c>
      <c r="B6087" s="511">
        <f>'Sundurliðun Afleiður - eignir'!H61</f>
        <v>0</v>
      </c>
      <c r="C6087" s="503" t="s">
        <v>7928</v>
      </c>
      <c r="D6087" s="512"/>
      <c r="F6087" s="547"/>
      <c r="G6087" s="547">
        <f t="shared" si="192"/>
        <v>0</v>
      </c>
      <c r="H6087" s="547">
        <f t="shared" si="193"/>
        <v>0</v>
      </c>
    </row>
    <row r="6088" spans="1:8" x14ac:dyDescent="0.25">
      <c r="A6088" s="396" t="e">
        <f>"INN."&amp;EIGNIR!$B$3&amp;C6088</f>
        <v>#N/A</v>
      </c>
      <c r="B6088" s="511">
        <f>'Sundurliðun Afleiður - eignir'!H62</f>
        <v>0</v>
      </c>
      <c r="C6088" s="503" t="s">
        <v>7929</v>
      </c>
      <c r="D6088" s="512"/>
      <c r="F6088" s="547"/>
      <c r="G6088" s="547">
        <f t="shared" si="192"/>
        <v>0</v>
      </c>
      <c r="H6088" s="547">
        <f t="shared" si="193"/>
        <v>0</v>
      </c>
    </row>
    <row r="6089" spans="1:8" x14ac:dyDescent="0.25">
      <c r="A6089" s="396" t="e">
        <f>"INN."&amp;EIGNIR!$B$3&amp;C6089</f>
        <v>#N/A</v>
      </c>
      <c r="B6089" s="511">
        <f>'Sundurliðun Afleiður - eignir'!H63</f>
        <v>0</v>
      </c>
      <c r="C6089" s="503" t="s">
        <v>7930</v>
      </c>
      <c r="D6089" s="512"/>
      <c r="F6089" s="547"/>
      <c r="G6089" s="547">
        <f t="shared" si="192"/>
        <v>0</v>
      </c>
      <c r="H6089" s="547">
        <f t="shared" si="193"/>
        <v>0</v>
      </c>
    </row>
    <row r="6090" spans="1:8" x14ac:dyDescent="0.25">
      <c r="A6090" s="396" t="e">
        <f>"INN."&amp;EIGNIR!$B$3&amp;C6090</f>
        <v>#N/A</v>
      </c>
      <c r="B6090" s="511">
        <f>'Sundurliðun Afleiður - eignir'!H64</f>
        <v>0</v>
      </c>
      <c r="C6090" s="503" t="s">
        <v>7931</v>
      </c>
      <c r="D6090" s="512"/>
      <c r="F6090" s="547"/>
      <c r="G6090" s="547">
        <f t="shared" si="192"/>
        <v>0</v>
      </c>
      <c r="H6090" s="547">
        <f t="shared" si="193"/>
        <v>0</v>
      </c>
    </row>
    <row r="6091" spans="1:8" x14ac:dyDescent="0.25">
      <c r="A6091" s="396" t="e">
        <f>"INN."&amp;EIGNIR!$B$3&amp;C6091</f>
        <v>#N/A</v>
      </c>
      <c r="B6091" s="511">
        <f>'Sundurliðun Afleiður - eignir'!H65</f>
        <v>0</v>
      </c>
      <c r="C6091" s="503" t="s">
        <v>7932</v>
      </c>
      <c r="D6091" s="512"/>
      <c r="F6091" s="547"/>
      <c r="G6091" s="547">
        <f t="shared" si="192"/>
        <v>0</v>
      </c>
      <c r="H6091" s="547">
        <f t="shared" si="193"/>
        <v>0</v>
      </c>
    </row>
    <row r="6092" spans="1:8" x14ac:dyDescent="0.25">
      <c r="A6092" s="396" t="e">
        <f>"INN."&amp;EIGNIR!$B$3&amp;C6092</f>
        <v>#N/A</v>
      </c>
      <c r="B6092" s="511">
        <f>'Sundurliðun Afleiður - eignir'!H66</f>
        <v>0</v>
      </c>
      <c r="C6092" s="503" t="s">
        <v>7933</v>
      </c>
      <c r="D6092" s="512"/>
      <c r="F6092" s="547"/>
      <c r="G6092" s="547">
        <f t="shared" si="192"/>
        <v>0</v>
      </c>
      <c r="H6092" s="547">
        <f t="shared" si="193"/>
        <v>0</v>
      </c>
    </row>
    <row r="6093" spans="1:8" x14ac:dyDescent="0.25">
      <c r="A6093" s="396" t="e">
        <f>"INN."&amp;EIGNIR!$B$3&amp;C6093</f>
        <v>#N/A</v>
      </c>
      <c r="B6093" s="511">
        <f>'Sundurliðun Afleiður - eignir'!H67</f>
        <v>0</v>
      </c>
      <c r="C6093" s="503" t="s">
        <v>7934</v>
      </c>
      <c r="D6093" s="512"/>
      <c r="F6093" s="547"/>
      <c r="G6093" s="547">
        <f t="shared" si="192"/>
        <v>0</v>
      </c>
      <c r="H6093" s="547">
        <f t="shared" si="193"/>
        <v>0</v>
      </c>
    </row>
    <row r="6094" spans="1:8" x14ac:dyDescent="0.25">
      <c r="A6094" s="396" t="e">
        <f>"INN."&amp;EIGNIR!$B$3&amp;C6094</f>
        <v>#N/A</v>
      </c>
      <c r="B6094" s="511">
        <f>'Sundurliðun Afleiður - eignir'!H68</f>
        <v>0</v>
      </c>
      <c r="C6094" s="503" t="s">
        <v>7935</v>
      </c>
      <c r="D6094" s="512"/>
      <c r="F6094" s="547"/>
      <c r="G6094" s="547">
        <f t="shared" si="192"/>
        <v>0</v>
      </c>
      <c r="H6094" s="547">
        <f t="shared" si="193"/>
        <v>0</v>
      </c>
    </row>
    <row r="6095" spans="1:8" x14ac:dyDescent="0.25">
      <c r="A6095" s="396" t="e">
        <f>"INN."&amp;EIGNIR!$B$3&amp;C6095</f>
        <v>#N/A</v>
      </c>
      <c r="B6095" s="511">
        <f>'Sundurliðun Afleiður - eignir'!H69</f>
        <v>0</v>
      </c>
      <c r="C6095" s="503" t="s">
        <v>7936</v>
      </c>
      <c r="D6095" s="512"/>
      <c r="F6095" s="547"/>
      <c r="G6095" s="547">
        <f t="shared" si="192"/>
        <v>0</v>
      </c>
      <c r="H6095" s="547">
        <f t="shared" si="193"/>
        <v>0</v>
      </c>
    </row>
    <row r="6096" spans="1:8" x14ac:dyDescent="0.25">
      <c r="A6096" s="396" t="e">
        <f>"INN."&amp;EIGNIR!$B$3&amp;C6096</f>
        <v>#N/A</v>
      </c>
      <c r="B6096" s="511">
        <f>'Sundurliðun Afleiður - eignir'!H70</f>
        <v>0</v>
      </c>
      <c r="C6096" s="503" t="s">
        <v>7937</v>
      </c>
      <c r="D6096" s="512"/>
      <c r="F6096" s="547"/>
      <c r="G6096" s="547">
        <f t="shared" si="192"/>
        <v>0</v>
      </c>
      <c r="H6096" s="547">
        <f t="shared" si="193"/>
        <v>0</v>
      </c>
    </row>
    <row r="6097" spans="1:8" x14ac:dyDescent="0.25">
      <c r="A6097" s="396" t="e">
        <f>"INN."&amp;EIGNIR!$B$3&amp;C6097</f>
        <v>#N/A</v>
      </c>
      <c r="B6097" s="511">
        <f>'Sundurliðun Afleiður - eignir'!H71</f>
        <v>0</v>
      </c>
      <c r="C6097" s="503" t="s">
        <v>7938</v>
      </c>
      <c r="D6097" s="512"/>
      <c r="F6097" s="547"/>
      <c r="G6097" s="547">
        <f t="shared" si="192"/>
        <v>0</v>
      </c>
      <c r="H6097" s="547">
        <f t="shared" si="193"/>
        <v>0</v>
      </c>
    </row>
    <row r="6098" spans="1:8" x14ac:dyDescent="0.25">
      <c r="A6098" s="396" t="e">
        <f>"INN."&amp;EIGNIR!$B$3&amp;C6098</f>
        <v>#N/A</v>
      </c>
      <c r="B6098" s="511">
        <f>'Sundurliðun Afleiður - eignir'!H72</f>
        <v>0</v>
      </c>
      <c r="C6098" s="503" t="s">
        <v>7939</v>
      </c>
      <c r="D6098" s="512"/>
      <c r="F6098" s="547"/>
      <c r="G6098" s="547">
        <f t="shared" si="192"/>
        <v>0</v>
      </c>
      <c r="H6098" s="547">
        <f t="shared" si="193"/>
        <v>0</v>
      </c>
    </row>
    <row r="6099" spans="1:8" x14ac:dyDescent="0.25">
      <c r="A6099" s="396" t="e">
        <f>"INN."&amp;EIGNIR!$B$3&amp;C6099</f>
        <v>#N/A</v>
      </c>
      <c r="B6099" s="511">
        <f>'Sundurliðun Afleiður - eignir'!H73</f>
        <v>0</v>
      </c>
      <c r="C6099" s="503" t="s">
        <v>7940</v>
      </c>
      <c r="D6099" s="512"/>
      <c r="F6099" s="547"/>
      <c r="G6099" s="547">
        <f t="shared" si="192"/>
        <v>0</v>
      </c>
      <c r="H6099" s="547">
        <f t="shared" si="193"/>
        <v>0</v>
      </c>
    </row>
    <row r="6100" spans="1:8" x14ac:dyDescent="0.25">
      <c r="A6100" s="396" t="e">
        <f>"INN."&amp;EIGNIR!$B$3&amp;C6100</f>
        <v>#N/A</v>
      </c>
      <c r="B6100" s="511">
        <f>'Sundurliðun Afleiður - eignir'!H74</f>
        <v>0</v>
      </c>
      <c r="C6100" s="503" t="s">
        <v>7941</v>
      </c>
      <c r="D6100" s="512"/>
      <c r="F6100" s="547"/>
      <c r="G6100" s="547">
        <f t="shared" si="192"/>
        <v>0</v>
      </c>
      <c r="H6100" s="547">
        <f t="shared" si="193"/>
        <v>0</v>
      </c>
    </row>
    <row r="6101" spans="1:8" x14ac:dyDescent="0.25">
      <c r="A6101" s="396" t="e">
        <f>"INN."&amp;EIGNIR!$B$3&amp;C6101</f>
        <v>#N/A</v>
      </c>
      <c r="B6101" s="511">
        <f>'Sundurliðun Afleiður - eignir'!H75</f>
        <v>0</v>
      </c>
      <c r="C6101" s="503" t="s">
        <v>7942</v>
      </c>
      <c r="D6101" s="512"/>
      <c r="F6101" s="547"/>
      <c r="G6101" s="547">
        <f t="shared" si="192"/>
        <v>0</v>
      </c>
      <c r="H6101" s="547">
        <f t="shared" si="193"/>
        <v>0</v>
      </c>
    </row>
    <row r="6102" spans="1:8" x14ac:dyDescent="0.25">
      <c r="A6102" s="396" t="e">
        <f>"INN."&amp;EIGNIR!$B$3&amp;C6102</f>
        <v>#N/A</v>
      </c>
      <c r="B6102" s="511">
        <f>'Sundurliðun Afleiður - eignir'!H76</f>
        <v>0</v>
      </c>
      <c r="C6102" s="503" t="s">
        <v>7943</v>
      </c>
      <c r="D6102" s="512"/>
      <c r="F6102" s="547"/>
      <c r="G6102" s="547">
        <f t="shared" si="192"/>
        <v>0</v>
      </c>
      <c r="H6102" s="547">
        <f t="shared" si="193"/>
        <v>0</v>
      </c>
    </row>
    <row r="6103" spans="1:8" x14ac:dyDescent="0.25">
      <c r="A6103" s="396" t="e">
        <f>"INN."&amp;EIGNIR!$B$3&amp;C6103</f>
        <v>#N/A</v>
      </c>
      <c r="B6103" s="511">
        <f>'Sundurliðun Afleiður - eignir'!H77</f>
        <v>0</v>
      </c>
      <c r="C6103" s="503" t="s">
        <v>7944</v>
      </c>
      <c r="D6103" s="512"/>
      <c r="F6103" s="547"/>
      <c r="G6103" s="547">
        <f t="shared" si="192"/>
        <v>0</v>
      </c>
      <c r="H6103" s="547">
        <f t="shared" si="193"/>
        <v>0</v>
      </c>
    </row>
    <row r="6104" spans="1:8" x14ac:dyDescent="0.25">
      <c r="A6104" s="396" t="e">
        <f>"INN."&amp;EIGNIR!$B$3&amp;C6104</f>
        <v>#N/A</v>
      </c>
      <c r="B6104" s="511">
        <f>'Sundurliðun Afleiður - eignir'!H78</f>
        <v>0</v>
      </c>
      <c r="C6104" s="503" t="s">
        <v>7945</v>
      </c>
      <c r="D6104" s="512"/>
      <c r="F6104" s="547"/>
      <c r="G6104" s="547">
        <f t="shared" si="192"/>
        <v>0</v>
      </c>
      <c r="H6104" s="547">
        <f t="shared" si="193"/>
        <v>0</v>
      </c>
    </row>
    <row r="6105" spans="1:8" x14ac:dyDescent="0.25">
      <c r="A6105" s="396" t="e">
        <f>"INN."&amp;EIGNIR!$B$3&amp;C6105</f>
        <v>#N/A</v>
      </c>
      <c r="B6105" s="511">
        <f>'Sundurliðun Afleiður - eignir'!H79</f>
        <v>0</v>
      </c>
      <c r="C6105" s="503" t="s">
        <v>7946</v>
      </c>
      <c r="D6105" s="512"/>
      <c r="F6105" s="547"/>
      <c r="G6105" s="547">
        <f t="shared" si="192"/>
        <v>0</v>
      </c>
      <c r="H6105" s="547">
        <f t="shared" si="193"/>
        <v>0</v>
      </c>
    </row>
    <row r="6106" spans="1:8" x14ac:dyDescent="0.25">
      <c r="A6106" s="396" t="e">
        <f>"INN."&amp;EIGNIR!$B$3&amp;C6106</f>
        <v>#N/A</v>
      </c>
      <c r="B6106" s="511">
        <f>'Sundurliðun Afleiður - eignir'!H80</f>
        <v>0</v>
      </c>
      <c r="C6106" s="503" t="s">
        <v>7947</v>
      </c>
      <c r="D6106" s="512"/>
      <c r="F6106" s="547"/>
      <c r="G6106" s="547">
        <f t="shared" si="192"/>
        <v>0</v>
      </c>
      <c r="H6106" s="547">
        <f t="shared" si="193"/>
        <v>0</v>
      </c>
    </row>
    <row r="6107" spans="1:8" x14ac:dyDescent="0.25">
      <c r="A6107" s="396" t="e">
        <f>"INN."&amp;EIGNIR!$B$3&amp;C6107</f>
        <v>#N/A</v>
      </c>
      <c r="B6107" s="511">
        <f>'Sundurliðun Afleiður - eignir'!H81</f>
        <v>0</v>
      </c>
      <c r="C6107" s="503" t="s">
        <v>7948</v>
      </c>
      <c r="D6107" s="512"/>
      <c r="F6107" s="547"/>
      <c r="G6107" s="547">
        <f t="shared" si="192"/>
        <v>0</v>
      </c>
      <c r="H6107" s="547">
        <f t="shared" si="193"/>
        <v>0</v>
      </c>
    </row>
    <row r="6108" spans="1:8" x14ac:dyDescent="0.25">
      <c r="A6108" s="396" t="e">
        <f>"INN."&amp;EIGNIR!$B$3&amp;C6108</f>
        <v>#N/A</v>
      </c>
      <c r="B6108" s="511">
        <f>'Sundurliðun Afleiður - eignir'!H82</f>
        <v>0</v>
      </c>
      <c r="C6108" s="503" t="s">
        <v>7949</v>
      </c>
      <c r="D6108" s="512"/>
      <c r="F6108" s="547"/>
      <c r="G6108" s="547">
        <f t="shared" si="192"/>
        <v>0</v>
      </c>
      <c r="H6108" s="547">
        <f t="shared" si="193"/>
        <v>0</v>
      </c>
    </row>
    <row r="6109" spans="1:8" x14ac:dyDescent="0.25">
      <c r="A6109" s="396" t="e">
        <f>"INN."&amp;EIGNIR!$B$3&amp;C6109</f>
        <v>#N/A</v>
      </c>
      <c r="B6109" s="511">
        <f>'Sundurliðun Afleiður - eignir'!H83</f>
        <v>0</v>
      </c>
      <c r="C6109" s="503" t="s">
        <v>7950</v>
      </c>
      <c r="D6109" s="512"/>
      <c r="F6109" s="547"/>
      <c r="G6109" s="547">
        <f t="shared" si="192"/>
        <v>0</v>
      </c>
      <c r="H6109" s="547">
        <f t="shared" si="193"/>
        <v>0</v>
      </c>
    </row>
    <row r="6110" spans="1:8" x14ac:dyDescent="0.25">
      <c r="A6110" s="396" t="e">
        <f>"INN."&amp;EIGNIR!$B$3&amp;C6110</f>
        <v>#N/A</v>
      </c>
      <c r="B6110" s="511">
        <f>'Sundurliðun Afleiður - eignir'!I5</f>
        <v>0</v>
      </c>
      <c r="C6110" s="503" t="s">
        <v>7951</v>
      </c>
      <c r="D6110" s="512" t="s">
        <v>7952</v>
      </c>
      <c r="F6110" s="547"/>
      <c r="G6110" s="547">
        <f t="shared" si="192"/>
        <v>0</v>
      </c>
      <c r="H6110" s="547">
        <f t="shared" si="193"/>
        <v>0</v>
      </c>
    </row>
    <row r="6111" spans="1:8" x14ac:dyDescent="0.25">
      <c r="A6111" s="396" t="e">
        <f>"INN."&amp;EIGNIR!$B$3&amp;C6111</f>
        <v>#N/A</v>
      </c>
      <c r="B6111" s="511">
        <f>'Sundurliðun Afleiður - eignir'!I6</f>
        <v>0</v>
      </c>
      <c r="C6111" s="503" t="s">
        <v>7953</v>
      </c>
      <c r="D6111" s="512"/>
      <c r="F6111" s="547"/>
      <c r="G6111" s="547">
        <f t="shared" si="192"/>
        <v>0</v>
      </c>
      <c r="H6111" s="547">
        <f t="shared" si="193"/>
        <v>0</v>
      </c>
    </row>
    <row r="6112" spans="1:8" x14ac:dyDescent="0.25">
      <c r="A6112" s="396" t="e">
        <f>"INN."&amp;EIGNIR!$B$3&amp;C6112</f>
        <v>#N/A</v>
      </c>
      <c r="B6112" s="511">
        <f>'Sundurliðun Afleiður - eignir'!I7</f>
        <v>0</v>
      </c>
      <c r="C6112" s="503" t="s">
        <v>7954</v>
      </c>
      <c r="D6112" s="512"/>
      <c r="F6112" s="547"/>
      <c r="G6112" s="547">
        <f t="shared" si="192"/>
        <v>0</v>
      </c>
      <c r="H6112" s="547">
        <f t="shared" si="193"/>
        <v>0</v>
      </c>
    </row>
    <row r="6113" spans="1:8" x14ac:dyDescent="0.25">
      <c r="A6113" s="396" t="e">
        <f>"INN."&amp;EIGNIR!$B$3&amp;C6113</f>
        <v>#N/A</v>
      </c>
      <c r="B6113" s="511">
        <f>'Sundurliðun Afleiður - eignir'!I8</f>
        <v>0</v>
      </c>
      <c r="C6113" s="503" t="s">
        <v>7955</v>
      </c>
      <c r="D6113" s="512"/>
      <c r="F6113" s="547"/>
      <c r="G6113" s="547">
        <f t="shared" si="192"/>
        <v>0</v>
      </c>
      <c r="H6113" s="547">
        <f t="shared" si="193"/>
        <v>0</v>
      </c>
    </row>
    <row r="6114" spans="1:8" x14ac:dyDescent="0.25">
      <c r="A6114" s="396" t="e">
        <f>"INN."&amp;EIGNIR!$B$3&amp;C6114</f>
        <v>#N/A</v>
      </c>
      <c r="B6114" s="511">
        <f>'Sundurliðun Afleiður - eignir'!I9</f>
        <v>0</v>
      </c>
      <c r="C6114" s="503" t="s">
        <v>7956</v>
      </c>
      <c r="D6114" s="512"/>
      <c r="F6114" s="547"/>
      <c r="G6114" s="547">
        <f t="shared" si="192"/>
        <v>0</v>
      </c>
      <c r="H6114" s="547">
        <f t="shared" si="193"/>
        <v>0</v>
      </c>
    </row>
    <row r="6115" spans="1:8" x14ac:dyDescent="0.25">
      <c r="A6115" s="396" t="e">
        <f>"INN."&amp;EIGNIR!$B$3&amp;C6115</f>
        <v>#N/A</v>
      </c>
      <c r="B6115" s="511">
        <f>'Sundurliðun Afleiður - eignir'!I10</f>
        <v>0</v>
      </c>
      <c r="C6115" s="503" t="s">
        <v>7957</v>
      </c>
      <c r="D6115" s="512"/>
      <c r="F6115" s="547"/>
      <c r="G6115" s="547">
        <f t="shared" si="192"/>
        <v>0</v>
      </c>
      <c r="H6115" s="547">
        <f t="shared" si="193"/>
        <v>0</v>
      </c>
    </row>
    <row r="6116" spans="1:8" x14ac:dyDescent="0.25">
      <c r="A6116" s="396" t="e">
        <f>"INN."&amp;EIGNIR!$B$3&amp;C6116</f>
        <v>#N/A</v>
      </c>
      <c r="B6116" s="511">
        <f>'Sundurliðun Afleiður - eignir'!I11</f>
        <v>0</v>
      </c>
      <c r="C6116" s="503" t="s">
        <v>7958</v>
      </c>
      <c r="D6116" s="512"/>
      <c r="F6116" s="547"/>
      <c r="G6116" s="547">
        <f t="shared" si="192"/>
        <v>0</v>
      </c>
      <c r="H6116" s="547">
        <f t="shared" si="193"/>
        <v>0</v>
      </c>
    </row>
    <row r="6117" spans="1:8" x14ac:dyDescent="0.25">
      <c r="A6117" s="396" t="e">
        <f>"INN."&amp;EIGNIR!$B$3&amp;C6117</f>
        <v>#N/A</v>
      </c>
      <c r="B6117" s="511">
        <f>'Sundurliðun Afleiður - eignir'!I12</f>
        <v>0</v>
      </c>
      <c r="C6117" s="503" t="s">
        <v>7959</v>
      </c>
      <c r="D6117" s="512"/>
      <c r="F6117" s="547"/>
      <c r="G6117" s="547">
        <f t="shared" si="192"/>
        <v>0</v>
      </c>
      <c r="H6117" s="547">
        <f t="shared" si="193"/>
        <v>0</v>
      </c>
    </row>
    <row r="6118" spans="1:8" x14ac:dyDescent="0.25">
      <c r="A6118" s="396" t="e">
        <f>"INN."&amp;EIGNIR!$B$3&amp;C6118</f>
        <v>#N/A</v>
      </c>
      <c r="B6118" s="511">
        <f>'Sundurliðun Afleiður - eignir'!I13</f>
        <v>0</v>
      </c>
      <c r="C6118" s="503" t="s">
        <v>7960</v>
      </c>
      <c r="D6118" s="512"/>
      <c r="F6118" s="547"/>
      <c r="G6118" s="547">
        <f t="shared" si="192"/>
        <v>0</v>
      </c>
      <c r="H6118" s="547">
        <f t="shared" si="193"/>
        <v>0</v>
      </c>
    </row>
    <row r="6119" spans="1:8" x14ac:dyDescent="0.25">
      <c r="A6119" s="396" t="e">
        <f>"INN."&amp;EIGNIR!$B$3&amp;C6119</f>
        <v>#N/A</v>
      </c>
      <c r="B6119" s="511">
        <f>'Sundurliðun Afleiður - eignir'!I14</f>
        <v>0</v>
      </c>
      <c r="C6119" s="503" t="s">
        <v>7961</v>
      </c>
      <c r="D6119" s="512"/>
      <c r="F6119" s="547"/>
      <c r="G6119" s="547">
        <f t="shared" si="192"/>
        <v>0</v>
      </c>
      <c r="H6119" s="547">
        <f t="shared" si="193"/>
        <v>0</v>
      </c>
    </row>
    <row r="6120" spans="1:8" x14ac:dyDescent="0.25">
      <c r="A6120" s="396" t="e">
        <f>"INN."&amp;EIGNIR!$B$3&amp;C6120</f>
        <v>#N/A</v>
      </c>
      <c r="B6120" s="511">
        <f>'Sundurliðun Afleiður - eignir'!I15</f>
        <v>0</v>
      </c>
      <c r="C6120" s="503" t="s">
        <v>7962</v>
      </c>
      <c r="D6120" s="512"/>
      <c r="F6120" s="547"/>
      <c r="G6120" s="547">
        <f t="shared" si="192"/>
        <v>0</v>
      </c>
      <c r="H6120" s="547">
        <f t="shared" si="193"/>
        <v>0</v>
      </c>
    </row>
    <row r="6121" spans="1:8" x14ac:dyDescent="0.25">
      <c r="A6121" s="396" t="e">
        <f>"INN."&amp;EIGNIR!$B$3&amp;C6121</f>
        <v>#N/A</v>
      </c>
      <c r="B6121" s="511">
        <f>'Sundurliðun Afleiður - eignir'!I16</f>
        <v>0</v>
      </c>
      <c r="C6121" s="503" t="s">
        <v>7963</v>
      </c>
      <c r="D6121" s="512"/>
      <c r="F6121" s="547"/>
      <c r="G6121" s="547">
        <f t="shared" si="192"/>
        <v>0</v>
      </c>
      <c r="H6121" s="547">
        <f t="shared" si="193"/>
        <v>0</v>
      </c>
    </row>
    <row r="6122" spans="1:8" x14ac:dyDescent="0.25">
      <c r="A6122" s="396" t="e">
        <f>"INN."&amp;EIGNIR!$B$3&amp;C6122</f>
        <v>#N/A</v>
      </c>
      <c r="B6122" s="511">
        <f>'Sundurliðun Afleiður - eignir'!I17</f>
        <v>0</v>
      </c>
      <c r="C6122" s="503" t="s">
        <v>7964</v>
      </c>
      <c r="D6122" s="512"/>
      <c r="F6122" s="547"/>
      <c r="G6122" s="547">
        <f t="shared" si="192"/>
        <v>0</v>
      </c>
      <c r="H6122" s="547">
        <f t="shared" si="193"/>
        <v>0</v>
      </c>
    </row>
    <row r="6123" spans="1:8" x14ac:dyDescent="0.25">
      <c r="A6123" s="396" t="e">
        <f>"INN."&amp;EIGNIR!$B$3&amp;C6123</f>
        <v>#N/A</v>
      </c>
      <c r="B6123" s="511">
        <f>'Sundurliðun Afleiður - eignir'!I18</f>
        <v>0</v>
      </c>
      <c r="C6123" s="503" t="s">
        <v>7965</v>
      </c>
      <c r="D6123" s="512"/>
      <c r="F6123" s="547"/>
      <c r="G6123" s="547">
        <f t="shared" si="192"/>
        <v>0</v>
      </c>
      <c r="H6123" s="547">
        <f t="shared" si="193"/>
        <v>0</v>
      </c>
    </row>
    <row r="6124" spans="1:8" x14ac:dyDescent="0.25">
      <c r="A6124" s="396" t="e">
        <f>"INN."&amp;EIGNIR!$B$3&amp;C6124</f>
        <v>#N/A</v>
      </c>
      <c r="B6124" s="511">
        <f>'Sundurliðun Afleiður - eignir'!I19</f>
        <v>0</v>
      </c>
      <c r="C6124" s="503" t="s">
        <v>7966</v>
      </c>
      <c r="D6124" s="512"/>
      <c r="F6124" s="547"/>
      <c r="G6124" s="547">
        <f t="shared" si="192"/>
        <v>0</v>
      </c>
      <c r="H6124" s="547">
        <f t="shared" si="193"/>
        <v>0</v>
      </c>
    </row>
    <row r="6125" spans="1:8" x14ac:dyDescent="0.25">
      <c r="A6125" s="396" t="e">
        <f>"INN."&amp;EIGNIR!$B$3&amp;C6125</f>
        <v>#N/A</v>
      </c>
      <c r="B6125" s="511">
        <f>'Sundurliðun Afleiður - eignir'!I20</f>
        <v>0</v>
      </c>
      <c r="C6125" s="503" t="s">
        <v>7967</v>
      </c>
      <c r="D6125" s="512"/>
      <c r="F6125" s="547"/>
      <c r="G6125" s="547">
        <f t="shared" si="192"/>
        <v>0</v>
      </c>
      <c r="H6125" s="547">
        <f t="shared" si="193"/>
        <v>0</v>
      </c>
    </row>
    <row r="6126" spans="1:8" x14ac:dyDescent="0.25">
      <c r="A6126" s="396" t="e">
        <f>"INN."&amp;EIGNIR!$B$3&amp;C6126</f>
        <v>#N/A</v>
      </c>
      <c r="B6126" s="511">
        <f>'Sundurliðun Afleiður - eignir'!I21</f>
        <v>0</v>
      </c>
      <c r="C6126" s="503" t="s">
        <v>7968</v>
      </c>
      <c r="D6126" s="512"/>
      <c r="F6126" s="547"/>
      <c r="G6126" s="547">
        <f t="shared" si="192"/>
        <v>0</v>
      </c>
      <c r="H6126" s="547">
        <f t="shared" si="193"/>
        <v>0</v>
      </c>
    </row>
    <row r="6127" spans="1:8" x14ac:dyDescent="0.25">
      <c r="A6127" s="396" t="e">
        <f>"INN."&amp;EIGNIR!$B$3&amp;C6127</f>
        <v>#N/A</v>
      </c>
      <c r="B6127" s="511">
        <f>'Sundurliðun Afleiður - eignir'!I22</f>
        <v>0</v>
      </c>
      <c r="C6127" s="503" t="s">
        <v>7969</v>
      </c>
      <c r="D6127" s="512"/>
      <c r="F6127" s="547"/>
      <c r="G6127" s="547">
        <f t="shared" si="192"/>
        <v>0</v>
      </c>
      <c r="H6127" s="547">
        <f t="shared" si="193"/>
        <v>0</v>
      </c>
    </row>
    <row r="6128" spans="1:8" x14ac:dyDescent="0.25">
      <c r="A6128" s="396" t="e">
        <f>"INN."&amp;EIGNIR!$B$3&amp;C6128</f>
        <v>#N/A</v>
      </c>
      <c r="B6128" s="511">
        <f>'Sundurliðun Afleiður - eignir'!I23</f>
        <v>0</v>
      </c>
      <c r="C6128" s="503" t="s">
        <v>7970</v>
      </c>
      <c r="D6128" s="512"/>
      <c r="F6128" s="547"/>
      <c r="G6128" s="547">
        <f t="shared" si="192"/>
        <v>0</v>
      </c>
      <c r="H6128" s="547">
        <f t="shared" si="193"/>
        <v>0</v>
      </c>
    </row>
    <row r="6129" spans="1:8" x14ac:dyDescent="0.25">
      <c r="A6129" s="396" t="e">
        <f>"INN."&amp;EIGNIR!$B$3&amp;C6129</f>
        <v>#N/A</v>
      </c>
      <c r="B6129" s="511">
        <f>'Sundurliðun Afleiður - eignir'!I24</f>
        <v>0</v>
      </c>
      <c r="C6129" s="503" t="s">
        <v>7971</v>
      </c>
      <c r="D6129" s="512"/>
      <c r="F6129" s="547"/>
      <c r="G6129" s="547">
        <f t="shared" si="192"/>
        <v>0</v>
      </c>
      <c r="H6129" s="547">
        <f t="shared" si="193"/>
        <v>0</v>
      </c>
    </row>
    <row r="6130" spans="1:8" x14ac:dyDescent="0.25">
      <c r="A6130" s="396" t="e">
        <f>"INN."&amp;EIGNIR!$B$3&amp;C6130</f>
        <v>#N/A</v>
      </c>
      <c r="B6130" s="511">
        <f>'Sundurliðun Afleiður - eignir'!I25</f>
        <v>0</v>
      </c>
      <c r="C6130" s="503" t="s">
        <v>7972</v>
      </c>
      <c r="D6130" s="512"/>
      <c r="F6130" s="547"/>
      <c r="G6130" s="547">
        <f t="shared" si="192"/>
        <v>0</v>
      </c>
      <c r="H6130" s="547">
        <f t="shared" si="193"/>
        <v>0</v>
      </c>
    </row>
    <row r="6131" spans="1:8" x14ac:dyDescent="0.25">
      <c r="A6131" s="396" t="e">
        <f>"INN."&amp;EIGNIR!$B$3&amp;C6131</f>
        <v>#N/A</v>
      </c>
      <c r="B6131" s="511">
        <f>'Sundurliðun Afleiður - eignir'!I26</f>
        <v>0</v>
      </c>
      <c r="C6131" s="503" t="s">
        <v>7973</v>
      </c>
      <c r="D6131" s="512"/>
      <c r="F6131" s="547"/>
      <c r="G6131" s="547">
        <f t="shared" si="192"/>
        <v>0</v>
      </c>
      <c r="H6131" s="547">
        <f t="shared" si="193"/>
        <v>0</v>
      </c>
    </row>
    <row r="6132" spans="1:8" x14ac:dyDescent="0.25">
      <c r="A6132" s="396" t="e">
        <f>"INN."&amp;EIGNIR!$B$3&amp;C6132</f>
        <v>#N/A</v>
      </c>
      <c r="B6132" s="511">
        <f>'Sundurliðun Afleiður - eignir'!I27</f>
        <v>0</v>
      </c>
      <c r="C6132" s="503" t="s">
        <v>7974</v>
      </c>
      <c r="D6132" s="512"/>
      <c r="F6132" s="547"/>
      <c r="G6132" s="547">
        <f t="shared" si="192"/>
        <v>0</v>
      </c>
      <c r="H6132" s="547">
        <f t="shared" si="193"/>
        <v>0</v>
      </c>
    </row>
    <row r="6133" spans="1:8" x14ac:dyDescent="0.25">
      <c r="A6133" s="396" t="e">
        <f>"INN."&amp;EIGNIR!$B$3&amp;C6133</f>
        <v>#N/A</v>
      </c>
      <c r="B6133" s="511">
        <f>'Sundurliðun Afleiður - eignir'!I28</f>
        <v>0</v>
      </c>
      <c r="C6133" s="503" t="s">
        <v>7975</v>
      </c>
      <c r="D6133" s="512"/>
      <c r="F6133" s="547"/>
      <c r="G6133" s="547">
        <f t="shared" si="192"/>
        <v>0</v>
      </c>
      <c r="H6133" s="547">
        <f t="shared" si="193"/>
        <v>0</v>
      </c>
    </row>
    <row r="6134" spans="1:8" x14ac:dyDescent="0.25">
      <c r="A6134" s="396" t="e">
        <f>"INN."&amp;EIGNIR!$B$3&amp;C6134</f>
        <v>#N/A</v>
      </c>
      <c r="B6134" s="511">
        <f>'Sundurliðun Afleiður - eignir'!I29</f>
        <v>0</v>
      </c>
      <c r="C6134" s="503" t="s">
        <v>7976</v>
      </c>
      <c r="D6134" s="512"/>
      <c r="F6134" s="547"/>
      <c r="G6134" s="547">
        <f t="shared" ref="G6134:G6197" si="194">+F6134-B6134</f>
        <v>0</v>
      </c>
      <c r="H6134" s="547">
        <f t="shared" si="193"/>
        <v>0</v>
      </c>
    </row>
    <row r="6135" spans="1:8" x14ac:dyDescent="0.25">
      <c r="A6135" s="396" t="e">
        <f>"INN."&amp;EIGNIR!$B$3&amp;C6135</f>
        <v>#N/A</v>
      </c>
      <c r="B6135" s="511">
        <f>'Sundurliðun Afleiður - eignir'!I30</f>
        <v>0</v>
      </c>
      <c r="C6135" s="503" t="s">
        <v>7977</v>
      </c>
      <c r="D6135" s="512"/>
      <c r="F6135" s="547"/>
      <c r="G6135" s="547">
        <f t="shared" si="194"/>
        <v>0</v>
      </c>
      <c r="H6135" s="547">
        <f t="shared" ref="H6135:H6198" si="195">+ABS(G6135)</f>
        <v>0</v>
      </c>
    </row>
    <row r="6136" spans="1:8" x14ac:dyDescent="0.25">
      <c r="A6136" s="396" t="e">
        <f>"INN."&amp;EIGNIR!$B$3&amp;C6136</f>
        <v>#N/A</v>
      </c>
      <c r="B6136" s="511">
        <f>'Sundurliðun Afleiður - eignir'!I31</f>
        <v>0</v>
      </c>
      <c r="C6136" s="503" t="s">
        <v>7978</v>
      </c>
      <c r="D6136" s="512"/>
      <c r="F6136" s="547"/>
      <c r="G6136" s="547">
        <f t="shared" si="194"/>
        <v>0</v>
      </c>
      <c r="H6136" s="547">
        <f t="shared" si="195"/>
        <v>0</v>
      </c>
    </row>
    <row r="6137" spans="1:8" x14ac:dyDescent="0.25">
      <c r="A6137" s="396" t="e">
        <f>"INN."&amp;EIGNIR!$B$3&amp;C6137</f>
        <v>#N/A</v>
      </c>
      <c r="B6137" s="511">
        <f>'Sundurliðun Afleiður - eignir'!I32</f>
        <v>0</v>
      </c>
      <c r="C6137" s="503" t="s">
        <v>7979</v>
      </c>
      <c r="D6137" s="512"/>
      <c r="F6137" s="547"/>
      <c r="G6137" s="547">
        <f t="shared" si="194"/>
        <v>0</v>
      </c>
      <c r="H6137" s="547">
        <f t="shared" si="195"/>
        <v>0</v>
      </c>
    </row>
    <row r="6138" spans="1:8" x14ac:dyDescent="0.25">
      <c r="A6138" s="396" t="e">
        <f>"INN."&amp;EIGNIR!$B$3&amp;C6138</f>
        <v>#N/A</v>
      </c>
      <c r="B6138" s="511">
        <f>'Sundurliðun Afleiður - eignir'!I33</f>
        <v>0</v>
      </c>
      <c r="C6138" s="503" t="s">
        <v>7980</v>
      </c>
      <c r="D6138" s="512"/>
      <c r="F6138" s="547"/>
      <c r="G6138" s="547">
        <f t="shared" si="194"/>
        <v>0</v>
      </c>
      <c r="H6138" s="547">
        <f t="shared" si="195"/>
        <v>0</v>
      </c>
    </row>
    <row r="6139" spans="1:8" x14ac:dyDescent="0.25">
      <c r="A6139" s="396" t="e">
        <f>"INN."&amp;EIGNIR!$B$3&amp;C6139</f>
        <v>#N/A</v>
      </c>
      <c r="B6139" s="511">
        <f>'Sundurliðun Afleiður - eignir'!I34</f>
        <v>0</v>
      </c>
      <c r="C6139" s="503" t="s">
        <v>7981</v>
      </c>
      <c r="D6139" s="512"/>
      <c r="F6139" s="547"/>
      <c r="G6139" s="547">
        <f t="shared" si="194"/>
        <v>0</v>
      </c>
      <c r="H6139" s="547">
        <f t="shared" si="195"/>
        <v>0</v>
      </c>
    </row>
    <row r="6140" spans="1:8" x14ac:dyDescent="0.25">
      <c r="A6140" s="396" t="e">
        <f>"INN."&amp;EIGNIR!$B$3&amp;C6140</f>
        <v>#N/A</v>
      </c>
      <c r="B6140" s="511">
        <f>'Sundurliðun Afleiður - eignir'!I35</f>
        <v>0</v>
      </c>
      <c r="C6140" s="503" t="s">
        <v>7982</v>
      </c>
      <c r="D6140" s="512"/>
      <c r="F6140" s="547"/>
      <c r="G6140" s="547">
        <f t="shared" si="194"/>
        <v>0</v>
      </c>
      <c r="H6140" s="547">
        <f t="shared" si="195"/>
        <v>0</v>
      </c>
    </row>
    <row r="6141" spans="1:8" x14ac:dyDescent="0.25">
      <c r="A6141" s="396" t="e">
        <f>"INN."&amp;EIGNIR!$B$3&amp;C6141</f>
        <v>#N/A</v>
      </c>
      <c r="B6141" s="511">
        <f>'Sundurliðun Afleiður - eignir'!I36</f>
        <v>0</v>
      </c>
      <c r="C6141" s="503" t="s">
        <v>7983</v>
      </c>
      <c r="D6141" s="512"/>
      <c r="F6141" s="547"/>
      <c r="G6141" s="547">
        <f t="shared" si="194"/>
        <v>0</v>
      </c>
      <c r="H6141" s="547">
        <f t="shared" si="195"/>
        <v>0</v>
      </c>
    </row>
    <row r="6142" spans="1:8" x14ac:dyDescent="0.25">
      <c r="A6142" s="396" t="e">
        <f>"INN."&amp;EIGNIR!$B$3&amp;C6142</f>
        <v>#N/A</v>
      </c>
      <c r="B6142" s="511">
        <f>'Sundurliðun Afleiður - eignir'!I37</f>
        <v>0</v>
      </c>
      <c r="C6142" s="503" t="s">
        <v>7984</v>
      </c>
      <c r="D6142" s="512"/>
      <c r="F6142" s="547"/>
      <c r="G6142" s="547">
        <f t="shared" si="194"/>
        <v>0</v>
      </c>
      <c r="H6142" s="547">
        <f t="shared" si="195"/>
        <v>0</v>
      </c>
    </row>
    <row r="6143" spans="1:8" x14ac:dyDescent="0.25">
      <c r="A6143" s="396" t="e">
        <f>"INN."&amp;EIGNIR!$B$3&amp;C6143</f>
        <v>#N/A</v>
      </c>
      <c r="B6143" s="511">
        <f>'Sundurliðun Afleiður - eignir'!I38</f>
        <v>0</v>
      </c>
      <c r="C6143" s="503" t="s">
        <v>7985</v>
      </c>
      <c r="D6143" s="512"/>
      <c r="F6143" s="547"/>
      <c r="G6143" s="547">
        <f t="shared" si="194"/>
        <v>0</v>
      </c>
      <c r="H6143" s="547">
        <f t="shared" si="195"/>
        <v>0</v>
      </c>
    </row>
    <row r="6144" spans="1:8" x14ac:dyDescent="0.25">
      <c r="A6144" s="396" t="e">
        <f>"INN."&amp;EIGNIR!$B$3&amp;C6144</f>
        <v>#N/A</v>
      </c>
      <c r="B6144" s="511">
        <f>'Sundurliðun Afleiður - eignir'!I39</f>
        <v>0</v>
      </c>
      <c r="C6144" s="503" t="s">
        <v>7986</v>
      </c>
      <c r="D6144" s="512"/>
      <c r="F6144" s="547"/>
      <c r="G6144" s="547">
        <f t="shared" si="194"/>
        <v>0</v>
      </c>
      <c r="H6144" s="547">
        <f t="shared" si="195"/>
        <v>0</v>
      </c>
    </row>
    <row r="6145" spans="1:8" x14ac:dyDescent="0.25">
      <c r="A6145" s="396" t="e">
        <f>"INN."&amp;EIGNIR!$B$3&amp;C6145</f>
        <v>#N/A</v>
      </c>
      <c r="B6145" s="511">
        <f>'Sundurliðun Afleiður - eignir'!I40</f>
        <v>0</v>
      </c>
      <c r="C6145" s="503" t="s">
        <v>7987</v>
      </c>
      <c r="D6145" s="512"/>
      <c r="F6145" s="547"/>
      <c r="G6145" s="547">
        <f t="shared" si="194"/>
        <v>0</v>
      </c>
      <c r="H6145" s="547">
        <f t="shared" si="195"/>
        <v>0</v>
      </c>
    </row>
    <row r="6146" spans="1:8" x14ac:dyDescent="0.25">
      <c r="A6146" s="396" t="e">
        <f>"INN."&amp;EIGNIR!$B$3&amp;C6146</f>
        <v>#N/A</v>
      </c>
      <c r="B6146" s="511">
        <f>'Sundurliðun Afleiður - eignir'!I41</f>
        <v>0</v>
      </c>
      <c r="C6146" s="503" t="s">
        <v>7988</v>
      </c>
      <c r="D6146" s="512"/>
      <c r="F6146" s="547"/>
      <c r="G6146" s="547">
        <f t="shared" si="194"/>
        <v>0</v>
      </c>
      <c r="H6146" s="547">
        <f t="shared" si="195"/>
        <v>0</v>
      </c>
    </row>
    <row r="6147" spans="1:8" x14ac:dyDescent="0.25">
      <c r="A6147" s="396" t="e">
        <f>"INN."&amp;EIGNIR!$B$3&amp;C6147</f>
        <v>#N/A</v>
      </c>
      <c r="B6147" s="511">
        <f>'Sundurliðun Afleiður - eignir'!I42</f>
        <v>0</v>
      </c>
      <c r="C6147" s="503" t="s">
        <v>7989</v>
      </c>
      <c r="D6147" s="512"/>
      <c r="F6147" s="547"/>
      <c r="G6147" s="547">
        <f t="shared" si="194"/>
        <v>0</v>
      </c>
      <c r="H6147" s="547">
        <f t="shared" si="195"/>
        <v>0</v>
      </c>
    </row>
    <row r="6148" spans="1:8" x14ac:dyDescent="0.25">
      <c r="A6148" s="396" t="e">
        <f>"INN."&amp;EIGNIR!$B$3&amp;C6148</f>
        <v>#N/A</v>
      </c>
      <c r="B6148" s="511">
        <f>'Sundurliðun Afleiður - eignir'!I43</f>
        <v>0</v>
      </c>
      <c r="C6148" s="503" t="s">
        <v>7990</v>
      </c>
      <c r="D6148" s="512"/>
      <c r="F6148" s="547"/>
      <c r="G6148" s="547">
        <f t="shared" si="194"/>
        <v>0</v>
      </c>
      <c r="H6148" s="547">
        <f t="shared" si="195"/>
        <v>0</v>
      </c>
    </row>
    <row r="6149" spans="1:8" x14ac:dyDescent="0.25">
      <c r="A6149" s="396" t="e">
        <f>"INN."&amp;EIGNIR!$B$3&amp;C6149</f>
        <v>#N/A</v>
      </c>
      <c r="B6149" s="511">
        <f>'Sundurliðun Afleiður - eignir'!I44</f>
        <v>0</v>
      </c>
      <c r="C6149" s="503" t="s">
        <v>7991</v>
      </c>
      <c r="D6149" s="512"/>
      <c r="F6149" s="547"/>
      <c r="G6149" s="547">
        <f t="shared" si="194"/>
        <v>0</v>
      </c>
      <c r="H6149" s="547">
        <f t="shared" si="195"/>
        <v>0</v>
      </c>
    </row>
    <row r="6150" spans="1:8" x14ac:dyDescent="0.25">
      <c r="A6150" s="396" t="e">
        <f>"INN."&amp;EIGNIR!$B$3&amp;C6150</f>
        <v>#N/A</v>
      </c>
      <c r="B6150" s="511">
        <f>'Sundurliðun Afleiður - eignir'!I45</f>
        <v>0</v>
      </c>
      <c r="C6150" s="503" t="s">
        <v>7992</v>
      </c>
      <c r="D6150" s="512"/>
      <c r="F6150" s="547"/>
      <c r="G6150" s="547">
        <f t="shared" si="194"/>
        <v>0</v>
      </c>
      <c r="H6150" s="547">
        <f t="shared" si="195"/>
        <v>0</v>
      </c>
    </row>
    <row r="6151" spans="1:8" x14ac:dyDescent="0.25">
      <c r="A6151" s="396" t="e">
        <f>"INN."&amp;EIGNIR!$B$3&amp;C6151</f>
        <v>#N/A</v>
      </c>
      <c r="B6151" s="511">
        <f>'Sundurliðun Afleiður - eignir'!I46</f>
        <v>0</v>
      </c>
      <c r="C6151" s="503" t="s">
        <v>7993</v>
      </c>
      <c r="D6151" s="512"/>
      <c r="F6151" s="547"/>
      <c r="G6151" s="547">
        <f t="shared" si="194"/>
        <v>0</v>
      </c>
      <c r="H6151" s="547">
        <f t="shared" si="195"/>
        <v>0</v>
      </c>
    </row>
    <row r="6152" spans="1:8" x14ac:dyDescent="0.25">
      <c r="A6152" s="396" t="e">
        <f>"INN."&amp;EIGNIR!$B$3&amp;C6152</f>
        <v>#N/A</v>
      </c>
      <c r="B6152" s="511">
        <f>'Sundurliðun Afleiður - eignir'!I47</f>
        <v>0</v>
      </c>
      <c r="C6152" s="503" t="s">
        <v>7994</v>
      </c>
      <c r="D6152" s="512"/>
      <c r="F6152" s="547"/>
      <c r="G6152" s="547">
        <f t="shared" si="194"/>
        <v>0</v>
      </c>
      <c r="H6152" s="547">
        <f t="shared" si="195"/>
        <v>0</v>
      </c>
    </row>
    <row r="6153" spans="1:8" x14ac:dyDescent="0.25">
      <c r="A6153" s="396" t="e">
        <f>"INN."&amp;EIGNIR!$B$3&amp;C6153</f>
        <v>#N/A</v>
      </c>
      <c r="B6153" s="511">
        <f>'Sundurliðun Afleiður - eignir'!I48</f>
        <v>0</v>
      </c>
      <c r="C6153" s="503" t="s">
        <v>7995</v>
      </c>
      <c r="D6153" s="512"/>
      <c r="F6153" s="547"/>
      <c r="G6153" s="547">
        <f t="shared" si="194"/>
        <v>0</v>
      </c>
      <c r="H6153" s="547">
        <f t="shared" si="195"/>
        <v>0</v>
      </c>
    </row>
    <row r="6154" spans="1:8" x14ac:dyDescent="0.25">
      <c r="A6154" s="396" t="e">
        <f>"INN."&amp;EIGNIR!$B$3&amp;C6154</f>
        <v>#N/A</v>
      </c>
      <c r="B6154" s="511">
        <f>'Sundurliðun Afleiður - eignir'!I49</f>
        <v>0</v>
      </c>
      <c r="C6154" s="503" t="s">
        <v>7996</v>
      </c>
      <c r="D6154" s="512"/>
      <c r="F6154" s="547"/>
      <c r="G6154" s="547">
        <f t="shared" si="194"/>
        <v>0</v>
      </c>
      <c r="H6154" s="547">
        <f t="shared" si="195"/>
        <v>0</v>
      </c>
    </row>
    <row r="6155" spans="1:8" x14ac:dyDescent="0.25">
      <c r="A6155" s="396" t="e">
        <f>"INN."&amp;EIGNIR!$B$3&amp;C6155</f>
        <v>#N/A</v>
      </c>
      <c r="B6155" s="511">
        <f>'Sundurliðun Afleiður - eignir'!I50</f>
        <v>0</v>
      </c>
      <c r="C6155" s="503" t="s">
        <v>7997</v>
      </c>
      <c r="D6155" s="512"/>
      <c r="F6155" s="547"/>
      <c r="G6155" s="547">
        <f t="shared" si="194"/>
        <v>0</v>
      </c>
      <c r="H6155" s="547">
        <f t="shared" si="195"/>
        <v>0</v>
      </c>
    </row>
    <row r="6156" spans="1:8" x14ac:dyDescent="0.25">
      <c r="A6156" s="396" t="e">
        <f>"INN."&amp;EIGNIR!$B$3&amp;C6156</f>
        <v>#N/A</v>
      </c>
      <c r="B6156" s="511">
        <f>'Sundurliðun Afleiður - eignir'!I51</f>
        <v>0</v>
      </c>
      <c r="C6156" s="503" t="s">
        <v>7998</v>
      </c>
      <c r="D6156" s="512"/>
      <c r="F6156" s="547"/>
      <c r="G6156" s="547">
        <f t="shared" si="194"/>
        <v>0</v>
      </c>
      <c r="H6156" s="547">
        <f t="shared" si="195"/>
        <v>0</v>
      </c>
    </row>
    <row r="6157" spans="1:8" x14ac:dyDescent="0.25">
      <c r="A6157" s="396" t="e">
        <f>"INN."&amp;EIGNIR!$B$3&amp;C6157</f>
        <v>#N/A</v>
      </c>
      <c r="B6157" s="511">
        <f>'Sundurliðun Afleiður - eignir'!I52</f>
        <v>0</v>
      </c>
      <c r="C6157" s="503" t="s">
        <v>7999</v>
      </c>
      <c r="D6157" s="512"/>
      <c r="F6157" s="547"/>
      <c r="G6157" s="547">
        <f t="shared" si="194"/>
        <v>0</v>
      </c>
      <c r="H6157" s="547">
        <f t="shared" si="195"/>
        <v>0</v>
      </c>
    </row>
    <row r="6158" spans="1:8" x14ac:dyDescent="0.25">
      <c r="A6158" s="396" t="e">
        <f>"INN."&amp;EIGNIR!$B$3&amp;C6158</f>
        <v>#N/A</v>
      </c>
      <c r="B6158" s="511">
        <f>'Sundurliðun Afleiður - eignir'!I53</f>
        <v>0</v>
      </c>
      <c r="C6158" s="503" t="s">
        <v>8000</v>
      </c>
      <c r="D6158" s="512"/>
      <c r="F6158" s="547"/>
      <c r="G6158" s="547">
        <f t="shared" si="194"/>
        <v>0</v>
      </c>
      <c r="H6158" s="547">
        <f t="shared" si="195"/>
        <v>0</v>
      </c>
    </row>
    <row r="6159" spans="1:8" x14ac:dyDescent="0.25">
      <c r="A6159" s="396" t="e">
        <f>"INN."&amp;EIGNIR!$B$3&amp;C6159</f>
        <v>#N/A</v>
      </c>
      <c r="B6159" s="511">
        <f>'Sundurliðun Afleiður - eignir'!I54</f>
        <v>0</v>
      </c>
      <c r="C6159" s="503" t="s">
        <v>8001</v>
      </c>
      <c r="D6159" s="512"/>
      <c r="F6159" s="547"/>
      <c r="G6159" s="547">
        <f t="shared" si="194"/>
        <v>0</v>
      </c>
      <c r="H6159" s="547">
        <f t="shared" si="195"/>
        <v>0</v>
      </c>
    </row>
    <row r="6160" spans="1:8" x14ac:dyDescent="0.25">
      <c r="A6160" s="396" t="e">
        <f>"INN."&amp;EIGNIR!$B$3&amp;C6160</f>
        <v>#N/A</v>
      </c>
      <c r="B6160" s="511">
        <f>'Sundurliðun Afleiður - eignir'!I55</f>
        <v>0</v>
      </c>
      <c r="C6160" s="503" t="s">
        <v>8002</v>
      </c>
      <c r="D6160" s="512"/>
      <c r="F6160" s="547"/>
      <c r="G6160" s="547">
        <f t="shared" si="194"/>
        <v>0</v>
      </c>
      <c r="H6160" s="547">
        <f t="shared" si="195"/>
        <v>0</v>
      </c>
    </row>
    <row r="6161" spans="1:8" x14ac:dyDescent="0.25">
      <c r="A6161" s="396" t="e">
        <f>"INN."&amp;EIGNIR!$B$3&amp;C6161</f>
        <v>#N/A</v>
      </c>
      <c r="B6161" s="511">
        <f>'Sundurliðun Afleiður - eignir'!I56</f>
        <v>0</v>
      </c>
      <c r="C6161" s="503" t="s">
        <v>8003</v>
      </c>
      <c r="D6161" s="512"/>
      <c r="F6161" s="547"/>
      <c r="G6161" s="547">
        <f t="shared" si="194"/>
        <v>0</v>
      </c>
      <c r="H6161" s="547">
        <f t="shared" si="195"/>
        <v>0</v>
      </c>
    </row>
    <row r="6162" spans="1:8" x14ac:dyDescent="0.25">
      <c r="A6162" s="396" t="e">
        <f>"INN."&amp;EIGNIR!$B$3&amp;C6162</f>
        <v>#N/A</v>
      </c>
      <c r="B6162" s="511">
        <f>'Sundurliðun Afleiður - eignir'!I57</f>
        <v>0</v>
      </c>
      <c r="C6162" s="503" t="s">
        <v>8004</v>
      </c>
      <c r="D6162" s="512"/>
      <c r="F6162" s="547"/>
      <c r="G6162" s="547">
        <f t="shared" si="194"/>
        <v>0</v>
      </c>
      <c r="H6162" s="547">
        <f t="shared" si="195"/>
        <v>0</v>
      </c>
    </row>
    <row r="6163" spans="1:8" x14ac:dyDescent="0.25">
      <c r="A6163" s="396" t="e">
        <f>"INN."&amp;EIGNIR!$B$3&amp;C6163</f>
        <v>#N/A</v>
      </c>
      <c r="B6163" s="511">
        <f>'Sundurliðun Afleiður - eignir'!I58</f>
        <v>0</v>
      </c>
      <c r="C6163" s="503" t="s">
        <v>8005</v>
      </c>
      <c r="D6163" s="512"/>
      <c r="F6163" s="547"/>
      <c r="G6163" s="547">
        <f t="shared" si="194"/>
        <v>0</v>
      </c>
      <c r="H6163" s="547">
        <f t="shared" si="195"/>
        <v>0</v>
      </c>
    </row>
    <row r="6164" spans="1:8" x14ac:dyDescent="0.25">
      <c r="A6164" s="396" t="e">
        <f>"INN."&amp;EIGNIR!$B$3&amp;C6164</f>
        <v>#N/A</v>
      </c>
      <c r="B6164" s="511">
        <f>'Sundurliðun Afleiður - eignir'!I59</f>
        <v>0</v>
      </c>
      <c r="C6164" s="503" t="s">
        <v>8006</v>
      </c>
      <c r="D6164" s="512"/>
      <c r="F6164" s="547"/>
      <c r="G6164" s="547">
        <f t="shared" si="194"/>
        <v>0</v>
      </c>
      <c r="H6164" s="547">
        <f t="shared" si="195"/>
        <v>0</v>
      </c>
    </row>
    <row r="6165" spans="1:8" x14ac:dyDescent="0.25">
      <c r="A6165" s="396" t="e">
        <f>"INN."&amp;EIGNIR!$B$3&amp;C6165</f>
        <v>#N/A</v>
      </c>
      <c r="B6165" s="511">
        <f>'Sundurliðun Afleiður - eignir'!I60</f>
        <v>0</v>
      </c>
      <c r="C6165" s="503" t="s">
        <v>8007</v>
      </c>
      <c r="D6165" s="512"/>
      <c r="F6165" s="547"/>
      <c r="G6165" s="547">
        <f t="shared" si="194"/>
        <v>0</v>
      </c>
      <c r="H6165" s="547">
        <f t="shared" si="195"/>
        <v>0</v>
      </c>
    </row>
    <row r="6166" spans="1:8" x14ac:dyDescent="0.25">
      <c r="A6166" s="396" t="e">
        <f>"INN."&amp;EIGNIR!$B$3&amp;C6166</f>
        <v>#N/A</v>
      </c>
      <c r="B6166" s="511">
        <f>'Sundurliðun Afleiður - eignir'!I61</f>
        <v>0</v>
      </c>
      <c r="C6166" s="503" t="s">
        <v>8008</v>
      </c>
      <c r="D6166" s="512"/>
      <c r="F6166" s="547"/>
      <c r="G6166" s="547">
        <f t="shared" si="194"/>
        <v>0</v>
      </c>
      <c r="H6166" s="547">
        <f t="shared" si="195"/>
        <v>0</v>
      </c>
    </row>
    <row r="6167" spans="1:8" x14ac:dyDescent="0.25">
      <c r="A6167" s="396" t="e">
        <f>"INN."&amp;EIGNIR!$B$3&amp;C6167</f>
        <v>#N/A</v>
      </c>
      <c r="B6167" s="511">
        <f>'Sundurliðun Afleiður - eignir'!I62</f>
        <v>0</v>
      </c>
      <c r="C6167" s="503" t="s">
        <v>8009</v>
      </c>
      <c r="D6167" s="512"/>
      <c r="F6167" s="547"/>
      <c r="G6167" s="547">
        <f t="shared" si="194"/>
        <v>0</v>
      </c>
      <c r="H6167" s="547">
        <f t="shared" si="195"/>
        <v>0</v>
      </c>
    </row>
    <row r="6168" spans="1:8" x14ac:dyDescent="0.25">
      <c r="A6168" s="396" t="e">
        <f>"INN."&amp;EIGNIR!$B$3&amp;C6168</f>
        <v>#N/A</v>
      </c>
      <c r="B6168" s="511">
        <f>'Sundurliðun Afleiður - eignir'!I63</f>
        <v>0</v>
      </c>
      <c r="C6168" s="503" t="s">
        <v>8010</v>
      </c>
      <c r="D6168" s="512"/>
      <c r="F6168" s="547"/>
      <c r="G6168" s="547">
        <f t="shared" si="194"/>
        <v>0</v>
      </c>
      <c r="H6168" s="547">
        <f t="shared" si="195"/>
        <v>0</v>
      </c>
    </row>
    <row r="6169" spans="1:8" x14ac:dyDescent="0.25">
      <c r="A6169" s="396" t="e">
        <f>"INN."&amp;EIGNIR!$B$3&amp;C6169</f>
        <v>#N/A</v>
      </c>
      <c r="B6169" s="511">
        <f>'Sundurliðun Afleiður - eignir'!I64</f>
        <v>0</v>
      </c>
      <c r="C6169" s="503" t="s">
        <v>8011</v>
      </c>
      <c r="D6169" s="512"/>
      <c r="F6169" s="547"/>
      <c r="G6169" s="547">
        <f t="shared" si="194"/>
        <v>0</v>
      </c>
      <c r="H6169" s="547">
        <f t="shared" si="195"/>
        <v>0</v>
      </c>
    </row>
    <row r="6170" spans="1:8" x14ac:dyDescent="0.25">
      <c r="A6170" s="396" t="e">
        <f>"INN."&amp;EIGNIR!$B$3&amp;C6170</f>
        <v>#N/A</v>
      </c>
      <c r="B6170" s="511">
        <f>'Sundurliðun Afleiður - eignir'!I65</f>
        <v>0</v>
      </c>
      <c r="C6170" s="503" t="s">
        <v>8012</v>
      </c>
      <c r="D6170" s="512"/>
      <c r="F6170" s="547"/>
      <c r="G6170" s="547">
        <f t="shared" si="194"/>
        <v>0</v>
      </c>
      <c r="H6170" s="547">
        <f t="shared" si="195"/>
        <v>0</v>
      </c>
    </row>
    <row r="6171" spans="1:8" x14ac:dyDescent="0.25">
      <c r="A6171" s="396" t="e">
        <f>"INN."&amp;EIGNIR!$B$3&amp;C6171</f>
        <v>#N/A</v>
      </c>
      <c r="B6171" s="511">
        <f>'Sundurliðun Afleiður - eignir'!I66</f>
        <v>0</v>
      </c>
      <c r="C6171" s="503" t="s">
        <v>8013</v>
      </c>
      <c r="D6171" s="512"/>
      <c r="F6171" s="547"/>
      <c r="G6171" s="547">
        <f t="shared" si="194"/>
        <v>0</v>
      </c>
      <c r="H6171" s="547">
        <f t="shared" si="195"/>
        <v>0</v>
      </c>
    </row>
    <row r="6172" spans="1:8" x14ac:dyDescent="0.25">
      <c r="A6172" s="396" t="e">
        <f>"INN."&amp;EIGNIR!$B$3&amp;C6172</f>
        <v>#N/A</v>
      </c>
      <c r="B6172" s="511">
        <f>'Sundurliðun Afleiður - eignir'!I67</f>
        <v>0</v>
      </c>
      <c r="C6172" s="503" t="s">
        <v>8014</v>
      </c>
      <c r="D6172" s="512"/>
      <c r="F6172" s="547"/>
      <c r="G6172" s="547">
        <f t="shared" si="194"/>
        <v>0</v>
      </c>
      <c r="H6172" s="547">
        <f t="shared" si="195"/>
        <v>0</v>
      </c>
    </row>
    <row r="6173" spans="1:8" x14ac:dyDescent="0.25">
      <c r="A6173" s="396" t="e">
        <f>"INN."&amp;EIGNIR!$B$3&amp;C6173</f>
        <v>#N/A</v>
      </c>
      <c r="B6173" s="511">
        <f>'Sundurliðun Afleiður - eignir'!I68</f>
        <v>0</v>
      </c>
      <c r="C6173" s="503" t="s">
        <v>8015</v>
      </c>
      <c r="D6173" s="512"/>
      <c r="F6173" s="547"/>
      <c r="G6173" s="547">
        <f t="shared" si="194"/>
        <v>0</v>
      </c>
      <c r="H6173" s="547">
        <f t="shared" si="195"/>
        <v>0</v>
      </c>
    </row>
    <row r="6174" spans="1:8" x14ac:dyDescent="0.25">
      <c r="A6174" s="396" t="e">
        <f>"INN."&amp;EIGNIR!$B$3&amp;C6174</f>
        <v>#N/A</v>
      </c>
      <c r="B6174" s="511">
        <f>'Sundurliðun Afleiður - eignir'!I69</f>
        <v>0</v>
      </c>
      <c r="C6174" s="503" t="s">
        <v>8016</v>
      </c>
      <c r="D6174" s="512"/>
      <c r="F6174" s="547"/>
      <c r="G6174" s="547">
        <f t="shared" si="194"/>
        <v>0</v>
      </c>
      <c r="H6174" s="547">
        <f t="shared" si="195"/>
        <v>0</v>
      </c>
    </row>
    <row r="6175" spans="1:8" x14ac:dyDescent="0.25">
      <c r="A6175" s="396" t="e">
        <f>"INN."&amp;EIGNIR!$B$3&amp;C6175</f>
        <v>#N/A</v>
      </c>
      <c r="B6175" s="511">
        <f>'Sundurliðun Afleiður - eignir'!I70</f>
        <v>0</v>
      </c>
      <c r="C6175" s="503" t="s">
        <v>8017</v>
      </c>
      <c r="D6175" s="512"/>
      <c r="F6175" s="547"/>
      <c r="G6175" s="547">
        <f t="shared" si="194"/>
        <v>0</v>
      </c>
      <c r="H6175" s="547">
        <f t="shared" si="195"/>
        <v>0</v>
      </c>
    </row>
    <row r="6176" spans="1:8" x14ac:dyDescent="0.25">
      <c r="A6176" s="396" t="e">
        <f>"INN."&amp;EIGNIR!$B$3&amp;C6176</f>
        <v>#N/A</v>
      </c>
      <c r="B6176" s="511">
        <f>'Sundurliðun Afleiður - eignir'!I71</f>
        <v>0</v>
      </c>
      <c r="C6176" s="503" t="s">
        <v>8018</v>
      </c>
      <c r="D6176" s="512"/>
      <c r="F6176" s="547"/>
      <c r="G6176" s="547">
        <f t="shared" si="194"/>
        <v>0</v>
      </c>
      <c r="H6176" s="547">
        <f t="shared" si="195"/>
        <v>0</v>
      </c>
    </row>
    <row r="6177" spans="1:8" x14ac:dyDescent="0.25">
      <c r="A6177" s="396" t="e">
        <f>"INN."&amp;EIGNIR!$B$3&amp;C6177</f>
        <v>#N/A</v>
      </c>
      <c r="B6177" s="511">
        <f>'Sundurliðun Afleiður - eignir'!I72</f>
        <v>0</v>
      </c>
      <c r="C6177" s="503" t="s">
        <v>8019</v>
      </c>
      <c r="D6177" s="512"/>
      <c r="F6177" s="547"/>
      <c r="G6177" s="547">
        <f t="shared" si="194"/>
        <v>0</v>
      </c>
      <c r="H6177" s="547">
        <f t="shared" si="195"/>
        <v>0</v>
      </c>
    </row>
    <row r="6178" spans="1:8" x14ac:dyDescent="0.25">
      <c r="A6178" s="396" t="e">
        <f>"INN."&amp;EIGNIR!$B$3&amp;C6178</f>
        <v>#N/A</v>
      </c>
      <c r="B6178" s="511">
        <f>'Sundurliðun Afleiður - eignir'!I73</f>
        <v>0</v>
      </c>
      <c r="C6178" s="503" t="s">
        <v>8020</v>
      </c>
      <c r="D6178" s="512"/>
      <c r="F6178" s="547"/>
      <c r="G6178" s="547">
        <f t="shared" si="194"/>
        <v>0</v>
      </c>
      <c r="H6178" s="547">
        <f t="shared" si="195"/>
        <v>0</v>
      </c>
    </row>
    <row r="6179" spans="1:8" x14ac:dyDescent="0.25">
      <c r="A6179" s="396" t="e">
        <f>"INN."&amp;EIGNIR!$B$3&amp;C6179</f>
        <v>#N/A</v>
      </c>
      <c r="B6179" s="511">
        <f>'Sundurliðun Afleiður - eignir'!I74</f>
        <v>0</v>
      </c>
      <c r="C6179" s="503" t="s">
        <v>8021</v>
      </c>
      <c r="D6179" s="512"/>
      <c r="F6179" s="547"/>
      <c r="G6179" s="547">
        <f t="shared" si="194"/>
        <v>0</v>
      </c>
      <c r="H6179" s="547">
        <f t="shared" si="195"/>
        <v>0</v>
      </c>
    </row>
    <row r="6180" spans="1:8" x14ac:dyDescent="0.25">
      <c r="A6180" s="396" t="e">
        <f>"INN."&amp;EIGNIR!$B$3&amp;C6180</f>
        <v>#N/A</v>
      </c>
      <c r="B6180" s="511">
        <f>'Sundurliðun Afleiður - eignir'!I75</f>
        <v>0</v>
      </c>
      <c r="C6180" s="503" t="s">
        <v>8022</v>
      </c>
      <c r="D6180" s="512"/>
      <c r="F6180" s="547"/>
      <c r="G6180" s="547">
        <f t="shared" si="194"/>
        <v>0</v>
      </c>
      <c r="H6180" s="547">
        <f t="shared" si="195"/>
        <v>0</v>
      </c>
    </row>
    <row r="6181" spans="1:8" x14ac:dyDescent="0.25">
      <c r="A6181" s="396" t="e">
        <f>"INN."&amp;EIGNIR!$B$3&amp;C6181</f>
        <v>#N/A</v>
      </c>
      <c r="B6181" s="511">
        <f>'Sundurliðun Afleiður - eignir'!I76</f>
        <v>0</v>
      </c>
      <c r="C6181" s="503" t="s">
        <v>8023</v>
      </c>
      <c r="D6181" s="512"/>
      <c r="F6181" s="547"/>
      <c r="G6181" s="547">
        <f t="shared" si="194"/>
        <v>0</v>
      </c>
      <c r="H6181" s="547">
        <f t="shared" si="195"/>
        <v>0</v>
      </c>
    </row>
    <row r="6182" spans="1:8" x14ac:dyDescent="0.25">
      <c r="A6182" s="396" t="e">
        <f>"INN."&amp;EIGNIR!$B$3&amp;C6182</f>
        <v>#N/A</v>
      </c>
      <c r="B6182" s="511">
        <f>'Sundurliðun Afleiður - eignir'!I77</f>
        <v>0</v>
      </c>
      <c r="C6182" s="503" t="s">
        <v>8024</v>
      </c>
      <c r="D6182" s="512"/>
      <c r="F6182" s="547"/>
      <c r="G6182" s="547">
        <f t="shared" si="194"/>
        <v>0</v>
      </c>
      <c r="H6182" s="547">
        <f t="shared" si="195"/>
        <v>0</v>
      </c>
    </row>
    <row r="6183" spans="1:8" x14ac:dyDescent="0.25">
      <c r="A6183" s="396" t="e">
        <f>"INN."&amp;EIGNIR!$B$3&amp;C6183</f>
        <v>#N/A</v>
      </c>
      <c r="B6183" s="511">
        <f>'Sundurliðun Afleiður - eignir'!I78</f>
        <v>0</v>
      </c>
      <c r="C6183" s="503" t="s">
        <v>8025</v>
      </c>
      <c r="D6183" s="512"/>
      <c r="F6183" s="547"/>
      <c r="G6183" s="547">
        <f t="shared" si="194"/>
        <v>0</v>
      </c>
      <c r="H6183" s="547">
        <f t="shared" si="195"/>
        <v>0</v>
      </c>
    </row>
    <row r="6184" spans="1:8" x14ac:dyDescent="0.25">
      <c r="A6184" s="396" t="e">
        <f>"INN."&amp;EIGNIR!$B$3&amp;C6184</f>
        <v>#N/A</v>
      </c>
      <c r="B6184" s="511">
        <f>'Sundurliðun Afleiður - eignir'!I79</f>
        <v>0</v>
      </c>
      <c r="C6184" s="503" t="s">
        <v>8026</v>
      </c>
      <c r="D6184" s="512"/>
      <c r="F6184" s="547"/>
      <c r="G6184" s="547">
        <f t="shared" si="194"/>
        <v>0</v>
      </c>
      <c r="H6184" s="547">
        <f t="shared" si="195"/>
        <v>0</v>
      </c>
    </row>
    <row r="6185" spans="1:8" x14ac:dyDescent="0.25">
      <c r="A6185" s="396" t="e">
        <f>"INN."&amp;EIGNIR!$B$3&amp;C6185</f>
        <v>#N/A</v>
      </c>
      <c r="B6185" s="511">
        <f>'Sundurliðun Afleiður - eignir'!I80</f>
        <v>0</v>
      </c>
      <c r="C6185" s="503" t="s">
        <v>8027</v>
      </c>
      <c r="D6185" s="512"/>
      <c r="F6185" s="547"/>
      <c r="G6185" s="547">
        <f t="shared" si="194"/>
        <v>0</v>
      </c>
      <c r="H6185" s="547">
        <f t="shared" si="195"/>
        <v>0</v>
      </c>
    </row>
    <row r="6186" spans="1:8" x14ac:dyDescent="0.25">
      <c r="A6186" s="396" t="e">
        <f>"INN."&amp;EIGNIR!$B$3&amp;C6186</f>
        <v>#N/A</v>
      </c>
      <c r="B6186" s="511">
        <f>'Sundurliðun Afleiður - eignir'!I81</f>
        <v>0</v>
      </c>
      <c r="C6186" s="503" t="s">
        <v>8028</v>
      </c>
      <c r="D6186" s="512"/>
      <c r="F6186" s="547"/>
      <c r="G6186" s="547">
        <f t="shared" si="194"/>
        <v>0</v>
      </c>
      <c r="H6186" s="547">
        <f t="shared" si="195"/>
        <v>0</v>
      </c>
    </row>
    <row r="6187" spans="1:8" x14ac:dyDescent="0.25">
      <c r="A6187" s="396" t="e">
        <f>"INN."&amp;EIGNIR!$B$3&amp;C6187</f>
        <v>#N/A</v>
      </c>
      <c r="B6187" s="511">
        <f>'Sundurliðun Afleiður - eignir'!I82</f>
        <v>0</v>
      </c>
      <c r="C6187" s="503" t="s">
        <v>8029</v>
      </c>
      <c r="D6187" s="512"/>
      <c r="F6187" s="547"/>
      <c r="G6187" s="547">
        <f t="shared" si="194"/>
        <v>0</v>
      </c>
      <c r="H6187" s="547">
        <f t="shared" si="195"/>
        <v>0</v>
      </c>
    </row>
    <row r="6188" spans="1:8" x14ac:dyDescent="0.25">
      <c r="A6188" s="396" t="e">
        <f>"INN."&amp;EIGNIR!$B$3&amp;C6188</f>
        <v>#N/A</v>
      </c>
      <c r="B6188" s="511">
        <f>'Sundurliðun Afleiður - eignir'!I83</f>
        <v>0</v>
      </c>
      <c r="C6188" s="503" t="s">
        <v>8030</v>
      </c>
      <c r="D6188" s="512"/>
      <c r="F6188" s="547"/>
      <c r="G6188" s="547">
        <f t="shared" si="194"/>
        <v>0</v>
      </c>
      <c r="H6188" s="547">
        <f t="shared" si="195"/>
        <v>0</v>
      </c>
    </row>
    <row r="6189" spans="1:8" x14ac:dyDescent="0.25">
      <c r="A6189" s="396" t="e">
        <f>"INN."&amp;EIGNIR!$B$3&amp;C6189</f>
        <v>#N/A</v>
      </c>
      <c r="B6189" s="511">
        <f>'Sundurliðun Afleiður - eignir'!J5</f>
        <v>0</v>
      </c>
      <c r="C6189" s="503" t="s">
        <v>8031</v>
      </c>
      <c r="D6189" s="512"/>
      <c r="F6189" s="547"/>
      <c r="G6189" s="547">
        <f t="shared" si="194"/>
        <v>0</v>
      </c>
      <c r="H6189" s="547">
        <f t="shared" si="195"/>
        <v>0</v>
      </c>
    </row>
    <row r="6190" spans="1:8" x14ac:dyDescent="0.25">
      <c r="A6190" s="396" t="e">
        <f>"INN."&amp;EIGNIR!$B$3&amp;C6190</f>
        <v>#N/A</v>
      </c>
      <c r="B6190" s="511">
        <f>'Sundurliðun Afleiður - eignir'!J6</f>
        <v>0</v>
      </c>
      <c r="C6190" s="503" t="s">
        <v>8032</v>
      </c>
      <c r="D6190" s="512"/>
      <c r="F6190" s="547"/>
      <c r="G6190" s="547">
        <f t="shared" si="194"/>
        <v>0</v>
      </c>
      <c r="H6190" s="547">
        <f t="shared" si="195"/>
        <v>0</v>
      </c>
    </row>
    <row r="6191" spans="1:8" x14ac:dyDescent="0.25">
      <c r="A6191" s="396" t="e">
        <f>"INN."&amp;EIGNIR!$B$3&amp;C6191</f>
        <v>#N/A</v>
      </c>
      <c r="B6191" s="511">
        <f>'Sundurliðun Afleiður - eignir'!J7</f>
        <v>0</v>
      </c>
      <c r="C6191" s="503" t="s">
        <v>8033</v>
      </c>
      <c r="D6191" s="512"/>
      <c r="F6191" s="547"/>
      <c r="G6191" s="547">
        <f t="shared" si="194"/>
        <v>0</v>
      </c>
      <c r="H6191" s="547">
        <f t="shared" si="195"/>
        <v>0</v>
      </c>
    </row>
    <row r="6192" spans="1:8" x14ac:dyDescent="0.25">
      <c r="A6192" s="396" t="e">
        <f>"INN."&amp;EIGNIR!$B$3&amp;C6192</f>
        <v>#N/A</v>
      </c>
      <c r="B6192" s="511">
        <f>'Sundurliðun Afleiður - eignir'!J8</f>
        <v>0</v>
      </c>
      <c r="C6192" s="503" t="s">
        <v>8034</v>
      </c>
      <c r="D6192" s="512"/>
      <c r="F6192" s="547"/>
      <c r="G6192" s="547">
        <f t="shared" si="194"/>
        <v>0</v>
      </c>
      <c r="H6192" s="547">
        <f t="shared" si="195"/>
        <v>0</v>
      </c>
    </row>
    <row r="6193" spans="1:8" x14ac:dyDescent="0.25">
      <c r="A6193" s="396" t="e">
        <f>"INN."&amp;EIGNIR!$B$3&amp;C6193</f>
        <v>#N/A</v>
      </c>
      <c r="B6193" s="511">
        <f>'Sundurliðun Afleiður - eignir'!J9</f>
        <v>0</v>
      </c>
      <c r="C6193" s="503" t="s">
        <v>8035</v>
      </c>
      <c r="D6193" s="512"/>
      <c r="F6193" s="547"/>
      <c r="G6193" s="547">
        <f t="shared" si="194"/>
        <v>0</v>
      </c>
      <c r="H6193" s="547">
        <f t="shared" si="195"/>
        <v>0</v>
      </c>
    </row>
    <row r="6194" spans="1:8" x14ac:dyDescent="0.25">
      <c r="A6194" s="396" t="e">
        <f>"INN."&amp;EIGNIR!$B$3&amp;C6194</f>
        <v>#N/A</v>
      </c>
      <c r="B6194" s="511">
        <f>'Sundurliðun Afleiður - eignir'!J10</f>
        <v>0</v>
      </c>
      <c r="C6194" s="503" t="s">
        <v>8036</v>
      </c>
      <c r="D6194" s="512"/>
      <c r="F6194" s="547"/>
      <c r="G6194" s="547">
        <f t="shared" si="194"/>
        <v>0</v>
      </c>
      <c r="H6194" s="547">
        <f t="shared" si="195"/>
        <v>0</v>
      </c>
    </row>
    <row r="6195" spans="1:8" x14ac:dyDescent="0.25">
      <c r="A6195" s="396" t="e">
        <f>"INN."&amp;EIGNIR!$B$3&amp;C6195</f>
        <v>#N/A</v>
      </c>
      <c r="B6195" s="511">
        <f>'Sundurliðun Afleiður - eignir'!J11</f>
        <v>0</v>
      </c>
      <c r="C6195" s="503" t="s">
        <v>8037</v>
      </c>
      <c r="D6195" s="512"/>
      <c r="F6195" s="547"/>
      <c r="G6195" s="547">
        <f t="shared" si="194"/>
        <v>0</v>
      </c>
      <c r="H6195" s="547">
        <f t="shared" si="195"/>
        <v>0</v>
      </c>
    </row>
    <row r="6196" spans="1:8" x14ac:dyDescent="0.25">
      <c r="A6196" s="396" t="e">
        <f>"INN."&amp;EIGNIR!$B$3&amp;C6196</f>
        <v>#N/A</v>
      </c>
      <c r="B6196" s="511">
        <f>'Sundurliðun Afleiður - eignir'!J12</f>
        <v>0</v>
      </c>
      <c r="C6196" s="503" t="s">
        <v>8038</v>
      </c>
      <c r="D6196" s="512"/>
      <c r="F6196" s="547"/>
      <c r="G6196" s="547">
        <f t="shared" si="194"/>
        <v>0</v>
      </c>
      <c r="H6196" s="547">
        <f t="shared" si="195"/>
        <v>0</v>
      </c>
    </row>
    <row r="6197" spans="1:8" x14ac:dyDescent="0.25">
      <c r="A6197" s="396" t="e">
        <f>"INN."&amp;EIGNIR!$B$3&amp;C6197</f>
        <v>#N/A</v>
      </c>
      <c r="B6197" s="511">
        <f>'Sundurliðun Afleiður - eignir'!J13</f>
        <v>0</v>
      </c>
      <c r="C6197" s="503" t="s">
        <v>8039</v>
      </c>
      <c r="D6197" s="512"/>
      <c r="F6197" s="547"/>
      <c r="G6197" s="547">
        <f t="shared" si="194"/>
        <v>0</v>
      </c>
      <c r="H6197" s="547">
        <f t="shared" si="195"/>
        <v>0</v>
      </c>
    </row>
    <row r="6198" spans="1:8" x14ac:dyDescent="0.25">
      <c r="A6198" s="396" t="e">
        <f>"INN."&amp;EIGNIR!$B$3&amp;C6198</f>
        <v>#N/A</v>
      </c>
      <c r="B6198" s="511">
        <f>'Sundurliðun Afleiður - eignir'!J14</f>
        <v>0</v>
      </c>
      <c r="C6198" s="503" t="s">
        <v>8040</v>
      </c>
      <c r="D6198" s="512"/>
      <c r="F6198" s="547"/>
      <c r="G6198" s="547">
        <f t="shared" ref="G6198:G6261" si="196">+F6198-B6198</f>
        <v>0</v>
      </c>
      <c r="H6198" s="547">
        <f t="shared" si="195"/>
        <v>0</v>
      </c>
    </row>
    <row r="6199" spans="1:8" x14ac:dyDescent="0.25">
      <c r="A6199" s="396" t="e">
        <f>"INN."&amp;EIGNIR!$B$3&amp;C6199</f>
        <v>#N/A</v>
      </c>
      <c r="B6199" s="511">
        <f>'Sundurliðun Afleiður - eignir'!J15</f>
        <v>0</v>
      </c>
      <c r="C6199" s="503" t="s">
        <v>8041</v>
      </c>
      <c r="D6199" s="512"/>
      <c r="F6199" s="547"/>
      <c r="G6199" s="547">
        <f t="shared" si="196"/>
        <v>0</v>
      </c>
      <c r="H6199" s="547">
        <f t="shared" ref="H6199:H6262" si="197">+ABS(G6199)</f>
        <v>0</v>
      </c>
    </row>
    <row r="6200" spans="1:8" x14ac:dyDescent="0.25">
      <c r="A6200" s="396" t="e">
        <f>"INN."&amp;EIGNIR!$B$3&amp;C6200</f>
        <v>#N/A</v>
      </c>
      <c r="B6200" s="511">
        <f>'Sundurliðun Afleiður - eignir'!J16</f>
        <v>0</v>
      </c>
      <c r="C6200" s="503" t="s">
        <v>8042</v>
      </c>
      <c r="D6200" s="512"/>
      <c r="F6200" s="547"/>
      <c r="G6200" s="547">
        <f t="shared" si="196"/>
        <v>0</v>
      </c>
      <c r="H6200" s="547">
        <f t="shared" si="197"/>
        <v>0</v>
      </c>
    </row>
    <row r="6201" spans="1:8" x14ac:dyDescent="0.25">
      <c r="A6201" s="396" t="e">
        <f>"INN."&amp;EIGNIR!$B$3&amp;C6201</f>
        <v>#N/A</v>
      </c>
      <c r="B6201" s="511">
        <f>'Sundurliðun Afleiður - eignir'!J17</f>
        <v>0</v>
      </c>
      <c r="C6201" s="503" t="s">
        <v>8043</v>
      </c>
      <c r="D6201" s="512"/>
      <c r="F6201" s="547"/>
      <c r="G6201" s="547">
        <f t="shared" si="196"/>
        <v>0</v>
      </c>
      <c r="H6201" s="547">
        <f t="shared" si="197"/>
        <v>0</v>
      </c>
    </row>
    <row r="6202" spans="1:8" x14ac:dyDescent="0.25">
      <c r="A6202" s="396" t="e">
        <f>"INN."&amp;EIGNIR!$B$3&amp;C6202</f>
        <v>#N/A</v>
      </c>
      <c r="B6202" s="511">
        <f>'Sundurliðun Afleiður - eignir'!J18</f>
        <v>0</v>
      </c>
      <c r="C6202" s="503" t="s">
        <v>8044</v>
      </c>
      <c r="D6202" s="512"/>
      <c r="F6202" s="547"/>
      <c r="G6202" s="547">
        <f t="shared" si="196"/>
        <v>0</v>
      </c>
      <c r="H6202" s="547">
        <f t="shared" si="197"/>
        <v>0</v>
      </c>
    </row>
    <row r="6203" spans="1:8" x14ac:dyDescent="0.25">
      <c r="A6203" s="396" t="e">
        <f>"INN."&amp;EIGNIR!$B$3&amp;C6203</f>
        <v>#N/A</v>
      </c>
      <c r="B6203" s="511">
        <f>'Sundurliðun Afleiður - eignir'!J19</f>
        <v>0</v>
      </c>
      <c r="C6203" s="503" t="s">
        <v>8045</v>
      </c>
      <c r="D6203" s="512"/>
      <c r="F6203" s="547"/>
      <c r="G6203" s="547">
        <f t="shared" si="196"/>
        <v>0</v>
      </c>
      <c r="H6203" s="547">
        <f t="shared" si="197"/>
        <v>0</v>
      </c>
    </row>
    <row r="6204" spans="1:8" x14ac:dyDescent="0.25">
      <c r="A6204" s="396" t="e">
        <f>"INN."&amp;EIGNIR!$B$3&amp;C6204</f>
        <v>#N/A</v>
      </c>
      <c r="B6204" s="511">
        <f>'Sundurliðun Afleiður - eignir'!J20</f>
        <v>0</v>
      </c>
      <c r="C6204" s="503" t="s">
        <v>8046</v>
      </c>
      <c r="D6204" s="512"/>
      <c r="F6204" s="547"/>
      <c r="G6204" s="547">
        <f t="shared" si="196"/>
        <v>0</v>
      </c>
      <c r="H6204" s="547">
        <f t="shared" si="197"/>
        <v>0</v>
      </c>
    </row>
    <row r="6205" spans="1:8" x14ac:dyDescent="0.25">
      <c r="A6205" s="396" t="e">
        <f>"INN."&amp;EIGNIR!$B$3&amp;C6205</f>
        <v>#N/A</v>
      </c>
      <c r="B6205" s="511">
        <f>'Sundurliðun Afleiður - eignir'!J21</f>
        <v>0</v>
      </c>
      <c r="C6205" s="503" t="s">
        <v>8047</v>
      </c>
      <c r="D6205" s="512"/>
      <c r="F6205" s="547"/>
      <c r="G6205" s="547">
        <f t="shared" si="196"/>
        <v>0</v>
      </c>
      <c r="H6205" s="547">
        <f t="shared" si="197"/>
        <v>0</v>
      </c>
    </row>
    <row r="6206" spans="1:8" x14ac:dyDescent="0.25">
      <c r="A6206" s="396" t="e">
        <f>"INN."&amp;EIGNIR!$B$3&amp;C6206</f>
        <v>#N/A</v>
      </c>
      <c r="B6206" s="511">
        <f>'Sundurliðun Afleiður - eignir'!J22</f>
        <v>0</v>
      </c>
      <c r="C6206" s="503" t="s">
        <v>8048</v>
      </c>
      <c r="D6206" s="512"/>
      <c r="F6206" s="547"/>
      <c r="G6206" s="547">
        <f t="shared" si="196"/>
        <v>0</v>
      </c>
      <c r="H6206" s="547">
        <f t="shared" si="197"/>
        <v>0</v>
      </c>
    </row>
    <row r="6207" spans="1:8" x14ac:dyDescent="0.25">
      <c r="A6207" s="396" t="e">
        <f>"INN."&amp;EIGNIR!$B$3&amp;C6207</f>
        <v>#N/A</v>
      </c>
      <c r="B6207" s="511">
        <f>'Sundurliðun Afleiður - eignir'!J23</f>
        <v>0</v>
      </c>
      <c r="C6207" s="503" t="s">
        <v>8049</v>
      </c>
      <c r="D6207" s="512"/>
      <c r="F6207" s="547"/>
      <c r="G6207" s="547">
        <f t="shared" si="196"/>
        <v>0</v>
      </c>
      <c r="H6207" s="547">
        <f t="shared" si="197"/>
        <v>0</v>
      </c>
    </row>
    <row r="6208" spans="1:8" x14ac:dyDescent="0.25">
      <c r="A6208" s="396" t="e">
        <f>"INN."&amp;EIGNIR!$B$3&amp;C6208</f>
        <v>#N/A</v>
      </c>
      <c r="B6208" s="511">
        <f>'Sundurliðun Afleiður - eignir'!J24</f>
        <v>0</v>
      </c>
      <c r="C6208" s="503" t="s">
        <v>8050</v>
      </c>
      <c r="D6208" s="512"/>
      <c r="F6208" s="547"/>
      <c r="G6208" s="547">
        <f t="shared" si="196"/>
        <v>0</v>
      </c>
      <c r="H6208" s="547">
        <f t="shared" si="197"/>
        <v>0</v>
      </c>
    </row>
    <row r="6209" spans="1:8" x14ac:dyDescent="0.25">
      <c r="A6209" s="396" t="e">
        <f>"INN."&amp;EIGNIR!$B$3&amp;C6209</f>
        <v>#N/A</v>
      </c>
      <c r="B6209" s="511">
        <f>'Sundurliðun Afleiður - eignir'!J25</f>
        <v>0</v>
      </c>
      <c r="C6209" s="503" t="s">
        <v>8051</v>
      </c>
      <c r="D6209" s="512"/>
      <c r="F6209" s="547"/>
      <c r="G6209" s="547">
        <f t="shared" si="196"/>
        <v>0</v>
      </c>
      <c r="H6209" s="547">
        <f t="shared" si="197"/>
        <v>0</v>
      </c>
    </row>
    <row r="6210" spans="1:8" x14ac:dyDescent="0.25">
      <c r="A6210" s="396" t="e">
        <f>"INN."&amp;EIGNIR!$B$3&amp;C6210</f>
        <v>#N/A</v>
      </c>
      <c r="B6210" s="511">
        <f>'Sundurliðun Afleiður - eignir'!J26</f>
        <v>0</v>
      </c>
      <c r="C6210" s="503" t="s">
        <v>8052</v>
      </c>
      <c r="D6210" s="512"/>
      <c r="F6210" s="547"/>
      <c r="G6210" s="547">
        <f t="shared" si="196"/>
        <v>0</v>
      </c>
      <c r="H6210" s="547">
        <f t="shared" si="197"/>
        <v>0</v>
      </c>
    </row>
    <row r="6211" spans="1:8" x14ac:dyDescent="0.25">
      <c r="A6211" s="396" t="e">
        <f>"INN."&amp;EIGNIR!$B$3&amp;C6211</f>
        <v>#N/A</v>
      </c>
      <c r="B6211" s="511">
        <f>'Sundurliðun Afleiður - eignir'!J27</f>
        <v>0</v>
      </c>
      <c r="C6211" s="503" t="s">
        <v>8053</v>
      </c>
      <c r="D6211" s="512"/>
      <c r="F6211" s="547"/>
      <c r="G6211" s="547">
        <f t="shared" si="196"/>
        <v>0</v>
      </c>
      <c r="H6211" s="547">
        <f t="shared" si="197"/>
        <v>0</v>
      </c>
    </row>
    <row r="6212" spans="1:8" x14ac:dyDescent="0.25">
      <c r="A6212" s="396" t="e">
        <f>"INN."&amp;EIGNIR!$B$3&amp;C6212</f>
        <v>#N/A</v>
      </c>
      <c r="B6212" s="511">
        <f>'Sundurliðun Afleiður - eignir'!J28</f>
        <v>0</v>
      </c>
      <c r="C6212" s="503" t="s">
        <v>8054</v>
      </c>
      <c r="D6212" s="512"/>
      <c r="F6212" s="547"/>
      <c r="G6212" s="547">
        <f t="shared" si="196"/>
        <v>0</v>
      </c>
      <c r="H6212" s="547">
        <f t="shared" si="197"/>
        <v>0</v>
      </c>
    </row>
    <row r="6213" spans="1:8" x14ac:dyDescent="0.25">
      <c r="A6213" s="396" t="e">
        <f>"INN."&amp;EIGNIR!$B$3&amp;C6213</f>
        <v>#N/A</v>
      </c>
      <c r="B6213" s="511">
        <f>'Sundurliðun Afleiður - eignir'!J29</f>
        <v>0</v>
      </c>
      <c r="C6213" s="503" t="s">
        <v>8055</v>
      </c>
      <c r="D6213" s="512"/>
      <c r="F6213" s="547"/>
      <c r="G6213" s="547">
        <f t="shared" si="196"/>
        <v>0</v>
      </c>
      <c r="H6213" s="547">
        <f t="shared" si="197"/>
        <v>0</v>
      </c>
    </row>
    <row r="6214" spans="1:8" x14ac:dyDescent="0.25">
      <c r="A6214" s="396" t="e">
        <f>"INN."&amp;EIGNIR!$B$3&amp;C6214</f>
        <v>#N/A</v>
      </c>
      <c r="B6214" s="511">
        <f>'Sundurliðun Afleiður - eignir'!J30</f>
        <v>0</v>
      </c>
      <c r="C6214" s="503" t="s">
        <v>8056</v>
      </c>
      <c r="D6214" s="512"/>
      <c r="F6214" s="547"/>
      <c r="G6214" s="547">
        <f t="shared" si="196"/>
        <v>0</v>
      </c>
      <c r="H6214" s="547">
        <f t="shared" si="197"/>
        <v>0</v>
      </c>
    </row>
    <row r="6215" spans="1:8" x14ac:dyDescent="0.25">
      <c r="A6215" s="396" t="e">
        <f>"INN."&amp;EIGNIR!$B$3&amp;C6215</f>
        <v>#N/A</v>
      </c>
      <c r="B6215" s="511">
        <f>'Sundurliðun Afleiður - eignir'!J31</f>
        <v>0</v>
      </c>
      <c r="C6215" s="503" t="s">
        <v>8057</v>
      </c>
      <c r="D6215" s="512"/>
      <c r="F6215" s="547"/>
      <c r="G6215" s="547">
        <f t="shared" si="196"/>
        <v>0</v>
      </c>
      <c r="H6215" s="547">
        <f t="shared" si="197"/>
        <v>0</v>
      </c>
    </row>
    <row r="6216" spans="1:8" x14ac:dyDescent="0.25">
      <c r="A6216" s="396" t="e">
        <f>"INN."&amp;EIGNIR!$B$3&amp;C6216</f>
        <v>#N/A</v>
      </c>
      <c r="B6216" s="511">
        <f>'Sundurliðun Afleiður - eignir'!J32</f>
        <v>0</v>
      </c>
      <c r="C6216" s="503" t="s">
        <v>8058</v>
      </c>
      <c r="D6216" s="512"/>
      <c r="F6216" s="547"/>
      <c r="G6216" s="547">
        <f t="shared" si="196"/>
        <v>0</v>
      </c>
      <c r="H6216" s="547">
        <f t="shared" si="197"/>
        <v>0</v>
      </c>
    </row>
    <row r="6217" spans="1:8" x14ac:dyDescent="0.25">
      <c r="A6217" s="396" t="e">
        <f>"INN."&amp;EIGNIR!$B$3&amp;C6217</f>
        <v>#N/A</v>
      </c>
      <c r="B6217" s="511">
        <f>'Sundurliðun Afleiður - eignir'!J33</f>
        <v>0</v>
      </c>
      <c r="C6217" s="503" t="s">
        <v>8059</v>
      </c>
      <c r="D6217" s="512"/>
      <c r="F6217" s="547"/>
      <c r="G6217" s="547">
        <f t="shared" si="196"/>
        <v>0</v>
      </c>
      <c r="H6217" s="547">
        <f t="shared" si="197"/>
        <v>0</v>
      </c>
    </row>
    <row r="6218" spans="1:8" x14ac:dyDescent="0.25">
      <c r="A6218" s="396" t="e">
        <f>"INN."&amp;EIGNIR!$B$3&amp;C6218</f>
        <v>#N/A</v>
      </c>
      <c r="B6218" s="511">
        <f>'Sundurliðun Afleiður - eignir'!J34</f>
        <v>0</v>
      </c>
      <c r="C6218" s="503" t="s">
        <v>8060</v>
      </c>
      <c r="D6218" s="512"/>
      <c r="F6218" s="547"/>
      <c r="G6218" s="547">
        <f t="shared" si="196"/>
        <v>0</v>
      </c>
      <c r="H6218" s="547">
        <f t="shared" si="197"/>
        <v>0</v>
      </c>
    </row>
    <row r="6219" spans="1:8" x14ac:dyDescent="0.25">
      <c r="A6219" s="396" t="e">
        <f>"INN."&amp;EIGNIR!$B$3&amp;C6219</f>
        <v>#N/A</v>
      </c>
      <c r="B6219" s="511">
        <f>'Sundurliðun Afleiður - eignir'!J35</f>
        <v>0</v>
      </c>
      <c r="C6219" s="503" t="s">
        <v>8061</v>
      </c>
      <c r="D6219" s="512"/>
      <c r="F6219" s="547"/>
      <c r="G6219" s="547">
        <f t="shared" si="196"/>
        <v>0</v>
      </c>
      <c r="H6219" s="547">
        <f t="shared" si="197"/>
        <v>0</v>
      </c>
    </row>
    <row r="6220" spans="1:8" x14ac:dyDescent="0.25">
      <c r="A6220" s="396" t="e">
        <f>"INN."&amp;EIGNIR!$B$3&amp;C6220</f>
        <v>#N/A</v>
      </c>
      <c r="B6220" s="511">
        <f>'Sundurliðun Afleiður - eignir'!J36</f>
        <v>0</v>
      </c>
      <c r="C6220" s="503" t="s">
        <v>8062</v>
      </c>
      <c r="D6220" s="512"/>
      <c r="F6220" s="547"/>
      <c r="G6220" s="547">
        <f t="shared" si="196"/>
        <v>0</v>
      </c>
      <c r="H6220" s="547">
        <f t="shared" si="197"/>
        <v>0</v>
      </c>
    </row>
    <row r="6221" spans="1:8" x14ac:dyDescent="0.25">
      <c r="A6221" s="396" t="e">
        <f>"INN."&amp;EIGNIR!$B$3&amp;C6221</f>
        <v>#N/A</v>
      </c>
      <c r="B6221" s="511">
        <f>'Sundurliðun Afleiður - eignir'!J37</f>
        <v>0</v>
      </c>
      <c r="C6221" s="503" t="s">
        <v>8063</v>
      </c>
      <c r="D6221" s="512"/>
      <c r="F6221" s="547"/>
      <c r="G6221" s="547">
        <f t="shared" si="196"/>
        <v>0</v>
      </c>
      <c r="H6221" s="547">
        <f t="shared" si="197"/>
        <v>0</v>
      </c>
    </row>
    <row r="6222" spans="1:8" x14ac:dyDescent="0.25">
      <c r="A6222" s="396" t="e">
        <f>"INN."&amp;EIGNIR!$B$3&amp;C6222</f>
        <v>#N/A</v>
      </c>
      <c r="B6222" s="511">
        <f>'Sundurliðun Afleiður - eignir'!J38</f>
        <v>0</v>
      </c>
      <c r="C6222" s="503" t="s">
        <v>8064</v>
      </c>
      <c r="D6222" s="512"/>
      <c r="F6222" s="547"/>
      <c r="G6222" s="547">
        <f t="shared" si="196"/>
        <v>0</v>
      </c>
      <c r="H6222" s="547">
        <f t="shared" si="197"/>
        <v>0</v>
      </c>
    </row>
    <row r="6223" spans="1:8" x14ac:dyDescent="0.25">
      <c r="A6223" s="396" t="e">
        <f>"INN."&amp;EIGNIR!$B$3&amp;C6223</f>
        <v>#N/A</v>
      </c>
      <c r="B6223" s="511">
        <f>'Sundurliðun Afleiður - eignir'!J39</f>
        <v>0</v>
      </c>
      <c r="C6223" s="503" t="s">
        <v>8065</v>
      </c>
      <c r="D6223" s="512"/>
      <c r="F6223" s="547"/>
      <c r="G6223" s="547">
        <f t="shared" si="196"/>
        <v>0</v>
      </c>
      <c r="H6223" s="547">
        <f t="shared" si="197"/>
        <v>0</v>
      </c>
    </row>
    <row r="6224" spans="1:8" x14ac:dyDescent="0.25">
      <c r="A6224" s="396" t="e">
        <f>"INN."&amp;EIGNIR!$B$3&amp;C6224</f>
        <v>#N/A</v>
      </c>
      <c r="B6224" s="511">
        <f>'Sundurliðun Afleiður - eignir'!J40</f>
        <v>0</v>
      </c>
      <c r="C6224" s="503" t="s">
        <v>8066</v>
      </c>
      <c r="D6224" s="512"/>
      <c r="F6224" s="547"/>
      <c r="G6224" s="547">
        <f t="shared" si="196"/>
        <v>0</v>
      </c>
      <c r="H6224" s="547">
        <f t="shared" si="197"/>
        <v>0</v>
      </c>
    </row>
    <row r="6225" spans="1:8" x14ac:dyDescent="0.25">
      <c r="A6225" s="396" t="e">
        <f>"INN."&amp;EIGNIR!$B$3&amp;C6225</f>
        <v>#N/A</v>
      </c>
      <c r="B6225" s="511">
        <f>'Sundurliðun Afleiður - eignir'!J41</f>
        <v>0</v>
      </c>
      <c r="C6225" s="503" t="s">
        <v>8067</v>
      </c>
      <c r="D6225" s="512"/>
      <c r="F6225" s="547"/>
      <c r="G6225" s="547">
        <f t="shared" si="196"/>
        <v>0</v>
      </c>
      <c r="H6225" s="547">
        <f t="shared" si="197"/>
        <v>0</v>
      </c>
    </row>
    <row r="6226" spans="1:8" x14ac:dyDescent="0.25">
      <c r="A6226" s="396" t="e">
        <f>"INN."&amp;EIGNIR!$B$3&amp;C6226</f>
        <v>#N/A</v>
      </c>
      <c r="B6226" s="511">
        <f>'Sundurliðun Afleiður - eignir'!J42</f>
        <v>0</v>
      </c>
      <c r="C6226" s="503" t="s">
        <v>8068</v>
      </c>
      <c r="D6226" s="512"/>
      <c r="F6226" s="547"/>
      <c r="G6226" s="547">
        <f t="shared" si="196"/>
        <v>0</v>
      </c>
      <c r="H6226" s="547">
        <f t="shared" si="197"/>
        <v>0</v>
      </c>
    </row>
    <row r="6227" spans="1:8" x14ac:dyDescent="0.25">
      <c r="A6227" s="396" t="e">
        <f>"INN."&amp;EIGNIR!$B$3&amp;C6227</f>
        <v>#N/A</v>
      </c>
      <c r="B6227" s="511">
        <f>'Sundurliðun Afleiður - eignir'!J43</f>
        <v>0</v>
      </c>
      <c r="C6227" s="503" t="s">
        <v>8069</v>
      </c>
      <c r="D6227" s="512"/>
      <c r="F6227" s="547"/>
      <c r="G6227" s="547">
        <f t="shared" si="196"/>
        <v>0</v>
      </c>
      <c r="H6227" s="547">
        <f t="shared" si="197"/>
        <v>0</v>
      </c>
    </row>
    <row r="6228" spans="1:8" x14ac:dyDescent="0.25">
      <c r="A6228" s="396" t="e">
        <f>"INN."&amp;EIGNIR!$B$3&amp;C6228</f>
        <v>#N/A</v>
      </c>
      <c r="B6228" s="511">
        <f>'Sundurliðun Afleiður - eignir'!J44</f>
        <v>0</v>
      </c>
      <c r="C6228" s="503" t="s">
        <v>8070</v>
      </c>
      <c r="D6228" s="512"/>
      <c r="F6228" s="547"/>
      <c r="G6228" s="547">
        <f t="shared" si="196"/>
        <v>0</v>
      </c>
      <c r="H6228" s="547">
        <f t="shared" si="197"/>
        <v>0</v>
      </c>
    </row>
    <row r="6229" spans="1:8" x14ac:dyDescent="0.25">
      <c r="A6229" s="396" t="e">
        <f>"INN."&amp;EIGNIR!$B$3&amp;C6229</f>
        <v>#N/A</v>
      </c>
      <c r="B6229" s="511">
        <f>'Sundurliðun Afleiður - eignir'!J45</f>
        <v>0</v>
      </c>
      <c r="C6229" s="503" t="s">
        <v>8071</v>
      </c>
      <c r="D6229" s="512"/>
      <c r="F6229" s="547"/>
      <c r="G6229" s="547">
        <f t="shared" si="196"/>
        <v>0</v>
      </c>
      <c r="H6229" s="547">
        <f t="shared" si="197"/>
        <v>0</v>
      </c>
    </row>
    <row r="6230" spans="1:8" x14ac:dyDescent="0.25">
      <c r="A6230" s="396" t="e">
        <f>"INN."&amp;EIGNIR!$B$3&amp;C6230</f>
        <v>#N/A</v>
      </c>
      <c r="B6230" s="511">
        <f>'Sundurliðun Afleiður - eignir'!J46</f>
        <v>0</v>
      </c>
      <c r="C6230" s="503" t="s">
        <v>8072</v>
      </c>
      <c r="D6230" s="512"/>
      <c r="F6230" s="547"/>
      <c r="G6230" s="547">
        <f t="shared" si="196"/>
        <v>0</v>
      </c>
      <c r="H6230" s="547">
        <f t="shared" si="197"/>
        <v>0</v>
      </c>
    </row>
    <row r="6231" spans="1:8" x14ac:dyDescent="0.25">
      <c r="A6231" s="396" t="e">
        <f>"INN."&amp;EIGNIR!$B$3&amp;C6231</f>
        <v>#N/A</v>
      </c>
      <c r="B6231" s="511">
        <f>'Sundurliðun Afleiður - eignir'!J47</f>
        <v>0</v>
      </c>
      <c r="C6231" s="503" t="s">
        <v>8073</v>
      </c>
      <c r="D6231" s="512"/>
      <c r="F6231" s="547"/>
      <c r="G6231" s="547">
        <f t="shared" si="196"/>
        <v>0</v>
      </c>
      <c r="H6231" s="547">
        <f t="shared" si="197"/>
        <v>0</v>
      </c>
    </row>
    <row r="6232" spans="1:8" x14ac:dyDescent="0.25">
      <c r="A6232" s="396" t="e">
        <f>"INN."&amp;EIGNIR!$B$3&amp;C6232</f>
        <v>#N/A</v>
      </c>
      <c r="B6232" s="511">
        <f>'Sundurliðun Afleiður - eignir'!J48</f>
        <v>0</v>
      </c>
      <c r="C6232" s="503" t="s">
        <v>8074</v>
      </c>
      <c r="D6232" s="512"/>
      <c r="F6232" s="547"/>
      <c r="G6232" s="547">
        <f t="shared" si="196"/>
        <v>0</v>
      </c>
      <c r="H6232" s="547">
        <f t="shared" si="197"/>
        <v>0</v>
      </c>
    </row>
    <row r="6233" spans="1:8" x14ac:dyDescent="0.25">
      <c r="A6233" s="396" t="e">
        <f>"INN."&amp;EIGNIR!$B$3&amp;C6233</f>
        <v>#N/A</v>
      </c>
      <c r="B6233" s="511">
        <f>'Sundurliðun Afleiður - eignir'!J49</f>
        <v>0</v>
      </c>
      <c r="C6233" s="503" t="s">
        <v>8075</v>
      </c>
      <c r="D6233" s="512"/>
      <c r="F6233" s="547"/>
      <c r="G6233" s="547">
        <f t="shared" si="196"/>
        <v>0</v>
      </c>
      <c r="H6233" s="547">
        <f t="shared" si="197"/>
        <v>0</v>
      </c>
    </row>
    <row r="6234" spans="1:8" x14ac:dyDescent="0.25">
      <c r="A6234" s="396" t="e">
        <f>"INN."&amp;EIGNIR!$B$3&amp;C6234</f>
        <v>#N/A</v>
      </c>
      <c r="B6234" s="511">
        <f>'Sundurliðun Afleiður - eignir'!J50</f>
        <v>0</v>
      </c>
      <c r="C6234" s="503" t="s">
        <v>8076</v>
      </c>
      <c r="D6234" s="512"/>
      <c r="F6234" s="547"/>
      <c r="G6234" s="547">
        <f t="shared" si="196"/>
        <v>0</v>
      </c>
      <c r="H6234" s="547">
        <f t="shared" si="197"/>
        <v>0</v>
      </c>
    </row>
    <row r="6235" spans="1:8" x14ac:dyDescent="0.25">
      <c r="A6235" s="396" t="e">
        <f>"INN."&amp;EIGNIR!$B$3&amp;C6235</f>
        <v>#N/A</v>
      </c>
      <c r="B6235" s="511">
        <f>'Sundurliðun Afleiður - eignir'!J51</f>
        <v>0</v>
      </c>
      <c r="C6235" s="503" t="s">
        <v>8077</v>
      </c>
      <c r="D6235" s="512"/>
      <c r="F6235" s="547"/>
      <c r="G6235" s="547">
        <f t="shared" si="196"/>
        <v>0</v>
      </c>
      <c r="H6235" s="547">
        <f t="shared" si="197"/>
        <v>0</v>
      </c>
    </row>
    <row r="6236" spans="1:8" x14ac:dyDescent="0.25">
      <c r="A6236" s="396" t="e">
        <f>"INN."&amp;EIGNIR!$B$3&amp;C6236</f>
        <v>#N/A</v>
      </c>
      <c r="B6236" s="511">
        <f>'Sundurliðun Afleiður - eignir'!J52</f>
        <v>0</v>
      </c>
      <c r="C6236" s="503" t="s">
        <v>8078</v>
      </c>
      <c r="D6236" s="512"/>
      <c r="F6236" s="547"/>
      <c r="G6236" s="547">
        <f t="shared" si="196"/>
        <v>0</v>
      </c>
      <c r="H6236" s="547">
        <f t="shared" si="197"/>
        <v>0</v>
      </c>
    </row>
    <row r="6237" spans="1:8" x14ac:dyDescent="0.25">
      <c r="A6237" s="396" t="e">
        <f>"INN."&amp;EIGNIR!$B$3&amp;C6237</f>
        <v>#N/A</v>
      </c>
      <c r="B6237" s="511">
        <f>'Sundurliðun Afleiður - eignir'!J53</f>
        <v>0</v>
      </c>
      <c r="C6237" s="503" t="s">
        <v>8079</v>
      </c>
      <c r="D6237" s="512"/>
      <c r="F6237" s="547"/>
      <c r="G6237" s="547">
        <f t="shared" si="196"/>
        <v>0</v>
      </c>
      <c r="H6237" s="547">
        <f t="shared" si="197"/>
        <v>0</v>
      </c>
    </row>
    <row r="6238" spans="1:8" x14ac:dyDescent="0.25">
      <c r="A6238" s="396" t="e">
        <f>"INN."&amp;EIGNIR!$B$3&amp;C6238</f>
        <v>#N/A</v>
      </c>
      <c r="B6238" s="511">
        <f>'Sundurliðun Afleiður - eignir'!J54</f>
        <v>0</v>
      </c>
      <c r="C6238" s="503" t="s">
        <v>8080</v>
      </c>
      <c r="D6238" s="512"/>
      <c r="F6238" s="547"/>
      <c r="G6238" s="547">
        <f t="shared" si="196"/>
        <v>0</v>
      </c>
      <c r="H6238" s="547">
        <f t="shared" si="197"/>
        <v>0</v>
      </c>
    </row>
    <row r="6239" spans="1:8" x14ac:dyDescent="0.25">
      <c r="A6239" s="396" t="e">
        <f>"INN."&amp;EIGNIR!$B$3&amp;C6239</f>
        <v>#N/A</v>
      </c>
      <c r="B6239" s="511">
        <f>'Sundurliðun Afleiður - eignir'!J55</f>
        <v>0</v>
      </c>
      <c r="C6239" s="503" t="s">
        <v>8081</v>
      </c>
      <c r="D6239" s="512"/>
      <c r="F6239" s="547"/>
      <c r="G6239" s="547">
        <f t="shared" si="196"/>
        <v>0</v>
      </c>
      <c r="H6239" s="547">
        <f t="shared" si="197"/>
        <v>0</v>
      </c>
    </row>
    <row r="6240" spans="1:8" x14ac:dyDescent="0.25">
      <c r="A6240" s="396" t="e">
        <f>"INN."&amp;EIGNIR!$B$3&amp;C6240</f>
        <v>#N/A</v>
      </c>
      <c r="B6240" s="511">
        <f>'Sundurliðun Afleiður - eignir'!J56</f>
        <v>0</v>
      </c>
      <c r="C6240" s="503" t="s">
        <v>8082</v>
      </c>
      <c r="D6240" s="512"/>
      <c r="F6240" s="547"/>
      <c r="G6240" s="547">
        <f t="shared" si="196"/>
        <v>0</v>
      </c>
      <c r="H6240" s="547">
        <f t="shared" si="197"/>
        <v>0</v>
      </c>
    </row>
    <row r="6241" spans="1:8" x14ac:dyDescent="0.25">
      <c r="A6241" s="396" t="e">
        <f>"INN."&amp;EIGNIR!$B$3&amp;C6241</f>
        <v>#N/A</v>
      </c>
      <c r="B6241" s="511">
        <f>'Sundurliðun Afleiður - eignir'!J57</f>
        <v>0</v>
      </c>
      <c r="C6241" s="503" t="s">
        <v>8083</v>
      </c>
      <c r="D6241" s="512"/>
      <c r="F6241" s="547"/>
      <c r="G6241" s="547">
        <f t="shared" si="196"/>
        <v>0</v>
      </c>
      <c r="H6241" s="547">
        <f t="shared" si="197"/>
        <v>0</v>
      </c>
    </row>
    <row r="6242" spans="1:8" x14ac:dyDescent="0.25">
      <c r="A6242" s="396" t="e">
        <f>"INN."&amp;EIGNIR!$B$3&amp;C6242</f>
        <v>#N/A</v>
      </c>
      <c r="B6242" s="511">
        <f>'Sundurliðun Afleiður - eignir'!J58</f>
        <v>0</v>
      </c>
      <c r="C6242" s="503" t="s">
        <v>8084</v>
      </c>
      <c r="D6242" s="512"/>
      <c r="F6242" s="547"/>
      <c r="G6242" s="547">
        <f t="shared" si="196"/>
        <v>0</v>
      </c>
      <c r="H6242" s="547">
        <f t="shared" si="197"/>
        <v>0</v>
      </c>
    </row>
    <row r="6243" spans="1:8" x14ac:dyDescent="0.25">
      <c r="A6243" s="396" t="e">
        <f>"INN."&amp;EIGNIR!$B$3&amp;C6243</f>
        <v>#N/A</v>
      </c>
      <c r="B6243" s="511">
        <f>'Sundurliðun Afleiður - eignir'!J59</f>
        <v>0</v>
      </c>
      <c r="C6243" s="503" t="s">
        <v>8085</v>
      </c>
      <c r="D6243" s="512"/>
      <c r="F6243" s="547"/>
      <c r="G6243" s="547">
        <f t="shared" si="196"/>
        <v>0</v>
      </c>
      <c r="H6243" s="547">
        <f t="shared" si="197"/>
        <v>0</v>
      </c>
    </row>
    <row r="6244" spans="1:8" x14ac:dyDescent="0.25">
      <c r="A6244" s="396" t="e">
        <f>"INN."&amp;EIGNIR!$B$3&amp;C6244</f>
        <v>#N/A</v>
      </c>
      <c r="B6244" s="511">
        <f>'Sundurliðun Afleiður - eignir'!J60</f>
        <v>0</v>
      </c>
      <c r="C6244" s="503" t="s">
        <v>8086</v>
      </c>
      <c r="D6244" s="512"/>
      <c r="F6244" s="547"/>
      <c r="G6244" s="547">
        <f t="shared" si="196"/>
        <v>0</v>
      </c>
      <c r="H6244" s="547">
        <f t="shared" si="197"/>
        <v>0</v>
      </c>
    </row>
    <row r="6245" spans="1:8" x14ac:dyDescent="0.25">
      <c r="A6245" s="396" t="e">
        <f>"INN."&amp;EIGNIR!$B$3&amp;C6245</f>
        <v>#N/A</v>
      </c>
      <c r="B6245" s="511">
        <f>'Sundurliðun Afleiður - eignir'!J61</f>
        <v>0</v>
      </c>
      <c r="C6245" s="503" t="s">
        <v>8087</v>
      </c>
      <c r="D6245" s="512"/>
      <c r="F6245" s="547"/>
      <c r="G6245" s="547">
        <f t="shared" si="196"/>
        <v>0</v>
      </c>
      <c r="H6245" s="547">
        <f t="shared" si="197"/>
        <v>0</v>
      </c>
    </row>
    <row r="6246" spans="1:8" x14ac:dyDescent="0.25">
      <c r="A6246" s="396" t="e">
        <f>"INN."&amp;EIGNIR!$B$3&amp;C6246</f>
        <v>#N/A</v>
      </c>
      <c r="B6246" s="511">
        <f>'Sundurliðun Afleiður - eignir'!J62</f>
        <v>0</v>
      </c>
      <c r="C6246" s="503" t="s">
        <v>8088</v>
      </c>
      <c r="D6246" s="512"/>
      <c r="F6246" s="547"/>
      <c r="G6246" s="547">
        <f t="shared" si="196"/>
        <v>0</v>
      </c>
      <c r="H6246" s="547">
        <f t="shared" si="197"/>
        <v>0</v>
      </c>
    </row>
    <row r="6247" spans="1:8" x14ac:dyDescent="0.25">
      <c r="A6247" s="396" t="e">
        <f>"INN."&amp;EIGNIR!$B$3&amp;C6247</f>
        <v>#N/A</v>
      </c>
      <c r="B6247" s="511">
        <f>'Sundurliðun Afleiður - eignir'!J63</f>
        <v>0</v>
      </c>
      <c r="C6247" s="503" t="s">
        <v>8089</v>
      </c>
      <c r="D6247" s="512"/>
      <c r="F6247" s="547"/>
      <c r="G6247" s="547">
        <f t="shared" si="196"/>
        <v>0</v>
      </c>
      <c r="H6247" s="547">
        <f t="shared" si="197"/>
        <v>0</v>
      </c>
    </row>
    <row r="6248" spans="1:8" x14ac:dyDescent="0.25">
      <c r="A6248" s="396" t="e">
        <f>"INN."&amp;EIGNIR!$B$3&amp;C6248</f>
        <v>#N/A</v>
      </c>
      <c r="B6248" s="511">
        <f>'Sundurliðun Afleiður - eignir'!J64</f>
        <v>0</v>
      </c>
      <c r="C6248" s="503" t="s">
        <v>8090</v>
      </c>
      <c r="D6248" s="512"/>
      <c r="F6248" s="547"/>
      <c r="G6248" s="547">
        <f t="shared" si="196"/>
        <v>0</v>
      </c>
      <c r="H6248" s="547">
        <f t="shared" si="197"/>
        <v>0</v>
      </c>
    </row>
    <row r="6249" spans="1:8" x14ac:dyDescent="0.25">
      <c r="A6249" s="396" t="e">
        <f>"INN."&amp;EIGNIR!$B$3&amp;C6249</f>
        <v>#N/A</v>
      </c>
      <c r="B6249" s="511">
        <f>'Sundurliðun Afleiður - eignir'!J65</f>
        <v>0</v>
      </c>
      <c r="C6249" s="503" t="s">
        <v>8091</v>
      </c>
      <c r="D6249" s="512"/>
      <c r="F6249" s="547"/>
      <c r="G6249" s="547">
        <f t="shared" si="196"/>
        <v>0</v>
      </c>
      <c r="H6249" s="547">
        <f t="shared" si="197"/>
        <v>0</v>
      </c>
    </row>
    <row r="6250" spans="1:8" x14ac:dyDescent="0.25">
      <c r="A6250" s="396" t="e">
        <f>"INN."&amp;EIGNIR!$B$3&amp;C6250</f>
        <v>#N/A</v>
      </c>
      <c r="B6250" s="511">
        <f>'Sundurliðun Afleiður - eignir'!J66</f>
        <v>0</v>
      </c>
      <c r="C6250" s="503" t="s">
        <v>8092</v>
      </c>
      <c r="D6250" s="512"/>
      <c r="F6250" s="547"/>
      <c r="G6250" s="547">
        <f t="shared" si="196"/>
        <v>0</v>
      </c>
      <c r="H6250" s="547">
        <f t="shared" si="197"/>
        <v>0</v>
      </c>
    </row>
    <row r="6251" spans="1:8" x14ac:dyDescent="0.25">
      <c r="A6251" s="396" t="e">
        <f>"INN."&amp;EIGNIR!$B$3&amp;C6251</f>
        <v>#N/A</v>
      </c>
      <c r="B6251" s="511">
        <f>'Sundurliðun Afleiður - eignir'!J67</f>
        <v>0</v>
      </c>
      <c r="C6251" s="503" t="s">
        <v>8093</v>
      </c>
      <c r="D6251" s="512"/>
      <c r="F6251" s="547"/>
      <c r="G6251" s="547">
        <f t="shared" si="196"/>
        <v>0</v>
      </c>
      <c r="H6251" s="547">
        <f t="shared" si="197"/>
        <v>0</v>
      </c>
    </row>
    <row r="6252" spans="1:8" x14ac:dyDescent="0.25">
      <c r="A6252" s="396" t="e">
        <f>"INN."&amp;EIGNIR!$B$3&amp;C6252</f>
        <v>#N/A</v>
      </c>
      <c r="B6252" s="511">
        <f>'Sundurliðun Afleiður - eignir'!J68</f>
        <v>0</v>
      </c>
      <c r="C6252" s="503" t="s">
        <v>8094</v>
      </c>
      <c r="D6252" s="512"/>
      <c r="F6252" s="547"/>
      <c r="G6252" s="547">
        <f t="shared" si="196"/>
        <v>0</v>
      </c>
      <c r="H6252" s="547">
        <f t="shared" si="197"/>
        <v>0</v>
      </c>
    </row>
    <row r="6253" spans="1:8" x14ac:dyDescent="0.25">
      <c r="A6253" s="396" t="e">
        <f>"INN."&amp;EIGNIR!$B$3&amp;C6253</f>
        <v>#N/A</v>
      </c>
      <c r="B6253" s="511">
        <f>'Sundurliðun Afleiður - eignir'!J69</f>
        <v>0</v>
      </c>
      <c r="C6253" s="503" t="s">
        <v>8095</v>
      </c>
      <c r="D6253" s="512"/>
      <c r="F6253" s="547"/>
      <c r="G6253" s="547">
        <f t="shared" si="196"/>
        <v>0</v>
      </c>
      <c r="H6253" s="547">
        <f t="shared" si="197"/>
        <v>0</v>
      </c>
    </row>
    <row r="6254" spans="1:8" x14ac:dyDescent="0.25">
      <c r="A6254" s="396" t="e">
        <f>"INN."&amp;EIGNIR!$B$3&amp;C6254</f>
        <v>#N/A</v>
      </c>
      <c r="B6254" s="511">
        <f>'Sundurliðun Afleiður - eignir'!J70</f>
        <v>0</v>
      </c>
      <c r="C6254" s="503" t="s">
        <v>8096</v>
      </c>
      <c r="D6254" s="512"/>
      <c r="F6254" s="547"/>
      <c r="G6254" s="547">
        <f t="shared" si="196"/>
        <v>0</v>
      </c>
      <c r="H6254" s="547">
        <f t="shared" si="197"/>
        <v>0</v>
      </c>
    </row>
    <row r="6255" spans="1:8" x14ac:dyDescent="0.25">
      <c r="A6255" s="396" t="e">
        <f>"INN."&amp;EIGNIR!$B$3&amp;C6255</f>
        <v>#N/A</v>
      </c>
      <c r="B6255" s="511">
        <f>'Sundurliðun Afleiður - eignir'!J71</f>
        <v>0</v>
      </c>
      <c r="C6255" s="503" t="s">
        <v>8097</v>
      </c>
      <c r="D6255" s="512"/>
      <c r="F6255" s="547"/>
      <c r="G6255" s="547">
        <f t="shared" si="196"/>
        <v>0</v>
      </c>
      <c r="H6255" s="547">
        <f t="shared" si="197"/>
        <v>0</v>
      </c>
    </row>
    <row r="6256" spans="1:8" x14ac:dyDescent="0.25">
      <c r="A6256" s="396" t="e">
        <f>"INN."&amp;EIGNIR!$B$3&amp;C6256</f>
        <v>#N/A</v>
      </c>
      <c r="B6256" s="511">
        <f>'Sundurliðun Afleiður - eignir'!J72</f>
        <v>0</v>
      </c>
      <c r="C6256" s="503" t="s">
        <v>8098</v>
      </c>
      <c r="D6256" s="512"/>
      <c r="F6256" s="547"/>
      <c r="G6256" s="547">
        <f t="shared" si="196"/>
        <v>0</v>
      </c>
      <c r="H6256" s="547">
        <f t="shared" si="197"/>
        <v>0</v>
      </c>
    </row>
    <row r="6257" spans="1:8" x14ac:dyDescent="0.25">
      <c r="A6257" s="396" t="e">
        <f>"INN."&amp;EIGNIR!$B$3&amp;C6257</f>
        <v>#N/A</v>
      </c>
      <c r="B6257" s="511">
        <f>'Sundurliðun Afleiður - eignir'!J73</f>
        <v>0</v>
      </c>
      <c r="C6257" s="503" t="s">
        <v>8099</v>
      </c>
      <c r="D6257" s="512"/>
      <c r="F6257" s="547"/>
      <c r="G6257" s="547">
        <f t="shared" si="196"/>
        <v>0</v>
      </c>
      <c r="H6257" s="547">
        <f t="shared" si="197"/>
        <v>0</v>
      </c>
    </row>
    <row r="6258" spans="1:8" x14ac:dyDescent="0.25">
      <c r="A6258" s="396" t="e">
        <f>"INN."&amp;EIGNIR!$B$3&amp;C6258</f>
        <v>#N/A</v>
      </c>
      <c r="B6258" s="511">
        <f>'Sundurliðun Afleiður - eignir'!J74</f>
        <v>0</v>
      </c>
      <c r="C6258" s="503" t="s">
        <v>8100</v>
      </c>
      <c r="D6258" s="512"/>
      <c r="F6258" s="547"/>
      <c r="G6258" s="547">
        <f t="shared" si="196"/>
        <v>0</v>
      </c>
      <c r="H6258" s="547">
        <f t="shared" si="197"/>
        <v>0</v>
      </c>
    </row>
    <row r="6259" spans="1:8" x14ac:dyDescent="0.25">
      <c r="A6259" s="396" t="e">
        <f>"INN."&amp;EIGNIR!$B$3&amp;C6259</f>
        <v>#N/A</v>
      </c>
      <c r="B6259" s="511">
        <f>'Sundurliðun Afleiður - eignir'!J75</f>
        <v>0</v>
      </c>
      <c r="C6259" s="503" t="s">
        <v>8101</v>
      </c>
      <c r="D6259" s="512"/>
      <c r="F6259" s="547"/>
      <c r="G6259" s="547">
        <f t="shared" si="196"/>
        <v>0</v>
      </c>
      <c r="H6259" s="547">
        <f t="shared" si="197"/>
        <v>0</v>
      </c>
    </row>
    <row r="6260" spans="1:8" x14ac:dyDescent="0.25">
      <c r="A6260" s="396" t="e">
        <f>"INN."&amp;EIGNIR!$B$3&amp;C6260</f>
        <v>#N/A</v>
      </c>
      <c r="B6260" s="511">
        <f>'Sundurliðun Afleiður - eignir'!J76</f>
        <v>0</v>
      </c>
      <c r="C6260" s="503" t="s">
        <v>8102</v>
      </c>
      <c r="D6260" s="512"/>
      <c r="F6260" s="547"/>
      <c r="G6260" s="547">
        <f t="shared" si="196"/>
        <v>0</v>
      </c>
      <c r="H6260" s="547">
        <f t="shared" si="197"/>
        <v>0</v>
      </c>
    </row>
    <row r="6261" spans="1:8" x14ac:dyDescent="0.25">
      <c r="A6261" s="396" t="e">
        <f>"INN."&amp;EIGNIR!$B$3&amp;C6261</f>
        <v>#N/A</v>
      </c>
      <c r="B6261" s="511">
        <f>'Sundurliðun Afleiður - eignir'!J77</f>
        <v>0</v>
      </c>
      <c r="C6261" s="503" t="s">
        <v>8103</v>
      </c>
      <c r="D6261" s="512"/>
      <c r="F6261" s="547"/>
      <c r="G6261" s="547">
        <f t="shared" si="196"/>
        <v>0</v>
      </c>
      <c r="H6261" s="547">
        <f t="shared" si="197"/>
        <v>0</v>
      </c>
    </row>
    <row r="6262" spans="1:8" x14ac:dyDescent="0.25">
      <c r="A6262" s="396" t="e">
        <f>"INN."&amp;EIGNIR!$B$3&amp;C6262</f>
        <v>#N/A</v>
      </c>
      <c r="B6262" s="511">
        <f>'Sundurliðun Afleiður - eignir'!J78</f>
        <v>0</v>
      </c>
      <c r="C6262" s="503" t="s">
        <v>8104</v>
      </c>
      <c r="D6262" s="512"/>
      <c r="F6262" s="547"/>
      <c r="G6262" s="547">
        <f t="shared" ref="G6262:G6325" si="198">+F6262-B6262</f>
        <v>0</v>
      </c>
      <c r="H6262" s="547">
        <f t="shared" si="197"/>
        <v>0</v>
      </c>
    </row>
    <row r="6263" spans="1:8" x14ac:dyDescent="0.25">
      <c r="A6263" s="396" t="e">
        <f>"INN."&amp;EIGNIR!$B$3&amp;C6263</f>
        <v>#N/A</v>
      </c>
      <c r="B6263" s="511">
        <f>'Sundurliðun Afleiður - eignir'!J79</f>
        <v>0</v>
      </c>
      <c r="C6263" s="503" t="s">
        <v>8105</v>
      </c>
      <c r="D6263" s="512"/>
      <c r="F6263" s="547"/>
      <c r="G6263" s="547">
        <f t="shared" si="198"/>
        <v>0</v>
      </c>
      <c r="H6263" s="547">
        <f t="shared" ref="H6263:H6326" si="199">+ABS(G6263)</f>
        <v>0</v>
      </c>
    </row>
    <row r="6264" spans="1:8" x14ac:dyDescent="0.25">
      <c r="A6264" s="396" t="e">
        <f>"INN."&amp;EIGNIR!$B$3&amp;C6264</f>
        <v>#N/A</v>
      </c>
      <c r="B6264" s="511">
        <f>'Sundurliðun Afleiður - eignir'!J80</f>
        <v>0</v>
      </c>
      <c r="C6264" s="503" t="s">
        <v>8106</v>
      </c>
      <c r="D6264" s="512"/>
      <c r="F6264" s="547"/>
      <c r="G6264" s="547">
        <f t="shared" si="198"/>
        <v>0</v>
      </c>
      <c r="H6264" s="547">
        <f t="shared" si="199"/>
        <v>0</v>
      </c>
    </row>
    <row r="6265" spans="1:8" x14ac:dyDescent="0.25">
      <c r="A6265" s="396" t="e">
        <f>"INN."&amp;EIGNIR!$B$3&amp;C6265</f>
        <v>#N/A</v>
      </c>
      <c r="B6265" s="511">
        <f>'Sundurliðun Afleiður - eignir'!J81</f>
        <v>0</v>
      </c>
      <c r="C6265" s="503" t="s">
        <v>8107</v>
      </c>
      <c r="D6265" s="512"/>
      <c r="F6265" s="547"/>
      <c r="G6265" s="547">
        <f t="shared" si="198"/>
        <v>0</v>
      </c>
      <c r="H6265" s="547">
        <f t="shared" si="199"/>
        <v>0</v>
      </c>
    </row>
    <row r="6266" spans="1:8" x14ac:dyDescent="0.25">
      <c r="A6266" s="396" t="e">
        <f>"INN."&amp;EIGNIR!$B$3&amp;C6266</f>
        <v>#N/A</v>
      </c>
      <c r="B6266" s="511">
        <f>'Sundurliðun Afleiður - eignir'!J82</f>
        <v>0</v>
      </c>
      <c r="C6266" s="503" t="s">
        <v>8108</v>
      </c>
      <c r="D6266" s="512"/>
      <c r="F6266" s="547"/>
      <c r="G6266" s="547">
        <f t="shared" si="198"/>
        <v>0</v>
      </c>
      <c r="H6266" s="547">
        <f t="shared" si="199"/>
        <v>0</v>
      </c>
    </row>
    <row r="6267" spans="1:8" x14ac:dyDescent="0.25">
      <c r="A6267" s="396" t="e">
        <f>"INN."&amp;EIGNIR!$B$3&amp;C6267</f>
        <v>#N/A</v>
      </c>
      <c r="B6267" s="511">
        <f>'Sundurliðun Afleiður - eignir'!J83</f>
        <v>0</v>
      </c>
      <c r="C6267" s="503" t="s">
        <v>8109</v>
      </c>
      <c r="D6267" s="512"/>
      <c r="F6267" s="547"/>
      <c r="G6267" s="547">
        <f t="shared" si="198"/>
        <v>0</v>
      </c>
      <c r="H6267" s="547">
        <f t="shared" si="199"/>
        <v>0</v>
      </c>
    </row>
    <row r="6268" spans="1:8" x14ac:dyDescent="0.25">
      <c r="A6268" s="396" t="e">
        <f>"INN."&amp;EIGNIR!$B$3&amp;C6268</f>
        <v>#N/A</v>
      </c>
      <c r="B6268" s="511">
        <f>'Sundurliðun Afleiður - eignir'!K5</f>
        <v>0</v>
      </c>
      <c r="C6268" s="503" t="s">
        <v>8110</v>
      </c>
      <c r="D6268" s="512" t="s">
        <v>8111</v>
      </c>
      <c r="F6268" s="547"/>
      <c r="G6268" s="547">
        <f t="shared" si="198"/>
        <v>0</v>
      </c>
      <c r="H6268" s="547">
        <f t="shared" si="199"/>
        <v>0</v>
      </c>
    </row>
    <row r="6269" spans="1:8" x14ac:dyDescent="0.25">
      <c r="A6269" s="396" t="e">
        <f>"INN."&amp;EIGNIR!$B$3&amp;C6269</f>
        <v>#N/A</v>
      </c>
      <c r="B6269" s="511">
        <f>'Sundurliðun Afleiður - eignir'!K6</f>
        <v>0</v>
      </c>
      <c r="C6269" s="503" t="s">
        <v>8112</v>
      </c>
      <c r="D6269" s="512"/>
      <c r="F6269" s="547"/>
      <c r="G6269" s="547">
        <f t="shared" si="198"/>
        <v>0</v>
      </c>
      <c r="H6269" s="547">
        <f t="shared" si="199"/>
        <v>0</v>
      </c>
    </row>
    <row r="6270" spans="1:8" x14ac:dyDescent="0.25">
      <c r="A6270" s="396" t="e">
        <f>"INN."&amp;EIGNIR!$B$3&amp;C6270</f>
        <v>#N/A</v>
      </c>
      <c r="B6270" s="511">
        <f>'Sundurliðun Afleiður - eignir'!K7</f>
        <v>0</v>
      </c>
      <c r="C6270" s="503" t="s">
        <v>8113</v>
      </c>
      <c r="D6270" s="512"/>
      <c r="F6270" s="547"/>
      <c r="G6270" s="547">
        <f t="shared" si="198"/>
        <v>0</v>
      </c>
      <c r="H6270" s="547">
        <f t="shared" si="199"/>
        <v>0</v>
      </c>
    </row>
    <row r="6271" spans="1:8" x14ac:dyDescent="0.25">
      <c r="A6271" s="396" t="e">
        <f>"INN."&amp;EIGNIR!$B$3&amp;C6271</f>
        <v>#N/A</v>
      </c>
      <c r="B6271" s="511">
        <f>'Sundurliðun Afleiður - eignir'!K8</f>
        <v>0</v>
      </c>
      <c r="C6271" s="503" t="s">
        <v>8114</v>
      </c>
      <c r="D6271" s="512"/>
      <c r="F6271" s="547"/>
      <c r="G6271" s="547">
        <f t="shared" si="198"/>
        <v>0</v>
      </c>
      <c r="H6271" s="547">
        <f t="shared" si="199"/>
        <v>0</v>
      </c>
    </row>
    <row r="6272" spans="1:8" x14ac:dyDescent="0.25">
      <c r="A6272" s="396" t="e">
        <f>"INN."&amp;EIGNIR!$B$3&amp;C6272</f>
        <v>#N/A</v>
      </c>
      <c r="B6272" s="511">
        <f>'Sundurliðun Afleiður - eignir'!K9</f>
        <v>0</v>
      </c>
      <c r="C6272" s="503" t="s">
        <v>8115</v>
      </c>
      <c r="D6272" s="512"/>
      <c r="F6272" s="547"/>
      <c r="G6272" s="547">
        <f t="shared" si="198"/>
        <v>0</v>
      </c>
      <c r="H6272" s="547">
        <f t="shared" si="199"/>
        <v>0</v>
      </c>
    </row>
    <row r="6273" spans="1:8" x14ac:dyDescent="0.25">
      <c r="A6273" s="396" t="e">
        <f>"INN."&amp;EIGNIR!$B$3&amp;C6273</f>
        <v>#N/A</v>
      </c>
      <c r="B6273" s="511">
        <f>'Sundurliðun Afleiður - eignir'!K10</f>
        <v>0</v>
      </c>
      <c r="C6273" s="503" t="s">
        <v>8116</v>
      </c>
      <c r="D6273" s="512"/>
      <c r="F6273" s="547"/>
      <c r="G6273" s="547">
        <f t="shared" si="198"/>
        <v>0</v>
      </c>
      <c r="H6273" s="547">
        <f t="shared" si="199"/>
        <v>0</v>
      </c>
    </row>
    <row r="6274" spans="1:8" x14ac:dyDescent="0.25">
      <c r="A6274" s="396" t="e">
        <f>"INN."&amp;EIGNIR!$B$3&amp;C6274</f>
        <v>#N/A</v>
      </c>
      <c r="B6274" s="511">
        <f>'Sundurliðun Afleiður - eignir'!K11</f>
        <v>0</v>
      </c>
      <c r="C6274" s="503" t="s">
        <v>8117</v>
      </c>
      <c r="D6274" s="512"/>
      <c r="F6274" s="547"/>
      <c r="G6274" s="547">
        <f t="shared" si="198"/>
        <v>0</v>
      </c>
      <c r="H6274" s="547">
        <f t="shared" si="199"/>
        <v>0</v>
      </c>
    </row>
    <row r="6275" spans="1:8" x14ac:dyDescent="0.25">
      <c r="A6275" s="396" t="e">
        <f>"INN."&amp;EIGNIR!$B$3&amp;C6275</f>
        <v>#N/A</v>
      </c>
      <c r="B6275" s="511">
        <f>'Sundurliðun Afleiður - eignir'!K12</f>
        <v>0</v>
      </c>
      <c r="C6275" s="503" t="s">
        <v>8118</v>
      </c>
      <c r="D6275" s="512"/>
      <c r="F6275" s="547"/>
      <c r="G6275" s="547">
        <f t="shared" si="198"/>
        <v>0</v>
      </c>
      <c r="H6275" s="547">
        <f t="shared" si="199"/>
        <v>0</v>
      </c>
    </row>
    <row r="6276" spans="1:8" x14ac:dyDescent="0.25">
      <c r="A6276" s="396" t="e">
        <f>"INN."&amp;EIGNIR!$B$3&amp;C6276</f>
        <v>#N/A</v>
      </c>
      <c r="B6276" s="511">
        <f>'Sundurliðun Afleiður - eignir'!K13</f>
        <v>0</v>
      </c>
      <c r="C6276" s="503" t="s">
        <v>8119</v>
      </c>
      <c r="D6276" s="512"/>
      <c r="F6276" s="547"/>
      <c r="G6276" s="547">
        <f t="shared" si="198"/>
        <v>0</v>
      </c>
      <c r="H6276" s="547">
        <f t="shared" si="199"/>
        <v>0</v>
      </c>
    </row>
    <row r="6277" spans="1:8" x14ac:dyDescent="0.25">
      <c r="A6277" s="396" t="e">
        <f>"INN."&amp;EIGNIR!$B$3&amp;C6277</f>
        <v>#N/A</v>
      </c>
      <c r="B6277" s="511">
        <f>'Sundurliðun Afleiður - eignir'!K14</f>
        <v>0</v>
      </c>
      <c r="C6277" s="503" t="s">
        <v>8120</v>
      </c>
      <c r="D6277" s="512"/>
      <c r="F6277" s="547"/>
      <c r="G6277" s="547">
        <f t="shared" si="198"/>
        <v>0</v>
      </c>
      <c r="H6277" s="547">
        <f t="shared" si="199"/>
        <v>0</v>
      </c>
    </row>
    <row r="6278" spans="1:8" x14ac:dyDescent="0.25">
      <c r="A6278" s="396" t="e">
        <f>"INN."&amp;EIGNIR!$B$3&amp;C6278</f>
        <v>#N/A</v>
      </c>
      <c r="B6278" s="511">
        <f>'Sundurliðun Afleiður - eignir'!K15</f>
        <v>0</v>
      </c>
      <c r="C6278" s="503" t="s">
        <v>8121</v>
      </c>
      <c r="D6278" s="512"/>
      <c r="F6278" s="547"/>
      <c r="G6278" s="547">
        <f t="shared" si="198"/>
        <v>0</v>
      </c>
      <c r="H6278" s="547">
        <f t="shared" si="199"/>
        <v>0</v>
      </c>
    </row>
    <row r="6279" spans="1:8" x14ac:dyDescent="0.25">
      <c r="A6279" s="396" t="e">
        <f>"INN."&amp;EIGNIR!$B$3&amp;C6279</f>
        <v>#N/A</v>
      </c>
      <c r="B6279" s="511">
        <f>'Sundurliðun Afleiður - eignir'!K16</f>
        <v>0</v>
      </c>
      <c r="C6279" s="503" t="s">
        <v>8122</v>
      </c>
      <c r="D6279" s="512"/>
      <c r="F6279" s="547"/>
      <c r="G6279" s="547">
        <f t="shared" si="198"/>
        <v>0</v>
      </c>
      <c r="H6279" s="547">
        <f t="shared" si="199"/>
        <v>0</v>
      </c>
    </row>
    <row r="6280" spans="1:8" x14ac:dyDescent="0.25">
      <c r="A6280" s="396" t="e">
        <f>"INN."&amp;EIGNIR!$B$3&amp;C6280</f>
        <v>#N/A</v>
      </c>
      <c r="B6280" s="511">
        <f>'Sundurliðun Afleiður - eignir'!K17</f>
        <v>0</v>
      </c>
      <c r="C6280" s="503" t="s">
        <v>8123</v>
      </c>
      <c r="D6280" s="512"/>
      <c r="F6280" s="547"/>
      <c r="G6280" s="547">
        <f t="shared" si="198"/>
        <v>0</v>
      </c>
      <c r="H6280" s="547">
        <f t="shared" si="199"/>
        <v>0</v>
      </c>
    </row>
    <row r="6281" spans="1:8" x14ac:dyDescent="0.25">
      <c r="A6281" s="396" t="e">
        <f>"INN."&amp;EIGNIR!$B$3&amp;C6281</f>
        <v>#N/A</v>
      </c>
      <c r="B6281" s="511">
        <f>'Sundurliðun Afleiður - eignir'!K18</f>
        <v>0</v>
      </c>
      <c r="C6281" s="503" t="s">
        <v>8124</v>
      </c>
      <c r="D6281" s="512"/>
      <c r="F6281" s="547"/>
      <c r="G6281" s="547">
        <f t="shared" si="198"/>
        <v>0</v>
      </c>
      <c r="H6281" s="547">
        <f t="shared" si="199"/>
        <v>0</v>
      </c>
    </row>
    <row r="6282" spans="1:8" x14ac:dyDescent="0.25">
      <c r="A6282" s="396" t="e">
        <f>"INN."&amp;EIGNIR!$B$3&amp;C6282</f>
        <v>#N/A</v>
      </c>
      <c r="B6282" s="511">
        <f>'Sundurliðun Afleiður - eignir'!K19</f>
        <v>0</v>
      </c>
      <c r="C6282" s="503" t="s">
        <v>8125</v>
      </c>
      <c r="D6282" s="512"/>
      <c r="F6282" s="547"/>
      <c r="G6282" s="547">
        <f t="shared" si="198"/>
        <v>0</v>
      </c>
      <c r="H6282" s="547">
        <f t="shared" si="199"/>
        <v>0</v>
      </c>
    </row>
    <row r="6283" spans="1:8" x14ac:dyDescent="0.25">
      <c r="A6283" s="396" t="e">
        <f>"INN."&amp;EIGNIR!$B$3&amp;C6283</f>
        <v>#N/A</v>
      </c>
      <c r="B6283" s="511">
        <f>'Sundurliðun Afleiður - eignir'!K20</f>
        <v>0</v>
      </c>
      <c r="C6283" s="503" t="s">
        <v>8126</v>
      </c>
      <c r="D6283" s="512"/>
      <c r="F6283" s="547"/>
      <c r="G6283" s="547">
        <f t="shared" si="198"/>
        <v>0</v>
      </c>
      <c r="H6283" s="547">
        <f t="shared" si="199"/>
        <v>0</v>
      </c>
    </row>
    <row r="6284" spans="1:8" x14ac:dyDescent="0.25">
      <c r="A6284" s="396" t="e">
        <f>"INN."&amp;EIGNIR!$B$3&amp;C6284</f>
        <v>#N/A</v>
      </c>
      <c r="B6284" s="511">
        <f>'Sundurliðun Afleiður - eignir'!K21</f>
        <v>0</v>
      </c>
      <c r="C6284" s="503" t="s">
        <v>8127</v>
      </c>
      <c r="D6284" s="512"/>
      <c r="F6284" s="547"/>
      <c r="G6284" s="547">
        <f t="shared" si="198"/>
        <v>0</v>
      </c>
      <c r="H6284" s="547">
        <f t="shared" si="199"/>
        <v>0</v>
      </c>
    </row>
    <row r="6285" spans="1:8" x14ac:dyDescent="0.25">
      <c r="A6285" s="396" t="e">
        <f>"INN."&amp;EIGNIR!$B$3&amp;C6285</f>
        <v>#N/A</v>
      </c>
      <c r="B6285" s="511">
        <f>'Sundurliðun Afleiður - eignir'!K22</f>
        <v>0</v>
      </c>
      <c r="C6285" s="503" t="s">
        <v>8128</v>
      </c>
      <c r="D6285" s="512"/>
      <c r="F6285" s="547"/>
      <c r="G6285" s="547">
        <f t="shared" si="198"/>
        <v>0</v>
      </c>
      <c r="H6285" s="547">
        <f t="shared" si="199"/>
        <v>0</v>
      </c>
    </row>
    <row r="6286" spans="1:8" x14ac:dyDescent="0.25">
      <c r="A6286" s="396" t="e">
        <f>"INN."&amp;EIGNIR!$B$3&amp;C6286</f>
        <v>#N/A</v>
      </c>
      <c r="B6286" s="511">
        <f>'Sundurliðun Afleiður - eignir'!K23</f>
        <v>0</v>
      </c>
      <c r="C6286" s="503" t="s">
        <v>8129</v>
      </c>
      <c r="D6286" s="512"/>
      <c r="F6286" s="547"/>
      <c r="G6286" s="547">
        <f t="shared" si="198"/>
        <v>0</v>
      </c>
      <c r="H6286" s="547">
        <f t="shared" si="199"/>
        <v>0</v>
      </c>
    </row>
    <row r="6287" spans="1:8" x14ac:dyDescent="0.25">
      <c r="A6287" s="396" t="e">
        <f>"INN."&amp;EIGNIR!$B$3&amp;C6287</f>
        <v>#N/A</v>
      </c>
      <c r="B6287" s="511">
        <f>'Sundurliðun Afleiður - eignir'!K24</f>
        <v>0</v>
      </c>
      <c r="C6287" s="503" t="s">
        <v>8130</v>
      </c>
      <c r="D6287" s="512"/>
      <c r="F6287" s="547"/>
      <c r="G6287" s="547">
        <f t="shared" si="198"/>
        <v>0</v>
      </c>
      <c r="H6287" s="547">
        <f t="shared" si="199"/>
        <v>0</v>
      </c>
    </row>
    <row r="6288" spans="1:8" x14ac:dyDescent="0.25">
      <c r="A6288" s="396" t="e">
        <f>"INN."&amp;EIGNIR!$B$3&amp;C6288</f>
        <v>#N/A</v>
      </c>
      <c r="B6288" s="511">
        <f>'Sundurliðun Afleiður - eignir'!K25</f>
        <v>0</v>
      </c>
      <c r="C6288" s="503" t="s">
        <v>8131</v>
      </c>
      <c r="D6288" s="512"/>
      <c r="F6288" s="547"/>
      <c r="G6288" s="547">
        <f t="shared" si="198"/>
        <v>0</v>
      </c>
      <c r="H6288" s="547">
        <f t="shared" si="199"/>
        <v>0</v>
      </c>
    </row>
    <row r="6289" spans="1:8" x14ac:dyDescent="0.25">
      <c r="A6289" s="396" t="e">
        <f>"INN."&amp;EIGNIR!$B$3&amp;C6289</f>
        <v>#N/A</v>
      </c>
      <c r="B6289" s="511">
        <f>'Sundurliðun Afleiður - eignir'!K26</f>
        <v>0</v>
      </c>
      <c r="C6289" s="503" t="s">
        <v>8132</v>
      </c>
      <c r="D6289" s="512"/>
      <c r="F6289" s="547"/>
      <c r="G6289" s="547">
        <f t="shared" si="198"/>
        <v>0</v>
      </c>
      <c r="H6289" s="547">
        <f t="shared" si="199"/>
        <v>0</v>
      </c>
    </row>
    <row r="6290" spans="1:8" x14ac:dyDescent="0.25">
      <c r="A6290" s="396" t="e">
        <f>"INN."&amp;EIGNIR!$B$3&amp;C6290</f>
        <v>#N/A</v>
      </c>
      <c r="B6290" s="511">
        <f>'Sundurliðun Afleiður - eignir'!K27</f>
        <v>0</v>
      </c>
      <c r="C6290" s="503" t="s">
        <v>8133</v>
      </c>
      <c r="D6290" s="512"/>
      <c r="F6290" s="547"/>
      <c r="G6290" s="547">
        <f t="shared" si="198"/>
        <v>0</v>
      </c>
      <c r="H6290" s="547">
        <f t="shared" si="199"/>
        <v>0</v>
      </c>
    </row>
    <row r="6291" spans="1:8" x14ac:dyDescent="0.25">
      <c r="A6291" s="396" t="e">
        <f>"INN."&amp;EIGNIR!$B$3&amp;C6291</f>
        <v>#N/A</v>
      </c>
      <c r="B6291" s="511">
        <f>'Sundurliðun Afleiður - eignir'!K28</f>
        <v>0</v>
      </c>
      <c r="C6291" s="503" t="s">
        <v>8134</v>
      </c>
      <c r="D6291" s="512"/>
      <c r="F6291" s="547"/>
      <c r="G6291" s="547">
        <f t="shared" si="198"/>
        <v>0</v>
      </c>
      <c r="H6291" s="547">
        <f t="shared" si="199"/>
        <v>0</v>
      </c>
    </row>
    <row r="6292" spans="1:8" x14ac:dyDescent="0.25">
      <c r="A6292" s="396" t="e">
        <f>"INN."&amp;EIGNIR!$B$3&amp;C6292</f>
        <v>#N/A</v>
      </c>
      <c r="B6292" s="511">
        <f>'Sundurliðun Afleiður - eignir'!K29</f>
        <v>0</v>
      </c>
      <c r="C6292" s="503" t="s">
        <v>8135</v>
      </c>
      <c r="D6292" s="512"/>
      <c r="F6292" s="547"/>
      <c r="G6292" s="547">
        <f t="shared" si="198"/>
        <v>0</v>
      </c>
      <c r="H6292" s="547">
        <f t="shared" si="199"/>
        <v>0</v>
      </c>
    </row>
    <row r="6293" spans="1:8" x14ac:dyDescent="0.25">
      <c r="A6293" s="396" t="e">
        <f>"INN."&amp;EIGNIR!$B$3&amp;C6293</f>
        <v>#N/A</v>
      </c>
      <c r="B6293" s="511">
        <f>'Sundurliðun Afleiður - eignir'!K30</f>
        <v>0</v>
      </c>
      <c r="C6293" s="503" t="s">
        <v>8136</v>
      </c>
      <c r="D6293" s="512"/>
      <c r="F6293" s="547"/>
      <c r="G6293" s="547">
        <f t="shared" si="198"/>
        <v>0</v>
      </c>
      <c r="H6293" s="547">
        <f t="shared" si="199"/>
        <v>0</v>
      </c>
    </row>
    <row r="6294" spans="1:8" x14ac:dyDescent="0.25">
      <c r="A6294" s="396" t="e">
        <f>"INN."&amp;EIGNIR!$B$3&amp;C6294</f>
        <v>#N/A</v>
      </c>
      <c r="B6294" s="511">
        <f>'Sundurliðun Afleiður - eignir'!K31</f>
        <v>0</v>
      </c>
      <c r="C6294" s="503" t="s">
        <v>8137</v>
      </c>
      <c r="D6294" s="512"/>
      <c r="F6294" s="547"/>
      <c r="G6294" s="547">
        <f t="shared" si="198"/>
        <v>0</v>
      </c>
      <c r="H6294" s="547">
        <f t="shared" si="199"/>
        <v>0</v>
      </c>
    </row>
    <row r="6295" spans="1:8" x14ac:dyDescent="0.25">
      <c r="A6295" s="396" t="e">
        <f>"INN."&amp;EIGNIR!$B$3&amp;C6295</f>
        <v>#N/A</v>
      </c>
      <c r="B6295" s="511">
        <f>'Sundurliðun Afleiður - eignir'!K32</f>
        <v>0</v>
      </c>
      <c r="C6295" s="503" t="s">
        <v>8138</v>
      </c>
      <c r="D6295" s="512"/>
      <c r="F6295" s="547"/>
      <c r="G6295" s="547">
        <f t="shared" si="198"/>
        <v>0</v>
      </c>
      <c r="H6295" s="547">
        <f t="shared" si="199"/>
        <v>0</v>
      </c>
    </row>
    <row r="6296" spans="1:8" x14ac:dyDescent="0.25">
      <c r="A6296" s="396" t="e">
        <f>"INN."&amp;EIGNIR!$B$3&amp;C6296</f>
        <v>#N/A</v>
      </c>
      <c r="B6296" s="511">
        <f>'Sundurliðun Afleiður - eignir'!K33</f>
        <v>0</v>
      </c>
      <c r="C6296" s="503" t="s">
        <v>8139</v>
      </c>
      <c r="D6296" s="512"/>
      <c r="F6296" s="547"/>
      <c r="G6296" s="547">
        <f t="shared" si="198"/>
        <v>0</v>
      </c>
      <c r="H6296" s="547">
        <f t="shared" si="199"/>
        <v>0</v>
      </c>
    </row>
    <row r="6297" spans="1:8" x14ac:dyDescent="0.25">
      <c r="A6297" s="396" t="e">
        <f>"INN."&amp;EIGNIR!$B$3&amp;C6297</f>
        <v>#N/A</v>
      </c>
      <c r="B6297" s="511">
        <f>'Sundurliðun Afleiður - eignir'!K34</f>
        <v>0</v>
      </c>
      <c r="C6297" s="503" t="s">
        <v>8140</v>
      </c>
      <c r="D6297" s="512"/>
      <c r="F6297" s="547"/>
      <c r="G6297" s="547">
        <f t="shared" si="198"/>
        <v>0</v>
      </c>
      <c r="H6297" s="547">
        <f t="shared" si="199"/>
        <v>0</v>
      </c>
    </row>
    <row r="6298" spans="1:8" x14ac:dyDescent="0.25">
      <c r="A6298" s="396" t="e">
        <f>"INN."&amp;EIGNIR!$B$3&amp;C6298</f>
        <v>#N/A</v>
      </c>
      <c r="B6298" s="511">
        <f>'Sundurliðun Afleiður - eignir'!K35</f>
        <v>0</v>
      </c>
      <c r="C6298" s="503" t="s">
        <v>8141</v>
      </c>
      <c r="D6298" s="512"/>
      <c r="F6298" s="547"/>
      <c r="G6298" s="547">
        <f t="shared" si="198"/>
        <v>0</v>
      </c>
      <c r="H6298" s="547">
        <f t="shared" si="199"/>
        <v>0</v>
      </c>
    </row>
    <row r="6299" spans="1:8" x14ac:dyDescent="0.25">
      <c r="A6299" s="396" t="e">
        <f>"INN."&amp;EIGNIR!$B$3&amp;C6299</f>
        <v>#N/A</v>
      </c>
      <c r="B6299" s="511">
        <f>'Sundurliðun Afleiður - eignir'!K36</f>
        <v>0</v>
      </c>
      <c r="C6299" s="503" t="s">
        <v>8142</v>
      </c>
      <c r="D6299" s="512"/>
      <c r="F6299" s="547"/>
      <c r="G6299" s="547">
        <f t="shared" si="198"/>
        <v>0</v>
      </c>
      <c r="H6299" s="547">
        <f t="shared" si="199"/>
        <v>0</v>
      </c>
    </row>
    <row r="6300" spans="1:8" x14ac:dyDescent="0.25">
      <c r="A6300" s="396" t="e">
        <f>"INN."&amp;EIGNIR!$B$3&amp;C6300</f>
        <v>#N/A</v>
      </c>
      <c r="B6300" s="511">
        <f>'Sundurliðun Afleiður - eignir'!K37</f>
        <v>0</v>
      </c>
      <c r="C6300" s="503" t="s">
        <v>8143</v>
      </c>
      <c r="D6300" s="512"/>
      <c r="F6300" s="547"/>
      <c r="G6300" s="547">
        <f t="shared" si="198"/>
        <v>0</v>
      </c>
      <c r="H6300" s="547">
        <f t="shared" si="199"/>
        <v>0</v>
      </c>
    </row>
    <row r="6301" spans="1:8" x14ac:dyDescent="0.25">
      <c r="A6301" s="396" t="e">
        <f>"INN."&amp;EIGNIR!$B$3&amp;C6301</f>
        <v>#N/A</v>
      </c>
      <c r="B6301" s="511">
        <f>'Sundurliðun Afleiður - eignir'!K38</f>
        <v>0</v>
      </c>
      <c r="C6301" s="503" t="s">
        <v>8144</v>
      </c>
      <c r="D6301" s="512"/>
      <c r="F6301" s="547"/>
      <c r="G6301" s="547">
        <f t="shared" si="198"/>
        <v>0</v>
      </c>
      <c r="H6301" s="547">
        <f t="shared" si="199"/>
        <v>0</v>
      </c>
    </row>
    <row r="6302" spans="1:8" x14ac:dyDescent="0.25">
      <c r="A6302" s="396" t="e">
        <f>"INN."&amp;EIGNIR!$B$3&amp;C6302</f>
        <v>#N/A</v>
      </c>
      <c r="B6302" s="511">
        <f>'Sundurliðun Afleiður - eignir'!K39</f>
        <v>0</v>
      </c>
      <c r="C6302" s="503" t="s">
        <v>8145</v>
      </c>
      <c r="D6302" s="512"/>
      <c r="F6302" s="547"/>
      <c r="G6302" s="547">
        <f t="shared" si="198"/>
        <v>0</v>
      </c>
      <c r="H6302" s="547">
        <f t="shared" si="199"/>
        <v>0</v>
      </c>
    </row>
    <row r="6303" spans="1:8" x14ac:dyDescent="0.25">
      <c r="A6303" s="396" t="e">
        <f>"INN."&amp;EIGNIR!$B$3&amp;C6303</f>
        <v>#N/A</v>
      </c>
      <c r="B6303" s="511">
        <f>'Sundurliðun Afleiður - eignir'!K40</f>
        <v>0</v>
      </c>
      <c r="C6303" s="503" t="s">
        <v>8146</v>
      </c>
      <c r="D6303" s="512"/>
      <c r="F6303" s="547"/>
      <c r="G6303" s="547">
        <f t="shared" si="198"/>
        <v>0</v>
      </c>
      <c r="H6303" s="547">
        <f t="shared" si="199"/>
        <v>0</v>
      </c>
    </row>
    <row r="6304" spans="1:8" x14ac:dyDescent="0.25">
      <c r="A6304" s="396" t="e">
        <f>"INN."&amp;EIGNIR!$B$3&amp;C6304</f>
        <v>#N/A</v>
      </c>
      <c r="B6304" s="511">
        <f>'Sundurliðun Afleiður - eignir'!K41</f>
        <v>0</v>
      </c>
      <c r="C6304" s="503" t="s">
        <v>8147</v>
      </c>
      <c r="D6304" s="512"/>
      <c r="F6304" s="547"/>
      <c r="G6304" s="547">
        <f t="shared" si="198"/>
        <v>0</v>
      </c>
      <c r="H6304" s="547">
        <f t="shared" si="199"/>
        <v>0</v>
      </c>
    </row>
    <row r="6305" spans="1:8" x14ac:dyDescent="0.25">
      <c r="A6305" s="396" t="e">
        <f>"INN."&amp;EIGNIR!$B$3&amp;C6305</f>
        <v>#N/A</v>
      </c>
      <c r="B6305" s="511">
        <f>'Sundurliðun Afleiður - eignir'!K42</f>
        <v>0</v>
      </c>
      <c r="C6305" s="503" t="s">
        <v>8148</v>
      </c>
      <c r="D6305" s="512"/>
      <c r="F6305" s="547"/>
      <c r="G6305" s="547">
        <f t="shared" si="198"/>
        <v>0</v>
      </c>
      <c r="H6305" s="547">
        <f t="shared" si="199"/>
        <v>0</v>
      </c>
    </row>
    <row r="6306" spans="1:8" x14ac:dyDescent="0.25">
      <c r="A6306" s="396" t="e">
        <f>"INN."&amp;EIGNIR!$B$3&amp;C6306</f>
        <v>#N/A</v>
      </c>
      <c r="B6306" s="511">
        <f>'Sundurliðun Afleiður - eignir'!K43</f>
        <v>0</v>
      </c>
      <c r="C6306" s="503" t="s">
        <v>8149</v>
      </c>
      <c r="D6306" s="512"/>
      <c r="F6306" s="547"/>
      <c r="G6306" s="547">
        <f t="shared" si="198"/>
        <v>0</v>
      </c>
      <c r="H6306" s="547">
        <f t="shared" si="199"/>
        <v>0</v>
      </c>
    </row>
    <row r="6307" spans="1:8" x14ac:dyDescent="0.25">
      <c r="A6307" s="396" t="e">
        <f>"INN."&amp;EIGNIR!$B$3&amp;C6307</f>
        <v>#N/A</v>
      </c>
      <c r="B6307" s="511">
        <f>'Sundurliðun Afleiður - eignir'!K44</f>
        <v>0</v>
      </c>
      <c r="C6307" s="503" t="s">
        <v>8150</v>
      </c>
      <c r="D6307" s="512"/>
      <c r="F6307" s="547"/>
      <c r="G6307" s="547">
        <f t="shared" si="198"/>
        <v>0</v>
      </c>
      <c r="H6307" s="547">
        <f t="shared" si="199"/>
        <v>0</v>
      </c>
    </row>
    <row r="6308" spans="1:8" x14ac:dyDescent="0.25">
      <c r="A6308" s="396" t="e">
        <f>"INN."&amp;EIGNIR!$B$3&amp;C6308</f>
        <v>#N/A</v>
      </c>
      <c r="B6308" s="511">
        <f>'Sundurliðun Afleiður - eignir'!K45</f>
        <v>0</v>
      </c>
      <c r="C6308" s="503" t="s">
        <v>8151</v>
      </c>
      <c r="D6308" s="512"/>
      <c r="F6308" s="547"/>
      <c r="G6308" s="547">
        <f t="shared" si="198"/>
        <v>0</v>
      </c>
      <c r="H6308" s="547">
        <f t="shared" si="199"/>
        <v>0</v>
      </c>
    </row>
    <row r="6309" spans="1:8" x14ac:dyDescent="0.25">
      <c r="A6309" s="396" t="e">
        <f>"INN."&amp;EIGNIR!$B$3&amp;C6309</f>
        <v>#N/A</v>
      </c>
      <c r="B6309" s="511">
        <f>'Sundurliðun Afleiður - eignir'!K46</f>
        <v>0</v>
      </c>
      <c r="C6309" s="503" t="s">
        <v>8152</v>
      </c>
      <c r="D6309" s="512"/>
      <c r="F6309" s="547"/>
      <c r="G6309" s="547">
        <f t="shared" si="198"/>
        <v>0</v>
      </c>
      <c r="H6309" s="547">
        <f t="shared" si="199"/>
        <v>0</v>
      </c>
    </row>
    <row r="6310" spans="1:8" x14ac:dyDescent="0.25">
      <c r="A6310" s="396" t="e">
        <f>"INN."&amp;EIGNIR!$B$3&amp;C6310</f>
        <v>#N/A</v>
      </c>
      <c r="B6310" s="511">
        <f>'Sundurliðun Afleiður - eignir'!K47</f>
        <v>0</v>
      </c>
      <c r="C6310" s="503" t="s">
        <v>8153</v>
      </c>
      <c r="D6310" s="512"/>
      <c r="F6310" s="547"/>
      <c r="G6310" s="547">
        <f t="shared" si="198"/>
        <v>0</v>
      </c>
      <c r="H6310" s="547">
        <f t="shared" si="199"/>
        <v>0</v>
      </c>
    </row>
    <row r="6311" spans="1:8" x14ac:dyDescent="0.25">
      <c r="A6311" s="396" t="e">
        <f>"INN."&amp;EIGNIR!$B$3&amp;C6311</f>
        <v>#N/A</v>
      </c>
      <c r="B6311" s="511">
        <f>'Sundurliðun Afleiður - eignir'!K48</f>
        <v>0</v>
      </c>
      <c r="C6311" s="503" t="s">
        <v>8154</v>
      </c>
      <c r="D6311" s="512"/>
      <c r="F6311" s="547"/>
      <c r="G6311" s="547">
        <f t="shared" si="198"/>
        <v>0</v>
      </c>
      <c r="H6311" s="547">
        <f t="shared" si="199"/>
        <v>0</v>
      </c>
    </row>
    <row r="6312" spans="1:8" x14ac:dyDescent="0.25">
      <c r="A6312" s="396" t="e">
        <f>"INN."&amp;EIGNIR!$B$3&amp;C6312</f>
        <v>#N/A</v>
      </c>
      <c r="B6312" s="511">
        <f>'Sundurliðun Afleiður - eignir'!K49</f>
        <v>0</v>
      </c>
      <c r="C6312" s="503" t="s">
        <v>8155</v>
      </c>
      <c r="D6312" s="512"/>
      <c r="F6312" s="547"/>
      <c r="G6312" s="547">
        <f t="shared" si="198"/>
        <v>0</v>
      </c>
      <c r="H6312" s="547">
        <f t="shared" si="199"/>
        <v>0</v>
      </c>
    </row>
    <row r="6313" spans="1:8" x14ac:dyDescent="0.25">
      <c r="A6313" s="396" t="e">
        <f>"INN."&amp;EIGNIR!$B$3&amp;C6313</f>
        <v>#N/A</v>
      </c>
      <c r="B6313" s="511">
        <f>'Sundurliðun Afleiður - eignir'!K50</f>
        <v>0</v>
      </c>
      <c r="C6313" s="503" t="s">
        <v>8156</v>
      </c>
      <c r="D6313" s="512"/>
      <c r="F6313" s="547"/>
      <c r="G6313" s="547">
        <f t="shared" si="198"/>
        <v>0</v>
      </c>
      <c r="H6313" s="547">
        <f t="shared" si="199"/>
        <v>0</v>
      </c>
    </row>
    <row r="6314" spans="1:8" x14ac:dyDescent="0.25">
      <c r="A6314" s="396" t="e">
        <f>"INN."&amp;EIGNIR!$B$3&amp;C6314</f>
        <v>#N/A</v>
      </c>
      <c r="B6314" s="511">
        <f>'Sundurliðun Afleiður - eignir'!K51</f>
        <v>0</v>
      </c>
      <c r="C6314" s="503" t="s">
        <v>8157</v>
      </c>
      <c r="D6314" s="512"/>
      <c r="F6314" s="547"/>
      <c r="G6314" s="547">
        <f t="shared" si="198"/>
        <v>0</v>
      </c>
      <c r="H6314" s="547">
        <f t="shared" si="199"/>
        <v>0</v>
      </c>
    </row>
    <row r="6315" spans="1:8" x14ac:dyDescent="0.25">
      <c r="A6315" s="396" t="e">
        <f>"INN."&amp;EIGNIR!$B$3&amp;C6315</f>
        <v>#N/A</v>
      </c>
      <c r="B6315" s="511">
        <f>'Sundurliðun Afleiður - eignir'!K52</f>
        <v>0</v>
      </c>
      <c r="C6315" s="503" t="s">
        <v>8158</v>
      </c>
      <c r="D6315" s="512"/>
      <c r="F6315" s="547"/>
      <c r="G6315" s="547">
        <f t="shared" si="198"/>
        <v>0</v>
      </c>
      <c r="H6315" s="547">
        <f t="shared" si="199"/>
        <v>0</v>
      </c>
    </row>
    <row r="6316" spans="1:8" x14ac:dyDescent="0.25">
      <c r="A6316" s="396" t="e">
        <f>"INN."&amp;EIGNIR!$B$3&amp;C6316</f>
        <v>#N/A</v>
      </c>
      <c r="B6316" s="511">
        <f>'Sundurliðun Afleiður - eignir'!K53</f>
        <v>0</v>
      </c>
      <c r="C6316" s="503" t="s">
        <v>8159</v>
      </c>
      <c r="D6316" s="512"/>
      <c r="F6316" s="547"/>
      <c r="G6316" s="547">
        <f t="shared" si="198"/>
        <v>0</v>
      </c>
      <c r="H6316" s="547">
        <f t="shared" si="199"/>
        <v>0</v>
      </c>
    </row>
    <row r="6317" spans="1:8" x14ac:dyDescent="0.25">
      <c r="A6317" s="396" t="e">
        <f>"INN."&amp;EIGNIR!$B$3&amp;C6317</f>
        <v>#N/A</v>
      </c>
      <c r="B6317" s="511">
        <f>'Sundurliðun Afleiður - eignir'!K54</f>
        <v>0</v>
      </c>
      <c r="C6317" s="503" t="s">
        <v>8160</v>
      </c>
      <c r="D6317" s="512"/>
      <c r="F6317" s="547"/>
      <c r="G6317" s="547">
        <f t="shared" si="198"/>
        <v>0</v>
      </c>
      <c r="H6317" s="547">
        <f t="shared" si="199"/>
        <v>0</v>
      </c>
    </row>
    <row r="6318" spans="1:8" x14ac:dyDescent="0.25">
      <c r="A6318" s="396" t="e">
        <f>"INN."&amp;EIGNIR!$B$3&amp;C6318</f>
        <v>#N/A</v>
      </c>
      <c r="B6318" s="511">
        <f>'Sundurliðun Afleiður - eignir'!K55</f>
        <v>0</v>
      </c>
      <c r="C6318" s="503" t="s">
        <v>8161</v>
      </c>
      <c r="D6318" s="512"/>
      <c r="F6318" s="547"/>
      <c r="G6318" s="547">
        <f t="shared" si="198"/>
        <v>0</v>
      </c>
      <c r="H6318" s="547">
        <f t="shared" si="199"/>
        <v>0</v>
      </c>
    </row>
    <row r="6319" spans="1:8" x14ac:dyDescent="0.25">
      <c r="A6319" s="396" t="e">
        <f>"INN."&amp;EIGNIR!$B$3&amp;C6319</f>
        <v>#N/A</v>
      </c>
      <c r="B6319" s="511">
        <f>'Sundurliðun Afleiður - eignir'!K56</f>
        <v>0</v>
      </c>
      <c r="C6319" s="503" t="s">
        <v>8162</v>
      </c>
      <c r="D6319" s="512"/>
      <c r="F6319" s="547"/>
      <c r="G6319" s="547">
        <f t="shared" si="198"/>
        <v>0</v>
      </c>
      <c r="H6319" s="547">
        <f t="shared" si="199"/>
        <v>0</v>
      </c>
    </row>
    <row r="6320" spans="1:8" x14ac:dyDescent="0.25">
      <c r="A6320" s="396" t="e">
        <f>"INN."&amp;EIGNIR!$B$3&amp;C6320</f>
        <v>#N/A</v>
      </c>
      <c r="B6320" s="511">
        <f>'Sundurliðun Afleiður - eignir'!K57</f>
        <v>0</v>
      </c>
      <c r="C6320" s="503" t="s">
        <v>8163</v>
      </c>
      <c r="D6320" s="512"/>
      <c r="F6320" s="547"/>
      <c r="G6320" s="547">
        <f t="shared" si="198"/>
        <v>0</v>
      </c>
      <c r="H6320" s="547">
        <f t="shared" si="199"/>
        <v>0</v>
      </c>
    </row>
    <row r="6321" spans="1:8" x14ac:dyDescent="0.25">
      <c r="A6321" s="396" t="e">
        <f>"INN."&amp;EIGNIR!$B$3&amp;C6321</f>
        <v>#N/A</v>
      </c>
      <c r="B6321" s="511">
        <f>'Sundurliðun Afleiður - eignir'!K58</f>
        <v>0</v>
      </c>
      <c r="C6321" s="503" t="s">
        <v>8164</v>
      </c>
      <c r="D6321" s="512"/>
      <c r="F6321" s="547"/>
      <c r="G6321" s="547">
        <f t="shared" si="198"/>
        <v>0</v>
      </c>
      <c r="H6321" s="547">
        <f t="shared" si="199"/>
        <v>0</v>
      </c>
    </row>
    <row r="6322" spans="1:8" x14ac:dyDescent="0.25">
      <c r="A6322" s="396" t="e">
        <f>"INN."&amp;EIGNIR!$B$3&amp;C6322</f>
        <v>#N/A</v>
      </c>
      <c r="B6322" s="511">
        <f>'Sundurliðun Afleiður - eignir'!K59</f>
        <v>0</v>
      </c>
      <c r="C6322" s="503" t="s">
        <v>8165</v>
      </c>
      <c r="D6322" s="512"/>
      <c r="F6322" s="547"/>
      <c r="G6322" s="547">
        <f t="shared" si="198"/>
        <v>0</v>
      </c>
      <c r="H6322" s="547">
        <f t="shared" si="199"/>
        <v>0</v>
      </c>
    </row>
    <row r="6323" spans="1:8" x14ac:dyDescent="0.25">
      <c r="A6323" s="396" t="e">
        <f>"INN."&amp;EIGNIR!$B$3&amp;C6323</f>
        <v>#N/A</v>
      </c>
      <c r="B6323" s="511">
        <f>'Sundurliðun Afleiður - eignir'!K60</f>
        <v>0</v>
      </c>
      <c r="C6323" s="503" t="s">
        <v>8166</v>
      </c>
      <c r="D6323" s="512"/>
      <c r="F6323" s="547"/>
      <c r="G6323" s="547">
        <f t="shared" si="198"/>
        <v>0</v>
      </c>
      <c r="H6323" s="547">
        <f t="shared" si="199"/>
        <v>0</v>
      </c>
    </row>
    <row r="6324" spans="1:8" x14ac:dyDescent="0.25">
      <c r="A6324" s="396" t="e">
        <f>"INN."&amp;EIGNIR!$B$3&amp;C6324</f>
        <v>#N/A</v>
      </c>
      <c r="B6324" s="511">
        <f>'Sundurliðun Afleiður - eignir'!K61</f>
        <v>0</v>
      </c>
      <c r="C6324" s="503" t="s">
        <v>8167</v>
      </c>
      <c r="D6324" s="512"/>
      <c r="F6324" s="547"/>
      <c r="G6324" s="547">
        <f t="shared" si="198"/>
        <v>0</v>
      </c>
      <c r="H6324" s="547">
        <f t="shared" si="199"/>
        <v>0</v>
      </c>
    </row>
    <row r="6325" spans="1:8" x14ac:dyDescent="0.25">
      <c r="A6325" s="396" t="e">
        <f>"INN."&amp;EIGNIR!$B$3&amp;C6325</f>
        <v>#N/A</v>
      </c>
      <c r="B6325" s="511">
        <f>'Sundurliðun Afleiður - eignir'!K62</f>
        <v>0</v>
      </c>
      <c r="C6325" s="503" t="s">
        <v>8168</v>
      </c>
      <c r="D6325" s="512"/>
      <c r="F6325" s="547"/>
      <c r="G6325" s="547">
        <f t="shared" si="198"/>
        <v>0</v>
      </c>
      <c r="H6325" s="547">
        <f t="shared" si="199"/>
        <v>0</v>
      </c>
    </row>
    <row r="6326" spans="1:8" x14ac:dyDescent="0.25">
      <c r="A6326" s="396" t="e">
        <f>"INN."&amp;EIGNIR!$B$3&amp;C6326</f>
        <v>#N/A</v>
      </c>
      <c r="B6326" s="511">
        <f>'Sundurliðun Afleiður - eignir'!K63</f>
        <v>0</v>
      </c>
      <c r="C6326" s="503" t="s">
        <v>8169</v>
      </c>
      <c r="D6326" s="512"/>
      <c r="F6326" s="547"/>
      <c r="G6326" s="547">
        <f t="shared" ref="G6326:G6389" si="200">+F6326-B6326</f>
        <v>0</v>
      </c>
      <c r="H6326" s="547">
        <f t="shared" si="199"/>
        <v>0</v>
      </c>
    </row>
    <row r="6327" spans="1:8" x14ac:dyDescent="0.25">
      <c r="A6327" s="396" t="e">
        <f>"INN."&amp;EIGNIR!$B$3&amp;C6327</f>
        <v>#N/A</v>
      </c>
      <c r="B6327" s="511">
        <f>'Sundurliðun Afleiður - eignir'!K64</f>
        <v>0</v>
      </c>
      <c r="C6327" s="503" t="s">
        <v>8170</v>
      </c>
      <c r="D6327" s="512"/>
      <c r="F6327" s="547"/>
      <c r="G6327" s="547">
        <f t="shared" si="200"/>
        <v>0</v>
      </c>
      <c r="H6327" s="547">
        <f t="shared" ref="H6327:H6390" si="201">+ABS(G6327)</f>
        <v>0</v>
      </c>
    </row>
    <row r="6328" spans="1:8" x14ac:dyDescent="0.25">
      <c r="A6328" s="396" t="e">
        <f>"INN."&amp;EIGNIR!$B$3&amp;C6328</f>
        <v>#N/A</v>
      </c>
      <c r="B6328" s="511">
        <f>'Sundurliðun Afleiður - eignir'!K65</f>
        <v>0</v>
      </c>
      <c r="C6328" s="503" t="s">
        <v>8171</v>
      </c>
      <c r="D6328" s="512"/>
      <c r="F6328" s="547"/>
      <c r="G6328" s="547">
        <f t="shared" si="200"/>
        <v>0</v>
      </c>
      <c r="H6328" s="547">
        <f t="shared" si="201"/>
        <v>0</v>
      </c>
    </row>
    <row r="6329" spans="1:8" x14ac:dyDescent="0.25">
      <c r="A6329" s="396" t="e">
        <f>"INN."&amp;EIGNIR!$B$3&amp;C6329</f>
        <v>#N/A</v>
      </c>
      <c r="B6329" s="511">
        <f>'Sundurliðun Afleiður - eignir'!K66</f>
        <v>0</v>
      </c>
      <c r="C6329" s="503" t="s">
        <v>8172</v>
      </c>
      <c r="D6329" s="512"/>
      <c r="F6329" s="547"/>
      <c r="G6329" s="547">
        <f t="shared" si="200"/>
        <v>0</v>
      </c>
      <c r="H6329" s="547">
        <f t="shared" si="201"/>
        <v>0</v>
      </c>
    </row>
    <row r="6330" spans="1:8" x14ac:dyDescent="0.25">
      <c r="A6330" s="396" t="e">
        <f>"INN."&amp;EIGNIR!$B$3&amp;C6330</f>
        <v>#N/A</v>
      </c>
      <c r="B6330" s="511">
        <f>'Sundurliðun Afleiður - eignir'!K67</f>
        <v>0</v>
      </c>
      <c r="C6330" s="503" t="s">
        <v>8173</v>
      </c>
      <c r="D6330" s="512"/>
      <c r="F6330" s="547"/>
      <c r="G6330" s="547">
        <f t="shared" si="200"/>
        <v>0</v>
      </c>
      <c r="H6330" s="547">
        <f t="shared" si="201"/>
        <v>0</v>
      </c>
    </row>
    <row r="6331" spans="1:8" x14ac:dyDescent="0.25">
      <c r="A6331" s="396" t="e">
        <f>"INN."&amp;EIGNIR!$B$3&amp;C6331</f>
        <v>#N/A</v>
      </c>
      <c r="B6331" s="511">
        <f>'Sundurliðun Afleiður - eignir'!K68</f>
        <v>0</v>
      </c>
      <c r="C6331" s="503" t="s">
        <v>8174</v>
      </c>
      <c r="D6331" s="512"/>
      <c r="F6331" s="547"/>
      <c r="G6331" s="547">
        <f t="shared" si="200"/>
        <v>0</v>
      </c>
      <c r="H6331" s="547">
        <f t="shared" si="201"/>
        <v>0</v>
      </c>
    </row>
    <row r="6332" spans="1:8" x14ac:dyDescent="0.25">
      <c r="A6332" s="396" t="e">
        <f>"INN."&amp;EIGNIR!$B$3&amp;C6332</f>
        <v>#N/A</v>
      </c>
      <c r="B6332" s="511">
        <f>'Sundurliðun Afleiður - eignir'!K69</f>
        <v>0</v>
      </c>
      <c r="C6332" s="503" t="s">
        <v>8175</v>
      </c>
      <c r="D6332" s="512"/>
      <c r="F6332" s="547"/>
      <c r="G6332" s="547">
        <f t="shared" si="200"/>
        <v>0</v>
      </c>
      <c r="H6332" s="547">
        <f t="shared" si="201"/>
        <v>0</v>
      </c>
    </row>
    <row r="6333" spans="1:8" x14ac:dyDescent="0.25">
      <c r="A6333" s="396" t="e">
        <f>"INN."&amp;EIGNIR!$B$3&amp;C6333</f>
        <v>#N/A</v>
      </c>
      <c r="B6333" s="511">
        <f>'Sundurliðun Afleiður - eignir'!K70</f>
        <v>0</v>
      </c>
      <c r="C6333" s="503" t="s">
        <v>8176</v>
      </c>
      <c r="D6333" s="512"/>
      <c r="F6333" s="547"/>
      <c r="G6333" s="547">
        <f t="shared" si="200"/>
        <v>0</v>
      </c>
      <c r="H6333" s="547">
        <f t="shared" si="201"/>
        <v>0</v>
      </c>
    </row>
    <row r="6334" spans="1:8" x14ac:dyDescent="0.25">
      <c r="A6334" s="396" t="e">
        <f>"INN."&amp;EIGNIR!$B$3&amp;C6334</f>
        <v>#N/A</v>
      </c>
      <c r="B6334" s="511">
        <f>'Sundurliðun Afleiður - eignir'!K71</f>
        <v>0</v>
      </c>
      <c r="C6334" s="503" t="s">
        <v>8177</v>
      </c>
      <c r="D6334" s="512"/>
      <c r="F6334" s="547"/>
      <c r="G6334" s="547">
        <f t="shared" si="200"/>
        <v>0</v>
      </c>
      <c r="H6334" s="547">
        <f t="shared" si="201"/>
        <v>0</v>
      </c>
    </row>
    <row r="6335" spans="1:8" x14ac:dyDescent="0.25">
      <c r="A6335" s="396" t="e">
        <f>"INN."&amp;EIGNIR!$B$3&amp;C6335</f>
        <v>#N/A</v>
      </c>
      <c r="B6335" s="511">
        <f>'Sundurliðun Afleiður - eignir'!K72</f>
        <v>0</v>
      </c>
      <c r="C6335" s="503" t="s">
        <v>8178</v>
      </c>
      <c r="D6335" s="512"/>
      <c r="F6335" s="547"/>
      <c r="G6335" s="547">
        <f t="shared" si="200"/>
        <v>0</v>
      </c>
      <c r="H6335" s="547">
        <f t="shared" si="201"/>
        <v>0</v>
      </c>
    </row>
    <row r="6336" spans="1:8" x14ac:dyDescent="0.25">
      <c r="A6336" s="396" t="e">
        <f>"INN."&amp;EIGNIR!$B$3&amp;C6336</f>
        <v>#N/A</v>
      </c>
      <c r="B6336" s="511">
        <f>'Sundurliðun Afleiður - eignir'!K73</f>
        <v>0</v>
      </c>
      <c r="C6336" s="503" t="s">
        <v>8179</v>
      </c>
      <c r="D6336" s="512"/>
      <c r="F6336" s="547"/>
      <c r="G6336" s="547">
        <f t="shared" si="200"/>
        <v>0</v>
      </c>
      <c r="H6336" s="547">
        <f t="shared" si="201"/>
        <v>0</v>
      </c>
    </row>
    <row r="6337" spans="1:8" x14ac:dyDescent="0.25">
      <c r="A6337" s="396" t="e">
        <f>"INN."&amp;EIGNIR!$B$3&amp;C6337</f>
        <v>#N/A</v>
      </c>
      <c r="B6337" s="511">
        <f>'Sundurliðun Afleiður - eignir'!K74</f>
        <v>0</v>
      </c>
      <c r="C6337" s="503" t="s">
        <v>8180</v>
      </c>
      <c r="D6337" s="512"/>
      <c r="F6337" s="547"/>
      <c r="G6337" s="547">
        <f t="shared" si="200"/>
        <v>0</v>
      </c>
      <c r="H6337" s="547">
        <f t="shared" si="201"/>
        <v>0</v>
      </c>
    </row>
    <row r="6338" spans="1:8" x14ac:dyDescent="0.25">
      <c r="A6338" s="396" t="e">
        <f>"INN."&amp;EIGNIR!$B$3&amp;C6338</f>
        <v>#N/A</v>
      </c>
      <c r="B6338" s="511">
        <f>'Sundurliðun Afleiður - eignir'!K75</f>
        <v>0</v>
      </c>
      <c r="C6338" s="503" t="s">
        <v>8181</v>
      </c>
      <c r="D6338" s="512"/>
      <c r="F6338" s="547"/>
      <c r="G6338" s="547">
        <f t="shared" si="200"/>
        <v>0</v>
      </c>
      <c r="H6338" s="547">
        <f t="shared" si="201"/>
        <v>0</v>
      </c>
    </row>
    <row r="6339" spans="1:8" x14ac:dyDescent="0.25">
      <c r="A6339" s="396" t="e">
        <f>"INN."&amp;EIGNIR!$B$3&amp;C6339</f>
        <v>#N/A</v>
      </c>
      <c r="B6339" s="511">
        <f>'Sundurliðun Afleiður - eignir'!K76</f>
        <v>0</v>
      </c>
      <c r="C6339" s="503" t="s">
        <v>8182</v>
      </c>
      <c r="D6339" s="512"/>
      <c r="F6339" s="547"/>
      <c r="G6339" s="547">
        <f t="shared" si="200"/>
        <v>0</v>
      </c>
      <c r="H6339" s="547">
        <f t="shared" si="201"/>
        <v>0</v>
      </c>
    </row>
    <row r="6340" spans="1:8" x14ac:dyDescent="0.25">
      <c r="A6340" s="396" t="e">
        <f>"INN."&amp;EIGNIR!$B$3&amp;C6340</f>
        <v>#N/A</v>
      </c>
      <c r="B6340" s="511">
        <f>'Sundurliðun Afleiður - eignir'!K77</f>
        <v>0</v>
      </c>
      <c r="C6340" s="503" t="s">
        <v>8183</v>
      </c>
      <c r="D6340" s="512"/>
      <c r="F6340" s="547"/>
      <c r="G6340" s="547">
        <f t="shared" si="200"/>
        <v>0</v>
      </c>
      <c r="H6340" s="547">
        <f t="shared" si="201"/>
        <v>0</v>
      </c>
    </row>
    <row r="6341" spans="1:8" x14ac:dyDescent="0.25">
      <c r="A6341" s="396" t="e">
        <f>"INN."&amp;EIGNIR!$B$3&amp;C6341</f>
        <v>#N/A</v>
      </c>
      <c r="B6341" s="511">
        <f>'Sundurliðun Afleiður - eignir'!K78</f>
        <v>0</v>
      </c>
      <c r="C6341" s="503" t="s">
        <v>8184</v>
      </c>
      <c r="D6341" s="512"/>
      <c r="F6341" s="547"/>
      <c r="G6341" s="547">
        <f t="shared" si="200"/>
        <v>0</v>
      </c>
      <c r="H6341" s="547">
        <f t="shared" si="201"/>
        <v>0</v>
      </c>
    </row>
    <row r="6342" spans="1:8" x14ac:dyDescent="0.25">
      <c r="A6342" s="396" t="e">
        <f>"INN."&amp;EIGNIR!$B$3&amp;C6342</f>
        <v>#N/A</v>
      </c>
      <c r="B6342" s="511">
        <f>'Sundurliðun Afleiður - eignir'!K79</f>
        <v>0</v>
      </c>
      <c r="C6342" s="503" t="s">
        <v>8185</v>
      </c>
      <c r="D6342" s="512"/>
      <c r="F6342" s="547"/>
      <c r="G6342" s="547">
        <f t="shared" si="200"/>
        <v>0</v>
      </c>
      <c r="H6342" s="547">
        <f t="shared" si="201"/>
        <v>0</v>
      </c>
    </row>
    <row r="6343" spans="1:8" x14ac:dyDescent="0.25">
      <c r="A6343" s="396" t="e">
        <f>"INN."&amp;EIGNIR!$B$3&amp;C6343</f>
        <v>#N/A</v>
      </c>
      <c r="B6343" s="511">
        <f>'Sundurliðun Afleiður - eignir'!K80</f>
        <v>0</v>
      </c>
      <c r="C6343" s="503" t="s">
        <v>8186</v>
      </c>
      <c r="D6343" s="512"/>
      <c r="F6343" s="547"/>
      <c r="G6343" s="547">
        <f t="shared" si="200"/>
        <v>0</v>
      </c>
      <c r="H6343" s="547">
        <f t="shared" si="201"/>
        <v>0</v>
      </c>
    </row>
    <row r="6344" spans="1:8" x14ac:dyDescent="0.25">
      <c r="A6344" s="396" t="e">
        <f>"INN."&amp;EIGNIR!$B$3&amp;C6344</f>
        <v>#N/A</v>
      </c>
      <c r="B6344" s="511">
        <f>'Sundurliðun Afleiður - eignir'!K81</f>
        <v>0</v>
      </c>
      <c r="C6344" s="503" t="s">
        <v>8187</v>
      </c>
      <c r="D6344" s="512"/>
      <c r="F6344" s="547"/>
      <c r="G6344" s="547">
        <f t="shared" si="200"/>
        <v>0</v>
      </c>
      <c r="H6344" s="547">
        <f t="shared" si="201"/>
        <v>0</v>
      </c>
    </row>
    <row r="6345" spans="1:8" x14ac:dyDescent="0.25">
      <c r="A6345" s="396" t="e">
        <f>"INN."&amp;EIGNIR!$B$3&amp;C6345</f>
        <v>#N/A</v>
      </c>
      <c r="B6345" s="511">
        <f>'Sundurliðun Afleiður - eignir'!K82</f>
        <v>0</v>
      </c>
      <c r="C6345" s="503" t="s">
        <v>8188</v>
      </c>
      <c r="D6345" s="512"/>
      <c r="F6345" s="547"/>
      <c r="G6345" s="547">
        <f t="shared" si="200"/>
        <v>0</v>
      </c>
      <c r="H6345" s="547">
        <f t="shared" si="201"/>
        <v>0</v>
      </c>
    </row>
    <row r="6346" spans="1:8" x14ac:dyDescent="0.25">
      <c r="A6346" s="396" t="e">
        <f>"INN."&amp;EIGNIR!$B$3&amp;C6346</f>
        <v>#N/A</v>
      </c>
      <c r="B6346" s="511">
        <f>'Sundurliðun Afleiður - eignir'!K83</f>
        <v>0</v>
      </c>
      <c r="C6346" s="503" t="s">
        <v>8189</v>
      </c>
      <c r="D6346" s="512"/>
      <c r="F6346" s="547"/>
      <c r="G6346" s="547">
        <f t="shared" si="200"/>
        <v>0</v>
      </c>
      <c r="H6346" s="547">
        <f t="shared" si="201"/>
        <v>0</v>
      </c>
    </row>
    <row r="6347" spans="1:8" x14ac:dyDescent="0.25">
      <c r="A6347" s="396" t="e">
        <f>"INN."&amp;EIGNIR!$B$3&amp;C6347</f>
        <v>#N/A</v>
      </c>
      <c r="B6347" s="511">
        <f>'Sundurliðun Afleiður - eignir'!L5</f>
        <v>0</v>
      </c>
      <c r="C6347" s="503" t="s">
        <v>8190</v>
      </c>
      <c r="D6347" s="512" t="s">
        <v>8191</v>
      </c>
      <c r="F6347" s="547"/>
      <c r="G6347" s="547">
        <f t="shared" si="200"/>
        <v>0</v>
      </c>
      <c r="H6347" s="547">
        <f t="shared" si="201"/>
        <v>0</v>
      </c>
    </row>
    <row r="6348" spans="1:8" x14ac:dyDescent="0.25">
      <c r="A6348" s="396" t="e">
        <f>"INN."&amp;EIGNIR!$B$3&amp;C6348</f>
        <v>#N/A</v>
      </c>
      <c r="B6348" s="511">
        <f>'Sundurliðun Afleiður - eignir'!L6</f>
        <v>0</v>
      </c>
      <c r="C6348" s="503" t="s">
        <v>8192</v>
      </c>
      <c r="D6348" s="512"/>
      <c r="F6348" s="547"/>
      <c r="G6348" s="547">
        <f t="shared" si="200"/>
        <v>0</v>
      </c>
      <c r="H6348" s="547">
        <f t="shared" si="201"/>
        <v>0</v>
      </c>
    </row>
    <row r="6349" spans="1:8" x14ac:dyDescent="0.25">
      <c r="A6349" s="396" t="e">
        <f>"INN."&amp;EIGNIR!$B$3&amp;C6349</f>
        <v>#N/A</v>
      </c>
      <c r="B6349" s="511">
        <f>'Sundurliðun Afleiður - eignir'!L7</f>
        <v>0</v>
      </c>
      <c r="C6349" s="503" t="s">
        <v>8193</v>
      </c>
      <c r="D6349" s="512"/>
      <c r="F6349" s="547"/>
      <c r="G6349" s="547">
        <f t="shared" si="200"/>
        <v>0</v>
      </c>
      <c r="H6349" s="547">
        <f t="shared" si="201"/>
        <v>0</v>
      </c>
    </row>
    <row r="6350" spans="1:8" x14ac:dyDescent="0.25">
      <c r="A6350" s="396" t="e">
        <f>"INN."&amp;EIGNIR!$B$3&amp;C6350</f>
        <v>#N/A</v>
      </c>
      <c r="B6350" s="511">
        <f>'Sundurliðun Afleiður - eignir'!L8</f>
        <v>0</v>
      </c>
      <c r="C6350" s="503" t="s">
        <v>8194</v>
      </c>
      <c r="D6350" s="512"/>
      <c r="F6350" s="547"/>
      <c r="G6350" s="547">
        <f t="shared" si="200"/>
        <v>0</v>
      </c>
      <c r="H6350" s="547">
        <f t="shared" si="201"/>
        <v>0</v>
      </c>
    </row>
    <row r="6351" spans="1:8" x14ac:dyDescent="0.25">
      <c r="A6351" s="396" t="e">
        <f>"INN."&amp;EIGNIR!$B$3&amp;C6351</f>
        <v>#N/A</v>
      </c>
      <c r="B6351" s="511">
        <f>'Sundurliðun Afleiður - eignir'!L9</f>
        <v>0</v>
      </c>
      <c r="C6351" s="503" t="s">
        <v>8195</v>
      </c>
      <c r="D6351" s="512"/>
      <c r="F6351" s="547"/>
      <c r="G6351" s="547">
        <f t="shared" si="200"/>
        <v>0</v>
      </c>
      <c r="H6351" s="547">
        <f t="shared" si="201"/>
        <v>0</v>
      </c>
    </row>
    <row r="6352" spans="1:8" x14ac:dyDescent="0.25">
      <c r="A6352" s="396" t="e">
        <f>"INN."&amp;EIGNIR!$B$3&amp;C6352</f>
        <v>#N/A</v>
      </c>
      <c r="B6352" s="511">
        <f>'Sundurliðun Afleiður - eignir'!L10</f>
        <v>0</v>
      </c>
      <c r="C6352" s="503" t="s">
        <v>8196</v>
      </c>
      <c r="D6352" s="512"/>
      <c r="F6352" s="547"/>
      <c r="G6352" s="547">
        <f t="shared" si="200"/>
        <v>0</v>
      </c>
      <c r="H6352" s="547">
        <f t="shared" si="201"/>
        <v>0</v>
      </c>
    </row>
    <row r="6353" spans="1:8" x14ac:dyDescent="0.25">
      <c r="A6353" s="396" t="e">
        <f>"INN."&amp;EIGNIR!$B$3&amp;C6353</f>
        <v>#N/A</v>
      </c>
      <c r="B6353" s="511">
        <f>'Sundurliðun Afleiður - eignir'!L11</f>
        <v>0</v>
      </c>
      <c r="C6353" s="503" t="s">
        <v>8197</v>
      </c>
      <c r="D6353" s="512"/>
      <c r="F6353" s="547"/>
      <c r="G6353" s="547">
        <f t="shared" si="200"/>
        <v>0</v>
      </c>
      <c r="H6353" s="547">
        <f t="shared" si="201"/>
        <v>0</v>
      </c>
    </row>
    <row r="6354" spans="1:8" x14ac:dyDescent="0.25">
      <c r="A6354" s="396" t="e">
        <f>"INN."&amp;EIGNIR!$B$3&amp;C6354</f>
        <v>#N/A</v>
      </c>
      <c r="B6354" s="511">
        <f>'Sundurliðun Afleiður - eignir'!L12</f>
        <v>0</v>
      </c>
      <c r="C6354" s="503" t="s">
        <v>8198</v>
      </c>
      <c r="D6354" s="512"/>
      <c r="F6354" s="547"/>
      <c r="G6354" s="547">
        <f t="shared" si="200"/>
        <v>0</v>
      </c>
      <c r="H6354" s="547">
        <f t="shared" si="201"/>
        <v>0</v>
      </c>
    </row>
    <row r="6355" spans="1:8" x14ac:dyDescent="0.25">
      <c r="A6355" s="396" t="e">
        <f>"INN."&amp;EIGNIR!$B$3&amp;C6355</f>
        <v>#N/A</v>
      </c>
      <c r="B6355" s="511">
        <f>'Sundurliðun Afleiður - eignir'!L13</f>
        <v>0</v>
      </c>
      <c r="C6355" s="503" t="s">
        <v>8199</v>
      </c>
      <c r="D6355" s="512"/>
      <c r="F6355" s="547"/>
      <c r="G6355" s="547">
        <f t="shared" si="200"/>
        <v>0</v>
      </c>
      <c r="H6355" s="547">
        <f t="shared" si="201"/>
        <v>0</v>
      </c>
    </row>
    <row r="6356" spans="1:8" x14ac:dyDescent="0.25">
      <c r="A6356" s="396" t="e">
        <f>"INN."&amp;EIGNIR!$B$3&amp;C6356</f>
        <v>#N/A</v>
      </c>
      <c r="B6356" s="511">
        <f>'Sundurliðun Afleiður - eignir'!L14</f>
        <v>0</v>
      </c>
      <c r="C6356" s="503" t="s">
        <v>8200</v>
      </c>
      <c r="D6356" s="512"/>
      <c r="F6356" s="547"/>
      <c r="G6356" s="547">
        <f t="shared" si="200"/>
        <v>0</v>
      </c>
      <c r="H6356" s="547">
        <f t="shared" si="201"/>
        <v>0</v>
      </c>
    </row>
    <row r="6357" spans="1:8" x14ac:dyDescent="0.25">
      <c r="A6357" s="396" t="e">
        <f>"INN."&amp;EIGNIR!$B$3&amp;C6357</f>
        <v>#N/A</v>
      </c>
      <c r="B6357" s="511">
        <f>'Sundurliðun Afleiður - eignir'!L15</f>
        <v>0</v>
      </c>
      <c r="C6357" s="503" t="s">
        <v>8201</v>
      </c>
      <c r="D6357" s="512"/>
      <c r="F6357" s="547"/>
      <c r="G6357" s="547">
        <f t="shared" si="200"/>
        <v>0</v>
      </c>
      <c r="H6357" s="547">
        <f t="shared" si="201"/>
        <v>0</v>
      </c>
    </row>
    <row r="6358" spans="1:8" x14ac:dyDescent="0.25">
      <c r="A6358" s="396" t="e">
        <f>"INN."&amp;EIGNIR!$B$3&amp;C6358</f>
        <v>#N/A</v>
      </c>
      <c r="B6358" s="511">
        <f>'Sundurliðun Afleiður - eignir'!L16</f>
        <v>0</v>
      </c>
      <c r="C6358" s="503" t="s">
        <v>8202</v>
      </c>
      <c r="D6358" s="512"/>
      <c r="F6358" s="547"/>
      <c r="G6358" s="547">
        <f t="shared" si="200"/>
        <v>0</v>
      </c>
      <c r="H6358" s="547">
        <f t="shared" si="201"/>
        <v>0</v>
      </c>
    </row>
    <row r="6359" spans="1:8" x14ac:dyDescent="0.25">
      <c r="A6359" s="396" t="e">
        <f>"INN."&amp;EIGNIR!$B$3&amp;C6359</f>
        <v>#N/A</v>
      </c>
      <c r="B6359" s="511">
        <f>'Sundurliðun Afleiður - eignir'!L17</f>
        <v>0</v>
      </c>
      <c r="C6359" s="503" t="s">
        <v>8203</v>
      </c>
      <c r="D6359" s="512"/>
      <c r="F6359" s="547"/>
      <c r="G6359" s="547">
        <f t="shared" si="200"/>
        <v>0</v>
      </c>
      <c r="H6359" s="547">
        <f t="shared" si="201"/>
        <v>0</v>
      </c>
    </row>
    <row r="6360" spans="1:8" x14ac:dyDescent="0.25">
      <c r="A6360" s="396" t="e">
        <f>"INN."&amp;EIGNIR!$B$3&amp;C6360</f>
        <v>#N/A</v>
      </c>
      <c r="B6360" s="511">
        <f>'Sundurliðun Afleiður - eignir'!L18</f>
        <v>0</v>
      </c>
      <c r="C6360" s="503" t="s">
        <v>8204</v>
      </c>
      <c r="D6360" s="512"/>
      <c r="F6360" s="547"/>
      <c r="G6360" s="547">
        <f t="shared" si="200"/>
        <v>0</v>
      </c>
      <c r="H6360" s="547">
        <f t="shared" si="201"/>
        <v>0</v>
      </c>
    </row>
    <row r="6361" spans="1:8" x14ac:dyDescent="0.25">
      <c r="A6361" s="396" t="e">
        <f>"INN."&amp;EIGNIR!$B$3&amp;C6361</f>
        <v>#N/A</v>
      </c>
      <c r="B6361" s="511">
        <f>'Sundurliðun Afleiður - eignir'!L19</f>
        <v>0</v>
      </c>
      <c r="C6361" s="503" t="s">
        <v>8205</v>
      </c>
      <c r="D6361" s="512"/>
      <c r="F6361" s="547"/>
      <c r="G6361" s="547">
        <f t="shared" si="200"/>
        <v>0</v>
      </c>
      <c r="H6361" s="547">
        <f t="shared" si="201"/>
        <v>0</v>
      </c>
    </row>
    <row r="6362" spans="1:8" x14ac:dyDescent="0.25">
      <c r="A6362" s="396" t="e">
        <f>"INN."&amp;EIGNIR!$B$3&amp;C6362</f>
        <v>#N/A</v>
      </c>
      <c r="B6362" s="511">
        <f>'Sundurliðun Afleiður - eignir'!L20</f>
        <v>0</v>
      </c>
      <c r="C6362" s="503" t="s">
        <v>8206</v>
      </c>
      <c r="D6362" s="512"/>
      <c r="F6362" s="547"/>
      <c r="G6362" s="547">
        <f t="shared" si="200"/>
        <v>0</v>
      </c>
      <c r="H6362" s="547">
        <f t="shared" si="201"/>
        <v>0</v>
      </c>
    </row>
    <row r="6363" spans="1:8" x14ac:dyDescent="0.25">
      <c r="A6363" s="396" t="e">
        <f>"INN."&amp;EIGNIR!$B$3&amp;C6363</f>
        <v>#N/A</v>
      </c>
      <c r="B6363" s="511">
        <f>'Sundurliðun Afleiður - eignir'!L21</f>
        <v>0</v>
      </c>
      <c r="C6363" s="503" t="s">
        <v>8207</v>
      </c>
      <c r="D6363" s="512"/>
      <c r="F6363" s="547"/>
      <c r="G6363" s="547">
        <f t="shared" si="200"/>
        <v>0</v>
      </c>
      <c r="H6363" s="547">
        <f t="shared" si="201"/>
        <v>0</v>
      </c>
    </row>
    <row r="6364" spans="1:8" x14ac:dyDescent="0.25">
      <c r="A6364" s="396" t="e">
        <f>"INN."&amp;EIGNIR!$B$3&amp;C6364</f>
        <v>#N/A</v>
      </c>
      <c r="B6364" s="511">
        <f>'Sundurliðun Afleiður - eignir'!L22</f>
        <v>0</v>
      </c>
      <c r="C6364" s="503" t="s">
        <v>8208</v>
      </c>
      <c r="D6364" s="512"/>
      <c r="F6364" s="547"/>
      <c r="G6364" s="547">
        <f t="shared" si="200"/>
        <v>0</v>
      </c>
      <c r="H6364" s="547">
        <f t="shared" si="201"/>
        <v>0</v>
      </c>
    </row>
    <row r="6365" spans="1:8" x14ac:dyDescent="0.25">
      <c r="A6365" s="396" t="e">
        <f>"INN."&amp;EIGNIR!$B$3&amp;C6365</f>
        <v>#N/A</v>
      </c>
      <c r="B6365" s="511">
        <f>'Sundurliðun Afleiður - eignir'!L23</f>
        <v>0</v>
      </c>
      <c r="C6365" s="503" t="s">
        <v>8209</v>
      </c>
      <c r="D6365" s="512"/>
      <c r="F6365" s="547"/>
      <c r="G6365" s="547">
        <f t="shared" si="200"/>
        <v>0</v>
      </c>
      <c r="H6365" s="547">
        <f t="shared" si="201"/>
        <v>0</v>
      </c>
    </row>
    <row r="6366" spans="1:8" x14ac:dyDescent="0.25">
      <c r="A6366" s="396" t="e">
        <f>"INN."&amp;EIGNIR!$B$3&amp;C6366</f>
        <v>#N/A</v>
      </c>
      <c r="B6366" s="511">
        <f>'Sundurliðun Afleiður - eignir'!L24</f>
        <v>0</v>
      </c>
      <c r="C6366" s="503" t="s">
        <v>8210</v>
      </c>
      <c r="D6366" s="512"/>
      <c r="F6366" s="547"/>
      <c r="G6366" s="547">
        <f t="shared" si="200"/>
        <v>0</v>
      </c>
      <c r="H6366" s="547">
        <f t="shared" si="201"/>
        <v>0</v>
      </c>
    </row>
    <row r="6367" spans="1:8" x14ac:dyDescent="0.25">
      <c r="A6367" s="396" t="e">
        <f>"INN."&amp;EIGNIR!$B$3&amp;C6367</f>
        <v>#N/A</v>
      </c>
      <c r="B6367" s="511">
        <f>'Sundurliðun Afleiður - eignir'!L25</f>
        <v>0</v>
      </c>
      <c r="C6367" s="503" t="s">
        <v>8211</v>
      </c>
      <c r="D6367" s="512"/>
      <c r="F6367" s="547"/>
      <c r="G6367" s="547">
        <f t="shared" si="200"/>
        <v>0</v>
      </c>
      <c r="H6367" s="547">
        <f t="shared" si="201"/>
        <v>0</v>
      </c>
    </row>
    <row r="6368" spans="1:8" x14ac:dyDescent="0.25">
      <c r="A6368" s="396" t="e">
        <f>"INN."&amp;EIGNIR!$B$3&amp;C6368</f>
        <v>#N/A</v>
      </c>
      <c r="B6368" s="511">
        <f>'Sundurliðun Afleiður - eignir'!L26</f>
        <v>0</v>
      </c>
      <c r="C6368" s="503" t="s">
        <v>8212</v>
      </c>
      <c r="D6368" s="512"/>
      <c r="F6368" s="547"/>
      <c r="G6368" s="547">
        <f t="shared" si="200"/>
        <v>0</v>
      </c>
      <c r="H6368" s="547">
        <f t="shared" si="201"/>
        <v>0</v>
      </c>
    </row>
    <row r="6369" spans="1:8" x14ac:dyDescent="0.25">
      <c r="A6369" s="396" t="e">
        <f>"INN."&amp;EIGNIR!$B$3&amp;C6369</f>
        <v>#N/A</v>
      </c>
      <c r="B6369" s="511">
        <f>'Sundurliðun Afleiður - eignir'!L27</f>
        <v>0</v>
      </c>
      <c r="C6369" s="503" t="s">
        <v>8213</v>
      </c>
      <c r="D6369" s="512"/>
      <c r="F6369" s="547"/>
      <c r="G6369" s="547">
        <f t="shared" si="200"/>
        <v>0</v>
      </c>
      <c r="H6369" s="547">
        <f t="shared" si="201"/>
        <v>0</v>
      </c>
    </row>
    <row r="6370" spans="1:8" x14ac:dyDescent="0.25">
      <c r="A6370" s="396" t="e">
        <f>"INN."&amp;EIGNIR!$B$3&amp;C6370</f>
        <v>#N/A</v>
      </c>
      <c r="B6370" s="511">
        <f>'Sundurliðun Afleiður - eignir'!L28</f>
        <v>0</v>
      </c>
      <c r="C6370" s="503" t="s">
        <v>8214</v>
      </c>
      <c r="D6370" s="512"/>
      <c r="F6370" s="547"/>
      <c r="G6370" s="547">
        <f t="shared" si="200"/>
        <v>0</v>
      </c>
      <c r="H6370" s="547">
        <f t="shared" si="201"/>
        <v>0</v>
      </c>
    </row>
    <row r="6371" spans="1:8" x14ac:dyDescent="0.25">
      <c r="A6371" s="396" t="e">
        <f>"INN."&amp;EIGNIR!$B$3&amp;C6371</f>
        <v>#N/A</v>
      </c>
      <c r="B6371" s="511">
        <f>'Sundurliðun Afleiður - eignir'!L29</f>
        <v>0</v>
      </c>
      <c r="C6371" s="503" t="s">
        <v>8215</v>
      </c>
      <c r="D6371" s="512"/>
      <c r="F6371" s="547"/>
      <c r="G6371" s="547">
        <f t="shared" si="200"/>
        <v>0</v>
      </c>
      <c r="H6371" s="547">
        <f t="shared" si="201"/>
        <v>0</v>
      </c>
    </row>
    <row r="6372" spans="1:8" x14ac:dyDescent="0.25">
      <c r="A6372" s="396" t="e">
        <f>"INN."&amp;EIGNIR!$B$3&amp;C6372</f>
        <v>#N/A</v>
      </c>
      <c r="B6372" s="511">
        <f>'Sundurliðun Afleiður - eignir'!L30</f>
        <v>0</v>
      </c>
      <c r="C6372" s="503" t="s">
        <v>8216</v>
      </c>
      <c r="D6372" s="512"/>
      <c r="F6372" s="547"/>
      <c r="G6372" s="547">
        <f t="shared" si="200"/>
        <v>0</v>
      </c>
      <c r="H6372" s="547">
        <f t="shared" si="201"/>
        <v>0</v>
      </c>
    </row>
    <row r="6373" spans="1:8" x14ac:dyDescent="0.25">
      <c r="A6373" s="396" t="e">
        <f>"INN."&amp;EIGNIR!$B$3&amp;C6373</f>
        <v>#N/A</v>
      </c>
      <c r="B6373" s="511">
        <f>'Sundurliðun Afleiður - eignir'!L31</f>
        <v>0</v>
      </c>
      <c r="C6373" s="503" t="s">
        <v>8217</v>
      </c>
      <c r="D6373" s="512"/>
      <c r="F6373" s="547"/>
      <c r="G6373" s="547">
        <f t="shared" si="200"/>
        <v>0</v>
      </c>
      <c r="H6373" s="547">
        <f t="shared" si="201"/>
        <v>0</v>
      </c>
    </row>
    <row r="6374" spans="1:8" x14ac:dyDescent="0.25">
      <c r="A6374" s="396" t="e">
        <f>"INN."&amp;EIGNIR!$B$3&amp;C6374</f>
        <v>#N/A</v>
      </c>
      <c r="B6374" s="511">
        <f>'Sundurliðun Afleiður - eignir'!L32</f>
        <v>0</v>
      </c>
      <c r="C6374" s="503" t="s">
        <v>8218</v>
      </c>
      <c r="D6374" s="512"/>
      <c r="F6374" s="547"/>
      <c r="G6374" s="547">
        <f t="shared" si="200"/>
        <v>0</v>
      </c>
      <c r="H6374" s="547">
        <f t="shared" si="201"/>
        <v>0</v>
      </c>
    </row>
    <row r="6375" spans="1:8" x14ac:dyDescent="0.25">
      <c r="A6375" s="396" t="e">
        <f>"INN."&amp;EIGNIR!$B$3&amp;C6375</f>
        <v>#N/A</v>
      </c>
      <c r="B6375" s="511">
        <f>'Sundurliðun Afleiður - eignir'!L33</f>
        <v>0</v>
      </c>
      <c r="C6375" s="503" t="s">
        <v>8219</v>
      </c>
      <c r="D6375" s="512"/>
      <c r="F6375" s="547"/>
      <c r="G6375" s="547">
        <f t="shared" si="200"/>
        <v>0</v>
      </c>
      <c r="H6375" s="547">
        <f t="shared" si="201"/>
        <v>0</v>
      </c>
    </row>
    <row r="6376" spans="1:8" x14ac:dyDescent="0.25">
      <c r="A6376" s="396" t="e">
        <f>"INN."&amp;EIGNIR!$B$3&amp;C6376</f>
        <v>#N/A</v>
      </c>
      <c r="B6376" s="511">
        <f>'Sundurliðun Afleiður - eignir'!L34</f>
        <v>0</v>
      </c>
      <c r="C6376" s="503" t="s">
        <v>8220</v>
      </c>
      <c r="D6376" s="512"/>
      <c r="F6376" s="547"/>
      <c r="G6376" s="547">
        <f t="shared" si="200"/>
        <v>0</v>
      </c>
      <c r="H6376" s="547">
        <f t="shared" si="201"/>
        <v>0</v>
      </c>
    </row>
    <row r="6377" spans="1:8" x14ac:dyDescent="0.25">
      <c r="A6377" s="396" t="e">
        <f>"INN."&amp;EIGNIR!$B$3&amp;C6377</f>
        <v>#N/A</v>
      </c>
      <c r="B6377" s="511">
        <f>'Sundurliðun Afleiður - eignir'!L35</f>
        <v>0</v>
      </c>
      <c r="C6377" s="503" t="s">
        <v>8221</v>
      </c>
      <c r="D6377" s="512"/>
      <c r="F6377" s="547"/>
      <c r="G6377" s="547">
        <f t="shared" si="200"/>
        <v>0</v>
      </c>
      <c r="H6377" s="547">
        <f t="shared" si="201"/>
        <v>0</v>
      </c>
    </row>
    <row r="6378" spans="1:8" x14ac:dyDescent="0.25">
      <c r="A6378" s="396" t="e">
        <f>"INN."&amp;EIGNIR!$B$3&amp;C6378</f>
        <v>#N/A</v>
      </c>
      <c r="B6378" s="511">
        <f>'Sundurliðun Afleiður - eignir'!L36</f>
        <v>0</v>
      </c>
      <c r="C6378" s="503" t="s">
        <v>8222</v>
      </c>
      <c r="D6378" s="512"/>
      <c r="F6378" s="547"/>
      <c r="G6378" s="547">
        <f t="shared" si="200"/>
        <v>0</v>
      </c>
      <c r="H6378" s="547">
        <f t="shared" si="201"/>
        <v>0</v>
      </c>
    </row>
    <row r="6379" spans="1:8" x14ac:dyDescent="0.25">
      <c r="A6379" s="396" t="e">
        <f>"INN."&amp;EIGNIR!$B$3&amp;C6379</f>
        <v>#N/A</v>
      </c>
      <c r="B6379" s="511">
        <f>'Sundurliðun Afleiður - eignir'!L37</f>
        <v>0</v>
      </c>
      <c r="C6379" s="503" t="s">
        <v>8223</v>
      </c>
      <c r="D6379" s="512"/>
      <c r="F6379" s="547"/>
      <c r="G6379" s="547">
        <f t="shared" si="200"/>
        <v>0</v>
      </c>
      <c r="H6379" s="547">
        <f t="shared" si="201"/>
        <v>0</v>
      </c>
    </row>
    <row r="6380" spans="1:8" x14ac:dyDescent="0.25">
      <c r="A6380" s="396" t="e">
        <f>"INN."&amp;EIGNIR!$B$3&amp;C6380</f>
        <v>#N/A</v>
      </c>
      <c r="B6380" s="511">
        <f>'Sundurliðun Afleiður - eignir'!L38</f>
        <v>0</v>
      </c>
      <c r="C6380" s="503" t="s">
        <v>8224</v>
      </c>
      <c r="D6380" s="512"/>
      <c r="F6380" s="547"/>
      <c r="G6380" s="547">
        <f t="shared" si="200"/>
        <v>0</v>
      </c>
      <c r="H6380" s="547">
        <f t="shared" si="201"/>
        <v>0</v>
      </c>
    </row>
    <row r="6381" spans="1:8" x14ac:dyDescent="0.25">
      <c r="A6381" s="396" t="e">
        <f>"INN."&amp;EIGNIR!$B$3&amp;C6381</f>
        <v>#N/A</v>
      </c>
      <c r="B6381" s="511">
        <f>'Sundurliðun Afleiður - eignir'!L39</f>
        <v>0</v>
      </c>
      <c r="C6381" s="503" t="s">
        <v>8225</v>
      </c>
      <c r="D6381" s="512"/>
      <c r="F6381" s="547"/>
      <c r="G6381" s="547">
        <f t="shared" si="200"/>
        <v>0</v>
      </c>
      <c r="H6381" s="547">
        <f t="shared" si="201"/>
        <v>0</v>
      </c>
    </row>
    <row r="6382" spans="1:8" x14ac:dyDescent="0.25">
      <c r="A6382" s="396" t="e">
        <f>"INN."&amp;EIGNIR!$B$3&amp;C6382</f>
        <v>#N/A</v>
      </c>
      <c r="B6382" s="511">
        <f>'Sundurliðun Afleiður - eignir'!L40</f>
        <v>0</v>
      </c>
      <c r="C6382" s="503" t="s">
        <v>8226</v>
      </c>
      <c r="D6382" s="512"/>
      <c r="F6382" s="547"/>
      <c r="G6382" s="547">
        <f t="shared" si="200"/>
        <v>0</v>
      </c>
      <c r="H6382" s="547">
        <f t="shared" si="201"/>
        <v>0</v>
      </c>
    </row>
    <row r="6383" spans="1:8" x14ac:dyDescent="0.25">
      <c r="A6383" s="396" t="e">
        <f>"INN."&amp;EIGNIR!$B$3&amp;C6383</f>
        <v>#N/A</v>
      </c>
      <c r="B6383" s="511">
        <f>'Sundurliðun Afleiður - eignir'!L41</f>
        <v>0</v>
      </c>
      <c r="C6383" s="503" t="s">
        <v>8227</v>
      </c>
      <c r="D6383" s="512"/>
      <c r="F6383" s="547"/>
      <c r="G6383" s="547">
        <f t="shared" si="200"/>
        <v>0</v>
      </c>
      <c r="H6383" s="547">
        <f t="shared" si="201"/>
        <v>0</v>
      </c>
    </row>
    <row r="6384" spans="1:8" x14ac:dyDescent="0.25">
      <c r="A6384" s="396" t="e">
        <f>"INN."&amp;EIGNIR!$B$3&amp;C6384</f>
        <v>#N/A</v>
      </c>
      <c r="B6384" s="511">
        <f>'Sundurliðun Afleiður - eignir'!L42</f>
        <v>0</v>
      </c>
      <c r="C6384" s="503" t="s">
        <v>8228</v>
      </c>
      <c r="D6384" s="512"/>
      <c r="F6384" s="547"/>
      <c r="G6384" s="547">
        <f t="shared" si="200"/>
        <v>0</v>
      </c>
      <c r="H6384" s="547">
        <f t="shared" si="201"/>
        <v>0</v>
      </c>
    </row>
    <row r="6385" spans="1:8" x14ac:dyDescent="0.25">
      <c r="A6385" s="396" t="e">
        <f>"INN."&amp;EIGNIR!$B$3&amp;C6385</f>
        <v>#N/A</v>
      </c>
      <c r="B6385" s="511">
        <f>'Sundurliðun Afleiður - eignir'!L43</f>
        <v>0</v>
      </c>
      <c r="C6385" s="503" t="s">
        <v>8229</v>
      </c>
      <c r="D6385" s="512"/>
      <c r="F6385" s="547"/>
      <c r="G6385" s="547">
        <f t="shared" si="200"/>
        <v>0</v>
      </c>
      <c r="H6385" s="547">
        <f t="shared" si="201"/>
        <v>0</v>
      </c>
    </row>
    <row r="6386" spans="1:8" x14ac:dyDescent="0.25">
      <c r="A6386" s="396" t="e">
        <f>"INN."&amp;EIGNIR!$B$3&amp;C6386</f>
        <v>#N/A</v>
      </c>
      <c r="B6386" s="511">
        <f>'Sundurliðun Afleiður - eignir'!L44</f>
        <v>0</v>
      </c>
      <c r="C6386" s="503" t="s">
        <v>8230</v>
      </c>
      <c r="D6386" s="512"/>
      <c r="F6386" s="547"/>
      <c r="G6386" s="547">
        <f t="shared" si="200"/>
        <v>0</v>
      </c>
      <c r="H6386" s="547">
        <f t="shared" si="201"/>
        <v>0</v>
      </c>
    </row>
    <row r="6387" spans="1:8" x14ac:dyDescent="0.25">
      <c r="A6387" s="396" t="e">
        <f>"INN."&amp;EIGNIR!$B$3&amp;C6387</f>
        <v>#N/A</v>
      </c>
      <c r="B6387" s="511">
        <f>'Sundurliðun Afleiður - eignir'!L45</f>
        <v>0</v>
      </c>
      <c r="C6387" s="503" t="s">
        <v>8231</v>
      </c>
      <c r="D6387" s="512"/>
      <c r="F6387" s="547"/>
      <c r="G6387" s="547">
        <f t="shared" si="200"/>
        <v>0</v>
      </c>
      <c r="H6387" s="547">
        <f t="shared" si="201"/>
        <v>0</v>
      </c>
    </row>
    <row r="6388" spans="1:8" x14ac:dyDescent="0.25">
      <c r="A6388" s="396" t="e">
        <f>"INN."&amp;EIGNIR!$B$3&amp;C6388</f>
        <v>#N/A</v>
      </c>
      <c r="B6388" s="511">
        <f>'Sundurliðun Afleiður - eignir'!L46</f>
        <v>0</v>
      </c>
      <c r="C6388" s="503" t="s">
        <v>8232</v>
      </c>
      <c r="D6388" s="512"/>
      <c r="F6388" s="547"/>
      <c r="G6388" s="547">
        <f t="shared" si="200"/>
        <v>0</v>
      </c>
      <c r="H6388" s="547">
        <f t="shared" si="201"/>
        <v>0</v>
      </c>
    </row>
    <row r="6389" spans="1:8" x14ac:dyDescent="0.25">
      <c r="A6389" s="396" t="e">
        <f>"INN."&amp;EIGNIR!$B$3&amp;C6389</f>
        <v>#N/A</v>
      </c>
      <c r="B6389" s="511">
        <f>'Sundurliðun Afleiður - eignir'!L47</f>
        <v>0</v>
      </c>
      <c r="C6389" s="503" t="s">
        <v>8233</v>
      </c>
      <c r="D6389" s="512"/>
      <c r="F6389" s="547"/>
      <c r="G6389" s="547">
        <f t="shared" si="200"/>
        <v>0</v>
      </c>
      <c r="H6389" s="547">
        <f t="shared" si="201"/>
        <v>0</v>
      </c>
    </row>
    <row r="6390" spans="1:8" x14ac:dyDescent="0.25">
      <c r="A6390" s="396" t="e">
        <f>"INN."&amp;EIGNIR!$B$3&amp;C6390</f>
        <v>#N/A</v>
      </c>
      <c r="B6390" s="511">
        <f>'Sundurliðun Afleiður - eignir'!L48</f>
        <v>0</v>
      </c>
      <c r="C6390" s="503" t="s">
        <v>8234</v>
      </c>
      <c r="D6390" s="512"/>
      <c r="F6390" s="547"/>
      <c r="G6390" s="547">
        <f t="shared" ref="G6390:G6453" si="202">+F6390-B6390</f>
        <v>0</v>
      </c>
      <c r="H6390" s="547">
        <f t="shared" si="201"/>
        <v>0</v>
      </c>
    </row>
    <row r="6391" spans="1:8" x14ac:dyDescent="0.25">
      <c r="A6391" s="396" t="e">
        <f>"INN."&amp;EIGNIR!$B$3&amp;C6391</f>
        <v>#N/A</v>
      </c>
      <c r="B6391" s="511">
        <f>'Sundurliðun Afleiður - eignir'!L49</f>
        <v>0</v>
      </c>
      <c r="C6391" s="503" t="s">
        <v>8235</v>
      </c>
      <c r="D6391" s="512"/>
      <c r="F6391" s="547"/>
      <c r="G6391" s="547">
        <f t="shared" si="202"/>
        <v>0</v>
      </c>
      <c r="H6391" s="547">
        <f t="shared" ref="H6391:H6454" si="203">+ABS(G6391)</f>
        <v>0</v>
      </c>
    </row>
    <row r="6392" spans="1:8" x14ac:dyDescent="0.25">
      <c r="A6392" s="396" t="e">
        <f>"INN."&amp;EIGNIR!$B$3&amp;C6392</f>
        <v>#N/A</v>
      </c>
      <c r="B6392" s="511">
        <f>'Sundurliðun Afleiður - eignir'!L50</f>
        <v>0</v>
      </c>
      <c r="C6392" s="503" t="s">
        <v>8236</v>
      </c>
      <c r="D6392" s="512"/>
      <c r="F6392" s="547"/>
      <c r="G6392" s="547">
        <f t="shared" si="202"/>
        <v>0</v>
      </c>
      <c r="H6392" s="547">
        <f t="shared" si="203"/>
        <v>0</v>
      </c>
    </row>
    <row r="6393" spans="1:8" x14ac:dyDescent="0.25">
      <c r="A6393" s="396" t="e">
        <f>"INN."&amp;EIGNIR!$B$3&amp;C6393</f>
        <v>#N/A</v>
      </c>
      <c r="B6393" s="511">
        <f>'Sundurliðun Afleiður - eignir'!L51</f>
        <v>0</v>
      </c>
      <c r="C6393" s="503" t="s">
        <v>8237</v>
      </c>
      <c r="D6393" s="512"/>
      <c r="F6393" s="547"/>
      <c r="G6393" s="547">
        <f t="shared" si="202"/>
        <v>0</v>
      </c>
      <c r="H6393" s="547">
        <f t="shared" si="203"/>
        <v>0</v>
      </c>
    </row>
    <row r="6394" spans="1:8" x14ac:dyDescent="0.25">
      <c r="A6394" s="396" t="e">
        <f>"INN."&amp;EIGNIR!$B$3&amp;C6394</f>
        <v>#N/A</v>
      </c>
      <c r="B6394" s="511">
        <f>'Sundurliðun Afleiður - eignir'!L52</f>
        <v>0</v>
      </c>
      <c r="C6394" s="503" t="s">
        <v>8238</v>
      </c>
      <c r="D6394" s="512"/>
      <c r="F6394" s="547"/>
      <c r="G6394" s="547">
        <f t="shared" si="202"/>
        <v>0</v>
      </c>
      <c r="H6394" s="547">
        <f t="shared" si="203"/>
        <v>0</v>
      </c>
    </row>
    <row r="6395" spans="1:8" x14ac:dyDescent="0.25">
      <c r="A6395" s="396" t="e">
        <f>"INN."&amp;EIGNIR!$B$3&amp;C6395</f>
        <v>#N/A</v>
      </c>
      <c r="B6395" s="511">
        <f>'Sundurliðun Afleiður - eignir'!L53</f>
        <v>0</v>
      </c>
      <c r="C6395" s="503" t="s">
        <v>8239</v>
      </c>
      <c r="D6395" s="512"/>
      <c r="F6395" s="547"/>
      <c r="G6395" s="547">
        <f t="shared" si="202"/>
        <v>0</v>
      </c>
      <c r="H6395" s="547">
        <f t="shared" si="203"/>
        <v>0</v>
      </c>
    </row>
    <row r="6396" spans="1:8" x14ac:dyDescent="0.25">
      <c r="A6396" s="396" t="e">
        <f>"INN."&amp;EIGNIR!$B$3&amp;C6396</f>
        <v>#N/A</v>
      </c>
      <c r="B6396" s="511">
        <f>'Sundurliðun Afleiður - eignir'!L54</f>
        <v>0</v>
      </c>
      <c r="C6396" s="503" t="s">
        <v>8240</v>
      </c>
      <c r="D6396" s="512"/>
      <c r="F6396" s="547"/>
      <c r="G6396" s="547">
        <f t="shared" si="202"/>
        <v>0</v>
      </c>
      <c r="H6396" s="547">
        <f t="shared" si="203"/>
        <v>0</v>
      </c>
    </row>
    <row r="6397" spans="1:8" x14ac:dyDescent="0.25">
      <c r="A6397" s="396" t="e">
        <f>"INN."&amp;EIGNIR!$B$3&amp;C6397</f>
        <v>#N/A</v>
      </c>
      <c r="B6397" s="511">
        <f>'Sundurliðun Afleiður - eignir'!L55</f>
        <v>0</v>
      </c>
      <c r="C6397" s="503" t="s">
        <v>8241</v>
      </c>
      <c r="D6397" s="512"/>
      <c r="F6397" s="547"/>
      <c r="G6397" s="547">
        <f t="shared" si="202"/>
        <v>0</v>
      </c>
      <c r="H6397" s="547">
        <f t="shared" si="203"/>
        <v>0</v>
      </c>
    </row>
    <row r="6398" spans="1:8" x14ac:dyDescent="0.25">
      <c r="A6398" s="396" t="e">
        <f>"INN."&amp;EIGNIR!$B$3&amp;C6398</f>
        <v>#N/A</v>
      </c>
      <c r="B6398" s="511">
        <f>'Sundurliðun Afleiður - eignir'!L56</f>
        <v>0</v>
      </c>
      <c r="C6398" s="503" t="s">
        <v>8242</v>
      </c>
      <c r="D6398" s="512"/>
      <c r="F6398" s="547"/>
      <c r="G6398" s="547">
        <f t="shared" si="202"/>
        <v>0</v>
      </c>
      <c r="H6398" s="547">
        <f t="shared" si="203"/>
        <v>0</v>
      </c>
    </row>
    <row r="6399" spans="1:8" x14ac:dyDescent="0.25">
      <c r="A6399" s="396" t="e">
        <f>"INN."&amp;EIGNIR!$B$3&amp;C6399</f>
        <v>#N/A</v>
      </c>
      <c r="B6399" s="511">
        <f>'Sundurliðun Afleiður - eignir'!L57</f>
        <v>0</v>
      </c>
      <c r="C6399" s="503" t="s">
        <v>8243</v>
      </c>
      <c r="D6399" s="512"/>
      <c r="F6399" s="547"/>
      <c r="G6399" s="547">
        <f t="shared" si="202"/>
        <v>0</v>
      </c>
      <c r="H6399" s="547">
        <f t="shared" si="203"/>
        <v>0</v>
      </c>
    </row>
    <row r="6400" spans="1:8" x14ac:dyDescent="0.25">
      <c r="A6400" s="396" t="e">
        <f>"INN."&amp;EIGNIR!$B$3&amp;C6400</f>
        <v>#N/A</v>
      </c>
      <c r="B6400" s="511">
        <f>'Sundurliðun Afleiður - eignir'!L58</f>
        <v>0</v>
      </c>
      <c r="C6400" s="503" t="s">
        <v>8244</v>
      </c>
      <c r="D6400" s="512"/>
      <c r="F6400" s="547"/>
      <c r="G6400" s="547">
        <f t="shared" si="202"/>
        <v>0</v>
      </c>
      <c r="H6400" s="547">
        <f t="shared" si="203"/>
        <v>0</v>
      </c>
    </row>
    <row r="6401" spans="1:8" x14ac:dyDescent="0.25">
      <c r="A6401" s="396" t="e">
        <f>"INN."&amp;EIGNIR!$B$3&amp;C6401</f>
        <v>#N/A</v>
      </c>
      <c r="B6401" s="511">
        <f>'Sundurliðun Afleiður - eignir'!L59</f>
        <v>0</v>
      </c>
      <c r="C6401" s="503" t="s">
        <v>8245</v>
      </c>
      <c r="D6401" s="512"/>
      <c r="F6401" s="547"/>
      <c r="G6401" s="547">
        <f t="shared" si="202"/>
        <v>0</v>
      </c>
      <c r="H6401" s="547">
        <f t="shared" si="203"/>
        <v>0</v>
      </c>
    </row>
    <row r="6402" spans="1:8" x14ac:dyDescent="0.25">
      <c r="A6402" s="396" t="e">
        <f>"INN."&amp;EIGNIR!$B$3&amp;C6402</f>
        <v>#N/A</v>
      </c>
      <c r="B6402" s="511">
        <f>'Sundurliðun Afleiður - eignir'!L60</f>
        <v>0</v>
      </c>
      <c r="C6402" s="503" t="s">
        <v>8246</v>
      </c>
      <c r="D6402" s="512"/>
      <c r="F6402" s="547"/>
      <c r="G6402" s="547">
        <f t="shared" si="202"/>
        <v>0</v>
      </c>
      <c r="H6402" s="547">
        <f t="shared" si="203"/>
        <v>0</v>
      </c>
    </row>
    <row r="6403" spans="1:8" x14ac:dyDescent="0.25">
      <c r="A6403" s="396" t="e">
        <f>"INN."&amp;EIGNIR!$B$3&amp;C6403</f>
        <v>#N/A</v>
      </c>
      <c r="B6403" s="511">
        <f>'Sundurliðun Afleiður - eignir'!L61</f>
        <v>0</v>
      </c>
      <c r="C6403" s="503" t="s">
        <v>8247</v>
      </c>
      <c r="D6403" s="512"/>
      <c r="F6403" s="547"/>
      <c r="G6403" s="547">
        <f t="shared" si="202"/>
        <v>0</v>
      </c>
      <c r="H6403" s="547">
        <f t="shared" si="203"/>
        <v>0</v>
      </c>
    </row>
    <row r="6404" spans="1:8" x14ac:dyDescent="0.25">
      <c r="A6404" s="396" t="e">
        <f>"INN."&amp;EIGNIR!$B$3&amp;C6404</f>
        <v>#N/A</v>
      </c>
      <c r="B6404" s="511">
        <f>'Sundurliðun Afleiður - eignir'!L62</f>
        <v>0</v>
      </c>
      <c r="C6404" s="503" t="s">
        <v>8248</v>
      </c>
      <c r="D6404" s="512"/>
      <c r="F6404" s="547"/>
      <c r="G6404" s="547">
        <f t="shared" si="202"/>
        <v>0</v>
      </c>
      <c r="H6404" s="547">
        <f t="shared" si="203"/>
        <v>0</v>
      </c>
    </row>
    <row r="6405" spans="1:8" x14ac:dyDescent="0.25">
      <c r="A6405" s="396" t="e">
        <f>"INN."&amp;EIGNIR!$B$3&amp;C6405</f>
        <v>#N/A</v>
      </c>
      <c r="B6405" s="511">
        <f>'Sundurliðun Afleiður - eignir'!L63</f>
        <v>0</v>
      </c>
      <c r="C6405" s="503" t="s">
        <v>8249</v>
      </c>
      <c r="D6405" s="512"/>
      <c r="F6405" s="547"/>
      <c r="G6405" s="547">
        <f t="shared" si="202"/>
        <v>0</v>
      </c>
      <c r="H6405" s="547">
        <f t="shared" si="203"/>
        <v>0</v>
      </c>
    </row>
    <row r="6406" spans="1:8" x14ac:dyDescent="0.25">
      <c r="A6406" s="396" t="e">
        <f>"INN."&amp;EIGNIR!$B$3&amp;C6406</f>
        <v>#N/A</v>
      </c>
      <c r="B6406" s="511">
        <f>'Sundurliðun Afleiður - eignir'!L64</f>
        <v>0</v>
      </c>
      <c r="C6406" s="503" t="s">
        <v>8250</v>
      </c>
      <c r="D6406" s="512"/>
      <c r="F6406" s="547"/>
      <c r="G6406" s="547">
        <f t="shared" si="202"/>
        <v>0</v>
      </c>
      <c r="H6406" s="547">
        <f t="shared" si="203"/>
        <v>0</v>
      </c>
    </row>
    <row r="6407" spans="1:8" x14ac:dyDescent="0.25">
      <c r="A6407" s="396" t="e">
        <f>"INN."&amp;EIGNIR!$B$3&amp;C6407</f>
        <v>#N/A</v>
      </c>
      <c r="B6407" s="511">
        <f>'Sundurliðun Afleiður - eignir'!L65</f>
        <v>0</v>
      </c>
      <c r="C6407" s="503" t="s">
        <v>8251</v>
      </c>
      <c r="D6407" s="512"/>
      <c r="F6407" s="547"/>
      <c r="G6407" s="547">
        <f t="shared" si="202"/>
        <v>0</v>
      </c>
      <c r="H6407" s="547">
        <f t="shared" si="203"/>
        <v>0</v>
      </c>
    </row>
    <row r="6408" spans="1:8" x14ac:dyDescent="0.25">
      <c r="A6408" s="396" t="e">
        <f>"INN."&amp;EIGNIR!$B$3&amp;C6408</f>
        <v>#N/A</v>
      </c>
      <c r="B6408" s="511">
        <f>'Sundurliðun Afleiður - eignir'!L66</f>
        <v>0</v>
      </c>
      <c r="C6408" s="503" t="s">
        <v>8252</v>
      </c>
      <c r="D6408" s="512"/>
      <c r="F6408" s="547"/>
      <c r="G6408" s="547">
        <f t="shared" si="202"/>
        <v>0</v>
      </c>
      <c r="H6408" s="547">
        <f t="shared" si="203"/>
        <v>0</v>
      </c>
    </row>
    <row r="6409" spans="1:8" x14ac:dyDescent="0.25">
      <c r="A6409" s="396" t="e">
        <f>"INN."&amp;EIGNIR!$B$3&amp;C6409</f>
        <v>#N/A</v>
      </c>
      <c r="B6409" s="511">
        <f>'Sundurliðun Afleiður - eignir'!L67</f>
        <v>0</v>
      </c>
      <c r="C6409" s="503" t="s">
        <v>8253</v>
      </c>
      <c r="D6409" s="512"/>
      <c r="F6409" s="547"/>
      <c r="G6409" s="547">
        <f t="shared" si="202"/>
        <v>0</v>
      </c>
      <c r="H6409" s="547">
        <f t="shared" si="203"/>
        <v>0</v>
      </c>
    </row>
    <row r="6410" spans="1:8" x14ac:dyDescent="0.25">
      <c r="A6410" s="396" t="e">
        <f>"INN."&amp;EIGNIR!$B$3&amp;C6410</f>
        <v>#N/A</v>
      </c>
      <c r="B6410" s="511">
        <f>'Sundurliðun Afleiður - eignir'!L68</f>
        <v>0</v>
      </c>
      <c r="C6410" s="503" t="s">
        <v>8254</v>
      </c>
      <c r="D6410" s="512"/>
      <c r="F6410" s="547"/>
      <c r="G6410" s="547">
        <f t="shared" si="202"/>
        <v>0</v>
      </c>
      <c r="H6410" s="547">
        <f t="shared" si="203"/>
        <v>0</v>
      </c>
    </row>
    <row r="6411" spans="1:8" x14ac:dyDescent="0.25">
      <c r="A6411" s="396" t="e">
        <f>"INN."&amp;EIGNIR!$B$3&amp;C6411</f>
        <v>#N/A</v>
      </c>
      <c r="B6411" s="511">
        <f>'Sundurliðun Afleiður - eignir'!L69</f>
        <v>0</v>
      </c>
      <c r="C6411" s="503" t="s">
        <v>8255</v>
      </c>
      <c r="D6411" s="512"/>
      <c r="F6411" s="547"/>
      <c r="G6411" s="547">
        <f t="shared" si="202"/>
        <v>0</v>
      </c>
      <c r="H6411" s="547">
        <f t="shared" si="203"/>
        <v>0</v>
      </c>
    </row>
    <row r="6412" spans="1:8" x14ac:dyDescent="0.25">
      <c r="A6412" s="396" t="e">
        <f>"INN."&amp;EIGNIR!$B$3&amp;C6412</f>
        <v>#N/A</v>
      </c>
      <c r="B6412" s="511">
        <f>'Sundurliðun Afleiður - eignir'!L70</f>
        <v>0</v>
      </c>
      <c r="C6412" s="503" t="s">
        <v>8256</v>
      </c>
      <c r="D6412" s="512"/>
      <c r="F6412" s="547"/>
      <c r="G6412" s="547">
        <f t="shared" si="202"/>
        <v>0</v>
      </c>
      <c r="H6412" s="547">
        <f t="shared" si="203"/>
        <v>0</v>
      </c>
    </row>
    <row r="6413" spans="1:8" x14ac:dyDescent="0.25">
      <c r="A6413" s="396" t="e">
        <f>"INN."&amp;EIGNIR!$B$3&amp;C6413</f>
        <v>#N/A</v>
      </c>
      <c r="B6413" s="511">
        <f>'Sundurliðun Afleiður - eignir'!L71</f>
        <v>0</v>
      </c>
      <c r="C6413" s="503" t="s">
        <v>8257</v>
      </c>
      <c r="D6413" s="512"/>
      <c r="F6413" s="547"/>
      <c r="G6413" s="547">
        <f t="shared" si="202"/>
        <v>0</v>
      </c>
      <c r="H6413" s="547">
        <f t="shared" si="203"/>
        <v>0</v>
      </c>
    </row>
    <row r="6414" spans="1:8" x14ac:dyDescent="0.25">
      <c r="A6414" s="396" t="e">
        <f>"INN."&amp;EIGNIR!$B$3&amp;C6414</f>
        <v>#N/A</v>
      </c>
      <c r="B6414" s="511">
        <f>'Sundurliðun Afleiður - eignir'!L72</f>
        <v>0</v>
      </c>
      <c r="C6414" s="503" t="s">
        <v>8258</v>
      </c>
      <c r="D6414" s="512"/>
      <c r="F6414" s="547"/>
      <c r="G6414" s="547">
        <f t="shared" si="202"/>
        <v>0</v>
      </c>
      <c r="H6414" s="547">
        <f t="shared" si="203"/>
        <v>0</v>
      </c>
    </row>
    <row r="6415" spans="1:8" x14ac:dyDescent="0.25">
      <c r="A6415" s="396" t="e">
        <f>"INN."&amp;EIGNIR!$B$3&amp;C6415</f>
        <v>#N/A</v>
      </c>
      <c r="B6415" s="511">
        <f>'Sundurliðun Afleiður - eignir'!L73</f>
        <v>0</v>
      </c>
      <c r="C6415" s="503" t="s">
        <v>8259</v>
      </c>
      <c r="D6415" s="512"/>
      <c r="F6415" s="547"/>
      <c r="G6415" s="547">
        <f t="shared" si="202"/>
        <v>0</v>
      </c>
      <c r="H6415" s="547">
        <f t="shared" si="203"/>
        <v>0</v>
      </c>
    </row>
    <row r="6416" spans="1:8" x14ac:dyDescent="0.25">
      <c r="A6416" s="396" t="e">
        <f>"INN."&amp;EIGNIR!$B$3&amp;C6416</f>
        <v>#N/A</v>
      </c>
      <c r="B6416" s="511">
        <f>'Sundurliðun Afleiður - eignir'!L74</f>
        <v>0</v>
      </c>
      <c r="C6416" s="503" t="s">
        <v>8260</v>
      </c>
      <c r="D6416" s="512"/>
      <c r="F6416" s="547"/>
      <c r="G6416" s="547">
        <f t="shared" si="202"/>
        <v>0</v>
      </c>
      <c r="H6416" s="547">
        <f t="shared" si="203"/>
        <v>0</v>
      </c>
    </row>
    <row r="6417" spans="1:8" x14ac:dyDescent="0.25">
      <c r="A6417" s="396" t="e">
        <f>"INN."&amp;EIGNIR!$B$3&amp;C6417</f>
        <v>#N/A</v>
      </c>
      <c r="B6417" s="511">
        <f>'Sundurliðun Afleiður - eignir'!L75</f>
        <v>0</v>
      </c>
      <c r="C6417" s="503" t="s">
        <v>8261</v>
      </c>
      <c r="D6417" s="512"/>
      <c r="F6417" s="547"/>
      <c r="G6417" s="547">
        <f t="shared" si="202"/>
        <v>0</v>
      </c>
      <c r="H6417" s="547">
        <f t="shared" si="203"/>
        <v>0</v>
      </c>
    </row>
    <row r="6418" spans="1:8" x14ac:dyDescent="0.25">
      <c r="A6418" s="396" t="e">
        <f>"INN."&amp;EIGNIR!$B$3&amp;C6418</f>
        <v>#N/A</v>
      </c>
      <c r="B6418" s="511">
        <f>'Sundurliðun Afleiður - eignir'!L76</f>
        <v>0</v>
      </c>
      <c r="C6418" s="503" t="s">
        <v>8262</v>
      </c>
      <c r="D6418" s="512"/>
      <c r="F6418" s="547"/>
      <c r="G6418" s="547">
        <f t="shared" si="202"/>
        <v>0</v>
      </c>
      <c r="H6418" s="547">
        <f t="shared" si="203"/>
        <v>0</v>
      </c>
    </row>
    <row r="6419" spans="1:8" x14ac:dyDescent="0.25">
      <c r="A6419" s="396" t="e">
        <f>"INN."&amp;EIGNIR!$B$3&amp;C6419</f>
        <v>#N/A</v>
      </c>
      <c r="B6419" s="511">
        <f>'Sundurliðun Afleiður - eignir'!L77</f>
        <v>0</v>
      </c>
      <c r="C6419" s="503" t="s">
        <v>8263</v>
      </c>
      <c r="D6419" s="512"/>
      <c r="F6419" s="547"/>
      <c r="G6419" s="547">
        <f t="shared" si="202"/>
        <v>0</v>
      </c>
      <c r="H6419" s="547">
        <f t="shared" si="203"/>
        <v>0</v>
      </c>
    </row>
    <row r="6420" spans="1:8" x14ac:dyDescent="0.25">
      <c r="A6420" s="396" t="e">
        <f>"INN."&amp;EIGNIR!$B$3&amp;C6420</f>
        <v>#N/A</v>
      </c>
      <c r="B6420" s="511">
        <f>'Sundurliðun Afleiður - eignir'!L78</f>
        <v>0</v>
      </c>
      <c r="C6420" s="503" t="s">
        <v>8264</v>
      </c>
      <c r="D6420" s="512"/>
      <c r="F6420" s="547"/>
      <c r="G6420" s="547">
        <f t="shared" si="202"/>
        <v>0</v>
      </c>
      <c r="H6420" s="547">
        <f t="shared" si="203"/>
        <v>0</v>
      </c>
    </row>
    <row r="6421" spans="1:8" x14ac:dyDescent="0.25">
      <c r="A6421" s="396" t="e">
        <f>"INN."&amp;EIGNIR!$B$3&amp;C6421</f>
        <v>#N/A</v>
      </c>
      <c r="B6421" s="511">
        <f>'Sundurliðun Afleiður - eignir'!L79</f>
        <v>0</v>
      </c>
      <c r="C6421" s="503" t="s">
        <v>8265</v>
      </c>
      <c r="D6421" s="512"/>
      <c r="F6421" s="547"/>
      <c r="G6421" s="547">
        <f t="shared" si="202"/>
        <v>0</v>
      </c>
      <c r="H6421" s="547">
        <f t="shared" si="203"/>
        <v>0</v>
      </c>
    </row>
    <row r="6422" spans="1:8" x14ac:dyDescent="0.25">
      <c r="A6422" s="396" t="e">
        <f>"INN."&amp;EIGNIR!$B$3&amp;C6422</f>
        <v>#N/A</v>
      </c>
      <c r="B6422" s="511">
        <f>'Sundurliðun Afleiður - eignir'!L80</f>
        <v>0</v>
      </c>
      <c r="C6422" s="503" t="s">
        <v>8266</v>
      </c>
      <c r="D6422" s="512"/>
      <c r="F6422" s="547"/>
      <c r="G6422" s="547">
        <f t="shared" si="202"/>
        <v>0</v>
      </c>
      <c r="H6422" s="547">
        <f t="shared" si="203"/>
        <v>0</v>
      </c>
    </row>
    <row r="6423" spans="1:8" x14ac:dyDescent="0.25">
      <c r="A6423" s="396" t="e">
        <f>"INN."&amp;EIGNIR!$B$3&amp;C6423</f>
        <v>#N/A</v>
      </c>
      <c r="B6423" s="511">
        <f>'Sundurliðun Afleiður - eignir'!L81</f>
        <v>0</v>
      </c>
      <c r="C6423" s="503" t="s">
        <v>8267</v>
      </c>
      <c r="D6423" s="512"/>
      <c r="F6423" s="547"/>
      <c r="G6423" s="547">
        <f t="shared" si="202"/>
        <v>0</v>
      </c>
      <c r="H6423" s="547">
        <f t="shared" si="203"/>
        <v>0</v>
      </c>
    </row>
    <row r="6424" spans="1:8" x14ac:dyDescent="0.25">
      <c r="A6424" s="396" t="e">
        <f>"INN."&amp;EIGNIR!$B$3&amp;C6424</f>
        <v>#N/A</v>
      </c>
      <c r="B6424" s="511">
        <f>'Sundurliðun Afleiður - eignir'!L82</f>
        <v>0</v>
      </c>
      <c r="C6424" s="503" t="s">
        <v>8268</v>
      </c>
      <c r="D6424" s="512"/>
      <c r="F6424" s="547"/>
      <c r="G6424" s="547">
        <f t="shared" si="202"/>
        <v>0</v>
      </c>
      <c r="H6424" s="547">
        <f t="shared" si="203"/>
        <v>0</v>
      </c>
    </row>
    <row r="6425" spans="1:8" x14ac:dyDescent="0.25">
      <c r="A6425" s="396" t="e">
        <f>"INN."&amp;EIGNIR!$B$3&amp;C6425</f>
        <v>#N/A</v>
      </c>
      <c r="B6425" s="511">
        <f>'Sundurliðun Afleiður - eignir'!L83</f>
        <v>0</v>
      </c>
      <c r="C6425" s="503" t="s">
        <v>8269</v>
      </c>
      <c r="D6425" s="512"/>
      <c r="F6425" s="547"/>
      <c r="G6425" s="547">
        <f t="shared" si="202"/>
        <v>0</v>
      </c>
      <c r="H6425" s="547">
        <f t="shared" si="203"/>
        <v>0</v>
      </c>
    </row>
    <row r="6426" spans="1:8" x14ac:dyDescent="0.25">
      <c r="A6426" s="396" t="e">
        <f>"INN."&amp;EIGNIR!$B$3&amp;C6426</f>
        <v>#N/A</v>
      </c>
      <c r="B6426" s="511">
        <f>'Sundurliðun Afleiður - eignir'!M5</f>
        <v>0</v>
      </c>
      <c r="C6426" s="503" t="s">
        <v>8270</v>
      </c>
      <c r="D6426" s="512" t="s">
        <v>8271</v>
      </c>
      <c r="F6426" s="547"/>
      <c r="G6426" s="547">
        <f t="shared" si="202"/>
        <v>0</v>
      </c>
      <c r="H6426" s="547">
        <f t="shared" si="203"/>
        <v>0</v>
      </c>
    </row>
    <row r="6427" spans="1:8" x14ac:dyDescent="0.25">
      <c r="A6427" s="396" t="e">
        <f>"INN."&amp;EIGNIR!$B$3&amp;C6427</f>
        <v>#N/A</v>
      </c>
      <c r="B6427" s="511">
        <f>'Sundurliðun Afleiður - eignir'!M6</f>
        <v>0</v>
      </c>
      <c r="C6427" s="503" t="s">
        <v>8272</v>
      </c>
      <c r="D6427" s="512"/>
      <c r="F6427" s="547"/>
      <c r="G6427" s="547">
        <f t="shared" si="202"/>
        <v>0</v>
      </c>
      <c r="H6427" s="547">
        <f t="shared" si="203"/>
        <v>0</v>
      </c>
    </row>
    <row r="6428" spans="1:8" x14ac:dyDescent="0.25">
      <c r="A6428" s="396" t="e">
        <f>"INN."&amp;EIGNIR!$B$3&amp;C6428</f>
        <v>#N/A</v>
      </c>
      <c r="B6428" s="511">
        <f>'Sundurliðun Afleiður - eignir'!M7</f>
        <v>0</v>
      </c>
      <c r="C6428" s="503" t="s">
        <v>8273</v>
      </c>
      <c r="D6428" s="512"/>
      <c r="F6428" s="547"/>
      <c r="G6428" s="547">
        <f t="shared" si="202"/>
        <v>0</v>
      </c>
      <c r="H6428" s="547">
        <f t="shared" si="203"/>
        <v>0</v>
      </c>
    </row>
    <row r="6429" spans="1:8" x14ac:dyDescent="0.25">
      <c r="A6429" s="396" t="e">
        <f>"INN."&amp;EIGNIR!$B$3&amp;C6429</f>
        <v>#N/A</v>
      </c>
      <c r="B6429" s="511">
        <f>'Sundurliðun Afleiður - eignir'!M8</f>
        <v>0</v>
      </c>
      <c r="C6429" s="503" t="s">
        <v>8274</v>
      </c>
      <c r="D6429" s="512"/>
      <c r="F6429" s="547"/>
      <c r="G6429" s="547">
        <f t="shared" si="202"/>
        <v>0</v>
      </c>
      <c r="H6429" s="547">
        <f t="shared" si="203"/>
        <v>0</v>
      </c>
    </row>
    <row r="6430" spans="1:8" x14ac:dyDescent="0.25">
      <c r="A6430" s="396" t="e">
        <f>"INN."&amp;EIGNIR!$B$3&amp;C6430</f>
        <v>#N/A</v>
      </c>
      <c r="B6430" s="511">
        <f>'Sundurliðun Afleiður - eignir'!M9</f>
        <v>0</v>
      </c>
      <c r="C6430" s="503" t="s">
        <v>8275</v>
      </c>
      <c r="D6430" s="512"/>
      <c r="F6430" s="547"/>
      <c r="G6430" s="547">
        <f t="shared" si="202"/>
        <v>0</v>
      </c>
      <c r="H6430" s="547">
        <f t="shared" si="203"/>
        <v>0</v>
      </c>
    </row>
    <row r="6431" spans="1:8" x14ac:dyDescent="0.25">
      <c r="A6431" s="396" t="e">
        <f>"INN."&amp;EIGNIR!$B$3&amp;C6431</f>
        <v>#N/A</v>
      </c>
      <c r="B6431" s="511">
        <f>'Sundurliðun Afleiður - eignir'!M10</f>
        <v>0</v>
      </c>
      <c r="C6431" s="503" t="s">
        <v>8276</v>
      </c>
      <c r="D6431" s="512"/>
      <c r="F6431" s="547"/>
      <c r="G6431" s="547">
        <f t="shared" si="202"/>
        <v>0</v>
      </c>
      <c r="H6431" s="547">
        <f t="shared" si="203"/>
        <v>0</v>
      </c>
    </row>
    <row r="6432" spans="1:8" x14ac:dyDescent="0.25">
      <c r="A6432" s="396" t="e">
        <f>"INN."&amp;EIGNIR!$B$3&amp;C6432</f>
        <v>#N/A</v>
      </c>
      <c r="B6432" s="511">
        <f>'Sundurliðun Afleiður - eignir'!M11</f>
        <v>0</v>
      </c>
      <c r="C6432" s="503" t="s">
        <v>8277</v>
      </c>
      <c r="D6432" s="512"/>
      <c r="F6432" s="547"/>
      <c r="G6432" s="547">
        <f t="shared" si="202"/>
        <v>0</v>
      </c>
      <c r="H6432" s="547">
        <f t="shared" si="203"/>
        <v>0</v>
      </c>
    </row>
    <row r="6433" spans="1:8" x14ac:dyDescent="0.25">
      <c r="A6433" s="396" t="e">
        <f>"INN."&amp;EIGNIR!$B$3&amp;C6433</f>
        <v>#N/A</v>
      </c>
      <c r="B6433" s="511">
        <f>'Sundurliðun Afleiður - eignir'!M12</f>
        <v>0</v>
      </c>
      <c r="C6433" s="503" t="s">
        <v>8278</v>
      </c>
      <c r="D6433" s="512"/>
      <c r="F6433" s="547"/>
      <c r="G6433" s="547">
        <f t="shared" si="202"/>
        <v>0</v>
      </c>
      <c r="H6433" s="547">
        <f t="shared" si="203"/>
        <v>0</v>
      </c>
    </row>
    <row r="6434" spans="1:8" x14ac:dyDescent="0.25">
      <c r="A6434" s="396" t="e">
        <f>"INN."&amp;EIGNIR!$B$3&amp;C6434</f>
        <v>#N/A</v>
      </c>
      <c r="B6434" s="511">
        <f>'Sundurliðun Afleiður - eignir'!M13</f>
        <v>0</v>
      </c>
      <c r="C6434" s="503" t="s">
        <v>8279</v>
      </c>
      <c r="D6434" s="512"/>
      <c r="F6434" s="547"/>
      <c r="G6434" s="547">
        <f t="shared" si="202"/>
        <v>0</v>
      </c>
      <c r="H6434" s="547">
        <f t="shared" si="203"/>
        <v>0</v>
      </c>
    </row>
    <row r="6435" spans="1:8" x14ac:dyDescent="0.25">
      <c r="A6435" s="396" t="e">
        <f>"INN."&amp;EIGNIR!$B$3&amp;C6435</f>
        <v>#N/A</v>
      </c>
      <c r="B6435" s="511">
        <f>'Sundurliðun Afleiður - eignir'!M14</f>
        <v>0</v>
      </c>
      <c r="C6435" s="503" t="s">
        <v>8280</v>
      </c>
      <c r="D6435" s="512"/>
      <c r="F6435" s="547"/>
      <c r="G6435" s="547">
        <f t="shared" si="202"/>
        <v>0</v>
      </c>
      <c r="H6435" s="547">
        <f t="shared" si="203"/>
        <v>0</v>
      </c>
    </row>
    <row r="6436" spans="1:8" x14ac:dyDescent="0.25">
      <c r="A6436" s="396" t="e">
        <f>"INN."&amp;EIGNIR!$B$3&amp;C6436</f>
        <v>#N/A</v>
      </c>
      <c r="B6436" s="511">
        <f>'Sundurliðun Afleiður - eignir'!M15</f>
        <v>0</v>
      </c>
      <c r="C6436" s="503" t="s">
        <v>8281</v>
      </c>
      <c r="D6436" s="512"/>
      <c r="F6436" s="547"/>
      <c r="G6436" s="547">
        <f t="shared" si="202"/>
        <v>0</v>
      </c>
      <c r="H6436" s="547">
        <f t="shared" si="203"/>
        <v>0</v>
      </c>
    </row>
    <row r="6437" spans="1:8" x14ac:dyDescent="0.25">
      <c r="A6437" s="396" t="e">
        <f>"INN."&amp;EIGNIR!$B$3&amp;C6437</f>
        <v>#N/A</v>
      </c>
      <c r="B6437" s="511">
        <f>'Sundurliðun Afleiður - eignir'!M16</f>
        <v>0</v>
      </c>
      <c r="C6437" s="503" t="s">
        <v>8282</v>
      </c>
      <c r="D6437" s="512"/>
      <c r="F6437" s="547"/>
      <c r="G6437" s="547">
        <f t="shared" si="202"/>
        <v>0</v>
      </c>
      <c r="H6437" s="547">
        <f t="shared" si="203"/>
        <v>0</v>
      </c>
    </row>
    <row r="6438" spans="1:8" x14ac:dyDescent="0.25">
      <c r="A6438" s="396" t="e">
        <f>"INN."&amp;EIGNIR!$B$3&amp;C6438</f>
        <v>#N/A</v>
      </c>
      <c r="B6438" s="511">
        <f>'Sundurliðun Afleiður - eignir'!M17</f>
        <v>0</v>
      </c>
      <c r="C6438" s="503" t="s">
        <v>8283</v>
      </c>
      <c r="D6438" s="512"/>
      <c r="F6438" s="547"/>
      <c r="G6438" s="547">
        <f t="shared" si="202"/>
        <v>0</v>
      </c>
      <c r="H6438" s="547">
        <f t="shared" si="203"/>
        <v>0</v>
      </c>
    </row>
    <row r="6439" spans="1:8" x14ac:dyDescent="0.25">
      <c r="A6439" s="396" t="e">
        <f>"INN."&amp;EIGNIR!$B$3&amp;C6439</f>
        <v>#N/A</v>
      </c>
      <c r="B6439" s="511">
        <f>'Sundurliðun Afleiður - eignir'!M18</f>
        <v>0</v>
      </c>
      <c r="C6439" s="503" t="s">
        <v>8284</v>
      </c>
      <c r="D6439" s="512"/>
      <c r="F6439" s="547"/>
      <c r="G6439" s="547">
        <f t="shared" si="202"/>
        <v>0</v>
      </c>
      <c r="H6439" s="547">
        <f t="shared" si="203"/>
        <v>0</v>
      </c>
    </row>
    <row r="6440" spans="1:8" x14ac:dyDescent="0.25">
      <c r="A6440" s="396" t="e">
        <f>"INN."&amp;EIGNIR!$B$3&amp;C6440</f>
        <v>#N/A</v>
      </c>
      <c r="B6440" s="511">
        <f>'Sundurliðun Afleiður - eignir'!M19</f>
        <v>0</v>
      </c>
      <c r="C6440" s="503" t="s">
        <v>8285</v>
      </c>
      <c r="D6440" s="512"/>
      <c r="F6440" s="547"/>
      <c r="G6440" s="547">
        <f t="shared" si="202"/>
        <v>0</v>
      </c>
      <c r="H6440" s="547">
        <f t="shared" si="203"/>
        <v>0</v>
      </c>
    </row>
    <row r="6441" spans="1:8" x14ac:dyDescent="0.25">
      <c r="A6441" s="396" t="e">
        <f>"INN."&amp;EIGNIR!$B$3&amp;C6441</f>
        <v>#N/A</v>
      </c>
      <c r="B6441" s="511">
        <f>'Sundurliðun Afleiður - eignir'!M20</f>
        <v>0</v>
      </c>
      <c r="C6441" s="503" t="s">
        <v>8286</v>
      </c>
      <c r="D6441" s="512"/>
      <c r="F6441" s="547"/>
      <c r="G6441" s="547">
        <f t="shared" si="202"/>
        <v>0</v>
      </c>
      <c r="H6441" s="547">
        <f t="shared" si="203"/>
        <v>0</v>
      </c>
    </row>
    <row r="6442" spans="1:8" x14ac:dyDescent="0.25">
      <c r="A6442" s="396" t="e">
        <f>"INN."&amp;EIGNIR!$B$3&amp;C6442</f>
        <v>#N/A</v>
      </c>
      <c r="B6442" s="511">
        <f>'Sundurliðun Afleiður - eignir'!M21</f>
        <v>0</v>
      </c>
      <c r="C6442" s="503" t="s">
        <v>8287</v>
      </c>
      <c r="D6442" s="512"/>
      <c r="F6442" s="547"/>
      <c r="G6442" s="547">
        <f t="shared" si="202"/>
        <v>0</v>
      </c>
      <c r="H6442" s="547">
        <f t="shared" si="203"/>
        <v>0</v>
      </c>
    </row>
    <row r="6443" spans="1:8" x14ac:dyDescent="0.25">
      <c r="A6443" s="396" t="e">
        <f>"INN."&amp;EIGNIR!$B$3&amp;C6443</f>
        <v>#N/A</v>
      </c>
      <c r="B6443" s="511">
        <f>'Sundurliðun Afleiður - eignir'!M22</f>
        <v>0</v>
      </c>
      <c r="C6443" s="503" t="s">
        <v>8288</v>
      </c>
      <c r="D6443" s="512"/>
      <c r="F6443" s="547"/>
      <c r="G6443" s="547">
        <f t="shared" si="202"/>
        <v>0</v>
      </c>
      <c r="H6443" s="547">
        <f t="shared" si="203"/>
        <v>0</v>
      </c>
    </row>
    <row r="6444" spans="1:8" x14ac:dyDescent="0.25">
      <c r="A6444" s="396" t="e">
        <f>"INN."&amp;EIGNIR!$B$3&amp;C6444</f>
        <v>#N/A</v>
      </c>
      <c r="B6444" s="511">
        <f>'Sundurliðun Afleiður - eignir'!M23</f>
        <v>0</v>
      </c>
      <c r="C6444" s="503" t="s">
        <v>8289</v>
      </c>
      <c r="D6444" s="512"/>
      <c r="F6444" s="547"/>
      <c r="G6444" s="547">
        <f t="shared" si="202"/>
        <v>0</v>
      </c>
      <c r="H6444" s="547">
        <f t="shared" si="203"/>
        <v>0</v>
      </c>
    </row>
    <row r="6445" spans="1:8" x14ac:dyDescent="0.25">
      <c r="A6445" s="396" t="e">
        <f>"INN."&amp;EIGNIR!$B$3&amp;C6445</f>
        <v>#N/A</v>
      </c>
      <c r="B6445" s="511">
        <f>'Sundurliðun Afleiður - eignir'!M24</f>
        <v>0</v>
      </c>
      <c r="C6445" s="503" t="s">
        <v>8290</v>
      </c>
      <c r="D6445" s="512"/>
      <c r="F6445" s="547"/>
      <c r="G6445" s="547">
        <f t="shared" si="202"/>
        <v>0</v>
      </c>
      <c r="H6445" s="547">
        <f t="shared" si="203"/>
        <v>0</v>
      </c>
    </row>
    <row r="6446" spans="1:8" x14ac:dyDescent="0.25">
      <c r="A6446" s="396" t="e">
        <f>"INN."&amp;EIGNIR!$B$3&amp;C6446</f>
        <v>#N/A</v>
      </c>
      <c r="B6446" s="511">
        <f>'Sundurliðun Afleiður - eignir'!M25</f>
        <v>0</v>
      </c>
      <c r="C6446" s="503" t="s">
        <v>8291</v>
      </c>
      <c r="D6446" s="512"/>
      <c r="F6446" s="547"/>
      <c r="G6446" s="547">
        <f t="shared" si="202"/>
        <v>0</v>
      </c>
      <c r="H6446" s="547">
        <f t="shared" si="203"/>
        <v>0</v>
      </c>
    </row>
    <row r="6447" spans="1:8" x14ac:dyDescent="0.25">
      <c r="A6447" s="396" t="e">
        <f>"INN."&amp;EIGNIR!$B$3&amp;C6447</f>
        <v>#N/A</v>
      </c>
      <c r="B6447" s="511">
        <f>'Sundurliðun Afleiður - eignir'!M26</f>
        <v>0</v>
      </c>
      <c r="C6447" s="503" t="s">
        <v>8292</v>
      </c>
      <c r="D6447" s="512"/>
      <c r="F6447" s="547"/>
      <c r="G6447" s="547">
        <f t="shared" si="202"/>
        <v>0</v>
      </c>
      <c r="H6447" s="547">
        <f t="shared" si="203"/>
        <v>0</v>
      </c>
    </row>
    <row r="6448" spans="1:8" x14ac:dyDescent="0.25">
      <c r="A6448" s="396" t="e">
        <f>"INN."&amp;EIGNIR!$B$3&amp;C6448</f>
        <v>#N/A</v>
      </c>
      <c r="B6448" s="511">
        <f>'Sundurliðun Afleiður - eignir'!M27</f>
        <v>0</v>
      </c>
      <c r="C6448" s="503" t="s">
        <v>8293</v>
      </c>
      <c r="D6448" s="512"/>
      <c r="F6448" s="547"/>
      <c r="G6448" s="547">
        <f t="shared" si="202"/>
        <v>0</v>
      </c>
      <c r="H6448" s="547">
        <f t="shared" si="203"/>
        <v>0</v>
      </c>
    </row>
    <row r="6449" spans="1:8" x14ac:dyDescent="0.25">
      <c r="A6449" s="396" t="e">
        <f>"INN."&amp;EIGNIR!$B$3&amp;C6449</f>
        <v>#N/A</v>
      </c>
      <c r="B6449" s="511">
        <f>'Sundurliðun Afleiður - eignir'!M28</f>
        <v>0</v>
      </c>
      <c r="C6449" s="503" t="s">
        <v>8294</v>
      </c>
      <c r="D6449" s="512"/>
      <c r="F6449" s="547"/>
      <c r="G6449" s="547">
        <f t="shared" si="202"/>
        <v>0</v>
      </c>
      <c r="H6449" s="547">
        <f t="shared" si="203"/>
        <v>0</v>
      </c>
    </row>
    <row r="6450" spans="1:8" x14ac:dyDescent="0.25">
      <c r="A6450" s="396" t="e">
        <f>"INN."&amp;EIGNIR!$B$3&amp;C6450</f>
        <v>#N/A</v>
      </c>
      <c r="B6450" s="511">
        <f>'Sundurliðun Afleiður - eignir'!M29</f>
        <v>0</v>
      </c>
      <c r="C6450" s="503" t="s">
        <v>8295</v>
      </c>
      <c r="D6450" s="512"/>
      <c r="F6450" s="547"/>
      <c r="G6450" s="547">
        <f t="shared" si="202"/>
        <v>0</v>
      </c>
      <c r="H6450" s="547">
        <f t="shared" si="203"/>
        <v>0</v>
      </c>
    </row>
    <row r="6451" spans="1:8" x14ac:dyDescent="0.25">
      <c r="A6451" s="396" t="e">
        <f>"INN."&amp;EIGNIR!$B$3&amp;C6451</f>
        <v>#N/A</v>
      </c>
      <c r="B6451" s="511">
        <f>'Sundurliðun Afleiður - eignir'!M30</f>
        <v>0</v>
      </c>
      <c r="C6451" s="503" t="s">
        <v>8296</v>
      </c>
      <c r="D6451" s="512"/>
      <c r="F6451" s="547"/>
      <c r="G6451" s="547">
        <f t="shared" si="202"/>
        <v>0</v>
      </c>
      <c r="H6451" s="547">
        <f t="shared" si="203"/>
        <v>0</v>
      </c>
    </row>
    <row r="6452" spans="1:8" x14ac:dyDescent="0.25">
      <c r="A6452" s="396" t="e">
        <f>"INN."&amp;EIGNIR!$B$3&amp;C6452</f>
        <v>#N/A</v>
      </c>
      <c r="B6452" s="511">
        <f>'Sundurliðun Afleiður - eignir'!M31</f>
        <v>0</v>
      </c>
      <c r="C6452" s="503" t="s">
        <v>8297</v>
      </c>
      <c r="D6452" s="512"/>
      <c r="F6452" s="547"/>
      <c r="G6452" s="547">
        <f t="shared" si="202"/>
        <v>0</v>
      </c>
      <c r="H6452" s="547">
        <f t="shared" si="203"/>
        <v>0</v>
      </c>
    </row>
    <row r="6453" spans="1:8" x14ac:dyDescent="0.25">
      <c r="A6453" s="396" t="e">
        <f>"INN."&amp;EIGNIR!$B$3&amp;C6453</f>
        <v>#N/A</v>
      </c>
      <c r="B6453" s="511">
        <f>'Sundurliðun Afleiður - eignir'!M32</f>
        <v>0</v>
      </c>
      <c r="C6453" s="503" t="s">
        <v>8298</v>
      </c>
      <c r="D6453" s="512"/>
      <c r="F6453" s="547"/>
      <c r="G6453" s="547">
        <f t="shared" si="202"/>
        <v>0</v>
      </c>
      <c r="H6453" s="547">
        <f t="shared" si="203"/>
        <v>0</v>
      </c>
    </row>
    <row r="6454" spans="1:8" x14ac:dyDescent="0.25">
      <c r="A6454" s="396" t="e">
        <f>"INN."&amp;EIGNIR!$B$3&amp;C6454</f>
        <v>#N/A</v>
      </c>
      <c r="B6454" s="511">
        <f>'Sundurliðun Afleiður - eignir'!M33</f>
        <v>0</v>
      </c>
      <c r="C6454" s="503" t="s">
        <v>8299</v>
      </c>
      <c r="D6454" s="512"/>
      <c r="F6454" s="547"/>
      <c r="G6454" s="547">
        <f t="shared" ref="G6454:G6517" si="204">+F6454-B6454</f>
        <v>0</v>
      </c>
      <c r="H6454" s="547">
        <f t="shared" si="203"/>
        <v>0</v>
      </c>
    </row>
    <row r="6455" spans="1:8" x14ac:dyDescent="0.25">
      <c r="A6455" s="396" t="e">
        <f>"INN."&amp;EIGNIR!$B$3&amp;C6455</f>
        <v>#N/A</v>
      </c>
      <c r="B6455" s="511">
        <f>'Sundurliðun Afleiður - eignir'!M34</f>
        <v>0</v>
      </c>
      <c r="C6455" s="503" t="s">
        <v>8300</v>
      </c>
      <c r="D6455" s="512"/>
      <c r="F6455" s="547"/>
      <c r="G6455" s="547">
        <f t="shared" si="204"/>
        <v>0</v>
      </c>
      <c r="H6455" s="547">
        <f t="shared" ref="H6455:H6518" si="205">+ABS(G6455)</f>
        <v>0</v>
      </c>
    </row>
    <row r="6456" spans="1:8" x14ac:dyDescent="0.25">
      <c r="A6456" s="396" t="e">
        <f>"INN."&amp;EIGNIR!$B$3&amp;C6456</f>
        <v>#N/A</v>
      </c>
      <c r="B6456" s="511">
        <f>'Sundurliðun Afleiður - eignir'!M35</f>
        <v>0</v>
      </c>
      <c r="C6456" s="503" t="s">
        <v>8301</v>
      </c>
      <c r="D6456" s="512"/>
      <c r="F6456" s="547"/>
      <c r="G6456" s="547">
        <f t="shared" si="204"/>
        <v>0</v>
      </c>
      <c r="H6456" s="547">
        <f t="shared" si="205"/>
        <v>0</v>
      </c>
    </row>
    <row r="6457" spans="1:8" x14ac:dyDescent="0.25">
      <c r="A6457" s="396" t="e">
        <f>"INN."&amp;EIGNIR!$B$3&amp;C6457</f>
        <v>#N/A</v>
      </c>
      <c r="B6457" s="511">
        <f>'Sundurliðun Afleiður - eignir'!M36</f>
        <v>0</v>
      </c>
      <c r="C6457" s="503" t="s">
        <v>8302</v>
      </c>
      <c r="D6457" s="512"/>
      <c r="F6457" s="547"/>
      <c r="G6457" s="547">
        <f t="shared" si="204"/>
        <v>0</v>
      </c>
      <c r="H6457" s="547">
        <f t="shared" si="205"/>
        <v>0</v>
      </c>
    </row>
    <row r="6458" spans="1:8" x14ac:dyDescent="0.25">
      <c r="A6458" s="396" t="e">
        <f>"INN."&amp;EIGNIR!$B$3&amp;C6458</f>
        <v>#N/A</v>
      </c>
      <c r="B6458" s="511">
        <f>'Sundurliðun Afleiður - eignir'!M37</f>
        <v>0</v>
      </c>
      <c r="C6458" s="503" t="s">
        <v>8303</v>
      </c>
      <c r="D6458" s="512"/>
      <c r="F6458" s="547"/>
      <c r="G6458" s="547">
        <f t="shared" si="204"/>
        <v>0</v>
      </c>
      <c r="H6458" s="547">
        <f t="shared" si="205"/>
        <v>0</v>
      </c>
    </row>
    <row r="6459" spans="1:8" x14ac:dyDescent="0.25">
      <c r="A6459" s="396" t="e">
        <f>"INN."&amp;EIGNIR!$B$3&amp;C6459</f>
        <v>#N/A</v>
      </c>
      <c r="B6459" s="511">
        <f>'Sundurliðun Afleiður - eignir'!M38</f>
        <v>0</v>
      </c>
      <c r="C6459" s="503" t="s">
        <v>8304</v>
      </c>
      <c r="D6459" s="512"/>
      <c r="F6459" s="547"/>
      <c r="G6459" s="547">
        <f t="shared" si="204"/>
        <v>0</v>
      </c>
      <c r="H6459" s="547">
        <f t="shared" si="205"/>
        <v>0</v>
      </c>
    </row>
    <row r="6460" spans="1:8" x14ac:dyDescent="0.25">
      <c r="A6460" s="396" t="e">
        <f>"INN."&amp;EIGNIR!$B$3&amp;C6460</f>
        <v>#N/A</v>
      </c>
      <c r="B6460" s="511">
        <f>'Sundurliðun Afleiður - eignir'!M39</f>
        <v>0</v>
      </c>
      <c r="C6460" s="503" t="s">
        <v>8305</v>
      </c>
      <c r="D6460" s="512"/>
      <c r="F6460" s="547"/>
      <c r="G6460" s="547">
        <f t="shared" si="204"/>
        <v>0</v>
      </c>
      <c r="H6460" s="547">
        <f t="shared" si="205"/>
        <v>0</v>
      </c>
    </row>
    <row r="6461" spans="1:8" x14ac:dyDescent="0.25">
      <c r="A6461" s="396" t="e">
        <f>"INN."&amp;EIGNIR!$B$3&amp;C6461</f>
        <v>#N/A</v>
      </c>
      <c r="B6461" s="511">
        <f>'Sundurliðun Afleiður - eignir'!M40</f>
        <v>0</v>
      </c>
      <c r="C6461" s="503" t="s">
        <v>8306</v>
      </c>
      <c r="D6461" s="512"/>
      <c r="F6461" s="547"/>
      <c r="G6461" s="547">
        <f t="shared" si="204"/>
        <v>0</v>
      </c>
      <c r="H6461" s="547">
        <f t="shared" si="205"/>
        <v>0</v>
      </c>
    </row>
    <row r="6462" spans="1:8" x14ac:dyDescent="0.25">
      <c r="A6462" s="396" t="e">
        <f>"INN."&amp;EIGNIR!$B$3&amp;C6462</f>
        <v>#N/A</v>
      </c>
      <c r="B6462" s="511">
        <f>'Sundurliðun Afleiður - eignir'!M41</f>
        <v>0</v>
      </c>
      <c r="C6462" s="503" t="s">
        <v>8307</v>
      </c>
      <c r="D6462" s="512"/>
      <c r="F6462" s="547"/>
      <c r="G6462" s="547">
        <f t="shared" si="204"/>
        <v>0</v>
      </c>
      <c r="H6462" s="547">
        <f t="shared" si="205"/>
        <v>0</v>
      </c>
    </row>
    <row r="6463" spans="1:8" x14ac:dyDescent="0.25">
      <c r="A6463" s="396" t="e">
        <f>"INN."&amp;EIGNIR!$B$3&amp;C6463</f>
        <v>#N/A</v>
      </c>
      <c r="B6463" s="511">
        <f>'Sundurliðun Afleiður - eignir'!M42</f>
        <v>0</v>
      </c>
      <c r="C6463" s="503" t="s">
        <v>8308</v>
      </c>
      <c r="D6463" s="512"/>
      <c r="F6463" s="547"/>
      <c r="G6463" s="547">
        <f t="shared" si="204"/>
        <v>0</v>
      </c>
      <c r="H6463" s="547">
        <f t="shared" si="205"/>
        <v>0</v>
      </c>
    </row>
    <row r="6464" spans="1:8" x14ac:dyDescent="0.25">
      <c r="A6464" s="396" t="e">
        <f>"INN."&amp;EIGNIR!$B$3&amp;C6464</f>
        <v>#N/A</v>
      </c>
      <c r="B6464" s="511">
        <f>'Sundurliðun Afleiður - eignir'!M43</f>
        <v>0</v>
      </c>
      <c r="C6464" s="503" t="s">
        <v>8309</v>
      </c>
      <c r="D6464" s="512"/>
      <c r="F6464" s="547"/>
      <c r="G6464" s="547">
        <f t="shared" si="204"/>
        <v>0</v>
      </c>
      <c r="H6464" s="547">
        <f t="shared" si="205"/>
        <v>0</v>
      </c>
    </row>
    <row r="6465" spans="1:8" x14ac:dyDescent="0.25">
      <c r="A6465" s="396" t="e">
        <f>"INN."&amp;EIGNIR!$B$3&amp;C6465</f>
        <v>#N/A</v>
      </c>
      <c r="B6465" s="511">
        <f>'Sundurliðun Afleiður - eignir'!M44</f>
        <v>0</v>
      </c>
      <c r="C6465" s="503" t="s">
        <v>8310</v>
      </c>
      <c r="D6465" s="512"/>
      <c r="F6465" s="547"/>
      <c r="G6465" s="547">
        <f t="shared" si="204"/>
        <v>0</v>
      </c>
      <c r="H6465" s="547">
        <f t="shared" si="205"/>
        <v>0</v>
      </c>
    </row>
    <row r="6466" spans="1:8" x14ac:dyDescent="0.25">
      <c r="A6466" s="396" t="e">
        <f>"INN."&amp;EIGNIR!$B$3&amp;C6466</f>
        <v>#N/A</v>
      </c>
      <c r="B6466" s="511">
        <f>'Sundurliðun Afleiður - eignir'!M45</f>
        <v>0</v>
      </c>
      <c r="C6466" s="503" t="s">
        <v>8311</v>
      </c>
      <c r="D6466" s="512"/>
      <c r="F6466" s="547"/>
      <c r="G6466" s="547">
        <f t="shared" si="204"/>
        <v>0</v>
      </c>
      <c r="H6466" s="547">
        <f t="shared" si="205"/>
        <v>0</v>
      </c>
    </row>
    <row r="6467" spans="1:8" x14ac:dyDescent="0.25">
      <c r="A6467" s="396" t="e">
        <f>"INN."&amp;EIGNIR!$B$3&amp;C6467</f>
        <v>#N/A</v>
      </c>
      <c r="B6467" s="511">
        <f>'Sundurliðun Afleiður - eignir'!M46</f>
        <v>0</v>
      </c>
      <c r="C6467" s="503" t="s">
        <v>8312</v>
      </c>
      <c r="D6467" s="512"/>
      <c r="F6467" s="547"/>
      <c r="G6467" s="547">
        <f t="shared" si="204"/>
        <v>0</v>
      </c>
      <c r="H6467" s="547">
        <f t="shared" si="205"/>
        <v>0</v>
      </c>
    </row>
    <row r="6468" spans="1:8" x14ac:dyDescent="0.25">
      <c r="A6468" s="396" t="e">
        <f>"INN."&amp;EIGNIR!$B$3&amp;C6468</f>
        <v>#N/A</v>
      </c>
      <c r="B6468" s="511">
        <f>'Sundurliðun Afleiður - eignir'!M47</f>
        <v>0</v>
      </c>
      <c r="C6468" s="503" t="s">
        <v>8313</v>
      </c>
      <c r="D6468" s="512"/>
      <c r="F6468" s="547"/>
      <c r="G6468" s="547">
        <f t="shared" si="204"/>
        <v>0</v>
      </c>
      <c r="H6468" s="547">
        <f t="shared" si="205"/>
        <v>0</v>
      </c>
    </row>
    <row r="6469" spans="1:8" x14ac:dyDescent="0.25">
      <c r="A6469" s="396" t="e">
        <f>"INN."&amp;EIGNIR!$B$3&amp;C6469</f>
        <v>#N/A</v>
      </c>
      <c r="B6469" s="511">
        <f>'Sundurliðun Afleiður - eignir'!M48</f>
        <v>0</v>
      </c>
      <c r="C6469" s="503" t="s">
        <v>8314</v>
      </c>
      <c r="D6469" s="512"/>
      <c r="F6469" s="547"/>
      <c r="G6469" s="547">
        <f t="shared" si="204"/>
        <v>0</v>
      </c>
      <c r="H6469" s="547">
        <f t="shared" si="205"/>
        <v>0</v>
      </c>
    </row>
    <row r="6470" spans="1:8" x14ac:dyDescent="0.25">
      <c r="A6470" s="396" t="e">
        <f>"INN."&amp;EIGNIR!$B$3&amp;C6470</f>
        <v>#N/A</v>
      </c>
      <c r="B6470" s="511">
        <f>'Sundurliðun Afleiður - eignir'!M49</f>
        <v>0</v>
      </c>
      <c r="C6470" s="503" t="s">
        <v>8315</v>
      </c>
      <c r="D6470" s="512"/>
      <c r="F6470" s="547"/>
      <c r="G6470" s="547">
        <f t="shared" si="204"/>
        <v>0</v>
      </c>
      <c r="H6470" s="547">
        <f t="shared" si="205"/>
        <v>0</v>
      </c>
    </row>
    <row r="6471" spans="1:8" x14ac:dyDescent="0.25">
      <c r="A6471" s="396" t="e">
        <f>"INN."&amp;EIGNIR!$B$3&amp;C6471</f>
        <v>#N/A</v>
      </c>
      <c r="B6471" s="511">
        <f>'Sundurliðun Afleiður - eignir'!M50</f>
        <v>0</v>
      </c>
      <c r="C6471" s="503" t="s">
        <v>8316</v>
      </c>
      <c r="D6471" s="512"/>
      <c r="F6471" s="547"/>
      <c r="G6471" s="547">
        <f t="shared" si="204"/>
        <v>0</v>
      </c>
      <c r="H6471" s="547">
        <f t="shared" si="205"/>
        <v>0</v>
      </c>
    </row>
    <row r="6472" spans="1:8" x14ac:dyDescent="0.25">
      <c r="A6472" s="396" t="e">
        <f>"INN."&amp;EIGNIR!$B$3&amp;C6472</f>
        <v>#N/A</v>
      </c>
      <c r="B6472" s="511">
        <f>'Sundurliðun Afleiður - eignir'!M51</f>
        <v>0</v>
      </c>
      <c r="C6472" s="503" t="s">
        <v>8317</v>
      </c>
      <c r="D6472" s="512"/>
      <c r="F6472" s="547"/>
      <c r="G6472" s="547">
        <f t="shared" si="204"/>
        <v>0</v>
      </c>
      <c r="H6472" s="547">
        <f t="shared" si="205"/>
        <v>0</v>
      </c>
    </row>
    <row r="6473" spans="1:8" x14ac:dyDescent="0.25">
      <c r="A6473" s="396" t="e">
        <f>"INN."&amp;EIGNIR!$B$3&amp;C6473</f>
        <v>#N/A</v>
      </c>
      <c r="B6473" s="511">
        <f>'Sundurliðun Afleiður - eignir'!M52</f>
        <v>0</v>
      </c>
      <c r="C6473" s="503" t="s">
        <v>8318</v>
      </c>
      <c r="D6473" s="512"/>
      <c r="F6473" s="547"/>
      <c r="G6473" s="547">
        <f t="shared" si="204"/>
        <v>0</v>
      </c>
      <c r="H6473" s="547">
        <f t="shared" si="205"/>
        <v>0</v>
      </c>
    </row>
    <row r="6474" spans="1:8" x14ac:dyDescent="0.25">
      <c r="A6474" s="396" t="e">
        <f>"INN."&amp;EIGNIR!$B$3&amp;C6474</f>
        <v>#N/A</v>
      </c>
      <c r="B6474" s="511">
        <f>'Sundurliðun Afleiður - eignir'!M53</f>
        <v>0</v>
      </c>
      <c r="C6474" s="503" t="s">
        <v>8319</v>
      </c>
      <c r="D6474" s="512"/>
      <c r="F6474" s="547"/>
      <c r="G6474" s="547">
        <f t="shared" si="204"/>
        <v>0</v>
      </c>
      <c r="H6474" s="547">
        <f t="shared" si="205"/>
        <v>0</v>
      </c>
    </row>
    <row r="6475" spans="1:8" x14ac:dyDescent="0.25">
      <c r="A6475" s="396" t="e">
        <f>"INN."&amp;EIGNIR!$B$3&amp;C6475</f>
        <v>#N/A</v>
      </c>
      <c r="B6475" s="511">
        <f>'Sundurliðun Afleiður - eignir'!M54</f>
        <v>0</v>
      </c>
      <c r="C6475" s="503" t="s">
        <v>8320</v>
      </c>
      <c r="D6475" s="512"/>
      <c r="F6475" s="547"/>
      <c r="G6475" s="547">
        <f t="shared" si="204"/>
        <v>0</v>
      </c>
      <c r="H6475" s="547">
        <f t="shared" si="205"/>
        <v>0</v>
      </c>
    </row>
    <row r="6476" spans="1:8" x14ac:dyDescent="0.25">
      <c r="A6476" s="396" t="e">
        <f>"INN."&amp;EIGNIR!$B$3&amp;C6476</f>
        <v>#N/A</v>
      </c>
      <c r="B6476" s="511">
        <f>'Sundurliðun Afleiður - eignir'!M55</f>
        <v>0</v>
      </c>
      <c r="C6476" s="503" t="s">
        <v>8321</v>
      </c>
      <c r="D6476" s="512"/>
      <c r="F6476" s="547"/>
      <c r="G6476" s="547">
        <f t="shared" si="204"/>
        <v>0</v>
      </c>
      <c r="H6476" s="547">
        <f t="shared" si="205"/>
        <v>0</v>
      </c>
    </row>
    <row r="6477" spans="1:8" x14ac:dyDescent="0.25">
      <c r="A6477" s="396" t="e">
        <f>"INN."&amp;EIGNIR!$B$3&amp;C6477</f>
        <v>#N/A</v>
      </c>
      <c r="B6477" s="511">
        <f>'Sundurliðun Afleiður - eignir'!M56</f>
        <v>0</v>
      </c>
      <c r="C6477" s="503" t="s">
        <v>8322</v>
      </c>
      <c r="D6477" s="512"/>
      <c r="F6477" s="547"/>
      <c r="G6477" s="547">
        <f t="shared" si="204"/>
        <v>0</v>
      </c>
      <c r="H6477" s="547">
        <f t="shared" si="205"/>
        <v>0</v>
      </c>
    </row>
    <row r="6478" spans="1:8" x14ac:dyDescent="0.25">
      <c r="A6478" s="396" t="e">
        <f>"INN."&amp;EIGNIR!$B$3&amp;C6478</f>
        <v>#N/A</v>
      </c>
      <c r="B6478" s="511">
        <f>'Sundurliðun Afleiður - eignir'!M57</f>
        <v>0</v>
      </c>
      <c r="C6478" s="503" t="s">
        <v>8323</v>
      </c>
      <c r="D6478" s="512"/>
      <c r="F6478" s="547"/>
      <c r="G6478" s="547">
        <f t="shared" si="204"/>
        <v>0</v>
      </c>
      <c r="H6478" s="547">
        <f t="shared" si="205"/>
        <v>0</v>
      </c>
    </row>
    <row r="6479" spans="1:8" x14ac:dyDescent="0.25">
      <c r="A6479" s="396" t="e">
        <f>"INN."&amp;EIGNIR!$B$3&amp;C6479</f>
        <v>#N/A</v>
      </c>
      <c r="B6479" s="511">
        <f>'Sundurliðun Afleiður - eignir'!M58</f>
        <v>0</v>
      </c>
      <c r="C6479" s="503" t="s">
        <v>8324</v>
      </c>
      <c r="D6479" s="512"/>
      <c r="F6479" s="547"/>
      <c r="G6479" s="547">
        <f t="shared" si="204"/>
        <v>0</v>
      </c>
      <c r="H6479" s="547">
        <f t="shared" si="205"/>
        <v>0</v>
      </c>
    </row>
    <row r="6480" spans="1:8" x14ac:dyDescent="0.25">
      <c r="A6480" s="396" t="e">
        <f>"INN."&amp;EIGNIR!$B$3&amp;C6480</f>
        <v>#N/A</v>
      </c>
      <c r="B6480" s="511">
        <f>'Sundurliðun Afleiður - eignir'!M59</f>
        <v>0</v>
      </c>
      <c r="C6480" s="503" t="s">
        <v>8325</v>
      </c>
      <c r="D6480" s="512"/>
      <c r="F6480" s="547"/>
      <c r="G6480" s="547">
        <f t="shared" si="204"/>
        <v>0</v>
      </c>
      <c r="H6480" s="547">
        <f t="shared" si="205"/>
        <v>0</v>
      </c>
    </row>
    <row r="6481" spans="1:8" x14ac:dyDescent="0.25">
      <c r="A6481" s="396" t="e">
        <f>"INN."&amp;EIGNIR!$B$3&amp;C6481</f>
        <v>#N/A</v>
      </c>
      <c r="B6481" s="511">
        <f>'Sundurliðun Afleiður - eignir'!M60</f>
        <v>0</v>
      </c>
      <c r="C6481" s="503" t="s">
        <v>8326</v>
      </c>
      <c r="D6481" s="512"/>
      <c r="F6481" s="547"/>
      <c r="G6481" s="547">
        <f t="shared" si="204"/>
        <v>0</v>
      </c>
      <c r="H6481" s="547">
        <f t="shared" si="205"/>
        <v>0</v>
      </c>
    </row>
    <row r="6482" spans="1:8" x14ac:dyDescent="0.25">
      <c r="A6482" s="396" t="e">
        <f>"INN."&amp;EIGNIR!$B$3&amp;C6482</f>
        <v>#N/A</v>
      </c>
      <c r="B6482" s="511">
        <f>'Sundurliðun Afleiður - eignir'!M61</f>
        <v>0</v>
      </c>
      <c r="C6482" s="503" t="s">
        <v>8327</v>
      </c>
      <c r="D6482" s="512"/>
      <c r="F6482" s="547"/>
      <c r="G6482" s="547">
        <f t="shared" si="204"/>
        <v>0</v>
      </c>
      <c r="H6482" s="547">
        <f t="shared" si="205"/>
        <v>0</v>
      </c>
    </row>
    <row r="6483" spans="1:8" x14ac:dyDescent="0.25">
      <c r="A6483" s="396" t="e">
        <f>"INN."&amp;EIGNIR!$B$3&amp;C6483</f>
        <v>#N/A</v>
      </c>
      <c r="B6483" s="511">
        <f>'Sundurliðun Afleiður - eignir'!M62</f>
        <v>0</v>
      </c>
      <c r="C6483" s="503" t="s">
        <v>8328</v>
      </c>
      <c r="D6483" s="512"/>
      <c r="F6483" s="547"/>
      <c r="G6483" s="547">
        <f t="shared" si="204"/>
        <v>0</v>
      </c>
      <c r="H6483" s="547">
        <f t="shared" si="205"/>
        <v>0</v>
      </c>
    </row>
    <row r="6484" spans="1:8" x14ac:dyDescent="0.25">
      <c r="A6484" s="396" t="e">
        <f>"INN."&amp;EIGNIR!$B$3&amp;C6484</f>
        <v>#N/A</v>
      </c>
      <c r="B6484" s="511">
        <f>'Sundurliðun Afleiður - eignir'!M63</f>
        <v>0</v>
      </c>
      <c r="C6484" s="503" t="s">
        <v>8329</v>
      </c>
      <c r="D6484" s="512"/>
      <c r="F6484" s="547"/>
      <c r="G6484" s="547">
        <f t="shared" si="204"/>
        <v>0</v>
      </c>
      <c r="H6484" s="547">
        <f t="shared" si="205"/>
        <v>0</v>
      </c>
    </row>
    <row r="6485" spans="1:8" x14ac:dyDescent="0.25">
      <c r="A6485" s="396" t="e">
        <f>"INN."&amp;EIGNIR!$B$3&amp;C6485</f>
        <v>#N/A</v>
      </c>
      <c r="B6485" s="511">
        <f>'Sundurliðun Afleiður - eignir'!M64</f>
        <v>0</v>
      </c>
      <c r="C6485" s="503" t="s">
        <v>8330</v>
      </c>
      <c r="D6485" s="512"/>
      <c r="F6485" s="547"/>
      <c r="G6485" s="547">
        <f t="shared" si="204"/>
        <v>0</v>
      </c>
      <c r="H6485" s="547">
        <f t="shared" si="205"/>
        <v>0</v>
      </c>
    </row>
    <row r="6486" spans="1:8" x14ac:dyDescent="0.25">
      <c r="A6486" s="396" t="e">
        <f>"INN."&amp;EIGNIR!$B$3&amp;C6486</f>
        <v>#N/A</v>
      </c>
      <c r="B6486" s="511">
        <f>'Sundurliðun Afleiður - eignir'!M65</f>
        <v>0</v>
      </c>
      <c r="C6486" s="503" t="s">
        <v>8331</v>
      </c>
      <c r="D6486" s="512"/>
      <c r="F6486" s="547"/>
      <c r="G6486" s="547">
        <f t="shared" si="204"/>
        <v>0</v>
      </c>
      <c r="H6486" s="547">
        <f t="shared" si="205"/>
        <v>0</v>
      </c>
    </row>
    <row r="6487" spans="1:8" x14ac:dyDescent="0.25">
      <c r="A6487" s="396" t="e">
        <f>"INN."&amp;EIGNIR!$B$3&amp;C6487</f>
        <v>#N/A</v>
      </c>
      <c r="B6487" s="511">
        <f>'Sundurliðun Afleiður - eignir'!M66</f>
        <v>0</v>
      </c>
      <c r="C6487" s="503" t="s">
        <v>8332</v>
      </c>
      <c r="D6487" s="512"/>
      <c r="F6487" s="547"/>
      <c r="G6487" s="547">
        <f t="shared" si="204"/>
        <v>0</v>
      </c>
      <c r="H6487" s="547">
        <f t="shared" si="205"/>
        <v>0</v>
      </c>
    </row>
    <row r="6488" spans="1:8" x14ac:dyDescent="0.25">
      <c r="A6488" s="396" t="e">
        <f>"INN."&amp;EIGNIR!$B$3&amp;C6488</f>
        <v>#N/A</v>
      </c>
      <c r="B6488" s="511">
        <f>'Sundurliðun Afleiður - eignir'!M67</f>
        <v>0</v>
      </c>
      <c r="C6488" s="503" t="s">
        <v>8333</v>
      </c>
      <c r="D6488" s="512"/>
      <c r="F6488" s="547"/>
      <c r="G6488" s="547">
        <f t="shared" si="204"/>
        <v>0</v>
      </c>
      <c r="H6488" s="547">
        <f t="shared" si="205"/>
        <v>0</v>
      </c>
    </row>
    <row r="6489" spans="1:8" x14ac:dyDescent="0.25">
      <c r="A6489" s="396" t="e">
        <f>"INN."&amp;EIGNIR!$B$3&amp;C6489</f>
        <v>#N/A</v>
      </c>
      <c r="B6489" s="511">
        <f>'Sundurliðun Afleiður - eignir'!M68</f>
        <v>0</v>
      </c>
      <c r="C6489" s="503" t="s">
        <v>8334</v>
      </c>
      <c r="D6489" s="512"/>
      <c r="F6489" s="547"/>
      <c r="G6489" s="547">
        <f t="shared" si="204"/>
        <v>0</v>
      </c>
      <c r="H6489" s="547">
        <f t="shared" si="205"/>
        <v>0</v>
      </c>
    </row>
    <row r="6490" spans="1:8" x14ac:dyDescent="0.25">
      <c r="A6490" s="396" t="e">
        <f>"INN."&amp;EIGNIR!$B$3&amp;C6490</f>
        <v>#N/A</v>
      </c>
      <c r="B6490" s="511">
        <f>'Sundurliðun Afleiður - eignir'!M69</f>
        <v>0</v>
      </c>
      <c r="C6490" s="503" t="s">
        <v>8335</v>
      </c>
      <c r="D6490" s="512"/>
      <c r="F6490" s="547"/>
      <c r="G6490" s="547">
        <f t="shared" si="204"/>
        <v>0</v>
      </c>
      <c r="H6490" s="547">
        <f t="shared" si="205"/>
        <v>0</v>
      </c>
    </row>
    <row r="6491" spans="1:8" x14ac:dyDescent="0.25">
      <c r="A6491" s="396" t="e">
        <f>"INN."&amp;EIGNIR!$B$3&amp;C6491</f>
        <v>#N/A</v>
      </c>
      <c r="B6491" s="511">
        <f>'Sundurliðun Afleiður - eignir'!M70</f>
        <v>0</v>
      </c>
      <c r="C6491" s="503" t="s">
        <v>8336</v>
      </c>
      <c r="D6491" s="512"/>
      <c r="F6491" s="547"/>
      <c r="G6491" s="547">
        <f t="shared" si="204"/>
        <v>0</v>
      </c>
      <c r="H6491" s="547">
        <f t="shared" si="205"/>
        <v>0</v>
      </c>
    </row>
    <row r="6492" spans="1:8" x14ac:dyDescent="0.25">
      <c r="A6492" s="396" t="e">
        <f>"INN."&amp;EIGNIR!$B$3&amp;C6492</f>
        <v>#N/A</v>
      </c>
      <c r="B6492" s="511">
        <f>'Sundurliðun Afleiður - eignir'!M71</f>
        <v>0</v>
      </c>
      <c r="C6492" s="503" t="s">
        <v>8337</v>
      </c>
      <c r="D6492" s="512"/>
      <c r="F6492" s="547"/>
      <c r="G6492" s="547">
        <f t="shared" si="204"/>
        <v>0</v>
      </c>
      <c r="H6492" s="547">
        <f t="shared" si="205"/>
        <v>0</v>
      </c>
    </row>
    <row r="6493" spans="1:8" x14ac:dyDescent="0.25">
      <c r="A6493" s="396" t="e">
        <f>"INN."&amp;EIGNIR!$B$3&amp;C6493</f>
        <v>#N/A</v>
      </c>
      <c r="B6493" s="511">
        <f>'Sundurliðun Afleiður - eignir'!M72</f>
        <v>0</v>
      </c>
      <c r="C6493" s="503" t="s">
        <v>8338</v>
      </c>
      <c r="D6493" s="512"/>
      <c r="F6493" s="547"/>
      <c r="G6493" s="547">
        <f t="shared" si="204"/>
        <v>0</v>
      </c>
      <c r="H6493" s="547">
        <f t="shared" si="205"/>
        <v>0</v>
      </c>
    </row>
    <row r="6494" spans="1:8" x14ac:dyDescent="0.25">
      <c r="A6494" s="396" t="e">
        <f>"INN."&amp;EIGNIR!$B$3&amp;C6494</f>
        <v>#N/A</v>
      </c>
      <c r="B6494" s="511">
        <f>'Sundurliðun Afleiður - eignir'!M73</f>
        <v>0</v>
      </c>
      <c r="C6494" s="503" t="s">
        <v>8339</v>
      </c>
      <c r="D6494" s="512"/>
      <c r="F6494" s="547"/>
      <c r="G6494" s="547">
        <f t="shared" si="204"/>
        <v>0</v>
      </c>
      <c r="H6494" s="547">
        <f t="shared" si="205"/>
        <v>0</v>
      </c>
    </row>
    <row r="6495" spans="1:8" x14ac:dyDescent="0.25">
      <c r="A6495" s="396" t="e">
        <f>"INN."&amp;EIGNIR!$B$3&amp;C6495</f>
        <v>#N/A</v>
      </c>
      <c r="B6495" s="511">
        <f>'Sundurliðun Afleiður - eignir'!M74</f>
        <v>0</v>
      </c>
      <c r="C6495" s="503" t="s">
        <v>8340</v>
      </c>
      <c r="D6495" s="512"/>
      <c r="F6495" s="547"/>
      <c r="G6495" s="547">
        <f t="shared" si="204"/>
        <v>0</v>
      </c>
      <c r="H6495" s="547">
        <f t="shared" si="205"/>
        <v>0</v>
      </c>
    </row>
    <row r="6496" spans="1:8" x14ac:dyDescent="0.25">
      <c r="A6496" s="396" t="e">
        <f>"INN."&amp;EIGNIR!$B$3&amp;C6496</f>
        <v>#N/A</v>
      </c>
      <c r="B6496" s="511">
        <f>'Sundurliðun Afleiður - eignir'!M75</f>
        <v>0</v>
      </c>
      <c r="C6496" s="503" t="s">
        <v>8341</v>
      </c>
      <c r="D6496" s="512"/>
      <c r="F6496" s="547"/>
      <c r="G6496" s="547">
        <f t="shared" si="204"/>
        <v>0</v>
      </c>
      <c r="H6496" s="547">
        <f t="shared" si="205"/>
        <v>0</v>
      </c>
    </row>
    <row r="6497" spans="1:8" x14ac:dyDescent="0.25">
      <c r="A6497" s="396" t="e">
        <f>"INN."&amp;EIGNIR!$B$3&amp;C6497</f>
        <v>#N/A</v>
      </c>
      <c r="B6497" s="511">
        <f>'Sundurliðun Afleiður - eignir'!M76</f>
        <v>0</v>
      </c>
      <c r="C6497" s="503" t="s">
        <v>8342</v>
      </c>
      <c r="D6497" s="512"/>
      <c r="F6497" s="547"/>
      <c r="G6497" s="547">
        <f t="shared" si="204"/>
        <v>0</v>
      </c>
      <c r="H6497" s="547">
        <f t="shared" si="205"/>
        <v>0</v>
      </c>
    </row>
    <row r="6498" spans="1:8" x14ac:dyDescent="0.25">
      <c r="A6498" s="396" t="e">
        <f>"INN."&amp;EIGNIR!$B$3&amp;C6498</f>
        <v>#N/A</v>
      </c>
      <c r="B6498" s="511">
        <f>'Sundurliðun Afleiður - eignir'!M77</f>
        <v>0</v>
      </c>
      <c r="C6498" s="503" t="s">
        <v>8343</v>
      </c>
      <c r="D6498" s="512"/>
      <c r="F6498" s="547"/>
      <c r="G6498" s="547">
        <f t="shared" si="204"/>
        <v>0</v>
      </c>
      <c r="H6498" s="547">
        <f t="shared" si="205"/>
        <v>0</v>
      </c>
    </row>
    <row r="6499" spans="1:8" x14ac:dyDescent="0.25">
      <c r="A6499" s="396" t="e">
        <f>"INN."&amp;EIGNIR!$B$3&amp;C6499</f>
        <v>#N/A</v>
      </c>
      <c r="B6499" s="511">
        <f>'Sundurliðun Afleiður - eignir'!M78</f>
        <v>0</v>
      </c>
      <c r="C6499" s="503" t="s">
        <v>8344</v>
      </c>
      <c r="D6499" s="512"/>
      <c r="F6499" s="547"/>
      <c r="G6499" s="547">
        <f t="shared" si="204"/>
        <v>0</v>
      </c>
      <c r="H6499" s="547">
        <f t="shared" si="205"/>
        <v>0</v>
      </c>
    </row>
    <row r="6500" spans="1:8" x14ac:dyDescent="0.25">
      <c r="A6500" s="396" t="e">
        <f>"INN."&amp;EIGNIR!$B$3&amp;C6500</f>
        <v>#N/A</v>
      </c>
      <c r="B6500" s="511">
        <f>'Sundurliðun Afleiður - eignir'!M79</f>
        <v>0</v>
      </c>
      <c r="C6500" s="503" t="s">
        <v>8345</v>
      </c>
      <c r="D6500" s="512"/>
      <c r="F6500" s="547"/>
      <c r="G6500" s="547">
        <f t="shared" si="204"/>
        <v>0</v>
      </c>
      <c r="H6500" s="547">
        <f t="shared" si="205"/>
        <v>0</v>
      </c>
    </row>
    <row r="6501" spans="1:8" x14ac:dyDescent="0.25">
      <c r="A6501" s="396" t="e">
        <f>"INN."&amp;EIGNIR!$B$3&amp;C6501</f>
        <v>#N/A</v>
      </c>
      <c r="B6501" s="511">
        <f>'Sundurliðun Afleiður - eignir'!M80</f>
        <v>0</v>
      </c>
      <c r="C6501" s="503" t="s">
        <v>8346</v>
      </c>
      <c r="D6501" s="512"/>
      <c r="F6501" s="547"/>
      <c r="G6501" s="547">
        <f t="shared" si="204"/>
        <v>0</v>
      </c>
      <c r="H6501" s="547">
        <f t="shared" si="205"/>
        <v>0</v>
      </c>
    </row>
    <row r="6502" spans="1:8" x14ac:dyDescent="0.25">
      <c r="A6502" s="396" t="e">
        <f>"INN."&amp;EIGNIR!$B$3&amp;C6502</f>
        <v>#N/A</v>
      </c>
      <c r="B6502" s="511">
        <f>'Sundurliðun Afleiður - eignir'!M81</f>
        <v>0</v>
      </c>
      <c r="C6502" s="503" t="s">
        <v>8347</v>
      </c>
      <c r="D6502" s="512"/>
      <c r="F6502" s="547"/>
      <c r="G6502" s="547">
        <f t="shared" si="204"/>
        <v>0</v>
      </c>
      <c r="H6502" s="547">
        <f t="shared" si="205"/>
        <v>0</v>
      </c>
    </row>
    <row r="6503" spans="1:8" x14ac:dyDescent="0.25">
      <c r="A6503" s="396" t="e">
        <f>"INN."&amp;EIGNIR!$B$3&amp;C6503</f>
        <v>#N/A</v>
      </c>
      <c r="B6503" s="511">
        <f>'Sundurliðun Afleiður - eignir'!M82</f>
        <v>0</v>
      </c>
      <c r="C6503" s="503" t="s">
        <v>8348</v>
      </c>
      <c r="D6503" s="512"/>
      <c r="F6503" s="547"/>
      <c r="G6503" s="547">
        <f t="shared" si="204"/>
        <v>0</v>
      </c>
      <c r="H6503" s="547">
        <f t="shared" si="205"/>
        <v>0</v>
      </c>
    </row>
    <row r="6504" spans="1:8" x14ac:dyDescent="0.25">
      <c r="A6504" s="396" t="e">
        <f>"INN."&amp;EIGNIR!$B$3&amp;C6504</f>
        <v>#N/A</v>
      </c>
      <c r="B6504" s="511">
        <f>'Sundurliðun Afleiður - eignir'!M83</f>
        <v>0</v>
      </c>
      <c r="C6504" s="503" t="s">
        <v>8349</v>
      </c>
      <c r="D6504" s="512"/>
      <c r="F6504" s="547"/>
      <c r="G6504" s="547">
        <f t="shared" si="204"/>
        <v>0</v>
      </c>
      <c r="H6504" s="547">
        <f t="shared" si="205"/>
        <v>0</v>
      </c>
    </row>
    <row r="6505" spans="1:8" x14ac:dyDescent="0.25">
      <c r="A6505" s="396" t="e">
        <f>"INN."&amp;EIGNIR!$B$3&amp;C6505</f>
        <v>#N/A</v>
      </c>
      <c r="B6505" s="511">
        <f>'Sundurliðun Afleiður - eignir'!N5</f>
        <v>0</v>
      </c>
      <c r="C6505" s="503" t="s">
        <v>8350</v>
      </c>
      <c r="D6505" s="512"/>
      <c r="F6505" s="547"/>
      <c r="G6505" s="547">
        <f t="shared" si="204"/>
        <v>0</v>
      </c>
      <c r="H6505" s="547">
        <f t="shared" si="205"/>
        <v>0</v>
      </c>
    </row>
    <row r="6506" spans="1:8" x14ac:dyDescent="0.25">
      <c r="A6506" s="396" t="e">
        <f>"INN."&amp;EIGNIR!$B$3&amp;C6506</f>
        <v>#N/A</v>
      </c>
      <c r="B6506" s="511">
        <f>'Sundurliðun Afleiður - eignir'!N6</f>
        <v>0</v>
      </c>
      <c r="C6506" s="503" t="s">
        <v>8351</v>
      </c>
      <c r="D6506" s="512"/>
      <c r="F6506" s="547"/>
      <c r="G6506" s="547">
        <f t="shared" si="204"/>
        <v>0</v>
      </c>
      <c r="H6506" s="547">
        <f t="shared" si="205"/>
        <v>0</v>
      </c>
    </row>
    <row r="6507" spans="1:8" x14ac:dyDescent="0.25">
      <c r="A6507" s="396" t="e">
        <f>"INN."&amp;EIGNIR!$B$3&amp;C6507</f>
        <v>#N/A</v>
      </c>
      <c r="B6507" s="511">
        <f>'Sundurliðun Afleiður - eignir'!N7</f>
        <v>0</v>
      </c>
      <c r="C6507" s="503" t="s">
        <v>8352</v>
      </c>
      <c r="D6507" s="512"/>
      <c r="F6507" s="547"/>
      <c r="G6507" s="547">
        <f t="shared" si="204"/>
        <v>0</v>
      </c>
      <c r="H6507" s="547">
        <f t="shared" si="205"/>
        <v>0</v>
      </c>
    </row>
    <row r="6508" spans="1:8" x14ac:dyDescent="0.25">
      <c r="A6508" s="396" t="e">
        <f>"INN."&amp;EIGNIR!$B$3&amp;C6508</f>
        <v>#N/A</v>
      </c>
      <c r="B6508" s="511">
        <f>'Sundurliðun Afleiður - eignir'!N8</f>
        <v>0</v>
      </c>
      <c r="C6508" s="503" t="s">
        <v>8353</v>
      </c>
      <c r="D6508" s="512"/>
      <c r="F6508" s="547"/>
      <c r="G6508" s="547">
        <f t="shared" si="204"/>
        <v>0</v>
      </c>
      <c r="H6508" s="547">
        <f t="shared" si="205"/>
        <v>0</v>
      </c>
    </row>
    <row r="6509" spans="1:8" x14ac:dyDescent="0.25">
      <c r="A6509" s="396" t="e">
        <f>"INN."&amp;EIGNIR!$B$3&amp;C6509</f>
        <v>#N/A</v>
      </c>
      <c r="B6509" s="511">
        <f>'Sundurliðun Afleiður - eignir'!N9</f>
        <v>0</v>
      </c>
      <c r="C6509" s="503" t="s">
        <v>8354</v>
      </c>
      <c r="D6509" s="512"/>
      <c r="F6509" s="547"/>
      <c r="G6509" s="547">
        <f t="shared" si="204"/>
        <v>0</v>
      </c>
      <c r="H6509" s="547">
        <f t="shared" si="205"/>
        <v>0</v>
      </c>
    </row>
    <row r="6510" spans="1:8" x14ac:dyDescent="0.25">
      <c r="A6510" s="396" t="e">
        <f>"INN."&amp;EIGNIR!$B$3&amp;C6510</f>
        <v>#N/A</v>
      </c>
      <c r="B6510" s="511">
        <f>'Sundurliðun Afleiður - eignir'!N10</f>
        <v>0</v>
      </c>
      <c r="C6510" s="503" t="s">
        <v>8355</v>
      </c>
      <c r="D6510" s="512"/>
      <c r="F6510" s="547"/>
      <c r="G6510" s="547">
        <f t="shared" si="204"/>
        <v>0</v>
      </c>
      <c r="H6510" s="547">
        <f t="shared" si="205"/>
        <v>0</v>
      </c>
    </row>
    <row r="6511" spans="1:8" x14ac:dyDescent="0.25">
      <c r="A6511" s="396" t="e">
        <f>"INN."&amp;EIGNIR!$B$3&amp;C6511</f>
        <v>#N/A</v>
      </c>
      <c r="B6511" s="511">
        <f>'Sundurliðun Afleiður - eignir'!N11</f>
        <v>0</v>
      </c>
      <c r="C6511" s="503" t="s">
        <v>8356</v>
      </c>
      <c r="D6511" s="512"/>
      <c r="F6511" s="547"/>
      <c r="G6511" s="547">
        <f t="shared" si="204"/>
        <v>0</v>
      </c>
      <c r="H6511" s="547">
        <f t="shared" si="205"/>
        <v>0</v>
      </c>
    </row>
    <row r="6512" spans="1:8" x14ac:dyDescent="0.25">
      <c r="A6512" s="396" t="e">
        <f>"INN."&amp;EIGNIR!$B$3&amp;C6512</f>
        <v>#N/A</v>
      </c>
      <c r="B6512" s="511">
        <f>'Sundurliðun Afleiður - eignir'!N12</f>
        <v>0</v>
      </c>
      <c r="C6512" s="503" t="s">
        <v>8357</v>
      </c>
      <c r="D6512" s="512"/>
      <c r="F6512" s="547"/>
      <c r="G6512" s="547">
        <f t="shared" si="204"/>
        <v>0</v>
      </c>
      <c r="H6512" s="547">
        <f t="shared" si="205"/>
        <v>0</v>
      </c>
    </row>
    <row r="6513" spans="1:8" x14ac:dyDescent="0.25">
      <c r="A6513" s="396" t="e">
        <f>"INN."&amp;EIGNIR!$B$3&amp;C6513</f>
        <v>#N/A</v>
      </c>
      <c r="B6513" s="511">
        <f>'Sundurliðun Afleiður - eignir'!N13</f>
        <v>0</v>
      </c>
      <c r="C6513" s="503" t="s">
        <v>8358</v>
      </c>
      <c r="D6513" s="512"/>
      <c r="F6513" s="547"/>
      <c r="G6513" s="547">
        <f t="shared" si="204"/>
        <v>0</v>
      </c>
      <c r="H6513" s="547">
        <f t="shared" si="205"/>
        <v>0</v>
      </c>
    </row>
    <row r="6514" spans="1:8" x14ac:dyDescent="0.25">
      <c r="A6514" s="396" t="e">
        <f>"INN."&amp;EIGNIR!$B$3&amp;C6514</f>
        <v>#N/A</v>
      </c>
      <c r="B6514" s="511">
        <f>'Sundurliðun Afleiður - eignir'!N14</f>
        <v>0</v>
      </c>
      <c r="C6514" s="503" t="s">
        <v>8359</v>
      </c>
      <c r="D6514" s="512"/>
      <c r="F6514" s="547"/>
      <c r="G6514" s="547">
        <f t="shared" si="204"/>
        <v>0</v>
      </c>
      <c r="H6514" s="547">
        <f t="shared" si="205"/>
        <v>0</v>
      </c>
    </row>
    <row r="6515" spans="1:8" x14ac:dyDescent="0.25">
      <c r="A6515" s="396" t="e">
        <f>"INN."&amp;EIGNIR!$B$3&amp;C6515</f>
        <v>#N/A</v>
      </c>
      <c r="B6515" s="511">
        <f>'Sundurliðun Afleiður - eignir'!N15</f>
        <v>0</v>
      </c>
      <c r="C6515" s="503" t="s">
        <v>8360</v>
      </c>
      <c r="D6515" s="512"/>
      <c r="F6515" s="547"/>
      <c r="G6515" s="547">
        <f t="shared" si="204"/>
        <v>0</v>
      </c>
      <c r="H6515" s="547">
        <f t="shared" si="205"/>
        <v>0</v>
      </c>
    </row>
    <row r="6516" spans="1:8" x14ac:dyDescent="0.25">
      <c r="A6516" s="396" t="e">
        <f>"INN."&amp;EIGNIR!$B$3&amp;C6516</f>
        <v>#N/A</v>
      </c>
      <c r="B6516" s="511">
        <f>'Sundurliðun Afleiður - eignir'!N16</f>
        <v>0</v>
      </c>
      <c r="C6516" s="503" t="s">
        <v>8361</v>
      </c>
      <c r="D6516" s="512"/>
      <c r="F6516" s="547"/>
      <c r="G6516" s="547">
        <f t="shared" si="204"/>
        <v>0</v>
      </c>
      <c r="H6516" s="547">
        <f t="shared" si="205"/>
        <v>0</v>
      </c>
    </row>
    <row r="6517" spans="1:8" x14ac:dyDescent="0.25">
      <c r="A6517" s="396" t="e">
        <f>"INN."&amp;EIGNIR!$B$3&amp;C6517</f>
        <v>#N/A</v>
      </c>
      <c r="B6517" s="511">
        <f>'Sundurliðun Afleiður - eignir'!N17</f>
        <v>0</v>
      </c>
      <c r="C6517" s="503" t="s">
        <v>8362</v>
      </c>
      <c r="D6517" s="512"/>
      <c r="F6517" s="547"/>
      <c r="G6517" s="547">
        <f t="shared" si="204"/>
        <v>0</v>
      </c>
      <c r="H6517" s="547">
        <f t="shared" si="205"/>
        <v>0</v>
      </c>
    </row>
    <row r="6518" spans="1:8" x14ac:dyDescent="0.25">
      <c r="A6518" s="396" t="e">
        <f>"INN."&amp;EIGNIR!$B$3&amp;C6518</f>
        <v>#N/A</v>
      </c>
      <c r="B6518" s="511">
        <f>'Sundurliðun Afleiður - eignir'!N18</f>
        <v>0</v>
      </c>
      <c r="C6518" s="503" t="s">
        <v>8363</v>
      </c>
      <c r="D6518" s="512"/>
      <c r="F6518" s="547"/>
      <c r="G6518" s="547">
        <f t="shared" ref="G6518:G6581" si="206">+F6518-B6518</f>
        <v>0</v>
      </c>
      <c r="H6518" s="547">
        <f t="shared" si="205"/>
        <v>0</v>
      </c>
    </row>
    <row r="6519" spans="1:8" x14ac:dyDescent="0.25">
      <c r="A6519" s="396" t="e">
        <f>"INN."&amp;EIGNIR!$B$3&amp;C6519</f>
        <v>#N/A</v>
      </c>
      <c r="B6519" s="511">
        <f>'Sundurliðun Afleiður - eignir'!N19</f>
        <v>0</v>
      </c>
      <c r="C6519" s="503" t="s">
        <v>8364</v>
      </c>
      <c r="D6519" s="512"/>
      <c r="F6519" s="547"/>
      <c r="G6519" s="547">
        <f t="shared" si="206"/>
        <v>0</v>
      </c>
      <c r="H6519" s="547">
        <f t="shared" ref="H6519:H6582" si="207">+ABS(G6519)</f>
        <v>0</v>
      </c>
    </row>
    <row r="6520" spans="1:8" x14ac:dyDescent="0.25">
      <c r="A6520" s="396" t="e">
        <f>"INN."&amp;EIGNIR!$B$3&amp;C6520</f>
        <v>#N/A</v>
      </c>
      <c r="B6520" s="511">
        <f>'Sundurliðun Afleiður - eignir'!N20</f>
        <v>0</v>
      </c>
      <c r="C6520" s="503" t="s">
        <v>8365</v>
      </c>
      <c r="D6520" s="512"/>
      <c r="F6520" s="547"/>
      <c r="G6520" s="547">
        <f t="shared" si="206"/>
        <v>0</v>
      </c>
      <c r="H6520" s="547">
        <f t="shared" si="207"/>
        <v>0</v>
      </c>
    </row>
    <row r="6521" spans="1:8" x14ac:dyDescent="0.25">
      <c r="A6521" s="396" t="e">
        <f>"INN."&amp;EIGNIR!$B$3&amp;C6521</f>
        <v>#N/A</v>
      </c>
      <c r="B6521" s="511">
        <f>'Sundurliðun Afleiður - eignir'!N21</f>
        <v>0</v>
      </c>
      <c r="C6521" s="503" t="s">
        <v>8366</v>
      </c>
      <c r="D6521" s="512"/>
      <c r="F6521" s="547"/>
      <c r="G6521" s="547">
        <f t="shared" si="206"/>
        <v>0</v>
      </c>
      <c r="H6521" s="547">
        <f t="shared" si="207"/>
        <v>0</v>
      </c>
    </row>
    <row r="6522" spans="1:8" x14ac:dyDescent="0.25">
      <c r="A6522" s="396" t="e">
        <f>"INN."&amp;EIGNIR!$B$3&amp;C6522</f>
        <v>#N/A</v>
      </c>
      <c r="B6522" s="511">
        <f>'Sundurliðun Afleiður - eignir'!N22</f>
        <v>0</v>
      </c>
      <c r="C6522" s="503" t="s">
        <v>8367</v>
      </c>
      <c r="D6522" s="512"/>
      <c r="F6522" s="547"/>
      <c r="G6522" s="547">
        <f t="shared" si="206"/>
        <v>0</v>
      </c>
      <c r="H6522" s="547">
        <f t="shared" si="207"/>
        <v>0</v>
      </c>
    </row>
    <row r="6523" spans="1:8" x14ac:dyDescent="0.25">
      <c r="A6523" s="396" t="e">
        <f>"INN."&amp;EIGNIR!$B$3&amp;C6523</f>
        <v>#N/A</v>
      </c>
      <c r="B6523" s="511">
        <f>'Sundurliðun Afleiður - eignir'!N23</f>
        <v>0</v>
      </c>
      <c r="C6523" s="503" t="s">
        <v>8368</v>
      </c>
      <c r="D6523" s="512"/>
      <c r="F6523" s="547"/>
      <c r="G6523" s="547">
        <f t="shared" si="206"/>
        <v>0</v>
      </c>
      <c r="H6523" s="547">
        <f t="shared" si="207"/>
        <v>0</v>
      </c>
    </row>
    <row r="6524" spans="1:8" x14ac:dyDescent="0.25">
      <c r="A6524" s="396" t="e">
        <f>"INN."&amp;EIGNIR!$B$3&amp;C6524</f>
        <v>#N/A</v>
      </c>
      <c r="B6524" s="511">
        <f>'Sundurliðun Afleiður - eignir'!N24</f>
        <v>0</v>
      </c>
      <c r="C6524" s="503" t="s">
        <v>8369</v>
      </c>
      <c r="D6524" s="512"/>
      <c r="F6524" s="547"/>
      <c r="G6524" s="547">
        <f t="shared" si="206"/>
        <v>0</v>
      </c>
      <c r="H6524" s="547">
        <f t="shared" si="207"/>
        <v>0</v>
      </c>
    </row>
    <row r="6525" spans="1:8" x14ac:dyDescent="0.25">
      <c r="A6525" s="396" t="e">
        <f>"INN."&amp;EIGNIR!$B$3&amp;C6525</f>
        <v>#N/A</v>
      </c>
      <c r="B6525" s="511">
        <f>'Sundurliðun Afleiður - eignir'!N25</f>
        <v>0</v>
      </c>
      <c r="C6525" s="503" t="s">
        <v>8370</v>
      </c>
      <c r="D6525" s="512"/>
      <c r="F6525" s="547"/>
      <c r="G6525" s="547">
        <f t="shared" si="206"/>
        <v>0</v>
      </c>
      <c r="H6525" s="547">
        <f t="shared" si="207"/>
        <v>0</v>
      </c>
    </row>
    <row r="6526" spans="1:8" x14ac:dyDescent="0.25">
      <c r="A6526" s="396" t="e">
        <f>"INN."&amp;EIGNIR!$B$3&amp;C6526</f>
        <v>#N/A</v>
      </c>
      <c r="B6526" s="511">
        <f>'Sundurliðun Afleiður - eignir'!N26</f>
        <v>0</v>
      </c>
      <c r="C6526" s="503" t="s">
        <v>8371</v>
      </c>
      <c r="D6526" s="512"/>
      <c r="F6526" s="547"/>
      <c r="G6526" s="547">
        <f t="shared" si="206"/>
        <v>0</v>
      </c>
      <c r="H6526" s="547">
        <f t="shared" si="207"/>
        <v>0</v>
      </c>
    </row>
    <row r="6527" spans="1:8" x14ac:dyDescent="0.25">
      <c r="A6527" s="396" t="e">
        <f>"INN."&amp;EIGNIR!$B$3&amp;C6527</f>
        <v>#N/A</v>
      </c>
      <c r="B6527" s="511">
        <f>'Sundurliðun Afleiður - eignir'!N27</f>
        <v>0</v>
      </c>
      <c r="C6527" s="503" t="s">
        <v>8372</v>
      </c>
      <c r="D6527" s="512"/>
      <c r="F6527" s="547"/>
      <c r="G6527" s="547">
        <f t="shared" si="206"/>
        <v>0</v>
      </c>
      <c r="H6527" s="547">
        <f t="shared" si="207"/>
        <v>0</v>
      </c>
    </row>
    <row r="6528" spans="1:8" x14ac:dyDescent="0.25">
      <c r="A6528" s="396" t="e">
        <f>"INN."&amp;EIGNIR!$B$3&amp;C6528</f>
        <v>#N/A</v>
      </c>
      <c r="B6528" s="511">
        <f>'Sundurliðun Afleiður - eignir'!N28</f>
        <v>0</v>
      </c>
      <c r="C6528" s="503" t="s">
        <v>8373</v>
      </c>
      <c r="D6528" s="512"/>
      <c r="F6528" s="547"/>
      <c r="G6528" s="547">
        <f t="shared" si="206"/>
        <v>0</v>
      </c>
      <c r="H6528" s="547">
        <f t="shared" si="207"/>
        <v>0</v>
      </c>
    </row>
    <row r="6529" spans="1:8" x14ac:dyDescent="0.25">
      <c r="A6529" s="396" t="e">
        <f>"INN."&amp;EIGNIR!$B$3&amp;C6529</f>
        <v>#N/A</v>
      </c>
      <c r="B6529" s="511">
        <f>'Sundurliðun Afleiður - eignir'!N29</f>
        <v>0</v>
      </c>
      <c r="C6529" s="503" t="s">
        <v>8374</v>
      </c>
      <c r="D6529" s="512"/>
      <c r="F6529" s="547"/>
      <c r="G6529" s="547">
        <f t="shared" si="206"/>
        <v>0</v>
      </c>
      <c r="H6529" s="547">
        <f t="shared" si="207"/>
        <v>0</v>
      </c>
    </row>
    <row r="6530" spans="1:8" x14ac:dyDescent="0.25">
      <c r="A6530" s="396" t="e">
        <f>"INN."&amp;EIGNIR!$B$3&amp;C6530</f>
        <v>#N/A</v>
      </c>
      <c r="B6530" s="511">
        <f>'Sundurliðun Afleiður - eignir'!N30</f>
        <v>0</v>
      </c>
      <c r="C6530" s="503" t="s">
        <v>8375</v>
      </c>
      <c r="D6530" s="512"/>
      <c r="F6530" s="547"/>
      <c r="G6530" s="547">
        <f t="shared" si="206"/>
        <v>0</v>
      </c>
      <c r="H6530" s="547">
        <f t="shared" si="207"/>
        <v>0</v>
      </c>
    </row>
    <row r="6531" spans="1:8" x14ac:dyDescent="0.25">
      <c r="A6531" s="396" t="e">
        <f>"INN."&amp;EIGNIR!$B$3&amp;C6531</f>
        <v>#N/A</v>
      </c>
      <c r="B6531" s="511">
        <f>'Sundurliðun Afleiður - eignir'!N31</f>
        <v>0</v>
      </c>
      <c r="C6531" s="503" t="s">
        <v>8376</v>
      </c>
      <c r="D6531" s="512"/>
      <c r="F6531" s="547"/>
      <c r="G6531" s="547">
        <f t="shared" si="206"/>
        <v>0</v>
      </c>
      <c r="H6531" s="547">
        <f t="shared" si="207"/>
        <v>0</v>
      </c>
    </row>
    <row r="6532" spans="1:8" x14ac:dyDescent="0.25">
      <c r="A6532" s="396" t="e">
        <f>"INN."&amp;EIGNIR!$B$3&amp;C6532</f>
        <v>#N/A</v>
      </c>
      <c r="B6532" s="511">
        <f>'Sundurliðun Afleiður - eignir'!N32</f>
        <v>0</v>
      </c>
      <c r="C6532" s="503" t="s">
        <v>8377</v>
      </c>
      <c r="D6532" s="512"/>
      <c r="F6532" s="547"/>
      <c r="G6532" s="547">
        <f t="shared" si="206"/>
        <v>0</v>
      </c>
      <c r="H6532" s="547">
        <f t="shared" si="207"/>
        <v>0</v>
      </c>
    </row>
    <row r="6533" spans="1:8" x14ac:dyDescent="0.25">
      <c r="A6533" s="396" t="e">
        <f>"INN."&amp;EIGNIR!$B$3&amp;C6533</f>
        <v>#N/A</v>
      </c>
      <c r="B6533" s="511">
        <f>'Sundurliðun Afleiður - eignir'!N33</f>
        <v>0</v>
      </c>
      <c r="C6533" s="503" t="s">
        <v>8378</v>
      </c>
      <c r="D6533" s="512"/>
      <c r="F6533" s="547"/>
      <c r="G6533" s="547">
        <f t="shared" si="206"/>
        <v>0</v>
      </c>
      <c r="H6533" s="547">
        <f t="shared" si="207"/>
        <v>0</v>
      </c>
    </row>
    <row r="6534" spans="1:8" x14ac:dyDescent="0.25">
      <c r="A6534" s="396" t="e">
        <f>"INN."&amp;EIGNIR!$B$3&amp;C6534</f>
        <v>#N/A</v>
      </c>
      <c r="B6534" s="511">
        <f>'Sundurliðun Afleiður - eignir'!N34</f>
        <v>0</v>
      </c>
      <c r="C6534" s="503" t="s">
        <v>8379</v>
      </c>
      <c r="D6534" s="512"/>
      <c r="F6534" s="547"/>
      <c r="G6534" s="547">
        <f t="shared" si="206"/>
        <v>0</v>
      </c>
      <c r="H6534" s="547">
        <f t="shared" si="207"/>
        <v>0</v>
      </c>
    </row>
    <row r="6535" spans="1:8" x14ac:dyDescent="0.25">
      <c r="A6535" s="396" t="e">
        <f>"INN."&amp;EIGNIR!$B$3&amp;C6535</f>
        <v>#N/A</v>
      </c>
      <c r="B6535" s="511">
        <f>'Sundurliðun Afleiður - eignir'!N35</f>
        <v>0</v>
      </c>
      <c r="C6535" s="503" t="s">
        <v>8380</v>
      </c>
      <c r="D6535" s="512"/>
      <c r="F6535" s="547"/>
      <c r="G6535" s="547">
        <f t="shared" si="206"/>
        <v>0</v>
      </c>
      <c r="H6535" s="547">
        <f t="shared" si="207"/>
        <v>0</v>
      </c>
    </row>
    <row r="6536" spans="1:8" x14ac:dyDescent="0.25">
      <c r="A6536" s="396" t="e">
        <f>"INN."&amp;EIGNIR!$B$3&amp;C6536</f>
        <v>#N/A</v>
      </c>
      <c r="B6536" s="511">
        <f>'Sundurliðun Afleiður - eignir'!N36</f>
        <v>0</v>
      </c>
      <c r="C6536" s="503" t="s">
        <v>8381</v>
      </c>
      <c r="D6536" s="512"/>
      <c r="F6536" s="547"/>
      <c r="G6536" s="547">
        <f t="shared" si="206"/>
        <v>0</v>
      </c>
      <c r="H6536" s="547">
        <f t="shared" si="207"/>
        <v>0</v>
      </c>
    </row>
    <row r="6537" spans="1:8" x14ac:dyDescent="0.25">
      <c r="A6537" s="396" t="e">
        <f>"INN."&amp;EIGNIR!$B$3&amp;C6537</f>
        <v>#N/A</v>
      </c>
      <c r="B6537" s="511">
        <f>'Sundurliðun Afleiður - eignir'!N37</f>
        <v>0</v>
      </c>
      <c r="C6537" s="503" t="s">
        <v>8382</v>
      </c>
      <c r="D6537" s="512"/>
      <c r="F6537" s="547"/>
      <c r="G6537" s="547">
        <f t="shared" si="206"/>
        <v>0</v>
      </c>
      <c r="H6537" s="547">
        <f t="shared" si="207"/>
        <v>0</v>
      </c>
    </row>
    <row r="6538" spans="1:8" x14ac:dyDescent="0.25">
      <c r="A6538" s="396" t="e">
        <f>"INN."&amp;EIGNIR!$B$3&amp;C6538</f>
        <v>#N/A</v>
      </c>
      <c r="B6538" s="511">
        <f>'Sundurliðun Afleiður - eignir'!N38</f>
        <v>0</v>
      </c>
      <c r="C6538" s="503" t="s">
        <v>8383</v>
      </c>
      <c r="D6538" s="512"/>
      <c r="F6538" s="547"/>
      <c r="G6538" s="547">
        <f t="shared" si="206"/>
        <v>0</v>
      </c>
      <c r="H6538" s="547">
        <f t="shared" si="207"/>
        <v>0</v>
      </c>
    </row>
    <row r="6539" spans="1:8" x14ac:dyDescent="0.25">
      <c r="A6539" s="396" t="e">
        <f>"INN."&amp;EIGNIR!$B$3&amp;C6539</f>
        <v>#N/A</v>
      </c>
      <c r="B6539" s="511">
        <f>'Sundurliðun Afleiður - eignir'!N39</f>
        <v>0</v>
      </c>
      <c r="C6539" s="503" t="s">
        <v>8384</v>
      </c>
      <c r="D6539" s="512"/>
      <c r="F6539" s="547"/>
      <c r="G6539" s="547">
        <f t="shared" si="206"/>
        <v>0</v>
      </c>
      <c r="H6539" s="547">
        <f t="shared" si="207"/>
        <v>0</v>
      </c>
    </row>
    <row r="6540" spans="1:8" x14ac:dyDescent="0.25">
      <c r="A6540" s="396" t="e">
        <f>"INN."&amp;EIGNIR!$B$3&amp;C6540</f>
        <v>#N/A</v>
      </c>
      <c r="B6540" s="511">
        <f>'Sundurliðun Afleiður - eignir'!N40</f>
        <v>0</v>
      </c>
      <c r="C6540" s="503" t="s">
        <v>8385</v>
      </c>
      <c r="D6540" s="512"/>
      <c r="F6540" s="547"/>
      <c r="G6540" s="547">
        <f t="shared" si="206"/>
        <v>0</v>
      </c>
      <c r="H6540" s="547">
        <f t="shared" si="207"/>
        <v>0</v>
      </c>
    </row>
    <row r="6541" spans="1:8" x14ac:dyDescent="0.25">
      <c r="A6541" s="396" t="e">
        <f>"INN."&amp;EIGNIR!$B$3&amp;C6541</f>
        <v>#N/A</v>
      </c>
      <c r="B6541" s="511">
        <f>'Sundurliðun Afleiður - eignir'!N41</f>
        <v>0</v>
      </c>
      <c r="C6541" s="503" t="s">
        <v>8386</v>
      </c>
      <c r="D6541" s="512"/>
      <c r="F6541" s="547"/>
      <c r="G6541" s="547">
        <f t="shared" si="206"/>
        <v>0</v>
      </c>
      <c r="H6541" s="547">
        <f t="shared" si="207"/>
        <v>0</v>
      </c>
    </row>
    <row r="6542" spans="1:8" x14ac:dyDescent="0.25">
      <c r="A6542" s="396" t="e">
        <f>"INN."&amp;EIGNIR!$B$3&amp;C6542</f>
        <v>#N/A</v>
      </c>
      <c r="B6542" s="511">
        <f>'Sundurliðun Afleiður - eignir'!N42</f>
        <v>0</v>
      </c>
      <c r="C6542" s="503" t="s">
        <v>8387</v>
      </c>
      <c r="D6542" s="512"/>
      <c r="F6542" s="547"/>
      <c r="G6542" s="547">
        <f t="shared" si="206"/>
        <v>0</v>
      </c>
      <c r="H6542" s="547">
        <f t="shared" si="207"/>
        <v>0</v>
      </c>
    </row>
    <row r="6543" spans="1:8" x14ac:dyDescent="0.25">
      <c r="A6543" s="396" t="e">
        <f>"INN."&amp;EIGNIR!$B$3&amp;C6543</f>
        <v>#N/A</v>
      </c>
      <c r="B6543" s="511">
        <f>'Sundurliðun Afleiður - eignir'!N43</f>
        <v>0</v>
      </c>
      <c r="C6543" s="503" t="s">
        <v>8388</v>
      </c>
      <c r="D6543" s="512"/>
      <c r="F6543" s="547"/>
      <c r="G6543" s="547">
        <f t="shared" si="206"/>
        <v>0</v>
      </c>
      <c r="H6543" s="547">
        <f t="shared" si="207"/>
        <v>0</v>
      </c>
    </row>
    <row r="6544" spans="1:8" x14ac:dyDescent="0.25">
      <c r="A6544" s="396" t="e">
        <f>"INN."&amp;EIGNIR!$B$3&amp;C6544</f>
        <v>#N/A</v>
      </c>
      <c r="B6544" s="511">
        <f>'Sundurliðun Afleiður - eignir'!N44</f>
        <v>0</v>
      </c>
      <c r="C6544" s="503" t="s">
        <v>8389</v>
      </c>
      <c r="D6544" s="512"/>
      <c r="F6544" s="547"/>
      <c r="G6544" s="547">
        <f t="shared" si="206"/>
        <v>0</v>
      </c>
      <c r="H6544" s="547">
        <f t="shared" si="207"/>
        <v>0</v>
      </c>
    </row>
    <row r="6545" spans="1:8" x14ac:dyDescent="0.25">
      <c r="A6545" s="396" t="e">
        <f>"INN."&amp;EIGNIR!$B$3&amp;C6545</f>
        <v>#N/A</v>
      </c>
      <c r="B6545" s="511">
        <f>'Sundurliðun Afleiður - eignir'!N45</f>
        <v>0</v>
      </c>
      <c r="C6545" s="503" t="s">
        <v>8390</v>
      </c>
      <c r="D6545" s="512"/>
      <c r="F6545" s="547"/>
      <c r="G6545" s="547">
        <f t="shared" si="206"/>
        <v>0</v>
      </c>
      <c r="H6545" s="547">
        <f t="shared" si="207"/>
        <v>0</v>
      </c>
    </row>
    <row r="6546" spans="1:8" x14ac:dyDescent="0.25">
      <c r="A6546" s="396" t="e">
        <f>"INN."&amp;EIGNIR!$B$3&amp;C6546</f>
        <v>#N/A</v>
      </c>
      <c r="B6546" s="511">
        <f>'Sundurliðun Afleiður - eignir'!N46</f>
        <v>0</v>
      </c>
      <c r="C6546" s="503" t="s">
        <v>8391</v>
      </c>
      <c r="D6546" s="512"/>
      <c r="F6546" s="547"/>
      <c r="G6546" s="547">
        <f t="shared" si="206"/>
        <v>0</v>
      </c>
      <c r="H6546" s="547">
        <f t="shared" si="207"/>
        <v>0</v>
      </c>
    </row>
    <row r="6547" spans="1:8" x14ac:dyDescent="0.25">
      <c r="A6547" s="396" t="e">
        <f>"INN."&amp;EIGNIR!$B$3&amp;C6547</f>
        <v>#N/A</v>
      </c>
      <c r="B6547" s="511">
        <f>'Sundurliðun Afleiður - eignir'!N47</f>
        <v>0</v>
      </c>
      <c r="C6547" s="503" t="s">
        <v>8392</v>
      </c>
      <c r="D6547" s="512"/>
      <c r="F6547" s="547"/>
      <c r="G6547" s="547">
        <f t="shared" si="206"/>
        <v>0</v>
      </c>
      <c r="H6547" s="547">
        <f t="shared" si="207"/>
        <v>0</v>
      </c>
    </row>
    <row r="6548" spans="1:8" x14ac:dyDescent="0.25">
      <c r="A6548" s="396" t="e">
        <f>"INN."&amp;EIGNIR!$B$3&amp;C6548</f>
        <v>#N/A</v>
      </c>
      <c r="B6548" s="511">
        <f>'Sundurliðun Afleiður - eignir'!N48</f>
        <v>0</v>
      </c>
      <c r="C6548" s="503" t="s">
        <v>8393</v>
      </c>
      <c r="D6548" s="512"/>
      <c r="F6548" s="547"/>
      <c r="G6548" s="547">
        <f t="shared" si="206"/>
        <v>0</v>
      </c>
      <c r="H6548" s="547">
        <f t="shared" si="207"/>
        <v>0</v>
      </c>
    </row>
    <row r="6549" spans="1:8" x14ac:dyDescent="0.25">
      <c r="A6549" s="396" t="e">
        <f>"INN."&amp;EIGNIR!$B$3&amp;C6549</f>
        <v>#N/A</v>
      </c>
      <c r="B6549" s="511">
        <f>'Sundurliðun Afleiður - eignir'!N49</f>
        <v>0</v>
      </c>
      <c r="C6549" s="503" t="s">
        <v>8394</v>
      </c>
      <c r="D6549" s="512"/>
      <c r="F6549" s="547"/>
      <c r="G6549" s="547">
        <f t="shared" si="206"/>
        <v>0</v>
      </c>
      <c r="H6549" s="547">
        <f t="shared" si="207"/>
        <v>0</v>
      </c>
    </row>
    <row r="6550" spans="1:8" x14ac:dyDescent="0.25">
      <c r="A6550" s="396" t="e">
        <f>"INN."&amp;EIGNIR!$B$3&amp;C6550</f>
        <v>#N/A</v>
      </c>
      <c r="B6550" s="511">
        <f>'Sundurliðun Afleiður - eignir'!N50</f>
        <v>0</v>
      </c>
      <c r="C6550" s="503" t="s">
        <v>8395</v>
      </c>
      <c r="D6550" s="512"/>
      <c r="F6550" s="547"/>
      <c r="G6550" s="547">
        <f t="shared" si="206"/>
        <v>0</v>
      </c>
      <c r="H6550" s="547">
        <f t="shared" si="207"/>
        <v>0</v>
      </c>
    </row>
    <row r="6551" spans="1:8" x14ac:dyDescent="0.25">
      <c r="A6551" s="396" t="e">
        <f>"INN."&amp;EIGNIR!$B$3&amp;C6551</f>
        <v>#N/A</v>
      </c>
      <c r="B6551" s="511">
        <f>'Sundurliðun Afleiður - eignir'!N51</f>
        <v>0</v>
      </c>
      <c r="C6551" s="503" t="s">
        <v>8396</v>
      </c>
      <c r="D6551" s="512"/>
      <c r="F6551" s="547"/>
      <c r="G6551" s="547">
        <f t="shared" si="206"/>
        <v>0</v>
      </c>
      <c r="H6551" s="547">
        <f t="shared" si="207"/>
        <v>0</v>
      </c>
    </row>
    <row r="6552" spans="1:8" x14ac:dyDescent="0.25">
      <c r="A6552" s="396" t="e">
        <f>"INN."&amp;EIGNIR!$B$3&amp;C6552</f>
        <v>#N/A</v>
      </c>
      <c r="B6552" s="511">
        <f>'Sundurliðun Afleiður - eignir'!N52</f>
        <v>0</v>
      </c>
      <c r="C6552" s="503" t="s">
        <v>8397</v>
      </c>
      <c r="D6552" s="512"/>
      <c r="F6552" s="547"/>
      <c r="G6552" s="547">
        <f t="shared" si="206"/>
        <v>0</v>
      </c>
      <c r="H6552" s="547">
        <f t="shared" si="207"/>
        <v>0</v>
      </c>
    </row>
    <row r="6553" spans="1:8" x14ac:dyDescent="0.25">
      <c r="A6553" s="396" t="e">
        <f>"INN."&amp;EIGNIR!$B$3&amp;C6553</f>
        <v>#N/A</v>
      </c>
      <c r="B6553" s="511">
        <f>'Sundurliðun Afleiður - eignir'!N53</f>
        <v>0</v>
      </c>
      <c r="C6553" s="503" t="s">
        <v>8398</v>
      </c>
      <c r="D6553" s="512"/>
      <c r="F6553" s="547"/>
      <c r="G6553" s="547">
        <f t="shared" si="206"/>
        <v>0</v>
      </c>
      <c r="H6553" s="547">
        <f t="shared" si="207"/>
        <v>0</v>
      </c>
    </row>
    <row r="6554" spans="1:8" x14ac:dyDescent="0.25">
      <c r="A6554" s="396" t="e">
        <f>"INN."&amp;EIGNIR!$B$3&amp;C6554</f>
        <v>#N/A</v>
      </c>
      <c r="B6554" s="511">
        <f>'Sundurliðun Afleiður - eignir'!N54</f>
        <v>0</v>
      </c>
      <c r="C6554" s="503" t="s">
        <v>8399</v>
      </c>
      <c r="D6554" s="512"/>
      <c r="F6554" s="547"/>
      <c r="G6554" s="547">
        <f t="shared" si="206"/>
        <v>0</v>
      </c>
      <c r="H6554" s="547">
        <f t="shared" si="207"/>
        <v>0</v>
      </c>
    </row>
    <row r="6555" spans="1:8" x14ac:dyDescent="0.25">
      <c r="A6555" s="396" t="e">
        <f>"INN."&amp;EIGNIR!$B$3&amp;C6555</f>
        <v>#N/A</v>
      </c>
      <c r="B6555" s="511">
        <f>'Sundurliðun Afleiður - eignir'!N55</f>
        <v>0</v>
      </c>
      <c r="C6555" s="503" t="s">
        <v>8400</v>
      </c>
      <c r="D6555" s="512"/>
      <c r="F6555" s="547"/>
      <c r="G6555" s="547">
        <f t="shared" si="206"/>
        <v>0</v>
      </c>
      <c r="H6555" s="547">
        <f t="shared" si="207"/>
        <v>0</v>
      </c>
    </row>
    <row r="6556" spans="1:8" x14ac:dyDescent="0.25">
      <c r="A6556" s="396" t="e">
        <f>"INN."&amp;EIGNIR!$B$3&amp;C6556</f>
        <v>#N/A</v>
      </c>
      <c r="B6556" s="511">
        <f>'Sundurliðun Afleiður - eignir'!N56</f>
        <v>0</v>
      </c>
      <c r="C6556" s="503" t="s">
        <v>8401</v>
      </c>
      <c r="D6556" s="512"/>
      <c r="F6556" s="547"/>
      <c r="G6556" s="547">
        <f t="shared" si="206"/>
        <v>0</v>
      </c>
      <c r="H6556" s="547">
        <f t="shared" si="207"/>
        <v>0</v>
      </c>
    </row>
    <row r="6557" spans="1:8" x14ac:dyDescent="0.25">
      <c r="A6557" s="396" t="e">
        <f>"INN."&amp;EIGNIR!$B$3&amp;C6557</f>
        <v>#N/A</v>
      </c>
      <c r="B6557" s="511">
        <f>'Sundurliðun Afleiður - eignir'!N57</f>
        <v>0</v>
      </c>
      <c r="C6557" s="503" t="s">
        <v>8402</v>
      </c>
      <c r="D6557" s="512"/>
      <c r="F6557" s="547"/>
      <c r="G6557" s="547">
        <f t="shared" si="206"/>
        <v>0</v>
      </c>
      <c r="H6557" s="547">
        <f t="shared" si="207"/>
        <v>0</v>
      </c>
    </row>
    <row r="6558" spans="1:8" x14ac:dyDescent="0.25">
      <c r="A6558" s="396" t="e">
        <f>"INN."&amp;EIGNIR!$B$3&amp;C6558</f>
        <v>#N/A</v>
      </c>
      <c r="B6558" s="511">
        <f>'Sundurliðun Afleiður - eignir'!N58</f>
        <v>0</v>
      </c>
      <c r="C6558" s="503" t="s">
        <v>8403</v>
      </c>
      <c r="D6558" s="512"/>
      <c r="F6558" s="547"/>
      <c r="G6558" s="547">
        <f t="shared" si="206"/>
        <v>0</v>
      </c>
      <c r="H6558" s="547">
        <f t="shared" si="207"/>
        <v>0</v>
      </c>
    </row>
    <row r="6559" spans="1:8" x14ac:dyDescent="0.25">
      <c r="A6559" s="396" t="e">
        <f>"INN."&amp;EIGNIR!$B$3&amp;C6559</f>
        <v>#N/A</v>
      </c>
      <c r="B6559" s="511">
        <f>'Sundurliðun Afleiður - eignir'!N59</f>
        <v>0</v>
      </c>
      <c r="C6559" s="503" t="s">
        <v>8404</v>
      </c>
      <c r="D6559" s="512"/>
      <c r="F6559" s="547"/>
      <c r="G6559" s="547">
        <f t="shared" si="206"/>
        <v>0</v>
      </c>
      <c r="H6559" s="547">
        <f t="shared" si="207"/>
        <v>0</v>
      </c>
    </row>
    <row r="6560" spans="1:8" x14ac:dyDescent="0.25">
      <c r="A6560" s="396" t="e">
        <f>"INN."&amp;EIGNIR!$B$3&amp;C6560</f>
        <v>#N/A</v>
      </c>
      <c r="B6560" s="511">
        <f>'Sundurliðun Afleiður - eignir'!N60</f>
        <v>0</v>
      </c>
      <c r="C6560" s="503" t="s">
        <v>8405</v>
      </c>
      <c r="D6560" s="512"/>
      <c r="F6560" s="547"/>
      <c r="G6560" s="547">
        <f t="shared" si="206"/>
        <v>0</v>
      </c>
      <c r="H6560" s="547">
        <f t="shared" si="207"/>
        <v>0</v>
      </c>
    </row>
    <row r="6561" spans="1:8" x14ac:dyDescent="0.25">
      <c r="A6561" s="396" t="e">
        <f>"INN."&amp;EIGNIR!$B$3&amp;C6561</f>
        <v>#N/A</v>
      </c>
      <c r="B6561" s="511">
        <f>'Sundurliðun Afleiður - eignir'!N61</f>
        <v>0</v>
      </c>
      <c r="C6561" s="503" t="s">
        <v>8406</v>
      </c>
      <c r="D6561" s="512"/>
      <c r="F6561" s="547"/>
      <c r="G6561" s="547">
        <f t="shared" si="206"/>
        <v>0</v>
      </c>
      <c r="H6561" s="547">
        <f t="shared" si="207"/>
        <v>0</v>
      </c>
    </row>
    <row r="6562" spans="1:8" x14ac:dyDescent="0.25">
      <c r="A6562" s="396" t="e">
        <f>"INN."&amp;EIGNIR!$B$3&amp;C6562</f>
        <v>#N/A</v>
      </c>
      <c r="B6562" s="511">
        <f>'Sundurliðun Afleiður - eignir'!N62</f>
        <v>0</v>
      </c>
      <c r="C6562" s="503" t="s">
        <v>8407</v>
      </c>
      <c r="D6562" s="512"/>
      <c r="F6562" s="547"/>
      <c r="G6562" s="547">
        <f t="shared" si="206"/>
        <v>0</v>
      </c>
      <c r="H6562" s="547">
        <f t="shared" si="207"/>
        <v>0</v>
      </c>
    </row>
    <row r="6563" spans="1:8" x14ac:dyDescent="0.25">
      <c r="A6563" s="396" t="e">
        <f>"INN."&amp;EIGNIR!$B$3&amp;C6563</f>
        <v>#N/A</v>
      </c>
      <c r="B6563" s="511">
        <f>'Sundurliðun Afleiður - eignir'!N63</f>
        <v>0</v>
      </c>
      <c r="C6563" s="503" t="s">
        <v>8408</v>
      </c>
      <c r="D6563" s="512"/>
      <c r="F6563" s="547"/>
      <c r="G6563" s="547">
        <f t="shared" si="206"/>
        <v>0</v>
      </c>
      <c r="H6563" s="547">
        <f t="shared" si="207"/>
        <v>0</v>
      </c>
    </row>
    <row r="6564" spans="1:8" x14ac:dyDescent="0.25">
      <c r="A6564" s="396" t="e">
        <f>"INN."&amp;EIGNIR!$B$3&amp;C6564</f>
        <v>#N/A</v>
      </c>
      <c r="B6564" s="511">
        <f>'Sundurliðun Afleiður - eignir'!N64</f>
        <v>0</v>
      </c>
      <c r="C6564" s="503" t="s">
        <v>8409</v>
      </c>
      <c r="D6564" s="512"/>
      <c r="F6564" s="547"/>
      <c r="G6564" s="547">
        <f t="shared" si="206"/>
        <v>0</v>
      </c>
      <c r="H6564" s="547">
        <f t="shared" si="207"/>
        <v>0</v>
      </c>
    </row>
    <row r="6565" spans="1:8" x14ac:dyDescent="0.25">
      <c r="A6565" s="396" t="e">
        <f>"INN."&amp;EIGNIR!$B$3&amp;C6565</f>
        <v>#N/A</v>
      </c>
      <c r="B6565" s="511">
        <f>'Sundurliðun Afleiður - eignir'!N65</f>
        <v>0</v>
      </c>
      <c r="C6565" s="503" t="s">
        <v>8410</v>
      </c>
      <c r="D6565" s="512"/>
      <c r="F6565" s="547"/>
      <c r="G6565" s="547">
        <f t="shared" si="206"/>
        <v>0</v>
      </c>
      <c r="H6565" s="547">
        <f t="shared" si="207"/>
        <v>0</v>
      </c>
    </row>
    <row r="6566" spans="1:8" x14ac:dyDescent="0.25">
      <c r="A6566" s="396" t="e">
        <f>"INN."&amp;EIGNIR!$B$3&amp;C6566</f>
        <v>#N/A</v>
      </c>
      <c r="B6566" s="511">
        <f>'Sundurliðun Afleiður - eignir'!N66</f>
        <v>0</v>
      </c>
      <c r="C6566" s="503" t="s">
        <v>8411</v>
      </c>
      <c r="D6566" s="512"/>
      <c r="F6566" s="547"/>
      <c r="G6566" s="547">
        <f t="shared" si="206"/>
        <v>0</v>
      </c>
      <c r="H6566" s="547">
        <f t="shared" si="207"/>
        <v>0</v>
      </c>
    </row>
    <row r="6567" spans="1:8" x14ac:dyDescent="0.25">
      <c r="A6567" s="396" t="e">
        <f>"INN."&amp;EIGNIR!$B$3&amp;C6567</f>
        <v>#N/A</v>
      </c>
      <c r="B6567" s="511">
        <f>'Sundurliðun Afleiður - eignir'!N67</f>
        <v>0</v>
      </c>
      <c r="C6567" s="503" t="s">
        <v>8412</v>
      </c>
      <c r="D6567" s="512"/>
      <c r="F6567" s="547"/>
      <c r="G6567" s="547">
        <f t="shared" si="206"/>
        <v>0</v>
      </c>
      <c r="H6567" s="547">
        <f t="shared" si="207"/>
        <v>0</v>
      </c>
    </row>
    <row r="6568" spans="1:8" x14ac:dyDescent="0.25">
      <c r="A6568" s="396" t="e">
        <f>"INN."&amp;EIGNIR!$B$3&amp;C6568</f>
        <v>#N/A</v>
      </c>
      <c r="B6568" s="511">
        <f>'Sundurliðun Afleiður - eignir'!N68</f>
        <v>0</v>
      </c>
      <c r="C6568" s="503" t="s">
        <v>8413</v>
      </c>
      <c r="D6568" s="512"/>
      <c r="F6568" s="547"/>
      <c r="G6568" s="547">
        <f t="shared" si="206"/>
        <v>0</v>
      </c>
      <c r="H6568" s="547">
        <f t="shared" si="207"/>
        <v>0</v>
      </c>
    </row>
    <row r="6569" spans="1:8" x14ac:dyDescent="0.25">
      <c r="A6569" s="396" t="e">
        <f>"INN."&amp;EIGNIR!$B$3&amp;C6569</f>
        <v>#N/A</v>
      </c>
      <c r="B6569" s="511">
        <f>'Sundurliðun Afleiður - eignir'!N69</f>
        <v>0</v>
      </c>
      <c r="C6569" s="503" t="s">
        <v>8414</v>
      </c>
      <c r="D6569" s="512"/>
      <c r="F6569" s="547"/>
      <c r="G6569" s="547">
        <f t="shared" si="206"/>
        <v>0</v>
      </c>
      <c r="H6569" s="547">
        <f t="shared" si="207"/>
        <v>0</v>
      </c>
    </row>
    <row r="6570" spans="1:8" x14ac:dyDescent="0.25">
      <c r="A6570" s="396" t="e">
        <f>"INN."&amp;EIGNIR!$B$3&amp;C6570</f>
        <v>#N/A</v>
      </c>
      <c r="B6570" s="511">
        <f>'Sundurliðun Afleiður - eignir'!N70</f>
        <v>0</v>
      </c>
      <c r="C6570" s="503" t="s">
        <v>8415</v>
      </c>
      <c r="D6570" s="512"/>
      <c r="F6570" s="547"/>
      <c r="G6570" s="547">
        <f t="shared" si="206"/>
        <v>0</v>
      </c>
      <c r="H6570" s="547">
        <f t="shared" si="207"/>
        <v>0</v>
      </c>
    </row>
    <row r="6571" spans="1:8" x14ac:dyDescent="0.25">
      <c r="A6571" s="396" t="e">
        <f>"INN."&amp;EIGNIR!$B$3&amp;C6571</f>
        <v>#N/A</v>
      </c>
      <c r="B6571" s="511">
        <f>'Sundurliðun Afleiður - eignir'!N71</f>
        <v>0</v>
      </c>
      <c r="C6571" s="503" t="s">
        <v>8416</v>
      </c>
      <c r="D6571" s="512"/>
      <c r="F6571" s="547"/>
      <c r="G6571" s="547">
        <f t="shared" si="206"/>
        <v>0</v>
      </c>
      <c r="H6571" s="547">
        <f t="shared" si="207"/>
        <v>0</v>
      </c>
    </row>
    <row r="6572" spans="1:8" x14ac:dyDescent="0.25">
      <c r="A6572" s="396" t="e">
        <f>"INN."&amp;EIGNIR!$B$3&amp;C6572</f>
        <v>#N/A</v>
      </c>
      <c r="B6572" s="511">
        <f>'Sundurliðun Afleiður - eignir'!N72</f>
        <v>0</v>
      </c>
      <c r="C6572" s="503" t="s">
        <v>8417</v>
      </c>
      <c r="D6572" s="512"/>
      <c r="F6572" s="547"/>
      <c r="G6572" s="547">
        <f t="shared" si="206"/>
        <v>0</v>
      </c>
      <c r="H6572" s="547">
        <f t="shared" si="207"/>
        <v>0</v>
      </c>
    </row>
    <row r="6573" spans="1:8" x14ac:dyDescent="0.25">
      <c r="A6573" s="396" t="e">
        <f>"INN."&amp;EIGNIR!$B$3&amp;C6573</f>
        <v>#N/A</v>
      </c>
      <c r="B6573" s="511">
        <f>'Sundurliðun Afleiður - eignir'!N73</f>
        <v>0</v>
      </c>
      <c r="C6573" s="503" t="s">
        <v>8418</v>
      </c>
      <c r="D6573" s="512"/>
      <c r="F6573" s="547"/>
      <c r="G6573" s="547">
        <f t="shared" si="206"/>
        <v>0</v>
      </c>
      <c r="H6573" s="547">
        <f t="shared" si="207"/>
        <v>0</v>
      </c>
    </row>
    <row r="6574" spans="1:8" x14ac:dyDescent="0.25">
      <c r="A6574" s="396" t="e">
        <f>"INN."&amp;EIGNIR!$B$3&amp;C6574</f>
        <v>#N/A</v>
      </c>
      <c r="B6574" s="511">
        <f>'Sundurliðun Afleiður - eignir'!N74</f>
        <v>0</v>
      </c>
      <c r="C6574" s="503" t="s">
        <v>8419</v>
      </c>
      <c r="D6574" s="512"/>
      <c r="F6574" s="547"/>
      <c r="G6574" s="547">
        <f t="shared" si="206"/>
        <v>0</v>
      </c>
      <c r="H6574" s="547">
        <f t="shared" si="207"/>
        <v>0</v>
      </c>
    </row>
    <row r="6575" spans="1:8" x14ac:dyDescent="0.25">
      <c r="A6575" s="396" t="e">
        <f>"INN."&amp;EIGNIR!$B$3&amp;C6575</f>
        <v>#N/A</v>
      </c>
      <c r="B6575" s="511">
        <f>'Sundurliðun Afleiður - eignir'!N75</f>
        <v>0</v>
      </c>
      <c r="C6575" s="503" t="s">
        <v>8420</v>
      </c>
      <c r="D6575" s="512"/>
      <c r="F6575" s="547"/>
      <c r="G6575" s="547">
        <f t="shared" si="206"/>
        <v>0</v>
      </c>
      <c r="H6575" s="547">
        <f t="shared" si="207"/>
        <v>0</v>
      </c>
    </row>
    <row r="6576" spans="1:8" x14ac:dyDescent="0.25">
      <c r="A6576" s="396" t="e">
        <f>"INN."&amp;EIGNIR!$B$3&amp;C6576</f>
        <v>#N/A</v>
      </c>
      <c r="B6576" s="511">
        <f>'Sundurliðun Afleiður - eignir'!N76</f>
        <v>0</v>
      </c>
      <c r="C6576" s="503" t="s">
        <v>8421</v>
      </c>
      <c r="D6576" s="512"/>
      <c r="F6576" s="547"/>
      <c r="G6576" s="547">
        <f t="shared" si="206"/>
        <v>0</v>
      </c>
      <c r="H6576" s="547">
        <f t="shared" si="207"/>
        <v>0</v>
      </c>
    </row>
    <row r="6577" spans="1:8" x14ac:dyDescent="0.25">
      <c r="A6577" s="396" t="e">
        <f>"INN."&amp;EIGNIR!$B$3&amp;C6577</f>
        <v>#N/A</v>
      </c>
      <c r="B6577" s="511">
        <f>'Sundurliðun Afleiður - eignir'!N77</f>
        <v>0</v>
      </c>
      <c r="C6577" s="503" t="s">
        <v>8422</v>
      </c>
      <c r="D6577" s="512"/>
      <c r="F6577" s="547"/>
      <c r="G6577" s="547">
        <f t="shared" si="206"/>
        <v>0</v>
      </c>
      <c r="H6577" s="547">
        <f t="shared" si="207"/>
        <v>0</v>
      </c>
    </row>
    <row r="6578" spans="1:8" x14ac:dyDescent="0.25">
      <c r="A6578" s="396" t="e">
        <f>"INN."&amp;EIGNIR!$B$3&amp;C6578</f>
        <v>#N/A</v>
      </c>
      <c r="B6578" s="511">
        <f>'Sundurliðun Afleiður - eignir'!N78</f>
        <v>0</v>
      </c>
      <c r="C6578" s="503" t="s">
        <v>8423</v>
      </c>
      <c r="D6578" s="512"/>
      <c r="F6578" s="547"/>
      <c r="G6578" s="547">
        <f t="shared" si="206"/>
        <v>0</v>
      </c>
      <c r="H6578" s="547">
        <f t="shared" si="207"/>
        <v>0</v>
      </c>
    </row>
    <row r="6579" spans="1:8" x14ac:dyDescent="0.25">
      <c r="A6579" s="396" t="e">
        <f>"INN."&amp;EIGNIR!$B$3&amp;C6579</f>
        <v>#N/A</v>
      </c>
      <c r="B6579" s="511">
        <f>'Sundurliðun Afleiður - eignir'!N79</f>
        <v>0</v>
      </c>
      <c r="C6579" s="503" t="s">
        <v>8424</v>
      </c>
      <c r="D6579" s="512"/>
      <c r="F6579" s="547"/>
      <c r="G6579" s="547">
        <f t="shared" si="206"/>
        <v>0</v>
      </c>
      <c r="H6579" s="547">
        <f t="shared" si="207"/>
        <v>0</v>
      </c>
    </row>
    <row r="6580" spans="1:8" x14ac:dyDescent="0.25">
      <c r="A6580" s="396" t="e">
        <f>"INN."&amp;EIGNIR!$B$3&amp;C6580</f>
        <v>#N/A</v>
      </c>
      <c r="B6580" s="511">
        <f>'Sundurliðun Afleiður - eignir'!N80</f>
        <v>0</v>
      </c>
      <c r="C6580" s="503" t="s">
        <v>8425</v>
      </c>
      <c r="D6580" s="512"/>
      <c r="F6580" s="547"/>
      <c r="G6580" s="547">
        <f t="shared" si="206"/>
        <v>0</v>
      </c>
      <c r="H6580" s="547">
        <f t="shared" si="207"/>
        <v>0</v>
      </c>
    </row>
    <row r="6581" spans="1:8" x14ac:dyDescent="0.25">
      <c r="A6581" s="396" t="e">
        <f>"INN."&amp;EIGNIR!$B$3&amp;C6581</f>
        <v>#N/A</v>
      </c>
      <c r="B6581" s="511">
        <f>'Sundurliðun Afleiður - eignir'!N81</f>
        <v>0</v>
      </c>
      <c r="C6581" s="503" t="s">
        <v>8426</v>
      </c>
      <c r="D6581" s="512"/>
      <c r="F6581" s="547"/>
      <c r="G6581" s="547">
        <f t="shared" si="206"/>
        <v>0</v>
      </c>
      <c r="H6581" s="547">
        <f t="shared" si="207"/>
        <v>0</v>
      </c>
    </row>
    <row r="6582" spans="1:8" x14ac:dyDescent="0.25">
      <c r="A6582" s="396" t="e">
        <f>"INN."&amp;EIGNIR!$B$3&amp;C6582</f>
        <v>#N/A</v>
      </c>
      <c r="B6582" s="511">
        <f>'Sundurliðun Afleiður - eignir'!N82</f>
        <v>0</v>
      </c>
      <c r="C6582" s="503" t="s">
        <v>8427</v>
      </c>
      <c r="D6582" s="512"/>
      <c r="F6582" s="547"/>
      <c r="G6582" s="547">
        <f t="shared" ref="G6582:G6645" si="208">+F6582-B6582</f>
        <v>0</v>
      </c>
      <c r="H6582" s="547">
        <f t="shared" si="207"/>
        <v>0</v>
      </c>
    </row>
    <row r="6583" spans="1:8" x14ac:dyDescent="0.25">
      <c r="A6583" s="396" t="e">
        <f>"INN."&amp;EIGNIR!$B$3&amp;C6583</f>
        <v>#N/A</v>
      </c>
      <c r="B6583" s="511">
        <f>'Sundurliðun Afleiður - eignir'!N83</f>
        <v>0</v>
      </c>
      <c r="C6583" s="503" t="s">
        <v>8428</v>
      </c>
      <c r="D6583" s="512"/>
      <c r="F6583" s="547"/>
      <c r="G6583" s="547">
        <f t="shared" si="208"/>
        <v>0</v>
      </c>
      <c r="H6583" s="547">
        <f t="shared" ref="H6583:H6646" si="209">+ABS(G6583)</f>
        <v>0</v>
      </c>
    </row>
    <row r="6584" spans="1:8" x14ac:dyDescent="0.25">
      <c r="A6584" s="396" t="e">
        <f>"INN."&amp;EIGNIR!$B$3&amp;C6584</f>
        <v>#N/A</v>
      </c>
      <c r="B6584" s="511">
        <f>'Sundurliðun Afleiður - eignir'!O5</f>
        <v>0</v>
      </c>
      <c r="C6584" s="503" t="s">
        <v>8429</v>
      </c>
      <c r="D6584" s="512" t="s">
        <v>8430</v>
      </c>
      <c r="F6584" s="547"/>
      <c r="G6584" s="547">
        <f t="shared" si="208"/>
        <v>0</v>
      </c>
      <c r="H6584" s="547">
        <f t="shared" si="209"/>
        <v>0</v>
      </c>
    </row>
    <row r="6585" spans="1:8" x14ac:dyDescent="0.25">
      <c r="A6585" s="396" t="e">
        <f>"INN."&amp;EIGNIR!$B$3&amp;C6585</f>
        <v>#N/A</v>
      </c>
      <c r="B6585" s="511">
        <f>'Sundurliðun Afleiður - eignir'!O6</f>
        <v>0</v>
      </c>
      <c r="C6585" s="503" t="s">
        <v>8431</v>
      </c>
      <c r="D6585" s="512"/>
      <c r="F6585" s="547"/>
      <c r="G6585" s="547">
        <f t="shared" si="208"/>
        <v>0</v>
      </c>
      <c r="H6585" s="547">
        <f t="shared" si="209"/>
        <v>0</v>
      </c>
    </row>
    <row r="6586" spans="1:8" x14ac:dyDescent="0.25">
      <c r="A6586" s="396" t="e">
        <f>"INN."&amp;EIGNIR!$B$3&amp;C6586</f>
        <v>#N/A</v>
      </c>
      <c r="B6586" s="511">
        <f>'Sundurliðun Afleiður - eignir'!O7</f>
        <v>0</v>
      </c>
      <c r="C6586" s="503" t="s">
        <v>8432</v>
      </c>
      <c r="D6586" s="512"/>
      <c r="F6586" s="547"/>
      <c r="G6586" s="547">
        <f t="shared" si="208"/>
        <v>0</v>
      </c>
      <c r="H6586" s="547">
        <f t="shared" si="209"/>
        <v>0</v>
      </c>
    </row>
    <row r="6587" spans="1:8" x14ac:dyDescent="0.25">
      <c r="A6587" s="396" t="e">
        <f>"INN."&amp;EIGNIR!$B$3&amp;C6587</f>
        <v>#N/A</v>
      </c>
      <c r="B6587" s="511">
        <f>'Sundurliðun Afleiður - eignir'!O8</f>
        <v>0</v>
      </c>
      <c r="C6587" s="503" t="s">
        <v>8433</v>
      </c>
      <c r="D6587" s="512"/>
      <c r="F6587" s="547"/>
      <c r="G6587" s="547">
        <f t="shared" si="208"/>
        <v>0</v>
      </c>
      <c r="H6587" s="547">
        <f t="shared" si="209"/>
        <v>0</v>
      </c>
    </row>
    <row r="6588" spans="1:8" x14ac:dyDescent="0.25">
      <c r="A6588" s="396" t="e">
        <f>"INN."&amp;EIGNIR!$B$3&amp;C6588</f>
        <v>#N/A</v>
      </c>
      <c r="B6588" s="511">
        <f>'Sundurliðun Afleiður - eignir'!O9</f>
        <v>0</v>
      </c>
      <c r="C6588" s="503" t="s">
        <v>8434</v>
      </c>
      <c r="D6588" s="512"/>
      <c r="F6588" s="547"/>
      <c r="G6588" s="547">
        <f t="shared" si="208"/>
        <v>0</v>
      </c>
      <c r="H6588" s="547">
        <f t="shared" si="209"/>
        <v>0</v>
      </c>
    </row>
    <row r="6589" spans="1:8" x14ac:dyDescent="0.25">
      <c r="A6589" s="396" t="e">
        <f>"INN."&amp;EIGNIR!$B$3&amp;C6589</f>
        <v>#N/A</v>
      </c>
      <c r="B6589" s="511">
        <f>'Sundurliðun Afleiður - eignir'!O10</f>
        <v>0</v>
      </c>
      <c r="C6589" s="503" t="s">
        <v>8435</v>
      </c>
      <c r="D6589" s="512"/>
      <c r="F6589" s="547"/>
      <c r="G6589" s="547">
        <f t="shared" si="208"/>
        <v>0</v>
      </c>
      <c r="H6589" s="547">
        <f t="shared" si="209"/>
        <v>0</v>
      </c>
    </row>
    <row r="6590" spans="1:8" x14ac:dyDescent="0.25">
      <c r="A6590" s="396" t="e">
        <f>"INN."&amp;EIGNIR!$B$3&amp;C6590</f>
        <v>#N/A</v>
      </c>
      <c r="B6590" s="511">
        <f>'Sundurliðun Afleiður - eignir'!O11</f>
        <v>0</v>
      </c>
      <c r="C6590" s="503" t="s">
        <v>8436</v>
      </c>
      <c r="D6590" s="512"/>
      <c r="F6590" s="547"/>
      <c r="G6590" s="547">
        <f t="shared" si="208"/>
        <v>0</v>
      </c>
      <c r="H6590" s="547">
        <f t="shared" si="209"/>
        <v>0</v>
      </c>
    </row>
    <row r="6591" spans="1:8" x14ac:dyDescent="0.25">
      <c r="A6591" s="396" t="e">
        <f>"INN."&amp;EIGNIR!$B$3&amp;C6591</f>
        <v>#N/A</v>
      </c>
      <c r="B6591" s="511">
        <f>'Sundurliðun Afleiður - eignir'!O12</f>
        <v>0</v>
      </c>
      <c r="C6591" s="503" t="s">
        <v>8437</v>
      </c>
      <c r="D6591" s="512"/>
      <c r="F6591" s="547"/>
      <c r="G6591" s="547">
        <f t="shared" si="208"/>
        <v>0</v>
      </c>
      <c r="H6591" s="547">
        <f t="shared" si="209"/>
        <v>0</v>
      </c>
    </row>
    <row r="6592" spans="1:8" x14ac:dyDescent="0.25">
      <c r="A6592" s="396" t="e">
        <f>"INN."&amp;EIGNIR!$B$3&amp;C6592</f>
        <v>#N/A</v>
      </c>
      <c r="B6592" s="511">
        <f>'Sundurliðun Afleiður - eignir'!O13</f>
        <v>0</v>
      </c>
      <c r="C6592" s="503" t="s">
        <v>8438</v>
      </c>
      <c r="D6592" s="512"/>
      <c r="F6592" s="547"/>
      <c r="G6592" s="547">
        <f t="shared" si="208"/>
        <v>0</v>
      </c>
      <c r="H6592" s="547">
        <f t="shared" si="209"/>
        <v>0</v>
      </c>
    </row>
    <row r="6593" spans="1:8" x14ac:dyDescent="0.25">
      <c r="A6593" s="396" t="e">
        <f>"INN."&amp;EIGNIR!$B$3&amp;C6593</f>
        <v>#N/A</v>
      </c>
      <c r="B6593" s="511">
        <f>'Sundurliðun Afleiður - eignir'!O14</f>
        <v>0</v>
      </c>
      <c r="C6593" s="503" t="s">
        <v>8439</v>
      </c>
      <c r="D6593" s="512"/>
      <c r="F6593" s="547"/>
      <c r="G6593" s="547">
        <f t="shared" si="208"/>
        <v>0</v>
      </c>
      <c r="H6593" s="547">
        <f t="shared" si="209"/>
        <v>0</v>
      </c>
    </row>
    <row r="6594" spans="1:8" x14ac:dyDescent="0.25">
      <c r="A6594" s="396" t="e">
        <f>"INN."&amp;EIGNIR!$B$3&amp;C6594</f>
        <v>#N/A</v>
      </c>
      <c r="B6594" s="511">
        <f>'Sundurliðun Afleiður - eignir'!O15</f>
        <v>0</v>
      </c>
      <c r="C6594" s="503" t="s">
        <v>8440</v>
      </c>
      <c r="D6594" s="512"/>
      <c r="F6594" s="547"/>
      <c r="G6594" s="547">
        <f t="shared" si="208"/>
        <v>0</v>
      </c>
      <c r="H6594" s="547">
        <f t="shared" si="209"/>
        <v>0</v>
      </c>
    </row>
    <row r="6595" spans="1:8" x14ac:dyDescent="0.25">
      <c r="A6595" s="396" t="e">
        <f>"INN."&amp;EIGNIR!$B$3&amp;C6595</f>
        <v>#N/A</v>
      </c>
      <c r="B6595" s="511">
        <f>'Sundurliðun Afleiður - eignir'!O16</f>
        <v>0</v>
      </c>
      <c r="C6595" s="503" t="s">
        <v>8441</v>
      </c>
      <c r="D6595" s="512"/>
      <c r="F6595" s="547"/>
      <c r="G6595" s="547">
        <f t="shared" si="208"/>
        <v>0</v>
      </c>
      <c r="H6595" s="547">
        <f t="shared" si="209"/>
        <v>0</v>
      </c>
    </row>
    <row r="6596" spans="1:8" x14ac:dyDescent="0.25">
      <c r="A6596" s="396" t="e">
        <f>"INN."&amp;EIGNIR!$B$3&amp;C6596</f>
        <v>#N/A</v>
      </c>
      <c r="B6596" s="511">
        <f>'Sundurliðun Afleiður - eignir'!O17</f>
        <v>0</v>
      </c>
      <c r="C6596" s="503" t="s">
        <v>8442</v>
      </c>
      <c r="D6596" s="512"/>
      <c r="F6596" s="547"/>
      <c r="G6596" s="547">
        <f t="shared" si="208"/>
        <v>0</v>
      </c>
      <c r="H6596" s="547">
        <f t="shared" si="209"/>
        <v>0</v>
      </c>
    </row>
    <row r="6597" spans="1:8" x14ac:dyDescent="0.25">
      <c r="A6597" s="396" t="e">
        <f>"INN."&amp;EIGNIR!$B$3&amp;C6597</f>
        <v>#N/A</v>
      </c>
      <c r="B6597" s="511">
        <f>'Sundurliðun Afleiður - eignir'!O18</f>
        <v>0</v>
      </c>
      <c r="C6597" s="503" t="s">
        <v>8443</v>
      </c>
      <c r="D6597" s="512"/>
      <c r="F6597" s="547"/>
      <c r="G6597" s="547">
        <f t="shared" si="208"/>
        <v>0</v>
      </c>
      <c r="H6597" s="547">
        <f t="shared" si="209"/>
        <v>0</v>
      </c>
    </row>
    <row r="6598" spans="1:8" x14ac:dyDescent="0.25">
      <c r="A6598" s="396" t="e">
        <f>"INN."&amp;EIGNIR!$B$3&amp;C6598</f>
        <v>#N/A</v>
      </c>
      <c r="B6598" s="511">
        <f>'Sundurliðun Afleiður - eignir'!O19</f>
        <v>0</v>
      </c>
      <c r="C6598" s="503" t="s">
        <v>8444</v>
      </c>
      <c r="D6598" s="512"/>
      <c r="F6598" s="547"/>
      <c r="G6598" s="547">
        <f t="shared" si="208"/>
        <v>0</v>
      </c>
      <c r="H6598" s="547">
        <f t="shared" si="209"/>
        <v>0</v>
      </c>
    </row>
    <row r="6599" spans="1:8" x14ac:dyDescent="0.25">
      <c r="A6599" s="396" t="e">
        <f>"INN."&amp;EIGNIR!$B$3&amp;C6599</f>
        <v>#N/A</v>
      </c>
      <c r="B6599" s="511">
        <f>'Sundurliðun Afleiður - eignir'!O20</f>
        <v>0</v>
      </c>
      <c r="C6599" s="503" t="s">
        <v>8445</v>
      </c>
      <c r="D6599" s="512"/>
      <c r="F6599" s="547"/>
      <c r="G6599" s="547">
        <f t="shared" si="208"/>
        <v>0</v>
      </c>
      <c r="H6599" s="547">
        <f t="shared" si="209"/>
        <v>0</v>
      </c>
    </row>
    <row r="6600" spans="1:8" x14ac:dyDescent="0.25">
      <c r="A6600" s="396" t="e">
        <f>"INN."&amp;EIGNIR!$B$3&amp;C6600</f>
        <v>#N/A</v>
      </c>
      <c r="B6600" s="511">
        <f>'Sundurliðun Afleiður - eignir'!O21</f>
        <v>0</v>
      </c>
      <c r="C6600" s="503" t="s">
        <v>8446</v>
      </c>
      <c r="D6600" s="512"/>
      <c r="F6600" s="547"/>
      <c r="G6600" s="547">
        <f t="shared" si="208"/>
        <v>0</v>
      </c>
      <c r="H6600" s="547">
        <f t="shared" si="209"/>
        <v>0</v>
      </c>
    </row>
    <row r="6601" spans="1:8" x14ac:dyDescent="0.25">
      <c r="A6601" s="396" t="e">
        <f>"INN."&amp;EIGNIR!$B$3&amp;C6601</f>
        <v>#N/A</v>
      </c>
      <c r="B6601" s="511">
        <f>'Sundurliðun Afleiður - eignir'!O22</f>
        <v>0</v>
      </c>
      <c r="C6601" s="503" t="s">
        <v>8447</v>
      </c>
      <c r="D6601" s="512"/>
      <c r="F6601" s="547"/>
      <c r="G6601" s="547">
        <f t="shared" si="208"/>
        <v>0</v>
      </c>
      <c r="H6601" s="547">
        <f t="shared" si="209"/>
        <v>0</v>
      </c>
    </row>
    <row r="6602" spans="1:8" x14ac:dyDescent="0.25">
      <c r="A6602" s="396" t="e">
        <f>"INN."&amp;EIGNIR!$B$3&amp;C6602</f>
        <v>#N/A</v>
      </c>
      <c r="B6602" s="511">
        <f>'Sundurliðun Afleiður - eignir'!O23</f>
        <v>0</v>
      </c>
      <c r="C6602" s="503" t="s">
        <v>8448</v>
      </c>
      <c r="D6602" s="512"/>
      <c r="F6602" s="547"/>
      <c r="G6602" s="547">
        <f t="shared" si="208"/>
        <v>0</v>
      </c>
      <c r="H6602" s="547">
        <f t="shared" si="209"/>
        <v>0</v>
      </c>
    </row>
    <row r="6603" spans="1:8" x14ac:dyDescent="0.25">
      <c r="A6603" s="396" t="e">
        <f>"INN."&amp;EIGNIR!$B$3&amp;C6603</f>
        <v>#N/A</v>
      </c>
      <c r="B6603" s="511">
        <f>'Sundurliðun Afleiður - eignir'!O24</f>
        <v>0</v>
      </c>
      <c r="C6603" s="503" t="s">
        <v>8449</v>
      </c>
      <c r="D6603" s="512"/>
      <c r="F6603" s="547"/>
      <c r="G6603" s="547">
        <f t="shared" si="208"/>
        <v>0</v>
      </c>
      <c r="H6603" s="547">
        <f t="shared" si="209"/>
        <v>0</v>
      </c>
    </row>
    <row r="6604" spans="1:8" x14ac:dyDescent="0.25">
      <c r="A6604" s="396" t="e">
        <f>"INN."&amp;EIGNIR!$B$3&amp;C6604</f>
        <v>#N/A</v>
      </c>
      <c r="B6604" s="511">
        <f>'Sundurliðun Afleiður - eignir'!O25</f>
        <v>0</v>
      </c>
      <c r="C6604" s="503" t="s">
        <v>8450</v>
      </c>
      <c r="D6604" s="512"/>
      <c r="F6604" s="547"/>
      <c r="G6604" s="547">
        <f t="shared" si="208"/>
        <v>0</v>
      </c>
      <c r="H6604" s="547">
        <f t="shared" si="209"/>
        <v>0</v>
      </c>
    </row>
    <row r="6605" spans="1:8" x14ac:dyDescent="0.25">
      <c r="A6605" s="396" t="e">
        <f>"INN."&amp;EIGNIR!$B$3&amp;C6605</f>
        <v>#N/A</v>
      </c>
      <c r="B6605" s="511">
        <f>'Sundurliðun Afleiður - eignir'!O26</f>
        <v>0</v>
      </c>
      <c r="C6605" s="503" t="s">
        <v>8451</v>
      </c>
      <c r="D6605" s="512"/>
      <c r="F6605" s="547"/>
      <c r="G6605" s="547">
        <f t="shared" si="208"/>
        <v>0</v>
      </c>
      <c r="H6605" s="547">
        <f t="shared" si="209"/>
        <v>0</v>
      </c>
    </row>
    <row r="6606" spans="1:8" x14ac:dyDescent="0.25">
      <c r="A6606" s="396" t="e">
        <f>"INN."&amp;EIGNIR!$B$3&amp;C6606</f>
        <v>#N/A</v>
      </c>
      <c r="B6606" s="511">
        <f>'Sundurliðun Afleiður - eignir'!O27</f>
        <v>0</v>
      </c>
      <c r="C6606" s="503" t="s">
        <v>8452</v>
      </c>
      <c r="D6606" s="512"/>
      <c r="F6606" s="547"/>
      <c r="G6606" s="547">
        <f t="shared" si="208"/>
        <v>0</v>
      </c>
      <c r="H6606" s="547">
        <f t="shared" si="209"/>
        <v>0</v>
      </c>
    </row>
    <row r="6607" spans="1:8" x14ac:dyDescent="0.25">
      <c r="A6607" s="396" t="e">
        <f>"INN."&amp;EIGNIR!$B$3&amp;C6607</f>
        <v>#N/A</v>
      </c>
      <c r="B6607" s="511">
        <f>'Sundurliðun Afleiður - eignir'!O28</f>
        <v>0</v>
      </c>
      <c r="C6607" s="503" t="s">
        <v>8453</v>
      </c>
      <c r="D6607" s="512"/>
      <c r="F6607" s="547"/>
      <c r="G6607" s="547">
        <f t="shared" si="208"/>
        <v>0</v>
      </c>
      <c r="H6607" s="547">
        <f t="shared" si="209"/>
        <v>0</v>
      </c>
    </row>
    <row r="6608" spans="1:8" x14ac:dyDescent="0.25">
      <c r="A6608" s="396" t="e">
        <f>"INN."&amp;EIGNIR!$B$3&amp;C6608</f>
        <v>#N/A</v>
      </c>
      <c r="B6608" s="511">
        <f>'Sundurliðun Afleiður - eignir'!O29</f>
        <v>0</v>
      </c>
      <c r="C6608" s="503" t="s">
        <v>8454</v>
      </c>
      <c r="D6608" s="512"/>
      <c r="F6608" s="547"/>
      <c r="G6608" s="547">
        <f t="shared" si="208"/>
        <v>0</v>
      </c>
      <c r="H6608" s="547">
        <f t="shared" si="209"/>
        <v>0</v>
      </c>
    </row>
    <row r="6609" spans="1:8" x14ac:dyDescent="0.25">
      <c r="A6609" s="396" t="e">
        <f>"INN."&amp;EIGNIR!$B$3&amp;C6609</f>
        <v>#N/A</v>
      </c>
      <c r="B6609" s="511">
        <f>'Sundurliðun Afleiður - eignir'!O30</f>
        <v>0</v>
      </c>
      <c r="C6609" s="503" t="s">
        <v>8455</v>
      </c>
      <c r="D6609" s="512"/>
      <c r="F6609" s="547"/>
      <c r="G6609" s="547">
        <f t="shared" si="208"/>
        <v>0</v>
      </c>
      <c r="H6609" s="547">
        <f t="shared" si="209"/>
        <v>0</v>
      </c>
    </row>
    <row r="6610" spans="1:8" x14ac:dyDescent="0.25">
      <c r="A6610" s="396" t="e">
        <f>"INN."&amp;EIGNIR!$B$3&amp;C6610</f>
        <v>#N/A</v>
      </c>
      <c r="B6610" s="511">
        <f>'Sundurliðun Afleiður - eignir'!O31</f>
        <v>0</v>
      </c>
      <c r="C6610" s="503" t="s">
        <v>8456</v>
      </c>
      <c r="D6610" s="512"/>
      <c r="F6610" s="547"/>
      <c r="G6610" s="547">
        <f t="shared" si="208"/>
        <v>0</v>
      </c>
      <c r="H6610" s="547">
        <f t="shared" si="209"/>
        <v>0</v>
      </c>
    </row>
    <row r="6611" spans="1:8" x14ac:dyDescent="0.25">
      <c r="A6611" s="396" t="e">
        <f>"INN."&amp;EIGNIR!$B$3&amp;C6611</f>
        <v>#N/A</v>
      </c>
      <c r="B6611" s="511">
        <f>'Sundurliðun Afleiður - eignir'!O32</f>
        <v>0</v>
      </c>
      <c r="C6611" s="503" t="s">
        <v>8457</v>
      </c>
      <c r="D6611" s="512"/>
      <c r="F6611" s="547"/>
      <c r="G6611" s="547">
        <f t="shared" si="208"/>
        <v>0</v>
      </c>
      <c r="H6611" s="547">
        <f t="shared" si="209"/>
        <v>0</v>
      </c>
    </row>
    <row r="6612" spans="1:8" x14ac:dyDescent="0.25">
      <c r="A6612" s="396" t="e">
        <f>"INN."&amp;EIGNIR!$B$3&amp;C6612</f>
        <v>#N/A</v>
      </c>
      <c r="B6612" s="511">
        <f>'Sundurliðun Afleiður - eignir'!O33</f>
        <v>0</v>
      </c>
      <c r="C6612" s="503" t="s">
        <v>8458</v>
      </c>
      <c r="D6612" s="512"/>
      <c r="F6612" s="547"/>
      <c r="G6612" s="547">
        <f t="shared" si="208"/>
        <v>0</v>
      </c>
      <c r="H6612" s="547">
        <f t="shared" si="209"/>
        <v>0</v>
      </c>
    </row>
    <row r="6613" spans="1:8" x14ac:dyDescent="0.25">
      <c r="A6613" s="396" t="e">
        <f>"INN."&amp;EIGNIR!$B$3&amp;C6613</f>
        <v>#N/A</v>
      </c>
      <c r="B6613" s="511">
        <f>'Sundurliðun Afleiður - eignir'!O34</f>
        <v>0</v>
      </c>
      <c r="C6613" s="503" t="s">
        <v>8459</v>
      </c>
      <c r="D6613" s="512"/>
      <c r="F6613" s="547"/>
      <c r="G6613" s="547">
        <f t="shared" si="208"/>
        <v>0</v>
      </c>
      <c r="H6613" s="547">
        <f t="shared" si="209"/>
        <v>0</v>
      </c>
    </row>
    <row r="6614" spans="1:8" x14ac:dyDescent="0.25">
      <c r="A6614" s="396" t="e">
        <f>"INN."&amp;EIGNIR!$B$3&amp;C6614</f>
        <v>#N/A</v>
      </c>
      <c r="B6614" s="511">
        <f>'Sundurliðun Afleiður - eignir'!O35</f>
        <v>0</v>
      </c>
      <c r="C6614" s="503" t="s">
        <v>8460</v>
      </c>
      <c r="D6614" s="512"/>
      <c r="F6614" s="547"/>
      <c r="G6614" s="547">
        <f t="shared" si="208"/>
        <v>0</v>
      </c>
      <c r="H6614" s="547">
        <f t="shared" si="209"/>
        <v>0</v>
      </c>
    </row>
    <row r="6615" spans="1:8" x14ac:dyDescent="0.25">
      <c r="A6615" s="396" t="e">
        <f>"INN."&amp;EIGNIR!$B$3&amp;C6615</f>
        <v>#N/A</v>
      </c>
      <c r="B6615" s="511">
        <f>'Sundurliðun Afleiður - eignir'!O36</f>
        <v>0</v>
      </c>
      <c r="C6615" s="503" t="s">
        <v>8461</v>
      </c>
      <c r="D6615" s="512"/>
      <c r="F6615" s="547"/>
      <c r="G6615" s="547">
        <f t="shared" si="208"/>
        <v>0</v>
      </c>
      <c r="H6615" s="547">
        <f t="shared" si="209"/>
        <v>0</v>
      </c>
    </row>
    <row r="6616" spans="1:8" x14ac:dyDescent="0.25">
      <c r="A6616" s="396" t="e">
        <f>"INN."&amp;EIGNIR!$B$3&amp;C6616</f>
        <v>#N/A</v>
      </c>
      <c r="B6616" s="511">
        <f>'Sundurliðun Afleiður - eignir'!O37</f>
        <v>0</v>
      </c>
      <c r="C6616" s="503" t="s">
        <v>8462</v>
      </c>
      <c r="D6616" s="512"/>
      <c r="F6616" s="547"/>
      <c r="G6616" s="547">
        <f t="shared" si="208"/>
        <v>0</v>
      </c>
      <c r="H6616" s="547">
        <f t="shared" si="209"/>
        <v>0</v>
      </c>
    </row>
    <row r="6617" spans="1:8" x14ac:dyDescent="0.25">
      <c r="A6617" s="396" t="e">
        <f>"INN."&amp;EIGNIR!$B$3&amp;C6617</f>
        <v>#N/A</v>
      </c>
      <c r="B6617" s="511">
        <f>'Sundurliðun Afleiður - eignir'!O38</f>
        <v>0</v>
      </c>
      <c r="C6617" s="503" t="s">
        <v>8463</v>
      </c>
      <c r="D6617" s="512"/>
      <c r="F6617" s="547"/>
      <c r="G6617" s="547">
        <f t="shared" si="208"/>
        <v>0</v>
      </c>
      <c r="H6617" s="547">
        <f t="shared" si="209"/>
        <v>0</v>
      </c>
    </row>
    <row r="6618" spans="1:8" x14ac:dyDescent="0.25">
      <c r="A6618" s="396" t="e">
        <f>"INN."&amp;EIGNIR!$B$3&amp;C6618</f>
        <v>#N/A</v>
      </c>
      <c r="B6618" s="511">
        <f>'Sundurliðun Afleiður - eignir'!O39</f>
        <v>0</v>
      </c>
      <c r="C6618" s="503" t="s">
        <v>8464</v>
      </c>
      <c r="D6618" s="512"/>
      <c r="F6618" s="547"/>
      <c r="G6618" s="547">
        <f t="shared" si="208"/>
        <v>0</v>
      </c>
      <c r="H6618" s="547">
        <f t="shared" si="209"/>
        <v>0</v>
      </c>
    </row>
    <row r="6619" spans="1:8" x14ac:dyDescent="0.25">
      <c r="A6619" s="396" t="e">
        <f>"INN."&amp;EIGNIR!$B$3&amp;C6619</f>
        <v>#N/A</v>
      </c>
      <c r="B6619" s="511">
        <f>'Sundurliðun Afleiður - eignir'!O40</f>
        <v>0</v>
      </c>
      <c r="C6619" s="503" t="s">
        <v>8465</v>
      </c>
      <c r="D6619" s="512"/>
      <c r="F6619" s="547"/>
      <c r="G6619" s="547">
        <f t="shared" si="208"/>
        <v>0</v>
      </c>
      <c r="H6619" s="547">
        <f t="shared" si="209"/>
        <v>0</v>
      </c>
    </row>
    <row r="6620" spans="1:8" x14ac:dyDescent="0.25">
      <c r="A6620" s="396" t="e">
        <f>"INN."&amp;EIGNIR!$B$3&amp;C6620</f>
        <v>#N/A</v>
      </c>
      <c r="B6620" s="511">
        <f>'Sundurliðun Afleiður - eignir'!O41</f>
        <v>0</v>
      </c>
      <c r="C6620" s="503" t="s">
        <v>8466</v>
      </c>
      <c r="D6620" s="512"/>
      <c r="F6620" s="547"/>
      <c r="G6620" s="547">
        <f t="shared" si="208"/>
        <v>0</v>
      </c>
      <c r="H6620" s="547">
        <f t="shared" si="209"/>
        <v>0</v>
      </c>
    </row>
    <row r="6621" spans="1:8" x14ac:dyDescent="0.25">
      <c r="A6621" s="396" t="e">
        <f>"INN."&amp;EIGNIR!$B$3&amp;C6621</f>
        <v>#N/A</v>
      </c>
      <c r="B6621" s="511">
        <f>'Sundurliðun Afleiður - eignir'!O42</f>
        <v>0</v>
      </c>
      <c r="C6621" s="503" t="s">
        <v>8467</v>
      </c>
      <c r="D6621" s="512"/>
      <c r="F6621" s="547"/>
      <c r="G6621" s="547">
        <f t="shared" si="208"/>
        <v>0</v>
      </c>
      <c r="H6621" s="547">
        <f t="shared" si="209"/>
        <v>0</v>
      </c>
    </row>
    <row r="6622" spans="1:8" x14ac:dyDescent="0.25">
      <c r="A6622" s="396" t="e">
        <f>"INN."&amp;EIGNIR!$B$3&amp;C6622</f>
        <v>#N/A</v>
      </c>
      <c r="B6622" s="511">
        <f>'Sundurliðun Afleiður - eignir'!O43</f>
        <v>0</v>
      </c>
      <c r="C6622" s="503" t="s">
        <v>8468</v>
      </c>
      <c r="D6622" s="512"/>
      <c r="F6622" s="547"/>
      <c r="G6622" s="547">
        <f t="shared" si="208"/>
        <v>0</v>
      </c>
      <c r="H6622" s="547">
        <f t="shared" si="209"/>
        <v>0</v>
      </c>
    </row>
    <row r="6623" spans="1:8" x14ac:dyDescent="0.25">
      <c r="A6623" s="396" t="e">
        <f>"INN."&amp;EIGNIR!$B$3&amp;C6623</f>
        <v>#N/A</v>
      </c>
      <c r="B6623" s="511">
        <f>'Sundurliðun Afleiður - eignir'!O44</f>
        <v>0</v>
      </c>
      <c r="C6623" s="503" t="s">
        <v>8469</v>
      </c>
      <c r="D6623" s="512"/>
      <c r="F6623" s="547"/>
      <c r="G6623" s="547">
        <f t="shared" si="208"/>
        <v>0</v>
      </c>
      <c r="H6623" s="547">
        <f t="shared" si="209"/>
        <v>0</v>
      </c>
    </row>
    <row r="6624" spans="1:8" x14ac:dyDescent="0.25">
      <c r="A6624" s="396" t="e">
        <f>"INN."&amp;EIGNIR!$B$3&amp;C6624</f>
        <v>#N/A</v>
      </c>
      <c r="B6624" s="511">
        <f>'Sundurliðun Afleiður - eignir'!O45</f>
        <v>0</v>
      </c>
      <c r="C6624" s="503" t="s">
        <v>8470</v>
      </c>
      <c r="D6624" s="512"/>
      <c r="F6624" s="547"/>
      <c r="G6624" s="547">
        <f t="shared" si="208"/>
        <v>0</v>
      </c>
      <c r="H6624" s="547">
        <f t="shared" si="209"/>
        <v>0</v>
      </c>
    </row>
    <row r="6625" spans="1:8" x14ac:dyDescent="0.25">
      <c r="A6625" s="396" t="e">
        <f>"INN."&amp;EIGNIR!$B$3&amp;C6625</f>
        <v>#N/A</v>
      </c>
      <c r="B6625" s="511">
        <f>'Sundurliðun Afleiður - eignir'!O46</f>
        <v>0</v>
      </c>
      <c r="C6625" s="503" t="s">
        <v>8471</v>
      </c>
      <c r="D6625" s="512"/>
      <c r="F6625" s="547"/>
      <c r="G6625" s="547">
        <f t="shared" si="208"/>
        <v>0</v>
      </c>
      <c r="H6625" s="547">
        <f t="shared" si="209"/>
        <v>0</v>
      </c>
    </row>
    <row r="6626" spans="1:8" x14ac:dyDescent="0.25">
      <c r="A6626" s="396" t="e">
        <f>"INN."&amp;EIGNIR!$B$3&amp;C6626</f>
        <v>#N/A</v>
      </c>
      <c r="B6626" s="511">
        <f>'Sundurliðun Afleiður - eignir'!O47</f>
        <v>0</v>
      </c>
      <c r="C6626" s="503" t="s">
        <v>8472</v>
      </c>
      <c r="D6626" s="512"/>
      <c r="F6626" s="547"/>
      <c r="G6626" s="547">
        <f t="shared" si="208"/>
        <v>0</v>
      </c>
      <c r="H6626" s="547">
        <f t="shared" si="209"/>
        <v>0</v>
      </c>
    </row>
    <row r="6627" spans="1:8" x14ac:dyDescent="0.25">
      <c r="A6627" s="396" t="e">
        <f>"INN."&amp;EIGNIR!$B$3&amp;C6627</f>
        <v>#N/A</v>
      </c>
      <c r="B6627" s="511">
        <f>'Sundurliðun Afleiður - eignir'!O48</f>
        <v>0</v>
      </c>
      <c r="C6627" s="503" t="s">
        <v>8473</v>
      </c>
      <c r="D6627" s="512"/>
      <c r="F6627" s="547"/>
      <c r="G6627" s="547">
        <f t="shared" si="208"/>
        <v>0</v>
      </c>
      <c r="H6627" s="547">
        <f t="shared" si="209"/>
        <v>0</v>
      </c>
    </row>
    <row r="6628" spans="1:8" x14ac:dyDescent="0.25">
      <c r="A6628" s="396" t="e">
        <f>"INN."&amp;EIGNIR!$B$3&amp;C6628</f>
        <v>#N/A</v>
      </c>
      <c r="B6628" s="511">
        <f>'Sundurliðun Afleiður - eignir'!O49</f>
        <v>0</v>
      </c>
      <c r="C6628" s="503" t="s">
        <v>8474</v>
      </c>
      <c r="D6628" s="512"/>
      <c r="F6628" s="547"/>
      <c r="G6628" s="547">
        <f t="shared" si="208"/>
        <v>0</v>
      </c>
      <c r="H6628" s="547">
        <f t="shared" si="209"/>
        <v>0</v>
      </c>
    </row>
    <row r="6629" spans="1:8" x14ac:dyDescent="0.25">
      <c r="A6629" s="396" t="e">
        <f>"INN."&amp;EIGNIR!$B$3&amp;C6629</f>
        <v>#N/A</v>
      </c>
      <c r="B6629" s="511">
        <f>'Sundurliðun Afleiður - eignir'!O50</f>
        <v>0</v>
      </c>
      <c r="C6629" s="503" t="s">
        <v>8475</v>
      </c>
      <c r="D6629" s="512"/>
      <c r="F6629" s="547"/>
      <c r="G6629" s="547">
        <f t="shared" si="208"/>
        <v>0</v>
      </c>
      <c r="H6629" s="547">
        <f t="shared" si="209"/>
        <v>0</v>
      </c>
    </row>
    <row r="6630" spans="1:8" x14ac:dyDescent="0.25">
      <c r="A6630" s="396" t="e">
        <f>"INN."&amp;EIGNIR!$B$3&amp;C6630</f>
        <v>#N/A</v>
      </c>
      <c r="B6630" s="511">
        <f>'Sundurliðun Afleiður - eignir'!O51</f>
        <v>0</v>
      </c>
      <c r="C6630" s="503" t="s">
        <v>8476</v>
      </c>
      <c r="D6630" s="512"/>
      <c r="F6630" s="547"/>
      <c r="G6630" s="547">
        <f t="shared" si="208"/>
        <v>0</v>
      </c>
      <c r="H6630" s="547">
        <f t="shared" si="209"/>
        <v>0</v>
      </c>
    </row>
    <row r="6631" spans="1:8" x14ac:dyDescent="0.25">
      <c r="A6631" s="396" t="e">
        <f>"INN."&amp;EIGNIR!$B$3&amp;C6631</f>
        <v>#N/A</v>
      </c>
      <c r="B6631" s="511">
        <f>'Sundurliðun Afleiður - eignir'!O52</f>
        <v>0</v>
      </c>
      <c r="C6631" s="503" t="s">
        <v>8477</v>
      </c>
      <c r="D6631" s="512"/>
      <c r="F6631" s="547"/>
      <c r="G6631" s="547">
        <f t="shared" si="208"/>
        <v>0</v>
      </c>
      <c r="H6631" s="547">
        <f t="shared" si="209"/>
        <v>0</v>
      </c>
    </row>
    <row r="6632" spans="1:8" x14ac:dyDescent="0.25">
      <c r="A6632" s="396" t="e">
        <f>"INN."&amp;EIGNIR!$B$3&amp;C6632</f>
        <v>#N/A</v>
      </c>
      <c r="B6632" s="511">
        <f>'Sundurliðun Afleiður - eignir'!O53</f>
        <v>0</v>
      </c>
      <c r="C6632" s="503" t="s">
        <v>8478</v>
      </c>
      <c r="D6632" s="512"/>
      <c r="F6632" s="547"/>
      <c r="G6632" s="547">
        <f t="shared" si="208"/>
        <v>0</v>
      </c>
      <c r="H6632" s="547">
        <f t="shared" si="209"/>
        <v>0</v>
      </c>
    </row>
    <row r="6633" spans="1:8" x14ac:dyDescent="0.25">
      <c r="A6633" s="396" t="e">
        <f>"INN."&amp;EIGNIR!$B$3&amp;C6633</f>
        <v>#N/A</v>
      </c>
      <c r="B6633" s="511">
        <f>'Sundurliðun Afleiður - eignir'!O54</f>
        <v>0</v>
      </c>
      <c r="C6633" s="503" t="s">
        <v>8479</v>
      </c>
      <c r="D6633" s="512"/>
      <c r="F6633" s="547"/>
      <c r="G6633" s="547">
        <f t="shared" si="208"/>
        <v>0</v>
      </c>
      <c r="H6633" s="547">
        <f t="shared" si="209"/>
        <v>0</v>
      </c>
    </row>
    <row r="6634" spans="1:8" x14ac:dyDescent="0.25">
      <c r="A6634" s="396" t="e">
        <f>"INN."&amp;EIGNIR!$B$3&amp;C6634</f>
        <v>#N/A</v>
      </c>
      <c r="B6634" s="511">
        <f>'Sundurliðun Afleiður - eignir'!O55</f>
        <v>0</v>
      </c>
      <c r="C6634" s="503" t="s">
        <v>8480</v>
      </c>
      <c r="D6634" s="512"/>
      <c r="F6634" s="547"/>
      <c r="G6634" s="547">
        <f t="shared" si="208"/>
        <v>0</v>
      </c>
      <c r="H6634" s="547">
        <f t="shared" si="209"/>
        <v>0</v>
      </c>
    </row>
    <row r="6635" spans="1:8" x14ac:dyDescent="0.25">
      <c r="A6635" s="396" t="e">
        <f>"INN."&amp;EIGNIR!$B$3&amp;C6635</f>
        <v>#N/A</v>
      </c>
      <c r="B6635" s="511">
        <f>'Sundurliðun Afleiður - eignir'!O56</f>
        <v>0</v>
      </c>
      <c r="C6635" s="503" t="s">
        <v>8481</v>
      </c>
      <c r="D6635" s="512"/>
      <c r="F6635" s="547"/>
      <c r="G6635" s="547">
        <f t="shared" si="208"/>
        <v>0</v>
      </c>
      <c r="H6635" s="547">
        <f t="shared" si="209"/>
        <v>0</v>
      </c>
    </row>
    <row r="6636" spans="1:8" x14ac:dyDescent="0.25">
      <c r="A6636" s="396" t="e">
        <f>"INN."&amp;EIGNIR!$B$3&amp;C6636</f>
        <v>#N/A</v>
      </c>
      <c r="B6636" s="511">
        <f>'Sundurliðun Afleiður - eignir'!O57</f>
        <v>0</v>
      </c>
      <c r="C6636" s="503" t="s">
        <v>8482</v>
      </c>
      <c r="D6636" s="512"/>
      <c r="F6636" s="547"/>
      <c r="G6636" s="547">
        <f t="shared" si="208"/>
        <v>0</v>
      </c>
      <c r="H6636" s="547">
        <f t="shared" si="209"/>
        <v>0</v>
      </c>
    </row>
    <row r="6637" spans="1:8" x14ac:dyDescent="0.25">
      <c r="A6637" s="396" t="e">
        <f>"INN."&amp;EIGNIR!$B$3&amp;C6637</f>
        <v>#N/A</v>
      </c>
      <c r="B6637" s="511">
        <f>'Sundurliðun Afleiður - eignir'!O58</f>
        <v>0</v>
      </c>
      <c r="C6637" s="503" t="s">
        <v>8483</v>
      </c>
      <c r="D6637" s="512"/>
      <c r="F6637" s="547"/>
      <c r="G6637" s="547">
        <f t="shared" si="208"/>
        <v>0</v>
      </c>
      <c r="H6637" s="547">
        <f t="shared" si="209"/>
        <v>0</v>
      </c>
    </row>
    <row r="6638" spans="1:8" x14ac:dyDescent="0.25">
      <c r="A6638" s="396" t="e">
        <f>"INN."&amp;EIGNIR!$B$3&amp;C6638</f>
        <v>#N/A</v>
      </c>
      <c r="B6638" s="511">
        <f>'Sundurliðun Afleiður - eignir'!O59</f>
        <v>0</v>
      </c>
      <c r="C6638" s="503" t="s">
        <v>8484</v>
      </c>
      <c r="D6638" s="512"/>
      <c r="F6638" s="547"/>
      <c r="G6638" s="547">
        <f t="shared" si="208"/>
        <v>0</v>
      </c>
      <c r="H6638" s="547">
        <f t="shared" si="209"/>
        <v>0</v>
      </c>
    </row>
    <row r="6639" spans="1:8" x14ac:dyDescent="0.25">
      <c r="A6639" s="396" t="e">
        <f>"INN."&amp;EIGNIR!$B$3&amp;C6639</f>
        <v>#N/A</v>
      </c>
      <c r="B6639" s="511">
        <f>'Sundurliðun Afleiður - eignir'!O60</f>
        <v>0</v>
      </c>
      <c r="C6639" s="503" t="s">
        <v>8485</v>
      </c>
      <c r="D6639" s="512"/>
      <c r="F6639" s="547"/>
      <c r="G6639" s="547">
        <f t="shared" si="208"/>
        <v>0</v>
      </c>
      <c r="H6639" s="547">
        <f t="shared" si="209"/>
        <v>0</v>
      </c>
    </row>
    <row r="6640" spans="1:8" x14ac:dyDescent="0.25">
      <c r="A6640" s="396" t="e">
        <f>"INN."&amp;EIGNIR!$B$3&amp;C6640</f>
        <v>#N/A</v>
      </c>
      <c r="B6640" s="511">
        <f>'Sundurliðun Afleiður - eignir'!O61</f>
        <v>0</v>
      </c>
      <c r="C6640" s="503" t="s">
        <v>8486</v>
      </c>
      <c r="D6640" s="512"/>
      <c r="F6640" s="547"/>
      <c r="G6640" s="547">
        <f t="shared" si="208"/>
        <v>0</v>
      </c>
      <c r="H6640" s="547">
        <f t="shared" si="209"/>
        <v>0</v>
      </c>
    </row>
    <row r="6641" spans="1:8" x14ac:dyDescent="0.25">
      <c r="A6641" s="396" t="e">
        <f>"INN."&amp;EIGNIR!$B$3&amp;C6641</f>
        <v>#N/A</v>
      </c>
      <c r="B6641" s="511">
        <f>'Sundurliðun Afleiður - eignir'!O62</f>
        <v>0</v>
      </c>
      <c r="C6641" s="503" t="s">
        <v>8487</v>
      </c>
      <c r="D6641" s="512"/>
      <c r="F6641" s="547"/>
      <c r="G6641" s="547">
        <f t="shared" si="208"/>
        <v>0</v>
      </c>
      <c r="H6641" s="547">
        <f t="shared" si="209"/>
        <v>0</v>
      </c>
    </row>
    <row r="6642" spans="1:8" x14ac:dyDescent="0.25">
      <c r="A6642" s="396" t="e">
        <f>"INN."&amp;EIGNIR!$B$3&amp;C6642</f>
        <v>#N/A</v>
      </c>
      <c r="B6642" s="511">
        <f>'Sundurliðun Afleiður - eignir'!O63</f>
        <v>0</v>
      </c>
      <c r="C6642" s="503" t="s">
        <v>8488</v>
      </c>
      <c r="D6642" s="512"/>
      <c r="F6642" s="547"/>
      <c r="G6642" s="547">
        <f t="shared" si="208"/>
        <v>0</v>
      </c>
      <c r="H6642" s="547">
        <f t="shared" si="209"/>
        <v>0</v>
      </c>
    </row>
    <row r="6643" spans="1:8" x14ac:dyDescent="0.25">
      <c r="A6643" s="396" t="e">
        <f>"INN."&amp;EIGNIR!$B$3&amp;C6643</f>
        <v>#N/A</v>
      </c>
      <c r="B6643" s="511">
        <f>'Sundurliðun Afleiður - eignir'!O64</f>
        <v>0</v>
      </c>
      <c r="C6643" s="503" t="s">
        <v>8489</v>
      </c>
      <c r="D6643" s="512"/>
      <c r="F6643" s="547"/>
      <c r="G6643" s="547">
        <f t="shared" si="208"/>
        <v>0</v>
      </c>
      <c r="H6643" s="547">
        <f t="shared" si="209"/>
        <v>0</v>
      </c>
    </row>
    <row r="6644" spans="1:8" x14ac:dyDescent="0.25">
      <c r="A6644" s="396" t="e">
        <f>"INN."&amp;EIGNIR!$B$3&amp;C6644</f>
        <v>#N/A</v>
      </c>
      <c r="B6644" s="511">
        <f>'Sundurliðun Afleiður - eignir'!O65</f>
        <v>0</v>
      </c>
      <c r="C6644" s="503" t="s">
        <v>8490</v>
      </c>
      <c r="D6644" s="512"/>
      <c r="F6644" s="547"/>
      <c r="G6644" s="547">
        <f t="shared" si="208"/>
        <v>0</v>
      </c>
      <c r="H6644" s="547">
        <f t="shared" si="209"/>
        <v>0</v>
      </c>
    </row>
    <row r="6645" spans="1:8" x14ac:dyDescent="0.25">
      <c r="A6645" s="396" t="e">
        <f>"INN."&amp;EIGNIR!$B$3&amp;C6645</f>
        <v>#N/A</v>
      </c>
      <c r="B6645" s="511">
        <f>'Sundurliðun Afleiður - eignir'!O66</f>
        <v>0</v>
      </c>
      <c r="C6645" s="503" t="s">
        <v>8491</v>
      </c>
      <c r="D6645" s="512"/>
      <c r="F6645" s="547"/>
      <c r="G6645" s="547">
        <f t="shared" si="208"/>
        <v>0</v>
      </c>
      <c r="H6645" s="547">
        <f t="shared" si="209"/>
        <v>0</v>
      </c>
    </row>
    <row r="6646" spans="1:8" x14ac:dyDescent="0.25">
      <c r="A6646" s="396" t="e">
        <f>"INN."&amp;EIGNIR!$B$3&amp;C6646</f>
        <v>#N/A</v>
      </c>
      <c r="B6646" s="511">
        <f>'Sundurliðun Afleiður - eignir'!O67</f>
        <v>0</v>
      </c>
      <c r="C6646" s="503" t="s">
        <v>8492</v>
      </c>
      <c r="D6646" s="512"/>
      <c r="F6646" s="547"/>
      <c r="G6646" s="547">
        <f t="shared" ref="G6646:G6709" si="210">+F6646-B6646</f>
        <v>0</v>
      </c>
      <c r="H6646" s="547">
        <f t="shared" si="209"/>
        <v>0</v>
      </c>
    </row>
    <row r="6647" spans="1:8" x14ac:dyDescent="0.25">
      <c r="A6647" s="396" t="e">
        <f>"INN."&amp;EIGNIR!$B$3&amp;C6647</f>
        <v>#N/A</v>
      </c>
      <c r="B6647" s="511">
        <f>'Sundurliðun Afleiður - eignir'!O68</f>
        <v>0</v>
      </c>
      <c r="C6647" s="503" t="s">
        <v>8493</v>
      </c>
      <c r="D6647" s="512"/>
      <c r="F6647" s="547"/>
      <c r="G6647" s="547">
        <f t="shared" si="210"/>
        <v>0</v>
      </c>
      <c r="H6647" s="547">
        <f t="shared" ref="H6647:H6710" si="211">+ABS(G6647)</f>
        <v>0</v>
      </c>
    </row>
    <row r="6648" spans="1:8" x14ac:dyDescent="0.25">
      <c r="A6648" s="396" t="e">
        <f>"INN."&amp;EIGNIR!$B$3&amp;C6648</f>
        <v>#N/A</v>
      </c>
      <c r="B6648" s="511">
        <f>'Sundurliðun Afleiður - eignir'!O69</f>
        <v>0</v>
      </c>
      <c r="C6648" s="503" t="s">
        <v>8494</v>
      </c>
      <c r="D6648" s="512"/>
      <c r="F6648" s="547"/>
      <c r="G6648" s="547">
        <f t="shared" si="210"/>
        <v>0</v>
      </c>
      <c r="H6648" s="547">
        <f t="shared" si="211"/>
        <v>0</v>
      </c>
    </row>
    <row r="6649" spans="1:8" x14ac:dyDescent="0.25">
      <c r="A6649" s="396" t="e">
        <f>"INN."&amp;EIGNIR!$B$3&amp;C6649</f>
        <v>#N/A</v>
      </c>
      <c r="B6649" s="511">
        <f>'Sundurliðun Afleiður - eignir'!O70</f>
        <v>0</v>
      </c>
      <c r="C6649" s="503" t="s">
        <v>8495</v>
      </c>
      <c r="D6649" s="512"/>
      <c r="F6649" s="547"/>
      <c r="G6649" s="547">
        <f t="shared" si="210"/>
        <v>0</v>
      </c>
      <c r="H6649" s="547">
        <f t="shared" si="211"/>
        <v>0</v>
      </c>
    </row>
    <row r="6650" spans="1:8" x14ac:dyDescent="0.25">
      <c r="A6650" s="396" t="e">
        <f>"INN."&amp;EIGNIR!$B$3&amp;C6650</f>
        <v>#N/A</v>
      </c>
      <c r="B6650" s="511">
        <f>'Sundurliðun Afleiður - eignir'!O71</f>
        <v>0</v>
      </c>
      <c r="C6650" s="503" t="s">
        <v>8496</v>
      </c>
      <c r="D6650" s="512"/>
      <c r="F6650" s="547"/>
      <c r="G6650" s="547">
        <f t="shared" si="210"/>
        <v>0</v>
      </c>
      <c r="H6650" s="547">
        <f t="shared" si="211"/>
        <v>0</v>
      </c>
    </row>
    <row r="6651" spans="1:8" x14ac:dyDescent="0.25">
      <c r="A6651" s="396" t="e">
        <f>"INN."&amp;EIGNIR!$B$3&amp;C6651</f>
        <v>#N/A</v>
      </c>
      <c r="B6651" s="511">
        <f>'Sundurliðun Afleiður - eignir'!O72</f>
        <v>0</v>
      </c>
      <c r="C6651" s="503" t="s">
        <v>8497</v>
      </c>
      <c r="D6651" s="512"/>
      <c r="F6651" s="547"/>
      <c r="G6651" s="547">
        <f t="shared" si="210"/>
        <v>0</v>
      </c>
      <c r="H6651" s="547">
        <f t="shared" si="211"/>
        <v>0</v>
      </c>
    </row>
    <row r="6652" spans="1:8" x14ac:dyDescent="0.25">
      <c r="A6652" s="396" t="e">
        <f>"INN."&amp;EIGNIR!$B$3&amp;C6652</f>
        <v>#N/A</v>
      </c>
      <c r="B6652" s="511">
        <f>'Sundurliðun Afleiður - eignir'!O73</f>
        <v>0</v>
      </c>
      <c r="C6652" s="503" t="s">
        <v>8498</v>
      </c>
      <c r="D6652" s="512"/>
      <c r="F6652" s="547"/>
      <c r="G6652" s="547">
        <f t="shared" si="210"/>
        <v>0</v>
      </c>
      <c r="H6652" s="547">
        <f t="shared" si="211"/>
        <v>0</v>
      </c>
    </row>
    <row r="6653" spans="1:8" x14ac:dyDescent="0.25">
      <c r="A6653" s="396" t="e">
        <f>"INN."&amp;EIGNIR!$B$3&amp;C6653</f>
        <v>#N/A</v>
      </c>
      <c r="B6653" s="511">
        <f>'Sundurliðun Afleiður - eignir'!O74</f>
        <v>0</v>
      </c>
      <c r="C6653" s="503" t="s">
        <v>8499</v>
      </c>
      <c r="D6653" s="512"/>
      <c r="F6653" s="547"/>
      <c r="G6653" s="547">
        <f t="shared" si="210"/>
        <v>0</v>
      </c>
      <c r="H6653" s="547">
        <f t="shared" si="211"/>
        <v>0</v>
      </c>
    </row>
    <row r="6654" spans="1:8" x14ac:dyDescent="0.25">
      <c r="A6654" s="396" t="e">
        <f>"INN."&amp;EIGNIR!$B$3&amp;C6654</f>
        <v>#N/A</v>
      </c>
      <c r="B6654" s="511">
        <f>'Sundurliðun Afleiður - eignir'!O75</f>
        <v>0</v>
      </c>
      <c r="C6654" s="503" t="s">
        <v>8500</v>
      </c>
      <c r="D6654" s="512"/>
      <c r="F6654" s="547"/>
      <c r="G6654" s="547">
        <f t="shared" si="210"/>
        <v>0</v>
      </c>
      <c r="H6654" s="547">
        <f t="shared" si="211"/>
        <v>0</v>
      </c>
    </row>
    <row r="6655" spans="1:8" x14ac:dyDescent="0.25">
      <c r="A6655" s="396" t="e">
        <f>"INN."&amp;EIGNIR!$B$3&amp;C6655</f>
        <v>#N/A</v>
      </c>
      <c r="B6655" s="511">
        <f>'Sundurliðun Afleiður - eignir'!O76</f>
        <v>0</v>
      </c>
      <c r="C6655" s="503" t="s">
        <v>8501</v>
      </c>
      <c r="D6655" s="512"/>
      <c r="F6655" s="547"/>
      <c r="G6655" s="547">
        <f t="shared" si="210"/>
        <v>0</v>
      </c>
      <c r="H6655" s="547">
        <f t="shared" si="211"/>
        <v>0</v>
      </c>
    </row>
    <row r="6656" spans="1:8" x14ac:dyDescent="0.25">
      <c r="A6656" s="396" t="e">
        <f>"INN."&amp;EIGNIR!$B$3&amp;C6656</f>
        <v>#N/A</v>
      </c>
      <c r="B6656" s="511">
        <f>'Sundurliðun Afleiður - eignir'!O77</f>
        <v>0</v>
      </c>
      <c r="C6656" s="503" t="s">
        <v>8502</v>
      </c>
      <c r="D6656" s="512"/>
      <c r="F6656" s="547"/>
      <c r="G6656" s="547">
        <f t="shared" si="210"/>
        <v>0</v>
      </c>
      <c r="H6656" s="547">
        <f t="shared" si="211"/>
        <v>0</v>
      </c>
    </row>
    <row r="6657" spans="1:8" x14ac:dyDescent="0.25">
      <c r="A6657" s="396" t="e">
        <f>"INN."&amp;EIGNIR!$B$3&amp;C6657</f>
        <v>#N/A</v>
      </c>
      <c r="B6657" s="511">
        <f>'Sundurliðun Afleiður - eignir'!O78</f>
        <v>0</v>
      </c>
      <c r="C6657" s="503" t="s">
        <v>8503</v>
      </c>
      <c r="D6657" s="512"/>
      <c r="F6657" s="547"/>
      <c r="G6657" s="547">
        <f t="shared" si="210"/>
        <v>0</v>
      </c>
      <c r="H6657" s="547">
        <f t="shared" si="211"/>
        <v>0</v>
      </c>
    </row>
    <row r="6658" spans="1:8" x14ac:dyDescent="0.25">
      <c r="A6658" s="396" t="e">
        <f>"INN."&amp;EIGNIR!$B$3&amp;C6658</f>
        <v>#N/A</v>
      </c>
      <c r="B6658" s="511">
        <f>'Sundurliðun Afleiður - eignir'!O79</f>
        <v>0</v>
      </c>
      <c r="C6658" s="503" t="s">
        <v>8504</v>
      </c>
      <c r="D6658" s="512"/>
      <c r="F6658" s="547"/>
      <c r="G6658" s="547">
        <f t="shared" si="210"/>
        <v>0</v>
      </c>
      <c r="H6658" s="547">
        <f t="shared" si="211"/>
        <v>0</v>
      </c>
    </row>
    <row r="6659" spans="1:8" x14ac:dyDescent="0.25">
      <c r="A6659" s="396" t="e">
        <f>"INN."&amp;EIGNIR!$B$3&amp;C6659</f>
        <v>#N/A</v>
      </c>
      <c r="B6659" s="511">
        <f>'Sundurliðun Afleiður - eignir'!O80</f>
        <v>0</v>
      </c>
      <c r="C6659" s="503" t="s">
        <v>8505</v>
      </c>
      <c r="D6659" s="512"/>
      <c r="F6659" s="547"/>
      <c r="G6659" s="547">
        <f t="shared" si="210"/>
        <v>0</v>
      </c>
      <c r="H6659" s="547">
        <f t="shared" si="211"/>
        <v>0</v>
      </c>
    </row>
    <row r="6660" spans="1:8" x14ac:dyDescent="0.25">
      <c r="A6660" s="396" t="e">
        <f>"INN."&amp;EIGNIR!$B$3&amp;C6660</f>
        <v>#N/A</v>
      </c>
      <c r="B6660" s="511">
        <f>'Sundurliðun Afleiður - eignir'!O81</f>
        <v>0</v>
      </c>
      <c r="C6660" s="503" t="s">
        <v>8506</v>
      </c>
      <c r="D6660" s="512"/>
      <c r="F6660" s="547"/>
      <c r="G6660" s="547">
        <f t="shared" si="210"/>
        <v>0</v>
      </c>
      <c r="H6660" s="547">
        <f t="shared" si="211"/>
        <v>0</v>
      </c>
    </row>
    <row r="6661" spans="1:8" x14ac:dyDescent="0.25">
      <c r="A6661" s="396" t="e">
        <f>"INN."&amp;EIGNIR!$B$3&amp;C6661</f>
        <v>#N/A</v>
      </c>
      <c r="B6661" s="511">
        <f>'Sundurliðun Afleiður - eignir'!O82</f>
        <v>0</v>
      </c>
      <c r="C6661" s="503" t="s">
        <v>8507</v>
      </c>
      <c r="D6661" s="512"/>
      <c r="F6661" s="547"/>
      <c r="G6661" s="547">
        <f t="shared" si="210"/>
        <v>0</v>
      </c>
      <c r="H6661" s="547">
        <f t="shared" si="211"/>
        <v>0</v>
      </c>
    </row>
    <row r="6662" spans="1:8" x14ac:dyDescent="0.25">
      <c r="A6662" s="396" t="e">
        <f>"INN."&amp;EIGNIR!$B$3&amp;C6662</f>
        <v>#N/A</v>
      </c>
      <c r="B6662" s="511">
        <f>'Sundurliðun Afleiður - eignir'!O83</f>
        <v>0</v>
      </c>
      <c r="C6662" s="503" t="s">
        <v>8508</v>
      </c>
      <c r="D6662" s="512"/>
      <c r="F6662" s="547"/>
      <c r="G6662" s="547">
        <f t="shared" si="210"/>
        <v>0</v>
      </c>
      <c r="H6662" s="547">
        <f t="shared" si="211"/>
        <v>0</v>
      </c>
    </row>
    <row r="6663" spans="1:8" x14ac:dyDescent="0.25">
      <c r="A6663" s="396" t="e">
        <f>"INN."&amp;EIGNIR!$B$3&amp;C6663</f>
        <v>#N/A</v>
      </c>
      <c r="B6663" s="511">
        <f>'Sundurliðun Afleiður - eignir'!P5</f>
        <v>0</v>
      </c>
      <c r="C6663" s="503" t="s">
        <v>8509</v>
      </c>
      <c r="D6663" s="512"/>
      <c r="F6663" s="547"/>
      <c r="G6663" s="547">
        <f t="shared" si="210"/>
        <v>0</v>
      </c>
      <c r="H6663" s="547">
        <f t="shared" si="211"/>
        <v>0</v>
      </c>
    </row>
    <row r="6664" spans="1:8" x14ac:dyDescent="0.25">
      <c r="A6664" s="396" t="e">
        <f>"INN."&amp;EIGNIR!$B$3&amp;C6664</f>
        <v>#N/A</v>
      </c>
      <c r="B6664" s="511">
        <f>'Sundurliðun Afleiður - eignir'!P6</f>
        <v>0</v>
      </c>
      <c r="C6664" s="503" t="s">
        <v>8510</v>
      </c>
      <c r="D6664" s="512"/>
      <c r="F6664" s="547"/>
      <c r="G6664" s="547">
        <f t="shared" si="210"/>
        <v>0</v>
      </c>
      <c r="H6664" s="547">
        <f t="shared" si="211"/>
        <v>0</v>
      </c>
    </row>
    <row r="6665" spans="1:8" x14ac:dyDescent="0.25">
      <c r="A6665" s="396" t="e">
        <f>"INN."&amp;EIGNIR!$B$3&amp;C6665</f>
        <v>#N/A</v>
      </c>
      <c r="B6665" s="511">
        <f>'Sundurliðun Afleiður - eignir'!P7</f>
        <v>0</v>
      </c>
      <c r="C6665" s="503" t="s">
        <v>8511</v>
      </c>
      <c r="D6665" s="512"/>
      <c r="F6665" s="547"/>
      <c r="G6665" s="547">
        <f t="shared" si="210"/>
        <v>0</v>
      </c>
      <c r="H6665" s="547">
        <f t="shared" si="211"/>
        <v>0</v>
      </c>
    </row>
    <row r="6666" spans="1:8" x14ac:dyDescent="0.25">
      <c r="A6666" s="396" t="e">
        <f>"INN."&amp;EIGNIR!$B$3&amp;C6666</f>
        <v>#N/A</v>
      </c>
      <c r="B6666" s="511">
        <f>'Sundurliðun Afleiður - eignir'!P8</f>
        <v>0</v>
      </c>
      <c r="C6666" s="503" t="s">
        <v>8512</v>
      </c>
      <c r="D6666" s="512"/>
      <c r="F6666" s="547"/>
      <c r="G6666" s="547">
        <f t="shared" si="210"/>
        <v>0</v>
      </c>
      <c r="H6666" s="547">
        <f t="shared" si="211"/>
        <v>0</v>
      </c>
    </row>
    <row r="6667" spans="1:8" x14ac:dyDescent="0.25">
      <c r="A6667" s="396" t="e">
        <f>"INN."&amp;EIGNIR!$B$3&amp;C6667</f>
        <v>#N/A</v>
      </c>
      <c r="B6667" s="511">
        <f>'Sundurliðun Afleiður - eignir'!P9</f>
        <v>0</v>
      </c>
      <c r="C6667" s="503" t="s">
        <v>8513</v>
      </c>
      <c r="D6667" s="512"/>
      <c r="F6667" s="547"/>
      <c r="G6667" s="547">
        <f t="shared" si="210"/>
        <v>0</v>
      </c>
      <c r="H6667" s="547">
        <f t="shared" si="211"/>
        <v>0</v>
      </c>
    </row>
    <row r="6668" spans="1:8" x14ac:dyDescent="0.25">
      <c r="A6668" s="396" t="e">
        <f>"INN."&amp;EIGNIR!$B$3&amp;C6668</f>
        <v>#N/A</v>
      </c>
      <c r="B6668" s="511">
        <f>'Sundurliðun Afleiður - eignir'!P10</f>
        <v>0</v>
      </c>
      <c r="C6668" s="503" t="s">
        <v>8514</v>
      </c>
      <c r="D6668" s="512"/>
      <c r="F6668" s="547"/>
      <c r="G6668" s="547">
        <f t="shared" si="210"/>
        <v>0</v>
      </c>
      <c r="H6668" s="547">
        <f t="shared" si="211"/>
        <v>0</v>
      </c>
    </row>
    <row r="6669" spans="1:8" x14ac:dyDescent="0.25">
      <c r="A6669" s="396" t="e">
        <f>"INN."&amp;EIGNIR!$B$3&amp;C6669</f>
        <v>#N/A</v>
      </c>
      <c r="B6669" s="511">
        <f>'Sundurliðun Afleiður - eignir'!P11</f>
        <v>0</v>
      </c>
      <c r="C6669" s="503" t="s">
        <v>8515</v>
      </c>
      <c r="D6669" s="512"/>
      <c r="F6669" s="547"/>
      <c r="G6669" s="547">
        <f t="shared" si="210"/>
        <v>0</v>
      </c>
      <c r="H6669" s="547">
        <f t="shared" si="211"/>
        <v>0</v>
      </c>
    </row>
    <row r="6670" spans="1:8" x14ac:dyDescent="0.25">
      <c r="A6670" s="396" t="e">
        <f>"INN."&amp;EIGNIR!$B$3&amp;C6670</f>
        <v>#N/A</v>
      </c>
      <c r="B6670" s="511">
        <f>'Sundurliðun Afleiður - eignir'!P12</f>
        <v>0</v>
      </c>
      <c r="C6670" s="503" t="s">
        <v>8516</v>
      </c>
      <c r="D6670" s="512"/>
      <c r="F6670" s="547"/>
      <c r="G6670" s="547">
        <f t="shared" si="210"/>
        <v>0</v>
      </c>
      <c r="H6670" s="547">
        <f t="shared" si="211"/>
        <v>0</v>
      </c>
    </row>
    <row r="6671" spans="1:8" x14ac:dyDescent="0.25">
      <c r="A6671" s="396" t="e">
        <f>"INN."&amp;EIGNIR!$B$3&amp;C6671</f>
        <v>#N/A</v>
      </c>
      <c r="B6671" s="511">
        <f>'Sundurliðun Afleiður - eignir'!P13</f>
        <v>0</v>
      </c>
      <c r="C6671" s="503" t="s">
        <v>8517</v>
      </c>
      <c r="D6671" s="512"/>
      <c r="F6671" s="547"/>
      <c r="G6671" s="547">
        <f t="shared" si="210"/>
        <v>0</v>
      </c>
      <c r="H6671" s="547">
        <f t="shared" si="211"/>
        <v>0</v>
      </c>
    </row>
    <row r="6672" spans="1:8" x14ac:dyDescent="0.25">
      <c r="A6672" s="396" t="e">
        <f>"INN."&amp;EIGNIR!$B$3&amp;C6672</f>
        <v>#N/A</v>
      </c>
      <c r="B6672" s="511">
        <f>'Sundurliðun Afleiður - eignir'!P14</f>
        <v>0</v>
      </c>
      <c r="C6672" s="503" t="s">
        <v>8518</v>
      </c>
      <c r="D6672" s="512"/>
      <c r="F6672" s="547"/>
      <c r="G6672" s="547">
        <f t="shared" si="210"/>
        <v>0</v>
      </c>
      <c r="H6672" s="547">
        <f t="shared" si="211"/>
        <v>0</v>
      </c>
    </row>
    <row r="6673" spans="1:8" x14ac:dyDescent="0.25">
      <c r="A6673" s="396" t="e">
        <f>"INN."&amp;EIGNIR!$B$3&amp;C6673</f>
        <v>#N/A</v>
      </c>
      <c r="B6673" s="511">
        <f>'Sundurliðun Afleiður - eignir'!P15</f>
        <v>0</v>
      </c>
      <c r="C6673" s="503" t="s">
        <v>8519</v>
      </c>
      <c r="D6673" s="512"/>
      <c r="F6673" s="547"/>
      <c r="G6673" s="547">
        <f t="shared" si="210"/>
        <v>0</v>
      </c>
      <c r="H6673" s="547">
        <f t="shared" si="211"/>
        <v>0</v>
      </c>
    </row>
    <row r="6674" spans="1:8" x14ac:dyDescent="0.25">
      <c r="A6674" s="396" t="e">
        <f>"INN."&amp;EIGNIR!$B$3&amp;C6674</f>
        <v>#N/A</v>
      </c>
      <c r="B6674" s="511">
        <f>'Sundurliðun Afleiður - eignir'!P16</f>
        <v>0</v>
      </c>
      <c r="C6674" s="503" t="s">
        <v>8520</v>
      </c>
      <c r="D6674" s="512"/>
      <c r="F6674" s="547"/>
      <c r="G6674" s="547">
        <f t="shared" si="210"/>
        <v>0</v>
      </c>
      <c r="H6674" s="547">
        <f t="shared" si="211"/>
        <v>0</v>
      </c>
    </row>
    <row r="6675" spans="1:8" x14ac:dyDescent="0.25">
      <c r="A6675" s="396" t="e">
        <f>"INN."&amp;EIGNIR!$B$3&amp;C6675</f>
        <v>#N/A</v>
      </c>
      <c r="B6675" s="511">
        <f>'Sundurliðun Afleiður - eignir'!P17</f>
        <v>0</v>
      </c>
      <c r="C6675" s="503" t="s">
        <v>8521</v>
      </c>
      <c r="D6675" s="512"/>
      <c r="F6675" s="547"/>
      <c r="G6675" s="547">
        <f t="shared" si="210"/>
        <v>0</v>
      </c>
      <c r="H6675" s="547">
        <f t="shared" si="211"/>
        <v>0</v>
      </c>
    </row>
    <row r="6676" spans="1:8" x14ac:dyDescent="0.25">
      <c r="A6676" s="396" t="e">
        <f>"INN."&amp;EIGNIR!$B$3&amp;C6676</f>
        <v>#N/A</v>
      </c>
      <c r="B6676" s="511">
        <f>'Sundurliðun Afleiður - eignir'!P18</f>
        <v>0</v>
      </c>
      <c r="C6676" s="503" t="s">
        <v>8522</v>
      </c>
      <c r="D6676" s="512"/>
      <c r="F6676" s="547"/>
      <c r="G6676" s="547">
        <f t="shared" si="210"/>
        <v>0</v>
      </c>
      <c r="H6676" s="547">
        <f t="shared" si="211"/>
        <v>0</v>
      </c>
    </row>
    <row r="6677" spans="1:8" x14ac:dyDescent="0.25">
      <c r="A6677" s="396" t="e">
        <f>"INN."&amp;EIGNIR!$B$3&amp;C6677</f>
        <v>#N/A</v>
      </c>
      <c r="B6677" s="511">
        <f>'Sundurliðun Afleiður - eignir'!P19</f>
        <v>0</v>
      </c>
      <c r="C6677" s="503" t="s">
        <v>8523</v>
      </c>
      <c r="D6677" s="512"/>
      <c r="F6677" s="547"/>
      <c r="G6677" s="547">
        <f t="shared" si="210"/>
        <v>0</v>
      </c>
      <c r="H6677" s="547">
        <f t="shared" si="211"/>
        <v>0</v>
      </c>
    </row>
    <row r="6678" spans="1:8" x14ac:dyDescent="0.25">
      <c r="A6678" s="396" t="e">
        <f>"INN."&amp;EIGNIR!$B$3&amp;C6678</f>
        <v>#N/A</v>
      </c>
      <c r="B6678" s="511">
        <f>'Sundurliðun Afleiður - eignir'!P20</f>
        <v>0</v>
      </c>
      <c r="C6678" s="503" t="s">
        <v>8524</v>
      </c>
      <c r="D6678" s="512"/>
      <c r="F6678" s="547"/>
      <c r="G6678" s="547">
        <f t="shared" si="210"/>
        <v>0</v>
      </c>
      <c r="H6678" s="547">
        <f t="shared" si="211"/>
        <v>0</v>
      </c>
    </row>
    <row r="6679" spans="1:8" x14ac:dyDescent="0.25">
      <c r="A6679" s="396" t="e">
        <f>"INN."&amp;EIGNIR!$B$3&amp;C6679</f>
        <v>#N/A</v>
      </c>
      <c r="B6679" s="511">
        <f>'Sundurliðun Afleiður - eignir'!P21</f>
        <v>0</v>
      </c>
      <c r="C6679" s="503" t="s">
        <v>8525</v>
      </c>
      <c r="D6679" s="512"/>
      <c r="F6679" s="547"/>
      <c r="G6679" s="547">
        <f t="shared" si="210"/>
        <v>0</v>
      </c>
      <c r="H6679" s="547">
        <f t="shared" si="211"/>
        <v>0</v>
      </c>
    </row>
    <row r="6680" spans="1:8" x14ac:dyDescent="0.25">
      <c r="A6680" s="396" t="e">
        <f>"INN."&amp;EIGNIR!$B$3&amp;C6680</f>
        <v>#N/A</v>
      </c>
      <c r="B6680" s="511">
        <f>'Sundurliðun Afleiður - eignir'!P22</f>
        <v>0</v>
      </c>
      <c r="C6680" s="503" t="s">
        <v>8526</v>
      </c>
      <c r="D6680" s="512"/>
      <c r="F6680" s="547"/>
      <c r="G6680" s="547">
        <f t="shared" si="210"/>
        <v>0</v>
      </c>
      <c r="H6680" s="547">
        <f t="shared" si="211"/>
        <v>0</v>
      </c>
    </row>
    <row r="6681" spans="1:8" x14ac:dyDescent="0.25">
      <c r="A6681" s="396" t="e">
        <f>"INN."&amp;EIGNIR!$B$3&amp;C6681</f>
        <v>#N/A</v>
      </c>
      <c r="B6681" s="511">
        <f>'Sundurliðun Afleiður - eignir'!P23</f>
        <v>0</v>
      </c>
      <c r="C6681" s="503" t="s">
        <v>8527</v>
      </c>
      <c r="D6681" s="512"/>
      <c r="F6681" s="547"/>
      <c r="G6681" s="547">
        <f t="shared" si="210"/>
        <v>0</v>
      </c>
      <c r="H6681" s="547">
        <f t="shared" si="211"/>
        <v>0</v>
      </c>
    </row>
    <row r="6682" spans="1:8" x14ac:dyDescent="0.25">
      <c r="A6682" s="396" t="e">
        <f>"INN."&amp;EIGNIR!$B$3&amp;C6682</f>
        <v>#N/A</v>
      </c>
      <c r="B6682" s="511">
        <f>'Sundurliðun Afleiður - eignir'!P24</f>
        <v>0</v>
      </c>
      <c r="C6682" s="503" t="s">
        <v>8528</v>
      </c>
      <c r="D6682" s="512"/>
      <c r="F6682" s="547"/>
      <c r="G6682" s="547">
        <f t="shared" si="210"/>
        <v>0</v>
      </c>
      <c r="H6682" s="547">
        <f t="shared" si="211"/>
        <v>0</v>
      </c>
    </row>
    <row r="6683" spans="1:8" x14ac:dyDescent="0.25">
      <c r="A6683" s="396" t="e">
        <f>"INN."&amp;EIGNIR!$B$3&amp;C6683</f>
        <v>#N/A</v>
      </c>
      <c r="B6683" s="511">
        <f>'Sundurliðun Afleiður - eignir'!P25</f>
        <v>0</v>
      </c>
      <c r="C6683" s="503" t="s">
        <v>8529</v>
      </c>
      <c r="D6683" s="512"/>
      <c r="F6683" s="547"/>
      <c r="G6683" s="547">
        <f t="shared" si="210"/>
        <v>0</v>
      </c>
      <c r="H6683" s="547">
        <f t="shared" si="211"/>
        <v>0</v>
      </c>
    </row>
    <row r="6684" spans="1:8" x14ac:dyDescent="0.25">
      <c r="A6684" s="396" t="e">
        <f>"INN."&amp;EIGNIR!$B$3&amp;C6684</f>
        <v>#N/A</v>
      </c>
      <c r="B6684" s="511">
        <f>'Sundurliðun Afleiður - eignir'!P26</f>
        <v>0</v>
      </c>
      <c r="C6684" s="503" t="s">
        <v>8530</v>
      </c>
      <c r="D6684" s="512"/>
      <c r="F6684" s="547"/>
      <c r="G6684" s="547">
        <f t="shared" si="210"/>
        <v>0</v>
      </c>
      <c r="H6684" s="547">
        <f t="shared" si="211"/>
        <v>0</v>
      </c>
    </row>
    <row r="6685" spans="1:8" x14ac:dyDescent="0.25">
      <c r="A6685" s="396" t="e">
        <f>"INN."&amp;EIGNIR!$B$3&amp;C6685</f>
        <v>#N/A</v>
      </c>
      <c r="B6685" s="511">
        <f>'Sundurliðun Afleiður - eignir'!P27</f>
        <v>0</v>
      </c>
      <c r="C6685" s="503" t="s">
        <v>8531</v>
      </c>
      <c r="D6685" s="512"/>
      <c r="F6685" s="547"/>
      <c r="G6685" s="547">
        <f t="shared" si="210"/>
        <v>0</v>
      </c>
      <c r="H6685" s="547">
        <f t="shared" si="211"/>
        <v>0</v>
      </c>
    </row>
    <row r="6686" spans="1:8" x14ac:dyDescent="0.25">
      <c r="A6686" s="396" t="e">
        <f>"INN."&amp;EIGNIR!$B$3&amp;C6686</f>
        <v>#N/A</v>
      </c>
      <c r="B6686" s="511">
        <f>'Sundurliðun Afleiður - eignir'!P28</f>
        <v>0</v>
      </c>
      <c r="C6686" s="503" t="s">
        <v>8532</v>
      </c>
      <c r="D6686" s="512"/>
      <c r="F6686" s="547"/>
      <c r="G6686" s="547">
        <f t="shared" si="210"/>
        <v>0</v>
      </c>
      <c r="H6686" s="547">
        <f t="shared" si="211"/>
        <v>0</v>
      </c>
    </row>
    <row r="6687" spans="1:8" x14ac:dyDescent="0.25">
      <c r="A6687" s="396" t="e">
        <f>"INN."&amp;EIGNIR!$B$3&amp;C6687</f>
        <v>#N/A</v>
      </c>
      <c r="B6687" s="511">
        <f>'Sundurliðun Afleiður - eignir'!P29</f>
        <v>0</v>
      </c>
      <c r="C6687" s="503" t="s">
        <v>8533</v>
      </c>
      <c r="D6687" s="512"/>
      <c r="F6687" s="547"/>
      <c r="G6687" s="547">
        <f t="shared" si="210"/>
        <v>0</v>
      </c>
      <c r="H6687" s="547">
        <f t="shared" si="211"/>
        <v>0</v>
      </c>
    </row>
    <row r="6688" spans="1:8" x14ac:dyDescent="0.25">
      <c r="A6688" s="396" t="e">
        <f>"INN."&amp;EIGNIR!$B$3&amp;C6688</f>
        <v>#N/A</v>
      </c>
      <c r="B6688" s="511">
        <f>'Sundurliðun Afleiður - eignir'!P30</f>
        <v>0</v>
      </c>
      <c r="C6688" s="503" t="s">
        <v>8534</v>
      </c>
      <c r="D6688" s="512"/>
      <c r="F6688" s="547"/>
      <c r="G6688" s="547">
        <f t="shared" si="210"/>
        <v>0</v>
      </c>
      <c r="H6688" s="547">
        <f t="shared" si="211"/>
        <v>0</v>
      </c>
    </row>
    <row r="6689" spans="1:8" x14ac:dyDescent="0.25">
      <c r="A6689" s="396" t="e">
        <f>"INN."&amp;EIGNIR!$B$3&amp;C6689</f>
        <v>#N/A</v>
      </c>
      <c r="B6689" s="511">
        <f>'Sundurliðun Afleiður - eignir'!P31</f>
        <v>0</v>
      </c>
      <c r="C6689" s="503" t="s">
        <v>8535</v>
      </c>
      <c r="D6689" s="512"/>
      <c r="F6689" s="547"/>
      <c r="G6689" s="547">
        <f t="shared" si="210"/>
        <v>0</v>
      </c>
      <c r="H6689" s="547">
        <f t="shared" si="211"/>
        <v>0</v>
      </c>
    </row>
    <row r="6690" spans="1:8" x14ac:dyDescent="0.25">
      <c r="A6690" s="396" t="e">
        <f>"INN."&amp;EIGNIR!$B$3&amp;C6690</f>
        <v>#N/A</v>
      </c>
      <c r="B6690" s="511">
        <f>'Sundurliðun Afleiður - eignir'!P32</f>
        <v>0</v>
      </c>
      <c r="C6690" s="503" t="s">
        <v>8536</v>
      </c>
      <c r="D6690" s="512"/>
      <c r="F6690" s="547"/>
      <c r="G6690" s="547">
        <f t="shared" si="210"/>
        <v>0</v>
      </c>
      <c r="H6690" s="547">
        <f t="shared" si="211"/>
        <v>0</v>
      </c>
    </row>
    <row r="6691" spans="1:8" x14ac:dyDescent="0.25">
      <c r="A6691" s="396" t="e">
        <f>"INN."&amp;EIGNIR!$B$3&amp;C6691</f>
        <v>#N/A</v>
      </c>
      <c r="B6691" s="511">
        <f>'Sundurliðun Afleiður - eignir'!P33</f>
        <v>0</v>
      </c>
      <c r="C6691" s="503" t="s">
        <v>8537</v>
      </c>
      <c r="D6691" s="512"/>
      <c r="F6691" s="547"/>
      <c r="G6691" s="547">
        <f t="shared" si="210"/>
        <v>0</v>
      </c>
      <c r="H6691" s="547">
        <f t="shared" si="211"/>
        <v>0</v>
      </c>
    </row>
    <row r="6692" spans="1:8" x14ac:dyDescent="0.25">
      <c r="A6692" s="396" t="e">
        <f>"INN."&amp;EIGNIR!$B$3&amp;C6692</f>
        <v>#N/A</v>
      </c>
      <c r="B6692" s="511">
        <f>'Sundurliðun Afleiður - eignir'!P34</f>
        <v>0</v>
      </c>
      <c r="C6692" s="503" t="s">
        <v>8538</v>
      </c>
      <c r="D6692" s="512"/>
      <c r="F6692" s="547"/>
      <c r="G6692" s="547">
        <f t="shared" si="210"/>
        <v>0</v>
      </c>
      <c r="H6692" s="547">
        <f t="shared" si="211"/>
        <v>0</v>
      </c>
    </row>
    <row r="6693" spans="1:8" x14ac:dyDescent="0.25">
      <c r="A6693" s="396" t="e">
        <f>"INN."&amp;EIGNIR!$B$3&amp;C6693</f>
        <v>#N/A</v>
      </c>
      <c r="B6693" s="511">
        <f>'Sundurliðun Afleiður - eignir'!P35</f>
        <v>0</v>
      </c>
      <c r="C6693" s="503" t="s">
        <v>8539</v>
      </c>
      <c r="D6693" s="512"/>
      <c r="F6693" s="547"/>
      <c r="G6693" s="547">
        <f t="shared" si="210"/>
        <v>0</v>
      </c>
      <c r="H6693" s="547">
        <f t="shared" si="211"/>
        <v>0</v>
      </c>
    </row>
    <row r="6694" spans="1:8" x14ac:dyDescent="0.25">
      <c r="A6694" s="396" t="e">
        <f>"INN."&amp;EIGNIR!$B$3&amp;C6694</f>
        <v>#N/A</v>
      </c>
      <c r="B6694" s="511">
        <f>'Sundurliðun Afleiður - eignir'!P36</f>
        <v>0</v>
      </c>
      <c r="C6694" s="503" t="s">
        <v>8540</v>
      </c>
      <c r="D6694" s="512"/>
      <c r="F6694" s="547"/>
      <c r="G6694" s="547">
        <f t="shared" si="210"/>
        <v>0</v>
      </c>
      <c r="H6694" s="547">
        <f t="shared" si="211"/>
        <v>0</v>
      </c>
    </row>
    <row r="6695" spans="1:8" x14ac:dyDescent="0.25">
      <c r="A6695" s="396" t="e">
        <f>"INN."&amp;EIGNIR!$B$3&amp;C6695</f>
        <v>#N/A</v>
      </c>
      <c r="B6695" s="511">
        <f>'Sundurliðun Afleiður - eignir'!P37</f>
        <v>0</v>
      </c>
      <c r="C6695" s="503" t="s">
        <v>8541</v>
      </c>
      <c r="D6695" s="512"/>
      <c r="F6695" s="547"/>
      <c r="G6695" s="547">
        <f t="shared" si="210"/>
        <v>0</v>
      </c>
      <c r="H6695" s="547">
        <f t="shared" si="211"/>
        <v>0</v>
      </c>
    </row>
    <row r="6696" spans="1:8" x14ac:dyDescent="0.25">
      <c r="A6696" s="396" t="e">
        <f>"INN."&amp;EIGNIR!$B$3&amp;C6696</f>
        <v>#N/A</v>
      </c>
      <c r="B6696" s="511">
        <f>'Sundurliðun Afleiður - eignir'!P38</f>
        <v>0</v>
      </c>
      <c r="C6696" s="503" t="s">
        <v>8542</v>
      </c>
      <c r="D6696" s="512"/>
      <c r="F6696" s="547"/>
      <c r="G6696" s="547">
        <f t="shared" si="210"/>
        <v>0</v>
      </c>
      <c r="H6696" s="547">
        <f t="shared" si="211"/>
        <v>0</v>
      </c>
    </row>
    <row r="6697" spans="1:8" x14ac:dyDescent="0.25">
      <c r="A6697" s="396" t="e">
        <f>"INN."&amp;EIGNIR!$B$3&amp;C6697</f>
        <v>#N/A</v>
      </c>
      <c r="B6697" s="511">
        <f>'Sundurliðun Afleiður - eignir'!P39</f>
        <v>0</v>
      </c>
      <c r="C6697" s="503" t="s">
        <v>8543</v>
      </c>
      <c r="D6697" s="512"/>
      <c r="F6697" s="547"/>
      <c r="G6697" s="547">
        <f t="shared" si="210"/>
        <v>0</v>
      </c>
      <c r="H6697" s="547">
        <f t="shared" si="211"/>
        <v>0</v>
      </c>
    </row>
    <row r="6698" spans="1:8" x14ac:dyDescent="0.25">
      <c r="A6698" s="396" t="e">
        <f>"INN."&amp;EIGNIR!$B$3&amp;C6698</f>
        <v>#N/A</v>
      </c>
      <c r="B6698" s="511">
        <f>'Sundurliðun Afleiður - eignir'!P40</f>
        <v>0</v>
      </c>
      <c r="C6698" s="503" t="s">
        <v>8544</v>
      </c>
      <c r="D6698" s="512"/>
      <c r="F6698" s="547"/>
      <c r="G6698" s="547">
        <f t="shared" si="210"/>
        <v>0</v>
      </c>
      <c r="H6698" s="547">
        <f t="shared" si="211"/>
        <v>0</v>
      </c>
    </row>
    <row r="6699" spans="1:8" x14ac:dyDescent="0.25">
      <c r="A6699" s="396" t="e">
        <f>"INN."&amp;EIGNIR!$B$3&amp;C6699</f>
        <v>#N/A</v>
      </c>
      <c r="B6699" s="511">
        <f>'Sundurliðun Afleiður - eignir'!P41</f>
        <v>0</v>
      </c>
      <c r="C6699" s="503" t="s">
        <v>8545</v>
      </c>
      <c r="D6699" s="512"/>
      <c r="F6699" s="547"/>
      <c r="G6699" s="547">
        <f t="shared" si="210"/>
        <v>0</v>
      </c>
      <c r="H6699" s="547">
        <f t="shared" si="211"/>
        <v>0</v>
      </c>
    </row>
    <row r="6700" spans="1:8" x14ac:dyDescent="0.25">
      <c r="A6700" s="396" t="e">
        <f>"INN."&amp;EIGNIR!$B$3&amp;C6700</f>
        <v>#N/A</v>
      </c>
      <c r="B6700" s="511">
        <f>'Sundurliðun Afleiður - eignir'!P42</f>
        <v>0</v>
      </c>
      <c r="C6700" s="503" t="s">
        <v>8546</v>
      </c>
      <c r="D6700" s="512"/>
      <c r="F6700" s="547"/>
      <c r="G6700" s="547">
        <f t="shared" si="210"/>
        <v>0</v>
      </c>
      <c r="H6700" s="547">
        <f t="shared" si="211"/>
        <v>0</v>
      </c>
    </row>
    <row r="6701" spans="1:8" x14ac:dyDescent="0.25">
      <c r="A6701" s="396" t="e">
        <f>"INN."&amp;EIGNIR!$B$3&amp;C6701</f>
        <v>#N/A</v>
      </c>
      <c r="B6701" s="511">
        <f>'Sundurliðun Afleiður - eignir'!P43</f>
        <v>0</v>
      </c>
      <c r="C6701" s="503" t="s">
        <v>8547</v>
      </c>
      <c r="D6701" s="512"/>
      <c r="F6701" s="547"/>
      <c r="G6701" s="547">
        <f t="shared" si="210"/>
        <v>0</v>
      </c>
      <c r="H6701" s="547">
        <f t="shared" si="211"/>
        <v>0</v>
      </c>
    </row>
    <row r="6702" spans="1:8" x14ac:dyDescent="0.25">
      <c r="A6702" s="396" t="e">
        <f>"INN."&amp;EIGNIR!$B$3&amp;C6702</f>
        <v>#N/A</v>
      </c>
      <c r="B6702" s="511">
        <f>'Sundurliðun Afleiður - eignir'!P44</f>
        <v>0</v>
      </c>
      <c r="C6702" s="503" t="s">
        <v>8548</v>
      </c>
      <c r="D6702" s="512"/>
      <c r="F6702" s="547"/>
      <c r="G6702" s="547">
        <f t="shared" si="210"/>
        <v>0</v>
      </c>
      <c r="H6702" s="547">
        <f t="shared" si="211"/>
        <v>0</v>
      </c>
    </row>
    <row r="6703" spans="1:8" x14ac:dyDescent="0.25">
      <c r="A6703" s="396" t="e">
        <f>"INN."&amp;EIGNIR!$B$3&amp;C6703</f>
        <v>#N/A</v>
      </c>
      <c r="B6703" s="511">
        <f>'Sundurliðun Afleiður - eignir'!P45</f>
        <v>0</v>
      </c>
      <c r="C6703" s="503" t="s">
        <v>8549</v>
      </c>
      <c r="D6703" s="512"/>
      <c r="F6703" s="547"/>
      <c r="G6703" s="547">
        <f t="shared" si="210"/>
        <v>0</v>
      </c>
      <c r="H6703" s="547">
        <f t="shared" si="211"/>
        <v>0</v>
      </c>
    </row>
    <row r="6704" spans="1:8" x14ac:dyDescent="0.25">
      <c r="A6704" s="396" t="e">
        <f>"INN."&amp;EIGNIR!$B$3&amp;C6704</f>
        <v>#N/A</v>
      </c>
      <c r="B6704" s="511">
        <f>'Sundurliðun Afleiður - eignir'!P46</f>
        <v>0</v>
      </c>
      <c r="C6704" s="503" t="s">
        <v>8550</v>
      </c>
      <c r="D6704" s="512"/>
      <c r="F6704" s="547"/>
      <c r="G6704" s="547">
        <f t="shared" si="210"/>
        <v>0</v>
      </c>
      <c r="H6704" s="547">
        <f t="shared" si="211"/>
        <v>0</v>
      </c>
    </row>
    <row r="6705" spans="1:8" x14ac:dyDescent="0.25">
      <c r="A6705" s="396" t="e">
        <f>"INN."&amp;EIGNIR!$B$3&amp;C6705</f>
        <v>#N/A</v>
      </c>
      <c r="B6705" s="511">
        <f>'Sundurliðun Afleiður - eignir'!P47</f>
        <v>0</v>
      </c>
      <c r="C6705" s="503" t="s">
        <v>8551</v>
      </c>
      <c r="D6705" s="512"/>
      <c r="F6705" s="547"/>
      <c r="G6705" s="547">
        <f t="shared" si="210"/>
        <v>0</v>
      </c>
      <c r="H6705" s="547">
        <f t="shared" si="211"/>
        <v>0</v>
      </c>
    </row>
    <row r="6706" spans="1:8" x14ac:dyDescent="0.25">
      <c r="A6706" s="396" t="e">
        <f>"INN."&amp;EIGNIR!$B$3&amp;C6706</f>
        <v>#N/A</v>
      </c>
      <c r="B6706" s="511">
        <f>'Sundurliðun Afleiður - eignir'!P48</f>
        <v>0</v>
      </c>
      <c r="C6706" s="503" t="s">
        <v>8552</v>
      </c>
      <c r="D6706" s="512"/>
      <c r="F6706" s="547"/>
      <c r="G6706" s="547">
        <f t="shared" si="210"/>
        <v>0</v>
      </c>
      <c r="H6706" s="547">
        <f t="shared" si="211"/>
        <v>0</v>
      </c>
    </row>
    <row r="6707" spans="1:8" x14ac:dyDescent="0.25">
      <c r="A6707" s="396" t="e">
        <f>"INN."&amp;EIGNIR!$B$3&amp;C6707</f>
        <v>#N/A</v>
      </c>
      <c r="B6707" s="511">
        <f>'Sundurliðun Afleiður - eignir'!P49</f>
        <v>0</v>
      </c>
      <c r="C6707" s="503" t="s">
        <v>8553</v>
      </c>
      <c r="D6707" s="512"/>
      <c r="F6707" s="547"/>
      <c r="G6707" s="547">
        <f t="shared" si="210"/>
        <v>0</v>
      </c>
      <c r="H6707" s="547">
        <f t="shared" si="211"/>
        <v>0</v>
      </c>
    </row>
    <row r="6708" spans="1:8" x14ac:dyDescent="0.25">
      <c r="A6708" s="396" t="e">
        <f>"INN."&amp;EIGNIR!$B$3&amp;C6708</f>
        <v>#N/A</v>
      </c>
      <c r="B6708" s="511">
        <f>'Sundurliðun Afleiður - eignir'!P50</f>
        <v>0</v>
      </c>
      <c r="C6708" s="503" t="s">
        <v>8554</v>
      </c>
      <c r="D6708" s="512"/>
      <c r="F6708" s="547"/>
      <c r="G6708" s="547">
        <f t="shared" si="210"/>
        <v>0</v>
      </c>
      <c r="H6708" s="547">
        <f t="shared" si="211"/>
        <v>0</v>
      </c>
    </row>
    <row r="6709" spans="1:8" x14ac:dyDescent="0.25">
      <c r="A6709" s="396" t="e">
        <f>"INN."&amp;EIGNIR!$B$3&amp;C6709</f>
        <v>#N/A</v>
      </c>
      <c r="B6709" s="511">
        <f>'Sundurliðun Afleiður - eignir'!P51</f>
        <v>0</v>
      </c>
      <c r="C6709" s="503" t="s">
        <v>8555</v>
      </c>
      <c r="D6709" s="512"/>
      <c r="F6709" s="547"/>
      <c r="G6709" s="547">
        <f t="shared" si="210"/>
        <v>0</v>
      </c>
      <c r="H6709" s="547">
        <f t="shared" si="211"/>
        <v>0</v>
      </c>
    </row>
    <row r="6710" spans="1:8" x14ac:dyDescent="0.25">
      <c r="A6710" s="396" t="e">
        <f>"INN."&amp;EIGNIR!$B$3&amp;C6710</f>
        <v>#N/A</v>
      </c>
      <c r="B6710" s="511">
        <f>'Sundurliðun Afleiður - eignir'!P52</f>
        <v>0</v>
      </c>
      <c r="C6710" s="503" t="s">
        <v>8556</v>
      </c>
      <c r="D6710" s="512"/>
      <c r="F6710" s="547"/>
      <c r="G6710" s="547">
        <f t="shared" ref="G6710:G6773" si="212">+F6710-B6710</f>
        <v>0</v>
      </c>
      <c r="H6710" s="547">
        <f t="shared" si="211"/>
        <v>0</v>
      </c>
    </row>
    <row r="6711" spans="1:8" x14ac:dyDescent="0.25">
      <c r="A6711" s="396" t="e">
        <f>"INN."&amp;EIGNIR!$B$3&amp;C6711</f>
        <v>#N/A</v>
      </c>
      <c r="B6711" s="511">
        <f>'Sundurliðun Afleiður - eignir'!P53</f>
        <v>0</v>
      </c>
      <c r="C6711" s="503" t="s">
        <v>8557</v>
      </c>
      <c r="D6711" s="512"/>
      <c r="F6711" s="547"/>
      <c r="G6711" s="547">
        <f t="shared" si="212"/>
        <v>0</v>
      </c>
      <c r="H6711" s="547">
        <f t="shared" ref="H6711:H6774" si="213">+ABS(G6711)</f>
        <v>0</v>
      </c>
    </row>
    <row r="6712" spans="1:8" x14ac:dyDescent="0.25">
      <c r="A6712" s="396" t="e">
        <f>"INN."&amp;EIGNIR!$B$3&amp;C6712</f>
        <v>#N/A</v>
      </c>
      <c r="B6712" s="511">
        <f>'Sundurliðun Afleiður - eignir'!P54</f>
        <v>0</v>
      </c>
      <c r="C6712" s="503" t="s">
        <v>8558</v>
      </c>
      <c r="D6712" s="512"/>
      <c r="F6712" s="547"/>
      <c r="G6712" s="547">
        <f t="shared" si="212"/>
        <v>0</v>
      </c>
      <c r="H6712" s="547">
        <f t="shared" si="213"/>
        <v>0</v>
      </c>
    </row>
    <row r="6713" spans="1:8" x14ac:dyDescent="0.25">
      <c r="A6713" s="396" t="e">
        <f>"INN."&amp;EIGNIR!$B$3&amp;C6713</f>
        <v>#N/A</v>
      </c>
      <c r="B6713" s="511">
        <f>'Sundurliðun Afleiður - eignir'!P55</f>
        <v>0</v>
      </c>
      <c r="C6713" s="503" t="s">
        <v>8559</v>
      </c>
      <c r="D6713" s="512"/>
      <c r="F6713" s="547"/>
      <c r="G6713" s="547">
        <f t="shared" si="212"/>
        <v>0</v>
      </c>
      <c r="H6713" s="547">
        <f t="shared" si="213"/>
        <v>0</v>
      </c>
    </row>
    <row r="6714" spans="1:8" x14ac:dyDescent="0.25">
      <c r="A6714" s="396" t="e">
        <f>"INN."&amp;EIGNIR!$B$3&amp;C6714</f>
        <v>#N/A</v>
      </c>
      <c r="B6714" s="511">
        <f>'Sundurliðun Afleiður - eignir'!P56</f>
        <v>0</v>
      </c>
      <c r="C6714" s="503" t="s">
        <v>8560</v>
      </c>
      <c r="D6714" s="512"/>
      <c r="F6714" s="547"/>
      <c r="G6714" s="547">
        <f t="shared" si="212"/>
        <v>0</v>
      </c>
      <c r="H6714" s="547">
        <f t="shared" si="213"/>
        <v>0</v>
      </c>
    </row>
    <row r="6715" spans="1:8" x14ac:dyDescent="0.25">
      <c r="A6715" s="396" t="e">
        <f>"INN."&amp;EIGNIR!$B$3&amp;C6715</f>
        <v>#N/A</v>
      </c>
      <c r="B6715" s="511">
        <f>'Sundurliðun Afleiður - eignir'!P57</f>
        <v>0</v>
      </c>
      <c r="C6715" s="503" t="s">
        <v>8561</v>
      </c>
      <c r="D6715" s="512"/>
      <c r="F6715" s="547"/>
      <c r="G6715" s="547">
        <f t="shared" si="212"/>
        <v>0</v>
      </c>
      <c r="H6715" s="547">
        <f t="shared" si="213"/>
        <v>0</v>
      </c>
    </row>
    <row r="6716" spans="1:8" x14ac:dyDescent="0.25">
      <c r="A6716" s="396" t="e">
        <f>"INN."&amp;EIGNIR!$B$3&amp;C6716</f>
        <v>#N/A</v>
      </c>
      <c r="B6716" s="511">
        <f>'Sundurliðun Afleiður - eignir'!P58</f>
        <v>0</v>
      </c>
      <c r="C6716" s="503" t="s">
        <v>8562</v>
      </c>
      <c r="D6716" s="512"/>
      <c r="F6716" s="547"/>
      <c r="G6716" s="547">
        <f t="shared" si="212"/>
        <v>0</v>
      </c>
      <c r="H6716" s="547">
        <f t="shared" si="213"/>
        <v>0</v>
      </c>
    </row>
    <row r="6717" spans="1:8" x14ac:dyDescent="0.25">
      <c r="A6717" s="396" t="e">
        <f>"INN."&amp;EIGNIR!$B$3&amp;C6717</f>
        <v>#N/A</v>
      </c>
      <c r="B6717" s="511">
        <f>'Sundurliðun Afleiður - eignir'!P59</f>
        <v>0</v>
      </c>
      <c r="C6717" s="503" t="s">
        <v>8563</v>
      </c>
      <c r="D6717" s="512"/>
      <c r="F6717" s="547"/>
      <c r="G6717" s="547">
        <f t="shared" si="212"/>
        <v>0</v>
      </c>
      <c r="H6717" s="547">
        <f t="shared" si="213"/>
        <v>0</v>
      </c>
    </row>
    <row r="6718" spans="1:8" x14ac:dyDescent="0.25">
      <c r="A6718" s="396" t="e">
        <f>"INN."&amp;EIGNIR!$B$3&amp;C6718</f>
        <v>#N/A</v>
      </c>
      <c r="B6718" s="511">
        <f>'Sundurliðun Afleiður - eignir'!P60</f>
        <v>0</v>
      </c>
      <c r="C6718" s="503" t="s">
        <v>8564</v>
      </c>
      <c r="D6718" s="512"/>
      <c r="F6718" s="547"/>
      <c r="G6718" s="547">
        <f t="shared" si="212"/>
        <v>0</v>
      </c>
      <c r="H6718" s="547">
        <f t="shared" si="213"/>
        <v>0</v>
      </c>
    </row>
    <row r="6719" spans="1:8" x14ac:dyDescent="0.25">
      <c r="A6719" s="396" t="e">
        <f>"INN."&amp;EIGNIR!$B$3&amp;C6719</f>
        <v>#N/A</v>
      </c>
      <c r="B6719" s="511">
        <f>'Sundurliðun Afleiður - eignir'!P61</f>
        <v>0</v>
      </c>
      <c r="C6719" s="503" t="s">
        <v>8565</v>
      </c>
      <c r="D6719" s="512"/>
      <c r="F6719" s="547"/>
      <c r="G6719" s="547">
        <f t="shared" si="212"/>
        <v>0</v>
      </c>
      <c r="H6719" s="547">
        <f t="shared" si="213"/>
        <v>0</v>
      </c>
    </row>
    <row r="6720" spans="1:8" x14ac:dyDescent="0.25">
      <c r="A6720" s="396" t="e">
        <f>"INN."&amp;EIGNIR!$B$3&amp;C6720</f>
        <v>#N/A</v>
      </c>
      <c r="B6720" s="511">
        <f>'Sundurliðun Afleiður - eignir'!P62</f>
        <v>0</v>
      </c>
      <c r="C6720" s="503" t="s">
        <v>8566</v>
      </c>
      <c r="D6720" s="512"/>
      <c r="F6720" s="547"/>
      <c r="G6720" s="547">
        <f t="shared" si="212"/>
        <v>0</v>
      </c>
      <c r="H6720" s="547">
        <f t="shared" si="213"/>
        <v>0</v>
      </c>
    </row>
    <row r="6721" spans="1:8" x14ac:dyDescent="0.25">
      <c r="A6721" s="396" t="e">
        <f>"INN."&amp;EIGNIR!$B$3&amp;C6721</f>
        <v>#N/A</v>
      </c>
      <c r="B6721" s="511">
        <f>'Sundurliðun Afleiður - eignir'!P63</f>
        <v>0</v>
      </c>
      <c r="C6721" s="503" t="s">
        <v>8567</v>
      </c>
      <c r="D6721" s="512"/>
      <c r="F6721" s="547"/>
      <c r="G6721" s="547">
        <f t="shared" si="212"/>
        <v>0</v>
      </c>
      <c r="H6721" s="547">
        <f t="shared" si="213"/>
        <v>0</v>
      </c>
    </row>
    <row r="6722" spans="1:8" x14ac:dyDescent="0.25">
      <c r="A6722" s="396" t="e">
        <f>"INN."&amp;EIGNIR!$B$3&amp;C6722</f>
        <v>#N/A</v>
      </c>
      <c r="B6722" s="511">
        <f>'Sundurliðun Afleiður - eignir'!P64</f>
        <v>0</v>
      </c>
      <c r="C6722" s="503" t="s">
        <v>8568</v>
      </c>
      <c r="D6722" s="512"/>
      <c r="F6722" s="547"/>
      <c r="G6722" s="547">
        <f t="shared" si="212"/>
        <v>0</v>
      </c>
      <c r="H6722" s="547">
        <f t="shared" si="213"/>
        <v>0</v>
      </c>
    </row>
    <row r="6723" spans="1:8" x14ac:dyDescent="0.25">
      <c r="A6723" s="396" t="e">
        <f>"INN."&amp;EIGNIR!$B$3&amp;C6723</f>
        <v>#N/A</v>
      </c>
      <c r="B6723" s="511">
        <f>'Sundurliðun Afleiður - eignir'!P65</f>
        <v>0</v>
      </c>
      <c r="C6723" s="503" t="s">
        <v>8569</v>
      </c>
      <c r="D6723" s="512"/>
      <c r="F6723" s="547"/>
      <c r="G6723" s="547">
        <f t="shared" si="212"/>
        <v>0</v>
      </c>
      <c r="H6723" s="547">
        <f t="shared" si="213"/>
        <v>0</v>
      </c>
    </row>
    <row r="6724" spans="1:8" x14ac:dyDescent="0.25">
      <c r="A6724" s="396" t="e">
        <f>"INN."&amp;EIGNIR!$B$3&amp;C6724</f>
        <v>#N/A</v>
      </c>
      <c r="B6724" s="511">
        <f>'Sundurliðun Afleiður - eignir'!P66</f>
        <v>0</v>
      </c>
      <c r="C6724" s="503" t="s">
        <v>8570</v>
      </c>
      <c r="D6724" s="512"/>
      <c r="F6724" s="547"/>
      <c r="G6724" s="547">
        <f t="shared" si="212"/>
        <v>0</v>
      </c>
      <c r="H6724" s="547">
        <f t="shared" si="213"/>
        <v>0</v>
      </c>
    </row>
    <row r="6725" spans="1:8" x14ac:dyDescent="0.25">
      <c r="A6725" s="396" t="e">
        <f>"INN."&amp;EIGNIR!$B$3&amp;C6725</f>
        <v>#N/A</v>
      </c>
      <c r="B6725" s="511">
        <f>'Sundurliðun Afleiður - eignir'!P67</f>
        <v>0</v>
      </c>
      <c r="C6725" s="503" t="s">
        <v>8571</v>
      </c>
      <c r="D6725" s="512"/>
      <c r="F6725" s="547"/>
      <c r="G6725" s="547">
        <f t="shared" si="212"/>
        <v>0</v>
      </c>
      <c r="H6725" s="547">
        <f t="shared" si="213"/>
        <v>0</v>
      </c>
    </row>
    <row r="6726" spans="1:8" x14ac:dyDescent="0.25">
      <c r="A6726" s="396" t="e">
        <f>"INN."&amp;EIGNIR!$B$3&amp;C6726</f>
        <v>#N/A</v>
      </c>
      <c r="B6726" s="511">
        <f>'Sundurliðun Afleiður - eignir'!P68</f>
        <v>0</v>
      </c>
      <c r="C6726" s="503" t="s">
        <v>8572</v>
      </c>
      <c r="D6726" s="512"/>
      <c r="F6726" s="547"/>
      <c r="G6726" s="547">
        <f t="shared" si="212"/>
        <v>0</v>
      </c>
      <c r="H6726" s="547">
        <f t="shared" si="213"/>
        <v>0</v>
      </c>
    </row>
    <row r="6727" spans="1:8" x14ac:dyDescent="0.25">
      <c r="A6727" s="396" t="e">
        <f>"INN."&amp;EIGNIR!$B$3&amp;C6727</f>
        <v>#N/A</v>
      </c>
      <c r="B6727" s="511">
        <f>'Sundurliðun Afleiður - eignir'!P69</f>
        <v>0</v>
      </c>
      <c r="C6727" s="503" t="s">
        <v>8573</v>
      </c>
      <c r="D6727" s="512"/>
      <c r="F6727" s="547"/>
      <c r="G6727" s="547">
        <f t="shared" si="212"/>
        <v>0</v>
      </c>
      <c r="H6727" s="547">
        <f t="shared" si="213"/>
        <v>0</v>
      </c>
    </row>
    <row r="6728" spans="1:8" x14ac:dyDescent="0.25">
      <c r="A6728" s="396" t="e">
        <f>"INN."&amp;EIGNIR!$B$3&amp;C6728</f>
        <v>#N/A</v>
      </c>
      <c r="B6728" s="511">
        <f>'Sundurliðun Afleiður - eignir'!P70</f>
        <v>0</v>
      </c>
      <c r="C6728" s="503" t="s">
        <v>8574</v>
      </c>
      <c r="D6728" s="512"/>
      <c r="F6728" s="547"/>
      <c r="G6728" s="547">
        <f t="shared" si="212"/>
        <v>0</v>
      </c>
      <c r="H6728" s="547">
        <f t="shared" si="213"/>
        <v>0</v>
      </c>
    </row>
    <row r="6729" spans="1:8" x14ac:dyDescent="0.25">
      <c r="A6729" s="396" t="e">
        <f>"INN."&amp;EIGNIR!$B$3&amp;C6729</f>
        <v>#N/A</v>
      </c>
      <c r="B6729" s="511">
        <f>'Sundurliðun Afleiður - eignir'!P71</f>
        <v>0</v>
      </c>
      <c r="C6729" s="503" t="s">
        <v>8575</v>
      </c>
      <c r="D6729" s="512"/>
      <c r="F6729" s="547"/>
      <c r="G6729" s="547">
        <f t="shared" si="212"/>
        <v>0</v>
      </c>
      <c r="H6729" s="547">
        <f t="shared" si="213"/>
        <v>0</v>
      </c>
    </row>
    <row r="6730" spans="1:8" x14ac:dyDescent="0.25">
      <c r="A6730" s="396" t="e">
        <f>"INN."&amp;EIGNIR!$B$3&amp;C6730</f>
        <v>#N/A</v>
      </c>
      <c r="B6730" s="511">
        <f>'Sundurliðun Afleiður - eignir'!P72</f>
        <v>0</v>
      </c>
      <c r="C6730" s="503" t="s">
        <v>8576</v>
      </c>
      <c r="D6730" s="512"/>
      <c r="F6730" s="547"/>
      <c r="G6730" s="547">
        <f t="shared" si="212"/>
        <v>0</v>
      </c>
      <c r="H6730" s="547">
        <f t="shared" si="213"/>
        <v>0</v>
      </c>
    </row>
    <row r="6731" spans="1:8" x14ac:dyDescent="0.25">
      <c r="A6731" s="396" t="e">
        <f>"INN."&amp;EIGNIR!$B$3&amp;C6731</f>
        <v>#N/A</v>
      </c>
      <c r="B6731" s="511">
        <f>'Sundurliðun Afleiður - eignir'!P73</f>
        <v>0</v>
      </c>
      <c r="C6731" s="503" t="s">
        <v>8577</v>
      </c>
      <c r="D6731" s="512"/>
      <c r="F6731" s="547"/>
      <c r="G6731" s="547">
        <f t="shared" si="212"/>
        <v>0</v>
      </c>
      <c r="H6731" s="547">
        <f t="shared" si="213"/>
        <v>0</v>
      </c>
    </row>
    <row r="6732" spans="1:8" x14ac:dyDescent="0.25">
      <c r="A6732" s="396" t="e">
        <f>"INN."&amp;EIGNIR!$B$3&amp;C6732</f>
        <v>#N/A</v>
      </c>
      <c r="B6732" s="511">
        <f>'Sundurliðun Afleiður - eignir'!P74</f>
        <v>0</v>
      </c>
      <c r="C6732" s="503" t="s">
        <v>8578</v>
      </c>
      <c r="D6732" s="512"/>
      <c r="F6732" s="547"/>
      <c r="G6732" s="547">
        <f t="shared" si="212"/>
        <v>0</v>
      </c>
      <c r="H6732" s="547">
        <f t="shared" si="213"/>
        <v>0</v>
      </c>
    </row>
    <row r="6733" spans="1:8" x14ac:dyDescent="0.25">
      <c r="A6733" s="396" t="e">
        <f>"INN."&amp;EIGNIR!$B$3&amp;C6733</f>
        <v>#N/A</v>
      </c>
      <c r="B6733" s="511">
        <f>'Sundurliðun Afleiður - eignir'!P75</f>
        <v>0</v>
      </c>
      <c r="C6733" s="503" t="s">
        <v>8579</v>
      </c>
      <c r="D6733" s="512"/>
      <c r="F6733" s="547"/>
      <c r="G6733" s="547">
        <f t="shared" si="212"/>
        <v>0</v>
      </c>
      <c r="H6733" s="547">
        <f t="shared" si="213"/>
        <v>0</v>
      </c>
    </row>
    <row r="6734" spans="1:8" x14ac:dyDescent="0.25">
      <c r="A6734" s="396" t="e">
        <f>"INN."&amp;EIGNIR!$B$3&amp;C6734</f>
        <v>#N/A</v>
      </c>
      <c r="B6734" s="511">
        <f>'Sundurliðun Afleiður - eignir'!P76</f>
        <v>0</v>
      </c>
      <c r="C6734" s="503" t="s">
        <v>8580</v>
      </c>
      <c r="D6734" s="512"/>
      <c r="F6734" s="547"/>
      <c r="G6734" s="547">
        <f t="shared" si="212"/>
        <v>0</v>
      </c>
      <c r="H6734" s="547">
        <f t="shared" si="213"/>
        <v>0</v>
      </c>
    </row>
    <row r="6735" spans="1:8" x14ac:dyDescent="0.25">
      <c r="A6735" s="396" t="e">
        <f>"INN."&amp;EIGNIR!$B$3&amp;C6735</f>
        <v>#N/A</v>
      </c>
      <c r="B6735" s="511">
        <f>'Sundurliðun Afleiður - eignir'!P77</f>
        <v>0</v>
      </c>
      <c r="C6735" s="503" t="s">
        <v>8581</v>
      </c>
      <c r="D6735" s="512"/>
      <c r="F6735" s="547"/>
      <c r="G6735" s="547">
        <f t="shared" si="212"/>
        <v>0</v>
      </c>
      <c r="H6735" s="547">
        <f t="shared" si="213"/>
        <v>0</v>
      </c>
    </row>
    <row r="6736" spans="1:8" x14ac:dyDescent="0.25">
      <c r="A6736" s="396" t="e">
        <f>"INN."&amp;EIGNIR!$B$3&amp;C6736</f>
        <v>#N/A</v>
      </c>
      <c r="B6736" s="511">
        <f>'Sundurliðun Afleiður - eignir'!P78</f>
        <v>0</v>
      </c>
      <c r="C6736" s="503" t="s">
        <v>8582</v>
      </c>
      <c r="D6736" s="512"/>
      <c r="F6736" s="547"/>
      <c r="G6736" s="547">
        <f t="shared" si="212"/>
        <v>0</v>
      </c>
      <c r="H6736" s="547">
        <f t="shared" si="213"/>
        <v>0</v>
      </c>
    </row>
    <row r="6737" spans="1:8" x14ac:dyDescent="0.25">
      <c r="A6737" s="396" t="e">
        <f>"INN."&amp;EIGNIR!$B$3&amp;C6737</f>
        <v>#N/A</v>
      </c>
      <c r="B6737" s="511">
        <f>'Sundurliðun Afleiður - eignir'!P79</f>
        <v>0</v>
      </c>
      <c r="C6737" s="503" t="s">
        <v>8583</v>
      </c>
      <c r="D6737" s="512"/>
      <c r="F6737" s="547"/>
      <c r="G6737" s="547">
        <f t="shared" si="212"/>
        <v>0</v>
      </c>
      <c r="H6737" s="547">
        <f t="shared" si="213"/>
        <v>0</v>
      </c>
    </row>
    <row r="6738" spans="1:8" x14ac:dyDescent="0.25">
      <c r="A6738" s="396" t="e">
        <f>"INN."&amp;EIGNIR!$B$3&amp;C6738</f>
        <v>#N/A</v>
      </c>
      <c r="B6738" s="511">
        <f>'Sundurliðun Afleiður - eignir'!P80</f>
        <v>0</v>
      </c>
      <c r="C6738" s="503" t="s">
        <v>8584</v>
      </c>
      <c r="D6738" s="512"/>
      <c r="F6738" s="547"/>
      <c r="G6738" s="547">
        <f t="shared" si="212"/>
        <v>0</v>
      </c>
      <c r="H6738" s="547">
        <f t="shared" si="213"/>
        <v>0</v>
      </c>
    </row>
    <row r="6739" spans="1:8" x14ac:dyDescent="0.25">
      <c r="A6739" s="396" t="e">
        <f>"INN."&amp;EIGNIR!$B$3&amp;C6739</f>
        <v>#N/A</v>
      </c>
      <c r="B6739" s="511">
        <f>'Sundurliðun Afleiður - eignir'!P81</f>
        <v>0</v>
      </c>
      <c r="C6739" s="503" t="s">
        <v>8585</v>
      </c>
      <c r="D6739" s="512"/>
      <c r="F6739" s="547"/>
      <c r="G6739" s="547">
        <f t="shared" si="212"/>
        <v>0</v>
      </c>
      <c r="H6739" s="547">
        <f t="shared" si="213"/>
        <v>0</v>
      </c>
    </row>
    <row r="6740" spans="1:8" x14ac:dyDescent="0.25">
      <c r="A6740" s="396" t="e">
        <f>"INN."&amp;EIGNIR!$B$3&amp;C6740</f>
        <v>#N/A</v>
      </c>
      <c r="B6740" s="511">
        <f>'Sundurliðun Afleiður - eignir'!P82</f>
        <v>0</v>
      </c>
      <c r="C6740" s="503" t="s">
        <v>8586</v>
      </c>
      <c r="D6740" s="512"/>
      <c r="F6740" s="547"/>
      <c r="G6740" s="547">
        <f t="shared" si="212"/>
        <v>0</v>
      </c>
      <c r="H6740" s="547">
        <f t="shared" si="213"/>
        <v>0</v>
      </c>
    </row>
    <row r="6741" spans="1:8" x14ac:dyDescent="0.25">
      <c r="A6741" s="396" t="e">
        <f>"INN."&amp;EIGNIR!$B$3&amp;C6741</f>
        <v>#N/A</v>
      </c>
      <c r="B6741" s="511">
        <f>'Sundurliðun Afleiður - eignir'!P83</f>
        <v>0</v>
      </c>
      <c r="C6741" s="503" t="s">
        <v>8587</v>
      </c>
      <c r="D6741" s="512"/>
      <c r="F6741" s="547"/>
      <c r="G6741" s="547">
        <f t="shared" si="212"/>
        <v>0</v>
      </c>
      <c r="H6741" s="547">
        <f t="shared" si="213"/>
        <v>0</v>
      </c>
    </row>
    <row r="6742" spans="1:8" x14ac:dyDescent="0.25">
      <c r="A6742" s="396" t="e">
        <f>"INN."&amp;EIGNIR!$B$3&amp;C6742</f>
        <v>#N/A</v>
      </c>
      <c r="B6742" s="511">
        <f>'Sundurliðun Afleiður - eignir'!Q5</f>
        <v>0</v>
      </c>
      <c r="C6742" s="503" t="s">
        <v>8588</v>
      </c>
      <c r="D6742" s="512" t="s">
        <v>8589</v>
      </c>
      <c r="F6742" s="547"/>
      <c r="G6742" s="547">
        <f t="shared" si="212"/>
        <v>0</v>
      </c>
      <c r="H6742" s="547">
        <f t="shared" si="213"/>
        <v>0</v>
      </c>
    </row>
    <row r="6743" spans="1:8" x14ac:dyDescent="0.25">
      <c r="A6743" s="396" t="e">
        <f>"INN."&amp;EIGNIR!$B$3&amp;C6743</f>
        <v>#N/A</v>
      </c>
      <c r="B6743" s="511">
        <f>'Sundurliðun Afleiður - eignir'!Q6</f>
        <v>0</v>
      </c>
      <c r="C6743" s="503" t="s">
        <v>8590</v>
      </c>
      <c r="D6743" s="512" t="s">
        <v>8591</v>
      </c>
      <c r="F6743" s="547"/>
      <c r="G6743" s="547">
        <f t="shared" si="212"/>
        <v>0</v>
      </c>
      <c r="H6743" s="547">
        <f t="shared" si="213"/>
        <v>0</v>
      </c>
    </row>
    <row r="6744" spans="1:8" x14ac:dyDescent="0.25">
      <c r="A6744" s="396" t="e">
        <f>"INN."&amp;EIGNIR!$B$3&amp;C6744</f>
        <v>#N/A</v>
      </c>
      <c r="B6744" s="511">
        <f>'Sundurliðun Afleiður - eignir'!Q7</f>
        <v>0</v>
      </c>
      <c r="C6744" s="503" t="s">
        <v>8592</v>
      </c>
      <c r="D6744" s="512"/>
      <c r="F6744" s="547"/>
      <c r="G6744" s="547">
        <f t="shared" si="212"/>
        <v>0</v>
      </c>
      <c r="H6744" s="547">
        <f t="shared" si="213"/>
        <v>0</v>
      </c>
    </row>
    <row r="6745" spans="1:8" x14ac:dyDescent="0.25">
      <c r="A6745" s="396" t="e">
        <f>"INN."&amp;EIGNIR!$B$3&amp;C6745</f>
        <v>#N/A</v>
      </c>
      <c r="B6745" s="511">
        <f>'Sundurliðun Afleiður - eignir'!Q8</f>
        <v>0</v>
      </c>
      <c r="C6745" s="503" t="s">
        <v>8593</v>
      </c>
      <c r="D6745" s="512"/>
      <c r="F6745" s="547"/>
      <c r="G6745" s="547">
        <f t="shared" si="212"/>
        <v>0</v>
      </c>
      <c r="H6745" s="547">
        <f t="shared" si="213"/>
        <v>0</v>
      </c>
    </row>
    <row r="6746" spans="1:8" x14ac:dyDescent="0.25">
      <c r="A6746" s="396" t="e">
        <f>"INN."&amp;EIGNIR!$B$3&amp;C6746</f>
        <v>#N/A</v>
      </c>
      <c r="B6746" s="511">
        <f>'Sundurliðun Afleiður - eignir'!Q9</f>
        <v>0</v>
      </c>
      <c r="C6746" s="503" t="s">
        <v>8594</v>
      </c>
      <c r="D6746" s="512"/>
      <c r="F6746" s="547"/>
      <c r="G6746" s="547">
        <f t="shared" si="212"/>
        <v>0</v>
      </c>
      <c r="H6746" s="547">
        <f t="shared" si="213"/>
        <v>0</v>
      </c>
    </row>
    <row r="6747" spans="1:8" x14ac:dyDescent="0.25">
      <c r="A6747" s="396" t="e">
        <f>"INN."&amp;EIGNIR!$B$3&amp;C6747</f>
        <v>#N/A</v>
      </c>
      <c r="B6747" s="511">
        <f>'Sundurliðun Afleiður - eignir'!Q10</f>
        <v>0</v>
      </c>
      <c r="C6747" s="503" t="s">
        <v>8595</v>
      </c>
      <c r="D6747" s="512"/>
      <c r="F6747" s="547"/>
      <c r="G6747" s="547">
        <f t="shared" si="212"/>
        <v>0</v>
      </c>
      <c r="H6747" s="547">
        <f t="shared" si="213"/>
        <v>0</v>
      </c>
    </row>
    <row r="6748" spans="1:8" x14ac:dyDescent="0.25">
      <c r="A6748" s="396" t="e">
        <f>"INN."&amp;EIGNIR!$B$3&amp;C6748</f>
        <v>#N/A</v>
      </c>
      <c r="B6748" s="511">
        <f>'Sundurliðun Afleiður - eignir'!Q11</f>
        <v>0</v>
      </c>
      <c r="C6748" s="503" t="s">
        <v>8596</v>
      </c>
      <c r="D6748" s="512"/>
      <c r="F6748" s="547"/>
      <c r="G6748" s="547">
        <f t="shared" si="212"/>
        <v>0</v>
      </c>
      <c r="H6748" s="547">
        <f t="shared" si="213"/>
        <v>0</v>
      </c>
    </row>
    <row r="6749" spans="1:8" x14ac:dyDescent="0.25">
      <c r="A6749" s="396" t="e">
        <f>"INN."&amp;EIGNIR!$B$3&amp;C6749</f>
        <v>#N/A</v>
      </c>
      <c r="B6749" s="511">
        <f>'Sundurliðun Afleiður - eignir'!Q12</f>
        <v>0</v>
      </c>
      <c r="C6749" s="503" t="s">
        <v>8597</v>
      </c>
      <c r="D6749" s="512"/>
      <c r="F6749" s="547"/>
      <c r="G6749" s="547">
        <f t="shared" si="212"/>
        <v>0</v>
      </c>
      <c r="H6749" s="547">
        <f t="shared" si="213"/>
        <v>0</v>
      </c>
    </row>
    <row r="6750" spans="1:8" x14ac:dyDescent="0.25">
      <c r="A6750" s="396" t="e">
        <f>"INN."&amp;EIGNIR!$B$3&amp;C6750</f>
        <v>#N/A</v>
      </c>
      <c r="B6750" s="511">
        <f>'Sundurliðun Afleiður - eignir'!Q13</f>
        <v>0</v>
      </c>
      <c r="C6750" s="503" t="s">
        <v>8598</v>
      </c>
      <c r="D6750" s="512"/>
      <c r="F6750" s="547"/>
      <c r="G6750" s="547">
        <f t="shared" si="212"/>
        <v>0</v>
      </c>
      <c r="H6750" s="547">
        <f t="shared" si="213"/>
        <v>0</v>
      </c>
    </row>
    <row r="6751" spans="1:8" x14ac:dyDescent="0.25">
      <c r="A6751" s="396" t="e">
        <f>"INN."&amp;EIGNIR!$B$3&amp;C6751</f>
        <v>#N/A</v>
      </c>
      <c r="B6751" s="511">
        <f>'Sundurliðun Afleiður - eignir'!Q14</f>
        <v>0</v>
      </c>
      <c r="C6751" s="503" t="s">
        <v>8599</v>
      </c>
      <c r="D6751" s="512"/>
      <c r="F6751" s="547"/>
      <c r="G6751" s="547">
        <f t="shared" si="212"/>
        <v>0</v>
      </c>
      <c r="H6751" s="547">
        <f t="shared" si="213"/>
        <v>0</v>
      </c>
    </row>
    <row r="6752" spans="1:8" x14ac:dyDescent="0.25">
      <c r="A6752" s="396" t="e">
        <f>"INN."&amp;EIGNIR!$B$3&amp;C6752</f>
        <v>#N/A</v>
      </c>
      <c r="B6752" s="511">
        <f>'Sundurliðun Afleiður - eignir'!Q15</f>
        <v>0</v>
      </c>
      <c r="C6752" s="503" t="s">
        <v>8600</v>
      </c>
      <c r="D6752" s="512"/>
      <c r="F6752" s="547"/>
      <c r="G6752" s="547">
        <f t="shared" si="212"/>
        <v>0</v>
      </c>
      <c r="H6752" s="547">
        <f t="shared" si="213"/>
        <v>0</v>
      </c>
    </row>
    <row r="6753" spans="1:8" x14ac:dyDescent="0.25">
      <c r="A6753" s="396" t="e">
        <f>"INN."&amp;EIGNIR!$B$3&amp;C6753</f>
        <v>#N/A</v>
      </c>
      <c r="B6753" s="511">
        <f>'Sundurliðun Afleiður - eignir'!Q16</f>
        <v>0</v>
      </c>
      <c r="C6753" s="503" t="s">
        <v>8601</v>
      </c>
      <c r="D6753" s="512"/>
      <c r="F6753" s="547"/>
      <c r="G6753" s="547">
        <f t="shared" si="212"/>
        <v>0</v>
      </c>
      <c r="H6753" s="547">
        <f t="shared" si="213"/>
        <v>0</v>
      </c>
    </row>
    <row r="6754" spans="1:8" x14ac:dyDescent="0.25">
      <c r="A6754" s="396" t="e">
        <f>"INN."&amp;EIGNIR!$B$3&amp;C6754</f>
        <v>#N/A</v>
      </c>
      <c r="B6754" s="511">
        <f>'Sundurliðun Afleiður - eignir'!Q17</f>
        <v>0</v>
      </c>
      <c r="C6754" s="503" t="s">
        <v>8602</v>
      </c>
      <c r="D6754" s="512"/>
      <c r="F6754" s="547"/>
      <c r="G6754" s="547">
        <f t="shared" si="212"/>
        <v>0</v>
      </c>
      <c r="H6754" s="547">
        <f t="shared" si="213"/>
        <v>0</v>
      </c>
    </row>
    <row r="6755" spans="1:8" x14ac:dyDescent="0.25">
      <c r="A6755" s="396" t="e">
        <f>"INN."&amp;EIGNIR!$B$3&amp;C6755</f>
        <v>#N/A</v>
      </c>
      <c r="B6755" s="511">
        <f>'Sundurliðun Afleiður - eignir'!Q18</f>
        <v>0</v>
      </c>
      <c r="C6755" s="503" t="s">
        <v>8603</v>
      </c>
      <c r="D6755" s="512"/>
      <c r="F6755" s="547"/>
      <c r="G6755" s="547">
        <f t="shared" si="212"/>
        <v>0</v>
      </c>
      <c r="H6755" s="547">
        <f t="shared" si="213"/>
        <v>0</v>
      </c>
    </row>
    <row r="6756" spans="1:8" x14ac:dyDescent="0.25">
      <c r="A6756" s="396" t="e">
        <f>"INN."&amp;EIGNIR!$B$3&amp;C6756</f>
        <v>#N/A</v>
      </c>
      <c r="B6756" s="511">
        <f>'Sundurliðun Afleiður - eignir'!Q19</f>
        <v>0</v>
      </c>
      <c r="C6756" s="503" t="s">
        <v>8604</v>
      </c>
      <c r="D6756" s="512"/>
      <c r="F6756" s="547"/>
      <c r="G6756" s="547">
        <f t="shared" si="212"/>
        <v>0</v>
      </c>
      <c r="H6756" s="547">
        <f t="shared" si="213"/>
        <v>0</v>
      </c>
    </row>
    <row r="6757" spans="1:8" x14ac:dyDescent="0.25">
      <c r="A6757" s="396" t="e">
        <f>"INN."&amp;EIGNIR!$B$3&amp;C6757</f>
        <v>#N/A</v>
      </c>
      <c r="B6757" s="511">
        <f>'Sundurliðun Afleiður - eignir'!Q20</f>
        <v>0</v>
      </c>
      <c r="C6757" s="503" t="s">
        <v>8605</v>
      </c>
      <c r="D6757" s="512"/>
      <c r="F6757" s="547"/>
      <c r="G6757" s="547">
        <f t="shared" si="212"/>
        <v>0</v>
      </c>
      <c r="H6757" s="547">
        <f t="shared" si="213"/>
        <v>0</v>
      </c>
    </row>
    <row r="6758" spans="1:8" x14ac:dyDescent="0.25">
      <c r="A6758" s="396" t="e">
        <f>"INN."&amp;EIGNIR!$B$3&amp;C6758</f>
        <v>#N/A</v>
      </c>
      <c r="B6758" s="511">
        <f>'Sundurliðun Afleiður - eignir'!Q21</f>
        <v>0</v>
      </c>
      <c r="C6758" s="503" t="s">
        <v>8606</v>
      </c>
      <c r="D6758" s="512"/>
      <c r="F6758" s="547"/>
      <c r="G6758" s="547">
        <f t="shared" si="212"/>
        <v>0</v>
      </c>
      <c r="H6758" s="547">
        <f t="shared" si="213"/>
        <v>0</v>
      </c>
    </row>
    <row r="6759" spans="1:8" x14ac:dyDescent="0.25">
      <c r="A6759" s="396" t="e">
        <f>"INN."&amp;EIGNIR!$B$3&amp;C6759</f>
        <v>#N/A</v>
      </c>
      <c r="B6759" s="511">
        <f>'Sundurliðun Afleiður - eignir'!Q22</f>
        <v>0</v>
      </c>
      <c r="C6759" s="503" t="s">
        <v>8607</v>
      </c>
      <c r="D6759" s="512"/>
      <c r="F6759" s="547"/>
      <c r="G6759" s="547">
        <f t="shared" si="212"/>
        <v>0</v>
      </c>
      <c r="H6759" s="547">
        <f t="shared" si="213"/>
        <v>0</v>
      </c>
    </row>
    <row r="6760" spans="1:8" x14ac:dyDescent="0.25">
      <c r="A6760" s="396" t="e">
        <f>"INN."&amp;EIGNIR!$B$3&amp;C6760</f>
        <v>#N/A</v>
      </c>
      <c r="B6760" s="511">
        <f>'Sundurliðun Afleiður - eignir'!Q23</f>
        <v>0</v>
      </c>
      <c r="C6760" s="503" t="s">
        <v>8608</v>
      </c>
      <c r="D6760" s="512"/>
      <c r="F6760" s="547"/>
      <c r="G6760" s="547">
        <f t="shared" si="212"/>
        <v>0</v>
      </c>
      <c r="H6760" s="547">
        <f t="shared" si="213"/>
        <v>0</v>
      </c>
    </row>
    <row r="6761" spans="1:8" x14ac:dyDescent="0.25">
      <c r="A6761" s="396" t="e">
        <f>"INN."&amp;EIGNIR!$B$3&amp;C6761</f>
        <v>#N/A</v>
      </c>
      <c r="B6761" s="511">
        <f>'Sundurliðun Afleiður - eignir'!Q24</f>
        <v>0</v>
      </c>
      <c r="C6761" s="503" t="s">
        <v>8609</v>
      </c>
      <c r="D6761" s="512"/>
      <c r="F6761" s="547"/>
      <c r="G6761" s="547">
        <f t="shared" si="212"/>
        <v>0</v>
      </c>
      <c r="H6761" s="547">
        <f t="shared" si="213"/>
        <v>0</v>
      </c>
    </row>
    <row r="6762" spans="1:8" x14ac:dyDescent="0.25">
      <c r="A6762" s="396" t="e">
        <f>"INN."&amp;EIGNIR!$B$3&amp;C6762</f>
        <v>#N/A</v>
      </c>
      <c r="B6762" s="511">
        <f>'Sundurliðun Afleiður - eignir'!Q25</f>
        <v>0</v>
      </c>
      <c r="C6762" s="503" t="s">
        <v>8610</v>
      </c>
      <c r="D6762" s="512"/>
      <c r="F6762" s="547"/>
      <c r="G6762" s="547">
        <f t="shared" si="212"/>
        <v>0</v>
      </c>
      <c r="H6762" s="547">
        <f t="shared" si="213"/>
        <v>0</v>
      </c>
    </row>
    <row r="6763" spans="1:8" x14ac:dyDescent="0.25">
      <c r="A6763" s="396" t="e">
        <f>"INN."&amp;EIGNIR!$B$3&amp;C6763</f>
        <v>#N/A</v>
      </c>
      <c r="B6763" s="511">
        <f>'Sundurliðun Afleiður - eignir'!Q26</f>
        <v>0</v>
      </c>
      <c r="C6763" s="503" t="s">
        <v>8611</v>
      </c>
      <c r="D6763" s="512"/>
      <c r="F6763" s="547"/>
      <c r="G6763" s="547">
        <f t="shared" si="212"/>
        <v>0</v>
      </c>
      <c r="H6763" s="547">
        <f t="shared" si="213"/>
        <v>0</v>
      </c>
    </row>
    <row r="6764" spans="1:8" x14ac:dyDescent="0.25">
      <c r="A6764" s="396" t="e">
        <f>"INN."&amp;EIGNIR!$B$3&amp;C6764</f>
        <v>#N/A</v>
      </c>
      <c r="B6764" s="511">
        <f>'Sundurliðun Afleiður - eignir'!Q27</f>
        <v>0</v>
      </c>
      <c r="C6764" s="503" t="s">
        <v>8612</v>
      </c>
      <c r="D6764" s="512"/>
      <c r="F6764" s="547"/>
      <c r="G6764" s="547">
        <f t="shared" si="212"/>
        <v>0</v>
      </c>
      <c r="H6764" s="547">
        <f t="shared" si="213"/>
        <v>0</v>
      </c>
    </row>
    <row r="6765" spans="1:8" x14ac:dyDescent="0.25">
      <c r="A6765" s="396" t="e">
        <f>"INN."&amp;EIGNIR!$B$3&amp;C6765</f>
        <v>#N/A</v>
      </c>
      <c r="B6765" s="511">
        <f>'Sundurliðun Afleiður - eignir'!Q28</f>
        <v>0</v>
      </c>
      <c r="C6765" s="503" t="s">
        <v>8613</v>
      </c>
      <c r="D6765" s="512"/>
      <c r="F6765" s="547"/>
      <c r="G6765" s="547">
        <f t="shared" si="212"/>
        <v>0</v>
      </c>
      <c r="H6765" s="547">
        <f t="shared" si="213"/>
        <v>0</v>
      </c>
    </row>
    <row r="6766" spans="1:8" x14ac:dyDescent="0.25">
      <c r="A6766" s="396" t="e">
        <f>"INN."&amp;EIGNIR!$B$3&amp;C6766</f>
        <v>#N/A</v>
      </c>
      <c r="B6766" s="511">
        <f>'Sundurliðun Afleiður - eignir'!Q29</f>
        <v>0</v>
      </c>
      <c r="C6766" s="503" t="s">
        <v>8614</v>
      </c>
      <c r="D6766" s="512"/>
      <c r="F6766" s="547"/>
      <c r="G6766" s="547">
        <f t="shared" si="212"/>
        <v>0</v>
      </c>
      <c r="H6766" s="547">
        <f t="shared" si="213"/>
        <v>0</v>
      </c>
    </row>
    <row r="6767" spans="1:8" x14ac:dyDescent="0.25">
      <c r="A6767" s="396" t="e">
        <f>"INN."&amp;EIGNIR!$B$3&amp;C6767</f>
        <v>#N/A</v>
      </c>
      <c r="B6767" s="511">
        <f>'Sundurliðun Afleiður - eignir'!Q30</f>
        <v>0</v>
      </c>
      <c r="C6767" s="503" t="s">
        <v>8615</v>
      </c>
      <c r="D6767" s="512"/>
      <c r="F6767" s="547"/>
      <c r="G6767" s="547">
        <f t="shared" si="212"/>
        <v>0</v>
      </c>
      <c r="H6767" s="547">
        <f t="shared" si="213"/>
        <v>0</v>
      </c>
    </row>
    <row r="6768" spans="1:8" x14ac:dyDescent="0.25">
      <c r="A6768" s="396" t="e">
        <f>"INN."&amp;EIGNIR!$B$3&amp;C6768</f>
        <v>#N/A</v>
      </c>
      <c r="B6768" s="511">
        <f>'Sundurliðun Afleiður - eignir'!Q31</f>
        <v>0</v>
      </c>
      <c r="C6768" s="503" t="s">
        <v>8616</v>
      </c>
      <c r="D6768" s="512"/>
      <c r="F6768" s="547"/>
      <c r="G6768" s="547">
        <f t="shared" si="212"/>
        <v>0</v>
      </c>
      <c r="H6768" s="547">
        <f t="shared" si="213"/>
        <v>0</v>
      </c>
    </row>
    <row r="6769" spans="1:8" x14ac:dyDescent="0.25">
      <c r="A6769" s="396" t="e">
        <f>"INN."&amp;EIGNIR!$B$3&amp;C6769</f>
        <v>#N/A</v>
      </c>
      <c r="B6769" s="511">
        <f>'Sundurliðun Afleiður - eignir'!Q32</f>
        <v>0</v>
      </c>
      <c r="C6769" s="503" t="s">
        <v>8617</v>
      </c>
      <c r="D6769" s="512" t="s">
        <v>8618</v>
      </c>
      <c r="F6769" s="547"/>
      <c r="G6769" s="547">
        <f t="shared" si="212"/>
        <v>0</v>
      </c>
      <c r="H6769" s="547">
        <f t="shared" si="213"/>
        <v>0</v>
      </c>
    </row>
    <row r="6770" spans="1:8" x14ac:dyDescent="0.25">
      <c r="A6770" s="396" t="e">
        <f>"INN."&amp;EIGNIR!$B$3&amp;C6770</f>
        <v>#N/A</v>
      </c>
      <c r="B6770" s="511">
        <f>'Sundurliðun Afleiður - eignir'!Q33</f>
        <v>0</v>
      </c>
      <c r="C6770" s="503" t="s">
        <v>8619</v>
      </c>
      <c r="D6770" s="512"/>
      <c r="F6770" s="547"/>
      <c r="G6770" s="547">
        <f t="shared" si="212"/>
        <v>0</v>
      </c>
      <c r="H6770" s="547">
        <f t="shared" si="213"/>
        <v>0</v>
      </c>
    </row>
    <row r="6771" spans="1:8" x14ac:dyDescent="0.25">
      <c r="A6771" s="396" t="e">
        <f>"INN."&amp;EIGNIR!$B$3&amp;C6771</f>
        <v>#N/A</v>
      </c>
      <c r="B6771" s="511">
        <f>'Sundurliðun Afleiður - eignir'!Q34</f>
        <v>0</v>
      </c>
      <c r="C6771" s="503" t="s">
        <v>8620</v>
      </c>
      <c r="D6771" s="512"/>
      <c r="F6771" s="547"/>
      <c r="G6771" s="547">
        <f t="shared" si="212"/>
        <v>0</v>
      </c>
      <c r="H6771" s="547">
        <f t="shared" si="213"/>
        <v>0</v>
      </c>
    </row>
    <row r="6772" spans="1:8" x14ac:dyDescent="0.25">
      <c r="A6772" s="396" t="e">
        <f>"INN."&amp;EIGNIR!$B$3&amp;C6772</f>
        <v>#N/A</v>
      </c>
      <c r="B6772" s="511">
        <f>'Sundurliðun Afleiður - eignir'!Q35</f>
        <v>0</v>
      </c>
      <c r="C6772" s="503" t="s">
        <v>8621</v>
      </c>
      <c r="D6772" s="512"/>
      <c r="F6772" s="547"/>
      <c r="G6772" s="547">
        <f t="shared" si="212"/>
        <v>0</v>
      </c>
      <c r="H6772" s="547">
        <f t="shared" si="213"/>
        <v>0</v>
      </c>
    </row>
    <row r="6773" spans="1:8" x14ac:dyDescent="0.25">
      <c r="A6773" s="396" t="e">
        <f>"INN."&amp;EIGNIR!$B$3&amp;C6773</f>
        <v>#N/A</v>
      </c>
      <c r="B6773" s="511">
        <f>'Sundurliðun Afleiður - eignir'!Q36</f>
        <v>0</v>
      </c>
      <c r="C6773" s="503" t="s">
        <v>8622</v>
      </c>
      <c r="D6773" s="512"/>
      <c r="F6773" s="547"/>
      <c r="G6773" s="547">
        <f t="shared" si="212"/>
        <v>0</v>
      </c>
      <c r="H6773" s="547">
        <f t="shared" si="213"/>
        <v>0</v>
      </c>
    </row>
    <row r="6774" spans="1:8" x14ac:dyDescent="0.25">
      <c r="A6774" s="396" t="e">
        <f>"INN."&amp;EIGNIR!$B$3&amp;C6774</f>
        <v>#N/A</v>
      </c>
      <c r="B6774" s="511">
        <f>'Sundurliðun Afleiður - eignir'!Q37</f>
        <v>0</v>
      </c>
      <c r="C6774" s="503" t="s">
        <v>8623</v>
      </c>
      <c r="D6774" s="512"/>
      <c r="F6774" s="547"/>
      <c r="G6774" s="547">
        <f t="shared" ref="G6774:G6837" si="214">+F6774-B6774</f>
        <v>0</v>
      </c>
      <c r="H6774" s="547">
        <f t="shared" si="213"/>
        <v>0</v>
      </c>
    </row>
    <row r="6775" spans="1:8" x14ac:dyDescent="0.25">
      <c r="A6775" s="396" t="e">
        <f>"INN."&amp;EIGNIR!$B$3&amp;C6775</f>
        <v>#N/A</v>
      </c>
      <c r="B6775" s="511">
        <f>'Sundurliðun Afleiður - eignir'!Q38</f>
        <v>0</v>
      </c>
      <c r="C6775" s="503" t="s">
        <v>8624</v>
      </c>
      <c r="D6775" s="512"/>
      <c r="F6775" s="547"/>
      <c r="G6775" s="547">
        <f t="shared" si="214"/>
        <v>0</v>
      </c>
      <c r="H6775" s="547">
        <f t="shared" ref="H6775:H6838" si="215">+ABS(G6775)</f>
        <v>0</v>
      </c>
    </row>
    <row r="6776" spans="1:8" x14ac:dyDescent="0.25">
      <c r="A6776" s="396" t="e">
        <f>"INN."&amp;EIGNIR!$B$3&amp;C6776</f>
        <v>#N/A</v>
      </c>
      <c r="B6776" s="511">
        <f>'Sundurliðun Afleiður - eignir'!Q39</f>
        <v>0</v>
      </c>
      <c r="C6776" s="503" t="s">
        <v>8625</v>
      </c>
      <c r="D6776" s="512"/>
      <c r="F6776" s="547"/>
      <c r="G6776" s="547">
        <f t="shared" si="214"/>
        <v>0</v>
      </c>
      <c r="H6776" s="547">
        <f t="shared" si="215"/>
        <v>0</v>
      </c>
    </row>
    <row r="6777" spans="1:8" x14ac:dyDescent="0.25">
      <c r="A6777" s="396" t="e">
        <f>"INN."&amp;EIGNIR!$B$3&amp;C6777</f>
        <v>#N/A</v>
      </c>
      <c r="B6777" s="511">
        <f>'Sundurliðun Afleiður - eignir'!Q40</f>
        <v>0</v>
      </c>
      <c r="C6777" s="503" t="s">
        <v>8626</v>
      </c>
      <c r="D6777" s="512"/>
      <c r="F6777" s="547"/>
      <c r="G6777" s="547">
        <f t="shared" si="214"/>
        <v>0</v>
      </c>
      <c r="H6777" s="547">
        <f t="shared" si="215"/>
        <v>0</v>
      </c>
    </row>
    <row r="6778" spans="1:8" x14ac:dyDescent="0.25">
      <c r="A6778" s="396" t="e">
        <f>"INN."&amp;EIGNIR!$B$3&amp;C6778</f>
        <v>#N/A</v>
      </c>
      <c r="B6778" s="511">
        <f>'Sundurliðun Afleiður - eignir'!Q41</f>
        <v>0</v>
      </c>
      <c r="C6778" s="503" t="s">
        <v>8627</v>
      </c>
      <c r="D6778" s="512"/>
      <c r="F6778" s="547"/>
      <c r="G6778" s="547">
        <f t="shared" si="214"/>
        <v>0</v>
      </c>
      <c r="H6778" s="547">
        <f t="shared" si="215"/>
        <v>0</v>
      </c>
    </row>
    <row r="6779" spans="1:8" x14ac:dyDescent="0.25">
      <c r="A6779" s="396" t="e">
        <f>"INN."&amp;EIGNIR!$B$3&amp;C6779</f>
        <v>#N/A</v>
      </c>
      <c r="B6779" s="511">
        <f>'Sundurliðun Afleiður - eignir'!Q42</f>
        <v>0</v>
      </c>
      <c r="C6779" s="503" t="s">
        <v>8628</v>
      </c>
      <c r="D6779" s="512"/>
      <c r="F6779" s="547"/>
      <c r="G6779" s="547">
        <f t="shared" si="214"/>
        <v>0</v>
      </c>
      <c r="H6779" s="547">
        <f t="shared" si="215"/>
        <v>0</v>
      </c>
    </row>
    <row r="6780" spans="1:8" x14ac:dyDescent="0.25">
      <c r="A6780" s="396" t="e">
        <f>"INN."&amp;EIGNIR!$B$3&amp;C6780</f>
        <v>#N/A</v>
      </c>
      <c r="B6780" s="511">
        <f>'Sundurliðun Afleiður - eignir'!Q43</f>
        <v>0</v>
      </c>
      <c r="C6780" s="503" t="s">
        <v>8629</v>
      </c>
      <c r="D6780" s="512"/>
      <c r="F6780" s="547"/>
      <c r="G6780" s="547">
        <f t="shared" si="214"/>
        <v>0</v>
      </c>
      <c r="H6780" s="547">
        <f t="shared" si="215"/>
        <v>0</v>
      </c>
    </row>
    <row r="6781" spans="1:8" x14ac:dyDescent="0.25">
      <c r="A6781" s="396" t="e">
        <f>"INN."&amp;EIGNIR!$B$3&amp;C6781</f>
        <v>#N/A</v>
      </c>
      <c r="B6781" s="511">
        <f>'Sundurliðun Afleiður - eignir'!Q44</f>
        <v>0</v>
      </c>
      <c r="C6781" s="503" t="s">
        <v>8630</v>
      </c>
      <c r="D6781" s="512"/>
      <c r="F6781" s="547"/>
      <c r="G6781" s="547">
        <f t="shared" si="214"/>
        <v>0</v>
      </c>
      <c r="H6781" s="547">
        <f t="shared" si="215"/>
        <v>0</v>
      </c>
    </row>
    <row r="6782" spans="1:8" x14ac:dyDescent="0.25">
      <c r="A6782" s="396" t="e">
        <f>"INN."&amp;EIGNIR!$B$3&amp;C6782</f>
        <v>#N/A</v>
      </c>
      <c r="B6782" s="511">
        <f>'Sundurliðun Afleiður - eignir'!Q45</f>
        <v>0</v>
      </c>
      <c r="C6782" s="503" t="s">
        <v>8631</v>
      </c>
      <c r="D6782" s="512"/>
      <c r="F6782" s="547"/>
      <c r="G6782" s="547">
        <f t="shared" si="214"/>
        <v>0</v>
      </c>
      <c r="H6782" s="547">
        <f t="shared" si="215"/>
        <v>0</v>
      </c>
    </row>
    <row r="6783" spans="1:8" x14ac:dyDescent="0.25">
      <c r="A6783" s="396" t="e">
        <f>"INN."&amp;EIGNIR!$B$3&amp;C6783</f>
        <v>#N/A</v>
      </c>
      <c r="B6783" s="511">
        <f>'Sundurliðun Afleiður - eignir'!Q46</f>
        <v>0</v>
      </c>
      <c r="C6783" s="503" t="s">
        <v>8632</v>
      </c>
      <c r="D6783" s="512"/>
      <c r="F6783" s="547"/>
      <c r="G6783" s="547">
        <f t="shared" si="214"/>
        <v>0</v>
      </c>
      <c r="H6783" s="547">
        <f t="shared" si="215"/>
        <v>0</v>
      </c>
    </row>
    <row r="6784" spans="1:8" x14ac:dyDescent="0.25">
      <c r="A6784" s="396" t="e">
        <f>"INN."&amp;EIGNIR!$B$3&amp;C6784</f>
        <v>#N/A</v>
      </c>
      <c r="B6784" s="511">
        <f>'Sundurliðun Afleiður - eignir'!Q47</f>
        <v>0</v>
      </c>
      <c r="C6784" s="503" t="s">
        <v>8633</v>
      </c>
      <c r="D6784" s="512"/>
      <c r="F6784" s="547"/>
      <c r="G6784" s="547">
        <f t="shared" si="214"/>
        <v>0</v>
      </c>
      <c r="H6784" s="547">
        <f t="shared" si="215"/>
        <v>0</v>
      </c>
    </row>
    <row r="6785" spans="1:8" x14ac:dyDescent="0.25">
      <c r="A6785" s="396" t="e">
        <f>"INN."&amp;EIGNIR!$B$3&amp;C6785</f>
        <v>#N/A</v>
      </c>
      <c r="B6785" s="511">
        <f>'Sundurliðun Afleiður - eignir'!Q48</f>
        <v>0</v>
      </c>
      <c r="C6785" s="503" t="s">
        <v>8634</v>
      </c>
      <c r="D6785" s="512"/>
      <c r="F6785" s="547"/>
      <c r="G6785" s="547">
        <f t="shared" si="214"/>
        <v>0</v>
      </c>
      <c r="H6785" s="547">
        <f t="shared" si="215"/>
        <v>0</v>
      </c>
    </row>
    <row r="6786" spans="1:8" x14ac:dyDescent="0.25">
      <c r="A6786" s="396" t="e">
        <f>"INN."&amp;EIGNIR!$B$3&amp;C6786</f>
        <v>#N/A</v>
      </c>
      <c r="B6786" s="511">
        <f>'Sundurliðun Afleiður - eignir'!Q49</f>
        <v>0</v>
      </c>
      <c r="C6786" s="503" t="s">
        <v>8635</v>
      </c>
      <c r="D6786" s="512"/>
      <c r="F6786" s="547"/>
      <c r="G6786" s="547">
        <f t="shared" si="214"/>
        <v>0</v>
      </c>
      <c r="H6786" s="547">
        <f t="shared" si="215"/>
        <v>0</v>
      </c>
    </row>
    <row r="6787" spans="1:8" x14ac:dyDescent="0.25">
      <c r="A6787" s="396" t="e">
        <f>"INN."&amp;EIGNIR!$B$3&amp;C6787</f>
        <v>#N/A</v>
      </c>
      <c r="B6787" s="511">
        <f>'Sundurliðun Afleiður - eignir'!Q50</f>
        <v>0</v>
      </c>
      <c r="C6787" s="503" t="s">
        <v>8636</v>
      </c>
      <c r="D6787" s="512"/>
      <c r="F6787" s="547"/>
      <c r="G6787" s="547">
        <f t="shared" si="214"/>
        <v>0</v>
      </c>
      <c r="H6787" s="547">
        <f t="shared" si="215"/>
        <v>0</v>
      </c>
    </row>
    <row r="6788" spans="1:8" x14ac:dyDescent="0.25">
      <c r="A6788" s="396" t="e">
        <f>"INN."&amp;EIGNIR!$B$3&amp;C6788</f>
        <v>#N/A</v>
      </c>
      <c r="B6788" s="511">
        <f>'Sundurliðun Afleiður - eignir'!Q51</f>
        <v>0</v>
      </c>
      <c r="C6788" s="503" t="s">
        <v>8637</v>
      </c>
      <c r="D6788" s="512"/>
      <c r="F6788" s="547"/>
      <c r="G6788" s="547">
        <f t="shared" si="214"/>
        <v>0</v>
      </c>
      <c r="H6788" s="547">
        <f t="shared" si="215"/>
        <v>0</v>
      </c>
    </row>
    <row r="6789" spans="1:8" x14ac:dyDescent="0.25">
      <c r="A6789" s="396" t="e">
        <f>"INN."&amp;EIGNIR!$B$3&amp;C6789</f>
        <v>#N/A</v>
      </c>
      <c r="B6789" s="511">
        <f>'Sundurliðun Afleiður - eignir'!Q52</f>
        <v>0</v>
      </c>
      <c r="C6789" s="503" t="s">
        <v>8638</v>
      </c>
      <c r="D6789" s="512"/>
      <c r="F6789" s="547"/>
      <c r="G6789" s="547">
        <f t="shared" si="214"/>
        <v>0</v>
      </c>
      <c r="H6789" s="547">
        <f t="shared" si="215"/>
        <v>0</v>
      </c>
    </row>
    <row r="6790" spans="1:8" x14ac:dyDescent="0.25">
      <c r="A6790" s="396" t="e">
        <f>"INN."&amp;EIGNIR!$B$3&amp;C6790</f>
        <v>#N/A</v>
      </c>
      <c r="B6790" s="511">
        <f>'Sundurliðun Afleiður - eignir'!Q53</f>
        <v>0</v>
      </c>
      <c r="C6790" s="503" t="s">
        <v>8639</v>
      </c>
      <c r="D6790" s="512"/>
      <c r="F6790" s="547"/>
      <c r="G6790" s="547">
        <f t="shared" si="214"/>
        <v>0</v>
      </c>
      <c r="H6790" s="547">
        <f t="shared" si="215"/>
        <v>0</v>
      </c>
    </row>
    <row r="6791" spans="1:8" x14ac:dyDescent="0.25">
      <c r="A6791" s="396" t="e">
        <f>"INN."&amp;EIGNIR!$B$3&amp;C6791</f>
        <v>#N/A</v>
      </c>
      <c r="B6791" s="511">
        <f>'Sundurliðun Afleiður - eignir'!Q54</f>
        <v>0</v>
      </c>
      <c r="C6791" s="503" t="s">
        <v>8640</v>
      </c>
      <c r="D6791" s="512"/>
      <c r="F6791" s="547"/>
      <c r="G6791" s="547">
        <f t="shared" si="214"/>
        <v>0</v>
      </c>
      <c r="H6791" s="547">
        <f t="shared" si="215"/>
        <v>0</v>
      </c>
    </row>
    <row r="6792" spans="1:8" x14ac:dyDescent="0.25">
      <c r="A6792" s="396" t="e">
        <f>"INN."&amp;EIGNIR!$B$3&amp;C6792</f>
        <v>#N/A</v>
      </c>
      <c r="B6792" s="511">
        <f>'Sundurliðun Afleiður - eignir'!Q55</f>
        <v>0</v>
      </c>
      <c r="C6792" s="503" t="s">
        <v>8641</v>
      </c>
      <c r="D6792" s="512"/>
      <c r="F6792" s="547"/>
      <c r="G6792" s="547">
        <f t="shared" si="214"/>
        <v>0</v>
      </c>
      <c r="H6792" s="547">
        <f t="shared" si="215"/>
        <v>0</v>
      </c>
    </row>
    <row r="6793" spans="1:8" x14ac:dyDescent="0.25">
      <c r="A6793" s="396" t="e">
        <f>"INN."&amp;EIGNIR!$B$3&amp;C6793</f>
        <v>#N/A</v>
      </c>
      <c r="B6793" s="511">
        <f>'Sundurliðun Afleiður - eignir'!Q56</f>
        <v>0</v>
      </c>
      <c r="C6793" s="503" t="s">
        <v>8642</v>
      </c>
      <c r="D6793" s="512"/>
      <c r="F6793" s="547"/>
      <c r="G6793" s="547">
        <f t="shared" si="214"/>
        <v>0</v>
      </c>
      <c r="H6793" s="547">
        <f t="shared" si="215"/>
        <v>0</v>
      </c>
    </row>
    <row r="6794" spans="1:8" x14ac:dyDescent="0.25">
      <c r="A6794" s="396" t="e">
        <f>"INN."&amp;EIGNIR!$B$3&amp;C6794</f>
        <v>#N/A</v>
      </c>
      <c r="B6794" s="511">
        <f>'Sundurliðun Afleiður - eignir'!Q57</f>
        <v>0</v>
      </c>
      <c r="C6794" s="503" t="s">
        <v>8643</v>
      </c>
      <c r="D6794" s="512"/>
      <c r="F6794" s="547"/>
      <c r="G6794" s="547">
        <f t="shared" si="214"/>
        <v>0</v>
      </c>
      <c r="H6794" s="547">
        <f t="shared" si="215"/>
        <v>0</v>
      </c>
    </row>
    <row r="6795" spans="1:8" x14ac:dyDescent="0.25">
      <c r="A6795" s="396" t="e">
        <f>"INN."&amp;EIGNIR!$B$3&amp;C6795</f>
        <v>#N/A</v>
      </c>
      <c r="B6795" s="511">
        <f>'Sundurliðun Afleiður - eignir'!Q58</f>
        <v>0</v>
      </c>
      <c r="C6795" s="503" t="s">
        <v>8644</v>
      </c>
      <c r="D6795" s="512" t="s">
        <v>8645</v>
      </c>
      <c r="F6795" s="547"/>
      <c r="G6795" s="547">
        <f t="shared" si="214"/>
        <v>0</v>
      </c>
      <c r="H6795" s="547">
        <f t="shared" si="215"/>
        <v>0</v>
      </c>
    </row>
    <row r="6796" spans="1:8" x14ac:dyDescent="0.25">
      <c r="A6796" s="396" t="e">
        <f>"INN."&amp;EIGNIR!$B$3&amp;C6796</f>
        <v>#N/A</v>
      </c>
      <c r="B6796" s="511">
        <f>'Sundurliðun Afleiður - eignir'!Q59</f>
        <v>0</v>
      </c>
      <c r="C6796" s="503" t="s">
        <v>8646</v>
      </c>
      <c r="D6796" s="512"/>
      <c r="F6796" s="547"/>
      <c r="G6796" s="547">
        <f t="shared" si="214"/>
        <v>0</v>
      </c>
      <c r="H6796" s="547">
        <f t="shared" si="215"/>
        <v>0</v>
      </c>
    </row>
    <row r="6797" spans="1:8" x14ac:dyDescent="0.25">
      <c r="A6797" s="396" t="e">
        <f>"INN."&amp;EIGNIR!$B$3&amp;C6797</f>
        <v>#N/A</v>
      </c>
      <c r="B6797" s="511">
        <f>'Sundurliðun Afleiður - eignir'!Q60</f>
        <v>0</v>
      </c>
      <c r="C6797" s="503" t="s">
        <v>8647</v>
      </c>
      <c r="D6797" s="512"/>
      <c r="F6797" s="547"/>
      <c r="G6797" s="547">
        <f t="shared" si="214"/>
        <v>0</v>
      </c>
      <c r="H6797" s="547">
        <f t="shared" si="215"/>
        <v>0</v>
      </c>
    </row>
    <row r="6798" spans="1:8" x14ac:dyDescent="0.25">
      <c r="A6798" s="396" t="e">
        <f>"INN."&amp;EIGNIR!$B$3&amp;C6798</f>
        <v>#N/A</v>
      </c>
      <c r="B6798" s="511">
        <f>'Sundurliðun Afleiður - eignir'!Q61</f>
        <v>0</v>
      </c>
      <c r="C6798" s="503" t="s">
        <v>8648</v>
      </c>
      <c r="D6798" s="512"/>
      <c r="F6798" s="547"/>
      <c r="G6798" s="547">
        <f t="shared" si="214"/>
        <v>0</v>
      </c>
      <c r="H6798" s="547">
        <f t="shared" si="215"/>
        <v>0</v>
      </c>
    </row>
    <row r="6799" spans="1:8" x14ac:dyDescent="0.25">
      <c r="A6799" s="396" t="e">
        <f>"INN."&amp;EIGNIR!$B$3&amp;C6799</f>
        <v>#N/A</v>
      </c>
      <c r="B6799" s="511">
        <f>'Sundurliðun Afleiður - eignir'!Q62</f>
        <v>0</v>
      </c>
      <c r="C6799" s="503" t="s">
        <v>8649</v>
      </c>
      <c r="D6799" s="512"/>
      <c r="F6799" s="547"/>
      <c r="G6799" s="547">
        <f t="shared" si="214"/>
        <v>0</v>
      </c>
      <c r="H6799" s="547">
        <f t="shared" si="215"/>
        <v>0</v>
      </c>
    </row>
    <row r="6800" spans="1:8" x14ac:dyDescent="0.25">
      <c r="A6800" s="396" t="e">
        <f>"INN."&amp;EIGNIR!$B$3&amp;C6800</f>
        <v>#N/A</v>
      </c>
      <c r="B6800" s="511">
        <f>'Sundurliðun Afleiður - eignir'!Q63</f>
        <v>0</v>
      </c>
      <c r="C6800" s="503" t="s">
        <v>8650</v>
      </c>
      <c r="D6800" s="512"/>
      <c r="F6800" s="547"/>
      <c r="G6800" s="547">
        <f t="shared" si="214"/>
        <v>0</v>
      </c>
      <c r="H6800" s="547">
        <f t="shared" si="215"/>
        <v>0</v>
      </c>
    </row>
    <row r="6801" spans="1:8" x14ac:dyDescent="0.25">
      <c r="A6801" s="396" t="e">
        <f>"INN."&amp;EIGNIR!$B$3&amp;C6801</f>
        <v>#N/A</v>
      </c>
      <c r="B6801" s="511">
        <f>'Sundurliðun Afleiður - eignir'!Q64</f>
        <v>0</v>
      </c>
      <c r="C6801" s="503" t="s">
        <v>8651</v>
      </c>
      <c r="D6801" s="512"/>
      <c r="F6801" s="547"/>
      <c r="G6801" s="547">
        <f t="shared" si="214"/>
        <v>0</v>
      </c>
      <c r="H6801" s="547">
        <f t="shared" si="215"/>
        <v>0</v>
      </c>
    </row>
    <row r="6802" spans="1:8" x14ac:dyDescent="0.25">
      <c r="A6802" s="396" t="e">
        <f>"INN."&amp;EIGNIR!$B$3&amp;C6802</f>
        <v>#N/A</v>
      </c>
      <c r="B6802" s="511">
        <f>'Sundurliðun Afleiður - eignir'!Q65</f>
        <v>0</v>
      </c>
      <c r="C6802" s="503" t="s">
        <v>8652</v>
      </c>
      <c r="D6802" s="512"/>
      <c r="F6802" s="547"/>
      <c r="G6802" s="547">
        <f t="shared" si="214"/>
        <v>0</v>
      </c>
      <c r="H6802" s="547">
        <f t="shared" si="215"/>
        <v>0</v>
      </c>
    </row>
    <row r="6803" spans="1:8" x14ac:dyDescent="0.25">
      <c r="A6803" s="396" t="e">
        <f>"INN."&amp;EIGNIR!$B$3&amp;C6803</f>
        <v>#N/A</v>
      </c>
      <c r="B6803" s="511">
        <f>'Sundurliðun Afleiður - eignir'!Q66</f>
        <v>0</v>
      </c>
      <c r="C6803" s="503" t="s">
        <v>8653</v>
      </c>
      <c r="D6803" s="512"/>
      <c r="F6803" s="547"/>
      <c r="G6803" s="547">
        <f t="shared" si="214"/>
        <v>0</v>
      </c>
      <c r="H6803" s="547">
        <f t="shared" si="215"/>
        <v>0</v>
      </c>
    </row>
    <row r="6804" spans="1:8" x14ac:dyDescent="0.25">
      <c r="A6804" s="396" t="e">
        <f>"INN."&amp;EIGNIR!$B$3&amp;C6804</f>
        <v>#N/A</v>
      </c>
      <c r="B6804" s="511">
        <f>'Sundurliðun Afleiður - eignir'!Q67</f>
        <v>0</v>
      </c>
      <c r="C6804" s="503" t="s">
        <v>8654</v>
      </c>
      <c r="D6804" s="512"/>
      <c r="F6804" s="547"/>
      <c r="G6804" s="547">
        <f t="shared" si="214"/>
        <v>0</v>
      </c>
      <c r="H6804" s="547">
        <f t="shared" si="215"/>
        <v>0</v>
      </c>
    </row>
    <row r="6805" spans="1:8" x14ac:dyDescent="0.25">
      <c r="A6805" s="396" t="e">
        <f>"INN."&amp;EIGNIR!$B$3&amp;C6805</f>
        <v>#N/A</v>
      </c>
      <c r="B6805" s="511">
        <f>'Sundurliðun Afleiður - eignir'!Q68</f>
        <v>0</v>
      </c>
      <c r="C6805" s="503" t="s">
        <v>8655</v>
      </c>
      <c r="D6805" s="512"/>
      <c r="F6805" s="547"/>
      <c r="G6805" s="547">
        <f t="shared" si="214"/>
        <v>0</v>
      </c>
      <c r="H6805" s="547">
        <f t="shared" si="215"/>
        <v>0</v>
      </c>
    </row>
    <row r="6806" spans="1:8" x14ac:dyDescent="0.25">
      <c r="A6806" s="396" t="e">
        <f>"INN."&amp;EIGNIR!$B$3&amp;C6806</f>
        <v>#N/A</v>
      </c>
      <c r="B6806" s="511">
        <f>'Sundurliðun Afleiður - eignir'!Q69</f>
        <v>0</v>
      </c>
      <c r="C6806" s="503" t="s">
        <v>8656</v>
      </c>
      <c r="D6806" s="512"/>
      <c r="F6806" s="547"/>
      <c r="G6806" s="547">
        <f t="shared" si="214"/>
        <v>0</v>
      </c>
      <c r="H6806" s="547">
        <f t="shared" si="215"/>
        <v>0</v>
      </c>
    </row>
    <row r="6807" spans="1:8" x14ac:dyDescent="0.25">
      <c r="A6807" s="396" t="e">
        <f>"INN."&amp;EIGNIR!$B$3&amp;C6807</f>
        <v>#N/A</v>
      </c>
      <c r="B6807" s="511">
        <f>'Sundurliðun Afleiður - eignir'!Q70</f>
        <v>0</v>
      </c>
      <c r="C6807" s="503" t="s">
        <v>8657</v>
      </c>
      <c r="D6807" s="512"/>
      <c r="F6807" s="547"/>
      <c r="G6807" s="547">
        <f t="shared" si="214"/>
        <v>0</v>
      </c>
      <c r="H6807" s="547">
        <f t="shared" si="215"/>
        <v>0</v>
      </c>
    </row>
    <row r="6808" spans="1:8" x14ac:dyDescent="0.25">
      <c r="A6808" s="396" t="e">
        <f>"INN."&amp;EIGNIR!$B$3&amp;C6808</f>
        <v>#N/A</v>
      </c>
      <c r="B6808" s="511">
        <f>'Sundurliðun Afleiður - eignir'!Q71</f>
        <v>0</v>
      </c>
      <c r="C6808" s="503" t="s">
        <v>8658</v>
      </c>
      <c r="D6808" s="512"/>
      <c r="F6808" s="547"/>
      <c r="G6808" s="547">
        <f t="shared" si="214"/>
        <v>0</v>
      </c>
      <c r="H6808" s="547">
        <f t="shared" si="215"/>
        <v>0</v>
      </c>
    </row>
    <row r="6809" spans="1:8" x14ac:dyDescent="0.25">
      <c r="A6809" s="396" t="e">
        <f>"INN."&amp;EIGNIR!$B$3&amp;C6809</f>
        <v>#N/A</v>
      </c>
      <c r="B6809" s="511">
        <f>'Sundurliðun Afleiður - eignir'!Q72</f>
        <v>0</v>
      </c>
      <c r="C6809" s="503" t="s">
        <v>8659</v>
      </c>
      <c r="D6809" s="512"/>
      <c r="F6809" s="547"/>
      <c r="G6809" s="547">
        <f t="shared" si="214"/>
        <v>0</v>
      </c>
      <c r="H6809" s="547">
        <f t="shared" si="215"/>
        <v>0</v>
      </c>
    </row>
    <row r="6810" spans="1:8" x14ac:dyDescent="0.25">
      <c r="A6810" s="396" t="e">
        <f>"INN."&amp;EIGNIR!$B$3&amp;C6810</f>
        <v>#N/A</v>
      </c>
      <c r="B6810" s="511">
        <f>'Sundurliðun Afleiður - eignir'!Q73</f>
        <v>0</v>
      </c>
      <c r="C6810" s="503" t="s">
        <v>8660</v>
      </c>
      <c r="D6810" s="512"/>
      <c r="F6810" s="547"/>
      <c r="G6810" s="547">
        <f t="shared" si="214"/>
        <v>0</v>
      </c>
      <c r="H6810" s="547">
        <f t="shared" si="215"/>
        <v>0</v>
      </c>
    </row>
    <row r="6811" spans="1:8" x14ac:dyDescent="0.25">
      <c r="A6811" s="396" t="e">
        <f>"INN."&amp;EIGNIR!$B$3&amp;C6811</f>
        <v>#N/A</v>
      </c>
      <c r="B6811" s="511">
        <f>'Sundurliðun Afleiður - eignir'!Q74</f>
        <v>0</v>
      </c>
      <c r="C6811" s="503" t="s">
        <v>8661</v>
      </c>
      <c r="D6811" s="512"/>
      <c r="F6811" s="547"/>
      <c r="G6811" s="547">
        <f t="shared" si="214"/>
        <v>0</v>
      </c>
      <c r="H6811" s="547">
        <f t="shared" si="215"/>
        <v>0</v>
      </c>
    </row>
    <row r="6812" spans="1:8" x14ac:dyDescent="0.25">
      <c r="A6812" s="396" t="e">
        <f>"INN."&amp;EIGNIR!$B$3&amp;C6812</f>
        <v>#N/A</v>
      </c>
      <c r="B6812" s="511">
        <f>'Sundurliðun Afleiður - eignir'!Q75</f>
        <v>0</v>
      </c>
      <c r="C6812" s="503" t="s">
        <v>8662</v>
      </c>
      <c r="D6812" s="512"/>
      <c r="F6812" s="547"/>
      <c r="G6812" s="547">
        <f t="shared" si="214"/>
        <v>0</v>
      </c>
      <c r="H6812" s="547">
        <f t="shared" si="215"/>
        <v>0</v>
      </c>
    </row>
    <row r="6813" spans="1:8" x14ac:dyDescent="0.25">
      <c r="A6813" s="396" t="e">
        <f>"INN."&amp;EIGNIR!$B$3&amp;C6813</f>
        <v>#N/A</v>
      </c>
      <c r="B6813" s="511">
        <f>'Sundurliðun Afleiður - eignir'!Q76</f>
        <v>0</v>
      </c>
      <c r="C6813" s="503" t="s">
        <v>8663</v>
      </c>
      <c r="D6813" s="512"/>
      <c r="F6813" s="547"/>
      <c r="G6813" s="547">
        <f t="shared" si="214"/>
        <v>0</v>
      </c>
      <c r="H6813" s="547">
        <f t="shared" si="215"/>
        <v>0</v>
      </c>
    </row>
    <row r="6814" spans="1:8" x14ac:dyDescent="0.25">
      <c r="A6814" s="396" t="e">
        <f>"INN."&amp;EIGNIR!$B$3&amp;C6814</f>
        <v>#N/A</v>
      </c>
      <c r="B6814" s="511">
        <f>'Sundurliðun Afleiður - eignir'!Q77</f>
        <v>0</v>
      </c>
      <c r="C6814" s="503" t="s">
        <v>8664</v>
      </c>
      <c r="D6814" s="512"/>
      <c r="F6814" s="547"/>
      <c r="G6814" s="547">
        <f t="shared" si="214"/>
        <v>0</v>
      </c>
      <c r="H6814" s="547">
        <f t="shared" si="215"/>
        <v>0</v>
      </c>
    </row>
    <row r="6815" spans="1:8" x14ac:dyDescent="0.25">
      <c r="A6815" s="396" t="e">
        <f>"INN."&amp;EIGNIR!$B$3&amp;C6815</f>
        <v>#N/A</v>
      </c>
      <c r="B6815" s="511">
        <f>'Sundurliðun Afleiður - eignir'!Q78</f>
        <v>0</v>
      </c>
      <c r="C6815" s="503" t="s">
        <v>8665</v>
      </c>
      <c r="D6815" s="512"/>
      <c r="F6815" s="547"/>
      <c r="G6815" s="547">
        <f t="shared" si="214"/>
        <v>0</v>
      </c>
      <c r="H6815" s="547">
        <f t="shared" si="215"/>
        <v>0</v>
      </c>
    </row>
    <row r="6816" spans="1:8" x14ac:dyDescent="0.25">
      <c r="A6816" s="396" t="e">
        <f>"INN."&amp;EIGNIR!$B$3&amp;C6816</f>
        <v>#N/A</v>
      </c>
      <c r="B6816" s="511">
        <f>'Sundurliðun Afleiður - eignir'!Q79</f>
        <v>0</v>
      </c>
      <c r="C6816" s="503" t="s">
        <v>8666</v>
      </c>
      <c r="D6816" s="512"/>
      <c r="F6816" s="547"/>
      <c r="G6816" s="547">
        <f t="shared" si="214"/>
        <v>0</v>
      </c>
      <c r="H6816" s="547">
        <f t="shared" si="215"/>
        <v>0</v>
      </c>
    </row>
    <row r="6817" spans="1:8" x14ac:dyDescent="0.25">
      <c r="A6817" s="396" t="e">
        <f>"INN."&amp;EIGNIR!$B$3&amp;C6817</f>
        <v>#N/A</v>
      </c>
      <c r="B6817" s="511">
        <f>'Sundurliðun Afleiður - eignir'!Q80</f>
        <v>0</v>
      </c>
      <c r="C6817" s="503" t="s">
        <v>8667</v>
      </c>
      <c r="D6817" s="512"/>
      <c r="F6817" s="547"/>
      <c r="G6817" s="547">
        <f t="shared" si="214"/>
        <v>0</v>
      </c>
      <c r="H6817" s="547">
        <f t="shared" si="215"/>
        <v>0</v>
      </c>
    </row>
    <row r="6818" spans="1:8" x14ac:dyDescent="0.25">
      <c r="A6818" s="396" t="e">
        <f>"INN."&amp;EIGNIR!$B$3&amp;C6818</f>
        <v>#N/A</v>
      </c>
      <c r="B6818" s="511">
        <f>'Sundurliðun Afleiður - eignir'!Q81</f>
        <v>0</v>
      </c>
      <c r="C6818" s="503" t="s">
        <v>8668</v>
      </c>
      <c r="D6818" s="512"/>
      <c r="F6818" s="547"/>
      <c r="G6818" s="547">
        <f t="shared" si="214"/>
        <v>0</v>
      </c>
      <c r="H6818" s="547">
        <f t="shared" si="215"/>
        <v>0</v>
      </c>
    </row>
    <row r="6819" spans="1:8" x14ac:dyDescent="0.25">
      <c r="A6819" s="396" t="e">
        <f>"INN."&amp;EIGNIR!$B$3&amp;C6819</f>
        <v>#N/A</v>
      </c>
      <c r="B6819" s="511">
        <f>'Sundurliðun Afleiður - eignir'!Q82</f>
        <v>0</v>
      </c>
      <c r="C6819" s="503" t="s">
        <v>8669</v>
      </c>
      <c r="D6819" s="512"/>
      <c r="F6819" s="547"/>
      <c r="G6819" s="547">
        <f t="shared" si="214"/>
        <v>0</v>
      </c>
      <c r="H6819" s="547">
        <f t="shared" si="215"/>
        <v>0</v>
      </c>
    </row>
    <row r="6820" spans="1:8" x14ac:dyDescent="0.25">
      <c r="A6820" s="396" t="e">
        <f>"INN."&amp;EIGNIR!$B$3&amp;C6820</f>
        <v>#N/A</v>
      </c>
      <c r="B6820" s="511">
        <f>'Sundurliðun Afleiður - eignir'!Q83</f>
        <v>0</v>
      </c>
      <c r="C6820" s="503" t="s">
        <v>8670</v>
      </c>
      <c r="D6820" s="512"/>
      <c r="F6820" s="547"/>
      <c r="G6820" s="547">
        <f t="shared" si="214"/>
        <v>0</v>
      </c>
      <c r="H6820" s="547">
        <f t="shared" si="215"/>
        <v>0</v>
      </c>
    </row>
    <row r="6821" spans="1:8" collapsed="1" x14ac:dyDescent="0.25">
      <c r="A6821" s="396" t="e">
        <f>"INN."&amp;EIGNIR!$B$3&amp;C6821</f>
        <v>#N/A</v>
      </c>
      <c r="B6821" s="511">
        <f>'Sundurliðun Innlán'!E38</f>
        <v>0</v>
      </c>
      <c r="C6821" s="503" t="s">
        <v>8671</v>
      </c>
      <c r="D6821" s="512" t="s">
        <v>13739</v>
      </c>
      <c r="F6821" s="547"/>
      <c r="G6821" s="547">
        <f t="shared" si="214"/>
        <v>0</v>
      </c>
      <c r="H6821" s="547">
        <f t="shared" si="215"/>
        <v>0</v>
      </c>
    </row>
    <row r="6822" spans="1:8" x14ac:dyDescent="0.25">
      <c r="A6822" s="396" t="e">
        <f>"INN."&amp;EIGNIR!$B$3&amp;C6822</f>
        <v>#N/A</v>
      </c>
      <c r="B6822" s="511">
        <f>'Sundurliðun Innlán'!E39</f>
        <v>0</v>
      </c>
      <c r="C6822" s="503" t="s">
        <v>8672</v>
      </c>
      <c r="D6822" s="512"/>
      <c r="F6822" s="547"/>
      <c r="G6822" s="547">
        <f t="shared" si="214"/>
        <v>0</v>
      </c>
      <c r="H6822" s="547">
        <f t="shared" si="215"/>
        <v>0</v>
      </c>
    </row>
    <row r="6823" spans="1:8" x14ac:dyDescent="0.25">
      <c r="A6823" s="396" t="e">
        <f>"INN."&amp;EIGNIR!$B$3&amp;C6823</f>
        <v>#N/A</v>
      </c>
      <c r="B6823" s="511">
        <f>'Sundurliðun Innlán'!E40</f>
        <v>0</v>
      </c>
      <c r="C6823" s="503" t="s">
        <v>8673</v>
      </c>
      <c r="D6823" s="512"/>
      <c r="F6823" s="547"/>
      <c r="G6823" s="547">
        <f t="shared" si="214"/>
        <v>0</v>
      </c>
      <c r="H6823" s="547">
        <f t="shared" si="215"/>
        <v>0</v>
      </c>
    </row>
    <row r="6824" spans="1:8" x14ac:dyDescent="0.25">
      <c r="A6824" s="396" t="e">
        <f>"INN."&amp;EIGNIR!$B$3&amp;C6824</f>
        <v>#N/A</v>
      </c>
      <c r="B6824" s="511">
        <f>'Sundurliðun Innlán'!E41</f>
        <v>0</v>
      </c>
      <c r="C6824" s="503" t="s">
        <v>8674</v>
      </c>
      <c r="D6824" s="512"/>
      <c r="F6824" s="547"/>
      <c r="G6824" s="547">
        <f t="shared" si="214"/>
        <v>0</v>
      </c>
      <c r="H6824" s="547">
        <f t="shared" si="215"/>
        <v>0</v>
      </c>
    </row>
    <row r="6825" spans="1:8" x14ac:dyDescent="0.25">
      <c r="A6825" s="396" t="e">
        <f>"INN."&amp;EIGNIR!$B$3&amp;C6825</f>
        <v>#N/A</v>
      </c>
      <c r="B6825" s="511">
        <f>'Sundurliðun Innlán'!E42</f>
        <v>0</v>
      </c>
      <c r="C6825" s="503" t="s">
        <v>8675</v>
      </c>
      <c r="D6825" s="512"/>
      <c r="F6825" s="547"/>
      <c r="G6825" s="547">
        <f t="shared" si="214"/>
        <v>0</v>
      </c>
      <c r="H6825" s="547">
        <f t="shared" si="215"/>
        <v>0</v>
      </c>
    </row>
    <row r="6826" spans="1:8" x14ac:dyDescent="0.25">
      <c r="A6826" s="396" t="e">
        <f>"INN."&amp;EIGNIR!$B$3&amp;C6826</f>
        <v>#N/A</v>
      </c>
      <c r="B6826" s="511">
        <f>'Sundurliðun Innlán'!E43</f>
        <v>0</v>
      </c>
      <c r="C6826" s="503" t="s">
        <v>8676</v>
      </c>
      <c r="D6826" s="512"/>
      <c r="F6826" s="547"/>
      <c r="G6826" s="547">
        <f t="shared" si="214"/>
        <v>0</v>
      </c>
      <c r="H6826" s="547">
        <f t="shared" si="215"/>
        <v>0</v>
      </c>
    </row>
    <row r="6827" spans="1:8" x14ac:dyDescent="0.25">
      <c r="A6827" s="396" t="e">
        <f>"INN."&amp;EIGNIR!$B$3&amp;C6827</f>
        <v>#N/A</v>
      </c>
      <c r="B6827" s="511">
        <f>'Sundurliðun Innlán'!E44</f>
        <v>0</v>
      </c>
      <c r="C6827" s="503" t="s">
        <v>8677</v>
      </c>
      <c r="D6827" s="512"/>
      <c r="F6827" s="547"/>
      <c r="G6827" s="547">
        <f t="shared" si="214"/>
        <v>0</v>
      </c>
      <c r="H6827" s="547">
        <f t="shared" si="215"/>
        <v>0</v>
      </c>
    </row>
    <row r="6828" spans="1:8" x14ac:dyDescent="0.25">
      <c r="A6828" s="396" t="e">
        <f>"INN."&amp;EIGNIR!$B$3&amp;C6828</f>
        <v>#N/A</v>
      </c>
      <c r="B6828" s="511">
        <f>'Sundurliðun Innlán'!E77</f>
        <v>0</v>
      </c>
      <c r="C6828" s="503" t="s">
        <v>8678</v>
      </c>
      <c r="D6828" s="512" t="s">
        <v>8679</v>
      </c>
      <c r="F6828" s="547"/>
      <c r="G6828" s="547">
        <f t="shared" si="214"/>
        <v>0</v>
      </c>
      <c r="H6828" s="547">
        <f t="shared" si="215"/>
        <v>0</v>
      </c>
    </row>
    <row r="6829" spans="1:8" x14ac:dyDescent="0.25">
      <c r="A6829" s="396" t="e">
        <f>"INN."&amp;EIGNIR!$B$3&amp;C6829</f>
        <v>#N/A</v>
      </c>
      <c r="B6829" s="511">
        <f>'Sundurliðun Innlán'!E78</f>
        <v>0</v>
      </c>
      <c r="C6829" s="503" t="s">
        <v>8680</v>
      </c>
      <c r="D6829" s="512"/>
      <c r="F6829" s="547"/>
      <c r="G6829" s="547">
        <f t="shared" si="214"/>
        <v>0</v>
      </c>
      <c r="H6829" s="547">
        <f t="shared" si="215"/>
        <v>0</v>
      </c>
    </row>
    <row r="6830" spans="1:8" x14ac:dyDescent="0.25">
      <c r="A6830" s="396" t="e">
        <f>"INN."&amp;EIGNIR!$B$3&amp;C6830</f>
        <v>#N/A</v>
      </c>
      <c r="B6830" s="511">
        <f>'Sundurliðun Innlán'!E79</f>
        <v>0</v>
      </c>
      <c r="C6830" s="503" t="s">
        <v>8681</v>
      </c>
      <c r="D6830" s="512"/>
      <c r="F6830" s="547"/>
      <c r="G6830" s="547">
        <f t="shared" si="214"/>
        <v>0</v>
      </c>
      <c r="H6830" s="547">
        <f t="shared" si="215"/>
        <v>0</v>
      </c>
    </row>
    <row r="6831" spans="1:8" x14ac:dyDescent="0.25">
      <c r="A6831" s="396" t="e">
        <f>"INN."&amp;EIGNIR!$B$3&amp;C6831</f>
        <v>#N/A</v>
      </c>
      <c r="B6831" s="511">
        <f>'Sundurliðun Innlán'!E80</f>
        <v>0</v>
      </c>
      <c r="C6831" s="503" t="s">
        <v>8682</v>
      </c>
      <c r="D6831" s="512"/>
      <c r="F6831" s="547"/>
      <c r="G6831" s="547">
        <f t="shared" si="214"/>
        <v>0</v>
      </c>
      <c r="H6831" s="547">
        <f t="shared" si="215"/>
        <v>0</v>
      </c>
    </row>
    <row r="6832" spans="1:8" x14ac:dyDescent="0.25">
      <c r="A6832" s="396" t="e">
        <f>"INN."&amp;EIGNIR!$B$3&amp;C6832</f>
        <v>#N/A</v>
      </c>
      <c r="B6832" s="511">
        <f>'Sundurliðun Innlán'!E81</f>
        <v>0</v>
      </c>
      <c r="C6832" s="503" t="s">
        <v>8683</v>
      </c>
      <c r="D6832" s="512"/>
      <c r="F6832" s="547"/>
      <c r="G6832" s="547">
        <f t="shared" si="214"/>
        <v>0</v>
      </c>
      <c r="H6832" s="547">
        <f t="shared" si="215"/>
        <v>0</v>
      </c>
    </row>
    <row r="6833" spans="1:8" x14ac:dyDescent="0.25">
      <c r="A6833" s="396" t="e">
        <f>"INN."&amp;EIGNIR!$B$3&amp;C6833</f>
        <v>#N/A</v>
      </c>
      <c r="B6833" s="511">
        <f>'Sundurliðun Innlán'!E82</f>
        <v>0</v>
      </c>
      <c r="C6833" s="503" t="s">
        <v>8684</v>
      </c>
      <c r="D6833" s="512"/>
      <c r="F6833" s="547"/>
      <c r="G6833" s="547">
        <f t="shared" si="214"/>
        <v>0</v>
      </c>
      <c r="H6833" s="547">
        <f t="shared" si="215"/>
        <v>0</v>
      </c>
    </row>
    <row r="6834" spans="1:8" x14ac:dyDescent="0.25">
      <c r="A6834" s="396" t="e">
        <f>"INN."&amp;EIGNIR!$B$3&amp;C6834</f>
        <v>#N/A</v>
      </c>
      <c r="B6834" s="511">
        <f>'Sundurliðun Innlán'!E83</f>
        <v>0</v>
      </c>
      <c r="C6834" s="503" t="s">
        <v>8685</v>
      </c>
      <c r="D6834" s="512"/>
      <c r="F6834" s="547"/>
      <c r="G6834" s="547">
        <f t="shared" si="214"/>
        <v>0</v>
      </c>
      <c r="H6834" s="547">
        <f t="shared" si="215"/>
        <v>0</v>
      </c>
    </row>
    <row r="6835" spans="1:8" x14ac:dyDescent="0.25">
      <c r="A6835" s="396" t="e">
        <f>"INN."&amp;EIGNIR!$B$3&amp;C6835</f>
        <v>#N/A</v>
      </c>
      <c r="B6835" s="511">
        <f>'Sundurliðun Innlán'!E116</f>
        <v>0</v>
      </c>
      <c r="C6835" s="503" t="s">
        <v>8686</v>
      </c>
      <c r="D6835" s="512" t="s">
        <v>2736</v>
      </c>
      <c r="F6835" s="547"/>
      <c r="G6835" s="547">
        <f t="shared" si="214"/>
        <v>0</v>
      </c>
      <c r="H6835" s="547">
        <f t="shared" si="215"/>
        <v>0</v>
      </c>
    </row>
    <row r="6836" spans="1:8" x14ac:dyDescent="0.25">
      <c r="A6836" s="396" t="e">
        <f>"INN."&amp;EIGNIR!$B$3&amp;C6836</f>
        <v>#N/A</v>
      </c>
      <c r="B6836" s="511">
        <f>'Sundurliðun Innlán'!E117</f>
        <v>0</v>
      </c>
      <c r="C6836" s="503" t="s">
        <v>8687</v>
      </c>
      <c r="D6836" s="512"/>
      <c r="F6836" s="547"/>
      <c r="G6836" s="547">
        <f t="shared" si="214"/>
        <v>0</v>
      </c>
      <c r="H6836" s="547">
        <f t="shared" si="215"/>
        <v>0</v>
      </c>
    </row>
    <row r="6837" spans="1:8" x14ac:dyDescent="0.25">
      <c r="A6837" s="396" t="e">
        <f>"INN."&amp;EIGNIR!$B$3&amp;C6837</f>
        <v>#N/A</v>
      </c>
      <c r="B6837" s="511">
        <f>'Sundurliðun Innlán'!E118</f>
        <v>0</v>
      </c>
      <c r="C6837" s="503" t="s">
        <v>8688</v>
      </c>
      <c r="D6837" s="512"/>
      <c r="F6837" s="547"/>
      <c r="G6837" s="547">
        <f t="shared" si="214"/>
        <v>0</v>
      </c>
      <c r="H6837" s="547">
        <f t="shared" si="215"/>
        <v>0</v>
      </c>
    </row>
    <row r="6838" spans="1:8" x14ac:dyDescent="0.25">
      <c r="A6838" s="396" t="e">
        <f>"INN."&amp;EIGNIR!$B$3&amp;C6838</f>
        <v>#N/A</v>
      </c>
      <c r="B6838" s="511">
        <f>'Sundurliðun Innlán'!E119</f>
        <v>0</v>
      </c>
      <c r="C6838" s="503" t="s">
        <v>8689</v>
      </c>
      <c r="D6838" s="512"/>
      <c r="F6838" s="547"/>
      <c r="G6838" s="547">
        <f t="shared" ref="G6838:G6901" si="216">+F6838-B6838</f>
        <v>0</v>
      </c>
      <c r="H6838" s="547">
        <f t="shared" si="215"/>
        <v>0</v>
      </c>
    </row>
    <row r="6839" spans="1:8" x14ac:dyDescent="0.25">
      <c r="A6839" s="396" t="e">
        <f>"INN."&amp;EIGNIR!$B$3&amp;C6839</f>
        <v>#N/A</v>
      </c>
      <c r="B6839" s="511">
        <f>'Sundurliðun Innlán'!E120</f>
        <v>0</v>
      </c>
      <c r="C6839" s="503" t="s">
        <v>8690</v>
      </c>
      <c r="D6839" s="512"/>
      <c r="F6839" s="547"/>
      <c r="G6839" s="547">
        <f t="shared" si="216"/>
        <v>0</v>
      </c>
      <c r="H6839" s="547">
        <f t="shared" ref="H6839:H6902" si="217">+ABS(G6839)</f>
        <v>0</v>
      </c>
    </row>
    <row r="6840" spans="1:8" x14ac:dyDescent="0.25">
      <c r="A6840" s="396" t="e">
        <f>"INN."&amp;EIGNIR!$B$3&amp;C6840</f>
        <v>#N/A</v>
      </c>
      <c r="B6840" s="511">
        <f>'Sundurliðun Innlán'!E121</f>
        <v>0</v>
      </c>
      <c r="C6840" s="503" t="s">
        <v>8691</v>
      </c>
      <c r="D6840" s="512"/>
      <c r="F6840" s="547"/>
      <c r="G6840" s="547">
        <f t="shared" si="216"/>
        <v>0</v>
      </c>
      <c r="H6840" s="547">
        <f t="shared" si="217"/>
        <v>0</v>
      </c>
    </row>
    <row r="6841" spans="1:8" x14ac:dyDescent="0.25">
      <c r="A6841" s="396" t="e">
        <f>"INN."&amp;EIGNIR!$B$3&amp;C6841</f>
        <v>#N/A</v>
      </c>
      <c r="B6841" s="511">
        <f>'Sundurliðun Innlán'!E122</f>
        <v>0</v>
      </c>
      <c r="C6841" s="503" t="s">
        <v>8692</v>
      </c>
      <c r="D6841" s="512"/>
      <c r="F6841" s="547"/>
      <c r="G6841" s="547">
        <f t="shared" si="216"/>
        <v>0</v>
      </c>
      <c r="H6841" s="547">
        <f t="shared" si="217"/>
        <v>0</v>
      </c>
    </row>
    <row r="6842" spans="1:8" x14ac:dyDescent="0.25">
      <c r="A6842" s="396" t="e">
        <f>"INN."&amp;EIGNIR!$B$3&amp;C6842</f>
        <v>#N/A</v>
      </c>
      <c r="B6842" s="511">
        <f>'Sundurliðun Innlán'!E124</f>
        <v>0</v>
      </c>
      <c r="C6842" s="503" t="s">
        <v>8693</v>
      </c>
      <c r="D6842" s="512"/>
      <c r="F6842" s="547"/>
      <c r="G6842" s="547">
        <f t="shared" si="216"/>
        <v>0</v>
      </c>
      <c r="H6842" s="547">
        <f t="shared" si="217"/>
        <v>0</v>
      </c>
    </row>
    <row r="6843" spans="1:8" x14ac:dyDescent="0.25">
      <c r="A6843" s="396" t="e">
        <f>"INN."&amp;EIGNIR!$B$3&amp;C6843</f>
        <v>#N/A</v>
      </c>
      <c r="B6843" s="511">
        <f>'Sundurliðun Innlán'!E125</f>
        <v>0</v>
      </c>
      <c r="C6843" s="503" t="s">
        <v>8694</v>
      </c>
      <c r="D6843" s="512"/>
      <c r="F6843" s="547"/>
      <c r="G6843" s="547">
        <f t="shared" si="216"/>
        <v>0</v>
      </c>
      <c r="H6843" s="547">
        <f t="shared" si="217"/>
        <v>0</v>
      </c>
    </row>
    <row r="6844" spans="1:8" x14ac:dyDescent="0.25">
      <c r="A6844" s="396" t="e">
        <f>"INN."&amp;EIGNIR!$B$3&amp;C6844</f>
        <v>#N/A</v>
      </c>
      <c r="B6844" s="511">
        <f>'Sundurliðun Innlán'!E127</f>
        <v>0</v>
      </c>
      <c r="C6844" s="503" t="s">
        <v>8695</v>
      </c>
      <c r="D6844" s="512"/>
      <c r="F6844" s="547"/>
      <c r="G6844" s="547">
        <f t="shared" si="216"/>
        <v>0</v>
      </c>
      <c r="H6844" s="547">
        <f t="shared" si="217"/>
        <v>0</v>
      </c>
    </row>
    <row r="6845" spans="1:8" x14ac:dyDescent="0.25">
      <c r="A6845" s="396" t="e">
        <f>"INN."&amp;EIGNIR!$B$3&amp;C6845</f>
        <v>#N/A</v>
      </c>
      <c r="B6845" s="511">
        <f>'Sundurliðun Innlán'!E128</f>
        <v>0</v>
      </c>
      <c r="C6845" s="503" t="s">
        <v>8696</v>
      </c>
      <c r="D6845" s="512"/>
      <c r="F6845" s="547"/>
      <c r="G6845" s="547">
        <f t="shared" si="216"/>
        <v>0</v>
      </c>
      <c r="H6845" s="547">
        <f t="shared" si="217"/>
        <v>0</v>
      </c>
    </row>
    <row r="6846" spans="1:8" x14ac:dyDescent="0.25">
      <c r="A6846" s="396" t="e">
        <f>"INN."&amp;EIGNIR!$B$3&amp;C6846</f>
        <v>#N/A</v>
      </c>
      <c r="B6846" s="511">
        <f>'Sundurliðun Innlán'!E161</f>
        <v>0</v>
      </c>
      <c r="C6846" s="503" t="s">
        <v>8697</v>
      </c>
      <c r="D6846" s="512"/>
      <c r="F6846" s="547"/>
      <c r="G6846" s="547">
        <f t="shared" si="216"/>
        <v>0</v>
      </c>
      <c r="H6846" s="547">
        <f t="shared" si="217"/>
        <v>0</v>
      </c>
    </row>
    <row r="6847" spans="1:8" x14ac:dyDescent="0.25">
      <c r="A6847" s="396" t="e">
        <f>"INN."&amp;EIGNIR!$B$3&amp;C6847</f>
        <v>#N/A</v>
      </c>
      <c r="B6847" s="511">
        <f>'Sundurliðun Innlán'!E162</f>
        <v>0</v>
      </c>
      <c r="C6847" s="503" t="s">
        <v>8698</v>
      </c>
      <c r="D6847" s="512"/>
      <c r="F6847" s="547"/>
      <c r="G6847" s="547">
        <f t="shared" si="216"/>
        <v>0</v>
      </c>
      <c r="H6847" s="547">
        <f t="shared" si="217"/>
        <v>0</v>
      </c>
    </row>
    <row r="6848" spans="1:8" x14ac:dyDescent="0.25">
      <c r="A6848" s="396" t="e">
        <f>"INN."&amp;EIGNIR!$B$3&amp;C6848</f>
        <v>#N/A</v>
      </c>
      <c r="B6848" s="511">
        <f>'Sundurliðun Innlán'!E163</f>
        <v>0</v>
      </c>
      <c r="C6848" s="503" t="s">
        <v>8699</v>
      </c>
      <c r="D6848" s="512"/>
      <c r="F6848" s="547"/>
      <c r="G6848" s="547">
        <f t="shared" si="216"/>
        <v>0</v>
      </c>
      <c r="H6848" s="547">
        <f t="shared" si="217"/>
        <v>0</v>
      </c>
    </row>
    <row r="6849" spans="1:8" x14ac:dyDescent="0.25">
      <c r="A6849" s="396" t="e">
        <f>"INN."&amp;EIGNIR!$B$3&amp;C6849</f>
        <v>#N/A</v>
      </c>
      <c r="B6849" s="511">
        <f>'Sundurliðun Innlán'!E164</f>
        <v>0</v>
      </c>
      <c r="C6849" s="503" t="s">
        <v>8700</v>
      </c>
      <c r="D6849" s="512"/>
      <c r="F6849" s="547"/>
      <c r="G6849" s="547">
        <f t="shared" si="216"/>
        <v>0</v>
      </c>
      <c r="H6849" s="547">
        <f t="shared" si="217"/>
        <v>0</v>
      </c>
    </row>
    <row r="6850" spans="1:8" x14ac:dyDescent="0.25">
      <c r="A6850" s="396" t="e">
        <f>"INN."&amp;EIGNIR!$B$3&amp;C6850</f>
        <v>#N/A</v>
      </c>
      <c r="B6850" s="511">
        <f>'Sundurliðun Innlán'!E165</f>
        <v>0</v>
      </c>
      <c r="C6850" s="503" t="s">
        <v>8701</v>
      </c>
      <c r="D6850" s="512"/>
      <c r="F6850" s="547"/>
      <c r="G6850" s="547">
        <f t="shared" si="216"/>
        <v>0</v>
      </c>
      <c r="H6850" s="547">
        <f t="shared" si="217"/>
        <v>0</v>
      </c>
    </row>
    <row r="6851" spans="1:8" x14ac:dyDescent="0.25">
      <c r="A6851" s="396" t="e">
        <f>"INN."&amp;EIGNIR!$B$3&amp;C6851</f>
        <v>#N/A</v>
      </c>
      <c r="B6851" s="511">
        <f>'Sundurliðun Innlán'!E166</f>
        <v>0</v>
      </c>
      <c r="C6851" s="503" t="s">
        <v>8702</v>
      </c>
      <c r="D6851" s="512"/>
      <c r="F6851" s="547"/>
      <c r="G6851" s="547">
        <f t="shared" si="216"/>
        <v>0</v>
      </c>
      <c r="H6851" s="547">
        <f t="shared" si="217"/>
        <v>0</v>
      </c>
    </row>
    <row r="6852" spans="1:8" x14ac:dyDescent="0.25">
      <c r="A6852" s="396" t="e">
        <f>"INN."&amp;EIGNIR!$B$3&amp;C6852</f>
        <v>#N/A</v>
      </c>
      <c r="B6852" s="511">
        <f>'Sundurliðun Innlán'!E167</f>
        <v>0</v>
      </c>
      <c r="C6852" s="503" t="s">
        <v>8703</v>
      </c>
      <c r="D6852" s="512"/>
      <c r="F6852" s="547"/>
      <c r="G6852" s="547">
        <f t="shared" si="216"/>
        <v>0</v>
      </c>
      <c r="H6852" s="547">
        <f t="shared" si="217"/>
        <v>0</v>
      </c>
    </row>
    <row r="6853" spans="1:8" x14ac:dyDescent="0.25">
      <c r="A6853" s="396" t="e">
        <f>"INN."&amp;EIGNIR!$B$3&amp;C6853</f>
        <v>#N/A</v>
      </c>
      <c r="B6853" s="511">
        <f>'Sundurliðun Innlán'!F7</f>
        <v>0</v>
      </c>
      <c r="C6853" s="503" t="s">
        <v>8704</v>
      </c>
      <c r="D6853" s="512"/>
      <c r="F6853" s="547"/>
      <c r="G6853" s="547">
        <f t="shared" si="216"/>
        <v>0</v>
      </c>
      <c r="H6853" s="547">
        <f t="shared" si="217"/>
        <v>0</v>
      </c>
    </row>
    <row r="6854" spans="1:8" x14ac:dyDescent="0.25">
      <c r="A6854" s="396" t="e">
        <f>"INN."&amp;EIGNIR!$B$3&amp;C6854</f>
        <v>#N/A</v>
      </c>
      <c r="B6854" s="511">
        <f>'Sundurliðun Innlán'!F21</f>
        <v>0</v>
      </c>
      <c r="C6854" s="503" t="s">
        <v>8705</v>
      </c>
      <c r="D6854" s="512"/>
      <c r="F6854" s="547"/>
      <c r="G6854" s="547">
        <f t="shared" si="216"/>
        <v>0</v>
      </c>
      <c r="H6854" s="547">
        <f t="shared" si="217"/>
        <v>0</v>
      </c>
    </row>
    <row r="6855" spans="1:8" x14ac:dyDescent="0.25">
      <c r="A6855" s="396" t="e">
        <f>"INN."&amp;EIGNIR!$B$3&amp;C6855</f>
        <v>#N/A</v>
      </c>
      <c r="B6855" s="511">
        <f>'Sundurliðun Innlán'!F22</f>
        <v>0</v>
      </c>
      <c r="C6855" s="503" t="s">
        <v>8706</v>
      </c>
      <c r="D6855" s="512"/>
      <c r="F6855" s="547"/>
      <c r="G6855" s="547">
        <f t="shared" si="216"/>
        <v>0</v>
      </c>
      <c r="H6855" s="547">
        <f t="shared" si="217"/>
        <v>0</v>
      </c>
    </row>
    <row r="6856" spans="1:8" x14ac:dyDescent="0.25">
      <c r="A6856" s="396" t="e">
        <f>"INN."&amp;EIGNIR!$B$3&amp;C6856</f>
        <v>#N/A</v>
      </c>
      <c r="B6856" s="511">
        <f>'Sundurliðun Innlán'!F23</f>
        <v>0</v>
      </c>
      <c r="C6856" s="503" t="s">
        <v>8707</v>
      </c>
      <c r="D6856" s="512"/>
      <c r="F6856" s="547"/>
      <c r="G6856" s="547">
        <f t="shared" si="216"/>
        <v>0</v>
      </c>
      <c r="H6856" s="547">
        <f t="shared" si="217"/>
        <v>0</v>
      </c>
    </row>
    <row r="6857" spans="1:8" x14ac:dyDescent="0.25">
      <c r="A6857" s="396" t="e">
        <f>"INN."&amp;EIGNIR!$B$3&amp;C6857</f>
        <v>#N/A</v>
      </c>
      <c r="B6857" s="511">
        <f>'Sundurliðun Innlán'!F24</f>
        <v>0</v>
      </c>
      <c r="C6857" s="503" t="s">
        <v>8708</v>
      </c>
      <c r="D6857" s="512"/>
      <c r="F6857" s="547"/>
      <c r="G6857" s="547">
        <f t="shared" si="216"/>
        <v>0</v>
      </c>
      <c r="H6857" s="547">
        <f t="shared" si="217"/>
        <v>0</v>
      </c>
    </row>
    <row r="6858" spans="1:8" x14ac:dyDescent="0.25">
      <c r="A6858" s="396" t="e">
        <f>"INN."&amp;EIGNIR!$B$3&amp;C6858</f>
        <v>#N/A</v>
      </c>
      <c r="B6858" s="511">
        <f>'Sundurliðun Innlán'!F25</f>
        <v>0</v>
      </c>
      <c r="C6858" s="503" t="s">
        <v>8709</v>
      </c>
      <c r="D6858" s="512"/>
      <c r="F6858" s="547"/>
      <c r="G6858" s="547">
        <f t="shared" si="216"/>
        <v>0</v>
      </c>
      <c r="H6858" s="547">
        <f t="shared" si="217"/>
        <v>0</v>
      </c>
    </row>
    <row r="6859" spans="1:8" x14ac:dyDescent="0.25">
      <c r="A6859" s="396" t="e">
        <f>"INN."&amp;EIGNIR!$B$3&amp;C6859</f>
        <v>#N/A</v>
      </c>
      <c r="B6859" s="511">
        <f>'Sundurliðun Innlán'!F26</f>
        <v>0</v>
      </c>
      <c r="C6859" s="503" t="s">
        <v>8710</v>
      </c>
      <c r="D6859" s="512"/>
      <c r="F6859" s="547"/>
      <c r="G6859" s="547">
        <f t="shared" si="216"/>
        <v>0</v>
      </c>
      <c r="H6859" s="547">
        <f t="shared" si="217"/>
        <v>0</v>
      </c>
    </row>
    <row r="6860" spans="1:8" x14ac:dyDescent="0.25">
      <c r="A6860" s="396" t="e">
        <f>"INN."&amp;EIGNIR!$B$3&amp;C6860</f>
        <v>#N/A</v>
      </c>
      <c r="B6860" s="511">
        <f>'Sundurliðun Innlán'!F27</f>
        <v>0</v>
      </c>
      <c r="C6860" s="503" t="s">
        <v>8711</v>
      </c>
      <c r="D6860" s="512"/>
      <c r="F6860" s="547"/>
      <c r="G6860" s="547">
        <f t="shared" si="216"/>
        <v>0</v>
      </c>
      <c r="H6860" s="547">
        <f t="shared" si="217"/>
        <v>0</v>
      </c>
    </row>
    <row r="6861" spans="1:8" x14ac:dyDescent="0.25">
      <c r="A6861" s="396" t="e">
        <f>"INN."&amp;EIGNIR!$B$3&amp;C6861</f>
        <v>#N/A</v>
      </c>
      <c r="B6861" s="511">
        <f>'Sundurliðun Innlán'!F28</f>
        <v>0</v>
      </c>
      <c r="C6861" s="503" t="s">
        <v>8712</v>
      </c>
      <c r="D6861" s="512"/>
      <c r="F6861" s="547"/>
      <c r="G6861" s="547">
        <f t="shared" si="216"/>
        <v>0</v>
      </c>
      <c r="H6861" s="547">
        <f t="shared" si="217"/>
        <v>0</v>
      </c>
    </row>
    <row r="6862" spans="1:8" x14ac:dyDescent="0.25">
      <c r="A6862" s="396" t="e">
        <f>"INN."&amp;EIGNIR!$B$3&amp;C6862</f>
        <v>#N/A</v>
      </c>
      <c r="B6862" s="511">
        <f>'Sundurliðun Innlán'!F29</f>
        <v>0</v>
      </c>
      <c r="C6862" s="503" t="s">
        <v>8713</v>
      </c>
      <c r="D6862" s="512"/>
      <c r="F6862" s="547"/>
      <c r="G6862" s="547">
        <f t="shared" si="216"/>
        <v>0</v>
      </c>
      <c r="H6862" s="547">
        <f t="shared" si="217"/>
        <v>0</v>
      </c>
    </row>
    <row r="6863" spans="1:8" x14ac:dyDescent="0.25">
      <c r="A6863" s="396" t="e">
        <f>"INN."&amp;EIGNIR!$B$3&amp;C6863</f>
        <v>#N/A</v>
      </c>
      <c r="B6863" s="511">
        <f>'Sundurliðun Innlán'!F30</f>
        <v>0</v>
      </c>
      <c r="C6863" s="503" t="s">
        <v>8714</v>
      </c>
      <c r="D6863" s="512"/>
      <c r="F6863" s="547"/>
      <c r="G6863" s="547">
        <f t="shared" si="216"/>
        <v>0</v>
      </c>
      <c r="H6863" s="547">
        <f t="shared" si="217"/>
        <v>0</v>
      </c>
    </row>
    <row r="6864" spans="1:8" x14ac:dyDescent="0.25">
      <c r="A6864" s="396" t="e">
        <f>"INN."&amp;EIGNIR!$B$3&amp;C6864</f>
        <v>#N/A</v>
      </c>
      <c r="B6864" s="511">
        <f>'Sundurliðun Innlán'!F31</f>
        <v>0</v>
      </c>
      <c r="C6864" s="503" t="s">
        <v>8715</v>
      </c>
      <c r="D6864" s="512"/>
      <c r="F6864" s="547"/>
      <c r="G6864" s="547">
        <f t="shared" si="216"/>
        <v>0</v>
      </c>
      <c r="H6864" s="547">
        <f t="shared" si="217"/>
        <v>0</v>
      </c>
    </row>
    <row r="6865" spans="1:8" x14ac:dyDescent="0.25">
      <c r="A6865" s="396" t="e">
        <f>"INN."&amp;EIGNIR!$B$3&amp;C6865</f>
        <v>#N/A</v>
      </c>
      <c r="B6865" s="511">
        <f>'Sundurliðun Innlán'!F46</f>
        <v>0</v>
      </c>
      <c r="C6865" s="503" t="s">
        <v>8716</v>
      </c>
      <c r="D6865" s="512"/>
      <c r="F6865" s="547"/>
      <c r="G6865" s="547">
        <f t="shared" si="216"/>
        <v>0</v>
      </c>
      <c r="H6865" s="547">
        <f t="shared" si="217"/>
        <v>0</v>
      </c>
    </row>
    <row r="6866" spans="1:8" x14ac:dyDescent="0.25">
      <c r="A6866" s="396" t="e">
        <f>"INN."&amp;EIGNIR!$B$3&amp;C6866</f>
        <v>#N/A</v>
      </c>
      <c r="B6866" s="511">
        <f>'Sundurliðun Innlán'!F60</f>
        <v>0</v>
      </c>
      <c r="C6866" s="503" t="s">
        <v>8717</v>
      </c>
      <c r="D6866" s="512"/>
      <c r="F6866" s="547"/>
      <c r="G6866" s="547">
        <f t="shared" si="216"/>
        <v>0</v>
      </c>
      <c r="H6866" s="547">
        <f t="shared" si="217"/>
        <v>0</v>
      </c>
    </row>
    <row r="6867" spans="1:8" x14ac:dyDescent="0.25">
      <c r="A6867" s="396" t="e">
        <f>"INN."&amp;EIGNIR!$B$3&amp;C6867</f>
        <v>#N/A</v>
      </c>
      <c r="B6867" s="511">
        <f>'Sundurliðun Innlán'!F61</f>
        <v>0</v>
      </c>
      <c r="C6867" s="503" t="s">
        <v>8718</v>
      </c>
      <c r="D6867" s="512"/>
      <c r="F6867" s="547"/>
      <c r="G6867" s="547">
        <f t="shared" si="216"/>
        <v>0</v>
      </c>
      <c r="H6867" s="547">
        <f t="shared" si="217"/>
        <v>0</v>
      </c>
    </row>
    <row r="6868" spans="1:8" x14ac:dyDescent="0.25">
      <c r="A6868" s="396" t="e">
        <f>"INN."&amp;EIGNIR!$B$3&amp;C6868</f>
        <v>#N/A</v>
      </c>
      <c r="B6868" s="511">
        <f>'Sundurliðun Innlán'!F62</f>
        <v>0</v>
      </c>
      <c r="C6868" s="503" t="s">
        <v>8719</v>
      </c>
      <c r="D6868" s="512"/>
      <c r="F6868" s="547"/>
      <c r="G6868" s="547">
        <f t="shared" si="216"/>
        <v>0</v>
      </c>
      <c r="H6868" s="547">
        <f t="shared" si="217"/>
        <v>0</v>
      </c>
    </row>
    <row r="6869" spans="1:8" x14ac:dyDescent="0.25">
      <c r="A6869" s="396" t="e">
        <f>"INN."&amp;EIGNIR!$B$3&amp;C6869</f>
        <v>#N/A</v>
      </c>
      <c r="B6869" s="511">
        <f>'Sundurliðun Innlán'!F63</f>
        <v>0</v>
      </c>
      <c r="C6869" s="503" t="s">
        <v>8720</v>
      </c>
      <c r="D6869" s="512"/>
      <c r="F6869" s="547"/>
      <c r="G6869" s="547">
        <f t="shared" si="216"/>
        <v>0</v>
      </c>
      <c r="H6869" s="547">
        <f t="shared" si="217"/>
        <v>0</v>
      </c>
    </row>
    <row r="6870" spans="1:8" x14ac:dyDescent="0.25">
      <c r="A6870" s="396" t="e">
        <f>"INN."&amp;EIGNIR!$B$3&amp;C6870</f>
        <v>#N/A</v>
      </c>
      <c r="B6870" s="511">
        <f>'Sundurliðun Innlán'!F64</f>
        <v>0</v>
      </c>
      <c r="C6870" s="503" t="s">
        <v>8721</v>
      </c>
      <c r="D6870" s="512"/>
      <c r="F6870" s="547"/>
      <c r="G6870" s="547">
        <f t="shared" si="216"/>
        <v>0</v>
      </c>
      <c r="H6870" s="547">
        <f t="shared" si="217"/>
        <v>0</v>
      </c>
    </row>
    <row r="6871" spans="1:8" x14ac:dyDescent="0.25">
      <c r="A6871" s="396" t="e">
        <f>"INN."&amp;EIGNIR!$B$3&amp;C6871</f>
        <v>#N/A</v>
      </c>
      <c r="B6871" s="511">
        <f>'Sundurliðun Innlán'!F65</f>
        <v>0</v>
      </c>
      <c r="C6871" s="503" t="s">
        <v>8722</v>
      </c>
      <c r="D6871" s="512"/>
      <c r="F6871" s="547"/>
      <c r="G6871" s="547">
        <f t="shared" si="216"/>
        <v>0</v>
      </c>
      <c r="H6871" s="547">
        <f t="shared" si="217"/>
        <v>0</v>
      </c>
    </row>
    <row r="6872" spans="1:8" x14ac:dyDescent="0.25">
      <c r="A6872" s="396" t="e">
        <f>"INN."&amp;EIGNIR!$B$3&amp;C6872</f>
        <v>#N/A</v>
      </c>
      <c r="B6872" s="511">
        <f>'Sundurliðun Innlán'!F66</f>
        <v>0</v>
      </c>
      <c r="C6872" s="503" t="s">
        <v>8723</v>
      </c>
      <c r="D6872" s="512"/>
      <c r="F6872" s="547"/>
      <c r="G6872" s="547">
        <f t="shared" si="216"/>
        <v>0</v>
      </c>
      <c r="H6872" s="547">
        <f t="shared" si="217"/>
        <v>0</v>
      </c>
    </row>
    <row r="6873" spans="1:8" x14ac:dyDescent="0.25">
      <c r="A6873" s="396" t="e">
        <f>"INN."&amp;EIGNIR!$B$3&amp;C6873</f>
        <v>#N/A</v>
      </c>
      <c r="B6873" s="511">
        <f>'Sundurliðun Innlán'!F67</f>
        <v>0</v>
      </c>
      <c r="C6873" s="503" t="s">
        <v>8724</v>
      </c>
      <c r="D6873" s="512"/>
      <c r="F6873" s="547"/>
      <c r="G6873" s="547">
        <f t="shared" si="216"/>
        <v>0</v>
      </c>
      <c r="H6873" s="547">
        <f t="shared" si="217"/>
        <v>0</v>
      </c>
    </row>
    <row r="6874" spans="1:8" x14ac:dyDescent="0.25">
      <c r="A6874" s="396" t="e">
        <f>"INN."&amp;EIGNIR!$B$3&amp;C6874</f>
        <v>#N/A</v>
      </c>
      <c r="B6874" s="511">
        <f>'Sundurliðun Innlán'!F68</f>
        <v>0</v>
      </c>
      <c r="C6874" s="503" t="s">
        <v>8725</v>
      </c>
      <c r="D6874" s="512"/>
      <c r="F6874" s="547"/>
      <c r="G6874" s="547">
        <f t="shared" si="216"/>
        <v>0</v>
      </c>
      <c r="H6874" s="547">
        <f t="shared" si="217"/>
        <v>0</v>
      </c>
    </row>
    <row r="6875" spans="1:8" x14ac:dyDescent="0.25">
      <c r="A6875" s="396" t="e">
        <f>"INN."&amp;EIGNIR!$B$3&amp;C6875</f>
        <v>#N/A</v>
      </c>
      <c r="B6875" s="511">
        <f>'Sundurliðun Innlán'!F69</f>
        <v>0</v>
      </c>
      <c r="C6875" s="503" t="s">
        <v>8726</v>
      </c>
      <c r="D6875" s="512"/>
      <c r="F6875" s="547"/>
      <c r="G6875" s="547">
        <f t="shared" si="216"/>
        <v>0</v>
      </c>
      <c r="H6875" s="547">
        <f t="shared" si="217"/>
        <v>0</v>
      </c>
    </row>
    <row r="6876" spans="1:8" x14ac:dyDescent="0.25">
      <c r="A6876" s="396" t="e">
        <f>"INN."&amp;EIGNIR!$B$3&amp;C6876</f>
        <v>#N/A</v>
      </c>
      <c r="B6876" s="511">
        <f>'Sundurliðun Innlán'!F70</f>
        <v>0</v>
      </c>
      <c r="C6876" s="503" t="s">
        <v>8727</v>
      </c>
      <c r="D6876" s="512"/>
      <c r="F6876" s="547"/>
      <c r="G6876" s="547">
        <f t="shared" si="216"/>
        <v>0</v>
      </c>
      <c r="H6876" s="547">
        <f t="shared" si="217"/>
        <v>0</v>
      </c>
    </row>
    <row r="6877" spans="1:8" x14ac:dyDescent="0.25">
      <c r="A6877" s="396" t="e">
        <f>"INN."&amp;EIGNIR!$B$3&amp;C6877</f>
        <v>#N/A</v>
      </c>
      <c r="B6877" s="511">
        <f>'Sundurliðun Innlán'!F85</f>
        <v>0</v>
      </c>
      <c r="C6877" s="503" t="s">
        <v>8728</v>
      </c>
      <c r="D6877" s="512"/>
      <c r="F6877" s="547"/>
      <c r="G6877" s="547">
        <f t="shared" si="216"/>
        <v>0</v>
      </c>
      <c r="H6877" s="547">
        <f t="shared" si="217"/>
        <v>0</v>
      </c>
    </row>
    <row r="6878" spans="1:8" x14ac:dyDescent="0.25">
      <c r="A6878" s="396" t="e">
        <f>"INN."&amp;EIGNIR!$B$3&amp;C6878</f>
        <v>#N/A</v>
      </c>
      <c r="B6878" s="511">
        <f>'Sundurliðun Innlán'!F99</f>
        <v>0</v>
      </c>
      <c r="C6878" s="503" t="s">
        <v>8729</v>
      </c>
      <c r="D6878" s="512"/>
      <c r="F6878" s="547"/>
      <c r="G6878" s="547">
        <f t="shared" si="216"/>
        <v>0</v>
      </c>
      <c r="H6878" s="547">
        <f t="shared" si="217"/>
        <v>0</v>
      </c>
    </row>
    <row r="6879" spans="1:8" x14ac:dyDescent="0.25">
      <c r="A6879" s="396" t="e">
        <f>"INN."&amp;EIGNIR!$B$3&amp;C6879</f>
        <v>#N/A</v>
      </c>
      <c r="B6879" s="511">
        <f>'Sundurliðun Innlán'!F100</f>
        <v>0</v>
      </c>
      <c r="C6879" s="503" t="s">
        <v>8730</v>
      </c>
      <c r="D6879" s="512"/>
      <c r="F6879" s="547"/>
      <c r="G6879" s="547">
        <f t="shared" si="216"/>
        <v>0</v>
      </c>
      <c r="H6879" s="547">
        <f t="shared" si="217"/>
        <v>0</v>
      </c>
    </row>
    <row r="6880" spans="1:8" x14ac:dyDescent="0.25">
      <c r="A6880" s="396" t="e">
        <f>"INN."&amp;EIGNIR!$B$3&amp;C6880</f>
        <v>#N/A</v>
      </c>
      <c r="B6880" s="511">
        <f>'Sundurliðun Innlán'!F101</f>
        <v>0</v>
      </c>
      <c r="C6880" s="503" t="s">
        <v>8731</v>
      </c>
      <c r="D6880" s="512"/>
      <c r="F6880" s="547"/>
      <c r="G6880" s="547">
        <f t="shared" si="216"/>
        <v>0</v>
      </c>
      <c r="H6880" s="547">
        <f t="shared" si="217"/>
        <v>0</v>
      </c>
    </row>
    <row r="6881" spans="1:8" x14ac:dyDescent="0.25">
      <c r="A6881" s="396" t="e">
        <f>"INN."&amp;EIGNIR!$B$3&amp;C6881</f>
        <v>#N/A</v>
      </c>
      <c r="B6881" s="511">
        <f>'Sundurliðun Innlán'!F102</f>
        <v>0</v>
      </c>
      <c r="C6881" s="503" t="s">
        <v>8732</v>
      </c>
      <c r="D6881" s="512"/>
      <c r="F6881" s="547"/>
      <c r="G6881" s="547">
        <f t="shared" si="216"/>
        <v>0</v>
      </c>
      <c r="H6881" s="547">
        <f t="shared" si="217"/>
        <v>0</v>
      </c>
    </row>
    <row r="6882" spans="1:8" x14ac:dyDescent="0.25">
      <c r="A6882" s="396" t="e">
        <f>"INN."&amp;EIGNIR!$B$3&amp;C6882</f>
        <v>#N/A</v>
      </c>
      <c r="B6882" s="511">
        <f>'Sundurliðun Innlán'!F103</f>
        <v>0</v>
      </c>
      <c r="C6882" s="503" t="s">
        <v>8733</v>
      </c>
      <c r="D6882" s="512"/>
      <c r="F6882" s="547"/>
      <c r="G6882" s="547">
        <f t="shared" si="216"/>
        <v>0</v>
      </c>
      <c r="H6882" s="547">
        <f t="shared" si="217"/>
        <v>0</v>
      </c>
    </row>
    <row r="6883" spans="1:8" x14ac:dyDescent="0.25">
      <c r="A6883" s="396" t="e">
        <f>"INN."&amp;EIGNIR!$B$3&amp;C6883</f>
        <v>#N/A</v>
      </c>
      <c r="B6883" s="511">
        <f>'Sundurliðun Innlán'!F104</f>
        <v>0</v>
      </c>
      <c r="C6883" s="503" t="s">
        <v>8734</v>
      </c>
      <c r="D6883" s="512"/>
      <c r="F6883" s="547"/>
      <c r="G6883" s="547">
        <f t="shared" si="216"/>
        <v>0</v>
      </c>
      <c r="H6883" s="547">
        <f t="shared" si="217"/>
        <v>0</v>
      </c>
    </row>
    <row r="6884" spans="1:8" x14ac:dyDescent="0.25">
      <c r="A6884" s="396" t="e">
        <f>"INN."&amp;EIGNIR!$B$3&amp;C6884</f>
        <v>#N/A</v>
      </c>
      <c r="B6884" s="511">
        <f>'Sundurliðun Innlán'!F105</f>
        <v>0</v>
      </c>
      <c r="C6884" s="503" t="s">
        <v>8735</v>
      </c>
      <c r="D6884" s="512"/>
      <c r="F6884" s="547"/>
      <c r="G6884" s="547">
        <f t="shared" si="216"/>
        <v>0</v>
      </c>
      <c r="H6884" s="547">
        <f t="shared" si="217"/>
        <v>0</v>
      </c>
    </row>
    <row r="6885" spans="1:8" x14ac:dyDescent="0.25">
      <c r="A6885" s="396" t="e">
        <f>"INN."&amp;EIGNIR!$B$3&amp;C6885</f>
        <v>#N/A</v>
      </c>
      <c r="B6885" s="511">
        <f>'Sundurliðun Innlán'!F106</f>
        <v>0</v>
      </c>
      <c r="C6885" s="503" t="s">
        <v>8736</v>
      </c>
      <c r="D6885" s="512"/>
      <c r="F6885" s="547"/>
      <c r="G6885" s="547">
        <f t="shared" si="216"/>
        <v>0</v>
      </c>
      <c r="H6885" s="547">
        <f t="shared" si="217"/>
        <v>0</v>
      </c>
    </row>
    <row r="6886" spans="1:8" x14ac:dyDescent="0.25">
      <c r="A6886" s="396" t="e">
        <f>"INN."&amp;EIGNIR!$B$3&amp;C6886</f>
        <v>#N/A</v>
      </c>
      <c r="B6886" s="511">
        <f>'Sundurliðun Innlán'!F107</f>
        <v>0</v>
      </c>
      <c r="C6886" s="503" t="s">
        <v>8737</v>
      </c>
      <c r="D6886" s="512"/>
      <c r="F6886" s="547"/>
      <c r="G6886" s="547">
        <f t="shared" si="216"/>
        <v>0</v>
      </c>
      <c r="H6886" s="547">
        <f t="shared" si="217"/>
        <v>0</v>
      </c>
    </row>
    <row r="6887" spans="1:8" x14ac:dyDescent="0.25">
      <c r="A6887" s="396" t="e">
        <f>"INN."&amp;EIGNIR!$B$3&amp;C6887</f>
        <v>#N/A</v>
      </c>
      <c r="B6887" s="511">
        <f>'Sundurliðun Innlán'!F108</f>
        <v>0</v>
      </c>
      <c r="C6887" s="503" t="s">
        <v>8738</v>
      </c>
      <c r="D6887" s="512"/>
      <c r="F6887" s="547"/>
      <c r="G6887" s="547">
        <f t="shared" si="216"/>
        <v>0</v>
      </c>
      <c r="H6887" s="547">
        <f t="shared" si="217"/>
        <v>0</v>
      </c>
    </row>
    <row r="6888" spans="1:8" x14ac:dyDescent="0.25">
      <c r="A6888" s="396" t="e">
        <f>"INN."&amp;EIGNIR!$B$3&amp;C6888</f>
        <v>#N/A</v>
      </c>
      <c r="B6888" s="511">
        <f>'Sundurliðun Innlán'!F109</f>
        <v>0</v>
      </c>
      <c r="C6888" s="503" t="s">
        <v>8739</v>
      </c>
      <c r="D6888" s="512"/>
      <c r="F6888" s="547"/>
      <c r="G6888" s="547">
        <f t="shared" si="216"/>
        <v>0</v>
      </c>
      <c r="H6888" s="547">
        <f t="shared" si="217"/>
        <v>0</v>
      </c>
    </row>
    <row r="6889" spans="1:8" x14ac:dyDescent="0.25">
      <c r="A6889" s="396" t="e">
        <f>"INN."&amp;EIGNIR!$B$3&amp;C6889</f>
        <v>#N/A</v>
      </c>
      <c r="B6889" s="511">
        <f>'Sundurliðun Innlán'!F130</f>
        <v>0</v>
      </c>
      <c r="C6889" s="503" t="s">
        <v>8740</v>
      </c>
      <c r="D6889" s="512"/>
      <c r="F6889" s="547"/>
      <c r="G6889" s="547">
        <f t="shared" si="216"/>
        <v>0</v>
      </c>
      <c r="H6889" s="547">
        <f t="shared" si="217"/>
        <v>0</v>
      </c>
    </row>
    <row r="6890" spans="1:8" x14ac:dyDescent="0.25">
      <c r="A6890" s="396" t="e">
        <f>"INN."&amp;EIGNIR!$B$3&amp;C6890</f>
        <v>#N/A</v>
      </c>
      <c r="B6890" s="511">
        <f>'Sundurliðun Innlán'!F144</f>
        <v>0</v>
      </c>
      <c r="C6890" s="503" t="s">
        <v>8741</v>
      </c>
      <c r="D6890" s="512"/>
      <c r="F6890" s="547"/>
      <c r="G6890" s="547">
        <f t="shared" si="216"/>
        <v>0</v>
      </c>
      <c r="H6890" s="547">
        <f t="shared" si="217"/>
        <v>0</v>
      </c>
    </row>
    <row r="6891" spans="1:8" x14ac:dyDescent="0.25">
      <c r="A6891" s="396" t="e">
        <f>"INN."&amp;EIGNIR!$B$3&amp;C6891</f>
        <v>#N/A</v>
      </c>
      <c r="B6891" s="511">
        <f>'Sundurliðun Innlán'!F145</f>
        <v>0</v>
      </c>
      <c r="C6891" s="503" t="s">
        <v>8742</v>
      </c>
      <c r="D6891" s="512"/>
      <c r="F6891" s="547"/>
      <c r="G6891" s="547">
        <f t="shared" si="216"/>
        <v>0</v>
      </c>
      <c r="H6891" s="547">
        <f t="shared" si="217"/>
        <v>0</v>
      </c>
    </row>
    <row r="6892" spans="1:8" x14ac:dyDescent="0.25">
      <c r="A6892" s="396" t="e">
        <f>"INN."&amp;EIGNIR!$B$3&amp;C6892</f>
        <v>#N/A</v>
      </c>
      <c r="B6892" s="511">
        <f>'Sundurliðun Innlán'!F146</f>
        <v>0</v>
      </c>
      <c r="C6892" s="503" t="s">
        <v>8743</v>
      </c>
      <c r="D6892" s="512"/>
      <c r="F6892" s="547"/>
      <c r="G6892" s="547">
        <f t="shared" si="216"/>
        <v>0</v>
      </c>
      <c r="H6892" s="547">
        <f t="shared" si="217"/>
        <v>0</v>
      </c>
    </row>
    <row r="6893" spans="1:8" x14ac:dyDescent="0.25">
      <c r="A6893" s="396" t="e">
        <f>"INN."&amp;EIGNIR!$B$3&amp;C6893</f>
        <v>#N/A</v>
      </c>
      <c r="B6893" s="511">
        <f>'Sundurliðun Innlán'!F147</f>
        <v>0</v>
      </c>
      <c r="C6893" s="503" t="s">
        <v>8744</v>
      </c>
      <c r="D6893" s="512"/>
      <c r="F6893" s="547"/>
      <c r="G6893" s="547">
        <f t="shared" si="216"/>
        <v>0</v>
      </c>
      <c r="H6893" s="547">
        <f t="shared" si="217"/>
        <v>0</v>
      </c>
    </row>
    <row r="6894" spans="1:8" x14ac:dyDescent="0.25">
      <c r="A6894" s="396" t="e">
        <f>"INN."&amp;EIGNIR!$B$3&amp;C6894</f>
        <v>#N/A</v>
      </c>
      <c r="B6894" s="511">
        <f>'Sundurliðun Innlán'!F148</f>
        <v>0</v>
      </c>
      <c r="C6894" s="503" t="s">
        <v>8745</v>
      </c>
      <c r="D6894" s="512"/>
      <c r="F6894" s="547"/>
      <c r="G6894" s="547">
        <f t="shared" si="216"/>
        <v>0</v>
      </c>
      <c r="H6894" s="547">
        <f t="shared" si="217"/>
        <v>0</v>
      </c>
    </row>
    <row r="6895" spans="1:8" x14ac:dyDescent="0.25">
      <c r="A6895" s="396" t="e">
        <f>"INN."&amp;EIGNIR!$B$3&amp;C6895</f>
        <v>#N/A</v>
      </c>
      <c r="B6895" s="511">
        <f>'Sundurliðun Innlán'!F149</f>
        <v>0</v>
      </c>
      <c r="C6895" s="503" t="s">
        <v>8746</v>
      </c>
      <c r="D6895" s="512"/>
      <c r="F6895" s="547"/>
      <c r="G6895" s="547">
        <f t="shared" si="216"/>
        <v>0</v>
      </c>
      <c r="H6895" s="547">
        <f t="shared" si="217"/>
        <v>0</v>
      </c>
    </row>
    <row r="6896" spans="1:8" x14ac:dyDescent="0.25">
      <c r="A6896" s="396" t="e">
        <f>"INN."&amp;EIGNIR!$B$3&amp;C6896</f>
        <v>#N/A</v>
      </c>
      <c r="B6896" s="511">
        <f>'Sundurliðun Innlán'!F150</f>
        <v>0</v>
      </c>
      <c r="C6896" s="503" t="s">
        <v>8747</v>
      </c>
      <c r="D6896" s="512"/>
      <c r="F6896" s="547"/>
      <c r="G6896" s="547">
        <f t="shared" si="216"/>
        <v>0</v>
      </c>
      <c r="H6896" s="547">
        <f t="shared" si="217"/>
        <v>0</v>
      </c>
    </row>
    <row r="6897" spans="1:8" x14ac:dyDescent="0.25">
      <c r="A6897" s="396" t="e">
        <f>"INN."&amp;EIGNIR!$B$3&amp;C6897</f>
        <v>#N/A</v>
      </c>
      <c r="B6897" s="511">
        <f>'Sundurliðun Innlán'!F151</f>
        <v>0</v>
      </c>
      <c r="C6897" s="503" t="s">
        <v>8748</v>
      </c>
      <c r="D6897" s="512"/>
      <c r="F6897" s="547"/>
      <c r="G6897" s="547">
        <f t="shared" si="216"/>
        <v>0</v>
      </c>
      <c r="H6897" s="547">
        <f t="shared" si="217"/>
        <v>0</v>
      </c>
    </row>
    <row r="6898" spans="1:8" x14ac:dyDescent="0.25">
      <c r="A6898" s="396" t="e">
        <f>"INN."&amp;EIGNIR!$B$3&amp;C6898</f>
        <v>#N/A</v>
      </c>
      <c r="B6898" s="511">
        <f>'Sundurliðun Innlán'!F152</f>
        <v>0</v>
      </c>
      <c r="C6898" s="503" t="s">
        <v>8749</v>
      </c>
      <c r="D6898" s="512"/>
      <c r="F6898" s="547"/>
      <c r="G6898" s="547">
        <f t="shared" si="216"/>
        <v>0</v>
      </c>
      <c r="H6898" s="547">
        <f t="shared" si="217"/>
        <v>0</v>
      </c>
    </row>
    <row r="6899" spans="1:8" x14ac:dyDescent="0.25">
      <c r="A6899" s="396" t="e">
        <f>"INN."&amp;EIGNIR!$B$3&amp;C6899</f>
        <v>#N/A</v>
      </c>
      <c r="B6899" s="511">
        <f>'Sundurliðun Innlán'!F153</f>
        <v>0</v>
      </c>
      <c r="C6899" s="503" t="s">
        <v>8750</v>
      </c>
      <c r="D6899" s="512"/>
      <c r="F6899" s="547"/>
      <c r="G6899" s="547">
        <f t="shared" si="216"/>
        <v>0</v>
      </c>
      <c r="H6899" s="547">
        <f t="shared" si="217"/>
        <v>0</v>
      </c>
    </row>
    <row r="6900" spans="1:8" x14ac:dyDescent="0.25">
      <c r="A6900" s="396" t="e">
        <f>"INN."&amp;EIGNIR!$B$3&amp;C6900</f>
        <v>#N/A</v>
      </c>
      <c r="B6900" s="511">
        <f>'Sundurliðun Innlán'!F154</f>
        <v>0</v>
      </c>
      <c r="C6900" s="503" t="s">
        <v>8751</v>
      </c>
      <c r="D6900" s="512"/>
      <c r="F6900" s="547"/>
      <c r="G6900" s="547">
        <f t="shared" si="216"/>
        <v>0</v>
      </c>
      <c r="H6900" s="547">
        <f t="shared" si="217"/>
        <v>0</v>
      </c>
    </row>
    <row r="6901" spans="1:8" x14ac:dyDescent="0.25">
      <c r="A6901" s="396" t="e">
        <f>"INN."&amp;EIGNIR!$B$3&amp;C6901</f>
        <v>#N/A</v>
      </c>
      <c r="B6901" s="511">
        <f>'Sundurliðun Innlán'!G7</f>
        <v>0</v>
      </c>
      <c r="C6901" s="503" t="s">
        <v>8752</v>
      </c>
      <c r="D6901" s="512" t="s">
        <v>8753</v>
      </c>
      <c r="F6901" s="547"/>
      <c r="G6901" s="547">
        <f t="shared" si="216"/>
        <v>0</v>
      </c>
      <c r="H6901" s="547">
        <f t="shared" si="217"/>
        <v>0</v>
      </c>
    </row>
    <row r="6902" spans="1:8" x14ac:dyDescent="0.25">
      <c r="A6902" s="396" t="e">
        <f>"INN."&amp;EIGNIR!$B$3&amp;C6902</f>
        <v>#N/A</v>
      </c>
      <c r="B6902" s="511">
        <f>'Sundurliðun Innlán'!G21</f>
        <v>0</v>
      </c>
      <c r="C6902" s="503" t="s">
        <v>8754</v>
      </c>
      <c r="D6902" s="512"/>
      <c r="F6902" s="547"/>
      <c r="G6902" s="547">
        <f t="shared" ref="G6902:G6965" si="218">+F6902-B6902</f>
        <v>0</v>
      </c>
      <c r="H6902" s="547">
        <f t="shared" si="217"/>
        <v>0</v>
      </c>
    </row>
    <row r="6903" spans="1:8" x14ac:dyDescent="0.25">
      <c r="A6903" s="396" t="e">
        <f>"INN."&amp;EIGNIR!$B$3&amp;C6903</f>
        <v>#N/A</v>
      </c>
      <c r="B6903" s="511">
        <f>'Sundurliðun Innlán'!G22</f>
        <v>0</v>
      </c>
      <c r="C6903" s="503" t="s">
        <v>8755</v>
      </c>
      <c r="D6903" s="512"/>
      <c r="F6903" s="547"/>
      <c r="G6903" s="547">
        <f t="shared" si="218"/>
        <v>0</v>
      </c>
      <c r="H6903" s="547">
        <f t="shared" ref="H6903:H6966" si="219">+ABS(G6903)</f>
        <v>0</v>
      </c>
    </row>
    <row r="6904" spans="1:8" x14ac:dyDescent="0.25">
      <c r="A6904" s="396" t="e">
        <f>"INN."&amp;EIGNIR!$B$3&amp;C6904</f>
        <v>#N/A</v>
      </c>
      <c r="B6904" s="511">
        <f>'Sundurliðun Innlán'!G23</f>
        <v>0</v>
      </c>
      <c r="C6904" s="503" t="s">
        <v>8756</v>
      </c>
      <c r="D6904" s="512"/>
      <c r="F6904" s="547"/>
      <c r="G6904" s="547">
        <f t="shared" si="218"/>
        <v>0</v>
      </c>
      <c r="H6904" s="547">
        <f t="shared" si="219"/>
        <v>0</v>
      </c>
    </row>
    <row r="6905" spans="1:8" x14ac:dyDescent="0.25">
      <c r="A6905" s="396" t="e">
        <f>"INN."&amp;EIGNIR!$B$3&amp;C6905</f>
        <v>#N/A</v>
      </c>
      <c r="B6905" s="511">
        <f>'Sundurliðun Innlán'!G24</f>
        <v>0</v>
      </c>
      <c r="C6905" s="503" t="s">
        <v>8757</v>
      </c>
      <c r="D6905" s="512"/>
      <c r="F6905" s="547"/>
      <c r="G6905" s="547">
        <f t="shared" si="218"/>
        <v>0</v>
      </c>
      <c r="H6905" s="547">
        <f t="shared" si="219"/>
        <v>0</v>
      </c>
    </row>
    <row r="6906" spans="1:8" x14ac:dyDescent="0.25">
      <c r="A6906" s="396" t="e">
        <f>"INN."&amp;EIGNIR!$B$3&amp;C6906</f>
        <v>#N/A</v>
      </c>
      <c r="B6906" s="511">
        <f>'Sundurliðun Innlán'!G25</f>
        <v>0</v>
      </c>
      <c r="C6906" s="503" t="s">
        <v>8758</v>
      </c>
      <c r="D6906" s="512"/>
      <c r="F6906" s="547"/>
      <c r="G6906" s="547">
        <f t="shared" si="218"/>
        <v>0</v>
      </c>
      <c r="H6906" s="547">
        <f t="shared" si="219"/>
        <v>0</v>
      </c>
    </row>
    <row r="6907" spans="1:8" x14ac:dyDescent="0.25">
      <c r="A6907" s="396" t="e">
        <f>"INN."&amp;EIGNIR!$B$3&amp;C6907</f>
        <v>#N/A</v>
      </c>
      <c r="B6907" s="511">
        <f>'Sundurliðun Innlán'!G26</f>
        <v>0</v>
      </c>
      <c r="C6907" s="503" t="s">
        <v>8759</v>
      </c>
      <c r="D6907" s="512"/>
      <c r="F6907" s="547"/>
      <c r="G6907" s="547">
        <f t="shared" si="218"/>
        <v>0</v>
      </c>
      <c r="H6907" s="547">
        <f t="shared" si="219"/>
        <v>0</v>
      </c>
    </row>
    <row r="6908" spans="1:8" x14ac:dyDescent="0.25">
      <c r="A6908" s="396" t="e">
        <f>"INN."&amp;EIGNIR!$B$3&amp;C6908</f>
        <v>#N/A</v>
      </c>
      <c r="B6908" s="511">
        <f>'Sundurliðun Innlán'!G27</f>
        <v>0</v>
      </c>
      <c r="C6908" s="503" t="s">
        <v>8760</v>
      </c>
      <c r="D6908" s="512"/>
      <c r="F6908" s="547"/>
      <c r="G6908" s="547">
        <f t="shared" si="218"/>
        <v>0</v>
      </c>
      <c r="H6908" s="547">
        <f t="shared" si="219"/>
        <v>0</v>
      </c>
    </row>
    <row r="6909" spans="1:8" x14ac:dyDescent="0.25">
      <c r="A6909" s="396" t="e">
        <f>"INN."&amp;EIGNIR!$B$3&amp;C6909</f>
        <v>#N/A</v>
      </c>
      <c r="B6909" s="511">
        <f>'Sundurliðun Innlán'!G28</f>
        <v>0</v>
      </c>
      <c r="C6909" s="503" t="s">
        <v>8761</v>
      </c>
      <c r="D6909" s="512"/>
      <c r="F6909" s="547"/>
      <c r="G6909" s="547">
        <f t="shared" si="218"/>
        <v>0</v>
      </c>
      <c r="H6909" s="547">
        <f t="shared" si="219"/>
        <v>0</v>
      </c>
    </row>
    <row r="6910" spans="1:8" x14ac:dyDescent="0.25">
      <c r="A6910" s="396" t="e">
        <f>"INN."&amp;EIGNIR!$B$3&amp;C6910</f>
        <v>#N/A</v>
      </c>
      <c r="B6910" s="511">
        <f>'Sundurliðun Innlán'!G29</f>
        <v>0</v>
      </c>
      <c r="C6910" s="503" t="s">
        <v>8762</v>
      </c>
      <c r="D6910" s="512"/>
      <c r="F6910" s="547"/>
      <c r="G6910" s="547">
        <f t="shared" si="218"/>
        <v>0</v>
      </c>
      <c r="H6910" s="547">
        <f t="shared" si="219"/>
        <v>0</v>
      </c>
    </row>
    <row r="6911" spans="1:8" x14ac:dyDescent="0.25">
      <c r="A6911" s="396" t="e">
        <f>"INN."&amp;EIGNIR!$B$3&amp;C6911</f>
        <v>#N/A</v>
      </c>
      <c r="B6911" s="511">
        <f>'Sundurliðun Innlán'!G30</f>
        <v>0</v>
      </c>
      <c r="C6911" s="503" t="s">
        <v>8763</v>
      </c>
      <c r="D6911" s="512"/>
      <c r="F6911" s="547"/>
      <c r="G6911" s="547">
        <f t="shared" si="218"/>
        <v>0</v>
      </c>
      <c r="H6911" s="547">
        <f t="shared" si="219"/>
        <v>0</v>
      </c>
    </row>
    <row r="6912" spans="1:8" x14ac:dyDescent="0.25">
      <c r="A6912" s="396" t="e">
        <f>"INN."&amp;EIGNIR!$B$3&amp;C6912</f>
        <v>#N/A</v>
      </c>
      <c r="B6912" s="511">
        <f>'Sundurliðun Innlán'!G31</f>
        <v>0</v>
      </c>
      <c r="C6912" s="503" t="s">
        <v>8764</v>
      </c>
      <c r="D6912" s="512"/>
      <c r="F6912" s="547"/>
      <c r="G6912" s="547">
        <f t="shared" si="218"/>
        <v>0</v>
      </c>
      <c r="H6912" s="547">
        <f t="shared" si="219"/>
        <v>0</v>
      </c>
    </row>
    <row r="6913" spans="1:8" x14ac:dyDescent="0.25">
      <c r="A6913" s="396" t="e">
        <f>"INN."&amp;EIGNIR!$B$3&amp;C6913</f>
        <v>#N/A</v>
      </c>
      <c r="B6913" s="511">
        <f>'Sundurliðun Innlán'!G46</f>
        <v>0</v>
      </c>
      <c r="C6913" s="503" t="s">
        <v>8765</v>
      </c>
      <c r="D6913" s="512"/>
      <c r="F6913" s="547"/>
      <c r="G6913" s="547">
        <f t="shared" si="218"/>
        <v>0</v>
      </c>
      <c r="H6913" s="547">
        <f t="shared" si="219"/>
        <v>0</v>
      </c>
    </row>
    <row r="6914" spans="1:8" x14ac:dyDescent="0.25">
      <c r="A6914" s="396" t="e">
        <f>"INN."&amp;EIGNIR!$B$3&amp;C6914</f>
        <v>#N/A</v>
      </c>
      <c r="B6914" s="511">
        <f>'Sundurliðun Innlán'!G60</f>
        <v>0</v>
      </c>
      <c r="C6914" s="503" t="s">
        <v>8766</v>
      </c>
      <c r="D6914" s="512"/>
      <c r="F6914" s="547"/>
      <c r="G6914" s="547">
        <f t="shared" si="218"/>
        <v>0</v>
      </c>
      <c r="H6914" s="547">
        <f t="shared" si="219"/>
        <v>0</v>
      </c>
    </row>
    <row r="6915" spans="1:8" x14ac:dyDescent="0.25">
      <c r="A6915" s="396" t="e">
        <f>"INN."&amp;EIGNIR!$B$3&amp;C6915</f>
        <v>#N/A</v>
      </c>
      <c r="B6915" s="511">
        <f>'Sundurliðun Innlán'!G61</f>
        <v>0</v>
      </c>
      <c r="C6915" s="503" t="s">
        <v>8767</v>
      </c>
      <c r="D6915" s="512"/>
      <c r="F6915" s="547"/>
      <c r="G6915" s="547">
        <f t="shared" si="218"/>
        <v>0</v>
      </c>
      <c r="H6915" s="547">
        <f t="shared" si="219"/>
        <v>0</v>
      </c>
    </row>
    <row r="6916" spans="1:8" x14ac:dyDescent="0.25">
      <c r="A6916" s="396" t="e">
        <f>"INN."&amp;EIGNIR!$B$3&amp;C6916</f>
        <v>#N/A</v>
      </c>
      <c r="B6916" s="511">
        <f>'Sundurliðun Innlán'!G62</f>
        <v>0</v>
      </c>
      <c r="C6916" s="503" t="s">
        <v>8768</v>
      </c>
      <c r="D6916" s="512"/>
      <c r="F6916" s="547"/>
      <c r="G6916" s="547">
        <f t="shared" si="218"/>
        <v>0</v>
      </c>
      <c r="H6916" s="547">
        <f t="shared" si="219"/>
        <v>0</v>
      </c>
    </row>
    <row r="6917" spans="1:8" x14ac:dyDescent="0.25">
      <c r="A6917" s="396" t="e">
        <f>"INN."&amp;EIGNIR!$B$3&amp;C6917</f>
        <v>#N/A</v>
      </c>
      <c r="B6917" s="511">
        <f>'Sundurliðun Innlán'!G63</f>
        <v>0</v>
      </c>
      <c r="C6917" s="503" t="s">
        <v>8769</v>
      </c>
      <c r="D6917" s="512"/>
      <c r="F6917" s="547"/>
      <c r="G6917" s="547">
        <f t="shared" si="218"/>
        <v>0</v>
      </c>
      <c r="H6917" s="547">
        <f t="shared" si="219"/>
        <v>0</v>
      </c>
    </row>
    <row r="6918" spans="1:8" x14ac:dyDescent="0.25">
      <c r="A6918" s="396" t="e">
        <f>"INN."&amp;EIGNIR!$B$3&amp;C6918</f>
        <v>#N/A</v>
      </c>
      <c r="B6918" s="511">
        <f>'Sundurliðun Innlán'!G64</f>
        <v>0</v>
      </c>
      <c r="C6918" s="503" t="s">
        <v>8770</v>
      </c>
      <c r="D6918" s="512"/>
      <c r="F6918" s="547"/>
      <c r="G6918" s="547">
        <f t="shared" si="218"/>
        <v>0</v>
      </c>
      <c r="H6918" s="547">
        <f t="shared" si="219"/>
        <v>0</v>
      </c>
    </row>
    <row r="6919" spans="1:8" x14ac:dyDescent="0.25">
      <c r="A6919" s="396" t="e">
        <f>"INN."&amp;EIGNIR!$B$3&amp;C6919</f>
        <v>#N/A</v>
      </c>
      <c r="B6919" s="511">
        <f>'Sundurliðun Innlán'!G65</f>
        <v>0</v>
      </c>
      <c r="C6919" s="503" t="s">
        <v>8771</v>
      </c>
      <c r="D6919" s="512"/>
      <c r="F6919" s="547"/>
      <c r="G6919" s="547">
        <f t="shared" si="218"/>
        <v>0</v>
      </c>
      <c r="H6919" s="547">
        <f t="shared" si="219"/>
        <v>0</v>
      </c>
    </row>
    <row r="6920" spans="1:8" x14ac:dyDescent="0.25">
      <c r="A6920" s="396" t="e">
        <f>"INN."&amp;EIGNIR!$B$3&amp;C6920</f>
        <v>#N/A</v>
      </c>
      <c r="B6920" s="511">
        <f>'Sundurliðun Innlán'!G66</f>
        <v>0</v>
      </c>
      <c r="C6920" s="503" t="s">
        <v>8772</v>
      </c>
      <c r="D6920" s="512"/>
      <c r="F6920" s="547"/>
      <c r="G6920" s="547">
        <f t="shared" si="218"/>
        <v>0</v>
      </c>
      <c r="H6920" s="547">
        <f t="shared" si="219"/>
        <v>0</v>
      </c>
    </row>
    <row r="6921" spans="1:8" x14ac:dyDescent="0.25">
      <c r="A6921" s="396" t="e">
        <f>"INN."&amp;EIGNIR!$B$3&amp;C6921</f>
        <v>#N/A</v>
      </c>
      <c r="B6921" s="511">
        <f>'Sundurliðun Innlán'!G67</f>
        <v>0</v>
      </c>
      <c r="C6921" s="503" t="s">
        <v>8773</v>
      </c>
      <c r="D6921" s="512"/>
      <c r="F6921" s="547"/>
      <c r="G6921" s="547">
        <f t="shared" si="218"/>
        <v>0</v>
      </c>
      <c r="H6921" s="547">
        <f t="shared" si="219"/>
        <v>0</v>
      </c>
    </row>
    <row r="6922" spans="1:8" x14ac:dyDescent="0.25">
      <c r="A6922" s="396" t="e">
        <f>"INN."&amp;EIGNIR!$B$3&amp;C6922</f>
        <v>#N/A</v>
      </c>
      <c r="B6922" s="511">
        <f>'Sundurliðun Innlán'!G68</f>
        <v>0</v>
      </c>
      <c r="C6922" s="503" t="s">
        <v>8774</v>
      </c>
      <c r="D6922" s="512"/>
      <c r="F6922" s="547"/>
      <c r="G6922" s="547">
        <f t="shared" si="218"/>
        <v>0</v>
      </c>
      <c r="H6922" s="547">
        <f t="shared" si="219"/>
        <v>0</v>
      </c>
    </row>
    <row r="6923" spans="1:8" x14ac:dyDescent="0.25">
      <c r="A6923" s="396" t="e">
        <f>"INN."&amp;EIGNIR!$B$3&amp;C6923</f>
        <v>#N/A</v>
      </c>
      <c r="B6923" s="511">
        <f>'Sundurliðun Innlán'!G69</f>
        <v>0</v>
      </c>
      <c r="C6923" s="503" t="s">
        <v>8775</v>
      </c>
      <c r="D6923" s="512"/>
      <c r="F6923" s="547"/>
      <c r="G6923" s="547">
        <f t="shared" si="218"/>
        <v>0</v>
      </c>
      <c r="H6923" s="547">
        <f t="shared" si="219"/>
        <v>0</v>
      </c>
    </row>
    <row r="6924" spans="1:8" x14ac:dyDescent="0.25">
      <c r="A6924" s="396" t="e">
        <f>"INN."&amp;EIGNIR!$B$3&amp;C6924</f>
        <v>#N/A</v>
      </c>
      <c r="B6924" s="511">
        <f>'Sundurliðun Innlán'!G70</f>
        <v>0</v>
      </c>
      <c r="C6924" s="503" t="s">
        <v>8776</v>
      </c>
      <c r="D6924" s="512"/>
      <c r="F6924" s="547"/>
      <c r="G6924" s="547">
        <f t="shared" si="218"/>
        <v>0</v>
      </c>
      <c r="H6924" s="547">
        <f t="shared" si="219"/>
        <v>0</v>
      </c>
    </row>
    <row r="6925" spans="1:8" x14ac:dyDescent="0.25">
      <c r="A6925" s="396" t="e">
        <f>"INN."&amp;EIGNIR!$B$3&amp;C6925</f>
        <v>#N/A</v>
      </c>
      <c r="B6925" s="511">
        <f>'Sundurliðun Innlán'!G85</f>
        <v>0</v>
      </c>
      <c r="C6925" s="503" t="s">
        <v>8777</v>
      </c>
      <c r="D6925" s="512"/>
      <c r="F6925" s="547"/>
      <c r="G6925" s="547">
        <f t="shared" si="218"/>
        <v>0</v>
      </c>
      <c r="H6925" s="547">
        <f t="shared" si="219"/>
        <v>0</v>
      </c>
    </row>
    <row r="6926" spans="1:8" x14ac:dyDescent="0.25">
      <c r="A6926" s="396" t="e">
        <f>"INN."&amp;EIGNIR!$B$3&amp;C6926</f>
        <v>#N/A</v>
      </c>
      <c r="B6926" s="511">
        <f>'Sundurliðun Innlán'!G99</f>
        <v>0</v>
      </c>
      <c r="C6926" s="503" t="s">
        <v>8778</v>
      </c>
      <c r="D6926" s="512"/>
      <c r="F6926" s="547"/>
      <c r="G6926" s="547">
        <f t="shared" si="218"/>
        <v>0</v>
      </c>
      <c r="H6926" s="547">
        <f t="shared" si="219"/>
        <v>0</v>
      </c>
    </row>
    <row r="6927" spans="1:8" x14ac:dyDescent="0.25">
      <c r="A6927" s="396" t="e">
        <f>"INN."&amp;EIGNIR!$B$3&amp;C6927</f>
        <v>#N/A</v>
      </c>
      <c r="B6927" s="511">
        <f>'Sundurliðun Innlán'!G100</f>
        <v>0</v>
      </c>
      <c r="C6927" s="503" t="s">
        <v>8779</v>
      </c>
      <c r="D6927" s="512"/>
      <c r="F6927" s="547"/>
      <c r="G6927" s="547">
        <f t="shared" si="218"/>
        <v>0</v>
      </c>
      <c r="H6927" s="547">
        <f t="shared" si="219"/>
        <v>0</v>
      </c>
    </row>
    <row r="6928" spans="1:8" x14ac:dyDescent="0.25">
      <c r="A6928" s="396" t="e">
        <f>"INN."&amp;EIGNIR!$B$3&amp;C6928</f>
        <v>#N/A</v>
      </c>
      <c r="B6928" s="511">
        <f>'Sundurliðun Innlán'!G101</f>
        <v>0</v>
      </c>
      <c r="C6928" s="503" t="s">
        <v>8780</v>
      </c>
      <c r="D6928" s="512"/>
      <c r="F6928" s="547"/>
      <c r="G6928" s="547">
        <f t="shared" si="218"/>
        <v>0</v>
      </c>
      <c r="H6928" s="547">
        <f t="shared" si="219"/>
        <v>0</v>
      </c>
    </row>
    <row r="6929" spans="1:8" x14ac:dyDescent="0.25">
      <c r="A6929" s="396" t="e">
        <f>"INN."&amp;EIGNIR!$B$3&amp;C6929</f>
        <v>#N/A</v>
      </c>
      <c r="B6929" s="511">
        <f>'Sundurliðun Innlán'!G102</f>
        <v>0</v>
      </c>
      <c r="C6929" s="503" t="s">
        <v>8781</v>
      </c>
      <c r="D6929" s="512"/>
      <c r="F6929" s="547"/>
      <c r="G6929" s="547">
        <f t="shared" si="218"/>
        <v>0</v>
      </c>
      <c r="H6929" s="547">
        <f t="shared" si="219"/>
        <v>0</v>
      </c>
    </row>
    <row r="6930" spans="1:8" x14ac:dyDescent="0.25">
      <c r="A6930" s="396" t="e">
        <f>"INN."&amp;EIGNIR!$B$3&amp;C6930</f>
        <v>#N/A</v>
      </c>
      <c r="B6930" s="511">
        <f>'Sundurliðun Innlán'!G103</f>
        <v>0</v>
      </c>
      <c r="C6930" s="503" t="s">
        <v>8782</v>
      </c>
      <c r="D6930" s="512"/>
      <c r="F6930" s="547"/>
      <c r="G6930" s="547">
        <f t="shared" si="218"/>
        <v>0</v>
      </c>
      <c r="H6930" s="547">
        <f t="shared" si="219"/>
        <v>0</v>
      </c>
    </row>
    <row r="6931" spans="1:8" x14ac:dyDescent="0.25">
      <c r="A6931" s="396" t="e">
        <f>"INN."&amp;EIGNIR!$B$3&amp;C6931</f>
        <v>#N/A</v>
      </c>
      <c r="B6931" s="511">
        <f>'Sundurliðun Innlán'!G104</f>
        <v>0</v>
      </c>
      <c r="C6931" s="503" t="s">
        <v>8783</v>
      </c>
      <c r="D6931" s="512"/>
      <c r="F6931" s="547"/>
      <c r="G6931" s="547">
        <f t="shared" si="218"/>
        <v>0</v>
      </c>
      <c r="H6931" s="547">
        <f t="shared" si="219"/>
        <v>0</v>
      </c>
    </row>
    <row r="6932" spans="1:8" x14ac:dyDescent="0.25">
      <c r="A6932" s="396" t="e">
        <f>"INN."&amp;EIGNIR!$B$3&amp;C6932</f>
        <v>#N/A</v>
      </c>
      <c r="B6932" s="511">
        <f>'Sundurliðun Innlán'!G105</f>
        <v>0</v>
      </c>
      <c r="C6932" s="503" t="s">
        <v>8784</v>
      </c>
      <c r="D6932" s="512"/>
      <c r="F6932" s="547"/>
      <c r="G6932" s="547">
        <f t="shared" si="218"/>
        <v>0</v>
      </c>
      <c r="H6932" s="547">
        <f t="shared" si="219"/>
        <v>0</v>
      </c>
    </row>
    <row r="6933" spans="1:8" x14ac:dyDescent="0.25">
      <c r="A6933" s="396" t="e">
        <f>"INN."&amp;EIGNIR!$B$3&amp;C6933</f>
        <v>#N/A</v>
      </c>
      <c r="B6933" s="511">
        <f>'Sundurliðun Innlán'!G106</f>
        <v>0</v>
      </c>
      <c r="C6933" s="503" t="s">
        <v>8785</v>
      </c>
      <c r="D6933" s="512"/>
      <c r="F6933" s="547"/>
      <c r="G6933" s="547">
        <f t="shared" si="218"/>
        <v>0</v>
      </c>
      <c r="H6933" s="547">
        <f t="shared" si="219"/>
        <v>0</v>
      </c>
    </row>
    <row r="6934" spans="1:8" x14ac:dyDescent="0.25">
      <c r="A6934" s="396" t="e">
        <f>"INN."&amp;EIGNIR!$B$3&amp;C6934</f>
        <v>#N/A</v>
      </c>
      <c r="B6934" s="511">
        <f>'Sundurliðun Innlán'!G107</f>
        <v>0</v>
      </c>
      <c r="C6934" s="503" t="s">
        <v>8786</v>
      </c>
      <c r="D6934" s="512"/>
      <c r="F6934" s="547"/>
      <c r="G6934" s="547">
        <f t="shared" si="218"/>
        <v>0</v>
      </c>
      <c r="H6934" s="547">
        <f t="shared" si="219"/>
        <v>0</v>
      </c>
    </row>
    <row r="6935" spans="1:8" x14ac:dyDescent="0.25">
      <c r="A6935" s="396" t="e">
        <f>"INN."&amp;EIGNIR!$B$3&amp;C6935</f>
        <v>#N/A</v>
      </c>
      <c r="B6935" s="511">
        <f>'Sundurliðun Innlán'!G108</f>
        <v>0</v>
      </c>
      <c r="C6935" s="503" t="s">
        <v>8787</v>
      </c>
      <c r="D6935" s="512"/>
      <c r="F6935" s="547"/>
      <c r="G6935" s="547">
        <f t="shared" si="218"/>
        <v>0</v>
      </c>
      <c r="H6935" s="547">
        <f t="shared" si="219"/>
        <v>0</v>
      </c>
    </row>
    <row r="6936" spans="1:8" x14ac:dyDescent="0.25">
      <c r="A6936" s="396" t="e">
        <f>"INN."&amp;EIGNIR!$B$3&amp;C6936</f>
        <v>#N/A</v>
      </c>
      <c r="B6936" s="511">
        <f>'Sundurliðun Innlán'!G109</f>
        <v>0</v>
      </c>
      <c r="C6936" s="503" t="s">
        <v>8788</v>
      </c>
      <c r="D6936" s="512"/>
      <c r="F6936" s="547"/>
      <c r="G6936" s="547">
        <f t="shared" si="218"/>
        <v>0</v>
      </c>
      <c r="H6936" s="547">
        <f t="shared" si="219"/>
        <v>0</v>
      </c>
    </row>
    <row r="6937" spans="1:8" x14ac:dyDescent="0.25">
      <c r="A6937" s="396" t="e">
        <f>"INN."&amp;EIGNIR!$B$3&amp;C6937</f>
        <v>#N/A</v>
      </c>
      <c r="B6937" s="511">
        <f>'Sundurliðun Innlán'!G130</f>
        <v>0</v>
      </c>
      <c r="C6937" s="503" t="s">
        <v>8789</v>
      </c>
      <c r="D6937" s="512"/>
      <c r="F6937" s="547"/>
      <c r="G6937" s="547">
        <f t="shared" si="218"/>
        <v>0</v>
      </c>
      <c r="H6937" s="547">
        <f t="shared" si="219"/>
        <v>0</v>
      </c>
    </row>
    <row r="6938" spans="1:8" x14ac:dyDescent="0.25">
      <c r="A6938" s="396" t="e">
        <f>"INN."&amp;EIGNIR!$B$3&amp;C6938</f>
        <v>#N/A</v>
      </c>
      <c r="B6938" s="511">
        <f>'Sundurliðun Innlán'!G144</f>
        <v>0</v>
      </c>
      <c r="C6938" s="503" t="s">
        <v>8790</v>
      </c>
      <c r="D6938" s="512"/>
      <c r="F6938" s="547"/>
      <c r="G6938" s="547">
        <f t="shared" si="218"/>
        <v>0</v>
      </c>
      <c r="H6938" s="547">
        <f t="shared" si="219"/>
        <v>0</v>
      </c>
    </row>
    <row r="6939" spans="1:8" x14ac:dyDescent="0.25">
      <c r="A6939" s="396" t="e">
        <f>"INN."&amp;EIGNIR!$B$3&amp;C6939</f>
        <v>#N/A</v>
      </c>
      <c r="B6939" s="511">
        <f>'Sundurliðun Innlán'!G145</f>
        <v>0</v>
      </c>
      <c r="C6939" s="503" t="s">
        <v>8791</v>
      </c>
      <c r="D6939" s="512"/>
      <c r="F6939" s="547"/>
      <c r="G6939" s="547">
        <f t="shared" si="218"/>
        <v>0</v>
      </c>
      <c r="H6939" s="547">
        <f t="shared" si="219"/>
        <v>0</v>
      </c>
    </row>
    <row r="6940" spans="1:8" x14ac:dyDescent="0.25">
      <c r="A6940" s="396" t="e">
        <f>"INN."&amp;EIGNIR!$B$3&amp;C6940</f>
        <v>#N/A</v>
      </c>
      <c r="B6940" s="511">
        <f>'Sundurliðun Innlán'!G146</f>
        <v>0</v>
      </c>
      <c r="C6940" s="503" t="s">
        <v>8792</v>
      </c>
      <c r="D6940" s="512"/>
      <c r="F6940" s="547"/>
      <c r="G6940" s="547">
        <f t="shared" si="218"/>
        <v>0</v>
      </c>
      <c r="H6940" s="547">
        <f t="shared" si="219"/>
        <v>0</v>
      </c>
    </row>
    <row r="6941" spans="1:8" x14ac:dyDescent="0.25">
      <c r="A6941" s="396" t="e">
        <f>"INN."&amp;EIGNIR!$B$3&amp;C6941</f>
        <v>#N/A</v>
      </c>
      <c r="B6941" s="511">
        <f>'Sundurliðun Innlán'!G147</f>
        <v>0</v>
      </c>
      <c r="C6941" s="503" t="s">
        <v>8793</v>
      </c>
      <c r="D6941" s="512"/>
      <c r="F6941" s="547"/>
      <c r="G6941" s="547">
        <f t="shared" si="218"/>
        <v>0</v>
      </c>
      <c r="H6941" s="547">
        <f t="shared" si="219"/>
        <v>0</v>
      </c>
    </row>
    <row r="6942" spans="1:8" x14ac:dyDescent="0.25">
      <c r="A6942" s="396" t="e">
        <f>"INN."&amp;EIGNIR!$B$3&amp;C6942</f>
        <v>#N/A</v>
      </c>
      <c r="B6942" s="511">
        <f>'Sundurliðun Innlán'!G148</f>
        <v>0</v>
      </c>
      <c r="C6942" s="503" t="s">
        <v>8794</v>
      </c>
      <c r="D6942" s="512"/>
      <c r="F6942" s="547"/>
      <c r="G6942" s="547">
        <f t="shared" si="218"/>
        <v>0</v>
      </c>
      <c r="H6942" s="547">
        <f t="shared" si="219"/>
        <v>0</v>
      </c>
    </row>
    <row r="6943" spans="1:8" x14ac:dyDescent="0.25">
      <c r="A6943" s="396" t="e">
        <f>"INN."&amp;EIGNIR!$B$3&amp;C6943</f>
        <v>#N/A</v>
      </c>
      <c r="B6943" s="511">
        <f>'Sundurliðun Innlán'!G149</f>
        <v>0</v>
      </c>
      <c r="C6943" s="503" t="s">
        <v>8795</v>
      </c>
      <c r="D6943" s="512"/>
      <c r="F6943" s="547"/>
      <c r="G6943" s="547">
        <f t="shared" si="218"/>
        <v>0</v>
      </c>
      <c r="H6943" s="547">
        <f t="shared" si="219"/>
        <v>0</v>
      </c>
    </row>
    <row r="6944" spans="1:8" x14ac:dyDescent="0.25">
      <c r="A6944" s="396" t="e">
        <f>"INN."&amp;EIGNIR!$B$3&amp;C6944</f>
        <v>#N/A</v>
      </c>
      <c r="B6944" s="511">
        <f>'Sundurliðun Innlán'!G150</f>
        <v>0</v>
      </c>
      <c r="C6944" s="503" t="s">
        <v>8796</v>
      </c>
      <c r="D6944" s="512"/>
      <c r="F6944" s="547"/>
      <c r="G6944" s="547">
        <f t="shared" si="218"/>
        <v>0</v>
      </c>
      <c r="H6944" s="547">
        <f t="shared" si="219"/>
        <v>0</v>
      </c>
    </row>
    <row r="6945" spans="1:8" x14ac:dyDescent="0.25">
      <c r="A6945" s="396" t="e">
        <f>"INN."&amp;EIGNIR!$B$3&amp;C6945</f>
        <v>#N/A</v>
      </c>
      <c r="B6945" s="511">
        <f>'Sundurliðun Innlán'!G151</f>
        <v>0</v>
      </c>
      <c r="C6945" s="503" t="s">
        <v>8797</v>
      </c>
      <c r="D6945" s="512"/>
      <c r="F6945" s="547"/>
      <c r="G6945" s="547">
        <f t="shared" si="218"/>
        <v>0</v>
      </c>
      <c r="H6945" s="547">
        <f t="shared" si="219"/>
        <v>0</v>
      </c>
    </row>
    <row r="6946" spans="1:8" x14ac:dyDescent="0.25">
      <c r="A6946" s="396" t="e">
        <f>"INN."&amp;EIGNIR!$B$3&amp;C6946</f>
        <v>#N/A</v>
      </c>
      <c r="B6946" s="511">
        <f>'Sundurliðun Innlán'!G152</f>
        <v>0</v>
      </c>
      <c r="C6946" s="503" t="s">
        <v>8798</v>
      </c>
      <c r="D6946" s="512"/>
      <c r="F6946" s="547"/>
      <c r="G6946" s="547">
        <f t="shared" si="218"/>
        <v>0</v>
      </c>
      <c r="H6946" s="547">
        <f t="shared" si="219"/>
        <v>0</v>
      </c>
    </row>
    <row r="6947" spans="1:8" x14ac:dyDescent="0.25">
      <c r="A6947" s="396" t="e">
        <f>"INN."&amp;EIGNIR!$B$3&amp;C6947</f>
        <v>#N/A</v>
      </c>
      <c r="B6947" s="511">
        <f>'Sundurliðun Innlán'!G153</f>
        <v>0</v>
      </c>
      <c r="C6947" s="503" t="s">
        <v>8799</v>
      </c>
      <c r="D6947" s="512"/>
      <c r="F6947" s="547"/>
      <c r="G6947" s="547">
        <f t="shared" si="218"/>
        <v>0</v>
      </c>
      <c r="H6947" s="547">
        <f t="shared" si="219"/>
        <v>0</v>
      </c>
    </row>
    <row r="6948" spans="1:8" x14ac:dyDescent="0.25">
      <c r="A6948" s="396" t="e">
        <f>"INN."&amp;EIGNIR!$B$3&amp;C6948</f>
        <v>#N/A</v>
      </c>
      <c r="B6948" s="511">
        <f>'Sundurliðun Innlán'!G154</f>
        <v>0</v>
      </c>
      <c r="C6948" s="503" t="s">
        <v>8800</v>
      </c>
      <c r="D6948" s="512"/>
      <c r="F6948" s="547"/>
      <c r="G6948" s="547">
        <f t="shared" si="218"/>
        <v>0</v>
      </c>
      <c r="H6948" s="547">
        <f t="shared" si="219"/>
        <v>0</v>
      </c>
    </row>
    <row r="6949" spans="1:8" x14ac:dyDescent="0.25">
      <c r="A6949" s="396" t="e">
        <f>"INN."&amp;EIGNIR!$B$3&amp;C6949</f>
        <v>#N/A</v>
      </c>
      <c r="B6949" s="511">
        <f>'Sundurliðun Innlán'!H5</f>
        <v>0</v>
      </c>
      <c r="C6949" s="503" t="s">
        <v>8801</v>
      </c>
      <c r="D6949" s="512"/>
      <c r="F6949" s="547"/>
      <c r="G6949" s="547">
        <f t="shared" si="218"/>
        <v>0</v>
      </c>
      <c r="H6949" s="547">
        <f t="shared" si="219"/>
        <v>0</v>
      </c>
    </row>
    <row r="6950" spans="1:8" x14ac:dyDescent="0.25">
      <c r="A6950" s="396" t="e">
        <f>"INN."&amp;EIGNIR!$B$3&amp;C6950</f>
        <v>#N/A</v>
      </c>
      <c r="B6950" s="511">
        <f>'Sundurliðun Innlán'!H6</f>
        <v>0</v>
      </c>
      <c r="C6950" s="503" t="s">
        <v>8802</v>
      </c>
      <c r="D6950" s="512" t="s">
        <v>8803</v>
      </c>
      <c r="F6950" s="547"/>
      <c r="G6950" s="547">
        <f t="shared" si="218"/>
        <v>0</v>
      </c>
      <c r="H6950" s="547">
        <f t="shared" si="219"/>
        <v>0</v>
      </c>
    </row>
    <row r="6951" spans="1:8" x14ac:dyDescent="0.25">
      <c r="A6951" s="396" t="e">
        <f>"INN."&amp;EIGNIR!$B$3&amp;C6951</f>
        <v>#N/A</v>
      </c>
      <c r="B6951" s="511">
        <f>'Sundurliðun Innlán'!H7</f>
        <v>0</v>
      </c>
      <c r="C6951" s="503" t="s">
        <v>8804</v>
      </c>
      <c r="D6951" s="512"/>
      <c r="F6951" s="547"/>
      <c r="G6951" s="547">
        <f t="shared" si="218"/>
        <v>0</v>
      </c>
      <c r="H6951" s="547">
        <f t="shared" si="219"/>
        <v>0</v>
      </c>
    </row>
    <row r="6952" spans="1:8" x14ac:dyDescent="0.25">
      <c r="A6952" s="396" t="e">
        <f>"INN."&amp;EIGNIR!$B$3&amp;C6952</f>
        <v>#N/A</v>
      </c>
      <c r="B6952" s="511">
        <f>'Sundurliðun Innlán'!H21</f>
        <v>0</v>
      </c>
      <c r="C6952" s="503" t="s">
        <v>8805</v>
      </c>
      <c r="D6952" s="512"/>
      <c r="F6952" s="547"/>
      <c r="G6952" s="547">
        <f t="shared" si="218"/>
        <v>0</v>
      </c>
      <c r="H6952" s="547">
        <f t="shared" si="219"/>
        <v>0</v>
      </c>
    </row>
    <row r="6953" spans="1:8" x14ac:dyDescent="0.25">
      <c r="A6953" s="396" t="e">
        <f>"INN."&amp;EIGNIR!$B$3&amp;C6953</f>
        <v>#N/A</v>
      </c>
      <c r="B6953" s="511">
        <f>'Sundurliðun Innlán'!H22</f>
        <v>0</v>
      </c>
      <c r="C6953" s="503" t="s">
        <v>8806</v>
      </c>
      <c r="D6953" s="512"/>
      <c r="F6953" s="547"/>
      <c r="G6953" s="547">
        <f t="shared" si="218"/>
        <v>0</v>
      </c>
      <c r="H6953" s="547">
        <f t="shared" si="219"/>
        <v>0</v>
      </c>
    </row>
    <row r="6954" spans="1:8" x14ac:dyDescent="0.25">
      <c r="A6954" s="396" t="e">
        <f>"INN."&amp;EIGNIR!$B$3&amp;C6954</f>
        <v>#N/A</v>
      </c>
      <c r="B6954" s="511">
        <f>'Sundurliðun Innlán'!H23</f>
        <v>0</v>
      </c>
      <c r="C6954" s="503" t="s">
        <v>8807</v>
      </c>
      <c r="D6954" s="512"/>
      <c r="F6954" s="547"/>
      <c r="G6954" s="547">
        <f t="shared" si="218"/>
        <v>0</v>
      </c>
      <c r="H6954" s="547">
        <f t="shared" si="219"/>
        <v>0</v>
      </c>
    </row>
    <row r="6955" spans="1:8" x14ac:dyDescent="0.25">
      <c r="A6955" s="396" t="e">
        <f>"INN."&amp;EIGNIR!$B$3&amp;C6955</f>
        <v>#N/A</v>
      </c>
      <c r="B6955" s="511">
        <f>'Sundurliðun Innlán'!H24</f>
        <v>0</v>
      </c>
      <c r="C6955" s="503" t="s">
        <v>8808</v>
      </c>
      <c r="D6955" s="512"/>
      <c r="F6955" s="547"/>
      <c r="G6955" s="547">
        <f t="shared" si="218"/>
        <v>0</v>
      </c>
      <c r="H6955" s="547">
        <f t="shared" si="219"/>
        <v>0</v>
      </c>
    </row>
    <row r="6956" spans="1:8" x14ac:dyDescent="0.25">
      <c r="A6956" s="396" t="e">
        <f>"INN."&amp;EIGNIR!$B$3&amp;C6956</f>
        <v>#N/A</v>
      </c>
      <c r="B6956" s="511">
        <f>'Sundurliðun Innlán'!H25</f>
        <v>0</v>
      </c>
      <c r="C6956" s="503" t="s">
        <v>8809</v>
      </c>
      <c r="D6956" s="512"/>
      <c r="F6956" s="547"/>
      <c r="G6956" s="547">
        <f t="shared" si="218"/>
        <v>0</v>
      </c>
      <c r="H6956" s="547">
        <f t="shared" si="219"/>
        <v>0</v>
      </c>
    </row>
    <row r="6957" spans="1:8" x14ac:dyDescent="0.25">
      <c r="A6957" s="396" t="e">
        <f>"INN."&amp;EIGNIR!$B$3&amp;C6957</f>
        <v>#N/A</v>
      </c>
      <c r="B6957" s="511">
        <f>'Sundurliðun Innlán'!H26</f>
        <v>0</v>
      </c>
      <c r="C6957" s="503" t="s">
        <v>8810</v>
      </c>
      <c r="D6957" s="512"/>
      <c r="F6957" s="547"/>
      <c r="G6957" s="547">
        <f t="shared" si="218"/>
        <v>0</v>
      </c>
      <c r="H6957" s="547">
        <f t="shared" si="219"/>
        <v>0</v>
      </c>
    </row>
    <row r="6958" spans="1:8" x14ac:dyDescent="0.25">
      <c r="A6958" s="396" t="e">
        <f>"INN."&amp;EIGNIR!$B$3&amp;C6958</f>
        <v>#N/A</v>
      </c>
      <c r="B6958" s="511">
        <f>'Sundurliðun Innlán'!H27</f>
        <v>0</v>
      </c>
      <c r="C6958" s="503" t="s">
        <v>8811</v>
      </c>
      <c r="D6958" s="512"/>
      <c r="F6958" s="547"/>
      <c r="G6958" s="547">
        <f t="shared" si="218"/>
        <v>0</v>
      </c>
      <c r="H6958" s="547">
        <f t="shared" si="219"/>
        <v>0</v>
      </c>
    </row>
    <row r="6959" spans="1:8" x14ac:dyDescent="0.25">
      <c r="A6959" s="396" t="e">
        <f>"INN."&amp;EIGNIR!$B$3&amp;C6959</f>
        <v>#N/A</v>
      </c>
      <c r="B6959" s="511">
        <f>'Sundurliðun Innlán'!H28</f>
        <v>0</v>
      </c>
      <c r="C6959" s="503" t="s">
        <v>8812</v>
      </c>
      <c r="D6959" s="512"/>
      <c r="F6959" s="547"/>
      <c r="G6959" s="547">
        <f t="shared" si="218"/>
        <v>0</v>
      </c>
      <c r="H6959" s="547">
        <f t="shared" si="219"/>
        <v>0</v>
      </c>
    </row>
    <row r="6960" spans="1:8" x14ac:dyDescent="0.25">
      <c r="A6960" s="396" t="e">
        <f>"INN."&amp;EIGNIR!$B$3&amp;C6960</f>
        <v>#N/A</v>
      </c>
      <c r="B6960" s="511">
        <f>'Sundurliðun Innlán'!H29</f>
        <v>0</v>
      </c>
      <c r="C6960" s="503" t="s">
        <v>8813</v>
      </c>
      <c r="D6960" s="512"/>
      <c r="F6960" s="547"/>
      <c r="G6960" s="547">
        <f t="shared" si="218"/>
        <v>0</v>
      </c>
      <c r="H6960" s="547">
        <f t="shared" si="219"/>
        <v>0</v>
      </c>
    </row>
    <row r="6961" spans="1:8" x14ac:dyDescent="0.25">
      <c r="A6961" s="396" t="e">
        <f>"INN."&amp;EIGNIR!$B$3&amp;C6961</f>
        <v>#N/A</v>
      </c>
      <c r="B6961" s="511">
        <f>'Sundurliðun Innlán'!H30</f>
        <v>0</v>
      </c>
      <c r="C6961" s="503" t="s">
        <v>8814</v>
      </c>
      <c r="D6961" s="512"/>
      <c r="F6961" s="547"/>
      <c r="G6961" s="547">
        <f t="shared" si="218"/>
        <v>0</v>
      </c>
      <c r="H6961" s="547">
        <f t="shared" si="219"/>
        <v>0</v>
      </c>
    </row>
    <row r="6962" spans="1:8" x14ac:dyDescent="0.25">
      <c r="A6962" s="396" t="e">
        <f>"INN."&amp;EIGNIR!$B$3&amp;C6962</f>
        <v>#N/A</v>
      </c>
      <c r="B6962" s="511">
        <f>'Sundurliðun Innlán'!H31</f>
        <v>0</v>
      </c>
      <c r="C6962" s="503" t="s">
        <v>8815</v>
      </c>
      <c r="D6962" s="512"/>
      <c r="F6962" s="547"/>
      <c r="G6962" s="547">
        <f t="shared" si="218"/>
        <v>0</v>
      </c>
      <c r="H6962" s="547">
        <f t="shared" si="219"/>
        <v>0</v>
      </c>
    </row>
    <row r="6963" spans="1:8" x14ac:dyDescent="0.25">
      <c r="A6963" s="396" t="e">
        <f>"INN."&amp;EIGNIR!$B$3&amp;C6963</f>
        <v>#N/A</v>
      </c>
      <c r="B6963" s="511">
        <f>'Sundurliðun Innlán'!H32</f>
        <v>0</v>
      </c>
      <c r="C6963" s="503" t="s">
        <v>8816</v>
      </c>
      <c r="D6963" s="512"/>
      <c r="F6963" s="547"/>
      <c r="G6963" s="547">
        <f t="shared" si="218"/>
        <v>0</v>
      </c>
      <c r="H6963" s="547">
        <f t="shared" si="219"/>
        <v>0</v>
      </c>
    </row>
    <row r="6964" spans="1:8" x14ac:dyDescent="0.25">
      <c r="A6964" s="396" t="e">
        <f>"INN."&amp;EIGNIR!$B$3&amp;C6964</f>
        <v>#N/A</v>
      </c>
      <c r="B6964" s="511">
        <f>'Sundurliðun Innlán'!H33</f>
        <v>0</v>
      </c>
      <c r="C6964" s="503" t="s">
        <v>8817</v>
      </c>
      <c r="D6964" s="512"/>
      <c r="F6964" s="547"/>
      <c r="G6964" s="547">
        <f t="shared" si="218"/>
        <v>0</v>
      </c>
      <c r="H6964" s="547">
        <f t="shared" si="219"/>
        <v>0</v>
      </c>
    </row>
    <row r="6965" spans="1:8" x14ac:dyDescent="0.25">
      <c r="A6965" s="396" t="e">
        <f>"INN."&amp;EIGNIR!$B$3&amp;C6965</f>
        <v>#N/A</v>
      </c>
      <c r="B6965" s="511">
        <f>'Sundurliðun Innlán'!H34</f>
        <v>0</v>
      </c>
      <c r="C6965" s="503" t="s">
        <v>8818</v>
      </c>
      <c r="D6965" s="512"/>
      <c r="F6965" s="547"/>
      <c r="G6965" s="547">
        <f t="shared" si="218"/>
        <v>0</v>
      </c>
      <c r="H6965" s="547">
        <f t="shared" si="219"/>
        <v>0</v>
      </c>
    </row>
    <row r="6966" spans="1:8" x14ac:dyDescent="0.25">
      <c r="A6966" s="396" t="e">
        <f>"INN."&amp;EIGNIR!$B$3&amp;C6966</f>
        <v>#N/A</v>
      </c>
      <c r="B6966" s="511">
        <f>'Sundurliðun Innlán'!H35</f>
        <v>0</v>
      </c>
      <c r="C6966" s="503" t="s">
        <v>8819</v>
      </c>
      <c r="D6966" s="512"/>
      <c r="F6966" s="547"/>
      <c r="G6966" s="547">
        <f t="shared" ref="G6966:G7029" si="220">+F6966-B6966</f>
        <v>0</v>
      </c>
      <c r="H6966" s="547">
        <f t="shared" si="219"/>
        <v>0</v>
      </c>
    </row>
    <row r="6967" spans="1:8" x14ac:dyDescent="0.25">
      <c r="A6967" s="396" t="e">
        <f>"INN."&amp;EIGNIR!$B$3&amp;C6967</f>
        <v>#N/A</v>
      </c>
      <c r="B6967" s="511">
        <f>'Sundurliðun Innlán'!H36</f>
        <v>0</v>
      </c>
      <c r="C6967" s="503" t="s">
        <v>8820</v>
      </c>
      <c r="D6967" s="512"/>
      <c r="F6967" s="547"/>
      <c r="G6967" s="547">
        <f t="shared" si="220"/>
        <v>0</v>
      </c>
      <c r="H6967" s="547">
        <f t="shared" ref="H6967:H7030" si="221">+ABS(G6967)</f>
        <v>0</v>
      </c>
    </row>
    <row r="6968" spans="1:8" x14ac:dyDescent="0.25">
      <c r="A6968" s="396" t="e">
        <f>"INN."&amp;EIGNIR!$B$3&amp;C6968</f>
        <v>#N/A</v>
      </c>
      <c r="B6968" s="511">
        <f>'Sundurliðun Innlán'!H37</f>
        <v>0</v>
      </c>
      <c r="C6968" s="503" t="s">
        <v>8821</v>
      </c>
      <c r="D6968" s="512"/>
      <c r="F6968" s="547"/>
      <c r="G6968" s="547">
        <f t="shared" si="220"/>
        <v>0</v>
      </c>
      <c r="H6968" s="547">
        <f t="shared" si="221"/>
        <v>0</v>
      </c>
    </row>
    <row r="6969" spans="1:8" x14ac:dyDescent="0.25">
      <c r="A6969" s="396" t="e">
        <f>"INN."&amp;EIGNIR!$B$3&amp;C6969</f>
        <v>#N/A</v>
      </c>
      <c r="B6969" s="511">
        <f>'Sundurliðun Innlán'!H38</f>
        <v>0</v>
      </c>
      <c r="C6969" s="503" t="s">
        <v>8822</v>
      </c>
      <c r="D6969" s="512"/>
      <c r="F6969" s="547"/>
      <c r="G6969" s="547">
        <f t="shared" si="220"/>
        <v>0</v>
      </c>
      <c r="H6969" s="547">
        <f t="shared" si="221"/>
        <v>0</v>
      </c>
    </row>
    <row r="6970" spans="1:8" x14ac:dyDescent="0.25">
      <c r="A6970" s="396" t="e">
        <f>"INN."&amp;EIGNIR!$B$3&amp;C6970</f>
        <v>#N/A</v>
      </c>
      <c r="B6970" s="511">
        <f>'Sundurliðun Innlán'!H39</f>
        <v>0</v>
      </c>
      <c r="C6970" s="503" t="s">
        <v>8823</v>
      </c>
      <c r="D6970" s="512"/>
      <c r="F6970" s="547"/>
      <c r="G6970" s="547">
        <f t="shared" si="220"/>
        <v>0</v>
      </c>
      <c r="H6970" s="547">
        <f t="shared" si="221"/>
        <v>0</v>
      </c>
    </row>
    <row r="6971" spans="1:8" x14ac:dyDescent="0.25">
      <c r="A6971" s="396" t="e">
        <f>"INN."&amp;EIGNIR!$B$3&amp;C6971</f>
        <v>#N/A</v>
      </c>
      <c r="B6971" s="511">
        <f>'Sundurliðun Innlán'!H40</f>
        <v>0</v>
      </c>
      <c r="C6971" s="503" t="s">
        <v>8824</v>
      </c>
      <c r="D6971" s="512"/>
      <c r="F6971" s="547"/>
      <c r="G6971" s="547">
        <f t="shared" si="220"/>
        <v>0</v>
      </c>
      <c r="H6971" s="547">
        <f t="shared" si="221"/>
        <v>0</v>
      </c>
    </row>
    <row r="6972" spans="1:8" x14ac:dyDescent="0.25">
      <c r="A6972" s="396" t="e">
        <f>"INN."&amp;EIGNIR!$B$3&amp;C6972</f>
        <v>#N/A</v>
      </c>
      <c r="B6972" s="511">
        <f>'Sundurliðun Innlán'!H41</f>
        <v>0</v>
      </c>
      <c r="C6972" s="503" t="s">
        <v>8825</v>
      </c>
      <c r="D6972" s="512"/>
      <c r="F6972" s="547"/>
      <c r="G6972" s="547">
        <f t="shared" si="220"/>
        <v>0</v>
      </c>
      <c r="H6972" s="547">
        <f t="shared" si="221"/>
        <v>0</v>
      </c>
    </row>
    <row r="6973" spans="1:8" x14ac:dyDescent="0.25">
      <c r="A6973" s="396" t="e">
        <f>"INN."&amp;EIGNIR!$B$3&amp;C6973</f>
        <v>#N/A</v>
      </c>
      <c r="B6973" s="511">
        <f>'Sundurliðun Innlán'!H42</f>
        <v>0</v>
      </c>
      <c r="C6973" s="503" t="s">
        <v>8826</v>
      </c>
      <c r="D6973" s="512"/>
      <c r="F6973" s="547"/>
      <c r="G6973" s="547">
        <f t="shared" si="220"/>
        <v>0</v>
      </c>
      <c r="H6973" s="547">
        <f t="shared" si="221"/>
        <v>0</v>
      </c>
    </row>
    <row r="6974" spans="1:8" x14ac:dyDescent="0.25">
      <c r="A6974" s="396" t="e">
        <f>"INN."&amp;EIGNIR!$B$3&amp;C6974</f>
        <v>#N/A</v>
      </c>
      <c r="B6974" s="511">
        <f>'Sundurliðun Innlán'!H43</f>
        <v>0</v>
      </c>
      <c r="C6974" s="503" t="s">
        <v>8827</v>
      </c>
      <c r="D6974" s="512"/>
      <c r="F6974" s="547"/>
      <c r="G6974" s="547">
        <f t="shared" si="220"/>
        <v>0</v>
      </c>
      <c r="H6974" s="547">
        <f t="shared" si="221"/>
        <v>0</v>
      </c>
    </row>
    <row r="6975" spans="1:8" x14ac:dyDescent="0.25">
      <c r="A6975" s="396" t="e">
        <f>"INN."&amp;EIGNIR!$B$3&amp;C6975</f>
        <v>#N/A</v>
      </c>
      <c r="B6975" s="511">
        <f>'Sundurliðun Innlán'!H44</f>
        <v>0</v>
      </c>
      <c r="C6975" s="503" t="s">
        <v>8828</v>
      </c>
      <c r="D6975" s="512"/>
      <c r="F6975" s="547"/>
      <c r="G6975" s="547">
        <f t="shared" si="220"/>
        <v>0</v>
      </c>
      <c r="H6975" s="547">
        <f t="shared" si="221"/>
        <v>0</v>
      </c>
    </row>
    <row r="6976" spans="1:8" x14ac:dyDescent="0.25">
      <c r="A6976" s="396" t="e">
        <f>"INN."&amp;EIGNIR!$B$3&amp;C6976</f>
        <v>#N/A</v>
      </c>
      <c r="B6976" s="511">
        <f>'Sundurliðun Innlán'!H45</f>
        <v>0</v>
      </c>
      <c r="C6976" s="503" t="s">
        <v>8829</v>
      </c>
      <c r="D6976" s="512"/>
      <c r="F6976" s="547"/>
      <c r="G6976" s="547">
        <f t="shared" si="220"/>
        <v>0</v>
      </c>
      <c r="H6976" s="547">
        <f t="shared" si="221"/>
        <v>0</v>
      </c>
    </row>
    <row r="6977" spans="1:8" x14ac:dyDescent="0.25">
      <c r="A6977" s="396" t="e">
        <f>"INN."&amp;EIGNIR!$B$3&amp;C6977</f>
        <v>#N/A</v>
      </c>
      <c r="B6977" s="511">
        <f>'Sundurliðun Innlán'!H46</f>
        <v>0</v>
      </c>
      <c r="C6977" s="503" t="s">
        <v>8830</v>
      </c>
      <c r="D6977" s="512"/>
      <c r="F6977" s="547"/>
      <c r="G6977" s="547">
        <f t="shared" si="220"/>
        <v>0</v>
      </c>
      <c r="H6977" s="547">
        <f t="shared" si="221"/>
        <v>0</v>
      </c>
    </row>
    <row r="6978" spans="1:8" x14ac:dyDescent="0.25">
      <c r="A6978" s="396" t="e">
        <f>"INN."&amp;EIGNIR!$B$3&amp;C6978</f>
        <v>#N/A</v>
      </c>
      <c r="B6978" s="511">
        <f>'Sundurliðun Innlán'!H60</f>
        <v>0</v>
      </c>
      <c r="C6978" s="503" t="s">
        <v>8831</v>
      </c>
      <c r="D6978" s="512"/>
      <c r="F6978" s="547"/>
      <c r="G6978" s="547">
        <f t="shared" si="220"/>
        <v>0</v>
      </c>
      <c r="H6978" s="547">
        <f t="shared" si="221"/>
        <v>0</v>
      </c>
    </row>
    <row r="6979" spans="1:8" x14ac:dyDescent="0.25">
      <c r="A6979" s="396" t="e">
        <f>"INN."&amp;EIGNIR!$B$3&amp;C6979</f>
        <v>#N/A</v>
      </c>
      <c r="B6979" s="511">
        <f>'Sundurliðun Innlán'!H61</f>
        <v>0</v>
      </c>
      <c r="C6979" s="503" t="s">
        <v>8832</v>
      </c>
      <c r="D6979" s="512"/>
      <c r="F6979" s="547"/>
      <c r="G6979" s="547">
        <f t="shared" si="220"/>
        <v>0</v>
      </c>
      <c r="H6979" s="547">
        <f t="shared" si="221"/>
        <v>0</v>
      </c>
    </row>
    <row r="6980" spans="1:8" x14ac:dyDescent="0.25">
      <c r="A6980" s="396" t="e">
        <f>"INN."&amp;EIGNIR!$B$3&amp;C6980</f>
        <v>#N/A</v>
      </c>
      <c r="B6980" s="511">
        <f>'Sundurliðun Innlán'!H62</f>
        <v>0</v>
      </c>
      <c r="C6980" s="503" t="s">
        <v>8833</v>
      </c>
      <c r="D6980" s="512"/>
      <c r="F6980" s="547"/>
      <c r="G6980" s="547">
        <f t="shared" si="220"/>
        <v>0</v>
      </c>
      <c r="H6980" s="547">
        <f t="shared" si="221"/>
        <v>0</v>
      </c>
    </row>
    <row r="6981" spans="1:8" x14ac:dyDescent="0.25">
      <c r="A6981" s="396" t="e">
        <f>"INN."&amp;EIGNIR!$B$3&amp;C6981</f>
        <v>#N/A</v>
      </c>
      <c r="B6981" s="511">
        <f>'Sundurliðun Innlán'!H63</f>
        <v>0</v>
      </c>
      <c r="C6981" s="503" t="s">
        <v>8834</v>
      </c>
      <c r="D6981" s="512"/>
      <c r="F6981" s="547"/>
      <c r="G6981" s="547">
        <f t="shared" si="220"/>
        <v>0</v>
      </c>
      <c r="H6981" s="547">
        <f t="shared" si="221"/>
        <v>0</v>
      </c>
    </row>
    <row r="6982" spans="1:8" x14ac:dyDescent="0.25">
      <c r="A6982" s="396" t="e">
        <f>"INN."&amp;EIGNIR!$B$3&amp;C6982</f>
        <v>#N/A</v>
      </c>
      <c r="B6982" s="511">
        <f>'Sundurliðun Innlán'!H64</f>
        <v>0</v>
      </c>
      <c r="C6982" s="503" t="s">
        <v>8835</v>
      </c>
      <c r="D6982" s="512"/>
      <c r="F6982" s="547"/>
      <c r="G6982" s="547">
        <f t="shared" si="220"/>
        <v>0</v>
      </c>
      <c r="H6982" s="547">
        <f t="shared" si="221"/>
        <v>0</v>
      </c>
    </row>
    <row r="6983" spans="1:8" x14ac:dyDescent="0.25">
      <c r="A6983" s="396" t="e">
        <f>"INN."&amp;EIGNIR!$B$3&amp;C6983</f>
        <v>#N/A</v>
      </c>
      <c r="B6983" s="511">
        <f>'Sundurliðun Innlán'!H65</f>
        <v>0</v>
      </c>
      <c r="C6983" s="503" t="s">
        <v>8836</v>
      </c>
      <c r="D6983" s="512"/>
      <c r="F6983" s="547"/>
      <c r="G6983" s="547">
        <f t="shared" si="220"/>
        <v>0</v>
      </c>
      <c r="H6983" s="547">
        <f t="shared" si="221"/>
        <v>0</v>
      </c>
    </row>
    <row r="6984" spans="1:8" x14ac:dyDescent="0.25">
      <c r="A6984" s="396" t="e">
        <f>"INN."&amp;EIGNIR!$B$3&amp;C6984</f>
        <v>#N/A</v>
      </c>
      <c r="B6984" s="511">
        <f>'Sundurliðun Innlán'!H66</f>
        <v>0</v>
      </c>
      <c r="C6984" s="503" t="s">
        <v>8837</v>
      </c>
      <c r="D6984" s="512"/>
      <c r="F6984" s="547"/>
      <c r="G6984" s="547">
        <f t="shared" si="220"/>
        <v>0</v>
      </c>
      <c r="H6984" s="547">
        <f t="shared" si="221"/>
        <v>0</v>
      </c>
    </row>
    <row r="6985" spans="1:8" x14ac:dyDescent="0.25">
      <c r="A6985" s="396" t="e">
        <f>"INN."&amp;EIGNIR!$B$3&amp;C6985</f>
        <v>#N/A</v>
      </c>
      <c r="B6985" s="511">
        <f>'Sundurliðun Innlán'!H67</f>
        <v>0</v>
      </c>
      <c r="C6985" s="503" t="s">
        <v>8838</v>
      </c>
      <c r="D6985" s="512"/>
      <c r="F6985" s="547"/>
      <c r="G6985" s="547">
        <f t="shared" si="220"/>
        <v>0</v>
      </c>
      <c r="H6985" s="547">
        <f t="shared" si="221"/>
        <v>0</v>
      </c>
    </row>
    <row r="6986" spans="1:8" x14ac:dyDescent="0.25">
      <c r="A6986" s="396" t="e">
        <f>"INN."&amp;EIGNIR!$B$3&amp;C6986</f>
        <v>#N/A</v>
      </c>
      <c r="B6986" s="511">
        <f>'Sundurliðun Innlán'!H68</f>
        <v>0</v>
      </c>
      <c r="C6986" s="503" t="s">
        <v>8839</v>
      </c>
      <c r="D6986" s="512"/>
      <c r="F6986" s="547"/>
      <c r="G6986" s="547">
        <f t="shared" si="220"/>
        <v>0</v>
      </c>
      <c r="H6986" s="547">
        <f t="shared" si="221"/>
        <v>0</v>
      </c>
    </row>
    <row r="6987" spans="1:8" x14ac:dyDescent="0.25">
      <c r="A6987" s="396" t="e">
        <f>"INN."&amp;EIGNIR!$B$3&amp;C6987</f>
        <v>#N/A</v>
      </c>
      <c r="B6987" s="511">
        <f>'Sundurliðun Innlán'!H69</f>
        <v>0</v>
      </c>
      <c r="C6987" s="503" t="s">
        <v>8840</v>
      </c>
      <c r="D6987" s="512"/>
      <c r="F6987" s="547"/>
      <c r="G6987" s="547">
        <f t="shared" si="220"/>
        <v>0</v>
      </c>
      <c r="H6987" s="547">
        <f t="shared" si="221"/>
        <v>0</v>
      </c>
    </row>
    <row r="6988" spans="1:8" x14ac:dyDescent="0.25">
      <c r="A6988" s="396" t="e">
        <f>"INN."&amp;EIGNIR!$B$3&amp;C6988</f>
        <v>#N/A</v>
      </c>
      <c r="B6988" s="511">
        <f>'Sundurliðun Innlán'!H70</f>
        <v>0</v>
      </c>
      <c r="C6988" s="503" t="s">
        <v>8841</v>
      </c>
      <c r="D6988" s="512"/>
      <c r="F6988" s="547"/>
      <c r="G6988" s="547">
        <f t="shared" si="220"/>
        <v>0</v>
      </c>
      <c r="H6988" s="547">
        <f t="shared" si="221"/>
        <v>0</v>
      </c>
    </row>
    <row r="6989" spans="1:8" x14ac:dyDescent="0.25">
      <c r="A6989" s="396" t="e">
        <f>"INN."&amp;EIGNIR!$B$3&amp;C6989</f>
        <v>#N/A</v>
      </c>
      <c r="B6989" s="511">
        <f>'Sundurliðun Innlán'!H71</f>
        <v>0</v>
      </c>
      <c r="C6989" s="503" t="s">
        <v>8842</v>
      </c>
      <c r="D6989" s="512"/>
      <c r="F6989" s="547"/>
      <c r="G6989" s="547">
        <f t="shared" si="220"/>
        <v>0</v>
      </c>
      <c r="H6989" s="547">
        <f t="shared" si="221"/>
        <v>0</v>
      </c>
    </row>
    <row r="6990" spans="1:8" x14ac:dyDescent="0.25">
      <c r="A6990" s="396" t="e">
        <f>"INN."&amp;EIGNIR!$B$3&amp;C6990</f>
        <v>#N/A</v>
      </c>
      <c r="B6990" s="511">
        <f>'Sundurliðun Innlán'!H72</f>
        <v>0</v>
      </c>
      <c r="C6990" s="503" t="s">
        <v>8843</v>
      </c>
      <c r="D6990" s="512"/>
      <c r="F6990" s="547"/>
      <c r="G6990" s="547">
        <f t="shared" si="220"/>
        <v>0</v>
      </c>
      <c r="H6990" s="547">
        <f t="shared" si="221"/>
        <v>0</v>
      </c>
    </row>
    <row r="6991" spans="1:8" x14ac:dyDescent="0.25">
      <c r="A6991" s="396" t="e">
        <f>"INN."&amp;EIGNIR!$B$3&amp;C6991</f>
        <v>#N/A</v>
      </c>
      <c r="B6991" s="511">
        <f>'Sundurliðun Innlán'!H73</f>
        <v>0</v>
      </c>
      <c r="C6991" s="503" t="s">
        <v>8844</v>
      </c>
      <c r="D6991" s="512"/>
      <c r="F6991" s="547"/>
      <c r="G6991" s="547">
        <f t="shared" si="220"/>
        <v>0</v>
      </c>
      <c r="H6991" s="547">
        <f t="shared" si="221"/>
        <v>0</v>
      </c>
    </row>
    <row r="6992" spans="1:8" x14ac:dyDescent="0.25">
      <c r="A6992" s="396" t="e">
        <f>"INN."&amp;EIGNIR!$B$3&amp;C6992</f>
        <v>#N/A</v>
      </c>
      <c r="B6992" s="511">
        <f>'Sundurliðun Innlán'!H74</f>
        <v>0</v>
      </c>
      <c r="C6992" s="503" t="s">
        <v>8845</v>
      </c>
      <c r="D6992" s="512"/>
      <c r="F6992" s="547"/>
      <c r="G6992" s="547">
        <f t="shared" si="220"/>
        <v>0</v>
      </c>
      <c r="H6992" s="547">
        <f t="shared" si="221"/>
        <v>0</v>
      </c>
    </row>
    <row r="6993" spans="1:8" x14ac:dyDescent="0.25">
      <c r="A6993" s="396" t="e">
        <f>"INN."&amp;EIGNIR!$B$3&amp;C6993</f>
        <v>#N/A</v>
      </c>
      <c r="B6993" s="511">
        <f>'Sundurliðun Innlán'!H75</f>
        <v>0</v>
      </c>
      <c r="C6993" s="503" t="s">
        <v>8846</v>
      </c>
      <c r="D6993" s="512"/>
      <c r="F6993" s="547"/>
      <c r="G6993" s="547">
        <f t="shared" si="220"/>
        <v>0</v>
      </c>
      <c r="H6993" s="547">
        <f t="shared" si="221"/>
        <v>0</v>
      </c>
    </row>
    <row r="6994" spans="1:8" x14ac:dyDescent="0.25">
      <c r="A6994" s="396" t="e">
        <f>"INN."&amp;EIGNIR!$B$3&amp;C6994</f>
        <v>#N/A</v>
      </c>
      <c r="B6994" s="511">
        <f>'Sundurliðun Innlán'!H76</f>
        <v>0</v>
      </c>
      <c r="C6994" s="503" t="s">
        <v>8847</v>
      </c>
      <c r="D6994" s="512"/>
      <c r="F6994" s="547"/>
      <c r="G6994" s="547">
        <f t="shared" si="220"/>
        <v>0</v>
      </c>
      <c r="H6994" s="547">
        <f t="shared" si="221"/>
        <v>0</v>
      </c>
    </row>
    <row r="6995" spans="1:8" x14ac:dyDescent="0.25">
      <c r="A6995" s="396" t="e">
        <f>"INN."&amp;EIGNIR!$B$3&amp;C6995</f>
        <v>#N/A</v>
      </c>
      <c r="B6995" s="511">
        <f>'Sundurliðun Innlán'!H77</f>
        <v>0</v>
      </c>
      <c r="C6995" s="503" t="s">
        <v>8848</v>
      </c>
      <c r="D6995" s="512"/>
      <c r="F6995" s="547"/>
      <c r="G6995" s="547">
        <f t="shared" si="220"/>
        <v>0</v>
      </c>
      <c r="H6995" s="547">
        <f t="shared" si="221"/>
        <v>0</v>
      </c>
    </row>
    <row r="6996" spans="1:8" x14ac:dyDescent="0.25">
      <c r="A6996" s="396" t="e">
        <f>"INN."&amp;EIGNIR!$B$3&amp;C6996</f>
        <v>#N/A</v>
      </c>
      <c r="B6996" s="511">
        <f>'Sundurliðun Innlán'!H78</f>
        <v>0</v>
      </c>
      <c r="C6996" s="503" t="s">
        <v>8849</v>
      </c>
      <c r="D6996" s="512"/>
      <c r="F6996" s="547"/>
      <c r="G6996" s="547">
        <f t="shared" si="220"/>
        <v>0</v>
      </c>
      <c r="H6996" s="547">
        <f t="shared" si="221"/>
        <v>0</v>
      </c>
    </row>
    <row r="6997" spans="1:8" x14ac:dyDescent="0.25">
      <c r="A6997" s="396" t="e">
        <f>"INN."&amp;EIGNIR!$B$3&amp;C6997</f>
        <v>#N/A</v>
      </c>
      <c r="B6997" s="511">
        <f>'Sundurliðun Innlán'!H79</f>
        <v>0</v>
      </c>
      <c r="C6997" s="503" t="s">
        <v>8850</v>
      </c>
      <c r="D6997" s="512"/>
      <c r="F6997" s="547"/>
      <c r="G6997" s="547">
        <f t="shared" si="220"/>
        <v>0</v>
      </c>
      <c r="H6997" s="547">
        <f t="shared" si="221"/>
        <v>0</v>
      </c>
    </row>
    <row r="6998" spans="1:8" x14ac:dyDescent="0.25">
      <c r="A6998" s="396" t="e">
        <f>"INN."&amp;EIGNIR!$B$3&amp;C6998</f>
        <v>#N/A</v>
      </c>
      <c r="B6998" s="511">
        <f>'Sundurliðun Innlán'!H80</f>
        <v>0</v>
      </c>
      <c r="C6998" s="503" t="s">
        <v>8851</v>
      </c>
      <c r="D6998" s="512"/>
      <c r="F6998" s="547"/>
      <c r="G6998" s="547">
        <f t="shared" si="220"/>
        <v>0</v>
      </c>
      <c r="H6998" s="547">
        <f t="shared" si="221"/>
        <v>0</v>
      </c>
    </row>
    <row r="6999" spans="1:8" x14ac:dyDescent="0.25">
      <c r="A6999" s="396" t="e">
        <f>"INN."&amp;EIGNIR!$B$3&amp;C6999</f>
        <v>#N/A</v>
      </c>
      <c r="B6999" s="511">
        <f>'Sundurliðun Innlán'!H81</f>
        <v>0</v>
      </c>
      <c r="C6999" s="503" t="s">
        <v>8852</v>
      </c>
      <c r="D6999" s="512"/>
      <c r="F6999" s="547"/>
      <c r="G6999" s="547">
        <f t="shared" si="220"/>
        <v>0</v>
      </c>
      <c r="H6999" s="547">
        <f t="shared" si="221"/>
        <v>0</v>
      </c>
    </row>
    <row r="7000" spans="1:8" x14ac:dyDescent="0.25">
      <c r="A7000" s="396" t="e">
        <f>"INN."&amp;EIGNIR!$B$3&amp;C7000</f>
        <v>#N/A</v>
      </c>
      <c r="B7000" s="511">
        <f>'Sundurliðun Innlán'!H82</f>
        <v>0</v>
      </c>
      <c r="C7000" s="503" t="s">
        <v>8853</v>
      </c>
      <c r="D7000" s="512"/>
      <c r="F7000" s="547"/>
      <c r="G7000" s="547">
        <f t="shared" si="220"/>
        <v>0</v>
      </c>
      <c r="H7000" s="547">
        <f t="shared" si="221"/>
        <v>0</v>
      </c>
    </row>
    <row r="7001" spans="1:8" x14ac:dyDescent="0.25">
      <c r="A7001" s="396" t="e">
        <f>"INN."&amp;EIGNIR!$B$3&amp;C7001</f>
        <v>#N/A</v>
      </c>
      <c r="B7001" s="511">
        <f>'Sundurliðun Innlán'!H83</f>
        <v>0</v>
      </c>
      <c r="C7001" s="503" t="s">
        <v>8854</v>
      </c>
      <c r="D7001" s="512"/>
      <c r="F7001" s="547"/>
      <c r="G7001" s="547">
        <f t="shared" si="220"/>
        <v>0</v>
      </c>
      <c r="H7001" s="547">
        <f t="shared" si="221"/>
        <v>0</v>
      </c>
    </row>
    <row r="7002" spans="1:8" x14ac:dyDescent="0.25">
      <c r="A7002" s="396" t="e">
        <f>"INN."&amp;EIGNIR!$B$3&amp;C7002</f>
        <v>#N/A</v>
      </c>
      <c r="B7002" s="511">
        <f>'Sundurliðun Innlán'!H84</f>
        <v>0</v>
      </c>
      <c r="C7002" s="503" t="s">
        <v>8855</v>
      </c>
      <c r="D7002" s="512"/>
      <c r="F7002" s="547"/>
      <c r="G7002" s="547">
        <f t="shared" si="220"/>
        <v>0</v>
      </c>
      <c r="H7002" s="547">
        <f t="shared" si="221"/>
        <v>0</v>
      </c>
    </row>
    <row r="7003" spans="1:8" x14ac:dyDescent="0.25">
      <c r="A7003" s="396" t="e">
        <f>"INN."&amp;EIGNIR!$B$3&amp;C7003</f>
        <v>#N/A</v>
      </c>
      <c r="B7003" s="511">
        <f>'Sundurliðun Innlán'!H85</f>
        <v>0</v>
      </c>
      <c r="C7003" s="503" t="s">
        <v>8856</v>
      </c>
      <c r="D7003" s="512"/>
      <c r="F7003" s="547"/>
      <c r="G7003" s="547">
        <f t="shared" si="220"/>
        <v>0</v>
      </c>
      <c r="H7003" s="547">
        <f t="shared" si="221"/>
        <v>0</v>
      </c>
    </row>
    <row r="7004" spans="1:8" x14ac:dyDescent="0.25">
      <c r="A7004" s="396" t="e">
        <f>"INN."&amp;EIGNIR!$B$3&amp;C7004</f>
        <v>#N/A</v>
      </c>
      <c r="B7004" s="511">
        <f>'Sundurliðun Innlán'!H99</f>
        <v>0</v>
      </c>
      <c r="C7004" s="503" t="s">
        <v>8857</v>
      </c>
      <c r="D7004" s="512"/>
      <c r="F7004" s="547"/>
      <c r="G7004" s="547">
        <f t="shared" si="220"/>
        <v>0</v>
      </c>
      <c r="H7004" s="547">
        <f t="shared" si="221"/>
        <v>0</v>
      </c>
    </row>
    <row r="7005" spans="1:8" x14ac:dyDescent="0.25">
      <c r="A7005" s="396" t="e">
        <f>"INN."&amp;EIGNIR!$B$3&amp;C7005</f>
        <v>#N/A</v>
      </c>
      <c r="B7005" s="511">
        <f>'Sundurliðun Innlán'!H100</f>
        <v>0</v>
      </c>
      <c r="C7005" s="503" t="s">
        <v>8858</v>
      </c>
      <c r="D7005" s="512"/>
      <c r="F7005" s="547"/>
      <c r="G7005" s="547">
        <f t="shared" si="220"/>
        <v>0</v>
      </c>
      <c r="H7005" s="547">
        <f t="shared" si="221"/>
        <v>0</v>
      </c>
    </row>
    <row r="7006" spans="1:8" x14ac:dyDescent="0.25">
      <c r="A7006" s="396" t="e">
        <f>"INN."&amp;EIGNIR!$B$3&amp;C7006</f>
        <v>#N/A</v>
      </c>
      <c r="B7006" s="511">
        <f>'Sundurliðun Innlán'!H101</f>
        <v>0</v>
      </c>
      <c r="C7006" s="503" t="s">
        <v>8859</v>
      </c>
      <c r="D7006" s="512"/>
      <c r="F7006" s="547"/>
      <c r="G7006" s="547">
        <f t="shared" si="220"/>
        <v>0</v>
      </c>
      <c r="H7006" s="547">
        <f t="shared" si="221"/>
        <v>0</v>
      </c>
    </row>
    <row r="7007" spans="1:8" x14ac:dyDescent="0.25">
      <c r="A7007" s="396" t="e">
        <f>"INN."&amp;EIGNIR!$B$3&amp;C7007</f>
        <v>#N/A</v>
      </c>
      <c r="B7007" s="511">
        <f>'Sundurliðun Innlán'!H102</f>
        <v>0</v>
      </c>
      <c r="C7007" s="503" t="s">
        <v>8860</v>
      </c>
      <c r="D7007" s="512"/>
      <c r="F7007" s="547"/>
      <c r="G7007" s="547">
        <f t="shared" si="220"/>
        <v>0</v>
      </c>
      <c r="H7007" s="547">
        <f t="shared" si="221"/>
        <v>0</v>
      </c>
    </row>
    <row r="7008" spans="1:8" x14ac:dyDescent="0.25">
      <c r="A7008" s="396" t="e">
        <f>"INN."&amp;EIGNIR!$B$3&amp;C7008</f>
        <v>#N/A</v>
      </c>
      <c r="B7008" s="511">
        <f>'Sundurliðun Innlán'!H103</f>
        <v>0</v>
      </c>
      <c r="C7008" s="503" t="s">
        <v>8861</v>
      </c>
      <c r="D7008" s="512"/>
      <c r="F7008" s="547"/>
      <c r="G7008" s="547">
        <f t="shared" si="220"/>
        <v>0</v>
      </c>
      <c r="H7008" s="547">
        <f t="shared" si="221"/>
        <v>0</v>
      </c>
    </row>
    <row r="7009" spans="1:8" x14ac:dyDescent="0.25">
      <c r="A7009" s="396" t="e">
        <f>"INN."&amp;EIGNIR!$B$3&amp;C7009</f>
        <v>#N/A</v>
      </c>
      <c r="B7009" s="511">
        <f>'Sundurliðun Innlán'!H104</f>
        <v>0</v>
      </c>
      <c r="C7009" s="503" t="s">
        <v>8862</v>
      </c>
      <c r="D7009" s="512"/>
      <c r="F7009" s="547"/>
      <c r="G7009" s="547">
        <f t="shared" si="220"/>
        <v>0</v>
      </c>
      <c r="H7009" s="547">
        <f t="shared" si="221"/>
        <v>0</v>
      </c>
    </row>
    <row r="7010" spans="1:8" x14ac:dyDescent="0.25">
      <c r="A7010" s="396" t="e">
        <f>"INN."&amp;EIGNIR!$B$3&amp;C7010</f>
        <v>#N/A</v>
      </c>
      <c r="B7010" s="511">
        <f>'Sundurliðun Innlán'!H105</f>
        <v>0</v>
      </c>
      <c r="C7010" s="503" t="s">
        <v>8863</v>
      </c>
      <c r="D7010" s="512"/>
      <c r="F7010" s="547"/>
      <c r="G7010" s="547">
        <f t="shared" si="220"/>
        <v>0</v>
      </c>
      <c r="H7010" s="547">
        <f t="shared" si="221"/>
        <v>0</v>
      </c>
    </row>
    <row r="7011" spans="1:8" x14ac:dyDescent="0.25">
      <c r="A7011" s="396" t="e">
        <f>"INN."&amp;EIGNIR!$B$3&amp;C7011</f>
        <v>#N/A</v>
      </c>
      <c r="B7011" s="511">
        <f>'Sundurliðun Innlán'!H106</f>
        <v>0</v>
      </c>
      <c r="C7011" s="503" t="s">
        <v>8864</v>
      </c>
      <c r="D7011" s="512"/>
      <c r="F7011" s="547"/>
      <c r="G7011" s="547">
        <f t="shared" si="220"/>
        <v>0</v>
      </c>
      <c r="H7011" s="547">
        <f t="shared" si="221"/>
        <v>0</v>
      </c>
    </row>
    <row r="7012" spans="1:8" x14ac:dyDescent="0.25">
      <c r="A7012" s="396" t="e">
        <f>"INN."&amp;EIGNIR!$B$3&amp;C7012</f>
        <v>#N/A</v>
      </c>
      <c r="B7012" s="511">
        <f>'Sundurliðun Innlán'!H107</f>
        <v>0</v>
      </c>
      <c r="C7012" s="503" t="s">
        <v>8865</v>
      </c>
      <c r="D7012" s="512"/>
      <c r="F7012" s="547"/>
      <c r="G7012" s="547">
        <f t="shared" si="220"/>
        <v>0</v>
      </c>
      <c r="H7012" s="547">
        <f t="shared" si="221"/>
        <v>0</v>
      </c>
    </row>
    <row r="7013" spans="1:8" x14ac:dyDescent="0.25">
      <c r="A7013" s="396" t="e">
        <f>"INN."&amp;EIGNIR!$B$3&amp;C7013</f>
        <v>#N/A</v>
      </c>
      <c r="B7013" s="511">
        <f>'Sundurliðun Innlán'!H108</f>
        <v>0</v>
      </c>
      <c r="C7013" s="503" t="s">
        <v>8866</v>
      </c>
      <c r="D7013" s="512"/>
      <c r="F7013" s="547"/>
      <c r="G7013" s="547">
        <f t="shared" si="220"/>
        <v>0</v>
      </c>
      <c r="H7013" s="547">
        <f t="shared" si="221"/>
        <v>0</v>
      </c>
    </row>
    <row r="7014" spans="1:8" x14ac:dyDescent="0.25">
      <c r="A7014" s="396" t="e">
        <f>"INN."&amp;EIGNIR!$B$3&amp;C7014</f>
        <v>#N/A</v>
      </c>
      <c r="B7014" s="511">
        <f>'Sundurliðun Innlán'!H109</f>
        <v>0</v>
      </c>
      <c r="C7014" s="503" t="s">
        <v>8867</v>
      </c>
      <c r="D7014" s="512"/>
      <c r="F7014" s="547"/>
      <c r="G7014" s="547">
        <f t="shared" si="220"/>
        <v>0</v>
      </c>
      <c r="H7014" s="547">
        <f t="shared" si="221"/>
        <v>0</v>
      </c>
    </row>
    <row r="7015" spans="1:8" x14ac:dyDescent="0.25">
      <c r="A7015" s="396" t="e">
        <f>"INN."&amp;EIGNIR!$B$3&amp;C7015</f>
        <v>#N/A</v>
      </c>
      <c r="B7015" s="511">
        <f>'Sundurliðun Innlán'!H110</f>
        <v>0</v>
      </c>
      <c r="C7015" s="503" t="s">
        <v>8868</v>
      </c>
      <c r="D7015" s="512"/>
      <c r="F7015" s="547"/>
      <c r="G7015" s="547">
        <f t="shared" si="220"/>
        <v>0</v>
      </c>
      <c r="H7015" s="547">
        <f t="shared" si="221"/>
        <v>0</v>
      </c>
    </row>
    <row r="7016" spans="1:8" x14ac:dyDescent="0.25">
      <c r="A7016" s="396" t="e">
        <f>"INN."&amp;EIGNIR!$B$3&amp;C7016</f>
        <v>#N/A</v>
      </c>
      <c r="B7016" s="511">
        <f>'Sundurliðun Innlán'!H111</f>
        <v>0</v>
      </c>
      <c r="C7016" s="503" t="s">
        <v>8869</v>
      </c>
      <c r="D7016" s="512"/>
      <c r="F7016" s="547"/>
      <c r="G7016" s="547">
        <f t="shared" si="220"/>
        <v>0</v>
      </c>
      <c r="H7016" s="547">
        <f t="shared" si="221"/>
        <v>0</v>
      </c>
    </row>
    <row r="7017" spans="1:8" x14ac:dyDescent="0.25">
      <c r="A7017" s="396" t="e">
        <f>"INN."&amp;EIGNIR!$B$3&amp;C7017</f>
        <v>#N/A</v>
      </c>
      <c r="B7017" s="511">
        <f>'Sundurliðun Innlán'!H112</f>
        <v>0</v>
      </c>
      <c r="C7017" s="503" t="s">
        <v>8870</v>
      </c>
      <c r="D7017" s="512"/>
      <c r="F7017" s="547"/>
      <c r="G7017" s="547">
        <f t="shared" si="220"/>
        <v>0</v>
      </c>
      <c r="H7017" s="547">
        <f t="shared" si="221"/>
        <v>0</v>
      </c>
    </row>
    <row r="7018" spans="1:8" x14ac:dyDescent="0.25">
      <c r="A7018" s="396" t="e">
        <f>"INN."&amp;EIGNIR!$B$3&amp;C7018</f>
        <v>#N/A</v>
      </c>
      <c r="B7018" s="511">
        <f>'Sundurliðun Innlán'!H113</f>
        <v>0</v>
      </c>
      <c r="C7018" s="503" t="s">
        <v>8871</v>
      </c>
      <c r="D7018" s="512"/>
      <c r="F7018" s="547"/>
      <c r="G7018" s="547">
        <f t="shared" si="220"/>
        <v>0</v>
      </c>
      <c r="H7018" s="547">
        <f t="shared" si="221"/>
        <v>0</v>
      </c>
    </row>
    <row r="7019" spans="1:8" x14ac:dyDescent="0.25">
      <c r="A7019" s="396" t="e">
        <f>"INN."&amp;EIGNIR!$B$3&amp;C7019</f>
        <v>#N/A</v>
      </c>
      <c r="B7019" s="511">
        <f>'Sundurliðun Innlán'!H114</f>
        <v>0</v>
      </c>
      <c r="C7019" s="503" t="s">
        <v>8872</v>
      </c>
      <c r="D7019" s="512"/>
      <c r="F7019" s="547"/>
      <c r="G7019" s="547">
        <f t="shared" si="220"/>
        <v>0</v>
      </c>
      <c r="H7019" s="547">
        <f t="shared" si="221"/>
        <v>0</v>
      </c>
    </row>
    <row r="7020" spans="1:8" x14ac:dyDescent="0.25">
      <c r="A7020" s="396" t="e">
        <f>"INN."&amp;EIGNIR!$B$3&amp;C7020</f>
        <v>#N/A</v>
      </c>
      <c r="B7020" s="511">
        <f>'Sundurliðun Innlán'!H115</f>
        <v>0</v>
      </c>
      <c r="C7020" s="503" t="s">
        <v>8873</v>
      </c>
      <c r="D7020" s="512"/>
      <c r="F7020" s="547"/>
      <c r="G7020" s="547">
        <f t="shared" si="220"/>
        <v>0</v>
      </c>
      <c r="H7020" s="547">
        <f t="shared" si="221"/>
        <v>0</v>
      </c>
    </row>
    <row r="7021" spans="1:8" x14ac:dyDescent="0.25">
      <c r="A7021" s="396" t="e">
        <f>"INN."&amp;EIGNIR!$B$3&amp;C7021</f>
        <v>#N/A</v>
      </c>
      <c r="B7021" s="511">
        <f>'Sundurliðun Innlán'!H116</f>
        <v>0</v>
      </c>
      <c r="C7021" s="503" t="s">
        <v>8874</v>
      </c>
      <c r="D7021" s="512"/>
      <c r="F7021" s="547"/>
      <c r="G7021" s="547">
        <f t="shared" si="220"/>
        <v>0</v>
      </c>
      <c r="H7021" s="547">
        <f t="shared" si="221"/>
        <v>0</v>
      </c>
    </row>
    <row r="7022" spans="1:8" x14ac:dyDescent="0.25">
      <c r="A7022" s="396" t="e">
        <f>"INN."&amp;EIGNIR!$B$3&amp;C7022</f>
        <v>#N/A</v>
      </c>
      <c r="B7022" s="511">
        <f>'Sundurliðun Innlán'!H117</f>
        <v>0</v>
      </c>
      <c r="C7022" s="503" t="s">
        <v>8875</v>
      </c>
      <c r="D7022" s="512"/>
      <c r="F7022" s="547"/>
      <c r="G7022" s="547">
        <f t="shared" si="220"/>
        <v>0</v>
      </c>
      <c r="H7022" s="547">
        <f t="shared" si="221"/>
        <v>0</v>
      </c>
    </row>
    <row r="7023" spans="1:8" x14ac:dyDescent="0.25">
      <c r="A7023" s="396" t="e">
        <f>"INN."&amp;EIGNIR!$B$3&amp;C7023</f>
        <v>#N/A</v>
      </c>
      <c r="B7023" s="511">
        <f>'Sundurliðun Innlán'!H118</f>
        <v>0</v>
      </c>
      <c r="C7023" s="503" t="s">
        <v>8876</v>
      </c>
      <c r="D7023" s="512"/>
      <c r="F7023" s="547"/>
      <c r="G7023" s="547">
        <f t="shared" si="220"/>
        <v>0</v>
      </c>
      <c r="H7023" s="547">
        <f t="shared" si="221"/>
        <v>0</v>
      </c>
    </row>
    <row r="7024" spans="1:8" x14ac:dyDescent="0.25">
      <c r="A7024" s="396" t="e">
        <f>"INN."&amp;EIGNIR!$B$3&amp;C7024</f>
        <v>#N/A</v>
      </c>
      <c r="B7024" s="511">
        <f>'Sundurliðun Innlán'!H119</f>
        <v>0</v>
      </c>
      <c r="C7024" s="503" t="s">
        <v>8877</v>
      </c>
      <c r="D7024" s="512"/>
      <c r="F7024" s="547"/>
      <c r="G7024" s="547">
        <f t="shared" si="220"/>
        <v>0</v>
      </c>
      <c r="H7024" s="547">
        <f t="shared" si="221"/>
        <v>0</v>
      </c>
    </row>
    <row r="7025" spans="1:8" x14ac:dyDescent="0.25">
      <c r="A7025" s="396" t="e">
        <f>"INN."&amp;EIGNIR!$B$3&amp;C7025</f>
        <v>#N/A</v>
      </c>
      <c r="B7025" s="511">
        <f>'Sundurliðun Innlán'!H120</f>
        <v>0</v>
      </c>
      <c r="C7025" s="503" t="s">
        <v>8878</v>
      </c>
      <c r="D7025" s="512"/>
      <c r="F7025" s="547"/>
      <c r="G7025" s="547">
        <f t="shared" si="220"/>
        <v>0</v>
      </c>
      <c r="H7025" s="547">
        <f t="shared" si="221"/>
        <v>0</v>
      </c>
    </row>
    <row r="7026" spans="1:8" x14ac:dyDescent="0.25">
      <c r="A7026" s="396" t="e">
        <f>"INN."&amp;EIGNIR!$B$3&amp;C7026</f>
        <v>#N/A</v>
      </c>
      <c r="B7026" s="511">
        <f>'Sundurliðun Innlán'!H121</f>
        <v>0</v>
      </c>
      <c r="C7026" s="503" t="s">
        <v>8879</v>
      </c>
      <c r="D7026" s="512"/>
      <c r="F7026" s="547"/>
      <c r="G7026" s="547">
        <f t="shared" si="220"/>
        <v>0</v>
      </c>
      <c r="H7026" s="547">
        <f t="shared" si="221"/>
        <v>0</v>
      </c>
    </row>
    <row r="7027" spans="1:8" x14ac:dyDescent="0.25">
      <c r="A7027" s="396" t="e">
        <f>"INN."&amp;EIGNIR!$B$3&amp;C7027</f>
        <v>#N/A</v>
      </c>
      <c r="B7027" s="511">
        <f>'Sundurliðun Innlán'!H122</f>
        <v>0</v>
      </c>
      <c r="C7027" s="503" t="s">
        <v>8880</v>
      </c>
      <c r="D7027" s="512"/>
      <c r="F7027" s="547"/>
      <c r="G7027" s="547">
        <f t="shared" si="220"/>
        <v>0</v>
      </c>
      <c r="H7027" s="547">
        <f t="shared" si="221"/>
        <v>0</v>
      </c>
    </row>
    <row r="7028" spans="1:8" x14ac:dyDescent="0.25">
      <c r="A7028" s="396" t="e">
        <f>"INN."&amp;EIGNIR!$B$3&amp;C7028</f>
        <v>#N/A</v>
      </c>
      <c r="B7028" s="511">
        <f>'Sundurliðun Innlán'!H123</f>
        <v>0</v>
      </c>
      <c r="C7028" s="503" t="s">
        <v>8881</v>
      </c>
      <c r="D7028" s="512"/>
      <c r="F7028" s="547"/>
      <c r="G7028" s="547">
        <f t="shared" si="220"/>
        <v>0</v>
      </c>
      <c r="H7028" s="547">
        <f t="shared" si="221"/>
        <v>0</v>
      </c>
    </row>
    <row r="7029" spans="1:8" x14ac:dyDescent="0.25">
      <c r="A7029" s="396" t="e">
        <f>"INN."&amp;EIGNIR!$B$3&amp;C7029</f>
        <v>#N/A</v>
      </c>
      <c r="B7029" s="511">
        <f>'Sundurliðun Innlán'!H124</f>
        <v>0</v>
      </c>
      <c r="C7029" s="503" t="s">
        <v>8882</v>
      </c>
      <c r="D7029" s="512"/>
      <c r="F7029" s="547"/>
      <c r="G7029" s="547">
        <f t="shared" si="220"/>
        <v>0</v>
      </c>
      <c r="H7029" s="547">
        <f t="shared" si="221"/>
        <v>0</v>
      </c>
    </row>
    <row r="7030" spans="1:8" x14ac:dyDescent="0.25">
      <c r="A7030" s="396" t="e">
        <f>"INN."&amp;EIGNIR!$B$3&amp;C7030</f>
        <v>#N/A</v>
      </c>
      <c r="B7030" s="511">
        <f>'Sundurliðun Innlán'!H125</f>
        <v>0</v>
      </c>
      <c r="C7030" s="503" t="s">
        <v>8883</v>
      </c>
      <c r="D7030" s="512"/>
      <c r="F7030" s="547"/>
      <c r="G7030" s="547">
        <f t="shared" ref="G7030:G7093" si="222">+F7030-B7030</f>
        <v>0</v>
      </c>
      <c r="H7030" s="547">
        <f t="shared" si="221"/>
        <v>0</v>
      </c>
    </row>
    <row r="7031" spans="1:8" x14ac:dyDescent="0.25">
      <c r="A7031" s="396" t="e">
        <f>"INN."&amp;EIGNIR!$B$3&amp;C7031</f>
        <v>#N/A</v>
      </c>
      <c r="B7031" s="511">
        <f>'Sundurliðun Innlán'!H126</f>
        <v>0</v>
      </c>
      <c r="C7031" s="503" t="s">
        <v>8884</v>
      </c>
      <c r="D7031" s="512"/>
      <c r="F7031" s="547"/>
      <c r="G7031" s="547">
        <f t="shared" si="222"/>
        <v>0</v>
      </c>
      <c r="H7031" s="547">
        <f t="shared" ref="H7031:H7094" si="223">+ABS(G7031)</f>
        <v>0</v>
      </c>
    </row>
    <row r="7032" spans="1:8" x14ac:dyDescent="0.25">
      <c r="A7032" s="396" t="e">
        <f>"INN."&amp;EIGNIR!$B$3&amp;C7032</f>
        <v>#N/A</v>
      </c>
      <c r="B7032" s="511">
        <f>'Sundurliðun Innlán'!H127</f>
        <v>0</v>
      </c>
      <c r="C7032" s="503" t="s">
        <v>8885</v>
      </c>
      <c r="D7032" s="512"/>
      <c r="F7032" s="547"/>
      <c r="G7032" s="547">
        <f t="shared" si="222"/>
        <v>0</v>
      </c>
      <c r="H7032" s="547">
        <f t="shared" si="223"/>
        <v>0</v>
      </c>
    </row>
    <row r="7033" spans="1:8" x14ac:dyDescent="0.25">
      <c r="A7033" s="396" t="e">
        <f>"INN."&amp;EIGNIR!$B$3&amp;C7033</f>
        <v>#N/A</v>
      </c>
      <c r="B7033" s="511">
        <f>'Sundurliðun Innlán'!H128</f>
        <v>0</v>
      </c>
      <c r="C7033" s="503" t="s">
        <v>8886</v>
      </c>
      <c r="D7033" s="512"/>
      <c r="F7033" s="547"/>
      <c r="G7033" s="547">
        <f t="shared" si="222"/>
        <v>0</v>
      </c>
      <c r="H7033" s="547">
        <f t="shared" si="223"/>
        <v>0</v>
      </c>
    </row>
    <row r="7034" spans="1:8" x14ac:dyDescent="0.25">
      <c r="A7034" s="396" t="e">
        <f>"INN."&amp;EIGNIR!$B$3&amp;C7034</f>
        <v>#N/A</v>
      </c>
      <c r="B7034" s="511">
        <f>'Sundurliðun Innlán'!H129</f>
        <v>0</v>
      </c>
      <c r="C7034" s="503" t="s">
        <v>8887</v>
      </c>
      <c r="D7034" s="512"/>
      <c r="F7034" s="547"/>
      <c r="G7034" s="547">
        <f t="shared" si="222"/>
        <v>0</v>
      </c>
      <c r="H7034" s="547">
        <f t="shared" si="223"/>
        <v>0</v>
      </c>
    </row>
    <row r="7035" spans="1:8" x14ac:dyDescent="0.25">
      <c r="A7035" s="396" t="e">
        <f>"INN."&amp;EIGNIR!$B$3&amp;C7035</f>
        <v>#N/A</v>
      </c>
      <c r="B7035" s="511">
        <f>'Sundurliðun Innlán'!H130</f>
        <v>0</v>
      </c>
      <c r="C7035" s="503" t="s">
        <v>8888</v>
      </c>
      <c r="D7035" s="512"/>
      <c r="F7035" s="547"/>
      <c r="G7035" s="547">
        <f t="shared" si="222"/>
        <v>0</v>
      </c>
      <c r="H7035" s="547">
        <f t="shared" si="223"/>
        <v>0</v>
      </c>
    </row>
    <row r="7036" spans="1:8" x14ac:dyDescent="0.25">
      <c r="A7036" s="396" t="e">
        <f>"INN."&amp;EIGNIR!$B$3&amp;C7036</f>
        <v>#N/A</v>
      </c>
      <c r="B7036" s="511">
        <f>'Sundurliðun Innlán'!H144</f>
        <v>0</v>
      </c>
      <c r="C7036" s="503" t="s">
        <v>8889</v>
      </c>
      <c r="D7036" s="512"/>
      <c r="F7036" s="547"/>
      <c r="G7036" s="547">
        <f t="shared" si="222"/>
        <v>0</v>
      </c>
      <c r="H7036" s="547">
        <f t="shared" si="223"/>
        <v>0</v>
      </c>
    </row>
    <row r="7037" spans="1:8" x14ac:dyDescent="0.25">
      <c r="A7037" s="396" t="e">
        <f>"INN."&amp;EIGNIR!$B$3&amp;C7037</f>
        <v>#N/A</v>
      </c>
      <c r="B7037" s="511">
        <f>'Sundurliðun Innlán'!H145</f>
        <v>0</v>
      </c>
      <c r="C7037" s="503" t="s">
        <v>8890</v>
      </c>
      <c r="D7037" s="512"/>
      <c r="F7037" s="547"/>
      <c r="G7037" s="547">
        <f t="shared" si="222"/>
        <v>0</v>
      </c>
      <c r="H7037" s="547">
        <f t="shared" si="223"/>
        <v>0</v>
      </c>
    </row>
    <row r="7038" spans="1:8" x14ac:dyDescent="0.25">
      <c r="A7038" s="396" t="e">
        <f>"INN."&amp;EIGNIR!$B$3&amp;C7038</f>
        <v>#N/A</v>
      </c>
      <c r="B7038" s="511">
        <f>'Sundurliðun Innlán'!H146</f>
        <v>0</v>
      </c>
      <c r="C7038" s="503" t="s">
        <v>8891</v>
      </c>
      <c r="D7038" s="512"/>
      <c r="F7038" s="547"/>
      <c r="G7038" s="547">
        <f t="shared" si="222"/>
        <v>0</v>
      </c>
      <c r="H7038" s="547">
        <f t="shared" si="223"/>
        <v>0</v>
      </c>
    </row>
    <row r="7039" spans="1:8" x14ac:dyDescent="0.25">
      <c r="A7039" s="396" t="e">
        <f>"INN."&amp;EIGNIR!$B$3&amp;C7039</f>
        <v>#N/A</v>
      </c>
      <c r="B7039" s="511">
        <f>'Sundurliðun Innlán'!H147</f>
        <v>0</v>
      </c>
      <c r="C7039" s="503" t="s">
        <v>8892</v>
      </c>
      <c r="D7039" s="512"/>
      <c r="F7039" s="547"/>
      <c r="G7039" s="547">
        <f t="shared" si="222"/>
        <v>0</v>
      </c>
      <c r="H7039" s="547">
        <f t="shared" si="223"/>
        <v>0</v>
      </c>
    </row>
    <row r="7040" spans="1:8" x14ac:dyDescent="0.25">
      <c r="A7040" s="396" t="e">
        <f>"INN."&amp;EIGNIR!$B$3&amp;C7040</f>
        <v>#N/A</v>
      </c>
      <c r="B7040" s="511">
        <f>'Sundurliðun Innlán'!H148</f>
        <v>0</v>
      </c>
      <c r="C7040" s="503" t="s">
        <v>8893</v>
      </c>
      <c r="D7040" s="512"/>
      <c r="F7040" s="547"/>
      <c r="G7040" s="547">
        <f t="shared" si="222"/>
        <v>0</v>
      </c>
      <c r="H7040" s="547">
        <f t="shared" si="223"/>
        <v>0</v>
      </c>
    </row>
    <row r="7041" spans="1:8" x14ac:dyDescent="0.25">
      <c r="A7041" s="396" t="e">
        <f>"INN."&amp;EIGNIR!$B$3&amp;C7041</f>
        <v>#N/A</v>
      </c>
      <c r="B7041" s="511">
        <f>'Sundurliðun Innlán'!H149</f>
        <v>0</v>
      </c>
      <c r="C7041" s="503" t="s">
        <v>8894</v>
      </c>
      <c r="D7041" s="512"/>
      <c r="F7041" s="547"/>
      <c r="G7041" s="547">
        <f t="shared" si="222"/>
        <v>0</v>
      </c>
      <c r="H7041" s="547">
        <f t="shared" si="223"/>
        <v>0</v>
      </c>
    </row>
    <row r="7042" spans="1:8" x14ac:dyDescent="0.25">
      <c r="A7042" s="396" t="e">
        <f>"INN."&amp;EIGNIR!$B$3&amp;C7042</f>
        <v>#N/A</v>
      </c>
      <c r="B7042" s="511">
        <f>'Sundurliðun Innlán'!H150</f>
        <v>0</v>
      </c>
      <c r="C7042" s="503" t="s">
        <v>8895</v>
      </c>
      <c r="D7042" s="512"/>
      <c r="F7042" s="547"/>
      <c r="G7042" s="547">
        <f t="shared" si="222"/>
        <v>0</v>
      </c>
      <c r="H7042" s="547">
        <f t="shared" si="223"/>
        <v>0</v>
      </c>
    </row>
    <row r="7043" spans="1:8" x14ac:dyDescent="0.25">
      <c r="A7043" s="396" t="e">
        <f>"INN."&amp;EIGNIR!$B$3&amp;C7043</f>
        <v>#N/A</v>
      </c>
      <c r="B7043" s="511">
        <f>'Sundurliðun Innlán'!H151</f>
        <v>0</v>
      </c>
      <c r="C7043" s="503" t="s">
        <v>8896</v>
      </c>
      <c r="D7043" s="512"/>
      <c r="F7043" s="547"/>
      <c r="G7043" s="547">
        <f t="shared" si="222"/>
        <v>0</v>
      </c>
      <c r="H7043" s="547">
        <f t="shared" si="223"/>
        <v>0</v>
      </c>
    </row>
    <row r="7044" spans="1:8" x14ac:dyDescent="0.25">
      <c r="A7044" s="396" t="e">
        <f>"INN."&amp;EIGNIR!$B$3&amp;C7044</f>
        <v>#N/A</v>
      </c>
      <c r="B7044" s="511">
        <f>'Sundurliðun Innlán'!H152</f>
        <v>0</v>
      </c>
      <c r="C7044" s="503" t="s">
        <v>8897</v>
      </c>
      <c r="D7044" s="512"/>
      <c r="F7044" s="547"/>
      <c r="G7044" s="547">
        <f t="shared" si="222"/>
        <v>0</v>
      </c>
      <c r="H7044" s="547">
        <f t="shared" si="223"/>
        <v>0</v>
      </c>
    </row>
    <row r="7045" spans="1:8" x14ac:dyDescent="0.25">
      <c r="A7045" s="396" t="e">
        <f>"INN."&amp;EIGNIR!$B$3&amp;C7045</f>
        <v>#N/A</v>
      </c>
      <c r="B7045" s="511">
        <f>'Sundurliðun Innlán'!H153</f>
        <v>0</v>
      </c>
      <c r="C7045" s="503" t="s">
        <v>8898</v>
      </c>
      <c r="D7045" s="512"/>
      <c r="F7045" s="547"/>
      <c r="G7045" s="547">
        <f t="shared" si="222"/>
        <v>0</v>
      </c>
      <c r="H7045" s="547">
        <f t="shared" si="223"/>
        <v>0</v>
      </c>
    </row>
    <row r="7046" spans="1:8" x14ac:dyDescent="0.25">
      <c r="A7046" s="396" t="e">
        <f>"INN."&amp;EIGNIR!$B$3&amp;C7046</f>
        <v>#N/A</v>
      </c>
      <c r="B7046" s="511">
        <f>'Sundurliðun Innlán'!H154</f>
        <v>0</v>
      </c>
      <c r="C7046" s="503" t="s">
        <v>8899</v>
      </c>
      <c r="D7046" s="512"/>
      <c r="F7046" s="547"/>
      <c r="G7046" s="547">
        <f t="shared" si="222"/>
        <v>0</v>
      </c>
      <c r="H7046" s="547">
        <f t="shared" si="223"/>
        <v>0</v>
      </c>
    </row>
    <row r="7047" spans="1:8" x14ac:dyDescent="0.25">
      <c r="A7047" s="396" t="e">
        <f>"INN."&amp;EIGNIR!$B$3&amp;C7047</f>
        <v>#N/A</v>
      </c>
      <c r="B7047" s="511">
        <f>'Sundurliðun Innlán'!H155</f>
        <v>0</v>
      </c>
      <c r="C7047" s="503" t="s">
        <v>8900</v>
      </c>
      <c r="D7047" s="512"/>
      <c r="F7047" s="547"/>
      <c r="G7047" s="547">
        <f t="shared" si="222"/>
        <v>0</v>
      </c>
      <c r="H7047" s="547">
        <f t="shared" si="223"/>
        <v>0</v>
      </c>
    </row>
    <row r="7048" spans="1:8" x14ac:dyDescent="0.25">
      <c r="A7048" s="396" t="e">
        <f>"INN."&amp;EIGNIR!$B$3&amp;C7048</f>
        <v>#N/A</v>
      </c>
      <c r="B7048" s="511">
        <f>'Sundurliðun Innlán'!H156</f>
        <v>0</v>
      </c>
      <c r="C7048" s="503" t="s">
        <v>8901</v>
      </c>
      <c r="D7048" s="512"/>
      <c r="F7048" s="547"/>
      <c r="G7048" s="547">
        <f t="shared" si="222"/>
        <v>0</v>
      </c>
      <c r="H7048" s="547">
        <f t="shared" si="223"/>
        <v>0</v>
      </c>
    </row>
    <row r="7049" spans="1:8" x14ac:dyDescent="0.25">
      <c r="A7049" s="396" t="e">
        <f>"INN."&amp;EIGNIR!$B$3&amp;C7049</f>
        <v>#N/A</v>
      </c>
      <c r="B7049" s="511">
        <f>'Sundurliðun Innlán'!H157</f>
        <v>0</v>
      </c>
      <c r="C7049" s="503" t="s">
        <v>8902</v>
      </c>
      <c r="D7049" s="512"/>
      <c r="F7049" s="547"/>
      <c r="G7049" s="547">
        <f t="shared" si="222"/>
        <v>0</v>
      </c>
      <c r="H7049" s="547">
        <f t="shared" si="223"/>
        <v>0</v>
      </c>
    </row>
    <row r="7050" spans="1:8" x14ac:dyDescent="0.25">
      <c r="A7050" s="396" t="e">
        <f>"INN."&amp;EIGNIR!$B$3&amp;C7050</f>
        <v>#N/A</v>
      </c>
      <c r="B7050" s="511">
        <f>'Sundurliðun Innlán'!H158</f>
        <v>0</v>
      </c>
      <c r="C7050" s="503" t="s">
        <v>8903</v>
      </c>
      <c r="D7050" s="512"/>
      <c r="F7050" s="547"/>
      <c r="G7050" s="547">
        <f t="shared" si="222"/>
        <v>0</v>
      </c>
      <c r="H7050" s="547">
        <f t="shared" si="223"/>
        <v>0</v>
      </c>
    </row>
    <row r="7051" spans="1:8" x14ac:dyDescent="0.25">
      <c r="A7051" s="396" t="e">
        <f>"INN."&amp;EIGNIR!$B$3&amp;C7051</f>
        <v>#N/A</v>
      </c>
      <c r="B7051" s="511">
        <f>'Sundurliðun Innlán'!H159</f>
        <v>0</v>
      </c>
      <c r="C7051" s="503" t="s">
        <v>8904</v>
      </c>
      <c r="D7051" s="512"/>
      <c r="F7051" s="547"/>
      <c r="G7051" s="547">
        <f t="shared" si="222"/>
        <v>0</v>
      </c>
      <c r="H7051" s="547">
        <f t="shared" si="223"/>
        <v>0</v>
      </c>
    </row>
    <row r="7052" spans="1:8" x14ac:dyDescent="0.25">
      <c r="A7052" s="396" t="e">
        <f>"INN."&amp;EIGNIR!$B$3&amp;C7052</f>
        <v>#N/A</v>
      </c>
      <c r="B7052" s="511">
        <f>'Sundurliðun Innlán'!H160</f>
        <v>0</v>
      </c>
      <c r="C7052" s="503" t="s">
        <v>8905</v>
      </c>
      <c r="D7052" s="512"/>
      <c r="F7052" s="547"/>
      <c r="G7052" s="547">
        <f t="shared" si="222"/>
        <v>0</v>
      </c>
      <c r="H7052" s="547">
        <f t="shared" si="223"/>
        <v>0</v>
      </c>
    </row>
    <row r="7053" spans="1:8" x14ac:dyDescent="0.25">
      <c r="A7053" s="396" t="e">
        <f>"INN."&amp;EIGNIR!$B$3&amp;C7053</f>
        <v>#N/A</v>
      </c>
      <c r="B7053" s="511">
        <f>'Sundurliðun Innlán'!H161</f>
        <v>0</v>
      </c>
      <c r="C7053" s="503" t="s">
        <v>8906</v>
      </c>
      <c r="D7053" s="512"/>
      <c r="F7053" s="547"/>
      <c r="G7053" s="547">
        <f t="shared" si="222"/>
        <v>0</v>
      </c>
      <c r="H7053" s="547">
        <f t="shared" si="223"/>
        <v>0</v>
      </c>
    </row>
    <row r="7054" spans="1:8" x14ac:dyDescent="0.25">
      <c r="A7054" s="396" t="e">
        <f>"INN."&amp;EIGNIR!$B$3&amp;C7054</f>
        <v>#N/A</v>
      </c>
      <c r="B7054" s="511">
        <f>'Sundurliðun Innlán'!H162</f>
        <v>0</v>
      </c>
      <c r="C7054" s="503" t="s">
        <v>8907</v>
      </c>
      <c r="D7054" s="512"/>
      <c r="F7054" s="547"/>
      <c r="G7054" s="547">
        <f t="shared" si="222"/>
        <v>0</v>
      </c>
      <c r="H7054" s="547">
        <f t="shared" si="223"/>
        <v>0</v>
      </c>
    </row>
    <row r="7055" spans="1:8" x14ac:dyDescent="0.25">
      <c r="A7055" s="396" t="e">
        <f>"INN."&amp;EIGNIR!$B$3&amp;C7055</f>
        <v>#N/A</v>
      </c>
      <c r="B7055" s="511">
        <f>'Sundurliðun Innlán'!H163</f>
        <v>0</v>
      </c>
      <c r="C7055" s="503" t="s">
        <v>8908</v>
      </c>
      <c r="D7055" s="512"/>
      <c r="F7055" s="547"/>
      <c r="G7055" s="547">
        <f t="shared" si="222"/>
        <v>0</v>
      </c>
      <c r="H7055" s="547">
        <f t="shared" si="223"/>
        <v>0</v>
      </c>
    </row>
    <row r="7056" spans="1:8" x14ac:dyDescent="0.25">
      <c r="A7056" s="396" t="e">
        <f>"INN."&amp;EIGNIR!$B$3&amp;C7056</f>
        <v>#N/A</v>
      </c>
      <c r="B7056" s="511">
        <f>'Sundurliðun Innlán'!H164</f>
        <v>0</v>
      </c>
      <c r="C7056" s="503" t="s">
        <v>8909</v>
      </c>
      <c r="D7056" s="512"/>
      <c r="F7056" s="547"/>
      <c r="G7056" s="547">
        <f t="shared" si="222"/>
        <v>0</v>
      </c>
      <c r="H7056" s="547">
        <f t="shared" si="223"/>
        <v>0</v>
      </c>
    </row>
    <row r="7057" spans="1:8" x14ac:dyDescent="0.25">
      <c r="A7057" s="396" t="e">
        <f>"INN."&amp;EIGNIR!$B$3&amp;C7057</f>
        <v>#N/A</v>
      </c>
      <c r="B7057" s="511">
        <f>'Sundurliðun Innlán'!H165</f>
        <v>0</v>
      </c>
      <c r="C7057" s="503" t="s">
        <v>8910</v>
      </c>
      <c r="D7057" s="512"/>
      <c r="F7057" s="547"/>
      <c r="G7057" s="547">
        <f t="shared" si="222"/>
        <v>0</v>
      </c>
      <c r="H7057" s="547">
        <f t="shared" si="223"/>
        <v>0</v>
      </c>
    </row>
    <row r="7058" spans="1:8" x14ac:dyDescent="0.25">
      <c r="A7058" s="396" t="e">
        <f>"INN."&amp;EIGNIR!$B$3&amp;C7058</f>
        <v>#N/A</v>
      </c>
      <c r="B7058" s="511">
        <f>'Sundurliðun Innlán'!H166</f>
        <v>0</v>
      </c>
      <c r="C7058" s="503" t="s">
        <v>8911</v>
      </c>
      <c r="D7058" s="512"/>
      <c r="F7058" s="547"/>
      <c r="G7058" s="547">
        <f t="shared" si="222"/>
        <v>0</v>
      </c>
      <c r="H7058" s="547">
        <f t="shared" si="223"/>
        <v>0</v>
      </c>
    </row>
    <row r="7059" spans="1:8" x14ac:dyDescent="0.25">
      <c r="A7059" s="396" t="e">
        <f>"INN."&amp;EIGNIR!$B$3&amp;C7059</f>
        <v>#N/A</v>
      </c>
      <c r="B7059" s="511">
        <f>'Sundurliðun Innlán'!H167</f>
        <v>0</v>
      </c>
      <c r="C7059" s="503" t="s">
        <v>8912</v>
      </c>
      <c r="D7059" s="512"/>
      <c r="F7059" s="547"/>
      <c r="G7059" s="547">
        <f t="shared" si="222"/>
        <v>0</v>
      </c>
      <c r="H7059" s="547">
        <f t="shared" si="223"/>
        <v>0</v>
      </c>
    </row>
    <row r="7060" spans="1:8" x14ac:dyDescent="0.25">
      <c r="A7060" s="396" t="e">
        <f>"INN."&amp;EIGNIR!$B$3&amp;C7060</f>
        <v>#N/A</v>
      </c>
      <c r="B7060" s="511">
        <f>'Sundurliðun Innlán'!I5</f>
        <v>0</v>
      </c>
      <c r="C7060" s="503" t="s">
        <v>8913</v>
      </c>
      <c r="D7060" s="512" t="s">
        <v>8914</v>
      </c>
      <c r="F7060" s="547"/>
      <c r="G7060" s="547">
        <f t="shared" si="222"/>
        <v>0</v>
      </c>
      <c r="H7060" s="547">
        <f t="shared" si="223"/>
        <v>0</v>
      </c>
    </row>
    <row r="7061" spans="1:8" x14ac:dyDescent="0.25">
      <c r="A7061" s="396" t="e">
        <f>"INN."&amp;EIGNIR!$B$3&amp;C7061</f>
        <v>#N/A</v>
      </c>
      <c r="B7061" s="511">
        <f>'Sundurliðun Innlán'!I6</f>
        <v>0</v>
      </c>
      <c r="C7061" s="503" t="s">
        <v>8915</v>
      </c>
      <c r="D7061" s="512"/>
      <c r="F7061" s="547"/>
      <c r="G7061" s="547">
        <f t="shared" si="222"/>
        <v>0</v>
      </c>
      <c r="H7061" s="547">
        <f t="shared" si="223"/>
        <v>0</v>
      </c>
    </row>
    <row r="7062" spans="1:8" x14ac:dyDescent="0.25">
      <c r="A7062" s="396" t="e">
        <f>"INN."&amp;EIGNIR!$B$3&amp;C7062</f>
        <v>#N/A</v>
      </c>
      <c r="B7062" s="511">
        <f>'Sundurliðun Innlán'!I7</f>
        <v>0</v>
      </c>
      <c r="C7062" s="503" t="s">
        <v>8916</v>
      </c>
      <c r="D7062" s="512"/>
      <c r="F7062" s="547"/>
      <c r="G7062" s="547">
        <f t="shared" si="222"/>
        <v>0</v>
      </c>
      <c r="H7062" s="547">
        <f t="shared" si="223"/>
        <v>0</v>
      </c>
    </row>
    <row r="7063" spans="1:8" x14ac:dyDescent="0.25">
      <c r="A7063" s="396" t="e">
        <f>"INN."&amp;EIGNIR!$B$3&amp;C7063</f>
        <v>#N/A</v>
      </c>
      <c r="B7063" s="511">
        <f>'Sundurliðun Innlán'!I21</f>
        <v>0</v>
      </c>
      <c r="C7063" s="503" t="s">
        <v>8917</v>
      </c>
      <c r="D7063" s="512"/>
      <c r="F7063" s="547"/>
      <c r="G7063" s="547">
        <f t="shared" si="222"/>
        <v>0</v>
      </c>
      <c r="H7063" s="547">
        <f t="shared" si="223"/>
        <v>0</v>
      </c>
    </row>
    <row r="7064" spans="1:8" x14ac:dyDescent="0.25">
      <c r="A7064" s="396" t="e">
        <f>"INN."&amp;EIGNIR!$B$3&amp;C7064</f>
        <v>#N/A</v>
      </c>
      <c r="B7064" s="511">
        <f>'Sundurliðun Innlán'!I22</f>
        <v>0</v>
      </c>
      <c r="C7064" s="503" t="s">
        <v>8918</v>
      </c>
      <c r="D7064" s="512"/>
      <c r="F7064" s="547"/>
      <c r="G7064" s="547">
        <f t="shared" si="222"/>
        <v>0</v>
      </c>
      <c r="H7064" s="547">
        <f t="shared" si="223"/>
        <v>0</v>
      </c>
    </row>
    <row r="7065" spans="1:8" x14ac:dyDescent="0.25">
      <c r="A7065" s="396" t="e">
        <f>"INN."&amp;EIGNIR!$B$3&amp;C7065</f>
        <v>#N/A</v>
      </c>
      <c r="B7065" s="511">
        <f>'Sundurliðun Innlán'!I23</f>
        <v>0</v>
      </c>
      <c r="C7065" s="503" t="s">
        <v>8919</v>
      </c>
      <c r="D7065" s="512"/>
      <c r="F7065" s="547"/>
      <c r="G7065" s="547">
        <f t="shared" si="222"/>
        <v>0</v>
      </c>
      <c r="H7065" s="547">
        <f t="shared" si="223"/>
        <v>0</v>
      </c>
    </row>
    <row r="7066" spans="1:8" x14ac:dyDescent="0.25">
      <c r="A7066" s="396" t="e">
        <f>"INN."&amp;EIGNIR!$B$3&amp;C7066</f>
        <v>#N/A</v>
      </c>
      <c r="B7066" s="511">
        <f>'Sundurliðun Innlán'!I24</f>
        <v>0</v>
      </c>
      <c r="C7066" s="503" t="s">
        <v>8920</v>
      </c>
      <c r="D7066" s="512"/>
      <c r="F7066" s="547"/>
      <c r="G7066" s="547">
        <f t="shared" si="222"/>
        <v>0</v>
      </c>
      <c r="H7066" s="547">
        <f t="shared" si="223"/>
        <v>0</v>
      </c>
    </row>
    <row r="7067" spans="1:8" x14ac:dyDescent="0.25">
      <c r="A7067" s="396" t="e">
        <f>"INN."&amp;EIGNIR!$B$3&amp;C7067</f>
        <v>#N/A</v>
      </c>
      <c r="B7067" s="511">
        <f>'Sundurliðun Innlán'!I25</f>
        <v>0</v>
      </c>
      <c r="C7067" s="503" t="s">
        <v>8921</v>
      </c>
      <c r="D7067" s="512"/>
      <c r="F7067" s="547"/>
      <c r="G7067" s="547">
        <f t="shared" si="222"/>
        <v>0</v>
      </c>
      <c r="H7067" s="547">
        <f t="shared" si="223"/>
        <v>0</v>
      </c>
    </row>
    <row r="7068" spans="1:8" x14ac:dyDescent="0.25">
      <c r="A7068" s="396" t="e">
        <f>"INN."&amp;EIGNIR!$B$3&amp;C7068</f>
        <v>#N/A</v>
      </c>
      <c r="B7068" s="511">
        <f>'Sundurliðun Innlán'!I26</f>
        <v>0</v>
      </c>
      <c r="C7068" s="503" t="s">
        <v>8922</v>
      </c>
      <c r="D7068" s="512"/>
      <c r="F7068" s="547"/>
      <c r="G7068" s="547">
        <f t="shared" si="222"/>
        <v>0</v>
      </c>
      <c r="H7068" s="547">
        <f t="shared" si="223"/>
        <v>0</v>
      </c>
    </row>
    <row r="7069" spans="1:8" x14ac:dyDescent="0.25">
      <c r="A7069" s="396" t="e">
        <f>"INN."&amp;EIGNIR!$B$3&amp;C7069</f>
        <v>#N/A</v>
      </c>
      <c r="B7069" s="511">
        <f>'Sundurliðun Innlán'!I27</f>
        <v>0</v>
      </c>
      <c r="C7069" s="503" t="s">
        <v>8923</v>
      </c>
      <c r="D7069" s="512"/>
      <c r="F7069" s="547"/>
      <c r="G7069" s="547">
        <f t="shared" si="222"/>
        <v>0</v>
      </c>
      <c r="H7069" s="547">
        <f t="shared" si="223"/>
        <v>0</v>
      </c>
    </row>
    <row r="7070" spans="1:8" x14ac:dyDescent="0.25">
      <c r="A7070" s="396" t="e">
        <f>"INN."&amp;EIGNIR!$B$3&amp;C7070</f>
        <v>#N/A</v>
      </c>
      <c r="B7070" s="511">
        <f>'Sundurliðun Innlán'!I28</f>
        <v>0</v>
      </c>
      <c r="C7070" s="503" t="s">
        <v>8924</v>
      </c>
      <c r="D7070" s="512"/>
      <c r="F7070" s="547"/>
      <c r="G7070" s="547">
        <f t="shared" si="222"/>
        <v>0</v>
      </c>
      <c r="H7070" s="547">
        <f t="shared" si="223"/>
        <v>0</v>
      </c>
    </row>
    <row r="7071" spans="1:8" x14ac:dyDescent="0.25">
      <c r="A7071" s="396" t="e">
        <f>"INN."&amp;EIGNIR!$B$3&amp;C7071</f>
        <v>#N/A</v>
      </c>
      <c r="B7071" s="511">
        <f>'Sundurliðun Innlán'!I29</f>
        <v>0</v>
      </c>
      <c r="C7071" s="503" t="s">
        <v>8925</v>
      </c>
      <c r="D7071" s="512"/>
      <c r="F7071" s="547"/>
      <c r="G7071" s="547">
        <f t="shared" si="222"/>
        <v>0</v>
      </c>
      <c r="H7071" s="547">
        <f t="shared" si="223"/>
        <v>0</v>
      </c>
    </row>
    <row r="7072" spans="1:8" x14ac:dyDescent="0.25">
      <c r="A7072" s="396" t="e">
        <f>"INN."&amp;EIGNIR!$B$3&amp;C7072</f>
        <v>#N/A</v>
      </c>
      <c r="B7072" s="511">
        <f>'Sundurliðun Innlán'!I30</f>
        <v>0</v>
      </c>
      <c r="C7072" s="503" t="s">
        <v>8926</v>
      </c>
      <c r="D7072" s="512"/>
      <c r="F7072" s="547"/>
      <c r="G7072" s="547">
        <f t="shared" si="222"/>
        <v>0</v>
      </c>
      <c r="H7072" s="547">
        <f t="shared" si="223"/>
        <v>0</v>
      </c>
    </row>
    <row r="7073" spans="1:8" x14ac:dyDescent="0.25">
      <c r="A7073" s="396" t="e">
        <f>"INN."&amp;EIGNIR!$B$3&amp;C7073</f>
        <v>#N/A</v>
      </c>
      <c r="B7073" s="511">
        <f>'Sundurliðun Innlán'!I31</f>
        <v>0</v>
      </c>
      <c r="C7073" s="503" t="s">
        <v>8927</v>
      </c>
      <c r="D7073" s="512"/>
      <c r="F7073" s="547"/>
      <c r="G7073" s="547">
        <f t="shared" si="222"/>
        <v>0</v>
      </c>
      <c r="H7073" s="547">
        <f t="shared" si="223"/>
        <v>0</v>
      </c>
    </row>
    <row r="7074" spans="1:8" x14ac:dyDescent="0.25">
      <c r="A7074" s="396" t="e">
        <f>"INN."&amp;EIGNIR!$B$3&amp;C7074</f>
        <v>#N/A</v>
      </c>
      <c r="B7074" s="511">
        <f>'Sundurliðun Innlán'!I32</f>
        <v>0</v>
      </c>
      <c r="C7074" s="503" t="s">
        <v>8928</v>
      </c>
      <c r="D7074" s="512"/>
      <c r="F7074" s="547"/>
      <c r="G7074" s="547">
        <f t="shared" si="222"/>
        <v>0</v>
      </c>
      <c r="H7074" s="547">
        <f t="shared" si="223"/>
        <v>0</v>
      </c>
    </row>
    <row r="7075" spans="1:8" x14ac:dyDescent="0.25">
      <c r="A7075" s="396" t="e">
        <f>"INN."&amp;EIGNIR!$B$3&amp;C7075</f>
        <v>#N/A</v>
      </c>
      <c r="B7075" s="511">
        <f>'Sundurliðun Innlán'!I33</f>
        <v>0</v>
      </c>
      <c r="C7075" s="503" t="s">
        <v>8929</v>
      </c>
      <c r="D7075" s="512"/>
      <c r="F7075" s="547"/>
      <c r="G7075" s="547">
        <f t="shared" si="222"/>
        <v>0</v>
      </c>
      <c r="H7075" s="547">
        <f t="shared" si="223"/>
        <v>0</v>
      </c>
    </row>
    <row r="7076" spans="1:8" x14ac:dyDescent="0.25">
      <c r="A7076" s="396" t="e">
        <f>"INN."&amp;EIGNIR!$B$3&amp;C7076</f>
        <v>#N/A</v>
      </c>
      <c r="B7076" s="511">
        <f>'Sundurliðun Innlán'!I34</f>
        <v>0</v>
      </c>
      <c r="C7076" s="503" t="s">
        <v>8930</v>
      </c>
      <c r="D7076" s="512"/>
      <c r="F7076" s="547"/>
      <c r="G7076" s="547">
        <f t="shared" si="222"/>
        <v>0</v>
      </c>
      <c r="H7076" s="547">
        <f t="shared" si="223"/>
        <v>0</v>
      </c>
    </row>
    <row r="7077" spans="1:8" x14ac:dyDescent="0.25">
      <c r="A7077" s="396" t="e">
        <f>"INN."&amp;EIGNIR!$B$3&amp;C7077</f>
        <v>#N/A</v>
      </c>
      <c r="B7077" s="511">
        <f>'Sundurliðun Innlán'!I35</f>
        <v>0</v>
      </c>
      <c r="C7077" s="503" t="s">
        <v>8931</v>
      </c>
      <c r="D7077" s="512"/>
      <c r="F7077" s="547"/>
      <c r="G7077" s="547">
        <f t="shared" si="222"/>
        <v>0</v>
      </c>
      <c r="H7077" s="547">
        <f t="shared" si="223"/>
        <v>0</v>
      </c>
    </row>
    <row r="7078" spans="1:8" x14ac:dyDescent="0.25">
      <c r="A7078" s="396" t="e">
        <f>"INN."&amp;EIGNIR!$B$3&amp;C7078</f>
        <v>#N/A</v>
      </c>
      <c r="B7078" s="511">
        <f>'Sundurliðun Innlán'!I36</f>
        <v>0</v>
      </c>
      <c r="C7078" s="503" t="s">
        <v>8932</v>
      </c>
      <c r="D7078" s="512"/>
      <c r="F7078" s="547"/>
      <c r="G7078" s="547">
        <f t="shared" si="222"/>
        <v>0</v>
      </c>
      <c r="H7078" s="547">
        <f t="shared" si="223"/>
        <v>0</v>
      </c>
    </row>
    <row r="7079" spans="1:8" x14ac:dyDescent="0.25">
      <c r="A7079" s="396" t="e">
        <f>"INN."&amp;EIGNIR!$B$3&amp;C7079</f>
        <v>#N/A</v>
      </c>
      <c r="B7079" s="511">
        <f>'Sundurliðun Innlán'!I37</f>
        <v>0</v>
      </c>
      <c r="C7079" s="503" t="s">
        <v>8933</v>
      </c>
      <c r="D7079" s="512"/>
      <c r="F7079" s="547"/>
      <c r="G7079" s="547">
        <f t="shared" si="222"/>
        <v>0</v>
      </c>
      <c r="H7079" s="547">
        <f t="shared" si="223"/>
        <v>0</v>
      </c>
    </row>
    <row r="7080" spans="1:8" x14ac:dyDescent="0.25">
      <c r="A7080" s="396" t="e">
        <f>"INN."&amp;EIGNIR!$B$3&amp;C7080</f>
        <v>#N/A</v>
      </c>
      <c r="B7080" s="511">
        <f>'Sundurliðun Innlán'!I38</f>
        <v>0</v>
      </c>
      <c r="C7080" s="503" t="s">
        <v>8934</v>
      </c>
      <c r="D7080" s="512"/>
      <c r="F7080" s="547"/>
      <c r="G7080" s="547">
        <f t="shared" si="222"/>
        <v>0</v>
      </c>
      <c r="H7080" s="547">
        <f t="shared" si="223"/>
        <v>0</v>
      </c>
    </row>
    <row r="7081" spans="1:8" x14ac:dyDescent="0.25">
      <c r="A7081" s="396" t="e">
        <f>"INN."&amp;EIGNIR!$B$3&amp;C7081</f>
        <v>#N/A</v>
      </c>
      <c r="B7081" s="511">
        <f>'Sundurliðun Innlán'!I39</f>
        <v>0</v>
      </c>
      <c r="C7081" s="503" t="s">
        <v>8935</v>
      </c>
      <c r="D7081" s="512"/>
      <c r="F7081" s="547"/>
      <c r="G7081" s="547">
        <f t="shared" si="222"/>
        <v>0</v>
      </c>
      <c r="H7081" s="547">
        <f t="shared" si="223"/>
        <v>0</v>
      </c>
    </row>
    <row r="7082" spans="1:8" x14ac:dyDescent="0.25">
      <c r="A7082" s="396" t="e">
        <f>"INN."&amp;EIGNIR!$B$3&amp;C7082</f>
        <v>#N/A</v>
      </c>
      <c r="B7082" s="511">
        <f>'Sundurliðun Innlán'!I40</f>
        <v>0</v>
      </c>
      <c r="C7082" s="503" t="s">
        <v>8936</v>
      </c>
      <c r="D7082" s="512"/>
      <c r="F7082" s="547"/>
      <c r="G7082" s="547">
        <f t="shared" si="222"/>
        <v>0</v>
      </c>
      <c r="H7082" s="547">
        <f t="shared" si="223"/>
        <v>0</v>
      </c>
    </row>
    <row r="7083" spans="1:8" x14ac:dyDescent="0.25">
      <c r="A7083" s="396" t="e">
        <f>"INN."&amp;EIGNIR!$B$3&amp;C7083</f>
        <v>#N/A</v>
      </c>
      <c r="B7083" s="511">
        <f>'Sundurliðun Innlán'!I41</f>
        <v>0</v>
      </c>
      <c r="C7083" s="503" t="s">
        <v>8937</v>
      </c>
      <c r="D7083" s="512"/>
      <c r="F7083" s="547"/>
      <c r="G7083" s="547">
        <f t="shared" si="222"/>
        <v>0</v>
      </c>
      <c r="H7083" s="547">
        <f t="shared" si="223"/>
        <v>0</v>
      </c>
    </row>
    <row r="7084" spans="1:8" x14ac:dyDescent="0.25">
      <c r="A7084" s="396" t="e">
        <f>"INN."&amp;EIGNIR!$B$3&amp;C7084</f>
        <v>#N/A</v>
      </c>
      <c r="B7084" s="511">
        <f>'Sundurliðun Innlán'!I42</f>
        <v>0</v>
      </c>
      <c r="C7084" s="503" t="s">
        <v>8938</v>
      </c>
      <c r="D7084" s="512"/>
      <c r="F7084" s="547"/>
      <c r="G7084" s="547">
        <f t="shared" si="222"/>
        <v>0</v>
      </c>
      <c r="H7084" s="547">
        <f t="shared" si="223"/>
        <v>0</v>
      </c>
    </row>
    <row r="7085" spans="1:8" x14ac:dyDescent="0.25">
      <c r="A7085" s="396" t="e">
        <f>"INN."&amp;EIGNIR!$B$3&amp;C7085</f>
        <v>#N/A</v>
      </c>
      <c r="B7085" s="511">
        <f>'Sundurliðun Innlán'!I43</f>
        <v>0</v>
      </c>
      <c r="C7085" s="503" t="s">
        <v>8939</v>
      </c>
      <c r="D7085" s="512"/>
      <c r="F7085" s="547"/>
      <c r="G7085" s="547">
        <f t="shared" si="222"/>
        <v>0</v>
      </c>
      <c r="H7085" s="547">
        <f t="shared" si="223"/>
        <v>0</v>
      </c>
    </row>
    <row r="7086" spans="1:8" x14ac:dyDescent="0.25">
      <c r="A7086" s="396" t="e">
        <f>"INN."&amp;EIGNIR!$B$3&amp;C7086</f>
        <v>#N/A</v>
      </c>
      <c r="B7086" s="511">
        <f>'Sundurliðun Innlán'!I44</f>
        <v>0</v>
      </c>
      <c r="C7086" s="503" t="s">
        <v>8940</v>
      </c>
      <c r="D7086" s="512"/>
      <c r="F7086" s="547"/>
      <c r="G7086" s="547">
        <f t="shared" si="222"/>
        <v>0</v>
      </c>
      <c r="H7086" s="547">
        <f t="shared" si="223"/>
        <v>0</v>
      </c>
    </row>
    <row r="7087" spans="1:8" x14ac:dyDescent="0.25">
      <c r="A7087" s="396" t="e">
        <f>"INN."&amp;EIGNIR!$B$3&amp;C7087</f>
        <v>#N/A</v>
      </c>
      <c r="B7087" s="511">
        <f>'Sundurliðun Innlán'!I45</f>
        <v>0</v>
      </c>
      <c r="C7087" s="503" t="s">
        <v>8941</v>
      </c>
      <c r="D7087" s="512"/>
      <c r="F7087" s="547"/>
      <c r="G7087" s="547">
        <f t="shared" si="222"/>
        <v>0</v>
      </c>
      <c r="H7087" s="547">
        <f t="shared" si="223"/>
        <v>0</v>
      </c>
    </row>
    <row r="7088" spans="1:8" x14ac:dyDescent="0.25">
      <c r="A7088" s="396" t="e">
        <f>"INN."&amp;EIGNIR!$B$3&amp;C7088</f>
        <v>#N/A</v>
      </c>
      <c r="B7088" s="511">
        <f>'Sundurliðun Innlán'!I46</f>
        <v>0</v>
      </c>
      <c r="C7088" s="503" t="s">
        <v>8942</v>
      </c>
      <c r="D7088" s="512"/>
      <c r="F7088" s="547"/>
      <c r="G7088" s="547">
        <f t="shared" si="222"/>
        <v>0</v>
      </c>
      <c r="H7088" s="547">
        <f t="shared" si="223"/>
        <v>0</v>
      </c>
    </row>
    <row r="7089" spans="1:8" x14ac:dyDescent="0.25">
      <c r="A7089" s="396" t="e">
        <f>"INN."&amp;EIGNIR!$B$3&amp;C7089</f>
        <v>#N/A</v>
      </c>
      <c r="B7089" s="511">
        <f>'Sundurliðun Innlán'!I60</f>
        <v>0</v>
      </c>
      <c r="C7089" s="503" t="s">
        <v>8943</v>
      </c>
      <c r="D7089" s="512"/>
      <c r="F7089" s="547"/>
      <c r="G7089" s="547">
        <f t="shared" si="222"/>
        <v>0</v>
      </c>
      <c r="H7089" s="547">
        <f t="shared" si="223"/>
        <v>0</v>
      </c>
    </row>
    <row r="7090" spans="1:8" x14ac:dyDescent="0.25">
      <c r="A7090" s="396" t="e">
        <f>"INN."&amp;EIGNIR!$B$3&amp;C7090</f>
        <v>#N/A</v>
      </c>
      <c r="B7090" s="511">
        <f>'Sundurliðun Innlán'!I61</f>
        <v>0</v>
      </c>
      <c r="C7090" s="503" t="s">
        <v>8944</v>
      </c>
      <c r="D7090" s="512"/>
      <c r="F7090" s="547"/>
      <c r="G7090" s="547">
        <f t="shared" si="222"/>
        <v>0</v>
      </c>
      <c r="H7090" s="547">
        <f t="shared" si="223"/>
        <v>0</v>
      </c>
    </row>
    <row r="7091" spans="1:8" x14ac:dyDescent="0.25">
      <c r="A7091" s="396" t="e">
        <f>"INN."&amp;EIGNIR!$B$3&amp;C7091</f>
        <v>#N/A</v>
      </c>
      <c r="B7091" s="511">
        <f>'Sundurliðun Innlán'!I62</f>
        <v>0</v>
      </c>
      <c r="C7091" s="503" t="s">
        <v>8945</v>
      </c>
      <c r="D7091" s="512"/>
      <c r="F7091" s="547"/>
      <c r="G7091" s="547">
        <f t="shared" si="222"/>
        <v>0</v>
      </c>
      <c r="H7091" s="547">
        <f t="shared" si="223"/>
        <v>0</v>
      </c>
    </row>
    <row r="7092" spans="1:8" x14ac:dyDescent="0.25">
      <c r="A7092" s="396" t="e">
        <f>"INN."&amp;EIGNIR!$B$3&amp;C7092</f>
        <v>#N/A</v>
      </c>
      <c r="B7092" s="511">
        <f>'Sundurliðun Innlán'!I63</f>
        <v>0</v>
      </c>
      <c r="C7092" s="503" t="s">
        <v>8946</v>
      </c>
      <c r="D7092" s="512"/>
      <c r="F7092" s="547"/>
      <c r="G7092" s="547">
        <f t="shared" si="222"/>
        <v>0</v>
      </c>
      <c r="H7092" s="547">
        <f t="shared" si="223"/>
        <v>0</v>
      </c>
    </row>
    <row r="7093" spans="1:8" x14ac:dyDescent="0.25">
      <c r="A7093" s="396" t="e">
        <f>"INN."&amp;EIGNIR!$B$3&amp;C7093</f>
        <v>#N/A</v>
      </c>
      <c r="B7093" s="511">
        <f>'Sundurliðun Innlán'!I64</f>
        <v>0</v>
      </c>
      <c r="C7093" s="503" t="s">
        <v>8947</v>
      </c>
      <c r="D7093" s="512"/>
      <c r="F7093" s="547"/>
      <c r="G7093" s="547">
        <f t="shared" si="222"/>
        <v>0</v>
      </c>
      <c r="H7093" s="547">
        <f t="shared" si="223"/>
        <v>0</v>
      </c>
    </row>
    <row r="7094" spans="1:8" x14ac:dyDescent="0.25">
      <c r="A7094" s="396" t="e">
        <f>"INN."&amp;EIGNIR!$B$3&amp;C7094</f>
        <v>#N/A</v>
      </c>
      <c r="B7094" s="511">
        <f>'Sundurliðun Innlán'!I65</f>
        <v>0</v>
      </c>
      <c r="C7094" s="503" t="s">
        <v>8948</v>
      </c>
      <c r="D7094" s="512"/>
      <c r="F7094" s="547"/>
      <c r="G7094" s="547">
        <f t="shared" ref="G7094:G7157" si="224">+F7094-B7094</f>
        <v>0</v>
      </c>
      <c r="H7094" s="547">
        <f t="shared" si="223"/>
        <v>0</v>
      </c>
    </row>
    <row r="7095" spans="1:8" x14ac:dyDescent="0.25">
      <c r="A7095" s="396" t="e">
        <f>"INN."&amp;EIGNIR!$B$3&amp;C7095</f>
        <v>#N/A</v>
      </c>
      <c r="B7095" s="511">
        <f>'Sundurliðun Innlán'!I66</f>
        <v>0</v>
      </c>
      <c r="C7095" s="503" t="s">
        <v>8949</v>
      </c>
      <c r="D7095" s="512"/>
      <c r="F7095" s="547"/>
      <c r="G7095" s="547">
        <f t="shared" si="224"/>
        <v>0</v>
      </c>
      <c r="H7095" s="547">
        <f t="shared" ref="H7095:H7158" si="225">+ABS(G7095)</f>
        <v>0</v>
      </c>
    </row>
    <row r="7096" spans="1:8" x14ac:dyDescent="0.25">
      <c r="A7096" s="396" t="e">
        <f>"INN."&amp;EIGNIR!$B$3&amp;C7096</f>
        <v>#N/A</v>
      </c>
      <c r="B7096" s="511">
        <f>'Sundurliðun Innlán'!I67</f>
        <v>0</v>
      </c>
      <c r="C7096" s="503" t="s">
        <v>8950</v>
      </c>
      <c r="D7096" s="512"/>
      <c r="F7096" s="547"/>
      <c r="G7096" s="547">
        <f t="shared" si="224"/>
        <v>0</v>
      </c>
      <c r="H7096" s="547">
        <f t="shared" si="225"/>
        <v>0</v>
      </c>
    </row>
    <row r="7097" spans="1:8" x14ac:dyDescent="0.25">
      <c r="A7097" s="396" t="e">
        <f>"INN."&amp;EIGNIR!$B$3&amp;C7097</f>
        <v>#N/A</v>
      </c>
      <c r="B7097" s="511">
        <f>'Sundurliðun Innlán'!I68</f>
        <v>0</v>
      </c>
      <c r="C7097" s="503" t="s">
        <v>8951</v>
      </c>
      <c r="D7097" s="512"/>
      <c r="F7097" s="547"/>
      <c r="G7097" s="547">
        <f t="shared" si="224"/>
        <v>0</v>
      </c>
      <c r="H7097" s="547">
        <f t="shared" si="225"/>
        <v>0</v>
      </c>
    </row>
    <row r="7098" spans="1:8" x14ac:dyDescent="0.25">
      <c r="A7098" s="396" t="e">
        <f>"INN."&amp;EIGNIR!$B$3&amp;C7098</f>
        <v>#N/A</v>
      </c>
      <c r="B7098" s="511">
        <f>'Sundurliðun Innlán'!I69</f>
        <v>0</v>
      </c>
      <c r="C7098" s="503" t="s">
        <v>8952</v>
      </c>
      <c r="D7098" s="512"/>
      <c r="F7098" s="547"/>
      <c r="G7098" s="547">
        <f t="shared" si="224"/>
        <v>0</v>
      </c>
      <c r="H7098" s="547">
        <f t="shared" si="225"/>
        <v>0</v>
      </c>
    </row>
    <row r="7099" spans="1:8" x14ac:dyDescent="0.25">
      <c r="A7099" s="396" t="e">
        <f>"INN."&amp;EIGNIR!$B$3&amp;C7099</f>
        <v>#N/A</v>
      </c>
      <c r="B7099" s="511">
        <f>'Sundurliðun Innlán'!I70</f>
        <v>0</v>
      </c>
      <c r="C7099" s="503" t="s">
        <v>8953</v>
      </c>
      <c r="D7099" s="512"/>
      <c r="F7099" s="547"/>
      <c r="G7099" s="547">
        <f t="shared" si="224"/>
        <v>0</v>
      </c>
      <c r="H7099" s="547">
        <f t="shared" si="225"/>
        <v>0</v>
      </c>
    </row>
    <row r="7100" spans="1:8" x14ac:dyDescent="0.25">
      <c r="A7100" s="396" t="e">
        <f>"INN."&amp;EIGNIR!$B$3&amp;C7100</f>
        <v>#N/A</v>
      </c>
      <c r="B7100" s="511">
        <f>'Sundurliðun Innlán'!I71</f>
        <v>0</v>
      </c>
      <c r="C7100" s="503" t="s">
        <v>8954</v>
      </c>
      <c r="D7100" s="512"/>
      <c r="F7100" s="547"/>
      <c r="G7100" s="547">
        <f t="shared" si="224"/>
        <v>0</v>
      </c>
      <c r="H7100" s="547">
        <f t="shared" si="225"/>
        <v>0</v>
      </c>
    </row>
    <row r="7101" spans="1:8" x14ac:dyDescent="0.25">
      <c r="A7101" s="396" t="e">
        <f>"INN."&amp;EIGNIR!$B$3&amp;C7101</f>
        <v>#N/A</v>
      </c>
      <c r="B7101" s="511">
        <f>'Sundurliðun Innlán'!I72</f>
        <v>0</v>
      </c>
      <c r="C7101" s="503" t="s">
        <v>8955</v>
      </c>
      <c r="D7101" s="512"/>
      <c r="F7101" s="547"/>
      <c r="G7101" s="547">
        <f t="shared" si="224"/>
        <v>0</v>
      </c>
      <c r="H7101" s="547">
        <f t="shared" si="225"/>
        <v>0</v>
      </c>
    </row>
    <row r="7102" spans="1:8" x14ac:dyDescent="0.25">
      <c r="A7102" s="396" t="e">
        <f>"INN."&amp;EIGNIR!$B$3&amp;C7102</f>
        <v>#N/A</v>
      </c>
      <c r="B7102" s="511">
        <f>'Sundurliðun Innlán'!I73</f>
        <v>0</v>
      </c>
      <c r="C7102" s="503" t="s">
        <v>8956</v>
      </c>
      <c r="D7102" s="512"/>
      <c r="F7102" s="547"/>
      <c r="G7102" s="547">
        <f t="shared" si="224"/>
        <v>0</v>
      </c>
      <c r="H7102" s="547">
        <f t="shared" si="225"/>
        <v>0</v>
      </c>
    </row>
    <row r="7103" spans="1:8" x14ac:dyDescent="0.25">
      <c r="A7103" s="396" t="e">
        <f>"INN."&amp;EIGNIR!$B$3&amp;C7103</f>
        <v>#N/A</v>
      </c>
      <c r="B7103" s="511">
        <f>'Sundurliðun Innlán'!I74</f>
        <v>0</v>
      </c>
      <c r="C7103" s="503" t="s">
        <v>8957</v>
      </c>
      <c r="D7103" s="512"/>
      <c r="F7103" s="547"/>
      <c r="G7103" s="547">
        <f t="shared" si="224"/>
        <v>0</v>
      </c>
      <c r="H7103" s="547">
        <f t="shared" si="225"/>
        <v>0</v>
      </c>
    </row>
    <row r="7104" spans="1:8" x14ac:dyDescent="0.25">
      <c r="A7104" s="396" t="e">
        <f>"INN."&amp;EIGNIR!$B$3&amp;C7104</f>
        <v>#N/A</v>
      </c>
      <c r="B7104" s="511">
        <f>'Sundurliðun Innlán'!I75</f>
        <v>0</v>
      </c>
      <c r="C7104" s="503" t="s">
        <v>8958</v>
      </c>
      <c r="D7104" s="512"/>
      <c r="F7104" s="547"/>
      <c r="G7104" s="547">
        <f t="shared" si="224"/>
        <v>0</v>
      </c>
      <c r="H7104" s="547">
        <f t="shared" si="225"/>
        <v>0</v>
      </c>
    </row>
    <row r="7105" spans="1:8" x14ac:dyDescent="0.25">
      <c r="A7105" s="396" t="e">
        <f>"INN."&amp;EIGNIR!$B$3&amp;C7105</f>
        <v>#N/A</v>
      </c>
      <c r="B7105" s="511">
        <f>'Sundurliðun Innlán'!I76</f>
        <v>0</v>
      </c>
      <c r="C7105" s="503" t="s">
        <v>8959</v>
      </c>
      <c r="D7105" s="512"/>
      <c r="F7105" s="547"/>
      <c r="G7105" s="547">
        <f t="shared" si="224"/>
        <v>0</v>
      </c>
      <c r="H7105" s="547">
        <f t="shared" si="225"/>
        <v>0</v>
      </c>
    </row>
    <row r="7106" spans="1:8" x14ac:dyDescent="0.25">
      <c r="A7106" s="396" t="e">
        <f>"INN."&amp;EIGNIR!$B$3&amp;C7106</f>
        <v>#N/A</v>
      </c>
      <c r="B7106" s="511">
        <f>'Sundurliðun Innlán'!I77</f>
        <v>0</v>
      </c>
      <c r="C7106" s="503" t="s">
        <v>8960</v>
      </c>
      <c r="D7106" s="512"/>
      <c r="F7106" s="547"/>
      <c r="G7106" s="547">
        <f t="shared" si="224"/>
        <v>0</v>
      </c>
      <c r="H7106" s="547">
        <f t="shared" si="225"/>
        <v>0</v>
      </c>
    </row>
    <row r="7107" spans="1:8" x14ac:dyDescent="0.25">
      <c r="A7107" s="396" t="e">
        <f>"INN."&amp;EIGNIR!$B$3&amp;C7107</f>
        <v>#N/A</v>
      </c>
      <c r="B7107" s="511">
        <f>'Sundurliðun Innlán'!I78</f>
        <v>0</v>
      </c>
      <c r="C7107" s="503" t="s">
        <v>8961</v>
      </c>
      <c r="D7107" s="512"/>
      <c r="F7107" s="547"/>
      <c r="G7107" s="547">
        <f t="shared" si="224"/>
        <v>0</v>
      </c>
      <c r="H7107" s="547">
        <f t="shared" si="225"/>
        <v>0</v>
      </c>
    </row>
    <row r="7108" spans="1:8" x14ac:dyDescent="0.25">
      <c r="A7108" s="396" t="e">
        <f>"INN."&amp;EIGNIR!$B$3&amp;C7108</f>
        <v>#N/A</v>
      </c>
      <c r="B7108" s="511">
        <f>'Sundurliðun Innlán'!I79</f>
        <v>0</v>
      </c>
      <c r="C7108" s="503" t="s">
        <v>8962</v>
      </c>
      <c r="D7108" s="512"/>
      <c r="F7108" s="547"/>
      <c r="G7108" s="547">
        <f t="shared" si="224"/>
        <v>0</v>
      </c>
      <c r="H7108" s="547">
        <f t="shared" si="225"/>
        <v>0</v>
      </c>
    </row>
    <row r="7109" spans="1:8" x14ac:dyDescent="0.25">
      <c r="A7109" s="396" t="e">
        <f>"INN."&amp;EIGNIR!$B$3&amp;C7109</f>
        <v>#N/A</v>
      </c>
      <c r="B7109" s="511">
        <f>'Sundurliðun Innlán'!I80</f>
        <v>0</v>
      </c>
      <c r="C7109" s="503" t="s">
        <v>8963</v>
      </c>
      <c r="D7109" s="512"/>
      <c r="F7109" s="547"/>
      <c r="G7109" s="547">
        <f t="shared" si="224"/>
        <v>0</v>
      </c>
      <c r="H7109" s="547">
        <f t="shared" si="225"/>
        <v>0</v>
      </c>
    </row>
    <row r="7110" spans="1:8" x14ac:dyDescent="0.25">
      <c r="A7110" s="396" t="e">
        <f>"INN."&amp;EIGNIR!$B$3&amp;C7110</f>
        <v>#N/A</v>
      </c>
      <c r="B7110" s="511">
        <f>'Sundurliðun Innlán'!I81</f>
        <v>0</v>
      </c>
      <c r="C7110" s="503" t="s">
        <v>8964</v>
      </c>
      <c r="D7110" s="512"/>
      <c r="F7110" s="547"/>
      <c r="G7110" s="547">
        <f t="shared" si="224"/>
        <v>0</v>
      </c>
      <c r="H7110" s="547">
        <f t="shared" si="225"/>
        <v>0</v>
      </c>
    </row>
    <row r="7111" spans="1:8" x14ac:dyDescent="0.25">
      <c r="A7111" s="396" t="e">
        <f>"INN."&amp;EIGNIR!$B$3&amp;C7111</f>
        <v>#N/A</v>
      </c>
      <c r="B7111" s="511">
        <f>'Sundurliðun Innlán'!I82</f>
        <v>0</v>
      </c>
      <c r="C7111" s="503" t="s">
        <v>8965</v>
      </c>
      <c r="D7111" s="512"/>
      <c r="F7111" s="547"/>
      <c r="G7111" s="547">
        <f t="shared" si="224"/>
        <v>0</v>
      </c>
      <c r="H7111" s="547">
        <f t="shared" si="225"/>
        <v>0</v>
      </c>
    </row>
    <row r="7112" spans="1:8" x14ac:dyDescent="0.25">
      <c r="A7112" s="396" t="e">
        <f>"INN."&amp;EIGNIR!$B$3&amp;C7112</f>
        <v>#N/A</v>
      </c>
      <c r="B7112" s="511">
        <f>'Sundurliðun Innlán'!I83</f>
        <v>0</v>
      </c>
      <c r="C7112" s="503" t="s">
        <v>8966</v>
      </c>
      <c r="D7112" s="512"/>
      <c r="F7112" s="547"/>
      <c r="G7112" s="547">
        <f t="shared" si="224"/>
        <v>0</v>
      </c>
      <c r="H7112" s="547">
        <f t="shared" si="225"/>
        <v>0</v>
      </c>
    </row>
    <row r="7113" spans="1:8" x14ac:dyDescent="0.25">
      <c r="A7113" s="396" t="e">
        <f>"INN."&amp;EIGNIR!$B$3&amp;C7113</f>
        <v>#N/A</v>
      </c>
      <c r="B7113" s="511">
        <f>'Sundurliðun Innlán'!I123</f>
        <v>0</v>
      </c>
      <c r="C7113" s="503" t="s">
        <v>8967</v>
      </c>
      <c r="D7113" s="512"/>
      <c r="F7113" s="547"/>
      <c r="G7113" s="547">
        <f t="shared" si="224"/>
        <v>0</v>
      </c>
      <c r="H7113" s="547">
        <f t="shared" si="225"/>
        <v>0</v>
      </c>
    </row>
    <row r="7114" spans="1:8" x14ac:dyDescent="0.25">
      <c r="A7114" s="396" t="e">
        <f>"INN."&amp;EIGNIR!$B$3&amp;C7114</f>
        <v>#N/A</v>
      </c>
      <c r="B7114" s="511">
        <f>'Sundurliðun Innlán'!I124</f>
        <v>0</v>
      </c>
      <c r="C7114" s="503" t="s">
        <v>8968</v>
      </c>
      <c r="D7114" s="512"/>
      <c r="F7114" s="547"/>
      <c r="G7114" s="547">
        <f t="shared" si="224"/>
        <v>0</v>
      </c>
      <c r="H7114" s="547">
        <f t="shared" si="225"/>
        <v>0</v>
      </c>
    </row>
    <row r="7115" spans="1:8" x14ac:dyDescent="0.25">
      <c r="A7115" s="396" t="e">
        <f>"INN."&amp;EIGNIR!$B$3&amp;C7115</f>
        <v>#N/A</v>
      </c>
      <c r="B7115" s="511">
        <f>'Sundurliðun Innlán'!I125</f>
        <v>0</v>
      </c>
      <c r="C7115" s="503" t="s">
        <v>8969</v>
      </c>
      <c r="D7115" s="512"/>
      <c r="F7115" s="547"/>
      <c r="G7115" s="547">
        <f t="shared" si="224"/>
        <v>0</v>
      </c>
      <c r="H7115" s="547">
        <f t="shared" si="225"/>
        <v>0</v>
      </c>
    </row>
    <row r="7116" spans="1:8" x14ac:dyDescent="0.25">
      <c r="A7116" s="396" t="e">
        <f>"INN."&amp;EIGNIR!$B$3&amp;C7116</f>
        <v>#N/A</v>
      </c>
      <c r="B7116" s="511">
        <f>'Sundurliðun Innlán'!I126</f>
        <v>0</v>
      </c>
      <c r="C7116" s="503" t="s">
        <v>8970</v>
      </c>
      <c r="D7116" s="512"/>
      <c r="F7116" s="547"/>
      <c r="G7116" s="547">
        <f t="shared" si="224"/>
        <v>0</v>
      </c>
      <c r="H7116" s="547">
        <f t="shared" si="225"/>
        <v>0</v>
      </c>
    </row>
    <row r="7117" spans="1:8" x14ac:dyDescent="0.25">
      <c r="A7117" s="396" t="e">
        <f>"INN."&amp;EIGNIR!$B$3&amp;C7117</f>
        <v>#N/A</v>
      </c>
      <c r="B7117" s="511">
        <f>'Sundurliðun Innlán'!I127</f>
        <v>0</v>
      </c>
      <c r="C7117" s="503" t="s">
        <v>8971</v>
      </c>
      <c r="D7117" s="512"/>
      <c r="F7117" s="547"/>
      <c r="G7117" s="547">
        <f t="shared" si="224"/>
        <v>0</v>
      </c>
      <c r="H7117" s="547">
        <f t="shared" si="225"/>
        <v>0</v>
      </c>
    </row>
    <row r="7118" spans="1:8" x14ac:dyDescent="0.25">
      <c r="A7118" s="396" t="e">
        <f>"INN."&amp;EIGNIR!$B$3&amp;C7118</f>
        <v>#N/A</v>
      </c>
      <c r="B7118" s="511">
        <f>'Sundurliðun Innlán'!I128</f>
        <v>0</v>
      </c>
      <c r="C7118" s="503" t="s">
        <v>8972</v>
      </c>
      <c r="D7118" s="512"/>
      <c r="F7118" s="547"/>
      <c r="G7118" s="547">
        <f t="shared" si="224"/>
        <v>0</v>
      </c>
      <c r="H7118" s="547">
        <f t="shared" si="225"/>
        <v>0</v>
      </c>
    </row>
    <row r="7119" spans="1:8" x14ac:dyDescent="0.25">
      <c r="A7119" s="396" t="e">
        <f>"INN."&amp;EIGNIR!$B$3&amp;C7119</f>
        <v>#N/A</v>
      </c>
      <c r="B7119" s="511">
        <f>'Sundurliðun Innlán'!I129</f>
        <v>0</v>
      </c>
      <c r="C7119" s="503" t="s">
        <v>8973</v>
      </c>
      <c r="D7119" s="512"/>
      <c r="F7119" s="547"/>
      <c r="G7119" s="547">
        <f t="shared" si="224"/>
        <v>0</v>
      </c>
      <c r="H7119" s="547">
        <f t="shared" si="225"/>
        <v>0</v>
      </c>
    </row>
    <row r="7120" spans="1:8" x14ac:dyDescent="0.25">
      <c r="A7120" s="396" t="e">
        <f>"INN."&amp;EIGNIR!$B$3&amp;C7120</f>
        <v>#N/A</v>
      </c>
      <c r="B7120" s="511">
        <f>'Sundurliðun Innlán'!I130</f>
        <v>0</v>
      </c>
      <c r="C7120" s="503" t="s">
        <v>8974</v>
      </c>
      <c r="D7120" s="512"/>
      <c r="F7120" s="547"/>
      <c r="G7120" s="547">
        <f t="shared" si="224"/>
        <v>0</v>
      </c>
      <c r="H7120" s="547">
        <f t="shared" si="225"/>
        <v>0</v>
      </c>
    </row>
    <row r="7121" spans="1:8" x14ac:dyDescent="0.25">
      <c r="A7121" s="396" t="e">
        <f>"INN."&amp;EIGNIR!$B$3&amp;C7121</f>
        <v>#N/A</v>
      </c>
      <c r="B7121" s="511">
        <f>'Sundurliðun Innlán'!I144</f>
        <v>0</v>
      </c>
      <c r="C7121" s="503" t="s">
        <v>8975</v>
      </c>
      <c r="D7121" s="512"/>
      <c r="F7121" s="547"/>
      <c r="G7121" s="547">
        <f t="shared" si="224"/>
        <v>0</v>
      </c>
      <c r="H7121" s="547">
        <f t="shared" si="225"/>
        <v>0</v>
      </c>
    </row>
    <row r="7122" spans="1:8" x14ac:dyDescent="0.25">
      <c r="A7122" s="396" t="e">
        <f>"INN."&amp;EIGNIR!$B$3&amp;C7122</f>
        <v>#N/A</v>
      </c>
      <c r="B7122" s="511">
        <f>'Sundurliðun Innlán'!I145</f>
        <v>0</v>
      </c>
      <c r="C7122" s="503" t="s">
        <v>8976</v>
      </c>
      <c r="D7122" s="512"/>
      <c r="F7122" s="547"/>
      <c r="G7122" s="547">
        <f t="shared" si="224"/>
        <v>0</v>
      </c>
      <c r="H7122" s="547">
        <f t="shared" si="225"/>
        <v>0</v>
      </c>
    </row>
    <row r="7123" spans="1:8" x14ac:dyDescent="0.25">
      <c r="A7123" s="396" t="e">
        <f>"INN."&amp;EIGNIR!$B$3&amp;C7123</f>
        <v>#N/A</v>
      </c>
      <c r="B7123" s="511">
        <f>'Sundurliðun Innlán'!I146</f>
        <v>0</v>
      </c>
      <c r="C7123" s="503" t="s">
        <v>8977</v>
      </c>
      <c r="D7123" s="512"/>
      <c r="F7123" s="547"/>
      <c r="G7123" s="547">
        <f t="shared" si="224"/>
        <v>0</v>
      </c>
      <c r="H7123" s="547">
        <f t="shared" si="225"/>
        <v>0</v>
      </c>
    </row>
    <row r="7124" spans="1:8" x14ac:dyDescent="0.25">
      <c r="A7124" s="396" t="e">
        <f>"INN."&amp;EIGNIR!$B$3&amp;C7124</f>
        <v>#N/A</v>
      </c>
      <c r="B7124" s="511">
        <f>'Sundurliðun Innlán'!I147</f>
        <v>0</v>
      </c>
      <c r="C7124" s="503" t="s">
        <v>8978</v>
      </c>
      <c r="D7124" s="512"/>
      <c r="F7124" s="547"/>
      <c r="G7124" s="547">
        <f t="shared" si="224"/>
        <v>0</v>
      </c>
      <c r="H7124" s="547">
        <f t="shared" si="225"/>
        <v>0</v>
      </c>
    </row>
    <row r="7125" spans="1:8" x14ac:dyDescent="0.25">
      <c r="A7125" s="396" t="e">
        <f>"INN."&amp;EIGNIR!$B$3&amp;C7125</f>
        <v>#N/A</v>
      </c>
      <c r="B7125" s="511">
        <f>'Sundurliðun Innlán'!I148</f>
        <v>0</v>
      </c>
      <c r="C7125" s="503" t="s">
        <v>8979</v>
      </c>
      <c r="D7125" s="512"/>
      <c r="F7125" s="547"/>
      <c r="G7125" s="547">
        <f t="shared" si="224"/>
        <v>0</v>
      </c>
      <c r="H7125" s="547">
        <f t="shared" si="225"/>
        <v>0</v>
      </c>
    </row>
    <row r="7126" spans="1:8" x14ac:dyDescent="0.25">
      <c r="A7126" s="396" t="e">
        <f>"INN."&amp;EIGNIR!$B$3&amp;C7126</f>
        <v>#N/A</v>
      </c>
      <c r="B7126" s="511">
        <f>'Sundurliðun Innlán'!I149</f>
        <v>0</v>
      </c>
      <c r="C7126" s="503" t="s">
        <v>8980</v>
      </c>
      <c r="D7126" s="512"/>
      <c r="F7126" s="547"/>
      <c r="G7126" s="547">
        <f t="shared" si="224"/>
        <v>0</v>
      </c>
      <c r="H7126" s="547">
        <f t="shared" si="225"/>
        <v>0</v>
      </c>
    </row>
    <row r="7127" spans="1:8" x14ac:dyDescent="0.25">
      <c r="A7127" s="396" t="e">
        <f>"INN."&amp;EIGNIR!$B$3&amp;C7127</f>
        <v>#N/A</v>
      </c>
      <c r="B7127" s="511">
        <f>'Sundurliðun Innlán'!I150</f>
        <v>0</v>
      </c>
      <c r="C7127" s="503" t="s">
        <v>8981</v>
      </c>
      <c r="D7127" s="512"/>
      <c r="F7127" s="547"/>
      <c r="G7127" s="547">
        <f t="shared" si="224"/>
        <v>0</v>
      </c>
      <c r="H7127" s="547">
        <f t="shared" si="225"/>
        <v>0</v>
      </c>
    </row>
    <row r="7128" spans="1:8" x14ac:dyDescent="0.25">
      <c r="A7128" s="396" t="e">
        <f>"INN."&amp;EIGNIR!$B$3&amp;C7128</f>
        <v>#N/A</v>
      </c>
      <c r="B7128" s="511">
        <f>'Sundurliðun Innlán'!I151</f>
        <v>0</v>
      </c>
      <c r="C7128" s="503" t="s">
        <v>8982</v>
      </c>
      <c r="D7128" s="512"/>
      <c r="F7128" s="547"/>
      <c r="G7128" s="547">
        <f t="shared" si="224"/>
        <v>0</v>
      </c>
      <c r="H7128" s="547">
        <f t="shared" si="225"/>
        <v>0</v>
      </c>
    </row>
    <row r="7129" spans="1:8" x14ac:dyDescent="0.25">
      <c r="A7129" s="396" t="e">
        <f>"INN."&amp;EIGNIR!$B$3&amp;C7129</f>
        <v>#N/A</v>
      </c>
      <c r="B7129" s="511">
        <f>'Sundurliðun Innlán'!I152</f>
        <v>0</v>
      </c>
      <c r="C7129" s="503" t="s">
        <v>8983</v>
      </c>
      <c r="D7129" s="512"/>
      <c r="F7129" s="547"/>
      <c r="G7129" s="547">
        <f t="shared" si="224"/>
        <v>0</v>
      </c>
      <c r="H7129" s="547">
        <f t="shared" si="225"/>
        <v>0</v>
      </c>
    </row>
    <row r="7130" spans="1:8" x14ac:dyDescent="0.25">
      <c r="A7130" s="396" t="e">
        <f>"INN."&amp;EIGNIR!$B$3&amp;C7130</f>
        <v>#N/A</v>
      </c>
      <c r="B7130" s="511">
        <f>'Sundurliðun Innlán'!I153</f>
        <v>0</v>
      </c>
      <c r="C7130" s="503" t="s">
        <v>8984</v>
      </c>
      <c r="D7130" s="512"/>
      <c r="F7130" s="547"/>
      <c r="G7130" s="547">
        <f t="shared" si="224"/>
        <v>0</v>
      </c>
      <c r="H7130" s="547">
        <f t="shared" si="225"/>
        <v>0</v>
      </c>
    </row>
    <row r="7131" spans="1:8" x14ac:dyDescent="0.25">
      <c r="A7131" s="396" t="e">
        <f>"INN."&amp;EIGNIR!$B$3&amp;C7131</f>
        <v>#N/A</v>
      </c>
      <c r="B7131" s="511">
        <f>'Sundurliðun Innlán'!I154</f>
        <v>0</v>
      </c>
      <c r="C7131" s="503" t="s">
        <v>8985</v>
      </c>
      <c r="D7131" s="512"/>
      <c r="F7131" s="547"/>
      <c r="G7131" s="547">
        <f t="shared" si="224"/>
        <v>0</v>
      </c>
      <c r="H7131" s="547">
        <f t="shared" si="225"/>
        <v>0</v>
      </c>
    </row>
    <row r="7132" spans="1:8" x14ac:dyDescent="0.25">
      <c r="A7132" s="396" t="e">
        <f>"INN."&amp;EIGNIR!$B$3&amp;C7132</f>
        <v>#N/A</v>
      </c>
      <c r="B7132" s="511">
        <f>'Sundurliðun Innlán'!I155</f>
        <v>0</v>
      </c>
      <c r="C7132" s="503" t="s">
        <v>8986</v>
      </c>
      <c r="D7132" s="512"/>
      <c r="F7132" s="547"/>
      <c r="G7132" s="547">
        <f t="shared" si="224"/>
        <v>0</v>
      </c>
      <c r="H7132" s="547">
        <f t="shared" si="225"/>
        <v>0</v>
      </c>
    </row>
    <row r="7133" spans="1:8" x14ac:dyDescent="0.25">
      <c r="A7133" s="396" t="e">
        <f>"INN."&amp;EIGNIR!$B$3&amp;C7133</f>
        <v>#N/A</v>
      </c>
      <c r="B7133" s="511">
        <f>'Sundurliðun Innlán'!I156</f>
        <v>0</v>
      </c>
      <c r="C7133" s="503" t="s">
        <v>8987</v>
      </c>
      <c r="D7133" s="512"/>
      <c r="F7133" s="547"/>
      <c r="G7133" s="547">
        <f t="shared" si="224"/>
        <v>0</v>
      </c>
      <c r="H7133" s="547">
        <f t="shared" si="225"/>
        <v>0</v>
      </c>
    </row>
    <row r="7134" spans="1:8" x14ac:dyDescent="0.25">
      <c r="A7134" s="396" t="e">
        <f>"INN."&amp;EIGNIR!$B$3&amp;C7134</f>
        <v>#N/A</v>
      </c>
      <c r="B7134" s="511">
        <f>'Sundurliðun Innlán'!I157</f>
        <v>0</v>
      </c>
      <c r="C7134" s="503" t="s">
        <v>8988</v>
      </c>
      <c r="D7134" s="512"/>
      <c r="F7134" s="547"/>
      <c r="G7134" s="547">
        <f t="shared" si="224"/>
        <v>0</v>
      </c>
      <c r="H7134" s="547">
        <f t="shared" si="225"/>
        <v>0</v>
      </c>
    </row>
    <row r="7135" spans="1:8" x14ac:dyDescent="0.25">
      <c r="A7135" s="396" t="e">
        <f>"INN."&amp;EIGNIR!$B$3&amp;C7135</f>
        <v>#N/A</v>
      </c>
      <c r="B7135" s="511">
        <f>'Sundurliðun Innlán'!I158</f>
        <v>0</v>
      </c>
      <c r="C7135" s="503" t="s">
        <v>8989</v>
      </c>
      <c r="D7135" s="512"/>
      <c r="F7135" s="547"/>
      <c r="G7135" s="547">
        <f t="shared" si="224"/>
        <v>0</v>
      </c>
      <c r="H7135" s="547">
        <f t="shared" si="225"/>
        <v>0</v>
      </c>
    </row>
    <row r="7136" spans="1:8" x14ac:dyDescent="0.25">
      <c r="A7136" s="396" t="e">
        <f>"INN."&amp;EIGNIR!$B$3&amp;C7136</f>
        <v>#N/A</v>
      </c>
      <c r="B7136" s="511">
        <f>'Sundurliðun Innlán'!I159</f>
        <v>0</v>
      </c>
      <c r="C7136" s="503" t="s">
        <v>8990</v>
      </c>
      <c r="D7136" s="512"/>
      <c r="F7136" s="547"/>
      <c r="G7136" s="547">
        <f t="shared" si="224"/>
        <v>0</v>
      </c>
      <c r="H7136" s="547">
        <f t="shared" si="225"/>
        <v>0</v>
      </c>
    </row>
    <row r="7137" spans="1:8" x14ac:dyDescent="0.25">
      <c r="A7137" s="396" t="e">
        <f>"INN."&amp;EIGNIR!$B$3&amp;C7137</f>
        <v>#N/A</v>
      </c>
      <c r="B7137" s="511">
        <f>'Sundurliðun Innlán'!I160</f>
        <v>0</v>
      </c>
      <c r="C7137" s="503" t="s">
        <v>8991</v>
      </c>
      <c r="D7137" s="512"/>
      <c r="F7137" s="547"/>
      <c r="G7137" s="547">
        <f t="shared" si="224"/>
        <v>0</v>
      </c>
      <c r="H7137" s="547">
        <f t="shared" si="225"/>
        <v>0</v>
      </c>
    </row>
    <row r="7138" spans="1:8" x14ac:dyDescent="0.25">
      <c r="A7138" s="396" t="e">
        <f>"INN."&amp;EIGNIR!$B$3&amp;C7138</f>
        <v>#N/A</v>
      </c>
      <c r="B7138" s="511">
        <f>'Sundurliðun Innlán'!I161</f>
        <v>0</v>
      </c>
      <c r="C7138" s="503" t="s">
        <v>8992</v>
      </c>
      <c r="D7138" s="512"/>
      <c r="F7138" s="547"/>
      <c r="G7138" s="547">
        <f t="shared" si="224"/>
        <v>0</v>
      </c>
      <c r="H7138" s="547">
        <f t="shared" si="225"/>
        <v>0</v>
      </c>
    </row>
    <row r="7139" spans="1:8" x14ac:dyDescent="0.25">
      <c r="A7139" s="396" t="e">
        <f>"INN."&amp;EIGNIR!$B$3&amp;C7139</f>
        <v>#N/A</v>
      </c>
      <c r="B7139" s="511">
        <f>'Sundurliðun Innlán'!I162</f>
        <v>0</v>
      </c>
      <c r="C7139" s="503" t="s">
        <v>8993</v>
      </c>
      <c r="D7139" s="512"/>
      <c r="F7139" s="547"/>
      <c r="G7139" s="547">
        <f t="shared" si="224"/>
        <v>0</v>
      </c>
      <c r="H7139" s="547">
        <f t="shared" si="225"/>
        <v>0</v>
      </c>
    </row>
    <row r="7140" spans="1:8" x14ac:dyDescent="0.25">
      <c r="A7140" s="396" t="e">
        <f>"INN."&amp;EIGNIR!$B$3&amp;C7140</f>
        <v>#N/A</v>
      </c>
      <c r="B7140" s="511">
        <f>'Sundurliðun Innlán'!I163</f>
        <v>0</v>
      </c>
      <c r="C7140" s="503" t="s">
        <v>8994</v>
      </c>
      <c r="D7140" s="512"/>
      <c r="F7140" s="547"/>
      <c r="G7140" s="547">
        <f t="shared" si="224"/>
        <v>0</v>
      </c>
      <c r="H7140" s="547">
        <f t="shared" si="225"/>
        <v>0</v>
      </c>
    </row>
    <row r="7141" spans="1:8" x14ac:dyDescent="0.25">
      <c r="A7141" s="396" t="e">
        <f>"INN."&amp;EIGNIR!$B$3&amp;C7141</f>
        <v>#N/A</v>
      </c>
      <c r="B7141" s="511">
        <f>'Sundurliðun Innlán'!I164</f>
        <v>0</v>
      </c>
      <c r="C7141" s="503" t="s">
        <v>8995</v>
      </c>
      <c r="D7141" s="512"/>
      <c r="F7141" s="547"/>
      <c r="G7141" s="547">
        <f t="shared" si="224"/>
        <v>0</v>
      </c>
      <c r="H7141" s="547">
        <f t="shared" si="225"/>
        <v>0</v>
      </c>
    </row>
    <row r="7142" spans="1:8" x14ac:dyDescent="0.25">
      <c r="A7142" s="396" t="e">
        <f>"INN."&amp;EIGNIR!$B$3&amp;C7142</f>
        <v>#N/A</v>
      </c>
      <c r="B7142" s="511">
        <f>'Sundurliðun Innlán'!I165</f>
        <v>0</v>
      </c>
      <c r="C7142" s="503" t="s">
        <v>8996</v>
      </c>
      <c r="D7142" s="512"/>
      <c r="F7142" s="547"/>
      <c r="G7142" s="547">
        <f t="shared" si="224"/>
        <v>0</v>
      </c>
      <c r="H7142" s="547">
        <f t="shared" si="225"/>
        <v>0</v>
      </c>
    </row>
    <row r="7143" spans="1:8" x14ac:dyDescent="0.25">
      <c r="A7143" s="396" t="e">
        <f>"INN."&amp;EIGNIR!$B$3&amp;C7143</f>
        <v>#N/A</v>
      </c>
      <c r="B7143" s="511">
        <f>'Sundurliðun Innlán'!I166</f>
        <v>0</v>
      </c>
      <c r="C7143" s="503" t="s">
        <v>8997</v>
      </c>
      <c r="D7143" s="512"/>
      <c r="F7143" s="547"/>
      <c r="G7143" s="547">
        <f t="shared" si="224"/>
        <v>0</v>
      </c>
      <c r="H7143" s="547">
        <f t="shared" si="225"/>
        <v>0</v>
      </c>
    </row>
    <row r="7144" spans="1:8" x14ac:dyDescent="0.25">
      <c r="A7144" s="396" t="e">
        <f>"INN."&amp;EIGNIR!$B$3&amp;C7144</f>
        <v>#N/A</v>
      </c>
      <c r="B7144" s="511">
        <f>'Sundurliðun Innlán'!I167</f>
        <v>0</v>
      </c>
      <c r="C7144" s="503" t="s">
        <v>8998</v>
      </c>
      <c r="D7144" s="512"/>
      <c r="F7144" s="547"/>
      <c r="G7144" s="547">
        <f t="shared" si="224"/>
        <v>0</v>
      </c>
      <c r="H7144" s="547">
        <f t="shared" si="225"/>
        <v>0</v>
      </c>
    </row>
    <row r="7145" spans="1:8" x14ac:dyDescent="0.25">
      <c r="A7145" s="396" t="e">
        <f>"INN."&amp;EIGNIR!$B$3&amp;C7145</f>
        <v>#N/A</v>
      </c>
      <c r="B7145" s="511">
        <f>'Sundurliðun Innlán'!J5</f>
        <v>0</v>
      </c>
      <c r="C7145" s="503" t="s">
        <v>8999</v>
      </c>
      <c r="D7145" s="512" t="s">
        <v>9000</v>
      </c>
      <c r="F7145" s="547"/>
      <c r="G7145" s="547">
        <f t="shared" si="224"/>
        <v>0</v>
      </c>
      <c r="H7145" s="547">
        <f t="shared" si="225"/>
        <v>0</v>
      </c>
    </row>
    <row r="7146" spans="1:8" x14ac:dyDescent="0.25">
      <c r="A7146" s="396" t="e">
        <f>"INN."&amp;EIGNIR!$B$3&amp;C7146</f>
        <v>#N/A</v>
      </c>
      <c r="B7146" s="511">
        <f>'Sundurliðun Innlán'!J6</f>
        <v>0</v>
      </c>
      <c r="C7146" s="503" t="s">
        <v>9001</v>
      </c>
      <c r="D7146" s="512"/>
      <c r="F7146" s="547"/>
      <c r="G7146" s="547">
        <f t="shared" si="224"/>
        <v>0</v>
      </c>
      <c r="H7146" s="547">
        <f t="shared" si="225"/>
        <v>0</v>
      </c>
    </row>
    <row r="7147" spans="1:8" x14ac:dyDescent="0.25">
      <c r="A7147" s="396" t="e">
        <f>"INN."&amp;EIGNIR!$B$3&amp;C7147</f>
        <v>#N/A</v>
      </c>
      <c r="B7147" s="511">
        <f>'Sundurliðun Innlán'!J7</f>
        <v>0</v>
      </c>
      <c r="C7147" s="503" t="s">
        <v>9002</v>
      </c>
      <c r="D7147" s="512"/>
      <c r="F7147" s="547"/>
      <c r="G7147" s="547">
        <f t="shared" si="224"/>
        <v>0</v>
      </c>
      <c r="H7147" s="547">
        <f t="shared" si="225"/>
        <v>0</v>
      </c>
    </row>
    <row r="7148" spans="1:8" x14ac:dyDescent="0.25">
      <c r="A7148" s="396" t="e">
        <f>"INN."&amp;EIGNIR!$B$3&amp;C7148</f>
        <v>#N/A</v>
      </c>
      <c r="B7148" s="511">
        <f>'Sundurliðun Innlán'!J21</f>
        <v>0</v>
      </c>
      <c r="C7148" s="503" t="s">
        <v>9003</v>
      </c>
      <c r="D7148" s="512"/>
      <c r="F7148" s="547"/>
      <c r="G7148" s="547">
        <f t="shared" si="224"/>
        <v>0</v>
      </c>
      <c r="H7148" s="547">
        <f t="shared" si="225"/>
        <v>0</v>
      </c>
    </row>
    <row r="7149" spans="1:8" x14ac:dyDescent="0.25">
      <c r="A7149" s="396" t="e">
        <f>"INN."&amp;EIGNIR!$B$3&amp;C7149</f>
        <v>#N/A</v>
      </c>
      <c r="B7149" s="511">
        <f>'Sundurliðun Innlán'!J22</f>
        <v>0</v>
      </c>
      <c r="C7149" s="503" t="s">
        <v>9004</v>
      </c>
      <c r="D7149" s="512"/>
      <c r="F7149" s="547"/>
      <c r="G7149" s="547">
        <f t="shared" si="224"/>
        <v>0</v>
      </c>
      <c r="H7149" s="547">
        <f t="shared" si="225"/>
        <v>0</v>
      </c>
    </row>
    <row r="7150" spans="1:8" x14ac:dyDescent="0.25">
      <c r="A7150" s="396" t="e">
        <f>"INN."&amp;EIGNIR!$B$3&amp;C7150</f>
        <v>#N/A</v>
      </c>
      <c r="B7150" s="511">
        <f>'Sundurliðun Innlán'!J23</f>
        <v>0</v>
      </c>
      <c r="C7150" s="503" t="s">
        <v>9005</v>
      </c>
      <c r="D7150" s="512"/>
      <c r="F7150" s="547"/>
      <c r="G7150" s="547">
        <f t="shared" si="224"/>
        <v>0</v>
      </c>
      <c r="H7150" s="547">
        <f t="shared" si="225"/>
        <v>0</v>
      </c>
    </row>
    <row r="7151" spans="1:8" x14ac:dyDescent="0.25">
      <c r="A7151" s="396" t="e">
        <f>"INN."&amp;EIGNIR!$B$3&amp;C7151</f>
        <v>#N/A</v>
      </c>
      <c r="B7151" s="511">
        <f>'Sundurliðun Innlán'!J24</f>
        <v>0</v>
      </c>
      <c r="C7151" s="503" t="s">
        <v>9006</v>
      </c>
      <c r="D7151" s="512"/>
      <c r="F7151" s="547"/>
      <c r="G7151" s="547">
        <f t="shared" si="224"/>
        <v>0</v>
      </c>
      <c r="H7151" s="547">
        <f t="shared" si="225"/>
        <v>0</v>
      </c>
    </row>
    <row r="7152" spans="1:8" x14ac:dyDescent="0.25">
      <c r="A7152" s="396" t="e">
        <f>"INN."&amp;EIGNIR!$B$3&amp;C7152</f>
        <v>#N/A</v>
      </c>
      <c r="B7152" s="511">
        <f>'Sundurliðun Innlán'!J25</f>
        <v>0</v>
      </c>
      <c r="C7152" s="503" t="s">
        <v>9007</v>
      </c>
      <c r="D7152" s="512"/>
      <c r="F7152" s="547"/>
      <c r="G7152" s="547">
        <f t="shared" si="224"/>
        <v>0</v>
      </c>
      <c r="H7152" s="547">
        <f t="shared" si="225"/>
        <v>0</v>
      </c>
    </row>
    <row r="7153" spans="1:8" x14ac:dyDescent="0.25">
      <c r="A7153" s="396" t="e">
        <f>"INN."&amp;EIGNIR!$B$3&amp;C7153</f>
        <v>#N/A</v>
      </c>
      <c r="B7153" s="511">
        <f>'Sundurliðun Innlán'!J26</f>
        <v>0</v>
      </c>
      <c r="C7153" s="503" t="s">
        <v>9008</v>
      </c>
      <c r="D7153" s="512"/>
      <c r="F7153" s="547"/>
      <c r="G7153" s="547">
        <f t="shared" si="224"/>
        <v>0</v>
      </c>
      <c r="H7153" s="547">
        <f t="shared" si="225"/>
        <v>0</v>
      </c>
    </row>
    <row r="7154" spans="1:8" x14ac:dyDescent="0.25">
      <c r="A7154" s="396" t="e">
        <f>"INN."&amp;EIGNIR!$B$3&amp;C7154</f>
        <v>#N/A</v>
      </c>
      <c r="B7154" s="511">
        <f>'Sundurliðun Innlán'!J27</f>
        <v>0</v>
      </c>
      <c r="C7154" s="503" t="s">
        <v>9009</v>
      </c>
      <c r="D7154" s="512"/>
      <c r="F7154" s="547"/>
      <c r="G7154" s="547">
        <f t="shared" si="224"/>
        <v>0</v>
      </c>
      <c r="H7154" s="547">
        <f t="shared" si="225"/>
        <v>0</v>
      </c>
    </row>
    <row r="7155" spans="1:8" x14ac:dyDescent="0.25">
      <c r="A7155" s="396" t="e">
        <f>"INN."&amp;EIGNIR!$B$3&amp;C7155</f>
        <v>#N/A</v>
      </c>
      <c r="B7155" s="511">
        <f>'Sundurliðun Innlán'!J28</f>
        <v>0</v>
      </c>
      <c r="C7155" s="503" t="s">
        <v>9010</v>
      </c>
      <c r="D7155" s="512"/>
      <c r="F7155" s="547"/>
      <c r="G7155" s="547">
        <f t="shared" si="224"/>
        <v>0</v>
      </c>
      <c r="H7155" s="547">
        <f t="shared" si="225"/>
        <v>0</v>
      </c>
    </row>
    <row r="7156" spans="1:8" x14ac:dyDescent="0.25">
      <c r="A7156" s="396" t="e">
        <f>"INN."&amp;EIGNIR!$B$3&amp;C7156</f>
        <v>#N/A</v>
      </c>
      <c r="B7156" s="511">
        <f>'Sundurliðun Innlán'!J29</f>
        <v>0</v>
      </c>
      <c r="C7156" s="503" t="s">
        <v>9011</v>
      </c>
      <c r="D7156" s="512"/>
      <c r="F7156" s="547"/>
      <c r="G7156" s="547">
        <f t="shared" si="224"/>
        <v>0</v>
      </c>
      <c r="H7156" s="547">
        <f t="shared" si="225"/>
        <v>0</v>
      </c>
    </row>
    <row r="7157" spans="1:8" x14ac:dyDescent="0.25">
      <c r="A7157" s="396" t="e">
        <f>"INN."&amp;EIGNIR!$B$3&amp;C7157</f>
        <v>#N/A</v>
      </c>
      <c r="B7157" s="511">
        <f>'Sundurliðun Innlán'!J30</f>
        <v>0</v>
      </c>
      <c r="C7157" s="503" t="s">
        <v>9012</v>
      </c>
      <c r="D7157" s="512"/>
      <c r="F7157" s="547"/>
      <c r="G7157" s="547">
        <f t="shared" si="224"/>
        <v>0</v>
      </c>
      <c r="H7157" s="547">
        <f t="shared" si="225"/>
        <v>0</v>
      </c>
    </row>
    <row r="7158" spans="1:8" x14ac:dyDescent="0.25">
      <c r="A7158" s="396" t="e">
        <f>"INN."&amp;EIGNIR!$B$3&amp;C7158</f>
        <v>#N/A</v>
      </c>
      <c r="B7158" s="511">
        <f>'Sundurliðun Innlán'!J31</f>
        <v>0</v>
      </c>
      <c r="C7158" s="503" t="s">
        <v>9013</v>
      </c>
      <c r="D7158" s="512"/>
      <c r="F7158" s="547"/>
      <c r="G7158" s="547">
        <f t="shared" ref="G7158:G7221" si="226">+F7158-B7158</f>
        <v>0</v>
      </c>
      <c r="H7158" s="547">
        <f t="shared" si="225"/>
        <v>0</v>
      </c>
    </row>
    <row r="7159" spans="1:8" x14ac:dyDescent="0.25">
      <c r="A7159" s="396" t="e">
        <f>"INN."&amp;EIGNIR!$B$3&amp;C7159</f>
        <v>#N/A</v>
      </c>
      <c r="B7159" s="511">
        <f>'Sundurliðun Innlán'!J32</f>
        <v>0</v>
      </c>
      <c r="C7159" s="503" t="s">
        <v>9014</v>
      </c>
      <c r="D7159" s="512"/>
      <c r="F7159" s="547"/>
      <c r="G7159" s="547">
        <f t="shared" si="226"/>
        <v>0</v>
      </c>
      <c r="H7159" s="547">
        <f t="shared" ref="H7159:H7222" si="227">+ABS(G7159)</f>
        <v>0</v>
      </c>
    </row>
    <row r="7160" spans="1:8" x14ac:dyDescent="0.25">
      <c r="A7160" s="396" t="e">
        <f>"INN."&amp;EIGNIR!$B$3&amp;C7160</f>
        <v>#N/A</v>
      </c>
      <c r="B7160" s="511">
        <f>'Sundurliðun Innlán'!J33</f>
        <v>0</v>
      </c>
      <c r="C7160" s="503" t="s">
        <v>9015</v>
      </c>
      <c r="D7160" s="512"/>
      <c r="F7160" s="547"/>
      <c r="G7160" s="547">
        <f t="shared" si="226"/>
        <v>0</v>
      </c>
      <c r="H7160" s="547">
        <f t="shared" si="227"/>
        <v>0</v>
      </c>
    </row>
    <row r="7161" spans="1:8" x14ac:dyDescent="0.25">
      <c r="A7161" s="396" t="e">
        <f>"INN."&amp;EIGNIR!$B$3&amp;C7161</f>
        <v>#N/A</v>
      </c>
      <c r="B7161" s="511">
        <f>'Sundurliðun Innlán'!J34</f>
        <v>0</v>
      </c>
      <c r="C7161" s="503" t="s">
        <v>9016</v>
      </c>
      <c r="D7161" s="512"/>
      <c r="F7161" s="547"/>
      <c r="G7161" s="547">
        <f t="shared" si="226"/>
        <v>0</v>
      </c>
      <c r="H7161" s="547">
        <f t="shared" si="227"/>
        <v>0</v>
      </c>
    </row>
    <row r="7162" spans="1:8" x14ac:dyDescent="0.25">
      <c r="A7162" s="396" t="e">
        <f>"INN."&amp;EIGNIR!$B$3&amp;C7162</f>
        <v>#N/A</v>
      </c>
      <c r="B7162" s="511">
        <f>'Sundurliðun Innlán'!J35</f>
        <v>0</v>
      </c>
      <c r="C7162" s="503" t="s">
        <v>9017</v>
      </c>
      <c r="D7162" s="512"/>
      <c r="F7162" s="547"/>
      <c r="G7162" s="547">
        <f t="shared" si="226"/>
        <v>0</v>
      </c>
      <c r="H7162" s="547">
        <f t="shared" si="227"/>
        <v>0</v>
      </c>
    </row>
    <row r="7163" spans="1:8" x14ac:dyDescent="0.25">
      <c r="A7163" s="396" t="e">
        <f>"INN."&amp;EIGNIR!$B$3&amp;C7163</f>
        <v>#N/A</v>
      </c>
      <c r="B7163" s="511">
        <f>'Sundurliðun Innlán'!J36</f>
        <v>0</v>
      </c>
      <c r="C7163" s="503" t="s">
        <v>9018</v>
      </c>
      <c r="D7163" s="512"/>
      <c r="F7163" s="547"/>
      <c r="G7163" s="547">
        <f t="shared" si="226"/>
        <v>0</v>
      </c>
      <c r="H7163" s="547">
        <f t="shared" si="227"/>
        <v>0</v>
      </c>
    </row>
    <row r="7164" spans="1:8" x14ac:dyDescent="0.25">
      <c r="A7164" s="396" t="e">
        <f>"INN."&amp;EIGNIR!$B$3&amp;C7164</f>
        <v>#N/A</v>
      </c>
      <c r="B7164" s="511">
        <f>'Sundurliðun Innlán'!J37</f>
        <v>0</v>
      </c>
      <c r="C7164" s="503" t="s">
        <v>9019</v>
      </c>
      <c r="D7164" s="512"/>
      <c r="F7164" s="547"/>
      <c r="G7164" s="547">
        <f t="shared" si="226"/>
        <v>0</v>
      </c>
      <c r="H7164" s="547">
        <f t="shared" si="227"/>
        <v>0</v>
      </c>
    </row>
    <row r="7165" spans="1:8" x14ac:dyDescent="0.25">
      <c r="A7165" s="396" t="e">
        <f>"INN."&amp;EIGNIR!$B$3&amp;C7165</f>
        <v>#N/A</v>
      </c>
      <c r="B7165" s="511">
        <f>'Sundurliðun Innlán'!J38</f>
        <v>0</v>
      </c>
      <c r="C7165" s="503" t="s">
        <v>9020</v>
      </c>
      <c r="D7165" s="512"/>
      <c r="F7165" s="547"/>
      <c r="G7165" s="547">
        <f t="shared" si="226"/>
        <v>0</v>
      </c>
      <c r="H7165" s="547">
        <f t="shared" si="227"/>
        <v>0</v>
      </c>
    </row>
    <row r="7166" spans="1:8" x14ac:dyDescent="0.25">
      <c r="A7166" s="396" t="e">
        <f>"INN."&amp;EIGNIR!$B$3&amp;C7166</f>
        <v>#N/A</v>
      </c>
      <c r="B7166" s="511">
        <f>'Sundurliðun Innlán'!J39</f>
        <v>0</v>
      </c>
      <c r="C7166" s="503" t="s">
        <v>9021</v>
      </c>
      <c r="D7166" s="512"/>
      <c r="F7166" s="547"/>
      <c r="G7166" s="547">
        <f t="shared" si="226"/>
        <v>0</v>
      </c>
      <c r="H7166" s="547">
        <f t="shared" si="227"/>
        <v>0</v>
      </c>
    </row>
    <row r="7167" spans="1:8" x14ac:dyDescent="0.25">
      <c r="A7167" s="396" t="e">
        <f>"INN."&amp;EIGNIR!$B$3&amp;C7167</f>
        <v>#N/A</v>
      </c>
      <c r="B7167" s="511">
        <f>'Sundurliðun Innlán'!J40</f>
        <v>0</v>
      </c>
      <c r="C7167" s="503" t="s">
        <v>9022</v>
      </c>
      <c r="D7167" s="512"/>
      <c r="F7167" s="547"/>
      <c r="G7167" s="547">
        <f t="shared" si="226"/>
        <v>0</v>
      </c>
      <c r="H7167" s="547">
        <f t="shared" si="227"/>
        <v>0</v>
      </c>
    </row>
    <row r="7168" spans="1:8" x14ac:dyDescent="0.25">
      <c r="A7168" s="396" t="e">
        <f>"INN."&amp;EIGNIR!$B$3&amp;C7168</f>
        <v>#N/A</v>
      </c>
      <c r="B7168" s="511">
        <f>'Sundurliðun Innlán'!J41</f>
        <v>0</v>
      </c>
      <c r="C7168" s="503" t="s">
        <v>9023</v>
      </c>
      <c r="D7168" s="512"/>
      <c r="F7168" s="547"/>
      <c r="G7168" s="547">
        <f t="shared" si="226"/>
        <v>0</v>
      </c>
      <c r="H7168" s="547">
        <f t="shared" si="227"/>
        <v>0</v>
      </c>
    </row>
    <row r="7169" spans="1:8" x14ac:dyDescent="0.25">
      <c r="A7169" s="396" t="e">
        <f>"INN."&amp;EIGNIR!$B$3&amp;C7169</f>
        <v>#N/A</v>
      </c>
      <c r="B7169" s="511">
        <f>'Sundurliðun Innlán'!J42</f>
        <v>0</v>
      </c>
      <c r="C7169" s="503" t="s">
        <v>9024</v>
      </c>
      <c r="D7169" s="512"/>
      <c r="F7169" s="547"/>
      <c r="G7169" s="547">
        <f t="shared" si="226"/>
        <v>0</v>
      </c>
      <c r="H7169" s="547">
        <f t="shared" si="227"/>
        <v>0</v>
      </c>
    </row>
    <row r="7170" spans="1:8" x14ac:dyDescent="0.25">
      <c r="A7170" s="396" t="e">
        <f>"INN."&amp;EIGNIR!$B$3&amp;C7170</f>
        <v>#N/A</v>
      </c>
      <c r="B7170" s="511">
        <f>'Sundurliðun Innlán'!J43</f>
        <v>0</v>
      </c>
      <c r="C7170" s="503" t="s">
        <v>9025</v>
      </c>
      <c r="D7170" s="512"/>
      <c r="F7170" s="547"/>
      <c r="G7170" s="547">
        <f t="shared" si="226"/>
        <v>0</v>
      </c>
      <c r="H7170" s="547">
        <f t="shared" si="227"/>
        <v>0</v>
      </c>
    </row>
    <row r="7171" spans="1:8" x14ac:dyDescent="0.25">
      <c r="A7171" s="396" t="e">
        <f>"INN."&amp;EIGNIR!$B$3&amp;C7171</f>
        <v>#N/A</v>
      </c>
      <c r="B7171" s="511">
        <f>'Sundurliðun Innlán'!J44</f>
        <v>0</v>
      </c>
      <c r="C7171" s="503" t="s">
        <v>9026</v>
      </c>
      <c r="D7171" s="512"/>
      <c r="F7171" s="547"/>
      <c r="G7171" s="547">
        <f t="shared" si="226"/>
        <v>0</v>
      </c>
      <c r="H7171" s="547">
        <f t="shared" si="227"/>
        <v>0</v>
      </c>
    </row>
    <row r="7172" spans="1:8" x14ac:dyDescent="0.25">
      <c r="A7172" s="396" t="e">
        <f>"INN."&amp;EIGNIR!$B$3&amp;C7172</f>
        <v>#N/A</v>
      </c>
      <c r="B7172" s="511">
        <f>'Sundurliðun Innlán'!J45</f>
        <v>0</v>
      </c>
      <c r="C7172" s="503" t="s">
        <v>9027</v>
      </c>
      <c r="D7172" s="512"/>
      <c r="F7172" s="547"/>
      <c r="G7172" s="547">
        <f t="shared" si="226"/>
        <v>0</v>
      </c>
      <c r="H7172" s="547">
        <f t="shared" si="227"/>
        <v>0</v>
      </c>
    </row>
    <row r="7173" spans="1:8" x14ac:dyDescent="0.25">
      <c r="A7173" s="396" t="e">
        <f>"INN."&amp;EIGNIR!$B$3&amp;C7173</f>
        <v>#N/A</v>
      </c>
      <c r="B7173" s="511">
        <f>'Sundurliðun Innlán'!J46</f>
        <v>0</v>
      </c>
      <c r="C7173" s="503" t="s">
        <v>9028</v>
      </c>
      <c r="D7173" s="512"/>
      <c r="F7173" s="547"/>
      <c r="G7173" s="547">
        <f t="shared" si="226"/>
        <v>0</v>
      </c>
      <c r="H7173" s="547">
        <f t="shared" si="227"/>
        <v>0</v>
      </c>
    </row>
    <row r="7174" spans="1:8" x14ac:dyDescent="0.25">
      <c r="A7174" s="396" t="e">
        <f>"INN."&amp;EIGNIR!$B$3&amp;C7174</f>
        <v>#N/A</v>
      </c>
      <c r="B7174" s="511">
        <f>'Sundurliðun Innlán'!J60</f>
        <v>0</v>
      </c>
      <c r="C7174" s="503" t="s">
        <v>9029</v>
      </c>
      <c r="D7174" s="512"/>
      <c r="F7174" s="547"/>
      <c r="G7174" s="547">
        <f t="shared" si="226"/>
        <v>0</v>
      </c>
      <c r="H7174" s="547">
        <f t="shared" si="227"/>
        <v>0</v>
      </c>
    </row>
    <row r="7175" spans="1:8" x14ac:dyDescent="0.25">
      <c r="A7175" s="396" t="e">
        <f>"INN."&amp;EIGNIR!$B$3&amp;C7175</f>
        <v>#N/A</v>
      </c>
      <c r="B7175" s="511">
        <f>'Sundurliðun Innlán'!J61</f>
        <v>0</v>
      </c>
      <c r="C7175" s="503" t="s">
        <v>9030</v>
      </c>
      <c r="D7175" s="512"/>
      <c r="F7175" s="547"/>
      <c r="G7175" s="547">
        <f t="shared" si="226"/>
        <v>0</v>
      </c>
      <c r="H7175" s="547">
        <f t="shared" si="227"/>
        <v>0</v>
      </c>
    </row>
    <row r="7176" spans="1:8" x14ac:dyDescent="0.25">
      <c r="A7176" s="396" t="e">
        <f>"INN."&amp;EIGNIR!$B$3&amp;C7176</f>
        <v>#N/A</v>
      </c>
      <c r="B7176" s="511">
        <f>'Sundurliðun Innlán'!J62</f>
        <v>0</v>
      </c>
      <c r="C7176" s="503" t="s">
        <v>9031</v>
      </c>
      <c r="D7176" s="512"/>
      <c r="F7176" s="547"/>
      <c r="G7176" s="547">
        <f t="shared" si="226"/>
        <v>0</v>
      </c>
      <c r="H7176" s="547">
        <f t="shared" si="227"/>
        <v>0</v>
      </c>
    </row>
    <row r="7177" spans="1:8" x14ac:dyDescent="0.25">
      <c r="A7177" s="396" t="e">
        <f>"INN."&amp;EIGNIR!$B$3&amp;C7177</f>
        <v>#N/A</v>
      </c>
      <c r="B7177" s="511">
        <f>'Sundurliðun Innlán'!J63</f>
        <v>0</v>
      </c>
      <c r="C7177" s="503" t="s">
        <v>9032</v>
      </c>
      <c r="D7177" s="512"/>
      <c r="F7177" s="547"/>
      <c r="G7177" s="547">
        <f t="shared" si="226"/>
        <v>0</v>
      </c>
      <c r="H7177" s="547">
        <f t="shared" si="227"/>
        <v>0</v>
      </c>
    </row>
    <row r="7178" spans="1:8" x14ac:dyDescent="0.25">
      <c r="A7178" s="396" t="e">
        <f>"INN."&amp;EIGNIR!$B$3&amp;C7178</f>
        <v>#N/A</v>
      </c>
      <c r="B7178" s="511">
        <f>'Sundurliðun Innlán'!J64</f>
        <v>0</v>
      </c>
      <c r="C7178" s="503" t="s">
        <v>9033</v>
      </c>
      <c r="D7178" s="512"/>
      <c r="F7178" s="547"/>
      <c r="G7178" s="547">
        <f t="shared" si="226"/>
        <v>0</v>
      </c>
      <c r="H7178" s="547">
        <f t="shared" si="227"/>
        <v>0</v>
      </c>
    </row>
    <row r="7179" spans="1:8" x14ac:dyDescent="0.25">
      <c r="A7179" s="396" t="e">
        <f>"INN."&amp;EIGNIR!$B$3&amp;C7179</f>
        <v>#N/A</v>
      </c>
      <c r="B7179" s="511">
        <f>'Sundurliðun Innlán'!J65</f>
        <v>0</v>
      </c>
      <c r="C7179" s="503" t="s">
        <v>9034</v>
      </c>
      <c r="D7179" s="512"/>
      <c r="F7179" s="547"/>
      <c r="G7179" s="547">
        <f t="shared" si="226"/>
        <v>0</v>
      </c>
      <c r="H7179" s="547">
        <f t="shared" si="227"/>
        <v>0</v>
      </c>
    </row>
    <row r="7180" spans="1:8" x14ac:dyDescent="0.25">
      <c r="A7180" s="396" t="e">
        <f>"INN."&amp;EIGNIR!$B$3&amp;C7180</f>
        <v>#N/A</v>
      </c>
      <c r="B7180" s="511">
        <f>'Sundurliðun Innlán'!J66</f>
        <v>0</v>
      </c>
      <c r="C7180" s="503" t="s">
        <v>9035</v>
      </c>
      <c r="D7180" s="512"/>
      <c r="F7180" s="547"/>
      <c r="G7180" s="547">
        <f t="shared" si="226"/>
        <v>0</v>
      </c>
      <c r="H7180" s="547">
        <f t="shared" si="227"/>
        <v>0</v>
      </c>
    </row>
    <row r="7181" spans="1:8" x14ac:dyDescent="0.25">
      <c r="A7181" s="396" t="e">
        <f>"INN."&amp;EIGNIR!$B$3&amp;C7181</f>
        <v>#N/A</v>
      </c>
      <c r="B7181" s="511">
        <f>'Sundurliðun Innlán'!J67</f>
        <v>0</v>
      </c>
      <c r="C7181" s="503" t="s">
        <v>9036</v>
      </c>
      <c r="D7181" s="512"/>
      <c r="F7181" s="547"/>
      <c r="G7181" s="547">
        <f t="shared" si="226"/>
        <v>0</v>
      </c>
      <c r="H7181" s="547">
        <f t="shared" si="227"/>
        <v>0</v>
      </c>
    </row>
    <row r="7182" spans="1:8" x14ac:dyDescent="0.25">
      <c r="A7182" s="396" t="e">
        <f>"INN."&amp;EIGNIR!$B$3&amp;C7182</f>
        <v>#N/A</v>
      </c>
      <c r="B7182" s="511">
        <f>'Sundurliðun Innlán'!J68</f>
        <v>0</v>
      </c>
      <c r="C7182" s="503" t="s">
        <v>9037</v>
      </c>
      <c r="D7182" s="512"/>
      <c r="F7182" s="547"/>
      <c r="G7182" s="547">
        <f t="shared" si="226"/>
        <v>0</v>
      </c>
      <c r="H7182" s="547">
        <f t="shared" si="227"/>
        <v>0</v>
      </c>
    </row>
    <row r="7183" spans="1:8" x14ac:dyDescent="0.25">
      <c r="A7183" s="396" t="e">
        <f>"INN."&amp;EIGNIR!$B$3&amp;C7183</f>
        <v>#N/A</v>
      </c>
      <c r="B7183" s="511">
        <f>'Sundurliðun Innlán'!J69</f>
        <v>0</v>
      </c>
      <c r="C7183" s="503" t="s">
        <v>9038</v>
      </c>
      <c r="D7183" s="512"/>
      <c r="F7183" s="547"/>
      <c r="G7183" s="547">
        <f t="shared" si="226"/>
        <v>0</v>
      </c>
      <c r="H7183" s="547">
        <f t="shared" si="227"/>
        <v>0</v>
      </c>
    </row>
    <row r="7184" spans="1:8" x14ac:dyDescent="0.25">
      <c r="A7184" s="396" t="e">
        <f>"INN."&amp;EIGNIR!$B$3&amp;C7184</f>
        <v>#N/A</v>
      </c>
      <c r="B7184" s="511">
        <f>'Sundurliðun Innlán'!J70</f>
        <v>0</v>
      </c>
      <c r="C7184" s="503" t="s">
        <v>9039</v>
      </c>
      <c r="D7184" s="512"/>
      <c r="F7184" s="547"/>
      <c r="G7184" s="547">
        <f t="shared" si="226"/>
        <v>0</v>
      </c>
      <c r="H7184" s="547">
        <f t="shared" si="227"/>
        <v>0</v>
      </c>
    </row>
    <row r="7185" spans="1:8" x14ac:dyDescent="0.25">
      <c r="A7185" s="396" t="e">
        <f>"INN."&amp;EIGNIR!$B$3&amp;C7185</f>
        <v>#N/A</v>
      </c>
      <c r="B7185" s="511">
        <f>'Sundurliðun Innlán'!J71</f>
        <v>0</v>
      </c>
      <c r="C7185" s="503" t="s">
        <v>9040</v>
      </c>
      <c r="D7185" s="512"/>
      <c r="F7185" s="547"/>
      <c r="G7185" s="547">
        <f t="shared" si="226"/>
        <v>0</v>
      </c>
      <c r="H7185" s="547">
        <f t="shared" si="227"/>
        <v>0</v>
      </c>
    </row>
    <row r="7186" spans="1:8" x14ac:dyDescent="0.25">
      <c r="A7186" s="396" t="e">
        <f>"INN."&amp;EIGNIR!$B$3&amp;C7186</f>
        <v>#N/A</v>
      </c>
      <c r="B7186" s="511">
        <f>'Sundurliðun Innlán'!J72</f>
        <v>0</v>
      </c>
      <c r="C7186" s="503" t="s">
        <v>9041</v>
      </c>
      <c r="D7186" s="512"/>
      <c r="F7186" s="547"/>
      <c r="G7186" s="547">
        <f t="shared" si="226"/>
        <v>0</v>
      </c>
      <c r="H7186" s="547">
        <f t="shared" si="227"/>
        <v>0</v>
      </c>
    </row>
    <row r="7187" spans="1:8" x14ac:dyDescent="0.25">
      <c r="A7187" s="396" t="e">
        <f>"INN."&amp;EIGNIR!$B$3&amp;C7187</f>
        <v>#N/A</v>
      </c>
      <c r="B7187" s="511">
        <f>'Sundurliðun Innlán'!J73</f>
        <v>0</v>
      </c>
      <c r="C7187" s="503" t="s">
        <v>9042</v>
      </c>
      <c r="D7187" s="512"/>
      <c r="F7187" s="547"/>
      <c r="G7187" s="547">
        <f t="shared" si="226"/>
        <v>0</v>
      </c>
      <c r="H7187" s="547">
        <f t="shared" si="227"/>
        <v>0</v>
      </c>
    </row>
    <row r="7188" spans="1:8" x14ac:dyDescent="0.25">
      <c r="A7188" s="396" t="e">
        <f>"INN."&amp;EIGNIR!$B$3&amp;C7188</f>
        <v>#N/A</v>
      </c>
      <c r="B7188" s="511">
        <f>'Sundurliðun Innlán'!J74</f>
        <v>0</v>
      </c>
      <c r="C7188" s="503" t="s">
        <v>9043</v>
      </c>
      <c r="D7188" s="512"/>
      <c r="F7188" s="547"/>
      <c r="G7188" s="547">
        <f t="shared" si="226"/>
        <v>0</v>
      </c>
      <c r="H7188" s="547">
        <f t="shared" si="227"/>
        <v>0</v>
      </c>
    </row>
    <row r="7189" spans="1:8" x14ac:dyDescent="0.25">
      <c r="A7189" s="396" t="e">
        <f>"INN."&amp;EIGNIR!$B$3&amp;C7189</f>
        <v>#N/A</v>
      </c>
      <c r="B7189" s="511">
        <f>'Sundurliðun Innlán'!J75</f>
        <v>0</v>
      </c>
      <c r="C7189" s="503" t="s">
        <v>9044</v>
      </c>
      <c r="D7189" s="512"/>
      <c r="F7189" s="547"/>
      <c r="G7189" s="547">
        <f t="shared" si="226"/>
        <v>0</v>
      </c>
      <c r="H7189" s="547">
        <f t="shared" si="227"/>
        <v>0</v>
      </c>
    </row>
    <row r="7190" spans="1:8" x14ac:dyDescent="0.25">
      <c r="A7190" s="396" t="e">
        <f>"INN."&amp;EIGNIR!$B$3&amp;C7190</f>
        <v>#N/A</v>
      </c>
      <c r="B7190" s="511">
        <f>'Sundurliðun Innlán'!J76</f>
        <v>0</v>
      </c>
      <c r="C7190" s="503" t="s">
        <v>9045</v>
      </c>
      <c r="D7190" s="512"/>
      <c r="F7190" s="547"/>
      <c r="G7190" s="547">
        <f t="shared" si="226"/>
        <v>0</v>
      </c>
      <c r="H7190" s="547">
        <f t="shared" si="227"/>
        <v>0</v>
      </c>
    </row>
    <row r="7191" spans="1:8" x14ac:dyDescent="0.25">
      <c r="A7191" s="396" t="e">
        <f>"INN."&amp;EIGNIR!$B$3&amp;C7191</f>
        <v>#N/A</v>
      </c>
      <c r="B7191" s="511">
        <f>'Sundurliðun Innlán'!J77</f>
        <v>0</v>
      </c>
      <c r="C7191" s="503" t="s">
        <v>9046</v>
      </c>
      <c r="D7191" s="512"/>
      <c r="F7191" s="547"/>
      <c r="G7191" s="547">
        <f t="shared" si="226"/>
        <v>0</v>
      </c>
      <c r="H7191" s="547">
        <f t="shared" si="227"/>
        <v>0</v>
      </c>
    </row>
    <row r="7192" spans="1:8" x14ac:dyDescent="0.25">
      <c r="A7192" s="396" t="e">
        <f>"INN."&amp;EIGNIR!$B$3&amp;C7192</f>
        <v>#N/A</v>
      </c>
      <c r="B7192" s="511">
        <f>'Sundurliðun Innlán'!J78</f>
        <v>0</v>
      </c>
      <c r="C7192" s="503" t="s">
        <v>9047</v>
      </c>
      <c r="D7192" s="512"/>
      <c r="F7192" s="547"/>
      <c r="G7192" s="547">
        <f t="shared" si="226"/>
        <v>0</v>
      </c>
      <c r="H7192" s="547">
        <f t="shared" si="227"/>
        <v>0</v>
      </c>
    </row>
    <row r="7193" spans="1:8" x14ac:dyDescent="0.25">
      <c r="A7193" s="396" t="e">
        <f>"INN."&amp;EIGNIR!$B$3&amp;C7193</f>
        <v>#N/A</v>
      </c>
      <c r="B7193" s="511">
        <f>'Sundurliðun Innlán'!J79</f>
        <v>0</v>
      </c>
      <c r="C7193" s="503" t="s">
        <v>9048</v>
      </c>
      <c r="D7193" s="512"/>
      <c r="F7193" s="547"/>
      <c r="G7193" s="547">
        <f t="shared" si="226"/>
        <v>0</v>
      </c>
      <c r="H7193" s="547">
        <f t="shared" si="227"/>
        <v>0</v>
      </c>
    </row>
    <row r="7194" spans="1:8" x14ac:dyDescent="0.25">
      <c r="A7194" s="396" t="e">
        <f>"INN."&amp;EIGNIR!$B$3&amp;C7194</f>
        <v>#N/A</v>
      </c>
      <c r="B7194" s="511">
        <f>'Sundurliðun Innlán'!J80</f>
        <v>0</v>
      </c>
      <c r="C7194" s="503" t="s">
        <v>9049</v>
      </c>
      <c r="D7194" s="512"/>
      <c r="F7194" s="547"/>
      <c r="G7194" s="547">
        <f t="shared" si="226"/>
        <v>0</v>
      </c>
      <c r="H7194" s="547">
        <f t="shared" si="227"/>
        <v>0</v>
      </c>
    </row>
    <row r="7195" spans="1:8" x14ac:dyDescent="0.25">
      <c r="A7195" s="396" t="e">
        <f>"INN."&amp;EIGNIR!$B$3&amp;C7195</f>
        <v>#N/A</v>
      </c>
      <c r="B7195" s="511">
        <f>'Sundurliðun Innlán'!J81</f>
        <v>0</v>
      </c>
      <c r="C7195" s="503" t="s">
        <v>9050</v>
      </c>
      <c r="D7195" s="512"/>
      <c r="F7195" s="547"/>
      <c r="G7195" s="547">
        <f t="shared" si="226"/>
        <v>0</v>
      </c>
      <c r="H7195" s="547">
        <f t="shared" si="227"/>
        <v>0</v>
      </c>
    </row>
    <row r="7196" spans="1:8" x14ac:dyDescent="0.25">
      <c r="A7196" s="396" t="e">
        <f>"INN."&amp;EIGNIR!$B$3&amp;C7196</f>
        <v>#N/A</v>
      </c>
      <c r="B7196" s="511">
        <f>'Sundurliðun Innlán'!J82</f>
        <v>0</v>
      </c>
      <c r="C7196" s="503" t="s">
        <v>9051</v>
      </c>
      <c r="D7196" s="512"/>
      <c r="F7196" s="547"/>
      <c r="G7196" s="547">
        <f t="shared" si="226"/>
        <v>0</v>
      </c>
      <c r="H7196" s="547">
        <f t="shared" si="227"/>
        <v>0</v>
      </c>
    </row>
    <row r="7197" spans="1:8" x14ac:dyDescent="0.25">
      <c r="A7197" s="396" t="e">
        <f>"INN."&amp;EIGNIR!$B$3&amp;C7197</f>
        <v>#N/A</v>
      </c>
      <c r="B7197" s="511">
        <f>'Sundurliðun Innlán'!J83</f>
        <v>0</v>
      </c>
      <c r="C7197" s="503" t="s">
        <v>9052</v>
      </c>
      <c r="D7197" s="512"/>
      <c r="F7197" s="547"/>
      <c r="G7197" s="547">
        <f t="shared" si="226"/>
        <v>0</v>
      </c>
      <c r="H7197" s="547">
        <f t="shared" si="227"/>
        <v>0</v>
      </c>
    </row>
    <row r="7198" spans="1:8" x14ac:dyDescent="0.25">
      <c r="A7198" s="396" t="e">
        <f>"INN."&amp;EIGNIR!$B$3&amp;C7198</f>
        <v>#N/A</v>
      </c>
      <c r="B7198" s="511">
        <f>'Sundurliðun Innlán'!J123</f>
        <v>0</v>
      </c>
      <c r="C7198" s="503" t="s">
        <v>9053</v>
      </c>
      <c r="D7198" s="512"/>
      <c r="F7198" s="547"/>
      <c r="G7198" s="547">
        <f t="shared" si="226"/>
        <v>0</v>
      </c>
      <c r="H7198" s="547">
        <f t="shared" si="227"/>
        <v>0</v>
      </c>
    </row>
    <row r="7199" spans="1:8" x14ac:dyDescent="0.25">
      <c r="A7199" s="396" t="e">
        <f>"INN."&amp;EIGNIR!$B$3&amp;C7199</f>
        <v>#N/A</v>
      </c>
      <c r="B7199" s="511">
        <f>'Sundurliðun Innlán'!J124</f>
        <v>0</v>
      </c>
      <c r="C7199" s="503" t="s">
        <v>9054</v>
      </c>
      <c r="D7199" s="512"/>
      <c r="F7199" s="547"/>
      <c r="G7199" s="547">
        <f t="shared" si="226"/>
        <v>0</v>
      </c>
      <c r="H7199" s="547">
        <f t="shared" si="227"/>
        <v>0</v>
      </c>
    </row>
    <row r="7200" spans="1:8" x14ac:dyDescent="0.25">
      <c r="A7200" s="396" t="e">
        <f>"INN."&amp;EIGNIR!$B$3&amp;C7200</f>
        <v>#N/A</v>
      </c>
      <c r="B7200" s="511">
        <f>'Sundurliðun Innlán'!J125</f>
        <v>0</v>
      </c>
      <c r="C7200" s="503" t="s">
        <v>9055</v>
      </c>
      <c r="D7200" s="512"/>
      <c r="F7200" s="547"/>
      <c r="G7200" s="547">
        <f t="shared" si="226"/>
        <v>0</v>
      </c>
      <c r="H7200" s="547">
        <f t="shared" si="227"/>
        <v>0</v>
      </c>
    </row>
    <row r="7201" spans="1:8" x14ac:dyDescent="0.25">
      <c r="A7201" s="396" t="e">
        <f>"INN."&amp;EIGNIR!$B$3&amp;C7201</f>
        <v>#N/A</v>
      </c>
      <c r="B7201" s="511">
        <f>'Sundurliðun Innlán'!J126</f>
        <v>0</v>
      </c>
      <c r="C7201" s="503" t="s">
        <v>9056</v>
      </c>
      <c r="D7201" s="512"/>
      <c r="F7201" s="547"/>
      <c r="G7201" s="547">
        <f t="shared" si="226"/>
        <v>0</v>
      </c>
      <c r="H7201" s="547">
        <f t="shared" si="227"/>
        <v>0</v>
      </c>
    </row>
    <row r="7202" spans="1:8" x14ac:dyDescent="0.25">
      <c r="A7202" s="396" t="e">
        <f>"INN."&amp;EIGNIR!$B$3&amp;C7202</f>
        <v>#N/A</v>
      </c>
      <c r="B7202" s="511">
        <f>'Sundurliðun Innlán'!J127</f>
        <v>0</v>
      </c>
      <c r="C7202" s="503" t="s">
        <v>9057</v>
      </c>
      <c r="D7202" s="512"/>
      <c r="F7202" s="547"/>
      <c r="G7202" s="547">
        <f t="shared" si="226"/>
        <v>0</v>
      </c>
      <c r="H7202" s="547">
        <f t="shared" si="227"/>
        <v>0</v>
      </c>
    </row>
    <row r="7203" spans="1:8" x14ac:dyDescent="0.25">
      <c r="A7203" s="396" t="e">
        <f>"INN."&amp;EIGNIR!$B$3&amp;C7203</f>
        <v>#N/A</v>
      </c>
      <c r="B7203" s="511">
        <f>'Sundurliðun Innlán'!J128</f>
        <v>0</v>
      </c>
      <c r="C7203" s="503" t="s">
        <v>9058</v>
      </c>
      <c r="D7203" s="512"/>
      <c r="F7203" s="547"/>
      <c r="G7203" s="547">
        <f t="shared" si="226"/>
        <v>0</v>
      </c>
      <c r="H7203" s="547">
        <f t="shared" si="227"/>
        <v>0</v>
      </c>
    </row>
    <row r="7204" spans="1:8" x14ac:dyDescent="0.25">
      <c r="A7204" s="396" t="e">
        <f>"INN."&amp;EIGNIR!$B$3&amp;C7204</f>
        <v>#N/A</v>
      </c>
      <c r="B7204" s="511">
        <f>'Sundurliðun Innlán'!J129</f>
        <v>0</v>
      </c>
      <c r="C7204" s="503" t="s">
        <v>9059</v>
      </c>
      <c r="D7204" s="512"/>
      <c r="F7204" s="547"/>
      <c r="G7204" s="547">
        <f t="shared" si="226"/>
        <v>0</v>
      </c>
      <c r="H7204" s="547">
        <f t="shared" si="227"/>
        <v>0</v>
      </c>
    </row>
    <row r="7205" spans="1:8" x14ac:dyDescent="0.25">
      <c r="A7205" s="396" t="e">
        <f>"INN."&amp;EIGNIR!$B$3&amp;C7205</f>
        <v>#N/A</v>
      </c>
      <c r="B7205" s="511">
        <f>'Sundurliðun Innlán'!J130</f>
        <v>0</v>
      </c>
      <c r="C7205" s="503" t="s">
        <v>9060</v>
      </c>
      <c r="D7205" s="512"/>
      <c r="F7205" s="547"/>
      <c r="G7205" s="547">
        <f t="shared" si="226"/>
        <v>0</v>
      </c>
      <c r="H7205" s="547">
        <f t="shared" si="227"/>
        <v>0</v>
      </c>
    </row>
    <row r="7206" spans="1:8" x14ac:dyDescent="0.25">
      <c r="A7206" s="396" t="e">
        <f>"INN."&amp;EIGNIR!$B$3&amp;C7206</f>
        <v>#N/A</v>
      </c>
      <c r="B7206" s="511">
        <f>'Sundurliðun Innlán'!J144</f>
        <v>0</v>
      </c>
      <c r="C7206" s="503" t="s">
        <v>9061</v>
      </c>
      <c r="D7206" s="512"/>
      <c r="F7206" s="547"/>
      <c r="G7206" s="547">
        <f t="shared" si="226"/>
        <v>0</v>
      </c>
      <c r="H7206" s="547">
        <f t="shared" si="227"/>
        <v>0</v>
      </c>
    </row>
    <row r="7207" spans="1:8" x14ac:dyDescent="0.25">
      <c r="A7207" s="396" t="e">
        <f>"INN."&amp;EIGNIR!$B$3&amp;C7207</f>
        <v>#N/A</v>
      </c>
      <c r="B7207" s="511">
        <f>'Sundurliðun Innlán'!J145</f>
        <v>0</v>
      </c>
      <c r="C7207" s="503" t="s">
        <v>9062</v>
      </c>
      <c r="D7207" s="512"/>
      <c r="F7207" s="547"/>
      <c r="G7207" s="547">
        <f t="shared" si="226"/>
        <v>0</v>
      </c>
      <c r="H7207" s="547">
        <f t="shared" si="227"/>
        <v>0</v>
      </c>
    </row>
    <row r="7208" spans="1:8" x14ac:dyDescent="0.25">
      <c r="A7208" s="396" t="e">
        <f>"INN."&amp;EIGNIR!$B$3&amp;C7208</f>
        <v>#N/A</v>
      </c>
      <c r="B7208" s="511">
        <f>'Sundurliðun Innlán'!J146</f>
        <v>0</v>
      </c>
      <c r="C7208" s="503" t="s">
        <v>9063</v>
      </c>
      <c r="D7208" s="512"/>
      <c r="F7208" s="547"/>
      <c r="G7208" s="547">
        <f t="shared" si="226"/>
        <v>0</v>
      </c>
      <c r="H7208" s="547">
        <f t="shared" si="227"/>
        <v>0</v>
      </c>
    </row>
    <row r="7209" spans="1:8" x14ac:dyDescent="0.25">
      <c r="A7209" s="396" t="e">
        <f>"INN."&amp;EIGNIR!$B$3&amp;C7209</f>
        <v>#N/A</v>
      </c>
      <c r="B7209" s="511">
        <f>'Sundurliðun Innlán'!J147</f>
        <v>0</v>
      </c>
      <c r="C7209" s="503" t="s">
        <v>9064</v>
      </c>
      <c r="D7209" s="512"/>
      <c r="F7209" s="547"/>
      <c r="G7209" s="547">
        <f t="shared" si="226"/>
        <v>0</v>
      </c>
      <c r="H7209" s="547">
        <f t="shared" si="227"/>
        <v>0</v>
      </c>
    </row>
    <row r="7210" spans="1:8" x14ac:dyDescent="0.25">
      <c r="A7210" s="396" t="e">
        <f>"INN."&amp;EIGNIR!$B$3&amp;C7210</f>
        <v>#N/A</v>
      </c>
      <c r="B7210" s="511">
        <f>'Sundurliðun Innlán'!J148</f>
        <v>0</v>
      </c>
      <c r="C7210" s="503" t="s">
        <v>9065</v>
      </c>
      <c r="D7210" s="512"/>
      <c r="F7210" s="547"/>
      <c r="G7210" s="547">
        <f t="shared" si="226"/>
        <v>0</v>
      </c>
      <c r="H7210" s="547">
        <f t="shared" si="227"/>
        <v>0</v>
      </c>
    </row>
    <row r="7211" spans="1:8" x14ac:dyDescent="0.25">
      <c r="A7211" s="396" t="e">
        <f>"INN."&amp;EIGNIR!$B$3&amp;C7211</f>
        <v>#N/A</v>
      </c>
      <c r="B7211" s="511">
        <f>'Sundurliðun Innlán'!J149</f>
        <v>0</v>
      </c>
      <c r="C7211" s="503" t="s">
        <v>9066</v>
      </c>
      <c r="D7211" s="512"/>
      <c r="F7211" s="547"/>
      <c r="G7211" s="547">
        <f t="shared" si="226"/>
        <v>0</v>
      </c>
      <c r="H7211" s="547">
        <f t="shared" si="227"/>
        <v>0</v>
      </c>
    </row>
    <row r="7212" spans="1:8" x14ac:dyDescent="0.25">
      <c r="A7212" s="396" t="e">
        <f>"INN."&amp;EIGNIR!$B$3&amp;C7212</f>
        <v>#N/A</v>
      </c>
      <c r="B7212" s="511">
        <f>'Sundurliðun Innlán'!J150</f>
        <v>0</v>
      </c>
      <c r="C7212" s="503" t="s">
        <v>9067</v>
      </c>
      <c r="D7212" s="512"/>
      <c r="F7212" s="547"/>
      <c r="G7212" s="547">
        <f t="shared" si="226"/>
        <v>0</v>
      </c>
      <c r="H7212" s="547">
        <f t="shared" si="227"/>
        <v>0</v>
      </c>
    </row>
    <row r="7213" spans="1:8" x14ac:dyDescent="0.25">
      <c r="A7213" s="396" t="e">
        <f>"INN."&amp;EIGNIR!$B$3&amp;C7213</f>
        <v>#N/A</v>
      </c>
      <c r="B7213" s="511">
        <f>'Sundurliðun Innlán'!J151</f>
        <v>0</v>
      </c>
      <c r="C7213" s="503" t="s">
        <v>9068</v>
      </c>
      <c r="D7213" s="512"/>
      <c r="F7213" s="547"/>
      <c r="G7213" s="547">
        <f t="shared" si="226"/>
        <v>0</v>
      </c>
      <c r="H7213" s="547">
        <f t="shared" si="227"/>
        <v>0</v>
      </c>
    </row>
    <row r="7214" spans="1:8" x14ac:dyDescent="0.25">
      <c r="A7214" s="396" t="e">
        <f>"INN."&amp;EIGNIR!$B$3&amp;C7214</f>
        <v>#N/A</v>
      </c>
      <c r="B7214" s="511">
        <f>'Sundurliðun Innlán'!J152</f>
        <v>0</v>
      </c>
      <c r="C7214" s="503" t="s">
        <v>9069</v>
      </c>
      <c r="D7214" s="512"/>
      <c r="F7214" s="547"/>
      <c r="G7214" s="547">
        <f t="shared" si="226"/>
        <v>0</v>
      </c>
      <c r="H7214" s="547">
        <f t="shared" si="227"/>
        <v>0</v>
      </c>
    </row>
    <row r="7215" spans="1:8" x14ac:dyDescent="0.25">
      <c r="A7215" s="396" t="e">
        <f>"INN."&amp;EIGNIR!$B$3&amp;C7215</f>
        <v>#N/A</v>
      </c>
      <c r="B7215" s="511">
        <f>'Sundurliðun Innlán'!J153</f>
        <v>0</v>
      </c>
      <c r="C7215" s="503" t="s">
        <v>9070</v>
      </c>
      <c r="D7215" s="512"/>
      <c r="F7215" s="547"/>
      <c r="G7215" s="547">
        <f t="shared" si="226"/>
        <v>0</v>
      </c>
      <c r="H7215" s="547">
        <f t="shared" si="227"/>
        <v>0</v>
      </c>
    </row>
    <row r="7216" spans="1:8" x14ac:dyDescent="0.25">
      <c r="A7216" s="396" t="e">
        <f>"INN."&amp;EIGNIR!$B$3&amp;C7216</f>
        <v>#N/A</v>
      </c>
      <c r="B7216" s="511">
        <f>'Sundurliðun Innlán'!J154</f>
        <v>0</v>
      </c>
      <c r="C7216" s="503" t="s">
        <v>9071</v>
      </c>
      <c r="D7216" s="512"/>
      <c r="F7216" s="547"/>
      <c r="G7216" s="547">
        <f t="shared" si="226"/>
        <v>0</v>
      </c>
      <c r="H7216" s="547">
        <f t="shared" si="227"/>
        <v>0</v>
      </c>
    </row>
    <row r="7217" spans="1:8" x14ac:dyDescent="0.25">
      <c r="A7217" s="396" t="e">
        <f>"INN."&amp;EIGNIR!$B$3&amp;C7217</f>
        <v>#N/A</v>
      </c>
      <c r="B7217" s="511">
        <f>'Sundurliðun Innlán'!J155</f>
        <v>0</v>
      </c>
      <c r="C7217" s="503" t="s">
        <v>9072</v>
      </c>
      <c r="D7217" s="512"/>
      <c r="F7217" s="547"/>
      <c r="G7217" s="547">
        <f t="shared" si="226"/>
        <v>0</v>
      </c>
      <c r="H7217" s="547">
        <f t="shared" si="227"/>
        <v>0</v>
      </c>
    </row>
    <row r="7218" spans="1:8" x14ac:dyDescent="0.25">
      <c r="A7218" s="396" t="e">
        <f>"INN."&amp;EIGNIR!$B$3&amp;C7218</f>
        <v>#N/A</v>
      </c>
      <c r="B7218" s="511">
        <f>'Sundurliðun Innlán'!J156</f>
        <v>0</v>
      </c>
      <c r="C7218" s="503" t="s">
        <v>9073</v>
      </c>
      <c r="D7218" s="512"/>
      <c r="F7218" s="547"/>
      <c r="G7218" s="547">
        <f t="shared" si="226"/>
        <v>0</v>
      </c>
      <c r="H7218" s="547">
        <f t="shared" si="227"/>
        <v>0</v>
      </c>
    </row>
    <row r="7219" spans="1:8" x14ac:dyDescent="0.25">
      <c r="A7219" s="396" t="e">
        <f>"INN."&amp;EIGNIR!$B$3&amp;C7219</f>
        <v>#N/A</v>
      </c>
      <c r="B7219" s="511">
        <f>'Sundurliðun Innlán'!J157</f>
        <v>0</v>
      </c>
      <c r="C7219" s="503" t="s">
        <v>9074</v>
      </c>
      <c r="D7219" s="512"/>
      <c r="F7219" s="547"/>
      <c r="G7219" s="547">
        <f t="shared" si="226"/>
        <v>0</v>
      </c>
      <c r="H7219" s="547">
        <f t="shared" si="227"/>
        <v>0</v>
      </c>
    </row>
    <row r="7220" spans="1:8" x14ac:dyDescent="0.25">
      <c r="A7220" s="396" t="e">
        <f>"INN."&amp;EIGNIR!$B$3&amp;C7220</f>
        <v>#N/A</v>
      </c>
      <c r="B7220" s="511">
        <f>'Sundurliðun Innlán'!J158</f>
        <v>0</v>
      </c>
      <c r="C7220" s="503" t="s">
        <v>9075</v>
      </c>
      <c r="D7220" s="512"/>
      <c r="F7220" s="547"/>
      <c r="G7220" s="547">
        <f t="shared" si="226"/>
        <v>0</v>
      </c>
      <c r="H7220" s="547">
        <f t="shared" si="227"/>
        <v>0</v>
      </c>
    </row>
    <row r="7221" spans="1:8" x14ac:dyDescent="0.25">
      <c r="A7221" s="396" t="e">
        <f>"INN."&amp;EIGNIR!$B$3&amp;C7221</f>
        <v>#N/A</v>
      </c>
      <c r="B7221" s="511">
        <f>'Sundurliðun Innlán'!J159</f>
        <v>0</v>
      </c>
      <c r="C7221" s="503" t="s">
        <v>9076</v>
      </c>
      <c r="D7221" s="512"/>
      <c r="F7221" s="547"/>
      <c r="G7221" s="547">
        <f t="shared" si="226"/>
        <v>0</v>
      </c>
      <c r="H7221" s="547">
        <f t="shared" si="227"/>
        <v>0</v>
      </c>
    </row>
    <row r="7222" spans="1:8" x14ac:dyDescent="0.25">
      <c r="A7222" s="396" t="e">
        <f>"INN."&amp;EIGNIR!$B$3&amp;C7222</f>
        <v>#N/A</v>
      </c>
      <c r="B7222" s="511">
        <f>'Sundurliðun Innlán'!J160</f>
        <v>0</v>
      </c>
      <c r="C7222" s="503" t="s">
        <v>9077</v>
      </c>
      <c r="D7222" s="512"/>
      <c r="F7222" s="547"/>
      <c r="G7222" s="547">
        <f t="shared" ref="G7222:G7285" si="228">+F7222-B7222</f>
        <v>0</v>
      </c>
      <c r="H7222" s="547">
        <f t="shared" si="227"/>
        <v>0</v>
      </c>
    </row>
    <row r="7223" spans="1:8" x14ac:dyDescent="0.25">
      <c r="A7223" s="396" t="e">
        <f>"INN."&amp;EIGNIR!$B$3&amp;C7223</f>
        <v>#N/A</v>
      </c>
      <c r="B7223" s="511">
        <f>'Sundurliðun Innlán'!J161</f>
        <v>0</v>
      </c>
      <c r="C7223" s="503" t="s">
        <v>9078</v>
      </c>
      <c r="D7223" s="512"/>
      <c r="F7223" s="547"/>
      <c r="G7223" s="547">
        <f t="shared" si="228"/>
        <v>0</v>
      </c>
      <c r="H7223" s="547">
        <f t="shared" ref="H7223:H7286" si="229">+ABS(G7223)</f>
        <v>0</v>
      </c>
    </row>
    <row r="7224" spans="1:8" x14ac:dyDescent="0.25">
      <c r="A7224" s="396" t="e">
        <f>"INN."&amp;EIGNIR!$B$3&amp;C7224</f>
        <v>#N/A</v>
      </c>
      <c r="B7224" s="511">
        <f>'Sundurliðun Innlán'!J162</f>
        <v>0</v>
      </c>
      <c r="C7224" s="503" t="s">
        <v>9079</v>
      </c>
      <c r="D7224" s="512"/>
      <c r="F7224" s="547"/>
      <c r="G7224" s="547">
        <f t="shared" si="228"/>
        <v>0</v>
      </c>
      <c r="H7224" s="547">
        <f t="shared" si="229"/>
        <v>0</v>
      </c>
    </row>
    <row r="7225" spans="1:8" x14ac:dyDescent="0.25">
      <c r="A7225" s="396" t="e">
        <f>"INN."&amp;EIGNIR!$B$3&amp;C7225</f>
        <v>#N/A</v>
      </c>
      <c r="B7225" s="511">
        <f>'Sundurliðun Innlán'!J163</f>
        <v>0</v>
      </c>
      <c r="C7225" s="503" t="s">
        <v>9080</v>
      </c>
      <c r="D7225" s="512"/>
      <c r="F7225" s="547"/>
      <c r="G7225" s="547">
        <f t="shared" si="228"/>
        <v>0</v>
      </c>
      <c r="H7225" s="547">
        <f t="shared" si="229"/>
        <v>0</v>
      </c>
    </row>
    <row r="7226" spans="1:8" x14ac:dyDescent="0.25">
      <c r="A7226" s="396" t="e">
        <f>"INN."&amp;EIGNIR!$B$3&amp;C7226</f>
        <v>#N/A</v>
      </c>
      <c r="B7226" s="511">
        <f>'Sundurliðun Innlán'!J164</f>
        <v>0</v>
      </c>
      <c r="C7226" s="503" t="s">
        <v>9081</v>
      </c>
      <c r="D7226" s="512"/>
      <c r="F7226" s="547"/>
      <c r="G7226" s="547">
        <f t="shared" si="228"/>
        <v>0</v>
      </c>
      <c r="H7226" s="547">
        <f t="shared" si="229"/>
        <v>0</v>
      </c>
    </row>
    <row r="7227" spans="1:8" x14ac:dyDescent="0.25">
      <c r="A7227" s="396" t="e">
        <f>"INN."&amp;EIGNIR!$B$3&amp;C7227</f>
        <v>#N/A</v>
      </c>
      <c r="B7227" s="511">
        <f>'Sundurliðun Innlán'!J165</f>
        <v>0</v>
      </c>
      <c r="C7227" s="503" t="s">
        <v>9082</v>
      </c>
      <c r="D7227" s="512"/>
      <c r="F7227" s="547"/>
      <c r="G7227" s="547">
        <f t="shared" si="228"/>
        <v>0</v>
      </c>
      <c r="H7227" s="547">
        <f t="shared" si="229"/>
        <v>0</v>
      </c>
    </row>
    <row r="7228" spans="1:8" x14ac:dyDescent="0.25">
      <c r="A7228" s="396" t="e">
        <f>"INN."&amp;EIGNIR!$B$3&amp;C7228</f>
        <v>#N/A</v>
      </c>
      <c r="B7228" s="511">
        <f>'Sundurliðun Innlán'!J166</f>
        <v>0</v>
      </c>
      <c r="C7228" s="503" t="s">
        <v>9083</v>
      </c>
      <c r="D7228" s="512"/>
      <c r="F7228" s="547"/>
      <c r="G7228" s="547">
        <f t="shared" si="228"/>
        <v>0</v>
      </c>
      <c r="H7228" s="547">
        <f t="shared" si="229"/>
        <v>0</v>
      </c>
    </row>
    <row r="7229" spans="1:8" x14ac:dyDescent="0.25">
      <c r="A7229" s="396" t="e">
        <f>"INN."&amp;EIGNIR!$B$3&amp;C7229</f>
        <v>#N/A</v>
      </c>
      <c r="B7229" s="511">
        <f>'Sundurliðun Innlán'!J167</f>
        <v>0</v>
      </c>
      <c r="C7229" s="503" t="s">
        <v>9084</v>
      </c>
      <c r="D7229" s="512"/>
      <c r="F7229" s="547"/>
      <c r="G7229" s="547">
        <f t="shared" si="228"/>
        <v>0</v>
      </c>
      <c r="H7229" s="547">
        <f t="shared" si="229"/>
        <v>0</v>
      </c>
    </row>
    <row r="7230" spans="1:8" x14ac:dyDescent="0.25">
      <c r="A7230" s="396" t="e">
        <f>"INN."&amp;EIGNIR!$B$3&amp;C7230</f>
        <v>#N/A</v>
      </c>
      <c r="B7230" s="511">
        <f>'Sundurliðun Innlán'!K5</f>
        <v>0</v>
      </c>
      <c r="C7230" s="503" t="s">
        <v>9085</v>
      </c>
      <c r="D7230" s="512" t="s">
        <v>9086</v>
      </c>
      <c r="F7230" s="547"/>
      <c r="G7230" s="547">
        <f t="shared" si="228"/>
        <v>0</v>
      </c>
      <c r="H7230" s="547">
        <f t="shared" si="229"/>
        <v>0</v>
      </c>
    </row>
    <row r="7231" spans="1:8" x14ac:dyDescent="0.25">
      <c r="A7231" s="396" t="e">
        <f>"INN."&amp;EIGNIR!$B$3&amp;C7231</f>
        <v>#N/A</v>
      </c>
      <c r="B7231" s="511">
        <f>'Sundurliðun Innlán'!K6</f>
        <v>0</v>
      </c>
      <c r="C7231" s="503" t="s">
        <v>9087</v>
      </c>
      <c r="D7231" s="512"/>
      <c r="F7231" s="547"/>
      <c r="G7231" s="547">
        <f t="shared" si="228"/>
        <v>0</v>
      </c>
      <c r="H7231" s="547">
        <f t="shared" si="229"/>
        <v>0</v>
      </c>
    </row>
    <row r="7232" spans="1:8" x14ac:dyDescent="0.25">
      <c r="A7232" s="396" t="e">
        <f>"INN."&amp;EIGNIR!$B$3&amp;C7232</f>
        <v>#N/A</v>
      </c>
      <c r="B7232" s="511">
        <f>'Sundurliðun Innlán'!K7</f>
        <v>0</v>
      </c>
      <c r="C7232" s="503" t="s">
        <v>9088</v>
      </c>
      <c r="D7232" s="512"/>
      <c r="F7232" s="547"/>
      <c r="G7232" s="547">
        <f t="shared" si="228"/>
        <v>0</v>
      </c>
      <c r="H7232" s="547">
        <f t="shared" si="229"/>
        <v>0</v>
      </c>
    </row>
    <row r="7233" spans="1:8" x14ac:dyDescent="0.25">
      <c r="A7233" s="396" t="e">
        <f>"INN."&amp;EIGNIR!$B$3&amp;C7233</f>
        <v>#N/A</v>
      </c>
      <c r="B7233" s="511">
        <f>'Sundurliðun Innlán'!K21</f>
        <v>0</v>
      </c>
      <c r="C7233" s="503" t="s">
        <v>9089</v>
      </c>
      <c r="D7233" s="512"/>
      <c r="F7233" s="547"/>
      <c r="G7233" s="547">
        <f t="shared" si="228"/>
        <v>0</v>
      </c>
      <c r="H7233" s="547">
        <f t="shared" si="229"/>
        <v>0</v>
      </c>
    </row>
    <row r="7234" spans="1:8" x14ac:dyDescent="0.25">
      <c r="A7234" s="396" t="e">
        <f>"INN."&amp;EIGNIR!$B$3&amp;C7234</f>
        <v>#N/A</v>
      </c>
      <c r="B7234" s="511">
        <f>'Sundurliðun Innlán'!K22</f>
        <v>0</v>
      </c>
      <c r="C7234" s="503" t="s">
        <v>9090</v>
      </c>
      <c r="D7234" s="512"/>
      <c r="F7234" s="547"/>
      <c r="G7234" s="547">
        <f t="shared" si="228"/>
        <v>0</v>
      </c>
      <c r="H7234" s="547">
        <f t="shared" si="229"/>
        <v>0</v>
      </c>
    </row>
    <row r="7235" spans="1:8" x14ac:dyDescent="0.25">
      <c r="A7235" s="396" t="e">
        <f>"INN."&amp;EIGNIR!$B$3&amp;C7235</f>
        <v>#N/A</v>
      </c>
      <c r="B7235" s="511">
        <f>'Sundurliðun Innlán'!K23</f>
        <v>0</v>
      </c>
      <c r="C7235" s="503" t="s">
        <v>9091</v>
      </c>
      <c r="D7235" s="512"/>
      <c r="F7235" s="547"/>
      <c r="G7235" s="547">
        <f t="shared" si="228"/>
        <v>0</v>
      </c>
      <c r="H7235" s="547">
        <f t="shared" si="229"/>
        <v>0</v>
      </c>
    </row>
    <row r="7236" spans="1:8" x14ac:dyDescent="0.25">
      <c r="A7236" s="396" t="e">
        <f>"INN."&amp;EIGNIR!$B$3&amp;C7236</f>
        <v>#N/A</v>
      </c>
      <c r="B7236" s="511">
        <f>'Sundurliðun Innlán'!K24</f>
        <v>0</v>
      </c>
      <c r="C7236" s="503" t="s">
        <v>9092</v>
      </c>
      <c r="D7236" s="512"/>
      <c r="F7236" s="547"/>
      <c r="G7236" s="547">
        <f t="shared" si="228"/>
        <v>0</v>
      </c>
      <c r="H7236" s="547">
        <f t="shared" si="229"/>
        <v>0</v>
      </c>
    </row>
    <row r="7237" spans="1:8" x14ac:dyDescent="0.25">
      <c r="A7237" s="396" t="e">
        <f>"INN."&amp;EIGNIR!$B$3&amp;C7237</f>
        <v>#N/A</v>
      </c>
      <c r="B7237" s="511">
        <f>'Sundurliðun Innlán'!K25</f>
        <v>0</v>
      </c>
      <c r="C7237" s="503" t="s">
        <v>9093</v>
      </c>
      <c r="D7237" s="512"/>
      <c r="F7237" s="547"/>
      <c r="G7237" s="547">
        <f t="shared" si="228"/>
        <v>0</v>
      </c>
      <c r="H7237" s="547">
        <f t="shared" si="229"/>
        <v>0</v>
      </c>
    </row>
    <row r="7238" spans="1:8" x14ac:dyDescent="0.25">
      <c r="A7238" s="396" t="e">
        <f>"INN."&amp;EIGNIR!$B$3&amp;C7238</f>
        <v>#N/A</v>
      </c>
      <c r="B7238" s="511">
        <f>'Sundurliðun Innlán'!K26</f>
        <v>0</v>
      </c>
      <c r="C7238" s="503" t="s">
        <v>9094</v>
      </c>
      <c r="D7238" s="512"/>
      <c r="F7238" s="547"/>
      <c r="G7238" s="547">
        <f t="shared" si="228"/>
        <v>0</v>
      </c>
      <c r="H7238" s="547">
        <f t="shared" si="229"/>
        <v>0</v>
      </c>
    </row>
    <row r="7239" spans="1:8" x14ac:dyDescent="0.25">
      <c r="A7239" s="396" t="e">
        <f>"INN."&amp;EIGNIR!$B$3&amp;C7239</f>
        <v>#N/A</v>
      </c>
      <c r="B7239" s="511">
        <f>'Sundurliðun Innlán'!K27</f>
        <v>0</v>
      </c>
      <c r="C7239" s="503" t="s">
        <v>9095</v>
      </c>
      <c r="D7239" s="512"/>
      <c r="F7239" s="547"/>
      <c r="G7239" s="547">
        <f t="shared" si="228"/>
        <v>0</v>
      </c>
      <c r="H7239" s="547">
        <f t="shared" si="229"/>
        <v>0</v>
      </c>
    </row>
    <row r="7240" spans="1:8" x14ac:dyDescent="0.25">
      <c r="A7240" s="396" t="e">
        <f>"INN."&amp;EIGNIR!$B$3&amp;C7240</f>
        <v>#N/A</v>
      </c>
      <c r="B7240" s="511">
        <f>'Sundurliðun Innlán'!K28</f>
        <v>0</v>
      </c>
      <c r="C7240" s="503" t="s">
        <v>9096</v>
      </c>
      <c r="D7240" s="512"/>
      <c r="F7240" s="547"/>
      <c r="G7240" s="547">
        <f t="shared" si="228"/>
        <v>0</v>
      </c>
      <c r="H7240" s="547">
        <f t="shared" si="229"/>
        <v>0</v>
      </c>
    </row>
    <row r="7241" spans="1:8" x14ac:dyDescent="0.25">
      <c r="A7241" s="396" t="e">
        <f>"INN."&amp;EIGNIR!$B$3&amp;C7241</f>
        <v>#N/A</v>
      </c>
      <c r="B7241" s="511">
        <f>'Sundurliðun Innlán'!K29</f>
        <v>0</v>
      </c>
      <c r="C7241" s="503" t="s">
        <v>9097</v>
      </c>
      <c r="D7241" s="512"/>
      <c r="F7241" s="547"/>
      <c r="G7241" s="547">
        <f t="shared" si="228"/>
        <v>0</v>
      </c>
      <c r="H7241" s="547">
        <f t="shared" si="229"/>
        <v>0</v>
      </c>
    </row>
    <row r="7242" spans="1:8" x14ac:dyDescent="0.25">
      <c r="A7242" s="396" t="e">
        <f>"INN."&amp;EIGNIR!$B$3&amp;C7242</f>
        <v>#N/A</v>
      </c>
      <c r="B7242" s="511">
        <f>'Sundurliðun Innlán'!K30</f>
        <v>0</v>
      </c>
      <c r="C7242" s="503" t="s">
        <v>9098</v>
      </c>
      <c r="D7242" s="512"/>
      <c r="F7242" s="547"/>
      <c r="G7242" s="547">
        <f t="shared" si="228"/>
        <v>0</v>
      </c>
      <c r="H7242" s="547">
        <f t="shared" si="229"/>
        <v>0</v>
      </c>
    </row>
    <row r="7243" spans="1:8" x14ac:dyDescent="0.25">
      <c r="A7243" s="396" t="e">
        <f>"INN."&amp;EIGNIR!$B$3&amp;C7243</f>
        <v>#N/A</v>
      </c>
      <c r="B7243" s="511">
        <f>'Sundurliðun Innlán'!K31</f>
        <v>0</v>
      </c>
      <c r="C7243" s="503" t="s">
        <v>9099</v>
      </c>
      <c r="D7243" s="512"/>
      <c r="F7243" s="547"/>
      <c r="G7243" s="547">
        <f t="shared" si="228"/>
        <v>0</v>
      </c>
      <c r="H7243" s="547">
        <f t="shared" si="229"/>
        <v>0</v>
      </c>
    </row>
    <row r="7244" spans="1:8" x14ac:dyDescent="0.25">
      <c r="A7244" s="396" t="e">
        <f>"INN."&amp;EIGNIR!$B$3&amp;C7244</f>
        <v>#N/A</v>
      </c>
      <c r="B7244" s="511">
        <f>'Sundurliðun Innlán'!K32</f>
        <v>0</v>
      </c>
      <c r="C7244" s="503" t="s">
        <v>9100</v>
      </c>
      <c r="D7244" s="512"/>
      <c r="F7244" s="547"/>
      <c r="G7244" s="547">
        <f t="shared" si="228"/>
        <v>0</v>
      </c>
      <c r="H7244" s="547">
        <f t="shared" si="229"/>
        <v>0</v>
      </c>
    </row>
    <row r="7245" spans="1:8" x14ac:dyDescent="0.25">
      <c r="A7245" s="396" t="e">
        <f>"INN."&amp;EIGNIR!$B$3&amp;C7245</f>
        <v>#N/A</v>
      </c>
      <c r="B7245" s="511">
        <f>'Sundurliðun Innlán'!K33</f>
        <v>0</v>
      </c>
      <c r="C7245" s="503" t="s">
        <v>9101</v>
      </c>
      <c r="D7245" s="512"/>
      <c r="F7245" s="547"/>
      <c r="G7245" s="547">
        <f t="shared" si="228"/>
        <v>0</v>
      </c>
      <c r="H7245" s="547">
        <f t="shared" si="229"/>
        <v>0</v>
      </c>
    </row>
    <row r="7246" spans="1:8" x14ac:dyDescent="0.25">
      <c r="A7246" s="396" t="e">
        <f>"INN."&amp;EIGNIR!$B$3&amp;C7246</f>
        <v>#N/A</v>
      </c>
      <c r="B7246" s="511">
        <f>'Sundurliðun Innlán'!K34</f>
        <v>0</v>
      </c>
      <c r="C7246" s="503" t="s">
        <v>9102</v>
      </c>
      <c r="D7246" s="512"/>
      <c r="F7246" s="547"/>
      <c r="G7246" s="547">
        <f t="shared" si="228"/>
        <v>0</v>
      </c>
      <c r="H7246" s="547">
        <f t="shared" si="229"/>
        <v>0</v>
      </c>
    </row>
    <row r="7247" spans="1:8" x14ac:dyDescent="0.25">
      <c r="A7247" s="396" t="e">
        <f>"INN."&amp;EIGNIR!$B$3&amp;C7247</f>
        <v>#N/A</v>
      </c>
      <c r="B7247" s="511">
        <f>'Sundurliðun Innlán'!K35</f>
        <v>0</v>
      </c>
      <c r="C7247" s="503" t="s">
        <v>9103</v>
      </c>
      <c r="D7247" s="512"/>
      <c r="F7247" s="547"/>
      <c r="G7247" s="547">
        <f t="shared" si="228"/>
        <v>0</v>
      </c>
      <c r="H7247" s="547">
        <f t="shared" si="229"/>
        <v>0</v>
      </c>
    </row>
    <row r="7248" spans="1:8" x14ac:dyDescent="0.25">
      <c r="A7248" s="396" t="e">
        <f>"INN."&amp;EIGNIR!$B$3&amp;C7248</f>
        <v>#N/A</v>
      </c>
      <c r="B7248" s="511">
        <f>'Sundurliðun Innlán'!K36</f>
        <v>0</v>
      </c>
      <c r="C7248" s="503" t="s">
        <v>9104</v>
      </c>
      <c r="D7248" s="512"/>
      <c r="F7248" s="547"/>
      <c r="G7248" s="547">
        <f t="shared" si="228"/>
        <v>0</v>
      </c>
      <c r="H7248" s="547">
        <f t="shared" si="229"/>
        <v>0</v>
      </c>
    </row>
    <row r="7249" spans="1:8" x14ac:dyDescent="0.25">
      <c r="A7249" s="396" t="e">
        <f>"INN."&amp;EIGNIR!$B$3&amp;C7249</f>
        <v>#N/A</v>
      </c>
      <c r="B7249" s="511">
        <f>'Sundurliðun Innlán'!K37</f>
        <v>0</v>
      </c>
      <c r="C7249" s="503" t="s">
        <v>9105</v>
      </c>
      <c r="D7249" s="512"/>
      <c r="F7249" s="547"/>
      <c r="G7249" s="547">
        <f t="shared" si="228"/>
        <v>0</v>
      </c>
      <c r="H7249" s="547">
        <f t="shared" si="229"/>
        <v>0</v>
      </c>
    </row>
    <row r="7250" spans="1:8" x14ac:dyDescent="0.25">
      <c r="A7250" s="396" t="e">
        <f>"INN."&amp;EIGNIR!$B$3&amp;C7250</f>
        <v>#N/A</v>
      </c>
      <c r="B7250" s="511">
        <f>'Sundurliðun Innlán'!K38</f>
        <v>0</v>
      </c>
      <c r="C7250" s="503" t="s">
        <v>9106</v>
      </c>
      <c r="D7250" s="512"/>
      <c r="F7250" s="547"/>
      <c r="G7250" s="547">
        <f t="shared" si="228"/>
        <v>0</v>
      </c>
      <c r="H7250" s="547">
        <f t="shared" si="229"/>
        <v>0</v>
      </c>
    </row>
    <row r="7251" spans="1:8" x14ac:dyDescent="0.25">
      <c r="A7251" s="396" t="e">
        <f>"INN."&amp;EIGNIR!$B$3&amp;C7251</f>
        <v>#N/A</v>
      </c>
      <c r="B7251" s="511">
        <f>'Sundurliðun Innlán'!K39</f>
        <v>0</v>
      </c>
      <c r="C7251" s="503" t="s">
        <v>9107</v>
      </c>
      <c r="D7251" s="512"/>
      <c r="F7251" s="547"/>
      <c r="G7251" s="547">
        <f t="shared" si="228"/>
        <v>0</v>
      </c>
      <c r="H7251" s="547">
        <f t="shared" si="229"/>
        <v>0</v>
      </c>
    </row>
    <row r="7252" spans="1:8" x14ac:dyDescent="0.25">
      <c r="A7252" s="396" t="e">
        <f>"INN."&amp;EIGNIR!$B$3&amp;C7252</f>
        <v>#N/A</v>
      </c>
      <c r="B7252" s="511">
        <f>'Sundurliðun Innlán'!K40</f>
        <v>0</v>
      </c>
      <c r="C7252" s="503" t="s">
        <v>9108</v>
      </c>
      <c r="D7252" s="512"/>
      <c r="F7252" s="547"/>
      <c r="G7252" s="547">
        <f t="shared" si="228"/>
        <v>0</v>
      </c>
      <c r="H7252" s="547">
        <f t="shared" si="229"/>
        <v>0</v>
      </c>
    </row>
    <row r="7253" spans="1:8" x14ac:dyDescent="0.25">
      <c r="A7253" s="396" t="e">
        <f>"INN."&amp;EIGNIR!$B$3&amp;C7253</f>
        <v>#N/A</v>
      </c>
      <c r="B7253" s="511">
        <f>'Sundurliðun Innlán'!K41</f>
        <v>0</v>
      </c>
      <c r="C7253" s="503" t="s">
        <v>9109</v>
      </c>
      <c r="D7253" s="512"/>
      <c r="F7253" s="547"/>
      <c r="G7253" s="547">
        <f t="shared" si="228"/>
        <v>0</v>
      </c>
      <c r="H7253" s="547">
        <f t="shared" si="229"/>
        <v>0</v>
      </c>
    </row>
    <row r="7254" spans="1:8" x14ac:dyDescent="0.25">
      <c r="A7254" s="396" t="e">
        <f>"INN."&amp;EIGNIR!$B$3&amp;C7254</f>
        <v>#N/A</v>
      </c>
      <c r="B7254" s="511">
        <f>'Sundurliðun Innlán'!K42</f>
        <v>0</v>
      </c>
      <c r="C7254" s="503" t="s">
        <v>9110</v>
      </c>
      <c r="D7254" s="512"/>
      <c r="F7254" s="547"/>
      <c r="G7254" s="547">
        <f t="shared" si="228"/>
        <v>0</v>
      </c>
      <c r="H7254" s="547">
        <f t="shared" si="229"/>
        <v>0</v>
      </c>
    </row>
    <row r="7255" spans="1:8" x14ac:dyDescent="0.25">
      <c r="A7255" s="396" t="e">
        <f>"INN."&amp;EIGNIR!$B$3&amp;C7255</f>
        <v>#N/A</v>
      </c>
      <c r="B7255" s="511">
        <f>'Sundurliðun Innlán'!K43</f>
        <v>0</v>
      </c>
      <c r="C7255" s="503" t="s">
        <v>9111</v>
      </c>
      <c r="D7255" s="512"/>
      <c r="F7255" s="547"/>
      <c r="G7255" s="547">
        <f t="shared" si="228"/>
        <v>0</v>
      </c>
      <c r="H7255" s="547">
        <f t="shared" si="229"/>
        <v>0</v>
      </c>
    </row>
    <row r="7256" spans="1:8" x14ac:dyDescent="0.25">
      <c r="A7256" s="396" t="e">
        <f>"INN."&amp;EIGNIR!$B$3&amp;C7256</f>
        <v>#N/A</v>
      </c>
      <c r="B7256" s="511">
        <f>'Sundurliðun Innlán'!K44</f>
        <v>0</v>
      </c>
      <c r="C7256" s="503" t="s">
        <v>9112</v>
      </c>
      <c r="D7256" s="512"/>
      <c r="F7256" s="547"/>
      <c r="G7256" s="547">
        <f t="shared" si="228"/>
        <v>0</v>
      </c>
      <c r="H7256" s="547">
        <f t="shared" si="229"/>
        <v>0</v>
      </c>
    </row>
    <row r="7257" spans="1:8" x14ac:dyDescent="0.25">
      <c r="A7257" s="396" t="e">
        <f>"INN."&amp;EIGNIR!$B$3&amp;C7257</f>
        <v>#N/A</v>
      </c>
      <c r="B7257" s="511">
        <f>'Sundurliðun Innlán'!K45</f>
        <v>0</v>
      </c>
      <c r="C7257" s="503" t="s">
        <v>9113</v>
      </c>
      <c r="D7257" s="512"/>
      <c r="F7257" s="547"/>
      <c r="G7257" s="547">
        <f t="shared" si="228"/>
        <v>0</v>
      </c>
      <c r="H7257" s="547">
        <f t="shared" si="229"/>
        <v>0</v>
      </c>
    </row>
    <row r="7258" spans="1:8" x14ac:dyDescent="0.25">
      <c r="A7258" s="396" t="e">
        <f>"INN."&amp;EIGNIR!$B$3&amp;C7258</f>
        <v>#N/A</v>
      </c>
      <c r="B7258" s="511">
        <f>'Sundurliðun Innlán'!K46</f>
        <v>0</v>
      </c>
      <c r="C7258" s="503" t="s">
        <v>9114</v>
      </c>
      <c r="D7258" s="512"/>
      <c r="F7258" s="547"/>
      <c r="G7258" s="547">
        <f t="shared" si="228"/>
        <v>0</v>
      </c>
      <c r="H7258" s="547">
        <f t="shared" si="229"/>
        <v>0</v>
      </c>
    </row>
    <row r="7259" spans="1:8" x14ac:dyDescent="0.25">
      <c r="A7259" s="396" t="e">
        <f>"INN."&amp;EIGNIR!$B$3&amp;C7259</f>
        <v>#N/A</v>
      </c>
      <c r="B7259" s="511">
        <f>'Sundurliðun Innlán'!K60</f>
        <v>0</v>
      </c>
      <c r="C7259" s="503" t="s">
        <v>9115</v>
      </c>
      <c r="D7259" s="512"/>
      <c r="F7259" s="547"/>
      <c r="G7259" s="547">
        <f t="shared" si="228"/>
        <v>0</v>
      </c>
      <c r="H7259" s="547">
        <f t="shared" si="229"/>
        <v>0</v>
      </c>
    </row>
    <row r="7260" spans="1:8" x14ac:dyDescent="0.25">
      <c r="A7260" s="396" t="e">
        <f>"INN."&amp;EIGNIR!$B$3&amp;C7260</f>
        <v>#N/A</v>
      </c>
      <c r="B7260" s="511">
        <f>'Sundurliðun Innlán'!K61</f>
        <v>0</v>
      </c>
      <c r="C7260" s="503" t="s">
        <v>9116</v>
      </c>
      <c r="D7260" s="512"/>
      <c r="F7260" s="547"/>
      <c r="G7260" s="547">
        <f t="shared" si="228"/>
        <v>0</v>
      </c>
      <c r="H7260" s="547">
        <f t="shared" si="229"/>
        <v>0</v>
      </c>
    </row>
    <row r="7261" spans="1:8" x14ac:dyDescent="0.25">
      <c r="A7261" s="396" t="e">
        <f>"INN."&amp;EIGNIR!$B$3&amp;C7261</f>
        <v>#N/A</v>
      </c>
      <c r="B7261" s="511">
        <f>'Sundurliðun Innlán'!K62</f>
        <v>0</v>
      </c>
      <c r="C7261" s="503" t="s">
        <v>9117</v>
      </c>
      <c r="D7261" s="512"/>
      <c r="F7261" s="547"/>
      <c r="G7261" s="547">
        <f t="shared" si="228"/>
        <v>0</v>
      </c>
      <c r="H7261" s="547">
        <f t="shared" si="229"/>
        <v>0</v>
      </c>
    </row>
    <row r="7262" spans="1:8" x14ac:dyDescent="0.25">
      <c r="A7262" s="396" t="e">
        <f>"INN."&amp;EIGNIR!$B$3&amp;C7262</f>
        <v>#N/A</v>
      </c>
      <c r="B7262" s="511">
        <f>'Sundurliðun Innlán'!K63</f>
        <v>0</v>
      </c>
      <c r="C7262" s="503" t="s">
        <v>9118</v>
      </c>
      <c r="D7262" s="512"/>
      <c r="F7262" s="547"/>
      <c r="G7262" s="547">
        <f t="shared" si="228"/>
        <v>0</v>
      </c>
      <c r="H7262" s="547">
        <f t="shared" si="229"/>
        <v>0</v>
      </c>
    </row>
    <row r="7263" spans="1:8" x14ac:dyDescent="0.25">
      <c r="A7263" s="396" t="e">
        <f>"INN."&amp;EIGNIR!$B$3&amp;C7263</f>
        <v>#N/A</v>
      </c>
      <c r="B7263" s="511">
        <f>'Sundurliðun Innlán'!K64</f>
        <v>0</v>
      </c>
      <c r="C7263" s="503" t="s">
        <v>9119</v>
      </c>
      <c r="D7263" s="512"/>
      <c r="F7263" s="547"/>
      <c r="G7263" s="547">
        <f t="shared" si="228"/>
        <v>0</v>
      </c>
      <c r="H7263" s="547">
        <f t="shared" si="229"/>
        <v>0</v>
      </c>
    </row>
    <row r="7264" spans="1:8" x14ac:dyDescent="0.25">
      <c r="A7264" s="396" t="e">
        <f>"INN."&amp;EIGNIR!$B$3&amp;C7264</f>
        <v>#N/A</v>
      </c>
      <c r="B7264" s="511">
        <f>'Sundurliðun Innlán'!K65</f>
        <v>0</v>
      </c>
      <c r="C7264" s="503" t="s">
        <v>9120</v>
      </c>
      <c r="D7264" s="512"/>
      <c r="F7264" s="547"/>
      <c r="G7264" s="547">
        <f t="shared" si="228"/>
        <v>0</v>
      </c>
      <c r="H7264" s="547">
        <f t="shared" si="229"/>
        <v>0</v>
      </c>
    </row>
    <row r="7265" spans="1:8" x14ac:dyDescent="0.25">
      <c r="A7265" s="396" t="e">
        <f>"INN."&amp;EIGNIR!$B$3&amp;C7265</f>
        <v>#N/A</v>
      </c>
      <c r="B7265" s="511">
        <f>'Sundurliðun Innlán'!K66</f>
        <v>0</v>
      </c>
      <c r="C7265" s="503" t="s">
        <v>9121</v>
      </c>
      <c r="D7265" s="512"/>
      <c r="F7265" s="547"/>
      <c r="G7265" s="547">
        <f t="shared" si="228"/>
        <v>0</v>
      </c>
      <c r="H7265" s="547">
        <f t="shared" si="229"/>
        <v>0</v>
      </c>
    </row>
    <row r="7266" spans="1:8" x14ac:dyDescent="0.25">
      <c r="A7266" s="396" t="e">
        <f>"INN."&amp;EIGNIR!$B$3&amp;C7266</f>
        <v>#N/A</v>
      </c>
      <c r="B7266" s="511">
        <f>'Sundurliðun Innlán'!K67</f>
        <v>0</v>
      </c>
      <c r="C7266" s="503" t="s">
        <v>9122</v>
      </c>
      <c r="D7266" s="512"/>
      <c r="F7266" s="547"/>
      <c r="G7266" s="547">
        <f t="shared" si="228"/>
        <v>0</v>
      </c>
      <c r="H7266" s="547">
        <f t="shared" si="229"/>
        <v>0</v>
      </c>
    </row>
    <row r="7267" spans="1:8" x14ac:dyDescent="0.25">
      <c r="A7267" s="396" t="e">
        <f>"INN."&amp;EIGNIR!$B$3&amp;C7267</f>
        <v>#N/A</v>
      </c>
      <c r="B7267" s="511">
        <f>'Sundurliðun Innlán'!K68</f>
        <v>0</v>
      </c>
      <c r="C7267" s="503" t="s">
        <v>9123</v>
      </c>
      <c r="D7267" s="512"/>
      <c r="F7267" s="547"/>
      <c r="G7267" s="547">
        <f t="shared" si="228"/>
        <v>0</v>
      </c>
      <c r="H7267" s="547">
        <f t="shared" si="229"/>
        <v>0</v>
      </c>
    </row>
    <row r="7268" spans="1:8" x14ac:dyDescent="0.25">
      <c r="A7268" s="396" t="e">
        <f>"INN."&amp;EIGNIR!$B$3&amp;C7268</f>
        <v>#N/A</v>
      </c>
      <c r="B7268" s="511">
        <f>'Sundurliðun Innlán'!K69</f>
        <v>0</v>
      </c>
      <c r="C7268" s="503" t="s">
        <v>9124</v>
      </c>
      <c r="D7268" s="512"/>
      <c r="F7268" s="547"/>
      <c r="G7268" s="547">
        <f t="shared" si="228"/>
        <v>0</v>
      </c>
      <c r="H7268" s="547">
        <f t="shared" si="229"/>
        <v>0</v>
      </c>
    </row>
    <row r="7269" spans="1:8" x14ac:dyDescent="0.25">
      <c r="A7269" s="396" t="e">
        <f>"INN."&amp;EIGNIR!$B$3&amp;C7269</f>
        <v>#N/A</v>
      </c>
      <c r="B7269" s="511">
        <f>'Sundurliðun Innlán'!K70</f>
        <v>0</v>
      </c>
      <c r="C7269" s="503" t="s">
        <v>9125</v>
      </c>
      <c r="D7269" s="512"/>
      <c r="F7269" s="547"/>
      <c r="G7269" s="547">
        <f t="shared" si="228"/>
        <v>0</v>
      </c>
      <c r="H7269" s="547">
        <f t="shared" si="229"/>
        <v>0</v>
      </c>
    </row>
    <row r="7270" spans="1:8" x14ac:dyDescent="0.25">
      <c r="A7270" s="396" t="e">
        <f>"INN."&amp;EIGNIR!$B$3&amp;C7270</f>
        <v>#N/A</v>
      </c>
      <c r="B7270" s="511">
        <f>'Sundurliðun Innlán'!K71</f>
        <v>0</v>
      </c>
      <c r="C7270" s="503" t="s">
        <v>9126</v>
      </c>
      <c r="D7270" s="512"/>
      <c r="F7270" s="547"/>
      <c r="G7270" s="547">
        <f t="shared" si="228"/>
        <v>0</v>
      </c>
      <c r="H7270" s="547">
        <f t="shared" si="229"/>
        <v>0</v>
      </c>
    </row>
    <row r="7271" spans="1:8" x14ac:dyDescent="0.25">
      <c r="A7271" s="396" t="e">
        <f>"INN."&amp;EIGNIR!$B$3&amp;C7271</f>
        <v>#N/A</v>
      </c>
      <c r="B7271" s="511">
        <f>'Sundurliðun Innlán'!K72</f>
        <v>0</v>
      </c>
      <c r="C7271" s="503" t="s">
        <v>9127</v>
      </c>
      <c r="D7271" s="512"/>
      <c r="F7271" s="547"/>
      <c r="G7271" s="547">
        <f t="shared" si="228"/>
        <v>0</v>
      </c>
      <c r="H7271" s="547">
        <f t="shared" si="229"/>
        <v>0</v>
      </c>
    </row>
    <row r="7272" spans="1:8" x14ac:dyDescent="0.25">
      <c r="A7272" s="396" t="e">
        <f>"INN."&amp;EIGNIR!$B$3&amp;C7272</f>
        <v>#N/A</v>
      </c>
      <c r="B7272" s="511">
        <f>'Sundurliðun Innlán'!K73</f>
        <v>0</v>
      </c>
      <c r="C7272" s="503" t="s">
        <v>9128</v>
      </c>
      <c r="D7272" s="512"/>
      <c r="F7272" s="547"/>
      <c r="G7272" s="547">
        <f t="shared" si="228"/>
        <v>0</v>
      </c>
      <c r="H7272" s="547">
        <f t="shared" si="229"/>
        <v>0</v>
      </c>
    </row>
    <row r="7273" spans="1:8" x14ac:dyDescent="0.25">
      <c r="A7273" s="396" t="e">
        <f>"INN."&amp;EIGNIR!$B$3&amp;C7273</f>
        <v>#N/A</v>
      </c>
      <c r="B7273" s="511">
        <f>'Sundurliðun Innlán'!K74</f>
        <v>0</v>
      </c>
      <c r="C7273" s="503" t="s">
        <v>9129</v>
      </c>
      <c r="D7273" s="512"/>
      <c r="F7273" s="547"/>
      <c r="G7273" s="547">
        <f t="shared" si="228"/>
        <v>0</v>
      </c>
      <c r="H7273" s="547">
        <f t="shared" si="229"/>
        <v>0</v>
      </c>
    </row>
    <row r="7274" spans="1:8" x14ac:dyDescent="0.25">
      <c r="A7274" s="396" t="e">
        <f>"INN."&amp;EIGNIR!$B$3&amp;C7274</f>
        <v>#N/A</v>
      </c>
      <c r="B7274" s="511">
        <f>'Sundurliðun Innlán'!K75</f>
        <v>0</v>
      </c>
      <c r="C7274" s="503" t="s">
        <v>9130</v>
      </c>
      <c r="D7274" s="512"/>
      <c r="F7274" s="547"/>
      <c r="G7274" s="547">
        <f t="shared" si="228"/>
        <v>0</v>
      </c>
      <c r="H7274" s="547">
        <f t="shared" si="229"/>
        <v>0</v>
      </c>
    </row>
    <row r="7275" spans="1:8" x14ac:dyDescent="0.25">
      <c r="A7275" s="396" t="e">
        <f>"INN."&amp;EIGNIR!$B$3&amp;C7275</f>
        <v>#N/A</v>
      </c>
      <c r="B7275" s="511">
        <f>'Sundurliðun Innlán'!K76</f>
        <v>0</v>
      </c>
      <c r="C7275" s="503" t="s">
        <v>9131</v>
      </c>
      <c r="D7275" s="512"/>
      <c r="F7275" s="547"/>
      <c r="G7275" s="547">
        <f t="shared" si="228"/>
        <v>0</v>
      </c>
      <c r="H7275" s="547">
        <f t="shared" si="229"/>
        <v>0</v>
      </c>
    </row>
    <row r="7276" spans="1:8" x14ac:dyDescent="0.25">
      <c r="A7276" s="396" t="e">
        <f>"INN."&amp;EIGNIR!$B$3&amp;C7276</f>
        <v>#N/A</v>
      </c>
      <c r="B7276" s="511">
        <f>'Sundurliðun Innlán'!K77</f>
        <v>0</v>
      </c>
      <c r="C7276" s="503" t="s">
        <v>9132</v>
      </c>
      <c r="D7276" s="512"/>
      <c r="F7276" s="547"/>
      <c r="G7276" s="547">
        <f t="shared" si="228"/>
        <v>0</v>
      </c>
      <c r="H7276" s="547">
        <f t="shared" si="229"/>
        <v>0</v>
      </c>
    </row>
    <row r="7277" spans="1:8" x14ac:dyDescent="0.25">
      <c r="A7277" s="396" t="e">
        <f>"INN."&amp;EIGNIR!$B$3&amp;C7277</f>
        <v>#N/A</v>
      </c>
      <c r="B7277" s="511">
        <f>'Sundurliðun Innlán'!K78</f>
        <v>0</v>
      </c>
      <c r="C7277" s="503" t="s">
        <v>9133</v>
      </c>
      <c r="D7277" s="512"/>
      <c r="F7277" s="547"/>
      <c r="G7277" s="547">
        <f t="shared" si="228"/>
        <v>0</v>
      </c>
      <c r="H7277" s="547">
        <f t="shared" si="229"/>
        <v>0</v>
      </c>
    </row>
    <row r="7278" spans="1:8" x14ac:dyDescent="0.25">
      <c r="A7278" s="396" t="e">
        <f>"INN."&amp;EIGNIR!$B$3&amp;C7278</f>
        <v>#N/A</v>
      </c>
      <c r="B7278" s="511">
        <f>'Sundurliðun Innlán'!K79</f>
        <v>0</v>
      </c>
      <c r="C7278" s="503" t="s">
        <v>9134</v>
      </c>
      <c r="D7278" s="512"/>
      <c r="F7278" s="547"/>
      <c r="G7278" s="547">
        <f t="shared" si="228"/>
        <v>0</v>
      </c>
      <c r="H7278" s="547">
        <f t="shared" si="229"/>
        <v>0</v>
      </c>
    </row>
    <row r="7279" spans="1:8" x14ac:dyDescent="0.25">
      <c r="A7279" s="396" t="e">
        <f>"INN."&amp;EIGNIR!$B$3&amp;C7279</f>
        <v>#N/A</v>
      </c>
      <c r="B7279" s="511">
        <f>'Sundurliðun Innlán'!K80</f>
        <v>0</v>
      </c>
      <c r="C7279" s="503" t="s">
        <v>9135</v>
      </c>
      <c r="D7279" s="512"/>
      <c r="F7279" s="547"/>
      <c r="G7279" s="547">
        <f t="shared" si="228"/>
        <v>0</v>
      </c>
      <c r="H7279" s="547">
        <f t="shared" si="229"/>
        <v>0</v>
      </c>
    </row>
    <row r="7280" spans="1:8" x14ac:dyDescent="0.25">
      <c r="A7280" s="396" t="e">
        <f>"INN."&amp;EIGNIR!$B$3&amp;C7280</f>
        <v>#N/A</v>
      </c>
      <c r="B7280" s="511">
        <f>'Sundurliðun Innlán'!K81</f>
        <v>0</v>
      </c>
      <c r="C7280" s="503" t="s">
        <v>9136</v>
      </c>
      <c r="D7280" s="512"/>
      <c r="F7280" s="547"/>
      <c r="G7280" s="547">
        <f t="shared" si="228"/>
        <v>0</v>
      </c>
      <c r="H7280" s="547">
        <f t="shared" si="229"/>
        <v>0</v>
      </c>
    </row>
    <row r="7281" spans="1:8" x14ac:dyDescent="0.25">
      <c r="A7281" s="396" t="e">
        <f>"INN."&amp;EIGNIR!$B$3&amp;C7281</f>
        <v>#N/A</v>
      </c>
      <c r="B7281" s="511">
        <f>'Sundurliðun Innlán'!K82</f>
        <v>0</v>
      </c>
      <c r="C7281" s="503" t="s">
        <v>9137</v>
      </c>
      <c r="D7281" s="512"/>
      <c r="F7281" s="547"/>
      <c r="G7281" s="547">
        <f t="shared" si="228"/>
        <v>0</v>
      </c>
      <c r="H7281" s="547">
        <f t="shared" si="229"/>
        <v>0</v>
      </c>
    </row>
    <row r="7282" spans="1:8" x14ac:dyDescent="0.25">
      <c r="A7282" s="396" t="e">
        <f>"INN."&amp;EIGNIR!$B$3&amp;C7282</f>
        <v>#N/A</v>
      </c>
      <c r="B7282" s="511">
        <f>'Sundurliðun Innlán'!K83</f>
        <v>0</v>
      </c>
      <c r="C7282" s="503" t="s">
        <v>9138</v>
      </c>
      <c r="D7282" s="512"/>
      <c r="F7282" s="547"/>
      <c r="G7282" s="547">
        <f t="shared" si="228"/>
        <v>0</v>
      </c>
      <c r="H7282" s="547">
        <f t="shared" si="229"/>
        <v>0</v>
      </c>
    </row>
    <row r="7283" spans="1:8" x14ac:dyDescent="0.25">
      <c r="A7283" s="396" t="e">
        <f>"INN."&amp;EIGNIR!$B$3&amp;C7283</f>
        <v>#N/A</v>
      </c>
      <c r="B7283" s="511">
        <f>'Sundurliðun Innlán'!K123</f>
        <v>0</v>
      </c>
      <c r="C7283" s="503" t="s">
        <v>9139</v>
      </c>
      <c r="D7283" s="512"/>
      <c r="F7283" s="547"/>
      <c r="G7283" s="547">
        <f t="shared" si="228"/>
        <v>0</v>
      </c>
      <c r="H7283" s="547">
        <f t="shared" si="229"/>
        <v>0</v>
      </c>
    </row>
    <row r="7284" spans="1:8" x14ac:dyDescent="0.25">
      <c r="A7284" s="396" t="e">
        <f>"INN."&amp;EIGNIR!$B$3&amp;C7284</f>
        <v>#N/A</v>
      </c>
      <c r="B7284" s="511">
        <f>'Sundurliðun Innlán'!K124</f>
        <v>0</v>
      </c>
      <c r="C7284" s="503" t="s">
        <v>9140</v>
      </c>
      <c r="D7284" s="512"/>
      <c r="F7284" s="547"/>
      <c r="G7284" s="547">
        <f t="shared" si="228"/>
        <v>0</v>
      </c>
      <c r="H7284" s="547">
        <f t="shared" si="229"/>
        <v>0</v>
      </c>
    </row>
    <row r="7285" spans="1:8" x14ac:dyDescent="0.25">
      <c r="A7285" s="396" t="e">
        <f>"INN."&amp;EIGNIR!$B$3&amp;C7285</f>
        <v>#N/A</v>
      </c>
      <c r="B7285" s="511">
        <f>'Sundurliðun Innlán'!K125</f>
        <v>0</v>
      </c>
      <c r="C7285" s="503" t="s">
        <v>9141</v>
      </c>
      <c r="D7285" s="512"/>
      <c r="F7285" s="547"/>
      <c r="G7285" s="547">
        <f t="shared" si="228"/>
        <v>0</v>
      </c>
      <c r="H7285" s="547">
        <f t="shared" si="229"/>
        <v>0</v>
      </c>
    </row>
    <row r="7286" spans="1:8" x14ac:dyDescent="0.25">
      <c r="A7286" s="396" t="e">
        <f>"INN."&amp;EIGNIR!$B$3&amp;C7286</f>
        <v>#N/A</v>
      </c>
      <c r="B7286" s="511">
        <f>'Sundurliðun Innlán'!K126</f>
        <v>0</v>
      </c>
      <c r="C7286" s="503" t="s">
        <v>9142</v>
      </c>
      <c r="D7286" s="512"/>
      <c r="F7286" s="547"/>
      <c r="G7286" s="547">
        <f t="shared" ref="G7286:G7349" si="230">+F7286-B7286</f>
        <v>0</v>
      </c>
      <c r="H7286" s="547">
        <f t="shared" si="229"/>
        <v>0</v>
      </c>
    </row>
    <row r="7287" spans="1:8" x14ac:dyDescent="0.25">
      <c r="A7287" s="396" t="e">
        <f>"INN."&amp;EIGNIR!$B$3&amp;C7287</f>
        <v>#N/A</v>
      </c>
      <c r="B7287" s="511">
        <f>'Sundurliðun Innlán'!K127</f>
        <v>0</v>
      </c>
      <c r="C7287" s="503" t="s">
        <v>9143</v>
      </c>
      <c r="D7287" s="512"/>
      <c r="F7287" s="547"/>
      <c r="G7287" s="547">
        <f t="shared" si="230"/>
        <v>0</v>
      </c>
      <c r="H7287" s="547">
        <f t="shared" ref="H7287:H7350" si="231">+ABS(G7287)</f>
        <v>0</v>
      </c>
    </row>
    <row r="7288" spans="1:8" x14ac:dyDescent="0.25">
      <c r="A7288" s="396" t="e">
        <f>"INN."&amp;EIGNIR!$B$3&amp;C7288</f>
        <v>#N/A</v>
      </c>
      <c r="B7288" s="511">
        <f>'Sundurliðun Innlán'!K128</f>
        <v>0</v>
      </c>
      <c r="C7288" s="503" t="s">
        <v>9144</v>
      </c>
      <c r="D7288" s="512"/>
      <c r="F7288" s="547"/>
      <c r="G7288" s="547">
        <f t="shared" si="230"/>
        <v>0</v>
      </c>
      <c r="H7288" s="547">
        <f t="shared" si="231"/>
        <v>0</v>
      </c>
    </row>
    <row r="7289" spans="1:8" x14ac:dyDescent="0.25">
      <c r="A7289" s="396" t="e">
        <f>"INN."&amp;EIGNIR!$B$3&amp;C7289</f>
        <v>#N/A</v>
      </c>
      <c r="B7289" s="511">
        <f>'Sundurliðun Innlán'!K129</f>
        <v>0</v>
      </c>
      <c r="C7289" s="503" t="s">
        <v>9145</v>
      </c>
      <c r="D7289" s="512"/>
      <c r="F7289" s="547"/>
      <c r="G7289" s="547">
        <f t="shared" si="230"/>
        <v>0</v>
      </c>
      <c r="H7289" s="547">
        <f t="shared" si="231"/>
        <v>0</v>
      </c>
    </row>
    <row r="7290" spans="1:8" x14ac:dyDescent="0.25">
      <c r="A7290" s="396" t="e">
        <f>"INN."&amp;EIGNIR!$B$3&amp;C7290</f>
        <v>#N/A</v>
      </c>
      <c r="B7290" s="511">
        <f>'Sundurliðun Innlán'!K130</f>
        <v>0</v>
      </c>
      <c r="C7290" s="503" t="s">
        <v>9146</v>
      </c>
      <c r="D7290" s="512"/>
      <c r="F7290" s="547"/>
      <c r="G7290" s="547">
        <f t="shared" si="230"/>
        <v>0</v>
      </c>
      <c r="H7290" s="547">
        <f t="shared" si="231"/>
        <v>0</v>
      </c>
    </row>
    <row r="7291" spans="1:8" x14ac:dyDescent="0.25">
      <c r="A7291" s="396" t="e">
        <f>"INN."&amp;EIGNIR!$B$3&amp;C7291</f>
        <v>#N/A</v>
      </c>
      <c r="B7291" s="511">
        <f>'Sundurliðun Innlán'!K144</f>
        <v>0</v>
      </c>
      <c r="C7291" s="503" t="s">
        <v>9147</v>
      </c>
      <c r="D7291" s="512"/>
      <c r="F7291" s="547"/>
      <c r="G7291" s="547">
        <f t="shared" si="230"/>
        <v>0</v>
      </c>
      <c r="H7291" s="547">
        <f t="shared" si="231"/>
        <v>0</v>
      </c>
    </row>
    <row r="7292" spans="1:8" x14ac:dyDescent="0.25">
      <c r="A7292" s="396" t="e">
        <f>"INN."&amp;EIGNIR!$B$3&amp;C7292</f>
        <v>#N/A</v>
      </c>
      <c r="B7292" s="511">
        <f>'Sundurliðun Innlán'!K145</f>
        <v>0</v>
      </c>
      <c r="C7292" s="503" t="s">
        <v>9148</v>
      </c>
      <c r="D7292" s="512"/>
      <c r="F7292" s="547"/>
      <c r="G7292" s="547">
        <f t="shared" si="230"/>
        <v>0</v>
      </c>
      <c r="H7292" s="547">
        <f t="shared" si="231"/>
        <v>0</v>
      </c>
    </row>
    <row r="7293" spans="1:8" x14ac:dyDescent="0.25">
      <c r="A7293" s="396" t="e">
        <f>"INN."&amp;EIGNIR!$B$3&amp;C7293</f>
        <v>#N/A</v>
      </c>
      <c r="B7293" s="511">
        <f>'Sundurliðun Innlán'!K146</f>
        <v>0</v>
      </c>
      <c r="C7293" s="503" t="s">
        <v>9149</v>
      </c>
      <c r="D7293" s="512"/>
      <c r="F7293" s="547"/>
      <c r="G7293" s="547">
        <f t="shared" si="230"/>
        <v>0</v>
      </c>
      <c r="H7293" s="547">
        <f t="shared" si="231"/>
        <v>0</v>
      </c>
    </row>
    <row r="7294" spans="1:8" x14ac:dyDescent="0.25">
      <c r="A7294" s="396" t="e">
        <f>"INN."&amp;EIGNIR!$B$3&amp;C7294</f>
        <v>#N/A</v>
      </c>
      <c r="B7294" s="511">
        <f>'Sundurliðun Innlán'!K147</f>
        <v>0</v>
      </c>
      <c r="C7294" s="503" t="s">
        <v>9150</v>
      </c>
      <c r="D7294" s="512"/>
      <c r="F7294" s="547"/>
      <c r="G7294" s="547">
        <f t="shared" si="230"/>
        <v>0</v>
      </c>
      <c r="H7294" s="547">
        <f t="shared" si="231"/>
        <v>0</v>
      </c>
    </row>
    <row r="7295" spans="1:8" x14ac:dyDescent="0.25">
      <c r="A7295" s="396" t="e">
        <f>"INN."&amp;EIGNIR!$B$3&amp;C7295</f>
        <v>#N/A</v>
      </c>
      <c r="B7295" s="511">
        <f>'Sundurliðun Innlán'!K148</f>
        <v>0</v>
      </c>
      <c r="C7295" s="503" t="s">
        <v>9151</v>
      </c>
      <c r="D7295" s="512"/>
      <c r="F7295" s="547"/>
      <c r="G7295" s="547">
        <f t="shared" si="230"/>
        <v>0</v>
      </c>
      <c r="H7295" s="547">
        <f t="shared" si="231"/>
        <v>0</v>
      </c>
    </row>
    <row r="7296" spans="1:8" x14ac:dyDescent="0.25">
      <c r="A7296" s="396" t="e">
        <f>"INN."&amp;EIGNIR!$B$3&amp;C7296</f>
        <v>#N/A</v>
      </c>
      <c r="B7296" s="511">
        <f>'Sundurliðun Innlán'!K149</f>
        <v>0</v>
      </c>
      <c r="C7296" s="503" t="s">
        <v>9152</v>
      </c>
      <c r="D7296" s="512"/>
      <c r="F7296" s="547"/>
      <c r="G7296" s="547">
        <f t="shared" si="230"/>
        <v>0</v>
      </c>
      <c r="H7296" s="547">
        <f t="shared" si="231"/>
        <v>0</v>
      </c>
    </row>
    <row r="7297" spans="1:8" x14ac:dyDescent="0.25">
      <c r="A7297" s="396" t="e">
        <f>"INN."&amp;EIGNIR!$B$3&amp;C7297</f>
        <v>#N/A</v>
      </c>
      <c r="B7297" s="511">
        <f>'Sundurliðun Innlán'!K150</f>
        <v>0</v>
      </c>
      <c r="C7297" s="503" t="s">
        <v>9153</v>
      </c>
      <c r="D7297" s="512"/>
      <c r="F7297" s="547"/>
      <c r="G7297" s="547">
        <f t="shared" si="230"/>
        <v>0</v>
      </c>
      <c r="H7297" s="547">
        <f t="shared" si="231"/>
        <v>0</v>
      </c>
    </row>
    <row r="7298" spans="1:8" x14ac:dyDescent="0.25">
      <c r="A7298" s="396" t="e">
        <f>"INN."&amp;EIGNIR!$B$3&amp;C7298</f>
        <v>#N/A</v>
      </c>
      <c r="B7298" s="511">
        <f>'Sundurliðun Innlán'!K151</f>
        <v>0</v>
      </c>
      <c r="C7298" s="503" t="s">
        <v>9154</v>
      </c>
      <c r="D7298" s="512"/>
      <c r="F7298" s="547"/>
      <c r="G7298" s="547">
        <f t="shared" si="230"/>
        <v>0</v>
      </c>
      <c r="H7298" s="547">
        <f t="shared" si="231"/>
        <v>0</v>
      </c>
    </row>
    <row r="7299" spans="1:8" x14ac:dyDescent="0.25">
      <c r="A7299" s="396" t="e">
        <f>"INN."&amp;EIGNIR!$B$3&amp;C7299</f>
        <v>#N/A</v>
      </c>
      <c r="B7299" s="511">
        <f>'Sundurliðun Innlán'!K152</f>
        <v>0</v>
      </c>
      <c r="C7299" s="503" t="s">
        <v>9155</v>
      </c>
      <c r="D7299" s="512"/>
      <c r="F7299" s="547"/>
      <c r="G7299" s="547">
        <f t="shared" si="230"/>
        <v>0</v>
      </c>
      <c r="H7299" s="547">
        <f t="shared" si="231"/>
        <v>0</v>
      </c>
    </row>
    <row r="7300" spans="1:8" x14ac:dyDescent="0.25">
      <c r="A7300" s="396" t="e">
        <f>"INN."&amp;EIGNIR!$B$3&amp;C7300</f>
        <v>#N/A</v>
      </c>
      <c r="B7300" s="511">
        <f>'Sundurliðun Innlán'!K153</f>
        <v>0</v>
      </c>
      <c r="C7300" s="503" t="s">
        <v>9156</v>
      </c>
      <c r="D7300" s="512"/>
      <c r="F7300" s="547"/>
      <c r="G7300" s="547">
        <f t="shared" si="230"/>
        <v>0</v>
      </c>
      <c r="H7300" s="547">
        <f t="shared" si="231"/>
        <v>0</v>
      </c>
    </row>
    <row r="7301" spans="1:8" x14ac:dyDescent="0.25">
      <c r="A7301" s="396" t="e">
        <f>"INN."&amp;EIGNIR!$B$3&amp;C7301</f>
        <v>#N/A</v>
      </c>
      <c r="B7301" s="511">
        <f>'Sundurliðun Innlán'!K154</f>
        <v>0</v>
      </c>
      <c r="C7301" s="503" t="s">
        <v>9157</v>
      </c>
      <c r="D7301" s="512"/>
      <c r="F7301" s="547"/>
      <c r="G7301" s="547">
        <f t="shared" si="230"/>
        <v>0</v>
      </c>
      <c r="H7301" s="547">
        <f t="shared" si="231"/>
        <v>0</v>
      </c>
    </row>
    <row r="7302" spans="1:8" x14ac:dyDescent="0.25">
      <c r="A7302" s="396" t="e">
        <f>"INN."&amp;EIGNIR!$B$3&amp;C7302</f>
        <v>#N/A</v>
      </c>
      <c r="B7302" s="511">
        <f>'Sundurliðun Innlán'!K155</f>
        <v>0</v>
      </c>
      <c r="C7302" s="503" t="s">
        <v>9158</v>
      </c>
      <c r="D7302" s="512"/>
      <c r="F7302" s="547"/>
      <c r="G7302" s="547">
        <f t="shared" si="230"/>
        <v>0</v>
      </c>
      <c r="H7302" s="547">
        <f t="shared" si="231"/>
        <v>0</v>
      </c>
    </row>
    <row r="7303" spans="1:8" x14ac:dyDescent="0.25">
      <c r="A7303" s="396" t="e">
        <f>"INN."&amp;EIGNIR!$B$3&amp;C7303</f>
        <v>#N/A</v>
      </c>
      <c r="B7303" s="511">
        <f>'Sundurliðun Innlán'!K156</f>
        <v>0</v>
      </c>
      <c r="C7303" s="503" t="s">
        <v>9159</v>
      </c>
      <c r="D7303" s="512"/>
      <c r="F7303" s="547"/>
      <c r="G7303" s="547">
        <f t="shared" si="230"/>
        <v>0</v>
      </c>
      <c r="H7303" s="547">
        <f t="shared" si="231"/>
        <v>0</v>
      </c>
    </row>
    <row r="7304" spans="1:8" x14ac:dyDescent="0.25">
      <c r="A7304" s="396" t="e">
        <f>"INN."&amp;EIGNIR!$B$3&amp;C7304</f>
        <v>#N/A</v>
      </c>
      <c r="B7304" s="511">
        <f>'Sundurliðun Innlán'!K157</f>
        <v>0</v>
      </c>
      <c r="C7304" s="503" t="s">
        <v>9160</v>
      </c>
      <c r="D7304" s="512"/>
      <c r="F7304" s="547"/>
      <c r="G7304" s="547">
        <f t="shared" si="230"/>
        <v>0</v>
      </c>
      <c r="H7304" s="547">
        <f t="shared" si="231"/>
        <v>0</v>
      </c>
    </row>
    <row r="7305" spans="1:8" x14ac:dyDescent="0.25">
      <c r="A7305" s="396" t="e">
        <f>"INN."&amp;EIGNIR!$B$3&amp;C7305</f>
        <v>#N/A</v>
      </c>
      <c r="B7305" s="511">
        <f>'Sundurliðun Innlán'!K158</f>
        <v>0</v>
      </c>
      <c r="C7305" s="503" t="s">
        <v>9161</v>
      </c>
      <c r="D7305" s="512"/>
      <c r="F7305" s="547"/>
      <c r="G7305" s="547">
        <f t="shared" si="230"/>
        <v>0</v>
      </c>
      <c r="H7305" s="547">
        <f t="shared" si="231"/>
        <v>0</v>
      </c>
    </row>
    <row r="7306" spans="1:8" x14ac:dyDescent="0.25">
      <c r="A7306" s="396" t="e">
        <f>"INN."&amp;EIGNIR!$B$3&amp;C7306</f>
        <v>#N/A</v>
      </c>
      <c r="B7306" s="511">
        <f>'Sundurliðun Innlán'!K159</f>
        <v>0</v>
      </c>
      <c r="C7306" s="503" t="s">
        <v>9162</v>
      </c>
      <c r="D7306" s="512"/>
      <c r="F7306" s="547"/>
      <c r="G7306" s="547">
        <f t="shared" si="230"/>
        <v>0</v>
      </c>
      <c r="H7306" s="547">
        <f t="shared" si="231"/>
        <v>0</v>
      </c>
    </row>
    <row r="7307" spans="1:8" x14ac:dyDescent="0.25">
      <c r="A7307" s="396" t="e">
        <f>"INN."&amp;EIGNIR!$B$3&amp;C7307</f>
        <v>#N/A</v>
      </c>
      <c r="B7307" s="511">
        <f>'Sundurliðun Innlán'!K160</f>
        <v>0</v>
      </c>
      <c r="C7307" s="503" t="s">
        <v>9163</v>
      </c>
      <c r="D7307" s="512"/>
      <c r="F7307" s="547"/>
      <c r="G7307" s="547">
        <f t="shared" si="230"/>
        <v>0</v>
      </c>
      <c r="H7307" s="547">
        <f t="shared" si="231"/>
        <v>0</v>
      </c>
    </row>
    <row r="7308" spans="1:8" x14ac:dyDescent="0.25">
      <c r="A7308" s="396" t="e">
        <f>"INN."&amp;EIGNIR!$B$3&amp;C7308</f>
        <v>#N/A</v>
      </c>
      <c r="B7308" s="511">
        <f>'Sundurliðun Innlán'!K161</f>
        <v>0</v>
      </c>
      <c r="C7308" s="503" t="s">
        <v>9164</v>
      </c>
      <c r="D7308" s="512"/>
      <c r="F7308" s="547"/>
      <c r="G7308" s="547">
        <f t="shared" si="230"/>
        <v>0</v>
      </c>
      <c r="H7308" s="547">
        <f t="shared" si="231"/>
        <v>0</v>
      </c>
    </row>
    <row r="7309" spans="1:8" x14ac:dyDescent="0.25">
      <c r="A7309" s="396" t="e">
        <f>"INN."&amp;EIGNIR!$B$3&amp;C7309</f>
        <v>#N/A</v>
      </c>
      <c r="B7309" s="511">
        <f>'Sundurliðun Innlán'!K162</f>
        <v>0</v>
      </c>
      <c r="C7309" s="503" t="s">
        <v>9165</v>
      </c>
      <c r="D7309" s="512"/>
      <c r="F7309" s="547"/>
      <c r="G7309" s="547">
        <f t="shared" si="230"/>
        <v>0</v>
      </c>
      <c r="H7309" s="547">
        <f t="shared" si="231"/>
        <v>0</v>
      </c>
    </row>
    <row r="7310" spans="1:8" x14ac:dyDescent="0.25">
      <c r="A7310" s="396" t="e">
        <f>"INN."&amp;EIGNIR!$B$3&amp;C7310</f>
        <v>#N/A</v>
      </c>
      <c r="B7310" s="511">
        <f>'Sundurliðun Innlán'!K163</f>
        <v>0</v>
      </c>
      <c r="C7310" s="503" t="s">
        <v>9166</v>
      </c>
      <c r="D7310" s="512"/>
      <c r="F7310" s="547"/>
      <c r="G7310" s="547">
        <f t="shared" si="230"/>
        <v>0</v>
      </c>
      <c r="H7310" s="547">
        <f t="shared" si="231"/>
        <v>0</v>
      </c>
    </row>
    <row r="7311" spans="1:8" x14ac:dyDescent="0.25">
      <c r="A7311" s="396" t="e">
        <f>"INN."&amp;EIGNIR!$B$3&amp;C7311</f>
        <v>#N/A</v>
      </c>
      <c r="B7311" s="511">
        <f>'Sundurliðun Innlán'!K164</f>
        <v>0</v>
      </c>
      <c r="C7311" s="503" t="s">
        <v>9167</v>
      </c>
      <c r="D7311" s="512"/>
      <c r="F7311" s="547"/>
      <c r="G7311" s="547">
        <f t="shared" si="230"/>
        <v>0</v>
      </c>
      <c r="H7311" s="547">
        <f t="shared" si="231"/>
        <v>0</v>
      </c>
    </row>
    <row r="7312" spans="1:8" x14ac:dyDescent="0.25">
      <c r="A7312" s="396" t="e">
        <f>"INN."&amp;EIGNIR!$B$3&amp;C7312</f>
        <v>#N/A</v>
      </c>
      <c r="B7312" s="511">
        <f>'Sundurliðun Innlán'!K165</f>
        <v>0</v>
      </c>
      <c r="C7312" s="503" t="s">
        <v>9168</v>
      </c>
      <c r="D7312" s="512"/>
      <c r="F7312" s="547"/>
      <c r="G7312" s="547">
        <f t="shared" si="230"/>
        <v>0</v>
      </c>
      <c r="H7312" s="547">
        <f t="shared" si="231"/>
        <v>0</v>
      </c>
    </row>
    <row r="7313" spans="1:8" x14ac:dyDescent="0.25">
      <c r="A7313" s="396" t="e">
        <f>"INN."&amp;EIGNIR!$B$3&amp;C7313</f>
        <v>#N/A</v>
      </c>
      <c r="B7313" s="511">
        <f>'Sundurliðun Innlán'!K166</f>
        <v>0</v>
      </c>
      <c r="C7313" s="503" t="s">
        <v>9169</v>
      </c>
      <c r="D7313" s="512"/>
      <c r="F7313" s="547"/>
      <c r="G7313" s="547">
        <f t="shared" si="230"/>
        <v>0</v>
      </c>
      <c r="H7313" s="547">
        <f t="shared" si="231"/>
        <v>0</v>
      </c>
    </row>
    <row r="7314" spans="1:8" x14ac:dyDescent="0.25">
      <c r="A7314" s="396" t="e">
        <f>"INN."&amp;EIGNIR!$B$3&amp;C7314</f>
        <v>#N/A</v>
      </c>
      <c r="B7314" s="511">
        <f>'Sundurliðun Innlán'!K167</f>
        <v>0</v>
      </c>
      <c r="C7314" s="503" t="s">
        <v>9170</v>
      </c>
      <c r="D7314" s="512"/>
      <c r="F7314" s="547"/>
      <c r="G7314" s="547">
        <f t="shared" si="230"/>
        <v>0</v>
      </c>
      <c r="H7314" s="547">
        <f t="shared" si="231"/>
        <v>0</v>
      </c>
    </row>
    <row r="7315" spans="1:8" x14ac:dyDescent="0.25">
      <c r="A7315" s="396" t="e">
        <f>"INN."&amp;EIGNIR!$B$3&amp;C7315</f>
        <v>#N/A</v>
      </c>
      <c r="B7315" s="511">
        <f>'Sundurliðun Innlán'!L5</f>
        <v>0</v>
      </c>
      <c r="C7315" s="503" t="s">
        <v>9171</v>
      </c>
      <c r="D7315" s="512" t="s">
        <v>9172</v>
      </c>
      <c r="F7315" s="547"/>
      <c r="G7315" s="547">
        <f t="shared" si="230"/>
        <v>0</v>
      </c>
      <c r="H7315" s="547">
        <f t="shared" si="231"/>
        <v>0</v>
      </c>
    </row>
    <row r="7316" spans="1:8" x14ac:dyDescent="0.25">
      <c r="A7316" s="396" t="e">
        <f>"INN."&amp;EIGNIR!$B$3&amp;C7316</f>
        <v>#N/A</v>
      </c>
      <c r="B7316" s="511">
        <f>'Sundurliðun Innlán'!L6</f>
        <v>0</v>
      </c>
      <c r="C7316" s="503" t="s">
        <v>9173</v>
      </c>
      <c r="D7316" s="512"/>
      <c r="F7316" s="547"/>
      <c r="G7316" s="547">
        <f t="shared" si="230"/>
        <v>0</v>
      </c>
      <c r="H7316" s="547">
        <f t="shared" si="231"/>
        <v>0</v>
      </c>
    </row>
    <row r="7317" spans="1:8" x14ac:dyDescent="0.25">
      <c r="A7317" s="396" t="e">
        <f>"INN."&amp;EIGNIR!$B$3&amp;C7317</f>
        <v>#N/A</v>
      </c>
      <c r="B7317" s="511">
        <f>'Sundurliðun Innlán'!L7</f>
        <v>0</v>
      </c>
      <c r="C7317" s="503" t="s">
        <v>9174</v>
      </c>
      <c r="D7317" s="512"/>
      <c r="F7317" s="547"/>
      <c r="G7317" s="547">
        <f t="shared" si="230"/>
        <v>0</v>
      </c>
      <c r="H7317" s="547">
        <f t="shared" si="231"/>
        <v>0</v>
      </c>
    </row>
    <row r="7318" spans="1:8" x14ac:dyDescent="0.25">
      <c r="A7318" s="396" t="e">
        <f>"INN."&amp;EIGNIR!$B$3&amp;C7318</f>
        <v>#N/A</v>
      </c>
      <c r="B7318" s="511">
        <f>'Sundurliðun Innlán'!L21</f>
        <v>0</v>
      </c>
      <c r="C7318" s="503" t="s">
        <v>9175</v>
      </c>
      <c r="D7318" s="512"/>
      <c r="F7318" s="547"/>
      <c r="G7318" s="547">
        <f t="shared" si="230"/>
        <v>0</v>
      </c>
      <c r="H7318" s="547">
        <f t="shared" si="231"/>
        <v>0</v>
      </c>
    </row>
    <row r="7319" spans="1:8" x14ac:dyDescent="0.25">
      <c r="A7319" s="396" t="e">
        <f>"INN."&amp;EIGNIR!$B$3&amp;C7319</f>
        <v>#N/A</v>
      </c>
      <c r="B7319" s="511">
        <f>'Sundurliðun Innlán'!L22</f>
        <v>0</v>
      </c>
      <c r="C7319" s="503" t="s">
        <v>9176</v>
      </c>
      <c r="D7319" s="512"/>
      <c r="F7319" s="547"/>
      <c r="G7319" s="547">
        <f t="shared" si="230"/>
        <v>0</v>
      </c>
      <c r="H7319" s="547">
        <f t="shared" si="231"/>
        <v>0</v>
      </c>
    </row>
    <row r="7320" spans="1:8" x14ac:dyDescent="0.25">
      <c r="A7320" s="396" t="e">
        <f>"INN."&amp;EIGNIR!$B$3&amp;C7320</f>
        <v>#N/A</v>
      </c>
      <c r="B7320" s="511">
        <f>'Sundurliðun Innlán'!L23</f>
        <v>0</v>
      </c>
      <c r="C7320" s="503" t="s">
        <v>9177</v>
      </c>
      <c r="D7320" s="512"/>
      <c r="F7320" s="547"/>
      <c r="G7320" s="547">
        <f t="shared" si="230"/>
        <v>0</v>
      </c>
      <c r="H7320" s="547">
        <f t="shared" si="231"/>
        <v>0</v>
      </c>
    </row>
    <row r="7321" spans="1:8" x14ac:dyDescent="0.25">
      <c r="A7321" s="396" t="e">
        <f>"INN."&amp;EIGNIR!$B$3&amp;C7321</f>
        <v>#N/A</v>
      </c>
      <c r="B7321" s="511">
        <f>'Sundurliðun Innlán'!L24</f>
        <v>0</v>
      </c>
      <c r="C7321" s="503" t="s">
        <v>9178</v>
      </c>
      <c r="D7321" s="512"/>
      <c r="F7321" s="547"/>
      <c r="G7321" s="547">
        <f t="shared" si="230"/>
        <v>0</v>
      </c>
      <c r="H7321" s="547">
        <f t="shared" si="231"/>
        <v>0</v>
      </c>
    </row>
    <row r="7322" spans="1:8" x14ac:dyDescent="0.25">
      <c r="A7322" s="396" t="e">
        <f>"INN."&amp;EIGNIR!$B$3&amp;C7322</f>
        <v>#N/A</v>
      </c>
      <c r="B7322" s="511">
        <f>'Sundurliðun Innlán'!L25</f>
        <v>0</v>
      </c>
      <c r="C7322" s="503" t="s">
        <v>9179</v>
      </c>
      <c r="D7322" s="512"/>
      <c r="F7322" s="547"/>
      <c r="G7322" s="547">
        <f t="shared" si="230"/>
        <v>0</v>
      </c>
      <c r="H7322" s="547">
        <f t="shared" si="231"/>
        <v>0</v>
      </c>
    </row>
    <row r="7323" spans="1:8" x14ac:dyDescent="0.25">
      <c r="A7323" s="396" t="e">
        <f>"INN."&amp;EIGNIR!$B$3&amp;C7323</f>
        <v>#N/A</v>
      </c>
      <c r="B7323" s="511">
        <f>'Sundurliðun Innlán'!L26</f>
        <v>0</v>
      </c>
      <c r="C7323" s="503" t="s">
        <v>9180</v>
      </c>
      <c r="D7323" s="512"/>
      <c r="F7323" s="547"/>
      <c r="G7323" s="547">
        <f t="shared" si="230"/>
        <v>0</v>
      </c>
      <c r="H7323" s="547">
        <f t="shared" si="231"/>
        <v>0</v>
      </c>
    </row>
    <row r="7324" spans="1:8" x14ac:dyDescent="0.25">
      <c r="A7324" s="396" t="e">
        <f>"INN."&amp;EIGNIR!$B$3&amp;C7324</f>
        <v>#N/A</v>
      </c>
      <c r="B7324" s="511">
        <f>'Sundurliðun Innlán'!L27</f>
        <v>0</v>
      </c>
      <c r="C7324" s="503" t="s">
        <v>9181</v>
      </c>
      <c r="D7324" s="512"/>
      <c r="F7324" s="547"/>
      <c r="G7324" s="547">
        <f t="shared" si="230"/>
        <v>0</v>
      </c>
      <c r="H7324" s="547">
        <f t="shared" si="231"/>
        <v>0</v>
      </c>
    </row>
    <row r="7325" spans="1:8" x14ac:dyDescent="0.25">
      <c r="A7325" s="396" t="e">
        <f>"INN."&amp;EIGNIR!$B$3&amp;C7325</f>
        <v>#N/A</v>
      </c>
      <c r="B7325" s="511">
        <f>'Sundurliðun Innlán'!L28</f>
        <v>0</v>
      </c>
      <c r="C7325" s="503" t="s">
        <v>9182</v>
      </c>
      <c r="D7325" s="512"/>
      <c r="F7325" s="547"/>
      <c r="G7325" s="547">
        <f t="shared" si="230"/>
        <v>0</v>
      </c>
      <c r="H7325" s="547">
        <f t="shared" si="231"/>
        <v>0</v>
      </c>
    </row>
    <row r="7326" spans="1:8" x14ac:dyDescent="0.25">
      <c r="A7326" s="396" t="e">
        <f>"INN."&amp;EIGNIR!$B$3&amp;C7326</f>
        <v>#N/A</v>
      </c>
      <c r="B7326" s="511">
        <f>'Sundurliðun Innlán'!L29</f>
        <v>0</v>
      </c>
      <c r="C7326" s="503" t="s">
        <v>9183</v>
      </c>
      <c r="D7326" s="512"/>
      <c r="F7326" s="547"/>
      <c r="G7326" s="547">
        <f t="shared" si="230"/>
        <v>0</v>
      </c>
      <c r="H7326" s="547">
        <f t="shared" si="231"/>
        <v>0</v>
      </c>
    </row>
    <row r="7327" spans="1:8" x14ac:dyDescent="0.25">
      <c r="A7327" s="396" t="e">
        <f>"INN."&amp;EIGNIR!$B$3&amp;C7327</f>
        <v>#N/A</v>
      </c>
      <c r="B7327" s="511">
        <f>'Sundurliðun Innlán'!L30</f>
        <v>0</v>
      </c>
      <c r="C7327" s="503" t="s">
        <v>9184</v>
      </c>
      <c r="D7327" s="512"/>
      <c r="F7327" s="547"/>
      <c r="G7327" s="547">
        <f t="shared" si="230"/>
        <v>0</v>
      </c>
      <c r="H7327" s="547">
        <f t="shared" si="231"/>
        <v>0</v>
      </c>
    </row>
    <row r="7328" spans="1:8" x14ac:dyDescent="0.25">
      <c r="A7328" s="396" t="e">
        <f>"INN."&amp;EIGNIR!$B$3&amp;C7328</f>
        <v>#N/A</v>
      </c>
      <c r="B7328" s="511">
        <f>'Sundurliðun Innlán'!L31</f>
        <v>0</v>
      </c>
      <c r="C7328" s="503" t="s">
        <v>9185</v>
      </c>
      <c r="D7328" s="512"/>
      <c r="F7328" s="547"/>
      <c r="G7328" s="547">
        <f t="shared" si="230"/>
        <v>0</v>
      </c>
      <c r="H7328" s="547">
        <f t="shared" si="231"/>
        <v>0</v>
      </c>
    </row>
    <row r="7329" spans="1:8" x14ac:dyDescent="0.25">
      <c r="A7329" s="396" t="e">
        <f>"INN."&amp;EIGNIR!$B$3&amp;C7329</f>
        <v>#N/A</v>
      </c>
      <c r="B7329" s="511">
        <f>'Sundurliðun Innlán'!L32</f>
        <v>0</v>
      </c>
      <c r="C7329" s="503" t="s">
        <v>9186</v>
      </c>
      <c r="D7329" s="512"/>
      <c r="F7329" s="547"/>
      <c r="G7329" s="547">
        <f t="shared" si="230"/>
        <v>0</v>
      </c>
      <c r="H7329" s="547">
        <f t="shared" si="231"/>
        <v>0</v>
      </c>
    </row>
    <row r="7330" spans="1:8" x14ac:dyDescent="0.25">
      <c r="A7330" s="396" t="e">
        <f>"INN."&amp;EIGNIR!$B$3&amp;C7330</f>
        <v>#N/A</v>
      </c>
      <c r="B7330" s="511">
        <f>'Sundurliðun Innlán'!L33</f>
        <v>0</v>
      </c>
      <c r="C7330" s="503" t="s">
        <v>9187</v>
      </c>
      <c r="D7330" s="512"/>
      <c r="F7330" s="547"/>
      <c r="G7330" s="547">
        <f t="shared" si="230"/>
        <v>0</v>
      </c>
      <c r="H7330" s="547">
        <f t="shared" si="231"/>
        <v>0</v>
      </c>
    </row>
    <row r="7331" spans="1:8" x14ac:dyDescent="0.25">
      <c r="A7331" s="396" t="e">
        <f>"INN."&amp;EIGNIR!$B$3&amp;C7331</f>
        <v>#N/A</v>
      </c>
      <c r="B7331" s="511">
        <f>'Sundurliðun Innlán'!L34</f>
        <v>0</v>
      </c>
      <c r="C7331" s="503" t="s">
        <v>9188</v>
      </c>
      <c r="D7331" s="512"/>
      <c r="F7331" s="547"/>
      <c r="G7331" s="547">
        <f t="shared" si="230"/>
        <v>0</v>
      </c>
      <c r="H7331" s="547">
        <f t="shared" si="231"/>
        <v>0</v>
      </c>
    </row>
    <row r="7332" spans="1:8" x14ac:dyDescent="0.25">
      <c r="A7332" s="396" t="e">
        <f>"INN."&amp;EIGNIR!$B$3&amp;C7332</f>
        <v>#N/A</v>
      </c>
      <c r="B7332" s="511">
        <f>'Sundurliðun Innlán'!L35</f>
        <v>0</v>
      </c>
      <c r="C7332" s="503" t="s">
        <v>9189</v>
      </c>
      <c r="D7332" s="512"/>
      <c r="F7332" s="547"/>
      <c r="G7332" s="547">
        <f t="shared" si="230"/>
        <v>0</v>
      </c>
      <c r="H7332" s="547">
        <f t="shared" si="231"/>
        <v>0</v>
      </c>
    </row>
    <row r="7333" spans="1:8" x14ac:dyDescent="0.25">
      <c r="A7333" s="396" t="e">
        <f>"INN."&amp;EIGNIR!$B$3&amp;C7333</f>
        <v>#N/A</v>
      </c>
      <c r="B7333" s="511">
        <f>'Sundurliðun Innlán'!L36</f>
        <v>0</v>
      </c>
      <c r="C7333" s="503" t="s">
        <v>9190</v>
      </c>
      <c r="D7333" s="512"/>
      <c r="F7333" s="547"/>
      <c r="G7333" s="547">
        <f t="shared" si="230"/>
        <v>0</v>
      </c>
      <c r="H7333" s="547">
        <f t="shared" si="231"/>
        <v>0</v>
      </c>
    </row>
    <row r="7334" spans="1:8" x14ac:dyDescent="0.25">
      <c r="A7334" s="396" t="e">
        <f>"INN."&amp;EIGNIR!$B$3&amp;C7334</f>
        <v>#N/A</v>
      </c>
      <c r="B7334" s="511">
        <f>'Sundurliðun Innlán'!L37</f>
        <v>0</v>
      </c>
      <c r="C7334" s="503" t="s">
        <v>9191</v>
      </c>
      <c r="D7334" s="512"/>
      <c r="F7334" s="547"/>
      <c r="G7334" s="547">
        <f t="shared" si="230"/>
        <v>0</v>
      </c>
      <c r="H7334" s="547">
        <f t="shared" si="231"/>
        <v>0</v>
      </c>
    </row>
    <row r="7335" spans="1:8" x14ac:dyDescent="0.25">
      <c r="A7335" s="396" t="e">
        <f>"INN."&amp;EIGNIR!$B$3&amp;C7335</f>
        <v>#N/A</v>
      </c>
      <c r="B7335" s="511">
        <f>'Sundurliðun Innlán'!L38</f>
        <v>0</v>
      </c>
      <c r="C7335" s="503" t="s">
        <v>9192</v>
      </c>
      <c r="D7335" s="512"/>
      <c r="F7335" s="547"/>
      <c r="G7335" s="547">
        <f t="shared" si="230"/>
        <v>0</v>
      </c>
      <c r="H7335" s="547">
        <f t="shared" si="231"/>
        <v>0</v>
      </c>
    </row>
    <row r="7336" spans="1:8" x14ac:dyDescent="0.25">
      <c r="A7336" s="396" t="e">
        <f>"INN."&amp;EIGNIR!$B$3&amp;C7336</f>
        <v>#N/A</v>
      </c>
      <c r="B7336" s="511">
        <f>'Sundurliðun Innlán'!L39</f>
        <v>0</v>
      </c>
      <c r="C7336" s="503" t="s">
        <v>9193</v>
      </c>
      <c r="D7336" s="512"/>
      <c r="F7336" s="547"/>
      <c r="G7336" s="547">
        <f t="shared" si="230"/>
        <v>0</v>
      </c>
      <c r="H7336" s="547">
        <f t="shared" si="231"/>
        <v>0</v>
      </c>
    </row>
    <row r="7337" spans="1:8" x14ac:dyDescent="0.25">
      <c r="A7337" s="396" t="e">
        <f>"INN."&amp;EIGNIR!$B$3&amp;C7337</f>
        <v>#N/A</v>
      </c>
      <c r="B7337" s="511">
        <f>'Sundurliðun Innlán'!L40</f>
        <v>0</v>
      </c>
      <c r="C7337" s="503" t="s">
        <v>9194</v>
      </c>
      <c r="D7337" s="512"/>
      <c r="F7337" s="547"/>
      <c r="G7337" s="547">
        <f t="shared" si="230"/>
        <v>0</v>
      </c>
      <c r="H7337" s="547">
        <f t="shared" si="231"/>
        <v>0</v>
      </c>
    </row>
    <row r="7338" spans="1:8" x14ac:dyDescent="0.25">
      <c r="A7338" s="396" t="e">
        <f>"INN."&amp;EIGNIR!$B$3&amp;C7338</f>
        <v>#N/A</v>
      </c>
      <c r="B7338" s="511">
        <f>'Sundurliðun Innlán'!L41</f>
        <v>0</v>
      </c>
      <c r="C7338" s="503" t="s">
        <v>9195</v>
      </c>
      <c r="D7338" s="512"/>
      <c r="F7338" s="547"/>
      <c r="G7338" s="547">
        <f t="shared" si="230"/>
        <v>0</v>
      </c>
      <c r="H7338" s="547">
        <f t="shared" si="231"/>
        <v>0</v>
      </c>
    </row>
    <row r="7339" spans="1:8" x14ac:dyDescent="0.25">
      <c r="A7339" s="396" t="e">
        <f>"INN."&amp;EIGNIR!$B$3&amp;C7339</f>
        <v>#N/A</v>
      </c>
      <c r="B7339" s="511">
        <f>'Sundurliðun Innlán'!L42</f>
        <v>0</v>
      </c>
      <c r="C7339" s="503" t="s">
        <v>9196</v>
      </c>
      <c r="D7339" s="512"/>
      <c r="F7339" s="547"/>
      <c r="G7339" s="547">
        <f t="shared" si="230"/>
        <v>0</v>
      </c>
      <c r="H7339" s="547">
        <f t="shared" si="231"/>
        <v>0</v>
      </c>
    </row>
    <row r="7340" spans="1:8" x14ac:dyDescent="0.25">
      <c r="A7340" s="396" t="e">
        <f>"INN."&amp;EIGNIR!$B$3&amp;C7340</f>
        <v>#N/A</v>
      </c>
      <c r="B7340" s="511">
        <f>'Sundurliðun Innlán'!L43</f>
        <v>0</v>
      </c>
      <c r="C7340" s="503" t="s">
        <v>9197</v>
      </c>
      <c r="D7340" s="512"/>
      <c r="F7340" s="547"/>
      <c r="G7340" s="547">
        <f t="shared" si="230"/>
        <v>0</v>
      </c>
      <c r="H7340" s="547">
        <f t="shared" si="231"/>
        <v>0</v>
      </c>
    </row>
    <row r="7341" spans="1:8" x14ac:dyDescent="0.25">
      <c r="A7341" s="396" t="e">
        <f>"INN."&amp;EIGNIR!$B$3&amp;C7341</f>
        <v>#N/A</v>
      </c>
      <c r="B7341" s="511">
        <f>'Sundurliðun Innlán'!L44</f>
        <v>0</v>
      </c>
      <c r="C7341" s="503" t="s">
        <v>9198</v>
      </c>
      <c r="D7341" s="512"/>
      <c r="F7341" s="547"/>
      <c r="G7341" s="547">
        <f t="shared" si="230"/>
        <v>0</v>
      </c>
      <c r="H7341" s="547">
        <f t="shared" si="231"/>
        <v>0</v>
      </c>
    </row>
    <row r="7342" spans="1:8" x14ac:dyDescent="0.25">
      <c r="A7342" s="396" t="e">
        <f>"INN."&amp;EIGNIR!$B$3&amp;C7342</f>
        <v>#N/A</v>
      </c>
      <c r="B7342" s="511">
        <f>'Sundurliðun Innlán'!L45</f>
        <v>0</v>
      </c>
      <c r="C7342" s="503" t="s">
        <v>9199</v>
      </c>
      <c r="D7342" s="512"/>
      <c r="F7342" s="547"/>
      <c r="G7342" s="547">
        <f t="shared" si="230"/>
        <v>0</v>
      </c>
      <c r="H7342" s="547">
        <f t="shared" si="231"/>
        <v>0</v>
      </c>
    </row>
    <row r="7343" spans="1:8" x14ac:dyDescent="0.25">
      <c r="A7343" s="396" t="e">
        <f>"INN."&amp;EIGNIR!$B$3&amp;C7343</f>
        <v>#N/A</v>
      </c>
      <c r="B7343" s="511">
        <f>'Sundurliðun Innlán'!L46</f>
        <v>0</v>
      </c>
      <c r="C7343" s="503" t="s">
        <v>9200</v>
      </c>
      <c r="D7343" s="512"/>
      <c r="F7343" s="547"/>
      <c r="G7343" s="547">
        <f t="shared" si="230"/>
        <v>0</v>
      </c>
      <c r="H7343" s="547">
        <f t="shared" si="231"/>
        <v>0</v>
      </c>
    </row>
    <row r="7344" spans="1:8" x14ac:dyDescent="0.25">
      <c r="A7344" s="396" t="e">
        <f>"INN."&amp;EIGNIR!$B$3&amp;C7344</f>
        <v>#N/A</v>
      </c>
      <c r="B7344" s="511">
        <f>'Sundurliðun Innlán'!L60</f>
        <v>0</v>
      </c>
      <c r="C7344" s="503" t="s">
        <v>9201</v>
      </c>
      <c r="D7344" s="512"/>
      <c r="F7344" s="547"/>
      <c r="G7344" s="547">
        <f t="shared" si="230"/>
        <v>0</v>
      </c>
      <c r="H7344" s="547">
        <f t="shared" si="231"/>
        <v>0</v>
      </c>
    </row>
    <row r="7345" spans="1:8" x14ac:dyDescent="0.25">
      <c r="A7345" s="396" t="e">
        <f>"INN."&amp;EIGNIR!$B$3&amp;C7345</f>
        <v>#N/A</v>
      </c>
      <c r="B7345" s="511">
        <f>'Sundurliðun Innlán'!L61</f>
        <v>0</v>
      </c>
      <c r="C7345" s="503" t="s">
        <v>9202</v>
      </c>
      <c r="D7345" s="512"/>
      <c r="F7345" s="547"/>
      <c r="G7345" s="547">
        <f t="shared" si="230"/>
        <v>0</v>
      </c>
      <c r="H7345" s="547">
        <f t="shared" si="231"/>
        <v>0</v>
      </c>
    </row>
    <row r="7346" spans="1:8" x14ac:dyDescent="0.25">
      <c r="A7346" s="396" t="e">
        <f>"INN."&amp;EIGNIR!$B$3&amp;C7346</f>
        <v>#N/A</v>
      </c>
      <c r="B7346" s="511">
        <f>'Sundurliðun Innlán'!L62</f>
        <v>0</v>
      </c>
      <c r="C7346" s="503" t="s">
        <v>9203</v>
      </c>
      <c r="D7346" s="512"/>
      <c r="F7346" s="547"/>
      <c r="G7346" s="547">
        <f t="shared" si="230"/>
        <v>0</v>
      </c>
      <c r="H7346" s="547">
        <f t="shared" si="231"/>
        <v>0</v>
      </c>
    </row>
    <row r="7347" spans="1:8" x14ac:dyDescent="0.25">
      <c r="A7347" s="396" t="e">
        <f>"INN."&amp;EIGNIR!$B$3&amp;C7347</f>
        <v>#N/A</v>
      </c>
      <c r="B7347" s="511">
        <f>'Sundurliðun Innlán'!L63</f>
        <v>0</v>
      </c>
      <c r="C7347" s="503" t="s">
        <v>9204</v>
      </c>
      <c r="D7347" s="512"/>
      <c r="F7347" s="547"/>
      <c r="G7347" s="547">
        <f t="shared" si="230"/>
        <v>0</v>
      </c>
      <c r="H7347" s="547">
        <f t="shared" si="231"/>
        <v>0</v>
      </c>
    </row>
    <row r="7348" spans="1:8" x14ac:dyDescent="0.25">
      <c r="A7348" s="396" t="e">
        <f>"INN."&amp;EIGNIR!$B$3&amp;C7348</f>
        <v>#N/A</v>
      </c>
      <c r="B7348" s="511">
        <f>'Sundurliðun Innlán'!L64</f>
        <v>0</v>
      </c>
      <c r="C7348" s="503" t="s">
        <v>9205</v>
      </c>
      <c r="D7348" s="512"/>
      <c r="F7348" s="547"/>
      <c r="G7348" s="547">
        <f t="shared" si="230"/>
        <v>0</v>
      </c>
      <c r="H7348" s="547">
        <f t="shared" si="231"/>
        <v>0</v>
      </c>
    </row>
    <row r="7349" spans="1:8" x14ac:dyDescent="0.25">
      <c r="A7349" s="396" t="e">
        <f>"INN."&amp;EIGNIR!$B$3&amp;C7349</f>
        <v>#N/A</v>
      </c>
      <c r="B7349" s="511">
        <f>'Sundurliðun Innlán'!L65</f>
        <v>0</v>
      </c>
      <c r="C7349" s="503" t="s">
        <v>9206</v>
      </c>
      <c r="D7349" s="512"/>
      <c r="F7349" s="547"/>
      <c r="G7349" s="547">
        <f t="shared" si="230"/>
        <v>0</v>
      </c>
      <c r="H7349" s="547">
        <f t="shared" si="231"/>
        <v>0</v>
      </c>
    </row>
    <row r="7350" spans="1:8" x14ac:dyDescent="0.25">
      <c r="A7350" s="396" t="e">
        <f>"INN."&amp;EIGNIR!$B$3&amp;C7350</f>
        <v>#N/A</v>
      </c>
      <c r="B7350" s="511">
        <f>'Sundurliðun Innlán'!L66</f>
        <v>0</v>
      </c>
      <c r="C7350" s="503" t="s">
        <v>9207</v>
      </c>
      <c r="D7350" s="512"/>
      <c r="F7350" s="547"/>
      <c r="G7350" s="547">
        <f t="shared" ref="G7350:G7413" si="232">+F7350-B7350</f>
        <v>0</v>
      </c>
      <c r="H7350" s="547">
        <f t="shared" si="231"/>
        <v>0</v>
      </c>
    </row>
    <row r="7351" spans="1:8" x14ac:dyDescent="0.25">
      <c r="A7351" s="396" t="e">
        <f>"INN."&amp;EIGNIR!$B$3&amp;C7351</f>
        <v>#N/A</v>
      </c>
      <c r="B7351" s="511">
        <f>'Sundurliðun Innlán'!L67</f>
        <v>0</v>
      </c>
      <c r="C7351" s="503" t="s">
        <v>9208</v>
      </c>
      <c r="D7351" s="512"/>
      <c r="F7351" s="547"/>
      <c r="G7351" s="547">
        <f t="shared" si="232"/>
        <v>0</v>
      </c>
      <c r="H7351" s="547">
        <f t="shared" ref="H7351:H7414" si="233">+ABS(G7351)</f>
        <v>0</v>
      </c>
    </row>
    <row r="7352" spans="1:8" x14ac:dyDescent="0.25">
      <c r="A7352" s="396" t="e">
        <f>"INN."&amp;EIGNIR!$B$3&amp;C7352</f>
        <v>#N/A</v>
      </c>
      <c r="B7352" s="511">
        <f>'Sundurliðun Innlán'!L68</f>
        <v>0</v>
      </c>
      <c r="C7352" s="503" t="s">
        <v>9209</v>
      </c>
      <c r="D7352" s="512"/>
      <c r="F7352" s="547"/>
      <c r="G7352" s="547">
        <f t="shared" si="232"/>
        <v>0</v>
      </c>
      <c r="H7352" s="547">
        <f t="shared" si="233"/>
        <v>0</v>
      </c>
    </row>
    <row r="7353" spans="1:8" x14ac:dyDescent="0.25">
      <c r="A7353" s="396" t="e">
        <f>"INN."&amp;EIGNIR!$B$3&amp;C7353</f>
        <v>#N/A</v>
      </c>
      <c r="B7353" s="511">
        <f>'Sundurliðun Innlán'!L69</f>
        <v>0</v>
      </c>
      <c r="C7353" s="503" t="s">
        <v>9210</v>
      </c>
      <c r="D7353" s="512"/>
      <c r="F7353" s="547"/>
      <c r="G7353" s="547">
        <f t="shared" si="232"/>
        <v>0</v>
      </c>
      <c r="H7353" s="547">
        <f t="shared" si="233"/>
        <v>0</v>
      </c>
    </row>
    <row r="7354" spans="1:8" x14ac:dyDescent="0.25">
      <c r="A7354" s="396" t="e">
        <f>"INN."&amp;EIGNIR!$B$3&amp;C7354</f>
        <v>#N/A</v>
      </c>
      <c r="B7354" s="511">
        <f>'Sundurliðun Innlán'!L70</f>
        <v>0</v>
      </c>
      <c r="C7354" s="503" t="s">
        <v>9211</v>
      </c>
      <c r="D7354" s="512"/>
      <c r="F7354" s="547"/>
      <c r="G7354" s="547">
        <f t="shared" si="232"/>
        <v>0</v>
      </c>
      <c r="H7354" s="547">
        <f t="shared" si="233"/>
        <v>0</v>
      </c>
    </row>
    <row r="7355" spans="1:8" x14ac:dyDescent="0.25">
      <c r="A7355" s="396" t="e">
        <f>"INN."&amp;EIGNIR!$B$3&amp;C7355</f>
        <v>#N/A</v>
      </c>
      <c r="B7355" s="511">
        <f>'Sundurliðun Innlán'!L71</f>
        <v>0</v>
      </c>
      <c r="C7355" s="503" t="s">
        <v>9212</v>
      </c>
      <c r="D7355" s="512"/>
      <c r="F7355" s="547"/>
      <c r="G7355" s="547">
        <f t="shared" si="232"/>
        <v>0</v>
      </c>
      <c r="H7355" s="547">
        <f t="shared" si="233"/>
        <v>0</v>
      </c>
    </row>
    <row r="7356" spans="1:8" x14ac:dyDescent="0.25">
      <c r="A7356" s="396" t="e">
        <f>"INN."&amp;EIGNIR!$B$3&amp;C7356</f>
        <v>#N/A</v>
      </c>
      <c r="B7356" s="511">
        <f>'Sundurliðun Innlán'!L72</f>
        <v>0</v>
      </c>
      <c r="C7356" s="503" t="s">
        <v>9213</v>
      </c>
      <c r="D7356" s="512"/>
      <c r="F7356" s="547"/>
      <c r="G7356" s="547">
        <f t="shared" si="232"/>
        <v>0</v>
      </c>
      <c r="H7356" s="547">
        <f t="shared" si="233"/>
        <v>0</v>
      </c>
    </row>
    <row r="7357" spans="1:8" x14ac:dyDescent="0.25">
      <c r="A7357" s="396" t="e">
        <f>"INN."&amp;EIGNIR!$B$3&amp;C7357</f>
        <v>#N/A</v>
      </c>
      <c r="B7357" s="511">
        <f>'Sundurliðun Innlán'!L73</f>
        <v>0</v>
      </c>
      <c r="C7357" s="503" t="s">
        <v>9214</v>
      </c>
      <c r="D7357" s="512"/>
      <c r="F7357" s="547"/>
      <c r="G7357" s="547">
        <f t="shared" si="232"/>
        <v>0</v>
      </c>
      <c r="H7357" s="547">
        <f t="shared" si="233"/>
        <v>0</v>
      </c>
    </row>
    <row r="7358" spans="1:8" x14ac:dyDescent="0.25">
      <c r="A7358" s="396" t="e">
        <f>"INN."&amp;EIGNIR!$B$3&amp;C7358</f>
        <v>#N/A</v>
      </c>
      <c r="B7358" s="511">
        <f>'Sundurliðun Innlán'!L74</f>
        <v>0</v>
      </c>
      <c r="C7358" s="503" t="s">
        <v>9215</v>
      </c>
      <c r="D7358" s="512"/>
      <c r="F7358" s="547"/>
      <c r="G7358" s="547">
        <f t="shared" si="232"/>
        <v>0</v>
      </c>
      <c r="H7358" s="547">
        <f t="shared" si="233"/>
        <v>0</v>
      </c>
    </row>
    <row r="7359" spans="1:8" x14ac:dyDescent="0.25">
      <c r="A7359" s="396" t="e">
        <f>"INN."&amp;EIGNIR!$B$3&amp;C7359</f>
        <v>#N/A</v>
      </c>
      <c r="B7359" s="511">
        <f>'Sundurliðun Innlán'!L75</f>
        <v>0</v>
      </c>
      <c r="C7359" s="503" t="s">
        <v>9216</v>
      </c>
      <c r="D7359" s="512"/>
      <c r="F7359" s="547"/>
      <c r="G7359" s="547">
        <f t="shared" si="232"/>
        <v>0</v>
      </c>
      <c r="H7359" s="547">
        <f t="shared" si="233"/>
        <v>0</v>
      </c>
    </row>
    <row r="7360" spans="1:8" x14ac:dyDescent="0.25">
      <c r="A7360" s="396" t="e">
        <f>"INN."&amp;EIGNIR!$B$3&amp;C7360</f>
        <v>#N/A</v>
      </c>
      <c r="B7360" s="511">
        <f>'Sundurliðun Innlán'!L76</f>
        <v>0</v>
      </c>
      <c r="C7360" s="503" t="s">
        <v>9217</v>
      </c>
      <c r="D7360" s="512"/>
      <c r="F7360" s="547"/>
      <c r="G7360" s="547">
        <f t="shared" si="232"/>
        <v>0</v>
      </c>
      <c r="H7360" s="547">
        <f t="shared" si="233"/>
        <v>0</v>
      </c>
    </row>
    <row r="7361" spans="1:8" x14ac:dyDescent="0.25">
      <c r="A7361" s="396" t="e">
        <f>"INN."&amp;EIGNIR!$B$3&amp;C7361</f>
        <v>#N/A</v>
      </c>
      <c r="B7361" s="511">
        <f>'Sundurliðun Innlán'!L77</f>
        <v>0</v>
      </c>
      <c r="C7361" s="503" t="s">
        <v>9218</v>
      </c>
      <c r="D7361" s="512"/>
      <c r="F7361" s="547"/>
      <c r="G7361" s="547">
        <f t="shared" si="232"/>
        <v>0</v>
      </c>
      <c r="H7361" s="547">
        <f t="shared" si="233"/>
        <v>0</v>
      </c>
    </row>
    <row r="7362" spans="1:8" x14ac:dyDescent="0.25">
      <c r="A7362" s="396" t="e">
        <f>"INN."&amp;EIGNIR!$B$3&amp;C7362</f>
        <v>#N/A</v>
      </c>
      <c r="B7362" s="511">
        <f>'Sundurliðun Innlán'!L78</f>
        <v>0</v>
      </c>
      <c r="C7362" s="503" t="s">
        <v>9219</v>
      </c>
      <c r="D7362" s="512"/>
      <c r="F7362" s="547"/>
      <c r="G7362" s="547">
        <f t="shared" si="232"/>
        <v>0</v>
      </c>
      <c r="H7362" s="547">
        <f t="shared" si="233"/>
        <v>0</v>
      </c>
    </row>
    <row r="7363" spans="1:8" x14ac:dyDescent="0.25">
      <c r="A7363" s="396" t="e">
        <f>"INN."&amp;EIGNIR!$B$3&amp;C7363</f>
        <v>#N/A</v>
      </c>
      <c r="B7363" s="511">
        <f>'Sundurliðun Innlán'!L79</f>
        <v>0</v>
      </c>
      <c r="C7363" s="503" t="s">
        <v>9220</v>
      </c>
      <c r="D7363" s="512"/>
      <c r="F7363" s="547"/>
      <c r="G7363" s="547">
        <f t="shared" si="232"/>
        <v>0</v>
      </c>
      <c r="H7363" s="547">
        <f t="shared" si="233"/>
        <v>0</v>
      </c>
    </row>
    <row r="7364" spans="1:8" x14ac:dyDescent="0.25">
      <c r="A7364" s="396" t="e">
        <f>"INN."&amp;EIGNIR!$B$3&amp;C7364</f>
        <v>#N/A</v>
      </c>
      <c r="B7364" s="511">
        <f>'Sundurliðun Innlán'!L80</f>
        <v>0</v>
      </c>
      <c r="C7364" s="503" t="s">
        <v>9221</v>
      </c>
      <c r="D7364" s="512"/>
      <c r="F7364" s="547"/>
      <c r="G7364" s="547">
        <f t="shared" si="232"/>
        <v>0</v>
      </c>
      <c r="H7364" s="547">
        <f t="shared" si="233"/>
        <v>0</v>
      </c>
    </row>
    <row r="7365" spans="1:8" x14ac:dyDescent="0.25">
      <c r="A7365" s="396" t="e">
        <f>"INN."&amp;EIGNIR!$B$3&amp;C7365</f>
        <v>#N/A</v>
      </c>
      <c r="B7365" s="511">
        <f>'Sundurliðun Innlán'!L81</f>
        <v>0</v>
      </c>
      <c r="C7365" s="503" t="s">
        <v>9222</v>
      </c>
      <c r="D7365" s="512"/>
      <c r="F7365" s="547"/>
      <c r="G7365" s="547">
        <f t="shared" si="232"/>
        <v>0</v>
      </c>
      <c r="H7365" s="547">
        <f t="shared" si="233"/>
        <v>0</v>
      </c>
    </row>
    <row r="7366" spans="1:8" x14ac:dyDescent="0.25">
      <c r="A7366" s="396" t="e">
        <f>"INN."&amp;EIGNIR!$B$3&amp;C7366</f>
        <v>#N/A</v>
      </c>
      <c r="B7366" s="511">
        <f>'Sundurliðun Innlán'!L82</f>
        <v>0</v>
      </c>
      <c r="C7366" s="503" t="s">
        <v>9223</v>
      </c>
      <c r="D7366" s="512"/>
      <c r="F7366" s="547"/>
      <c r="G7366" s="547">
        <f t="shared" si="232"/>
        <v>0</v>
      </c>
      <c r="H7366" s="547">
        <f t="shared" si="233"/>
        <v>0</v>
      </c>
    </row>
    <row r="7367" spans="1:8" x14ac:dyDescent="0.25">
      <c r="A7367" s="396" t="e">
        <f>"INN."&amp;EIGNIR!$B$3&amp;C7367</f>
        <v>#N/A</v>
      </c>
      <c r="B7367" s="511">
        <f>'Sundurliðun Innlán'!L83</f>
        <v>0</v>
      </c>
      <c r="C7367" s="503" t="s">
        <v>9224</v>
      </c>
      <c r="D7367" s="512"/>
      <c r="F7367" s="547"/>
      <c r="G7367" s="547">
        <f t="shared" si="232"/>
        <v>0</v>
      </c>
      <c r="H7367" s="547">
        <f t="shared" si="233"/>
        <v>0</v>
      </c>
    </row>
    <row r="7368" spans="1:8" x14ac:dyDescent="0.25">
      <c r="A7368" s="396" t="e">
        <f>"INN."&amp;EIGNIR!$B$3&amp;C7368</f>
        <v>#N/A</v>
      </c>
      <c r="B7368" s="511">
        <f>'Sundurliðun Innlán'!L123</f>
        <v>0</v>
      </c>
      <c r="C7368" s="503" t="s">
        <v>9225</v>
      </c>
      <c r="D7368" s="512"/>
      <c r="F7368" s="547"/>
      <c r="G7368" s="547">
        <f t="shared" si="232"/>
        <v>0</v>
      </c>
      <c r="H7368" s="547">
        <f t="shared" si="233"/>
        <v>0</v>
      </c>
    </row>
    <row r="7369" spans="1:8" x14ac:dyDescent="0.25">
      <c r="A7369" s="396" t="e">
        <f>"INN."&amp;EIGNIR!$B$3&amp;C7369</f>
        <v>#N/A</v>
      </c>
      <c r="B7369" s="511">
        <f>'Sundurliðun Innlán'!L124</f>
        <v>0</v>
      </c>
      <c r="C7369" s="503" t="s">
        <v>9226</v>
      </c>
      <c r="D7369" s="512"/>
      <c r="F7369" s="547"/>
      <c r="G7369" s="547">
        <f t="shared" si="232"/>
        <v>0</v>
      </c>
      <c r="H7369" s="547">
        <f t="shared" si="233"/>
        <v>0</v>
      </c>
    </row>
    <row r="7370" spans="1:8" x14ac:dyDescent="0.25">
      <c r="A7370" s="396" t="e">
        <f>"INN."&amp;EIGNIR!$B$3&amp;C7370</f>
        <v>#N/A</v>
      </c>
      <c r="B7370" s="511">
        <f>'Sundurliðun Innlán'!L125</f>
        <v>0</v>
      </c>
      <c r="C7370" s="503" t="s">
        <v>9227</v>
      </c>
      <c r="D7370" s="512"/>
      <c r="F7370" s="547"/>
      <c r="G7370" s="547">
        <f t="shared" si="232"/>
        <v>0</v>
      </c>
      <c r="H7370" s="547">
        <f t="shared" si="233"/>
        <v>0</v>
      </c>
    </row>
    <row r="7371" spans="1:8" x14ac:dyDescent="0.25">
      <c r="A7371" s="396" t="e">
        <f>"INN."&amp;EIGNIR!$B$3&amp;C7371</f>
        <v>#N/A</v>
      </c>
      <c r="B7371" s="511">
        <f>'Sundurliðun Innlán'!L126</f>
        <v>0</v>
      </c>
      <c r="C7371" s="503" t="s">
        <v>9228</v>
      </c>
      <c r="D7371" s="512"/>
      <c r="F7371" s="547"/>
      <c r="G7371" s="547">
        <f t="shared" si="232"/>
        <v>0</v>
      </c>
      <c r="H7371" s="547">
        <f t="shared" si="233"/>
        <v>0</v>
      </c>
    </row>
    <row r="7372" spans="1:8" x14ac:dyDescent="0.25">
      <c r="A7372" s="396" t="e">
        <f>"INN."&amp;EIGNIR!$B$3&amp;C7372</f>
        <v>#N/A</v>
      </c>
      <c r="B7372" s="511">
        <f>'Sundurliðun Innlán'!L127</f>
        <v>0</v>
      </c>
      <c r="C7372" s="503" t="s">
        <v>9229</v>
      </c>
      <c r="D7372" s="512"/>
      <c r="F7372" s="547"/>
      <c r="G7372" s="547">
        <f t="shared" si="232"/>
        <v>0</v>
      </c>
      <c r="H7372" s="547">
        <f t="shared" si="233"/>
        <v>0</v>
      </c>
    </row>
    <row r="7373" spans="1:8" x14ac:dyDescent="0.25">
      <c r="A7373" s="396" t="e">
        <f>"INN."&amp;EIGNIR!$B$3&amp;C7373</f>
        <v>#N/A</v>
      </c>
      <c r="B7373" s="511">
        <f>'Sundurliðun Innlán'!L128</f>
        <v>0</v>
      </c>
      <c r="C7373" s="503" t="s">
        <v>9230</v>
      </c>
      <c r="D7373" s="512"/>
      <c r="F7373" s="547"/>
      <c r="G7373" s="547">
        <f t="shared" si="232"/>
        <v>0</v>
      </c>
      <c r="H7373" s="547">
        <f t="shared" si="233"/>
        <v>0</v>
      </c>
    </row>
    <row r="7374" spans="1:8" x14ac:dyDescent="0.25">
      <c r="A7374" s="396" t="e">
        <f>"INN."&amp;EIGNIR!$B$3&amp;C7374</f>
        <v>#N/A</v>
      </c>
      <c r="B7374" s="511">
        <f>'Sundurliðun Innlán'!L129</f>
        <v>0</v>
      </c>
      <c r="C7374" s="503" t="s">
        <v>9231</v>
      </c>
      <c r="D7374" s="512"/>
      <c r="F7374" s="547"/>
      <c r="G7374" s="547">
        <f t="shared" si="232"/>
        <v>0</v>
      </c>
      <c r="H7374" s="547">
        <f t="shared" si="233"/>
        <v>0</v>
      </c>
    </row>
    <row r="7375" spans="1:8" x14ac:dyDescent="0.25">
      <c r="A7375" s="396" t="e">
        <f>"INN."&amp;EIGNIR!$B$3&amp;C7375</f>
        <v>#N/A</v>
      </c>
      <c r="B7375" s="511">
        <f>'Sundurliðun Innlán'!L130</f>
        <v>0</v>
      </c>
      <c r="C7375" s="503" t="s">
        <v>9232</v>
      </c>
      <c r="D7375" s="512"/>
      <c r="F7375" s="547"/>
      <c r="G7375" s="547">
        <f t="shared" si="232"/>
        <v>0</v>
      </c>
      <c r="H7375" s="547">
        <f t="shared" si="233"/>
        <v>0</v>
      </c>
    </row>
    <row r="7376" spans="1:8" x14ac:dyDescent="0.25">
      <c r="A7376" s="396" t="e">
        <f>"INN."&amp;EIGNIR!$B$3&amp;C7376</f>
        <v>#N/A</v>
      </c>
      <c r="B7376" s="511">
        <f>'Sundurliðun Innlán'!L144</f>
        <v>0</v>
      </c>
      <c r="C7376" s="503" t="s">
        <v>9233</v>
      </c>
      <c r="D7376" s="512"/>
      <c r="F7376" s="547"/>
      <c r="G7376" s="547">
        <f t="shared" si="232"/>
        <v>0</v>
      </c>
      <c r="H7376" s="547">
        <f t="shared" si="233"/>
        <v>0</v>
      </c>
    </row>
    <row r="7377" spans="1:8" x14ac:dyDescent="0.25">
      <c r="A7377" s="396" t="e">
        <f>"INN."&amp;EIGNIR!$B$3&amp;C7377</f>
        <v>#N/A</v>
      </c>
      <c r="B7377" s="511">
        <f>'Sundurliðun Innlán'!L145</f>
        <v>0</v>
      </c>
      <c r="C7377" s="503" t="s">
        <v>9234</v>
      </c>
      <c r="D7377" s="512"/>
      <c r="F7377" s="547"/>
      <c r="G7377" s="547">
        <f t="shared" si="232"/>
        <v>0</v>
      </c>
      <c r="H7377" s="547">
        <f t="shared" si="233"/>
        <v>0</v>
      </c>
    </row>
    <row r="7378" spans="1:8" x14ac:dyDescent="0.25">
      <c r="A7378" s="396" t="e">
        <f>"INN."&amp;EIGNIR!$B$3&amp;C7378</f>
        <v>#N/A</v>
      </c>
      <c r="B7378" s="511">
        <f>'Sundurliðun Innlán'!L146</f>
        <v>0</v>
      </c>
      <c r="C7378" s="503" t="s">
        <v>9235</v>
      </c>
      <c r="D7378" s="512"/>
      <c r="F7378" s="547"/>
      <c r="G7378" s="547">
        <f t="shared" si="232"/>
        <v>0</v>
      </c>
      <c r="H7378" s="547">
        <f t="shared" si="233"/>
        <v>0</v>
      </c>
    </row>
    <row r="7379" spans="1:8" x14ac:dyDescent="0.25">
      <c r="A7379" s="396" t="e">
        <f>"INN."&amp;EIGNIR!$B$3&amp;C7379</f>
        <v>#N/A</v>
      </c>
      <c r="B7379" s="511">
        <f>'Sundurliðun Innlán'!L147</f>
        <v>0</v>
      </c>
      <c r="C7379" s="503" t="s">
        <v>9236</v>
      </c>
      <c r="D7379" s="512"/>
      <c r="F7379" s="547"/>
      <c r="G7379" s="547">
        <f t="shared" si="232"/>
        <v>0</v>
      </c>
      <c r="H7379" s="547">
        <f t="shared" si="233"/>
        <v>0</v>
      </c>
    </row>
    <row r="7380" spans="1:8" x14ac:dyDescent="0.25">
      <c r="A7380" s="396" t="e">
        <f>"INN."&amp;EIGNIR!$B$3&amp;C7380</f>
        <v>#N/A</v>
      </c>
      <c r="B7380" s="511">
        <f>'Sundurliðun Innlán'!L148</f>
        <v>0</v>
      </c>
      <c r="C7380" s="503" t="s">
        <v>9237</v>
      </c>
      <c r="D7380" s="512"/>
      <c r="F7380" s="547"/>
      <c r="G7380" s="547">
        <f t="shared" si="232"/>
        <v>0</v>
      </c>
      <c r="H7380" s="547">
        <f t="shared" si="233"/>
        <v>0</v>
      </c>
    </row>
    <row r="7381" spans="1:8" x14ac:dyDescent="0.25">
      <c r="A7381" s="396" t="e">
        <f>"INN."&amp;EIGNIR!$B$3&amp;C7381</f>
        <v>#N/A</v>
      </c>
      <c r="B7381" s="511">
        <f>'Sundurliðun Innlán'!L149</f>
        <v>0</v>
      </c>
      <c r="C7381" s="503" t="s">
        <v>9238</v>
      </c>
      <c r="D7381" s="512"/>
      <c r="F7381" s="547"/>
      <c r="G7381" s="547">
        <f t="shared" si="232"/>
        <v>0</v>
      </c>
      <c r="H7381" s="547">
        <f t="shared" si="233"/>
        <v>0</v>
      </c>
    </row>
    <row r="7382" spans="1:8" x14ac:dyDescent="0.25">
      <c r="A7382" s="396" t="e">
        <f>"INN."&amp;EIGNIR!$B$3&amp;C7382</f>
        <v>#N/A</v>
      </c>
      <c r="B7382" s="511">
        <f>'Sundurliðun Innlán'!L150</f>
        <v>0</v>
      </c>
      <c r="C7382" s="503" t="s">
        <v>9239</v>
      </c>
      <c r="D7382" s="512"/>
      <c r="F7382" s="547"/>
      <c r="G7382" s="547">
        <f t="shared" si="232"/>
        <v>0</v>
      </c>
      <c r="H7382" s="547">
        <f t="shared" si="233"/>
        <v>0</v>
      </c>
    </row>
    <row r="7383" spans="1:8" x14ac:dyDescent="0.25">
      <c r="A7383" s="396" t="e">
        <f>"INN."&amp;EIGNIR!$B$3&amp;C7383</f>
        <v>#N/A</v>
      </c>
      <c r="B7383" s="511">
        <f>'Sundurliðun Innlán'!L151</f>
        <v>0</v>
      </c>
      <c r="C7383" s="503" t="s">
        <v>9240</v>
      </c>
      <c r="D7383" s="512"/>
      <c r="F7383" s="547"/>
      <c r="G7383" s="547">
        <f t="shared" si="232"/>
        <v>0</v>
      </c>
      <c r="H7383" s="547">
        <f t="shared" si="233"/>
        <v>0</v>
      </c>
    </row>
    <row r="7384" spans="1:8" x14ac:dyDescent="0.25">
      <c r="A7384" s="396" t="e">
        <f>"INN."&amp;EIGNIR!$B$3&amp;C7384</f>
        <v>#N/A</v>
      </c>
      <c r="B7384" s="511">
        <f>'Sundurliðun Innlán'!L152</f>
        <v>0</v>
      </c>
      <c r="C7384" s="503" t="s">
        <v>9241</v>
      </c>
      <c r="D7384" s="512"/>
      <c r="F7384" s="547"/>
      <c r="G7384" s="547">
        <f t="shared" si="232"/>
        <v>0</v>
      </c>
      <c r="H7384" s="547">
        <f t="shared" si="233"/>
        <v>0</v>
      </c>
    </row>
    <row r="7385" spans="1:8" x14ac:dyDescent="0.25">
      <c r="A7385" s="396" t="e">
        <f>"INN."&amp;EIGNIR!$B$3&amp;C7385</f>
        <v>#N/A</v>
      </c>
      <c r="B7385" s="511">
        <f>'Sundurliðun Innlán'!L153</f>
        <v>0</v>
      </c>
      <c r="C7385" s="503" t="s">
        <v>9242</v>
      </c>
      <c r="D7385" s="512"/>
      <c r="F7385" s="547"/>
      <c r="G7385" s="547">
        <f t="shared" si="232"/>
        <v>0</v>
      </c>
      <c r="H7385" s="547">
        <f t="shared" si="233"/>
        <v>0</v>
      </c>
    </row>
    <row r="7386" spans="1:8" x14ac:dyDescent="0.25">
      <c r="A7386" s="396" t="e">
        <f>"INN."&amp;EIGNIR!$B$3&amp;C7386</f>
        <v>#N/A</v>
      </c>
      <c r="B7386" s="511">
        <f>'Sundurliðun Innlán'!L154</f>
        <v>0</v>
      </c>
      <c r="C7386" s="503" t="s">
        <v>9243</v>
      </c>
      <c r="D7386" s="512"/>
      <c r="F7386" s="547"/>
      <c r="G7386" s="547">
        <f t="shared" si="232"/>
        <v>0</v>
      </c>
      <c r="H7386" s="547">
        <f t="shared" si="233"/>
        <v>0</v>
      </c>
    </row>
    <row r="7387" spans="1:8" x14ac:dyDescent="0.25">
      <c r="A7387" s="396" t="e">
        <f>"INN."&amp;EIGNIR!$B$3&amp;C7387</f>
        <v>#N/A</v>
      </c>
      <c r="B7387" s="511">
        <f>'Sundurliðun Innlán'!L155</f>
        <v>0</v>
      </c>
      <c r="C7387" s="503" t="s">
        <v>9244</v>
      </c>
      <c r="D7387" s="512"/>
      <c r="F7387" s="547"/>
      <c r="G7387" s="547">
        <f t="shared" si="232"/>
        <v>0</v>
      </c>
      <c r="H7387" s="547">
        <f t="shared" si="233"/>
        <v>0</v>
      </c>
    </row>
    <row r="7388" spans="1:8" x14ac:dyDescent="0.25">
      <c r="A7388" s="396" t="e">
        <f>"INN."&amp;EIGNIR!$B$3&amp;C7388</f>
        <v>#N/A</v>
      </c>
      <c r="B7388" s="511">
        <f>'Sundurliðun Innlán'!L156</f>
        <v>0</v>
      </c>
      <c r="C7388" s="503" t="s">
        <v>9245</v>
      </c>
      <c r="D7388" s="512"/>
      <c r="F7388" s="547"/>
      <c r="G7388" s="547">
        <f t="shared" si="232"/>
        <v>0</v>
      </c>
      <c r="H7388" s="547">
        <f t="shared" si="233"/>
        <v>0</v>
      </c>
    </row>
    <row r="7389" spans="1:8" x14ac:dyDescent="0.25">
      <c r="A7389" s="396" t="e">
        <f>"INN."&amp;EIGNIR!$B$3&amp;C7389</f>
        <v>#N/A</v>
      </c>
      <c r="B7389" s="511">
        <f>'Sundurliðun Innlán'!L157</f>
        <v>0</v>
      </c>
      <c r="C7389" s="503" t="s">
        <v>9246</v>
      </c>
      <c r="D7389" s="512"/>
      <c r="F7389" s="547"/>
      <c r="G7389" s="547">
        <f t="shared" si="232"/>
        <v>0</v>
      </c>
      <c r="H7389" s="547">
        <f t="shared" si="233"/>
        <v>0</v>
      </c>
    </row>
    <row r="7390" spans="1:8" x14ac:dyDescent="0.25">
      <c r="A7390" s="396" t="e">
        <f>"INN."&amp;EIGNIR!$B$3&amp;C7390</f>
        <v>#N/A</v>
      </c>
      <c r="B7390" s="511">
        <f>'Sundurliðun Innlán'!L158</f>
        <v>0</v>
      </c>
      <c r="C7390" s="503" t="s">
        <v>9247</v>
      </c>
      <c r="D7390" s="512"/>
      <c r="F7390" s="547"/>
      <c r="G7390" s="547">
        <f t="shared" si="232"/>
        <v>0</v>
      </c>
      <c r="H7390" s="547">
        <f t="shared" si="233"/>
        <v>0</v>
      </c>
    </row>
    <row r="7391" spans="1:8" x14ac:dyDescent="0.25">
      <c r="A7391" s="396" t="e">
        <f>"INN."&amp;EIGNIR!$B$3&amp;C7391</f>
        <v>#N/A</v>
      </c>
      <c r="B7391" s="511">
        <f>'Sundurliðun Innlán'!L159</f>
        <v>0</v>
      </c>
      <c r="C7391" s="503" t="s">
        <v>9248</v>
      </c>
      <c r="D7391" s="512"/>
      <c r="F7391" s="547"/>
      <c r="G7391" s="547">
        <f t="shared" si="232"/>
        <v>0</v>
      </c>
      <c r="H7391" s="547">
        <f t="shared" si="233"/>
        <v>0</v>
      </c>
    </row>
    <row r="7392" spans="1:8" x14ac:dyDescent="0.25">
      <c r="A7392" s="396" t="e">
        <f>"INN."&amp;EIGNIR!$B$3&amp;C7392</f>
        <v>#N/A</v>
      </c>
      <c r="B7392" s="511">
        <f>'Sundurliðun Innlán'!L160</f>
        <v>0</v>
      </c>
      <c r="C7392" s="503" t="s">
        <v>9249</v>
      </c>
      <c r="D7392" s="512"/>
      <c r="F7392" s="547"/>
      <c r="G7392" s="547">
        <f t="shared" si="232"/>
        <v>0</v>
      </c>
      <c r="H7392" s="547">
        <f t="shared" si="233"/>
        <v>0</v>
      </c>
    </row>
    <row r="7393" spans="1:8" x14ac:dyDescent="0.25">
      <c r="A7393" s="396" t="e">
        <f>"INN."&amp;EIGNIR!$B$3&amp;C7393</f>
        <v>#N/A</v>
      </c>
      <c r="B7393" s="511">
        <f>'Sundurliðun Innlán'!L161</f>
        <v>0</v>
      </c>
      <c r="C7393" s="503" t="s">
        <v>9250</v>
      </c>
      <c r="D7393" s="512"/>
      <c r="F7393" s="547"/>
      <c r="G7393" s="547">
        <f t="shared" si="232"/>
        <v>0</v>
      </c>
      <c r="H7393" s="547">
        <f t="shared" si="233"/>
        <v>0</v>
      </c>
    </row>
    <row r="7394" spans="1:8" x14ac:dyDescent="0.25">
      <c r="A7394" s="396" t="e">
        <f>"INN."&amp;EIGNIR!$B$3&amp;C7394</f>
        <v>#N/A</v>
      </c>
      <c r="B7394" s="511">
        <f>'Sundurliðun Innlán'!L162</f>
        <v>0</v>
      </c>
      <c r="C7394" s="503" t="s">
        <v>9251</v>
      </c>
      <c r="D7394" s="512"/>
      <c r="F7394" s="547"/>
      <c r="G7394" s="547">
        <f t="shared" si="232"/>
        <v>0</v>
      </c>
      <c r="H7394" s="547">
        <f t="shared" si="233"/>
        <v>0</v>
      </c>
    </row>
    <row r="7395" spans="1:8" x14ac:dyDescent="0.25">
      <c r="A7395" s="396" t="e">
        <f>"INN."&amp;EIGNIR!$B$3&amp;C7395</f>
        <v>#N/A</v>
      </c>
      <c r="B7395" s="511">
        <f>'Sundurliðun Innlán'!L163</f>
        <v>0</v>
      </c>
      <c r="C7395" s="503" t="s">
        <v>9252</v>
      </c>
      <c r="D7395" s="512"/>
      <c r="F7395" s="547"/>
      <c r="G7395" s="547">
        <f t="shared" si="232"/>
        <v>0</v>
      </c>
      <c r="H7395" s="547">
        <f t="shared" si="233"/>
        <v>0</v>
      </c>
    </row>
    <row r="7396" spans="1:8" x14ac:dyDescent="0.25">
      <c r="A7396" s="396" t="e">
        <f>"INN."&amp;EIGNIR!$B$3&amp;C7396</f>
        <v>#N/A</v>
      </c>
      <c r="B7396" s="511">
        <f>'Sundurliðun Innlán'!L164</f>
        <v>0</v>
      </c>
      <c r="C7396" s="503" t="s">
        <v>9253</v>
      </c>
      <c r="D7396" s="512"/>
      <c r="F7396" s="547"/>
      <c r="G7396" s="547">
        <f t="shared" si="232"/>
        <v>0</v>
      </c>
      <c r="H7396" s="547">
        <f t="shared" si="233"/>
        <v>0</v>
      </c>
    </row>
    <row r="7397" spans="1:8" x14ac:dyDescent="0.25">
      <c r="A7397" s="396" t="e">
        <f>"INN."&amp;EIGNIR!$B$3&amp;C7397</f>
        <v>#N/A</v>
      </c>
      <c r="B7397" s="511">
        <f>'Sundurliðun Innlán'!L165</f>
        <v>0</v>
      </c>
      <c r="C7397" s="503" t="s">
        <v>9254</v>
      </c>
      <c r="D7397" s="512"/>
      <c r="F7397" s="547"/>
      <c r="G7397" s="547">
        <f t="shared" si="232"/>
        <v>0</v>
      </c>
      <c r="H7397" s="547">
        <f t="shared" si="233"/>
        <v>0</v>
      </c>
    </row>
    <row r="7398" spans="1:8" x14ac:dyDescent="0.25">
      <c r="A7398" s="396" t="e">
        <f>"INN."&amp;EIGNIR!$B$3&amp;C7398</f>
        <v>#N/A</v>
      </c>
      <c r="B7398" s="511">
        <f>'Sundurliðun Innlán'!L166</f>
        <v>0</v>
      </c>
      <c r="C7398" s="503" t="s">
        <v>9255</v>
      </c>
      <c r="D7398" s="512"/>
      <c r="F7398" s="547"/>
      <c r="G7398" s="547">
        <f t="shared" si="232"/>
        <v>0</v>
      </c>
      <c r="H7398" s="547">
        <f t="shared" si="233"/>
        <v>0</v>
      </c>
    </row>
    <row r="7399" spans="1:8" x14ac:dyDescent="0.25">
      <c r="A7399" s="396" t="e">
        <f>"INN."&amp;EIGNIR!$B$3&amp;C7399</f>
        <v>#N/A</v>
      </c>
      <c r="B7399" s="511">
        <f>'Sundurliðun Innlán'!L167</f>
        <v>0</v>
      </c>
      <c r="C7399" s="503" t="s">
        <v>9256</v>
      </c>
      <c r="D7399" s="512"/>
      <c r="F7399" s="547"/>
      <c r="G7399" s="547">
        <f t="shared" si="232"/>
        <v>0</v>
      </c>
      <c r="H7399" s="547">
        <f t="shared" si="233"/>
        <v>0</v>
      </c>
    </row>
    <row r="7400" spans="1:8" x14ac:dyDescent="0.25">
      <c r="A7400" s="396" t="e">
        <f>"INN."&amp;EIGNIR!$B$3&amp;C7400</f>
        <v>#N/A</v>
      </c>
      <c r="B7400" s="511">
        <f>'Sundurliðun Innlán'!M5</f>
        <v>0</v>
      </c>
      <c r="C7400" s="503" t="s">
        <v>9257</v>
      </c>
      <c r="D7400" s="512" t="s">
        <v>9258</v>
      </c>
      <c r="F7400" s="547"/>
      <c r="G7400" s="547">
        <f t="shared" si="232"/>
        <v>0</v>
      </c>
      <c r="H7400" s="547">
        <f t="shared" si="233"/>
        <v>0</v>
      </c>
    </row>
    <row r="7401" spans="1:8" x14ac:dyDescent="0.25">
      <c r="A7401" s="396" t="e">
        <f>"INN."&amp;EIGNIR!$B$3&amp;C7401</f>
        <v>#N/A</v>
      </c>
      <c r="B7401" s="511">
        <f>'Sundurliðun Innlán'!M6</f>
        <v>0</v>
      </c>
      <c r="C7401" s="503" t="s">
        <v>9259</v>
      </c>
      <c r="D7401" s="512"/>
      <c r="F7401" s="547"/>
      <c r="G7401" s="547">
        <f t="shared" si="232"/>
        <v>0</v>
      </c>
      <c r="H7401" s="547">
        <f t="shared" si="233"/>
        <v>0</v>
      </c>
    </row>
    <row r="7402" spans="1:8" x14ac:dyDescent="0.25">
      <c r="A7402" s="396" t="e">
        <f>"INN."&amp;EIGNIR!$B$3&amp;C7402</f>
        <v>#N/A</v>
      </c>
      <c r="B7402" s="511">
        <f>'Sundurliðun Innlán'!M7</f>
        <v>0</v>
      </c>
      <c r="C7402" s="503" t="s">
        <v>9260</v>
      </c>
      <c r="D7402" s="512"/>
      <c r="F7402" s="547"/>
      <c r="G7402" s="547">
        <f t="shared" si="232"/>
        <v>0</v>
      </c>
      <c r="H7402" s="547">
        <f t="shared" si="233"/>
        <v>0</v>
      </c>
    </row>
    <row r="7403" spans="1:8" x14ac:dyDescent="0.25">
      <c r="A7403" s="396" t="e">
        <f>"INN."&amp;EIGNIR!$B$3&amp;C7403</f>
        <v>#N/A</v>
      </c>
      <c r="B7403" s="511">
        <f>'Sundurliðun Innlán'!M21</f>
        <v>0</v>
      </c>
      <c r="C7403" s="503" t="s">
        <v>9261</v>
      </c>
      <c r="D7403" s="512"/>
      <c r="F7403" s="547"/>
      <c r="G7403" s="547">
        <f t="shared" si="232"/>
        <v>0</v>
      </c>
      <c r="H7403" s="547">
        <f t="shared" si="233"/>
        <v>0</v>
      </c>
    </row>
    <row r="7404" spans="1:8" x14ac:dyDescent="0.25">
      <c r="A7404" s="396" t="e">
        <f>"INN."&amp;EIGNIR!$B$3&amp;C7404</f>
        <v>#N/A</v>
      </c>
      <c r="B7404" s="511">
        <f>'Sundurliðun Innlán'!M22</f>
        <v>0</v>
      </c>
      <c r="C7404" s="503" t="s">
        <v>9262</v>
      </c>
      <c r="D7404" s="512"/>
      <c r="F7404" s="547"/>
      <c r="G7404" s="547">
        <f t="shared" si="232"/>
        <v>0</v>
      </c>
      <c r="H7404" s="547">
        <f t="shared" si="233"/>
        <v>0</v>
      </c>
    </row>
    <row r="7405" spans="1:8" x14ac:dyDescent="0.25">
      <c r="A7405" s="396" t="e">
        <f>"INN."&amp;EIGNIR!$B$3&amp;C7405</f>
        <v>#N/A</v>
      </c>
      <c r="B7405" s="511">
        <f>'Sundurliðun Innlán'!M23</f>
        <v>0</v>
      </c>
      <c r="C7405" s="503" t="s">
        <v>9263</v>
      </c>
      <c r="D7405" s="512"/>
      <c r="F7405" s="547"/>
      <c r="G7405" s="547">
        <f t="shared" si="232"/>
        <v>0</v>
      </c>
      <c r="H7405" s="547">
        <f t="shared" si="233"/>
        <v>0</v>
      </c>
    </row>
    <row r="7406" spans="1:8" x14ac:dyDescent="0.25">
      <c r="A7406" s="396" t="e">
        <f>"INN."&amp;EIGNIR!$B$3&amp;C7406</f>
        <v>#N/A</v>
      </c>
      <c r="B7406" s="511">
        <f>'Sundurliðun Innlán'!M24</f>
        <v>0</v>
      </c>
      <c r="C7406" s="503" t="s">
        <v>9264</v>
      </c>
      <c r="D7406" s="512"/>
      <c r="F7406" s="547"/>
      <c r="G7406" s="547">
        <f t="shared" si="232"/>
        <v>0</v>
      </c>
      <c r="H7406" s="547">
        <f t="shared" si="233"/>
        <v>0</v>
      </c>
    </row>
    <row r="7407" spans="1:8" x14ac:dyDescent="0.25">
      <c r="A7407" s="396" t="e">
        <f>"INN."&amp;EIGNIR!$B$3&amp;C7407</f>
        <v>#N/A</v>
      </c>
      <c r="B7407" s="511">
        <f>'Sundurliðun Innlán'!M25</f>
        <v>0</v>
      </c>
      <c r="C7407" s="503" t="s">
        <v>9265</v>
      </c>
      <c r="D7407" s="512"/>
      <c r="F7407" s="547"/>
      <c r="G7407" s="547">
        <f t="shared" si="232"/>
        <v>0</v>
      </c>
      <c r="H7407" s="547">
        <f t="shared" si="233"/>
        <v>0</v>
      </c>
    </row>
    <row r="7408" spans="1:8" x14ac:dyDescent="0.25">
      <c r="A7408" s="396" t="e">
        <f>"INN."&amp;EIGNIR!$B$3&amp;C7408</f>
        <v>#N/A</v>
      </c>
      <c r="B7408" s="511">
        <f>'Sundurliðun Innlán'!M26</f>
        <v>0</v>
      </c>
      <c r="C7408" s="503" t="s">
        <v>9266</v>
      </c>
      <c r="D7408" s="512"/>
      <c r="F7408" s="547"/>
      <c r="G7408" s="547">
        <f t="shared" si="232"/>
        <v>0</v>
      </c>
      <c r="H7408" s="547">
        <f t="shared" si="233"/>
        <v>0</v>
      </c>
    </row>
    <row r="7409" spans="1:8" x14ac:dyDescent="0.25">
      <c r="A7409" s="396" t="e">
        <f>"INN."&amp;EIGNIR!$B$3&amp;C7409</f>
        <v>#N/A</v>
      </c>
      <c r="B7409" s="511">
        <f>'Sundurliðun Innlán'!M27</f>
        <v>0</v>
      </c>
      <c r="C7409" s="503" t="s">
        <v>9267</v>
      </c>
      <c r="D7409" s="512"/>
      <c r="F7409" s="547"/>
      <c r="G7409" s="547">
        <f t="shared" si="232"/>
        <v>0</v>
      </c>
      <c r="H7409" s="547">
        <f t="shared" si="233"/>
        <v>0</v>
      </c>
    </row>
    <row r="7410" spans="1:8" x14ac:dyDescent="0.25">
      <c r="A7410" s="396" t="e">
        <f>"INN."&amp;EIGNIR!$B$3&amp;C7410</f>
        <v>#N/A</v>
      </c>
      <c r="B7410" s="511">
        <f>'Sundurliðun Innlán'!M28</f>
        <v>0</v>
      </c>
      <c r="C7410" s="503" t="s">
        <v>9268</v>
      </c>
      <c r="D7410" s="512"/>
      <c r="F7410" s="547"/>
      <c r="G7410" s="547">
        <f t="shared" si="232"/>
        <v>0</v>
      </c>
      <c r="H7410" s="547">
        <f t="shared" si="233"/>
        <v>0</v>
      </c>
    </row>
    <row r="7411" spans="1:8" x14ac:dyDescent="0.25">
      <c r="A7411" s="396" t="e">
        <f>"INN."&amp;EIGNIR!$B$3&amp;C7411</f>
        <v>#N/A</v>
      </c>
      <c r="B7411" s="511">
        <f>'Sundurliðun Innlán'!M29</f>
        <v>0</v>
      </c>
      <c r="C7411" s="503" t="s">
        <v>9269</v>
      </c>
      <c r="D7411" s="512"/>
      <c r="F7411" s="547"/>
      <c r="G7411" s="547">
        <f t="shared" si="232"/>
        <v>0</v>
      </c>
      <c r="H7411" s="547">
        <f t="shared" si="233"/>
        <v>0</v>
      </c>
    </row>
    <row r="7412" spans="1:8" x14ac:dyDescent="0.25">
      <c r="A7412" s="396" t="e">
        <f>"INN."&amp;EIGNIR!$B$3&amp;C7412</f>
        <v>#N/A</v>
      </c>
      <c r="B7412" s="511">
        <f>'Sundurliðun Innlán'!M30</f>
        <v>0</v>
      </c>
      <c r="C7412" s="503" t="s">
        <v>9270</v>
      </c>
      <c r="D7412" s="512"/>
      <c r="F7412" s="547"/>
      <c r="G7412" s="547">
        <f t="shared" si="232"/>
        <v>0</v>
      </c>
      <c r="H7412" s="547">
        <f t="shared" si="233"/>
        <v>0</v>
      </c>
    </row>
    <row r="7413" spans="1:8" x14ac:dyDescent="0.25">
      <c r="A7413" s="396" t="e">
        <f>"INN."&amp;EIGNIR!$B$3&amp;C7413</f>
        <v>#N/A</v>
      </c>
      <c r="B7413" s="511">
        <f>'Sundurliðun Innlán'!M31</f>
        <v>0</v>
      </c>
      <c r="C7413" s="503" t="s">
        <v>9271</v>
      </c>
      <c r="D7413" s="512"/>
      <c r="F7413" s="547"/>
      <c r="G7413" s="547">
        <f t="shared" si="232"/>
        <v>0</v>
      </c>
      <c r="H7413" s="547">
        <f t="shared" si="233"/>
        <v>0</v>
      </c>
    </row>
    <row r="7414" spans="1:8" x14ac:dyDescent="0.25">
      <c r="A7414" s="396" t="e">
        <f>"INN."&amp;EIGNIR!$B$3&amp;C7414</f>
        <v>#N/A</v>
      </c>
      <c r="B7414" s="511">
        <f>'Sundurliðun Innlán'!M32</f>
        <v>0</v>
      </c>
      <c r="C7414" s="503" t="s">
        <v>9272</v>
      </c>
      <c r="D7414" s="512"/>
      <c r="F7414" s="547"/>
      <c r="G7414" s="547">
        <f t="shared" ref="G7414:G7477" si="234">+F7414-B7414</f>
        <v>0</v>
      </c>
      <c r="H7414" s="547">
        <f t="shared" si="233"/>
        <v>0</v>
      </c>
    </row>
    <row r="7415" spans="1:8" x14ac:dyDescent="0.25">
      <c r="A7415" s="396" t="e">
        <f>"INN."&amp;EIGNIR!$B$3&amp;C7415</f>
        <v>#N/A</v>
      </c>
      <c r="B7415" s="511">
        <f>'Sundurliðun Innlán'!M33</f>
        <v>0</v>
      </c>
      <c r="C7415" s="503" t="s">
        <v>9273</v>
      </c>
      <c r="D7415" s="512"/>
      <c r="F7415" s="547"/>
      <c r="G7415" s="547">
        <f t="shared" si="234"/>
        <v>0</v>
      </c>
      <c r="H7415" s="547">
        <f t="shared" ref="H7415:H7478" si="235">+ABS(G7415)</f>
        <v>0</v>
      </c>
    </row>
    <row r="7416" spans="1:8" x14ac:dyDescent="0.25">
      <c r="A7416" s="396" t="e">
        <f>"INN."&amp;EIGNIR!$B$3&amp;C7416</f>
        <v>#N/A</v>
      </c>
      <c r="B7416" s="511">
        <f>'Sundurliðun Innlán'!M34</f>
        <v>0</v>
      </c>
      <c r="C7416" s="503" t="s">
        <v>9274</v>
      </c>
      <c r="D7416" s="512"/>
      <c r="F7416" s="547"/>
      <c r="G7416" s="547">
        <f t="shared" si="234"/>
        <v>0</v>
      </c>
      <c r="H7416" s="547">
        <f t="shared" si="235"/>
        <v>0</v>
      </c>
    </row>
    <row r="7417" spans="1:8" x14ac:dyDescent="0.25">
      <c r="A7417" s="396" t="e">
        <f>"INN."&amp;EIGNIR!$B$3&amp;C7417</f>
        <v>#N/A</v>
      </c>
      <c r="B7417" s="511">
        <f>'Sundurliðun Innlán'!M35</f>
        <v>0</v>
      </c>
      <c r="C7417" s="503" t="s">
        <v>9275</v>
      </c>
      <c r="D7417" s="512"/>
      <c r="F7417" s="547"/>
      <c r="G7417" s="547">
        <f t="shared" si="234"/>
        <v>0</v>
      </c>
      <c r="H7417" s="547">
        <f t="shared" si="235"/>
        <v>0</v>
      </c>
    </row>
    <row r="7418" spans="1:8" x14ac:dyDescent="0.25">
      <c r="A7418" s="396" t="e">
        <f>"INN."&amp;EIGNIR!$B$3&amp;C7418</f>
        <v>#N/A</v>
      </c>
      <c r="B7418" s="511">
        <f>'Sundurliðun Innlán'!M36</f>
        <v>0</v>
      </c>
      <c r="C7418" s="503" t="s">
        <v>9276</v>
      </c>
      <c r="D7418" s="512"/>
      <c r="F7418" s="547"/>
      <c r="G7418" s="547">
        <f t="shared" si="234"/>
        <v>0</v>
      </c>
      <c r="H7418" s="547">
        <f t="shared" si="235"/>
        <v>0</v>
      </c>
    </row>
    <row r="7419" spans="1:8" x14ac:dyDescent="0.25">
      <c r="A7419" s="396" t="e">
        <f>"INN."&amp;EIGNIR!$B$3&amp;C7419</f>
        <v>#N/A</v>
      </c>
      <c r="B7419" s="511">
        <f>'Sundurliðun Innlán'!M37</f>
        <v>0</v>
      </c>
      <c r="C7419" s="503" t="s">
        <v>9277</v>
      </c>
      <c r="D7419" s="512"/>
      <c r="F7419" s="547"/>
      <c r="G7419" s="547">
        <f t="shared" si="234"/>
        <v>0</v>
      </c>
      <c r="H7419" s="547">
        <f t="shared" si="235"/>
        <v>0</v>
      </c>
    </row>
    <row r="7420" spans="1:8" x14ac:dyDescent="0.25">
      <c r="A7420" s="396" t="e">
        <f>"INN."&amp;EIGNIR!$B$3&amp;C7420</f>
        <v>#N/A</v>
      </c>
      <c r="B7420" s="511">
        <f>'Sundurliðun Innlán'!M38</f>
        <v>0</v>
      </c>
      <c r="C7420" s="503" t="s">
        <v>9278</v>
      </c>
      <c r="D7420" s="512"/>
      <c r="F7420" s="547"/>
      <c r="G7420" s="547">
        <f t="shared" si="234"/>
        <v>0</v>
      </c>
      <c r="H7420" s="547">
        <f t="shared" si="235"/>
        <v>0</v>
      </c>
    </row>
    <row r="7421" spans="1:8" x14ac:dyDescent="0.25">
      <c r="A7421" s="396" t="e">
        <f>"INN."&amp;EIGNIR!$B$3&amp;C7421</f>
        <v>#N/A</v>
      </c>
      <c r="B7421" s="511">
        <f>'Sundurliðun Innlán'!M39</f>
        <v>0</v>
      </c>
      <c r="C7421" s="503" t="s">
        <v>9279</v>
      </c>
      <c r="D7421" s="512"/>
      <c r="F7421" s="547"/>
      <c r="G7421" s="547">
        <f t="shared" si="234"/>
        <v>0</v>
      </c>
      <c r="H7421" s="547">
        <f t="shared" si="235"/>
        <v>0</v>
      </c>
    </row>
    <row r="7422" spans="1:8" x14ac:dyDescent="0.25">
      <c r="A7422" s="396" t="e">
        <f>"INN."&amp;EIGNIR!$B$3&amp;C7422</f>
        <v>#N/A</v>
      </c>
      <c r="B7422" s="511">
        <f>'Sundurliðun Innlán'!M40</f>
        <v>0</v>
      </c>
      <c r="C7422" s="503" t="s">
        <v>9280</v>
      </c>
      <c r="D7422" s="512"/>
      <c r="F7422" s="547"/>
      <c r="G7422" s="547">
        <f t="shared" si="234"/>
        <v>0</v>
      </c>
      <c r="H7422" s="547">
        <f t="shared" si="235"/>
        <v>0</v>
      </c>
    </row>
    <row r="7423" spans="1:8" x14ac:dyDescent="0.25">
      <c r="A7423" s="396" t="e">
        <f>"INN."&amp;EIGNIR!$B$3&amp;C7423</f>
        <v>#N/A</v>
      </c>
      <c r="B7423" s="511">
        <f>'Sundurliðun Innlán'!M41</f>
        <v>0</v>
      </c>
      <c r="C7423" s="503" t="s">
        <v>9281</v>
      </c>
      <c r="D7423" s="512"/>
      <c r="F7423" s="547"/>
      <c r="G7423" s="547">
        <f t="shared" si="234"/>
        <v>0</v>
      </c>
      <c r="H7423" s="547">
        <f t="shared" si="235"/>
        <v>0</v>
      </c>
    </row>
    <row r="7424" spans="1:8" x14ac:dyDescent="0.25">
      <c r="A7424" s="396" t="e">
        <f>"INN."&amp;EIGNIR!$B$3&amp;C7424</f>
        <v>#N/A</v>
      </c>
      <c r="B7424" s="511">
        <f>'Sundurliðun Innlán'!M42</f>
        <v>0</v>
      </c>
      <c r="C7424" s="503" t="s">
        <v>9282</v>
      </c>
      <c r="D7424" s="512"/>
      <c r="F7424" s="547"/>
      <c r="G7424" s="547">
        <f t="shared" si="234"/>
        <v>0</v>
      </c>
      <c r="H7424" s="547">
        <f t="shared" si="235"/>
        <v>0</v>
      </c>
    </row>
    <row r="7425" spans="1:8" x14ac:dyDescent="0.25">
      <c r="A7425" s="396" t="e">
        <f>"INN."&amp;EIGNIR!$B$3&amp;C7425</f>
        <v>#N/A</v>
      </c>
      <c r="B7425" s="511">
        <f>'Sundurliðun Innlán'!M43</f>
        <v>0</v>
      </c>
      <c r="C7425" s="503" t="s">
        <v>9283</v>
      </c>
      <c r="D7425" s="512"/>
      <c r="F7425" s="547"/>
      <c r="G7425" s="547">
        <f t="shared" si="234"/>
        <v>0</v>
      </c>
      <c r="H7425" s="547">
        <f t="shared" si="235"/>
        <v>0</v>
      </c>
    </row>
    <row r="7426" spans="1:8" x14ac:dyDescent="0.25">
      <c r="A7426" s="396" t="e">
        <f>"INN."&amp;EIGNIR!$B$3&amp;C7426</f>
        <v>#N/A</v>
      </c>
      <c r="B7426" s="511">
        <f>'Sundurliðun Innlán'!M44</f>
        <v>0</v>
      </c>
      <c r="C7426" s="503" t="s">
        <v>9284</v>
      </c>
      <c r="D7426" s="512"/>
      <c r="F7426" s="547"/>
      <c r="G7426" s="547">
        <f t="shared" si="234"/>
        <v>0</v>
      </c>
      <c r="H7426" s="547">
        <f t="shared" si="235"/>
        <v>0</v>
      </c>
    </row>
    <row r="7427" spans="1:8" x14ac:dyDescent="0.25">
      <c r="A7427" s="396" t="e">
        <f>"INN."&amp;EIGNIR!$B$3&amp;C7427</f>
        <v>#N/A</v>
      </c>
      <c r="B7427" s="511">
        <f>'Sundurliðun Innlán'!M45</f>
        <v>0</v>
      </c>
      <c r="C7427" s="503" t="s">
        <v>9285</v>
      </c>
      <c r="D7427" s="512"/>
      <c r="F7427" s="547"/>
      <c r="G7427" s="547">
        <f t="shared" si="234"/>
        <v>0</v>
      </c>
      <c r="H7427" s="547">
        <f t="shared" si="235"/>
        <v>0</v>
      </c>
    </row>
    <row r="7428" spans="1:8" x14ac:dyDescent="0.25">
      <c r="A7428" s="396" t="e">
        <f>"INN."&amp;EIGNIR!$B$3&amp;C7428</f>
        <v>#N/A</v>
      </c>
      <c r="B7428" s="511">
        <f>'Sundurliðun Innlán'!M46</f>
        <v>0</v>
      </c>
      <c r="C7428" s="503" t="s">
        <v>9286</v>
      </c>
      <c r="D7428" s="512"/>
      <c r="F7428" s="547"/>
      <c r="G7428" s="547">
        <f t="shared" si="234"/>
        <v>0</v>
      </c>
      <c r="H7428" s="547">
        <f t="shared" si="235"/>
        <v>0</v>
      </c>
    </row>
    <row r="7429" spans="1:8" x14ac:dyDescent="0.25">
      <c r="A7429" s="396" t="e">
        <f>"INN."&amp;EIGNIR!$B$3&amp;C7429</f>
        <v>#N/A</v>
      </c>
      <c r="B7429" s="511">
        <f>'Sundurliðun Innlán'!M60</f>
        <v>0</v>
      </c>
      <c r="C7429" s="503" t="s">
        <v>9287</v>
      </c>
      <c r="D7429" s="512"/>
      <c r="F7429" s="547"/>
      <c r="G7429" s="547">
        <f t="shared" si="234"/>
        <v>0</v>
      </c>
      <c r="H7429" s="547">
        <f t="shared" si="235"/>
        <v>0</v>
      </c>
    </row>
    <row r="7430" spans="1:8" x14ac:dyDescent="0.25">
      <c r="A7430" s="396" t="e">
        <f>"INN."&amp;EIGNIR!$B$3&amp;C7430</f>
        <v>#N/A</v>
      </c>
      <c r="B7430" s="511">
        <f>'Sundurliðun Innlán'!M61</f>
        <v>0</v>
      </c>
      <c r="C7430" s="503" t="s">
        <v>9288</v>
      </c>
      <c r="D7430" s="512"/>
      <c r="F7430" s="547"/>
      <c r="G7430" s="547">
        <f t="shared" si="234"/>
        <v>0</v>
      </c>
      <c r="H7430" s="547">
        <f t="shared" si="235"/>
        <v>0</v>
      </c>
    </row>
    <row r="7431" spans="1:8" x14ac:dyDescent="0.25">
      <c r="A7431" s="396" t="e">
        <f>"INN."&amp;EIGNIR!$B$3&amp;C7431</f>
        <v>#N/A</v>
      </c>
      <c r="B7431" s="511">
        <f>'Sundurliðun Innlán'!M62</f>
        <v>0</v>
      </c>
      <c r="C7431" s="503" t="s">
        <v>9289</v>
      </c>
      <c r="D7431" s="512"/>
      <c r="F7431" s="547"/>
      <c r="G7431" s="547">
        <f t="shared" si="234"/>
        <v>0</v>
      </c>
      <c r="H7431" s="547">
        <f t="shared" si="235"/>
        <v>0</v>
      </c>
    </row>
    <row r="7432" spans="1:8" x14ac:dyDescent="0.25">
      <c r="A7432" s="396" t="e">
        <f>"INN."&amp;EIGNIR!$B$3&amp;C7432</f>
        <v>#N/A</v>
      </c>
      <c r="B7432" s="511">
        <f>'Sundurliðun Innlán'!M63</f>
        <v>0</v>
      </c>
      <c r="C7432" s="503" t="s">
        <v>9290</v>
      </c>
      <c r="D7432" s="512"/>
      <c r="F7432" s="547"/>
      <c r="G7432" s="547">
        <f t="shared" si="234"/>
        <v>0</v>
      </c>
      <c r="H7432" s="547">
        <f t="shared" si="235"/>
        <v>0</v>
      </c>
    </row>
    <row r="7433" spans="1:8" x14ac:dyDescent="0.25">
      <c r="A7433" s="396" t="e">
        <f>"INN."&amp;EIGNIR!$B$3&amp;C7433</f>
        <v>#N/A</v>
      </c>
      <c r="B7433" s="511">
        <f>'Sundurliðun Innlán'!M64</f>
        <v>0</v>
      </c>
      <c r="C7433" s="503" t="s">
        <v>9291</v>
      </c>
      <c r="D7433" s="512"/>
      <c r="F7433" s="547"/>
      <c r="G7433" s="547">
        <f t="shared" si="234"/>
        <v>0</v>
      </c>
      <c r="H7433" s="547">
        <f t="shared" si="235"/>
        <v>0</v>
      </c>
    </row>
    <row r="7434" spans="1:8" x14ac:dyDescent="0.25">
      <c r="A7434" s="396" t="e">
        <f>"INN."&amp;EIGNIR!$B$3&amp;C7434</f>
        <v>#N/A</v>
      </c>
      <c r="B7434" s="511">
        <f>'Sundurliðun Innlán'!M65</f>
        <v>0</v>
      </c>
      <c r="C7434" s="503" t="s">
        <v>9292</v>
      </c>
      <c r="D7434" s="512"/>
      <c r="F7434" s="547"/>
      <c r="G7434" s="547">
        <f t="shared" si="234"/>
        <v>0</v>
      </c>
      <c r="H7434" s="547">
        <f t="shared" si="235"/>
        <v>0</v>
      </c>
    </row>
    <row r="7435" spans="1:8" x14ac:dyDescent="0.25">
      <c r="A7435" s="396" t="e">
        <f>"INN."&amp;EIGNIR!$B$3&amp;C7435</f>
        <v>#N/A</v>
      </c>
      <c r="B7435" s="511">
        <f>'Sundurliðun Innlán'!M66</f>
        <v>0</v>
      </c>
      <c r="C7435" s="503" t="s">
        <v>9293</v>
      </c>
      <c r="D7435" s="512"/>
      <c r="F7435" s="547"/>
      <c r="G7435" s="547">
        <f t="shared" si="234"/>
        <v>0</v>
      </c>
      <c r="H7435" s="547">
        <f t="shared" si="235"/>
        <v>0</v>
      </c>
    </row>
    <row r="7436" spans="1:8" x14ac:dyDescent="0.25">
      <c r="A7436" s="396" t="e">
        <f>"INN."&amp;EIGNIR!$B$3&amp;C7436</f>
        <v>#N/A</v>
      </c>
      <c r="B7436" s="511">
        <f>'Sundurliðun Innlán'!M67</f>
        <v>0</v>
      </c>
      <c r="C7436" s="503" t="s">
        <v>9294</v>
      </c>
      <c r="D7436" s="512"/>
      <c r="F7436" s="547"/>
      <c r="G7436" s="547">
        <f t="shared" si="234"/>
        <v>0</v>
      </c>
      <c r="H7436" s="547">
        <f t="shared" si="235"/>
        <v>0</v>
      </c>
    </row>
    <row r="7437" spans="1:8" x14ac:dyDescent="0.25">
      <c r="A7437" s="396" t="e">
        <f>"INN."&amp;EIGNIR!$B$3&amp;C7437</f>
        <v>#N/A</v>
      </c>
      <c r="B7437" s="511">
        <f>'Sundurliðun Innlán'!M68</f>
        <v>0</v>
      </c>
      <c r="C7437" s="503" t="s">
        <v>9295</v>
      </c>
      <c r="D7437" s="512"/>
      <c r="F7437" s="547"/>
      <c r="G7437" s="547">
        <f t="shared" si="234"/>
        <v>0</v>
      </c>
      <c r="H7437" s="547">
        <f t="shared" si="235"/>
        <v>0</v>
      </c>
    </row>
    <row r="7438" spans="1:8" x14ac:dyDescent="0.25">
      <c r="A7438" s="396" t="e">
        <f>"INN."&amp;EIGNIR!$B$3&amp;C7438</f>
        <v>#N/A</v>
      </c>
      <c r="B7438" s="511">
        <f>'Sundurliðun Innlán'!M69</f>
        <v>0</v>
      </c>
      <c r="C7438" s="503" t="s">
        <v>9296</v>
      </c>
      <c r="D7438" s="512"/>
      <c r="F7438" s="547"/>
      <c r="G7438" s="547">
        <f t="shared" si="234"/>
        <v>0</v>
      </c>
      <c r="H7438" s="547">
        <f t="shared" si="235"/>
        <v>0</v>
      </c>
    </row>
    <row r="7439" spans="1:8" x14ac:dyDescent="0.25">
      <c r="A7439" s="396" t="e">
        <f>"INN."&amp;EIGNIR!$B$3&amp;C7439</f>
        <v>#N/A</v>
      </c>
      <c r="B7439" s="511">
        <f>'Sundurliðun Innlán'!M70</f>
        <v>0</v>
      </c>
      <c r="C7439" s="503" t="s">
        <v>9297</v>
      </c>
      <c r="D7439" s="512"/>
      <c r="F7439" s="547"/>
      <c r="G7439" s="547">
        <f t="shared" si="234"/>
        <v>0</v>
      </c>
      <c r="H7439" s="547">
        <f t="shared" si="235"/>
        <v>0</v>
      </c>
    </row>
    <row r="7440" spans="1:8" x14ac:dyDescent="0.25">
      <c r="A7440" s="396" t="e">
        <f>"INN."&amp;EIGNIR!$B$3&amp;C7440</f>
        <v>#N/A</v>
      </c>
      <c r="B7440" s="511">
        <f>'Sundurliðun Innlán'!M71</f>
        <v>0</v>
      </c>
      <c r="C7440" s="503" t="s">
        <v>9298</v>
      </c>
      <c r="D7440" s="512"/>
      <c r="F7440" s="547"/>
      <c r="G7440" s="547">
        <f t="shared" si="234"/>
        <v>0</v>
      </c>
      <c r="H7440" s="547">
        <f t="shared" si="235"/>
        <v>0</v>
      </c>
    </row>
    <row r="7441" spans="1:8" x14ac:dyDescent="0.25">
      <c r="A7441" s="396" t="e">
        <f>"INN."&amp;EIGNIR!$B$3&amp;C7441</f>
        <v>#N/A</v>
      </c>
      <c r="B7441" s="511">
        <f>'Sundurliðun Innlán'!M72</f>
        <v>0</v>
      </c>
      <c r="C7441" s="503" t="s">
        <v>9299</v>
      </c>
      <c r="D7441" s="512"/>
      <c r="F7441" s="547"/>
      <c r="G7441" s="547">
        <f t="shared" si="234"/>
        <v>0</v>
      </c>
      <c r="H7441" s="547">
        <f t="shared" si="235"/>
        <v>0</v>
      </c>
    </row>
    <row r="7442" spans="1:8" x14ac:dyDescent="0.25">
      <c r="A7442" s="396" t="e">
        <f>"INN."&amp;EIGNIR!$B$3&amp;C7442</f>
        <v>#N/A</v>
      </c>
      <c r="B7442" s="511">
        <f>'Sundurliðun Innlán'!M73</f>
        <v>0</v>
      </c>
      <c r="C7442" s="503" t="s">
        <v>9300</v>
      </c>
      <c r="D7442" s="512"/>
      <c r="F7442" s="547"/>
      <c r="G7442" s="547">
        <f t="shared" si="234"/>
        <v>0</v>
      </c>
      <c r="H7442" s="547">
        <f t="shared" si="235"/>
        <v>0</v>
      </c>
    </row>
    <row r="7443" spans="1:8" x14ac:dyDescent="0.25">
      <c r="A7443" s="396" t="e">
        <f>"INN."&amp;EIGNIR!$B$3&amp;C7443</f>
        <v>#N/A</v>
      </c>
      <c r="B7443" s="511">
        <f>'Sundurliðun Innlán'!M74</f>
        <v>0</v>
      </c>
      <c r="C7443" s="503" t="s">
        <v>9301</v>
      </c>
      <c r="D7443" s="512"/>
      <c r="F7443" s="547"/>
      <c r="G7443" s="547">
        <f t="shared" si="234"/>
        <v>0</v>
      </c>
      <c r="H7443" s="547">
        <f t="shared" si="235"/>
        <v>0</v>
      </c>
    </row>
    <row r="7444" spans="1:8" x14ac:dyDescent="0.25">
      <c r="A7444" s="396" t="e">
        <f>"INN."&amp;EIGNIR!$B$3&amp;C7444</f>
        <v>#N/A</v>
      </c>
      <c r="B7444" s="511">
        <f>'Sundurliðun Innlán'!M75</f>
        <v>0</v>
      </c>
      <c r="C7444" s="503" t="s">
        <v>9302</v>
      </c>
      <c r="D7444" s="512"/>
      <c r="F7444" s="547"/>
      <c r="G7444" s="547">
        <f t="shared" si="234"/>
        <v>0</v>
      </c>
      <c r="H7444" s="547">
        <f t="shared" si="235"/>
        <v>0</v>
      </c>
    </row>
    <row r="7445" spans="1:8" x14ac:dyDescent="0.25">
      <c r="A7445" s="396" t="e">
        <f>"INN."&amp;EIGNIR!$B$3&amp;C7445</f>
        <v>#N/A</v>
      </c>
      <c r="B7445" s="511">
        <f>'Sundurliðun Innlán'!M76</f>
        <v>0</v>
      </c>
      <c r="C7445" s="503" t="s">
        <v>9303</v>
      </c>
      <c r="D7445" s="512"/>
      <c r="F7445" s="547"/>
      <c r="G7445" s="547">
        <f t="shared" si="234"/>
        <v>0</v>
      </c>
      <c r="H7445" s="547">
        <f t="shared" si="235"/>
        <v>0</v>
      </c>
    </row>
    <row r="7446" spans="1:8" x14ac:dyDescent="0.25">
      <c r="A7446" s="396" t="e">
        <f>"INN."&amp;EIGNIR!$B$3&amp;C7446</f>
        <v>#N/A</v>
      </c>
      <c r="B7446" s="511">
        <f>'Sundurliðun Innlán'!M77</f>
        <v>0</v>
      </c>
      <c r="C7446" s="503" t="s">
        <v>9304</v>
      </c>
      <c r="D7446" s="512"/>
      <c r="F7446" s="547"/>
      <c r="G7446" s="547">
        <f t="shared" si="234"/>
        <v>0</v>
      </c>
      <c r="H7446" s="547">
        <f t="shared" si="235"/>
        <v>0</v>
      </c>
    </row>
    <row r="7447" spans="1:8" x14ac:dyDescent="0.25">
      <c r="A7447" s="396" t="e">
        <f>"INN."&amp;EIGNIR!$B$3&amp;C7447</f>
        <v>#N/A</v>
      </c>
      <c r="B7447" s="511">
        <f>'Sundurliðun Innlán'!M78</f>
        <v>0</v>
      </c>
      <c r="C7447" s="503" t="s">
        <v>9305</v>
      </c>
      <c r="D7447" s="512"/>
      <c r="F7447" s="547"/>
      <c r="G7447" s="547">
        <f t="shared" si="234"/>
        <v>0</v>
      </c>
      <c r="H7447" s="547">
        <f t="shared" si="235"/>
        <v>0</v>
      </c>
    </row>
    <row r="7448" spans="1:8" x14ac:dyDescent="0.25">
      <c r="A7448" s="396" t="e">
        <f>"INN."&amp;EIGNIR!$B$3&amp;C7448</f>
        <v>#N/A</v>
      </c>
      <c r="B7448" s="511">
        <f>'Sundurliðun Innlán'!M79</f>
        <v>0</v>
      </c>
      <c r="C7448" s="503" t="s">
        <v>9306</v>
      </c>
      <c r="D7448" s="512"/>
      <c r="F7448" s="547"/>
      <c r="G7448" s="547">
        <f t="shared" si="234"/>
        <v>0</v>
      </c>
      <c r="H7448" s="547">
        <f t="shared" si="235"/>
        <v>0</v>
      </c>
    </row>
    <row r="7449" spans="1:8" x14ac:dyDescent="0.25">
      <c r="A7449" s="396" t="e">
        <f>"INN."&amp;EIGNIR!$B$3&amp;C7449</f>
        <v>#N/A</v>
      </c>
      <c r="B7449" s="511">
        <f>'Sundurliðun Innlán'!M80</f>
        <v>0</v>
      </c>
      <c r="C7449" s="503" t="s">
        <v>9307</v>
      </c>
      <c r="D7449" s="512"/>
      <c r="F7449" s="547"/>
      <c r="G7449" s="547">
        <f t="shared" si="234"/>
        <v>0</v>
      </c>
      <c r="H7449" s="547">
        <f t="shared" si="235"/>
        <v>0</v>
      </c>
    </row>
    <row r="7450" spans="1:8" x14ac:dyDescent="0.25">
      <c r="A7450" s="396" t="e">
        <f>"INN."&amp;EIGNIR!$B$3&amp;C7450</f>
        <v>#N/A</v>
      </c>
      <c r="B7450" s="511">
        <f>'Sundurliðun Innlán'!M81</f>
        <v>0</v>
      </c>
      <c r="C7450" s="503" t="s">
        <v>9308</v>
      </c>
      <c r="D7450" s="512"/>
      <c r="F7450" s="547"/>
      <c r="G7450" s="547">
        <f t="shared" si="234"/>
        <v>0</v>
      </c>
      <c r="H7450" s="547">
        <f t="shared" si="235"/>
        <v>0</v>
      </c>
    </row>
    <row r="7451" spans="1:8" x14ac:dyDescent="0.25">
      <c r="A7451" s="396" t="e">
        <f>"INN."&amp;EIGNIR!$B$3&amp;C7451</f>
        <v>#N/A</v>
      </c>
      <c r="B7451" s="511">
        <f>'Sundurliðun Innlán'!M82</f>
        <v>0</v>
      </c>
      <c r="C7451" s="503" t="s">
        <v>9309</v>
      </c>
      <c r="D7451" s="512"/>
      <c r="F7451" s="547"/>
      <c r="G7451" s="547">
        <f t="shared" si="234"/>
        <v>0</v>
      </c>
      <c r="H7451" s="547">
        <f t="shared" si="235"/>
        <v>0</v>
      </c>
    </row>
    <row r="7452" spans="1:8" x14ac:dyDescent="0.25">
      <c r="A7452" s="396" t="e">
        <f>"INN."&amp;EIGNIR!$B$3&amp;C7452</f>
        <v>#N/A</v>
      </c>
      <c r="B7452" s="511">
        <f>'Sundurliðun Innlán'!M83</f>
        <v>0</v>
      </c>
      <c r="C7452" s="503" t="s">
        <v>9310</v>
      </c>
      <c r="D7452" s="512"/>
      <c r="F7452" s="547"/>
      <c r="G7452" s="547">
        <f t="shared" si="234"/>
        <v>0</v>
      </c>
      <c r="H7452" s="547">
        <f t="shared" si="235"/>
        <v>0</v>
      </c>
    </row>
    <row r="7453" spans="1:8" x14ac:dyDescent="0.25">
      <c r="A7453" s="396" t="e">
        <f>"INN."&amp;EIGNIR!$B$3&amp;C7453</f>
        <v>#N/A</v>
      </c>
      <c r="B7453" s="511">
        <f>'Sundurliðun Innlán'!M123</f>
        <v>0</v>
      </c>
      <c r="C7453" s="503" t="s">
        <v>9311</v>
      </c>
      <c r="D7453" s="512"/>
      <c r="F7453" s="547"/>
      <c r="G7453" s="547">
        <f t="shared" si="234"/>
        <v>0</v>
      </c>
      <c r="H7453" s="547">
        <f t="shared" si="235"/>
        <v>0</v>
      </c>
    </row>
    <row r="7454" spans="1:8" x14ac:dyDescent="0.25">
      <c r="A7454" s="396" t="e">
        <f>"INN."&amp;EIGNIR!$B$3&amp;C7454</f>
        <v>#N/A</v>
      </c>
      <c r="B7454" s="511">
        <f>'Sundurliðun Innlán'!M124</f>
        <v>0</v>
      </c>
      <c r="C7454" s="503" t="s">
        <v>9312</v>
      </c>
      <c r="D7454" s="512"/>
      <c r="F7454" s="547"/>
      <c r="G7454" s="547">
        <f t="shared" si="234"/>
        <v>0</v>
      </c>
      <c r="H7454" s="547">
        <f t="shared" si="235"/>
        <v>0</v>
      </c>
    </row>
    <row r="7455" spans="1:8" x14ac:dyDescent="0.25">
      <c r="A7455" s="396" t="e">
        <f>"INN."&amp;EIGNIR!$B$3&amp;C7455</f>
        <v>#N/A</v>
      </c>
      <c r="B7455" s="511">
        <f>'Sundurliðun Innlán'!M125</f>
        <v>0</v>
      </c>
      <c r="C7455" s="503" t="s">
        <v>9313</v>
      </c>
      <c r="D7455" s="512"/>
      <c r="F7455" s="547"/>
      <c r="G7455" s="547">
        <f t="shared" si="234"/>
        <v>0</v>
      </c>
      <c r="H7455" s="547">
        <f t="shared" si="235"/>
        <v>0</v>
      </c>
    </row>
    <row r="7456" spans="1:8" x14ac:dyDescent="0.25">
      <c r="A7456" s="396" t="e">
        <f>"INN."&amp;EIGNIR!$B$3&amp;C7456</f>
        <v>#N/A</v>
      </c>
      <c r="B7456" s="511">
        <f>'Sundurliðun Innlán'!M126</f>
        <v>0</v>
      </c>
      <c r="C7456" s="503" t="s">
        <v>9314</v>
      </c>
      <c r="D7456" s="512"/>
      <c r="F7456" s="547"/>
      <c r="G7456" s="547">
        <f t="shared" si="234"/>
        <v>0</v>
      </c>
      <c r="H7456" s="547">
        <f t="shared" si="235"/>
        <v>0</v>
      </c>
    </row>
    <row r="7457" spans="1:8" x14ac:dyDescent="0.25">
      <c r="A7457" s="396" t="e">
        <f>"INN."&amp;EIGNIR!$B$3&amp;C7457</f>
        <v>#N/A</v>
      </c>
      <c r="B7457" s="511">
        <f>'Sundurliðun Innlán'!M127</f>
        <v>0</v>
      </c>
      <c r="C7457" s="503" t="s">
        <v>9315</v>
      </c>
      <c r="D7457" s="512"/>
      <c r="F7457" s="547"/>
      <c r="G7457" s="547">
        <f t="shared" si="234"/>
        <v>0</v>
      </c>
      <c r="H7457" s="547">
        <f t="shared" si="235"/>
        <v>0</v>
      </c>
    </row>
    <row r="7458" spans="1:8" x14ac:dyDescent="0.25">
      <c r="A7458" s="396" t="e">
        <f>"INN."&amp;EIGNIR!$B$3&amp;C7458</f>
        <v>#N/A</v>
      </c>
      <c r="B7458" s="511">
        <f>'Sundurliðun Innlán'!M128</f>
        <v>0</v>
      </c>
      <c r="C7458" s="503" t="s">
        <v>9316</v>
      </c>
      <c r="D7458" s="512"/>
      <c r="F7458" s="547"/>
      <c r="G7458" s="547">
        <f t="shared" si="234"/>
        <v>0</v>
      </c>
      <c r="H7458" s="547">
        <f t="shared" si="235"/>
        <v>0</v>
      </c>
    </row>
    <row r="7459" spans="1:8" x14ac:dyDescent="0.25">
      <c r="A7459" s="396" t="e">
        <f>"INN."&amp;EIGNIR!$B$3&amp;C7459</f>
        <v>#N/A</v>
      </c>
      <c r="B7459" s="511">
        <f>'Sundurliðun Innlán'!M129</f>
        <v>0</v>
      </c>
      <c r="C7459" s="503" t="s">
        <v>9317</v>
      </c>
      <c r="D7459" s="512"/>
      <c r="F7459" s="547"/>
      <c r="G7459" s="547">
        <f t="shared" si="234"/>
        <v>0</v>
      </c>
      <c r="H7459" s="547">
        <f t="shared" si="235"/>
        <v>0</v>
      </c>
    </row>
    <row r="7460" spans="1:8" x14ac:dyDescent="0.25">
      <c r="A7460" s="396" t="e">
        <f>"INN."&amp;EIGNIR!$B$3&amp;C7460</f>
        <v>#N/A</v>
      </c>
      <c r="B7460" s="511">
        <f>'Sundurliðun Innlán'!M130</f>
        <v>0</v>
      </c>
      <c r="C7460" s="503" t="s">
        <v>9318</v>
      </c>
      <c r="D7460" s="512"/>
      <c r="F7460" s="547"/>
      <c r="G7460" s="547">
        <f t="shared" si="234"/>
        <v>0</v>
      </c>
      <c r="H7460" s="547">
        <f t="shared" si="235"/>
        <v>0</v>
      </c>
    </row>
    <row r="7461" spans="1:8" x14ac:dyDescent="0.25">
      <c r="A7461" s="396" t="e">
        <f>"INN."&amp;EIGNIR!$B$3&amp;C7461</f>
        <v>#N/A</v>
      </c>
      <c r="B7461" s="511">
        <f>'Sundurliðun Innlán'!M144</f>
        <v>0</v>
      </c>
      <c r="C7461" s="503" t="s">
        <v>9319</v>
      </c>
      <c r="D7461" s="512"/>
      <c r="F7461" s="547"/>
      <c r="G7461" s="547">
        <f t="shared" si="234"/>
        <v>0</v>
      </c>
      <c r="H7461" s="547">
        <f t="shared" si="235"/>
        <v>0</v>
      </c>
    </row>
    <row r="7462" spans="1:8" x14ac:dyDescent="0.25">
      <c r="A7462" s="396" t="e">
        <f>"INN."&amp;EIGNIR!$B$3&amp;C7462</f>
        <v>#N/A</v>
      </c>
      <c r="B7462" s="511">
        <f>'Sundurliðun Innlán'!M145</f>
        <v>0</v>
      </c>
      <c r="C7462" s="503" t="s">
        <v>9320</v>
      </c>
      <c r="D7462" s="512"/>
      <c r="F7462" s="547"/>
      <c r="G7462" s="547">
        <f t="shared" si="234"/>
        <v>0</v>
      </c>
      <c r="H7462" s="547">
        <f t="shared" si="235"/>
        <v>0</v>
      </c>
    </row>
    <row r="7463" spans="1:8" x14ac:dyDescent="0.25">
      <c r="A7463" s="396" t="e">
        <f>"INN."&amp;EIGNIR!$B$3&amp;C7463</f>
        <v>#N/A</v>
      </c>
      <c r="B7463" s="511">
        <f>'Sundurliðun Innlán'!M146</f>
        <v>0</v>
      </c>
      <c r="C7463" s="503" t="s">
        <v>9321</v>
      </c>
      <c r="D7463" s="512"/>
      <c r="F7463" s="547"/>
      <c r="G7463" s="547">
        <f t="shared" si="234"/>
        <v>0</v>
      </c>
      <c r="H7463" s="547">
        <f t="shared" si="235"/>
        <v>0</v>
      </c>
    </row>
    <row r="7464" spans="1:8" x14ac:dyDescent="0.25">
      <c r="A7464" s="396" t="e">
        <f>"INN."&amp;EIGNIR!$B$3&amp;C7464</f>
        <v>#N/A</v>
      </c>
      <c r="B7464" s="511">
        <f>'Sundurliðun Innlán'!M147</f>
        <v>0</v>
      </c>
      <c r="C7464" s="503" t="s">
        <v>9322</v>
      </c>
      <c r="D7464" s="512"/>
      <c r="F7464" s="547"/>
      <c r="G7464" s="547">
        <f t="shared" si="234"/>
        <v>0</v>
      </c>
      <c r="H7464" s="547">
        <f t="shared" si="235"/>
        <v>0</v>
      </c>
    </row>
    <row r="7465" spans="1:8" x14ac:dyDescent="0.25">
      <c r="A7465" s="396" t="e">
        <f>"INN."&amp;EIGNIR!$B$3&amp;C7465</f>
        <v>#N/A</v>
      </c>
      <c r="B7465" s="511">
        <f>'Sundurliðun Innlán'!M148</f>
        <v>0</v>
      </c>
      <c r="C7465" s="503" t="s">
        <v>9323</v>
      </c>
      <c r="D7465" s="512"/>
      <c r="F7465" s="547"/>
      <c r="G7465" s="547">
        <f t="shared" si="234"/>
        <v>0</v>
      </c>
      <c r="H7465" s="547">
        <f t="shared" si="235"/>
        <v>0</v>
      </c>
    </row>
    <row r="7466" spans="1:8" x14ac:dyDescent="0.25">
      <c r="A7466" s="396" t="e">
        <f>"INN."&amp;EIGNIR!$B$3&amp;C7466</f>
        <v>#N/A</v>
      </c>
      <c r="B7466" s="511">
        <f>'Sundurliðun Innlán'!M149</f>
        <v>0</v>
      </c>
      <c r="C7466" s="503" t="s">
        <v>9324</v>
      </c>
      <c r="D7466" s="512"/>
      <c r="F7466" s="547"/>
      <c r="G7466" s="547">
        <f t="shared" si="234"/>
        <v>0</v>
      </c>
      <c r="H7466" s="547">
        <f t="shared" si="235"/>
        <v>0</v>
      </c>
    </row>
    <row r="7467" spans="1:8" x14ac:dyDescent="0.25">
      <c r="A7467" s="396" t="e">
        <f>"INN."&amp;EIGNIR!$B$3&amp;C7467</f>
        <v>#N/A</v>
      </c>
      <c r="B7467" s="511">
        <f>'Sundurliðun Innlán'!M150</f>
        <v>0</v>
      </c>
      <c r="C7467" s="503" t="s">
        <v>9325</v>
      </c>
      <c r="D7467" s="512"/>
      <c r="F7467" s="547"/>
      <c r="G7467" s="547">
        <f t="shared" si="234"/>
        <v>0</v>
      </c>
      <c r="H7467" s="547">
        <f t="shared" si="235"/>
        <v>0</v>
      </c>
    </row>
    <row r="7468" spans="1:8" x14ac:dyDescent="0.25">
      <c r="A7468" s="396" t="e">
        <f>"INN."&amp;EIGNIR!$B$3&amp;C7468</f>
        <v>#N/A</v>
      </c>
      <c r="B7468" s="511">
        <f>'Sundurliðun Innlán'!M151</f>
        <v>0</v>
      </c>
      <c r="C7468" s="503" t="s">
        <v>9326</v>
      </c>
      <c r="D7468" s="512"/>
      <c r="F7468" s="547"/>
      <c r="G7468" s="547">
        <f t="shared" si="234"/>
        <v>0</v>
      </c>
      <c r="H7468" s="547">
        <f t="shared" si="235"/>
        <v>0</v>
      </c>
    </row>
    <row r="7469" spans="1:8" x14ac:dyDescent="0.25">
      <c r="A7469" s="396" t="e">
        <f>"INN."&amp;EIGNIR!$B$3&amp;C7469</f>
        <v>#N/A</v>
      </c>
      <c r="B7469" s="511">
        <f>'Sundurliðun Innlán'!M152</f>
        <v>0</v>
      </c>
      <c r="C7469" s="503" t="s">
        <v>9327</v>
      </c>
      <c r="D7469" s="512"/>
      <c r="F7469" s="547"/>
      <c r="G7469" s="547">
        <f t="shared" si="234"/>
        <v>0</v>
      </c>
      <c r="H7469" s="547">
        <f t="shared" si="235"/>
        <v>0</v>
      </c>
    </row>
    <row r="7470" spans="1:8" x14ac:dyDescent="0.25">
      <c r="A7470" s="396" t="e">
        <f>"INN."&amp;EIGNIR!$B$3&amp;C7470</f>
        <v>#N/A</v>
      </c>
      <c r="B7470" s="511">
        <f>'Sundurliðun Innlán'!M153</f>
        <v>0</v>
      </c>
      <c r="C7470" s="503" t="s">
        <v>9328</v>
      </c>
      <c r="D7470" s="512"/>
      <c r="F7470" s="547"/>
      <c r="G7470" s="547">
        <f t="shared" si="234"/>
        <v>0</v>
      </c>
      <c r="H7470" s="547">
        <f t="shared" si="235"/>
        <v>0</v>
      </c>
    </row>
    <row r="7471" spans="1:8" x14ac:dyDescent="0.25">
      <c r="A7471" s="396" t="e">
        <f>"INN."&amp;EIGNIR!$B$3&amp;C7471</f>
        <v>#N/A</v>
      </c>
      <c r="B7471" s="511">
        <f>'Sundurliðun Innlán'!M154</f>
        <v>0</v>
      </c>
      <c r="C7471" s="503" t="s">
        <v>9329</v>
      </c>
      <c r="D7471" s="512"/>
      <c r="F7471" s="547"/>
      <c r="G7471" s="547">
        <f t="shared" si="234"/>
        <v>0</v>
      </c>
      <c r="H7471" s="547">
        <f t="shared" si="235"/>
        <v>0</v>
      </c>
    </row>
    <row r="7472" spans="1:8" x14ac:dyDescent="0.25">
      <c r="A7472" s="396" t="e">
        <f>"INN."&amp;EIGNIR!$B$3&amp;C7472</f>
        <v>#N/A</v>
      </c>
      <c r="B7472" s="511">
        <f>'Sundurliðun Innlán'!M155</f>
        <v>0</v>
      </c>
      <c r="C7472" s="503" t="s">
        <v>9330</v>
      </c>
      <c r="D7472" s="512"/>
      <c r="F7472" s="547"/>
      <c r="G7472" s="547">
        <f t="shared" si="234"/>
        <v>0</v>
      </c>
      <c r="H7472" s="547">
        <f t="shared" si="235"/>
        <v>0</v>
      </c>
    </row>
    <row r="7473" spans="1:8" x14ac:dyDescent="0.25">
      <c r="A7473" s="396" t="e">
        <f>"INN."&amp;EIGNIR!$B$3&amp;C7473</f>
        <v>#N/A</v>
      </c>
      <c r="B7473" s="511">
        <f>'Sundurliðun Innlán'!M156</f>
        <v>0</v>
      </c>
      <c r="C7473" s="503" t="s">
        <v>9331</v>
      </c>
      <c r="D7473" s="512"/>
      <c r="F7473" s="547"/>
      <c r="G7473" s="547">
        <f t="shared" si="234"/>
        <v>0</v>
      </c>
      <c r="H7473" s="547">
        <f t="shared" si="235"/>
        <v>0</v>
      </c>
    </row>
    <row r="7474" spans="1:8" x14ac:dyDescent="0.25">
      <c r="A7474" s="396" t="e">
        <f>"INN."&amp;EIGNIR!$B$3&amp;C7474</f>
        <v>#N/A</v>
      </c>
      <c r="B7474" s="511">
        <f>'Sundurliðun Innlán'!M157</f>
        <v>0</v>
      </c>
      <c r="C7474" s="503" t="s">
        <v>9332</v>
      </c>
      <c r="D7474" s="512"/>
      <c r="F7474" s="547"/>
      <c r="G7474" s="547">
        <f t="shared" si="234"/>
        <v>0</v>
      </c>
      <c r="H7474" s="547">
        <f t="shared" si="235"/>
        <v>0</v>
      </c>
    </row>
    <row r="7475" spans="1:8" x14ac:dyDescent="0.25">
      <c r="A7475" s="396" t="e">
        <f>"INN."&amp;EIGNIR!$B$3&amp;C7475</f>
        <v>#N/A</v>
      </c>
      <c r="B7475" s="511">
        <f>'Sundurliðun Innlán'!M158</f>
        <v>0</v>
      </c>
      <c r="C7475" s="503" t="s">
        <v>9333</v>
      </c>
      <c r="D7475" s="512"/>
      <c r="F7475" s="547"/>
      <c r="G7475" s="547">
        <f t="shared" si="234"/>
        <v>0</v>
      </c>
      <c r="H7475" s="547">
        <f t="shared" si="235"/>
        <v>0</v>
      </c>
    </row>
    <row r="7476" spans="1:8" x14ac:dyDescent="0.25">
      <c r="A7476" s="396" t="e">
        <f>"INN."&amp;EIGNIR!$B$3&amp;C7476</f>
        <v>#N/A</v>
      </c>
      <c r="B7476" s="511">
        <f>'Sundurliðun Innlán'!M159</f>
        <v>0</v>
      </c>
      <c r="C7476" s="503" t="s">
        <v>9334</v>
      </c>
      <c r="D7476" s="512"/>
      <c r="F7476" s="547"/>
      <c r="G7476" s="547">
        <f t="shared" si="234"/>
        <v>0</v>
      </c>
      <c r="H7476" s="547">
        <f t="shared" si="235"/>
        <v>0</v>
      </c>
    </row>
    <row r="7477" spans="1:8" x14ac:dyDescent="0.25">
      <c r="A7477" s="396" t="e">
        <f>"INN."&amp;EIGNIR!$B$3&amp;C7477</f>
        <v>#N/A</v>
      </c>
      <c r="B7477" s="511">
        <f>'Sundurliðun Innlán'!M160</f>
        <v>0</v>
      </c>
      <c r="C7477" s="503" t="s">
        <v>9335</v>
      </c>
      <c r="D7477" s="512"/>
      <c r="F7477" s="547"/>
      <c r="G7477" s="547">
        <f t="shared" si="234"/>
        <v>0</v>
      </c>
      <c r="H7477" s="547">
        <f t="shared" si="235"/>
        <v>0</v>
      </c>
    </row>
    <row r="7478" spans="1:8" x14ac:dyDescent="0.25">
      <c r="A7478" s="396" t="e">
        <f>"INN."&amp;EIGNIR!$B$3&amp;C7478</f>
        <v>#N/A</v>
      </c>
      <c r="B7478" s="511">
        <f>'Sundurliðun Innlán'!M161</f>
        <v>0</v>
      </c>
      <c r="C7478" s="503" t="s">
        <v>9336</v>
      </c>
      <c r="D7478" s="512"/>
      <c r="F7478" s="547"/>
      <c r="G7478" s="547">
        <f t="shared" ref="G7478:G7541" si="236">+F7478-B7478</f>
        <v>0</v>
      </c>
      <c r="H7478" s="547">
        <f t="shared" si="235"/>
        <v>0</v>
      </c>
    </row>
    <row r="7479" spans="1:8" x14ac:dyDescent="0.25">
      <c r="A7479" s="396" t="e">
        <f>"INN."&amp;EIGNIR!$B$3&amp;C7479</f>
        <v>#N/A</v>
      </c>
      <c r="B7479" s="511">
        <f>'Sundurliðun Innlán'!M162</f>
        <v>0</v>
      </c>
      <c r="C7479" s="503" t="s">
        <v>9337</v>
      </c>
      <c r="D7479" s="512"/>
      <c r="F7479" s="547"/>
      <c r="G7479" s="547">
        <f t="shared" si="236"/>
        <v>0</v>
      </c>
      <c r="H7479" s="547">
        <f t="shared" ref="H7479:H7542" si="237">+ABS(G7479)</f>
        <v>0</v>
      </c>
    </row>
    <row r="7480" spans="1:8" x14ac:dyDescent="0.25">
      <c r="A7480" s="396" t="e">
        <f>"INN."&amp;EIGNIR!$B$3&amp;C7480</f>
        <v>#N/A</v>
      </c>
      <c r="B7480" s="511">
        <f>'Sundurliðun Innlán'!M163</f>
        <v>0</v>
      </c>
      <c r="C7480" s="503" t="s">
        <v>9338</v>
      </c>
      <c r="D7480" s="512"/>
      <c r="F7480" s="547"/>
      <c r="G7480" s="547">
        <f t="shared" si="236"/>
        <v>0</v>
      </c>
      <c r="H7480" s="547">
        <f t="shared" si="237"/>
        <v>0</v>
      </c>
    </row>
    <row r="7481" spans="1:8" x14ac:dyDescent="0.25">
      <c r="A7481" s="396" t="e">
        <f>"INN."&amp;EIGNIR!$B$3&amp;C7481</f>
        <v>#N/A</v>
      </c>
      <c r="B7481" s="511">
        <f>'Sundurliðun Innlán'!M164</f>
        <v>0</v>
      </c>
      <c r="C7481" s="503" t="s">
        <v>9339</v>
      </c>
      <c r="D7481" s="512"/>
      <c r="F7481" s="547"/>
      <c r="G7481" s="547">
        <f t="shared" si="236"/>
        <v>0</v>
      </c>
      <c r="H7481" s="547">
        <f t="shared" si="237"/>
        <v>0</v>
      </c>
    </row>
    <row r="7482" spans="1:8" x14ac:dyDescent="0.25">
      <c r="A7482" s="396" t="e">
        <f>"INN."&amp;EIGNIR!$B$3&amp;C7482</f>
        <v>#N/A</v>
      </c>
      <c r="B7482" s="511">
        <f>'Sundurliðun Innlán'!M165</f>
        <v>0</v>
      </c>
      <c r="C7482" s="503" t="s">
        <v>9340</v>
      </c>
      <c r="D7482" s="512"/>
      <c r="F7482" s="547"/>
      <c r="G7482" s="547">
        <f t="shared" si="236"/>
        <v>0</v>
      </c>
      <c r="H7482" s="547">
        <f t="shared" si="237"/>
        <v>0</v>
      </c>
    </row>
    <row r="7483" spans="1:8" x14ac:dyDescent="0.25">
      <c r="A7483" s="396" t="e">
        <f>"INN."&amp;EIGNIR!$B$3&amp;C7483</f>
        <v>#N/A</v>
      </c>
      <c r="B7483" s="511">
        <f>'Sundurliðun Innlán'!M166</f>
        <v>0</v>
      </c>
      <c r="C7483" s="503" t="s">
        <v>9341</v>
      </c>
      <c r="D7483" s="512"/>
      <c r="F7483" s="547"/>
      <c r="G7483" s="547">
        <f t="shared" si="236"/>
        <v>0</v>
      </c>
      <c r="H7483" s="547">
        <f t="shared" si="237"/>
        <v>0</v>
      </c>
    </row>
    <row r="7484" spans="1:8" x14ac:dyDescent="0.25">
      <c r="A7484" s="396" t="e">
        <f>"INN."&amp;EIGNIR!$B$3&amp;C7484</f>
        <v>#N/A</v>
      </c>
      <c r="B7484" s="511">
        <f>'Sundurliðun Innlán'!M167</f>
        <v>0</v>
      </c>
      <c r="C7484" s="503" t="s">
        <v>9342</v>
      </c>
      <c r="D7484" s="512"/>
      <c r="F7484" s="547"/>
      <c r="G7484" s="547">
        <f t="shared" si="236"/>
        <v>0</v>
      </c>
      <c r="H7484" s="547">
        <f t="shared" si="237"/>
        <v>0</v>
      </c>
    </row>
    <row r="7485" spans="1:8" x14ac:dyDescent="0.25">
      <c r="A7485" s="396" t="e">
        <f>"INN."&amp;EIGNIR!$B$3&amp;C7485</f>
        <v>#N/A</v>
      </c>
      <c r="B7485" s="511">
        <f>'Sundurliðun Innlán'!N5</f>
        <v>0</v>
      </c>
      <c r="C7485" s="503" t="s">
        <v>9343</v>
      </c>
      <c r="D7485" s="512" t="s">
        <v>9344</v>
      </c>
      <c r="F7485" s="547"/>
      <c r="G7485" s="547">
        <f t="shared" si="236"/>
        <v>0</v>
      </c>
      <c r="H7485" s="547">
        <f t="shared" si="237"/>
        <v>0</v>
      </c>
    </row>
    <row r="7486" spans="1:8" x14ac:dyDescent="0.25">
      <c r="A7486" s="396" t="e">
        <f>"INN."&amp;EIGNIR!$B$3&amp;C7486</f>
        <v>#N/A</v>
      </c>
      <c r="B7486" s="511">
        <f>'Sundurliðun Innlán'!N6</f>
        <v>0</v>
      </c>
      <c r="C7486" s="503" t="s">
        <v>9345</v>
      </c>
      <c r="D7486" s="512"/>
      <c r="F7486" s="547"/>
      <c r="G7486" s="547">
        <f t="shared" si="236"/>
        <v>0</v>
      </c>
      <c r="H7486" s="547">
        <f t="shared" si="237"/>
        <v>0</v>
      </c>
    </row>
    <row r="7487" spans="1:8" x14ac:dyDescent="0.25">
      <c r="A7487" s="396" t="e">
        <f>"INN."&amp;EIGNIR!$B$3&amp;C7487</f>
        <v>#N/A</v>
      </c>
      <c r="B7487" s="511">
        <f>'Sundurliðun Innlán'!N7</f>
        <v>0</v>
      </c>
      <c r="C7487" s="503" t="s">
        <v>9346</v>
      </c>
      <c r="D7487" s="512"/>
      <c r="F7487" s="547"/>
      <c r="G7487" s="547">
        <f t="shared" si="236"/>
        <v>0</v>
      </c>
      <c r="H7487" s="547">
        <f t="shared" si="237"/>
        <v>0</v>
      </c>
    </row>
    <row r="7488" spans="1:8" x14ac:dyDescent="0.25">
      <c r="A7488" s="396" t="e">
        <f>"INN."&amp;EIGNIR!$B$3&amp;C7488</f>
        <v>#N/A</v>
      </c>
      <c r="B7488" s="511">
        <f>'Sundurliðun Innlán'!N21</f>
        <v>0</v>
      </c>
      <c r="C7488" s="503" t="s">
        <v>9347</v>
      </c>
      <c r="D7488" s="512"/>
      <c r="F7488" s="547"/>
      <c r="G7488" s="547">
        <f t="shared" si="236"/>
        <v>0</v>
      </c>
      <c r="H7488" s="547">
        <f t="shared" si="237"/>
        <v>0</v>
      </c>
    </row>
    <row r="7489" spans="1:8" x14ac:dyDescent="0.25">
      <c r="A7489" s="396" t="e">
        <f>"INN."&amp;EIGNIR!$B$3&amp;C7489</f>
        <v>#N/A</v>
      </c>
      <c r="B7489" s="511">
        <f>'Sundurliðun Innlán'!N22</f>
        <v>0</v>
      </c>
      <c r="C7489" s="503" t="s">
        <v>9348</v>
      </c>
      <c r="D7489" s="512"/>
      <c r="F7489" s="547"/>
      <c r="G7489" s="547">
        <f t="shared" si="236"/>
        <v>0</v>
      </c>
      <c r="H7489" s="547">
        <f t="shared" si="237"/>
        <v>0</v>
      </c>
    </row>
    <row r="7490" spans="1:8" x14ac:dyDescent="0.25">
      <c r="A7490" s="396" t="e">
        <f>"INN."&amp;EIGNIR!$B$3&amp;C7490</f>
        <v>#N/A</v>
      </c>
      <c r="B7490" s="511">
        <f>'Sundurliðun Innlán'!N23</f>
        <v>0</v>
      </c>
      <c r="C7490" s="503" t="s">
        <v>9349</v>
      </c>
      <c r="D7490" s="512"/>
      <c r="F7490" s="547"/>
      <c r="G7490" s="547">
        <f t="shared" si="236"/>
        <v>0</v>
      </c>
      <c r="H7490" s="547">
        <f t="shared" si="237"/>
        <v>0</v>
      </c>
    </row>
    <row r="7491" spans="1:8" x14ac:dyDescent="0.25">
      <c r="A7491" s="396" t="e">
        <f>"INN."&amp;EIGNIR!$B$3&amp;C7491</f>
        <v>#N/A</v>
      </c>
      <c r="B7491" s="511">
        <f>'Sundurliðun Innlán'!N24</f>
        <v>0</v>
      </c>
      <c r="C7491" s="503" t="s">
        <v>9350</v>
      </c>
      <c r="D7491" s="512"/>
      <c r="F7491" s="547"/>
      <c r="G7491" s="547">
        <f t="shared" si="236"/>
        <v>0</v>
      </c>
      <c r="H7491" s="547">
        <f t="shared" si="237"/>
        <v>0</v>
      </c>
    </row>
    <row r="7492" spans="1:8" x14ac:dyDescent="0.25">
      <c r="A7492" s="396" t="e">
        <f>"INN."&amp;EIGNIR!$B$3&amp;C7492</f>
        <v>#N/A</v>
      </c>
      <c r="B7492" s="511">
        <f>'Sundurliðun Innlán'!N25</f>
        <v>0</v>
      </c>
      <c r="C7492" s="503" t="s">
        <v>9351</v>
      </c>
      <c r="D7492" s="512"/>
      <c r="F7492" s="547"/>
      <c r="G7492" s="547">
        <f t="shared" si="236"/>
        <v>0</v>
      </c>
      <c r="H7492" s="547">
        <f t="shared" si="237"/>
        <v>0</v>
      </c>
    </row>
    <row r="7493" spans="1:8" x14ac:dyDescent="0.25">
      <c r="A7493" s="396" t="e">
        <f>"INN."&amp;EIGNIR!$B$3&amp;C7493</f>
        <v>#N/A</v>
      </c>
      <c r="B7493" s="511">
        <f>'Sundurliðun Innlán'!N26</f>
        <v>0</v>
      </c>
      <c r="C7493" s="503" t="s">
        <v>9352</v>
      </c>
      <c r="D7493" s="512"/>
      <c r="F7493" s="547"/>
      <c r="G7493" s="547">
        <f t="shared" si="236"/>
        <v>0</v>
      </c>
      <c r="H7493" s="547">
        <f t="shared" si="237"/>
        <v>0</v>
      </c>
    </row>
    <row r="7494" spans="1:8" x14ac:dyDescent="0.25">
      <c r="A7494" s="396" t="e">
        <f>"INN."&amp;EIGNIR!$B$3&amp;C7494</f>
        <v>#N/A</v>
      </c>
      <c r="B7494" s="511">
        <f>'Sundurliðun Innlán'!N27</f>
        <v>0</v>
      </c>
      <c r="C7494" s="503" t="s">
        <v>9353</v>
      </c>
      <c r="D7494" s="512"/>
      <c r="F7494" s="547"/>
      <c r="G7494" s="547">
        <f t="shared" si="236"/>
        <v>0</v>
      </c>
      <c r="H7494" s="547">
        <f t="shared" si="237"/>
        <v>0</v>
      </c>
    </row>
    <row r="7495" spans="1:8" x14ac:dyDescent="0.25">
      <c r="A7495" s="396" t="e">
        <f>"INN."&amp;EIGNIR!$B$3&amp;C7495</f>
        <v>#N/A</v>
      </c>
      <c r="B7495" s="511">
        <f>'Sundurliðun Innlán'!N28</f>
        <v>0</v>
      </c>
      <c r="C7495" s="503" t="s">
        <v>9354</v>
      </c>
      <c r="D7495" s="512"/>
      <c r="F7495" s="547"/>
      <c r="G7495" s="547">
        <f t="shared" si="236"/>
        <v>0</v>
      </c>
      <c r="H7495" s="547">
        <f t="shared" si="237"/>
        <v>0</v>
      </c>
    </row>
    <row r="7496" spans="1:8" x14ac:dyDescent="0.25">
      <c r="A7496" s="396" t="e">
        <f>"INN."&amp;EIGNIR!$B$3&amp;C7496</f>
        <v>#N/A</v>
      </c>
      <c r="B7496" s="511">
        <f>'Sundurliðun Innlán'!N29</f>
        <v>0</v>
      </c>
      <c r="C7496" s="503" t="s">
        <v>9355</v>
      </c>
      <c r="D7496" s="512"/>
      <c r="F7496" s="547"/>
      <c r="G7496" s="547">
        <f t="shared" si="236"/>
        <v>0</v>
      </c>
      <c r="H7496" s="547">
        <f t="shared" si="237"/>
        <v>0</v>
      </c>
    </row>
    <row r="7497" spans="1:8" x14ac:dyDescent="0.25">
      <c r="A7497" s="396" t="e">
        <f>"INN."&amp;EIGNIR!$B$3&amp;C7497</f>
        <v>#N/A</v>
      </c>
      <c r="B7497" s="511">
        <f>'Sundurliðun Innlán'!N30</f>
        <v>0</v>
      </c>
      <c r="C7497" s="503" t="s">
        <v>9356</v>
      </c>
      <c r="D7497" s="512"/>
      <c r="F7497" s="547"/>
      <c r="G7497" s="547">
        <f t="shared" si="236"/>
        <v>0</v>
      </c>
      <c r="H7497" s="547">
        <f t="shared" si="237"/>
        <v>0</v>
      </c>
    </row>
    <row r="7498" spans="1:8" x14ac:dyDescent="0.25">
      <c r="A7498" s="396" t="e">
        <f>"INN."&amp;EIGNIR!$B$3&amp;C7498</f>
        <v>#N/A</v>
      </c>
      <c r="B7498" s="511">
        <f>'Sundurliðun Innlán'!N31</f>
        <v>0</v>
      </c>
      <c r="C7498" s="503" t="s">
        <v>9357</v>
      </c>
      <c r="D7498" s="512"/>
      <c r="F7498" s="547"/>
      <c r="G7498" s="547">
        <f t="shared" si="236"/>
        <v>0</v>
      </c>
      <c r="H7498" s="547">
        <f t="shared" si="237"/>
        <v>0</v>
      </c>
    </row>
    <row r="7499" spans="1:8" x14ac:dyDescent="0.25">
      <c r="A7499" s="396" t="e">
        <f>"INN."&amp;EIGNIR!$B$3&amp;C7499</f>
        <v>#N/A</v>
      </c>
      <c r="B7499" s="511">
        <f>'Sundurliðun Innlán'!N32</f>
        <v>0</v>
      </c>
      <c r="C7499" s="503" t="s">
        <v>9358</v>
      </c>
      <c r="D7499" s="512"/>
      <c r="F7499" s="547"/>
      <c r="G7499" s="547">
        <f t="shared" si="236"/>
        <v>0</v>
      </c>
      <c r="H7499" s="547">
        <f t="shared" si="237"/>
        <v>0</v>
      </c>
    </row>
    <row r="7500" spans="1:8" x14ac:dyDescent="0.25">
      <c r="A7500" s="396" t="e">
        <f>"INN."&amp;EIGNIR!$B$3&amp;C7500</f>
        <v>#N/A</v>
      </c>
      <c r="B7500" s="511">
        <f>'Sundurliðun Innlán'!N33</f>
        <v>0</v>
      </c>
      <c r="C7500" s="503" t="s">
        <v>9359</v>
      </c>
      <c r="D7500" s="512"/>
      <c r="F7500" s="547"/>
      <c r="G7500" s="547">
        <f t="shared" si="236"/>
        <v>0</v>
      </c>
      <c r="H7500" s="547">
        <f t="shared" si="237"/>
        <v>0</v>
      </c>
    </row>
    <row r="7501" spans="1:8" x14ac:dyDescent="0.25">
      <c r="A7501" s="396" t="e">
        <f>"INN."&amp;EIGNIR!$B$3&amp;C7501</f>
        <v>#N/A</v>
      </c>
      <c r="B7501" s="511">
        <f>'Sundurliðun Innlán'!N34</f>
        <v>0</v>
      </c>
      <c r="C7501" s="503" t="s">
        <v>9360</v>
      </c>
      <c r="D7501" s="512"/>
      <c r="F7501" s="547"/>
      <c r="G7501" s="547">
        <f t="shared" si="236"/>
        <v>0</v>
      </c>
      <c r="H7501" s="547">
        <f t="shared" si="237"/>
        <v>0</v>
      </c>
    </row>
    <row r="7502" spans="1:8" x14ac:dyDescent="0.25">
      <c r="A7502" s="396" t="e">
        <f>"INN."&amp;EIGNIR!$B$3&amp;C7502</f>
        <v>#N/A</v>
      </c>
      <c r="B7502" s="511">
        <f>'Sundurliðun Innlán'!N35</f>
        <v>0</v>
      </c>
      <c r="C7502" s="503" t="s">
        <v>9361</v>
      </c>
      <c r="D7502" s="512"/>
      <c r="F7502" s="547"/>
      <c r="G7502" s="547">
        <f t="shared" si="236"/>
        <v>0</v>
      </c>
      <c r="H7502" s="547">
        <f t="shared" si="237"/>
        <v>0</v>
      </c>
    </row>
    <row r="7503" spans="1:8" x14ac:dyDescent="0.25">
      <c r="A7503" s="396" t="e">
        <f>"INN."&amp;EIGNIR!$B$3&amp;C7503</f>
        <v>#N/A</v>
      </c>
      <c r="B7503" s="511">
        <f>'Sundurliðun Innlán'!N36</f>
        <v>0</v>
      </c>
      <c r="C7503" s="503" t="s">
        <v>9362</v>
      </c>
      <c r="D7503" s="512"/>
      <c r="F7503" s="547"/>
      <c r="G7503" s="547">
        <f t="shared" si="236"/>
        <v>0</v>
      </c>
      <c r="H7503" s="547">
        <f t="shared" si="237"/>
        <v>0</v>
      </c>
    </row>
    <row r="7504" spans="1:8" x14ac:dyDescent="0.25">
      <c r="A7504" s="396" t="e">
        <f>"INN."&amp;EIGNIR!$B$3&amp;C7504</f>
        <v>#N/A</v>
      </c>
      <c r="B7504" s="511">
        <f>'Sundurliðun Innlán'!N37</f>
        <v>0</v>
      </c>
      <c r="C7504" s="503" t="s">
        <v>9363</v>
      </c>
      <c r="D7504" s="512"/>
      <c r="F7504" s="547"/>
      <c r="G7504" s="547">
        <f t="shared" si="236"/>
        <v>0</v>
      </c>
      <c r="H7504" s="547">
        <f t="shared" si="237"/>
        <v>0</v>
      </c>
    </row>
    <row r="7505" spans="1:8" x14ac:dyDescent="0.25">
      <c r="A7505" s="396" t="e">
        <f>"INN."&amp;EIGNIR!$B$3&amp;C7505</f>
        <v>#N/A</v>
      </c>
      <c r="B7505" s="511">
        <f>'Sundurliðun Innlán'!N38</f>
        <v>0</v>
      </c>
      <c r="C7505" s="503" t="s">
        <v>9364</v>
      </c>
      <c r="D7505" s="512"/>
      <c r="F7505" s="547"/>
      <c r="G7505" s="547">
        <f t="shared" si="236"/>
        <v>0</v>
      </c>
      <c r="H7505" s="547">
        <f t="shared" si="237"/>
        <v>0</v>
      </c>
    </row>
    <row r="7506" spans="1:8" x14ac:dyDescent="0.25">
      <c r="A7506" s="396" t="e">
        <f>"INN."&amp;EIGNIR!$B$3&amp;C7506</f>
        <v>#N/A</v>
      </c>
      <c r="B7506" s="511">
        <f>'Sundurliðun Innlán'!N39</f>
        <v>0</v>
      </c>
      <c r="C7506" s="503" t="s">
        <v>9365</v>
      </c>
      <c r="D7506" s="512"/>
      <c r="F7506" s="547"/>
      <c r="G7506" s="547">
        <f t="shared" si="236"/>
        <v>0</v>
      </c>
      <c r="H7506" s="547">
        <f t="shared" si="237"/>
        <v>0</v>
      </c>
    </row>
    <row r="7507" spans="1:8" x14ac:dyDescent="0.25">
      <c r="A7507" s="396" t="e">
        <f>"INN."&amp;EIGNIR!$B$3&amp;C7507</f>
        <v>#N/A</v>
      </c>
      <c r="B7507" s="511">
        <f>'Sundurliðun Innlán'!N40</f>
        <v>0</v>
      </c>
      <c r="C7507" s="503" t="s">
        <v>9366</v>
      </c>
      <c r="D7507" s="512"/>
      <c r="F7507" s="547"/>
      <c r="G7507" s="547">
        <f t="shared" si="236"/>
        <v>0</v>
      </c>
      <c r="H7507" s="547">
        <f t="shared" si="237"/>
        <v>0</v>
      </c>
    </row>
    <row r="7508" spans="1:8" x14ac:dyDescent="0.25">
      <c r="A7508" s="396" t="e">
        <f>"INN."&amp;EIGNIR!$B$3&amp;C7508</f>
        <v>#N/A</v>
      </c>
      <c r="B7508" s="511">
        <f>'Sundurliðun Innlán'!N41</f>
        <v>0</v>
      </c>
      <c r="C7508" s="503" t="s">
        <v>9367</v>
      </c>
      <c r="D7508" s="512"/>
      <c r="F7508" s="547"/>
      <c r="G7508" s="547">
        <f t="shared" si="236"/>
        <v>0</v>
      </c>
      <c r="H7508" s="547">
        <f t="shared" si="237"/>
        <v>0</v>
      </c>
    </row>
    <row r="7509" spans="1:8" x14ac:dyDescent="0.25">
      <c r="A7509" s="396" t="e">
        <f>"INN."&amp;EIGNIR!$B$3&amp;C7509</f>
        <v>#N/A</v>
      </c>
      <c r="B7509" s="511">
        <f>'Sundurliðun Innlán'!N42</f>
        <v>0</v>
      </c>
      <c r="C7509" s="503" t="s">
        <v>9368</v>
      </c>
      <c r="D7509" s="512"/>
      <c r="F7509" s="547"/>
      <c r="G7509" s="547">
        <f t="shared" si="236"/>
        <v>0</v>
      </c>
      <c r="H7509" s="547">
        <f t="shared" si="237"/>
        <v>0</v>
      </c>
    </row>
    <row r="7510" spans="1:8" x14ac:dyDescent="0.25">
      <c r="A7510" s="396" t="e">
        <f>"INN."&amp;EIGNIR!$B$3&amp;C7510</f>
        <v>#N/A</v>
      </c>
      <c r="B7510" s="511">
        <f>'Sundurliðun Innlán'!N43</f>
        <v>0</v>
      </c>
      <c r="C7510" s="503" t="s">
        <v>9369</v>
      </c>
      <c r="D7510" s="512"/>
      <c r="F7510" s="547"/>
      <c r="G7510" s="547">
        <f t="shared" si="236"/>
        <v>0</v>
      </c>
      <c r="H7510" s="547">
        <f t="shared" si="237"/>
        <v>0</v>
      </c>
    </row>
    <row r="7511" spans="1:8" x14ac:dyDescent="0.25">
      <c r="A7511" s="396" t="e">
        <f>"INN."&amp;EIGNIR!$B$3&amp;C7511</f>
        <v>#N/A</v>
      </c>
      <c r="B7511" s="511">
        <f>'Sundurliðun Innlán'!N44</f>
        <v>0</v>
      </c>
      <c r="C7511" s="503" t="s">
        <v>9370</v>
      </c>
      <c r="D7511" s="512"/>
      <c r="F7511" s="547"/>
      <c r="G7511" s="547">
        <f t="shared" si="236"/>
        <v>0</v>
      </c>
      <c r="H7511" s="547">
        <f t="shared" si="237"/>
        <v>0</v>
      </c>
    </row>
    <row r="7512" spans="1:8" x14ac:dyDescent="0.25">
      <c r="A7512" s="396" t="e">
        <f>"INN."&amp;EIGNIR!$B$3&amp;C7512</f>
        <v>#N/A</v>
      </c>
      <c r="B7512" s="511">
        <f>'Sundurliðun Innlán'!N45</f>
        <v>0</v>
      </c>
      <c r="C7512" s="503" t="s">
        <v>9371</v>
      </c>
      <c r="D7512" s="512"/>
      <c r="F7512" s="547"/>
      <c r="G7512" s="547">
        <f t="shared" si="236"/>
        <v>0</v>
      </c>
      <c r="H7512" s="547">
        <f t="shared" si="237"/>
        <v>0</v>
      </c>
    </row>
    <row r="7513" spans="1:8" x14ac:dyDescent="0.25">
      <c r="A7513" s="396" t="e">
        <f>"INN."&amp;EIGNIR!$B$3&amp;C7513</f>
        <v>#N/A</v>
      </c>
      <c r="B7513" s="511">
        <f>'Sundurliðun Innlán'!N46</f>
        <v>0</v>
      </c>
      <c r="C7513" s="503" t="s">
        <v>9372</v>
      </c>
      <c r="D7513" s="512"/>
      <c r="F7513" s="547"/>
      <c r="G7513" s="547">
        <f t="shared" si="236"/>
        <v>0</v>
      </c>
      <c r="H7513" s="547">
        <f t="shared" si="237"/>
        <v>0</v>
      </c>
    </row>
    <row r="7514" spans="1:8" x14ac:dyDescent="0.25">
      <c r="A7514" s="396" t="e">
        <f>"INN."&amp;EIGNIR!$B$3&amp;C7514</f>
        <v>#N/A</v>
      </c>
      <c r="B7514" s="511">
        <f>'Sundurliðun Innlán'!N60</f>
        <v>0</v>
      </c>
      <c r="C7514" s="503" t="s">
        <v>9373</v>
      </c>
      <c r="D7514" s="512"/>
      <c r="F7514" s="547"/>
      <c r="G7514" s="547">
        <f t="shared" si="236"/>
        <v>0</v>
      </c>
      <c r="H7514" s="547">
        <f t="shared" si="237"/>
        <v>0</v>
      </c>
    </row>
    <row r="7515" spans="1:8" x14ac:dyDescent="0.25">
      <c r="A7515" s="396" t="e">
        <f>"INN."&amp;EIGNIR!$B$3&amp;C7515</f>
        <v>#N/A</v>
      </c>
      <c r="B7515" s="511">
        <f>'Sundurliðun Innlán'!N61</f>
        <v>0</v>
      </c>
      <c r="C7515" s="503" t="s">
        <v>9374</v>
      </c>
      <c r="D7515" s="512"/>
      <c r="F7515" s="547"/>
      <c r="G7515" s="547">
        <f t="shared" si="236"/>
        <v>0</v>
      </c>
      <c r="H7515" s="547">
        <f t="shared" si="237"/>
        <v>0</v>
      </c>
    </row>
    <row r="7516" spans="1:8" x14ac:dyDescent="0.25">
      <c r="A7516" s="396" t="e">
        <f>"INN."&amp;EIGNIR!$B$3&amp;C7516</f>
        <v>#N/A</v>
      </c>
      <c r="B7516" s="511">
        <f>'Sundurliðun Innlán'!N62</f>
        <v>0</v>
      </c>
      <c r="C7516" s="503" t="s">
        <v>9375</v>
      </c>
      <c r="D7516" s="512"/>
      <c r="F7516" s="547"/>
      <c r="G7516" s="547">
        <f t="shared" si="236"/>
        <v>0</v>
      </c>
      <c r="H7516" s="547">
        <f t="shared" si="237"/>
        <v>0</v>
      </c>
    </row>
    <row r="7517" spans="1:8" x14ac:dyDescent="0.25">
      <c r="A7517" s="396" t="e">
        <f>"INN."&amp;EIGNIR!$B$3&amp;C7517</f>
        <v>#N/A</v>
      </c>
      <c r="B7517" s="511">
        <f>'Sundurliðun Innlán'!N63</f>
        <v>0</v>
      </c>
      <c r="C7517" s="503" t="s">
        <v>9376</v>
      </c>
      <c r="D7517" s="512"/>
      <c r="F7517" s="547"/>
      <c r="G7517" s="547">
        <f t="shared" si="236"/>
        <v>0</v>
      </c>
      <c r="H7517" s="547">
        <f t="shared" si="237"/>
        <v>0</v>
      </c>
    </row>
    <row r="7518" spans="1:8" x14ac:dyDescent="0.25">
      <c r="A7518" s="396" t="e">
        <f>"INN."&amp;EIGNIR!$B$3&amp;C7518</f>
        <v>#N/A</v>
      </c>
      <c r="B7518" s="511">
        <f>'Sundurliðun Innlán'!N64</f>
        <v>0</v>
      </c>
      <c r="C7518" s="503" t="s">
        <v>9377</v>
      </c>
      <c r="D7518" s="512"/>
      <c r="F7518" s="547"/>
      <c r="G7518" s="547">
        <f t="shared" si="236"/>
        <v>0</v>
      </c>
      <c r="H7518" s="547">
        <f t="shared" si="237"/>
        <v>0</v>
      </c>
    </row>
    <row r="7519" spans="1:8" x14ac:dyDescent="0.25">
      <c r="A7519" s="396" t="e">
        <f>"INN."&amp;EIGNIR!$B$3&amp;C7519</f>
        <v>#N/A</v>
      </c>
      <c r="B7519" s="511">
        <f>'Sundurliðun Innlán'!N65</f>
        <v>0</v>
      </c>
      <c r="C7519" s="503" t="s">
        <v>9378</v>
      </c>
      <c r="D7519" s="512"/>
      <c r="F7519" s="547"/>
      <c r="G7519" s="547">
        <f t="shared" si="236"/>
        <v>0</v>
      </c>
      <c r="H7519" s="547">
        <f t="shared" si="237"/>
        <v>0</v>
      </c>
    </row>
    <row r="7520" spans="1:8" x14ac:dyDescent="0.25">
      <c r="A7520" s="396" t="e">
        <f>"INN."&amp;EIGNIR!$B$3&amp;C7520</f>
        <v>#N/A</v>
      </c>
      <c r="B7520" s="511">
        <f>'Sundurliðun Innlán'!N66</f>
        <v>0</v>
      </c>
      <c r="C7520" s="503" t="s">
        <v>9379</v>
      </c>
      <c r="D7520" s="512"/>
      <c r="F7520" s="547"/>
      <c r="G7520" s="547">
        <f t="shared" si="236"/>
        <v>0</v>
      </c>
      <c r="H7520" s="547">
        <f t="shared" si="237"/>
        <v>0</v>
      </c>
    </row>
    <row r="7521" spans="1:8" x14ac:dyDescent="0.25">
      <c r="A7521" s="396" t="e">
        <f>"INN."&amp;EIGNIR!$B$3&amp;C7521</f>
        <v>#N/A</v>
      </c>
      <c r="B7521" s="511">
        <f>'Sundurliðun Innlán'!N67</f>
        <v>0</v>
      </c>
      <c r="C7521" s="503" t="s">
        <v>9380</v>
      </c>
      <c r="D7521" s="512"/>
      <c r="F7521" s="547"/>
      <c r="G7521" s="547">
        <f t="shared" si="236"/>
        <v>0</v>
      </c>
      <c r="H7521" s="547">
        <f t="shared" si="237"/>
        <v>0</v>
      </c>
    </row>
    <row r="7522" spans="1:8" x14ac:dyDescent="0.25">
      <c r="A7522" s="396" t="e">
        <f>"INN."&amp;EIGNIR!$B$3&amp;C7522</f>
        <v>#N/A</v>
      </c>
      <c r="B7522" s="511">
        <f>'Sundurliðun Innlán'!N68</f>
        <v>0</v>
      </c>
      <c r="C7522" s="503" t="s">
        <v>9381</v>
      </c>
      <c r="D7522" s="512"/>
      <c r="F7522" s="547"/>
      <c r="G7522" s="547">
        <f t="shared" si="236"/>
        <v>0</v>
      </c>
      <c r="H7522" s="547">
        <f t="shared" si="237"/>
        <v>0</v>
      </c>
    </row>
    <row r="7523" spans="1:8" x14ac:dyDescent="0.25">
      <c r="A7523" s="396" t="e">
        <f>"INN."&amp;EIGNIR!$B$3&amp;C7523</f>
        <v>#N/A</v>
      </c>
      <c r="B7523" s="511">
        <f>'Sundurliðun Innlán'!N69</f>
        <v>0</v>
      </c>
      <c r="C7523" s="503" t="s">
        <v>9382</v>
      </c>
      <c r="D7523" s="512"/>
      <c r="F7523" s="547"/>
      <c r="G7523" s="547">
        <f t="shared" si="236"/>
        <v>0</v>
      </c>
      <c r="H7523" s="547">
        <f t="shared" si="237"/>
        <v>0</v>
      </c>
    </row>
    <row r="7524" spans="1:8" x14ac:dyDescent="0.25">
      <c r="A7524" s="396" t="e">
        <f>"INN."&amp;EIGNIR!$B$3&amp;C7524</f>
        <v>#N/A</v>
      </c>
      <c r="B7524" s="511">
        <f>'Sundurliðun Innlán'!N70</f>
        <v>0</v>
      </c>
      <c r="C7524" s="503" t="s">
        <v>9383</v>
      </c>
      <c r="D7524" s="512"/>
      <c r="F7524" s="547"/>
      <c r="G7524" s="547">
        <f t="shared" si="236"/>
        <v>0</v>
      </c>
      <c r="H7524" s="547">
        <f t="shared" si="237"/>
        <v>0</v>
      </c>
    </row>
    <row r="7525" spans="1:8" x14ac:dyDescent="0.25">
      <c r="A7525" s="396" t="e">
        <f>"INN."&amp;EIGNIR!$B$3&amp;C7525</f>
        <v>#N/A</v>
      </c>
      <c r="B7525" s="511">
        <f>'Sundurliðun Innlán'!N71</f>
        <v>0</v>
      </c>
      <c r="C7525" s="503" t="s">
        <v>9384</v>
      </c>
      <c r="D7525" s="512"/>
      <c r="F7525" s="547"/>
      <c r="G7525" s="547">
        <f t="shared" si="236"/>
        <v>0</v>
      </c>
      <c r="H7525" s="547">
        <f t="shared" si="237"/>
        <v>0</v>
      </c>
    </row>
    <row r="7526" spans="1:8" x14ac:dyDescent="0.25">
      <c r="A7526" s="396" t="e">
        <f>"INN."&amp;EIGNIR!$B$3&amp;C7526</f>
        <v>#N/A</v>
      </c>
      <c r="B7526" s="511">
        <f>'Sundurliðun Innlán'!N72</f>
        <v>0</v>
      </c>
      <c r="C7526" s="503" t="s">
        <v>9385</v>
      </c>
      <c r="D7526" s="512"/>
      <c r="F7526" s="547"/>
      <c r="G7526" s="547">
        <f t="shared" si="236"/>
        <v>0</v>
      </c>
      <c r="H7526" s="547">
        <f t="shared" si="237"/>
        <v>0</v>
      </c>
    </row>
    <row r="7527" spans="1:8" x14ac:dyDescent="0.25">
      <c r="A7527" s="396" t="e">
        <f>"INN."&amp;EIGNIR!$B$3&amp;C7527</f>
        <v>#N/A</v>
      </c>
      <c r="B7527" s="511">
        <f>'Sundurliðun Innlán'!N73</f>
        <v>0</v>
      </c>
      <c r="C7527" s="503" t="s">
        <v>9386</v>
      </c>
      <c r="D7527" s="512"/>
      <c r="F7527" s="547"/>
      <c r="G7527" s="547">
        <f t="shared" si="236"/>
        <v>0</v>
      </c>
      <c r="H7527" s="547">
        <f t="shared" si="237"/>
        <v>0</v>
      </c>
    </row>
    <row r="7528" spans="1:8" x14ac:dyDescent="0.25">
      <c r="A7528" s="396" t="e">
        <f>"INN."&amp;EIGNIR!$B$3&amp;C7528</f>
        <v>#N/A</v>
      </c>
      <c r="B7528" s="511">
        <f>'Sundurliðun Innlán'!N74</f>
        <v>0</v>
      </c>
      <c r="C7528" s="503" t="s">
        <v>9387</v>
      </c>
      <c r="D7528" s="512"/>
      <c r="F7528" s="547"/>
      <c r="G7528" s="547">
        <f t="shared" si="236"/>
        <v>0</v>
      </c>
      <c r="H7528" s="547">
        <f t="shared" si="237"/>
        <v>0</v>
      </c>
    </row>
    <row r="7529" spans="1:8" x14ac:dyDescent="0.25">
      <c r="A7529" s="396" t="e">
        <f>"INN."&amp;EIGNIR!$B$3&amp;C7529</f>
        <v>#N/A</v>
      </c>
      <c r="B7529" s="511">
        <f>'Sundurliðun Innlán'!N75</f>
        <v>0</v>
      </c>
      <c r="C7529" s="503" t="s">
        <v>9388</v>
      </c>
      <c r="D7529" s="512"/>
      <c r="F7529" s="547"/>
      <c r="G7529" s="547">
        <f t="shared" si="236"/>
        <v>0</v>
      </c>
      <c r="H7529" s="547">
        <f t="shared" si="237"/>
        <v>0</v>
      </c>
    </row>
    <row r="7530" spans="1:8" x14ac:dyDescent="0.25">
      <c r="A7530" s="396" t="e">
        <f>"INN."&amp;EIGNIR!$B$3&amp;C7530</f>
        <v>#N/A</v>
      </c>
      <c r="B7530" s="511">
        <f>'Sundurliðun Innlán'!N76</f>
        <v>0</v>
      </c>
      <c r="C7530" s="503" t="s">
        <v>9389</v>
      </c>
      <c r="D7530" s="512"/>
      <c r="F7530" s="547"/>
      <c r="G7530" s="547">
        <f t="shared" si="236"/>
        <v>0</v>
      </c>
      <c r="H7530" s="547">
        <f t="shared" si="237"/>
        <v>0</v>
      </c>
    </row>
    <row r="7531" spans="1:8" x14ac:dyDescent="0.25">
      <c r="A7531" s="396" t="e">
        <f>"INN."&amp;EIGNIR!$B$3&amp;C7531</f>
        <v>#N/A</v>
      </c>
      <c r="B7531" s="511">
        <f>'Sundurliðun Innlán'!N77</f>
        <v>0</v>
      </c>
      <c r="C7531" s="503" t="s">
        <v>9390</v>
      </c>
      <c r="D7531" s="512"/>
      <c r="F7531" s="547"/>
      <c r="G7531" s="547">
        <f t="shared" si="236"/>
        <v>0</v>
      </c>
      <c r="H7531" s="547">
        <f t="shared" si="237"/>
        <v>0</v>
      </c>
    </row>
    <row r="7532" spans="1:8" x14ac:dyDescent="0.25">
      <c r="A7532" s="396" t="e">
        <f>"INN."&amp;EIGNIR!$B$3&amp;C7532</f>
        <v>#N/A</v>
      </c>
      <c r="B7532" s="511">
        <f>'Sundurliðun Innlán'!N78</f>
        <v>0</v>
      </c>
      <c r="C7532" s="503" t="s">
        <v>9391</v>
      </c>
      <c r="D7532" s="512"/>
      <c r="F7532" s="547"/>
      <c r="G7532" s="547">
        <f t="shared" si="236"/>
        <v>0</v>
      </c>
      <c r="H7532" s="547">
        <f t="shared" si="237"/>
        <v>0</v>
      </c>
    </row>
    <row r="7533" spans="1:8" x14ac:dyDescent="0.25">
      <c r="A7533" s="396" t="e">
        <f>"INN."&amp;EIGNIR!$B$3&amp;C7533</f>
        <v>#N/A</v>
      </c>
      <c r="B7533" s="511">
        <f>'Sundurliðun Innlán'!N79</f>
        <v>0</v>
      </c>
      <c r="C7533" s="503" t="s">
        <v>9392</v>
      </c>
      <c r="D7533" s="512"/>
      <c r="F7533" s="547"/>
      <c r="G7533" s="547">
        <f t="shared" si="236"/>
        <v>0</v>
      </c>
      <c r="H7533" s="547">
        <f t="shared" si="237"/>
        <v>0</v>
      </c>
    </row>
    <row r="7534" spans="1:8" x14ac:dyDescent="0.25">
      <c r="A7534" s="396" t="e">
        <f>"INN."&amp;EIGNIR!$B$3&amp;C7534</f>
        <v>#N/A</v>
      </c>
      <c r="B7534" s="511">
        <f>'Sundurliðun Innlán'!N80</f>
        <v>0</v>
      </c>
      <c r="C7534" s="503" t="s">
        <v>9393</v>
      </c>
      <c r="D7534" s="512"/>
      <c r="F7534" s="547"/>
      <c r="G7534" s="547">
        <f t="shared" si="236"/>
        <v>0</v>
      </c>
      <c r="H7534" s="547">
        <f t="shared" si="237"/>
        <v>0</v>
      </c>
    </row>
    <row r="7535" spans="1:8" x14ac:dyDescent="0.25">
      <c r="A7535" s="396" t="e">
        <f>"INN."&amp;EIGNIR!$B$3&amp;C7535</f>
        <v>#N/A</v>
      </c>
      <c r="B7535" s="511">
        <f>'Sundurliðun Innlán'!N81</f>
        <v>0</v>
      </c>
      <c r="C7535" s="503" t="s">
        <v>9394</v>
      </c>
      <c r="D7535" s="512"/>
      <c r="F7535" s="547"/>
      <c r="G7535" s="547">
        <f t="shared" si="236"/>
        <v>0</v>
      </c>
      <c r="H7535" s="547">
        <f t="shared" si="237"/>
        <v>0</v>
      </c>
    </row>
    <row r="7536" spans="1:8" x14ac:dyDescent="0.25">
      <c r="A7536" s="396" t="e">
        <f>"INN."&amp;EIGNIR!$B$3&amp;C7536</f>
        <v>#N/A</v>
      </c>
      <c r="B7536" s="511">
        <f>'Sundurliðun Innlán'!N82</f>
        <v>0</v>
      </c>
      <c r="C7536" s="503" t="s">
        <v>9395</v>
      </c>
      <c r="D7536" s="512"/>
      <c r="F7536" s="547"/>
      <c r="G7536" s="547">
        <f t="shared" si="236"/>
        <v>0</v>
      </c>
      <c r="H7536" s="547">
        <f t="shared" si="237"/>
        <v>0</v>
      </c>
    </row>
    <row r="7537" spans="1:8" x14ac:dyDescent="0.25">
      <c r="A7537" s="396" t="e">
        <f>"INN."&amp;EIGNIR!$B$3&amp;C7537</f>
        <v>#N/A</v>
      </c>
      <c r="B7537" s="511">
        <f>'Sundurliðun Innlán'!N83</f>
        <v>0</v>
      </c>
      <c r="C7537" s="503" t="s">
        <v>9396</v>
      </c>
      <c r="D7537" s="512"/>
      <c r="F7537" s="547"/>
      <c r="G7537" s="547">
        <f t="shared" si="236"/>
        <v>0</v>
      </c>
      <c r="H7537" s="547">
        <f t="shared" si="237"/>
        <v>0</v>
      </c>
    </row>
    <row r="7538" spans="1:8" x14ac:dyDescent="0.25">
      <c r="A7538" s="396" t="e">
        <f>"INN."&amp;EIGNIR!$B$3&amp;C7538</f>
        <v>#N/A</v>
      </c>
      <c r="B7538" s="511">
        <f>'Sundurliðun Innlán'!N123</f>
        <v>0</v>
      </c>
      <c r="C7538" s="503" t="s">
        <v>9397</v>
      </c>
      <c r="D7538" s="512"/>
      <c r="F7538" s="547"/>
      <c r="G7538" s="547">
        <f t="shared" si="236"/>
        <v>0</v>
      </c>
      <c r="H7538" s="547">
        <f t="shared" si="237"/>
        <v>0</v>
      </c>
    </row>
    <row r="7539" spans="1:8" x14ac:dyDescent="0.25">
      <c r="A7539" s="396" t="e">
        <f>"INN."&amp;EIGNIR!$B$3&amp;C7539</f>
        <v>#N/A</v>
      </c>
      <c r="B7539" s="511">
        <f>'Sundurliðun Innlán'!N124</f>
        <v>0</v>
      </c>
      <c r="C7539" s="503" t="s">
        <v>9398</v>
      </c>
      <c r="D7539" s="512"/>
      <c r="F7539" s="547"/>
      <c r="G7539" s="547">
        <f t="shared" si="236"/>
        <v>0</v>
      </c>
      <c r="H7539" s="547">
        <f t="shared" si="237"/>
        <v>0</v>
      </c>
    </row>
    <row r="7540" spans="1:8" x14ac:dyDescent="0.25">
      <c r="A7540" s="396" t="e">
        <f>"INN."&amp;EIGNIR!$B$3&amp;C7540</f>
        <v>#N/A</v>
      </c>
      <c r="B7540" s="511">
        <f>'Sundurliðun Innlán'!N125</f>
        <v>0</v>
      </c>
      <c r="C7540" s="503" t="s">
        <v>9399</v>
      </c>
      <c r="D7540" s="512"/>
      <c r="F7540" s="547"/>
      <c r="G7540" s="547">
        <f t="shared" si="236"/>
        <v>0</v>
      </c>
      <c r="H7540" s="547">
        <f t="shared" si="237"/>
        <v>0</v>
      </c>
    </row>
    <row r="7541" spans="1:8" x14ac:dyDescent="0.25">
      <c r="A7541" s="396" t="e">
        <f>"INN."&amp;EIGNIR!$B$3&amp;C7541</f>
        <v>#N/A</v>
      </c>
      <c r="B7541" s="511">
        <f>'Sundurliðun Innlán'!N126</f>
        <v>0</v>
      </c>
      <c r="C7541" s="503" t="s">
        <v>9400</v>
      </c>
      <c r="D7541" s="512"/>
      <c r="F7541" s="547"/>
      <c r="G7541" s="547">
        <f t="shared" si="236"/>
        <v>0</v>
      </c>
      <c r="H7541" s="547">
        <f t="shared" si="237"/>
        <v>0</v>
      </c>
    </row>
    <row r="7542" spans="1:8" x14ac:dyDescent="0.25">
      <c r="A7542" s="396" t="e">
        <f>"INN."&amp;EIGNIR!$B$3&amp;C7542</f>
        <v>#N/A</v>
      </c>
      <c r="B7542" s="511">
        <f>'Sundurliðun Innlán'!N127</f>
        <v>0</v>
      </c>
      <c r="C7542" s="503" t="s">
        <v>9401</v>
      </c>
      <c r="D7542" s="512"/>
      <c r="F7542" s="547"/>
      <c r="G7542" s="547">
        <f t="shared" ref="G7542:G7605" si="238">+F7542-B7542</f>
        <v>0</v>
      </c>
      <c r="H7542" s="547">
        <f t="shared" si="237"/>
        <v>0</v>
      </c>
    </row>
    <row r="7543" spans="1:8" x14ac:dyDescent="0.25">
      <c r="A7543" s="396" t="e">
        <f>"INN."&amp;EIGNIR!$B$3&amp;C7543</f>
        <v>#N/A</v>
      </c>
      <c r="B7543" s="511">
        <f>'Sundurliðun Innlán'!N128</f>
        <v>0</v>
      </c>
      <c r="C7543" s="503" t="s">
        <v>9402</v>
      </c>
      <c r="D7543" s="512"/>
      <c r="F7543" s="547"/>
      <c r="G7543" s="547">
        <f t="shared" si="238"/>
        <v>0</v>
      </c>
      <c r="H7543" s="547">
        <f t="shared" ref="H7543:H7606" si="239">+ABS(G7543)</f>
        <v>0</v>
      </c>
    </row>
    <row r="7544" spans="1:8" x14ac:dyDescent="0.25">
      <c r="A7544" s="396" t="e">
        <f>"INN."&amp;EIGNIR!$B$3&amp;C7544</f>
        <v>#N/A</v>
      </c>
      <c r="B7544" s="511">
        <f>'Sundurliðun Innlán'!N129</f>
        <v>0</v>
      </c>
      <c r="C7544" s="503" t="s">
        <v>9403</v>
      </c>
      <c r="D7544" s="512"/>
      <c r="F7544" s="547"/>
      <c r="G7544" s="547">
        <f t="shared" si="238"/>
        <v>0</v>
      </c>
      <c r="H7544" s="547">
        <f t="shared" si="239"/>
        <v>0</v>
      </c>
    </row>
    <row r="7545" spans="1:8" x14ac:dyDescent="0.25">
      <c r="A7545" s="396" t="e">
        <f>"INN."&amp;EIGNIR!$B$3&amp;C7545</f>
        <v>#N/A</v>
      </c>
      <c r="B7545" s="511">
        <f>'Sundurliðun Innlán'!N130</f>
        <v>0</v>
      </c>
      <c r="C7545" s="503" t="s">
        <v>9404</v>
      </c>
      <c r="D7545" s="512"/>
      <c r="F7545" s="547"/>
      <c r="G7545" s="547">
        <f t="shared" si="238"/>
        <v>0</v>
      </c>
      <c r="H7545" s="547">
        <f t="shared" si="239"/>
        <v>0</v>
      </c>
    </row>
    <row r="7546" spans="1:8" x14ac:dyDescent="0.25">
      <c r="A7546" s="396" t="e">
        <f>"INN."&amp;EIGNIR!$B$3&amp;C7546</f>
        <v>#N/A</v>
      </c>
      <c r="B7546" s="511">
        <f>'Sundurliðun Innlán'!N144</f>
        <v>0</v>
      </c>
      <c r="C7546" s="503" t="s">
        <v>9405</v>
      </c>
      <c r="D7546" s="512"/>
      <c r="F7546" s="547"/>
      <c r="G7546" s="547">
        <f t="shared" si="238"/>
        <v>0</v>
      </c>
      <c r="H7546" s="547">
        <f t="shared" si="239"/>
        <v>0</v>
      </c>
    </row>
    <row r="7547" spans="1:8" x14ac:dyDescent="0.25">
      <c r="A7547" s="396" t="e">
        <f>"INN."&amp;EIGNIR!$B$3&amp;C7547</f>
        <v>#N/A</v>
      </c>
      <c r="B7547" s="511">
        <f>'Sundurliðun Innlán'!N145</f>
        <v>0</v>
      </c>
      <c r="C7547" s="503" t="s">
        <v>9406</v>
      </c>
      <c r="D7547" s="512"/>
      <c r="F7547" s="547"/>
      <c r="G7547" s="547">
        <f t="shared" si="238"/>
        <v>0</v>
      </c>
      <c r="H7547" s="547">
        <f t="shared" si="239"/>
        <v>0</v>
      </c>
    </row>
    <row r="7548" spans="1:8" x14ac:dyDescent="0.25">
      <c r="A7548" s="396" t="e">
        <f>"INN."&amp;EIGNIR!$B$3&amp;C7548</f>
        <v>#N/A</v>
      </c>
      <c r="B7548" s="511">
        <f>'Sundurliðun Innlán'!N146</f>
        <v>0</v>
      </c>
      <c r="C7548" s="503" t="s">
        <v>9407</v>
      </c>
      <c r="D7548" s="512"/>
      <c r="F7548" s="547"/>
      <c r="G7548" s="547">
        <f t="shared" si="238"/>
        <v>0</v>
      </c>
      <c r="H7548" s="547">
        <f t="shared" si="239"/>
        <v>0</v>
      </c>
    </row>
    <row r="7549" spans="1:8" x14ac:dyDescent="0.25">
      <c r="A7549" s="396" t="e">
        <f>"INN."&amp;EIGNIR!$B$3&amp;C7549</f>
        <v>#N/A</v>
      </c>
      <c r="B7549" s="511">
        <f>'Sundurliðun Innlán'!N147</f>
        <v>0</v>
      </c>
      <c r="C7549" s="503" t="s">
        <v>9408</v>
      </c>
      <c r="D7549" s="512"/>
      <c r="F7549" s="547"/>
      <c r="G7549" s="547">
        <f t="shared" si="238"/>
        <v>0</v>
      </c>
      <c r="H7549" s="547">
        <f t="shared" si="239"/>
        <v>0</v>
      </c>
    </row>
    <row r="7550" spans="1:8" x14ac:dyDescent="0.25">
      <c r="A7550" s="396" t="e">
        <f>"INN."&amp;EIGNIR!$B$3&amp;C7550</f>
        <v>#N/A</v>
      </c>
      <c r="B7550" s="511">
        <f>'Sundurliðun Innlán'!N148</f>
        <v>0</v>
      </c>
      <c r="C7550" s="503" t="s">
        <v>9409</v>
      </c>
      <c r="D7550" s="512"/>
      <c r="F7550" s="547"/>
      <c r="G7550" s="547">
        <f t="shared" si="238"/>
        <v>0</v>
      </c>
      <c r="H7550" s="547">
        <f t="shared" si="239"/>
        <v>0</v>
      </c>
    </row>
    <row r="7551" spans="1:8" x14ac:dyDescent="0.25">
      <c r="A7551" s="396" t="e">
        <f>"INN."&amp;EIGNIR!$B$3&amp;C7551</f>
        <v>#N/A</v>
      </c>
      <c r="B7551" s="511">
        <f>'Sundurliðun Innlán'!N149</f>
        <v>0</v>
      </c>
      <c r="C7551" s="503" t="s">
        <v>9410</v>
      </c>
      <c r="D7551" s="512"/>
      <c r="F7551" s="547"/>
      <c r="G7551" s="547">
        <f t="shared" si="238"/>
        <v>0</v>
      </c>
      <c r="H7551" s="547">
        <f t="shared" si="239"/>
        <v>0</v>
      </c>
    </row>
    <row r="7552" spans="1:8" x14ac:dyDescent="0.25">
      <c r="A7552" s="396" t="e">
        <f>"INN."&amp;EIGNIR!$B$3&amp;C7552</f>
        <v>#N/A</v>
      </c>
      <c r="B7552" s="511">
        <f>'Sundurliðun Innlán'!N150</f>
        <v>0</v>
      </c>
      <c r="C7552" s="503" t="s">
        <v>9411</v>
      </c>
      <c r="D7552" s="512"/>
      <c r="F7552" s="547"/>
      <c r="G7552" s="547">
        <f t="shared" si="238"/>
        <v>0</v>
      </c>
      <c r="H7552" s="547">
        <f t="shared" si="239"/>
        <v>0</v>
      </c>
    </row>
    <row r="7553" spans="1:8" x14ac:dyDescent="0.25">
      <c r="A7553" s="396" t="e">
        <f>"INN."&amp;EIGNIR!$B$3&amp;C7553</f>
        <v>#N/A</v>
      </c>
      <c r="B7553" s="511">
        <f>'Sundurliðun Innlán'!N151</f>
        <v>0</v>
      </c>
      <c r="C7553" s="503" t="s">
        <v>9412</v>
      </c>
      <c r="D7553" s="512"/>
      <c r="F7553" s="547"/>
      <c r="G7553" s="547">
        <f t="shared" si="238"/>
        <v>0</v>
      </c>
      <c r="H7553" s="547">
        <f t="shared" si="239"/>
        <v>0</v>
      </c>
    </row>
    <row r="7554" spans="1:8" x14ac:dyDescent="0.25">
      <c r="A7554" s="396" t="e">
        <f>"INN."&amp;EIGNIR!$B$3&amp;C7554</f>
        <v>#N/A</v>
      </c>
      <c r="B7554" s="511">
        <f>'Sundurliðun Innlán'!N152</f>
        <v>0</v>
      </c>
      <c r="C7554" s="503" t="s">
        <v>9413</v>
      </c>
      <c r="D7554" s="512"/>
      <c r="F7554" s="547"/>
      <c r="G7554" s="547">
        <f t="shared" si="238"/>
        <v>0</v>
      </c>
      <c r="H7554" s="547">
        <f t="shared" si="239"/>
        <v>0</v>
      </c>
    </row>
    <row r="7555" spans="1:8" x14ac:dyDescent="0.25">
      <c r="A7555" s="396" t="e">
        <f>"INN."&amp;EIGNIR!$B$3&amp;C7555</f>
        <v>#N/A</v>
      </c>
      <c r="B7555" s="511">
        <f>'Sundurliðun Innlán'!N153</f>
        <v>0</v>
      </c>
      <c r="C7555" s="503" t="s">
        <v>9414</v>
      </c>
      <c r="D7555" s="512"/>
      <c r="F7555" s="547"/>
      <c r="G7555" s="547">
        <f t="shared" si="238"/>
        <v>0</v>
      </c>
      <c r="H7555" s="547">
        <f t="shared" si="239"/>
        <v>0</v>
      </c>
    </row>
    <row r="7556" spans="1:8" x14ac:dyDescent="0.25">
      <c r="A7556" s="396" t="e">
        <f>"INN."&amp;EIGNIR!$B$3&amp;C7556</f>
        <v>#N/A</v>
      </c>
      <c r="B7556" s="511">
        <f>'Sundurliðun Innlán'!N154</f>
        <v>0</v>
      </c>
      <c r="C7556" s="503" t="s">
        <v>9415</v>
      </c>
      <c r="D7556" s="512"/>
      <c r="F7556" s="547"/>
      <c r="G7556" s="547">
        <f t="shared" si="238"/>
        <v>0</v>
      </c>
      <c r="H7556" s="547">
        <f t="shared" si="239"/>
        <v>0</v>
      </c>
    </row>
    <row r="7557" spans="1:8" x14ac:dyDescent="0.25">
      <c r="A7557" s="396" t="e">
        <f>"INN."&amp;EIGNIR!$B$3&amp;C7557</f>
        <v>#N/A</v>
      </c>
      <c r="B7557" s="511">
        <f>'Sundurliðun Innlán'!N155</f>
        <v>0</v>
      </c>
      <c r="C7557" s="503" t="s">
        <v>9416</v>
      </c>
      <c r="D7557" s="512"/>
      <c r="F7557" s="547"/>
      <c r="G7557" s="547">
        <f t="shared" si="238"/>
        <v>0</v>
      </c>
      <c r="H7557" s="547">
        <f t="shared" si="239"/>
        <v>0</v>
      </c>
    </row>
    <row r="7558" spans="1:8" x14ac:dyDescent="0.25">
      <c r="A7558" s="396" t="e">
        <f>"INN."&amp;EIGNIR!$B$3&amp;C7558</f>
        <v>#N/A</v>
      </c>
      <c r="B7558" s="511">
        <f>'Sundurliðun Innlán'!N156</f>
        <v>0</v>
      </c>
      <c r="C7558" s="503" t="s">
        <v>9417</v>
      </c>
      <c r="D7558" s="512"/>
      <c r="F7558" s="547"/>
      <c r="G7558" s="547">
        <f t="shared" si="238"/>
        <v>0</v>
      </c>
      <c r="H7558" s="547">
        <f t="shared" si="239"/>
        <v>0</v>
      </c>
    </row>
    <row r="7559" spans="1:8" x14ac:dyDescent="0.25">
      <c r="A7559" s="396" t="e">
        <f>"INN."&amp;EIGNIR!$B$3&amp;C7559</f>
        <v>#N/A</v>
      </c>
      <c r="B7559" s="511">
        <f>'Sundurliðun Innlán'!N157</f>
        <v>0</v>
      </c>
      <c r="C7559" s="503" t="s">
        <v>9418</v>
      </c>
      <c r="D7559" s="512"/>
      <c r="F7559" s="547"/>
      <c r="G7559" s="547">
        <f t="shared" si="238"/>
        <v>0</v>
      </c>
      <c r="H7559" s="547">
        <f t="shared" si="239"/>
        <v>0</v>
      </c>
    </row>
    <row r="7560" spans="1:8" x14ac:dyDescent="0.25">
      <c r="A7560" s="396" t="e">
        <f>"INN."&amp;EIGNIR!$B$3&amp;C7560</f>
        <v>#N/A</v>
      </c>
      <c r="B7560" s="511">
        <f>'Sundurliðun Innlán'!N158</f>
        <v>0</v>
      </c>
      <c r="C7560" s="503" t="s">
        <v>9419</v>
      </c>
      <c r="D7560" s="512"/>
      <c r="F7560" s="547"/>
      <c r="G7560" s="547">
        <f t="shared" si="238"/>
        <v>0</v>
      </c>
      <c r="H7560" s="547">
        <f t="shared" si="239"/>
        <v>0</v>
      </c>
    </row>
    <row r="7561" spans="1:8" x14ac:dyDescent="0.25">
      <c r="A7561" s="396" t="e">
        <f>"INN."&amp;EIGNIR!$B$3&amp;C7561</f>
        <v>#N/A</v>
      </c>
      <c r="B7561" s="511">
        <f>'Sundurliðun Innlán'!N159</f>
        <v>0</v>
      </c>
      <c r="C7561" s="503" t="s">
        <v>9420</v>
      </c>
      <c r="D7561" s="512"/>
      <c r="F7561" s="547"/>
      <c r="G7561" s="547">
        <f t="shared" si="238"/>
        <v>0</v>
      </c>
      <c r="H7561" s="547">
        <f t="shared" si="239"/>
        <v>0</v>
      </c>
    </row>
    <row r="7562" spans="1:8" x14ac:dyDescent="0.25">
      <c r="A7562" s="396" t="e">
        <f>"INN."&amp;EIGNIR!$B$3&amp;C7562</f>
        <v>#N/A</v>
      </c>
      <c r="B7562" s="511">
        <f>'Sundurliðun Innlán'!N160</f>
        <v>0</v>
      </c>
      <c r="C7562" s="503" t="s">
        <v>9421</v>
      </c>
      <c r="D7562" s="512"/>
      <c r="F7562" s="547"/>
      <c r="G7562" s="547">
        <f t="shared" si="238"/>
        <v>0</v>
      </c>
      <c r="H7562" s="547">
        <f t="shared" si="239"/>
        <v>0</v>
      </c>
    </row>
    <row r="7563" spans="1:8" x14ac:dyDescent="0.25">
      <c r="A7563" s="396" t="e">
        <f>"INN."&amp;EIGNIR!$B$3&amp;C7563</f>
        <v>#N/A</v>
      </c>
      <c r="B7563" s="511">
        <f>'Sundurliðun Innlán'!N161</f>
        <v>0</v>
      </c>
      <c r="C7563" s="503" t="s">
        <v>9422</v>
      </c>
      <c r="D7563" s="512"/>
      <c r="F7563" s="547"/>
      <c r="G7563" s="547">
        <f t="shared" si="238"/>
        <v>0</v>
      </c>
      <c r="H7563" s="547">
        <f t="shared" si="239"/>
        <v>0</v>
      </c>
    </row>
    <row r="7564" spans="1:8" x14ac:dyDescent="0.25">
      <c r="A7564" s="396" t="e">
        <f>"INN."&amp;EIGNIR!$B$3&amp;C7564</f>
        <v>#N/A</v>
      </c>
      <c r="B7564" s="511">
        <f>'Sundurliðun Innlán'!N162</f>
        <v>0</v>
      </c>
      <c r="C7564" s="503" t="s">
        <v>9423</v>
      </c>
      <c r="D7564" s="512"/>
      <c r="F7564" s="547"/>
      <c r="G7564" s="547">
        <f t="shared" si="238"/>
        <v>0</v>
      </c>
      <c r="H7564" s="547">
        <f t="shared" si="239"/>
        <v>0</v>
      </c>
    </row>
    <row r="7565" spans="1:8" x14ac:dyDescent="0.25">
      <c r="A7565" s="396" t="e">
        <f>"INN."&amp;EIGNIR!$B$3&amp;C7565</f>
        <v>#N/A</v>
      </c>
      <c r="B7565" s="511">
        <f>'Sundurliðun Innlán'!N163</f>
        <v>0</v>
      </c>
      <c r="C7565" s="503" t="s">
        <v>9424</v>
      </c>
      <c r="D7565" s="512"/>
      <c r="F7565" s="547"/>
      <c r="G7565" s="547">
        <f t="shared" si="238"/>
        <v>0</v>
      </c>
      <c r="H7565" s="547">
        <f t="shared" si="239"/>
        <v>0</v>
      </c>
    </row>
    <row r="7566" spans="1:8" x14ac:dyDescent="0.25">
      <c r="A7566" s="396" t="e">
        <f>"INN."&amp;EIGNIR!$B$3&amp;C7566</f>
        <v>#N/A</v>
      </c>
      <c r="B7566" s="511">
        <f>'Sundurliðun Innlán'!N164</f>
        <v>0</v>
      </c>
      <c r="C7566" s="503" t="s">
        <v>9425</v>
      </c>
      <c r="D7566" s="512"/>
      <c r="F7566" s="547"/>
      <c r="G7566" s="547">
        <f t="shared" si="238"/>
        <v>0</v>
      </c>
      <c r="H7566" s="547">
        <f t="shared" si="239"/>
        <v>0</v>
      </c>
    </row>
    <row r="7567" spans="1:8" x14ac:dyDescent="0.25">
      <c r="A7567" s="396" t="e">
        <f>"INN."&amp;EIGNIR!$B$3&amp;C7567</f>
        <v>#N/A</v>
      </c>
      <c r="B7567" s="511">
        <f>'Sundurliðun Innlán'!N165</f>
        <v>0</v>
      </c>
      <c r="C7567" s="503" t="s">
        <v>9426</v>
      </c>
      <c r="D7567" s="512"/>
      <c r="F7567" s="547"/>
      <c r="G7567" s="547">
        <f t="shared" si="238"/>
        <v>0</v>
      </c>
      <c r="H7567" s="547">
        <f t="shared" si="239"/>
        <v>0</v>
      </c>
    </row>
    <row r="7568" spans="1:8" x14ac:dyDescent="0.25">
      <c r="A7568" s="396" t="e">
        <f>"INN."&amp;EIGNIR!$B$3&amp;C7568</f>
        <v>#N/A</v>
      </c>
      <c r="B7568" s="511">
        <f>'Sundurliðun Innlán'!N166</f>
        <v>0</v>
      </c>
      <c r="C7568" s="503" t="s">
        <v>9427</v>
      </c>
      <c r="D7568" s="512"/>
      <c r="F7568" s="547"/>
      <c r="G7568" s="547">
        <f t="shared" si="238"/>
        <v>0</v>
      </c>
      <c r="H7568" s="547">
        <f t="shared" si="239"/>
        <v>0</v>
      </c>
    </row>
    <row r="7569" spans="1:8" x14ac:dyDescent="0.25">
      <c r="A7569" s="396" t="e">
        <f>"INN."&amp;EIGNIR!$B$3&amp;C7569</f>
        <v>#N/A</v>
      </c>
      <c r="B7569" s="511">
        <f>'Sundurliðun Innlán'!N167</f>
        <v>0</v>
      </c>
      <c r="C7569" s="503" t="s">
        <v>9428</v>
      </c>
      <c r="D7569" s="512"/>
      <c r="F7569" s="547"/>
      <c r="G7569" s="547">
        <f t="shared" si="238"/>
        <v>0</v>
      </c>
      <c r="H7569" s="547">
        <f t="shared" si="239"/>
        <v>0</v>
      </c>
    </row>
    <row r="7570" spans="1:8" x14ac:dyDescent="0.25">
      <c r="A7570" s="396" t="e">
        <f>"INN."&amp;EIGNIR!$B$3&amp;C7570</f>
        <v>#N/A</v>
      </c>
      <c r="B7570" s="511">
        <f>'Sundurliðun Innlán'!O5</f>
        <v>0</v>
      </c>
      <c r="C7570" s="503" t="s">
        <v>9429</v>
      </c>
      <c r="D7570" s="512" t="s">
        <v>9430</v>
      </c>
      <c r="F7570" s="547"/>
      <c r="G7570" s="547">
        <f t="shared" si="238"/>
        <v>0</v>
      </c>
      <c r="H7570" s="547">
        <f t="shared" si="239"/>
        <v>0</v>
      </c>
    </row>
    <row r="7571" spans="1:8" x14ac:dyDescent="0.25">
      <c r="A7571" s="396" t="e">
        <f>"INN."&amp;EIGNIR!$B$3&amp;C7571</f>
        <v>#N/A</v>
      </c>
      <c r="B7571" s="511">
        <f>'Sundurliðun Innlán'!O6</f>
        <v>0</v>
      </c>
      <c r="C7571" s="503" t="s">
        <v>9431</v>
      </c>
      <c r="D7571" s="512"/>
      <c r="F7571" s="547"/>
      <c r="G7571" s="547">
        <f t="shared" si="238"/>
        <v>0</v>
      </c>
      <c r="H7571" s="547">
        <f t="shared" si="239"/>
        <v>0</v>
      </c>
    </row>
    <row r="7572" spans="1:8" x14ac:dyDescent="0.25">
      <c r="A7572" s="396" t="e">
        <f>"INN."&amp;EIGNIR!$B$3&amp;C7572</f>
        <v>#N/A</v>
      </c>
      <c r="B7572" s="511">
        <f>'Sundurliðun Innlán'!O7</f>
        <v>0</v>
      </c>
      <c r="C7572" s="503" t="s">
        <v>9432</v>
      </c>
      <c r="D7572" s="512"/>
      <c r="F7572" s="547"/>
      <c r="G7572" s="547">
        <f t="shared" si="238"/>
        <v>0</v>
      </c>
      <c r="H7572" s="547">
        <f t="shared" si="239"/>
        <v>0</v>
      </c>
    </row>
    <row r="7573" spans="1:8" x14ac:dyDescent="0.25">
      <c r="A7573" s="396" t="e">
        <f>"INN."&amp;EIGNIR!$B$3&amp;C7573</f>
        <v>#N/A</v>
      </c>
      <c r="B7573" s="511">
        <f>'Sundurliðun Innlán'!O21</f>
        <v>0</v>
      </c>
      <c r="C7573" s="503" t="s">
        <v>9433</v>
      </c>
      <c r="D7573" s="512"/>
      <c r="F7573" s="547"/>
      <c r="G7573" s="547">
        <f t="shared" si="238"/>
        <v>0</v>
      </c>
      <c r="H7573" s="547">
        <f t="shared" si="239"/>
        <v>0</v>
      </c>
    </row>
    <row r="7574" spans="1:8" x14ac:dyDescent="0.25">
      <c r="A7574" s="396" t="e">
        <f>"INN."&amp;EIGNIR!$B$3&amp;C7574</f>
        <v>#N/A</v>
      </c>
      <c r="B7574" s="511">
        <f>'Sundurliðun Innlán'!O22</f>
        <v>0</v>
      </c>
      <c r="C7574" s="503" t="s">
        <v>9434</v>
      </c>
      <c r="D7574" s="512"/>
      <c r="F7574" s="547"/>
      <c r="G7574" s="547">
        <f t="shared" si="238"/>
        <v>0</v>
      </c>
      <c r="H7574" s="547">
        <f t="shared" si="239"/>
        <v>0</v>
      </c>
    </row>
    <row r="7575" spans="1:8" x14ac:dyDescent="0.25">
      <c r="A7575" s="396" t="e">
        <f>"INN."&amp;EIGNIR!$B$3&amp;C7575</f>
        <v>#N/A</v>
      </c>
      <c r="B7575" s="511">
        <f>'Sundurliðun Innlán'!O23</f>
        <v>0</v>
      </c>
      <c r="C7575" s="503" t="s">
        <v>9435</v>
      </c>
      <c r="D7575" s="512"/>
      <c r="F7575" s="547"/>
      <c r="G7575" s="547">
        <f t="shared" si="238"/>
        <v>0</v>
      </c>
      <c r="H7575" s="547">
        <f t="shared" si="239"/>
        <v>0</v>
      </c>
    </row>
    <row r="7576" spans="1:8" x14ac:dyDescent="0.25">
      <c r="A7576" s="396" t="e">
        <f>"INN."&amp;EIGNIR!$B$3&amp;C7576</f>
        <v>#N/A</v>
      </c>
      <c r="B7576" s="511">
        <f>'Sundurliðun Innlán'!O24</f>
        <v>0</v>
      </c>
      <c r="C7576" s="503" t="s">
        <v>9436</v>
      </c>
      <c r="D7576" s="512"/>
      <c r="F7576" s="547"/>
      <c r="G7576" s="547">
        <f t="shared" si="238"/>
        <v>0</v>
      </c>
      <c r="H7576" s="547">
        <f t="shared" si="239"/>
        <v>0</v>
      </c>
    </row>
    <row r="7577" spans="1:8" x14ac:dyDescent="0.25">
      <c r="A7577" s="396" t="e">
        <f>"INN."&amp;EIGNIR!$B$3&amp;C7577</f>
        <v>#N/A</v>
      </c>
      <c r="B7577" s="511">
        <f>'Sundurliðun Innlán'!O25</f>
        <v>0</v>
      </c>
      <c r="C7577" s="503" t="s">
        <v>9437</v>
      </c>
      <c r="D7577" s="512"/>
      <c r="F7577" s="547"/>
      <c r="G7577" s="547">
        <f t="shared" si="238"/>
        <v>0</v>
      </c>
      <c r="H7577" s="547">
        <f t="shared" si="239"/>
        <v>0</v>
      </c>
    </row>
    <row r="7578" spans="1:8" x14ac:dyDescent="0.25">
      <c r="A7578" s="396" t="e">
        <f>"INN."&amp;EIGNIR!$B$3&amp;C7578</f>
        <v>#N/A</v>
      </c>
      <c r="B7578" s="511">
        <f>'Sundurliðun Innlán'!O26</f>
        <v>0</v>
      </c>
      <c r="C7578" s="503" t="s">
        <v>9438</v>
      </c>
      <c r="D7578" s="512"/>
      <c r="F7578" s="547"/>
      <c r="G7578" s="547">
        <f t="shared" si="238"/>
        <v>0</v>
      </c>
      <c r="H7578" s="547">
        <f t="shared" si="239"/>
        <v>0</v>
      </c>
    </row>
    <row r="7579" spans="1:8" x14ac:dyDescent="0.25">
      <c r="A7579" s="396" t="e">
        <f>"INN."&amp;EIGNIR!$B$3&amp;C7579</f>
        <v>#N/A</v>
      </c>
      <c r="B7579" s="511">
        <f>'Sundurliðun Innlán'!O27</f>
        <v>0</v>
      </c>
      <c r="C7579" s="503" t="s">
        <v>9439</v>
      </c>
      <c r="D7579" s="512"/>
      <c r="F7579" s="547"/>
      <c r="G7579" s="547">
        <f t="shared" si="238"/>
        <v>0</v>
      </c>
      <c r="H7579" s="547">
        <f t="shared" si="239"/>
        <v>0</v>
      </c>
    </row>
    <row r="7580" spans="1:8" x14ac:dyDescent="0.25">
      <c r="A7580" s="396" t="e">
        <f>"INN."&amp;EIGNIR!$B$3&amp;C7580</f>
        <v>#N/A</v>
      </c>
      <c r="B7580" s="511">
        <f>'Sundurliðun Innlán'!O28</f>
        <v>0</v>
      </c>
      <c r="C7580" s="503" t="s">
        <v>9440</v>
      </c>
      <c r="D7580" s="512"/>
      <c r="F7580" s="547"/>
      <c r="G7580" s="547">
        <f t="shared" si="238"/>
        <v>0</v>
      </c>
      <c r="H7580" s="547">
        <f t="shared" si="239"/>
        <v>0</v>
      </c>
    </row>
    <row r="7581" spans="1:8" x14ac:dyDescent="0.25">
      <c r="A7581" s="396" t="e">
        <f>"INN."&amp;EIGNIR!$B$3&amp;C7581</f>
        <v>#N/A</v>
      </c>
      <c r="B7581" s="511">
        <f>'Sundurliðun Innlán'!O29</f>
        <v>0</v>
      </c>
      <c r="C7581" s="503" t="s">
        <v>9441</v>
      </c>
      <c r="D7581" s="512"/>
      <c r="F7581" s="547"/>
      <c r="G7581" s="547">
        <f t="shared" si="238"/>
        <v>0</v>
      </c>
      <c r="H7581" s="547">
        <f t="shared" si="239"/>
        <v>0</v>
      </c>
    </row>
    <row r="7582" spans="1:8" x14ac:dyDescent="0.25">
      <c r="A7582" s="396" t="e">
        <f>"INN."&amp;EIGNIR!$B$3&amp;C7582</f>
        <v>#N/A</v>
      </c>
      <c r="B7582" s="511">
        <f>'Sundurliðun Innlán'!O30</f>
        <v>0</v>
      </c>
      <c r="C7582" s="503" t="s">
        <v>9442</v>
      </c>
      <c r="D7582" s="512"/>
      <c r="F7582" s="547"/>
      <c r="G7582" s="547">
        <f t="shared" si="238"/>
        <v>0</v>
      </c>
      <c r="H7582" s="547">
        <f t="shared" si="239"/>
        <v>0</v>
      </c>
    </row>
    <row r="7583" spans="1:8" x14ac:dyDescent="0.25">
      <c r="A7583" s="396" t="e">
        <f>"INN."&amp;EIGNIR!$B$3&amp;C7583</f>
        <v>#N/A</v>
      </c>
      <c r="B7583" s="511">
        <f>'Sundurliðun Innlán'!O31</f>
        <v>0</v>
      </c>
      <c r="C7583" s="503" t="s">
        <v>9443</v>
      </c>
      <c r="D7583" s="512"/>
      <c r="F7583" s="547"/>
      <c r="G7583" s="547">
        <f t="shared" si="238"/>
        <v>0</v>
      </c>
      <c r="H7583" s="547">
        <f t="shared" si="239"/>
        <v>0</v>
      </c>
    </row>
    <row r="7584" spans="1:8" x14ac:dyDescent="0.25">
      <c r="A7584" s="396" t="e">
        <f>"INN."&amp;EIGNIR!$B$3&amp;C7584</f>
        <v>#N/A</v>
      </c>
      <c r="B7584" s="511">
        <f>'Sundurliðun Innlán'!O32</f>
        <v>0</v>
      </c>
      <c r="C7584" s="503" t="s">
        <v>9444</v>
      </c>
      <c r="D7584" s="512"/>
      <c r="F7584" s="547"/>
      <c r="G7584" s="547">
        <f t="shared" si="238"/>
        <v>0</v>
      </c>
      <c r="H7584" s="547">
        <f t="shared" si="239"/>
        <v>0</v>
      </c>
    </row>
    <row r="7585" spans="1:8" x14ac:dyDescent="0.25">
      <c r="A7585" s="396" t="e">
        <f>"INN."&amp;EIGNIR!$B$3&amp;C7585</f>
        <v>#N/A</v>
      </c>
      <c r="B7585" s="511">
        <f>'Sundurliðun Innlán'!O33</f>
        <v>0</v>
      </c>
      <c r="C7585" s="503" t="s">
        <v>9445</v>
      </c>
      <c r="D7585" s="512"/>
      <c r="F7585" s="547"/>
      <c r="G7585" s="547">
        <f t="shared" si="238"/>
        <v>0</v>
      </c>
      <c r="H7585" s="547">
        <f t="shared" si="239"/>
        <v>0</v>
      </c>
    </row>
    <row r="7586" spans="1:8" x14ac:dyDescent="0.25">
      <c r="A7586" s="396" t="e">
        <f>"INN."&amp;EIGNIR!$B$3&amp;C7586</f>
        <v>#N/A</v>
      </c>
      <c r="B7586" s="511">
        <f>'Sundurliðun Innlán'!O34</f>
        <v>0</v>
      </c>
      <c r="C7586" s="503" t="s">
        <v>9446</v>
      </c>
      <c r="D7586" s="512"/>
      <c r="F7586" s="547"/>
      <c r="G7586" s="547">
        <f t="shared" si="238"/>
        <v>0</v>
      </c>
      <c r="H7586" s="547">
        <f t="shared" si="239"/>
        <v>0</v>
      </c>
    </row>
    <row r="7587" spans="1:8" x14ac:dyDescent="0.25">
      <c r="A7587" s="396" t="e">
        <f>"INN."&amp;EIGNIR!$B$3&amp;C7587</f>
        <v>#N/A</v>
      </c>
      <c r="B7587" s="511">
        <f>'Sundurliðun Innlán'!O35</f>
        <v>0</v>
      </c>
      <c r="C7587" s="503" t="s">
        <v>9447</v>
      </c>
      <c r="D7587" s="512"/>
      <c r="F7587" s="547"/>
      <c r="G7587" s="547">
        <f t="shared" si="238"/>
        <v>0</v>
      </c>
      <c r="H7587" s="547">
        <f t="shared" si="239"/>
        <v>0</v>
      </c>
    </row>
    <row r="7588" spans="1:8" x14ac:dyDescent="0.25">
      <c r="A7588" s="396" t="e">
        <f>"INN."&amp;EIGNIR!$B$3&amp;C7588</f>
        <v>#N/A</v>
      </c>
      <c r="B7588" s="511">
        <f>'Sundurliðun Innlán'!O36</f>
        <v>0</v>
      </c>
      <c r="C7588" s="503" t="s">
        <v>9448</v>
      </c>
      <c r="D7588" s="512"/>
      <c r="F7588" s="547"/>
      <c r="G7588" s="547">
        <f t="shared" si="238"/>
        <v>0</v>
      </c>
      <c r="H7588" s="547">
        <f t="shared" si="239"/>
        <v>0</v>
      </c>
    </row>
    <row r="7589" spans="1:8" x14ac:dyDescent="0.25">
      <c r="A7589" s="396" t="e">
        <f>"INN."&amp;EIGNIR!$B$3&amp;C7589</f>
        <v>#N/A</v>
      </c>
      <c r="B7589" s="511">
        <f>'Sundurliðun Innlán'!O37</f>
        <v>0</v>
      </c>
      <c r="C7589" s="503" t="s">
        <v>9449</v>
      </c>
      <c r="D7589" s="512"/>
      <c r="F7589" s="547"/>
      <c r="G7589" s="547">
        <f t="shared" si="238"/>
        <v>0</v>
      </c>
      <c r="H7589" s="547">
        <f t="shared" si="239"/>
        <v>0</v>
      </c>
    </row>
    <row r="7590" spans="1:8" x14ac:dyDescent="0.25">
      <c r="A7590" s="396" t="e">
        <f>"INN."&amp;EIGNIR!$B$3&amp;C7590</f>
        <v>#N/A</v>
      </c>
      <c r="B7590" s="511">
        <f>'Sundurliðun Innlán'!O38</f>
        <v>0</v>
      </c>
      <c r="C7590" s="503" t="s">
        <v>9450</v>
      </c>
      <c r="D7590" s="512"/>
      <c r="F7590" s="547"/>
      <c r="G7590" s="547">
        <f t="shared" si="238"/>
        <v>0</v>
      </c>
      <c r="H7590" s="547">
        <f t="shared" si="239"/>
        <v>0</v>
      </c>
    </row>
    <row r="7591" spans="1:8" x14ac:dyDescent="0.25">
      <c r="A7591" s="396" t="e">
        <f>"INN."&amp;EIGNIR!$B$3&amp;C7591</f>
        <v>#N/A</v>
      </c>
      <c r="B7591" s="511">
        <f>'Sundurliðun Innlán'!O39</f>
        <v>0</v>
      </c>
      <c r="C7591" s="503" t="s">
        <v>9451</v>
      </c>
      <c r="D7591" s="512"/>
      <c r="F7591" s="547"/>
      <c r="G7591" s="547">
        <f t="shared" si="238"/>
        <v>0</v>
      </c>
      <c r="H7591" s="547">
        <f t="shared" si="239"/>
        <v>0</v>
      </c>
    </row>
    <row r="7592" spans="1:8" x14ac:dyDescent="0.25">
      <c r="A7592" s="396" t="e">
        <f>"INN."&amp;EIGNIR!$B$3&amp;C7592</f>
        <v>#N/A</v>
      </c>
      <c r="B7592" s="511">
        <f>'Sundurliðun Innlán'!O40</f>
        <v>0</v>
      </c>
      <c r="C7592" s="503" t="s">
        <v>9452</v>
      </c>
      <c r="D7592" s="512"/>
      <c r="F7592" s="547"/>
      <c r="G7592" s="547">
        <f t="shared" si="238"/>
        <v>0</v>
      </c>
      <c r="H7592" s="547">
        <f t="shared" si="239"/>
        <v>0</v>
      </c>
    </row>
    <row r="7593" spans="1:8" x14ac:dyDescent="0.25">
      <c r="A7593" s="396" t="e">
        <f>"INN."&amp;EIGNIR!$B$3&amp;C7593</f>
        <v>#N/A</v>
      </c>
      <c r="B7593" s="511">
        <f>'Sundurliðun Innlán'!O41</f>
        <v>0</v>
      </c>
      <c r="C7593" s="503" t="s">
        <v>9453</v>
      </c>
      <c r="D7593" s="512"/>
      <c r="F7593" s="547"/>
      <c r="G7593" s="547">
        <f t="shared" si="238"/>
        <v>0</v>
      </c>
      <c r="H7593" s="547">
        <f t="shared" si="239"/>
        <v>0</v>
      </c>
    </row>
    <row r="7594" spans="1:8" x14ac:dyDescent="0.25">
      <c r="A7594" s="396" t="e">
        <f>"INN."&amp;EIGNIR!$B$3&amp;C7594</f>
        <v>#N/A</v>
      </c>
      <c r="B7594" s="511">
        <f>'Sundurliðun Innlán'!O42</f>
        <v>0</v>
      </c>
      <c r="C7594" s="503" t="s">
        <v>9454</v>
      </c>
      <c r="D7594" s="512"/>
      <c r="F7594" s="547"/>
      <c r="G7594" s="547">
        <f t="shared" si="238"/>
        <v>0</v>
      </c>
      <c r="H7594" s="547">
        <f t="shared" si="239"/>
        <v>0</v>
      </c>
    </row>
    <row r="7595" spans="1:8" x14ac:dyDescent="0.25">
      <c r="A7595" s="396" t="e">
        <f>"INN."&amp;EIGNIR!$B$3&amp;C7595</f>
        <v>#N/A</v>
      </c>
      <c r="B7595" s="511">
        <f>'Sundurliðun Innlán'!O43</f>
        <v>0</v>
      </c>
      <c r="C7595" s="503" t="s">
        <v>9455</v>
      </c>
      <c r="D7595" s="512"/>
      <c r="F7595" s="547"/>
      <c r="G7595" s="547">
        <f t="shared" si="238"/>
        <v>0</v>
      </c>
      <c r="H7595" s="547">
        <f t="shared" si="239"/>
        <v>0</v>
      </c>
    </row>
    <row r="7596" spans="1:8" x14ac:dyDescent="0.25">
      <c r="A7596" s="396" t="e">
        <f>"INN."&amp;EIGNIR!$B$3&amp;C7596</f>
        <v>#N/A</v>
      </c>
      <c r="B7596" s="511">
        <f>'Sundurliðun Innlán'!O44</f>
        <v>0</v>
      </c>
      <c r="C7596" s="503" t="s">
        <v>9456</v>
      </c>
      <c r="D7596" s="512"/>
      <c r="F7596" s="547"/>
      <c r="G7596" s="547">
        <f t="shared" si="238"/>
        <v>0</v>
      </c>
      <c r="H7596" s="547">
        <f t="shared" si="239"/>
        <v>0</v>
      </c>
    </row>
    <row r="7597" spans="1:8" x14ac:dyDescent="0.25">
      <c r="A7597" s="396" t="e">
        <f>"INN."&amp;EIGNIR!$B$3&amp;C7597</f>
        <v>#N/A</v>
      </c>
      <c r="B7597" s="511">
        <f>'Sundurliðun Innlán'!O45</f>
        <v>0</v>
      </c>
      <c r="C7597" s="503" t="s">
        <v>9457</v>
      </c>
      <c r="D7597" s="512"/>
      <c r="F7597" s="547"/>
      <c r="G7597" s="547">
        <f t="shared" si="238"/>
        <v>0</v>
      </c>
      <c r="H7597" s="547">
        <f t="shared" si="239"/>
        <v>0</v>
      </c>
    </row>
    <row r="7598" spans="1:8" x14ac:dyDescent="0.25">
      <c r="A7598" s="396" t="e">
        <f>"INN."&amp;EIGNIR!$B$3&amp;C7598</f>
        <v>#N/A</v>
      </c>
      <c r="B7598" s="511">
        <f>'Sundurliðun Innlán'!O46</f>
        <v>0</v>
      </c>
      <c r="C7598" s="503" t="s">
        <v>9458</v>
      </c>
      <c r="D7598" s="512"/>
      <c r="F7598" s="547"/>
      <c r="G7598" s="547">
        <f t="shared" si="238"/>
        <v>0</v>
      </c>
      <c r="H7598" s="547">
        <f t="shared" si="239"/>
        <v>0</v>
      </c>
    </row>
    <row r="7599" spans="1:8" x14ac:dyDescent="0.25">
      <c r="A7599" s="396" t="e">
        <f>"INN."&amp;EIGNIR!$B$3&amp;C7599</f>
        <v>#N/A</v>
      </c>
      <c r="B7599" s="511">
        <f>'Sundurliðun Innlán'!O60</f>
        <v>0</v>
      </c>
      <c r="C7599" s="503" t="s">
        <v>9459</v>
      </c>
      <c r="D7599" s="512"/>
      <c r="F7599" s="547"/>
      <c r="G7599" s="547">
        <f t="shared" si="238"/>
        <v>0</v>
      </c>
      <c r="H7599" s="547">
        <f t="shared" si="239"/>
        <v>0</v>
      </c>
    </row>
    <row r="7600" spans="1:8" x14ac:dyDescent="0.25">
      <c r="A7600" s="396" t="e">
        <f>"INN."&amp;EIGNIR!$B$3&amp;C7600</f>
        <v>#N/A</v>
      </c>
      <c r="B7600" s="511">
        <f>'Sundurliðun Innlán'!O61</f>
        <v>0</v>
      </c>
      <c r="C7600" s="503" t="s">
        <v>9460</v>
      </c>
      <c r="D7600" s="512"/>
      <c r="F7600" s="547"/>
      <c r="G7600" s="547">
        <f t="shared" si="238"/>
        <v>0</v>
      </c>
      <c r="H7600" s="547">
        <f t="shared" si="239"/>
        <v>0</v>
      </c>
    </row>
    <row r="7601" spans="1:8" x14ac:dyDescent="0.25">
      <c r="A7601" s="396" t="e">
        <f>"INN."&amp;EIGNIR!$B$3&amp;C7601</f>
        <v>#N/A</v>
      </c>
      <c r="B7601" s="511">
        <f>'Sundurliðun Innlán'!O62</f>
        <v>0</v>
      </c>
      <c r="C7601" s="503" t="s">
        <v>9461</v>
      </c>
      <c r="D7601" s="512"/>
      <c r="F7601" s="547"/>
      <c r="G7601" s="547">
        <f t="shared" si="238"/>
        <v>0</v>
      </c>
      <c r="H7601" s="547">
        <f t="shared" si="239"/>
        <v>0</v>
      </c>
    </row>
    <row r="7602" spans="1:8" x14ac:dyDescent="0.25">
      <c r="A7602" s="396" t="e">
        <f>"INN."&amp;EIGNIR!$B$3&amp;C7602</f>
        <v>#N/A</v>
      </c>
      <c r="B7602" s="511">
        <f>'Sundurliðun Innlán'!O63</f>
        <v>0</v>
      </c>
      <c r="C7602" s="503" t="s">
        <v>9462</v>
      </c>
      <c r="D7602" s="512"/>
      <c r="F7602" s="547"/>
      <c r="G7602" s="547">
        <f t="shared" si="238"/>
        <v>0</v>
      </c>
      <c r="H7602" s="547">
        <f t="shared" si="239"/>
        <v>0</v>
      </c>
    </row>
    <row r="7603" spans="1:8" x14ac:dyDescent="0.25">
      <c r="A7603" s="396" t="e">
        <f>"INN."&amp;EIGNIR!$B$3&amp;C7603</f>
        <v>#N/A</v>
      </c>
      <c r="B7603" s="511">
        <f>'Sundurliðun Innlán'!O64</f>
        <v>0</v>
      </c>
      <c r="C7603" s="503" t="s">
        <v>9463</v>
      </c>
      <c r="D7603" s="512"/>
      <c r="F7603" s="547"/>
      <c r="G7603" s="547">
        <f t="shared" si="238"/>
        <v>0</v>
      </c>
      <c r="H7603" s="547">
        <f t="shared" si="239"/>
        <v>0</v>
      </c>
    </row>
    <row r="7604" spans="1:8" x14ac:dyDescent="0.25">
      <c r="A7604" s="396" t="e">
        <f>"INN."&amp;EIGNIR!$B$3&amp;C7604</f>
        <v>#N/A</v>
      </c>
      <c r="B7604" s="511">
        <f>'Sundurliðun Innlán'!O65</f>
        <v>0</v>
      </c>
      <c r="C7604" s="503" t="s">
        <v>9464</v>
      </c>
      <c r="D7604" s="512"/>
      <c r="F7604" s="547"/>
      <c r="G7604" s="547">
        <f t="shared" si="238"/>
        <v>0</v>
      </c>
      <c r="H7604" s="547">
        <f t="shared" si="239"/>
        <v>0</v>
      </c>
    </row>
    <row r="7605" spans="1:8" x14ac:dyDescent="0.25">
      <c r="A7605" s="396" t="e">
        <f>"INN."&amp;EIGNIR!$B$3&amp;C7605</f>
        <v>#N/A</v>
      </c>
      <c r="B7605" s="511">
        <f>'Sundurliðun Innlán'!O66</f>
        <v>0</v>
      </c>
      <c r="C7605" s="503" t="s">
        <v>9465</v>
      </c>
      <c r="D7605" s="512"/>
      <c r="F7605" s="547"/>
      <c r="G7605" s="547">
        <f t="shared" si="238"/>
        <v>0</v>
      </c>
      <c r="H7605" s="547">
        <f t="shared" si="239"/>
        <v>0</v>
      </c>
    </row>
    <row r="7606" spans="1:8" x14ac:dyDescent="0.25">
      <c r="A7606" s="396" t="e">
        <f>"INN."&amp;EIGNIR!$B$3&amp;C7606</f>
        <v>#N/A</v>
      </c>
      <c r="B7606" s="511">
        <f>'Sundurliðun Innlán'!O67</f>
        <v>0</v>
      </c>
      <c r="C7606" s="503" t="s">
        <v>9466</v>
      </c>
      <c r="D7606" s="512"/>
      <c r="F7606" s="547"/>
      <c r="G7606" s="547">
        <f t="shared" ref="G7606:G7669" si="240">+F7606-B7606</f>
        <v>0</v>
      </c>
      <c r="H7606" s="547">
        <f t="shared" si="239"/>
        <v>0</v>
      </c>
    </row>
    <row r="7607" spans="1:8" x14ac:dyDescent="0.25">
      <c r="A7607" s="396" t="e">
        <f>"INN."&amp;EIGNIR!$B$3&amp;C7607</f>
        <v>#N/A</v>
      </c>
      <c r="B7607" s="511">
        <f>'Sundurliðun Innlán'!O68</f>
        <v>0</v>
      </c>
      <c r="C7607" s="503" t="s">
        <v>9467</v>
      </c>
      <c r="D7607" s="512"/>
      <c r="F7607" s="547"/>
      <c r="G7607" s="547">
        <f t="shared" si="240"/>
        <v>0</v>
      </c>
      <c r="H7607" s="547">
        <f t="shared" ref="H7607:H7670" si="241">+ABS(G7607)</f>
        <v>0</v>
      </c>
    </row>
    <row r="7608" spans="1:8" x14ac:dyDescent="0.25">
      <c r="A7608" s="396" t="e">
        <f>"INN."&amp;EIGNIR!$B$3&amp;C7608</f>
        <v>#N/A</v>
      </c>
      <c r="B7608" s="511">
        <f>'Sundurliðun Innlán'!O69</f>
        <v>0</v>
      </c>
      <c r="C7608" s="503" t="s">
        <v>9468</v>
      </c>
      <c r="D7608" s="512"/>
      <c r="F7608" s="547"/>
      <c r="G7608" s="547">
        <f t="shared" si="240"/>
        <v>0</v>
      </c>
      <c r="H7608" s="547">
        <f t="shared" si="241"/>
        <v>0</v>
      </c>
    </row>
    <row r="7609" spans="1:8" x14ac:dyDescent="0.25">
      <c r="A7609" s="396" t="e">
        <f>"INN."&amp;EIGNIR!$B$3&amp;C7609</f>
        <v>#N/A</v>
      </c>
      <c r="B7609" s="511">
        <f>'Sundurliðun Innlán'!O70</f>
        <v>0</v>
      </c>
      <c r="C7609" s="503" t="s">
        <v>9469</v>
      </c>
      <c r="D7609" s="512"/>
      <c r="F7609" s="547"/>
      <c r="G7609" s="547">
        <f t="shared" si="240"/>
        <v>0</v>
      </c>
      <c r="H7609" s="547">
        <f t="shared" si="241"/>
        <v>0</v>
      </c>
    </row>
    <row r="7610" spans="1:8" x14ac:dyDescent="0.25">
      <c r="A7610" s="396" t="e">
        <f>"INN."&amp;EIGNIR!$B$3&amp;C7610</f>
        <v>#N/A</v>
      </c>
      <c r="B7610" s="511">
        <f>'Sundurliðun Innlán'!O71</f>
        <v>0</v>
      </c>
      <c r="C7610" s="503" t="s">
        <v>9470</v>
      </c>
      <c r="D7610" s="512"/>
      <c r="F7610" s="547"/>
      <c r="G7610" s="547">
        <f t="shared" si="240"/>
        <v>0</v>
      </c>
      <c r="H7610" s="547">
        <f t="shared" si="241"/>
        <v>0</v>
      </c>
    </row>
    <row r="7611" spans="1:8" x14ac:dyDescent="0.25">
      <c r="A7611" s="396" t="e">
        <f>"INN."&amp;EIGNIR!$B$3&amp;C7611</f>
        <v>#N/A</v>
      </c>
      <c r="B7611" s="511">
        <f>'Sundurliðun Innlán'!O72</f>
        <v>0</v>
      </c>
      <c r="C7611" s="503" t="s">
        <v>9471</v>
      </c>
      <c r="D7611" s="512"/>
      <c r="F7611" s="547"/>
      <c r="G7611" s="547">
        <f t="shared" si="240"/>
        <v>0</v>
      </c>
      <c r="H7611" s="547">
        <f t="shared" si="241"/>
        <v>0</v>
      </c>
    </row>
    <row r="7612" spans="1:8" x14ac:dyDescent="0.25">
      <c r="A7612" s="396" t="e">
        <f>"INN."&amp;EIGNIR!$B$3&amp;C7612</f>
        <v>#N/A</v>
      </c>
      <c r="B7612" s="511">
        <f>'Sundurliðun Innlán'!O73</f>
        <v>0</v>
      </c>
      <c r="C7612" s="503" t="s">
        <v>9472</v>
      </c>
      <c r="D7612" s="512"/>
      <c r="F7612" s="547"/>
      <c r="G7612" s="547">
        <f t="shared" si="240"/>
        <v>0</v>
      </c>
      <c r="H7612" s="547">
        <f t="shared" si="241"/>
        <v>0</v>
      </c>
    </row>
    <row r="7613" spans="1:8" x14ac:dyDescent="0.25">
      <c r="A7613" s="396" t="e">
        <f>"INN."&amp;EIGNIR!$B$3&amp;C7613</f>
        <v>#N/A</v>
      </c>
      <c r="B7613" s="511">
        <f>'Sundurliðun Innlán'!O74</f>
        <v>0</v>
      </c>
      <c r="C7613" s="503" t="s">
        <v>9473</v>
      </c>
      <c r="D7613" s="512"/>
      <c r="F7613" s="547"/>
      <c r="G7613" s="547">
        <f t="shared" si="240"/>
        <v>0</v>
      </c>
      <c r="H7613" s="547">
        <f t="shared" si="241"/>
        <v>0</v>
      </c>
    </row>
    <row r="7614" spans="1:8" x14ac:dyDescent="0.25">
      <c r="A7614" s="396" t="e">
        <f>"INN."&amp;EIGNIR!$B$3&amp;C7614</f>
        <v>#N/A</v>
      </c>
      <c r="B7614" s="511">
        <f>'Sundurliðun Innlán'!O75</f>
        <v>0</v>
      </c>
      <c r="C7614" s="503" t="s">
        <v>9474</v>
      </c>
      <c r="D7614" s="512"/>
      <c r="F7614" s="547"/>
      <c r="G7614" s="547">
        <f t="shared" si="240"/>
        <v>0</v>
      </c>
      <c r="H7614" s="547">
        <f t="shared" si="241"/>
        <v>0</v>
      </c>
    </row>
    <row r="7615" spans="1:8" x14ac:dyDescent="0.25">
      <c r="A7615" s="396" t="e">
        <f>"INN."&amp;EIGNIR!$B$3&amp;C7615</f>
        <v>#N/A</v>
      </c>
      <c r="B7615" s="511">
        <f>'Sundurliðun Innlán'!O76</f>
        <v>0</v>
      </c>
      <c r="C7615" s="503" t="s">
        <v>9475</v>
      </c>
      <c r="D7615" s="512"/>
      <c r="F7615" s="547"/>
      <c r="G7615" s="547">
        <f t="shared" si="240"/>
        <v>0</v>
      </c>
      <c r="H7615" s="547">
        <f t="shared" si="241"/>
        <v>0</v>
      </c>
    </row>
    <row r="7616" spans="1:8" x14ac:dyDescent="0.25">
      <c r="A7616" s="396" t="e">
        <f>"INN."&amp;EIGNIR!$B$3&amp;C7616</f>
        <v>#N/A</v>
      </c>
      <c r="B7616" s="511">
        <f>'Sundurliðun Innlán'!O77</f>
        <v>0</v>
      </c>
      <c r="C7616" s="503" t="s">
        <v>9476</v>
      </c>
      <c r="D7616" s="512"/>
      <c r="F7616" s="547"/>
      <c r="G7616" s="547">
        <f t="shared" si="240"/>
        <v>0</v>
      </c>
      <c r="H7616" s="547">
        <f t="shared" si="241"/>
        <v>0</v>
      </c>
    </row>
    <row r="7617" spans="1:8" x14ac:dyDescent="0.25">
      <c r="A7617" s="396" t="e">
        <f>"INN."&amp;EIGNIR!$B$3&amp;C7617</f>
        <v>#N/A</v>
      </c>
      <c r="B7617" s="511">
        <f>'Sundurliðun Innlán'!O78</f>
        <v>0</v>
      </c>
      <c r="C7617" s="503" t="s">
        <v>9477</v>
      </c>
      <c r="D7617" s="512"/>
      <c r="F7617" s="547"/>
      <c r="G7617" s="547">
        <f t="shared" si="240"/>
        <v>0</v>
      </c>
      <c r="H7617" s="547">
        <f t="shared" si="241"/>
        <v>0</v>
      </c>
    </row>
    <row r="7618" spans="1:8" x14ac:dyDescent="0.25">
      <c r="A7618" s="396" t="e">
        <f>"INN."&amp;EIGNIR!$B$3&amp;C7618</f>
        <v>#N/A</v>
      </c>
      <c r="B7618" s="511">
        <f>'Sundurliðun Innlán'!O79</f>
        <v>0</v>
      </c>
      <c r="C7618" s="503" t="s">
        <v>9478</v>
      </c>
      <c r="D7618" s="512"/>
      <c r="F7618" s="547"/>
      <c r="G7618" s="547">
        <f t="shared" si="240"/>
        <v>0</v>
      </c>
      <c r="H7618" s="547">
        <f t="shared" si="241"/>
        <v>0</v>
      </c>
    </row>
    <row r="7619" spans="1:8" x14ac:dyDescent="0.25">
      <c r="A7619" s="396" t="e">
        <f>"INN."&amp;EIGNIR!$B$3&amp;C7619</f>
        <v>#N/A</v>
      </c>
      <c r="B7619" s="511">
        <f>'Sundurliðun Innlán'!O80</f>
        <v>0</v>
      </c>
      <c r="C7619" s="503" t="s">
        <v>9479</v>
      </c>
      <c r="D7619" s="512"/>
      <c r="F7619" s="547"/>
      <c r="G7619" s="547">
        <f t="shared" si="240"/>
        <v>0</v>
      </c>
      <c r="H7619" s="547">
        <f t="shared" si="241"/>
        <v>0</v>
      </c>
    </row>
    <row r="7620" spans="1:8" x14ac:dyDescent="0.25">
      <c r="A7620" s="396" t="e">
        <f>"INN."&amp;EIGNIR!$B$3&amp;C7620</f>
        <v>#N/A</v>
      </c>
      <c r="B7620" s="511">
        <f>'Sundurliðun Innlán'!O81</f>
        <v>0</v>
      </c>
      <c r="C7620" s="503" t="s">
        <v>9480</v>
      </c>
      <c r="D7620" s="512"/>
      <c r="F7620" s="547"/>
      <c r="G7620" s="547">
        <f t="shared" si="240"/>
        <v>0</v>
      </c>
      <c r="H7620" s="547">
        <f t="shared" si="241"/>
        <v>0</v>
      </c>
    </row>
    <row r="7621" spans="1:8" x14ac:dyDescent="0.25">
      <c r="A7621" s="396" t="e">
        <f>"INN."&amp;EIGNIR!$B$3&amp;C7621</f>
        <v>#N/A</v>
      </c>
      <c r="B7621" s="511">
        <f>'Sundurliðun Innlán'!O82</f>
        <v>0</v>
      </c>
      <c r="C7621" s="503" t="s">
        <v>9481</v>
      </c>
      <c r="D7621" s="512"/>
      <c r="F7621" s="547"/>
      <c r="G7621" s="547">
        <f t="shared" si="240"/>
        <v>0</v>
      </c>
      <c r="H7621" s="547">
        <f t="shared" si="241"/>
        <v>0</v>
      </c>
    </row>
    <row r="7622" spans="1:8" x14ac:dyDescent="0.25">
      <c r="A7622" s="396" t="e">
        <f>"INN."&amp;EIGNIR!$B$3&amp;C7622</f>
        <v>#N/A</v>
      </c>
      <c r="B7622" s="511">
        <f>'Sundurliðun Innlán'!O83</f>
        <v>0</v>
      </c>
      <c r="C7622" s="503" t="s">
        <v>9482</v>
      </c>
      <c r="D7622" s="512"/>
      <c r="F7622" s="547"/>
      <c r="G7622" s="547">
        <f t="shared" si="240"/>
        <v>0</v>
      </c>
      <c r="H7622" s="547">
        <f t="shared" si="241"/>
        <v>0</v>
      </c>
    </row>
    <row r="7623" spans="1:8" x14ac:dyDescent="0.25">
      <c r="A7623" s="396" t="e">
        <f>"INN."&amp;EIGNIR!$B$3&amp;C7623</f>
        <v>#N/A</v>
      </c>
      <c r="B7623" s="511">
        <f>'Sundurliðun Innlán'!O123</f>
        <v>0</v>
      </c>
      <c r="C7623" s="503" t="s">
        <v>9483</v>
      </c>
      <c r="D7623" s="512"/>
      <c r="F7623" s="547"/>
      <c r="G7623" s="547">
        <f t="shared" si="240"/>
        <v>0</v>
      </c>
      <c r="H7623" s="547">
        <f t="shared" si="241"/>
        <v>0</v>
      </c>
    </row>
    <row r="7624" spans="1:8" x14ac:dyDescent="0.25">
      <c r="A7624" s="396" t="e">
        <f>"INN."&amp;EIGNIR!$B$3&amp;C7624</f>
        <v>#N/A</v>
      </c>
      <c r="B7624" s="511">
        <f>'Sundurliðun Innlán'!O124</f>
        <v>0</v>
      </c>
      <c r="C7624" s="503" t="s">
        <v>9484</v>
      </c>
      <c r="D7624" s="512"/>
      <c r="F7624" s="547"/>
      <c r="G7624" s="547">
        <f t="shared" si="240"/>
        <v>0</v>
      </c>
      <c r="H7624" s="547">
        <f t="shared" si="241"/>
        <v>0</v>
      </c>
    </row>
    <row r="7625" spans="1:8" x14ac:dyDescent="0.25">
      <c r="A7625" s="396" t="e">
        <f>"INN."&amp;EIGNIR!$B$3&amp;C7625</f>
        <v>#N/A</v>
      </c>
      <c r="B7625" s="511">
        <f>'Sundurliðun Innlán'!O125</f>
        <v>0</v>
      </c>
      <c r="C7625" s="503" t="s">
        <v>9485</v>
      </c>
      <c r="D7625" s="512"/>
      <c r="F7625" s="547"/>
      <c r="G7625" s="547">
        <f t="shared" si="240"/>
        <v>0</v>
      </c>
      <c r="H7625" s="547">
        <f t="shared" si="241"/>
        <v>0</v>
      </c>
    </row>
    <row r="7626" spans="1:8" x14ac:dyDescent="0.25">
      <c r="A7626" s="396" t="e">
        <f>"INN."&amp;EIGNIR!$B$3&amp;C7626</f>
        <v>#N/A</v>
      </c>
      <c r="B7626" s="511">
        <f>'Sundurliðun Innlán'!O126</f>
        <v>0</v>
      </c>
      <c r="C7626" s="503" t="s">
        <v>9486</v>
      </c>
      <c r="D7626" s="512"/>
      <c r="F7626" s="547"/>
      <c r="G7626" s="547">
        <f t="shared" si="240"/>
        <v>0</v>
      </c>
      <c r="H7626" s="547">
        <f t="shared" si="241"/>
        <v>0</v>
      </c>
    </row>
    <row r="7627" spans="1:8" x14ac:dyDescent="0.25">
      <c r="A7627" s="396" t="e">
        <f>"INN."&amp;EIGNIR!$B$3&amp;C7627</f>
        <v>#N/A</v>
      </c>
      <c r="B7627" s="511">
        <f>'Sundurliðun Innlán'!O127</f>
        <v>0</v>
      </c>
      <c r="C7627" s="503" t="s">
        <v>9487</v>
      </c>
      <c r="D7627" s="512"/>
      <c r="F7627" s="547"/>
      <c r="G7627" s="547">
        <f t="shared" si="240"/>
        <v>0</v>
      </c>
      <c r="H7627" s="547">
        <f t="shared" si="241"/>
        <v>0</v>
      </c>
    </row>
    <row r="7628" spans="1:8" x14ac:dyDescent="0.25">
      <c r="A7628" s="396" t="e">
        <f>"INN."&amp;EIGNIR!$B$3&amp;C7628</f>
        <v>#N/A</v>
      </c>
      <c r="B7628" s="511">
        <f>'Sundurliðun Innlán'!O128</f>
        <v>0</v>
      </c>
      <c r="C7628" s="503" t="s">
        <v>9488</v>
      </c>
      <c r="D7628" s="512"/>
      <c r="F7628" s="547"/>
      <c r="G7628" s="547">
        <f t="shared" si="240"/>
        <v>0</v>
      </c>
      <c r="H7628" s="547">
        <f t="shared" si="241"/>
        <v>0</v>
      </c>
    </row>
    <row r="7629" spans="1:8" x14ac:dyDescent="0.25">
      <c r="A7629" s="396" t="e">
        <f>"INN."&amp;EIGNIR!$B$3&amp;C7629</f>
        <v>#N/A</v>
      </c>
      <c r="B7629" s="511">
        <f>'Sundurliðun Innlán'!O129</f>
        <v>0</v>
      </c>
      <c r="C7629" s="503" t="s">
        <v>9489</v>
      </c>
      <c r="D7629" s="512"/>
      <c r="F7629" s="547"/>
      <c r="G7629" s="547">
        <f t="shared" si="240"/>
        <v>0</v>
      </c>
      <c r="H7629" s="547">
        <f t="shared" si="241"/>
        <v>0</v>
      </c>
    </row>
    <row r="7630" spans="1:8" x14ac:dyDescent="0.25">
      <c r="A7630" s="396" t="e">
        <f>"INN."&amp;EIGNIR!$B$3&amp;C7630</f>
        <v>#N/A</v>
      </c>
      <c r="B7630" s="511">
        <f>'Sundurliðun Innlán'!O130</f>
        <v>0</v>
      </c>
      <c r="C7630" s="503" t="s">
        <v>9490</v>
      </c>
      <c r="D7630" s="512"/>
      <c r="F7630" s="547"/>
      <c r="G7630" s="547">
        <f t="shared" si="240"/>
        <v>0</v>
      </c>
      <c r="H7630" s="547">
        <f t="shared" si="241"/>
        <v>0</v>
      </c>
    </row>
    <row r="7631" spans="1:8" x14ac:dyDescent="0.25">
      <c r="A7631" s="396" t="e">
        <f>"INN."&amp;EIGNIR!$B$3&amp;C7631</f>
        <v>#N/A</v>
      </c>
      <c r="B7631" s="511">
        <f>'Sundurliðun Innlán'!O144</f>
        <v>0</v>
      </c>
      <c r="C7631" s="503" t="s">
        <v>9491</v>
      </c>
      <c r="D7631" s="512"/>
      <c r="F7631" s="547"/>
      <c r="G7631" s="547">
        <f t="shared" si="240"/>
        <v>0</v>
      </c>
      <c r="H7631" s="547">
        <f t="shared" si="241"/>
        <v>0</v>
      </c>
    </row>
    <row r="7632" spans="1:8" x14ac:dyDescent="0.25">
      <c r="A7632" s="396" t="e">
        <f>"INN."&amp;EIGNIR!$B$3&amp;C7632</f>
        <v>#N/A</v>
      </c>
      <c r="B7632" s="511">
        <f>'Sundurliðun Innlán'!O145</f>
        <v>0</v>
      </c>
      <c r="C7632" s="503" t="s">
        <v>9492</v>
      </c>
      <c r="D7632" s="512"/>
      <c r="F7632" s="547"/>
      <c r="G7632" s="547">
        <f t="shared" si="240"/>
        <v>0</v>
      </c>
      <c r="H7632" s="547">
        <f t="shared" si="241"/>
        <v>0</v>
      </c>
    </row>
    <row r="7633" spans="1:8" x14ac:dyDescent="0.25">
      <c r="A7633" s="396" t="e">
        <f>"INN."&amp;EIGNIR!$B$3&amp;C7633</f>
        <v>#N/A</v>
      </c>
      <c r="B7633" s="511">
        <f>'Sundurliðun Innlán'!O146</f>
        <v>0</v>
      </c>
      <c r="C7633" s="503" t="s">
        <v>9493</v>
      </c>
      <c r="D7633" s="512"/>
      <c r="F7633" s="547"/>
      <c r="G7633" s="547">
        <f t="shared" si="240"/>
        <v>0</v>
      </c>
      <c r="H7633" s="547">
        <f t="shared" si="241"/>
        <v>0</v>
      </c>
    </row>
    <row r="7634" spans="1:8" x14ac:dyDescent="0.25">
      <c r="A7634" s="396" t="e">
        <f>"INN."&amp;EIGNIR!$B$3&amp;C7634</f>
        <v>#N/A</v>
      </c>
      <c r="B7634" s="511">
        <f>'Sundurliðun Innlán'!O147</f>
        <v>0</v>
      </c>
      <c r="C7634" s="503" t="s">
        <v>9494</v>
      </c>
      <c r="D7634" s="512"/>
      <c r="F7634" s="547"/>
      <c r="G7634" s="547">
        <f t="shared" si="240"/>
        <v>0</v>
      </c>
      <c r="H7634" s="547">
        <f t="shared" si="241"/>
        <v>0</v>
      </c>
    </row>
    <row r="7635" spans="1:8" x14ac:dyDescent="0.25">
      <c r="A7635" s="396" t="e">
        <f>"INN."&amp;EIGNIR!$B$3&amp;C7635</f>
        <v>#N/A</v>
      </c>
      <c r="B7635" s="511">
        <f>'Sundurliðun Innlán'!O148</f>
        <v>0</v>
      </c>
      <c r="C7635" s="503" t="s">
        <v>9495</v>
      </c>
      <c r="D7635" s="512"/>
      <c r="F7635" s="547"/>
      <c r="G7635" s="547">
        <f t="shared" si="240"/>
        <v>0</v>
      </c>
      <c r="H7635" s="547">
        <f t="shared" si="241"/>
        <v>0</v>
      </c>
    </row>
    <row r="7636" spans="1:8" x14ac:dyDescent="0.25">
      <c r="A7636" s="396" t="e">
        <f>"INN."&amp;EIGNIR!$B$3&amp;C7636</f>
        <v>#N/A</v>
      </c>
      <c r="B7636" s="511">
        <f>'Sundurliðun Innlán'!O149</f>
        <v>0</v>
      </c>
      <c r="C7636" s="503" t="s">
        <v>9496</v>
      </c>
      <c r="D7636" s="512"/>
      <c r="F7636" s="547"/>
      <c r="G7636" s="547">
        <f t="shared" si="240"/>
        <v>0</v>
      </c>
      <c r="H7636" s="547">
        <f t="shared" si="241"/>
        <v>0</v>
      </c>
    </row>
    <row r="7637" spans="1:8" x14ac:dyDescent="0.25">
      <c r="A7637" s="396" t="e">
        <f>"INN."&amp;EIGNIR!$B$3&amp;C7637</f>
        <v>#N/A</v>
      </c>
      <c r="B7637" s="511">
        <f>'Sundurliðun Innlán'!O150</f>
        <v>0</v>
      </c>
      <c r="C7637" s="503" t="s">
        <v>9497</v>
      </c>
      <c r="D7637" s="512"/>
      <c r="F7637" s="547"/>
      <c r="G7637" s="547">
        <f t="shared" si="240"/>
        <v>0</v>
      </c>
      <c r="H7637" s="547">
        <f t="shared" si="241"/>
        <v>0</v>
      </c>
    </row>
    <row r="7638" spans="1:8" x14ac:dyDescent="0.25">
      <c r="A7638" s="396" t="e">
        <f>"INN."&amp;EIGNIR!$B$3&amp;C7638</f>
        <v>#N/A</v>
      </c>
      <c r="B7638" s="511">
        <f>'Sundurliðun Innlán'!O151</f>
        <v>0</v>
      </c>
      <c r="C7638" s="503" t="s">
        <v>9498</v>
      </c>
      <c r="D7638" s="512"/>
      <c r="F7638" s="547"/>
      <c r="G7638" s="547">
        <f t="shared" si="240"/>
        <v>0</v>
      </c>
      <c r="H7638" s="547">
        <f t="shared" si="241"/>
        <v>0</v>
      </c>
    </row>
    <row r="7639" spans="1:8" x14ac:dyDescent="0.25">
      <c r="A7639" s="396" t="e">
        <f>"INN."&amp;EIGNIR!$B$3&amp;C7639</f>
        <v>#N/A</v>
      </c>
      <c r="B7639" s="511">
        <f>'Sundurliðun Innlán'!O152</f>
        <v>0</v>
      </c>
      <c r="C7639" s="503" t="s">
        <v>9499</v>
      </c>
      <c r="D7639" s="512"/>
      <c r="F7639" s="547"/>
      <c r="G7639" s="547">
        <f t="shared" si="240"/>
        <v>0</v>
      </c>
      <c r="H7639" s="547">
        <f t="shared" si="241"/>
        <v>0</v>
      </c>
    </row>
    <row r="7640" spans="1:8" x14ac:dyDescent="0.25">
      <c r="A7640" s="396" t="e">
        <f>"INN."&amp;EIGNIR!$B$3&amp;C7640</f>
        <v>#N/A</v>
      </c>
      <c r="B7640" s="511">
        <f>'Sundurliðun Innlán'!O153</f>
        <v>0</v>
      </c>
      <c r="C7640" s="503" t="s">
        <v>9500</v>
      </c>
      <c r="D7640" s="512"/>
      <c r="F7640" s="547"/>
      <c r="G7640" s="547">
        <f t="shared" si="240"/>
        <v>0</v>
      </c>
      <c r="H7640" s="547">
        <f t="shared" si="241"/>
        <v>0</v>
      </c>
    </row>
    <row r="7641" spans="1:8" x14ac:dyDescent="0.25">
      <c r="A7641" s="396" t="e">
        <f>"INN."&amp;EIGNIR!$B$3&amp;C7641</f>
        <v>#N/A</v>
      </c>
      <c r="B7641" s="511">
        <f>'Sundurliðun Innlán'!O154</f>
        <v>0</v>
      </c>
      <c r="C7641" s="503" t="s">
        <v>9501</v>
      </c>
      <c r="D7641" s="512"/>
      <c r="F7641" s="547"/>
      <c r="G7641" s="547">
        <f t="shared" si="240"/>
        <v>0</v>
      </c>
      <c r="H7641" s="547">
        <f t="shared" si="241"/>
        <v>0</v>
      </c>
    </row>
    <row r="7642" spans="1:8" x14ac:dyDescent="0.25">
      <c r="A7642" s="396" t="e">
        <f>"INN."&amp;EIGNIR!$B$3&amp;C7642</f>
        <v>#N/A</v>
      </c>
      <c r="B7642" s="511">
        <f>'Sundurliðun Innlán'!O155</f>
        <v>0</v>
      </c>
      <c r="C7642" s="503" t="s">
        <v>9502</v>
      </c>
      <c r="D7642" s="512"/>
      <c r="F7642" s="547"/>
      <c r="G7642" s="547">
        <f t="shared" si="240"/>
        <v>0</v>
      </c>
      <c r="H7642" s="547">
        <f t="shared" si="241"/>
        <v>0</v>
      </c>
    </row>
    <row r="7643" spans="1:8" x14ac:dyDescent="0.25">
      <c r="A7643" s="396" t="e">
        <f>"INN."&amp;EIGNIR!$B$3&amp;C7643</f>
        <v>#N/A</v>
      </c>
      <c r="B7643" s="511">
        <f>'Sundurliðun Innlán'!O156</f>
        <v>0</v>
      </c>
      <c r="C7643" s="503" t="s">
        <v>9503</v>
      </c>
      <c r="D7643" s="512"/>
      <c r="F7643" s="547"/>
      <c r="G7643" s="547">
        <f t="shared" si="240"/>
        <v>0</v>
      </c>
      <c r="H7643" s="547">
        <f t="shared" si="241"/>
        <v>0</v>
      </c>
    </row>
    <row r="7644" spans="1:8" x14ac:dyDescent="0.25">
      <c r="A7644" s="396" t="e">
        <f>"INN."&amp;EIGNIR!$B$3&amp;C7644</f>
        <v>#N/A</v>
      </c>
      <c r="B7644" s="511">
        <f>'Sundurliðun Innlán'!O157</f>
        <v>0</v>
      </c>
      <c r="C7644" s="503" t="s">
        <v>9504</v>
      </c>
      <c r="D7644" s="512"/>
      <c r="F7644" s="547"/>
      <c r="G7644" s="547">
        <f t="shared" si="240"/>
        <v>0</v>
      </c>
      <c r="H7644" s="547">
        <f t="shared" si="241"/>
        <v>0</v>
      </c>
    </row>
    <row r="7645" spans="1:8" x14ac:dyDescent="0.25">
      <c r="A7645" s="396" t="e">
        <f>"INN."&amp;EIGNIR!$B$3&amp;C7645</f>
        <v>#N/A</v>
      </c>
      <c r="B7645" s="511">
        <f>'Sundurliðun Innlán'!O158</f>
        <v>0</v>
      </c>
      <c r="C7645" s="503" t="s">
        <v>9505</v>
      </c>
      <c r="D7645" s="512"/>
      <c r="F7645" s="547"/>
      <c r="G7645" s="547">
        <f t="shared" si="240"/>
        <v>0</v>
      </c>
      <c r="H7645" s="547">
        <f t="shared" si="241"/>
        <v>0</v>
      </c>
    </row>
    <row r="7646" spans="1:8" x14ac:dyDescent="0.25">
      <c r="A7646" s="396" t="e">
        <f>"INN."&amp;EIGNIR!$B$3&amp;C7646</f>
        <v>#N/A</v>
      </c>
      <c r="B7646" s="511">
        <f>'Sundurliðun Innlán'!O159</f>
        <v>0</v>
      </c>
      <c r="C7646" s="503" t="s">
        <v>9506</v>
      </c>
      <c r="D7646" s="512"/>
      <c r="F7646" s="547"/>
      <c r="G7646" s="547">
        <f t="shared" si="240"/>
        <v>0</v>
      </c>
      <c r="H7646" s="547">
        <f t="shared" si="241"/>
        <v>0</v>
      </c>
    </row>
    <row r="7647" spans="1:8" x14ac:dyDescent="0.25">
      <c r="A7647" s="396" t="e">
        <f>"INN."&amp;EIGNIR!$B$3&amp;C7647</f>
        <v>#N/A</v>
      </c>
      <c r="B7647" s="511">
        <f>'Sundurliðun Innlán'!O160</f>
        <v>0</v>
      </c>
      <c r="C7647" s="503" t="s">
        <v>9507</v>
      </c>
      <c r="D7647" s="512"/>
      <c r="F7647" s="547"/>
      <c r="G7647" s="547">
        <f t="shared" si="240"/>
        <v>0</v>
      </c>
      <c r="H7647" s="547">
        <f t="shared" si="241"/>
        <v>0</v>
      </c>
    </row>
    <row r="7648" spans="1:8" x14ac:dyDescent="0.25">
      <c r="A7648" s="396" t="e">
        <f>"INN."&amp;EIGNIR!$B$3&amp;C7648</f>
        <v>#N/A</v>
      </c>
      <c r="B7648" s="511">
        <f>'Sundurliðun Innlán'!O161</f>
        <v>0</v>
      </c>
      <c r="C7648" s="503" t="s">
        <v>9508</v>
      </c>
      <c r="D7648" s="512"/>
      <c r="F7648" s="547"/>
      <c r="G7648" s="547">
        <f t="shared" si="240"/>
        <v>0</v>
      </c>
      <c r="H7648" s="547">
        <f t="shared" si="241"/>
        <v>0</v>
      </c>
    </row>
    <row r="7649" spans="1:8" x14ac:dyDescent="0.25">
      <c r="A7649" s="396" t="e">
        <f>"INN."&amp;EIGNIR!$B$3&amp;C7649</f>
        <v>#N/A</v>
      </c>
      <c r="B7649" s="511">
        <f>'Sundurliðun Innlán'!O162</f>
        <v>0</v>
      </c>
      <c r="C7649" s="503" t="s">
        <v>9509</v>
      </c>
      <c r="D7649" s="512"/>
      <c r="F7649" s="547"/>
      <c r="G7649" s="547">
        <f t="shared" si="240"/>
        <v>0</v>
      </c>
      <c r="H7649" s="547">
        <f t="shared" si="241"/>
        <v>0</v>
      </c>
    </row>
    <row r="7650" spans="1:8" x14ac:dyDescent="0.25">
      <c r="A7650" s="396" t="e">
        <f>"INN."&amp;EIGNIR!$B$3&amp;C7650</f>
        <v>#N/A</v>
      </c>
      <c r="B7650" s="511">
        <f>'Sundurliðun Innlán'!O163</f>
        <v>0</v>
      </c>
      <c r="C7650" s="503" t="s">
        <v>9510</v>
      </c>
      <c r="D7650" s="512"/>
      <c r="F7650" s="547"/>
      <c r="G7650" s="547">
        <f t="shared" si="240"/>
        <v>0</v>
      </c>
      <c r="H7650" s="547">
        <f t="shared" si="241"/>
        <v>0</v>
      </c>
    </row>
    <row r="7651" spans="1:8" x14ac:dyDescent="0.25">
      <c r="A7651" s="396" t="e">
        <f>"INN."&amp;EIGNIR!$B$3&amp;C7651</f>
        <v>#N/A</v>
      </c>
      <c r="B7651" s="511">
        <f>'Sundurliðun Innlán'!O164</f>
        <v>0</v>
      </c>
      <c r="C7651" s="503" t="s">
        <v>9511</v>
      </c>
      <c r="D7651" s="512"/>
      <c r="F7651" s="547"/>
      <c r="G7651" s="547">
        <f t="shared" si="240"/>
        <v>0</v>
      </c>
      <c r="H7651" s="547">
        <f t="shared" si="241"/>
        <v>0</v>
      </c>
    </row>
    <row r="7652" spans="1:8" x14ac:dyDescent="0.25">
      <c r="A7652" s="396" t="e">
        <f>"INN."&amp;EIGNIR!$B$3&amp;C7652</f>
        <v>#N/A</v>
      </c>
      <c r="B7652" s="511">
        <f>'Sundurliðun Innlán'!O165</f>
        <v>0</v>
      </c>
      <c r="C7652" s="503" t="s">
        <v>9512</v>
      </c>
      <c r="D7652" s="512"/>
      <c r="F7652" s="547"/>
      <c r="G7652" s="547">
        <f t="shared" si="240"/>
        <v>0</v>
      </c>
      <c r="H7652" s="547">
        <f t="shared" si="241"/>
        <v>0</v>
      </c>
    </row>
    <row r="7653" spans="1:8" x14ac:dyDescent="0.25">
      <c r="A7653" s="396" t="e">
        <f>"INN."&amp;EIGNIR!$B$3&amp;C7653</f>
        <v>#N/A</v>
      </c>
      <c r="B7653" s="511">
        <f>'Sundurliðun Innlán'!O166</f>
        <v>0</v>
      </c>
      <c r="C7653" s="503" t="s">
        <v>9513</v>
      </c>
      <c r="D7653" s="512"/>
      <c r="F7653" s="547"/>
      <c r="G7653" s="547">
        <f t="shared" si="240"/>
        <v>0</v>
      </c>
      <c r="H7653" s="547">
        <f t="shared" si="241"/>
        <v>0</v>
      </c>
    </row>
    <row r="7654" spans="1:8" x14ac:dyDescent="0.25">
      <c r="A7654" s="396" t="e">
        <f>"INN."&amp;EIGNIR!$B$3&amp;C7654</f>
        <v>#N/A</v>
      </c>
      <c r="B7654" s="511">
        <f>'Sundurliðun Innlán'!O167</f>
        <v>0</v>
      </c>
      <c r="C7654" s="503" t="s">
        <v>9514</v>
      </c>
      <c r="D7654" s="512"/>
      <c r="F7654" s="547"/>
      <c r="G7654" s="547">
        <f t="shared" si="240"/>
        <v>0</v>
      </c>
      <c r="H7654" s="547">
        <f t="shared" si="241"/>
        <v>0</v>
      </c>
    </row>
    <row r="7655" spans="1:8" x14ac:dyDescent="0.25">
      <c r="A7655" s="396" t="e">
        <f>"INN."&amp;EIGNIR!$B$3&amp;C7655</f>
        <v>#N/A</v>
      </c>
      <c r="B7655" s="511">
        <f>'Sundurliðun Innlán'!P5</f>
        <v>0</v>
      </c>
      <c r="C7655" s="503" t="s">
        <v>9515</v>
      </c>
      <c r="D7655" s="512" t="s">
        <v>9516</v>
      </c>
      <c r="F7655" s="547"/>
      <c r="G7655" s="547">
        <f t="shared" si="240"/>
        <v>0</v>
      </c>
      <c r="H7655" s="547">
        <f t="shared" si="241"/>
        <v>0</v>
      </c>
    </row>
    <row r="7656" spans="1:8" x14ac:dyDescent="0.25">
      <c r="A7656" s="396" t="e">
        <f>"INN."&amp;EIGNIR!$B$3&amp;C7656</f>
        <v>#N/A</v>
      </c>
      <c r="B7656" s="511">
        <f>'Sundurliðun Innlán'!P6</f>
        <v>0</v>
      </c>
      <c r="C7656" s="503" t="s">
        <v>9517</v>
      </c>
      <c r="D7656" s="512"/>
      <c r="F7656" s="547"/>
      <c r="G7656" s="547">
        <f t="shared" si="240"/>
        <v>0</v>
      </c>
      <c r="H7656" s="547">
        <f t="shared" si="241"/>
        <v>0</v>
      </c>
    </row>
    <row r="7657" spans="1:8" x14ac:dyDescent="0.25">
      <c r="A7657" s="396" t="e">
        <f>"INN."&amp;EIGNIR!$B$3&amp;C7657</f>
        <v>#N/A</v>
      </c>
      <c r="B7657" s="511">
        <f>'Sundurliðun Innlán'!P7</f>
        <v>0</v>
      </c>
      <c r="C7657" s="503" t="s">
        <v>9518</v>
      </c>
      <c r="D7657" s="512"/>
      <c r="F7657" s="547"/>
      <c r="G7657" s="547">
        <f t="shared" si="240"/>
        <v>0</v>
      </c>
      <c r="H7657" s="547">
        <f t="shared" si="241"/>
        <v>0</v>
      </c>
    </row>
    <row r="7658" spans="1:8" x14ac:dyDescent="0.25">
      <c r="A7658" s="396" t="e">
        <f>"INN."&amp;EIGNIR!$B$3&amp;C7658</f>
        <v>#N/A</v>
      </c>
      <c r="B7658" s="511">
        <f>'Sundurliðun Innlán'!P21</f>
        <v>0</v>
      </c>
      <c r="C7658" s="503" t="s">
        <v>9519</v>
      </c>
      <c r="D7658" s="512"/>
      <c r="F7658" s="547"/>
      <c r="G7658" s="547">
        <f t="shared" si="240"/>
        <v>0</v>
      </c>
      <c r="H7658" s="547">
        <f t="shared" si="241"/>
        <v>0</v>
      </c>
    </row>
    <row r="7659" spans="1:8" x14ac:dyDescent="0.25">
      <c r="A7659" s="396" t="e">
        <f>"INN."&amp;EIGNIR!$B$3&amp;C7659</f>
        <v>#N/A</v>
      </c>
      <c r="B7659" s="511">
        <f>'Sundurliðun Innlán'!P22</f>
        <v>0</v>
      </c>
      <c r="C7659" s="503" t="s">
        <v>9520</v>
      </c>
      <c r="D7659" s="512"/>
      <c r="F7659" s="547"/>
      <c r="G7659" s="547">
        <f t="shared" si="240"/>
        <v>0</v>
      </c>
      <c r="H7659" s="547">
        <f t="shared" si="241"/>
        <v>0</v>
      </c>
    </row>
    <row r="7660" spans="1:8" x14ac:dyDescent="0.25">
      <c r="A7660" s="396" t="e">
        <f>"INN."&amp;EIGNIR!$B$3&amp;C7660</f>
        <v>#N/A</v>
      </c>
      <c r="B7660" s="511">
        <f>'Sundurliðun Innlán'!P23</f>
        <v>0</v>
      </c>
      <c r="C7660" s="503" t="s">
        <v>9521</v>
      </c>
      <c r="D7660" s="512"/>
      <c r="F7660" s="547"/>
      <c r="G7660" s="547">
        <f t="shared" si="240"/>
        <v>0</v>
      </c>
      <c r="H7660" s="547">
        <f t="shared" si="241"/>
        <v>0</v>
      </c>
    </row>
    <row r="7661" spans="1:8" x14ac:dyDescent="0.25">
      <c r="A7661" s="396" t="e">
        <f>"INN."&amp;EIGNIR!$B$3&amp;C7661</f>
        <v>#N/A</v>
      </c>
      <c r="B7661" s="511">
        <f>'Sundurliðun Innlán'!P24</f>
        <v>0</v>
      </c>
      <c r="C7661" s="503" t="s">
        <v>9522</v>
      </c>
      <c r="D7661" s="512"/>
      <c r="F7661" s="547"/>
      <c r="G7661" s="547">
        <f t="shared" si="240"/>
        <v>0</v>
      </c>
      <c r="H7661" s="547">
        <f t="shared" si="241"/>
        <v>0</v>
      </c>
    </row>
    <row r="7662" spans="1:8" x14ac:dyDescent="0.25">
      <c r="A7662" s="396" t="e">
        <f>"INN."&amp;EIGNIR!$B$3&amp;C7662</f>
        <v>#N/A</v>
      </c>
      <c r="B7662" s="511">
        <f>'Sundurliðun Innlán'!P25</f>
        <v>0</v>
      </c>
      <c r="C7662" s="503" t="s">
        <v>9523</v>
      </c>
      <c r="D7662" s="512"/>
      <c r="F7662" s="547"/>
      <c r="G7662" s="547">
        <f t="shared" si="240"/>
        <v>0</v>
      </c>
      <c r="H7662" s="547">
        <f t="shared" si="241"/>
        <v>0</v>
      </c>
    </row>
    <row r="7663" spans="1:8" x14ac:dyDescent="0.25">
      <c r="A7663" s="396" t="e">
        <f>"INN."&amp;EIGNIR!$B$3&amp;C7663</f>
        <v>#N/A</v>
      </c>
      <c r="B7663" s="511">
        <f>'Sundurliðun Innlán'!P26</f>
        <v>0</v>
      </c>
      <c r="C7663" s="503" t="s">
        <v>9524</v>
      </c>
      <c r="D7663" s="512"/>
      <c r="F7663" s="547"/>
      <c r="G7663" s="547">
        <f t="shared" si="240"/>
        <v>0</v>
      </c>
      <c r="H7663" s="547">
        <f t="shared" si="241"/>
        <v>0</v>
      </c>
    </row>
    <row r="7664" spans="1:8" x14ac:dyDescent="0.25">
      <c r="A7664" s="396" t="e">
        <f>"INN."&amp;EIGNIR!$B$3&amp;C7664</f>
        <v>#N/A</v>
      </c>
      <c r="B7664" s="511">
        <f>'Sundurliðun Innlán'!P27</f>
        <v>0</v>
      </c>
      <c r="C7664" s="503" t="s">
        <v>9525</v>
      </c>
      <c r="D7664" s="512"/>
      <c r="F7664" s="547"/>
      <c r="G7664" s="547">
        <f t="shared" si="240"/>
        <v>0</v>
      </c>
      <c r="H7664" s="547">
        <f t="shared" si="241"/>
        <v>0</v>
      </c>
    </row>
    <row r="7665" spans="1:8" x14ac:dyDescent="0.25">
      <c r="A7665" s="396" t="e">
        <f>"INN."&amp;EIGNIR!$B$3&amp;C7665</f>
        <v>#N/A</v>
      </c>
      <c r="B7665" s="511">
        <f>'Sundurliðun Innlán'!P28</f>
        <v>0</v>
      </c>
      <c r="C7665" s="503" t="s">
        <v>9526</v>
      </c>
      <c r="D7665" s="512"/>
      <c r="F7665" s="547"/>
      <c r="G7665" s="547">
        <f t="shared" si="240"/>
        <v>0</v>
      </c>
      <c r="H7665" s="547">
        <f t="shared" si="241"/>
        <v>0</v>
      </c>
    </row>
    <row r="7666" spans="1:8" x14ac:dyDescent="0.25">
      <c r="A7666" s="396" t="e">
        <f>"INN."&amp;EIGNIR!$B$3&amp;C7666</f>
        <v>#N/A</v>
      </c>
      <c r="B7666" s="511">
        <f>'Sundurliðun Innlán'!P29</f>
        <v>0</v>
      </c>
      <c r="C7666" s="503" t="s">
        <v>9527</v>
      </c>
      <c r="D7666" s="512"/>
      <c r="F7666" s="547"/>
      <c r="G7666" s="547">
        <f t="shared" si="240"/>
        <v>0</v>
      </c>
      <c r="H7666" s="547">
        <f t="shared" si="241"/>
        <v>0</v>
      </c>
    </row>
    <row r="7667" spans="1:8" x14ac:dyDescent="0.25">
      <c r="A7667" s="396" t="e">
        <f>"INN."&amp;EIGNIR!$B$3&amp;C7667</f>
        <v>#N/A</v>
      </c>
      <c r="B7667" s="511">
        <f>'Sundurliðun Innlán'!P30</f>
        <v>0</v>
      </c>
      <c r="C7667" s="503" t="s">
        <v>9528</v>
      </c>
      <c r="D7667" s="512"/>
      <c r="F7667" s="547"/>
      <c r="G7667" s="547">
        <f t="shared" si="240"/>
        <v>0</v>
      </c>
      <c r="H7667" s="547">
        <f t="shared" si="241"/>
        <v>0</v>
      </c>
    </row>
    <row r="7668" spans="1:8" x14ac:dyDescent="0.25">
      <c r="A7668" s="396" t="e">
        <f>"INN."&amp;EIGNIR!$B$3&amp;C7668</f>
        <v>#N/A</v>
      </c>
      <c r="B7668" s="511">
        <f>'Sundurliðun Innlán'!P31</f>
        <v>0</v>
      </c>
      <c r="C7668" s="503" t="s">
        <v>9529</v>
      </c>
      <c r="D7668" s="512"/>
      <c r="F7668" s="547"/>
      <c r="G7668" s="547">
        <f t="shared" si="240"/>
        <v>0</v>
      </c>
      <c r="H7668" s="547">
        <f t="shared" si="241"/>
        <v>0</v>
      </c>
    </row>
    <row r="7669" spans="1:8" x14ac:dyDescent="0.25">
      <c r="A7669" s="396" t="e">
        <f>"INN."&amp;EIGNIR!$B$3&amp;C7669</f>
        <v>#N/A</v>
      </c>
      <c r="B7669" s="511">
        <f>'Sundurliðun Innlán'!P32</f>
        <v>0</v>
      </c>
      <c r="C7669" s="503" t="s">
        <v>9530</v>
      </c>
      <c r="D7669" s="512"/>
      <c r="F7669" s="547"/>
      <c r="G7669" s="547">
        <f t="shared" si="240"/>
        <v>0</v>
      </c>
      <c r="H7669" s="547">
        <f t="shared" si="241"/>
        <v>0</v>
      </c>
    </row>
    <row r="7670" spans="1:8" x14ac:dyDescent="0.25">
      <c r="A7670" s="396" t="e">
        <f>"INN."&amp;EIGNIR!$B$3&amp;C7670</f>
        <v>#N/A</v>
      </c>
      <c r="B7670" s="511">
        <f>'Sundurliðun Innlán'!P33</f>
        <v>0</v>
      </c>
      <c r="C7670" s="503" t="s">
        <v>9531</v>
      </c>
      <c r="D7670" s="512"/>
      <c r="F7670" s="547"/>
      <c r="G7670" s="547">
        <f t="shared" ref="G7670:G7733" si="242">+F7670-B7670</f>
        <v>0</v>
      </c>
      <c r="H7670" s="547">
        <f t="shared" si="241"/>
        <v>0</v>
      </c>
    </row>
    <row r="7671" spans="1:8" x14ac:dyDescent="0.25">
      <c r="A7671" s="396" t="e">
        <f>"INN."&amp;EIGNIR!$B$3&amp;C7671</f>
        <v>#N/A</v>
      </c>
      <c r="B7671" s="511">
        <f>'Sundurliðun Innlán'!P34</f>
        <v>0</v>
      </c>
      <c r="C7671" s="503" t="s">
        <v>9532</v>
      </c>
      <c r="D7671" s="512"/>
      <c r="F7671" s="547"/>
      <c r="G7671" s="547">
        <f t="shared" si="242"/>
        <v>0</v>
      </c>
      <c r="H7671" s="547">
        <f t="shared" ref="H7671:H7734" si="243">+ABS(G7671)</f>
        <v>0</v>
      </c>
    </row>
    <row r="7672" spans="1:8" x14ac:dyDescent="0.25">
      <c r="A7672" s="396" t="e">
        <f>"INN."&amp;EIGNIR!$B$3&amp;C7672</f>
        <v>#N/A</v>
      </c>
      <c r="B7672" s="511">
        <f>'Sundurliðun Innlán'!P35</f>
        <v>0</v>
      </c>
      <c r="C7672" s="503" t="s">
        <v>9533</v>
      </c>
      <c r="D7672" s="512"/>
      <c r="F7672" s="547"/>
      <c r="G7672" s="547">
        <f t="shared" si="242"/>
        <v>0</v>
      </c>
      <c r="H7672" s="547">
        <f t="shared" si="243"/>
        <v>0</v>
      </c>
    </row>
    <row r="7673" spans="1:8" x14ac:dyDescent="0.25">
      <c r="A7673" s="396" t="e">
        <f>"INN."&amp;EIGNIR!$B$3&amp;C7673</f>
        <v>#N/A</v>
      </c>
      <c r="B7673" s="511">
        <f>'Sundurliðun Innlán'!P36</f>
        <v>0</v>
      </c>
      <c r="C7673" s="503" t="s">
        <v>9534</v>
      </c>
      <c r="D7673" s="512"/>
      <c r="F7673" s="547"/>
      <c r="G7673" s="547">
        <f t="shared" si="242"/>
        <v>0</v>
      </c>
      <c r="H7673" s="547">
        <f t="shared" si="243"/>
        <v>0</v>
      </c>
    </row>
    <row r="7674" spans="1:8" x14ac:dyDescent="0.25">
      <c r="A7674" s="396" t="e">
        <f>"INN."&amp;EIGNIR!$B$3&amp;C7674</f>
        <v>#N/A</v>
      </c>
      <c r="B7674" s="511">
        <f>'Sundurliðun Innlán'!P37</f>
        <v>0</v>
      </c>
      <c r="C7674" s="503" t="s">
        <v>9535</v>
      </c>
      <c r="D7674" s="512"/>
      <c r="F7674" s="547"/>
      <c r="G7674" s="547">
        <f t="shared" si="242"/>
        <v>0</v>
      </c>
      <c r="H7674" s="547">
        <f t="shared" si="243"/>
        <v>0</v>
      </c>
    </row>
    <row r="7675" spans="1:8" x14ac:dyDescent="0.25">
      <c r="A7675" s="396" t="e">
        <f>"INN."&amp;EIGNIR!$B$3&amp;C7675</f>
        <v>#N/A</v>
      </c>
      <c r="B7675" s="511">
        <f>'Sundurliðun Innlán'!P38</f>
        <v>0</v>
      </c>
      <c r="C7675" s="503" t="s">
        <v>9536</v>
      </c>
      <c r="D7675" s="512"/>
      <c r="F7675" s="547"/>
      <c r="G7675" s="547">
        <f t="shared" si="242"/>
        <v>0</v>
      </c>
      <c r="H7675" s="547">
        <f t="shared" si="243"/>
        <v>0</v>
      </c>
    </row>
    <row r="7676" spans="1:8" x14ac:dyDescent="0.25">
      <c r="A7676" s="396" t="e">
        <f>"INN."&amp;EIGNIR!$B$3&amp;C7676</f>
        <v>#N/A</v>
      </c>
      <c r="B7676" s="511">
        <f>'Sundurliðun Innlán'!P39</f>
        <v>0</v>
      </c>
      <c r="C7676" s="503" t="s">
        <v>9537</v>
      </c>
      <c r="D7676" s="512"/>
      <c r="F7676" s="547"/>
      <c r="G7676" s="547">
        <f t="shared" si="242"/>
        <v>0</v>
      </c>
      <c r="H7676" s="547">
        <f t="shared" si="243"/>
        <v>0</v>
      </c>
    </row>
    <row r="7677" spans="1:8" x14ac:dyDescent="0.25">
      <c r="A7677" s="396" t="e">
        <f>"INN."&amp;EIGNIR!$B$3&amp;C7677</f>
        <v>#N/A</v>
      </c>
      <c r="B7677" s="511">
        <f>'Sundurliðun Innlán'!P40</f>
        <v>0</v>
      </c>
      <c r="C7677" s="503" t="s">
        <v>9538</v>
      </c>
      <c r="D7677" s="512"/>
      <c r="F7677" s="547"/>
      <c r="G7677" s="547">
        <f t="shared" si="242"/>
        <v>0</v>
      </c>
      <c r="H7677" s="547">
        <f t="shared" si="243"/>
        <v>0</v>
      </c>
    </row>
    <row r="7678" spans="1:8" x14ac:dyDescent="0.25">
      <c r="A7678" s="396" t="e">
        <f>"INN."&amp;EIGNIR!$B$3&amp;C7678</f>
        <v>#N/A</v>
      </c>
      <c r="B7678" s="511">
        <f>'Sundurliðun Innlán'!P41</f>
        <v>0</v>
      </c>
      <c r="C7678" s="503" t="s">
        <v>9539</v>
      </c>
      <c r="D7678" s="512"/>
      <c r="F7678" s="547"/>
      <c r="G7678" s="547">
        <f t="shared" si="242"/>
        <v>0</v>
      </c>
      <c r="H7678" s="547">
        <f t="shared" si="243"/>
        <v>0</v>
      </c>
    </row>
    <row r="7679" spans="1:8" x14ac:dyDescent="0.25">
      <c r="A7679" s="396" t="e">
        <f>"INN."&amp;EIGNIR!$B$3&amp;C7679</f>
        <v>#N/A</v>
      </c>
      <c r="B7679" s="511">
        <f>'Sundurliðun Innlán'!P42</f>
        <v>0</v>
      </c>
      <c r="C7679" s="503" t="s">
        <v>9540</v>
      </c>
      <c r="D7679" s="512"/>
      <c r="F7679" s="547"/>
      <c r="G7679" s="547">
        <f t="shared" si="242"/>
        <v>0</v>
      </c>
      <c r="H7679" s="547">
        <f t="shared" si="243"/>
        <v>0</v>
      </c>
    </row>
    <row r="7680" spans="1:8" x14ac:dyDescent="0.25">
      <c r="A7680" s="396" t="e">
        <f>"INN."&amp;EIGNIR!$B$3&amp;C7680</f>
        <v>#N/A</v>
      </c>
      <c r="B7680" s="511">
        <f>'Sundurliðun Innlán'!P43</f>
        <v>0</v>
      </c>
      <c r="C7680" s="503" t="s">
        <v>9541</v>
      </c>
      <c r="D7680" s="512"/>
      <c r="F7680" s="547"/>
      <c r="G7680" s="547">
        <f t="shared" si="242"/>
        <v>0</v>
      </c>
      <c r="H7680" s="547">
        <f t="shared" si="243"/>
        <v>0</v>
      </c>
    </row>
    <row r="7681" spans="1:8" x14ac:dyDescent="0.25">
      <c r="A7681" s="396" t="e">
        <f>"INN."&amp;EIGNIR!$B$3&amp;C7681</f>
        <v>#N/A</v>
      </c>
      <c r="B7681" s="511">
        <f>'Sundurliðun Innlán'!P44</f>
        <v>0</v>
      </c>
      <c r="C7681" s="503" t="s">
        <v>9542</v>
      </c>
      <c r="D7681" s="512"/>
      <c r="F7681" s="547"/>
      <c r="G7681" s="547">
        <f t="shared" si="242"/>
        <v>0</v>
      </c>
      <c r="H7681" s="547">
        <f t="shared" si="243"/>
        <v>0</v>
      </c>
    </row>
    <row r="7682" spans="1:8" x14ac:dyDescent="0.25">
      <c r="A7682" s="396" t="e">
        <f>"INN."&amp;EIGNIR!$B$3&amp;C7682</f>
        <v>#N/A</v>
      </c>
      <c r="B7682" s="511">
        <f>'Sundurliðun Innlán'!P45</f>
        <v>0</v>
      </c>
      <c r="C7682" s="503" t="s">
        <v>9543</v>
      </c>
      <c r="D7682" s="512"/>
      <c r="F7682" s="547"/>
      <c r="G7682" s="547">
        <f t="shared" si="242"/>
        <v>0</v>
      </c>
      <c r="H7682" s="547">
        <f t="shared" si="243"/>
        <v>0</v>
      </c>
    </row>
    <row r="7683" spans="1:8" x14ac:dyDescent="0.25">
      <c r="A7683" s="396" t="e">
        <f>"INN."&amp;EIGNIR!$B$3&amp;C7683</f>
        <v>#N/A</v>
      </c>
      <c r="B7683" s="511">
        <f>'Sundurliðun Innlán'!P46</f>
        <v>0</v>
      </c>
      <c r="C7683" s="503" t="s">
        <v>9544</v>
      </c>
      <c r="D7683" s="512"/>
      <c r="F7683" s="547"/>
      <c r="G7683" s="547">
        <f t="shared" si="242"/>
        <v>0</v>
      </c>
      <c r="H7683" s="547">
        <f t="shared" si="243"/>
        <v>0</v>
      </c>
    </row>
    <row r="7684" spans="1:8" x14ac:dyDescent="0.25">
      <c r="A7684" s="396" t="e">
        <f>"INN."&amp;EIGNIR!$B$3&amp;C7684</f>
        <v>#N/A</v>
      </c>
      <c r="B7684" s="511">
        <f>'Sundurliðun Innlán'!P60</f>
        <v>0</v>
      </c>
      <c r="C7684" s="503" t="s">
        <v>9545</v>
      </c>
      <c r="D7684" s="512"/>
      <c r="F7684" s="547"/>
      <c r="G7684" s="547">
        <f t="shared" si="242"/>
        <v>0</v>
      </c>
      <c r="H7684" s="547">
        <f t="shared" si="243"/>
        <v>0</v>
      </c>
    </row>
    <row r="7685" spans="1:8" x14ac:dyDescent="0.25">
      <c r="A7685" s="396" t="e">
        <f>"INN."&amp;EIGNIR!$B$3&amp;C7685</f>
        <v>#N/A</v>
      </c>
      <c r="B7685" s="511">
        <f>'Sundurliðun Innlán'!P61</f>
        <v>0</v>
      </c>
      <c r="C7685" s="503" t="s">
        <v>9546</v>
      </c>
      <c r="D7685" s="512"/>
      <c r="F7685" s="547"/>
      <c r="G7685" s="547">
        <f t="shared" si="242"/>
        <v>0</v>
      </c>
      <c r="H7685" s="547">
        <f t="shared" si="243"/>
        <v>0</v>
      </c>
    </row>
    <row r="7686" spans="1:8" x14ac:dyDescent="0.25">
      <c r="A7686" s="396" t="e">
        <f>"INN."&amp;EIGNIR!$B$3&amp;C7686</f>
        <v>#N/A</v>
      </c>
      <c r="B7686" s="511">
        <f>'Sundurliðun Innlán'!P62</f>
        <v>0</v>
      </c>
      <c r="C7686" s="503" t="s">
        <v>9547</v>
      </c>
      <c r="D7686" s="512"/>
      <c r="F7686" s="547"/>
      <c r="G7686" s="547">
        <f t="shared" si="242"/>
        <v>0</v>
      </c>
      <c r="H7686" s="547">
        <f t="shared" si="243"/>
        <v>0</v>
      </c>
    </row>
    <row r="7687" spans="1:8" x14ac:dyDescent="0.25">
      <c r="A7687" s="396" t="e">
        <f>"INN."&amp;EIGNIR!$B$3&amp;C7687</f>
        <v>#N/A</v>
      </c>
      <c r="B7687" s="511">
        <f>'Sundurliðun Innlán'!P63</f>
        <v>0</v>
      </c>
      <c r="C7687" s="503" t="s">
        <v>9548</v>
      </c>
      <c r="D7687" s="512"/>
      <c r="F7687" s="547"/>
      <c r="G7687" s="547">
        <f t="shared" si="242"/>
        <v>0</v>
      </c>
      <c r="H7687" s="547">
        <f t="shared" si="243"/>
        <v>0</v>
      </c>
    </row>
    <row r="7688" spans="1:8" x14ac:dyDescent="0.25">
      <c r="A7688" s="396" t="e">
        <f>"INN."&amp;EIGNIR!$B$3&amp;C7688</f>
        <v>#N/A</v>
      </c>
      <c r="B7688" s="511">
        <f>'Sundurliðun Innlán'!P64</f>
        <v>0</v>
      </c>
      <c r="C7688" s="503" t="s">
        <v>9549</v>
      </c>
      <c r="D7688" s="512"/>
      <c r="F7688" s="547"/>
      <c r="G7688" s="547">
        <f t="shared" si="242"/>
        <v>0</v>
      </c>
      <c r="H7688" s="547">
        <f t="shared" si="243"/>
        <v>0</v>
      </c>
    </row>
    <row r="7689" spans="1:8" x14ac:dyDescent="0.25">
      <c r="A7689" s="396" t="e">
        <f>"INN."&amp;EIGNIR!$B$3&amp;C7689</f>
        <v>#N/A</v>
      </c>
      <c r="B7689" s="511">
        <f>'Sundurliðun Innlán'!P65</f>
        <v>0</v>
      </c>
      <c r="C7689" s="503" t="s">
        <v>9550</v>
      </c>
      <c r="D7689" s="512"/>
      <c r="F7689" s="547"/>
      <c r="G7689" s="547">
        <f t="shared" si="242"/>
        <v>0</v>
      </c>
      <c r="H7689" s="547">
        <f t="shared" si="243"/>
        <v>0</v>
      </c>
    </row>
    <row r="7690" spans="1:8" x14ac:dyDescent="0.25">
      <c r="A7690" s="396" t="e">
        <f>"INN."&amp;EIGNIR!$B$3&amp;C7690</f>
        <v>#N/A</v>
      </c>
      <c r="B7690" s="511">
        <f>'Sundurliðun Innlán'!P66</f>
        <v>0</v>
      </c>
      <c r="C7690" s="503" t="s">
        <v>9551</v>
      </c>
      <c r="D7690" s="512"/>
      <c r="F7690" s="547"/>
      <c r="G7690" s="547">
        <f t="shared" si="242"/>
        <v>0</v>
      </c>
      <c r="H7690" s="547">
        <f t="shared" si="243"/>
        <v>0</v>
      </c>
    </row>
    <row r="7691" spans="1:8" x14ac:dyDescent="0.25">
      <c r="A7691" s="396" t="e">
        <f>"INN."&amp;EIGNIR!$B$3&amp;C7691</f>
        <v>#N/A</v>
      </c>
      <c r="B7691" s="511">
        <f>'Sundurliðun Innlán'!P67</f>
        <v>0</v>
      </c>
      <c r="C7691" s="503" t="s">
        <v>9552</v>
      </c>
      <c r="D7691" s="512"/>
      <c r="F7691" s="547"/>
      <c r="G7691" s="547">
        <f t="shared" si="242"/>
        <v>0</v>
      </c>
      <c r="H7691" s="547">
        <f t="shared" si="243"/>
        <v>0</v>
      </c>
    </row>
    <row r="7692" spans="1:8" x14ac:dyDescent="0.25">
      <c r="A7692" s="396" t="e">
        <f>"INN."&amp;EIGNIR!$B$3&amp;C7692</f>
        <v>#N/A</v>
      </c>
      <c r="B7692" s="511">
        <f>'Sundurliðun Innlán'!P68</f>
        <v>0</v>
      </c>
      <c r="C7692" s="503" t="s">
        <v>9553</v>
      </c>
      <c r="D7692" s="512"/>
      <c r="F7692" s="547"/>
      <c r="G7692" s="547">
        <f t="shared" si="242"/>
        <v>0</v>
      </c>
      <c r="H7692" s="547">
        <f t="shared" si="243"/>
        <v>0</v>
      </c>
    </row>
    <row r="7693" spans="1:8" x14ac:dyDescent="0.25">
      <c r="A7693" s="396" t="e">
        <f>"INN."&amp;EIGNIR!$B$3&amp;C7693</f>
        <v>#N/A</v>
      </c>
      <c r="B7693" s="511">
        <f>'Sundurliðun Innlán'!P69</f>
        <v>0</v>
      </c>
      <c r="C7693" s="503" t="s">
        <v>9554</v>
      </c>
      <c r="D7693" s="512"/>
      <c r="F7693" s="547"/>
      <c r="G7693" s="547">
        <f t="shared" si="242"/>
        <v>0</v>
      </c>
      <c r="H7693" s="547">
        <f t="shared" si="243"/>
        <v>0</v>
      </c>
    </row>
    <row r="7694" spans="1:8" x14ac:dyDescent="0.25">
      <c r="A7694" s="396" t="e">
        <f>"INN."&amp;EIGNIR!$B$3&amp;C7694</f>
        <v>#N/A</v>
      </c>
      <c r="B7694" s="511">
        <f>'Sundurliðun Innlán'!P70</f>
        <v>0</v>
      </c>
      <c r="C7694" s="503" t="s">
        <v>9555</v>
      </c>
      <c r="D7694" s="512"/>
      <c r="F7694" s="547"/>
      <c r="G7694" s="547">
        <f t="shared" si="242"/>
        <v>0</v>
      </c>
      <c r="H7694" s="547">
        <f t="shared" si="243"/>
        <v>0</v>
      </c>
    </row>
    <row r="7695" spans="1:8" x14ac:dyDescent="0.25">
      <c r="A7695" s="396" t="e">
        <f>"INN."&amp;EIGNIR!$B$3&amp;C7695</f>
        <v>#N/A</v>
      </c>
      <c r="B7695" s="511">
        <f>'Sundurliðun Innlán'!P71</f>
        <v>0</v>
      </c>
      <c r="C7695" s="503" t="s">
        <v>9556</v>
      </c>
      <c r="D7695" s="512"/>
      <c r="F7695" s="547"/>
      <c r="G7695" s="547">
        <f t="shared" si="242"/>
        <v>0</v>
      </c>
      <c r="H7695" s="547">
        <f t="shared" si="243"/>
        <v>0</v>
      </c>
    </row>
    <row r="7696" spans="1:8" x14ac:dyDescent="0.25">
      <c r="A7696" s="396" t="e">
        <f>"INN."&amp;EIGNIR!$B$3&amp;C7696</f>
        <v>#N/A</v>
      </c>
      <c r="B7696" s="511">
        <f>'Sundurliðun Innlán'!P72</f>
        <v>0</v>
      </c>
      <c r="C7696" s="503" t="s">
        <v>9557</v>
      </c>
      <c r="D7696" s="512"/>
      <c r="F7696" s="547"/>
      <c r="G7696" s="547">
        <f t="shared" si="242"/>
        <v>0</v>
      </c>
      <c r="H7696" s="547">
        <f t="shared" si="243"/>
        <v>0</v>
      </c>
    </row>
    <row r="7697" spans="1:8" x14ac:dyDescent="0.25">
      <c r="A7697" s="396" t="e">
        <f>"INN."&amp;EIGNIR!$B$3&amp;C7697</f>
        <v>#N/A</v>
      </c>
      <c r="B7697" s="511">
        <f>'Sundurliðun Innlán'!P73</f>
        <v>0</v>
      </c>
      <c r="C7697" s="503" t="s">
        <v>9558</v>
      </c>
      <c r="D7697" s="512"/>
      <c r="F7697" s="547"/>
      <c r="G7697" s="547">
        <f t="shared" si="242"/>
        <v>0</v>
      </c>
      <c r="H7697" s="547">
        <f t="shared" si="243"/>
        <v>0</v>
      </c>
    </row>
    <row r="7698" spans="1:8" x14ac:dyDescent="0.25">
      <c r="A7698" s="396" t="e">
        <f>"INN."&amp;EIGNIR!$B$3&amp;C7698</f>
        <v>#N/A</v>
      </c>
      <c r="B7698" s="511">
        <f>'Sundurliðun Innlán'!P74</f>
        <v>0</v>
      </c>
      <c r="C7698" s="503" t="s">
        <v>9559</v>
      </c>
      <c r="D7698" s="512"/>
      <c r="F7698" s="547"/>
      <c r="G7698" s="547">
        <f t="shared" si="242"/>
        <v>0</v>
      </c>
      <c r="H7698" s="547">
        <f t="shared" si="243"/>
        <v>0</v>
      </c>
    </row>
    <row r="7699" spans="1:8" x14ac:dyDescent="0.25">
      <c r="A7699" s="396" t="e">
        <f>"INN."&amp;EIGNIR!$B$3&amp;C7699</f>
        <v>#N/A</v>
      </c>
      <c r="B7699" s="511">
        <f>'Sundurliðun Innlán'!P75</f>
        <v>0</v>
      </c>
      <c r="C7699" s="503" t="s">
        <v>9560</v>
      </c>
      <c r="D7699" s="512"/>
      <c r="F7699" s="547"/>
      <c r="G7699" s="547">
        <f t="shared" si="242"/>
        <v>0</v>
      </c>
      <c r="H7699" s="547">
        <f t="shared" si="243"/>
        <v>0</v>
      </c>
    </row>
    <row r="7700" spans="1:8" x14ac:dyDescent="0.25">
      <c r="A7700" s="396" t="e">
        <f>"INN."&amp;EIGNIR!$B$3&amp;C7700</f>
        <v>#N/A</v>
      </c>
      <c r="B7700" s="511">
        <f>'Sundurliðun Innlán'!P76</f>
        <v>0</v>
      </c>
      <c r="C7700" s="503" t="s">
        <v>9561</v>
      </c>
      <c r="D7700" s="512"/>
      <c r="F7700" s="547"/>
      <c r="G7700" s="547">
        <f t="shared" si="242"/>
        <v>0</v>
      </c>
      <c r="H7700" s="547">
        <f t="shared" si="243"/>
        <v>0</v>
      </c>
    </row>
    <row r="7701" spans="1:8" x14ac:dyDescent="0.25">
      <c r="A7701" s="396" t="e">
        <f>"INN."&amp;EIGNIR!$B$3&amp;C7701</f>
        <v>#N/A</v>
      </c>
      <c r="B7701" s="511">
        <f>'Sundurliðun Innlán'!P77</f>
        <v>0</v>
      </c>
      <c r="C7701" s="503" t="s">
        <v>9562</v>
      </c>
      <c r="D7701" s="512"/>
      <c r="F7701" s="547"/>
      <c r="G7701" s="547">
        <f t="shared" si="242"/>
        <v>0</v>
      </c>
      <c r="H7701" s="547">
        <f t="shared" si="243"/>
        <v>0</v>
      </c>
    </row>
    <row r="7702" spans="1:8" x14ac:dyDescent="0.25">
      <c r="A7702" s="396" t="e">
        <f>"INN."&amp;EIGNIR!$B$3&amp;C7702</f>
        <v>#N/A</v>
      </c>
      <c r="B7702" s="511">
        <f>'Sundurliðun Innlán'!P78</f>
        <v>0</v>
      </c>
      <c r="C7702" s="503" t="s">
        <v>9563</v>
      </c>
      <c r="D7702" s="512"/>
      <c r="F7702" s="547"/>
      <c r="G7702" s="547">
        <f t="shared" si="242"/>
        <v>0</v>
      </c>
      <c r="H7702" s="547">
        <f t="shared" si="243"/>
        <v>0</v>
      </c>
    </row>
    <row r="7703" spans="1:8" x14ac:dyDescent="0.25">
      <c r="A7703" s="396" t="e">
        <f>"INN."&amp;EIGNIR!$B$3&amp;C7703</f>
        <v>#N/A</v>
      </c>
      <c r="B7703" s="511">
        <f>'Sundurliðun Innlán'!P79</f>
        <v>0</v>
      </c>
      <c r="C7703" s="503" t="s">
        <v>9564</v>
      </c>
      <c r="D7703" s="512"/>
      <c r="F7703" s="547"/>
      <c r="G7703" s="547">
        <f t="shared" si="242"/>
        <v>0</v>
      </c>
      <c r="H7703" s="547">
        <f t="shared" si="243"/>
        <v>0</v>
      </c>
    </row>
    <row r="7704" spans="1:8" x14ac:dyDescent="0.25">
      <c r="A7704" s="396" t="e">
        <f>"INN."&amp;EIGNIR!$B$3&amp;C7704</f>
        <v>#N/A</v>
      </c>
      <c r="B7704" s="511">
        <f>'Sundurliðun Innlán'!P80</f>
        <v>0</v>
      </c>
      <c r="C7704" s="503" t="s">
        <v>9565</v>
      </c>
      <c r="D7704" s="512"/>
      <c r="F7704" s="547"/>
      <c r="G7704" s="547">
        <f t="shared" si="242"/>
        <v>0</v>
      </c>
      <c r="H7704" s="547">
        <f t="shared" si="243"/>
        <v>0</v>
      </c>
    </row>
    <row r="7705" spans="1:8" x14ac:dyDescent="0.25">
      <c r="A7705" s="396" t="e">
        <f>"INN."&amp;EIGNIR!$B$3&amp;C7705</f>
        <v>#N/A</v>
      </c>
      <c r="B7705" s="511">
        <f>'Sundurliðun Innlán'!P81</f>
        <v>0</v>
      </c>
      <c r="C7705" s="503" t="s">
        <v>9566</v>
      </c>
      <c r="D7705" s="512"/>
      <c r="F7705" s="547"/>
      <c r="G7705" s="547">
        <f t="shared" si="242"/>
        <v>0</v>
      </c>
      <c r="H7705" s="547">
        <f t="shared" si="243"/>
        <v>0</v>
      </c>
    </row>
    <row r="7706" spans="1:8" x14ac:dyDescent="0.25">
      <c r="A7706" s="396" t="e">
        <f>"INN."&amp;EIGNIR!$B$3&amp;C7706</f>
        <v>#N/A</v>
      </c>
      <c r="B7706" s="511">
        <f>'Sundurliðun Innlán'!P82</f>
        <v>0</v>
      </c>
      <c r="C7706" s="503" t="s">
        <v>9567</v>
      </c>
      <c r="D7706" s="512"/>
      <c r="F7706" s="547"/>
      <c r="G7706" s="547">
        <f t="shared" si="242"/>
        <v>0</v>
      </c>
      <c r="H7706" s="547">
        <f t="shared" si="243"/>
        <v>0</v>
      </c>
    </row>
    <row r="7707" spans="1:8" x14ac:dyDescent="0.25">
      <c r="A7707" s="396" t="e">
        <f>"INN."&amp;EIGNIR!$B$3&amp;C7707</f>
        <v>#N/A</v>
      </c>
      <c r="B7707" s="511">
        <f>'Sundurliðun Innlán'!P83</f>
        <v>0</v>
      </c>
      <c r="C7707" s="503" t="s">
        <v>9568</v>
      </c>
      <c r="D7707" s="512"/>
      <c r="F7707" s="547"/>
      <c r="G7707" s="547">
        <f t="shared" si="242"/>
        <v>0</v>
      </c>
      <c r="H7707" s="547">
        <f t="shared" si="243"/>
        <v>0</v>
      </c>
    </row>
    <row r="7708" spans="1:8" x14ac:dyDescent="0.25">
      <c r="A7708" s="396" t="e">
        <f>"INN."&amp;EIGNIR!$B$3&amp;C7708</f>
        <v>#N/A</v>
      </c>
      <c r="B7708" s="511">
        <f>'Sundurliðun Innlán'!P123</f>
        <v>0</v>
      </c>
      <c r="C7708" s="503" t="s">
        <v>9569</v>
      </c>
      <c r="D7708" s="512"/>
      <c r="F7708" s="547"/>
      <c r="G7708" s="547">
        <f t="shared" si="242"/>
        <v>0</v>
      </c>
      <c r="H7708" s="547">
        <f t="shared" si="243"/>
        <v>0</v>
      </c>
    </row>
    <row r="7709" spans="1:8" x14ac:dyDescent="0.25">
      <c r="A7709" s="396" t="e">
        <f>"INN."&amp;EIGNIR!$B$3&amp;C7709</f>
        <v>#N/A</v>
      </c>
      <c r="B7709" s="511">
        <f>'Sundurliðun Innlán'!P124</f>
        <v>0</v>
      </c>
      <c r="C7709" s="503" t="s">
        <v>9570</v>
      </c>
      <c r="D7709" s="512"/>
      <c r="F7709" s="547"/>
      <c r="G7709" s="547">
        <f t="shared" si="242"/>
        <v>0</v>
      </c>
      <c r="H7709" s="547">
        <f t="shared" si="243"/>
        <v>0</v>
      </c>
    </row>
    <row r="7710" spans="1:8" x14ac:dyDescent="0.25">
      <c r="A7710" s="396" t="e">
        <f>"INN."&amp;EIGNIR!$B$3&amp;C7710</f>
        <v>#N/A</v>
      </c>
      <c r="B7710" s="511">
        <f>'Sundurliðun Innlán'!P125</f>
        <v>0</v>
      </c>
      <c r="C7710" s="503" t="s">
        <v>9571</v>
      </c>
      <c r="D7710" s="512"/>
      <c r="F7710" s="547"/>
      <c r="G7710" s="547">
        <f t="shared" si="242"/>
        <v>0</v>
      </c>
      <c r="H7710" s="547">
        <f t="shared" si="243"/>
        <v>0</v>
      </c>
    </row>
    <row r="7711" spans="1:8" x14ac:dyDescent="0.25">
      <c r="A7711" s="396" t="e">
        <f>"INN."&amp;EIGNIR!$B$3&amp;C7711</f>
        <v>#N/A</v>
      </c>
      <c r="B7711" s="511">
        <f>'Sundurliðun Innlán'!P126</f>
        <v>0</v>
      </c>
      <c r="C7711" s="503" t="s">
        <v>9572</v>
      </c>
      <c r="D7711" s="512"/>
      <c r="F7711" s="547"/>
      <c r="G7711" s="547">
        <f t="shared" si="242"/>
        <v>0</v>
      </c>
      <c r="H7711" s="547">
        <f t="shared" si="243"/>
        <v>0</v>
      </c>
    </row>
    <row r="7712" spans="1:8" x14ac:dyDescent="0.25">
      <c r="A7712" s="396" t="e">
        <f>"INN."&amp;EIGNIR!$B$3&amp;C7712</f>
        <v>#N/A</v>
      </c>
      <c r="B7712" s="511">
        <f>'Sundurliðun Innlán'!P127</f>
        <v>0</v>
      </c>
      <c r="C7712" s="503" t="s">
        <v>9573</v>
      </c>
      <c r="D7712" s="512"/>
      <c r="F7712" s="547"/>
      <c r="G7712" s="547">
        <f t="shared" si="242"/>
        <v>0</v>
      </c>
      <c r="H7712" s="547">
        <f t="shared" si="243"/>
        <v>0</v>
      </c>
    </row>
    <row r="7713" spans="1:8" x14ac:dyDescent="0.25">
      <c r="A7713" s="396" t="e">
        <f>"INN."&amp;EIGNIR!$B$3&amp;C7713</f>
        <v>#N/A</v>
      </c>
      <c r="B7713" s="511">
        <f>'Sundurliðun Innlán'!P128</f>
        <v>0</v>
      </c>
      <c r="C7713" s="503" t="s">
        <v>9574</v>
      </c>
      <c r="D7713" s="512"/>
      <c r="F7713" s="547"/>
      <c r="G7713" s="547">
        <f t="shared" si="242"/>
        <v>0</v>
      </c>
      <c r="H7713" s="547">
        <f t="shared" si="243"/>
        <v>0</v>
      </c>
    </row>
    <row r="7714" spans="1:8" x14ac:dyDescent="0.25">
      <c r="A7714" s="396" t="e">
        <f>"INN."&amp;EIGNIR!$B$3&amp;C7714</f>
        <v>#N/A</v>
      </c>
      <c r="B7714" s="511">
        <f>'Sundurliðun Innlán'!P129</f>
        <v>0</v>
      </c>
      <c r="C7714" s="503" t="s">
        <v>9575</v>
      </c>
      <c r="D7714" s="512"/>
      <c r="F7714" s="547"/>
      <c r="G7714" s="547">
        <f t="shared" si="242"/>
        <v>0</v>
      </c>
      <c r="H7714" s="547">
        <f t="shared" si="243"/>
        <v>0</v>
      </c>
    </row>
    <row r="7715" spans="1:8" x14ac:dyDescent="0.25">
      <c r="A7715" s="396" t="e">
        <f>"INN."&amp;EIGNIR!$B$3&amp;C7715</f>
        <v>#N/A</v>
      </c>
      <c r="B7715" s="511">
        <f>'Sundurliðun Innlán'!P130</f>
        <v>0</v>
      </c>
      <c r="C7715" s="503" t="s">
        <v>9576</v>
      </c>
      <c r="D7715" s="512"/>
      <c r="F7715" s="547"/>
      <c r="G7715" s="547">
        <f t="shared" si="242"/>
        <v>0</v>
      </c>
      <c r="H7715" s="547">
        <f t="shared" si="243"/>
        <v>0</v>
      </c>
    </row>
    <row r="7716" spans="1:8" x14ac:dyDescent="0.25">
      <c r="A7716" s="396" t="e">
        <f>"INN."&amp;EIGNIR!$B$3&amp;C7716</f>
        <v>#N/A</v>
      </c>
      <c r="B7716" s="511">
        <f>'Sundurliðun Innlán'!P144</f>
        <v>0</v>
      </c>
      <c r="C7716" s="503" t="s">
        <v>9577</v>
      </c>
      <c r="D7716" s="512"/>
      <c r="F7716" s="547"/>
      <c r="G7716" s="547">
        <f t="shared" si="242"/>
        <v>0</v>
      </c>
      <c r="H7716" s="547">
        <f t="shared" si="243"/>
        <v>0</v>
      </c>
    </row>
    <row r="7717" spans="1:8" x14ac:dyDescent="0.25">
      <c r="A7717" s="396" t="e">
        <f>"INN."&amp;EIGNIR!$B$3&amp;C7717</f>
        <v>#N/A</v>
      </c>
      <c r="B7717" s="511">
        <f>'Sundurliðun Innlán'!P145</f>
        <v>0</v>
      </c>
      <c r="C7717" s="503" t="s">
        <v>9578</v>
      </c>
      <c r="D7717" s="512"/>
      <c r="F7717" s="547"/>
      <c r="G7717" s="547">
        <f t="shared" si="242"/>
        <v>0</v>
      </c>
      <c r="H7717" s="547">
        <f t="shared" si="243"/>
        <v>0</v>
      </c>
    </row>
    <row r="7718" spans="1:8" x14ac:dyDescent="0.25">
      <c r="A7718" s="396" t="e">
        <f>"INN."&amp;EIGNIR!$B$3&amp;C7718</f>
        <v>#N/A</v>
      </c>
      <c r="B7718" s="511">
        <f>'Sundurliðun Innlán'!P146</f>
        <v>0</v>
      </c>
      <c r="C7718" s="503" t="s">
        <v>9579</v>
      </c>
      <c r="D7718" s="512"/>
      <c r="F7718" s="547"/>
      <c r="G7718" s="547">
        <f t="shared" si="242"/>
        <v>0</v>
      </c>
      <c r="H7718" s="547">
        <f t="shared" si="243"/>
        <v>0</v>
      </c>
    </row>
    <row r="7719" spans="1:8" x14ac:dyDescent="0.25">
      <c r="A7719" s="396" t="e">
        <f>"INN."&amp;EIGNIR!$B$3&amp;C7719</f>
        <v>#N/A</v>
      </c>
      <c r="B7719" s="511">
        <f>'Sundurliðun Innlán'!P147</f>
        <v>0</v>
      </c>
      <c r="C7719" s="503" t="s">
        <v>9580</v>
      </c>
      <c r="D7719" s="512"/>
      <c r="F7719" s="547"/>
      <c r="G7719" s="547">
        <f t="shared" si="242"/>
        <v>0</v>
      </c>
      <c r="H7719" s="547">
        <f t="shared" si="243"/>
        <v>0</v>
      </c>
    </row>
    <row r="7720" spans="1:8" x14ac:dyDescent="0.25">
      <c r="A7720" s="396" t="e">
        <f>"INN."&amp;EIGNIR!$B$3&amp;C7720</f>
        <v>#N/A</v>
      </c>
      <c r="B7720" s="511">
        <f>'Sundurliðun Innlán'!P148</f>
        <v>0</v>
      </c>
      <c r="C7720" s="503" t="s">
        <v>9581</v>
      </c>
      <c r="D7720" s="512"/>
      <c r="F7720" s="547"/>
      <c r="G7720" s="547">
        <f t="shared" si="242"/>
        <v>0</v>
      </c>
      <c r="H7720" s="547">
        <f t="shared" si="243"/>
        <v>0</v>
      </c>
    </row>
    <row r="7721" spans="1:8" x14ac:dyDescent="0.25">
      <c r="A7721" s="396" t="e">
        <f>"INN."&amp;EIGNIR!$B$3&amp;C7721</f>
        <v>#N/A</v>
      </c>
      <c r="B7721" s="511">
        <f>'Sundurliðun Innlán'!P149</f>
        <v>0</v>
      </c>
      <c r="C7721" s="503" t="s">
        <v>9582</v>
      </c>
      <c r="D7721" s="512"/>
      <c r="F7721" s="547"/>
      <c r="G7721" s="547">
        <f t="shared" si="242"/>
        <v>0</v>
      </c>
      <c r="H7721" s="547">
        <f t="shared" si="243"/>
        <v>0</v>
      </c>
    </row>
    <row r="7722" spans="1:8" x14ac:dyDescent="0.25">
      <c r="A7722" s="396" t="e">
        <f>"INN."&amp;EIGNIR!$B$3&amp;C7722</f>
        <v>#N/A</v>
      </c>
      <c r="B7722" s="511">
        <f>'Sundurliðun Innlán'!P150</f>
        <v>0</v>
      </c>
      <c r="C7722" s="503" t="s">
        <v>9583</v>
      </c>
      <c r="D7722" s="512"/>
      <c r="F7722" s="547"/>
      <c r="G7722" s="547">
        <f t="shared" si="242"/>
        <v>0</v>
      </c>
      <c r="H7722" s="547">
        <f t="shared" si="243"/>
        <v>0</v>
      </c>
    </row>
    <row r="7723" spans="1:8" x14ac:dyDescent="0.25">
      <c r="A7723" s="396" t="e">
        <f>"INN."&amp;EIGNIR!$B$3&amp;C7723</f>
        <v>#N/A</v>
      </c>
      <c r="B7723" s="511">
        <f>'Sundurliðun Innlán'!P151</f>
        <v>0</v>
      </c>
      <c r="C7723" s="503" t="s">
        <v>9584</v>
      </c>
      <c r="D7723" s="512"/>
      <c r="F7723" s="547"/>
      <c r="G7723" s="547">
        <f t="shared" si="242"/>
        <v>0</v>
      </c>
      <c r="H7723" s="547">
        <f t="shared" si="243"/>
        <v>0</v>
      </c>
    </row>
    <row r="7724" spans="1:8" x14ac:dyDescent="0.25">
      <c r="A7724" s="396" t="e">
        <f>"INN."&amp;EIGNIR!$B$3&amp;C7724</f>
        <v>#N/A</v>
      </c>
      <c r="B7724" s="511">
        <f>'Sundurliðun Innlán'!P152</f>
        <v>0</v>
      </c>
      <c r="C7724" s="503" t="s">
        <v>9585</v>
      </c>
      <c r="D7724" s="512"/>
      <c r="F7724" s="547"/>
      <c r="G7724" s="547">
        <f t="shared" si="242"/>
        <v>0</v>
      </c>
      <c r="H7724" s="547">
        <f t="shared" si="243"/>
        <v>0</v>
      </c>
    </row>
    <row r="7725" spans="1:8" x14ac:dyDescent="0.25">
      <c r="A7725" s="396" t="e">
        <f>"INN."&amp;EIGNIR!$B$3&amp;C7725</f>
        <v>#N/A</v>
      </c>
      <c r="B7725" s="511">
        <f>'Sundurliðun Innlán'!P153</f>
        <v>0</v>
      </c>
      <c r="C7725" s="503" t="s">
        <v>9586</v>
      </c>
      <c r="D7725" s="512"/>
      <c r="F7725" s="547"/>
      <c r="G7725" s="547">
        <f t="shared" si="242"/>
        <v>0</v>
      </c>
      <c r="H7725" s="547">
        <f t="shared" si="243"/>
        <v>0</v>
      </c>
    </row>
    <row r="7726" spans="1:8" x14ac:dyDescent="0.25">
      <c r="A7726" s="396" t="e">
        <f>"INN."&amp;EIGNIR!$B$3&amp;C7726</f>
        <v>#N/A</v>
      </c>
      <c r="B7726" s="511">
        <f>'Sundurliðun Innlán'!P154</f>
        <v>0</v>
      </c>
      <c r="C7726" s="503" t="s">
        <v>9587</v>
      </c>
      <c r="D7726" s="512"/>
      <c r="F7726" s="547"/>
      <c r="G7726" s="547">
        <f t="shared" si="242"/>
        <v>0</v>
      </c>
      <c r="H7726" s="547">
        <f t="shared" si="243"/>
        <v>0</v>
      </c>
    </row>
    <row r="7727" spans="1:8" x14ac:dyDescent="0.25">
      <c r="A7727" s="396" t="e">
        <f>"INN."&amp;EIGNIR!$B$3&amp;C7727</f>
        <v>#N/A</v>
      </c>
      <c r="B7727" s="511">
        <f>'Sundurliðun Innlán'!P155</f>
        <v>0</v>
      </c>
      <c r="C7727" s="503" t="s">
        <v>9588</v>
      </c>
      <c r="D7727" s="512"/>
      <c r="F7727" s="547"/>
      <c r="G7727" s="547">
        <f t="shared" si="242"/>
        <v>0</v>
      </c>
      <c r="H7727" s="547">
        <f t="shared" si="243"/>
        <v>0</v>
      </c>
    </row>
    <row r="7728" spans="1:8" x14ac:dyDescent="0.25">
      <c r="A7728" s="396" t="e">
        <f>"INN."&amp;EIGNIR!$B$3&amp;C7728</f>
        <v>#N/A</v>
      </c>
      <c r="B7728" s="511">
        <f>'Sundurliðun Innlán'!P156</f>
        <v>0</v>
      </c>
      <c r="C7728" s="503" t="s">
        <v>9589</v>
      </c>
      <c r="D7728" s="512"/>
      <c r="F7728" s="547"/>
      <c r="G7728" s="547">
        <f t="shared" si="242"/>
        <v>0</v>
      </c>
      <c r="H7728" s="547">
        <f t="shared" si="243"/>
        <v>0</v>
      </c>
    </row>
    <row r="7729" spans="1:8" x14ac:dyDescent="0.25">
      <c r="A7729" s="396" t="e">
        <f>"INN."&amp;EIGNIR!$B$3&amp;C7729</f>
        <v>#N/A</v>
      </c>
      <c r="B7729" s="511">
        <f>'Sundurliðun Innlán'!P157</f>
        <v>0</v>
      </c>
      <c r="C7729" s="503" t="s">
        <v>9590</v>
      </c>
      <c r="D7729" s="512"/>
      <c r="F7729" s="547"/>
      <c r="G7729" s="547">
        <f t="shared" si="242"/>
        <v>0</v>
      </c>
      <c r="H7729" s="547">
        <f t="shared" si="243"/>
        <v>0</v>
      </c>
    </row>
    <row r="7730" spans="1:8" x14ac:dyDescent="0.25">
      <c r="A7730" s="396" t="e">
        <f>"INN."&amp;EIGNIR!$B$3&amp;C7730</f>
        <v>#N/A</v>
      </c>
      <c r="B7730" s="511">
        <f>'Sundurliðun Innlán'!P158</f>
        <v>0</v>
      </c>
      <c r="C7730" s="503" t="s">
        <v>9591</v>
      </c>
      <c r="D7730" s="512"/>
      <c r="F7730" s="547"/>
      <c r="G7730" s="547">
        <f t="shared" si="242"/>
        <v>0</v>
      </c>
      <c r="H7730" s="547">
        <f t="shared" si="243"/>
        <v>0</v>
      </c>
    </row>
    <row r="7731" spans="1:8" x14ac:dyDescent="0.25">
      <c r="A7731" s="396" t="e">
        <f>"INN."&amp;EIGNIR!$B$3&amp;C7731</f>
        <v>#N/A</v>
      </c>
      <c r="B7731" s="511">
        <f>'Sundurliðun Innlán'!P159</f>
        <v>0</v>
      </c>
      <c r="C7731" s="503" t="s">
        <v>9592</v>
      </c>
      <c r="D7731" s="512"/>
      <c r="F7731" s="547"/>
      <c r="G7731" s="547">
        <f t="shared" si="242"/>
        <v>0</v>
      </c>
      <c r="H7731" s="547">
        <f t="shared" si="243"/>
        <v>0</v>
      </c>
    </row>
    <row r="7732" spans="1:8" x14ac:dyDescent="0.25">
      <c r="A7732" s="396" t="e">
        <f>"INN."&amp;EIGNIR!$B$3&amp;C7732</f>
        <v>#N/A</v>
      </c>
      <c r="B7732" s="511">
        <f>'Sundurliðun Innlán'!P160</f>
        <v>0</v>
      </c>
      <c r="C7732" s="503" t="s">
        <v>9593</v>
      </c>
      <c r="D7732" s="512"/>
      <c r="F7732" s="547"/>
      <c r="G7732" s="547">
        <f t="shared" si="242"/>
        <v>0</v>
      </c>
      <c r="H7732" s="547">
        <f t="shared" si="243"/>
        <v>0</v>
      </c>
    </row>
    <row r="7733" spans="1:8" x14ac:dyDescent="0.25">
      <c r="A7733" s="396" t="e">
        <f>"INN."&amp;EIGNIR!$B$3&amp;C7733</f>
        <v>#N/A</v>
      </c>
      <c r="B7733" s="511">
        <f>'Sundurliðun Innlán'!P161</f>
        <v>0</v>
      </c>
      <c r="C7733" s="503" t="s">
        <v>9594</v>
      </c>
      <c r="D7733" s="512"/>
      <c r="F7733" s="547"/>
      <c r="G7733" s="547">
        <f t="shared" si="242"/>
        <v>0</v>
      </c>
      <c r="H7733" s="547">
        <f t="shared" si="243"/>
        <v>0</v>
      </c>
    </row>
    <row r="7734" spans="1:8" x14ac:dyDescent="0.25">
      <c r="A7734" s="396" t="e">
        <f>"INN."&amp;EIGNIR!$B$3&amp;C7734</f>
        <v>#N/A</v>
      </c>
      <c r="B7734" s="511">
        <f>'Sundurliðun Innlán'!P162</f>
        <v>0</v>
      </c>
      <c r="C7734" s="503" t="s">
        <v>9595</v>
      </c>
      <c r="D7734" s="512"/>
      <c r="F7734" s="547"/>
      <c r="G7734" s="547">
        <f t="shared" ref="G7734:G7797" si="244">+F7734-B7734</f>
        <v>0</v>
      </c>
      <c r="H7734" s="547">
        <f t="shared" si="243"/>
        <v>0</v>
      </c>
    </row>
    <row r="7735" spans="1:8" x14ac:dyDescent="0.25">
      <c r="A7735" s="396" t="e">
        <f>"INN."&amp;EIGNIR!$B$3&amp;C7735</f>
        <v>#N/A</v>
      </c>
      <c r="B7735" s="511">
        <f>'Sundurliðun Innlán'!P163</f>
        <v>0</v>
      </c>
      <c r="C7735" s="503" t="s">
        <v>9596</v>
      </c>
      <c r="D7735" s="512"/>
      <c r="F7735" s="547"/>
      <c r="G7735" s="547">
        <f t="shared" si="244"/>
        <v>0</v>
      </c>
      <c r="H7735" s="547">
        <f t="shared" ref="H7735:H7798" si="245">+ABS(G7735)</f>
        <v>0</v>
      </c>
    </row>
    <row r="7736" spans="1:8" x14ac:dyDescent="0.25">
      <c r="A7736" s="396" t="e">
        <f>"INN."&amp;EIGNIR!$B$3&amp;C7736</f>
        <v>#N/A</v>
      </c>
      <c r="B7736" s="511">
        <f>'Sundurliðun Innlán'!P164</f>
        <v>0</v>
      </c>
      <c r="C7736" s="503" t="s">
        <v>9597</v>
      </c>
      <c r="D7736" s="512"/>
      <c r="F7736" s="547"/>
      <c r="G7736" s="547">
        <f t="shared" si="244"/>
        <v>0</v>
      </c>
      <c r="H7736" s="547">
        <f t="shared" si="245"/>
        <v>0</v>
      </c>
    </row>
    <row r="7737" spans="1:8" x14ac:dyDescent="0.25">
      <c r="A7737" s="396" t="e">
        <f>"INN."&amp;EIGNIR!$B$3&amp;C7737</f>
        <v>#N/A</v>
      </c>
      <c r="B7737" s="511">
        <f>'Sundurliðun Innlán'!P165</f>
        <v>0</v>
      </c>
      <c r="C7737" s="503" t="s">
        <v>9598</v>
      </c>
      <c r="D7737" s="512"/>
      <c r="F7737" s="547"/>
      <c r="G7737" s="547">
        <f t="shared" si="244"/>
        <v>0</v>
      </c>
      <c r="H7737" s="547">
        <f t="shared" si="245"/>
        <v>0</v>
      </c>
    </row>
    <row r="7738" spans="1:8" x14ac:dyDescent="0.25">
      <c r="A7738" s="396" t="e">
        <f>"INN."&amp;EIGNIR!$B$3&amp;C7738</f>
        <v>#N/A</v>
      </c>
      <c r="B7738" s="511">
        <f>'Sundurliðun Innlán'!P166</f>
        <v>0</v>
      </c>
      <c r="C7738" s="503" t="s">
        <v>9599</v>
      </c>
      <c r="D7738" s="512"/>
      <c r="F7738" s="547"/>
      <c r="G7738" s="547">
        <f t="shared" si="244"/>
        <v>0</v>
      </c>
      <c r="H7738" s="547">
        <f t="shared" si="245"/>
        <v>0</v>
      </c>
    </row>
    <row r="7739" spans="1:8" x14ac:dyDescent="0.25">
      <c r="A7739" s="396" t="e">
        <f>"INN."&amp;EIGNIR!$B$3&amp;C7739</f>
        <v>#N/A</v>
      </c>
      <c r="B7739" s="511">
        <f>'Sundurliðun Innlán'!P167</f>
        <v>0</v>
      </c>
      <c r="C7739" s="503" t="s">
        <v>9600</v>
      </c>
      <c r="D7739" s="512"/>
      <c r="F7739" s="547"/>
      <c r="G7739" s="547">
        <f t="shared" si="244"/>
        <v>0</v>
      </c>
      <c r="H7739" s="547">
        <f t="shared" si="245"/>
        <v>0</v>
      </c>
    </row>
    <row r="7740" spans="1:8" x14ac:dyDescent="0.25">
      <c r="A7740" s="396" t="e">
        <f>"INN."&amp;EIGNIR!$B$3&amp;C7740</f>
        <v>#N/A</v>
      </c>
      <c r="B7740" s="511">
        <f>'Sundurliðun Innlán'!Q5</f>
        <v>0</v>
      </c>
      <c r="C7740" s="503" t="s">
        <v>9601</v>
      </c>
      <c r="D7740" s="512" t="s">
        <v>9602</v>
      </c>
      <c r="F7740" s="547"/>
      <c r="G7740" s="547">
        <f t="shared" si="244"/>
        <v>0</v>
      </c>
      <c r="H7740" s="547">
        <f t="shared" si="245"/>
        <v>0</v>
      </c>
    </row>
    <row r="7741" spans="1:8" x14ac:dyDescent="0.25">
      <c r="A7741" s="396" t="e">
        <f>"INN."&amp;EIGNIR!$B$3&amp;C7741</f>
        <v>#N/A</v>
      </c>
      <c r="B7741" s="511">
        <f>'Sundurliðun Innlán'!Q6</f>
        <v>0</v>
      </c>
      <c r="C7741" s="503" t="s">
        <v>9603</v>
      </c>
      <c r="D7741" s="512"/>
      <c r="F7741" s="547"/>
      <c r="G7741" s="547">
        <f t="shared" si="244"/>
        <v>0</v>
      </c>
      <c r="H7741" s="547">
        <f t="shared" si="245"/>
        <v>0</v>
      </c>
    </row>
    <row r="7742" spans="1:8" x14ac:dyDescent="0.25">
      <c r="A7742" s="396" t="e">
        <f>"INN."&amp;EIGNIR!$B$3&amp;C7742</f>
        <v>#N/A</v>
      </c>
      <c r="B7742" s="511">
        <f>'Sundurliðun Innlán'!Q7</f>
        <v>0</v>
      </c>
      <c r="C7742" s="503" t="s">
        <v>9604</v>
      </c>
      <c r="D7742" s="512"/>
      <c r="F7742" s="547"/>
      <c r="G7742" s="547">
        <f t="shared" si="244"/>
        <v>0</v>
      </c>
      <c r="H7742" s="547">
        <f t="shared" si="245"/>
        <v>0</v>
      </c>
    </row>
    <row r="7743" spans="1:8" x14ac:dyDescent="0.25">
      <c r="A7743" s="396" t="e">
        <f>"INN."&amp;EIGNIR!$B$3&amp;C7743</f>
        <v>#N/A</v>
      </c>
      <c r="B7743" s="511">
        <f>'Sundurliðun Innlán'!Q21</f>
        <v>0</v>
      </c>
      <c r="C7743" s="503" t="s">
        <v>9605</v>
      </c>
      <c r="D7743" s="512"/>
      <c r="F7743" s="547"/>
      <c r="G7743" s="547">
        <f t="shared" si="244"/>
        <v>0</v>
      </c>
      <c r="H7743" s="547">
        <f t="shared" si="245"/>
        <v>0</v>
      </c>
    </row>
    <row r="7744" spans="1:8" x14ac:dyDescent="0.25">
      <c r="A7744" s="396" t="e">
        <f>"INN."&amp;EIGNIR!$B$3&amp;C7744</f>
        <v>#N/A</v>
      </c>
      <c r="B7744" s="511">
        <f>'Sundurliðun Innlán'!Q22</f>
        <v>0</v>
      </c>
      <c r="C7744" s="503" t="s">
        <v>9606</v>
      </c>
      <c r="D7744" s="512"/>
      <c r="F7744" s="547"/>
      <c r="G7744" s="547">
        <f t="shared" si="244"/>
        <v>0</v>
      </c>
      <c r="H7744" s="547">
        <f t="shared" si="245"/>
        <v>0</v>
      </c>
    </row>
    <row r="7745" spans="1:8" x14ac:dyDescent="0.25">
      <c r="A7745" s="396" t="e">
        <f>"INN."&amp;EIGNIR!$B$3&amp;C7745</f>
        <v>#N/A</v>
      </c>
      <c r="B7745" s="511">
        <f>'Sundurliðun Innlán'!Q23</f>
        <v>0</v>
      </c>
      <c r="C7745" s="503" t="s">
        <v>9607</v>
      </c>
      <c r="D7745" s="512"/>
      <c r="F7745" s="547"/>
      <c r="G7745" s="547">
        <f t="shared" si="244"/>
        <v>0</v>
      </c>
      <c r="H7745" s="547">
        <f t="shared" si="245"/>
        <v>0</v>
      </c>
    </row>
    <row r="7746" spans="1:8" x14ac:dyDescent="0.25">
      <c r="A7746" s="396" t="e">
        <f>"INN."&amp;EIGNIR!$B$3&amp;C7746</f>
        <v>#N/A</v>
      </c>
      <c r="B7746" s="511">
        <f>'Sundurliðun Innlán'!Q24</f>
        <v>0</v>
      </c>
      <c r="C7746" s="503" t="s">
        <v>9608</v>
      </c>
      <c r="D7746" s="512"/>
      <c r="F7746" s="547"/>
      <c r="G7746" s="547">
        <f t="shared" si="244"/>
        <v>0</v>
      </c>
      <c r="H7746" s="547">
        <f t="shared" si="245"/>
        <v>0</v>
      </c>
    </row>
    <row r="7747" spans="1:8" x14ac:dyDescent="0.25">
      <c r="A7747" s="396" t="e">
        <f>"INN."&amp;EIGNIR!$B$3&amp;C7747</f>
        <v>#N/A</v>
      </c>
      <c r="B7747" s="511">
        <f>'Sundurliðun Innlán'!Q25</f>
        <v>0</v>
      </c>
      <c r="C7747" s="503" t="s">
        <v>9609</v>
      </c>
      <c r="D7747" s="512"/>
      <c r="F7747" s="547"/>
      <c r="G7747" s="547">
        <f t="shared" si="244"/>
        <v>0</v>
      </c>
      <c r="H7747" s="547">
        <f t="shared" si="245"/>
        <v>0</v>
      </c>
    </row>
    <row r="7748" spans="1:8" x14ac:dyDescent="0.25">
      <c r="A7748" s="396" t="e">
        <f>"INN."&amp;EIGNIR!$B$3&amp;C7748</f>
        <v>#N/A</v>
      </c>
      <c r="B7748" s="511">
        <f>'Sundurliðun Innlán'!Q26</f>
        <v>0</v>
      </c>
      <c r="C7748" s="503" t="s">
        <v>9610</v>
      </c>
      <c r="D7748" s="512"/>
      <c r="F7748" s="547"/>
      <c r="G7748" s="547">
        <f t="shared" si="244"/>
        <v>0</v>
      </c>
      <c r="H7748" s="547">
        <f t="shared" si="245"/>
        <v>0</v>
      </c>
    </row>
    <row r="7749" spans="1:8" x14ac:dyDescent="0.25">
      <c r="A7749" s="396" t="e">
        <f>"INN."&amp;EIGNIR!$B$3&amp;C7749</f>
        <v>#N/A</v>
      </c>
      <c r="B7749" s="511">
        <f>'Sundurliðun Innlán'!Q27</f>
        <v>0</v>
      </c>
      <c r="C7749" s="503" t="s">
        <v>9611</v>
      </c>
      <c r="D7749" s="512"/>
      <c r="F7749" s="547"/>
      <c r="G7749" s="547">
        <f t="shared" si="244"/>
        <v>0</v>
      </c>
      <c r="H7749" s="547">
        <f t="shared" si="245"/>
        <v>0</v>
      </c>
    </row>
    <row r="7750" spans="1:8" x14ac:dyDescent="0.25">
      <c r="A7750" s="396" t="e">
        <f>"INN."&amp;EIGNIR!$B$3&amp;C7750</f>
        <v>#N/A</v>
      </c>
      <c r="B7750" s="511">
        <f>'Sundurliðun Innlán'!Q28</f>
        <v>0</v>
      </c>
      <c r="C7750" s="503" t="s">
        <v>9612</v>
      </c>
      <c r="D7750" s="512"/>
      <c r="F7750" s="547"/>
      <c r="G7750" s="547">
        <f t="shared" si="244"/>
        <v>0</v>
      </c>
      <c r="H7750" s="547">
        <f t="shared" si="245"/>
        <v>0</v>
      </c>
    </row>
    <row r="7751" spans="1:8" x14ac:dyDescent="0.25">
      <c r="A7751" s="396" t="e">
        <f>"INN."&amp;EIGNIR!$B$3&amp;C7751</f>
        <v>#N/A</v>
      </c>
      <c r="B7751" s="511">
        <f>'Sundurliðun Innlán'!Q29</f>
        <v>0</v>
      </c>
      <c r="C7751" s="503" t="s">
        <v>9613</v>
      </c>
      <c r="D7751" s="512"/>
      <c r="F7751" s="547"/>
      <c r="G7751" s="547">
        <f t="shared" si="244"/>
        <v>0</v>
      </c>
      <c r="H7751" s="547">
        <f t="shared" si="245"/>
        <v>0</v>
      </c>
    </row>
    <row r="7752" spans="1:8" x14ac:dyDescent="0.25">
      <c r="A7752" s="396" t="e">
        <f>"INN."&amp;EIGNIR!$B$3&amp;C7752</f>
        <v>#N/A</v>
      </c>
      <c r="B7752" s="511">
        <f>'Sundurliðun Innlán'!Q30</f>
        <v>0</v>
      </c>
      <c r="C7752" s="503" t="s">
        <v>9614</v>
      </c>
      <c r="D7752" s="512"/>
      <c r="F7752" s="547"/>
      <c r="G7752" s="547">
        <f t="shared" si="244"/>
        <v>0</v>
      </c>
      <c r="H7752" s="547">
        <f t="shared" si="245"/>
        <v>0</v>
      </c>
    </row>
    <row r="7753" spans="1:8" x14ac:dyDescent="0.25">
      <c r="A7753" s="396" t="e">
        <f>"INN."&amp;EIGNIR!$B$3&amp;C7753</f>
        <v>#N/A</v>
      </c>
      <c r="B7753" s="511">
        <f>'Sundurliðun Innlán'!Q31</f>
        <v>0</v>
      </c>
      <c r="C7753" s="503" t="s">
        <v>9615</v>
      </c>
      <c r="D7753" s="512"/>
      <c r="F7753" s="547"/>
      <c r="G7753" s="547">
        <f t="shared" si="244"/>
        <v>0</v>
      </c>
      <c r="H7753" s="547">
        <f t="shared" si="245"/>
        <v>0</v>
      </c>
    </row>
    <row r="7754" spans="1:8" x14ac:dyDescent="0.25">
      <c r="A7754" s="396" t="e">
        <f>"INN."&amp;EIGNIR!$B$3&amp;C7754</f>
        <v>#N/A</v>
      </c>
      <c r="B7754" s="511">
        <f>'Sundurliðun Innlán'!Q32</f>
        <v>0</v>
      </c>
      <c r="C7754" s="503" t="s">
        <v>9616</v>
      </c>
      <c r="D7754" s="512"/>
      <c r="F7754" s="547"/>
      <c r="G7754" s="547">
        <f t="shared" si="244"/>
        <v>0</v>
      </c>
      <c r="H7754" s="547">
        <f t="shared" si="245"/>
        <v>0</v>
      </c>
    </row>
    <row r="7755" spans="1:8" x14ac:dyDescent="0.25">
      <c r="A7755" s="396" t="e">
        <f>"INN."&amp;EIGNIR!$B$3&amp;C7755</f>
        <v>#N/A</v>
      </c>
      <c r="B7755" s="511">
        <f>'Sundurliðun Innlán'!Q33</f>
        <v>0</v>
      </c>
      <c r="C7755" s="503" t="s">
        <v>9617</v>
      </c>
      <c r="D7755" s="512"/>
      <c r="F7755" s="547"/>
      <c r="G7755" s="547">
        <f t="shared" si="244"/>
        <v>0</v>
      </c>
      <c r="H7755" s="547">
        <f t="shared" si="245"/>
        <v>0</v>
      </c>
    </row>
    <row r="7756" spans="1:8" x14ac:dyDescent="0.25">
      <c r="A7756" s="396" t="e">
        <f>"INN."&amp;EIGNIR!$B$3&amp;C7756</f>
        <v>#N/A</v>
      </c>
      <c r="B7756" s="511">
        <f>'Sundurliðun Innlán'!Q34</f>
        <v>0</v>
      </c>
      <c r="C7756" s="503" t="s">
        <v>9618</v>
      </c>
      <c r="D7756" s="512"/>
      <c r="F7756" s="547"/>
      <c r="G7756" s="547">
        <f t="shared" si="244"/>
        <v>0</v>
      </c>
      <c r="H7756" s="547">
        <f t="shared" si="245"/>
        <v>0</v>
      </c>
    </row>
    <row r="7757" spans="1:8" x14ac:dyDescent="0.25">
      <c r="A7757" s="396" t="e">
        <f>"INN."&amp;EIGNIR!$B$3&amp;C7757</f>
        <v>#N/A</v>
      </c>
      <c r="B7757" s="511">
        <f>'Sundurliðun Innlán'!Q35</f>
        <v>0</v>
      </c>
      <c r="C7757" s="503" t="s">
        <v>9619</v>
      </c>
      <c r="D7757" s="512"/>
      <c r="F7757" s="547"/>
      <c r="G7757" s="547">
        <f t="shared" si="244"/>
        <v>0</v>
      </c>
      <c r="H7757" s="547">
        <f t="shared" si="245"/>
        <v>0</v>
      </c>
    </row>
    <row r="7758" spans="1:8" x14ac:dyDescent="0.25">
      <c r="A7758" s="396" t="e">
        <f>"INN."&amp;EIGNIR!$B$3&amp;C7758</f>
        <v>#N/A</v>
      </c>
      <c r="B7758" s="511">
        <f>'Sundurliðun Innlán'!Q36</f>
        <v>0</v>
      </c>
      <c r="C7758" s="503" t="s">
        <v>9620</v>
      </c>
      <c r="D7758" s="512"/>
      <c r="F7758" s="547"/>
      <c r="G7758" s="547">
        <f t="shared" si="244"/>
        <v>0</v>
      </c>
      <c r="H7758" s="547">
        <f t="shared" si="245"/>
        <v>0</v>
      </c>
    </row>
    <row r="7759" spans="1:8" x14ac:dyDescent="0.25">
      <c r="A7759" s="396" t="e">
        <f>"INN."&amp;EIGNIR!$B$3&amp;C7759</f>
        <v>#N/A</v>
      </c>
      <c r="B7759" s="511">
        <f>'Sundurliðun Innlán'!Q37</f>
        <v>0</v>
      </c>
      <c r="C7759" s="503" t="s">
        <v>9621</v>
      </c>
      <c r="D7759" s="512"/>
      <c r="F7759" s="547"/>
      <c r="G7759" s="547">
        <f t="shared" si="244"/>
        <v>0</v>
      </c>
      <c r="H7759" s="547">
        <f t="shared" si="245"/>
        <v>0</v>
      </c>
    </row>
    <row r="7760" spans="1:8" x14ac:dyDescent="0.25">
      <c r="A7760" s="396" t="e">
        <f>"INN."&amp;EIGNIR!$B$3&amp;C7760</f>
        <v>#N/A</v>
      </c>
      <c r="B7760" s="511">
        <f>'Sundurliðun Innlán'!Q38</f>
        <v>0</v>
      </c>
      <c r="C7760" s="503" t="s">
        <v>9622</v>
      </c>
      <c r="D7760" s="512"/>
      <c r="F7760" s="547"/>
      <c r="G7760" s="547">
        <f t="shared" si="244"/>
        <v>0</v>
      </c>
      <c r="H7760" s="547">
        <f t="shared" si="245"/>
        <v>0</v>
      </c>
    </row>
    <row r="7761" spans="1:8" x14ac:dyDescent="0.25">
      <c r="A7761" s="396" t="e">
        <f>"INN."&amp;EIGNIR!$B$3&amp;C7761</f>
        <v>#N/A</v>
      </c>
      <c r="B7761" s="511">
        <f>'Sundurliðun Innlán'!Q39</f>
        <v>0</v>
      </c>
      <c r="C7761" s="503" t="s">
        <v>9623</v>
      </c>
      <c r="D7761" s="512"/>
      <c r="F7761" s="547"/>
      <c r="G7761" s="547">
        <f t="shared" si="244"/>
        <v>0</v>
      </c>
      <c r="H7761" s="547">
        <f t="shared" si="245"/>
        <v>0</v>
      </c>
    </row>
    <row r="7762" spans="1:8" x14ac:dyDescent="0.25">
      <c r="A7762" s="396" t="e">
        <f>"INN."&amp;EIGNIR!$B$3&amp;C7762</f>
        <v>#N/A</v>
      </c>
      <c r="B7762" s="511">
        <f>'Sundurliðun Innlán'!Q40</f>
        <v>0</v>
      </c>
      <c r="C7762" s="503" t="s">
        <v>9624</v>
      </c>
      <c r="D7762" s="512"/>
      <c r="F7762" s="547"/>
      <c r="G7762" s="547">
        <f t="shared" si="244"/>
        <v>0</v>
      </c>
      <c r="H7762" s="547">
        <f t="shared" si="245"/>
        <v>0</v>
      </c>
    </row>
    <row r="7763" spans="1:8" x14ac:dyDescent="0.25">
      <c r="A7763" s="396" t="e">
        <f>"INN."&amp;EIGNIR!$B$3&amp;C7763</f>
        <v>#N/A</v>
      </c>
      <c r="B7763" s="511">
        <f>'Sundurliðun Innlán'!Q41</f>
        <v>0</v>
      </c>
      <c r="C7763" s="503" t="s">
        <v>9625</v>
      </c>
      <c r="D7763" s="512"/>
      <c r="F7763" s="547"/>
      <c r="G7763" s="547">
        <f t="shared" si="244"/>
        <v>0</v>
      </c>
      <c r="H7763" s="547">
        <f t="shared" si="245"/>
        <v>0</v>
      </c>
    </row>
    <row r="7764" spans="1:8" x14ac:dyDescent="0.25">
      <c r="A7764" s="396" t="e">
        <f>"INN."&amp;EIGNIR!$B$3&amp;C7764</f>
        <v>#N/A</v>
      </c>
      <c r="B7764" s="511">
        <f>'Sundurliðun Innlán'!Q42</f>
        <v>0</v>
      </c>
      <c r="C7764" s="503" t="s">
        <v>9626</v>
      </c>
      <c r="D7764" s="512"/>
      <c r="F7764" s="547"/>
      <c r="G7764" s="547">
        <f t="shared" si="244"/>
        <v>0</v>
      </c>
      <c r="H7764" s="547">
        <f t="shared" si="245"/>
        <v>0</v>
      </c>
    </row>
    <row r="7765" spans="1:8" x14ac:dyDescent="0.25">
      <c r="A7765" s="396" t="e">
        <f>"INN."&amp;EIGNIR!$B$3&amp;C7765</f>
        <v>#N/A</v>
      </c>
      <c r="B7765" s="511">
        <f>'Sundurliðun Innlán'!Q43</f>
        <v>0</v>
      </c>
      <c r="C7765" s="503" t="s">
        <v>9627</v>
      </c>
      <c r="D7765" s="512"/>
      <c r="F7765" s="547"/>
      <c r="G7765" s="547">
        <f t="shared" si="244"/>
        <v>0</v>
      </c>
      <c r="H7765" s="547">
        <f t="shared" si="245"/>
        <v>0</v>
      </c>
    </row>
    <row r="7766" spans="1:8" x14ac:dyDescent="0.25">
      <c r="A7766" s="396" t="e">
        <f>"INN."&amp;EIGNIR!$B$3&amp;C7766</f>
        <v>#N/A</v>
      </c>
      <c r="B7766" s="511">
        <f>'Sundurliðun Innlán'!Q44</f>
        <v>0</v>
      </c>
      <c r="C7766" s="503" t="s">
        <v>9628</v>
      </c>
      <c r="D7766" s="512"/>
      <c r="F7766" s="547"/>
      <c r="G7766" s="547">
        <f t="shared" si="244"/>
        <v>0</v>
      </c>
      <c r="H7766" s="547">
        <f t="shared" si="245"/>
        <v>0</v>
      </c>
    </row>
    <row r="7767" spans="1:8" x14ac:dyDescent="0.25">
      <c r="A7767" s="396" t="e">
        <f>"INN."&amp;EIGNIR!$B$3&amp;C7767</f>
        <v>#N/A</v>
      </c>
      <c r="B7767" s="511">
        <f>'Sundurliðun Innlán'!Q45</f>
        <v>0</v>
      </c>
      <c r="C7767" s="503" t="s">
        <v>9629</v>
      </c>
      <c r="D7767" s="512"/>
      <c r="F7767" s="547"/>
      <c r="G7767" s="547">
        <f t="shared" si="244"/>
        <v>0</v>
      </c>
      <c r="H7767" s="547">
        <f t="shared" si="245"/>
        <v>0</v>
      </c>
    </row>
    <row r="7768" spans="1:8" x14ac:dyDescent="0.25">
      <c r="A7768" s="396" t="e">
        <f>"INN."&amp;EIGNIR!$B$3&amp;C7768</f>
        <v>#N/A</v>
      </c>
      <c r="B7768" s="511">
        <f>'Sundurliðun Innlán'!Q46</f>
        <v>0</v>
      </c>
      <c r="C7768" s="503" t="s">
        <v>9630</v>
      </c>
      <c r="D7768" s="512"/>
      <c r="F7768" s="547"/>
      <c r="G7768" s="547">
        <f t="shared" si="244"/>
        <v>0</v>
      </c>
      <c r="H7768" s="547">
        <f t="shared" si="245"/>
        <v>0</v>
      </c>
    </row>
    <row r="7769" spans="1:8" x14ac:dyDescent="0.25">
      <c r="A7769" s="396" t="e">
        <f>"INN."&amp;EIGNIR!$B$3&amp;C7769</f>
        <v>#N/A</v>
      </c>
      <c r="B7769" s="511">
        <f>'Sundurliðun Innlán'!Q60</f>
        <v>0</v>
      </c>
      <c r="C7769" s="503" t="s">
        <v>9631</v>
      </c>
      <c r="D7769" s="512"/>
      <c r="F7769" s="547"/>
      <c r="G7769" s="547">
        <f t="shared" si="244"/>
        <v>0</v>
      </c>
      <c r="H7769" s="547">
        <f t="shared" si="245"/>
        <v>0</v>
      </c>
    </row>
    <row r="7770" spans="1:8" x14ac:dyDescent="0.25">
      <c r="A7770" s="396" t="e">
        <f>"INN."&amp;EIGNIR!$B$3&amp;C7770</f>
        <v>#N/A</v>
      </c>
      <c r="B7770" s="511">
        <f>'Sundurliðun Innlán'!Q61</f>
        <v>0</v>
      </c>
      <c r="C7770" s="503" t="s">
        <v>9632</v>
      </c>
      <c r="D7770" s="512"/>
      <c r="F7770" s="547"/>
      <c r="G7770" s="547">
        <f t="shared" si="244"/>
        <v>0</v>
      </c>
      <c r="H7770" s="547">
        <f t="shared" si="245"/>
        <v>0</v>
      </c>
    </row>
    <row r="7771" spans="1:8" x14ac:dyDescent="0.25">
      <c r="A7771" s="396" t="e">
        <f>"INN."&amp;EIGNIR!$B$3&amp;C7771</f>
        <v>#N/A</v>
      </c>
      <c r="B7771" s="511">
        <f>'Sundurliðun Innlán'!Q62</f>
        <v>0</v>
      </c>
      <c r="C7771" s="503" t="s">
        <v>9633</v>
      </c>
      <c r="D7771" s="512"/>
      <c r="F7771" s="547"/>
      <c r="G7771" s="547">
        <f t="shared" si="244"/>
        <v>0</v>
      </c>
      <c r="H7771" s="547">
        <f t="shared" si="245"/>
        <v>0</v>
      </c>
    </row>
    <row r="7772" spans="1:8" x14ac:dyDescent="0.25">
      <c r="A7772" s="396" t="e">
        <f>"INN."&amp;EIGNIR!$B$3&amp;C7772</f>
        <v>#N/A</v>
      </c>
      <c r="B7772" s="511">
        <f>'Sundurliðun Innlán'!Q63</f>
        <v>0</v>
      </c>
      <c r="C7772" s="503" t="s">
        <v>9634</v>
      </c>
      <c r="D7772" s="512"/>
      <c r="F7772" s="547"/>
      <c r="G7772" s="547">
        <f t="shared" si="244"/>
        <v>0</v>
      </c>
      <c r="H7772" s="547">
        <f t="shared" si="245"/>
        <v>0</v>
      </c>
    </row>
    <row r="7773" spans="1:8" x14ac:dyDescent="0.25">
      <c r="A7773" s="396" t="e">
        <f>"INN."&amp;EIGNIR!$B$3&amp;C7773</f>
        <v>#N/A</v>
      </c>
      <c r="B7773" s="511">
        <f>'Sundurliðun Innlán'!Q64</f>
        <v>0</v>
      </c>
      <c r="C7773" s="503" t="s">
        <v>9635</v>
      </c>
      <c r="D7773" s="512"/>
      <c r="F7773" s="547"/>
      <c r="G7773" s="547">
        <f t="shared" si="244"/>
        <v>0</v>
      </c>
      <c r="H7773" s="547">
        <f t="shared" si="245"/>
        <v>0</v>
      </c>
    </row>
    <row r="7774" spans="1:8" x14ac:dyDescent="0.25">
      <c r="A7774" s="396" t="e">
        <f>"INN."&amp;EIGNIR!$B$3&amp;C7774</f>
        <v>#N/A</v>
      </c>
      <c r="B7774" s="511">
        <f>'Sundurliðun Innlán'!Q65</f>
        <v>0</v>
      </c>
      <c r="C7774" s="503" t="s">
        <v>9636</v>
      </c>
      <c r="D7774" s="512"/>
      <c r="F7774" s="547"/>
      <c r="G7774" s="547">
        <f t="shared" si="244"/>
        <v>0</v>
      </c>
      <c r="H7774" s="547">
        <f t="shared" si="245"/>
        <v>0</v>
      </c>
    </row>
    <row r="7775" spans="1:8" x14ac:dyDescent="0.25">
      <c r="A7775" s="396" t="e">
        <f>"INN."&amp;EIGNIR!$B$3&amp;C7775</f>
        <v>#N/A</v>
      </c>
      <c r="B7775" s="511">
        <f>'Sundurliðun Innlán'!Q66</f>
        <v>0</v>
      </c>
      <c r="C7775" s="503" t="s">
        <v>9637</v>
      </c>
      <c r="D7775" s="512"/>
      <c r="F7775" s="547"/>
      <c r="G7775" s="547">
        <f t="shared" si="244"/>
        <v>0</v>
      </c>
      <c r="H7775" s="547">
        <f t="shared" si="245"/>
        <v>0</v>
      </c>
    </row>
    <row r="7776" spans="1:8" x14ac:dyDescent="0.25">
      <c r="A7776" s="396" t="e">
        <f>"INN."&amp;EIGNIR!$B$3&amp;C7776</f>
        <v>#N/A</v>
      </c>
      <c r="B7776" s="511">
        <f>'Sundurliðun Innlán'!Q67</f>
        <v>0</v>
      </c>
      <c r="C7776" s="503" t="s">
        <v>9638</v>
      </c>
      <c r="D7776" s="512"/>
      <c r="F7776" s="547"/>
      <c r="G7776" s="547">
        <f t="shared" si="244"/>
        <v>0</v>
      </c>
      <c r="H7776" s="547">
        <f t="shared" si="245"/>
        <v>0</v>
      </c>
    </row>
    <row r="7777" spans="1:8" x14ac:dyDescent="0.25">
      <c r="A7777" s="396" t="e">
        <f>"INN."&amp;EIGNIR!$B$3&amp;C7777</f>
        <v>#N/A</v>
      </c>
      <c r="B7777" s="511">
        <f>'Sundurliðun Innlán'!Q68</f>
        <v>0</v>
      </c>
      <c r="C7777" s="503" t="s">
        <v>9639</v>
      </c>
      <c r="D7777" s="512"/>
      <c r="F7777" s="547"/>
      <c r="G7777" s="547">
        <f t="shared" si="244"/>
        <v>0</v>
      </c>
      <c r="H7777" s="547">
        <f t="shared" si="245"/>
        <v>0</v>
      </c>
    </row>
    <row r="7778" spans="1:8" x14ac:dyDescent="0.25">
      <c r="A7778" s="396" t="e">
        <f>"INN."&amp;EIGNIR!$B$3&amp;C7778</f>
        <v>#N/A</v>
      </c>
      <c r="B7778" s="511">
        <f>'Sundurliðun Innlán'!Q69</f>
        <v>0</v>
      </c>
      <c r="C7778" s="503" t="s">
        <v>9640</v>
      </c>
      <c r="D7778" s="512"/>
      <c r="F7778" s="547"/>
      <c r="G7778" s="547">
        <f t="shared" si="244"/>
        <v>0</v>
      </c>
      <c r="H7778" s="547">
        <f t="shared" si="245"/>
        <v>0</v>
      </c>
    </row>
    <row r="7779" spans="1:8" x14ac:dyDescent="0.25">
      <c r="A7779" s="396" t="e">
        <f>"INN."&amp;EIGNIR!$B$3&amp;C7779</f>
        <v>#N/A</v>
      </c>
      <c r="B7779" s="511">
        <f>'Sundurliðun Innlán'!Q70</f>
        <v>0</v>
      </c>
      <c r="C7779" s="503" t="s">
        <v>9641</v>
      </c>
      <c r="D7779" s="512"/>
      <c r="F7779" s="547"/>
      <c r="G7779" s="547">
        <f t="shared" si="244"/>
        <v>0</v>
      </c>
      <c r="H7779" s="547">
        <f t="shared" si="245"/>
        <v>0</v>
      </c>
    </row>
    <row r="7780" spans="1:8" x14ac:dyDescent="0.25">
      <c r="A7780" s="396" t="e">
        <f>"INN."&amp;EIGNIR!$B$3&amp;C7780</f>
        <v>#N/A</v>
      </c>
      <c r="B7780" s="511">
        <f>'Sundurliðun Innlán'!Q71</f>
        <v>0</v>
      </c>
      <c r="C7780" s="503" t="s">
        <v>9642</v>
      </c>
      <c r="D7780" s="512"/>
      <c r="F7780" s="547"/>
      <c r="G7780" s="547">
        <f t="shared" si="244"/>
        <v>0</v>
      </c>
      <c r="H7780" s="547">
        <f t="shared" si="245"/>
        <v>0</v>
      </c>
    </row>
    <row r="7781" spans="1:8" x14ac:dyDescent="0.25">
      <c r="A7781" s="396" t="e">
        <f>"INN."&amp;EIGNIR!$B$3&amp;C7781</f>
        <v>#N/A</v>
      </c>
      <c r="B7781" s="511">
        <f>'Sundurliðun Innlán'!Q72</f>
        <v>0</v>
      </c>
      <c r="C7781" s="503" t="s">
        <v>9643</v>
      </c>
      <c r="D7781" s="512"/>
      <c r="F7781" s="547"/>
      <c r="G7781" s="547">
        <f t="shared" si="244"/>
        <v>0</v>
      </c>
      <c r="H7781" s="547">
        <f t="shared" si="245"/>
        <v>0</v>
      </c>
    </row>
    <row r="7782" spans="1:8" x14ac:dyDescent="0.25">
      <c r="A7782" s="396" t="e">
        <f>"INN."&amp;EIGNIR!$B$3&amp;C7782</f>
        <v>#N/A</v>
      </c>
      <c r="B7782" s="511">
        <f>'Sundurliðun Innlán'!Q73</f>
        <v>0</v>
      </c>
      <c r="C7782" s="503" t="s">
        <v>9644</v>
      </c>
      <c r="D7782" s="512"/>
      <c r="F7782" s="547"/>
      <c r="G7782" s="547">
        <f t="shared" si="244"/>
        <v>0</v>
      </c>
      <c r="H7782" s="547">
        <f t="shared" si="245"/>
        <v>0</v>
      </c>
    </row>
    <row r="7783" spans="1:8" x14ac:dyDescent="0.25">
      <c r="A7783" s="396" t="e">
        <f>"INN."&amp;EIGNIR!$B$3&amp;C7783</f>
        <v>#N/A</v>
      </c>
      <c r="B7783" s="511">
        <f>'Sundurliðun Innlán'!Q74</f>
        <v>0</v>
      </c>
      <c r="C7783" s="503" t="s">
        <v>9645</v>
      </c>
      <c r="D7783" s="512"/>
      <c r="F7783" s="547"/>
      <c r="G7783" s="547">
        <f t="shared" si="244"/>
        <v>0</v>
      </c>
      <c r="H7783" s="547">
        <f t="shared" si="245"/>
        <v>0</v>
      </c>
    </row>
    <row r="7784" spans="1:8" x14ac:dyDescent="0.25">
      <c r="A7784" s="396" t="e">
        <f>"INN."&amp;EIGNIR!$B$3&amp;C7784</f>
        <v>#N/A</v>
      </c>
      <c r="B7784" s="511">
        <f>'Sundurliðun Innlán'!Q75</f>
        <v>0</v>
      </c>
      <c r="C7784" s="503" t="s">
        <v>9646</v>
      </c>
      <c r="D7784" s="512"/>
      <c r="F7784" s="547"/>
      <c r="G7784" s="547">
        <f t="shared" si="244"/>
        <v>0</v>
      </c>
      <c r="H7784" s="547">
        <f t="shared" si="245"/>
        <v>0</v>
      </c>
    </row>
    <row r="7785" spans="1:8" x14ac:dyDescent="0.25">
      <c r="A7785" s="396" t="e">
        <f>"INN."&amp;EIGNIR!$B$3&amp;C7785</f>
        <v>#N/A</v>
      </c>
      <c r="B7785" s="511">
        <f>'Sundurliðun Innlán'!Q76</f>
        <v>0</v>
      </c>
      <c r="C7785" s="503" t="s">
        <v>9647</v>
      </c>
      <c r="D7785" s="512"/>
      <c r="F7785" s="547"/>
      <c r="G7785" s="547">
        <f t="shared" si="244"/>
        <v>0</v>
      </c>
      <c r="H7785" s="547">
        <f t="shared" si="245"/>
        <v>0</v>
      </c>
    </row>
    <row r="7786" spans="1:8" x14ac:dyDescent="0.25">
      <c r="A7786" s="396" t="e">
        <f>"INN."&amp;EIGNIR!$B$3&amp;C7786</f>
        <v>#N/A</v>
      </c>
      <c r="B7786" s="511">
        <f>'Sundurliðun Innlán'!Q77</f>
        <v>0</v>
      </c>
      <c r="C7786" s="503" t="s">
        <v>9648</v>
      </c>
      <c r="D7786" s="512"/>
      <c r="F7786" s="547"/>
      <c r="G7786" s="547">
        <f t="shared" si="244"/>
        <v>0</v>
      </c>
      <c r="H7786" s="547">
        <f t="shared" si="245"/>
        <v>0</v>
      </c>
    </row>
    <row r="7787" spans="1:8" x14ac:dyDescent="0.25">
      <c r="A7787" s="396" t="e">
        <f>"INN."&amp;EIGNIR!$B$3&amp;C7787</f>
        <v>#N/A</v>
      </c>
      <c r="B7787" s="511">
        <f>'Sundurliðun Innlán'!Q78</f>
        <v>0</v>
      </c>
      <c r="C7787" s="503" t="s">
        <v>9649</v>
      </c>
      <c r="D7787" s="512"/>
      <c r="F7787" s="547"/>
      <c r="G7787" s="547">
        <f t="shared" si="244"/>
        <v>0</v>
      </c>
      <c r="H7787" s="547">
        <f t="shared" si="245"/>
        <v>0</v>
      </c>
    </row>
    <row r="7788" spans="1:8" x14ac:dyDescent="0.25">
      <c r="A7788" s="396" t="e">
        <f>"INN."&amp;EIGNIR!$B$3&amp;C7788</f>
        <v>#N/A</v>
      </c>
      <c r="B7788" s="511">
        <f>'Sundurliðun Innlán'!Q79</f>
        <v>0</v>
      </c>
      <c r="C7788" s="503" t="s">
        <v>9650</v>
      </c>
      <c r="D7788" s="512"/>
      <c r="F7788" s="547"/>
      <c r="G7788" s="547">
        <f t="shared" si="244"/>
        <v>0</v>
      </c>
      <c r="H7788" s="547">
        <f t="shared" si="245"/>
        <v>0</v>
      </c>
    </row>
    <row r="7789" spans="1:8" x14ac:dyDescent="0.25">
      <c r="A7789" s="396" t="e">
        <f>"INN."&amp;EIGNIR!$B$3&amp;C7789</f>
        <v>#N/A</v>
      </c>
      <c r="B7789" s="511">
        <f>'Sundurliðun Innlán'!Q80</f>
        <v>0</v>
      </c>
      <c r="C7789" s="503" t="s">
        <v>9651</v>
      </c>
      <c r="D7789" s="512"/>
      <c r="F7789" s="547"/>
      <c r="G7789" s="547">
        <f t="shared" si="244"/>
        <v>0</v>
      </c>
      <c r="H7789" s="547">
        <f t="shared" si="245"/>
        <v>0</v>
      </c>
    </row>
    <row r="7790" spans="1:8" x14ac:dyDescent="0.25">
      <c r="A7790" s="396" t="e">
        <f>"INN."&amp;EIGNIR!$B$3&amp;C7790</f>
        <v>#N/A</v>
      </c>
      <c r="B7790" s="511">
        <f>'Sundurliðun Innlán'!Q81</f>
        <v>0</v>
      </c>
      <c r="C7790" s="503" t="s">
        <v>9652</v>
      </c>
      <c r="D7790" s="512"/>
      <c r="F7790" s="547"/>
      <c r="G7790" s="547">
        <f t="shared" si="244"/>
        <v>0</v>
      </c>
      <c r="H7790" s="547">
        <f t="shared" si="245"/>
        <v>0</v>
      </c>
    </row>
    <row r="7791" spans="1:8" x14ac:dyDescent="0.25">
      <c r="A7791" s="396" t="e">
        <f>"INN."&amp;EIGNIR!$B$3&amp;C7791</f>
        <v>#N/A</v>
      </c>
      <c r="B7791" s="511">
        <f>'Sundurliðun Innlán'!Q82</f>
        <v>0</v>
      </c>
      <c r="C7791" s="503" t="s">
        <v>9653</v>
      </c>
      <c r="D7791" s="512"/>
      <c r="F7791" s="547"/>
      <c r="G7791" s="547">
        <f t="shared" si="244"/>
        <v>0</v>
      </c>
      <c r="H7791" s="547">
        <f t="shared" si="245"/>
        <v>0</v>
      </c>
    </row>
    <row r="7792" spans="1:8" x14ac:dyDescent="0.25">
      <c r="A7792" s="396" t="e">
        <f>"INN."&amp;EIGNIR!$B$3&amp;C7792</f>
        <v>#N/A</v>
      </c>
      <c r="B7792" s="511">
        <f>'Sundurliðun Innlán'!Q83</f>
        <v>0</v>
      </c>
      <c r="C7792" s="503" t="s">
        <v>9654</v>
      </c>
      <c r="D7792" s="512"/>
      <c r="F7792" s="547"/>
      <c r="G7792" s="547">
        <f t="shared" si="244"/>
        <v>0</v>
      </c>
      <c r="H7792" s="547">
        <f t="shared" si="245"/>
        <v>0</v>
      </c>
    </row>
    <row r="7793" spans="1:8" x14ac:dyDescent="0.25">
      <c r="A7793" s="396" t="e">
        <f>"INN."&amp;EIGNIR!$B$3&amp;C7793</f>
        <v>#N/A</v>
      </c>
      <c r="B7793" s="511">
        <f>'Sundurliðun Innlán'!Q123</f>
        <v>0</v>
      </c>
      <c r="C7793" s="503" t="s">
        <v>9655</v>
      </c>
      <c r="D7793" s="512"/>
      <c r="F7793" s="547"/>
      <c r="G7793" s="547">
        <f t="shared" si="244"/>
        <v>0</v>
      </c>
      <c r="H7793" s="547">
        <f t="shared" si="245"/>
        <v>0</v>
      </c>
    </row>
    <row r="7794" spans="1:8" x14ac:dyDescent="0.25">
      <c r="A7794" s="396" t="e">
        <f>"INN."&amp;EIGNIR!$B$3&amp;C7794</f>
        <v>#N/A</v>
      </c>
      <c r="B7794" s="511">
        <f>'Sundurliðun Innlán'!Q124</f>
        <v>0</v>
      </c>
      <c r="C7794" s="503" t="s">
        <v>9656</v>
      </c>
      <c r="D7794" s="512"/>
      <c r="F7794" s="547"/>
      <c r="G7794" s="547">
        <f t="shared" si="244"/>
        <v>0</v>
      </c>
      <c r="H7794" s="547">
        <f t="shared" si="245"/>
        <v>0</v>
      </c>
    </row>
    <row r="7795" spans="1:8" x14ac:dyDescent="0.25">
      <c r="A7795" s="396" t="e">
        <f>"INN."&amp;EIGNIR!$B$3&amp;C7795</f>
        <v>#N/A</v>
      </c>
      <c r="B7795" s="511">
        <f>'Sundurliðun Innlán'!Q125</f>
        <v>0</v>
      </c>
      <c r="C7795" s="503" t="s">
        <v>9657</v>
      </c>
      <c r="D7795" s="512"/>
      <c r="F7795" s="547"/>
      <c r="G7795" s="547">
        <f t="shared" si="244"/>
        <v>0</v>
      </c>
      <c r="H7795" s="547">
        <f t="shared" si="245"/>
        <v>0</v>
      </c>
    </row>
    <row r="7796" spans="1:8" x14ac:dyDescent="0.25">
      <c r="A7796" s="396" t="e">
        <f>"INN."&amp;EIGNIR!$B$3&amp;C7796</f>
        <v>#N/A</v>
      </c>
      <c r="B7796" s="511">
        <f>'Sundurliðun Innlán'!Q126</f>
        <v>0</v>
      </c>
      <c r="C7796" s="503" t="s">
        <v>9658</v>
      </c>
      <c r="D7796" s="512"/>
      <c r="F7796" s="547"/>
      <c r="G7796" s="547">
        <f t="shared" si="244"/>
        <v>0</v>
      </c>
      <c r="H7796" s="547">
        <f t="shared" si="245"/>
        <v>0</v>
      </c>
    </row>
    <row r="7797" spans="1:8" x14ac:dyDescent="0.25">
      <c r="A7797" s="396" t="e">
        <f>"INN."&amp;EIGNIR!$B$3&amp;C7797</f>
        <v>#N/A</v>
      </c>
      <c r="B7797" s="511">
        <f>'Sundurliðun Innlán'!Q127</f>
        <v>0</v>
      </c>
      <c r="C7797" s="503" t="s">
        <v>9659</v>
      </c>
      <c r="D7797" s="512"/>
      <c r="F7797" s="547"/>
      <c r="G7797" s="547">
        <f t="shared" si="244"/>
        <v>0</v>
      </c>
      <c r="H7797" s="547">
        <f t="shared" si="245"/>
        <v>0</v>
      </c>
    </row>
    <row r="7798" spans="1:8" x14ac:dyDescent="0.25">
      <c r="A7798" s="396" t="e">
        <f>"INN."&amp;EIGNIR!$B$3&amp;C7798</f>
        <v>#N/A</v>
      </c>
      <c r="B7798" s="511">
        <f>'Sundurliðun Innlán'!Q128</f>
        <v>0</v>
      </c>
      <c r="C7798" s="503" t="s">
        <v>9660</v>
      </c>
      <c r="D7798" s="512"/>
      <c r="F7798" s="547"/>
      <c r="G7798" s="547">
        <f t="shared" ref="G7798:G7861" si="246">+F7798-B7798</f>
        <v>0</v>
      </c>
      <c r="H7798" s="547">
        <f t="shared" si="245"/>
        <v>0</v>
      </c>
    </row>
    <row r="7799" spans="1:8" x14ac:dyDescent="0.25">
      <c r="A7799" s="396" t="e">
        <f>"INN."&amp;EIGNIR!$B$3&amp;C7799</f>
        <v>#N/A</v>
      </c>
      <c r="B7799" s="511">
        <f>'Sundurliðun Innlán'!Q129</f>
        <v>0</v>
      </c>
      <c r="C7799" s="503" t="s">
        <v>9661</v>
      </c>
      <c r="D7799" s="512"/>
      <c r="F7799" s="547"/>
      <c r="G7799" s="547">
        <f t="shared" si="246"/>
        <v>0</v>
      </c>
      <c r="H7799" s="547">
        <f t="shared" ref="H7799:H7862" si="247">+ABS(G7799)</f>
        <v>0</v>
      </c>
    </row>
    <row r="7800" spans="1:8" x14ac:dyDescent="0.25">
      <c r="A7800" s="396" t="e">
        <f>"INN."&amp;EIGNIR!$B$3&amp;C7800</f>
        <v>#N/A</v>
      </c>
      <c r="B7800" s="511">
        <f>'Sundurliðun Innlán'!Q130</f>
        <v>0</v>
      </c>
      <c r="C7800" s="503" t="s">
        <v>9662</v>
      </c>
      <c r="D7800" s="512"/>
      <c r="F7800" s="547"/>
      <c r="G7800" s="547">
        <f t="shared" si="246"/>
        <v>0</v>
      </c>
      <c r="H7800" s="547">
        <f t="shared" si="247"/>
        <v>0</v>
      </c>
    </row>
    <row r="7801" spans="1:8" x14ac:dyDescent="0.25">
      <c r="A7801" s="396" t="e">
        <f>"INN."&amp;EIGNIR!$B$3&amp;C7801</f>
        <v>#N/A</v>
      </c>
      <c r="B7801" s="511">
        <f>'Sundurliðun Innlán'!Q144</f>
        <v>0</v>
      </c>
      <c r="C7801" s="503" t="s">
        <v>9663</v>
      </c>
      <c r="D7801" s="512"/>
      <c r="F7801" s="547"/>
      <c r="G7801" s="547">
        <f t="shared" si="246"/>
        <v>0</v>
      </c>
      <c r="H7801" s="547">
        <f t="shared" si="247"/>
        <v>0</v>
      </c>
    </row>
    <row r="7802" spans="1:8" x14ac:dyDescent="0.25">
      <c r="A7802" s="396" t="e">
        <f>"INN."&amp;EIGNIR!$B$3&amp;C7802</f>
        <v>#N/A</v>
      </c>
      <c r="B7802" s="511">
        <f>'Sundurliðun Innlán'!Q145</f>
        <v>0</v>
      </c>
      <c r="C7802" s="503" t="s">
        <v>9664</v>
      </c>
      <c r="D7802" s="512"/>
      <c r="F7802" s="547"/>
      <c r="G7802" s="547">
        <f t="shared" si="246"/>
        <v>0</v>
      </c>
      <c r="H7802" s="547">
        <f t="shared" si="247"/>
        <v>0</v>
      </c>
    </row>
    <row r="7803" spans="1:8" x14ac:dyDescent="0.25">
      <c r="A7803" s="396" t="e">
        <f>"INN."&amp;EIGNIR!$B$3&amp;C7803</f>
        <v>#N/A</v>
      </c>
      <c r="B7803" s="511">
        <f>'Sundurliðun Innlán'!Q146</f>
        <v>0</v>
      </c>
      <c r="C7803" s="503" t="s">
        <v>9665</v>
      </c>
      <c r="D7803" s="512"/>
      <c r="F7803" s="547"/>
      <c r="G7803" s="547">
        <f t="shared" si="246"/>
        <v>0</v>
      </c>
      <c r="H7803" s="547">
        <f t="shared" si="247"/>
        <v>0</v>
      </c>
    </row>
    <row r="7804" spans="1:8" x14ac:dyDescent="0.25">
      <c r="A7804" s="396" t="e">
        <f>"INN."&amp;EIGNIR!$B$3&amp;C7804</f>
        <v>#N/A</v>
      </c>
      <c r="B7804" s="511">
        <f>'Sundurliðun Innlán'!Q147</f>
        <v>0</v>
      </c>
      <c r="C7804" s="503" t="s">
        <v>9666</v>
      </c>
      <c r="D7804" s="512"/>
      <c r="F7804" s="547"/>
      <c r="G7804" s="547">
        <f t="shared" si="246"/>
        <v>0</v>
      </c>
      <c r="H7804" s="547">
        <f t="shared" si="247"/>
        <v>0</v>
      </c>
    </row>
    <row r="7805" spans="1:8" x14ac:dyDescent="0.25">
      <c r="A7805" s="396" t="e">
        <f>"INN."&amp;EIGNIR!$B$3&amp;C7805</f>
        <v>#N/A</v>
      </c>
      <c r="B7805" s="511">
        <f>'Sundurliðun Innlán'!Q148</f>
        <v>0</v>
      </c>
      <c r="C7805" s="503" t="s">
        <v>9667</v>
      </c>
      <c r="D7805" s="512"/>
      <c r="F7805" s="547"/>
      <c r="G7805" s="547">
        <f t="shared" si="246"/>
        <v>0</v>
      </c>
      <c r="H7805" s="547">
        <f t="shared" si="247"/>
        <v>0</v>
      </c>
    </row>
    <row r="7806" spans="1:8" x14ac:dyDescent="0.25">
      <c r="A7806" s="396" t="e">
        <f>"INN."&amp;EIGNIR!$B$3&amp;C7806</f>
        <v>#N/A</v>
      </c>
      <c r="B7806" s="511">
        <f>'Sundurliðun Innlán'!Q149</f>
        <v>0</v>
      </c>
      <c r="C7806" s="503" t="s">
        <v>9668</v>
      </c>
      <c r="D7806" s="512"/>
      <c r="F7806" s="547"/>
      <c r="G7806" s="547">
        <f t="shared" si="246"/>
        <v>0</v>
      </c>
      <c r="H7806" s="547">
        <f t="shared" si="247"/>
        <v>0</v>
      </c>
    </row>
    <row r="7807" spans="1:8" x14ac:dyDescent="0.25">
      <c r="A7807" s="396" t="e">
        <f>"INN."&amp;EIGNIR!$B$3&amp;C7807</f>
        <v>#N/A</v>
      </c>
      <c r="B7807" s="511">
        <f>'Sundurliðun Innlán'!Q150</f>
        <v>0</v>
      </c>
      <c r="C7807" s="503" t="s">
        <v>9669</v>
      </c>
      <c r="D7807" s="512"/>
      <c r="F7807" s="547"/>
      <c r="G7807" s="547">
        <f t="shared" si="246"/>
        <v>0</v>
      </c>
      <c r="H7807" s="547">
        <f t="shared" si="247"/>
        <v>0</v>
      </c>
    </row>
    <row r="7808" spans="1:8" x14ac:dyDescent="0.25">
      <c r="A7808" s="396" t="e">
        <f>"INN."&amp;EIGNIR!$B$3&amp;C7808</f>
        <v>#N/A</v>
      </c>
      <c r="B7808" s="511">
        <f>'Sundurliðun Innlán'!Q151</f>
        <v>0</v>
      </c>
      <c r="C7808" s="503" t="s">
        <v>9670</v>
      </c>
      <c r="D7808" s="512"/>
      <c r="F7808" s="547"/>
      <c r="G7808" s="547">
        <f t="shared" si="246"/>
        <v>0</v>
      </c>
      <c r="H7808" s="547">
        <f t="shared" si="247"/>
        <v>0</v>
      </c>
    </row>
    <row r="7809" spans="1:8" x14ac:dyDescent="0.25">
      <c r="A7809" s="396" t="e">
        <f>"INN."&amp;EIGNIR!$B$3&amp;C7809</f>
        <v>#N/A</v>
      </c>
      <c r="B7809" s="511">
        <f>'Sundurliðun Innlán'!Q152</f>
        <v>0</v>
      </c>
      <c r="C7809" s="503" t="s">
        <v>9671</v>
      </c>
      <c r="D7809" s="512"/>
      <c r="F7809" s="547"/>
      <c r="G7809" s="547">
        <f t="shared" si="246"/>
        <v>0</v>
      </c>
      <c r="H7809" s="547">
        <f t="shared" si="247"/>
        <v>0</v>
      </c>
    </row>
    <row r="7810" spans="1:8" x14ac:dyDescent="0.25">
      <c r="A7810" s="396" t="e">
        <f>"INN."&amp;EIGNIR!$B$3&amp;C7810</f>
        <v>#N/A</v>
      </c>
      <c r="B7810" s="511">
        <f>'Sundurliðun Innlán'!Q153</f>
        <v>0</v>
      </c>
      <c r="C7810" s="503" t="s">
        <v>9672</v>
      </c>
      <c r="D7810" s="512"/>
      <c r="F7810" s="547"/>
      <c r="G7810" s="547">
        <f t="shared" si="246"/>
        <v>0</v>
      </c>
      <c r="H7810" s="547">
        <f t="shared" si="247"/>
        <v>0</v>
      </c>
    </row>
    <row r="7811" spans="1:8" x14ac:dyDescent="0.25">
      <c r="A7811" s="396" t="e">
        <f>"INN."&amp;EIGNIR!$B$3&amp;C7811</f>
        <v>#N/A</v>
      </c>
      <c r="B7811" s="511">
        <f>'Sundurliðun Innlán'!Q154</f>
        <v>0</v>
      </c>
      <c r="C7811" s="503" t="s">
        <v>9673</v>
      </c>
      <c r="D7811" s="512"/>
      <c r="F7811" s="547"/>
      <c r="G7811" s="547">
        <f t="shared" si="246"/>
        <v>0</v>
      </c>
      <c r="H7811" s="547">
        <f t="shared" si="247"/>
        <v>0</v>
      </c>
    </row>
    <row r="7812" spans="1:8" x14ac:dyDescent="0.25">
      <c r="A7812" s="396" t="e">
        <f>"INN."&amp;EIGNIR!$B$3&amp;C7812</f>
        <v>#N/A</v>
      </c>
      <c r="B7812" s="511">
        <f>'Sundurliðun Innlán'!Q155</f>
        <v>0</v>
      </c>
      <c r="C7812" s="503" t="s">
        <v>9674</v>
      </c>
      <c r="D7812" s="512"/>
      <c r="F7812" s="547"/>
      <c r="G7812" s="547">
        <f t="shared" si="246"/>
        <v>0</v>
      </c>
      <c r="H7812" s="547">
        <f t="shared" si="247"/>
        <v>0</v>
      </c>
    </row>
    <row r="7813" spans="1:8" x14ac:dyDescent="0.25">
      <c r="A7813" s="396" t="e">
        <f>"INN."&amp;EIGNIR!$B$3&amp;C7813</f>
        <v>#N/A</v>
      </c>
      <c r="B7813" s="511">
        <f>'Sundurliðun Innlán'!Q156</f>
        <v>0</v>
      </c>
      <c r="C7813" s="503" t="s">
        <v>9675</v>
      </c>
      <c r="D7813" s="512"/>
      <c r="F7813" s="547"/>
      <c r="G7813" s="547">
        <f t="shared" si="246"/>
        <v>0</v>
      </c>
      <c r="H7813" s="547">
        <f t="shared" si="247"/>
        <v>0</v>
      </c>
    </row>
    <row r="7814" spans="1:8" x14ac:dyDescent="0.25">
      <c r="A7814" s="396" t="e">
        <f>"INN."&amp;EIGNIR!$B$3&amp;C7814</f>
        <v>#N/A</v>
      </c>
      <c r="B7814" s="511">
        <f>'Sundurliðun Innlán'!Q157</f>
        <v>0</v>
      </c>
      <c r="C7814" s="503" t="s">
        <v>9676</v>
      </c>
      <c r="D7814" s="512"/>
      <c r="F7814" s="547"/>
      <c r="G7814" s="547">
        <f t="shared" si="246"/>
        <v>0</v>
      </c>
      <c r="H7814" s="547">
        <f t="shared" si="247"/>
        <v>0</v>
      </c>
    </row>
    <row r="7815" spans="1:8" x14ac:dyDescent="0.25">
      <c r="A7815" s="396" t="e">
        <f>"INN."&amp;EIGNIR!$B$3&amp;C7815</f>
        <v>#N/A</v>
      </c>
      <c r="B7815" s="511">
        <f>'Sundurliðun Innlán'!Q158</f>
        <v>0</v>
      </c>
      <c r="C7815" s="503" t="s">
        <v>9677</v>
      </c>
      <c r="D7815" s="512"/>
      <c r="F7815" s="547"/>
      <c r="G7815" s="547">
        <f t="shared" si="246"/>
        <v>0</v>
      </c>
      <c r="H7815" s="547">
        <f t="shared" si="247"/>
        <v>0</v>
      </c>
    </row>
    <row r="7816" spans="1:8" x14ac:dyDescent="0.25">
      <c r="A7816" s="396" t="e">
        <f>"INN."&amp;EIGNIR!$B$3&amp;C7816</f>
        <v>#N/A</v>
      </c>
      <c r="B7816" s="511">
        <f>'Sundurliðun Innlán'!Q159</f>
        <v>0</v>
      </c>
      <c r="C7816" s="503" t="s">
        <v>9678</v>
      </c>
      <c r="D7816" s="512"/>
      <c r="F7816" s="547"/>
      <c r="G7816" s="547">
        <f t="shared" si="246"/>
        <v>0</v>
      </c>
      <c r="H7816" s="547">
        <f t="shared" si="247"/>
        <v>0</v>
      </c>
    </row>
    <row r="7817" spans="1:8" x14ac:dyDescent="0.25">
      <c r="A7817" s="396" t="e">
        <f>"INN."&amp;EIGNIR!$B$3&amp;C7817</f>
        <v>#N/A</v>
      </c>
      <c r="B7817" s="511">
        <f>'Sundurliðun Innlán'!Q160</f>
        <v>0</v>
      </c>
      <c r="C7817" s="503" t="s">
        <v>9679</v>
      </c>
      <c r="D7817" s="512"/>
      <c r="F7817" s="547"/>
      <c r="G7817" s="547">
        <f t="shared" si="246"/>
        <v>0</v>
      </c>
      <c r="H7817" s="547">
        <f t="shared" si="247"/>
        <v>0</v>
      </c>
    </row>
    <row r="7818" spans="1:8" x14ac:dyDescent="0.25">
      <c r="A7818" s="396" t="e">
        <f>"INN."&amp;EIGNIR!$B$3&amp;C7818</f>
        <v>#N/A</v>
      </c>
      <c r="B7818" s="511">
        <f>'Sundurliðun Innlán'!Q161</f>
        <v>0</v>
      </c>
      <c r="C7818" s="503" t="s">
        <v>9680</v>
      </c>
      <c r="D7818" s="512"/>
      <c r="F7818" s="547"/>
      <c r="G7818" s="547">
        <f t="shared" si="246"/>
        <v>0</v>
      </c>
      <c r="H7818" s="547">
        <f t="shared" si="247"/>
        <v>0</v>
      </c>
    </row>
    <row r="7819" spans="1:8" x14ac:dyDescent="0.25">
      <c r="A7819" s="396" t="e">
        <f>"INN."&amp;EIGNIR!$B$3&amp;C7819</f>
        <v>#N/A</v>
      </c>
      <c r="B7819" s="511">
        <f>'Sundurliðun Innlán'!Q162</f>
        <v>0</v>
      </c>
      <c r="C7819" s="503" t="s">
        <v>9681</v>
      </c>
      <c r="D7819" s="512"/>
      <c r="F7819" s="547"/>
      <c r="G7819" s="547">
        <f t="shared" si="246"/>
        <v>0</v>
      </c>
      <c r="H7819" s="547">
        <f t="shared" si="247"/>
        <v>0</v>
      </c>
    </row>
    <row r="7820" spans="1:8" x14ac:dyDescent="0.25">
      <c r="A7820" s="396" t="e">
        <f>"INN."&amp;EIGNIR!$B$3&amp;C7820</f>
        <v>#N/A</v>
      </c>
      <c r="B7820" s="511">
        <f>'Sundurliðun Innlán'!Q163</f>
        <v>0</v>
      </c>
      <c r="C7820" s="503" t="s">
        <v>9682</v>
      </c>
      <c r="D7820" s="512"/>
      <c r="F7820" s="547"/>
      <c r="G7820" s="547">
        <f t="shared" si="246"/>
        <v>0</v>
      </c>
      <c r="H7820" s="547">
        <f t="shared" si="247"/>
        <v>0</v>
      </c>
    </row>
    <row r="7821" spans="1:8" x14ac:dyDescent="0.25">
      <c r="A7821" s="396" t="e">
        <f>"INN."&amp;EIGNIR!$B$3&amp;C7821</f>
        <v>#N/A</v>
      </c>
      <c r="B7821" s="511">
        <f>'Sundurliðun Innlán'!Q164</f>
        <v>0</v>
      </c>
      <c r="C7821" s="503" t="s">
        <v>9683</v>
      </c>
      <c r="D7821" s="512"/>
      <c r="F7821" s="547"/>
      <c r="G7821" s="547">
        <f t="shared" si="246"/>
        <v>0</v>
      </c>
      <c r="H7821" s="547">
        <f t="shared" si="247"/>
        <v>0</v>
      </c>
    </row>
    <row r="7822" spans="1:8" x14ac:dyDescent="0.25">
      <c r="A7822" s="396" t="e">
        <f>"INN."&amp;EIGNIR!$B$3&amp;C7822</f>
        <v>#N/A</v>
      </c>
      <c r="B7822" s="511">
        <f>'Sundurliðun Innlán'!Q165</f>
        <v>0</v>
      </c>
      <c r="C7822" s="503" t="s">
        <v>9684</v>
      </c>
      <c r="D7822" s="512"/>
      <c r="F7822" s="547"/>
      <c r="G7822" s="547">
        <f t="shared" si="246"/>
        <v>0</v>
      </c>
      <c r="H7822" s="547">
        <f t="shared" si="247"/>
        <v>0</v>
      </c>
    </row>
    <row r="7823" spans="1:8" x14ac:dyDescent="0.25">
      <c r="A7823" s="396" t="e">
        <f>"INN."&amp;EIGNIR!$B$3&amp;C7823</f>
        <v>#N/A</v>
      </c>
      <c r="B7823" s="511">
        <f>'Sundurliðun Innlán'!Q166</f>
        <v>0</v>
      </c>
      <c r="C7823" s="503" t="s">
        <v>9685</v>
      </c>
      <c r="D7823" s="512"/>
      <c r="F7823" s="547"/>
      <c r="G7823" s="547">
        <f t="shared" si="246"/>
        <v>0</v>
      </c>
      <c r="H7823" s="547">
        <f t="shared" si="247"/>
        <v>0</v>
      </c>
    </row>
    <row r="7824" spans="1:8" x14ac:dyDescent="0.25">
      <c r="A7824" s="396" t="e">
        <f>"INN."&amp;EIGNIR!$B$3&amp;C7824</f>
        <v>#N/A</v>
      </c>
      <c r="B7824" s="511">
        <f>'Sundurliðun Innlán'!Q167</f>
        <v>0</v>
      </c>
      <c r="C7824" s="503" t="s">
        <v>9686</v>
      </c>
      <c r="D7824" s="512"/>
      <c r="F7824" s="547"/>
      <c r="G7824" s="547">
        <f t="shared" si="246"/>
        <v>0</v>
      </c>
      <c r="H7824" s="547">
        <f t="shared" si="247"/>
        <v>0</v>
      </c>
    </row>
    <row r="7825" spans="1:8" collapsed="1" x14ac:dyDescent="0.25">
      <c r="A7825" s="396" t="e">
        <f>"INN."&amp;EIGNIR!$B$3&amp;C7825</f>
        <v>#N/A</v>
      </c>
      <c r="B7825" s="511">
        <f>'Sundurliðun Lántaka'!E5</f>
        <v>0</v>
      </c>
      <c r="C7825" s="503" t="s">
        <v>9687</v>
      </c>
      <c r="D7825" s="512" t="s">
        <v>9688</v>
      </c>
      <c r="F7825" s="547"/>
      <c r="G7825" s="547">
        <f t="shared" si="246"/>
        <v>0</v>
      </c>
      <c r="H7825" s="547">
        <f t="shared" si="247"/>
        <v>0</v>
      </c>
    </row>
    <row r="7826" spans="1:8" x14ac:dyDescent="0.25">
      <c r="A7826" s="396" t="e">
        <f>"INN."&amp;EIGNIR!$B$3&amp;C7826</f>
        <v>#N/A</v>
      </c>
      <c r="B7826" s="511">
        <f>'Sundurliðun Lántaka'!E6</f>
        <v>0</v>
      </c>
      <c r="C7826" s="503" t="s">
        <v>9689</v>
      </c>
      <c r="D7826" s="512"/>
      <c r="F7826" s="547"/>
      <c r="G7826" s="547">
        <f t="shared" si="246"/>
        <v>0</v>
      </c>
      <c r="H7826" s="547">
        <f t="shared" si="247"/>
        <v>0</v>
      </c>
    </row>
    <row r="7827" spans="1:8" x14ac:dyDescent="0.25">
      <c r="A7827" s="396" t="e">
        <f>"INN."&amp;EIGNIR!$B$3&amp;C7827</f>
        <v>#N/A</v>
      </c>
      <c r="B7827" s="511">
        <f>'Sundurliðun Lántaka'!E7</f>
        <v>0</v>
      </c>
      <c r="C7827" s="503" t="s">
        <v>9690</v>
      </c>
      <c r="D7827" s="512"/>
      <c r="F7827" s="547"/>
      <c r="G7827" s="547">
        <f t="shared" si="246"/>
        <v>0</v>
      </c>
      <c r="H7827" s="547">
        <f t="shared" si="247"/>
        <v>0</v>
      </c>
    </row>
    <row r="7828" spans="1:8" x14ac:dyDescent="0.25">
      <c r="A7828" s="396" t="e">
        <f>"INN."&amp;EIGNIR!$B$3&amp;C7828</f>
        <v>#N/A</v>
      </c>
      <c r="B7828" s="511">
        <f>'Sundurliðun Lántaka'!E8</f>
        <v>0</v>
      </c>
      <c r="C7828" s="503" t="s">
        <v>9691</v>
      </c>
      <c r="D7828" s="512"/>
      <c r="F7828" s="547"/>
      <c r="G7828" s="547">
        <f t="shared" si="246"/>
        <v>0</v>
      </c>
      <c r="H7828" s="547">
        <f t="shared" si="247"/>
        <v>0</v>
      </c>
    </row>
    <row r="7829" spans="1:8" x14ac:dyDescent="0.25">
      <c r="A7829" s="396" t="e">
        <f>"INN."&amp;EIGNIR!$B$3&amp;C7829</f>
        <v>#N/A</v>
      </c>
      <c r="B7829" s="511">
        <f>'Sundurliðun Lántaka'!E9</f>
        <v>0</v>
      </c>
      <c r="C7829" s="503" t="s">
        <v>9692</v>
      </c>
      <c r="D7829" s="512"/>
      <c r="F7829" s="547"/>
      <c r="G7829" s="547">
        <f t="shared" si="246"/>
        <v>0</v>
      </c>
      <c r="H7829" s="547">
        <f t="shared" si="247"/>
        <v>0</v>
      </c>
    </row>
    <row r="7830" spans="1:8" x14ac:dyDescent="0.25">
      <c r="A7830" s="396" t="e">
        <f>"INN."&amp;EIGNIR!$B$3&amp;C7830</f>
        <v>#N/A</v>
      </c>
      <c r="B7830" s="511">
        <f>'Sundurliðun Lántaka'!E10</f>
        <v>0</v>
      </c>
      <c r="C7830" s="503" t="s">
        <v>9693</v>
      </c>
      <c r="D7830" s="512"/>
      <c r="F7830" s="547"/>
      <c r="G7830" s="547">
        <f t="shared" si="246"/>
        <v>0</v>
      </c>
      <c r="H7830" s="547">
        <f t="shared" si="247"/>
        <v>0</v>
      </c>
    </row>
    <row r="7831" spans="1:8" x14ac:dyDescent="0.25">
      <c r="A7831" s="396" t="e">
        <f>"INN."&amp;EIGNIR!$B$3&amp;C7831</f>
        <v>#N/A</v>
      </c>
      <c r="B7831" s="511">
        <f>'Sundurliðun Lántaka'!E11</f>
        <v>0</v>
      </c>
      <c r="C7831" s="503" t="s">
        <v>9694</v>
      </c>
      <c r="D7831" s="512"/>
      <c r="F7831" s="547"/>
      <c r="G7831" s="547">
        <f t="shared" si="246"/>
        <v>0</v>
      </c>
      <c r="H7831" s="547">
        <f t="shared" si="247"/>
        <v>0</v>
      </c>
    </row>
    <row r="7832" spans="1:8" x14ac:dyDescent="0.25">
      <c r="A7832" s="396" t="e">
        <f>"INN."&amp;EIGNIR!$B$3&amp;C7832</f>
        <v>#N/A</v>
      </c>
      <c r="B7832" s="511">
        <f>'Sundurliðun Lántaka'!E12</f>
        <v>0</v>
      </c>
      <c r="C7832" s="503" t="s">
        <v>9695</v>
      </c>
      <c r="D7832" s="512"/>
      <c r="F7832" s="547"/>
      <c r="G7832" s="547">
        <f t="shared" si="246"/>
        <v>0</v>
      </c>
      <c r="H7832" s="547">
        <f t="shared" si="247"/>
        <v>0</v>
      </c>
    </row>
    <row r="7833" spans="1:8" x14ac:dyDescent="0.25">
      <c r="A7833" s="396" t="e">
        <f>"INN."&amp;EIGNIR!$B$3&amp;C7833</f>
        <v>#N/A</v>
      </c>
      <c r="B7833" s="511">
        <f>'Sundurliðun Lántaka'!E13</f>
        <v>0</v>
      </c>
      <c r="C7833" s="503" t="s">
        <v>9696</v>
      </c>
      <c r="D7833" s="512"/>
      <c r="F7833" s="547"/>
      <c r="G7833" s="547">
        <f t="shared" si="246"/>
        <v>0</v>
      </c>
      <c r="H7833" s="547">
        <f t="shared" si="247"/>
        <v>0</v>
      </c>
    </row>
    <row r="7834" spans="1:8" x14ac:dyDescent="0.25">
      <c r="A7834" s="396" t="e">
        <f>"INN."&amp;EIGNIR!$B$3&amp;C7834</f>
        <v>#N/A</v>
      </c>
      <c r="B7834" s="511">
        <f>'Sundurliðun Lántaka'!E14</f>
        <v>0</v>
      </c>
      <c r="C7834" s="503" t="s">
        <v>9697</v>
      </c>
      <c r="D7834" s="512"/>
      <c r="F7834" s="547"/>
      <c r="G7834" s="547">
        <f t="shared" si="246"/>
        <v>0</v>
      </c>
      <c r="H7834" s="547">
        <f t="shared" si="247"/>
        <v>0</v>
      </c>
    </row>
    <row r="7835" spans="1:8" x14ac:dyDescent="0.25">
      <c r="A7835" s="396" t="e">
        <f>"INN."&amp;EIGNIR!$B$3&amp;C7835</f>
        <v>#N/A</v>
      </c>
      <c r="B7835" s="511">
        <f>'Sundurliðun Lántaka'!E15</f>
        <v>0</v>
      </c>
      <c r="C7835" s="503" t="s">
        <v>9698</v>
      </c>
      <c r="D7835" s="512"/>
      <c r="F7835" s="547"/>
      <c r="G7835" s="547">
        <f t="shared" si="246"/>
        <v>0</v>
      </c>
      <c r="H7835" s="547">
        <f t="shared" si="247"/>
        <v>0</v>
      </c>
    </row>
    <row r="7836" spans="1:8" x14ac:dyDescent="0.25">
      <c r="A7836" s="396" t="e">
        <f>"INN."&amp;EIGNIR!$B$3&amp;C7836</f>
        <v>#N/A</v>
      </c>
      <c r="B7836" s="511">
        <f>'Sundurliðun Lántaka'!E16</f>
        <v>0</v>
      </c>
      <c r="C7836" s="503" t="s">
        <v>9699</v>
      </c>
      <c r="D7836" s="512"/>
      <c r="F7836" s="547"/>
      <c r="G7836" s="547">
        <f t="shared" si="246"/>
        <v>0</v>
      </c>
      <c r="H7836" s="547">
        <f t="shared" si="247"/>
        <v>0</v>
      </c>
    </row>
    <row r="7837" spans="1:8" x14ac:dyDescent="0.25">
      <c r="A7837" s="396" t="e">
        <f>"INN."&amp;EIGNIR!$B$3&amp;C7837</f>
        <v>#N/A</v>
      </c>
      <c r="B7837" s="511">
        <f>'Sundurliðun Lántaka'!E17</f>
        <v>0</v>
      </c>
      <c r="C7837" s="503" t="s">
        <v>9700</v>
      </c>
      <c r="D7837" s="512"/>
      <c r="F7837" s="547"/>
      <c r="G7837" s="547">
        <f t="shared" si="246"/>
        <v>0</v>
      </c>
      <c r="H7837" s="547">
        <f t="shared" si="247"/>
        <v>0</v>
      </c>
    </row>
    <row r="7838" spans="1:8" x14ac:dyDescent="0.25">
      <c r="A7838" s="396" t="e">
        <f>"INN."&amp;EIGNIR!$B$3&amp;C7838</f>
        <v>#N/A</v>
      </c>
      <c r="B7838" s="511">
        <f>'Sundurliðun Lántaka'!E18</f>
        <v>0</v>
      </c>
      <c r="C7838" s="503" t="s">
        <v>9701</v>
      </c>
      <c r="D7838" s="512"/>
      <c r="F7838" s="547"/>
      <c r="G7838" s="547">
        <f t="shared" si="246"/>
        <v>0</v>
      </c>
      <c r="H7838" s="547">
        <f t="shared" si="247"/>
        <v>0</v>
      </c>
    </row>
    <row r="7839" spans="1:8" x14ac:dyDescent="0.25">
      <c r="A7839" s="396" t="e">
        <f>"INN."&amp;EIGNIR!$B$3&amp;C7839</f>
        <v>#N/A</v>
      </c>
      <c r="B7839" s="511">
        <f>'Sundurliðun Lántaka'!E19</f>
        <v>0</v>
      </c>
      <c r="C7839" s="503" t="s">
        <v>9702</v>
      </c>
      <c r="D7839" s="512"/>
      <c r="F7839" s="547"/>
      <c r="G7839" s="547">
        <f t="shared" si="246"/>
        <v>0</v>
      </c>
      <c r="H7839" s="547">
        <f t="shared" si="247"/>
        <v>0</v>
      </c>
    </row>
    <row r="7840" spans="1:8" x14ac:dyDescent="0.25">
      <c r="A7840" s="396" t="e">
        <f>"INN."&amp;EIGNIR!$B$3&amp;C7840</f>
        <v>#N/A</v>
      </c>
      <c r="B7840" s="511">
        <f>'Sundurliðun Lántaka'!E20</f>
        <v>0</v>
      </c>
      <c r="C7840" s="503" t="s">
        <v>9703</v>
      </c>
      <c r="D7840" s="512"/>
      <c r="F7840" s="547"/>
      <c r="G7840" s="547">
        <f t="shared" si="246"/>
        <v>0</v>
      </c>
      <c r="H7840" s="547">
        <f t="shared" si="247"/>
        <v>0</v>
      </c>
    </row>
    <row r="7841" spans="1:8" x14ac:dyDescent="0.25">
      <c r="A7841" s="396" t="e">
        <f>"INN."&amp;EIGNIR!$B$3&amp;C7841</f>
        <v>#N/A</v>
      </c>
      <c r="B7841" s="511">
        <f>'Sundurliðun Lántaka'!E22</f>
        <v>0</v>
      </c>
      <c r="C7841" s="503" t="s">
        <v>9704</v>
      </c>
      <c r="D7841" s="512"/>
      <c r="F7841" s="547"/>
      <c r="G7841" s="547">
        <f t="shared" si="246"/>
        <v>0</v>
      </c>
      <c r="H7841" s="547">
        <f t="shared" si="247"/>
        <v>0</v>
      </c>
    </row>
    <row r="7842" spans="1:8" x14ac:dyDescent="0.25">
      <c r="A7842" s="396" t="e">
        <f>"INN."&amp;EIGNIR!$B$3&amp;C7842</f>
        <v>#N/A</v>
      </c>
      <c r="B7842" s="511">
        <f>'Sundurliðun Lántaka'!E23</f>
        <v>0</v>
      </c>
      <c r="C7842" s="503" t="s">
        <v>9705</v>
      </c>
      <c r="D7842" s="512"/>
      <c r="F7842" s="547"/>
      <c r="G7842" s="547">
        <f t="shared" si="246"/>
        <v>0</v>
      </c>
      <c r="H7842" s="547">
        <f t="shared" si="247"/>
        <v>0</v>
      </c>
    </row>
    <row r="7843" spans="1:8" x14ac:dyDescent="0.25">
      <c r="A7843" s="396" t="e">
        <f>"INN."&amp;EIGNIR!$B$3&amp;C7843</f>
        <v>#N/A</v>
      </c>
      <c r="B7843" s="511">
        <f>'Sundurliðun Lántaka'!E24</f>
        <v>0</v>
      </c>
      <c r="C7843" s="503" t="s">
        <v>9706</v>
      </c>
      <c r="D7843" s="512"/>
      <c r="F7843" s="547"/>
      <c r="G7843" s="547">
        <f t="shared" si="246"/>
        <v>0</v>
      </c>
      <c r="H7843" s="547">
        <f t="shared" si="247"/>
        <v>0</v>
      </c>
    </row>
    <row r="7844" spans="1:8" x14ac:dyDescent="0.25">
      <c r="A7844" s="396" t="e">
        <f>"INN."&amp;EIGNIR!$B$3&amp;C7844</f>
        <v>#N/A</v>
      </c>
      <c r="B7844" s="511">
        <f>'Sundurliðun Lántaka'!E25</f>
        <v>0</v>
      </c>
      <c r="C7844" s="503" t="s">
        <v>9707</v>
      </c>
      <c r="D7844" s="512"/>
      <c r="F7844" s="547"/>
      <c r="G7844" s="547">
        <f t="shared" si="246"/>
        <v>0</v>
      </c>
      <c r="H7844" s="547">
        <f t="shared" si="247"/>
        <v>0</v>
      </c>
    </row>
    <row r="7845" spans="1:8" x14ac:dyDescent="0.25">
      <c r="A7845" s="396" t="e">
        <f>"INN."&amp;EIGNIR!$B$3&amp;C7845</f>
        <v>#N/A</v>
      </c>
      <c r="B7845" s="511">
        <f>'Sundurliðun Lántaka'!E26</f>
        <v>0</v>
      </c>
      <c r="C7845" s="503" t="s">
        <v>9708</v>
      </c>
      <c r="D7845" s="512"/>
      <c r="F7845" s="547"/>
      <c r="G7845" s="547">
        <f t="shared" si="246"/>
        <v>0</v>
      </c>
      <c r="H7845" s="547">
        <f t="shared" si="247"/>
        <v>0</v>
      </c>
    </row>
    <row r="7846" spans="1:8" x14ac:dyDescent="0.25">
      <c r="A7846" s="396" t="e">
        <f>"INN."&amp;EIGNIR!$B$3&amp;C7846</f>
        <v>#N/A</v>
      </c>
      <c r="B7846" s="511">
        <f>'Sundurliðun Lántaka'!E27</f>
        <v>0</v>
      </c>
      <c r="C7846" s="503" t="s">
        <v>9709</v>
      </c>
      <c r="D7846" s="512"/>
      <c r="F7846" s="547"/>
      <c r="G7846" s="547">
        <f t="shared" si="246"/>
        <v>0</v>
      </c>
      <c r="H7846" s="547">
        <f t="shared" si="247"/>
        <v>0</v>
      </c>
    </row>
    <row r="7847" spans="1:8" x14ac:dyDescent="0.25">
      <c r="A7847" s="396" t="e">
        <f>"INN."&amp;EIGNIR!$B$3&amp;C7847</f>
        <v>#N/A</v>
      </c>
      <c r="B7847" s="511">
        <f>'Sundurliðun Lántaka'!E28</f>
        <v>0</v>
      </c>
      <c r="C7847" s="503" t="s">
        <v>9710</v>
      </c>
      <c r="D7847" s="512"/>
      <c r="F7847" s="547"/>
      <c r="G7847" s="547">
        <f t="shared" si="246"/>
        <v>0</v>
      </c>
      <c r="H7847" s="547">
        <f t="shared" si="247"/>
        <v>0</v>
      </c>
    </row>
    <row r="7848" spans="1:8" x14ac:dyDescent="0.25">
      <c r="A7848" s="396" t="e">
        <f>"INN."&amp;EIGNIR!$B$3&amp;C7848</f>
        <v>#N/A</v>
      </c>
      <c r="B7848" s="511">
        <f>'Sundurliðun Lántaka'!E29</f>
        <v>0</v>
      </c>
      <c r="C7848" s="503" t="s">
        <v>9711</v>
      </c>
      <c r="D7848" s="512"/>
      <c r="F7848" s="547"/>
      <c r="G7848" s="547">
        <f t="shared" si="246"/>
        <v>0</v>
      </c>
      <c r="H7848" s="547">
        <f t="shared" si="247"/>
        <v>0</v>
      </c>
    </row>
    <row r="7849" spans="1:8" x14ac:dyDescent="0.25">
      <c r="A7849" s="396" t="e">
        <f>"INN."&amp;EIGNIR!$B$3&amp;C7849</f>
        <v>#N/A</v>
      </c>
      <c r="B7849" s="511">
        <f>'Sundurliðun Lántaka'!E30</f>
        <v>0</v>
      </c>
      <c r="C7849" s="503" t="s">
        <v>9712</v>
      </c>
      <c r="D7849" s="512"/>
      <c r="F7849" s="547"/>
      <c r="G7849" s="547">
        <f t="shared" si="246"/>
        <v>0</v>
      </c>
      <c r="H7849" s="547">
        <f t="shared" si="247"/>
        <v>0</v>
      </c>
    </row>
    <row r="7850" spans="1:8" x14ac:dyDescent="0.25">
      <c r="A7850" s="396" t="e">
        <f>"INN."&amp;EIGNIR!$B$3&amp;C7850</f>
        <v>#N/A</v>
      </c>
      <c r="B7850" s="511">
        <f>'Sundurliðun Lántaka'!E31</f>
        <v>0</v>
      </c>
      <c r="C7850" s="503" t="s">
        <v>9713</v>
      </c>
      <c r="D7850" s="512" t="s">
        <v>9714</v>
      </c>
      <c r="F7850" s="547"/>
      <c r="G7850" s="547">
        <f t="shared" si="246"/>
        <v>0</v>
      </c>
      <c r="H7850" s="547">
        <f t="shared" si="247"/>
        <v>0</v>
      </c>
    </row>
    <row r="7851" spans="1:8" x14ac:dyDescent="0.25">
      <c r="A7851" s="396" t="e">
        <f>"INN."&amp;EIGNIR!$B$3&amp;C7851</f>
        <v>#N/A</v>
      </c>
      <c r="B7851" s="511">
        <f>'Sundurliðun Lántaka'!E32</f>
        <v>0</v>
      </c>
      <c r="C7851" s="503" t="s">
        <v>9715</v>
      </c>
      <c r="D7851" s="512"/>
      <c r="F7851" s="547"/>
      <c r="G7851" s="547">
        <f t="shared" si="246"/>
        <v>0</v>
      </c>
      <c r="H7851" s="547">
        <f t="shared" si="247"/>
        <v>0</v>
      </c>
    </row>
    <row r="7852" spans="1:8" x14ac:dyDescent="0.25">
      <c r="A7852" s="396" t="e">
        <f>"INN."&amp;EIGNIR!$B$3&amp;C7852</f>
        <v>#N/A</v>
      </c>
      <c r="B7852" s="511">
        <f>'Sundurliðun Lántaka'!E33</f>
        <v>0</v>
      </c>
      <c r="C7852" s="503" t="s">
        <v>9716</v>
      </c>
      <c r="D7852" s="512"/>
      <c r="F7852" s="547"/>
      <c r="G7852" s="547">
        <f t="shared" si="246"/>
        <v>0</v>
      </c>
      <c r="H7852" s="547">
        <f t="shared" si="247"/>
        <v>0</v>
      </c>
    </row>
    <row r="7853" spans="1:8" x14ac:dyDescent="0.25">
      <c r="A7853" s="396" t="e">
        <f>"INN."&amp;EIGNIR!$B$3&amp;C7853</f>
        <v>#N/A</v>
      </c>
      <c r="B7853" s="511">
        <f>'Sundurliðun Lántaka'!E34</f>
        <v>0</v>
      </c>
      <c r="C7853" s="503" t="s">
        <v>9717</v>
      </c>
      <c r="D7853" s="512"/>
      <c r="F7853" s="547"/>
      <c r="G7853" s="547">
        <f t="shared" si="246"/>
        <v>0</v>
      </c>
      <c r="H7853" s="547">
        <f t="shared" si="247"/>
        <v>0</v>
      </c>
    </row>
    <row r="7854" spans="1:8" x14ac:dyDescent="0.25">
      <c r="A7854" s="396" t="e">
        <f>"INN."&amp;EIGNIR!$B$3&amp;C7854</f>
        <v>#N/A</v>
      </c>
      <c r="B7854" s="511">
        <f>'Sundurliðun Lántaka'!E35</f>
        <v>0</v>
      </c>
      <c r="C7854" s="503" t="s">
        <v>9718</v>
      </c>
      <c r="D7854" s="512"/>
      <c r="F7854" s="547"/>
      <c r="G7854" s="547">
        <f t="shared" si="246"/>
        <v>0</v>
      </c>
      <c r="H7854" s="547">
        <f t="shared" si="247"/>
        <v>0</v>
      </c>
    </row>
    <row r="7855" spans="1:8" x14ac:dyDescent="0.25">
      <c r="A7855" s="396" t="e">
        <f>"INN."&amp;EIGNIR!$B$3&amp;C7855</f>
        <v>#N/A</v>
      </c>
      <c r="B7855" s="511">
        <f>'Sundurliðun Lántaka'!E36</f>
        <v>0</v>
      </c>
      <c r="C7855" s="503" t="s">
        <v>9719</v>
      </c>
      <c r="D7855" s="512"/>
      <c r="F7855" s="547"/>
      <c r="G7855" s="547">
        <f t="shared" si="246"/>
        <v>0</v>
      </c>
      <c r="H7855" s="547">
        <f t="shared" si="247"/>
        <v>0</v>
      </c>
    </row>
    <row r="7856" spans="1:8" x14ac:dyDescent="0.25">
      <c r="A7856" s="396" t="e">
        <f>"INN."&amp;EIGNIR!$B$3&amp;C7856</f>
        <v>#N/A</v>
      </c>
      <c r="B7856" s="511">
        <f>'Sundurliðun Lántaka'!E37</f>
        <v>0</v>
      </c>
      <c r="C7856" s="503" t="s">
        <v>9720</v>
      </c>
      <c r="D7856" s="512"/>
      <c r="F7856" s="547"/>
      <c r="G7856" s="547">
        <f t="shared" si="246"/>
        <v>0</v>
      </c>
      <c r="H7856" s="547">
        <f t="shared" si="247"/>
        <v>0</v>
      </c>
    </row>
    <row r="7857" spans="1:8" x14ac:dyDescent="0.25">
      <c r="A7857" s="396" t="e">
        <f>"INN."&amp;EIGNIR!$B$3&amp;C7857</f>
        <v>#N/A</v>
      </c>
      <c r="B7857" s="511">
        <f>'Sundurliðun Lántaka'!E38</f>
        <v>0</v>
      </c>
      <c r="C7857" s="503" t="s">
        <v>9721</v>
      </c>
      <c r="D7857" s="512"/>
      <c r="F7857" s="547"/>
      <c r="G7857" s="547">
        <f t="shared" si="246"/>
        <v>0</v>
      </c>
      <c r="H7857" s="547">
        <f t="shared" si="247"/>
        <v>0</v>
      </c>
    </row>
    <row r="7858" spans="1:8" x14ac:dyDescent="0.25">
      <c r="A7858" s="396" t="e">
        <f>"INN."&amp;EIGNIR!$B$3&amp;C7858</f>
        <v>#N/A</v>
      </c>
      <c r="B7858" s="511">
        <f>'Sundurliðun Lántaka'!E39</f>
        <v>0</v>
      </c>
      <c r="C7858" s="503" t="s">
        <v>9722</v>
      </c>
      <c r="D7858" s="512"/>
      <c r="F7858" s="547"/>
      <c r="G7858" s="547">
        <f t="shared" si="246"/>
        <v>0</v>
      </c>
      <c r="H7858" s="547">
        <f t="shared" si="247"/>
        <v>0</v>
      </c>
    </row>
    <row r="7859" spans="1:8" x14ac:dyDescent="0.25">
      <c r="A7859" s="396" t="e">
        <f>"INN."&amp;EIGNIR!$B$3&amp;C7859</f>
        <v>#N/A</v>
      </c>
      <c r="B7859" s="511">
        <f>'Sundurliðun Lántaka'!E40</f>
        <v>0</v>
      </c>
      <c r="C7859" s="503" t="s">
        <v>9723</v>
      </c>
      <c r="D7859" s="512"/>
      <c r="F7859" s="547"/>
      <c r="G7859" s="547">
        <f t="shared" si="246"/>
        <v>0</v>
      </c>
      <c r="H7859" s="547">
        <f t="shared" si="247"/>
        <v>0</v>
      </c>
    </row>
    <row r="7860" spans="1:8" x14ac:dyDescent="0.25">
      <c r="A7860" s="396" t="e">
        <f>"INN."&amp;EIGNIR!$B$3&amp;C7860</f>
        <v>#N/A</v>
      </c>
      <c r="B7860" s="511">
        <f>'Sundurliðun Lántaka'!E41</f>
        <v>0</v>
      </c>
      <c r="C7860" s="503" t="s">
        <v>9724</v>
      </c>
      <c r="D7860" s="512"/>
      <c r="F7860" s="547"/>
      <c r="G7860" s="547">
        <f t="shared" si="246"/>
        <v>0</v>
      </c>
      <c r="H7860" s="547">
        <f t="shared" si="247"/>
        <v>0</v>
      </c>
    </row>
    <row r="7861" spans="1:8" x14ac:dyDescent="0.25">
      <c r="A7861" s="396" t="e">
        <f>"INN."&amp;EIGNIR!$B$3&amp;C7861</f>
        <v>#N/A</v>
      </c>
      <c r="B7861" s="511">
        <f>'Sundurliðun Lántaka'!E42</f>
        <v>0</v>
      </c>
      <c r="C7861" s="503" t="s">
        <v>9725</v>
      </c>
      <c r="D7861" s="512"/>
      <c r="F7861" s="547"/>
      <c r="G7861" s="547">
        <f t="shared" si="246"/>
        <v>0</v>
      </c>
      <c r="H7861" s="547">
        <f t="shared" si="247"/>
        <v>0</v>
      </c>
    </row>
    <row r="7862" spans="1:8" x14ac:dyDescent="0.25">
      <c r="A7862" s="396" t="e">
        <f>"INN."&amp;EIGNIR!$B$3&amp;C7862</f>
        <v>#N/A</v>
      </c>
      <c r="B7862" s="511">
        <f>'Sundurliðun Lántaka'!E43</f>
        <v>0</v>
      </c>
      <c r="C7862" s="503" t="s">
        <v>9726</v>
      </c>
      <c r="D7862" s="512"/>
      <c r="F7862" s="547"/>
      <c r="G7862" s="547">
        <f t="shared" ref="G7862:G7925" si="248">+F7862-B7862</f>
        <v>0</v>
      </c>
      <c r="H7862" s="547">
        <f t="shared" si="247"/>
        <v>0</v>
      </c>
    </row>
    <row r="7863" spans="1:8" x14ac:dyDescent="0.25">
      <c r="A7863" s="396" t="e">
        <f>"INN."&amp;EIGNIR!$B$3&amp;C7863</f>
        <v>#N/A</v>
      </c>
      <c r="B7863" s="511">
        <f>'Sundurliðun Lántaka'!E44</f>
        <v>0</v>
      </c>
      <c r="C7863" s="503" t="s">
        <v>9727</v>
      </c>
      <c r="D7863" s="512"/>
      <c r="F7863" s="547"/>
      <c r="G7863" s="547">
        <f t="shared" si="248"/>
        <v>0</v>
      </c>
      <c r="H7863" s="547">
        <f t="shared" ref="H7863:H7926" si="249">+ABS(G7863)</f>
        <v>0</v>
      </c>
    </row>
    <row r="7864" spans="1:8" x14ac:dyDescent="0.25">
      <c r="A7864" s="396" t="e">
        <f>"INN."&amp;EIGNIR!$B$3&amp;C7864</f>
        <v>#N/A</v>
      </c>
      <c r="B7864" s="511">
        <f>'Sundurliðun Lántaka'!E45</f>
        <v>0</v>
      </c>
      <c r="C7864" s="503" t="s">
        <v>9728</v>
      </c>
      <c r="D7864" s="512"/>
      <c r="F7864" s="547"/>
      <c r="G7864" s="547">
        <f t="shared" si="248"/>
        <v>0</v>
      </c>
      <c r="H7864" s="547">
        <f t="shared" si="249"/>
        <v>0</v>
      </c>
    </row>
    <row r="7865" spans="1:8" x14ac:dyDescent="0.25">
      <c r="A7865" s="396" t="e">
        <f>"INN."&amp;EIGNIR!$B$3&amp;C7865</f>
        <v>#N/A</v>
      </c>
      <c r="B7865" s="511">
        <f>'Sundurliðun Lántaka'!E46</f>
        <v>0</v>
      </c>
      <c r="C7865" s="503" t="s">
        <v>9729</v>
      </c>
      <c r="D7865" s="512"/>
      <c r="F7865" s="547"/>
      <c r="G7865" s="547">
        <f t="shared" si="248"/>
        <v>0</v>
      </c>
      <c r="H7865" s="547">
        <f t="shared" si="249"/>
        <v>0</v>
      </c>
    </row>
    <row r="7866" spans="1:8" x14ac:dyDescent="0.25">
      <c r="A7866" s="396" t="e">
        <f>"INN."&amp;EIGNIR!$B$3&amp;C7866</f>
        <v>#N/A</v>
      </c>
      <c r="B7866" s="511">
        <f>'Sundurliðun Lántaka'!E48</f>
        <v>0</v>
      </c>
      <c r="C7866" s="503" t="s">
        <v>9730</v>
      </c>
      <c r="D7866" s="512"/>
      <c r="F7866" s="547"/>
      <c r="G7866" s="547">
        <f t="shared" si="248"/>
        <v>0</v>
      </c>
      <c r="H7866" s="547">
        <f t="shared" si="249"/>
        <v>0</v>
      </c>
    </row>
    <row r="7867" spans="1:8" x14ac:dyDescent="0.25">
      <c r="A7867" s="396" t="e">
        <f>"INN."&amp;EIGNIR!$B$3&amp;C7867</f>
        <v>#N/A</v>
      </c>
      <c r="B7867" s="511">
        <f>'Sundurliðun Lántaka'!E49</f>
        <v>0</v>
      </c>
      <c r="C7867" s="503" t="s">
        <v>9731</v>
      </c>
      <c r="D7867" s="512"/>
      <c r="F7867" s="547"/>
      <c r="G7867" s="547">
        <f t="shared" si="248"/>
        <v>0</v>
      </c>
      <c r="H7867" s="547">
        <f t="shared" si="249"/>
        <v>0</v>
      </c>
    </row>
    <row r="7868" spans="1:8" x14ac:dyDescent="0.25">
      <c r="A7868" s="396" t="e">
        <f>"INN."&amp;EIGNIR!$B$3&amp;C7868</f>
        <v>#N/A</v>
      </c>
      <c r="B7868" s="511">
        <f>'Sundurliðun Lántaka'!E50</f>
        <v>0</v>
      </c>
      <c r="C7868" s="503" t="s">
        <v>9732</v>
      </c>
      <c r="D7868" s="512"/>
      <c r="F7868" s="547"/>
      <c r="G7868" s="547">
        <f t="shared" si="248"/>
        <v>0</v>
      </c>
      <c r="H7868" s="547">
        <f t="shared" si="249"/>
        <v>0</v>
      </c>
    </row>
    <row r="7869" spans="1:8" x14ac:dyDescent="0.25">
      <c r="A7869" s="396" t="e">
        <f>"INN."&amp;EIGNIR!$B$3&amp;C7869</f>
        <v>#N/A</v>
      </c>
      <c r="B7869" s="511">
        <f>'Sundurliðun Lántaka'!E51</f>
        <v>0</v>
      </c>
      <c r="C7869" s="503" t="s">
        <v>9733</v>
      </c>
      <c r="D7869" s="512"/>
      <c r="F7869" s="547"/>
      <c r="G7869" s="547">
        <f t="shared" si="248"/>
        <v>0</v>
      </c>
      <c r="H7869" s="547">
        <f t="shared" si="249"/>
        <v>0</v>
      </c>
    </row>
    <row r="7870" spans="1:8" x14ac:dyDescent="0.25">
      <c r="A7870" s="396" t="e">
        <f>"INN."&amp;EIGNIR!$B$3&amp;C7870</f>
        <v>#N/A</v>
      </c>
      <c r="B7870" s="511">
        <f>'Sundurliðun Lántaka'!E52</f>
        <v>0</v>
      </c>
      <c r="C7870" s="503" t="s">
        <v>9734</v>
      </c>
      <c r="D7870" s="512"/>
      <c r="F7870" s="547"/>
      <c r="G7870" s="547">
        <f t="shared" si="248"/>
        <v>0</v>
      </c>
      <c r="H7870" s="547">
        <f t="shared" si="249"/>
        <v>0</v>
      </c>
    </row>
    <row r="7871" spans="1:8" x14ac:dyDescent="0.25">
      <c r="A7871" s="396" t="e">
        <f>"INN."&amp;EIGNIR!$B$3&amp;C7871</f>
        <v>#N/A</v>
      </c>
      <c r="B7871" s="511">
        <f>'Sundurliðun Lántaka'!E53</f>
        <v>0</v>
      </c>
      <c r="C7871" s="503" t="s">
        <v>9735</v>
      </c>
      <c r="D7871" s="512"/>
      <c r="F7871" s="547"/>
      <c r="G7871" s="547">
        <f t="shared" si="248"/>
        <v>0</v>
      </c>
      <c r="H7871" s="547">
        <f t="shared" si="249"/>
        <v>0</v>
      </c>
    </row>
    <row r="7872" spans="1:8" x14ac:dyDescent="0.25">
      <c r="A7872" s="396" t="e">
        <f>"INN."&amp;EIGNIR!$B$3&amp;C7872</f>
        <v>#N/A</v>
      </c>
      <c r="B7872" s="511">
        <f>'Sundurliðun Lántaka'!E54</f>
        <v>0</v>
      </c>
      <c r="C7872" s="503" t="s">
        <v>9736</v>
      </c>
      <c r="D7872" s="512"/>
      <c r="F7872" s="547"/>
      <c r="G7872" s="547">
        <f t="shared" si="248"/>
        <v>0</v>
      </c>
      <c r="H7872" s="547">
        <f t="shared" si="249"/>
        <v>0</v>
      </c>
    </row>
    <row r="7873" spans="1:8" x14ac:dyDescent="0.25">
      <c r="A7873" s="396" t="e">
        <f>"INN."&amp;EIGNIR!$B$3&amp;C7873</f>
        <v>#N/A</v>
      </c>
      <c r="B7873" s="511">
        <f>'Sundurliðun Lántaka'!E55</f>
        <v>0</v>
      </c>
      <c r="C7873" s="503" t="s">
        <v>9737</v>
      </c>
      <c r="D7873" s="512"/>
      <c r="F7873" s="547"/>
      <c r="G7873" s="547">
        <f t="shared" si="248"/>
        <v>0</v>
      </c>
      <c r="H7873" s="547">
        <f t="shared" si="249"/>
        <v>0</v>
      </c>
    </row>
    <row r="7874" spans="1:8" x14ac:dyDescent="0.25">
      <c r="A7874" s="396" t="e">
        <f>"INN."&amp;EIGNIR!$B$3&amp;C7874</f>
        <v>#N/A</v>
      </c>
      <c r="B7874" s="511">
        <f>'Sundurliðun Lántaka'!E56</f>
        <v>0</v>
      </c>
      <c r="C7874" s="503" t="s">
        <v>9738</v>
      </c>
      <c r="D7874" s="512"/>
      <c r="F7874" s="547"/>
      <c r="G7874" s="547">
        <f t="shared" si="248"/>
        <v>0</v>
      </c>
      <c r="H7874" s="547">
        <f t="shared" si="249"/>
        <v>0</v>
      </c>
    </row>
    <row r="7875" spans="1:8" x14ac:dyDescent="0.25">
      <c r="A7875" s="396" t="e">
        <f>"INN."&amp;EIGNIR!$B$3&amp;C7875</f>
        <v>#N/A</v>
      </c>
      <c r="B7875" s="511">
        <f>'Sundurliðun Lántaka'!E57</f>
        <v>0</v>
      </c>
      <c r="C7875" s="503" t="s">
        <v>9739</v>
      </c>
      <c r="D7875" s="512"/>
      <c r="F7875" s="547"/>
      <c r="G7875" s="547">
        <f t="shared" si="248"/>
        <v>0</v>
      </c>
      <c r="H7875" s="547">
        <f t="shared" si="249"/>
        <v>0</v>
      </c>
    </row>
    <row r="7876" spans="1:8" x14ac:dyDescent="0.25">
      <c r="A7876" s="396" t="e">
        <f>"INN."&amp;EIGNIR!$B$3&amp;C7876</f>
        <v>#N/A</v>
      </c>
      <c r="B7876" s="511">
        <f>'Sundurliðun Lántaka'!E58</f>
        <v>0</v>
      </c>
      <c r="C7876" s="503" t="s">
        <v>9740</v>
      </c>
      <c r="D7876" s="512"/>
      <c r="F7876" s="547"/>
      <c r="G7876" s="547">
        <f t="shared" si="248"/>
        <v>0</v>
      </c>
      <c r="H7876" s="547">
        <f t="shared" si="249"/>
        <v>0</v>
      </c>
    </row>
    <row r="7877" spans="1:8" x14ac:dyDescent="0.25">
      <c r="A7877" s="396" t="e">
        <f>"INN."&amp;EIGNIR!$B$3&amp;C7877</f>
        <v>#N/A</v>
      </c>
      <c r="B7877" s="511">
        <f>'Sundurliðun Lántaka'!E59</f>
        <v>0</v>
      </c>
      <c r="C7877" s="503" t="s">
        <v>9741</v>
      </c>
      <c r="D7877" s="512"/>
      <c r="F7877" s="547"/>
      <c r="G7877" s="547">
        <f t="shared" si="248"/>
        <v>0</v>
      </c>
      <c r="H7877" s="547">
        <f t="shared" si="249"/>
        <v>0</v>
      </c>
    </row>
    <row r="7878" spans="1:8" x14ac:dyDescent="0.25">
      <c r="A7878" s="396" t="e">
        <f>"INN."&amp;EIGNIR!$B$3&amp;C7878</f>
        <v>#N/A</v>
      </c>
      <c r="B7878" s="511">
        <f>'Sundurliðun Lántaka'!E60</f>
        <v>0</v>
      </c>
      <c r="C7878" s="503" t="s">
        <v>9742</v>
      </c>
      <c r="D7878" s="512"/>
      <c r="F7878" s="547"/>
      <c r="G7878" s="547">
        <f t="shared" si="248"/>
        <v>0</v>
      </c>
      <c r="H7878" s="547">
        <f t="shared" si="249"/>
        <v>0</v>
      </c>
    </row>
    <row r="7879" spans="1:8" x14ac:dyDescent="0.25">
      <c r="A7879" s="396" t="e">
        <f>"INN."&amp;EIGNIR!$B$3&amp;C7879</f>
        <v>#N/A</v>
      </c>
      <c r="B7879" s="511">
        <f>'Sundurliðun Lántaka'!E61</f>
        <v>0</v>
      </c>
      <c r="C7879" s="503" t="s">
        <v>9743</v>
      </c>
      <c r="D7879" s="512"/>
      <c r="F7879" s="547"/>
      <c r="G7879" s="547">
        <f t="shared" si="248"/>
        <v>0</v>
      </c>
      <c r="H7879" s="547">
        <f t="shared" si="249"/>
        <v>0</v>
      </c>
    </row>
    <row r="7880" spans="1:8" x14ac:dyDescent="0.25">
      <c r="A7880" s="396" t="e">
        <f>"INN."&amp;EIGNIR!$B$3&amp;C7880</f>
        <v>#N/A</v>
      </c>
      <c r="B7880" s="511">
        <f>'Sundurliðun Lántaka'!E62</f>
        <v>0</v>
      </c>
      <c r="C7880" s="503" t="s">
        <v>9744</v>
      </c>
      <c r="D7880" s="512"/>
      <c r="F7880" s="547"/>
      <c r="G7880" s="547">
        <f t="shared" si="248"/>
        <v>0</v>
      </c>
      <c r="H7880" s="547">
        <f t="shared" si="249"/>
        <v>0</v>
      </c>
    </row>
    <row r="7881" spans="1:8" x14ac:dyDescent="0.25">
      <c r="A7881" s="396" t="e">
        <f>"INN."&amp;EIGNIR!$B$3&amp;C7881</f>
        <v>#N/A</v>
      </c>
      <c r="B7881" s="511">
        <f>'Sundurliðun Lántaka'!E63</f>
        <v>0</v>
      </c>
      <c r="C7881" s="503" t="s">
        <v>9745</v>
      </c>
      <c r="D7881" s="512"/>
      <c r="F7881" s="547"/>
      <c r="G7881" s="547">
        <f t="shared" si="248"/>
        <v>0</v>
      </c>
      <c r="H7881" s="547">
        <f t="shared" si="249"/>
        <v>0</v>
      </c>
    </row>
    <row r="7882" spans="1:8" x14ac:dyDescent="0.25">
      <c r="A7882" s="396" t="e">
        <f>"INN."&amp;EIGNIR!$B$3&amp;C7882</f>
        <v>#N/A</v>
      </c>
      <c r="B7882" s="511">
        <f>'Sundurliðun Lántaka'!E64</f>
        <v>0</v>
      </c>
      <c r="C7882" s="503" t="s">
        <v>9746</v>
      </c>
      <c r="D7882" s="512"/>
      <c r="F7882" s="547"/>
      <c r="G7882" s="547">
        <f t="shared" si="248"/>
        <v>0</v>
      </c>
      <c r="H7882" s="547">
        <f t="shared" si="249"/>
        <v>0</v>
      </c>
    </row>
    <row r="7883" spans="1:8" x14ac:dyDescent="0.25">
      <c r="A7883" s="396" t="e">
        <f>"INN."&amp;EIGNIR!$B$3&amp;C7883</f>
        <v>#N/A</v>
      </c>
      <c r="B7883" s="511">
        <f>'Sundurliðun Lántaka'!E65</f>
        <v>0</v>
      </c>
      <c r="C7883" s="503" t="s">
        <v>9747</v>
      </c>
      <c r="D7883" s="512"/>
      <c r="F7883" s="547"/>
      <c r="G7883" s="547">
        <f t="shared" si="248"/>
        <v>0</v>
      </c>
      <c r="H7883" s="547">
        <f t="shared" si="249"/>
        <v>0</v>
      </c>
    </row>
    <row r="7884" spans="1:8" x14ac:dyDescent="0.25">
      <c r="A7884" s="396" t="e">
        <f>"INN."&amp;EIGNIR!$B$3&amp;C7884</f>
        <v>#N/A</v>
      </c>
      <c r="B7884" s="511">
        <f>'Sundurliðun Lántaka'!E66</f>
        <v>0</v>
      </c>
      <c r="C7884" s="503" t="s">
        <v>9748</v>
      </c>
      <c r="D7884" s="512"/>
      <c r="F7884" s="547"/>
      <c r="G7884" s="547">
        <f t="shared" si="248"/>
        <v>0</v>
      </c>
      <c r="H7884" s="547">
        <f t="shared" si="249"/>
        <v>0</v>
      </c>
    </row>
    <row r="7885" spans="1:8" x14ac:dyDescent="0.25">
      <c r="A7885" s="396" t="e">
        <f>"INN."&amp;EIGNIR!$B$3&amp;C7885</f>
        <v>#N/A</v>
      </c>
      <c r="B7885" s="511">
        <f>'Sundurliðun Lántaka'!E67</f>
        <v>0</v>
      </c>
      <c r="C7885" s="503" t="s">
        <v>9749</v>
      </c>
      <c r="D7885" s="512"/>
      <c r="F7885" s="547"/>
      <c r="G7885" s="547">
        <f t="shared" si="248"/>
        <v>0</v>
      </c>
      <c r="H7885" s="547">
        <f t="shared" si="249"/>
        <v>0</v>
      </c>
    </row>
    <row r="7886" spans="1:8" x14ac:dyDescent="0.25">
      <c r="A7886" s="396" t="e">
        <f>"INN."&amp;EIGNIR!$B$3&amp;C7886</f>
        <v>#N/A</v>
      </c>
      <c r="B7886" s="511">
        <f>'Sundurliðun Lántaka'!E68</f>
        <v>0</v>
      </c>
      <c r="C7886" s="503" t="s">
        <v>9750</v>
      </c>
      <c r="D7886" s="512"/>
      <c r="F7886" s="547"/>
      <c r="G7886" s="547">
        <f t="shared" si="248"/>
        <v>0</v>
      </c>
      <c r="H7886" s="547">
        <f t="shared" si="249"/>
        <v>0</v>
      </c>
    </row>
    <row r="7887" spans="1:8" x14ac:dyDescent="0.25">
      <c r="A7887" s="396" t="e">
        <f>"INN."&amp;EIGNIR!$B$3&amp;C7887</f>
        <v>#N/A</v>
      </c>
      <c r="B7887" s="511">
        <f>'Sundurliðun Lántaka'!E69</f>
        <v>0</v>
      </c>
      <c r="C7887" s="503" t="s">
        <v>9751</v>
      </c>
      <c r="D7887" s="512"/>
      <c r="F7887" s="547"/>
      <c r="G7887" s="547">
        <f t="shared" si="248"/>
        <v>0</v>
      </c>
      <c r="H7887" s="547">
        <f t="shared" si="249"/>
        <v>0</v>
      </c>
    </row>
    <row r="7888" spans="1:8" x14ac:dyDescent="0.25">
      <c r="A7888" s="396" t="e">
        <f>"INN."&amp;EIGNIR!$B$3&amp;C7888</f>
        <v>#N/A</v>
      </c>
      <c r="B7888" s="511">
        <f>'Sundurliðun Lántaka'!E70</f>
        <v>0</v>
      </c>
      <c r="C7888" s="503" t="s">
        <v>9752</v>
      </c>
      <c r="D7888" s="512"/>
      <c r="F7888" s="547"/>
      <c r="G7888" s="547">
        <f t="shared" si="248"/>
        <v>0</v>
      </c>
      <c r="H7888" s="547">
        <f t="shared" si="249"/>
        <v>0</v>
      </c>
    </row>
    <row r="7889" spans="1:8" x14ac:dyDescent="0.25">
      <c r="A7889" s="396" t="e">
        <f>"INN."&amp;EIGNIR!$B$3&amp;C7889</f>
        <v>#N/A</v>
      </c>
      <c r="B7889" s="511">
        <f>'Sundurliðun Lántaka'!E71</f>
        <v>0</v>
      </c>
      <c r="C7889" s="503" t="s">
        <v>9753</v>
      </c>
      <c r="D7889" s="512"/>
      <c r="F7889" s="547"/>
      <c r="G7889" s="547">
        <f t="shared" si="248"/>
        <v>0</v>
      </c>
      <c r="H7889" s="547">
        <f t="shared" si="249"/>
        <v>0</v>
      </c>
    </row>
    <row r="7890" spans="1:8" x14ac:dyDescent="0.25">
      <c r="A7890" s="396" t="e">
        <f>"INN."&amp;EIGNIR!$B$3&amp;C7890</f>
        <v>#N/A</v>
      </c>
      <c r="B7890" s="511">
        <f>'Sundurliðun Lántaka'!E72</f>
        <v>0</v>
      </c>
      <c r="C7890" s="503" t="s">
        <v>9754</v>
      </c>
      <c r="D7890" s="512"/>
      <c r="F7890" s="547"/>
      <c r="G7890" s="547">
        <f t="shared" si="248"/>
        <v>0</v>
      </c>
      <c r="H7890" s="547">
        <f t="shared" si="249"/>
        <v>0</v>
      </c>
    </row>
    <row r="7891" spans="1:8" x14ac:dyDescent="0.25">
      <c r="A7891" s="396" t="e">
        <f>"INN."&amp;EIGNIR!$B$3&amp;C7891</f>
        <v>#N/A</v>
      </c>
      <c r="B7891" s="511">
        <f>'Sundurliðun Lántaka'!E74</f>
        <v>0</v>
      </c>
      <c r="C7891" s="503" t="s">
        <v>9755</v>
      </c>
      <c r="D7891" s="512"/>
      <c r="F7891" s="547"/>
      <c r="G7891" s="547">
        <f t="shared" si="248"/>
        <v>0</v>
      </c>
      <c r="H7891" s="547">
        <f t="shared" si="249"/>
        <v>0</v>
      </c>
    </row>
    <row r="7892" spans="1:8" x14ac:dyDescent="0.25">
      <c r="A7892" s="396" t="e">
        <f>"INN."&amp;EIGNIR!$B$3&amp;C7892</f>
        <v>#N/A</v>
      </c>
      <c r="B7892" s="511">
        <f>'Sundurliðun Lántaka'!E75</f>
        <v>0</v>
      </c>
      <c r="C7892" s="503" t="s">
        <v>9756</v>
      </c>
      <c r="D7892" s="512"/>
      <c r="F7892" s="547"/>
      <c r="G7892" s="547">
        <f t="shared" si="248"/>
        <v>0</v>
      </c>
      <c r="H7892" s="547">
        <f t="shared" si="249"/>
        <v>0</v>
      </c>
    </row>
    <row r="7893" spans="1:8" x14ac:dyDescent="0.25">
      <c r="A7893" s="396" t="e">
        <f>"INN."&amp;EIGNIR!$B$3&amp;C7893</f>
        <v>#N/A</v>
      </c>
      <c r="B7893" s="511">
        <f>'Sundurliðun Lántaka'!E76</f>
        <v>0</v>
      </c>
      <c r="C7893" s="503" t="s">
        <v>9757</v>
      </c>
      <c r="D7893" s="512"/>
      <c r="F7893" s="547"/>
      <c r="G7893" s="547">
        <f t="shared" si="248"/>
        <v>0</v>
      </c>
      <c r="H7893" s="547">
        <f t="shared" si="249"/>
        <v>0</v>
      </c>
    </row>
    <row r="7894" spans="1:8" x14ac:dyDescent="0.25">
      <c r="A7894" s="396" t="e">
        <f>"INN."&amp;EIGNIR!$B$3&amp;C7894</f>
        <v>#N/A</v>
      </c>
      <c r="B7894" s="511">
        <f>'Sundurliðun Lántaka'!E77</f>
        <v>0</v>
      </c>
      <c r="C7894" s="503" t="s">
        <v>9758</v>
      </c>
      <c r="D7894" s="512"/>
      <c r="F7894" s="547"/>
      <c r="G7894" s="547">
        <f t="shared" si="248"/>
        <v>0</v>
      </c>
      <c r="H7894" s="547">
        <f t="shared" si="249"/>
        <v>0</v>
      </c>
    </row>
    <row r="7895" spans="1:8" x14ac:dyDescent="0.25">
      <c r="A7895" s="396" t="e">
        <f>"INN."&amp;EIGNIR!$B$3&amp;C7895</f>
        <v>#N/A</v>
      </c>
      <c r="B7895" s="511">
        <f>'Sundurliðun Lántaka'!E78</f>
        <v>0</v>
      </c>
      <c r="C7895" s="503" t="s">
        <v>9759</v>
      </c>
      <c r="D7895" s="512"/>
      <c r="F7895" s="547"/>
      <c r="G7895" s="547">
        <f t="shared" si="248"/>
        <v>0</v>
      </c>
      <c r="H7895" s="547">
        <f t="shared" si="249"/>
        <v>0</v>
      </c>
    </row>
    <row r="7896" spans="1:8" x14ac:dyDescent="0.25">
      <c r="A7896" s="396" t="e">
        <f>"INN."&amp;EIGNIR!$B$3&amp;C7896</f>
        <v>#N/A</v>
      </c>
      <c r="B7896" s="511">
        <f>'Sundurliðun Lántaka'!E79</f>
        <v>0</v>
      </c>
      <c r="C7896" s="503" t="s">
        <v>9760</v>
      </c>
      <c r="D7896" s="512"/>
      <c r="F7896" s="547"/>
      <c r="G7896" s="547">
        <f t="shared" si="248"/>
        <v>0</v>
      </c>
      <c r="H7896" s="547">
        <f t="shared" si="249"/>
        <v>0</v>
      </c>
    </row>
    <row r="7897" spans="1:8" x14ac:dyDescent="0.25">
      <c r="A7897" s="396" t="e">
        <f>"INN."&amp;EIGNIR!$B$3&amp;C7897</f>
        <v>#N/A</v>
      </c>
      <c r="B7897" s="511">
        <f>'Sundurliðun Lántaka'!E80</f>
        <v>0</v>
      </c>
      <c r="C7897" s="503" t="s">
        <v>9761</v>
      </c>
      <c r="D7897" s="512"/>
      <c r="F7897" s="547"/>
      <c r="G7897" s="547">
        <f t="shared" si="248"/>
        <v>0</v>
      </c>
      <c r="H7897" s="547">
        <f t="shared" si="249"/>
        <v>0</v>
      </c>
    </row>
    <row r="7898" spans="1:8" x14ac:dyDescent="0.25">
      <c r="A7898" s="396" t="e">
        <f>"INN."&amp;EIGNIR!$B$3&amp;C7898</f>
        <v>#N/A</v>
      </c>
      <c r="B7898" s="511">
        <f>'Sundurliðun Lántaka'!E81</f>
        <v>0</v>
      </c>
      <c r="C7898" s="503" t="s">
        <v>9762</v>
      </c>
      <c r="D7898" s="512"/>
      <c r="F7898" s="547"/>
      <c r="G7898" s="547">
        <f t="shared" si="248"/>
        <v>0</v>
      </c>
      <c r="H7898" s="547">
        <f t="shared" si="249"/>
        <v>0</v>
      </c>
    </row>
    <row r="7899" spans="1:8" x14ac:dyDescent="0.25">
      <c r="A7899" s="396" t="e">
        <f>"INN."&amp;EIGNIR!$B$3&amp;C7899</f>
        <v>#N/A</v>
      </c>
      <c r="B7899" s="511">
        <f>'Sundurliðun Lántaka'!E82</f>
        <v>0</v>
      </c>
      <c r="C7899" s="503" t="s">
        <v>9763</v>
      </c>
      <c r="D7899" s="512"/>
      <c r="F7899" s="547"/>
      <c r="G7899" s="547">
        <f t="shared" si="248"/>
        <v>0</v>
      </c>
      <c r="H7899" s="547">
        <f t="shared" si="249"/>
        <v>0</v>
      </c>
    </row>
    <row r="7900" spans="1:8" x14ac:dyDescent="0.25">
      <c r="A7900" s="396" t="e">
        <f>"INN."&amp;EIGNIR!$B$3&amp;C7900</f>
        <v>#N/A</v>
      </c>
      <c r="B7900" s="511">
        <f>'Sundurliðun Lántaka'!F6</f>
        <v>0</v>
      </c>
      <c r="C7900" s="503" t="s">
        <v>9764</v>
      </c>
      <c r="D7900" s="512" t="s">
        <v>9765</v>
      </c>
      <c r="F7900" s="547"/>
      <c r="G7900" s="547">
        <f t="shared" si="248"/>
        <v>0</v>
      </c>
      <c r="H7900" s="547">
        <f t="shared" si="249"/>
        <v>0</v>
      </c>
    </row>
    <row r="7901" spans="1:8" x14ac:dyDescent="0.25">
      <c r="A7901" s="396" t="e">
        <f>"INN."&amp;EIGNIR!$B$3&amp;C7901</f>
        <v>#N/A</v>
      </c>
      <c r="B7901" s="511">
        <f>'Sundurliðun Lántaka'!F7</f>
        <v>0</v>
      </c>
      <c r="C7901" s="503" t="s">
        <v>9766</v>
      </c>
      <c r="D7901" s="512"/>
      <c r="F7901" s="547"/>
      <c r="G7901" s="547">
        <f t="shared" si="248"/>
        <v>0</v>
      </c>
      <c r="H7901" s="547">
        <f t="shared" si="249"/>
        <v>0</v>
      </c>
    </row>
    <row r="7902" spans="1:8" x14ac:dyDescent="0.25">
      <c r="A7902" s="396" t="e">
        <f>"INN."&amp;EIGNIR!$B$3&amp;C7902</f>
        <v>#N/A</v>
      </c>
      <c r="B7902" s="511">
        <f>'Sundurliðun Lántaka'!F8</f>
        <v>0</v>
      </c>
      <c r="C7902" s="503" t="s">
        <v>9767</v>
      </c>
      <c r="D7902" s="512"/>
      <c r="F7902" s="547"/>
      <c r="G7902" s="547">
        <f t="shared" si="248"/>
        <v>0</v>
      </c>
      <c r="H7902" s="547">
        <f t="shared" si="249"/>
        <v>0</v>
      </c>
    </row>
    <row r="7903" spans="1:8" x14ac:dyDescent="0.25">
      <c r="A7903" s="396" t="e">
        <f>"INN."&amp;EIGNIR!$B$3&amp;C7903</f>
        <v>#N/A</v>
      </c>
      <c r="B7903" s="511">
        <f>'Sundurliðun Lántaka'!F9</f>
        <v>0</v>
      </c>
      <c r="C7903" s="503" t="s">
        <v>9768</v>
      </c>
      <c r="D7903" s="512"/>
      <c r="F7903" s="547"/>
      <c r="G7903" s="547">
        <f t="shared" si="248"/>
        <v>0</v>
      </c>
      <c r="H7903" s="547">
        <f t="shared" si="249"/>
        <v>0</v>
      </c>
    </row>
    <row r="7904" spans="1:8" x14ac:dyDescent="0.25">
      <c r="A7904" s="396" t="e">
        <f>"INN."&amp;EIGNIR!$B$3&amp;C7904</f>
        <v>#N/A</v>
      </c>
      <c r="B7904" s="511">
        <f>'Sundurliðun Lántaka'!F10</f>
        <v>0</v>
      </c>
      <c r="C7904" s="503" t="s">
        <v>9769</v>
      </c>
      <c r="D7904" s="512"/>
      <c r="F7904" s="547"/>
      <c r="G7904" s="547">
        <f t="shared" si="248"/>
        <v>0</v>
      </c>
      <c r="H7904" s="547">
        <f t="shared" si="249"/>
        <v>0</v>
      </c>
    </row>
    <row r="7905" spans="1:8" x14ac:dyDescent="0.25">
      <c r="A7905" s="396" t="e">
        <f>"INN."&amp;EIGNIR!$B$3&amp;C7905</f>
        <v>#N/A</v>
      </c>
      <c r="B7905" s="511">
        <f>'Sundurliðun Lántaka'!F11</f>
        <v>0</v>
      </c>
      <c r="C7905" s="503" t="s">
        <v>9770</v>
      </c>
      <c r="D7905" s="512"/>
      <c r="F7905" s="547"/>
      <c r="G7905" s="547">
        <f t="shared" si="248"/>
        <v>0</v>
      </c>
      <c r="H7905" s="547">
        <f t="shared" si="249"/>
        <v>0</v>
      </c>
    </row>
    <row r="7906" spans="1:8" x14ac:dyDescent="0.25">
      <c r="A7906" s="396" t="e">
        <f>"INN."&amp;EIGNIR!$B$3&amp;C7906</f>
        <v>#N/A</v>
      </c>
      <c r="B7906" s="511">
        <f>'Sundurliðun Lántaka'!F12</f>
        <v>0</v>
      </c>
      <c r="C7906" s="503" t="s">
        <v>9771</v>
      </c>
      <c r="D7906" s="512"/>
      <c r="F7906" s="547"/>
      <c r="G7906" s="547">
        <f t="shared" si="248"/>
        <v>0</v>
      </c>
      <c r="H7906" s="547">
        <f t="shared" si="249"/>
        <v>0</v>
      </c>
    </row>
    <row r="7907" spans="1:8" x14ac:dyDescent="0.25">
      <c r="A7907" s="396" t="e">
        <f>"INN."&amp;EIGNIR!$B$3&amp;C7907</f>
        <v>#N/A</v>
      </c>
      <c r="B7907" s="511">
        <f>'Sundurliðun Lántaka'!F13</f>
        <v>0</v>
      </c>
      <c r="C7907" s="503" t="s">
        <v>9772</v>
      </c>
      <c r="D7907" s="512"/>
      <c r="F7907" s="547"/>
      <c r="G7907" s="547">
        <f t="shared" si="248"/>
        <v>0</v>
      </c>
      <c r="H7907" s="547">
        <f t="shared" si="249"/>
        <v>0</v>
      </c>
    </row>
    <row r="7908" spans="1:8" x14ac:dyDescent="0.25">
      <c r="A7908" s="396" t="e">
        <f>"INN."&amp;EIGNIR!$B$3&amp;C7908</f>
        <v>#N/A</v>
      </c>
      <c r="B7908" s="511">
        <f>'Sundurliðun Lántaka'!F14</f>
        <v>0</v>
      </c>
      <c r="C7908" s="503" t="s">
        <v>9773</v>
      </c>
      <c r="D7908" s="512"/>
      <c r="F7908" s="547"/>
      <c r="G7908" s="547">
        <f t="shared" si="248"/>
        <v>0</v>
      </c>
      <c r="H7908" s="547">
        <f t="shared" si="249"/>
        <v>0</v>
      </c>
    </row>
    <row r="7909" spans="1:8" x14ac:dyDescent="0.25">
      <c r="A7909" s="396" t="e">
        <f>"INN."&amp;EIGNIR!$B$3&amp;C7909</f>
        <v>#N/A</v>
      </c>
      <c r="B7909" s="511">
        <f>'Sundurliðun Lántaka'!F15</f>
        <v>0</v>
      </c>
      <c r="C7909" s="503" t="s">
        <v>9774</v>
      </c>
      <c r="D7909" s="512"/>
      <c r="F7909" s="547"/>
      <c r="G7909" s="547">
        <f t="shared" si="248"/>
        <v>0</v>
      </c>
      <c r="H7909" s="547">
        <f t="shared" si="249"/>
        <v>0</v>
      </c>
    </row>
    <row r="7910" spans="1:8" x14ac:dyDescent="0.25">
      <c r="A7910" s="396" t="e">
        <f>"INN."&amp;EIGNIR!$B$3&amp;C7910</f>
        <v>#N/A</v>
      </c>
      <c r="B7910" s="511">
        <f>'Sundurliðun Lántaka'!F16</f>
        <v>0</v>
      </c>
      <c r="C7910" s="503" t="s">
        <v>9775</v>
      </c>
      <c r="D7910" s="512"/>
      <c r="F7910" s="547"/>
      <c r="G7910" s="547">
        <f t="shared" si="248"/>
        <v>0</v>
      </c>
      <c r="H7910" s="547">
        <f t="shared" si="249"/>
        <v>0</v>
      </c>
    </row>
    <row r="7911" spans="1:8" x14ac:dyDescent="0.25">
      <c r="A7911" s="396" t="e">
        <f>"INN."&amp;EIGNIR!$B$3&amp;C7911</f>
        <v>#N/A</v>
      </c>
      <c r="B7911" s="511">
        <f>'Sundurliðun Lántaka'!F17</f>
        <v>0</v>
      </c>
      <c r="C7911" s="503" t="s">
        <v>9776</v>
      </c>
      <c r="D7911" s="512"/>
      <c r="F7911" s="547"/>
      <c r="G7911" s="547">
        <f t="shared" si="248"/>
        <v>0</v>
      </c>
      <c r="H7911" s="547">
        <f t="shared" si="249"/>
        <v>0</v>
      </c>
    </row>
    <row r="7912" spans="1:8" x14ac:dyDescent="0.25">
      <c r="A7912" s="396" t="e">
        <f>"INN."&amp;EIGNIR!$B$3&amp;C7912</f>
        <v>#N/A</v>
      </c>
      <c r="B7912" s="511">
        <f>'Sundurliðun Lántaka'!F32</f>
        <v>0</v>
      </c>
      <c r="C7912" s="503" t="s">
        <v>9777</v>
      </c>
      <c r="D7912" s="512"/>
      <c r="F7912" s="547"/>
      <c r="G7912" s="547">
        <f t="shared" si="248"/>
        <v>0</v>
      </c>
      <c r="H7912" s="547">
        <f t="shared" si="249"/>
        <v>0</v>
      </c>
    </row>
    <row r="7913" spans="1:8" x14ac:dyDescent="0.25">
      <c r="A7913" s="396" t="e">
        <f>"INN."&amp;EIGNIR!$B$3&amp;C7913</f>
        <v>#N/A</v>
      </c>
      <c r="B7913" s="511">
        <f>'Sundurliðun Lántaka'!F33</f>
        <v>0</v>
      </c>
      <c r="C7913" s="503" t="s">
        <v>9778</v>
      </c>
      <c r="D7913" s="512"/>
      <c r="F7913" s="547"/>
      <c r="G7913" s="547">
        <f t="shared" si="248"/>
        <v>0</v>
      </c>
      <c r="H7913" s="547">
        <f t="shared" si="249"/>
        <v>0</v>
      </c>
    </row>
    <row r="7914" spans="1:8" x14ac:dyDescent="0.25">
      <c r="A7914" s="396" t="e">
        <f>"INN."&amp;EIGNIR!$B$3&amp;C7914</f>
        <v>#N/A</v>
      </c>
      <c r="B7914" s="511">
        <f>'Sundurliðun Lántaka'!F34</f>
        <v>0</v>
      </c>
      <c r="C7914" s="503" t="s">
        <v>9779</v>
      </c>
      <c r="D7914" s="512"/>
      <c r="F7914" s="547"/>
      <c r="G7914" s="547">
        <f t="shared" si="248"/>
        <v>0</v>
      </c>
      <c r="H7914" s="547">
        <f t="shared" si="249"/>
        <v>0</v>
      </c>
    </row>
    <row r="7915" spans="1:8" x14ac:dyDescent="0.25">
      <c r="A7915" s="396" t="e">
        <f>"INN."&amp;EIGNIR!$B$3&amp;C7915</f>
        <v>#N/A</v>
      </c>
      <c r="B7915" s="511">
        <f>'Sundurliðun Lántaka'!F35</f>
        <v>0</v>
      </c>
      <c r="C7915" s="503" t="s">
        <v>9780</v>
      </c>
      <c r="D7915" s="512"/>
      <c r="F7915" s="547"/>
      <c r="G7915" s="547">
        <f t="shared" si="248"/>
        <v>0</v>
      </c>
      <c r="H7915" s="547">
        <f t="shared" si="249"/>
        <v>0</v>
      </c>
    </row>
    <row r="7916" spans="1:8" x14ac:dyDescent="0.25">
      <c r="A7916" s="396" t="e">
        <f>"INN."&amp;EIGNIR!$B$3&amp;C7916</f>
        <v>#N/A</v>
      </c>
      <c r="B7916" s="511">
        <f>'Sundurliðun Lántaka'!F36</f>
        <v>0</v>
      </c>
      <c r="C7916" s="503" t="s">
        <v>9781</v>
      </c>
      <c r="D7916" s="512"/>
      <c r="F7916" s="547"/>
      <c r="G7916" s="547">
        <f t="shared" si="248"/>
        <v>0</v>
      </c>
      <c r="H7916" s="547">
        <f t="shared" si="249"/>
        <v>0</v>
      </c>
    </row>
    <row r="7917" spans="1:8" x14ac:dyDescent="0.25">
      <c r="A7917" s="396" t="e">
        <f>"INN."&amp;EIGNIR!$B$3&amp;C7917</f>
        <v>#N/A</v>
      </c>
      <c r="B7917" s="511">
        <f>'Sundurliðun Lántaka'!F37</f>
        <v>0</v>
      </c>
      <c r="C7917" s="503" t="s">
        <v>9782</v>
      </c>
      <c r="D7917" s="512"/>
      <c r="F7917" s="547"/>
      <c r="G7917" s="547">
        <f t="shared" si="248"/>
        <v>0</v>
      </c>
      <c r="H7917" s="547">
        <f t="shared" si="249"/>
        <v>0</v>
      </c>
    </row>
    <row r="7918" spans="1:8" x14ac:dyDescent="0.25">
      <c r="A7918" s="396" t="e">
        <f>"INN."&amp;EIGNIR!$B$3&amp;C7918</f>
        <v>#N/A</v>
      </c>
      <c r="B7918" s="511">
        <f>'Sundurliðun Lántaka'!F38</f>
        <v>0</v>
      </c>
      <c r="C7918" s="503" t="s">
        <v>9783</v>
      </c>
      <c r="D7918" s="512"/>
      <c r="F7918" s="547"/>
      <c r="G7918" s="547">
        <f t="shared" si="248"/>
        <v>0</v>
      </c>
      <c r="H7918" s="547">
        <f t="shared" si="249"/>
        <v>0</v>
      </c>
    </row>
    <row r="7919" spans="1:8" x14ac:dyDescent="0.25">
      <c r="A7919" s="396" t="e">
        <f>"INN."&amp;EIGNIR!$B$3&amp;C7919</f>
        <v>#N/A</v>
      </c>
      <c r="B7919" s="511">
        <f>'Sundurliðun Lántaka'!F39</f>
        <v>0</v>
      </c>
      <c r="C7919" s="503" t="s">
        <v>9784</v>
      </c>
      <c r="D7919" s="512"/>
      <c r="F7919" s="547"/>
      <c r="G7919" s="547">
        <f t="shared" si="248"/>
        <v>0</v>
      </c>
      <c r="H7919" s="547">
        <f t="shared" si="249"/>
        <v>0</v>
      </c>
    </row>
    <row r="7920" spans="1:8" x14ac:dyDescent="0.25">
      <c r="A7920" s="396" t="e">
        <f>"INN."&amp;EIGNIR!$B$3&amp;C7920</f>
        <v>#N/A</v>
      </c>
      <c r="B7920" s="511">
        <f>'Sundurliðun Lántaka'!F40</f>
        <v>0</v>
      </c>
      <c r="C7920" s="503" t="s">
        <v>9785</v>
      </c>
      <c r="D7920" s="512"/>
      <c r="F7920" s="547"/>
      <c r="G7920" s="547">
        <f t="shared" si="248"/>
        <v>0</v>
      </c>
      <c r="H7920" s="547">
        <f t="shared" si="249"/>
        <v>0</v>
      </c>
    </row>
    <row r="7921" spans="1:8" x14ac:dyDescent="0.25">
      <c r="A7921" s="396" t="e">
        <f>"INN."&amp;EIGNIR!$B$3&amp;C7921</f>
        <v>#N/A</v>
      </c>
      <c r="B7921" s="511">
        <f>'Sundurliðun Lántaka'!F41</f>
        <v>0</v>
      </c>
      <c r="C7921" s="503" t="s">
        <v>9786</v>
      </c>
      <c r="D7921" s="512"/>
      <c r="F7921" s="547"/>
      <c r="G7921" s="547">
        <f t="shared" si="248"/>
        <v>0</v>
      </c>
      <c r="H7921" s="547">
        <f t="shared" si="249"/>
        <v>0</v>
      </c>
    </row>
    <row r="7922" spans="1:8" x14ac:dyDescent="0.25">
      <c r="A7922" s="396" t="e">
        <f>"INN."&amp;EIGNIR!$B$3&amp;C7922</f>
        <v>#N/A</v>
      </c>
      <c r="B7922" s="511">
        <f>'Sundurliðun Lántaka'!F42</f>
        <v>0</v>
      </c>
      <c r="C7922" s="503" t="s">
        <v>9787</v>
      </c>
      <c r="D7922" s="512"/>
      <c r="F7922" s="547"/>
      <c r="G7922" s="547">
        <f t="shared" si="248"/>
        <v>0</v>
      </c>
      <c r="H7922" s="547">
        <f t="shared" si="249"/>
        <v>0</v>
      </c>
    </row>
    <row r="7923" spans="1:8" x14ac:dyDescent="0.25">
      <c r="A7923" s="396" t="e">
        <f>"INN."&amp;EIGNIR!$B$3&amp;C7923</f>
        <v>#N/A</v>
      </c>
      <c r="B7923" s="511">
        <f>'Sundurliðun Lántaka'!F43</f>
        <v>0</v>
      </c>
      <c r="C7923" s="503" t="s">
        <v>9788</v>
      </c>
      <c r="D7923" s="512"/>
      <c r="F7923" s="547"/>
      <c r="G7923" s="547">
        <f t="shared" si="248"/>
        <v>0</v>
      </c>
      <c r="H7923" s="547">
        <f t="shared" si="249"/>
        <v>0</v>
      </c>
    </row>
    <row r="7924" spans="1:8" x14ac:dyDescent="0.25">
      <c r="A7924" s="396" t="e">
        <f>"INN."&amp;EIGNIR!$B$3&amp;C7924</f>
        <v>#N/A</v>
      </c>
      <c r="B7924" s="511">
        <f>'Sundurliðun Lántaka'!F58</f>
        <v>0</v>
      </c>
      <c r="C7924" s="503" t="s">
        <v>9789</v>
      </c>
      <c r="D7924" s="512"/>
      <c r="F7924" s="547"/>
      <c r="G7924" s="547">
        <f t="shared" si="248"/>
        <v>0</v>
      </c>
      <c r="H7924" s="547">
        <f t="shared" si="249"/>
        <v>0</v>
      </c>
    </row>
    <row r="7925" spans="1:8" x14ac:dyDescent="0.25">
      <c r="A7925" s="396" t="e">
        <f>"INN."&amp;EIGNIR!$B$3&amp;C7925</f>
        <v>#N/A</v>
      </c>
      <c r="B7925" s="511">
        <f>'Sundurliðun Lántaka'!F59</f>
        <v>0</v>
      </c>
      <c r="C7925" s="503" t="s">
        <v>9790</v>
      </c>
      <c r="D7925" s="512"/>
      <c r="F7925" s="547"/>
      <c r="G7925" s="547">
        <f t="shared" si="248"/>
        <v>0</v>
      </c>
      <c r="H7925" s="547">
        <f t="shared" si="249"/>
        <v>0</v>
      </c>
    </row>
    <row r="7926" spans="1:8" x14ac:dyDescent="0.25">
      <c r="A7926" s="396" t="e">
        <f>"INN."&amp;EIGNIR!$B$3&amp;C7926</f>
        <v>#N/A</v>
      </c>
      <c r="B7926" s="511">
        <f>'Sundurliðun Lántaka'!F60</f>
        <v>0</v>
      </c>
      <c r="C7926" s="503" t="s">
        <v>9791</v>
      </c>
      <c r="D7926" s="512"/>
      <c r="F7926" s="547"/>
      <c r="G7926" s="547">
        <f t="shared" ref="G7926:G7989" si="250">+F7926-B7926</f>
        <v>0</v>
      </c>
      <c r="H7926" s="547">
        <f t="shared" si="249"/>
        <v>0</v>
      </c>
    </row>
    <row r="7927" spans="1:8" x14ac:dyDescent="0.25">
      <c r="A7927" s="396" t="e">
        <f>"INN."&amp;EIGNIR!$B$3&amp;C7927</f>
        <v>#N/A</v>
      </c>
      <c r="B7927" s="511">
        <f>'Sundurliðun Lántaka'!F61</f>
        <v>0</v>
      </c>
      <c r="C7927" s="503" t="s">
        <v>9792</v>
      </c>
      <c r="D7927" s="512"/>
      <c r="F7927" s="547"/>
      <c r="G7927" s="547">
        <f t="shared" si="250"/>
        <v>0</v>
      </c>
      <c r="H7927" s="547">
        <f t="shared" ref="H7927:H7990" si="251">+ABS(G7927)</f>
        <v>0</v>
      </c>
    </row>
    <row r="7928" spans="1:8" x14ac:dyDescent="0.25">
      <c r="A7928" s="396" t="e">
        <f>"INN."&amp;EIGNIR!$B$3&amp;C7928</f>
        <v>#N/A</v>
      </c>
      <c r="B7928" s="511">
        <f>'Sundurliðun Lántaka'!F62</f>
        <v>0</v>
      </c>
      <c r="C7928" s="503" t="s">
        <v>9793</v>
      </c>
      <c r="D7928" s="512"/>
      <c r="F7928" s="547"/>
      <c r="G7928" s="547">
        <f t="shared" si="250"/>
        <v>0</v>
      </c>
      <c r="H7928" s="547">
        <f t="shared" si="251"/>
        <v>0</v>
      </c>
    </row>
    <row r="7929" spans="1:8" x14ac:dyDescent="0.25">
      <c r="A7929" s="396" t="e">
        <f>"INN."&amp;EIGNIR!$B$3&amp;C7929</f>
        <v>#N/A</v>
      </c>
      <c r="B7929" s="511">
        <f>'Sundurliðun Lántaka'!F63</f>
        <v>0</v>
      </c>
      <c r="C7929" s="503" t="s">
        <v>9794</v>
      </c>
      <c r="D7929" s="512"/>
      <c r="F7929" s="547"/>
      <c r="G7929" s="547">
        <f t="shared" si="250"/>
        <v>0</v>
      </c>
      <c r="H7929" s="547">
        <f t="shared" si="251"/>
        <v>0</v>
      </c>
    </row>
    <row r="7930" spans="1:8" x14ac:dyDescent="0.25">
      <c r="A7930" s="396" t="e">
        <f>"INN."&amp;EIGNIR!$B$3&amp;C7930</f>
        <v>#N/A</v>
      </c>
      <c r="B7930" s="511">
        <f>'Sundurliðun Lántaka'!F64</f>
        <v>0</v>
      </c>
      <c r="C7930" s="503" t="s">
        <v>9795</v>
      </c>
      <c r="D7930" s="512"/>
      <c r="F7930" s="547"/>
      <c r="G7930" s="547">
        <f t="shared" si="250"/>
        <v>0</v>
      </c>
      <c r="H7930" s="547">
        <f t="shared" si="251"/>
        <v>0</v>
      </c>
    </row>
    <row r="7931" spans="1:8" x14ac:dyDescent="0.25">
      <c r="A7931" s="396" t="e">
        <f>"INN."&amp;EIGNIR!$B$3&amp;C7931</f>
        <v>#N/A</v>
      </c>
      <c r="B7931" s="511">
        <f>'Sundurliðun Lántaka'!F65</f>
        <v>0</v>
      </c>
      <c r="C7931" s="503" t="s">
        <v>9796</v>
      </c>
      <c r="D7931" s="512"/>
      <c r="F7931" s="547"/>
      <c r="G7931" s="547">
        <f t="shared" si="250"/>
        <v>0</v>
      </c>
      <c r="H7931" s="547">
        <f t="shared" si="251"/>
        <v>0</v>
      </c>
    </row>
    <row r="7932" spans="1:8" x14ac:dyDescent="0.25">
      <c r="A7932" s="396" t="e">
        <f>"INN."&amp;EIGNIR!$B$3&amp;C7932</f>
        <v>#N/A</v>
      </c>
      <c r="B7932" s="511">
        <f>'Sundurliðun Lántaka'!F66</f>
        <v>0</v>
      </c>
      <c r="C7932" s="503" t="s">
        <v>9797</v>
      </c>
      <c r="D7932" s="512"/>
      <c r="F7932" s="547"/>
      <c r="G7932" s="547">
        <f t="shared" si="250"/>
        <v>0</v>
      </c>
      <c r="H7932" s="547">
        <f t="shared" si="251"/>
        <v>0</v>
      </c>
    </row>
    <row r="7933" spans="1:8" x14ac:dyDescent="0.25">
      <c r="A7933" s="396" t="e">
        <f>"INN."&amp;EIGNIR!$B$3&amp;C7933</f>
        <v>#N/A</v>
      </c>
      <c r="B7933" s="511">
        <f>'Sundurliðun Lántaka'!F67</f>
        <v>0</v>
      </c>
      <c r="C7933" s="503" t="s">
        <v>9798</v>
      </c>
      <c r="D7933" s="512"/>
      <c r="F7933" s="547"/>
      <c r="G7933" s="547">
        <f t="shared" si="250"/>
        <v>0</v>
      </c>
      <c r="H7933" s="547">
        <f t="shared" si="251"/>
        <v>0</v>
      </c>
    </row>
    <row r="7934" spans="1:8" x14ac:dyDescent="0.25">
      <c r="A7934" s="396" t="e">
        <f>"INN."&amp;EIGNIR!$B$3&amp;C7934</f>
        <v>#N/A</v>
      </c>
      <c r="B7934" s="511">
        <f>'Sundurliðun Lántaka'!F68</f>
        <v>0</v>
      </c>
      <c r="C7934" s="503" t="s">
        <v>9799</v>
      </c>
      <c r="D7934" s="512"/>
      <c r="F7934" s="547"/>
      <c r="G7934" s="547">
        <f t="shared" si="250"/>
        <v>0</v>
      </c>
      <c r="H7934" s="547">
        <f t="shared" si="251"/>
        <v>0</v>
      </c>
    </row>
    <row r="7935" spans="1:8" x14ac:dyDescent="0.25">
      <c r="A7935" s="396" t="e">
        <f>"INN."&amp;EIGNIR!$B$3&amp;C7935</f>
        <v>#N/A</v>
      </c>
      <c r="B7935" s="511">
        <f>'Sundurliðun Lántaka'!F69</f>
        <v>0</v>
      </c>
      <c r="C7935" s="503" t="s">
        <v>9800</v>
      </c>
      <c r="D7935" s="512"/>
      <c r="F7935" s="547"/>
      <c r="G7935" s="547">
        <f t="shared" si="250"/>
        <v>0</v>
      </c>
      <c r="H7935" s="547">
        <f t="shared" si="251"/>
        <v>0</v>
      </c>
    </row>
    <row r="7936" spans="1:8" x14ac:dyDescent="0.25">
      <c r="A7936" s="396" t="e">
        <f>"INN."&amp;EIGNIR!$B$3&amp;C7936</f>
        <v>#N/A</v>
      </c>
      <c r="B7936" s="511">
        <f>'Sundurliðun Lántaka'!G6</f>
        <v>0</v>
      </c>
      <c r="C7936" s="503" t="s">
        <v>9801</v>
      </c>
      <c r="D7936" s="512" t="s">
        <v>9802</v>
      </c>
      <c r="F7936" s="547"/>
      <c r="G7936" s="547">
        <f t="shared" si="250"/>
        <v>0</v>
      </c>
      <c r="H7936" s="547">
        <f t="shared" si="251"/>
        <v>0</v>
      </c>
    </row>
    <row r="7937" spans="1:8" x14ac:dyDescent="0.25">
      <c r="A7937" s="396" t="e">
        <f>"INN."&amp;EIGNIR!$B$3&amp;C7937</f>
        <v>#N/A</v>
      </c>
      <c r="B7937" s="511">
        <f>'Sundurliðun Lántaka'!G7</f>
        <v>0</v>
      </c>
      <c r="C7937" s="503" t="s">
        <v>9803</v>
      </c>
      <c r="D7937" s="512"/>
      <c r="F7937" s="547"/>
      <c r="G7937" s="547">
        <f t="shared" si="250"/>
        <v>0</v>
      </c>
      <c r="H7937" s="547">
        <f t="shared" si="251"/>
        <v>0</v>
      </c>
    </row>
    <row r="7938" spans="1:8" x14ac:dyDescent="0.25">
      <c r="A7938" s="396" t="e">
        <f>"INN."&amp;EIGNIR!$B$3&amp;C7938</f>
        <v>#N/A</v>
      </c>
      <c r="B7938" s="511">
        <f>'Sundurliðun Lántaka'!G8</f>
        <v>0</v>
      </c>
      <c r="C7938" s="503" t="s">
        <v>9804</v>
      </c>
      <c r="D7938" s="512"/>
      <c r="F7938" s="547"/>
      <c r="G7938" s="547">
        <f t="shared" si="250"/>
        <v>0</v>
      </c>
      <c r="H7938" s="547">
        <f t="shared" si="251"/>
        <v>0</v>
      </c>
    </row>
    <row r="7939" spans="1:8" x14ac:dyDescent="0.25">
      <c r="A7939" s="396" t="e">
        <f>"INN."&amp;EIGNIR!$B$3&amp;C7939</f>
        <v>#N/A</v>
      </c>
      <c r="B7939" s="511">
        <f>'Sundurliðun Lántaka'!G9</f>
        <v>0</v>
      </c>
      <c r="C7939" s="503" t="s">
        <v>9805</v>
      </c>
      <c r="D7939" s="512"/>
      <c r="F7939" s="547"/>
      <c r="G7939" s="547">
        <f t="shared" si="250"/>
        <v>0</v>
      </c>
      <c r="H7939" s="547">
        <f t="shared" si="251"/>
        <v>0</v>
      </c>
    </row>
    <row r="7940" spans="1:8" x14ac:dyDescent="0.25">
      <c r="A7940" s="396" t="e">
        <f>"INN."&amp;EIGNIR!$B$3&amp;C7940</f>
        <v>#N/A</v>
      </c>
      <c r="B7940" s="511">
        <f>'Sundurliðun Lántaka'!G10</f>
        <v>0</v>
      </c>
      <c r="C7940" s="503" t="s">
        <v>9806</v>
      </c>
      <c r="D7940" s="512"/>
      <c r="F7940" s="547"/>
      <c r="G7940" s="547">
        <f t="shared" si="250"/>
        <v>0</v>
      </c>
      <c r="H7940" s="547">
        <f t="shared" si="251"/>
        <v>0</v>
      </c>
    </row>
    <row r="7941" spans="1:8" x14ac:dyDescent="0.25">
      <c r="A7941" s="396" t="e">
        <f>"INN."&amp;EIGNIR!$B$3&amp;C7941</f>
        <v>#N/A</v>
      </c>
      <c r="B7941" s="511">
        <f>'Sundurliðun Lántaka'!G11</f>
        <v>0</v>
      </c>
      <c r="C7941" s="503" t="s">
        <v>9807</v>
      </c>
      <c r="D7941" s="512"/>
      <c r="F7941" s="547"/>
      <c r="G7941" s="547">
        <f t="shared" si="250"/>
        <v>0</v>
      </c>
      <c r="H7941" s="547">
        <f t="shared" si="251"/>
        <v>0</v>
      </c>
    </row>
    <row r="7942" spans="1:8" x14ac:dyDescent="0.25">
      <c r="A7942" s="396" t="e">
        <f>"INN."&amp;EIGNIR!$B$3&amp;C7942</f>
        <v>#N/A</v>
      </c>
      <c r="B7942" s="511">
        <f>'Sundurliðun Lántaka'!G12</f>
        <v>0</v>
      </c>
      <c r="C7942" s="503" t="s">
        <v>9808</v>
      </c>
      <c r="D7942" s="512"/>
      <c r="F7942" s="547"/>
      <c r="G7942" s="547">
        <f t="shared" si="250"/>
        <v>0</v>
      </c>
      <c r="H7942" s="547">
        <f t="shared" si="251"/>
        <v>0</v>
      </c>
    </row>
    <row r="7943" spans="1:8" x14ac:dyDescent="0.25">
      <c r="A7943" s="396" t="e">
        <f>"INN."&amp;EIGNIR!$B$3&amp;C7943</f>
        <v>#N/A</v>
      </c>
      <c r="B7943" s="511">
        <f>'Sundurliðun Lántaka'!G13</f>
        <v>0</v>
      </c>
      <c r="C7943" s="503" t="s">
        <v>9809</v>
      </c>
      <c r="D7943" s="512"/>
      <c r="F7943" s="547"/>
      <c r="G7943" s="547">
        <f t="shared" si="250"/>
        <v>0</v>
      </c>
      <c r="H7943" s="547">
        <f t="shared" si="251"/>
        <v>0</v>
      </c>
    </row>
    <row r="7944" spans="1:8" x14ac:dyDescent="0.25">
      <c r="A7944" s="396" t="e">
        <f>"INN."&amp;EIGNIR!$B$3&amp;C7944</f>
        <v>#N/A</v>
      </c>
      <c r="B7944" s="511">
        <f>'Sundurliðun Lántaka'!G14</f>
        <v>0</v>
      </c>
      <c r="C7944" s="503" t="s">
        <v>9810</v>
      </c>
      <c r="D7944" s="512"/>
      <c r="F7944" s="547"/>
      <c r="G7944" s="547">
        <f t="shared" si="250"/>
        <v>0</v>
      </c>
      <c r="H7944" s="547">
        <f t="shared" si="251"/>
        <v>0</v>
      </c>
    </row>
    <row r="7945" spans="1:8" x14ac:dyDescent="0.25">
      <c r="A7945" s="396" t="e">
        <f>"INN."&amp;EIGNIR!$B$3&amp;C7945</f>
        <v>#N/A</v>
      </c>
      <c r="B7945" s="511">
        <f>'Sundurliðun Lántaka'!G15</f>
        <v>0</v>
      </c>
      <c r="C7945" s="503" t="s">
        <v>9811</v>
      </c>
      <c r="D7945" s="512"/>
      <c r="F7945" s="547"/>
      <c r="G7945" s="547">
        <f t="shared" si="250"/>
        <v>0</v>
      </c>
      <c r="H7945" s="547">
        <f t="shared" si="251"/>
        <v>0</v>
      </c>
    </row>
    <row r="7946" spans="1:8" x14ac:dyDescent="0.25">
      <c r="A7946" s="396" t="e">
        <f>"INN."&amp;EIGNIR!$B$3&amp;C7946</f>
        <v>#N/A</v>
      </c>
      <c r="B7946" s="511">
        <f>'Sundurliðun Lántaka'!G16</f>
        <v>0</v>
      </c>
      <c r="C7946" s="503" t="s">
        <v>9812</v>
      </c>
      <c r="D7946" s="512"/>
      <c r="F7946" s="547"/>
      <c r="G7946" s="547">
        <f t="shared" si="250"/>
        <v>0</v>
      </c>
      <c r="H7946" s="547">
        <f t="shared" si="251"/>
        <v>0</v>
      </c>
    </row>
    <row r="7947" spans="1:8" x14ac:dyDescent="0.25">
      <c r="A7947" s="396" t="e">
        <f>"INN."&amp;EIGNIR!$B$3&amp;C7947</f>
        <v>#N/A</v>
      </c>
      <c r="B7947" s="511">
        <f>'Sundurliðun Lántaka'!G17</f>
        <v>0</v>
      </c>
      <c r="C7947" s="503" t="s">
        <v>9813</v>
      </c>
      <c r="D7947" s="512"/>
      <c r="F7947" s="547"/>
      <c r="G7947" s="547">
        <f t="shared" si="250"/>
        <v>0</v>
      </c>
      <c r="H7947" s="547">
        <f t="shared" si="251"/>
        <v>0</v>
      </c>
    </row>
    <row r="7948" spans="1:8" x14ac:dyDescent="0.25">
      <c r="A7948" s="396" t="e">
        <f>"INN."&amp;EIGNIR!$B$3&amp;C7948</f>
        <v>#N/A</v>
      </c>
      <c r="B7948" s="511">
        <f>'Sundurliðun Lántaka'!G32</f>
        <v>0</v>
      </c>
      <c r="C7948" s="503" t="s">
        <v>9814</v>
      </c>
      <c r="D7948" s="512"/>
      <c r="F7948" s="547"/>
      <c r="G7948" s="547">
        <f t="shared" si="250"/>
        <v>0</v>
      </c>
      <c r="H7948" s="547">
        <f t="shared" si="251"/>
        <v>0</v>
      </c>
    </row>
    <row r="7949" spans="1:8" x14ac:dyDescent="0.25">
      <c r="A7949" s="396" t="e">
        <f>"INN."&amp;EIGNIR!$B$3&amp;C7949</f>
        <v>#N/A</v>
      </c>
      <c r="B7949" s="511">
        <f>'Sundurliðun Lántaka'!G33</f>
        <v>0</v>
      </c>
      <c r="C7949" s="503" t="s">
        <v>9815</v>
      </c>
      <c r="D7949" s="512"/>
      <c r="F7949" s="547"/>
      <c r="G7949" s="547">
        <f t="shared" si="250"/>
        <v>0</v>
      </c>
      <c r="H7949" s="547">
        <f t="shared" si="251"/>
        <v>0</v>
      </c>
    </row>
    <row r="7950" spans="1:8" x14ac:dyDescent="0.25">
      <c r="A7950" s="396" t="e">
        <f>"INN."&amp;EIGNIR!$B$3&amp;C7950</f>
        <v>#N/A</v>
      </c>
      <c r="B7950" s="511">
        <f>'Sundurliðun Lántaka'!G34</f>
        <v>0</v>
      </c>
      <c r="C7950" s="503" t="s">
        <v>9816</v>
      </c>
      <c r="D7950" s="512"/>
      <c r="F7950" s="547"/>
      <c r="G7950" s="547">
        <f t="shared" si="250"/>
        <v>0</v>
      </c>
      <c r="H7950" s="547">
        <f t="shared" si="251"/>
        <v>0</v>
      </c>
    </row>
    <row r="7951" spans="1:8" x14ac:dyDescent="0.25">
      <c r="A7951" s="396" t="e">
        <f>"INN."&amp;EIGNIR!$B$3&amp;C7951</f>
        <v>#N/A</v>
      </c>
      <c r="B7951" s="511">
        <f>'Sundurliðun Lántaka'!G35</f>
        <v>0</v>
      </c>
      <c r="C7951" s="503" t="s">
        <v>9817</v>
      </c>
      <c r="D7951" s="512"/>
      <c r="F7951" s="547"/>
      <c r="G7951" s="547">
        <f t="shared" si="250"/>
        <v>0</v>
      </c>
      <c r="H7951" s="547">
        <f t="shared" si="251"/>
        <v>0</v>
      </c>
    </row>
    <row r="7952" spans="1:8" x14ac:dyDescent="0.25">
      <c r="A7952" s="396" t="e">
        <f>"INN."&amp;EIGNIR!$B$3&amp;C7952</f>
        <v>#N/A</v>
      </c>
      <c r="B7952" s="511">
        <f>'Sundurliðun Lántaka'!G36</f>
        <v>0</v>
      </c>
      <c r="C7952" s="503" t="s">
        <v>9818</v>
      </c>
      <c r="D7952" s="512"/>
      <c r="F7952" s="547"/>
      <c r="G7952" s="547">
        <f t="shared" si="250"/>
        <v>0</v>
      </c>
      <c r="H7952" s="547">
        <f t="shared" si="251"/>
        <v>0</v>
      </c>
    </row>
    <row r="7953" spans="1:8" x14ac:dyDescent="0.25">
      <c r="A7953" s="396" t="e">
        <f>"INN."&amp;EIGNIR!$B$3&amp;C7953</f>
        <v>#N/A</v>
      </c>
      <c r="B7953" s="511">
        <f>'Sundurliðun Lántaka'!G37</f>
        <v>0</v>
      </c>
      <c r="C7953" s="503" t="s">
        <v>9819</v>
      </c>
      <c r="D7953" s="512"/>
      <c r="F7953" s="547"/>
      <c r="G7953" s="547">
        <f t="shared" si="250"/>
        <v>0</v>
      </c>
      <c r="H7953" s="547">
        <f t="shared" si="251"/>
        <v>0</v>
      </c>
    </row>
    <row r="7954" spans="1:8" x14ac:dyDescent="0.25">
      <c r="A7954" s="396" t="e">
        <f>"INN."&amp;EIGNIR!$B$3&amp;C7954</f>
        <v>#N/A</v>
      </c>
      <c r="B7954" s="511">
        <f>'Sundurliðun Lántaka'!G38</f>
        <v>0</v>
      </c>
      <c r="C7954" s="503" t="s">
        <v>9820</v>
      </c>
      <c r="D7954" s="512"/>
      <c r="F7954" s="547"/>
      <c r="G7954" s="547">
        <f t="shared" si="250"/>
        <v>0</v>
      </c>
      <c r="H7954" s="547">
        <f t="shared" si="251"/>
        <v>0</v>
      </c>
    </row>
    <row r="7955" spans="1:8" x14ac:dyDescent="0.25">
      <c r="A7955" s="396" t="e">
        <f>"INN."&amp;EIGNIR!$B$3&amp;C7955</f>
        <v>#N/A</v>
      </c>
      <c r="B7955" s="511">
        <f>'Sundurliðun Lántaka'!G39</f>
        <v>0</v>
      </c>
      <c r="C7955" s="503" t="s">
        <v>9821</v>
      </c>
      <c r="D7955" s="512"/>
      <c r="F7955" s="547"/>
      <c r="G7955" s="547">
        <f t="shared" si="250"/>
        <v>0</v>
      </c>
      <c r="H7955" s="547">
        <f t="shared" si="251"/>
        <v>0</v>
      </c>
    </row>
    <row r="7956" spans="1:8" x14ac:dyDescent="0.25">
      <c r="A7956" s="396" t="e">
        <f>"INN."&amp;EIGNIR!$B$3&amp;C7956</f>
        <v>#N/A</v>
      </c>
      <c r="B7956" s="511">
        <f>'Sundurliðun Lántaka'!G40</f>
        <v>0</v>
      </c>
      <c r="C7956" s="503" t="s">
        <v>9822</v>
      </c>
      <c r="D7956" s="512"/>
      <c r="F7956" s="547"/>
      <c r="G7956" s="547">
        <f t="shared" si="250"/>
        <v>0</v>
      </c>
      <c r="H7956" s="547">
        <f t="shared" si="251"/>
        <v>0</v>
      </c>
    </row>
    <row r="7957" spans="1:8" x14ac:dyDescent="0.25">
      <c r="A7957" s="396" t="e">
        <f>"INN."&amp;EIGNIR!$B$3&amp;C7957</f>
        <v>#N/A</v>
      </c>
      <c r="B7957" s="511">
        <f>'Sundurliðun Lántaka'!G41</f>
        <v>0</v>
      </c>
      <c r="C7957" s="503" t="s">
        <v>9823</v>
      </c>
      <c r="D7957" s="512"/>
      <c r="F7957" s="547"/>
      <c r="G7957" s="547">
        <f t="shared" si="250"/>
        <v>0</v>
      </c>
      <c r="H7957" s="547">
        <f t="shared" si="251"/>
        <v>0</v>
      </c>
    </row>
    <row r="7958" spans="1:8" x14ac:dyDescent="0.25">
      <c r="A7958" s="396" t="e">
        <f>"INN."&amp;EIGNIR!$B$3&amp;C7958</f>
        <v>#N/A</v>
      </c>
      <c r="B7958" s="511">
        <f>'Sundurliðun Lántaka'!G42</f>
        <v>0</v>
      </c>
      <c r="C7958" s="503" t="s">
        <v>9824</v>
      </c>
      <c r="D7958" s="512"/>
      <c r="F7958" s="547"/>
      <c r="G7958" s="547">
        <f t="shared" si="250"/>
        <v>0</v>
      </c>
      <c r="H7958" s="547">
        <f t="shared" si="251"/>
        <v>0</v>
      </c>
    </row>
    <row r="7959" spans="1:8" x14ac:dyDescent="0.25">
      <c r="A7959" s="396" t="e">
        <f>"INN."&amp;EIGNIR!$B$3&amp;C7959</f>
        <v>#N/A</v>
      </c>
      <c r="B7959" s="511">
        <f>'Sundurliðun Lántaka'!G43</f>
        <v>0</v>
      </c>
      <c r="C7959" s="503" t="s">
        <v>9825</v>
      </c>
      <c r="D7959" s="512"/>
      <c r="F7959" s="547"/>
      <c r="G7959" s="547">
        <f t="shared" si="250"/>
        <v>0</v>
      </c>
      <c r="H7959" s="547">
        <f t="shared" si="251"/>
        <v>0</v>
      </c>
    </row>
    <row r="7960" spans="1:8" x14ac:dyDescent="0.25">
      <c r="A7960" s="396" t="e">
        <f>"INN."&amp;EIGNIR!$B$3&amp;C7960</f>
        <v>#N/A</v>
      </c>
      <c r="B7960" s="511">
        <f>'Sundurliðun Lántaka'!G58</f>
        <v>0</v>
      </c>
      <c r="C7960" s="503" t="s">
        <v>9826</v>
      </c>
      <c r="D7960" s="512"/>
      <c r="F7960" s="547"/>
      <c r="G7960" s="547">
        <f t="shared" si="250"/>
        <v>0</v>
      </c>
      <c r="H7960" s="547">
        <f t="shared" si="251"/>
        <v>0</v>
      </c>
    </row>
    <row r="7961" spans="1:8" x14ac:dyDescent="0.25">
      <c r="A7961" s="396" t="e">
        <f>"INN."&amp;EIGNIR!$B$3&amp;C7961</f>
        <v>#N/A</v>
      </c>
      <c r="B7961" s="511">
        <f>'Sundurliðun Lántaka'!G59</f>
        <v>0</v>
      </c>
      <c r="C7961" s="503" t="s">
        <v>9827</v>
      </c>
      <c r="D7961" s="512"/>
      <c r="F7961" s="547"/>
      <c r="G7961" s="547">
        <f t="shared" si="250"/>
        <v>0</v>
      </c>
      <c r="H7961" s="547">
        <f t="shared" si="251"/>
        <v>0</v>
      </c>
    </row>
    <row r="7962" spans="1:8" x14ac:dyDescent="0.25">
      <c r="A7962" s="396" t="e">
        <f>"INN."&amp;EIGNIR!$B$3&amp;C7962</f>
        <v>#N/A</v>
      </c>
      <c r="B7962" s="511">
        <f>'Sundurliðun Lántaka'!G60</f>
        <v>0</v>
      </c>
      <c r="C7962" s="503" t="s">
        <v>9828</v>
      </c>
      <c r="D7962" s="512"/>
      <c r="F7962" s="547"/>
      <c r="G7962" s="547">
        <f t="shared" si="250"/>
        <v>0</v>
      </c>
      <c r="H7962" s="547">
        <f t="shared" si="251"/>
        <v>0</v>
      </c>
    </row>
    <row r="7963" spans="1:8" x14ac:dyDescent="0.25">
      <c r="A7963" s="396" t="e">
        <f>"INN."&amp;EIGNIR!$B$3&amp;C7963</f>
        <v>#N/A</v>
      </c>
      <c r="B7963" s="511">
        <f>'Sundurliðun Lántaka'!G61</f>
        <v>0</v>
      </c>
      <c r="C7963" s="503" t="s">
        <v>9829</v>
      </c>
      <c r="D7963" s="512"/>
      <c r="F7963" s="547"/>
      <c r="G7963" s="547">
        <f t="shared" si="250"/>
        <v>0</v>
      </c>
      <c r="H7963" s="547">
        <f t="shared" si="251"/>
        <v>0</v>
      </c>
    </row>
    <row r="7964" spans="1:8" x14ac:dyDescent="0.25">
      <c r="A7964" s="396" t="e">
        <f>"INN."&amp;EIGNIR!$B$3&amp;C7964</f>
        <v>#N/A</v>
      </c>
      <c r="B7964" s="511">
        <f>'Sundurliðun Lántaka'!G62</f>
        <v>0</v>
      </c>
      <c r="C7964" s="503" t="s">
        <v>9830</v>
      </c>
      <c r="D7964" s="512"/>
      <c r="F7964" s="547"/>
      <c r="G7964" s="547">
        <f t="shared" si="250"/>
        <v>0</v>
      </c>
      <c r="H7964" s="547">
        <f t="shared" si="251"/>
        <v>0</v>
      </c>
    </row>
    <row r="7965" spans="1:8" x14ac:dyDescent="0.25">
      <c r="A7965" s="396" t="e">
        <f>"INN."&amp;EIGNIR!$B$3&amp;C7965</f>
        <v>#N/A</v>
      </c>
      <c r="B7965" s="511">
        <f>'Sundurliðun Lántaka'!G63</f>
        <v>0</v>
      </c>
      <c r="C7965" s="503" t="s">
        <v>9831</v>
      </c>
      <c r="D7965" s="512"/>
      <c r="F7965" s="547"/>
      <c r="G7965" s="547">
        <f t="shared" si="250"/>
        <v>0</v>
      </c>
      <c r="H7965" s="547">
        <f t="shared" si="251"/>
        <v>0</v>
      </c>
    </row>
    <row r="7966" spans="1:8" x14ac:dyDescent="0.25">
      <c r="A7966" s="396" t="e">
        <f>"INN."&amp;EIGNIR!$B$3&amp;C7966</f>
        <v>#N/A</v>
      </c>
      <c r="B7966" s="511">
        <f>'Sundurliðun Lántaka'!G64</f>
        <v>0</v>
      </c>
      <c r="C7966" s="503" t="s">
        <v>9832</v>
      </c>
      <c r="D7966" s="512"/>
      <c r="F7966" s="547"/>
      <c r="G7966" s="547">
        <f t="shared" si="250"/>
        <v>0</v>
      </c>
      <c r="H7966" s="547">
        <f t="shared" si="251"/>
        <v>0</v>
      </c>
    </row>
    <row r="7967" spans="1:8" x14ac:dyDescent="0.25">
      <c r="A7967" s="396" t="e">
        <f>"INN."&amp;EIGNIR!$B$3&amp;C7967</f>
        <v>#N/A</v>
      </c>
      <c r="B7967" s="511">
        <f>'Sundurliðun Lántaka'!G65</f>
        <v>0</v>
      </c>
      <c r="C7967" s="503" t="s">
        <v>9833</v>
      </c>
      <c r="D7967" s="512"/>
      <c r="F7967" s="547"/>
      <c r="G7967" s="547">
        <f t="shared" si="250"/>
        <v>0</v>
      </c>
      <c r="H7967" s="547">
        <f t="shared" si="251"/>
        <v>0</v>
      </c>
    </row>
    <row r="7968" spans="1:8" x14ac:dyDescent="0.25">
      <c r="A7968" s="396" t="e">
        <f>"INN."&amp;EIGNIR!$B$3&amp;C7968</f>
        <v>#N/A</v>
      </c>
      <c r="B7968" s="511">
        <f>'Sundurliðun Lántaka'!G66</f>
        <v>0</v>
      </c>
      <c r="C7968" s="503" t="s">
        <v>9834</v>
      </c>
      <c r="D7968" s="512"/>
      <c r="F7968" s="547"/>
      <c r="G7968" s="547">
        <f t="shared" si="250"/>
        <v>0</v>
      </c>
      <c r="H7968" s="547">
        <f t="shared" si="251"/>
        <v>0</v>
      </c>
    </row>
    <row r="7969" spans="1:8" x14ac:dyDescent="0.25">
      <c r="A7969" s="396" t="e">
        <f>"INN."&amp;EIGNIR!$B$3&amp;C7969</f>
        <v>#N/A</v>
      </c>
      <c r="B7969" s="511">
        <f>'Sundurliðun Lántaka'!G67</f>
        <v>0</v>
      </c>
      <c r="C7969" s="503" t="s">
        <v>9835</v>
      </c>
      <c r="D7969" s="512"/>
      <c r="F7969" s="547"/>
      <c r="G7969" s="547">
        <f t="shared" si="250"/>
        <v>0</v>
      </c>
      <c r="H7969" s="547">
        <f t="shared" si="251"/>
        <v>0</v>
      </c>
    </row>
    <row r="7970" spans="1:8" x14ac:dyDescent="0.25">
      <c r="A7970" s="396" t="e">
        <f>"INN."&amp;EIGNIR!$B$3&amp;C7970</f>
        <v>#N/A</v>
      </c>
      <c r="B7970" s="511">
        <f>'Sundurliðun Lántaka'!G68</f>
        <v>0</v>
      </c>
      <c r="C7970" s="503" t="s">
        <v>9836</v>
      </c>
      <c r="D7970" s="512"/>
      <c r="F7970" s="547"/>
      <c r="G7970" s="547">
        <f t="shared" si="250"/>
        <v>0</v>
      </c>
      <c r="H7970" s="547">
        <f t="shared" si="251"/>
        <v>0</v>
      </c>
    </row>
    <row r="7971" spans="1:8" x14ac:dyDescent="0.25">
      <c r="A7971" s="396" t="e">
        <f>"INN."&amp;EIGNIR!$B$3&amp;C7971</f>
        <v>#N/A</v>
      </c>
      <c r="B7971" s="511">
        <f>'Sundurliðun Lántaka'!G69</f>
        <v>0</v>
      </c>
      <c r="C7971" s="503" t="s">
        <v>9837</v>
      </c>
      <c r="D7971" s="512"/>
      <c r="F7971" s="547"/>
      <c r="G7971" s="547">
        <f t="shared" si="250"/>
        <v>0</v>
      </c>
      <c r="H7971" s="547">
        <f t="shared" si="251"/>
        <v>0</v>
      </c>
    </row>
    <row r="7972" spans="1:8" x14ac:dyDescent="0.25">
      <c r="A7972" s="396" t="e">
        <f>"INN."&amp;EIGNIR!$B$3&amp;C7972</f>
        <v>#N/A</v>
      </c>
      <c r="B7972" s="511">
        <f>'Sundurliðun Lántaka'!H5</f>
        <v>0</v>
      </c>
      <c r="C7972" s="503" t="s">
        <v>9838</v>
      </c>
      <c r="D7972" s="512" t="s">
        <v>9839</v>
      </c>
      <c r="F7972" s="547"/>
      <c r="G7972" s="547">
        <f t="shared" si="250"/>
        <v>0</v>
      </c>
      <c r="H7972" s="547">
        <f t="shared" si="251"/>
        <v>0</v>
      </c>
    </row>
    <row r="7973" spans="1:8" x14ac:dyDescent="0.25">
      <c r="A7973" s="396" t="e">
        <f>"INN."&amp;EIGNIR!$B$3&amp;C7973</f>
        <v>#N/A</v>
      </c>
      <c r="B7973" s="511">
        <f>'Sundurliðun Lántaka'!H6</f>
        <v>0</v>
      </c>
      <c r="C7973" s="503" t="s">
        <v>9840</v>
      </c>
      <c r="D7973" s="512"/>
      <c r="F7973" s="547"/>
      <c r="G7973" s="547">
        <f t="shared" si="250"/>
        <v>0</v>
      </c>
      <c r="H7973" s="547">
        <f t="shared" si="251"/>
        <v>0</v>
      </c>
    </row>
    <row r="7974" spans="1:8" x14ac:dyDescent="0.25">
      <c r="A7974" s="396" t="e">
        <f>"INN."&amp;EIGNIR!$B$3&amp;C7974</f>
        <v>#N/A</v>
      </c>
      <c r="B7974" s="511">
        <f>'Sundurliðun Lántaka'!H7</f>
        <v>0</v>
      </c>
      <c r="C7974" s="503" t="s">
        <v>9841</v>
      </c>
      <c r="D7974" s="512"/>
      <c r="F7974" s="547"/>
      <c r="G7974" s="547">
        <f t="shared" si="250"/>
        <v>0</v>
      </c>
      <c r="H7974" s="547">
        <f t="shared" si="251"/>
        <v>0</v>
      </c>
    </row>
    <row r="7975" spans="1:8" x14ac:dyDescent="0.25">
      <c r="A7975" s="396" t="e">
        <f>"INN."&amp;EIGNIR!$B$3&amp;C7975</f>
        <v>#N/A</v>
      </c>
      <c r="B7975" s="511">
        <f>'Sundurliðun Lántaka'!H8</f>
        <v>0</v>
      </c>
      <c r="C7975" s="503" t="s">
        <v>9842</v>
      </c>
      <c r="D7975" s="512"/>
      <c r="F7975" s="547"/>
      <c r="G7975" s="547">
        <f t="shared" si="250"/>
        <v>0</v>
      </c>
      <c r="H7975" s="547">
        <f t="shared" si="251"/>
        <v>0</v>
      </c>
    </row>
    <row r="7976" spans="1:8" x14ac:dyDescent="0.25">
      <c r="A7976" s="396" t="e">
        <f>"INN."&amp;EIGNIR!$B$3&amp;C7976</f>
        <v>#N/A</v>
      </c>
      <c r="B7976" s="511">
        <f>'Sundurliðun Lántaka'!H9</f>
        <v>0</v>
      </c>
      <c r="C7976" s="503" t="s">
        <v>9843</v>
      </c>
      <c r="D7976" s="512"/>
      <c r="F7976" s="547"/>
      <c r="G7976" s="547">
        <f t="shared" si="250"/>
        <v>0</v>
      </c>
      <c r="H7976" s="547">
        <f t="shared" si="251"/>
        <v>0</v>
      </c>
    </row>
    <row r="7977" spans="1:8" x14ac:dyDescent="0.25">
      <c r="A7977" s="396" t="e">
        <f>"INN."&amp;EIGNIR!$B$3&amp;C7977</f>
        <v>#N/A</v>
      </c>
      <c r="B7977" s="511">
        <f>'Sundurliðun Lántaka'!H10</f>
        <v>0</v>
      </c>
      <c r="C7977" s="503" t="s">
        <v>9844</v>
      </c>
      <c r="D7977" s="512"/>
      <c r="F7977" s="547"/>
      <c r="G7977" s="547">
        <f t="shared" si="250"/>
        <v>0</v>
      </c>
      <c r="H7977" s="547">
        <f t="shared" si="251"/>
        <v>0</v>
      </c>
    </row>
    <row r="7978" spans="1:8" x14ac:dyDescent="0.25">
      <c r="A7978" s="396" t="e">
        <f>"INN."&amp;EIGNIR!$B$3&amp;C7978</f>
        <v>#N/A</v>
      </c>
      <c r="B7978" s="511">
        <f>'Sundurliðun Lántaka'!H11</f>
        <v>0</v>
      </c>
      <c r="C7978" s="503" t="s">
        <v>9845</v>
      </c>
      <c r="D7978" s="512"/>
      <c r="F7978" s="547"/>
      <c r="G7978" s="547">
        <f t="shared" si="250"/>
        <v>0</v>
      </c>
      <c r="H7978" s="547">
        <f t="shared" si="251"/>
        <v>0</v>
      </c>
    </row>
    <row r="7979" spans="1:8" x14ac:dyDescent="0.25">
      <c r="A7979" s="396" t="e">
        <f>"INN."&amp;EIGNIR!$B$3&amp;C7979</f>
        <v>#N/A</v>
      </c>
      <c r="B7979" s="511">
        <f>'Sundurliðun Lántaka'!H12</f>
        <v>0</v>
      </c>
      <c r="C7979" s="503" t="s">
        <v>9846</v>
      </c>
      <c r="D7979" s="512"/>
      <c r="F7979" s="547"/>
      <c r="G7979" s="547">
        <f t="shared" si="250"/>
        <v>0</v>
      </c>
      <c r="H7979" s="547">
        <f t="shared" si="251"/>
        <v>0</v>
      </c>
    </row>
    <row r="7980" spans="1:8" x14ac:dyDescent="0.25">
      <c r="A7980" s="396" t="e">
        <f>"INN."&amp;EIGNIR!$B$3&amp;C7980</f>
        <v>#N/A</v>
      </c>
      <c r="B7980" s="511">
        <f>'Sundurliðun Lántaka'!H13</f>
        <v>0</v>
      </c>
      <c r="C7980" s="503" t="s">
        <v>9847</v>
      </c>
      <c r="D7980" s="512"/>
      <c r="F7980" s="547"/>
      <c r="G7980" s="547">
        <f t="shared" si="250"/>
        <v>0</v>
      </c>
      <c r="H7980" s="547">
        <f t="shared" si="251"/>
        <v>0</v>
      </c>
    </row>
    <row r="7981" spans="1:8" x14ac:dyDescent="0.25">
      <c r="A7981" s="396" t="e">
        <f>"INN."&amp;EIGNIR!$B$3&amp;C7981</f>
        <v>#N/A</v>
      </c>
      <c r="B7981" s="511">
        <f>'Sundurliðun Lántaka'!H14</f>
        <v>0</v>
      </c>
      <c r="C7981" s="503" t="s">
        <v>9848</v>
      </c>
      <c r="D7981" s="512"/>
      <c r="F7981" s="547"/>
      <c r="G7981" s="547">
        <f t="shared" si="250"/>
        <v>0</v>
      </c>
      <c r="H7981" s="547">
        <f t="shared" si="251"/>
        <v>0</v>
      </c>
    </row>
    <row r="7982" spans="1:8" x14ac:dyDescent="0.25">
      <c r="A7982" s="396" t="e">
        <f>"INN."&amp;EIGNIR!$B$3&amp;C7982</f>
        <v>#N/A</v>
      </c>
      <c r="B7982" s="511">
        <f>'Sundurliðun Lántaka'!H15</f>
        <v>0</v>
      </c>
      <c r="C7982" s="503" t="s">
        <v>9849</v>
      </c>
      <c r="D7982" s="512"/>
      <c r="F7982" s="547"/>
      <c r="G7982" s="547">
        <f t="shared" si="250"/>
        <v>0</v>
      </c>
      <c r="H7982" s="547">
        <f t="shared" si="251"/>
        <v>0</v>
      </c>
    </row>
    <row r="7983" spans="1:8" x14ac:dyDescent="0.25">
      <c r="A7983" s="396" t="e">
        <f>"INN."&amp;EIGNIR!$B$3&amp;C7983</f>
        <v>#N/A</v>
      </c>
      <c r="B7983" s="511">
        <f>'Sundurliðun Lántaka'!H16</f>
        <v>0</v>
      </c>
      <c r="C7983" s="503" t="s">
        <v>9850</v>
      </c>
      <c r="D7983" s="512"/>
      <c r="F7983" s="547"/>
      <c r="G7983" s="547">
        <f t="shared" si="250"/>
        <v>0</v>
      </c>
      <c r="H7983" s="547">
        <f t="shared" si="251"/>
        <v>0</v>
      </c>
    </row>
    <row r="7984" spans="1:8" x14ac:dyDescent="0.25">
      <c r="A7984" s="396" t="e">
        <f>"INN."&amp;EIGNIR!$B$3&amp;C7984</f>
        <v>#N/A</v>
      </c>
      <c r="B7984" s="511">
        <f>'Sundurliðun Lántaka'!H17</f>
        <v>0</v>
      </c>
      <c r="C7984" s="503" t="s">
        <v>9851</v>
      </c>
      <c r="D7984" s="512"/>
      <c r="F7984" s="547"/>
      <c r="G7984" s="547">
        <f t="shared" si="250"/>
        <v>0</v>
      </c>
      <c r="H7984" s="547">
        <f t="shared" si="251"/>
        <v>0</v>
      </c>
    </row>
    <row r="7985" spans="1:8" x14ac:dyDescent="0.25">
      <c r="A7985" s="396" t="e">
        <f>"INN."&amp;EIGNIR!$B$3&amp;C7985</f>
        <v>#N/A</v>
      </c>
      <c r="B7985" s="511">
        <f>'Sundurliðun Lántaka'!H18</f>
        <v>0</v>
      </c>
      <c r="C7985" s="503" t="s">
        <v>9852</v>
      </c>
      <c r="D7985" s="512"/>
      <c r="F7985" s="547"/>
      <c r="G7985" s="547">
        <f t="shared" si="250"/>
        <v>0</v>
      </c>
      <c r="H7985" s="547">
        <f t="shared" si="251"/>
        <v>0</v>
      </c>
    </row>
    <row r="7986" spans="1:8" x14ac:dyDescent="0.25">
      <c r="A7986" s="396" t="e">
        <f>"INN."&amp;EIGNIR!$B$3&amp;C7986</f>
        <v>#N/A</v>
      </c>
      <c r="B7986" s="511">
        <f>'Sundurliðun Lántaka'!H19</f>
        <v>0</v>
      </c>
      <c r="C7986" s="503" t="s">
        <v>9853</v>
      </c>
      <c r="D7986" s="512"/>
      <c r="F7986" s="547"/>
      <c r="G7986" s="547">
        <f t="shared" si="250"/>
        <v>0</v>
      </c>
      <c r="H7986" s="547">
        <f t="shared" si="251"/>
        <v>0</v>
      </c>
    </row>
    <row r="7987" spans="1:8" x14ac:dyDescent="0.25">
      <c r="A7987" s="396" t="e">
        <f>"INN."&amp;EIGNIR!$B$3&amp;C7987</f>
        <v>#N/A</v>
      </c>
      <c r="B7987" s="511">
        <f>'Sundurliðun Lántaka'!H20</f>
        <v>0</v>
      </c>
      <c r="C7987" s="503" t="s">
        <v>9854</v>
      </c>
      <c r="D7987" s="512"/>
      <c r="F7987" s="547"/>
      <c r="G7987" s="547">
        <f t="shared" si="250"/>
        <v>0</v>
      </c>
      <c r="H7987" s="547">
        <f t="shared" si="251"/>
        <v>0</v>
      </c>
    </row>
    <row r="7988" spans="1:8" x14ac:dyDescent="0.25">
      <c r="A7988" s="396" t="e">
        <f>"INN."&amp;EIGNIR!$B$3&amp;C7988</f>
        <v>#N/A</v>
      </c>
      <c r="B7988" s="511">
        <f>'Sundurliðun Lántaka'!H22</f>
        <v>0</v>
      </c>
      <c r="C7988" s="503" t="s">
        <v>9855</v>
      </c>
      <c r="D7988" s="512"/>
      <c r="F7988" s="547"/>
      <c r="G7988" s="547">
        <f t="shared" si="250"/>
        <v>0</v>
      </c>
      <c r="H7988" s="547">
        <f t="shared" si="251"/>
        <v>0</v>
      </c>
    </row>
    <row r="7989" spans="1:8" x14ac:dyDescent="0.25">
      <c r="A7989" s="396" t="e">
        <f>"INN."&amp;EIGNIR!$B$3&amp;C7989</f>
        <v>#N/A</v>
      </c>
      <c r="B7989" s="511">
        <f>'Sundurliðun Lántaka'!H23</f>
        <v>0</v>
      </c>
      <c r="C7989" s="503" t="s">
        <v>9856</v>
      </c>
      <c r="D7989" s="512"/>
      <c r="F7989" s="547"/>
      <c r="G7989" s="547">
        <f t="shared" si="250"/>
        <v>0</v>
      </c>
      <c r="H7989" s="547">
        <f t="shared" si="251"/>
        <v>0</v>
      </c>
    </row>
    <row r="7990" spans="1:8" x14ac:dyDescent="0.25">
      <c r="A7990" s="396" t="e">
        <f>"INN."&amp;EIGNIR!$B$3&amp;C7990</f>
        <v>#N/A</v>
      </c>
      <c r="B7990" s="511">
        <f>'Sundurliðun Lántaka'!H24</f>
        <v>0</v>
      </c>
      <c r="C7990" s="503" t="s">
        <v>9857</v>
      </c>
      <c r="D7990" s="512"/>
      <c r="F7990" s="547"/>
      <c r="G7990" s="547">
        <f t="shared" ref="G7990:G8053" si="252">+F7990-B7990</f>
        <v>0</v>
      </c>
      <c r="H7990" s="547">
        <f t="shared" si="251"/>
        <v>0</v>
      </c>
    </row>
    <row r="7991" spans="1:8" x14ac:dyDescent="0.25">
      <c r="A7991" s="396" t="e">
        <f>"INN."&amp;EIGNIR!$B$3&amp;C7991</f>
        <v>#N/A</v>
      </c>
      <c r="B7991" s="511">
        <f>'Sundurliðun Lántaka'!H25</f>
        <v>0</v>
      </c>
      <c r="C7991" s="503" t="s">
        <v>9858</v>
      </c>
      <c r="D7991" s="512"/>
      <c r="F7991" s="547"/>
      <c r="G7991" s="547">
        <f t="shared" si="252"/>
        <v>0</v>
      </c>
      <c r="H7991" s="547">
        <f t="shared" ref="H7991:H8054" si="253">+ABS(G7991)</f>
        <v>0</v>
      </c>
    </row>
    <row r="7992" spans="1:8" x14ac:dyDescent="0.25">
      <c r="A7992" s="396" t="e">
        <f>"INN."&amp;EIGNIR!$B$3&amp;C7992</f>
        <v>#N/A</v>
      </c>
      <c r="B7992" s="511">
        <f>'Sundurliðun Lántaka'!H26</f>
        <v>0</v>
      </c>
      <c r="C7992" s="503" t="s">
        <v>9859</v>
      </c>
      <c r="D7992" s="512"/>
      <c r="F7992" s="547"/>
      <c r="G7992" s="547">
        <f t="shared" si="252"/>
        <v>0</v>
      </c>
      <c r="H7992" s="547">
        <f t="shared" si="253"/>
        <v>0</v>
      </c>
    </row>
    <row r="7993" spans="1:8" x14ac:dyDescent="0.25">
      <c r="A7993" s="396" t="e">
        <f>"INN."&amp;EIGNIR!$B$3&amp;C7993</f>
        <v>#N/A</v>
      </c>
      <c r="B7993" s="511">
        <f>'Sundurliðun Lántaka'!H27</f>
        <v>0</v>
      </c>
      <c r="C7993" s="503" t="s">
        <v>9860</v>
      </c>
      <c r="D7993" s="512"/>
      <c r="F7993" s="547"/>
      <c r="G7993" s="547">
        <f t="shared" si="252"/>
        <v>0</v>
      </c>
      <c r="H7993" s="547">
        <f t="shared" si="253"/>
        <v>0</v>
      </c>
    </row>
    <row r="7994" spans="1:8" x14ac:dyDescent="0.25">
      <c r="A7994" s="396" t="e">
        <f>"INN."&amp;EIGNIR!$B$3&amp;C7994</f>
        <v>#N/A</v>
      </c>
      <c r="B7994" s="511">
        <f>'Sundurliðun Lántaka'!H28</f>
        <v>0</v>
      </c>
      <c r="C7994" s="503" t="s">
        <v>9861</v>
      </c>
      <c r="D7994" s="512"/>
      <c r="F7994" s="547"/>
      <c r="G7994" s="547">
        <f t="shared" si="252"/>
        <v>0</v>
      </c>
      <c r="H7994" s="547">
        <f t="shared" si="253"/>
        <v>0</v>
      </c>
    </row>
    <row r="7995" spans="1:8" x14ac:dyDescent="0.25">
      <c r="A7995" s="396" t="e">
        <f>"INN."&amp;EIGNIR!$B$3&amp;C7995</f>
        <v>#N/A</v>
      </c>
      <c r="B7995" s="511">
        <f>'Sundurliðun Lántaka'!H29</f>
        <v>0</v>
      </c>
      <c r="C7995" s="503" t="s">
        <v>9862</v>
      </c>
      <c r="D7995" s="512"/>
      <c r="F7995" s="547"/>
      <c r="G7995" s="547">
        <f t="shared" si="252"/>
        <v>0</v>
      </c>
      <c r="H7995" s="547">
        <f t="shared" si="253"/>
        <v>0</v>
      </c>
    </row>
    <row r="7996" spans="1:8" x14ac:dyDescent="0.25">
      <c r="A7996" s="396" t="e">
        <f>"INN."&amp;EIGNIR!$B$3&amp;C7996</f>
        <v>#N/A</v>
      </c>
      <c r="B7996" s="511">
        <f>'Sundurliðun Lántaka'!H30</f>
        <v>0</v>
      </c>
      <c r="C7996" s="503" t="s">
        <v>9863</v>
      </c>
      <c r="D7996" s="512"/>
      <c r="F7996" s="547"/>
      <c r="G7996" s="547">
        <f t="shared" si="252"/>
        <v>0</v>
      </c>
      <c r="H7996" s="547">
        <f t="shared" si="253"/>
        <v>0</v>
      </c>
    </row>
    <row r="7997" spans="1:8" x14ac:dyDescent="0.25">
      <c r="A7997" s="396" t="e">
        <f>"INN."&amp;EIGNIR!$B$3&amp;C7997</f>
        <v>#N/A</v>
      </c>
      <c r="B7997" s="511">
        <f>'Sundurliðun Lántaka'!H31</f>
        <v>0</v>
      </c>
      <c r="C7997" s="503" t="s">
        <v>9864</v>
      </c>
      <c r="D7997" s="512"/>
      <c r="F7997" s="547"/>
      <c r="G7997" s="547">
        <f t="shared" si="252"/>
        <v>0</v>
      </c>
      <c r="H7997" s="547">
        <f t="shared" si="253"/>
        <v>0</v>
      </c>
    </row>
    <row r="7998" spans="1:8" x14ac:dyDescent="0.25">
      <c r="A7998" s="396" t="e">
        <f>"INN."&amp;EIGNIR!$B$3&amp;C7998</f>
        <v>#N/A</v>
      </c>
      <c r="B7998" s="511">
        <f>'Sundurliðun Lántaka'!H32</f>
        <v>0</v>
      </c>
      <c r="C7998" s="503" t="s">
        <v>9865</v>
      </c>
      <c r="D7998" s="512"/>
      <c r="F7998" s="547"/>
      <c r="G7998" s="547">
        <f t="shared" si="252"/>
        <v>0</v>
      </c>
      <c r="H7998" s="547">
        <f t="shared" si="253"/>
        <v>0</v>
      </c>
    </row>
    <row r="7999" spans="1:8" x14ac:dyDescent="0.25">
      <c r="A7999" s="396" t="e">
        <f>"INN."&amp;EIGNIR!$B$3&amp;C7999</f>
        <v>#N/A</v>
      </c>
      <c r="B7999" s="511">
        <f>'Sundurliðun Lántaka'!H33</f>
        <v>0</v>
      </c>
      <c r="C7999" s="503" t="s">
        <v>9866</v>
      </c>
      <c r="D7999" s="512"/>
      <c r="F7999" s="547"/>
      <c r="G7999" s="547">
        <f t="shared" si="252"/>
        <v>0</v>
      </c>
      <c r="H7999" s="547">
        <f t="shared" si="253"/>
        <v>0</v>
      </c>
    </row>
    <row r="8000" spans="1:8" x14ac:dyDescent="0.25">
      <c r="A8000" s="396" t="e">
        <f>"INN."&amp;EIGNIR!$B$3&amp;C8000</f>
        <v>#N/A</v>
      </c>
      <c r="B8000" s="511">
        <f>'Sundurliðun Lántaka'!H34</f>
        <v>0</v>
      </c>
      <c r="C8000" s="503" t="s">
        <v>9867</v>
      </c>
      <c r="D8000" s="512"/>
      <c r="F8000" s="547"/>
      <c r="G8000" s="547">
        <f t="shared" si="252"/>
        <v>0</v>
      </c>
      <c r="H8000" s="547">
        <f t="shared" si="253"/>
        <v>0</v>
      </c>
    </row>
    <row r="8001" spans="1:8" x14ac:dyDescent="0.25">
      <c r="A8001" s="396" t="e">
        <f>"INN."&amp;EIGNIR!$B$3&amp;C8001</f>
        <v>#N/A</v>
      </c>
      <c r="B8001" s="511">
        <f>'Sundurliðun Lántaka'!H35</f>
        <v>0</v>
      </c>
      <c r="C8001" s="503" t="s">
        <v>9868</v>
      </c>
      <c r="D8001" s="512"/>
      <c r="F8001" s="547"/>
      <c r="G8001" s="547">
        <f t="shared" si="252"/>
        <v>0</v>
      </c>
      <c r="H8001" s="547">
        <f t="shared" si="253"/>
        <v>0</v>
      </c>
    </row>
    <row r="8002" spans="1:8" x14ac:dyDescent="0.25">
      <c r="A8002" s="396" t="e">
        <f>"INN."&amp;EIGNIR!$B$3&amp;C8002</f>
        <v>#N/A</v>
      </c>
      <c r="B8002" s="511">
        <f>'Sundurliðun Lántaka'!H36</f>
        <v>0</v>
      </c>
      <c r="C8002" s="503" t="s">
        <v>9869</v>
      </c>
      <c r="D8002" s="512"/>
      <c r="F8002" s="547"/>
      <c r="G8002" s="547">
        <f t="shared" si="252"/>
        <v>0</v>
      </c>
      <c r="H8002" s="547">
        <f t="shared" si="253"/>
        <v>0</v>
      </c>
    </row>
    <row r="8003" spans="1:8" x14ac:dyDescent="0.25">
      <c r="A8003" s="396" t="e">
        <f>"INN."&amp;EIGNIR!$B$3&amp;C8003</f>
        <v>#N/A</v>
      </c>
      <c r="B8003" s="511">
        <f>'Sundurliðun Lántaka'!H37</f>
        <v>0</v>
      </c>
      <c r="C8003" s="503" t="s">
        <v>9870</v>
      </c>
      <c r="D8003" s="512"/>
      <c r="F8003" s="547"/>
      <c r="G8003" s="547">
        <f t="shared" si="252"/>
        <v>0</v>
      </c>
      <c r="H8003" s="547">
        <f t="shared" si="253"/>
        <v>0</v>
      </c>
    </row>
    <row r="8004" spans="1:8" x14ac:dyDescent="0.25">
      <c r="A8004" s="396" t="e">
        <f>"INN."&amp;EIGNIR!$B$3&amp;C8004</f>
        <v>#N/A</v>
      </c>
      <c r="B8004" s="511">
        <f>'Sundurliðun Lántaka'!H38</f>
        <v>0</v>
      </c>
      <c r="C8004" s="503" t="s">
        <v>9871</v>
      </c>
      <c r="D8004" s="512"/>
      <c r="F8004" s="547"/>
      <c r="G8004" s="547">
        <f t="shared" si="252"/>
        <v>0</v>
      </c>
      <c r="H8004" s="547">
        <f t="shared" si="253"/>
        <v>0</v>
      </c>
    </row>
    <row r="8005" spans="1:8" x14ac:dyDescent="0.25">
      <c r="A8005" s="396" t="e">
        <f>"INN."&amp;EIGNIR!$B$3&amp;C8005</f>
        <v>#N/A</v>
      </c>
      <c r="B8005" s="511">
        <f>'Sundurliðun Lántaka'!H39</f>
        <v>0</v>
      </c>
      <c r="C8005" s="503" t="s">
        <v>9872</v>
      </c>
      <c r="D8005" s="512"/>
      <c r="F8005" s="547"/>
      <c r="G8005" s="547">
        <f t="shared" si="252"/>
        <v>0</v>
      </c>
      <c r="H8005" s="547">
        <f t="shared" si="253"/>
        <v>0</v>
      </c>
    </row>
    <row r="8006" spans="1:8" x14ac:dyDescent="0.25">
      <c r="A8006" s="396" t="e">
        <f>"INN."&amp;EIGNIR!$B$3&amp;C8006</f>
        <v>#N/A</v>
      </c>
      <c r="B8006" s="511">
        <f>'Sundurliðun Lántaka'!H40</f>
        <v>0</v>
      </c>
      <c r="C8006" s="503" t="s">
        <v>9873</v>
      </c>
      <c r="D8006" s="512"/>
      <c r="F8006" s="547"/>
      <c r="G8006" s="547">
        <f t="shared" si="252"/>
        <v>0</v>
      </c>
      <c r="H8006" s="547">
        <f t="shared" si="253"/>
        <v>0</v>
      </c>
    </row>
    <row r="8007" spans="1:8" x14ac:dyDescent="0.25">
      <c r="A8007" s="396" t="e">
        <f>"INN."&amp;EIGNIR!$B$3&amp;C8007</f>
        <v>#N/A</v>
      </c>
      <c r="B8007" s="511">
        <f>'Sundurliðun Lántaka'!H41</f>
        <v>0</v>
      </c>
      <c r="C8007" s="503" t="s">
        <v>9874</v>
      </c>
      <c r="D8007" s="512"/>
      <c r="F8007" s="547"/>
      <c r="G8007" s="547">
        <f t="shared" si="252"/>
        <v>0</v>
      </c>
      <c r="H8007" s="547">
        <f t="shared" si="253"/>
        <v>0</v>
      </c>
    </row>
    <row r="8008" spans="1:8" x14ac:dyDescent="0.25">
      <c r="A8008" s="396" t="e">
        <f>"INN."&amp;EIGNIR!$B$3&amp;C8008</f>
        <v>#N/A</v>
      </c>
      <c r="B8008" s="511">
        <f>'Sundurliðun Lántaka'!H42</f>
        <v>0</v>
      </c>
      <c r="C8008" s="503" t="s">
        <v>9875</v>
      </c>
      <c r="D8008" s="512"/>
      <c r="F8008" s="547"/>
      <c r="G8008" s="547">
        <f t="shared" si="252"/>
        <v>0</v>
      </c>
      <c r="H8008" s="547">
        <f t="shared" si="253"/>
        <v>0</v>
      </c>
    </row>
    <row r="8009" spans="1:8" x14ac:dyDescent="0.25">
      <c r="A8009" s="396" t="e">
        <f>"INN."&amp;EIGNIR!$B$3&amp;C8009</f>
        <v>#N/A</v>
      </c>
      <c r="B8009" s="511">
        <f>'Sundurliðun Lántaka'!H43</f>
        <v>0</v>
      </c>
      <c r="C8009" s="503" t="s">
        <v>9876</v>
      </c>
      <c r="D8009" s="512"/>
      <c r="F8009" s="547"/>
      <c r="G8009" s="547">
        <f t="shared" si="252"/>
        <v>0</v>
      </c>
      <c r="H8009" s="547">
        <f t="shared" si="253"/>
        <v>0</v>
      </c>
    </row>
    <row r="8010" spans="1:8" x14ac:dyDescent="0.25">
      <c r="A8010" s="396" t="e">
        <f>"INN."&amp;EIGNIR!$B$3&amp;C8010</f>
        <v>#N/A</v>
      </c>
      <c r="B8010" s="511">
        <f>'Sundurliðun Lántaka'!H44</f>
        <v>0</v>
      </c>
      <c r="C8010" s="503" t="s">
        <v>9877</v>
      </c>
      <c r="D8010" s="512"/>
      <c r="F8010" s="547"/>
      <c r="G8010" s="547">
        <f t="shared" si="252"/>
        <v>0</v>
      </c>
      <c r="H8010" s="547">
        <f t="shared" si="253"/>
        <v>0</v>
      </c>
    </row>
    <row r="8011" spans="1:8" x14ac:dyDescent="0.25">
      <c r="A8011" s="396" t="e">
        <f>"INN."&amp;EIGNIR!$B$3&amp;C8011</f>
        <v>#N/A</v>
      </c>
      <c r="B8011" s="511">
        <f>'Sundurliðun Lántaka'!H45</f>
        <v>0</v>
      </c>
      <c r="C8011" s="503" t="s">
        <v>9878</v>
      </c>
      <c r="D8011" s="512"/>
      <c r="F8011" s="547"/>
      <c r="G8011" s="547">
        <f t="shared" si="252"/>
        <v>0</v>
      </c>
      <c r="H8011" s="547">
        <f t="shared" si="253"/>
        <v>0</v>
      </c>
    </row>
    <row r="8012" spans="1:8" x14ac:dyDescent="0.25">
      <c r="A8012" s="396" t="e">
        <f>"INN."&amp;EIGNIR!$B$3&amp;C8012</f>
        <v>#N/A</v>
      </c>
      <c r="B8012" s="511">
        <f>'Sundurliðun Lántaka'!H46</f>
        <v>0</v>
      </c>
      <c r="C8012" s="503" t="s">
        <v>9879</v>
      </c>
      <c r="D8012" s="512"/>
      <c r="F8012" s="547"/>
      <c r="G8012" s="547">
        <f t="shared" si="252"/>
        <v>0</v>
      </c>
      <c r="H8012" s="547">
        <f t="shared" si="253"/>
        <v>0</v>
      </c>
    </row>
    <row r="8013" spans="1:8" x14ac:dyDescent="0.25">
      <c r="A8013" s="396" t="e">
        <f>"INN."&amp;EIGNIR!$B$3&amp;C8013</f>
        <v>#N/A</v>
      </c>
      <c r="B8013" s="511">
        <f>'Sundurliðun Lántaka'!H48</f>
        <v>0</v>
      </c>
      <c r="C8013" s="503" t="s">
        <v>9880</v>
      </c>
      <c r="D8013" s="512"/>
      <c r="F8013" s="547"/>
      <c r="G8013" s="547">
        <f t="shared" si="252"/>
        <v>0</v>
      </c>
      <c r="H8013" s="547">
        <f t="shared" si="253"/>
        <v>0</v>
      </c>
    </row>
    <row r="8014" spans="1:8" x14ac:dyDescent="0.25">
      <c r="A8014" s="396" t="e">
        <f>"INN."&amp;EIGNIR!$B$3&amp;C8014</f>
        <v>#N/A</v>
      </c>
      <c r="B8014" s="511">
        <f>'Sundurliðun Lántaka'!H49</f>
        <v>0</v>
      </c>
      <c r="C8014" s="503" t="s">
        <v>9881</v>
      </c>
      <c r="D8014" s="512"/>
      <c r="F8014" s="547"/>
      <c r="G8014" s="547">
        <f t="shared" si="252"/>
        <v>0</v>
      </c>
      <c r="H8014" s="547">
        <f t="shared" si="253"/>
        <v>0</v>
      </c>
    </row>
    <row r="8015" spans="1:8" x14ac:dyDescent="0.25">
      <c r="A8015" s="396" t="e">
        <f>"INN."&amp;EIGNIR!$B$3&amp;C8015</f>
        <v>#N/A</v>
      </c>
      <c r="B8015" s="511">
        <f>'Sundurliðun Lántaka'!H50</f>
        <v>0</v>
      </c>
      <c r="C8015" s="503" t="s">
        <v>9882</v>
      </c>
      <c r="D8015" s="512"/>
      <c r="F8015" s="547"/>
      <c r="G8015" s="547">
        <f t="shared" si="252"/>
        <v>0</v>
      </c>
      <c r="H8015" s="547">
        <f t="shared" si="253"/>
        <v>0</v>
      </c>
    </row>
    <row r="8016" spans="1:8" x14ac:dyDescent="0.25">
      <c r="A8016" s="396" t="e">
        <f>"INN."&amp;EIGNIR!$B$3&amp;C8016</f>
        <v>#N/A</v>
      </c>
      <c r="B8016" s="511">
        <f>'Sundurliðun Lántaka'!H51</f>
        <v>0</v>
      </c>
      <c r="C8016" s="503" t="s">
        <v>9883</v>
      </c>
      <c r="D8016" s="512"/>
      <c r="F8016" s="547"/>
      <c r="G8016" s="547">
        <f t="shared" si="252"/>
        <v>0</v>
      </c>
      <c r="H8016" s="547">
        <f t="shared" si="253"/>
        <v>0</v>
      </c>
    </row>
    <row r="8017" spans="1:8" x14ac:dyDescent="0.25">
      <c r="A8017" s="396" t="e">
        <f>"INN."&amp;EIGNIR!$B$3&amp;C8017</f>
        <v>#N/A</v>
      </c>
      <c r="B8017" s="511">
        <f>'Sundurliðun Lántaka'!H52</f>
        <v>0</v>
      </c>
      <c r="C8017" s="503" t="s">
        <v>9884</v>
      </c>
      <c r="D8017" s="512"/>
      <c r="F8017" s="547"/>
      <c r="G8017" s="547">
        <f t="shared" si="252"/>
        <v>0</v>
      </c>
      <c r="H8017" s="547">
        <f t="shared" si="253"/>
        <v>0</v>
      </c>
    </row>
    <row r="8018" spans="1:8" x14ac:dyDescent="0.25">
      <c r="A8018" s="396" t="e">
        <f>"INN."&amp;EIGNIR!$B$3&amp;C8018</f>
        <v>#N/A</v>
      </c>
      <c r="B8018" s="511">
        <f>'Sundurliðun Lántaka'!H53</f>
        <v>0</v>
      </c>
      <c r="C8018" s="503" t="s">
        <v>9885</v>
      </c>
      <c r="D8018" s="512"/>
      <c r="F8018" s="547"/>
      <c r="G8018" s="547">
        <f t="shared" si="252"/>
        <v>0</v>
      </c>
      <c r="H8018" s="547">
        <f t="shared" si="253"/>
        <v>0</v>
      </c>
    </row>
    <row r="8019" spans="1:8" x14ac:dyDescent="0.25">
      <c r="A8019" s="396" t="e">
        <f>"INN."&amp;EIGNIR!$B$3&amp;C8019</f>
        <v>#N/A</v>
      </c>
      <c r="B8019" s="511">
        <f>'Sundurliðun Lántaka'!H54</f>
        <v>0</v>
      </c>
      <c r="C8019" s="503" t="s">
        <v>9886</v>
      </c>
      <c r="D8019" s="512"/>
      <c r="F8019" s="547"/>
      <c r="G8019" s="547">
        <f t="shared" si="252"/>
        <v>0</v>
      </c>
      <c r="H8019" s="547">
        <f t="shared" si="253"/>
        <v>0</v>
      </c>
    </row>
    <row r="8020" spans="1:8" x14ac:dyDescent="0.25">
      <c r="A8020" s="396" t="e">
        <f>"INN."&amp;EIGNIR!$B$3&amp;C8020</f>
        <v>#N/A</v>
      </c>
      <c r="B8020" s="511">
        <f>'Sundurliðun Lántaka'!H55</f>
        <v>0</v>
      </c>
      <c r="C8020" s="503" t="s">
        <v>9887</v>
      </c>
      <c r="D8020" s="512"/>
      <c r="F8020" s="547"/>
      <c r="G8020" s="547">
        <f t="shared" si="252"/>
        <v>0</v>
      </c>
      <c r="H8020" s="547">
        <f t="shared" si="253"/>
        <v>0</v>
      </c>
    </row>
    <row r="8021" spans="1:8" x14ac:dyDescent="0.25">
      <c r="A8021" s="396" t="e">
        <f>"INN."&amp;EIGNIR!$B$3&amp;C8021</f>
        <v>#N/A</v>
      </c>
      <c r="B8021" s="511">
        <f>'Sundurliðun Lántaka'!H56</f>
        <v>0</v>
      </c>
      <c r="C8021" s="503" t="s">
        <v>9888</v>
      </c>
      <c r="D8021" s="512"/>
      <c r="F8021" s="547"/>
      <c r="G8021" s="547">
        <f t="shared" si="252"/>
        <v>0</v>
      </c>
      <c r="H8021" s="547">
        <f t="shared" si="253"/>
        <v>0</v>
      </c>
    </row>
    <row r="8022" spans="1:8" x14ac:dyDescent="0.25">
      <c r="A8022" s="396" t="e">
        <f>"INN."&amp;EIGNIR!$B$3&amp;C8022</f>
        <v>#N/A</v>
      </c>
      <c r="B8022" s="511">
        <f>'Sundurliðun Lántaka'!H57</f>
        <v>0</v>
      </c>
      <c r="C8022" s="503" t="s">
        <v>9889</v>
      </c>
      <c r="D8022" s="512"/>
      <c r="F8022" s="547"/>
      <c r="G8022" s="547">
        <f t="shared" si="252"/>
        <v>0</v>
      </c>
      <c r="H8022" s="547">
        <f t="shared" si="253"/>
        <v>0</v>
      </c>
    </row>
    <row r="8023" spans="1:8" x14ac:dyDescent="0.25">
      <c r="A8023" s="396" t="e">
        <f>"INN."&amp;EIGNIR!$B$3&amp;C8023</f>
        <v>#N/A</v>
      </c>
      <c r="B8023" s="511">
        <f>'Sundurliðun Lántaka'!H58</f>
        <v>0</v>
      </c>
      <c r="C8023" s="503" t="s">
        <v>9890</v>
      </c>
      <c r="D8023" s="512"/>
      <c r="F8023" s="547"/>
      <c r="G8023" s="547">
        <f t="shared" si="252"/>
        <v>0</v>
      </c>
      <c r="H8023" s="547">
        <f t="shared" si="253"/>
        <v>0</v>
      </c>
    </row>
    <row r="8024" spans="1:8" x14ac:dyDescent="0.25">
      <c r="A8024" s="396" t="e">
        <f>"INN."&amp;EIGNIR!$B$3&amp;C8024</f>
        <v>#N/A</v>
      </c>
      <c r="B8024" s="511">
        <f>'Sundurliðun Lántaka'!H59</f>
        <v>0</v>
      </c>
      <c r="C8024" s="503" t="s">
        <v>9891</v>
      </c>
      <c r="D8024" s="512"/>
      <c r="F8024" s="547"/>
      <c r="G8024" s="547">
        <f t="shared" si="252"/>
        <v>0</v>
      </c>
      <c r="H8024" s="547">
        <f t="shared" si="253"/>
        <v>0</v>
      </c>
    </row>
    <row r="8025" spans="1:8" x14ac:dyDescent="0.25">
      <c r="A8025" s="396" t="e">
        <f>"INN."&amp;EIGNIR!$B$3&amp;C8025</f>
        <v>#N/A</v>
      </c>
      <c r="B8025" s="511">
        <f>'Sundurliðun Lántaka'!H60</f>
        <v>0</v>
      </c>
      <c r="C8025" s="503" t="s">
        <v>9892</v>
      </c>
      <c r="D8025" s="512"/>
      <c r="F8025" s="547"/>
      <c r="G8025" s="547">
        <f t="shared" si="252"/>
        <v>0</v>
      </c>
      <c r="H8025" s="547">
        <f t="shared" si="253"/>
        <v>0</v>
      </c>
    </row>
    <row r="8026" spans="1:8" x14ac:dyDescent="0.25">
      <c r="A8026" s="396" t="e">
        <f>"INN."&amp;EIGNIR!$B$3&amp;C8026</f>
        <v>#N/A</v>
      </c>
      <c r="B8026" s="511">
        <f>'Sundurliðun Lántaka'!H61</f>
        <v>0</v>
      </c>
      <c r="C8026" s="503" t="s">
        <v>9893</v>
      </c>
      <c r="D8026" s="512"/>
      <c r="F8026" s="547"/>
      <c r="G8026" s="547">
        <f t="shared" si="252"/>
        <v>0</v>
      </c>
      <c r="H8026" s="547">
        <f t="shared" si="253"/>
        <v>0</v>
      </c>
    </row>
    <row r="8027" spans="1:8" x14ac:dyDescent="0.25">
      <c r="A8027" s="396" t="e">
        <f>"INN."&amp;EIGNIR!$B$3&amp;C8027</f>
        <v>#N/A</v>
      </c>
      <c r="B8027" s="511">
        <f>'Sundurliðun Lántaka'!H62</f>
        <v>0</v>
      </c>
      <c r="C8027" s="503" t="s">
        <v>9894</v>
      </c>
      <c r="D8027" s="512"/>
      <c r="F8027" s="547"/>
      <c r="G8027" s="547">
        <f t="shared" si="252"/>
        <v>0</v>
      </c>
      <c r="H8027" s="547">
        <f t="shared" si="253"/>
        <v>0</v>
      </c>
    </row>
    <row r="8028" spans="1:8" x14ac:dyDescent="0.25">
      <c r="A8028" s="396" t="e">
        <f>"INN."&amp;EIGNIR!$B$3&amp;C8028</f>
        <v>#N/A</v>
      </c>
      <c r="B8028" s="511">
        <f>'Sundurliðun Lántaka'!H63</f>
        <v>0</v>
      </c>
      <c r="C8028" s="503" t="s">
        <v>9895</v>
      </c>
      <c r="D8028" s="512"/>
      <c r="F8028" s="547"/>
      <c r="G8028" s="547">
        <f t="shared" si="252"/>
        <v>0</v>
      </c>
      <c r="H8028" s="547">
        <f t="shared" si="253"/>
        <v>0</v>
      </c>
    </row>
    <row r="8029" spans="1:8" x14ac:dyDescent="0.25">
      <c r="A8029" s="396" t="e">
        <f>"INN."&amp;EIGNIR!$B$3&amp;C8029</f>
        <v>#N/A</v>
      </c>
      <c r="B8029" s="511">
        <f>'Sundurliðun Lántaka'!H64</f>
        <v>0</v>
      </c>
      <c r="C8029" s="503" t="s">
        <v>9896</v>
      </c>
      <c r="D8029" s="512"/>
      <c r="F8029" s="547"/>
      <c r="G8029" s="547">
        <f t="shared" si="252"/>
        <v>0</v>
      </c>
      <c r="H8029" s="547">
        <f t="shared" si="253"/>
        <v>0</v>
      </c>
    </row>
    <row r="8030" spans="1:8" x14ac:dyDescent="0.25">
      <c r="A8030" s="396" t="e">
        <f>"INN."&amp;EIGNIR!$B$3&amp;C8030</f>
        <v>#N/A</v>
      </c>
      <c r="B8030" s="511">
        <f>'Sundurliðun Lántaka'!H65</f>
        <v>0</v>
      </c>
      <c r="C8030" s="503" t="s">
        <v>9897</v>
      </c>
      <c r="D8030" s="512"/>
      <c r="F8030" s="547"/>
      <c r="G8030" s="547">
        <f t="shared" si="252"/>
        <v>0</v>
      </c>
      <c r="H8030" s="547">
        <f t="shared" si="253"/>
        <v>0</v>
      </c>
    </row>
    <row r="8031" spans="1:8" x14ac:dyDescent="0.25">
      <c r="A8031" s="396" t="e">
        <f>"INN."&amp;EIGNIR!$B$3&amp;C8031</f>
        <v>#N/A</v>
      </c>
      <c r="B8031" s="511">
        <f>'Sundurliðun Lántaka'!H66</f>
        <v>0</v>
      </c>
      <c r="C8031" s="503" t="s">
        <v>9898</v>
      </c>
      <c r="D8031" s="512"/>
      <c r="F8031" s="547"/>
      <c r="G8031" s="547">
        <f t="shared" si="252"/>
        <v>0</v>
      </c>
      <c r="H8031" s="547">
        <f t="shared" si="253"/>
        <v>0</v>
      </c>
    </row>
    <row r="8032" spans="1:8" x14ac:dyDescent="0.25">
      <c r="A8032" s="396" t="e">
        <f>"INN."&amp;EIGNIR!$B$3&amp;C8032</f>
        <v>#N/A</v>
      </c>
      <c r="B8032" s="511">
        <f>'Sundurliðun Lántaka'!H67</f>
        <v>0</v>
      </c>
      <c r="C8032" s="503" t="s">
        <v>9899</v>
      </c>
      <c r="D8032" s="512"/>
      <c r="F8032" s="547"/>
      <c r="G8032" s="547">
        <f t="shared" si="252"/>
        <v>0</v>
      </c>
      <c r="H8032" s="547">
        <f t="shared" si="253"/>
        <v>0</v>
      </c>
    </row>
    <row r="8033" spans="1:8" x14ac:dyDescent="0.25">
      <c r="A8033" s="396" t="e">
        <f>"INN."&amp;EIGNIR!$B$3&amp;C8033</f>
        <v>#N/A</v>
      </c>
      <c r="B8033" s="511">
        <f>'Sundurliðun Lántaka'!H68</f>
        <v>0</v>
      </c>
      <c r="C8033" s="503" t="s">
        <v>9900</v>
      </c>
      <c r="D8033" s="512"/>
      <c r="F8033" s="547"/>
      <c r="G8033" s="547">
        <f t="shared" si="252"/>
        <v>0</v>
      </c>
      <c r="H8033" s="547">
        <f t="shared" si="253"/>
        <v>0</v>
      </c>
    </row>
    <row r="8034" spans="1:8" x14ac:dyDescent="0.25">
      <c r="A8034" s="396" t="e">
        <f>"INN."&amp;EIGNIR!$B$3&amp;C8034</f>
        <v>#N/A</v>
      </c>
      <c r="B8034" s="511">
        <f>'Sundurliðun Lántaka'!H69</f>
        <v>0</v>
      </c>
      <c r="C8034" s="503" t="s">
        <v>9901</v>
      </c>
      <c r="D8034" s="512"/>
      <c r="F8034" s="547"/>
      <c r="G8034" s="547">
        <f t="shared" si="252"/>
        <v>0</v>
      </c>
      <c r="H8034" s="547">
        <f t="shared" si="253"/>
        <v>0</v>
      </c>
    </row>
    <row r="8035" spans="1:8" x14ac:dyDescent="0.25">
      <c r="A8035" s="396" t="e">
        <f>"INN."&amp;EIGNIR!$B$3&amp;C8035</f>
        <v>#N/A</v>
      </c>
      <c r="B8035" s="511">
        <f>'Sundurliðun Lántaka'!H70</f>
        <v>0</v>
      </c>
      <c r="C8035" s="503" t="s">
        <v>9902</v>
      </c>
      <c r="D8035" s="512"/>
      <c r="F8035" s="547"/>
      <c r="G8035" s="547">
        <f t="shared" si="252"/>
        <v>0</v>
      </c>
      <c r="H8035" s="547">
        <f t="shared" si="253"/>
        <v>0</v>
      </c>
    </row>
    <row r="8036" spans="1:8" x14ac:dyDescent="0.25">
      <c r="A8036" s="396" t="e">
        <f>"INN."&amp;EIGNIR!$B$3&amp;C8036</f>
        <v>#N/A</v>
      </c>
      <c r="B8036" s="511">
        <f>'Sundurliðun Lántaka'!H71</f>
        <v>0</v>
      </c>
      <c r="C8036" s="503" t="s">
        <v>9903</v>
      </c>
      <c r="D8036" s="512"/>
      <c r="F8036" s="547"/>
      <c r="G8036" s="547">
        <f t="shared" si="252"/>
        <v>0</v>
      </c>
      <c r="H8036" s="547">
        <f t="shared" si="253"/>
        <v>0</v>
      </c>
    </row>
    <row r="8037" spans="1:8" x14ac:dyDescent="0.25">
      <c r="A8037" s="396" t="e">
        <f>"INN."&amp;EIGNIR!$B$3&amp;C8037</f>
        <v>#N/A</v>
      </c>
      <c r="B8037" s="511">
        <f>'Sundurliðun Lántaka'!H72</f>
        <v>0</v>
      </c>
      <c r="C8037" s="503" t="s">
        <v>9904</v>
      </c>
      <c r="D8037" s="512"/>
      <c r="F8037" s="547"/>
      <c r="G8037" s="547">
        <f t="shared" si="252"/>
        <v>0</v>
      </c>
      <c r="H8037" s="547">
        <f t="shared" si="253"/>
        <v>0</v>
      </c>
    </row>
    <row r="8038" spans="1:8" x14ac:dyDescent="0.25">
      <c r="A8038" s="396" t="e">
        <f>"INN."&amp;EIGNIR!$B$3&amp;C8038</f>
        <v>#N/A</v>
      </c>
      <c r="B8038" s="511">
        <f>'Sundurliðun Lántaka'!H74</f>
        <v>0</v>
      </c>
      <c r="C8038" s="503" t="s">
        <v>9905</v>
      </c>
      <c r="D8038" s="512"/>
      <c r="F8038" s="547"/>
      <c r="G8038" s="547">
        <f t="shared" si="252"/>
        <v>0</v>
      </c>
      <c r="H8038" s="547">
        <f t="shared" si="253"/>
        <v>0</v>
      </c>
    </row>
    <row r="8039" spans="1:8" x14ac:dyDescent="0.25">
      <c r="A8039" s="396" t="e">
        <f>"INN."&amp;EIGNIR!$B$3&amp;C8039</f>
        <v>#N/A</v>
      </c>
      <c r="B8039" s="511">
        <f>'Sundurliðun Lántaka'!H75</f>
        <v>0</v>
      </c>
      <c r="C8039" s="503" t="s">
        <v>9906</v>
      </c>
      <c r="D8039" s="512"/>
      <c r="F8039" s="547"/>
      <c r="G8039" s="547">
        <f t="shared" si="252"/>
        <v>0</v>
      </c>
      <c r="H8039" s="547">
        <f t="shared" si="253"/>
        <v>0</v>
      </c>
    </row>
    <row r="8040" spans="1:8" x14ac:dyDescent="0.25">
      <c r="A8040" s="396" t="e">
        <f>"INN."&amp;EIGNIR!$B$3&amp;C8040</f>
        <v>#N/A</v>
      </c>
      <c r="B8040" s="511">
        <f>'Sundurliðun Lántaka'!H76</f>
        <v>0</v>
      </c>
      <c r="C8040" s="503" t="s">
        <v>9907</v>
      </c>
      <c r="D8040" s="512"/>
      <c r="F8040" s="547"/>
      <c r="G8040" s="547">
        <f t="shared" si="252"/>
        <v>0</v>
      </c>
      <c r="H8040" s="547">
        <f t="shared" si="253"/>
        <v>0</v>
      </c>
    </row>
    <row r="8041" spans="1:8" x14ac:dyDescent="0.25">
      <c r="A8041" s="396" t="e">
        <f>"INN."&amp;EIGNIR!$B$3&amp;C8041</f>
        <v>#N/A</v>
      </c>
      <c r="B8041" s="511">
        <f>'Sundurliðun Lántaka'!H77</f>
        <v>0</v>
      </c>
      <c r="C8041" s="503" t="s">
        <v>9908</v>
      </c>
      <c r="D8041" s="512"/>
      <c r="F8041" s="547"/>
      <c r="G8041" s="547">
        <f t="shared" si="252"/>
        <v>0</v>
      </c>
      <c r="H8041" s="547">
        <f t="shared" si="253"/>
        <v>0</v>
      </c>
    </row>
    <row r="8042" spans="1:8" x14ac:dyDescent="0.25">
      <c r="A8042" s="396" t="e">
        <f>"INN."&amp;EIGNIR!$B$3&amp;C8042</f>
        <v>#N/A</v>
      </c>
      <c r="B8042" s="511">
        <f>'Sundurliðun Lántaka'!H78</f>
        <v>0</v>
      </c>
      <c r="C8042" s="503" t="s">
        <v>9909</v>
      </c>
      <c r="D8042" s="512"/>
      <c r="F8042" s="547"/>
      <c r="G8042" s="547">
        <f t="shared" si="252"/>
        <v>0</v>
      </c>
      <c r="H8042" s="547">
        <f t="shared" si="253"/>
        <v>0</v>
      </c>
    </row>
    <row r="8043" spans="1:8" x14ac:dyDescent="0.25">
      <c r="A8043" s="396" t="e">
        <f>"INN."&amp;EIGNIR!$B$3&amp;C8043</f>
        <v>#N/A</v>
      </c>
      <c r="B8043" s="511">
        <f>'Sundurliðun Lántaka'!H79</f>
        <v>0</v>
      </c>
      <c r="C8043" s="503" t="s">
        <v>9910</v>
      </c>
      <c r="D8043" s="512"/>
      <c r="F8043" s="547"/>
      <c r="G8043" s="547">
        <f t="shared" si="252"/>
        <v>0</v>
      </c>
      <c r="H8043" s="547">
        <f t="shared" si="253"/>
        <v>0</v>
      </c>
    </row>
    <row r="8044" spans="1:8" x14ac:dyDescent="0.25">
      <c r="A8044" s="396" t="e">
        <f>"INN."&amp;EIGNIR!$B$3&amp;C8044</f>
        <v>#N/A</v>
      </c>
      <c r="B8044" s="511">
        <f>'Sundurliðun Lántaka'!H80</f>
        <v>0</v>
      </c>
      <c r="C8044" s="503" t="s">
        <v>9911</v>
      </c>
      <c r="D8044" s="512"/>
      <c r="F8044" s="547"/>
      <c r="G8044" s="547">
        <f t="shared" si="252"/>
        <v>0</v>
      </c>
      <c r="H8044" s="547">
        <f t="shared" si="253"/>
        <v>0</v>
      </c>
    </row>
    <row r="8045" spans="1:8" x14ac:dyDescent="0.25">
      <c r="A8045" s="396" t="e">
        <f>"INN."&amp;EIGNIR!$B$3&amp;C8045</f>
        <v>#N/A</v>
      </c>
      <c r="B8045" s="511">
        <f>'Sundurliðun Lántaka'!H81</f>
        <v>0</v>
      </c>
      <c r="C8045" s="503" t="s">
        <v>9912</v>
      </c>
      <c r="D8045" s="512"/>
      <c r="F8045" s="547"/>
      <c r="G8045" s="547">
        <f t="shared" si="252"/>
        <v>0</v>
      </c>
      <c r="H8045" s="547">
        <f t="shared" si="253"/>
        <v>0</v>
      </c>
    </row>
    <row r="8046" spans="1:8" x14ac:dyDescent="0.25">
      <c r="A8046" s="396" t="e">
        <f>"INN."&amp;EIGNIR!$B$3&amp;C8046</f>
        <v>#N/A</v>
      </c>
      <c r="B8046" s="511">
        <f>'Sundurliðun Lántaka'!H82</f>
        <v>0</v>
      </c>
      <c r="C8046" s="503" t="s">
        <v>9913</v>
      </c>
      <c r="D8046" s="512"/>
      <c r="F8046" s="547"/>
      <c r="G8046" s="547">
        <f t="shared" si="252"/>
        <v>0</v>
      </c>
      <c r="H8046" s="547">
        <f t="shared" si="253"/>
        <v>0</v>
      </c>
    </row>
    <row r="8047" spans="1:8" x14ac:dyDescent="0.25">
      <c r="A8047" s="396" t="e">
        <f>"INN."&amp;EIGNIR!$B$3&amp;C8047</f>
        <v>#N/A</v>
      </c>
      <c r="B8047" s="511">
        <f>'Sundurliðun Lántaka'!I5</f>
        <v>0</v>
      </c>
      <c r="C8047" s="503" t="s">
        <v>9914</v>
      </c>
      <c r="D8047" s="512" t="s">
        <v>13726</v>
      </c>
      <c r="F8047" s="547"/>
      <c r="G8047" s="547">
        <f t="shared" si="252"/>
        <v>0</v>
      </c>
      <c r="H8047" s="547">
        <f t="shared" si="253"/>
        <v>0</v>
      </c>
    </row>
    <row r="8048" spans="1:8" x14ac:dyDescent="0.25">
      <c r="A8048" s="396" t="e">
        <f>"INN."&amp;EIGNIR!$B$3&amp;C8048</f>
        <v>#N/A</v>
      </c>
      <c r="B8048" s="511">
        <f>'Sundurliðun Lántaka'!I6</f>
        <v>0</v>
      </c>
      <c r="C8048" s="503" t="s">
        <v>9915</v>
      </c>
      <c r="D8048" s="512"/>
      <c r="F8048" s="547"/>
      <c r="G8048" s="547">
        <f t="shared" si="252"/>
        <v>0</v>
      </c>
      <c r="H8048" s="547">
        <f t="shared" si="253"/>
        <v>0</v>
      </c>
    </row>
    <row r="8049" spans="1:8" x14ac:dyDescent="0.25">
      <c r="A8049" s="396" t="e">
        <f>"INN."&amp;EIGNIR!$B$3&amp;C8049</f>
        <v>#N/A</v>
      </c>
      <c r="B8049" s="511">
        <f>'Sundurliðun Lántaka'!I7</f>
        <v>0</v>
      </c>
      <c r="C8049" s="503" t="s">
        <v>9916</v>
      </c>
      <c r="D8049" s="512"/>
      <c r="F8049" s="547"/>
      <c r="G8049" s="547">
        <f t="shared" si="252"/>
        <v>0</v>
      </c>
      <c r="H8049" s="547">
        <f t="shared" si="253"/>
        <v>0</v>
      </c>
    </row>
    <row r="8050" spans="1:8" x14ac:dyDescent="0.25">
      <c r="A8050" s="396" t="e">
        <f>"INN."&amp;EIGNIR!$B$3&amp;C8050</f>
        <v>#N/A</v>
      </c>
      <c r="B8050" s="511">
        <f>'Sundurliðun Lántaka'!I8</f>
        <v>0</v>
      </c>
      <c r="C8050" s="503" t="s">
        <v>9917</v>
      </c>
      <c r="D8050" s="512"/>
      <c r="F8050" s="547"/>
      <c r="G8050" s="547">
        <f t="shared" si="252"/>
        <v>0</v>
      </c>
      <c r="H8050" s="547">
        <f t="shared" si="253"/>
        <v>0</v>
      </c>
    </row>
    <row r="8051" spans="1:8" x14ac:dyDescent="0.25">
      <c r="A8051" s="396" t="e">
        <f>"INN."&amp;EIGNIR!$B$3&amp;C8051</f>
        <v>#N/A</v>
      </c>
      <c r="B8051" s="511">
        <f>'Sundurliðun Lántaka'!I9</f>
        <v>0</v>
      </c>
      <c r="C8051" s="503" t="s">
        <v>9918</v>
      </c>
      <c r="D8051" s="512"/>
      <c r="F8051" s="547"/>
      <c r="G8051" s="547">
        <f t="shared" si="252"/>
        <v>0</v>
      </c>
      <c r="H8051" s="547">
        <f t="shared" si="253"/>
        <v>0</v>
      </c>
    </row>
    <row r="8052" spans="1:8" x14ac:dyDescent="0.25">
      <c r="A8052" s="396" t="e">
        <f>"INN."&amp;EIGNIR!$B$3&amp;C8052</f>
        <v>#N/A</v>
      </c>
      <c r="B8052" s="511">
        <f>'Sundurliðun Lántaka'!I10</f>
        <v>0</v>
      </c>
      <c r="C8052" s="503" t="s">
        <v>9919</v>
      </c>
      <c r="D8052" s="512"/>
      <c r="F8052" s="547"/>
      <c r="G8052" s="547">
        <f t="shared" si="252"/>
        <v>0</v>
      </c>
      <c r="H8052" s="547">
        <f t="shared" si="253"/>
        <v>0</v>
      </c>
    </row>
    <row r="8053" spans="1:8" x14ac:dyDescent="0.25">
      <c r="A8053" s="396" t="e">
        <f>"INN."&amp;EIGNIR!$B$3&amp;C8053</f>
        <v>#N/A</v>
      </c>
      <c r="B8053" s="511">
        <f>'Sundurliðun Lántaka'!I11</f>
        <v>0</v>
      </c>
      <c r="C8053" s="503" t="s">
        <v>9920</v>
      </c>
      <c r="D8053" s="512"/>
      <c r="F8053" s="547"/>
      <c r="G8053" s="547">
        <f t="shared" si="252"/>
        <v>0</v>
      </c>
      <c r="H8053" s="547">
        <f t="shared" si="253"/>
        <v>0</v>
      </c>
    </row>
    <row r="8054" spans="1:8" x14ac:dyDescent="0.25">
      <c r="A8054" s="396" t="e">
        <f>"INN."&amp;EIGNIR!$B$3&amp;C8054</f>
        <v>#N/A</v>
      </c>
      <c r="B8054" s="511">
        <f>'Sundurliðun Lántaka'!I12</f>
        <v>0</v>
      </c>
      <c r="C8054" s="503" t="s">
        <v>9921</v>
      </c>
      <c r="D8054" s="512"/>
      <c r="F8054" s="547"/>
      <c r="G8054" s="547">
        <f t="shared" ref="G8054:G8117" si="254">+F8054-B8054</f>
        <v>0</v>
      </c>
      <c r="H8054" s="547">
        <f t="shared" si="253"/>
        <v>0</v>
      </c>
    </row>
    <row r="8055" spans="1:8" x14ac:dyDescent="0.25">
      <c r="A8055" s="396" t="e">
        <f>"INN."&amp;EIGNIR!$B$3&amp;C8055</f>
        <v>#N/A</v>
      </c>
      <c r="B8055" s="511">
        <f>'Sundurliðun Lántaka'!I13</f>
        <v>0</v>
      </c>
      <c r="C8055" s="503" t="s">
        <v>9922</v>
      </c>
      <c r="D8055" s="512"/>
      <c r="F8055" s="547"/>
      <c r="G8055" s="547">
        <f t="shared" si="254"/>
        <v>0</v>
      </c>
      <c r="H8055" s="547">
        <f t="shared" ref="H8055:H8118" si="255">+ABS(G8055)</f>
        <v>0</v>
      </c>
    </row>
    <row r="8056" spans="1:8" x14ac:dyDescent="0.25">
      <c r="A8056" s="396" t="e">
        <f>"INN."&amp;EIGNIR!$B$3&amp;C8056</f>
        <v>#N/A</v>
      </c>
      <c r="B8056" s="511">
        <f>'Sundurliðun Lántaka'!I14</f>
        <v>0</v>
      </c>
      <c r="C8056" s="503" t="s">
        <v>9923</v>
      </c>
      <c r="D8056" s="512"/>
      <c r="F8056" s="547"/>
      <c r="G8056" s="547">
        <f t="shared" si="254"/>
        <v>0</v>
      </c>
      <c r="H8056" s="547">
        <f t="shared" si="255"/>
        <v>0</v>
      </c>
    </row>
    <row r="8057" spans="1:8" x14ac:dyDescent="0.25">
      <c r="A8057" s="396" t="e">
        <f>"INN."&amp;EIGNIR!$B$3&amp;C8057</f>
        <v>#N/A</v>
      </c>
      <c r="B8057" s="511">
        <f>'Sundurliðun Lántaka'!I15</f>
        <v>0</v>
      </c>
      <c r="C8057" s="503" t="s">
        <v>9924</v>
      </c>
      <c r="D8057" s="512"/>
      <c r="F8057" s="547"/>
      <c r="G8057" s="547">
        <f t="shared" si="254"/>
        <v>0</v>
      </c>
      <c r="H8057" s="547">
        <f t="shared" si="255"/>
        <v>0</v>
      </c>
    </row>
    <row r="8058" spans="1:8" x14ac:dyDescent="0.25">
      <c r="A8058" s="396" t="e">
        <f>"INN."&amp;EIGNIR!$B$3&amp;C8058</f>
        <v>#N/A</v>
      </c>
      <c r="B8058" s="511">
        <f>'Sundurliðun Lántaka'!I16</f>
        <v>0</v>
      </c>
      <c r="C8058" s="503" t="s">
        <v>9925</v>
      </c>
      <c r="D8058" s="512"/>
      <c r="F8058" s="547"/>
      <c r="G8058" s="547">
        <f t="shared" si="254"/>
        <v>0</v>
      </c>
      <c r="H8058" s="547">
        <f t="shared" si="255"/>
        <v>0</v>
      </c>
    </row>
    <row r="8059" spans="1:8" x14ac:dyDescent="0.25">
      <c r="A8059" s="396" t="e">
        <f>"INN."&amp;EIGNIR!$B$3&amp;C8059</f>
        <v>#N/A</v>
      </c>
      <c r="B8059" s="511">
        <f>'Sundurliðun Lántaka'!I17</f>
        <v>0</v>
      </c>
      <c r="C8059" s="503" t="s">
        <v>9926</v>
      </c>
      <c r="D8059" s="512"/>
      <c r="F8059" s="547"/>
      <c r="G8059" s="547">
        <f t="shared" si="254"/>
        <v>0</v>
      </c>
      <c r="H8059" s="547">
        <f t="shared" si="255"/>
        <v>0</v>
      </c>
    </row>
    <row r="8060" spans="1:8" x14ac:dyDescent="0.25">
      <c r="A8060" s="396" t="e">
        <f>"INN."&amp;EIGNIR!$B$3&amp;C8060</f>
        <v>#N/A</v>
      </c>
      <c r="B8060" s="511">
        <f>'Sundurliðun Lántaka'!I18</f>
        <v>0</v>
      </c>
      <c r="C8060" s="503" t="s">
        <v>9927</v>
      </c>
      <c r="D8060" s="512"/>
      <c r="F8060" s="547"/>
      <c r="G8060" s="547">
        <f t="shared" si="254"/>
        <v>0</v>
      </c>
      <c r="H8060" s="547">
        <f t="shared" si="255"/>
        <v>0</v>
      </c>
    </row>
    <row r="8061" spans="1:8" x14ac:dyDescent="0.25">
      <c r="A8061" s="396" t="e">
        <f>"INN."&amp;EIGNIR!$B$3&amp;C8061</f>
        <v>#N/A</v>
      </c>
      <c r="B8061" s="511">
        <f>'Sundurliðun Lántaka'!I19</f>
        <v>0</v>
      </c>
      <c r="C8061" s="503" t="s">
        <v>9928</v>
      </c>
      <c r="D8061" s="512"/>
      <c r="F8061" s="547"/>
      <c r="G8061" s="547">
        <f t="shared" si="254"/>
        <v>0</v>
      </c>
      <c r="H8061" s="547">
        <f t="shared" si="255"/>
        <v>0</v>
      </c>
    </row>
    <row r="8062" spans="1:8" x14ac:dyDescent="0.25">
      <c r="A8062" s="396" t="e">
        <f>"INN."&amp;EIGNIR!$B$3&amp;C8062</f>
        <v>#N/A</v>
      </c>
      <c r="B8062" s="511">
        <f>'Sundurliðun Lántaka'!I20</f>
        <v>0</v>
      </c>
      <c r="C8062" s="503" t="s">
        <v>9929</v>
      </c>
      <c r="D8062" s="512"/>
      <c r="F8062" s="547"/>
      <c r="G8062" s="547">
        <f t="shared" si="254"/>
        <v>0</v>
      </c>
      <c r="H8062" s="547">
        <f t="shared" si="255"/>
        <v>0</v>
      </c>
    </row>
    <row r="8063" spans="1:8" x14ac:dyDescent="0.25">
      <c r="A8063" s="396" t="e">
        <f>"INN."&amp;EIGNIR!$B$3&amp;C8063</f>
        <v>#N/A</v>
      </c>
      <c r="B8063" s="511">
        <f>'Sundurliðun Lántaka'!I22</f>
        <v>0</v>
      </c>
      <c r="C8063" s="503" t="s">
        <v>9930</v>
      </c>
      <c r="D8063" s="512"/>
      <c r="F8063" s="547"/>
      <c r="G8063" s="547">
        <f t="shared" si="254"/>
        <v>0</v>
      </c>
      <c r="H8063" s="547">
        <f t="shared" si="255"/>
        <v>0</v>
      </c>
    </row>
    <row r="8064" spans="1:8" x14ac:dyDescent="0.25">
      <c r="A8064" s="396" t="e">
        <f>"INN."&amp;EIGNIR!$B$3&amp;C8064</f>
        <v>#N/A</v>
      </c>
      <c r="B8064" s="511">
        <f>'Sundurliðun Lántaka'!I23</f>
        <v>0</v>
      </c>
      <c r="C8064" s="503" t="s">
        <v>9931</v>
      </c>
      <c r="D8064" s="512"/>
      <c r="F8064" s="547"/>
      <c r="G8064" s="547">
        <f t="shared" si="254"/>
        <v>0</v>
      </c>
      <c r="H8064" s="547">
        <f t="shared" si="255"/>
        <v>0</v>
      </c>
    </row>
    <row r="8065" spans="1:8" x14ac:dyDescent="0.25">
      <c r="A8065" s="396" t="e">
        <f>"INN."&amp;EIGNIR!$B$3&amp;C8065</f>
        <v>#N/A</v>
      </c>
      <c r="B8065" s="511">
        <f>'Sundurliðun Lántaka'!I24</f>
        <v>0</v>
      </c>
      <c r="C8065" s="503" t="s">
        <v>9932</v>
      </c>
      <c r="D8065" s="512"/>
      <c r="F8065" s="547"/>
      <c r="G8065" s="547">
        <f t="shared" si="254"/>
        <v>0</v>
      </c>
      <c r="H8065" s="547">
        <f t="shared" si="255"/>
        <v>0</v>
      </c>
    </row>
    <row r="8066" spans="1:8" x14ac:dyDescent="0.25">
      <c r="A8066" s="396" t="e">
        <f>"INN."&amp;EIGNIR!$B$3&amp;C8066</f>
        <v>#N/A</v>
      </c>
      <c r="B8066" s="511">
        <f>'Sundurliðun Lántaka'!I25</f>
        <v>0</v>
      </c>
      <c r="C8066" s="503" t="s">
        <v>9933</v>
      </c>
      <c r="D8066" s="512"/>
      <c r="F8066" s="547"/>
      <c r="G8066" s="547">
        <f t="shared" si="254"/>
        <v>0</v>
      </c>
      <c r="H8066" s="547">
        <f t="shared" si="255"/>
        <v>0</v>
      </c>
    </row>
    <row r="8067" spans="1:8" x14ac:dyDescent="0.25">
      <c r="A8067" s="396" t="e">
        <f>"INN."&amp;EIGNIR!$B$3&amp;C8067</f>
        <v>#N/A</v>
      </c>
      <c r="B8067" s="511">
        <f>'Sundurliðun Lántaka'!I26</f>
        <v>0</v>
      </c>
      <c r="C8067" s="503" t="s">
        <v>9934</v>
      </c>
      <c r="D8067" s="512"/>
      <c r="F8067" s="547"/>
      <c r="G8067" s="547">
        <f t="shared" si="254"/>
        <v>0</v>
      </c>
      <c r="H8067" s="547">
        <f t="shared" si="255"/>
        <v>0</v>
      </c>
    </row>
    <row r="8068" spans="1:8" x14ac:dyDescent="0.25">
      <c r="A8068" s="396" t="e">
        <f>"INN."&amp;EIGNIR!$B$3&amp;C8068</f>
        <v>#N/A</v>
      </c>
      <c r="B8068" s="511">
        <f>'Sundurliðun Lántaka'!I27</f>
        <v>0</v>
      </c>
      <c r="C8068" s="503" t="s">
        <v>9935</v>
      </c>
      <c r="D8068" s="512"/>
      <c r="F8068" s="547"/>
      <c r="G8068" s="547">
        <f t="shared" si="254"/>
        <v>0</v>
      </c>
      <c r="H8068" s="547">
        <f t="shared" si="255"/>
        <v>0</v>
      </c>
    </row>
    <row r="8069" spans="1:8" x14ac:dyDescent="0.25">
      <c r="A8069" s="396" t="e">
        <f>"INN."&amp;EIGNIR!$B$3&amp;C8069</f>
        <v>#N/A</v>
      </c>
      <c r="B8069" s="511">
        <f>'Sundurliðun Lántaka'!I28</f>
        <v>0</v>
      </c>
      <c r="C8069" s="503" t="s">
        <v>9936</v>
      </c>
      <c r="D8069" s="512"/>
      <c r="F8069" s="547"/>
      <c r="G8069" s="547">
        <f t="shared" si="254"/>
        <v>0</v>
      </c>
      <c r="H8069" s="547">
        <f t="shared" si="255"/>
        <v>0</v>
      </c>
    </row>
    <row r="8070" spans="1:8" x14ac:dyDescent="0.25">
      <c r="A8070" s="396" t="e">
        <f>"INN."&amp;EIGNIR!$B$3&amp;C8070</f>
        <v>#N/A</v>
      </c>
      <c r="B8070" s="511">
        <f>'Sundurliðun Lántaka'!I29</f>
        <v>0</v>
      </c>
      <c r="C8070" s="503" t="s">
        <v>9937</v>
      </c>
      <c r="D8070" s="512"/>
      <c r="F8070" s="547"/>
      <c r="G8070" s="547">
        <f t="shared" si="254"/>
        <v>0</v>
      </c>
      <c r="H8070" s="547">
        <f t="shared" si="255"/>
        <v>0</v>
      </c>
    </row>
    <row r="8071" spans="1:8" x14ac:dyDescent="0.25">
      <c r="A8071" s="396" t="e">
        <f>"INN."&amp;EIGNIR!$B$3&amp;C8071</f>
        <v>#N/A</v>
      </c>
      <c r="B8071" s="511">
        <f>'Sundurliðun Lántaka'!I30</f>
        <v>0</v>
      </c>
      <c r="C8071" s="503" t="s">
        <v>9938</v>
      </c>
      <c r="D8071" s="512"/>
      <c r="F8071" s="547"/>
      <c r="G8071" s="547">
        <f t="shared" si="254"/>
        <v>0</v>
      </c>
      <c r="H8071" s="547">
        <f t="shared" si="255"/>
        <v>0</v>
      </c>
    </row>
    <row r="8072" spans="1:8" x14ac:dyDescent="0.25">
      <c r="A8072" s="396" t="e">
        <f>"INN."&amp;EIGNIR!$B$3&amp;C8072</f>
        <v>#N/A</v>
      </c>
      <c r="B8072" s="511">
        <f>'Sundurliðun Lántaka'!I57</f>
        <v>0</v>
      </c>
      <c r="C8072" s="503" t="s">
        <v>9939</v>
      </c>
      <c r="D8072" s="512"/>
      <c r="F8072" s="547"/>
      <c r="G8072" s="547">
        <f t="shared" si="254"/>
        <v>0</v>
      </c>
      <c r="H8072" s="547">
        <f t="shared" si="255"/>
        <v>0</v>
      </c>
    </row>
    <row r="8073" spans="1:8" x14ac:dyDescent="0.25">
      <c r="A8073" s="396" t="e">
        <f>"INN."&amp;EIGNIR!$B$3&amp;C8073</f>
        <v>#N/A</v>
      </c>
      <c r="B8073" s="511">
        <f>'Sundurliðun Lántaka'!I58</f>
        <v>0</v>
      </c>
      <c r="C8073" s="503" t="s">
        <v>9940</v>
      </c>
      <c r="D8073" s="512"/>
      <c r="F8073" s="547"/>
      <c r="G8073" s="547">
        <f t="shared" si="254"/>
        <v>0</v>
      </c>
      <c r="H8073" s="547">
        <f t="shared" si="255"/>
        <v>0</v>
      </c>
    </row>
    <row r="8074" spans="1:8" x14ac:dyDescent="0.25">
      <c r="A8074" s="396" t="e">
        <f>"INN."&amp;EIGNIR!$B$3&amp;C8074</f>
        <v>#N/A</v>
      </c>
      <c r="B8074" s="511">
        <f>'Sundurliðun Lántaka'!I59</f>
        <v>0</v>
      </c>
      <c r="C8074" s="503" t="s">
        <v>9941</v>
      </c>
      <c r="D8074" s="512"/>
      <c r="F8074" s="547"/>
      <c r="G8074" s="547">
        <f t="shared" si="254"/>
        <v>0</v>
      </c>
      <c r="H8074" s="547">
        <f t="shared" si="255"/>
        <v>0</v>
      </c>
    </row>
    <row r="8075" spans="1:8" x14ac:dyDescent="0.25">
      <c r="A8075" s="396" t="e">
        <f>"INN."&amp;EIGNIR!$B$3&amp;C8075</f>
        <v>#N/A</v>
      </c>
      <c r="B8075" s="511">
        <f>'Sundurliðun Lántaka'!I60</f>
        <v>0</v>
      </c>
      <c r="C8075" s="503" t="s">
        <v>9942</v>
      </c>
      <c r="D8075" s="512"/>
      <c r="F8075" s="547"/>
      <c r="G8075" s="547">
        <f t="shared" si="254"/>
        <v>0</v>
      </c>
      <c r="H8075" s="547">
        <f t="shared" si="255"/>
        <v>0</v>
      </c>
    </row>
    <row r="8076" spans="1:8" x14ac:dyDescent="0.25">
      <c r="A8076" s="396" t="e">
        <f>"INN."&amp;EIGNIR!$B$3&amp;C8076</f>
        <v>#N/A</v>
      </c>
      <c r="B8076" s="511">
        <f>'Sundurliðun Lántaka'!I61</f>
        <v>0</v>
      </c>
      <c r="C8076" s="503" t="s">
        <v>9943</v>
      </c>
      <c r="D8076" s="512"/>
      <c r="F8076" s="547"/>
      <c r="G8076" s="547">
        <f t="shared" si="254"/>
        <v>0</v>
      </c>
      <c r="H8076" s="547">
        <f t="shared" si="255"/>
        <v>0</v>
      </c>
    </row>
    <row r="8077" spans="1:8" x14ac:dyDescent="0.25">
      <c r="A8077" s="396" t="e">
        <f>"INN."&amp;EIGNIR!$B$3&amp;C8077</f>
        <v>#N/A</v>
      </c>
      <c r="B8077" s="511">
        <f>'Sundurliðun Lántaka'!I62</f>
        <v>0</v>
      </c>
      <c r="C8077" s="503" t="s">
        <v>9944</v>
      </c>
      <c r="D8077" s="512"/>
      <c r="F8077" s="547"/>
      <c r="G8077" s="547">
        <f t="shared" si="254"/>
        <v>0</v>
      </c>
      <c r="H8077" s="547">
        <f t="shared" si="255"/>
        <v>0</v>
      </c>
    </row>
    <row r="8078" spans="1:8" x14ac:dyDescent="0.25">
      <c r="A8078" s="396" t="e">
        <f>"INN."&amp;EIGNIR!$B$3&amp;C8078</f>
        <v>#N/A</v>
      </c>
      <c r="B8078" s="511">
        <f>'Sundurliðun Lántaka'!I63</f>
        <v>0</v>
      </c>
      <c r="C8078" s="503" t="s">
        <v>9945</v>
      </c>
      <c r="D8078" s="512"/>
      <c r="F8078" s="547"/>
      <c r="G8078" s="547">
        <f t="shared" si="254"/>
        <v>0</v>
      </c>
      <c r="H8078" s="547">
        <f t="shared" si="255"/>
        <v>0</v>
      </c>
    </row>
    <row r="8079" spans="1:8" x14ac:dyDescent="0.25">
      <c r="A8079" s="396" t="e">
        <f>"INN."&amp;EIGNIR!$B$3&amp;C8079</f>
        <v>#N/A</v>
      </c>
      <c r="B8079" s="511">
        <f>'Sundurliðun Lántaka'!I64</f>
        <v>0</v>
      </c>
      <c r="C8079" s="503" t="s">
        <v>9946</v>
      </c>
      <c r="D8079" s="512"/>
      <c r="F8079" s="547"/>
      <c r="G8079" s="547">
        <f t="shared" si="254"/>
        <v>0</v>
      </c>
      <c r="H8079" s="547">
        <f t="shared" si="255"/>
        <v>0</v>
      </c>
    </row>
    <row r="8080" spans="1:8" x14ac:dyDescent="0.25">
      <c r="A8080" s="396" t="e">
        <f>"INN."&amp;EIGNIR!$B$3&amp;C8080</f>
        <v>#N/A</v>
      </c>
      <c r="B8080" s="511">
        <f>'Sundurliðun Lántaka'!I65</f>
        <v>0</v>
      </c>
      <c r="C8080" s="503" t="s">
        <v>9947</v>
      </c>
      <c r="D8080" s="512"/>
      <c r="F8080" s="547"/>
      <c r="G8080" s="547">
        <f t="shared" si="254"/>
        <v>0</v>
      </c>
      <c r="H8080" s="547">
        <f t="shared" si="255"/>
        <v>0</v>
      </c>
    </row>
    <row r="8081" spans="1:8" x14ac:dyDescent="0.25">
      <c r="A8081" s="396" t="e">
        <f>"INN."&amp;EIGNIR!$B$3&amp;C8081</f>
        <v>#N/A</v>
      </c>
      <c r="B8081" s="511">
        <f>'Sundurliðun Lántaka'!I66</f>
        <v>0</v>
      </c>
      <c r="C8081" s="503" t="s">
        <v>9948</v>
      </c>
      <c r="D8081" s="512"/>
      <c r="F8081" s="547"/>
      <c r="G8081" s="547">
        <f t="shared" si="254"/>
        <v>0</v>
      </c>
      <c r="H8081" s="547">
        <f t="shared" si="255"/>
        <v>0</v>
      </c>
    </row>
    <row r="8082" spans="1:8" x14ac:dyDescent="0.25">
      <c r="A8082" s="396" t="e">
        <f>"INN."&amp;EIGNIR!$B$3&amp;C8082</f>
        <v>#N/A</v>
      </c>
      <c r="B8082" s="511">
        <f>'Sundurliðun Lántaka'!I67</f>
        <v>0</v>
      </c>
      <c r="C8082" s="503" t="s">
        <v>9949</v>
      </c>
      <c r="D8082" s="512"/>
      <c r="F8082" s="547"/>
      <c r="G8082" s="547">
        <f t="shared" si="254"/>
        <v>0</v>
      </c>
      <c r="H8082" s="547">
        <f t="shared" si="255"/>
        <v>0</v>
      </c>
    </row>
    <row r="8083" spans="1:8" x14ac:dyDescent="0.25">
      <c r="A8083" s="396" t="e">
        <f>"INN."&amp;EIGNIR!$B$3&amp;C8083</f>
        <v>#N/A</v>
      </c>
      <c r="B8083" s="511">
        <f>'Sundurliðun Lántaka'!I68</f>
        <v>0</v>
      </c>
      <c r="C8083" s="503" t="s">
        <v>9950</v>
      </c>
      <c r="D8083" s="512"/>
      <c r="F8083" s="547"/>
      <c r="G8083" s="547">
        <f t="shared" si="254"/>
        <v>0</v>
      </c>
      <c r="H8083" s="547">
        <f t="shared" si="255"/>
        <v>0</v>
      </c>
    </row>
    <row r="8084" spans="1:8" x14ac:dyDescent="0.25">
      <c r="A8084" s="396" t="e">
        <f>"INN."&amp;EIGNIR!$B$3&amp;C8084</f>
        <v>#N/A</v>
      </c>
      <c r="B8084" s="511">
        <f>'Sundurliðun Lántaka'!I69</f>
        <v>0</v>
      </c>
      <c r="C8084" s="503" t="s">
        <v>9951</v>
      </c>
      <c r="D8084" s="512"/>
      <c r="F8084" s="547"/>
      <c r="G8084" s="547">
        <f t="shared" si="254"/>
        <v>0</v>
      </c>
      <c r="H8084" s="547">
        <f t="shared" si="255"/>
        <v>0</v>
      </c>
    </row>
    <row r="8085" spans="1:8" x14ac:dyDescent="0.25">
      <c r="A8085" s="396" t="e">
        <f>"INN."&amp;EIGNIR!$B$3&amp;C8085</f>
        <v>#N/A</v>
      </c>
      <c r="B8085" s="511">
        <f>'Sundurliðun Lántaka'!I70</f>
        <v>0</v>
      </c>
      <c r="C8085" s="503" t="s">
        <v>9952</v>
      </c>
      <c r="D8085" s="512"/>
      <c r="F8085" s="547"/>
      <c r="G8085" s="547">
        <f t="shared" si="254"/>
        <v>0</v>
      </c>
      <c r="H8085" s="547">
        <f t="shared" si="255"/>
        <v>0</v>
      </c>
    </row>
    <row r="8086" spans="1:8" x14ac:dyDescent="0.25">
      <c r="A8086" s="396" t="e">
        <f>"INN."&amp;EIGNIR!$B$3&amp;C8086</f>
        <v>#N/A</v>
      </c>
      <c r="B8086" s="511">
        <f>'Sundurliðun Lántaka'!I71</f>
        <v>0</v>
      </c>
      <c r="C8086" s="503" t="s">
        <v>9953</v>
      </c>
      <c r="D8086" s="512"/>
      <c r="F8086" s="547"/>
      <c r="G8086" s="547">
        <f t="shared" si="254"/>
        <v>0</v>
      </c>
      <c r="H8086" s="547">
        <f t="shared" si="255"/>
        <v>0</v>
      </c>
    </row>
    <row r="8087" spans="1:8" x14ac:dyDescent="0.25">
      <c r="A8087" s="396" t="e">
        <f>"INN."&amp;EIGNIR!$B$3&amp;C8087</f>
        <v>#N/A</v>
      </c>
      <c r="B8087" s="511">
        <f>'Sundurliðun Lántaka'!I72</f>
        <v>0</v>
      </c>
      <c r="C8087" s="503" t="s">
        <v>9954</v>
      </c>
      <c r="D8087" s="512"/>
      <c r="F8087" s="547"/>
      <c r="G8087" s="547">
        <f t="shared" si="254"/>
        <v>0</v>
      </c>
      <c r="H8087" s="547">
        <f t="shared" si="255"/>
        <v>0</v>
      </c>
    </row>
    <row r="8088" spans="1:8" x14ac:dyDescent="0.25">
      <c r="A8088" s="396" t="e">
        <f>"INN."&amp;EIGNIR!$B$3&amp;C8088</f>
        <v>#N/A</v>
      </c>
      <c r="B8088" s="511">
        <f>'Sundurliðun Lántaka'!I74</f>
        <v>0</v>
      </c>
      <c r="C8088" s="503" t="s">
        <v>9955</v>
      </c>
      <c r="D8088" s="512"/>
      <c r="F8088" s="547"/>
      <c r="G8088" s="547">
        <f t="shared" si="254"/>
        <v>0</v>
      </c>
      <c r="H8088" s="547">
        <f t="shared" si="255"/>
        <v>0</v>
      </c>
    </row>
    <row r="8089" spans="1:8" x14ac:dyDescent="0.25">
      <c r="A8089" s="396" t="e">
        <f>"INN."&amp;EIGNIR!$B$3&amp;C8089</f>
        <v>#N/A</v>
      </c>
      <c r="B8089" s="511">
        <f>'Sundurliðun Lántaka'!I75</f>
        <v>0</v>
      </c>
      <c r="C8089" s="503" t="s">
        <v>9956</v>
      </c>
      <c r="D8089" s="512"/>
      <c r="F8089" s="547"/>
      <c r="G8089" s="547">
        <f t="shared" si="254"/>
        <v>0</v>
      </c>
      <c r="H8089" s="547">
        <f t="shared" si="255"/>
        <v>0</v>
      </c>
    </row>
    <row r="8090" spans="1:8" x14ac:dyDescent="0.25">
      <c r="A8090" s="396" t="e">
        <f>"INN."&amp;EIGNIR!$B$3&amp;C8090</f>
        <v>#N/A</v>
      </c>
      <c r="B8090" s="511">
        <f>'Sundurliðun Lántaka'!I76</f>
        <v>0</v>
      </c>
      <c r="C8090" s="503" t="s">
        <v>9957</v>
      </c>
      <c r="D8090" s="512"/>
      <c r="F8090" s="547"/>
      <c r="G8090" s="547">
        <f t="shared" si="254"/>
        <v>0</v>
      </c>
      <c r="H8090" s="547">
        <f t="shared" si="255"/>
        <v>0</v>
      </c>
    </row>
    <row r="8091" spans="1:8" x14ac:dyDescent="0.25">
      <c r="A8091" s="396" t="e">
        <f>"INN."&amp;EIGNIR!$B$3&amp;C8091</f>
        <v>#N/A</v>
      </c>
      <c r="B8091" s="511">
        <f>'Sundurliðun Lántaka'!I77</f>
        <v>0</v>
      </c>
      <c r="C8091" s="503" t="s">
        <v>9958</v>
      </c>
      <c r="D8091" s="512"/>
      <c r="F8091" s="547"/>
      <c r="G8091" s="547">
        <f t="shared" si="254"/>
        <v>0</v>
      </c>
      <c r="H8091" s="547">
        <f t="shared" si="255"/>
        <v>0</v>
      </c>
    </row>
    <row r="8092" spans="1:8" x14ac:dyDescent="0.25">
      <c r="A8092" s="396" t="e">
        <f>"INN."&amp;EIGNIR!$B$3&amp;C8092</f>
        <v>#N/A</v>
      </c>
      <c r="B8092" s="511">
        <f>'Sundurliðun Lántaka'!I78</f>
        <v>0</v>
      </c>
      <c r="C8092" s="503" t="s">
        <v>9959</v>
      </c>
      <c r="D8092" s="512"/>
      <c r="F8092" s="547"/>
      <c r="G8092" s="547">
        <f t="shared" si="254"/>
        <v>0</v>
      </c>
      <c r="H8092" s="547">
        <f t="shared" si="255"/>
        <v>0</v>
      </c>
    </row>
    <row r="8093" spans="1:8" x14ac:dyDescent="0.25">
      <c r="A8093" s="396" t="e">
        <f>"INN."&amp;EIGNIR!$B$3&amp;C8093</f>
        <v>#N/A</v>
      </c>
      <c r="B8093" s="511">
        <f>'Sundurliðun Lántaka'!I79</f>
        <v>0</v>
      </c>
      <c r="C8093" s="503" t="s">
        <v>9960</v>
      </c>
      <c r="D8093" s="512"/>
      <c r="F8093" s="547"/>
      <c r="G8093" s="547">
        <f t="shared" si="254"/>
        <v>0</v>
      </c>
      <c r="H8093" s="547">
        <f t="shared" si="255"/>
        <v>0</v>
      </c>
    </row>
    <row r="8094" spans="1:8" x14ac:dyDescent="0.25">
      <c r="A8094" s="396" t="e">
        <f>"INN."&amp;EIGNIR!$B$3&amp;C8094</f>
        <v>#N/A</v>
      </c>
      <c r="B8094" s="511">
        <f>'Sundurliðun Lántaka'!I80</f>
        <v>0</v>
      </c>
      <c r="C8094" s="503" t="s">
        <v>9961</v>
      </c>
      <c r="D8094" s="512"/>
      <c r="F8094" s="547"/>
      <c r="G8094" s="547">
        <f t="shared" si="254"/>
        <v>0</v>
      </c>
      <c r="H8094" s="547">
        <f t="shared" si="255"/>
        <v>0</v>
      </c>
    </row>
    <row r="8095" spans="1:8" x14ac:dyDescent="0.25">
      <c r="A8095" s="396" t="e">
        <f>"INN."&amp;EIGNIR!$B$3&amp;C8095</f>
        <v>#N/A</v>
      </c>
      <c r="B8095" s="511">
        <f>'Sundurliðun Lántaka'!I81</f>
        <v>0</v>
      </c>
      <c r="C8095" s="503" t="s">
        <v>9962</v>
      </c>
      <c r="D8095" s="512"/>
      <c r="F8095" s="547"/>
      <c r="G8095" s="547">
        <f t="shared" si="254"/>
        <v>0</v>
      </c>
      <c r="H8095" s="547">
        <f t="shared" si="255"/>
        <v>0</v>
      </c>
    </row>
    <row r="8096" spans="1:8" x14ac:dyDescent="0.25">
      <c r="A8096" s="396" t="e">
        <f>"INN."&amp;EIGNIR!$B$3&amp;C8096</f>
        <v>#N/A</v>
      </c>
      <c r="B8096" s="511">
        <f>'Sundurliðun Lántaka'!I82</f>
        <v>0</v>
      </c>
      <c r="C8096" s="503" t="s">
        <v>9963</v>
      </c>
      <c r="D8096" s="512"/>
      <c r="F8096" s="547"/>
      <c r="G8096" s="547">
        <f t="shared" si="254"/>
        <v>0</v>
      </c>
      <c r="H8096" s="547">
        <f t="shared" si="255"/>
        <v>0</v>
      </c>
    </row>
    <row r="8097" spans="1:8" x14ac:dyDescent="0.25">
      <c r="A8097" s="396" t="e">
        <f>"INN."&amp;EIGNIR!$B$3&amp;C8097</f>
        <v>#N/A</v>
      </c>
      <c r="B8097" s="511">
        <f>'Sundurliðun Lántaka'!J5</f>
        <v>0</v>
      </c>
      <c r="C8097" s="503" t="s">
        <v>9964</v>
      </c>
      <c r="D8097" s="512" t="s">
        <v>9965</v>
      </c>
      <c r="F8097" s="547"/>
      <c r="G8097" s="547">
        <f t="shared" si="254"/>
        <v>0</v>
      </c>
      <c r="H8097" s="547">
        <f t="shared" si="255"/>
        <v>0</v>
      </c>
    </row>
    <row r="8098" spans="1:8" x14ac:dyDescent="0.25">
      <c r="A8098" s="396" t="e">
        <f>"INN."&amp;EIGNIR!$B$3&amp;C8098</f>
        <v>#N/A</v>
      </c>
      <c r="B8098" s="511">
        <f>'Sundurliðun Lántaka'!J6</f>
        <v>0</v>
      </c>
      <c r="C8098" s="503" t="s">
        <v>9966</v>
      </c>
      <c r="D8098" s="512"/>
      <c r="F8098" s="547"/>
      <c r="G8098" s="547">
        <f t="shared" si="254"/>
        <v>0</v>
      </c>
      <c r="H8098" s="547">
        <f t="shared" si="255"/>
        <v>0</v>
      </c>
    </row>
    <row r="8099" spans="1:8" x14ac:dyDescent="0.25">
      <c r="A8099" s="396" t="e">
        <f>"INN."&amp;EIGNIR!$B$3&amp;C8099</f>
        <v>#N/A</v>
      </c>
      <c r="B8099" s="511">
        <f>'Sundurliðun Lántaka'!J7</f>
        <v>0</v>
      </c>
      <c r="C8099" s="503" t="s">
        <v>9967</v>
      </c>
      <c r="D8099" s="512"/>
      <c r="F8099" s="547"/>
      <c r="G8099" s="547">
        <f t="shared" si="254"/>
        <v>0</v>
      </c>
      <c r="H8099" s="547">
        <f t="shared" si="255"/>
        <v>0</v>
      </c>
    </row>
    <row r="8100" spans="1:8" x14ac:dyDescent="0.25">
      <c r="A8100" s="396" t="e">
        <f>"INN."&amp;EIGNIR!$B$3&amp;C8100</f>
        <v>#N/A</v>
      </c>
      <c r="B8100" s="511">
        <f>'Sundurliðun Lántaka'!J8</f>
        <v>0</v>
      </c>
      <c r="C8100" s="503" t="s">
        <v>9968</v>
      </c>
      <c r="D8100" s="512"/>
      <c r="F8100" s="547"/>
      <c r="G8100" s="547">
        <f t="shared" si="254"/>
        <v>0</v>
      </c>
      <c r="H8100" s="547">
        <f t="shared" si="255"/>
        <v>0</v>
      </c>
    </row>
    <row r="8101" spans="1:8" x14ac:dyDescent="0.25">
      <c r="A8101" s="396" t="e">
        <f>"INN."&amp;EIGNIR!$B$3&amp;C8101</f>
        <v>#N/A</v>
      </c>
      <c r="B8101" s="511">
        <f>'Sundurliðun Lántaka'!J9</f>
        <v>0</v>
      </c>
      <c r="C8101" s="503" t="s">
        <v>9969</v>
      </c>
      <c r="D8101" s="512"/>
      <c r="F8101" s="547"/>
      <c r="G8101" s="547">
        <f t="shared" si="254"/>
        <v>0</v>
      </c>
      <c r="H8101" s="547">
        <f t="shared" si="255"/>
        <v>0</v>
      </c>
    </row>
    <row r="8102" spans="1:8" x14ac:dyDescent="0.25">
      <c r="A8102" s="396" t="e">
        <f>"INN."&amp;EIGNIR!$B$3&amp;C8102</f>
        <v>#N/A</v>
      </c>
      <c r="B8102" s="511">
        <f>'Sundurliðun Lántaka'!J10</f>
        <v>0</v>
      </c>
      <c r="C8102" s="503" t="s">
        <v>9970</v>
      </c>
      <c r="D8102" s="512"/>
      <c r="F8102" s="547"/>
      <c r="G8102" s="547">
        <f t="shared" si="254"/>
        <v>0</v>
      </c>
      <c r="H8102" s="547">
        <f t="shared" si="255"/>
        <v>0</v>
      </c>
    </row>
    <row r="8103" spans="1:8" x14ac:dyDescent="0.25">
      <c r="A8103" s="396" t="e">
        <f>"INN."&amp;EIGNIR!$B$3&amp;C8103</f>
        <v>#N/A</v>
      </c>
      <c r="B8103" s="511">
        <f>'Sundurliðun Lántaka'!J11</f>
        <v>0</v>
      </c>
      <c r="C8103" s="503" t="s">
        <v>9971</v>
      </c>
      <c r="D8103" s="512"/>
      <c r="F8103" s="547"/>
      <c r="G8103" s="547">
        <f t="shared" si="254"/>
        <v>0</v>
      </c>
      <c r="H8103" s="547">
        <f t="shared" si="255"/>
        <v>0</v>
      </c>
    </row>
    <row r="8104" spans="1:8" x14ac:dyDescent="0.25">
      <c r="A8104" s="396" t="e">
        <f>"INN."&amp;EIGNIR!$B$3&amp;C8104</f>
        <v>#N/A</v>
      </c>
      <c r="B8104" s="511">
        <f>'Sundurliðun Lántaka'!J12</f>
        <v>0</v>
      </c>
      <c r="C8104" s="503" t="s">
        <v>9972</v>
      </c>
      <c r="D8104" s="512"/>
      <c r="F8104" s="547"/>
      <c r="G8104" s="547">
        <f t="shared" si="254"/>
        <v>0</v>
      </c>
      <c r="H8104" s="547">
        <f t="shared" si="255"/>
        <v>0</v>
      </c>
    </row>
    <row r="8105" spans="1:8" x14ac:dyDescent="0.25">
      <c r="A8105" s="396" t="e">
        <f>"INN."&amp;EIGNIR!$B$3&amp;C8105</f>
        <v>#N/A</v>
      </c>
      <c r="B8105" s="511">
        <f>'Sundurliðun Lántaka'!J13</f>
        <v>0</v>
      </c>
      <c r="C8105" s="503" t="s">
        <v>9973</v>
      </c>
      <c r="D8105" s="512"/>
      <c r="F8105" s="547"/>
      <c r="G8105" s="547">
        <f t="shared" si="254"/>
        <v>0</v>
      </c>
      <c r="H8105" s="547">
        <f t="shared" si="255"/>
        <v>0</v>
      </c>
    </row>
    <row r="8106" spans="1:8" x14ac:dyDescent="0.25">
      <c r="A8106" s="396" t="e">
        <f>"INN."&amp;EIGNIR!$B$3&amp;C8106</f>
        <v>#N/A</v>
      </c>
      <c r="B8106" s="511">
        <f>'Sundurliðun Lántaka'!J14</f>
        <v>0</v>
      </c>
      <c r="C8106" s="503" t="s">
        <v>9974</v>
      </c>
      <c r="D8106" s="512"/>
      <c r="F8106" s="547"/>
      <c r="G8106" s="547">
        <f t="shared" si="254"/>
        <v>0</v>
      </c>
      <c r="H8106" s="547">
        <f t="shared" si="255"/>
        <v>0</v>
      </c>
    </row>
    <row r="8107" spans="1:8" x14ac:dyDescent="0.25">
      <c r="A8107" s="396" t="e">
        <f>"INN."&amp;EIGNIR!$B$3&amp;C8107</f>
        <v>#N/A</v>
      </c>
      <c r="B8107" s="511">
        <f>'Sundurliðun Lántaka'!J15</f>
        <v>0</v>
      </c>
      <c r="C8107" s="503" t="s">
        <v>9975</v>
      </c>
      <c r="D8107" s="512"/>
      <c r="F8107" s="547"/>
      <c r="G8107" s="547">
        <f t="shared" si="254"/>
        <v>0</v>
      </c>
      <c r="H8107" s="547">
        <f t="shared" si="255"/>
        <v>0</v>
      </c>
    </row>
    <row r="8108" spans="1:8" x14ac:dyDescent="0.25">
      <c r="A8108" s="396" t="e">
        <f>"INN."&amp;EIGNIR!$B$3&amp;C8108</f>
        <v>#N/A</v>
      </c>
      <c r="B8108" s="511">
        <f>'Sundurliðun Lántaka'!J16</f>
        <v>0</v>
      </c>
      <c r="C8108" s="503" t="s">
        <v>9976</v>
      </c>
      <c r="D8108" s="512"/>
      <c r="F8108" s="547"/>
      <c r="G8108" s="547">
        <f t="shared" si="254"/>
        <v>0</v>
      </c>
      <c r="H8108" s="547">
        <f t="shared" si="255"/>
        <v>0</v>
      </c>
    </row>
    <row r="8109" spans="1:8" x14ac:dyDescent="0.25">
      <c r="A8109" s="396" t="e">
        <f>"INN."&amp;EIGNIR!$B$3&amp;C8109</f>
        <v>#N/A</v>
      </c>
      <c r="B8109" s="511">
        <f>'Sundurliðun Lántaka'!J17</f>
        <v>0</v>
      </c>
      <c r="C8109" s="503" t="s">
        <v>9977</v>
      </c>
      <c r="D8109" s="512"/>
      <c r="F8109" s="547"/>
      <c r="G8109" s="547">
        <f t="shared" si="254"/>
        <v>0</v>
      </c>
      <c r="H8109" s="547">
        <f t="shared" si="255"/>
        <v>0</v>
      </c>
    </row>
    <row r="8110" spans="1:8" x14ac:dyDescent="0.25">
      <c r="A8110" s="396" t="e">
        <f>"INN."&amp;EIGNIR!$B$3&amp;C8110</f>
        <v>#N/A</v>
      </c>
      <c r="B8110" s="511">
        <f>'Sundurliðun Lántaka'!J18</f>
        <v>0</v>
      </c>
      <c r="C8110" s="503" t="s">
        <v>9978</v>
      </c>
      <c r="D8110" s="512"/>
      <c r="F8110" s="547"/>
      <c r="G8110" s="547">
        <f t="shared" si="254"/>
        <v>0</v>
      </c>
      <c r="H8110" s="547">
        <f t="shared" si="255"/>
        <v>0</v>
      </c>
    </row>
    <row r="8111" spans="1:8" x14ac:dyDescent="0.25">
      <c r="A8111" s="396" t="e">
        <f>"INN."&amp;EIGNIR!$B$3&amp;C8111</f>
        <v>#N/A</v>
      </c>
      <c r="B8111" s="511">
        <f>'Sundurliðun Lántaka'!J19</f>
        <v>0</v>
      </c>
      <c r="C8111" s="503" t="s">
        <v>9979</v>
      </c>
      <c r="D8111" s="512"/>
      <c r="F8111" s="547"/>
      <c r="G8111" s="547">
        <f t="shared" si="254"/>
        <v>0</v>
      </c>
      <c r="H8111" s="547">
        <f t="shared" si="255"/>
        <v>0</v>
      </c>
    </row>
    <row r="8112" spans="1:8" x14ac:dyDescent="0.25">
      <c r="A8112" s="396" t="e">
        <f>"INN."&amp;EIGNIR!$B$3&amp;C8112</f>
        <v>#N/A</v>
      </c>
      <c r="B8112" s="511">
        <f>'Sundurliðun Lántaka'!J20</f>
        <v>0</v>
      </c>
      <c r="C8112" s="503" t="s">
        <v>9980</v>
      </c>
      <c r="D8112" s="512"/>
      <c r="F8112" s="547"/>
      <c r="G8112" s="547">
        <f t="shared" si="254"/>
        <v>0</v>
      </c>
      <c r="H8112" s="547">
        <f t="shared" si="255"/>
        <v>0</v>
      </c>
    </row>
    <row r="8113" spans="1:8" x14ac:dyDescent="0.25">
      <c r="A8113" s="396" t="e">
        <f>"INN."&amp;EIGNIR!$B$3&amp;C8113</f>
        <v>#N/A</v>
      </c>
      <c r="B8113" s="511">
        <f>'Sundurliðun Lántaka'!J22</f>
        <v>0</v>
      </c>
      <c r="C8113" s="503" t="s">
        <v>9981</v>
      </c>
      <c r="D8113" s="512"/>
      <c r="F8113" s="547"/>
      <c r="G8113" s="547">
        <f t="shared" si="254"/>
        <v>0</v>
      </c>
      <c r="H8113" s="547">
        <f t="shared" si="255"/>
        <v>0</v>
      </c>
    </row>
    <row r="8114" spans="1:8" x14ac:dyDescent="0.25">
      <c r="A8114" s="396" t="e">
        <f>"INN."&amp;EIGNIR!$B$3&amp;C8114</f>
        <v>#N/A</v>
      </c>
      <c r="B8114" s="511">
        <f>'Sundurliðun Lántaka'!J23</f>
        <v>0</v>
      </c>
      <c r="C8114" s="503" t="s">
        <v>9982</v>
      </c>
      <c r="D8114" s="512"/>
      <c r="F8114" s="547"/>
      <c r="G8114" s="547">
        <f t="shared" si="254"/>
        <v>0</v>
      </c>
      <c r="H8114" s="547">
        <f t="shared" si="255"/>
        <v>0</v>
      </c>
    </row>
    <row r="8115" spans="1:8" x14ac:dyDescent="0.25">
      <c r="A8115" s="396" t="e">
        <f>"INN."&amp;EIGNIR!$B$3&amp;C8115</f>
        <v>#N/A</v>
      </c>
      <c r="B8115" s="511">
        <f>'Sundurliðun Lántaka'!J24</f>
        <v>0</v>
      </c>
      <c r="C8115" s="503" t="s">
        <v>9983</v>
      </c>
      <c r="D8115" s="512"/>
      <c r="F8115" s="547"/>
      <c r="G8115" s="547">
        <f t="shared" si="254"/>
        <v>0</v>
      </c>
      <c r="H8115" s="547">
        <f t="shared" si="255"/>
        <v>0</v>
      </c>
    </row>
    <row r="8116" spans="1:8" x14ac:dyDescent="0.25">
      <c r="A8116" s="396" t="e">
        <f>"INN."&amp;EIGNIR!$B$3&amp;C8116</f>
        <v>#N/A</v>
      </c>
      <c r="B8116" s="511">
        <f>'Sundurliðun Lántaka'!J25</f>
        <v>0</v>
      </c>
      <c r="C8116" s="503" t="s">
        <v>9984</v>
      </c>
      <c r="D8116" s="512"/>
      <c r="F8116" s="547"/>
      <c r="G8116" s="547">
        <f t="shared" si="254"/>
        <v>0</v>
      </c>
      <c r="H8116" s="547">
        <f t="shared" si="255"/>
        <v>0</v>
      </c>
    </row>
    <row r="8117" spans="1:8" x14ac:dyDescent="0.25">
      <c r="A8117" s="396" t="e">
        <f>"INN."&amp;EIGNIR!$B$3&amp;C8117</f>
        <v>#N/A</v>
      </c>
      <c r="B8117" s="511">
        <f>'Sundurliðun Lántaka'!J26</f>
        <v>0</v>
      </c>
      <c r="C8117" s="503" t="s">
        <v>9985</v>
      </c>
      <c r="D8117" s="512"/>
      <c r="F8117" s="547"/>
      <c r="G8117" s="547">
        <f t="shared" si="254"/>
        <v>0</v>
      </c>
      <c r="H8117" s="547">
        <f t="shared" si="255"/>
        <v>0</v>
      </c>
    </row>
    <row r="8118" spans="1:8" x14ac:dyDescent="0.25">
      <c r="A8118" s="396" t="e">
        <f>"INN."&amp;EIGNIR!$B$3&amp;C8118</f>
        <v>#N/A</v>
      </c>
      <c r="B8118" s="511">
        <f>'Sundurliðun Lántaka'!J27</f>
        <v>0</v>
      </c>
      <c r="C8118" s="503" t="s">
        <v>9986</v>
      </c>
      <c r="D8118" s="512"/>
      <c r="F8118" s="547"/>
      <c r="G8118" s="547">
        <f t="shared" ref="G8118:G8181" si="256">+F8118-B8118</f>
        <v>0</v>
      </c>
      <c r="H8118" s="547">
        <f t="shared" si="255"/>
        <v>0</v>
      </c>
    </row>
    <row r="8119" spans="1:8" x14ac:dyDescent="0.25">
      <c r="A8119" s="396" t="e">
        <f>"INN."&amp;EIGNIR!$B$3&amp;C8119</f>
        <v>#N/A</v>
      </c>
      <c r="B8119" s="511">
        <f>'Sundurliðun Lántaka'!J28</f>
        <v>0</v>
      </c>
      <c r="C8119" s="503" t="s">
        <v>9987</v>
      </c>
      <c r="D8119" s="512"/>
      <c r="F8119" s="547"/>
      <c r="G8119" s="547">
        <f t="shared" si="256"/>
        <v>0</v>
      </c>
      <c r="H8119" s="547">
        <f t="shared" ref="H8119:H8182" si="257">+ABS(G8119)</f>
        <v>0</v>
      </c>
    </row>
    <row r="8120" spans="1:8" x14ac:dyDescent="0.25">
      <c r="A8120" s="396" t="e">
        <f>"INN."&amp;EIGNIR!$B$3&amp;C8120</f>
        <v>#N/A</v>
      </c>
      <c r="B8120" s="511">
        <f>'Sundurliðun Lántaka'!J29</f>
        <v>0</v>
      </c>
      <c r="C8120" s="503" t="s">
        <v>9988</v>
      </c>
      <c r="D8120" s="512"/>
      <c r="F8120" s="547"/>
      <c r="G8120" s="547">
        <f t="shared" si="256"/>
        <v>0</v>
      </c>
      <c r="H8120" s="547">
        <f t="shared" si="257"/>
        <v>0</v>
      </c>
    </row>
    <row r="8121" spans="1:8" x14ac:dyDescent="0.25">
      <c r="A8121" s="396" t="e">
        <f>"INN."&amp;EIGNIR!$B$3&amp;C8121</f>
        <v>#N/A</v>
      </c>
      <c r="B8121" s="511">
        <f>'Sundurliðun Lántaka'!J30</f>
        <v>0</v>
      </c>
      <c r="C8121" s="503" t="s">
        <v>9989</v>
      </c>
      <c r="D8121" s="512"/>
      <c r="F8121" s="547"/>
      <c r="G8121" s="547">
        <f t="shared" si="256"/>
        <v>0</v>
      </c>
      <c r="H8121" s="547">
        <f t="shared" si="257"/>
        <v>0</v>
      </c>
    </row>
    <row r="8122" spans="1:8" x14ac:dyDescent="0.25">
      <c r="A8122" s="396" t="e">
        <f>"INN."&amp;EIGNIR!$B$3&amp;C8122</f>
        <v>#N/A</v>
      </c>
      <c r="B8122" s="511">
        <f>'Sundurliðun Lántaka'!J57</f>
        <v>0</v>
      </c>
      <c r="C8122" s="503" t="s">
        <v>9990</v>
      </c>
      <c r="D8122" s="512"/>
      <c r="F8122" s="547"/>
      <c r="G8122" s="547">
        <f t="shared" si="256"/>
        <v>0</v>
      </c>
      <c r="H8122" s="547">
        <f t="shared" si="257"/>
        <v>0</v>
      </c>
    </row>
    <row r="8123" spans="1:8" x14ac:dyDescent="0.25">
      <c r="A8123" s="396" t="e">
        <f>"INN."&amp;EIGNIR!$B$3&amp;C8123</f>
        <v>#N/A</v>
      </c>
      <c r="B8123" s="511">
        <f>'Sundurliðun Lántaka'!J58</f>
        <v>0</v>
      </c>
      <c r="C8123" s="503" t="s">
        <v>9991</v>
      </c>
      <c r="D8123" s="512"/>
      <c r="F8123" s="547"/>
      <c r="G8123" s="547">
        <f t="shared" si="256"/>
        <v>0</v>
      </c>
      <c r="H8123" s="547">
        <f t="shared" si="257"/>
        <v>0</v>
      </c>
    </row>
    <row r="8124" spans="1:8" x14ac:dyDescent="0.25">
      <c r="A8124" s="396" t="e">
        <f>"INN."&amp;EIGNIR!$B$3&amp;C8124</f>
        <v>#N/A</v>
      </c>
      <c r="B8124" s="511">
        <f>'Sundurliðun Lántaka'!J59</f>
        <v>0</v>
      </c>
      <c r="C8124" s="503" t="s">
        <v>9992</v>
      </c>
      <c r="D8124" s="512"/>
      <c r="F8124" s="547"/>
      <c r="G8124" s="547">
        <f t="shared" si="256"/>
        <v>0</v>
      </c>
      <c r="H8124" s="547">
        <f t="shared" si="257"/>
        <v>0</v>
      </c>
    </row>
    <row r="8125" spans="1:8" x14ac:dyDescent="0.25">
      <c r="A8125" s="396" t="e">
        <f>"INN."&amp;EIGNIR!$B$3&amp;C8125</f>
        <v>#N/A</v>
      </c>
      <c r="B8125" s="511">
        <f>'Sundurliðun Lántaka'!J60</f>
        <v>0</v>
      </c>
      <c r="C8125" s="503" t="s">
        <v>9993</v>
      </c>
      <c r="D8125" s="512"/>
      <c r="F8125" s="547"/>
      <c r="G8125" s="547">
        <f t="shared" si="256"/>
        <v>0</v>
      </c>
      <c r="H8125" s="547">
        <f t="shared" si="257"/>
        <v>0</v>
      </c>
    </row>
    <row r="8126" spans="1:8" x14ac:dyDescent="0.25">
      <c r="A8126" s="396" t="e">
        <f>"INN."&amp;EIGNIR!$B$3&amp;C8126</f>
        <v>#N/A</v>
      </c>
      <c r="B8126" s="511">
        <f>'Sundurliðun Lántaka'!J61</f>
        <v>0</v>
      </c>
      <c r="C8126" s="503" t="s">
        <v>9994</v>
      </c>
      <c r="D8126" s="512"/>
      <c r="F8126" s="547"/>
      <c r="G8126" s="547">
        <f t="shared" si="256"/>
        <v>0</v>
      </c>
      <c r="H8126" s="547">
        <f t="shared" si="257"/>
        <v>0</v>
      </c>
    </row>
    <row r="8127" spans="1:8" x14ac:dyDescent="0.25">
      <c r="A8127" s="396" t="e">
        <f>"INN."&amp;EIGNIR!$B$3&amp;C8127</f>
        <v>#N/A</v>
      </c>
      <c r="B8127" s="511">
        <f>'Sundurliðun Lántaka'!J62</f>
        <v>0</v>
      </c>
      <c r="C8127" s="503" t="s">
        <v>9995</v>
      </c>
      <c r="D8127" s="512"/>
      <c r="F8127" s="547"/>
      <c r="G8127" s="547">
        <f t="shared" si="256"/>
        <v>0</v>
      </c>
      <c r="H8127" s="547">
        <f t="shared" si="257"/>
        <v>0</v>
      </c>
    </row>
    <row r="8128" spans="1:8" x14ac:dyDescent="0.25">
      <c r="A8128" s="396" t="e">
        <f>"INN."&amp;EIGNIR!$B$3&amp;C8128</f>
        <v>#N/A</v>
      </c>
      <c r="B8128" s="511">
        <f>'Sundurliðun Lántaka'!J63</f>
        <v>0</v>
      </c>
      <c r="C8128" s="503" t="s">
        <v>9996</v>
      </c>
      <c r="D8128" s="512"/>
      <c r="F8128" s="547"/>
      <c r="G8128" s="547">
        <f t="shared" si="256"/>
        <v>0</v>
      </c>
      <c r="H8128" s="547">
        <f t="shared" si="257"/>
        <v>0</v>
      </c>
    </row>
    <row r="8129" spans="1:8" x14ac:dyDescent="0.25">
      <c r="A8129" s="396" t="e">
        <f>"INN."&amp;EIGNIR!$B$3&amp;C8129</f>
        <v>#N/A</v>
      </c>
      <c r="B8129" s="511">
        <f>'Sundurliðun Lántaka'!J64</f>
        <v>0</v>
      </c>
      <c r="C8129" s="503" t="s">
        <v>9997</v>
      </c>
      <c r="D8129" s="512"/>
      <c r="F8129" s="547"/>
      <c r="G8129" s="547">
        <f t="shared" si="256"/>
        <v>0</v>
      </c>
      <c r="H8129" s="547">
        <f t="shared" si="257"/>
        <v>0</v>
      </c>
    </row>
    <row r="8130" spans="1:8" x14ac:dyDescent="0.25">
      <c r="A8130" s="396" t="e">
        <f>"INN."&amp;EIGNIR!$B$3&amp;C8130</f>
        <v>#N/A</v>
      </c>
      <c r="B8130" s="511">
        <f>'Sundurliðun Lántaka'!J65</f>
        <v>0</v>
      </c>
      <c r="C8130" s="503" t="s">
        <v>9998</v>
      </c>
      <c r="D8130" s="512"/>
      <c r="F8130" s="547"/>
      <c r="G8130" s="547">
        <f t="shared" si="256"/>
        <v>0</v>
      </c>
      <c r="H8130" s="547">
        <f t="shared" si="257"/>
        <v>0</v>
      </c>
    </row>
    <row r="8131" spans="1:8" x14ac:dyDescent="0.25">
      <c r="A8131" s="396" t="e">
        <f>"INN."&amp;EIGNIR!$B$3&amp;C8131</f>
        <v>#N/A</v>
      </c>
      <c r="B8131" s="511">
        <f>'Sundurliðun Lántaka'!J66</f>
        <v>0</v>
      </c>
      <c r="C8131" s="503" t="s">
        <v>9999</v>
      </c>
      <c r="D8131" s="512"/>
      <c r="F8131" s="547"/>
      <c r="G8131" s="547">
        <f t="shared" si="256"/>
        <v>0</v>
      </c>
      <c r="H8131" s="547">
        <f t="shared" si="257"/>
        <v>0</v>
      </c>
    </row>
    <row r="8132" spans="1:8" x14ac:dyDescent="0.25">
      <c r="A8132" s="396" t="e">
        <f>"INN."&amp;EIGNIR!$B$3&amp;C8132</f>
        <v>#N/A</v>
      </c>
      <c r="B8132" s="511">
        <f>'Sundurliðun Lántaka'!J67</f>
        <v>0</v>
      </c>
      <c r="C8132" s="503" t="s">
        <v>10000</v>
      </c>
      <c r="D8132" s="512"/>
      <c r="F8132" s="547"/>
      <c r="G8132" s="547">
        <f t="shared" si="256"/>
        <v>0</v>
      </c>
      <c r="H8132" s="547">
        <f t="shared" si="257"/>
        <v>0</v>
      </c>
    </row>
    <row r="8133" spans="1:8" x14ac:dyDescent="0.25">
      <c r="A8133" s="396" t="e">
        <f>"INN."&amp;EIGNIR!$B$3&amp;C8133</f>
        <v>#N/A</v>
      </c>
      <c r="B8133" s="511">
        <f>'Sundurliðun Lántaka'!J68</f>
        <v>0</v>
      </c>
      <c r="C8133" s="503" t="s">
        <v>10001</v>
      </c>
      <c r="D8133" s="512"/>
      <c r="F8133" s="547"/>
      <c r="G8133" s="547">
        <f t="shared" si="256"/>
        <v>0</v>
      </c>
      <c r="H8133" s="547">
        <f t="shared" si="257"/>
        <v>0</v>
      </c>
    </row>
    <row r="8134" spans="1:8" x14ac:dyDescent="0.25">
      <c r="A8134" s="396" t="e">
        <f>"INN."&amp;EIGNIR!$B$3&amp;C8134</f>
        <v>#N/A</v>
      </c>
      <c r="B8134" s="511">
        <f>'Sundurliðun Lántaka'!J69</f>
        <v>0</v>
      </c>
      <c r="C8134" s="503" t="s">
        <v>10002</v>
      </c>
      <c r="D8134" s="512"/>
      <c r="F8134" s="547"/>
      <c r="G8134" s="547">
        <f t="shared" si="256"/>
        <v>0</v>
      </c>
      <c r="H8134" s="547">
        <f t="shared" si="257"/>
        <v>0</v>
      </c>
    </row>
    <row r="8135" spans="1:8" x14ac:dyDescent="0.25">
      <c r="A8135" s="396" t="e">
        <f>"INN."&amp;EIGNIR!$B$3&amp;C8135</f>
        <v>#N/A</v>
      </c>
      <c r="B8135" s="511">
        <f>'Sundurliðun Lántaka'!J70</f>
        <v>0</v>
      </c>
      <c r="C8135" s="503" t="s">
        <v>10003</v>
      </c>
      <c r="D8135" s="512"/>
      <c r="F8135" s="547"/>
      <c r="G8135" s="547">
        <f t="shared" si="256"/>
        <v>0</v>
      </c>
      <c r="H8135" s="547">
        <f t="shared" si="257"/>
        <v>0</v>
      </c>
    </row>
    <row r="8136" spans="1:8" x14ac:dyDescent="0.25">
      <c r="A8136" s="396" t="e">
        <f>"INN."&amp;EIGNIR!$B$3&amp;C8136</f>
        <v>#N/A</v>
      </c>
      <c r="B8136" s="511">
        <f>'Sundurliðun Lántaka'!J71</f>
        <v>0</v>
      </c>
      <c r="C8136" s="503" t="s">
        <v>10004</v>
      </c>
      <c r="D8136" s="512"/>
      <c r="F8136" s="547"/>
      <c r="G8136" s="547">
        <f t="shared" si="256"/>
        <v>0</v>
      </c>
      <c r="H8136" s="547">
        <f t="shared" si="257"/>
        <v>0</v>
      </c>
    </row>
    <row r="8137" spans="1:8" x14ac:dyDescent="0.25">
      <c r="A8137" s="396" t="e">
        <f>"INN."&amp;EIGNIR!$B$3&amp;C8137</f>
        <v>#N/A</v>
      </c>
      <c r="B8137" s="511">
        <f>'Sundurliðun Lántaka'!J72</f>
        <v>0</v>
      </c>
      <c r="C8137" s="503" t="s">
        <v>10005</v>
      </c>
      <c r="D8137" s="512"/>
      <c r="F8137" s="547"/>
      <c r="G8137" s="547">
        <f t="shared" si="256"/>
        <v>0</v>
      </c>
      <c r="H8137" s="547">
        <f t="shared" si="257"/>
        <v>0</v>
      </c>
    </row>
    <row r="8138" spans="1:8" x14ac:dyDescent="0.25">
      <c r="A8138" s="396" t="e">
        <f>"INN."&amp;EIGNIR!$B$3&amp;C8138</f>
        <v>#N/A</v>
      </c>
      <c r="B8138" s="511">
        <f>'Sundurliðun Lántaka'!J74</f>
        <v>0</v>
      </c>
      <c r="C8138" s="503" t="s">
        <v>10006</v>
      </c>
      <c r="D8138" s="512"/>
      <c r="F8138" s="547"/>
      <c r="G8138" s="547">
        <f t="shared" si="256"/>
        <v>0</v>
      </c>
      <c r="H8138" s="547">
        <f t="shared" si="257"/>
        <v>0</v>
      </c>
    </row>
    <row r="8139" spans="1:8" x14ac:dyDescent="0.25">
      <c r="A8139" s="396" t="e">
        <f>"INN."&amp;EIGNIR!$B$3&amp;C8139</f>
        <v>#N/A</v>
      </c>
      <c r="B8139" s="511">
        <f>'Sundurliðun Lántaka'!J75</f>
        <v>0</v>
      </c>
      <c r="C8139" s="503" t="s">
        <v>10007</v>
      </c>
      <c r="D8139" s="512"/>
      <c r="F8139" s="547"/>
      <c r="G8139" s="547">
        <f t="shared" si="256"/>
        <v>0</v>
      </c>
      <c r="H8139" s="547">
        <f t="shared" si="257"/>
        <v>0</v>
      </c>
    </row>
    <row r="8140" spans="1:8" x14ac:dyDescent="0.25">
      <c r="A8140" s="396" t="e">
        <f>"INN."&amp;EIGNIR!$B$3&amp;C8140</f>
        <v>#N/A</v>
      </c>
      <c r="B8140" s="511">
        <f>'Sundurliðun Lántaka'!J76</f>
        <v>0</v>
      </c>
      <c r="C8140" s="503" t="s">
        <v>10008</v>
      </c>
      <c r="D8140" s="512"/>
      <c r="F8140" s="547"/>
      <c r="G8140" s="547">
        <f t="shared" si="256"/>
        <v>0</v>
      </c>
      <c r="H8140" s="547">
        <f t="shared" si="257"/>
        <v>0</v>
      </c>
    </row>
    <row r="8141" spans="1:8" x14ac:dyDescent="0.25">
      <c r="A8141" s="396" t="e">
        <f>"INN."&amp;EIGNIR!$B$3&amp;C8141</f>
        <v>#N/A</v>
      </c>
      <c r="B8141" s="511">
        <f>'Sundurliðun Lántaka'!J77</f>
        <v>0</v>
      </c>
      <c r="C8141" s="503" t="s">
        <v>10009</v>
      </c>
      <c r="D8141" s="512"/>
      <c r="F8141" s="547"/>
      <c r="G8141" s="547">
        <f t="shared" si="256"/>
        <v>0</v>
      </c>
      <c r="H8141" s="547">
        <f t="shared" si="257"/>
        <v>0</v>
      </c>
    </row>
    <row r="8142" spans="1:8" x14ac:dyDescent="0.25">
      <c r="A8142" s="396" t="e">
        <f>"INN."&amp;EIGNIR!$B$3&amp;C8142</f>
        <v>#N/A</v>
      </c>
      <c r="B8142" s="511">
        <f>'Sundurliðun Lántaka'!J78</f>
        <v>0</v>
      </c>
      <c r="C8142" s="503" t="s">
        <v>10010</v>
      </c>
      <c r="D8142" s="512"/>
      <c r="F8142" s="547"/>
      <c r="G8142" s="547">
        <f t="shared" si="256"/>
        <v>0</v>
      </c>
      <c r="H8142" s="547">
        <f t="shared" si="257"/>
        <v>0</v>
      </c>
    </row>
    <row r="8143" spans="1:8" x14ac:dyDescent="0.25">
      <c r="A8143" s="396" t="e">
        <f>"INN."&amp;EIGNIR!$B$3&amp;C8143</f>
        <v>#N/A</v>
      </c>
      <c r="B8143" s="511">
        <f>'Sundurliðun Lántaka'!J79</f>
        <v>0</v>
      </c>
      <c r="C8143" s="503" t="s">
        <v>10011</v>
      </c>
      <c r="D8143" s="512"/>
      <c r="F8143" s="547"/>
      <c r="G8143" s="547">
        <f t="shared" si="256"/>
        <v>0</v>
      </c>
      <c r="H8143" s="547">
        <f t="shared" si="257"/>
        <v>0</v>
      </c>
    </row>
    <row r="8144" spans="1:8" x14ac:dyDescent="0.25">
      <c r="A8144" s="396" t="e">
        <f>"INN."&amp;EIGNIR!$B$3&amp;C8144</f>
        <v>#N/A</v>
      </c>
      <c r="B8144" s="511">
        <f>'Sundurliðun Lántaka'!J80</f>
        <v>0</v>
      </c>
      <c r="C8144" s="503" t="s">
        <v>10012</v>
      </c>
      <c r="D8144" s="512"/>
      <c r="F8144" s="547"/>
      <c r="G8144" s="547">
        <f t="shared" si="256"/>
        <v>0</v>
      </c>
      <c r="H8144" s="547">
        <f t="shared" si="257"/>
        <v>0</v>
      </c>
    </row>
    <row r="8145" spans="1:8" x14ac:dyDescent="0.25">
      <c r="A8145" s="396" t="e">
        <f>"INN."&amp;EIGNIR!$B$3&amp;C8145</f>
        <v>#N/A</v>
      </c>
      <c r="B8145" s="511">
        <f>'Sundurliðun Lántaka'!J81</f>
        <v>0</v>
      </c>
      <c r="C8145" s="503" t="s">
        <v>10013</v>
      </c>
      <c r="D8145" s="512"/>
      <c r="F8145" s="547"/>
      <c r="G8145" s="547">
        <f t="shared" si="256"/>
        <v>0</v>
      </c>
      <c r="H8145" s="547">
        <f t="shared" si="257"/>
        <v>0</v>
      </c>
    </row>
    <row r="8146" spans="1:8" x14ac:dyDescent="0.25">
      <c r="A8146" s="396" t="e">
        <f>"INN."&amp;EIGNIR!$B$3&amp;C8146</f>
        <v>#N/A</v>
      </c>
      <c r="B8146" s="511">
        <f>'Sundurliðun Lántaka'!J82</f>
        <v>0</v>
      </c>
      <c r="C8146" s="503" t="s">
        <v>10014</v>
      </c>
      <c r="D8146" s="512"/>
      <c r="F8146" s="547"/>
      <c r="G8146" s="547">
        <f t="shared" si="256"/>
        <v>0</v>
      </c>
      <c r="H8146" s="547">
        <f t="shared" si="257"/>
        <v>0</v>
      </c>
    </row>
    <row r="8147" spans="1:8" x14ac:dyDescent="0.25">
      <c r="A8147" s="396" t="e">
        <f>"INN."&amp;EIGNIR!$B$3&amp;C8147</f>
        <v>#N/A</v>
      </c>
      <c r="B8147" s="511">
        <f>'Sundurliðun Lántaka'!K5</f>
        <v>0</v>
      </c>
      <c r="C8147" s="503" t="s">
        <v>10015</v>
      </c>
      <c r="D8147" s="512" t="s">
        <v>13727</v>
      </c>
      <c r="F8147" s="547"/>
      <c r="G8147" s="547">
        <f t="shared" si="256"/>
        <v>0</v>
      </c>
      <c r="H8147" s="547">
        <f t="shared" si="257"/>
        <v>0</v>
      </c>
    </row>
    <row r="8148" spans="1:8" x14ac:dyDescent="0.25">
      <c r="A8148" s="396" t="e">
        <f>"INN."&amp;EIGNIR!$B$3&amp;C8148</f>
        <v>#N/A</v>
      </c>
      <c r="B8148" s="511">
        <f>'Sundurliðun Lántaka'!K6</f>
        <v>0</v>
      </c>
      <c r="C8148" s="503" t="s">
        <v>10016</v>
      </c>
      <c r="D8148" s="512"/>
      <c r="F8148" s="547"/>
      <c r="G8148" s="547">
        <f t="shared" si="256"/>
        <v>0</v>
      </c>
      <c r="H8148" s="547">
        <f t="shared" si="257"/>
        <v>0</v>
      </c>
    </row>
    <row r="8149" spans="1:8" x14ac:dyDescent="0.25">
      <c r="A8149" s="396" t="e">
        <f>"INN."&amp;EIGNIR!$B$3&amp;C8149</f>
        <v>#N/A</v>
      </c>
      <c r="B8149" s="511">
        <f>'Sundurliðun Lántaka'!K7</f>
        <v>0</v>
      </c>
      <c r="C8149" s="503" t="s">
        <v>10017</v>
      </c>
      <c r="D8149" s="512"/>
      <c r="F8149" s="547"/>
      <c r="G8149" s="547">
        <f t="shared" si="256"/>
        <v>0</v>
      </c>
      <c r="H8149" s="547">
        <f t="shared" si="257"/>
        <v>0</v>
      </c>
    </row>
    <row r="8150" spans="1:8" x14ac:dyDescent="0.25">
      <c r="A8150" s="396" t="e">
        <f>"INN."&amp;EIGNIR!$B$3&amp;C8150</f>
        <v>#N/A</v>
      </c>
      <c r="B8150" s="511">
        <f>'Sundurliðun Lántaka'!K8</f>
        <v>0</v>
      </c>
      <c r="C8150" s="503" t="s">
        <v>10018</v>
      </c>
      <c r="D8150" s="512"/>
      <c r="F8150" s="547"/>
      <c r="G8150" s="547">
        <f t="shared" si="256"/>
        <v>0</v>
      </c>
      <c r="H8150" s="547">
        <f t="shared" si="257"/>
        <v>0</v>
      </c>
    </row>
    <row r="8151" spans="1:8" x14ac:dyDescent="0.25">
      <c r="A8151" s="396" t="e">
        <f>"INN."&amp;EIGNIR!$B$3&amp;C8151</f>
        <v>#N/A</v>
      </c>
      <c r="B8151" s="511">
        <f>'Sundurliðun Lántaka'!K9</f>
        <v>0</v>
      </c>
      <c r="C8151" s="503" t="s">
        <v>10019</v>
      </c>
      <c r="D8151" s="512"/>
      <c r="F8151" s="547"/>
      <c r="G8151" s="547">
        <f t="shared" si="256"/>
        <v>0</v>
      </c>
      <c r="H8151" s="547">
        <f t="shared" si="257"/>
        <v>0</v>
      </c>
    </row>
    <row r="8152" spans="1:8" x14ac:dyDescent="0.25">
      <c r="A8152" s="396" t="e">
        <f>"INN."&amp;EIGNIR!$B$3&amp;C8152</f>
        <v>#N/A</v>
      </c>
      <c r="B8152" s="511">
        <f>'Sundurliðun Lántaka'!K10</f>
        <v>0</v>
      </c>
      <c r="C8152" s="503" t="s">
        <v>10020</v>
      </c>
      <c r="D8152" s="512"/>
      <c r="F8152" s="547"/>
      <c r="G8152" s="547">
        <f t="shared" si="256"/>
        <v>0</v>
      </c>
      <c r="H8152" s="547">
        <f t="shared" si="257"/>
        <v>0</v>
      </c>
    </row>
    <row r="8153" spans="1:8" x14ac:dyDescent="0.25">
      <c r="A8153" s="396" t="e">
        <f>"INN."&amp;EIGNIR!$B$3&amp;C8153</f>
        <v>#N/A</v>
      </c>
      <c r="B8153" s="511">
        <f>'Sundurliðun Lántaka'!K11</f>
        <v>0</v>
      </c>
      <c r="C8153" s="503" t="s">
        <v>10021</v>
      </c>
      <c r="D8153" s="512"/>
      <c r="F8153" s="547"/>
      <c r="G8153" s="547">
        <f t="shared" si="256"/>
        <v>0</v>
      </c>
      <c r="H8153" s="547">
        <f t="shared" si="257"/>
        <v>0</v>
      </c>
    </row>
    <row r="8154" spans="1:8" x14ac:dyDescent="0.25">
      <c r="A8154" s="396" t="e">
        <f>"INN."&amp;EIGNIR!$B$3&amp;C8154</f>
        <v>#N/A</v>
      </c>
      <c r="B8154" s="511">
        <f>'Sundurliðun Lántaka'!K12</f>
        <v>0</v>
      </c>
      <c r="C8154" s="503" t="s">
        <v>10022</v>
      </c>
      <c r="D8154" s="512"/>
      <c r="F8154" s="547"/>
      <c r="G8154" s="547">
        <f t="shared" si="256"/>
        <v>0</v>
      </c>
      <c r="H8154" s="547">
        <f t="shared" si="257"/>
        <v>0</v>
      </c>
    </row>
    <row r="8155" spans="1:8" x14ac:dyDescent="0.25">
      <c r="A8155" s="396" t="e">
        <f>"INN."&amp;EIGNIR!$B$3&amp;C8155</f>
        <v>#N/A</v>
      </c>
      <c r="B8155" s="511">
        <f>'Sundurliðun Lántaka'!K13</f>
        <v>0</v>
      </c>
      <c r="C8155" s="503" t="s">
        <v>10023</v>
      </c>
      <c r="D8155" s="512"/>
      <c r="F8155" s="547"/>
      <c r="G8155" s="547">
        <f t="shared" si="256"/>
        <v>0</v>
      </c>
      <c r="H8155" s="547">
        <f t="shared" si="257"/>
        <v>0</v>
      </c>
    </row>
    <row r="8156" spans="1:8" x14ac:dyDescent="0.25">
      <c r="A8156" s="396" t="e">
        <f>"INN."&amp;EIGNIR!$B$3&amp;C8156</f>
        <v>#N/A</v>
      </c>
      <c r="B8156" s="511">
        <f>'Sundurliðun Lántaka'!K14</f>
        <v>0</v>
      </c>
      <c r="C8156" s="503" t="s">
        <v>10024</v>
      </c>
      <c r="D8156" s="512"/>
      <c r="F8156" s="547"/>
      <c r="G8156" s="547">
        <f t="shared" si="256"/>
        <v>0</v>
      </c>
      <c r="H8156" s="547">
        <f t="shared" si="257"/>
        <v>0</v>
      </c>
    </row>
    <row r="8157" spans="1:8" x14ac:dyDescent="0.25">
      <c r="A8157" s="396" t="e">
        <f>"INN."&amp;EIGNIR!$B$3&amp;C8157</f>
        <v>#N/A</v>
      </c>
      <c r="B8157" s="511">
        <f>'Sundurliðun Lántaka'!K15</f>
        <v>0</v>
      </c>
      <c r="C8157" s="503" t="s">
        <v>10025</v>
      </c>
      <c r="D8157" s="512"/>
      <c r="F8157" s="547"/>
      <c r="G8157" s="547">
        <f t="shared" si="256"/>
        <v>0</v>
      </c>
      <c r="H8157" s="547">
        <f t="shared" si="257"/>
        <v>0</v>
      </c>
    </row>
    <row r="8158" spans="1:8" x14ac:dyDescent="0.25">
      <c r="A8158" s="396" t="e">
        <f>"INN."&amp;EIGNIR!$B$3&amp;C8158</f>
        <v>#N/A</v>
      </c>
      <c r="B8158" s="511">
        <f>'Sundurliðun Lántaka'!K16</f>
        <v>0</v>
      </c>
      <c r="C8158" s="503" t="s">
        <v>10026</v>
      </c>
      <c r="D8158" s="512"/>
      <c r="F8158" s="547"/>
      <c r="G8158" s="547">
        <f t="shared" si="256"/>
        <v>0</v>
      </c>
      <c r="H8158" s="547">
        <f t="shared" si="257"/>
        <v>0</v>
      </c>
    </row>
    <row r="8159" spans="1:8" x14ac:dyDescent="0.25">
      <c r="A8159" s="396" t="e">
        <f>"INN."&amp;EIGNIR!$B$3&amp;C8159</f>
        <v>#N/A</v>
      </c>
      <c r="B8159" s="511">
        <f>'Sundurliðun Lántaka'!K17</f>
        <v>0</v>
      </c>
      <c r="C8159" s="503" t="s">
        <v>10027</v>
      </c>
      <c r="D8159" s="512"/>
      <c r="F8159" s="547"/>
      <c r="G8159" s="547">
        <f t="shared" si="256"/>
        <v>0</v>
      </c>
      <c r="H8159" s="547">
        <f t="shared" si="257"/>
        <v>0</v>
      </c>
    </row>
    <row r="8160" spans="1:8" x14ac:dyDescent="0.25">
      <c r="A8160" s="396" t="e">
        <f>"INN."&amp;EIGNIR!$B$3&amp;C8160</f>
        <v>#N/A</v>
      </c>
      <c r="B8160" s="511">
        <f>'Sundurliðun Lántaka'!K18</f>
        <v>0</v>
      </c>
      <c r="C8160" s="503" t="s">
        <v>10028</v>
      </c>
      <c r="D8160" s="512"/>
      <c r="F8160" s="547"/>
      <c r="G8160" s="547">
        <f t="shared" si="256"/>
        <v>0</v>
      </c>
      <c r="H8160" s="547">
        <f t="shared" si="257"/>
        <v>0</v>
      </c>
    </row>
    <row r="8161" spans="1:8" x14ac:dyDescent="0.25">
      <c r="A8161" s="396" t="e">
        <f>"INN."&amp;EIGNIR!$B$3&amp;C8161</f>
        <v>#N/A</v>
      </c>
      <c r="B8161" s="511">
        <f>'Sundurliðun Lántaka'!K19</f>
        <v>0</v>
      </c>
      <c r="C8161" s="503" t="s">
        <v>10029</v>
      </c>
      <c r="D8161" s="512"/>
      <c r="F8161" s="547"/>
      <c r="G8161" s="547">
        <f t="shared" si="256"/>
        <v>0</v>
      </c>
      <c r="H8161" s="547">
        <f t="shared" si="257"/>
        <v>0</v>
      </c>
    </row>
    <row r="8162" spans="1:8" x14ac:dyDescent="0.25">
      <c r="A8162" s="396" t="e">
        <f>"INN."&amp;EIGNIR!$B$3&amp;C8162</f>
        <v>#N/A</v>
      </c>
      <c r="B8162" s="511">
        <f>'Sundurliðun Lántaka'!K20</f>
        <v>0</v>
      </c>
      <c r="C8162" s="503" t="s">
        <v>10030</v>
      </c>
      <c r="D8162" s="512"/>
      <c r="F8162" s="547"/>
      <c r="G8162" s="547">
        <f t="shared" si="256"/>
        <v>0</v>
      </c>
      <c r="H8162" s="547">
        <f t="shared" si="257"/>
        <v>0</v>
      </c>
    </row>
    <row r="8163" spans="1:8" x14ac:dyDescent="0.25">
      <c r="A8163" s="396" t="e">
        <f>"INN."&amp;EIGNIR!$B$3&amp;C8163</f>
        <v>#N/A</v>
      </c>
      <c r="B8163" s="511">
        <f>'Sundurliðun Lántaka'!K22</f>
        <v>0</v>
      </c>
      <c r="C8163" s="503" t="s">
        <v>10031</v>
      </c>
      <c r="D8163" s="512"/>
      <c r="F8163" s="547"/>
      <c r="G8163" s="547">
        <f t="shared" si="256"/>
        <v>0</v>
      </c>
      <c r="H8163" s="547">
        <f t="shared" si="257"/>
        <v>0</v>
      </c>
    </row>
    <row r="8164" spans="1:8" x14ac:dyDescent="0.25">
      <c r="A8164" s="396" t="e">
        <f>"INN."&amp;EIGNIR!$B$3&amp;C8164</f>
        <v>#N/A</v>
      </c>
      <c r="B8164" s="511">
        <f>'Sundurliðun Lántaka'!K23</f>
        <v>0</v>
      </c>
      <c r="C8164" s="503" t="s">
        <v>10032</v>
      </c>
      <c r="D8164" s="512"/>
      <c r="F8164" s="547"/>
      <c r="G8164" s="547">
        <f t="shared" si="256"/>
        <v>0</v>
      </c>
      <c r="H8164" s="547">
        <f t="shared" si="257"/>
        <v>0</v>
      </c>
    </row>
    <row r="8165" spans="1:8" x14ac:dyDescent="0.25">
      <c r="A8165" s="396" t="e">
        <f>"INN."&amp;EIGNIR!$B$3&amp;C8165</f>
        <v>#N/A</v>
      </c>
      <c r="B8165" s="511">
        <f>'Sundurliðun Lántaka'!K24</f>
        <v>0</v>
      </c>
      <c r="C8165" s="503" t="s">
        <v>10033</v>
      </c>
      <c r="D8165" s="512"/>
      <c r="F8165" s="547"/>
      <c r="G8165" s="547">
        <f t="shared" si="256"/>
        <v>0</v>
      </c>
      <c r="H8165" s="547">
        <f t="shared" si="257"/>
        <v>0</v>
      </c>
    </row>
    <row r="8166" spans="1:8" x14ac:dyDescent="0.25">
      <c r="A8166" s="396" t="e">
        <f>"INN."&amp;EIGNIR!$B$3&amp;C8166</f>
        <v>#N/A</v>
      </c>
      <c r="B8166" s="511">
        <f>'Sundurliðun Lántaka'!K25</f>
        <v>0</v>
      </c>
      <c r="C8166" s="503" t="s">
        <v>10034</v>
      </c>
      <c r="D8166" s="512"/>
      <c r="F8166" s="547"/>
      <c r="G8166" s="547">
        <f t="shared" si="256"/>
        <v>0</v>
      </c>
      <c r="H8166" s="547">
        <f t="shared" si="257"/>
        <v>0</v>
      </c>
    </row>
    <row r="8167" spans="1:8" x14ac:dyDescent="0.25">
      <c r="A8167" s="396" t="e">
        <f>"INN."&amp;EIGNIR!$B$3&amp;C8167</f>
        <v>#N/A</v>
      </c>
      <c r="B8167" s="511">
        <f>'Sundurliðun Lántaka'!K26</f>
        <v>0</v>
      </c>
      <c r="C8167" s="503" t="s">
        <v>10035</v>
      </c>
      <c r="D8167" s="512"/>
      <c r="F8167" s="547"/>
      <c r="G8167" s="547">
        <f t="shared" si="256"/>
        <v>0</v>
      </c>
      <c r="H8167" s="547">
        <f t="shared" si="257"/>
        <v>0</v>
      </c>
    </row>
    <row r="8168" spans="1:8" x14ac:dyDescent="0.25">
      <c r="A8168" s="396" t="e">
        <f>"INN."&amp;EIGNIR!$B$3&amp;C8168</f>
        <v>#N/A</v>
      </c>
      <c r="B8168" s="511">
        <f>'Sundurliðun Lántaka'!K27</f>
        <v>0</v>
      </c>
      <c r="C8168" s="503" t="s">
        <v>10036</v>
      </c>
      <c r="D8168" s="512"/>
      <c r="F8168" s="547"/>
      <c r="G8168" s="547">
        <f t="shared" si="256"/>
        <v>0</v>
      </c>
      <c r="H8168" s="547">
        <f t="shared" si="257"/>
        <v>0</v>
      </c>
    </row>
    <row r="8169" spans="1:8" x14ac:dyDescent="0.25">
      <c r="A8169" s="396" t="e">
        <f>"INN."&amp;EIGNIR!$B$3&amp;C8169</f>
        <v>#N/A</v>
      </c>
      <c r="B8169" s="511">
        <f>'Sundurliðun Lántaka'!K28</f>
        <v>0</v>
      </c>
      <c r="C8169" s="503" t="s">
        <v>10037</v>
      </c>
      <c r="D8169" s="512"/>
      <c r="F8169" s="547"/>
      <c r="G8169" s="547">
        <f t="shared" si="256"/>
        <v>0</v>
      </c>
      <c r="H8169" s="547">
        <f t="shared" si="257"/>
        <v>0</v>
      </c>
    </row>
    <row r="8170" spans="1:8" x14ac:dyDescent="0.25">
      <c r="A8170" s="396" t="e">
        <f>"INN."&amp;EIGNIR!$B$3&amp;C8170</f>
        <v>#N/A</v>
      </c>
      <c r="B8170" s="511">
        <f>'Sundurliðun Lántaka'!K29</f>
        <v>0</v>
      </c>
      <c r="C8170" s="503" t="s">
        <v>10038</v>
      </c>
      <c r="D8170" s="512"/>
      <c r="F8170" s="547"/>
      <c r="G8170" s="547">
        <f t="shared" si="256"/>
        <v>0</v>
      </c>
      <c r="H8170" s="547">
        <f t="shared" si="257"/>
        <v>0</v>
      </c>
    </row>
    <row r="8171" spans="1:8" x14ac:dyDescent="0.25">
      <c r="A8171" s="396" t="e">
        <f>"INN."&amp;EIGNIR!$B$3&amp;C8171</f>
        <v>#N/A</v>
      </c>
      <c r="B8171" s="511">
        <f>'Sundurliðun Lántaka'!K30</f>
        <v>0</v>
      </c>
      <c r="C8171" s="503" t="s">
        <v>10039</v>
      </c>
      <c r="D8171" s="512"/>
      <c r="F8171" s="547"/>
      <c r="G8171" s="547">
        <f t="shared" si="256"/>
        <v>0</v>
      </c>
      <c r="H8171" s="547">
        <f t="shared" si="257"/>
        <v>0</v>
      </c>
    </row>
    <row r="8172" spans="1:8" x14ac:dyDescent="0.25">
      <c r="A8172" s="396" t="e">
        <f>"INN."&amp;EIGNIR!$B$3&amp;C8172</f>
        <v>#N/A</v>
      </c>
      <c r="B8172" s="511">
        <f>'Sundurliðun Lántaka'!K57</f>
        <v>0</v>
      </c>
      <c r="C8172" s="503" t="s">
        <v>10040</v>
      </c>
      <c r="D8172" s="512"/>
      <c r="F8172" s="547"/>
      <c r="G8172" s="547">
        <f t="shared" si="256"/>
        <v>0</v>
      </c>
      <c r="H8172" s="547">
        <f t="shared" si="257"/>
        <v>0</v>
      </c>
    </row>
    <row r="8173" spans="1:8" x14ac:dyDescent="0.25">
      <c r="A8173" s="396" t="e">
        <f>"INN."&amp;EIGNIR!$B$3&amp;C8173</f>
        <v>#N/A</v>
      </c>
      <c r="B8173" s="511">
        <f>'Sundurliðun Lántaka'!K58</f>
        <v>0</v>
      </c>
      <c r="C8173" s="503" t="s">
        <v>10041</v>
      </c>
      <c r="D8173" s="512"/>
      <c r="F8173" s="547"/>
      <c r="G8173" s="547">
        <f t="shared" si="256"/>
        <v>0</v>
      </c>
      <c r="H8173" s="547">
        <f t="shared" si="257"/>
        <v>0</v>
      </c>
    </row>
    <row r="8174" spans="1:8" x14ac:dyDescent="0.25">
      <c r="A8174" s="396" t="e">
        <f>"INN."&amp;EIGNIR!$B$3&amp;C8174</f>
        <v>#N/A</v>
      </c>
      <c r="B8174" s="511">
        <f>'Sundurliðun Lántaka'!K59</f>
        <v>0</v>
      </c>
      <c r="C8174" s="503" t="s">
        <v>10042</v>
      </c>
      <c r="D8174" s="512"/>
      <c r="F8174" s="547"/>
      <c r="G8174" s="547">
        <f t="shared" si="256"/>
        <v>0</v>
      </c>
      <c r="H8174" s="547">
        <f t="shared" si="257"/>
        <v>0</v>
      </c>
    </row>
    <row r="8175" spans="1:8" x14ac:dyDescent="0.25">
      <c r="A8175" s="396" t="e">
        <f>"INN."&amp;EIGNIR!$B$3&amp;C8175</f>
        <v>#N/A</v>
      </c>
      <c r="B8175" s="511">
        <f>'Sundurliðun Lántaka'!K60</f>
        <v>0</v>
      </c>
      <c r="C8175" s="503" t="s">
        <v>10043</v>
      </c>
      <c r="D8175" s="512"/>
      <c r="F8175" s="547"/>
      <c r="G8175" s="547">
        <f t="shared" si="256"/>
        <v>0</v>
      </c>
      <c r="H8175" s="547">
        <f t="shared" si="257"/>
        <v>0</v>
      </c>
    </row>
    <row r="8176" spans="1:8" x14ac:dyDescent="0.25">
      <c r="A8176" s="396" t="e">
        <f>"INN."&amp;EIGNIR!$B$3&amp;C8176</f>
        <v>#N/A</v>
      </c>
      <c r="B8176" s="511">
        <f>'Sundurliðun Lántaka'!K61</f>
        <v>0</v>
      </c>
      <c r="C8176" s="503" t="s">
        <v>10044</v>
      </c>
      <c r="D8176" s="512"/>
      <c r="F8176" s="547"/>
      <c r="G8176" s="547">
        <f t="shared" si="256"/>
        <v>0</v>
      </c>
      <c r="H8176" s="547">
        <f t="shared" si="257"/>
        <v>0</v>
      </c>
    </row>
    <row r="8177" spans="1:8" x14ac:dyDescent="0.25">
      <c r="A8177" s="396" t="e">
        <f>"INN."&amp;EIGNIR!$B$3&amp;C8177</f>
        <v>#N/A</v>
      </c>
      <c r="B8177" s="511">
        <f>'Sundurliðun Lántaka'!K62</f>
        <v>0</v>
      </c>
      <c r="C8177" s="503" t="s">
        <v>10045</v>
      </c>
      <c r="D8177" s="512"/>
      <c r="F8177" s="547"/>
      <c r="G8177" s="547">
        <f t="shared" si="256"/>
        <v>0</v>
      </c>
      <c r="H8177" s="547">
        <f t="shared" si="257"/>
        <v>0</v>
      </c>
    </row>
    <row r="8178" spans="1:8" x14ac:dyDescent="0.25">
      <c r="A8178" s="396" t="e">
        <f>"INN."&amp;EIGNIR!$B$3&amp;C8178</f>
        <v>#N/A</v>
      </c>
      <c r="B8178" s="511">
        <f>'Sundurliðun Lántaka'!K63</f>
        <v>0</v>
      </c>
      <c r="C8178" s="503" t="s">
        <v>10046</v>
      </c>
      <c r="D8178" s="512"/>
      <c r="F8178" s="547"/>
      <c r="G8178" s="547">
        <f t="shared" si="256"/>
        <v>0</v>
      </c>
      <c r="H8178" s="547">
        <f t="shared" si="257"/>
        <v>0</v>
      </c>
    </row>
    <row r="8179" spans="1:8" x14ac:dyDescent="0.25">
      <c r="A8179" s="396" t="e">
        <f>"INN."&amp;EIGNIR!$B$3&amp;C8179</f>
        <v>#N/A</v>
      </c>
      <c r="B8179" s="511">
        <f>'Sundurliðun Lántaka'!K64</f>
        <v>0</v>
      </c>
      <c r="C8179" s="503" t="s">
        <v>10047</v>
      </c>
      <c r="D8179" s="512"/>
      <c r="F8179" s="547"/>
      <c r="G8179" s="547">
        <f t="shared" si="256"/>
        <v>0</v>
      </c>
      <c r="H8179" s="547">
        <f t="shared" si="257"/>
        <v>0</v>
      </c>
    </row>
    <row r="8180" spans="1:8" x14ac:dyDescent="0.25">
      <c r="A8180" s="396" t="e">
        <f>"INN."&amp;EIGNIR!$B$3&amp;C8180</f>
        <v>#N/A</v>
      </c>
      <c r="B8180" s="511">
        <f>'Sundurliðun Lántaka'!K65</f>
        <v>0</v>
      </c>
      <c r="C8180" s="503" t="s">
        <v>10048</v>
      </c>
      <c r="D8180" s="512"/>
      <c r="F8180" s="547"/>
      <c r="G8180" s="547">
        <f t="shared" si="256"/>
        <v>0</v>
      </c>
      <c r="H8180" s="547">
        <f t="shared" si="257"/>
        <v>0</v>
      </c>
    </row>
    <row r="8181" spans="1:8" x14ac:dyDescent="0.25">
      <c r="A8181" s="396" t="e">
        <f>"INN."&amp;EIGNIR!$B$3&amp;C8181</f>
        <v>#N/A</v>
      </c>
      <c r="B8181" s="511">
        <f>'Sundurliðun Lántaka'!K66</f>
        <v>0</v>
      </c>
      <c r="C8181" s="503" t="s">
        <v>10049</v>
      </c>
      <c r="D8181" s="512"/>
      <c r="F8181" s="547"/>
      <c r="G8181" s="547">
        <f t="shared" si="256"/>
        <v>0</v>
      </c>
      <c r="H8181" s="547">
        <f t="shared" si="257"/>
        <v>0</v>
      </c>
    </row>
    <row r="8182" spans="1:8" x14ac:dyDescent="0.25">
      <c r="A8182" s="396" t="e">
        <f>"INN."&amp;EIGNIR!$B$3&amp;C8182</f>
        <v>#N/A</v>
      </c>
      <c r="B8182" s="511">
        <f>'Sundurliðun Lántaka'!K67</f>
        <v>0</v>
      </c>
      <c r="C8182" s="503" t="s">
        <v>10050</v>
      </c>
      <c r="D8182" s="512"/>
      <c r="F8182" s="547"/>
      <c r="G8182" s="547">
        <f t="shared" ref="G8182:G8245" si="258">+F8182-B8182</f>
        <v>0</v>
      </c>
      <c r="H8182" s="547">
        <f t="shared" si="257"/>
        <v>0</v>
      </c>
    </row>
    <row r="8183" spans="1:8" x14ac:dyDescent="0.25">
      <c r="A8183" s="396" t="e">
        <f>"INN."&amp;EIGNIR!$B$3&amp;C8183</f>
        <v>#N/A</v>
      </c>
      <c r="B8183" s="511">
        <f>'Sundurliðun Lántaka'!K68</f>
        <v>0</v>
      </c>
      <c r="C8183" s="503" t="s">
        <v>10051</v>
      </c>
      <c r="D8183" s="512"/>
      <c r="F8183" s="547"/>
      <c r="G8183" s="547">
        <f t="shared" si="258"/>
        <v>0</v>
      </c>
      <c r="H8183" s="547">
        <f t="shared" ref="H8183:H8246" si="259">+ABS(G8183)</f>
        <v>0</v>
      </c>
    </row>
    <row r="8184" spans="1:8" x14ac:dyDescent="0.25">
      <c r="A8184" s="396" t="e">
        <f>"INN."&amp;EIGNIR!$B$3&amp;C8184</f>
        <v>#N/A</v>
      </c>
      <c r="B8184" s="511">
        <f>'Sundurliðun Lántaka'!K69</f>
        <v>0</v>
      </c>
      <c r="C8184" s="503" t="s">
        <v>10052</v>
      </c>
      <c r="D8184" s="512"/>
      <c r="F8184" s="547"/>
      <c r="G8184" s="547">
        <f t="shared" si="258"/>
        <v>0</v>
      </c>
      <c r="H8184" s="547">
        <f t="shared" si="259"/>
        <v>0</v>
      </c>
    </row>
    <row r="8185" spans="1:8" x14ac:dyDescent="0.25">
      <c r="A8185" s="396" t="e">
        <f>"INN."&amp;EIGNIR!$B$3&amp;C8185</f>
        <v>#N/A</v>
      </c>
      <c r="B8185" s="511">
        <f>'Sundurliðun Lántaka'!K70</f>
        <v>0</v>
      </c>
      <c r="C8185" s="503" t="s">
        <v>10053</v>
      </c>
      <c r="D8185" s="512"/>
      <c r="F8185" s="547"/>
      <c r="G8185" s="547">
        <f t="shared" si="258"/>
        <v>0</v>
      </c>
      <c r="H8185" s="547">
        <f t="shared" si="259"/>
        <v>0</v>
      </c>
    </row>
    <row r="8186" spans="1:8" x14ac:dyDescent="0.25">
      <c r="A8186" s="396" t="e">
        <f>"INN."&amp;EIGNIR!$B$3&amp;C8186</f>
        <v>#N/A</v>
      </c>
      <c r="B8186" s="511">
        <f>'Sundurliðun Lántaka'!K71</f>
        <v>0</v>
      </c>
      <c r="C8186" s="503" t="s">
        <v>10054</v>
      </c>
      <c r="D8186" s="512"/>
      <c r="F8186" s="547"/>
      <c r="G8186" s="547">
        <f t="shared" si="258"/>
        <v>0</v>
      </c>
      <c r="H8186" s="547">
        <f t="shared" si="259"/>
        <v>0</v>
      </c>
    </row>
    <row r="8187" spans="1:8" x14ac:dyDescent="0.25">
      <c r="A8187" s="396" t="e">
        <f>"INN."&amp;EIGNIR!$B$3&amp;C8187</f>
        <v>#N/A</v>
      </c>
      <c r="B8187" s="511">
        <f>'Sundurliðun Lántaka'!K72</f>
        <v>0</v>
      </c>
      <c r="C8187" s="503" t="s">
        <v>10055</v>
      </c>
      <c r="D8187" s="512"/>
      <c r="F8187" s="547"/>
      <c r="G8187" s="547">
        <f t="shared" si="258"/>
        <v>0</v>
      </c>
      <c r="H8187" s="547">
        <f t="shared" si="259"/>
        <v>0</v>
      </c>
    </row>
    <row r="8188" spans="1:8" x14ac:dyDescent="0.25">
      <c r="A8188" s="396" t="e">
        <f>"INN."&amp;EIGNIR!$B$3&amp;C8188</f>
        <v>#N/A</v>
      </c>
      <c r="B8188" s="511">
        <f>'Sundurliðun Lántaka'!K74</f>
        <v>0</v>
      </c>
      <c r="C8188" s="503" t="s">
        <v>10056</v>
      </c>
      <c r="D8188" s="512"/>
      <c r="F8188" s="547"/>
      <c r="G8188" s="547">
        <f t="shared" si="258"/>
        <v>0</v>
      </c>
      <c r="H8188" s="547">
        <f t="shared" si="259"/>
        <v>0</v>
      </c>
    </row>
    <row r="8189" spans="1:8" x14ac:dyDescent="0.25">
      <c r="A8189" s="396" t="e">
        <f>"INN."&amp;EIGNIR!$B$3&amp;C8189</f>
        <v>#N/A</v>
      </c>
      <c r="B8189" s="511">
        <f>'Sundurliðun Lántaka'!K75</f>
        <v>0</v>
      </c>
      <c r="C8189" s="503" t="s">
        <v>10057</v>
      </c>
      <c r="D8189" s="512"/>
      <c r="F8189" s="547"/>
      <c r="G8189" s="547">
        <f t="shared" si="258"/>
        <v>0</v>
      </c>
      <c r="H8189" s="547">
        <f t="shared" si="259"/>
        <v>0</v>
      </c>
    </row>
    <row r="8190" spans="1:8" x14ac:dyDescent="0.25">
      <c r="A8190" s="396" t="e">
        <f>"INN."&amp;EIGNIR!$B$3&amp;C8190</f>
        <v>#N/A</v>
      </c>
      <c r="B8190" s="511">
        <f>'Sundurliðun Lántaka'!K76</f>
        <v>0</v>
      </c>
      <c r="C8190" s="503" t="s">
        <v>10058</v>
      </c>
      <c r="D8190" s="512"/>
      <c r="F8190" s="547"/>
      <c r="G8190" s="547">
        <f t="shared" si="258"/>
        <v>0</v>
      </c>
      <c r="H8190" s="547">
        <f t="shared" si="259"/>
        <v>0</v>
      </c>
    </row>
    <row r="8191" spans="1:8" x14ac:dyDescent="0.25">
      <c r="A8191" s="396" t="e">
        <f>"INN."&amp;EIGNIR!$B$3&amp;C8191</f>
        <v>#N/A</v>
      </c>
      <c r="B8191" s="511">
        <f>'Sundurliðun Lántaka'!K77</f>
        <v>0</v>
      </c>
      <c r="C8191" s="503" t="s">
        <v>10059</v>
      </c>
      <c r="D8191" s="512"/>
      <c r="F8191" s="547"/>
      <c r="G8191" s="547">
        <f t="shared" si="258"/>
        <v>0</v>
      </c>
      <c r="H8191" s="547">
        <f t="shared" si="259"/>
        <v>0</v>
      </c>
    </row>
    <row r="8192" spans="1:8" x14ac:dyDescent="0.25">
      <c r="A8192" s="396" t="e">
        <f>"INN."&amp;EIGNIR!$B$3&amp;C8192</f>
        <v>#N/A</v>
      </c>
      <c r="B8192" s="511">
        <f>'Sundurliðun Lántaka'!K78</f>
        <v>0</v>
      </c>
      <c r="C8192" s="503" t="s">
        <v>10060</v>
      </c>
      <c r="D8192" s="512"/>
      <c r="F8192" s="547"/>
      <c r="G8192" s="547">
        <f t="shared" si="258"/>
        <v>0</v>
      </c>
      <c r="H8192" s="547">
        <f t="shared" si="259"/>
        <v>0</v>
      </c>
    </row>
    <row r="8193" spans="1:8" x14ac:dyDescent="0.25">
      <c r="A8193" s="396" t="e">
        <f>"INN."&amp;EIGNIR!$B$3&amp;C8193</f>
        <v>#N/A</v>
      </c>
      <c r="B8193" s="511">
        <f>'Sundurliðun Lántaka'!K79</f>
        <v>0</v>
      </c>
      <c r="C8193" s="503" t="s">
        <v>10061</v>
      </c>
      <c r="D8193" s="512"/>
      <c r="F8193" s="547"/>
      <c r="G8193" s="547">
        <f t="shared" si="258"/>
        <v>0</v>
      </c>
      <c r="H8193" s="547">
        <f t="shared" si="259"/>
        <v>0</v>
      </c>
    </row>
    <row r="8194" spans="1:8" x14ac:dyDescent="0.25">
      <c r="A8194" s="396" t="e">
        <f>"INN."&amp;EIGNIR!$B$3&amp;C8194</f>
        <v>#N/A</v>
      </c>
      <c r="B8194" s="511">
        <f>'Sundurliðun Lántaka'!K80</f>
        <v>0</v>
      </c>
      <c r="C8194" s="503" t="s">
        <v>10062</v>
      </c>
      <c r="D8194" s="512"/>
      <c r="F8194" s="547"/>
      <c r="G8194" s="547">
        <f t="shared" si="258"/>
        <v>0</v>
      </c>
      <c r="H8194" s="547">
        <f t="shared" si="259"/>
        <v>0</v>
      </c>
    </row>
    <row r="8195" spans="1:8" x14ac:dyDescent="0.25">
      <c r="A8195" s="396" t="e">
        <f>"INN."&amp;EIGNIR!$B$3&amp;C8195</f>
        <v>#N/A</v>
      </c>
      <c r="B8195" s="511">
        <f>'Sundurliðun Lántaka'!K81</f>
        <v>0</v>
      </c>
      <c r="C8195" s="503" t="s">
        <v>10063</v>
      </c>
      <c r="D8195" s="512"/>
      <c r="F8195" s="547"/>
      <c r="G8195" s="547">
        <f t="shared" si="258"/>
        <v>0</v>
      </c>
      <c r="H8195" s="547">
        <f t="shared" si="259"/>
        <v>0</v>
      </c>
    </row>
    <row r="8196" spans="1:8" x14ac:dyDescent="0.25">
      <c r="A8196" s="396" t="e">
        <f>"INN."&amp;EIGNIR!$B$3&amp;C8196</f>
        <v>#N/A</v>
      </c>
      <c r="B8196" s="511">
        <f>'Sundurliðun Lántaka'!K82</f>
        <v>0</v>
      </c>
      <c r="C8196" s="503" t="s">
        <v>10064</v>
      </c>
      <c r="D8196" s="512"/>
      <c r="F8196" s="547"/>
      <c r="G8196" s="547">
        <f t="shared" si="258"/>
        <v>0</v>
      </c>
      <c r="H8196" s="547">
        <f t="shared" si="259"/>
        <v>0</v>
      </c>
    </row>
    <row r="8197" spans="1:8" x14ac:dyDescent="0.25">
      <c r="A8197" s="396" t="e">
        <f>"INN."&amp;EIGNIR!$B$3&amp;C8197</f>
        <v>#N/A</v>
      </c>
      <c r="B8197" s="511">
        <f>'Sundurliðun Lántaka'!L5</f>
        <v>0</v>
      </c>
      <c r="C8197" s="503" t="s">
        <v>10065</v>
      </c>
      <c r="D8197" s="512" t="s">
        <v>10066</v>
      </c>
      <c r="F8197" s="547"/>
      <c r="G8197" s="547">
        <f t="shared" si="258"/>
        <v>0</v>
      </c>
      <c r="H8197" s="547">
        <f t="shared" si="259"/>
        <v>0</v>
      </c>
    </row>
    <row r="8198" spans="1:8" x14ac:dyDescent="0.25">
      <c r="A8198" s="396" t="e">
        <f>"INN."&amp;EIGNIR!$B$3&amp;C8198</f>
        <v>#N/A</v>
      </c>
      <c r="B8198" s="511">
        <f>'Sundurliðun Lántaka'!L6</f>
        <v>0</v>
      </c>
      <c r="C8198" s="503" t="s">
        <v>10067</v>
      </c>
      <c r="D8198" s="512"/>
      <c r="F8198" s="547"/>
      <c r="G8198" s="547">
        <f t="shared" si="258"/>
        <v>0</v>
      </c>
      <c r="H8198" s="547">
        <f t="shared" si="259"/>
        <v>0</v>
      </c>
    </row>
    <row r="8199" spans="1:8" x14ac:dyDescent="0.25">
      <c r="A8199" s="396" t="e">
        <f>"INN."&amp;EIGNIR!$B$3&amp;C8199</f>
        <v>#N/A</v>
      </c>
      <c r="B8199" s="511">
        <f>'Sundurliðun Lántaka'!L7</f>
        <v>0</v>
      </c>
      <c r="C8199" s="503" t="s">
        <v>10068</v>
      </c>
      <c r="D8199" s="512"/>
      <c r="F8199" s="547"/>
      <c r="G8199" s="547">
        <f t="shared" si="258"/>
        <v>0</v>
      </c>
      <c r="H8199" s="547">
        <f t="shared" si="259"/>
        <v>0</v>
      </c>
    </row>
    <row r="8200" spans="1:8" x14ac:dyDescent="0.25">
      <c r="A8200" s="396" t="e">
        <f>"INN."&amp;EIGNIR!$B$3&amp;C8200</f>
        <v>#N/A</v>
      </c>
      <c r="B8200" s="511">
        <f>'Sundurliðun Lántaka'!L8</f>
        <v>0</v>
      </c>
      <c r="C8200" s="503" t="s">
        <v>10069</v>
      </c>
      <c r="D8200" s="512"/>
      <c r="F8200" s="547"/>
      <c r="G8200" s="547">
        <f t="shared" si="258"/>
        <v>0</v>
      </c>
      <c r="H8200" s="547">
        <f t="shared" si="259"/>
        <v>0</v>
      </c>
    </row>
    <row r="8201" spans="1:8" x14ac:dyDescent="0.25">
      <c r="A8201" s="396" t="e">
        <f>"INN."&amp;EIGNIR!$B$3&amp;C8201</f>
        <v>#N/A</v>
      </c>
      <c r="B8201" s="511">
        <f>'Sundurliðun Lántaka'!L9</f>
        <v>0</v>
      </c>
      <c r="C8201" s="503" t="s">
        <v>10070</v>
      </c>
      <c r="D8201" s="512"/>
      <c r="F8201" s="547"/>
      <c r="G8201" s="547">
        <f t="shared" si="258"/>
        <v>0</v>
      </c>
      <c r="H8201" s="547">
        <f t="shared" si="259"/>
        <v>0</v>
      </c>
    </row>
    <row r="8202" spans="1:8" x14ac:dyDescent="0.25">
      <c r="A8202" s="396" t="e">
        <f>"INN."&amp;EIGNIR!$B$3&amp;C8202</f>
        <v>#N/A</v>
      </c>
      <c r="B8202" s="511">
        <f>'Sundurliðun Lántaka'!L10</f>
        <v>0</v>
      </c>
      <c r="C8202" s="503" t="s">
        <v>10071</v>
      </c>
      <c r="D8202" s="512"/>
      <c r="F8202" s="547"/>
      <c r="G8202" s="547">
        <f t="shared" si="258"/>
        <v>0</v>
      </c>
      <c r="H8202" s="547">
        <f t="shared" si="259"/>
        <v>0</v>
      </c>
    </row>
    <row r="8203" spans="1:8" x14ac:dyDescent="0.25">
      <c r="A8203" s="396" t="e">
        <f>"INN."&amp;EIGNIR!$B$3&amp;C8203</f>
        <v>#N/A</v>
      </c>
      <c r="B8203" s="511">
        <f>'Sundurliðun Lántaka'!L11</f>
        <v>0</v>
      </c>
      <c r="C8203" s="503" t="s">
        <v>10072</v>
      </c>
      <c r="D8203" s="512"/>
      <c r="F8203" s="547"/>
      <c r="G8203" s="547">
        <f t="shared" si="258"/>
        <v>0</v>
      </c>
      <c r="H8203" s="547">
        <f t="shared" si="259"/>
        <v>0</v>
      </c>
    </row>
    <row r="8204" spans="1:8" x14ac:dyDescent="0.25">
      <c r="A8204" s="396" t="e">
        <f>"INN."&amp;EIGNIR!$B$3&amp;C8204</f>
        <v>#N/A</v>
      </c>
      <c r="B8204" s="511">
        <f>'Sundurliðun Lántaka'!L12</f>
        <v>0</v>
      </c>
      <c r="C8204" s="503" t="s">
        <v>10073</v>
      </c>
      <c r="D8204" s="512"/>
      <c r="F8204" s="547"/>
      <c r="G8204" s="547">
        <f t="shared" si="258"/>
        <v>0</v>
      </c>
      <c r="H8204" s="547">
        <f t="shared" si="259"/>
        <v>0</v>
      </c>
    </row>
    <row r="8205" spans="1:8" x14ac:dyDescent="0.25">
      <c r="A8205" s="396" t="e">
        <f>"INN."&amp;EIGNIR!$B$3&amp;C8205</f>
        <v>#N/A</v>
      </c>
      <c r="B8205" s="511">
        <f>'Sundurliðun Lántaka'!L13</f>
        <v>0</v>
      </c>
      <c r="C8205" s="503" t="s">
        <v>10074</v>
      </c>
      <c r="D8205" s="512"/>
      <c r="F8205" s="547"/>
      <c r="G8205" s="547">
        <f t="shared" si="258"/>
        <v>0</v>
      </c>
      <c r="H8205" s="547">
        <f t="shared" si="259"/>
        <v>0</v>
      </c>
    </row>
    <row r="8206" spans="1:8" x14ac:dyDescent="0.25">
      <c r="A8206" s="396" t="e">
        <f>"INN."&amp;EIGNIR!$B$3&amp;C8206</f>
        <v>#N/A</v>
      </c>
      <c r="B8206" s="511">
        <f>'Sundurliðun Lántaka'!L14</f>
        <v>0</v>
      </c>
      <c r="C8206" s="503" t="s">
        <v>10075</v>
      </c>
      <c r="D8206" s="512"/>
      <c r="F8206" s="547"/>
      <c r="G8206" s="547">
        <f t="shared" si="258"/>
        <v>0</v>
      </c>
      <c r="H8206" s="547">
        <f t="shared" si="259"/>
        <v>0</v>
      </c>
    </row>
    <row r="8207" spans="1:8" x14ac:dyDescent="0.25">
      <c r="A8207" s="396" t="e">
        <f>"INN."&amp;EIGNIR!$B$3&amp;C8207</f>
        <v>#N/A</v>
      </c>
      <c r="B8207" s="511">
        <f>'Sundurliðun Lántaka'!L15</f>
        <v>0</v>
      </c>
      <c r="C8207" s="503" t="s">
        <v>10076</v>
      </c>
      <c r="D8207" s="512"/>
      <c r="F8207" s="547"/>
      <c r="G8207" s="547">
        <f t="shared" si="258"/>
        <v>0</v>
      </c>
      <c r="H8207" s="547">
        <f t="shared" si="259"/>
        <v>0</v>
      </c>
    </row>
    <row r="8208" spans="1:8" x14ac:dyDescent="0.25">
      <c r="A8208" s="396" t="e">
        <f>"INN."&amp;EIGNIR!$B$3&amp;C8208</f>
        <v>#N/A</v>
      </c>
      <c r="B8208" s="511">
        <f>'Sundurliðun Lántaka'!L16</f>
        <v>0</v>
      </c>
      <c r="C8208" s="503" t="s">
        <v>10077</v>
      </c>
      <c r="D8208" s="512"/>
      <c r="F8208" s="547"/>
      <c r="G8208" s="547">
        <f t="shared" si="258"/>
        <v>0</v>
      </c>
      <c r="H8208" s="547">
        <f t="shared" si="259"/>
        <v>0</v>
      </c>
    </row>
    <row r="8209" spans="1:8" x14ac:dyDescent="0.25">
      <c r="A8209" s="396" t="e">
        <f>"INN."&amp;EIGNIR!$B$3&amp;C8209</f>
        <v>#N/A</v>
      </c>
      <c r="B8209" s="511">
        <f>'Sundurliðun Lántaka'!L17</f>
        <v>0</v>
      </c>
      <c r="C8209" s="503" t="s">
        <v>10078</v>
      </c>
      <c r="D8209" s="512"/>
      <c r="F8209" s="547"/>
      <c r="G8209" s="547">
        <f t="shared" si="258"/>
        <v>0</v>
      </c>
      <c r="H8209" s="547">
        <f t="shared" si="259"/>
        <v>0</v>
      </c>
    </row>
    <row r="8210" spans="1:8" x14ac:dyDescent="0.25">
      <c r="A8210" s="396" t="e">
        <f>"INN."&amp;EIGNIR!$B$3&amp;C8210</f>
        <v>#N/A</v>
      </c>
      <c r="B8210" s="511">
        <f>'Sundurliðun Lántaka'!L18</f>
        <v>0</v>
      </c>
      <c r="C8210" s="503" t="s">
        <v>10079</v>
      </c>
      <c r="D8210" s="512"/>
      <c r="F8210" s="547"/>
      <c r="G8210" s="547">
        <f t="shared" si="258"/>
        <v>0</v>
      </c>
      <c r="H8210" s="547">
        <f t="shared" si="259"/>
        <v>0</v>
      </c>
    </row>
    <row r="8211" spans="1:8" x14ac:dyDescent="0.25">
      <c r="A8211" s="396" t="e">
        <f>"INN."&amp;EIGNIR!$B$3&amp;C8211</f>
        <v>#N/A</v>
      </c>
      <c r="B8211" s="511">
        <f>'Sundurliðun Lántaka'!L19</f>
        <v>0</v>
      </c>
      <c r="C8211" s="503" t="s">
        <v>10080</v>
      </c>
      <c r="D8211" s="512"/>
      <c r="F8211" s="547"/>
      <c r="G8211" s="547">
        <f t="shared" si="258"/>
        <v>0</v>
      </c>
      <c r="H8211" s="547">
        <f t="shared" si="259"/>
        <v>0</v>
      </c>
    </row>
    <row r="8212" spans="1:8" x14ac:dyDescent="0.25">
      <c r="A8212" s="396" t="e">
        <f>"INN."&amp;EIGNIR!$B$3&amp;C8212</f>
        <v>#N/A</v>
      </c>
      <c r="B8212" s="511">
        <f>'Sundurliðun Lántaka'!L20</f>
        <v>0</v>
      </c>
      <c r="C8212" s="503" t="s">
        <v>10081</v>
      </c>
      <c r="D8212" s="512"/>
      <c r="F8212" s="547"/>
      <c r="G8212" s="547">
        <f t="shared" si="258"/>
        <v>0</v>
      </c>
      <c r="H8212" s="547">
        <f t="shared" si="259"/>
        <v>0</v>
      </c>
    </row>
    <row r="8213" spans="1:8" x14ac:dyDescent="0.25">
      <c r="A8213" s="396" t="e">
        <f>"INN."&amp;EIGNIR!$B$3&amp;C8213</f>
        <v>#N/A</v>
      </c>
      <c r="B8213" s="511">
        <f>'Sundurliðun Lántaka'!L22</f>
        <v>0</v>
      </c>
      <c r="C8213" s="503" t="s">
        <v>10082</v>
      </c>
      <c r="D8213" s="512"/>
      <c r="F8213" s="547"/>
      <c r="G8213" s="547">
        <f t="shared" si="258"/>
        <v>0</v>
      </c>
      <c r="H8213" s="547">
        <f t="shared" si="259"/>
        <v>0</v>
      </c>
    </row>
    <row r="8214" spans="1:8" x14ac:dyDescent="0.25">
      <c r="A8214" s="396" t="e">
        <f>"INN."&amp;EIGNIR!$B$3&amp;C8214</f>
        <v>#N/A</v>
      </c>
      <c r="B8214" s="511">
        <f>'Sundurliðun Lántaka'!L23</f>
        <v>0</v>
      </c>
      <c r="C8214" s="503" t="s">
        <v>10083</v>
      </c>
      <c r="D8214" s="512"/>
      <c r="F8214" s="547"/>
      <c r="G8214" s="547">
        <f t="shared" si="258"/>
        <v>0</v>
      </c>
      <c r="H8214" s="547">
        <f t="shared" si="259"/>
        <v>0</v>
      </c>
    </row>
    <row r="8215" spans="1:8" x14ac:dyDescent="0.25">
      <c r="A8215" s="396" t="e">
        <f>"INN."&amp;EIGNIR!$B$3&amp;C8215</f>
        <v>#N/A</v>
      </c>
      <c r="B8215" s="511">
        <f>'Sundurliðun Lántaka'!L24</f>
        <v>0</v>
      </c>
      <c r="C8215" s="503" t="s">
        <v>10084</v>
      </c>
      <c r="D8215" s="512"/>
      <c r="F8215" s="547"/>
      <c r="G8215" s="547">
        <f t="shared" si="258"/>
        <v>0</v>
      </c>
      <c r="H8215" s="547">
        <f t="shared" si="259"/>
        <v>0</v>
      </c>
    </row>
    <row r="8216" spans="1:8" x14ac:dyDescent="0.25">
      <c r="A8216" s="396" t="e">
        <f>"INN."&amp;EIGNIR!$B$3&amp;C8216</f>
        <v>#N/A</v>
      </c>
      <c r="B8216" s="511">
        <f>'Sundurliðun Lántaka'!L25</f>
        <v>0</v>
      </c>
      <c r="C8216" s="503" t="s">
        <v>10085</v>
      </c>
      <c r="D8216" s="512"/>
      <c r="F8216" s="547"/>
      <c r="G8216" s="547">
        <f t="shared" si="258"/>
        <v>0</v>
      </c>
      <c r="H8216" s="547">
        <f t="shared" si="259"/>
        <v>0</v>
      </c>
    </row>
    <row r="8217" spans="1:8" x14ac:dyDescent="0.25">
      <c r="A8217" s="396" t="e">
        <f>"INN."&amp;EIGNIR!$B$3&amp;C8217</f>
        <v>#N/A</v>
      </c>
      <c r="B8217" s="511">
        <f>'Sundurliðun Lántaka'!L26</f>
        <v>0</v>
      </c>
      <c r="C8217" s="503" t="s">
        <v>10086</v>
      </c>
      <c r="D8217" s="512"/>
      <c r="F8217" s="547"/>
      <c r="G8217" s="547">
        <f t="shared" si="258"/>
        <v>0</v>
      </c>
      <c r="H8217" s="547">
        <f t="shared" si="259"/>
        <v>0</v>
      </c>
    </row>
    <row r="8218" spans="1:8" x14ac:dyDescent="0.25">
      <c r="A8218" s="396" t="e">
        <f>"INN."&amp;EIGNIR!$B$3&amp;C8218</f>
        <v>#N/A</v>
      </c>
      <c r="B8218" s="511">
        <f>'Sundurliðun Lántaka'!L27</f>
        <v>0</v>
      </c>
      <c r="C8218" s="503" t="s">
        <v>10087</v>
      </c>
      <c r="D8218" s="512"/>
      <c r="F8218" s="547"/>
      <c r="G8218" s="547">
        <f t="shared" si="258"/>
        <v>0</v>
      </c>
      <c r="H8218" s="547">
        <f t="shared" si="259"/>
        <v>0</v>
      </c>
    </row>
    <row r="8219" spans="1:8" x14ac:dyDescent="0.25">
      <c r="A8219" s="396" t="e">
        <f>"INN."&amp;EIGNIR!$B$3&amp;C8219</f>
        <v>#N/A</v>
      </c>
      <c r="B8219" s="511">
        <f>'Sundurliðun Lántaka'!L28</f>
        <v>0</v>
      </c>
      <c r="C8219" s="503" t="s">
        <v>10088</v>
      </c>
      <c r="D8219" s="512"/>
      <c r="F8219" s="547"/>
      <c r="G8219" s="547">
        <f t="shared" si="258"/>
        <v>0</v>
      </c>
      <c r="H8219" s="547">
        <f t="shared" si="259"/>
        <v>0</v>
      </c>
    </row>
    <row r="8220" spans="1:8" x14ac:dyDescent="0.25">
      <c r="A8220" s="396" t="e">
        <f>"INN."&amp;EIGNIR!$B$3&amp;C8220</f>
        <v>#N/A</v>
      </c>
      <c r="B8220" s="511">
        <f>'Sundurliðun Lántaka'!L29</f>
        <v>0</v>
      </c>
      <c r="C8220" s="503" t="s">
        <v>10089</v>
      </c>
      <c r="D8220" s="512"/>
      <c r="F8220" s="547"/>
      <c r="G8220" s="547">
        <f t="shared" si="258"/>
        <v>0</v>
      </c>
      <c r="H8220" s="547">
        <f t="shared" si="259"/>
        <v>0</v>
      </c>
    </row>
    <row r="8221" spans="1:8" x14ac:dyDescent="0.25">
      <c r="A8221" s="396" t="e">
        <f>"INN."&amp;EIGNIR!$B$3&amp;C8221</f>
        <v>#N/A</v>
      </c>
      <c r="B8221" s="511">
        <f>'Sundurliðun Lántaka'!L30</f>
        <v>0</v>
      </c>
      <c r="C8221" s="503" t="s">
        <v>10090</v>
      </c>
      <c r="D8221" s="512"/>
      <c r="F8221" s="547"/>
      <c r="G8221" s="547">
        <f t="shared" si="258"/>
        <v>0</v>
      </c>
      <c r="H8221" s="547">
        <f t="shared" si="259"/>
        <v>0</v>
      </c>
    </row>
    <row r="8222" spans="1:8" x14ac:dyDescent="0.25">
      <c r="A8222" s="396" t="e">
        <f>"INN."&amp;EIGNIR!$B$3&amp;C8222</f>
        <v>#N/A</v>
      </c>
      <c r="B8222" s="511">
        <f>'Sundurliðun Lántaka'!L57</f>
        <v>0</v>
      </c>
      <c r="C8222" s="503" t="s">
        <v>10091</v>
      </c>
      <c r="D8222" s="512"/>
      <c r="F8222" s="547"/>
      <c r="G8222" s="547">
        <f t="shared" si="258"/>
        <v>0</v>
      </c>
      <c r="H8222" s="547">
        <f t="shared" si="259"/>
        <v>0</v>
      </c>
    </row>
    <row r="8223" spans="1:8" x14ac:dyDescent="0.25">
      <c r="A8223" s="396" t="e">
        <f>"INN."&amp;EIGNIR!$B$3&amp;C8223</f>
        <v>#N/A</v>
      </c>
      <c r="B8223" s="511">
        <f>'Sundurliðun Lántaka'!L58</f>
        <v>0</v>
      </c>
      <c r="C8223" s="503" t="s">
        <v>10092</v>
      </c>
      <c r="D8223" s="512"/>
      <c r="F8223" s="547"/>
      <c r="G8223" s="547">
        <f t="shared" si="258"/>
        <v>0</v>
      </c>
      <c r="H8223" s="547">
        <f t="shared" si="259"/>
        <v>0</v>
      </c>
    </row>
    <row r="8224" spans="1:8" x14ac:dyDescent="0.25">
      <c r="A8224" s="396" t="e">
        <f>"INN."&amp;EIGNIR!$B$3&amp;C8224</f>
        <v>#N/A</v>
      </c>
      <c r="B8224" s="511">
        <f>'Sundurliðun Lántaka'!L59</f>
        <v>0</v>
      </c>
      <c r="C8224" s="503" t="s">
        <v>10093</v>
      </c>
      <c r="D8224" s="512"/>
      <c r="F8224" s="547"/>
      <c r="G8224" s="547">
        <f t="shared" si="258"/>
        <v>0</v>
      </c>
      <c r="H8224" s="547">
        <f t="shared" si="259"/>
        <v>0</v>
      </c>
    </row>
    <row r="8225" spans="1:8" x14ac:dyDescent="0.25">
      <c r="A8225" s="396" t="e">
        <f>"INN."&amp;EIGNIR!$B$3&amp;C8225</f>
        <v>#N/A</v>
      </c>
      <c r="B8225" s="511">
        <f>'Sundurliðun Lántaka'!L60</f>
        <v>0</v>
      </c>
      <c r="C8225" s="503" t="s">
        <v>10094</v>
      </c>
      <c r="D8225" s="512"/>
      <c r="F8225" s="547"/>
      <c r="G8225" s="547">
        <f t="shared" si="258"/>
        <v>0</v>
      </c>
      <c r="H8225" s="547">
        <f t="shared" si="259"/>
        <v>0</v>
      </c>
    </row>
    <row r="8226" spans="1:8" x14ac:dyDescent="0.25">
      <c r="A8226" s="396" t="e">
        <f>"INN."&amp;EIGNIR!$B$3&amp;C8226</f>
        <v>#N/A</v>
      </c>
      <c r="B8226" s="511">
        <f>'Sundurliðun Lántaka'!L61</f>
        <v>0</v>
      </c>
      <c r="C8226" s="503" t="s">
        <v>10095</v>
      </c>
      <c r="D8226" s="512"/>
      <c r="F8226" s="547"/>
      <c r="G8226" s="547">
        <f t="shared" si="258"/>
        <v>0</v>
      </c>
      <c r="H8226" s="547">
        <f t="shared" si="259"/>
        <v>0</v>
      </c>
    </row>
    <row r="8227" spans="1:8" x14ac:dyDescent="0.25">
      <c r="A8227" s="396" t="e">
        <f>"INN."&amp;EIGNIR!$B$3&amp;C8227</f>
        <v>#N/A</v>
      </c>
      <c r="B8227" s="511">
        <f>'Sundurliðun Lántaka'!L62</f>
        <v>0</v>
      </c>
      <c r="C8227" s="503" t="s">
        <v>10096</v>
      </c>
      <c r="D8227" s="512"/>
      <c r="F8227" s="547"/>
      <c r="G8227" s="547">
        <f t="shared" si="258"/>
        <v>0</v>
      </c>
      <c r="H8227" s="547">
        <f t="shared" si="259"/>
        <v>0</v>
      </c>
    </row>
    <row r="8228" spans="1:8" x14ac:dyDescent="0.25">
      <c r="A8228" s="396" t="e">
        <f>"INN."&amp;EIGNIR!$B$3&amp;C8228</f>
        <v>#N/A</v>
      </c>
      <c r="B8228" s="511">
        <f>'Sundurliðun Lántaka'!L63</f>
        <v>0</v>
      </c>
      <c r="C8228" s="503" t="s">
        <v>10097</v>
      </c>
      <c r="D8228" s="512"/>
      <c r="F8228" s="547"/>
      <c r="G8228" s="547">
        <f t="shared" si="258"/>
        <v>0</v>
      </c>
      <c r="H8228" s="547">
        <f t="shared" si="259"/>
        <v>0</v>
      </c>
    </row>
    <row r="8229" spans="1:8" x14ac:dyDescent="0.25">
      <c r="A8229" s="396" t="e">
        <f>"INN."&amp;EIGNIR!$B$3&amp;C8229</f>
        <v>#N/A</v>
      </c>
      <c r="B8229" s="511">
        <f>'Sundurliðun Lántaka'!L64</f>
        <v>0</v>
      </c>
      <c r="C8229" s="503" t="s">
        <v>10098</v>
      </c>
      <c r="D8229" s="512"/>
      <c r="F8229" s="547"/>
      <c r="G8229" s="547">
        <f t="shared" si="258"/>
        <v>0</v>
      </c>
      <c r="H8229" s="547">
        <f t="shared" si="259"/>
        <v>0</v>
      </c>
    </row>
    <row r="8230" spans="1:8" x14ac:dyDescent="0.25">
      <c r="A8230" s="396" t="e">
        <f>"INN."&amp;EIGNIR!$B$3&amp;C8230</f>
        <v>#N/A</v>
      </c>
      <c r="B8230" s="511">
        <f>'Sundurliðun Lántaka'!L65</f>
        <v>0</v>
      </c>
      <c r="C8230" s="503" t="s">
        <v>10099</v>
      </c>
      <c r="D8230" s="512"/>
      <c r="F8230" s="547"/>
      <c r="G8230" s="547">
        <f t="shared" si="258"/>
        <v>0</v>
      </c>
      <c r="H8230" s="547">
        <f t="shared" si="259"/>
        <v>0</v>
      </c>
    </row>
    <row r="8231" spans="1:8" x14ac:dyDescent="0.25">
      <c r="A8231" s="396" t="e">
        <f>"INN."&amp;EIGNIR!$B$3&amp;C8231</f>
        <v>#N/A</v>
      </c>
      <c r="B8231" s="511">
        <f>'Sundurliðun Lántaka'!L66</f>
        <v>0</v>
      </c>
      <c r="C8231" s="503" t="s">
        <v>10100</v>
      </c>
      <c r="D8231" s="512"/>
      <c r="F8231" s="547"/>
      <c r="G8231" s="547">
        <f t="shared" si="258"/>
        <v>0</v>
      </c>
      <c r="H8231" s="547">
        <f t="shared" si="259"/>
        <v>0</v>
      </c>
    </row>
    <row r="8232" spans="1:8" x14ac:dyDescent="0.25">
      <c r="A8232" s="396" t="e">
        <f>"INN."&amp;EIGNIR!$B$3&amp;C8232</f>
        <v>#N/A</v>
      </c>
      <c r="B8232" s="511">
        <f>'Sundurliðun Lántaka'!L67</f>
        <v>0</v>
      </c>
      <c r="C8232" s="503" t="s">
        <v>10101</v>
      </c>
      <c r="D8232" s="512"/>
      <c r="F8232" s="547"/>
      <c r="G8232" s="547">
        <f t="shared" si="258"/>
        <v>0</v>
      </c>
      <c r="H8232" s="547">
        <f t="shared" si="259"/>
        <v>0</v>
      </c>
    </row>
    <row r="8233" spans="1:8" x14ac:dyDescent="0.25">
      <c r="A8233" s="396" t="e">
        <f>"INN."&amp;EIGNIR!$B$3&amp;C8233</f>
        <v>#N/A</v>
      </c>
      <c r="B8233" s="511">
        <f>'Sundurliðun Lántaka'!L68</f>
        <v>0</v>
      </c>
      <c r="C8233" s="503" t="s">
        <v>10102</v>
      </c>
      <c r="D8233" s="512"/>
      <c r="F8233" s="547"/>
      <c r="G8233" s="547">
        <f t="shared" si="258"/>
        <v>0</v>
      </c>
      <c r="H8233" s="547">
        <f t="shared" si="259"/>
        <v>0</v>
      </c>
    </row>
    <row r="8234" spans="1:8" x14ac:dyDescent="0.25">
      <c r="A8234" s="396" t="e">
        <f>"INN."&amp;EIGNIR!$B$3&amp;C8234</f>
        <v>#N/A</v>
      </c>
      <c r="B8234" s="511">
        <f>'Sundurliðun Lántaka'!L69</f>
        <v>0</v>
      </c>
      <c r="C8234" s="503" t="s">
        <v>10103</v>
      </c>
      <c r="D8234" s="512"/>
      <c r="F8234" s="547"/>
      <c r="G8234" s="547">
        <f t="shared" si="258"/>
        <v>0</v>
      </c>
      <c r="H8234" s="547">
        <f t="shared" si="259"/>
        <v>0</v>
      </c>
    </row>
    <row r="8235" spans="1:8" x14ac:dyDescent="0.25">
      <c r="A8235" s="396" t="e">
        <f>"INN."&amp;EIGNIR!$B$3&amp;C8235</f>
        <v>#N/A</v>
      </c>
      <c r="B8235" s="511">
        <f>'Sundurliðun Lántaka'!L70</f>
        <v>0</v>
      </c>
      <c r="C8235" s="503" t="s">
        <v>10104</v>
      </c>
      <c r="D8235" s="512"/>
      <c r="F8235" s="547"/>
      <c r="G8235" s="547">
        <f t="shared" si="258"/>
        <v>0</v>
      </c>
      <c r="H8235" s="547">
        <f t="shared" si="259"/>
        <v>0</v>
      </c>
    </row>
    <row r="8236" spans="1:8" x14ac:dyDescent="0.25">
      <c r="A8236" s="396" t="e">
        <f>"INN."&amp;EIGNIR!$B$3&amp;C8236</f>
        <v>#N/A</v>
      </c>
      <c r="B8236" s="511">
        <f>'Sundurliðun Lántaka'!L71</f>
        <v>0</v>
      </c>
      <c r="C8236" s="503" t="s">
        <v>10105</v>
      </c>
      <c r="D8236" s="512"/>
      <c r="F8236" s="547"/>
      <c r="G8236" s="547">
        <f t="shared" si="258"/>
        <v>0</v>
      </c>
      <c r="H8236" s="547">
        <f t="shared" si="259"/>
        <v>0</v>
      </c>
    </row>
    <row r="8237" spans="1:8" x14ac:dyDescent="0.25">
      <c r="A8237" s="396" t="e">
        <f>"INN."&amp;EIGNIR!$B$3&amp;C8237</f>
        <v>#N/A</v>
      </c>
      <c r="B8237" s="511">
        <f>'Sundurliðun Lántaka'!L72</f>
        <v>0</v>
      </c>
      <c r="C8237" s="503" t="s">
        <v>10106</v>
      </c>
      <c r="D8237" s="512"/>
      <c r="F8237" s="547"/>
      <c r="G8237" s="547">
        <f t="shared" si="258"/>
        <v>0</v>
      </c>
      <c r="H8237" s="547">
        <f t="shared" si="259"/>
        <v>0</v>
      </c>
    </row>
    <row r="8238" spans="1:8" x14ac:dyDescent="0.25">
      <c r="A8238" s="396" t="e">
        <f>"INN."&amp;EIGNIR!$B$3&amp;C8238</f>
        <v>#N/A</v>
      </c>
      <c r="B8238" s="511">
        <f>'Sundurliðun Lántaka'!L74</f>
        <v>0</v>
      </c>
      <c r="C8238" s="503" t="s">
        <v>10107</v>
      </c>
      <c r="D8238" s="512"/>
      <c r="F8238" s="547"/>
      <c r="G8238" s="547">
        <f t="shared" si="258"/>
        <v>0</v>
      </c>
      <c r="H8238" s="547">
        <f t="shared" si="259"/>
        <v>0</v>
      </c>
    </row>
    <row r="8239" spans="1:8" x14ac:dyDescent="0.25">
      <c r="A8239" s="396" t="e">
        <f>"INN."&amp;EIGNIR!$B$3&amp;C8239</f>
        <v>#N/A</v>
      </c>
      <c r="B8239" s="511">
        <f>'Sundurliðun Lántaka'!L75</f>
        <v>0</v>
      </c>
      <c r="C8239" s="503" t="s">
        <v>10108</v>
      </c>
      <c r="D8239" s="512"/>
      <c r="F8239" s="547"/>
      <c r="G8239" s="547">
        <f t="shared" si="258"/>
        <v>0</v>
      </c>
      <c r="H8239" s="547">
        <f t="shared" si="259"/>
        <v>0</v>
      </c>
    </row>
    <row r="8240" spans="1:8" x14ac:dyDescent="0.25">
      <c r="A8240" s="396" t="e">
        <f>"INN."&amp;EIGNIR!$B$3&amp;C8240</f>
        <v>#N/A</v>
      </c>
      <c r="B8240" s="511">
        <f>'Sundurliðun Lántaka'!L76</f>
        <v>0</v>
      </c>
      <c r="C8240" s="503" t="s">
        <v>10109</v>
      </c>
      <c r="D8240" s="512"/>
      <c r="F8240" s="547"/>
      <c r="G8240" s="547">
        <f t="shared" si="258"/>
        <v>0</v>
      </c>
      <c r="H8240" s="547">
        <f t="shared" si="259"/>
        <v>0</v>
      </c>
    </row>
    <row r="8241" spans="1:8" x14ac:dyDescent="0.25">
      <c r="A8241" s="396" t="e">
        <f>"INN."&amp;EIGNIR!$B$3&amp;C8241</f>
        <v>#N/A</v>
      </c>
      <c r="B8241" s="511">
        <f>'Sundurliðun Lántaka'!L77</f>
        <v>0</v>
      </c>
      <c r="C8241" s="503" t="s">
        <v>10110</v>
      </c>
      <c r="D8241" s="512"/>
      <c r="F8241" s="547"/>
      <c r="G8241" s="547">
        <f t="shared" si="258"/>
        <v>0</v>
      </c>
      <c r="H8241" s="547">
        <f t="shared" si="259"/>
        <v>0</v>
      </c>
    </row>
    <row r="8242" spans="1:8" x14ac:dyDescent="0.25">
      <c r="A8242" s="396" t="e">
        <f>"INN."&amp;EIGNIR!$B$3&amp;C8242</f>
        <v>#N/A</v>
      </c>
      <c r="B8242" s="511">
        <f>'Sundurliðun Lántaka'!L78</f>
        <v>0</v>
      </c>
      <c r="C8242" s="503" t="s">
        <v>10111</v>
      </c>
      <c r="D8242" s="512"/>
      <c r="F8242" s="547"/>
      <c r="G8242" s="547">
        <f t="shared" si="258"/>
        <v>0</v>
      </c>
      <c r="H8242" s="547">
        <f t="shared" si="259"/>
        <v>0</v>
      </c>
    </row>
    <row r="8243" spans="1:8" x14ac:dyDescent="0.25">
      <c r="A8243" s="396" t="e">
        <f>"INN."&amp;EIGNIR!$B$3&amp;C8243</f>
        <v>#N/A</v>
      </c>
      <c r="B8243" s="511">
        <f>'Sundurliðun Lántaka'!L79</f>
        <v>0</v>
      </c>
      <c r="C8243" s="503" t="s">
        <v>10112</v>
      </c>
      <c r="D8243" s="512"/>
      <c r="F8243" s="547"/>
      <c r="G8243" s="547">
        <f t="shared" si="258"/>
        <v>0</v>
      </c>
      <c r="H8243" s="547">
        <f t="shared" si="259"/>
        <v>0</v>
      </c>
    </row>
    <row r="8244" spans="1:8" x14ac:dyDescent="0.25">
      <c r="A8244" s="396" t="e">
        <f>"INN."&amp;EIGNIR!$B$3&amp;C8244</f>
        <v>#N/A</v>
      </c>
      <c r="B8244" s="511">
        <f>'Sundurliðun Lántaka'!L80</f>
        <v>0</v>
      </c>
      <c r="C8244" s="503" t="s">
        <v>10113</v>
      </c>
      <c r="D8244" s="512"/>
      <c r="F8244" s="547"/>
      <c r="G8244" s="547">
        <f t="shared" si="258"/>
        <v>0</v>
      </c>
      <c r="H8244" s="547">
        <f t="shared" si="259"/>
        <v>0</v>
      </c>
    </row>
    <row r="8245" spans="1:8" x14ac:dyDescent="0.25">
      <c r="A8245" s="396" t="e">
        <f>"INN."&amp;EIGNIR!$B$3&amp;C8245</f>
        <v>#N/A</v>
      </c>
      <c r="B8245" s="511">
        <f>'Sundurliðun Lántaka'!L81</f>
        <v>0</v>
      </c>
      <c r="C8245" s="503" t="s">
        <v>10114</v>
      </c>
      <c r="D8245" s="512"/>
      <c r="F8245" s="547"/>
      <c r="G8245" s="547">
        <f t="shared" si="258"/>
        <v>0</v>
      </c>
      <c r="H8245" s="547">
        <f t="shared" si="259"/>
        <v>0</v>
      </c>
    </row>
    <row r="8246" spans="1:8" x14ac:dyDescent="0.25">
      <c r="A8246" s="396" t="e">
        <f>"INN."&amp;EIGNIR!$B$3&amp;C8246</f>
        <v>#N/A</v>
      </c>
      <c r="B8246" s="511">
        <f>'Sundurliðun Lántaka'!L82</f>
        <v>0</v>
      </c>
      <c r="C8246" s="503" t="s">
        <v>10115</v>
      </c>
      <c r="D8246" s="512"/>
      <c r="F8246" s="547"/>
      <c r="G8246" s="547">
        <f t="shared" ref="G8246:G8309" si="260">+F8246-B8246</f>
        <v>0</v>
      </c>
      <c r="H8246" s="547">
        <f t="shared" si="259"/>
        <v>0</v>
      </c>
    </row>
    <row r="8247" spans="1:8" x14ac:dyDescent="0.25">
      <c r="A8247" s="396" t="e">
        <f>"INN."&amp;EIGNIR!$B$3&amp;C8247</f>
        <v>#N/A</v>
      </c>
      <c r="B8247" s="511">
        <f>'Sundurliðun Lántaka'!M5</f>
        <v>0</v>
      </c>
      <c r="C8247" s="503" t="s">
        <v>10116</v>
      </c>
      <c r="D8247" s="512" t="s">
        <v>13728</v>
      </c>
      <c r="F8247" s="547"/>
      <c r="G8247" s="547">
        <f t="shared" si="260"/>
        <v>0</v>
      </c>
      <c r="H8247" s="547">
        <f t="shared" ref="H8247:H8310" si="261">+ABS(G8247)</f>
        <v>0</v>
      </c>
    </row>
    <row r="8248" spans="1:8" x14ac:dyDescent="0.25">
      <c r="A8248" s="396" t="e">
        <f>"INN."&amp;EIGNIR!$B$3&amp;C8248</f>
        <v>#N/A</v>
      </c>
      <c r="B8248" s="511">
        <f>'Sundurliðun Lántaka'!M6</f>
        <v>0</v>
      </c>
      <c r="C8248" s="503" t="s">
        <v>10117</v>
      </c>
      <c r="D8248" s="512"/>
      <c r="F8248" s="547"/>
      <c r="G8248" s="547">
        <f t="shared" si="260"/>
        <v>0</v>
      </c>
      <c r="H8248" s="547">
        <f t="shared" si="261"/>
        <v>0</v>
      </c>
    </row>
    <row r="8249" spans="1:8" x14ac:dyDescent="0.25">
      <c r="A8249" s="396" t="e">
        <f>"INN."&amp;EIGNIR!$B$3&amp;C8249</f>
        <v>#N/A</v>
      </c>
      <c r="B8249" s="511">
        <f>'Sundurliðun Lántaka'!M7</f>
        <v>0</v>
      </c>
      <c r="C8249" s="503" t="s">
        <v>10118</v>
      </c>
      <c r="D8249" s="512"/>
      <c r="F8249" s="547"/>
      <c r="G8249" s="547">
        <f t="shared" si="260"/>
        <v>0</v>
      </c>
      <c r="H8249" s="547">
        <f t="shared" si="261"/>
        <v>0</v>
      </c>
    </row>
    <row r="8250" spans="1:8" x14ac:dyDescent="0.25">
      <c r="A8250" s="396" t="e">
        <f>"INN."&amp;EIGNIR!$B$3&amp;C8250</f>
        <v>#N/A</v>
      </c>
      <c r="B8250" s="511">
        <f>'Sundurliðun Lántaka'!M8</f>
        <v>0</v>
      </c>
      <c r="C8250" s="503" t="s">
        <v>10119</v>
      </c>
      <c r="D8250" s="512"/>
      <c r="F8250" s="547"/>
      <c r="G8250" s="547">
        <f t="shared" si="260"/>
        <v>0</v>
      </c>
      <c r="H8250" s="547">
        <f t="shared" si="261"/>
        <v>0</v>
      </c>
    </row>
    <row r="8251" spans="1:8" x14ac:dyDescent="0.25">
      <c r="A8251" s="396" t="e">
        <f>"INN."&amp;EIGNIR!$B$3&amp;C8251</f>
        <v>#N/A</v>
      </c>
      <c r="B8251" s="511">
        <f>'Sundurliðun Lántaka'!M9</f>
        <v>0</v>
      </c>
      <c r="C8251" s="503" t="s">
        <v>10120</v>
      </c>
      <c r="D8251" s="512"/>
      <c r="F8251" s="547"/>
      <c r="G8251" s="547">
        <f t="shared" si="260"/>
        <v>0</v>
      </c>
      <c r="H8251" s="547">
        <f t="shared" si="261"/>
        <v>0</v>
      </c>
    </row>
    <row r="8252" spans="1:8" x14ac:dyDescent="0.25">
      <c r="A8252" s="396" t="e">
        <f>"INN."&amp;EIGNIR!$B$3&amp;C8252</f>
        <v>#N/A</v>
      </c>
      <c r="B8252" s="511">
        <f>'Sundurliðun Lántaka'!M10</f>
        <v>0</v>
      </c>
      <c r="C8252" s="503" t="s">
        <v>10121</v>
      </c>
      <c r="D8252" s="512"/>
      <c r="F8252" s="547"/>
      <c r="G8252" s="547">
        <f t="shared" si="260"/>
        <v>0</v>
      </c>
      <c r="H8252" s="547">
        <f t="shared" si="261"/>
        <v>0</v>
      </c>
    </row>
    <row r="8253" spans="1:8" x14ac:dyDescent="0.25">
      <c r="A8253" s="396" t="e">
        <f>"INN."&amp;EIGNIR!$B$3&amp;C8253</f>
        <v>#N/A</v>
      </c>
      <c r="B8253" s="511">
        <f>'Sundurliðun Lántaka'!M11</f>
        <v>0</v>
      </c>
      <c r="C8253" s="503" t="s">
        <v>10122</v>
      </c>
      <c r="D8253" s="512"/>
      <c r="F8253" s="547"/>
      <c r="G8253" s="547">
        <f t="shared" si="260"/>
        <v>0</v>
      </c>
      <c r="H8253" s="547">
        <f t="shared" si="261"/>
        <v>0</v>
      </c>
    </row>
    <row r="8254" spans="1:8" x14ac:dyDescent="0.25">
      <c r="A8254" s="396" t="e">
        <f>"INN."&amp;EIGNIR!$B$3&amp;C8254</f>
        <v>#N/A</v>
      </c>
      <c r="B8254" s="511">
        <f>'Sundurliðun Lántaka'!M12</f>
        <v>0</v>
      </c>
      <c r="C8254" s="503" t="s">
        <v>10123</v>
      </c>
      <c r="D8254" s="512"/>
      <c r="F8254" s="547"/>
      <c r="G8254" s="547">
        <f t="shared" si="260"/>
        <v>0</v>
      </c>
      <c r="H8254" s="547">
        <f t="shared" si="261"/>
        <v>0</v>
      </c>
    </row>
    <row r="8255" spans="1:8" x14ac:dyDescent="0.25">
      <c r="A8255" s="396" t="e">
        <f>"INN."&amp;EIGNIR!$B$3&amp;C8255</f>
        <v>#N/A</v>
      </c>
      <c r="B8255" s="511">
        <f>'Sundurliðun Lántaka'!M13</f>
        <v>0</v>
      </c>
      <c r="C8255" s="503" t="s">
        <v>10124</v>
      </c>
      <c r="D8255" s="512"/>
      <c r="F8255" s="547"/>
      <c r="G8255" s="547">
        <f t="shared" si="260"/>
        <v>0</v>
      </c>
      <c r="H8255" s="547">
        <f t="shared" si="261"/>
        <v>0</v>
      </c>
    </row>
    <row r="8256" spans="1:8" x14ac:dyDescent="0.25">
      <c r="A8256" s="396" t="e">
        <f>"INN."&amp;EIGNIR!$B$3&amp;C8256</f>
        <v>#N/A</v>
      </c>
      <c r="B8256" s="511">
        <f>'Sundurliðun Lántaka'!M14</f>
        <v>0</v>
      </c>
      <c r="C8256" s="503" t="s">
        <v>10125</v>
      </c>
      <c r="D8256" s="512"/>
      <c r="F8256" s="547"/>
      <c r="G8256" s="547">
        <f t="shared" si="260"/>
        <v>0</v>
      </c>
      <c r="H8256" s="547">
        <f t="shared" si="261"/>
        <v>0</v>
      </c>
    </row>
    <row r="8257" spans="1:8" x14ac:dyDescent="0.25">
      <c r="A8257" s="396" t="e">
        <f>"INN."&amp;EIGNIR!$B$3&amp;C8257</f>
        <v>#N/A</v>
      </c>
      <c r="B8257" s="511">
        <f>'Sundurliðun Lántaka'!M15</f>
        <v>0</v>
      </c>
      <c r="C8257" s="503" t="s">
        <v>10126</v>
      </c>
      <c r="D8257" s="512"/>
      <c r="F8257" s="547"/>
      <c r="G8257" s="547">
        <f t="shared" si="260"/>
        <v>0</v>
      </c>
      <c r="H8257" s="547">
        <f t="shared" si="261"/>
        <v>0</v>
      </c>
    </row>
    <row r="8258" spans="1:8" x14ac:dyDescent="0.25">
      <c r="A8258" s="396" t="e">
        <f>"INN."&amp;EIGNIR!$B$3&amp;C8258</f>
        <v>#N/A</v>
      </c>
      <c r="B8258" s="511">
        <f>'Sundurliðun Lántaka'!M16</f>
        <v>0</v>
      </c>
      <c r="C8258" s="503" t="s">
        <v>10127</v>
      </c>
      <c r="D8258" s="512"/>
      <c r="F8258" s="547"/>
      <c r="G8258" s="547">
        <f t="shared" si="260"/>
        <v>0</v>
      </c>
      <c r="H8258" s="547">
        <f t="shared" si="261"/>
        <v>0</v>
      </c>
    </row>
    <row r="8259" spans="1:8" x14ac:dyDescent="0.25">
      <c r="A8259" s="396" t="e">
        <f>"INN."&amp;EIGNIR!$B$3&amp;C8259</f>
        <v>#N/A</v>
      </c>
      <c r="B8259" s="511">
        <f>'Sundurliðun Lántaka'!M17</f>
        <v>0</v>
      </c>
      <c r="C8259" s="503" t="s">
        <v>10128</v>
      </c>
      <c r="D8259" s="512"/>
      <c r="F8259" s="547"/>
      <c r="G8259" s="547">
        <f t="shared" si="260"/>
        <v>0</v>
      </c>
      <c r="H8259" s="547">
        <f t="shared" si="261"/>
        <v>0</v>
      </c>
    </row>
    <row r="8260" spans="1:8" x14ac:dyDescent="0.25">
      <c r="A8260" s="396" t="e">
        <f>"INN."&amp;EIGNIR!$B$3&amp;C8260</f>
        <v>#N/A</v>
      </c>
      <c r="B8260" s="511">
        <f>'Sundurliðun Lántaka'!M18</f>
        <v>0</v>
      </c>
      <c r="C8260" s="503" t="s">
        <v>10129</v>
      </c>
      <c r="D8260" s="512"/>
      <c r="F8260" s="547"/>
      <c r="G8260" s="547">
        <f t="shared" si="260"/>
        <v>0</v>
      </c>
      <c r="H8260" s="547">
        <f t="shared" si="261"/>
        <v>0</v>
      </c>
    </row>
    <row r="8261" spans="1:8" x14ac:dyDescent="0.25">
      <c r="A8261" s="396" t="e">
        <f>"INN."&amp;EIGNIR!$B$3&amp;C8261</f>
        <v>#N/A</v>
      </c>
      <c r="B8261" s="511">
        <f>'Sundurliðun Lántaka'!M19</f>
        <v>0</v>
      </c>
      <c r="C8261" s="503" t="s">
        <v>10130</v>
      </c>
      <c r="D8261" s="512"/>
      <c r="F8261" s="547"/>
      <c r="G8261" s="547">
        <f t="shared" si="260"/>
        <v>0</v>
      </c>
      <c r="H8261" s="547">
        <f t="shared" si="261"/>
        <v>0</v>
      </c>
    </row>
    <row r="8262" spans="1:8" x14ac:dyDescent="0.25">
      <c r="A8262" s="396" t="e">
        <f>"INN."&amp;EIGNIR!$B$3&amp;C8262</f>
        <v>#N/A</v>
      </c>
      <c r="B8262" s="511">
        <f>'Sundurliðun Lántaka'!M20</f>
        <v>0</v>
      </c>
      <c r="C8262" s="503" t="s">
        <v>10131</v>
      </c>
      <c r="D8262" s="512"/>
      <c r="F8262" s="547"/>
      <c r="G8262" s="547">
        <f t="shared" si="260"/>
        <v>0</v>
      </c>
      <c r="H8262" s="547">
        <f t="shared" si="261"/>
        <v>0</v>
      </c>
    </row>
    <row r="8263" spans="1:8" x14ac:dyDescent="0.25">
      <c r="A8263" s="396" t="e">
        <f>"INN."&amp;EIGNIR!$B$3&amp;C8263</f>
        <v>#N/A</v>
      </c>
      <c r="B8263" s="511">
        <f>'Sundurliðun Lántaka'!M22</f>
        <v>0</v>
      </c>
      <c r="C8263" s="503" t="s">
        <v>10132</v>
      </c>
      <c r="D8263" s="512"/>
      <c r="F8263" s="547"/>
      <c r="G8263" s="547">
        <f t="shared" si="260"/>
        <v>0</v>
      </c>
      <c r="H8263" s="547">
        <f t="shared" si="261"/>
        <v>0</v>
      </c>
    </row>
    <row r="8264" spans="1:8" x14ac:dyDescent="0.25">
      <c r="A8264" s="396" t="e">
        <f>"INN."&amp;EIGNIR!$B$3&amp;C8264</f>
        <v>#N/A</v>
      </c>
      <c r="B8264" s="511">
        <f>'Sundurliðun Lántaka'!M23</f>
        <v>0</v>
      </c>
      <c r="C8264" s="503" t="s">
        <v>10133</v>
      </c>
      <c r="D8264" s="512"/>
      <c r="F8264" s="547"/>
      <c r="G8264" s="547">
        <f t="shared" si="260"/>
        <v>0</v>
      </c>
      <c r="H8264" s="547">
        <f t="shared" si="261"/>
        <v>0</v>
      </c>
    </row>
    <row r="8265" spans="1:8" x14ac:dyDescent="0.25">
      <c r="A8265" s="396" t="e">
        <f>"INN."&amp;EIGNIR!$B$3&amp;C8265</f>
        <v>#N/A</v>
      </c>
      <c r="B8265" s="511">
        <f>'Sundurliðun Lántaka'!M24</f>
        <v>0</v>
      </c>
      <c r="C8265" s="503" t="s">
        <v>10134</v>
      </c>
      <c r="D8265" s="512"/>
      <c r="F8265" s="547"/>
      <c r="G8265" s="547">
        <f t="shared" si="260"/>
        <v>0</v>
      </c>
      <c r="H8265" s="547">
        <f t="shared" si="261"/>
        <v>0</v>
      </c>
    </row>
    <row r="8266" spans="1:8" x14ac:dyDescent="0.25">
      <c r="A8266" s="396" t="e">
        <f>"INN."&amp;EIGNIR!$B$3&amp;C8266</f>
        <v>#N/A</v>
      </c>
      <c r="B8266" s="511">
        <f>'Sundurliðun Lántaka'!M25</f>
        <v>0</v>
      </c>
      <c r="C8266" s="503" t="s">
        <v>10135</v>
      </c>
      <c r="D8266" s="512"/>
      <c r="F8266" s="547"/>
      <c r="G8266" s="547">
        <f t="shared" si="260"/>
        <v>0</v>
      </c>
      <c r="H8266" s="547">
        <f t="shared" si="261"/>
        <v>0</v>
      </c>
    </row>
    <row r="8267" spans="1:8" x14ac:dyDescent="0.25">
      <c r="A8267" s="396" t="e">
        <f>"INN."&amp;EIGNIR!$B$3&amp;C8267</f>
        <v>#N/A</v>
      </c>
      <c r="B8267" s="511">
        <f>'Sundurliðun Lántaka'!M26</f>
        <v>0</v>
      </c>
      <c r="C8267" s="503" t="s">
        <v>10136</v>
      </c>
      <c r="D8267" s="512"/>
      <c r="F8267" s="547"/>
      <c r="G8267" s="547">
        <f t="shared" si="260"/>
        <v>0</v>
      </c>
      <c r="H8267" s="547">
        <f t="shared" si="261"/>
        <v>0</v>
      </c>
    </row>
    <row r="8268" spans="1:8" x14ac:dyDescent="0.25">
      <c r="A8268" s="396" t="e">
        <f>"INN."&amp;EIGNIR!$B$3&amp;C8268</f>
        <v>#N/A</v>
      </c>
      <c r="B8268" s="511">
        <f>'Sundurliðun Lántaka'!M27</f>
        <v>0</v>
      </c>
      <c r="C8268" s="503" t="s">
        <v>10137</v>
      </c>
      <c r="D8268" s="512"/>
      <c r="F8268" s="547"/>
      <c r="G8268" s="547">
        <f t="shared" si="260"/>
        <v>0</v>
      </c>
      <c r="H8268" s="547">
        <f t="shared" si="261"/>
        <v>0</v>
      </c>
    </row>
    <row r="8269" spans="1:8" x14ac:dyDescent="0.25">
      <c r="A8269" s="396" t="e">
        <f>"INN."&amp;EIGNIR!$B$3&amp;C8269</f>
        <v>#N/A</v>
      </c>
      <c r="B8269" s="511">
        <f>'Sundurliðun Lántaka'!M28</f>
        <v>0</v>
      </c>
      <c r="C8269" s="503" t="s">
        <v>10138</v>
      </c>
      <c r="D8269" s="512"/>
      <c r="F8269" s="547"/>
      <c r="G8269" s="547">
        <f t="shared" si="260"/>
        <v>0</v>
      </c>
      <c r="H8269" s="547">
        <f t="shared" si="261"/>
        <v>0</v>
      </c>
    </row>
    <row r="8270" spans="1:8" x14ac:dyDescent="0.25">
      <c r="A8270" s="396" t="e">
        <f>"INN."&amp;EIGNIR!$B$3&amp;C8270</f>
        <v>#N/A</v>
      </c>
      <c r="B8270" s="511">
        <f>'Sundurliðun Lántaka'!M29</f>
        <v>0</v>
      </c>
      <c r="C8270" s="503" t="s">
        <v>10139</v>
      </c>
      <c r="D8270" s="512"/>
      <c r="F8270" s="547"/>
      <c r="G8270" s="547">
        <f t="shared" si="260"/>
        <v>0</v>
      </c>
      <c r="H8270" s="547">
        <f t="shared" si="261"/>
        <v>0</v>
      </c>
    </row>
    <row r="8271" spans="1:8" x14ac:dyDescent="0.25">
      <c r="A8271" s="396" t="e">
        <f>"INN."&amp;EIGNIR!$B$3&amp;C8271</f>
        <v>#N/A</v>
      </c>
      <c r="B8271" s="511">
        <f>'Sundurliðun Lántaka'!M30</f>
        <v>0</v>
      </c>
      <c r="C8271" s="503" t="s">
        <v>10140</v>
      </c>
      <c r="D8271" s="512"/>
      <c r="F8271" s="547"/>
      <c r="G8271" s="547">
        <f t="shared" si="260"/>
        <v>0</v>
      </c>
      <c r="H8271" s="547">
        <f t="shared" si="261"/>
        <v>0</v>
      </c>
    </row>
    <row r="8272" spans="1:8" x14ac:dyDescent="0.25">
      <c r="A8272" s="396" t="e">
        <f>"INN."&amp;EIGNIR!$B$3&amp;C8272</f>
        <v>#N/A</v>
      </c>
      <c r="B8272" s="511">
        <f>'Sundurliðun Lántaka'!M57</f>
        <v>0</v>
      </c>
      <c r="C8272" s="503" t="s">
        <v>10141</v>
      </c>
      <c r="D8272" s="512"/>
      <c r="F8272" s="547"/>
      <c r="G8272" s="547">
        <f t="shared" si="260"/>
        <v>0</v>
      </c>
      <c r="H8272" s="547">
        <f t="shared" si="261"/>
        <v>0</v>
      </c>
    </row>
    <row r="8273" spans="1:8" x14ac:dyDescent="0.25">
      <c r="A8273" s="396" t="e">
        <f>"INN."&amp;EIGNIR!$B$3&amp;C8273</f>
        <v>#N/A</v>
      </c>
      <c r="B8273" s="511">
        <f>'Sundurliðun Lántaka'!M58</f>
        <v>0</v>
      </c>
      <c r="C8273" s="503" t="s">
        <v>10142</v>
      </c>
      <c r="D8273" s="512"/>
      <c r="F8273" s="547"/>
      <c r="G8273" s="547">
        <f t="shared" si="260"/>
        <v>0</v>
      </c>
      <c r="H8273" s="547">
        <f t="shared" si="261"/>
        <v>0</v>
      </c>
    </row>
    <row r="8274" spans="1:8" x14ac:dyDescent="0.25">
      <c r="A8274" s="396" t="e">
        <f>"INN."&amp;EIGNIR!$B$3&amp;C8274</f>
        <v>#N/A</v>
      </c>
      <c r="B8274" s="511">
        <f>'Sundurliðun Lántaka'!M59</f>
        <v>0</v>
      </c>
      <c r="C8274" s="503" t="s">
        <v>10143</v>
      </c>
      <c r="D8274" s="512"/>
      <c r="F8274" s="547"/>
      <c r="G8274" s="547">
        <f t="shared" si="260"/>
        <v>0</v>
      </c>
      <c r="H8274" s="547">
        <f t="shared" si="261"/>
        <v>0</v>
      </c>
    </row>
    <row r="8275" spans="1:8" x14ac:dyDescent="0.25">
      <c r="A8275" s="396" t="e">
        <f>"INN."&amp;EIGNIR!$B$3&amp;C8275</f>
        <v>#N/A</v>
      </c>
      <c r="B8275" s="511">
        <f>'Sundurliðun Lántaka'!M60</f>
        <v>0</v>
      </c>
      <c r="C8275" s="503" t="s">
        <v>10144</v>
      </c>
      <c r="D8275" s="512"/>
      <c r="F8275" s="547"/>
      <c r="G8275" s="547">
        <f t="shared" si="260"/>
        <v>0</v>
      </c>
      <c r="H8275" s="547">
        <f t="shared" si="261"/>
        <v>0</v>
      </c>
    </row>
    <row r="8276" spans="1:8" x14ac:dyDescent="0.25">
      <c r="A8276" s="396" t="e">
        <f>"INN."&amp;EIGNIR!$B$3&amp;C8276</f>
        <v>#N/A</v>
      </c>
      <c r="B8276" s="511">
        <f>'Sundurliðun Lántaka'!M61</f>
        <v>0</v>
      </c>
      <c r="C8276" s="503" t="s">
        <v>10145</v>
      </c>
      <c r="D8276" s="512"/>
      <c r="F8276" s="547"/>
      <c r="G8276" s="547">
        <f t="shared" si="260"/>
        <v>0</v>
      </c>
      <c r="H8276" s="547">
        <f t="shared" si="261"/>
        <v>0</v>
      </c>
    </row>
    <row r="8277" spans="1:8" x14ac:dyDescent="0.25">
      <c r="A8277" s="396" t="e">
        <f>"INN."&amp;EIGNIR!$B$3&amp;C8277</f>
        <v>#N/A</v>
      </c>
      <c r="B8277" s="511">
        <f>'Sundurliðun Lántaka'!M62</f>
        <v>0</v>
      </c>
      <c r="C8277" s="503" t="s">
        <v>10146</v>
      </c>
      <c r="D8277" s="512"/>
      <c r="F8277" s="547"/>
      <c r="G8277" s="547">
        <f t="shared" si="260"/>
        <v>0</v>
      </c>
      <c r="H8277" s="547">
        <f t="shared" si="261"/>
        <v>0</v>
      </c>
    </row>
    <row r="8278" spans="1:8" x14ac:dyDescent="0.25">
      <c r="A8278" s="396" t="e">
        <f>"INN."&amp;EIGNIR!$B$3&amp;C8278</f>
        <v>#N/A</v>
      </c>
      <c r="B8278" s="511">
        <f>'Sundurliðun Lántaka'!M63</f>
        <v>0</v>
      </c>
      <c r="C8278" s="503" t="s">
        <v>10147</v>
      </c>
      <c r="D8278" s="512"/>
      <c r="F8278" s="547"/>
      <c r="G8278" s="547">
        <f t="shared" si="260"/>
        <v>0</v>
      </c>
      <c r="H8278" s="547">
        <f t="shared" si="261"/>
        <v>0</v>
      </c>
    </row>
    <row r="8279" spans="1:8" x14ac:dyDescent="0.25">
      <c r="A8279" s="396" t="e">
        <f>"INN."&amp;EIGNIR!$B$3&amp;C8279</f>
        <v>#N/A</v>
      </c>
      <c r="B8279" s="511">
        <f>'Sundurliðun Lántaka'!M64</f>
        <v>0</v>
      </c>
      <c r="C8279" s="503" t="s">
        <v>10148</v>
      </c>
      <c r="D8279" s="512"/>
      <c r="F8279" s="547"/>
      <c r="G8279" s="547">
        <f t="shared" si="260"/>
        <v>0</v>
      </c>
      <c r="H8279" s="547">
        <f t="shared" si="261"/>
        <v>0</v>
      </c>
    </row>
    <row r="8280" spans="1:8" x14ac:dyDescent="0.25">
      <c r="A8280" s="396" t="e">
        <f>"INN."&amp;EIGNIR!$B$3&amp;C8280</f>
        <v>#N/A</v>
      </c>
      <c r="B8280" s="511">
        <f>'Sundurliðun Lántaka'!M65</f>
        <v>0</v>
      </c>
      <c r="C8280" s="503" t="s">
        <v>10149</v>
      </c>
      <c r="D8280" s="512"/>
      <c r="F8280" s="547"/>
      <c r="G8280" s="547">
        <f t="shared" si="260"/>
        <v>0</v>
      </c>
      <c r="H8280" s="547">
        <f t="shared" si="261"/>
        <v>0</v>
      </c>
    </row>
    <row r="8281" spans="1:8" x14ac:dyDescent="0.25">
      <c r="A8281" s="396" t="e">
        <f>"INN."&amp;EIGNIR!$B$3&amp;C8281</f>
        <v>#N/A</v>
      </c>
      <c r="B8281" s="511">
        <f>'Sundurliðun Lántaka'!M66</f>
        <v>0</v>
      </c>
      <c r="C8281" s="503" t="s">
        <v>10150</v>
      </c>
      <c r="D8281" s="512"/>
      <c r="F8281" s="547"/>
      <c r="G8281" s="547">
        <f t="shared" si="260"/>
        <v>0</v>
      </c>
      <c r="H8281" s="547">
        <f t="shared" si="261"/>
        <v>0</v>
      </c>
    </row>
    <row r="8282" spans="1:8" x14ac:dyDescent="0.25">
      <c r="A8282" s="396" t="e">
        <f>"INN."&amp;EIGNIR!$B$3&amp;C8282</f>
        <v>#N/A</v>
      </c>
      <c r="B8282" s="511">
        <f>'Sundurliðun Lántaka'!M67</f>
        <v>0</v>
      </c>
      <c r="C8282" s="503" t="s">
        <v>10151</v>
      </c>
      <c r="D8282" s="512"/>
      <c r="F8282" s="547"/>
      <c r="G8282" s="547">
        <f t="shared" si="260"/>
        <v>0</v>
      </c>
      <c r="H8282" s="547">
        <f t="shared" si="261"/>
        <v>0</v>
      </c>
    </row>
    <row r="8283" spans="1:8" x14ac:dyDescent="0.25">
      <c r="A8283" s="396" t="e">
        <f>"INN."&amp;EIGNIR!$B$3&amp;C8283</f>
        <v>#N/A</v>
      </c>
      <c r="B8283" s="511">
        <f>'Sundurliðun Lántaka'!M68</f>
        <v>0</v>
      </c>
      <c r="C8283" s="503" t="s">
        <v>10152</v>
      </c>
      <c r="D8283" s="512"/>
      <c r="F8283" s="547"/>
      <c r="G8283" s="547">
        <f t="shared" si="260"/>
        <v>0</v>
      </c>
      <c r="H8283" s="547">
        <f t="shared" si="261"/>
        <v>0</v>
      </c>
    </row>
    <row r="8284" spans="1:8" x14ac:dyDescent="0.25">
      <c r="A8284" s="396" t="e">
        <f>"INN."&amp;EIGNIR!$B$3&amp;C8284</f>
        <v>#N/A</v>
      </c>
      <c r="B8284" s="511">
        <f>'Sundurliðun Lántaka'!M69</f>
        <v>0</v>
      </c>
      <c r="C8284" s="503" t="s">
        <v>10153</v>
      </c>
      <c r="D8284" s="512"/>
      <c r="F8284" s="547"/>
      <c r="G8284" s="547">
        <f t="shared" si="260"/>
        <v>0</v>
      </c>
      <c r="H8284" s="547">
        <f t="shared" si="261"/>
        <v>0</v>
      </c>
    </row>
    <row r="8285" spans="1:8" x14ac:dyDescent="0.25">
      <c r="A8285" s="396" t="e">
        <f>"INN."&amp;EIGNIR!$B$3&amp;C8285</f>
        <v>#N/A</v>
      </c>
      <c r="B8285" s="511">
        <f>'Sundurliðun Lántaka'!M70</f>
        <v>0</v>
      </c>
      <c r="C8285" s="503" t="s">
        <v>10154</v>
      </c>
      <c r="D8285" s="512"/>
      <c r="F8285" s="547"/>
      <c r="G8285" s="547">
        <f t="shared" si="260"/>
        <v>0</v>
      </c>
      <c r="H8285" s="547">
        <f t="shared" si="261"/>
        <v>0</v>
      </c>
    </row>
    <row r="8286" spans="1:8" x14ac:dyDescent="0.25">
      <c r="A8286" s="396" t="e">
        <f>"INN."&amp;EIGNIR!$B$3&amp;C8286</f>
        <v>#N/A</v>
      </c>
      <c r="B8286" s="511">
        <f>'Sundurliðun Lántaka'!M71</f>
        <v>0</v>
      </c>
      <c r="C8286" s="503" t="s">
        <v>10155</v>
      </c>
      <c r="D8286" s="512"/>
      <c r="F8286" s="547"/>
      <c r="G8286" s="547">
        <f t="shared" si="260"/>
        <v>0</v>
      </c>
      <c r="H8286" s="547">
        <f t="shared" si="261"/>
        <v>0</v>
      </c>
    </row>
    <row r="8287" spans="1:8" x14ac:dyDescent="0.25">
      <c r="A8287" s="396" t="e">
        <f>"INN."&amp;EIGNIR!$B$3&amp;C8287</f>
        <v>#N/A</v>
      </c>
      <c r="B8287" s="511">
        <f>'Sundurliðun Lántaka'!M72</f>
        <v>0</v>
      </c>
      <c r="C8287" s="503" t="s">
        <v>10156</v>
      </c>
      <c r="D8287" s="512"/>
      <c r="F8287" s="547"/>
      <c r="G8287" s="547">
        <f t="shared" si="260"/>
        <v>0</v>
      </c>
      <c r="H8287" s="547">
        <f t="shared" si="261"/>
        <v>0</v>
      </c>
    </row>
    <row r="8288" spans="1:8" x14ac:dyDescent="0.25">
      <c r="A8288" s="396" t="e">
        <f>"INN."&amp;EIGNIR!$B$3&amp;C8288</f>
        <v>#N/A</v>
      </c>
      <c r="B8288" s="511">
        <f>'Sundurliðun Lántaka'!M74</f>
        <v>0</v>
      </c>
      <c r="C8288" s="503" t="s">
        <v>10157</v>
      </c>
      <c r="D8288" s="512"/>
      <c r="F8288" s="547"/>
      <c r="G8288" s="547">
        <f t="shared" si="260"/>
        <v>0</v>
      </c>
      <c r="H8288" s="547">
        <f t="shared" si="261"/>
        <v>0</v>
      </c>
    </row>
    <row r="8289" spans="1:8" x14ac:dyDescent="0.25">
      <c r="A8289" s="396" t="e">
        <f>"INN."&amp;EIGNIR!$B$3&amp;C8289</f>
        <v>#N/A</v>
      </c>
      <c r="B8289" s="511">
        <f>'Sundurliðun Lántaka'!M75</f>
        <v>0</v>
      </c>
      <c r="C8289" s="503" t="s">
        <v>10158</v>
      </c>
      <c r="D8289" s="512"/>
      <c r="F8289" s="547"/>
      <c r="G8289" s="547">
        <f t="shared" si="260"/>
        <v>0</v>
      </c>
      <c r="H8289" s="547">
        <f t="shared" si="261"/>
        <v>0</v>
      </c>
    </row>
    <row r="8290" spans="1:8" x14ac:dyDescent="0.25">
      <c r="A8290" s="396" t="e">
        <f>"INN."&amp;EIGNIR!$B$3&amp;C8290</f>
        <v>#N/A</v>
      </c>
      <c r="B8290" s="511">
        <f>'Sundurliðun Lántaka'!M76</f>
        <v>0</v>
      </c>
      <c r="C8290" s="503" t="s">
        <v>10159</v>
      </c>
      <c r="D8290" s="512"/>
      <c r="F8290" s="547"/>
      <c r="G8290" s="547">
        <f t="shared" si="260"/>
        <v>0</v>
      </c>
      <c r="H8290" s="547">
        <f t="shared" si="261"/>
        <v>0</v>
      </c>
    </row>
    <row r="8291" spans="1:8" x14ac:dyDescent="0.25">
      <c r="A8291" s="396" t="e">
        <f>"INN."&amp;EIGNIR!$B$3&amp;C8291</f>
        <v>#N/A</v>
      </c>
      <c r="B8291" s="511">
        <f>'Sundurliðun Lántaka'!M77</f>
        <v>0</v>
      </c>
      <c r="C8291" s="503" t="s">
        <v>10160</v>
      </c>
      <c r="D8291" s="512"/>
      <c r="F8291" s="547"/>
      <c r="G8291" s="547">
        <f t="shared" si="260"/>
        <v>0</v>
      </c>
      <c r="H8291" s="547">
        <f t="shared" si="261"/>
        <v>0</v>
      </c>
    </row>
    <row r="8292" spans="1:8" x14ac:dyDescent="0.25">
      <c r="A8292" s="396" t="e">
        <f>"INN."&amp;EIGNIR!$B$3&amp;C8292</f>
        <v>#N/A</v>
      </c>
      <c r="B8292" s="511">
        <f>'Sundurliðun Lántaka'!M78</f>
        <v>0</v>
      </c>
      <c r="C8292" s="503" t="s">
        <v>10161</v>
      </c>
      <c r="D8292" s="512"/>
      <c r="F8292" s="547"/>
      <c r="G8292" s="547">
        <f t="shared" si="260"/>
        <v>0</v>
      </c>
      <c r="H8292" s="547">
        <f t="shared" si="261"/>
        <v>0</v>
      </c>
    </row>
    <row r="8293" spans="1:8" x14ac:dyDescent="0.25">
      <c r="A8293" s="396" t="e">
        <f>"INN."&amp;EIGNIR!$B$3&amp;C8293</f>
        <v>#N/A</v>
      </c>
      <c r="B8293" s="511">
        <f>'Sundurliðun Lántaka'!M79</f>
        <v>0</v>
      </c>
      <c r="C8293" s="503" t="s">
        <v>10162</v>
      </c>
      <c r="D8293" s="512"/>
      <c r="F8293" s="547"/>
      <c r="G8293" s="547">
        <f t="shared" si="260"/>
        <v>0</v>
      </c>
      <c r="H8293" s="547">
        <f t="shared" si="261"/>
        <v>0</v>
      </c>
    </row>
    <row r="8294" spans="1:8" x14ac:dyDescent="0.25">
      <c r="A8294" s="396" t="e">
        <f>"INN."&amp;EIGNIR!$B$3&amp;C8294</f>
        <v>#N/A</v>
      </c>
      <c r="B8294" s="511">
        <f>'Sundurliðun Lántaka'!M80</f>
        <v>0</v>
      </c>
      <c r="C8294" s="503" t="s">
        <v>10163</v>
      </c>
      <c r="D8294" s="512"/>
      <c r="F8294" s="547"/>
      <c r="G8294" s="547">
        <f t="shared" si="260"/>
        <v>0</v>
      </c>
      <c r="H8294" s="547">
        <f t="shared" si="261"/>
        <v>0</v>
      </c>
    </row>
    <row r="8295" spans="1:8" x14ac:dyDescent="0.25">
      <c r="A8295" s="396" t="e">
        <f>"INN."&amp;EIGNIR!$B$3&amp;C8295</f>
        <v>#N/A</v>
      </c>
      <c r="B8295" s="511">
        <f>'Sundurliðun Lántaka'!M81</f>
        <v>0</v>
      </c>
      <c r="C8295" s="503" t="s">
        <v>10164</v>
      </c>
      <c r="D8295" s="512"/>
      <c r="F8295" s="547"/>
      <c r="G8295" s="547">
        <f t="shared" si="260"/>
        <v>0</v>
      </c>
      <c r="H8295" s="547">
        <f t="shared" si="261"/>
        <v>0</v>
      </c>
    </row>
    <row r="8296" spans="1:8" x14ac:dyDescent="0.25">
      <c r="A8296" s="396" t="e">
        <f>"INN."&amp;EIGNIR!$B$3&amp;C8296</f>
        <v>#N/A</v>
      </c>
      <c r="B8296" s="511">
        <f>'Sundurliðun Lántaka'!M82</f>
        <v>0</v>
      </c>
      <c r="C8296" s="503" t="s">
        <v>10165</v>
      </c>
      <c r="D8296" s="512"/>
      <c r="F8296" s="547"/>
      <c r="G8296" s="547">
        <f t="shared" si="260"/>
        <v>0</v>
      </c>
      <c r="H8296" s="547">
        <f t="shared" si="261"/>
        <v>0</v>
      </c>
    </row>
    <row r="8297" spans="1:8" x14ac:dyDescent="0.25">
      <c r="A8297" s="396" t="e">
        <f>"INN."&amp;EIGNIR!$B$3&amp;C8297</f>
        <v>#N/A</v>
      </c>
      <c r="B8297" s="511">
        <f>'Sundurliðun Lántaka'!N5</f>
        <v>0</v>
      </c>
      <c r="C8297" s="503" t="s">
        <v>10166</v>
      </c>
      <c r="D8297" s="512" t="s">
        <v>10167</v>
      </c>
      <c r="F8297" s="547"/>
      <c r="G8297" s="547">
        <f t="shared" si="260"/>
        <v>0</v>
      </c>
      <c r="H8297" s="547">
        <f t="shared" si="261"/>
        <v>0</v>
      </c>
    </row>
    <row r="8298" spans="1:8" x14ac:dyDescent="0.25">
      <c r="A8298" s="396" t="e">
        <f>"INN."&amp;EIGNIR!$B$3&amp;C8298</f>
        <v>#N/A</v>
      </c>
      <c r="B8298" s="511">
        <f>'Sundurliðun Lántaka'!N6</f>
        <v>0</v>
      </c>
      <c r="C8298" s="503" t="s">
        <v>10168</v>
      </c>
      <c r="D8298" s="512"/>
      <c r="F8298" s="547"/>
      <c r="G8298" s="547">
        <f t="shared" si="260"/>
        <v>0</v>
      </c>
      <c r="H8298" s="547">
        <f t="shared" si="261"/>
        <v>0</v>
      </c>
    </row>
    <row r="8299" spans="1:8" x14ac:dyDescent="0.25">
      <c r="A8299" s="396" t="e">
        <f>"INN."&amp;EIGNIR!$B$3&amp;C8299</f>
        <v>#N/A</v>
      </c>
      <c r="B8299" s="511">
        <f>'Sundurliðun Lántaka'!N7</f>
        <v>0</v>
      </c>
      <c r="C8299" s="503" t="s">
        <v>10169</v>
      </c>
      <c r="D8299" s="512"/>
      <c r="F8299" s="547"/>
      <c r="G8299" s="547">
        <f t="shared" si="260"/>
        <v>0</v>
      </c>
      <c r="H8299" s="547">
        <f t="shared" si="261"/>
        <v>0</v>
      </c>
    </row>
    <row r="8300" spans="1:8" x14ac:dyDescent="0.25">
      <c r="A8300" s="396" t="e">
        <f>"INN."&amp;EIGNIR!$B$3&amp;C8300</f>
        <v>#N/A</v>
      </c>
      <c r="B8300" s="511">
        <f>'Sundurliðun Lántaka'!N8</f>
        <v>0</v>
      </c>
      <c r="C8300" s="503" t="s">
        <v>10170</v>
      </c>
      <c r="D8300" s="512"/>
      <c r="F8300" s="547"/>
      <c r="G8300" s="547">
        <f t="shared" si="260"/>
        <v>0</v>
      </c>
      <c r="H8300" s="547">
        <f t="shared" si="261"/>
        <v>0</v>
      </c>
    </row>
    <row r="8301" spans="1:8" x14ac:dyDescent="0.25">
      <c r="A8301" s="396" t="e">
        <f>"INN."&amp;EIGNIR!$B$3&amp;C8301</f>
        <v>#N/A</v>
      </c>
      <c r="B8301" s="511">
        <f>'Sundurliðun Lántaka'!N9</f>
        <v>0</v>
      </c>
      <c r="C8301" s="503" t="s">
        <v>10171</v>
      </c>
      <c r="D8301" s="512"/>
      <c r="F8301" s="547"/>
      <c r="G8301" s="547">
        <f t="shared" si="260"/>
        <v>0</v>
      </c>
      <c r="H8301" s="547">
        <f t="shared" si="261"/>
        <v>0</v>
      </c>
    </row>
    <row r="8302" spans="1:8" x14ac:dyDescent="0.25">
      <c r="A8302" s="396" t="e">
        <f>"INN."&amp;EIGNIR!$B$3&amp;C8302</f>
        <v>#N/A</v>
      </c>
      <c r="B8302" s="511">
        <f>'Sundurliðun Lántaka'!N10</f>
        <v>0</v>
      </c>
      <c r="C8302" s="503" t="s">
        <v>10172</v>
      </c>
      <c r="D8302" s="512"/>
      <c r="F8302" s="547"/>
      <c r="G8302" s="547">
        <f t="shared" si="260"/>
        <v>0</v>
      </c>
      <c r="H8302" s="547">
        <f t="shared" si="261"/>
        <v>0</v>
      </c>
    </row>
    <row r="8303" spans="1:8" x14ac:dyDescent="0.25">
      <c r="A8303" s="396" t="e">
        <f>"INN."&amp;EIGNIR!$B$3&amp;C8303</f>
        <v>#N/A</v>
      </c>
      <c r="B8303" s="511">
        <f>'Sundurliðun Lántaka'!N11</f>
        <v>0</v>
      </c>
      <c r="C8303" s="503" t="s">
        <v>10173</v>
      </c>
      <c r="D8303" s="512"/>
      <c r="F8303" s="547"/>
      <c r="G8303" s="547">
        <f t="shared" si="260"/>
        <v>0</v>
      </c>
      <c r="H8303" s="547">
        <f t="shared" si="261"/>
        <v>0</v>
      </c>
    </row>
    <row r="8304" spans="1:8" x14ac:dyDescent="0.25">
      <c r="A8304" s="396" t="e">
        <f>"INN."&amp;EIGNIR!$B$3&amp;C8304</f>
        <v>#N/A</v>
      </c>
      <c r="B8304" s="511">
        <f>'Sundurliðun Lántaka'!N12</f>
        <v>0</v>
      </c>
      <c r="C8304" s="503" t="s">
        <v>10174</v>
      </c>
      <c r="D8304" s="512"/>
      <c r="F8304" s="547"/>
      <c r="G8304" s="547">
        <f t="shared" si="260"/>
        <v>0</v>
      </c>
      <c r="H8304" s="547">
        <f t="shared" si="261"/>
        <v>0</v>
      </c>
    </row>
    <row r="8305" spans="1:8" x14ac:dyDescent="0.25">
      <c r="A8305" s="396" t="e">
        <f>"INN."&amp;EIGNIR!$B$3&amp;C8305</f>
        <v>#N/A</v>
      </c>
      <c r="B8305" s="511">
        <f>'Sundurliðun Lántaka'!N13</f>
        <v>0</v>
      </c>
      <c r="C8305" s="503" t="s">
        <v>10175</v>
      </c>
      <c r="D8305" s="512"/>
      <c r="F8305" s="547"/>
      <c r="G8305" s="547">
        <f t="shared" si="260"/>
        <v>0</v>
      </c>
      <c r="H8305" s="547">
        <f t="shared" si="261"/>
        <v>0</v>
      </c>
    </row>
    <row r="8306" spans="1:8" x14ac:dyDescent="0.25">
      <c r="A8306" s="396" t="e">
        <f>"INN."&amp;EIGNIR!$B$3&amp;C8306</f>
        <v>#N/A</v>
      </c>
      <c r="B8306" s="511">
        <f>'Sundurliðun Lántaka'!N14</f>
        <v>0</v>
      </c>
      <c r="C8306" s="503" t="s">
        <v>10176</v>
      </c>
      <c r="D8306" s="512"/>
      <c r="F8306" s="547"/>
      <c r="G8306" s="547">
        <f t="shared" si="260"/>
        <v>0</v>
      </c>
      <c r="H8306" s="547">
        <f t="shared" si="261"/>
        <v>0</v>
      </c>
    </row>
    <row r="8307" spans="1:8" x14ac:dyDescent="0.25">
      <c r="A8307" s="396" t="e">
        <f>"INN."&amp;EIGNIR!$B$3&amp;C8307</f>
        <v>#N/A</v>
      </c>
      <c r="B8307" s="511">
        <f>'Sundurliðun Lántaka'!N15</f>
        <v>0</v>
      </c>
      <c r="C8307" s="503" t="s">
        <v>10177</v>
      </c>
      <c r="D8307" s="512"/>
      <c r="F8307" s="547"/>
      <c r="G8307" s="547">
        <f t="shared" si="260"/>
        <v>0</v>
      </c>
      <c r="H8307" s="547">
        <f t="shared" si="261"/>
        <v>0</v>
      </c>
    </row>
    <row r="8308" spans="1:8" x14ac:dyDescent="0.25">
      <c r="A8308" s="396" t="e">
        <f>"INN."&amp;EIGNIR!$B$3&amp;C8308</f>
        <v>#N/A</v>
      </c>
      <c r="B8308" s="511">
        <f>'Sundurliðun Lántaka'!N16</f>
        <v>0</v>
      </c>
      <c r="C8308" s="503" t="s">
        <v>10178</v>
      </c>
      <c r="D8308" s="512"/>
      <c r="F8308" s="547"/>
      <c r="G8308" s="547">
        <f t="shared" si="260"/>
        <v>0</v>
      </c>
      <c r="H8308" s="547">
        <f t="shared" si="261"/>
        <v>0</v>
      </c>
    </row>
    <row r="8309" spans="1:8" x14ac:dyDescent="0.25">
      <c r="A8309" s="396" t="e">
        <f>"INN."&amp;EIGNIR!$B$3&amp;C8309</f>
        <v>#N/A</v>
      </c>
      <c r="B8309" s="511">
        <f>'Sundurliðun Lántaka'!N17</f>
        <v>0</v>
      </c>
      <c r="C8309" s="503" t="s">
        <v>10179</v>
      </c>
      <c r="D8309" s="512"/>
      <c r="F8309" s="547"/>
      <c r="G8309" s="547">
        <f t="shared" si="260"/>
        <v>0</v>
      </c>
      <c r="H8309" s="547">
        <f t="shared" si="261"/>
        <v>0</v>
      </c>
    </row>
    <row r="8310" spans="1:8" x14ac:dyDescent="0.25">
      <c r="A8310" s="396" t="e">
        <f>"INN."&amp;EIGNIR!$B$3&amp;C8310</f>
        <v>#N/A</v>
      </c>
      <c r="B8310" s="511">
        <f>'Sundurliðun Lántaka'!N18</f>
        <v>0</v>
      </c>
      <c r="C8310" s="503" t="s">
        <v>10180</v>
      </c>
      <c r="D8310" s="512"/>
      <c r="F8310" s="547"/>
      <c r="G8310" s="547">
        <f t="shared" ref="G8310:G8373" si="262">+F8310-B8310</f>
        <v>0</v>
      </c>
      <c r="H8310" s="547">
        <f t="shared" si="261"/>
        <v>0</v>
      </c>
    </row>
    <row r="8311" spans="1:8" x14ac:dyDescent="0.25">
      <c r="A8311" s="396" t="e">
        <f>"INN."&amp;EIGNIR!$B$3&amp;C8311</f>
        <v>#N/A</v>
      </c>
      <c r="B8311" s="511">
        <f>'Sundurliðun Lántaka'!N19</f>
        <v>0</v>
      </c>
      <c r="C8311" s="503" t="s">
        <v>10181</v>
      </c>
      <c r="D8311" s="512"/>
      <c r="F8311" s="547"/>
      <c r="G8311" s="547">
        <f t="shared" si="262"/>
        <v>0</v>
      </c>
      <c r="H8311" s="547">
        <f t="shared" ref="H8311:H8374" si="263">+ABS(G8311)</f>
        <v>0</v>
      </c>
    </row>
    <row r="8312" spans="1:8" x14ac:dyDescent="0.25">
      <c r="A8312" s="396" t="e">
        <f>"INN."&amp;EIGNIR!$B$3&amp;C8312</f>
        <v>#N/A</v>
      </c>
      <c r="B8312" s="511">
        <f>'Sundurliðun Lántaka'!N20</f>
        <v>0</v>
      </c>
      <c r="C8312" s="503" t="s">
        <v>10182</v>
      </c>
      <c r="D8312" s="512"/>
      <c r="F8312" s="547"/>
      <c r="G8312" s="547">
        <f t="shared" si="262"/>
        <v>0</v>
      </c>
      <c r="H8312" s="547">
        <f t="shared" si="263"/>
        <v>0</v>
      </c>
    </row>
    <row r="8313" spans="1:8" x14ac:dyDescent="0.25">
      <c r="A8313" s="396" t="e">
        <f>"INN."&amp;EIGNIR!$B$3&amp;C8313</f>
        <v>#N/A</v>
      </c>
      <c r="B8313" s="511">
        <f>'Sundurliðun Lántaka'!N22</f>
        <v>0</v>
      </c>
      <c r="C8313" s="503" t="s">
        <v>10183</v>
      </c>
      <c r="D8313" s="512"/>
      <c r="F8313" s="547"/>
      <c r="G8313" s="547">
        <f t="shared" si="262"/>
        <v>0</v>
      </c>
      <c r="H8313" s="547">
        <f t="shared" si="263"/>
        <v>0</v>
      </c>
    </row>
    <row r="8314" spans="1:8" x14ac:dyDescent="0.25">
      <c r="A8314" s="396" t="e">
        <f>"INN."&amp;EIGNIR!$B$3&amp;C8314</f>
        <v>#N/A</v>
      </c>
      <c r="B8314" s="511">
        <f>'Sundurliðun Lántaka'!N23</f>
        <v>0</v>
      </c>
      <c r="C8314" s="503" t="s">
        <v>10184</v>
      </c>
      <c r="D8314" s="512"/>
      <c r="F8314" s="547"/>
      <c r="G8314" s="547">
        <f t="shared" si="262"/>
        <v>0</v>
      </c>
      <c r="H8314" s="547">
        <f t="shared" si="263"/>
        <v>0</v>
      </c>
    </row>
    <row r="8315" spans="1:8" x14ac:dyDescent="0.25">
      <c r="A8315" s="396" t="e">
        <f>"INN."&amp;EIGNIR!$B$3&amp;C8315</f>
        <v>#N/A</v>
      </c>
      <c r="B8315" s="511">
        <f>'Sundurliðun Lántaka'!N24</f>
        <v>0</v>
      </c>
      <c r="C8315" s="503" t="s">
        <v>10185</v>
      </c>
      <c r="D8315" s="512"/>
      <c r="F8315" s="547"/>
      <c r="G8315" s="547">
        <f t="shared" si="262"/>
        <v>0</v>
      </c>
      <c r="H8315" s="547">
        <f t="shared" si="263"/>
        <v>0</v>
      </c>
    </row>
    <row r="8316" spans="1:8" x14ac:dyDescent="0.25">
      <c r="A8316" s="396" t="e">
        <f>"INN."&amp;EIGNIR!$B$3&amp;C8316</f>
        <v>#N/A</v>
      </c>
      <c r="B8316" s="511">
        <f>'Sundurliðun Lántaka'!N25</f>
        <v>0</v>
      </c>
      <c r="C8316" s="503" t="s">
        <v>10186</v>
      </c>
      <c r="D8316" s="512"/>
      <c r="F8316" s="547"/>
      <c r="G8316" s="547">
        <f t="shared" si="262"/>
        <v>0</v>
      </c>
      <c r="H8316" s="547">
        <f t="shared" si="263"/>
        <v>0</v>
      </c>
    </row>
    <row r="8317" spans="1:8" x14ac:dyDescent="0.25">
      <c r="A8317" s="396" t="e">
        <f>"INN."&amp;EIGNIR!$B$3&amp;C8317</f>
        <v>#N/A</v>
      </c>
      <c r="B8317" s="511">
        <f>'Sundurliðun Lántaka'!N26</f>
        <v>0</v>
      </c>
      <c r="C8317" s="503" t="s">
        <v>10187</v>
      </c>
      <c r="D8317" s="512"/>
      <c r="F8317" s="547"/>
      <c r="G8317" s="547">
        <f t="shared" si="262"/>
        <v>0</v>
      </c>
      <c r="H8317" s="547">
        <f t="shared" si="263"/>
        <v>0</v>
      </c>
    </row>
    <row r="8318" spans="1:8" x14ac:dyDescent="0.25">
      <c r="A8318" s="396" t="e">
        <f>"INN."&amp;EIGNIR!$B$3&amp;C8318</f>
        <v>#N/A</v>
      </c>
      <c r="B8318" s="511">
        <f>'Sundurliðun Lántaka'!N27</f>
        <v>0</v>
      </c>
      <c r="C8318" s="503" t="s">
        <v>10188</v>
      </c>
      <c r="D8318" s="512"/>
      <c r="F8318" s="547"/>
      <c r="G8318" s="547">
        <f t="shared" si="262"/>
        <v>0</v>
      </c>
      <c r="H8318" s="547">
        <f t="shared" si="263"/>
        <v>0</v>
      </c>
    </row>
    <row r="8319" spans="1:8" x14ac:dyDescent="0.25">
      <c r="A8319" s="396" t="e">
        <f>"INN."&amp;EIGNIR!$B$3&amp;C8319</f>
        <v>#N/A</v>
      </c>
      <c r="B8319" s="511">
        <f>'Sundurliðun Lántaka'!N28</f>
        <v>0</v>
      </c>
      <c r="C8319" s="503" t="s">
        <v>10189</v>
      </c>
      <c r="D8319" s="512"/>
      <c r="F8319" s="547"/>
      <c r="G8319" s="547">
        <f t="shared" si="262"/>
        <v>0</v>
      </c>
      <c r="H8319" s="547">
        <f t="shared" si="263"/>
        <v>0</v>
      </c>
    </row>
    <row r="8320" spans="1:8" x14ac:dyDescent="0.25">
      <c r="A8320" s="396" t="e">
        <f>"INN."&amp;EIGNIR!$B$3&amp;C8320</f>
        <v>#N/A</v>
      </c>
      <c r="B8320" s="511">
        <f>'Sundurliðun Lántaka'!N29</f>
        <v>0</v>
      </c>
      <c r="C8320" s="503" t="s">
        <v>10190</v>
      </c>
      <c r="D8320" s="512"/>
      <c r="F8320" s="547"/>
      <c r="G8320" s="547">
        <f t="shared" si="262"/>
        <v>0</v>
      </c>
      <c r="H8320" s="547">
        <f t="shared" si="263"/>
        <v>0</v>
      </c>
    </row>
    <row r="8321" spans="1:8" x14ac:dyDescent="0.25">
      <c r="A8321" s="396" t="e">
        <f>"INN."&amp;EIGNIR!$B$3&amp;C8321</f>
        <v>#N/A</v>
      </c>
      <c r="B8321" s="511">
        <f>'Sundurliðun Lántaka'!N30</f>
        <v>0</v>
      </c>
      <c r="C8321" s="503" t="s">
        <v>10191</v>
      </c>
      <c r="D8321" s="512"/>
      <c r="F8321" s="547"/>
      <c r="G8321" s="547">
        <f t="shared" si="262"/>
        <v>0</v>
      </c>
      <c r="H8321" s="547">
        <f t="shared" si="263"/>
        <v>0</v>
      </c>
    </row>
    <row r="8322" spans="1:8" x14ac:dyDescent="0.25">
      <c r="A8322" s="396" t="e">
        <f>"INN."&amp;EIGNIR!$B$3&amp;C8322</f>
        <v>#N/A</v>
      </c>
      <c r="B8322" s="511">
        <f>'Sundurliðun Lántaka'!N57</f>
        <v>0</v>
      </c>
      <c r="C8322" s="503" t="s">
        <v>10192</v>
      </c>
      <c r="D8322" s="512"/>
      <c r="F8322" s="547"/>
      <c r="G8322" s="547">
        <f t="shared" si="262"/>
        <v>0</v>
      </c>
      <c r="H8322" s="547">
        <f t="shared" si="263"/>
        <v>0</v>
      </c>
    </row>
    <row r="8323" spans="1:8" x14ac:dyDescent="0.25">
      <c r="A8323" s="396" t="e">
        <f>"INN."&amp;EIGNIR!$B$3&amp;C8323</f>
        <v>#N/A</v>
      </c>
      <c r="B8323" s="511">
        <f>'Sundurliðun Lántaka'!N58</f>
        <v>0</v>
      </c>
      <c r="C8323" s="503" t="s">
        <v>10193</v>
      </c>
      <c r="D8323" s="512"/>
      <c r="F8323" s="547"/>
      <c r="G8323" s="547">
        <f t="shared" si="262"/>
        <v>0</v>
      </c>
      <c r="H8323" s="547">
        <f t="shared" si="263"/>
        <v>0</v>
      </c>
    </row>
    <row r="8324" spans="1:8" x14ac:dyDescent="0.25">
      <c r="A8324" s="396" t="e">
        <f>"INN."&amp;EIGNIR!$B$3&amp;C8324</f>
        <v>#N/A</v>
      </c>
      <c r="B8324" s="511">
        <f>'Sundurliðun Lántaka'!N59</f>
        <v>0</v>
      </c>
      <c r="C8324" s="503" t="s">
        <v>10194</v>
      </c>
      <c r="D8324" s="512"/>
      <c r="F8324" s="547"/>
      <c r="G8324" s="547">
        <f t="shared" si="262"/>
        <v>0</v>
      </c>
      <c r="H8324" s="547">
        <f t="shared" si="263"/>
        <v>0</v>
      </c>
    </row>
    <row r="8325" spans="1:8" x14ac:dyDescent="0.25">
      <c r="A8325" s="396" t="e">
        <f>"INN."&amp;EIGNIR!$B$3&amp;C8325</f>
        <v>#N/A</v>
      </c>
      <c r="B8325" s="511">
        <f>'Sundurliðun Lántaka'!N60</f>
        <v>0</v>
      </c>
      <c r="C8325" s="503" t="s">
        <v>10195</v>
      </c>
      <c r="D8325" s="512"/>
      <c r="F8325" s="547"/>
      <c r="G8325" s="547">
        <f t="shared" si="262"/>
        <v>0</v>
      </c>
      <c r="H8325" s="547">
        <f t="shared" si="263"/>
        <v>0</v>
      </c>
    </row>
    <row r="8326" spans="1:8" x14ac:dyDescent="0.25">
      <c r="A8326" s="396" t="e">
        <f>"INN."&amp;EIGNIR!$B$3&amp;C8326</f>
        <v>#N/A</v>
      </c>
      <c r="B8326" s="511">
        <f>'Sundurliðun Lántaka'!N61</f>
        <v>0</v>
      </c>
      <c r="C8326" s="503" t="s">
        <v>10196</v>
      </c>
      <c r="D8326" s="512"/>
      <c r="F8326" s="547"/>
      <c r="G8326" s="547">
        <f t="shared" si="262"/>
        <v>0</v>
      </c>
      <c r="H8326" s="547">
        <f t="shared" si="263"/>
        <v>0</v>
      </c>
    </row>
    <row r="8327" spans="1:8" x14ac:dyDescent="0.25">
      <c r="A8327" s="396" t="e">
        <f>"INN."&amp;EIGNIR!$B$3&amp;C8327</f>
        <v>#N/A</v>
      </c>
      <c r="B8327" s="511">
        <f>'Sundurliðun Lántaka'!N62</f>
        <v>0</v>
      </c>
      <c r="C8327" s="503" t="s">
        <v>10197</v>
      </c>
      <c r="D8327" s="512"/>
      <c r="F8327" s="547"/>
      <c r="G8327" s="547">
        <f t="shared" si="262"/>
        <v>0</v>
      </c>
      <c r="H8327" s="547">
        <f t="shared" si="263"/>
        <v>0</v>
      </c>
    </row>
    <row r="8328" spans="1:8" x14ac:dyDescent="0.25">
      <c r="A8328" s="396" t="e">
        <f>"INN."&amp;EIGNIR!$B$3&amp;C8328</f>
        <v>#N/A</v>
      </c>
      <c r="B8328" s="511">
        <f>'Sundurliðun Lántaka'!N63</f>
        <v>0</v>
      </c>
      <c r="C8328" s="503" t="s">
        <v>10198</v>
      </c>
      <c r="D8328" s="512"/>
      <c r="F8328" s="547"/>
      <c r="G8328" s="547">
        <f t="shared" si="262"/>
        <v>0</v>
      </c>
      <c r="H8328" s="547">
        <f t="shared" si="263"/>
        <v>0</v>
      </c>
    </row>
    <row r="8329" spans="1:8" x14ac:dyDescent="0.25">
      <c r="A8329" s="396" t="e">
        <f>"INN."&amp;EIGNIR!$B$3&amp;C8329</f>
        <v>#N/A</v>
      </c>
      <c r="B8329" s="511">
        <f>'Sundurliðun Lántaka'!N64</f>
        <v>0</v>
      </c>
      <c r="C8329" s="503" t="s">
        <v>10199</v>
      </c>
      <c r="D8329" s="512"/>
      <c r="F8329" s="547"/>
      <c r="G8329" s="547">
        <f t="shared" si="262"/>
        <v>0</v>
      </c>
      <c r="H8329" s="547">
        <f t="shared" si="263"/>
        <v>0</v>
      </c>
    </row>
    <row r="8330" spans="1:8" x14ac:dyDescent="0.25">
      <c r="A8330" s="396" t="e">
        <f>"INN."&amp;EIGNIR!$B$3&amp;C8330</f>
        <v>#N/A</v>
      </c>
      <c r="B8330" s="511">
        <f>'Sundurliðun Lántaka'!N65</f>
        <v>0</v>
      </c>
      <c r="C8330" s="503" t="s">
        <v>10200</v>
      </c>
      <c r="D8330" s="512"/>
      <c r="F8330" s="547"/>
      <c r="G8330" s="547">
        <f t="shared" si="262"/>
        <v>0</v>
      </c>
      <c r="H8330" s="547">
        <f t="shared" si="263"/>
        <v>0</v>
      </c>
    </row>
    <row r="8331" spans="1:8" x14ac:dyDescent="0.25">
      <c r="A8331" s="396" t="e">
        <f>"INN."&amp;EIGNIR!$B$3&amp;C8331</f>
        <v>#N/A</v>
      </c>
      <c r="B8331" s="511">
        <f>'Sundurliðun Lántaka'!N66</f>
        <v>0</v>
      </c>
      <c r="C8331" s="503" t="s">
        <v>10201</v>
      </c>
      <c r="D8331" s="512"/>
      <c r="F8331" s="547"/>
      <c r="G8331" s="547">
        <f t="shared" si="262"/>
        <v>0</v>
      </c>
      <c r="H8331" s="547">
        <f t="shared" si="263"/>
        <v>0</v>
      </c>
    </row>
    <row r="8332" spans="1:8" x14ac:dyDescent="0.25">
      <c r="A8332" s="396" t="e">
        <f>"INN."&amp;EIGNIR!$B$3&amp;C8332</f>
        <v>#N/A</v>
      </c>
      <c r="B8332" s="511">
        <f>'Sundurliðun Lántaka'!N67</f>
        <v>0</v>
      </c>
      <c r="C8332" s="503" t="s">
        <v>10202</v>
      </c>
      <c r="D8332" s="512"/>
      <c r="F8332" s="547"/>
      <c r="G8332" s="547">
        <f t="shared" si="262"/>
        <v>0</v>
      </c>
      <c r="H8332" s="547">
        <f t="shared" si="263"/>
        <v>0</v>
      </c>
    </row>
    <row r="8333" spans="1:8" x14ac:dyDescent="0.25">
      <c r="A8333" s="396" t="e">
        <f>"INN."&amp;EIGNIR!$B$3&amp;C8333</f>
        <v>#N/A</v>
      </c>
      <c r="B8333" s="511">
        <f>'Sundurliðun Lántaka'!N68</f>
        <v>0</v>
      </c>
      <c r="C8333" s="503" t="s">
        <v>10203</v>
      </c>
      <c r="D8333" s="512"/>
      <c r="F8333" s="547"/>
      <c r="G8333" s="547">
        <f t="shared" si="262"/>
        <v>0</v>
      </c>
      <c r="H8333" s="547">
        <f t="shared" si="263"/>
        <v>0</v>
      </c>
    </row>
    <row r="8334" spans="1:8" x14ac:dyDescent="0.25">
      <c r="A8334" s="396" t="e">
        <f>"INN."&amp;EIGNIR!$B$3&amp;C8334</f>
        <v>#N/A</v>
      </c>
      <c r="B8334" s="511">
        <f>'Sundurliðun Lántaka'!N69</f>
        <v>0</v>
      </c>
      <c r="C8334" s="503" t="s">
        <v>10204</v>
      </c>
      <c r="D8334" s="512"/>
      <c r="F8334" s="547"/>
      <c r="G8334" s="547">
        <f t="shared" si="262"/>
        <v>0</v>
      </c>
      <c r="H8334" s="547">
        <f t="shared" si="263"/>
        <v>0</v>
      </c>
    </row>
    <row r="8335" spans="1:8" x14ac:dyDescent="0.25">
      <c r="A8335" s="396" t="e">
        <f>"INN."&amp;EIGNIR!$B$3&amp;C8335</f>
        <v>#N/A</v>
      </c>
      <c r="B8335" s="511">
        <f>'Sundurliðun Lántaka'!N70</f>
        <v>0</v>
      </c>
      <c r="C8335" s="503" t="s">
        <v>10205</v>
      </c>
      <c r="D8335" s="512"/>
      <c r="F8335" s="547"/>
      <c r="G8335" s="547">
        <f t="shared" si="262"/>
        <v>0</v>
      </c>
      <c r="H8335" s="547">
        <f t="shared" si="263"/>
        <v>0</v>
      </c>
    </row>
    <row r="8336" spans="1:8" x14ac:dyDescent="0.25">
      <c r="A8336" s="396" t="e">
        <f>"INN."&amp;EIGNIR!$B$3&amp;C8336</f>
        <v>#N/A</v>
      </c>
      <c r="B8336" s="511">
        <f>'Sundurliðun Lántaka'!N71</f>
        <v>0</v>
      </c>
      <c r="C8336" s="503" t="s">
        <v>10206</v>
      </c>
      <c r="D8336" s="512"/>
      <c r="F8336" s="547"/>
      <c r="G8336" s="547">
        <f t="shared" si="262"/>
        <v>0</v>
      </c>
      <c r="H8336" s="547">
        <f t="shared" si="263"/>
        <v>0</v>
      </c>
    </row>
    <row r="8337" spans="1:8" x14ac:dyDescent="0.25">
      <c r="A8337" s="396" t="e">
        <f>"INN."&amp;EIGNIR!$B$3&amp;C8337</f>
        <v>#N/A</v>
      </c>
      <c r="B8337" s="511">
        <f>'Sundurliðun Lántaka'!N72</f>
        <v>0</v>
      </c>
      <c r="C8337" s="503" t="s">
        <v>10207</v>
      </c>
      <c r="D8337" s="512"/>
      <c r="F8337" s="547"/>
      <c r="G8337" s="547">
        <f t="shared" si="262"/>
        <v>0</v>
      </c>
      <c r="H8337" s="547">
        <f t="shared" si="263"/>
        <v>0</v>
      </c>
    </row>
    <row r="8338" spans="1:8" x14ac:dyDescent="0.25">
      <c r="A8338" s="396" t="e">
        <f>"INN."&amp;EIGNIR!$B$3&amp;C8338</f>
        <v>#N/A</v>
      </c>
      <c r="B8338" s="511">
        <f>'Sundurliðun Lántaka'!N74</f>
        <v>0</v>
      </c>
      <c r="C8338" s="503" t="s">
        <v>10208</v>
      </c>
      <c r="D8338" s="512"/>
      <c r="F8338" s="547"/>
      <c r="G8338" s="547">
        <f t="shared" si="262"/>
        <v>0</v>
      </c>
      <c r="H8338" s="547">
        <f t="shared" si="263"/>
        <v>0</v>
      </c>
    </row>
    <row r="8339" spans="1:8" x14ac:dyDescent="0.25">
      <c r="A8339" s="396" t="e">
        <f>"INN."&amp;EIGNIR!$B$3&amp;C8339</f>
        <v>#N/A</v>
      </c>
      <c r="B8339" s="511">
        <f>'Sundurliðun Lántaka'!N75</f>
        <v>0</v>
      </c>
      <c r="C8339" s="503" t="s">
        <v>10209</v>
      </c>
      <c r="D8339" s="512"/>
      <c r="F8339" s="547"/>
      <c r="G8339" s="547">
        <f t="shared" si="262"/>
        <v>0</v>
      </c>
      <c r="H8339" s="547">
        <f t="shared" si="263"/>
        <v>0</v>
      </c>
    </row>
    <row r="8340" spans="1:8" x14ac:dyDescent="0.25">
      <c r="A8340" s="396" t="e">
        <f>"INN."&amp;EIGNIR!$B$3&amp;C8340</f>
        <v>#N/A</v>
      </c>
      <c r="B8340" s="511">
        <f>'Sundurliðun Lántaka'!N76</f>
        <v>0</v>
      </c>
      <c r="C8340" s="503" t="s">
        <v>10210</v>
      </c>
      <c r="D8340" s="512"/>
      <c r="F8340" s="547"/>
      <c r="G8340" s="547">
        <f t="shared" si="262"/>
        <v>0</v>
      </c>
      <c r="H8340" s="547">
        <f t="shared" si="263"/>
        <v>0</v>
      </c>
    </row>
    <row r="8341" spans="1:8" x14ac:dyDescent="0.25">
      <c r="A8341" s="396" t="e">
        <f>"INN."&amp;EIGNIR!$B$3&amp;C8341</f>
        <v>#N/A</v>
      </c>
      <c r="B8341" s="511">
        <f>'Sundurliðun Lántaka'!N77</f>
        <v>0</v>
      </c>
      <c r="C8341" s="503" t="s">
        <v>10211</v>
      </c>
      <c r="D8341" s="512"/>
      <c r="F8341" s="547"/>
      <c r="G8341" s="547">
        <f t="shared" si="262"/>
        <v>0</v>
      </c>
      <c r="H8341" s="547">
        <f t="shared" si="263"/>
        <v>0</v>
      </c>
    </row>
    <row r="8342" spans="1:8" x14ac:dyDescent="0.25">
      <c r="A8342" s="396" t="e">
        <f>"INN."&amp;EIGNIR!$B$3&amp;C8342</f>
        <v>#N/A</v>
      </c>
      <c r="B8342" s="511">
        <f>'Sundurliðun Lántaka'!N78</f>
        <v>0</v>
      </c>
      <c r="C8342" s="503" t="s">
        <v>10212</v>
      </c>
      <c r="D8342" s="512"/>
      <c r="F8342" s="547"/>
      <c r="G8342" s="547">
        <f t="shared" si="262"/>
        <v>0</v>
      </c>
      <c r="H8342" s="547">
        <f t="shared" si="263"/>
        <v>0</v>
      </c>
    </row>
    <row r="8343" spans="1:8" x14ac:dyDescent="0.25">
      <c r="A8343" s="396" t="e">
        <f>"INN."&amp;EIGNIR!$B$3&amp;C8343</f>
        <v>#N/A</v>
      </c>
      <c r="B8343" s="511">
        <f>'Sundurliðun Lántaka'!N79</f>
        <v>0</v>
      </c>
      <c r="C8343" s="503" t="s">
        <v>10213</v>
      </c>
      <c r="D8343" s="512"/>
      <c r="F8343" s="547"/>
      <c r="G8343" s="547">
        <f t="shared" si="262"/>
        <v>0</v>
      </c>
      <c r="H8343" s="547">
        <f t="shared" si="263"/>
        <v>0</v>
      </c>
    </row>
    <row r="8344" spans="1:8" x14ac:dyDescent="0.25">
      <c r="A8344" s="396" t="e">
        <f>"INN."&amp;EIGNIR!$B$3&amp;C8344</f>
        <v>#N/A</v>
      </c>
      <c r="B8344" s="511">
        <f>'Sundurliðun Lántaka'!N80</f>
        <v>0</v>
      </c>
      <c r="C8344" s="503" t="s">
        <v>10214</v>
      </c>
      <c r="D8344" s="512"/>
      <c r="F8344" s="547"/>
      <c r="G8344" s="547">
        <f t="shared" si="262"/>
        <v>0</v>
      </c>
      <c r="H8344" s="547">
        <f t="shared" si="263"/>
        <v>0</v>
      </c>
    </row>
    <row r="8345" spans="1:8" x14ac:dyDescent="0.25">
      <c r="A8345" s="396" t="e">
        <f>"INN."&amp;EIGNIR!$B$3&amp;C8345</f>
        <v>#N/A</v>
      </c>
      <c r="B8345" s="511">
        <f>'Sundurliðun Lántaka'!N81</f>
        <v>0</v>
      </c>
      <c r="C8345" s="503" t="s">
        <v>10215</v>
      </c>
      <c r="D8345" s="512"/>
      <c r="F8345" s="547"/>
      <c r="G8345" s="547">
        <f t="shared" si="262"/>
        <v>0</v>
      </c>
      <c r="H8345" s="547">
        <f t="shared" si="263"/>
        <v>0</v>
      </c>
    </row>
    <row r="8346" spans="1:8" x14ac:dyDescent="0.25">
      <c r="A8346" s="396" t="e">
        <f>"INN."&amp;EIGNIR!$B$3&amp;C8346</f>
        <v>#N/A</v>
      </c>
      <c r="B8346" s="511">
        <f>'Sundurliðun Lántaka'!N82</f>
        <v>0</v>
      </c>
      <c r="C8346" s="503" t="s">
        <v>10216</v>
      </c>
      <c r="D8346" s="512"/>
      <c r="F8346" s="547"/>
      <c r="G8346" s="547">
        <f t="shared" si="262"/>
        <v>0</v>
      </c>
      <c r="H8346" s="547">
        <f t="shared" si="263"/>
        <v>0</v>
      </c>
    </row>
    <row r="8347" spans="1:8" x14ac:dyDescent="0.25">
      <c r="A8347" s="396" t="e">
        <f>"INN."&amp;EIGNIR!$B$3&amp;C8347</f>
        <v>#N/A</v>
      </c>
      <c r="B8347" s="511">
        <f>'Sundurliðun Lántaka'!O5</f>
        <v>0</v>
      </c>
      <c r="C8347" s="503" t="s">
        <v>10217</v>
      </c>
      <c r="D8347" s="512" t="s">
        <v>13729</v>
      </c>
      <c r="F8347" s="547"/>
      <c r="G8347" s="547">
        <f t="shared" si="262"/>
        <v>0</v>
      </c>
      <c r="H8347" s="547">
        <f t="shared" si="263"/>
        <v>0</v>
      </c>
    </row>
    <row r="8348" spans="1:8" x14ac:dyDescent="0.25">
      <c r="A8348" s="396" t="e">
        <f>"INN."&amp;EIGNIR!$B$3&amp;C8348</f>
        <v>#N/A</v>
      </c>
      <c r="B8348" s="511">
        <f>'Sundurliðun Lántaka'!O6</f>
        <v>0</v>
      </c>
      <c r="C8348" s="503" t="s">
        <v>10218</v>
      </c>
      <c r="D8348" s="512"/>
      <c r="F8348" s="547"/>
      <c r="G8348" s="547">
        <f t="shared" si="262"/>
        <v>0</v>
      </c>
      <c r="H8348" s="547">
        <f t="shared" si="263"/>
        <v>0</v>
      </c>
    </row>
    <row r="8349" spans="1:8" x14ac:dyDescent="0.25">
      <c r="A8349" s="396" t="e">
        <f>"INN."&amp;EIGNIR!$B$3&amp;C8349</f>
        <v>#N/A</v>
      </c>
      <c r="B8349" s="511">
        <f>'Sundurliðun Lántaka'!O7</f>
        <v>0</v>
      </c>
      <c r="C8349" s="503" t="s">
        <v>10219</v>
      </c>
      <c r="D8349" s="512"/>
      <c r="F8349" s="547"/>
      <c r="G8349" s="547">
        <f t="shared" si="262"/>
        <v>0</v>
      </c>
      <c r="H8349" s="547">
        <f t="shared" si="263"/>
        <v>0</v>
      </c>
    </row>
    <row r="8350" spans="1:8" x14ac:dyDescent="0.25">
      <c r="A8350" s="396" t="e">
        <f>"INN."&amp;EIGNIR!$B$3&amp;C8350</f>
        <v>#N/A</v>
      </c>
      <c r="B8350" s="511">
        <f>'Sundurliðun Lántaka'!O8</f>
        <v>0</v>
      </c>
      <c r="C8350" s="503" t="s">
        <v>10220</v>
      </c>
      <c r="D8350" s="512"/>
      <c r="F8350" s="547"/>
      <c r="G8350" s="547">
        <f t="shared" si="262"/>
        <v>0</v>
      </c>
      <c r="H8350" s="547">
        <f t="shared" si="263"/>
        <v>0</v>
      </c>
    </row>
    <row r="8351" spans="1:8" x14ac:dyDescent="0.25">
      <c r="A8351" s="396" t="e">
        <f>"INN."&amp;EIGNIR!$B$3&amp;C8351</f>
        <v>#N/A</v>
      </c>
      <c r="B8351" s="511">
        <f>'Sundurliðun Lántaka'!O9</f>
        <v>0</v>
      </c>
      <c r="C8351" s="503" t="s">
        <v>10221</v>
      </c>
      <c r="D8351" s="512"/>
      <c r="F8351" s="547"/>
      <c r="G8351" s="547">
        <f t="shared" si="262"/>
        <v>0</v>
      </c>
      <c r="H8351" s="547">
        <f t="shared" si="263"/>
        <v>0</v>
      </c>
    </row>
    <row r="8352" spans="1:8" x14ac:dyDescent="0.25">
      <c r="A8352" s="396" t="e">
        <f>"INN."&amp;EIGNIR!$B$3&amp;C8352</f>
        <v>#N/A</v>
      </c>
      <c r="B8352" s="511">
        <f>'Sundurliðun Lántaka'!O10</f>
        <v>0</v>
      </c>
      <c r="C8352" s="503" t="s">
        <v>10222</v>
      </c>
      <c r="D8352" s="512"/>
      <c r="F8352" s="547"/>
      <c r="G8352" s="547">
        <f t="shared" si="262"/>
        <v>0</v>
      </c>
      <c r="H8352" s="547">
        <f t="shared" si="263"/>
        <v>0</v>
      </c>
    </row>
    <row r="8353" spans="1:8" x14ac:dyDescent="0.25">
      <c r="A8353" s="396" t="e">
        <f>"INN."&amp;EIGNIR!$B$3&amp;C8353</f>
        <v>#N/A</v>
      </c>
      <c r="B8353" s="511">
        <f>'Sundurliðun Lántaka'!O11</f>
        <v>0</v>
      </c>
      <c r="C8353" s="503" t="s">
        <v>10223</v>
      </c>
      <c r="D8353" s="512"/>
      <c r="F8353" s="547"/>
      <c r="G8353" s="547">
        <f t="shared" si="262"/>
        <v>0</v>
      </c>
      <c r="H8353" s="547">
        <f t="shared" si="263"/>
        <v>0</v>
      </c>
    </row>
    <row r="8354" spans="1:8" x14ac:dyDescent="0.25">
      <c r="A8354" s="396" t="e">
        <f>"INN."&amp;EIGNIR!$B$3&amp;C8354</f>
        <v>#N/A</v>
      </c>
      <c r="B8354" s="511">
        <f>'Sundurliðun Lántaka'!O12</f>
        <v>0</v>
      </c>
      <c r="C8354" s="503" t="s">
        <v>10224</v>
      </c>
      <c r="D8354" s="512"/>
      <c r="F8354" s="547"/>
      <c r="G8354" s="547">
        <f t="shared" si="262"/>
        <v>0</v>
      </c>
      <c r="H8354" s="547">
        <f t="shared" si="263"/>
        <v>0</v>
      </c>
    </row>
    <row r="8355" spans="1:8" x14ac:dyDescent="0.25">
      <c r="A8355" s="396" t="e">
        <f>"INN."&amp;EIGNIR!$B$3&amp;C8355</f>
        <v>#N/A</v>
      </c>
      <c r="B8355" s="511">
        <f>'Sundurliðun Lántaka'!O13</f>
        <v>0</v>
      </c>
      <c r="C8355" s="503" t="s">
        <v>10225</v>
      </c>
      <c r="D8355" s="512"/>
      <c r="F8355" s="547"/>
      <c r="G8355" s="547">
        <f t="shared" si="262"/>
        <v>0</v>
      </c>
      <c r="H8355" s="547">
        <f t="shared" si="263"/>
        <v>0</v>
      </c>
    </row>
    <row r="8356" spans="1:8" x14ac:dyDescent="0.25">
      <c r="A8356" s="396" t="e">
        <f>"INN."&amp;EIGNIR!$B$3&amp;C8356</f>
        <v>#N/A</v>
      </c>
      <c r="B8356" s="511">
        <f>'Sundurliðun Lántaka'!O14</f>
        <v>0</v>
      </c>
      <c r="C8356" s="503" t="s">
        <v>10226</v>
      </c>
      <c r="D8356" s="512"/>
      <c r="F8356" s="547"/>
      <c r="G8356" s="547">
        <f t="shared" si="262"/>
        <v>0</v>
      </c>
      <c r="H8356" s="547">
        <f t="shared" si="263"/>
        <v>0</v>
      </c>
    </row>
    <row r="8357" spans="1:8" x14ac:dyDescent="0.25">
      <c r="A8357" s="396" t="e">
        <f>"INN."&amp;EIGNIR!$B$3&amp;C8357</f>
        <v>#N/A</v>
      </c>
      <c r="B8357" s="511">
        <f>'Sundurliðun Lántaka'!O15</f>
        <v>0</v>
      </c>
      <c r="C8357" s="503" t="s">
        <v>10227</v>
      </c>
      <c r="D8357" s="512"/>
      <c r="F8357" s="547"/>
      <c r="G8357" s="547">
        <f t="shared" si="262"/>
        <v>0</v>
      </c>
      <c r="H8357" s="547">
        <f t="shared" si="263"/>
        <v>0</v>
      </c>
    </row>
    <row r="8358" spans="1:8" x14ac:dyDescent="0.25">
      <c r="A8358" s="396" t="e">
        <f>"INN."&amp;EIGNIR!$B$3&amp;C8358</f>
        <v>#N/A</v>
      </c>
      <c r="B8358" s="511">
        <f>'Sundurliðun Lántaka'!O16</f>
        <v>0</v>
      </c>
      <c r="C8358" s="503" t="s">
        <v>10228</v>
      </c>
      <c r="D8358" s="512"/>
      <c r="F8358" s="547"/>
      <c r="G8358" s="547">
        <f t="shared" si="262"/>
        <v>0</v>
      </c>
      <c r="H8358" s="547">
        <f t="shared" si="263"/>
        <v>0</v>
      </c>
    </row>
    <row r="8359" spans="1:8" x14ac:dyDescent="0.25">
      <c r="A8359" s="396" t="e">
        <f>"INN."&amp;EIGNIR!$B$3&amp;C8359</f>
        <v>#N/A</v>
      </c>
      <c r="B8359" s="511">
        <f>'Sundurliðun Lántaka'!O17</f>
        <v>0</v>
      </c>
      <c r="C8359" s="503" t="s">
        <v>10229</v>
      </c>
      <c r="D8359" s="512"/>
      <c r="F8359" s="547"/>
      <c r="G8359" s="547">
        <f t="shared" si="262"/>
        <v>0</v>
      </c>
      <c r="H8359" s="547">
        <f t="shared" si="263"/>
        <v>0</v>
      </c>
    </row>
    <row r="8360" spans="1:8" x14ac:dyDescent="0.25">
      <c r="A8360" s="396" t="e">
        <f>"INN."&amp;EIGNIR!$B$3&amp;C8360</f>
        <v>#N/A</v>
      </c>
      <c r="B8360" s="511">
        <f>'Sundurliðun Lántaka'!O18</f>
        <v>0</v>
      </c>
      <c r="C8360" s="503" t="s">
        <v>10230</v>
      </c>
      <c r="D8360" s="512"/>
      <c r="F8360" s="547"/>
      <c r="G8360" s="547">
        <f t="shared" si="262"/>
        <v>0</v>
      </c>
      <c r="H8360" s="547">
        <f t="shared" si="263"/>
        <v>0</v>
      </c>
    </row>
    <row r="8361" spans="1:8" x14ac:dyDescent="0.25">
      <c r="A8361" s="396" t="e">
        <f>"INN."&amp;EIGNIR!$B$3&amp;C8361</f>
        <v>#N/A</v>
      </c>
      <c r="B8361" s="511">
        <f>'Sundurliðun Lántaka'!O19</f>
        <v>0</v>
      </c>
      <c r="C8361" s="503" t="s">
        <v>10231</v>
      </c>
      <c r="D8361" s="512"/>
      <c r="F8361" s="547"/>
      <c r="G8361" s="547">
        <f t="shared" si="262"/>
        <v>0</v>
      </c>
      <c r="H8361" s="547">
        <f t="shared" si="263"/>
        <v>0</v>
      </c>
    </row>
    <row r="8362" spans="1:8" x14ac:dyDescent="0.25">
      <c r="A8362" s="396" t="e">
        <f>"INN."&amp;EIGNIR!$B$3&amp;C8362</f>
        <v>#N/A</v>
      </c>
      <c r="B8362" s="511">
        <f>'Sundurliðun Lántaka'!O20</f>
        <v>0</v>
      </c>
      <c r="C8362" s="503" t="s">
        <v>10232</v>
      </c>
      <c r="D8362" s="512"/>
      <c r="F8362" s="547"/>
      <c r="G8362" s="547">
        <f t="shared" si="262"/>
        <v>0</v>
      </c>
      <c r="H8362" s="547">
        <f t="shared" si="263"/>
        <v>0</v>
      </c>
    </row>
    <row r="8363" spans="1:8" x14ac:dyDescent="0.25">
      <c r="A8363" s="396" t="e">
        <f>"INN."&amp;EIGNIR!$B$3&amp;C8363</f>
        <v>#N/A</v>
      </c>
      <c r="B8363" s="511">
        <f>'Sundurliðun Lántaka'!O22</f>
        <v>0</v>
      </c>
      <c r="C8363" s="503" t="s">
        <v>10233</v>
      </c>
      <c r="D8363" s="512"/>
      <c r="F8363" s="547"/>
      <c r="G8363" s="547">
        <f t="shared" si="262"/>
        <v>0</v>
      </c>
      <c r="H8363" s="547">
        <f t="shared" si="263"/>
        <v>0</v>
      </c>
    </row>
    <row r="8364" spans="1:8" x14ac:dyDescent="0.25">
      <c r="A8364" s="396" t="e">
        <f>"INN."&amp;EIGNIR!$B$3&amp;C8364</f>
        <v>#N/A</v>
      </c>
      <c r="B8364" s="511">
        <f>'Sundurliðun Lántaka'!O23</f>
        <v>0</v>
      </c>
      <c r="C8364" s="503" t="s">
        <v>10234</v>
      </c>
      <c r="D8364" s="512"/>
      <c r="F8364" s="547"/>
      <c r="G8364" s="547">
        <f t="shared" si="262"/>
        <v>0</v>
      </c>
      <c r="H8364" s="547">
        <f t="shared" si="263"/>
        <v>0</v>
      </c>
    </row>
    <row r="8365" spans="1:8" x14ac:dyDescent="0.25">
      <c r="A8365" s="396" t="e">
        <f>"INN."&amp;EIGNIR!$B$3&amp;C8365</f>
        <v>#N/A</v>
      </c>
      <c r="B8365" s="511">
        <f>'Sundurliðun Lántaka'!O24</f>
        <v>0</v>
      </c>
      <c r="C8365" s="503" t="s">
        <v>10235</v>
      </c>
      <c r="D8365" s="512"/>
      <c r="F8365" s="547"/>
      <c r="G8365" s="547">
        <f t="shared" si="262"/>
        <v>0</v>
      </c>
      <c r="H8365" s="547">
        <f t="shared" si="263"/>
        <v>0</v>
      </c>
    </row>
    <row r="8366" spans="1:8" x14ac:dyDescent="0.25">
      <c r="A8366" s="396" t="e">
        <f>"INN."&amp;EIGNIR!$B$3&amp;C8366</f>
        <v>#N/A</v>
      </c>
      <c r="B8366" s="511">
        <f>'Sundurliðun Lántaka'!O25</f>
        <v>0</v>
      </c>
      <c r="C8366" s="503" t="s">
        <v>10236</v>
      </c>
      <c r="D8366" s="512"/>
      <c r="F8366" s="547"/>
      <c r="G8366" s="547">
        <f t="shared" si="262"/>
        <v>0</v>
      </c>
      <c r="H8366" s="547">
        <f t="shared" si="263"/>
        <v>0</v>
      </c>
    </row>
    <row r="8367" spans="1:8" x14ac:dyDescent="0.25">
      <c r="A8367" s="396" t="e">
        <f>"INN."&amp;EIGNIR!$B$3&amp;C8367</f>
        <v>#N/A</v>
      </c>
      <c r="B8367" s="511">
        <f>'Sundurliðun Lántaka'!O26</f>
        <v>0</v>
      </c>
      <c r="C8367" s="503" t="s">
        <v>10237</v>
      </c>
      <c r="D8367" s="512"/>
      <c r="F8367" s="547"/>
      <c r="G8367" s="547">
        <f t="shared" si="262"/>
        <v>0</v>
      </c>
      <c r="H8367" s="547">
        <f t="shared" si="263"/>
        <v>0</v>
      </c>
    </row>
    <row r="8368" spans="1:8" x14ac:dyDescent="0.25">
      <c r="A8368" s="396" t="e">
        <f>"INN."&amp;EIGNIR!$B$3&amp;C8368</f>
        <v>#N/A</v>
      </c>
      <c r="B8368" s="511">
        <f>'Sundurliðun Lántaka'!O27</f>
        <v>0</v>
      </c>
      <c r="C8368" s="503" t="s">
        <v>10238</v>
      </c>
      <c r="D8368" s="512"/>
      <c r="F8368" s="547"/>
      <c r="G8368" s="547">
        <f t="shared" si="262"/>
        <v>0</v>
      </c>
      <c r="H8368" s="547">
        <f t="shared" si="263"/>
        <v>0</v>
      </c>
    </row>
    <row r="8369" spans="1:8" x14ac:dyDescent="0.25">
      <c r="A8369" s="396" t="e">
        <f>"INN."&amp;EIGNIR!$B$3&amp;C8369</f>
        <v>#N/A</v>
      </c>
      <c r="B8369" s="511">
        <f>'Sundurliðun Lántaka'!O28</f>
        <v>0</v>
      </c>
      <c r="C8369" s="503" t="s">
        <v>10239</v>
      </c>
      <c r="D8369" s="512"/>
      <c r="F8369" s="547"/>
      <c r="G8369" s="547">
        <f t="shared" si="262"/>
        <v>0</v>
      </c>
      <c r="H8369" s="547">
        <f t="shared" si="263"/>
        <v>0</v>
      </c>
    </row>
    <row r="8370" spans="1:8" x14ac:dyDescent="0.25">
      <c r="A8370" s="396" t="e">
        <f>"INN."&amp;EIGNIR!$B$3&amp;C8370</f>
        <v>#N/A</v>
      </c>
      <c r="B8370" s="511">
        <f>'Sundurliðun Lántaka'!O29</f>
        <v>0</v>
      </c>
      <c r="C8370" s="503" t="s">
        <v>10240</v>
      </c>
      <c r="D8370" s="512"/>
      <c r="F8370" s="547"/>
      <c r="G8370" s="547">
        <f t="shared" si="262"/>
        <v>0</v>
      </c>
      <c r="H8370" s="547">
        <f t="shared" si="263"/>
        <v>0</v>
      </c>
    </row>
    <row r="8371" spans="1:8" x14ac:dyDescent="0.25">
      <c r="A8371" s="396" t="e">
        <f>"INN."&amp;EIGNIR!$B$3&amp;C8371</f>
        <v>#N/A</v>
      </c>
      <c r="B8371" s="511">
        <f>'Sundurliðun Lántaka'!O30</f>
        <v>0</v>
      </c>
      <c r="C8371" s="503" t="s">
        <v>10241</v>
      </c>
      <c r="D8371" s="512"/>
      <c r="F8371" s="547"/>
      <c r="G8371" s="547">
        <f t="shared" si="262"/>
        <v>0</v>
      </c>
      <c r="H8371" s="547">
        <f t="shared" si="263"/>
        <v>0</v>
      </c>
    </row>
    <row r="8372" spans="1:8" x14ac:dyDescent="0.25">
      <c r="A8372" s="396" t="e">
        <f>"INN."&amp;EIGNIR!$B$3&amp;C8372</f>
        <v>#N/A</v>
      </c>
      <c r="B8372" s="511">
        <f>'Sundurliðun Lántaka'!O57</f>
        <v>0</v>
      </c>
      <c r="C8372" s="503" t="s">
        <v>10242</v>
      </c>
      <c r="D8372" s="512"/>
      <c r="F8372" s="547"/>
      <c r="G8372" s="547">
        <f t="shared" si="262"/>
        <v>0</v>
      </c>
      <c r="H8372" s="547">
        <f t="shared" si="263"/>
        <v>0</v>
      </c>
    </row>
    <row r="8373" spans="1:8" x14ac:dyDescent="0.25">
      <c r="A8373" s="396" t="e">
        <f>"INN."&amp;EIGNIR!$B$3&amp;C8373</f>
        <v>#N/A</v>
      </c>
      <c r="B8373" s="511">
        <f>'Sundurliðun Lántaka'!O58</f>
        <v>0</v>
      </c>
      <c r="C8373" s="503" t="s">
        <v>10243</v>
      </c>
      <c r="D8373" s="512"/>
      <c r="F8373" s="547"/>
      <c r="G8373" s="547">
        <f t="shared" si="262"/>
        <v>0</v>
      </c>
      <c r="H8373" s="547">
        <f t="shared" si="263"/>
        <v>0</v>
      </c>
    </row>
    <row r="8374" spans="1:8" x14ac:dyDescent="0.25">
      <c r="A8374" s="396" t="e">
        <f>"INN."&amp;EIGNIR!$B$3&amp;C8374</f>
        <v>#N/A</v>
      </c>
      <c r="B8374" s="511">
        <f>'Sundurliðun Lántaka'!O59</f>
        <v>0</v>
      </c>
      <c r="C8374" s="503" t="s">
        <v>10244</v>
      </c>
      <c r="D8374" s="512"/>
      <c r="F8374" s="547"/>
      <c r="G8374" s="547">
        <f t="shared" ref="G8374:G8437" si="264">+F8374-B8374</f>
        <v>0</v>
      </c>
      <c r="H8374" s="547">
        <f t="shared" si="263"/>
        <v>0</v>
      </c>
    </row>
    <row r="8375" spans="1:8" x14ac:dyDescent="0.25">
      <c r="A8375" s="396" t="e">
        <f>"INN."&amp;EIGNIR!$B$3&amp;C8375</f>
        <v>#N/A</v>
      </c>
      <c r="B8375" s="511">
        <f>'Sundurliðun Lántaka'!O60</f>
        <v>0</v>
      </c>
      <c r="C8375" s="503" t="s">
        <v>10245</v>
      </c>
      <c r="D8375" s="512"/>
      <c r="F8375" s="547"/>
      <c r="G8375" s="547">
        <f t="shared" si="264"/>
        <v>0</v>
      </c>
      <c r="H8375" s="547">
        <f t="shared" ref="H8375:H8438" si="265">+ABS(G8375)</f>
        <v>0</v>
      </c>
    </row>
    <row r="8376" spans="1:8" x14ac:dyDescent="0.25">
      <c r="A8376" s="396" t="e">
        <f>"INN."&amp;EIGNIR!$B$3&amp;C8376</f>
        <v>#N/A</v>
      </c>
      <c r="B8376" s="511">
        <f>'Sundurliðun Lántaka'!O61</f>
        <v>0</v>
      </c>
      <c r="C8376" s="503" t="s">
        <v>10246</v>
      </c>
      <c r="D8376" s="512"/>
      <c r="F8376" s="547"/>
      <c r="G8376" s="547">
        <f t="shared" si="264"/>
        <v>0</v>
      </c>
      <c r="H8376" s="547">
        <f t="shared" si="265"/>
        <v>0</v>
      </c>
    </row>
    <row r="8377" spans="1:8" x14ac:dyDescent="0.25">
      <c r="A8377" s="396" t="e">
        <f>"INN."&amp;EIGNIR!$B$3&amp;C8377</f>
        <v>#N/A</v>
      </c>
      <c r="B8377" s="511">
        <f>'Sundurliðun Lántaka'!O62</f>
        <v>0</v>
      </c>
      <c r="C8377" s="503" t="s">
        <v>10247</v>
      </c>
      <c r="D8377" s="512"/>
      <c r="F8377" s="547"/>
      <c r="G8377" s="547">
        <f t="shared" si="264"/>
        <v>0</v>
      </c>
      <c r="H8377" s="547">
        <f t="shared" si="265"/>
        <v>0</v>
      </c>
    </row>
    <row r="8378" spans="1:8" x14ac:dyDescent="0.25">
      <c r="A8378" s="396" t="e">
        <f>"INN."&amp;EIGNIR!$B$3&amp;C8378</f>
        <v>#N/A</v>
      </c>
      <c r="B8378" s="511">
        <f>'Sundurliðun Lántaka'!O63</f>
        <v>0</v>
      </c>
      <c r="C8378" s="503" t="s">
        <v>10248</v>
      </c>
      <c r="D8378" s="512"/>
      <c r="F8378" s="547"/>
      <c r="G8378" s="547">
        <f t="shared" si="264"/>
        <v>0</v>
      </c>
      <c r="H8378" s="547">
        <f t="shared" si="265"/>
        <v>0</v>
      </c>
    </row>
    <row r="8379" spans="1:8" x14ac:dyDescent="0.25">
      <c r="A8379" s="396" t="e">
        <f>"INN."&amp;EIGNIR!$B$3&amp;C8379</f>
        <v>#N/A</v>
      </c>
      <c r="B8379" s="511">
        <f>'Sundurliðun Lántaka'!O64</f>
        <v>0</v>
      </c>
      <c r="C8379" s="503" t="s">
        <v>10249</v>
      </c>
      <c r="D8379" s="512"/>
      <c r="F8379" s="547"/>
      <c r="G8379" s="547">
        <f t="shared" si="264"/>
        <v>0</v>
      </c>
      <c r="H8379" s="547">
        <f t="shared" si="265"/>
        <v>0</v>
      </c>
    </row>
    <row r="8380" spans="1:8" x14ac:dyDescent="0.25">
      <c r="A8380" s="396" t="e">
        <f>"INN."&amp;EIGNIR!$B$3&amp;C8380</f>
        <v>#N/A</v>
      </c>
      <c r="B8380" s="511">
        <f>'Sundurliðun Lántaka'!O65</f>
        <v>0</v>
      </c>
      <c r="C8380" s="503" t="s">
        <v>10250</v>
      </c>
      <c r="D8380" s="512"/>
      <c r="F8380" s="547"/>
      <c r="G8380" s="547">
        <f t="shared" si="264"/>
        <v>0</v>
      </c>
      <c r="H8380" s="547">
        <f t="shared" si="265"/>
        <v>0</v>
      </c>
    </row>
    <row r="8381" spans="1:8" x14ac:dyDescent="0.25">
      <c r="A8381" s="396" t="e">
        <f>"INN."&amp;EIGNIR!$B$3&amp;C8381</f>
        <v>#N/A</v>
      </c>
      <c r="B8381" s="511">
        <f>'Sundurliðun Lántaka'!O66</f>
        <v>0</v>
      </c>
      <c r="C8381" s="503" t="s">
        <v>10251</v>
      </c>
      <c r="D8381" s="512"/>
      <c r="F8381" s="547"/>
      <c r="G8381" s="547">
        <f t="shared" si="264"/>
        <v>0</v>
      </c>
      <c r="H8381" s="547">
        <f t="shared" si="265"/>
        <v>0</v>
      </c>
    </row>
    <row r="8382" spans="1:8" x14ac:dyDescent="0.25">
      <c r="A8382" s="396" t="e">
        <f>"INN."&amp;EIGNIR!$B$3&amp;C8382</f>
        <v>#N/A</v>
      </c>
      <c r="B8382" s="511">
        <f>'Sundurliðun Lántaka'!O67</f>
        <v>0</v>
      </c>
      <c r="C8382" s="503" t="s">
        <v>10252</v>
      </c>
      <c r="D8382" s="512"/>
      <c r="F8382" s="547"/>
      <c r="G8382" s="547">
        <f t="shared" si="264"/>
        <v>0</v>
      </c>
      <c r="H8382" s="547">
        <f t="shared" si="265"/>
        <v>0</v>
      </c>
    </row>
    <row r="8383" spans="1:8" x14ac:dyDescent="0.25">
      <c r="A8383" s="396" t="e">
        <f>"INN."&amp;EIGNIR!$B$3&amp;C8383</f>
        <v>#N/A</v>
      </c>
      <c r="B8383" s="511">
        <f>'Sundurliðun Lántaka'!O68</f>
        <v>0</v>
      </c>
      <c r="C8383" s="503" t="s">
        <v>10253</v>
      </c>
      <c r="D8383" s="512"/>
      <c r="F8383" s="547"/>
      <c r="G8383" s="547">
        <f t="shared" si="264"/>
        <v>0</v>
      </c>
      <c r="H8383" s="547">
        <f t="shared" si="265"/>
        <v>0</v>
      </c>
    </row>
    <row r="8384" spans="1:8" x14ac:dyDescent="0.25">
      <c r="A8384" s="396" t="e">
        <f>"INN."&amp;EIGNIR!$B$3&amp;C8384</f>
        <v>#N/A</v>
      </c>
      <c r="B8384" s="511">
        <f>'Sundurliðun Lántaka'!O69</f>
        <v>0</v>
      </c>
      <c r="C8384" s="503" t="s">
        <v>10254</v>
      </c>
      <c r="D8384" s="512"/>
      <c r="F8384" s="547"/>
      <c r="G8384" s="547">
        <f t="shared" si="264"/>
        <v>0</v>
      </c>
      <c r="H8384" s="547">
        <f t="shared" si="265"/>
        <v>0</v>
      </c>
    </row>
    <row r="8385" spans="1:8" x14ac:dyDescent="0.25">
      <c r="A8385" s="396" t="e">
        <f>"INN."&amp;EIGNIR!$B$3&amp;C8385</f>
        <v>#N/A</v>
      </c>
      <c r="B8385" s="511">
        <f>'Sundurliðun Lántaka'!O70</f>
        <v>0</v>
      </c>
      <c r="C8385" s="503" t="s">
        <v>10255</v>
      </c>
      <c r="D8385" s="512"/>
      <c r="F8385" s="547"/>
      <c r="G8385" s="547">
        <f t="shared" si="264"/>
        <v>0</v>
      </c>
      <c r="H8385" s="547">
        <f t="shared" si="265"/>
        <v>0</v>
      </c>
    </row>
    <row r="8386" spans="1:8" x14ac:dyDescent="0.25">
      <c r="A8386" s="396" t="e">
        <f>"INN."&amp;EIGNIR!$B$3&amp;C8386</f>
        <v>#N/A</v>
      </c>
      <c r="B8386" s="511">
        <f>'Sundurliðun Lántaka'!O71</f>
        <v>0</v>
      </c>
      <c r="C8386" s="503" t="s">
        <v>10256</v>
      </c>
      <c r="D8386" s="512"/>
      <c r="F8386" s="547"/>
      <c r="G8386" s="547">
        <f t="shared" si="264"/>
        <v>0</v>
      </c>
      <c r="H8386" s="547">
        <f t="shared" si="265"/>
        <v>0</v>
      </c>
    </row>
    <row r="8387" spans="1:8" x14ac:dyDescent="0.25">
      <c r="A8387" s="396" t="e">
        <f>"INN."&amp;EIGNIR!$B$3&amp;C8387</f>
        <v>#N/A</v>
      </c>
      <c r="B8387" s="511">
        <f>'Sundurliðun Lántaka'!O72</f>
        <v>0</v>
      </c>
      <c r="C8387" s="503" t="s">
        <v>10257</v>
      </c>
      <c r="D8387" s="512"/>
      <c r="F8387" s="547"/>
      <c r="G8387" s="547">
        <f t="shared" si="264"/>
        <v>0</v>
      </c>
      <c r="H8387" s="547">
        <f t="shared" si="265"/>
        <v>0</v>
      </c>
    </row>
    <row r="8388" spans="1:8" x14ac:dyDescent="0.25">
      <c r="A8388" s="396" t="e">
        <f>"INN."&amp;EIGNIR!$B$3&amp;C8388</f>
        <v>#N/A</v>
      </c>
      <c r="B8388" s="511">
        <f>'Sundurliðun Lántaka'!O74</f>
        <v>0</v>
      </c>
      <c r="C8388" s="503" t="s">
        <v>10258</v>
      </c>
      <c r="D8388" s="512"/>
      <c r="F8388" s="547"/>
      <c r="G8388" s="547">
        <f t="shared" si="264"/>
        <v>0</v>
      </c>
      <c r="H8388" s="547">
        <f t="shared" si="265"/>
        <v>0</v>
      </c>
    </row>
    <row r="8389" spans="1:8" x14ac:dyDescent="0.25">
      <c r="A8389" s="396" t="e">
        <f>"INN."&amp;EIGNIR!$B$3&amp;C8389</f>
        <v>#N/A</v>
      </c>
      <c r="B8389" s="511">
        <f>'Sundurliðun Lántaka'!O75</f>
        <v>0</v>
      </c>
      <c r="C8389" s="503" t="s">
        <v>10259</v>
      </c>
      <c r="D8389" s="512"/>
      <c r="F8389" s="547"/>
      <c r="G8389" s="547">
        <f t="shared" si="264"/>
        <v>0</v>
      </c>
      <c r="H8389" s="547">
        <f t="shared" si="265"/>
        <v>0</v>
      </c>
    </row>
    <row r="8390" spans="1:8" x14ac:dyDescent="0.25">
      <c r="A8390" s="396" t="e">
        <f>"INN."&amp;EIGNIR!$B$3&amp;C8390</f>
        <v>#N/A</v>
      </c>
      <c r="B8390" s="511">
        <f>'Sundurliðun Lántaka'!O76</f>
        <v>0</v>
      </c>
      <c r="C8390" s="503" t="s">
        <v>10260</v>
      </c>
      <c r="D8390" s="512"/>
      <c r="F8390" s="547"/>
      <c r="G8390" s="547">
        <f t="shared" si="264"/>
        <v>0</v>
      </c>
      <c r="H8390" s="547">
        <f t="shared" si="265"/>
        <v>0</v>
      </c>
    </row>
    <row r="8391" spans="1:8" x14ac:dyDescent="0.25">
      <c r="A8391" s="396" t="e">
        <f>"INN."&amp;EIGNIR!$B$3&amp;C8391</f>
        <v>#N/A</v>
      </c>
      <c r="B8391" s="511">
        <f>'Sundurliðun Lántaka'!O77</f>
        <v>0</v>
      </c>
      <c r="C8391" s="503" t="s">
        <v>10261</v>
      </c>
      <c r="D8391" s="512"/>
      <c r="F8391" s="547"/>
      <c r="G8391" s="547">
        <f t="shared" si="264"/>
        <v>0</v>
      </c>
      <c r="H8391" s="547">
        <f t="shared" si="265"/>
        <v>0</v>
      </c>
    </row>
    <row r="8392" spans="1:8" x14ac:dyDescent="0.25">
      <c r="A8392" s="396" t="e">
        <f>"INN."&amp;EIGNIR!$B$3&amp;C8392</f>
        <v>#N/A</v>
      </c>
      <c r="B8392" s="511">
        <f>'Sundurliðun Lántaka'!O78</f>
        <v>0</v>
      </c>
      <c r="C8392" s="503" t="s">
        <v>10262</v>
      </c>
      <c r="D8392" s="512"/>
      <c r="F8392" s="547"/>
      <c r="G8392" s="547">
        <f t="shared" si="264"/>
        <v>0</v>
      </c>
      <c r="H8392" s="547">
        <f t="shared" si="265"/>
        <v>0</v>
      </c>
    </row>
    <row r="8393" spans="1:8" x14ac:dyDescent="0.25">
      <c r="A8393" s="396" t="e">
        <f>"INN."&amp;EIGNIR!$B$3&amp;C8393</f>
        <v>#N/A</v>
      </c>
      <c r="B8393" s="511">
        <f>'Sundurliðun Lántaka'!O79</f>
        <v>0</v>
      </c>
      <c r="C8393" s="503" t="s">
        <v>10263</v>
      </c>
      <c r="D8393" s="512"/>
      <c r="F8393" s="547"/>
      <c r="G8393" s="547">
        <f t="shared" si="264"/>
        <v>0</v>
      </c>
      <c r="H8393" s="547">
        <f t="shared" si="265"/>
        <v>0</v>
      </c>
    </row>
    <row r="8394" spans="1:8" x14ac:dyDescent="0.25">
      <c r="A8394" s="396" t="e">
        <f>"INN."&amp;EIGNIR!$B$3&amp;C8394</f>
        <v>#N/A</v>
      </c>
      <c r="B8394" s="511">
        <f>'Sundurliðun Lántaka'!O80</f>
        <v>0</v>
      </c>
      <c r="C8394" s="503" t="s">
        <v>10264</v>
      </c>
      <c r="D8394" s="512"/>
      <c r="F8394" s="547"/>
      <c r="G8394" s="547">
        <f t="shared" si="264"/>
        <v>0</v>
      </c>
      <c r="H8394" s="547">
        <f t="shared" si="265"/>
        <v>0</v>
      </c>
    </row>
    <row r="8395" spans="1:8" x14ac:dyDescent="0.25">
      <c r="A8395" s="396" t="e">
        <f>"INN."&amp;EIGNIR!$B$3&amp;C8395</f>
        <v>#N/A</v>
      </c>
      <c r="B8395" s="511">
        <f>'Sundurliðun Lántaka'!O81</f>
        <v>0</v>
      </c>
      <c r="C8395" s="503" t="s">
        <v>10265</v>
      </c>
      <c r="D8395" s="512"/>
      <c r="F8395" s="547"/>
      <c r="G8395" s="547">
        <f t="shared" si="264"/>
        <v>0</v>
      </c>
      <c r="H8395" s="547">
        <f t="shared" si="265"/>
        <v>0</v>
      </c>
    </row>
    <row r="8396" spans="1:8" x14ac:dyDescent="0.25">
      <c r="A8396" s="396" t="e">
        <f>"INN."&amp;EIGNIR!$B$3&amp;C8396</f>
        <v>#N/A</v>
      </c>
      <c r="B8396" s="511">
        <f>'Sundurliðun Lántaka'!O82</f>
        <v>0</v>
      </c>
      <c r="C8396" s="503" t="s">
        <v>10266</v>
      </c>
      <c r="D8396" s="512"/>
      <c r="F8396" s="547"/>
      <c r="G8396" s="547">
        <f t="shared" si="264"/>
        <v>0</v>
      </c>
      <c r="H8396" s="547">
        <f t="shared" si="265"/>
        <v>0</v>
      </c>
    </row>
    <row r="8397" spans="1:8" x14ac:dyDescent="0.25">
      <c r="A8397" s="396" t="e">
        <f>"INN."&amp;EIGNIR!$B$3&amp;C8397</f>
        <v>#N/A</v>
      </c>
      <c r="B8397" s="511">
        <f>'Sundurliðun Lántaka'!P5</f>
        <v>0</v>
      </c>
      <c r="C8397" s="503" t="s">
        <v>10267</v>
      </c>
      <c r="D8397" s="512" t="s">
        <v>10268</v>
      </c>
      <c r="F8397" s="547"/>
      <c r="G8397" s="547">
        <f t="shared" si="264"/>
        <v>0</v>
      </c>
      <c r="H8397" s="547">
        <f t="shared" si="265"/>
        <v>0</v>
      </c>
    </row>
    <row r="8398" spans="1:8" x14ac:dyDescent="0.25">
      <c r="A8398" s="396" t="e">
        <f>"INN."&amp;EIGNIR!$B$3&amp;C8398</f>
        <v>#N/A</v>
      </c>
      <c r="B8398" s="511">
        <f>'Sundurliðun Lántaka'!P6</f>
        <v>0</v>
      </c>
      <c r="C8398" s="503" t="s">
        <v>10269</v>
      </c>
      <c r="D8398" s="512"/>
      <c r="F8398" s="547"/>
      <c r="G8398" s="547">
        <f t="shared" si="264"/>
        <v>0</v>
      </c>
      <c r="H8398" s="547">
        <f t="shared" si="265"/>
        <v>0</v>
      </c>
    </row>
    <row r="8399" spans="1:8" x14ac:dyDescent="0.25">
      <c r="A8399" s="396" t="e">
        <f>"INN."&amp;EIGNIR!$B$3&amp;C8399</f>
        <v>#N/A</v>
      </c>
      <c r="B8399" s="511">
        <f>'Sundurliðun Lántaka'!P7</f>
        <v>0</v>
      </c>
      <c r="C8399" s="503" t="s">
        <v>10270</v>
      </c>
      <c r="D8399" s="512"/>
      <c r="F8399" s="547"/>
      <c r="G8399" s="547">
        <f t="shared" si="264"/>
        <v>0</v>
      </c>
      <c r="H8399" s="547">
        <f t="shared" si="265"/>
        <v>0</v>
      </c>
    </row>
    <row r="8400" spans="1:8" x14ac:dyDescent="0.25">
      <c r="A8400" s="396" t="e">
        <f>"INN."&amp;EIGNIR!$B$3&amp;C8400</f>
        <v>#N/A</v>
      </c>
      <c r="B8400" s="511">
        <f>'Sundurliðun Lántaka'!P8</f>
        <v>0</v>
      </c>
      <c r="C8400" s="503" t="s">
        <v>10271</v>
      </c>
      <c r="D8400" s="512"/>
      <c r="F8400" s="547"/>
      <c r="G8400" s="547">
        <f t="shared" si="264"/>
        <v>0</v>
      </c>
      <c r="H8400" s="547">
        <f t="shared" si="265"/>
        <v>0</v>
      </c>
    </row>
    <row r="8401" spans="1:8" x14ac:dyDescent="0.25">
      <c r="A8401" s="396" t="e">
        <f>"INN."&amp;EIGNIR!$B$3&amp;C8401</f>
        <v>#N/A</v>
      </c>
      <c r="B8401" s="511">
        <f>'Sundurliðun Lántaka'!P9</f>
        <v>0</v>
      </c>
      <c r="C8401" s="503" t="s">
        <v>10272</v>
      </c>
      <c r="D8401" s="512"/>
      <c r="F8401" s="547"/>
      <c r="G8401" s="547">
        <f t="shared" si="264"/>
        <v>0</v>
      </c>
      <c r="H8401" s="547">
        <f t="shared" si="265"/>
        <v>0</v>
      </c>
    </row>
    <row r="8402" spans="1:8" x14ac:dyDescent="0.25">
      <c r="A8402" s="396" t="e">
        <f>"INN."&amp;EIGNIR!$B$3&amp;C8402</f>
        <v>#N/A</v>
      </c>
      <c r="B8402" s="511">
        <f>'Sundurliðun Lántaka'!P10</f>
        <v>0</v>
      </c>
      <c r="C8402" s="503" t="s">
        <v>10273</v>
      </c>
      <c r="D8402" s="512"/>
      <c r="F8402" s="547"/>
      <c r="G8402" s="547">
        <f t="shared" si="264"/>
        <v>0</v>
      </c>
      <c r="H8402" s="547">
        <f t="shared" si="265"/>
        <v>0</v>
      </c>
    </row>
    <row r="8403" spans="1:8" x14ac:dyDescent="0.25">
      <c r="A8403" s="396" t="e">
        <f>"INN."&amp;EIGNIR!$B$3&amp;C8403</f>
        <v>#N/A</v>
      </c>
      <c r="B8403" s="511">
        <f>'Sundurliðun Lántaka'!P11</f>
        <v>0</v>
      </c>
      <c r="C8403" s="503" t="s">
        <v>10274</v>
      </c>
      <c r="D8403" s="512"/>
      <c r="F8403" s="547"/>
      <c r="G8403" s="547">
        <f t="shared" si="264"/>
        <v>0</v>
      </c>
      <c r="H8403" s="547">
        <f t="shared" si="265"/>
        <v>0</v>
      </c>
    </row>
    <row r="8404" spans="1:8" x14ac:dyDescent="0.25">
      <c r="A8404" s="396" t="e">
        <f>"INN."&amp;EIGNIR!$B$3&amp;C8404</f>
        <v>#N/A</v>
      </c>
      <c r="B8404" s="511">
        <f>'Sundurliðun Lántaka'!P12</f>
        <v>0</v>
      </c>
      <c r="C8404" s="503" t="s">
        <v>10275</v>
      </c>
      <c r="D8404" s="512"/>
      <c r="F8404" s="547"/>
      <c r="G8404" s="547">
        <f t="shared" si="264"/>
        <v>0</v>
      </c>
      <c r="H8404" s="547">
        <f t="shared" si="265"/>
        <v>0</v>
      </c>
    </row>
    <row r="8405" spans="1:8" x14ac:dyDescent="0.25">
      <c r="A8405" s="396" t="e">
        <f>"INN."&amp;EIGNIR!$B$3&amp;C8405</f>
        <v>#N/A</v>
      </c>
      <c r="B8405" s="511">
        <f>'Sundurliðun Lántaka'!P13</f>
        <v>0</v>
      </c>
      <c r="C8405" s="503" t="s">
        <v>10276</v>
      </c>
      <c r="D8405" s="512"/>
      <c r="F8405" s="547"/>
      <c r="G8405" s="547">
        <f t="shared" si="264"/>
        <v>0</v>
      </c>
      <c r="H8405" s="547">
        <f t="shared" si="265"/>
        <v>0</v>
      </c>
    </row>
    <row r="8406" spans="1:8" x14ac:dyDescent="0.25">
      <c r="A8406" s="396" t="e">
        <f>"INN."&amp;EIGNIR!$B$3&amp;C8406</f>
        <v>#N/A</v>
      </c>
      <c r="B8406" s="511">
        <f>'Sundurliðun Lántaka'!P14</f>
        <v>0</v>
      </c>
      <c r="C8406" s="503" t="s">
        <v>10277</v>
      </c>
      <c r="D8406" s="512"/>
      <c r="F8406" s="547"/>
      <c r="G8406" s="547">
        <f t="shared" si="264"/>
        <v>0</v>
      </c>
      <c r="H8406" s="547">
        <f t="shared" si="265"/>
        <v>0</v>
      </c>
    </row>
    <row r="8407" spans="1:8" x14ac:dyDescent="0.25">
      <c r="A8407" s="396" t="e">
        <f>"INN."&amp;EIGNIR!$B$3&amp;C8407</f>
        <v>#N/A</v>
      </c>
      <c r="B8407" s="511">
        <f>'Sundurliðun Lántaka'!P15</f>
        <v>0</v>
      </c>
      <c r="C8407" s="503" t="s">
        <v>10278</v>
      </c>
      <c r="D8407" s="512"/>
      <c r="F8407" s="547"/>
      <c r="G8407" s="547">
        <f t="shared" si="264"/>
        <v>0</v>
      </c>
      <c r="H8407" s="547">
        <f t="shared" si="265"/>
        <v>0</v>
      </c>
    </row>
    <row r="8408" spans="1:8" x14ac:dyDescent="0.25">
      <c r="A8408" s="396" t="e">
        <f>"INN."&amp;EIGNIR!$B$3&amp;C8408</f>
        <v>#N/A</v>
      </c>
      <c r="B8408" s="511">
        <f>'Sundurliðun Lántaka'!P16</f>
        <v>0</v>
      </c>
      <c r="C8408" s="503" t="s">
        <v>10279</v>
      </c>
      <c r="D8408" s="512"/>
      <c r="F8408" s="547"/>
      <c r="G8408" s="547">
        <f t="shared" si="264"/>
        <v>0</v>
      </c>
      <c r="H8408" s="547">
        <f t="shared" si="265"/>
        <v>0</v>
      </c>
    </row>
    <row r="8409" spans="1:8" x14ac:dyDescent="0.25">
      <c r="A8409" s="396" t="e">
        <f>"INN."&amp;EIGNIR!$B$3&amp;C8409</f>
        <v>#N/A</v>
      </c>
      <c r="B8409" s="511">
        <f>'Sundurliðun Lántaka'!P17</f>
        <v>0</v>
      </c>
      <c r="C8409" s="503" t="s">
        <v>10280</v>
      </c>
      <c r="D8409" s="512"/>
      <c r="F8409" s="547"/>
      <c r="G8409" s="547">
        <f t="shared" si="264"/>
        <v>0</v>
      </c>
      <c r="H8409" s="547">
        <f t="shared" si="265"/>
        <v>0</v>
      </c>
    </row>
    <row r="8410" spans="1:8" x14ac:dyDescent="0.25">
      <c r="A8410" s="396" t="e">
        <f>"INN."&amp;EIGNIR!$B$3&amp;C8410</f>
        <v>#N/A</v>
      </c>
      <c r="B8410" s="511">
        <f>'Sundurliðun Lántaka'!P18</f>
        <v>0</v>
      </c>
      <c r="C8410" s="503" t="s">
        <v>10281</v>
      </c>
      <c r="D8410" s="512"/>
      <c r="F8410" s="547"/>
      <c r="G8410" s="547">
        <f t="shared" si="264"/>
        <v>0</v>
      </c>
      <c r="H8410" s="547">
        <f t="shared" si="265"/>
        <v>0</v>
      </c>
    </row>
    <row r="8411" spans="1:8" x14ac:dyDescent="0.25">
      <c r="A8411" s="396" t="e">
        <f>"INN."&amp;EIGNIR!$B$3&amp;C8411</f>
        <v>#N/A</v>
      </c>
      <c r="B8411" s="511">
        <f>'Sundurliðun Lántaka'!P19</f>
        <v>0</v>
      </c>
      <c r="C8411" s="503" t="s">
        <v>10282</v>
      </c>
      <c r="D8411" s="512"/>
      <c r="F8411" s="547"/>
      <c r="G8411" s="547">
        <f t="shared" si="264"/>
        <v>0</v>
      </c>
      <c r="H8411" s="547">
        <f t="shared" si="265"/>
        <v>0</v>
      </c>
    </row>
    <row r="8412" spans="1:8" x14ac:dyDescent="0.25">
      <c r="A8412" s="396" t="e">
        <f>"INN."&amp;EIGNIR!$B$3&amp;C8412</f>
        <v>#N/A</v>
      </c>
      <c r="B8412" s="511">
        <f>'Sundurliðun Lántaka'!P20</f>
        <v>0</v>
      </c>
      <c r="C8412" s="503" t="s">
        <v>10283</v>
      </c>
      <c r="D8412" s="512"/>
      <c r="F8412" s="547"/>
      <c r="G8412" s="547">
        <f t="shared" si="264"/>
        <v>0</v>
      </c>
      <c r="H8412" s="547">
        <f t="shared" si="265"/>
        <v>0</v>
      </c>
    </row>
    <row r="8413" spans="1:8" x14ac:dyDescent="0.25">
      <c r="A8413" s="396" t="e">
        <f>"INN."&amp;EIGNIR!$B$3&amp;C8413</f>
        <v>#N/A</v>
      </c>
      <c r="B8413" s="511">
        <f>'Sundurliðun Lántaka'!P22</f>
        <v>0</v>
      </c>
      <c r="C8413" s="503" t="s">
        <v>10284</v>
      </c>
      <c r="D8413" s="512"/>
      <c r="F8413" s="547"/>
      <c r="G8413" s="547">
        <f t="shared" si="264"/>
        <v>0</v>
      </c>
      <c r="H8413" s="547">
        <f t="shared" si="265"/>
        <v>0</v>
      </c>
    </row>
    <row r="8414" spans="1:8" x14ac:dyDescent="0.25">
      <c r="A8414" s="396" t="e">
        <f>"INN."&amp;EIGNIR!$B$3&amp;C8414</f>
        <v>#N/A</v>
      </c>
      <c r="B8414" s="511">
        <f>'Sundurliðun Lántaka'!P23</f>
        <v>0</v>
      </c>
      <c r="C8414" s="503" t="s">
        <v>10285</v>
      </c>
      <c r="D8414" s="512"/>
      <c r="F8414" s="547"/>
      <c r="G8414" s="547">
        <f t="shared" si="264"/>
        <v>0</v>
      </c>
      <c r="H8414" s="547">
        <f t="shared" si="265"/>
        <v>0</v>
      </c>
    </row>
    <row r="8415" spans="1:8" x14ac:dyDescent="0.25">
      <c r="A8415" s="396" t="e">
        <f>"INN."&amp;EIGNIR!$B$3&amp;C8415</f>
        <v>#N/A</v>
      </c>
      <c r="B8415" s="511">
        <f>'Sundurliðun Lántaka'!P24</f>
        <v>0</v>
      </c>
      <c r="C8415" s="503" t="s">
        <v>10286</v>
      </c>
      <c r="D8415" s="512"/>
      <c r="F8415" s="547"/>
      <c r="G8415" s="547">
        <f t="shared" si="264"/>
        <v>0</v>
      </c>
      <c r="H8415" s="547">
        <f t="shared" si="265"/>
        <v>0</v>
      </c>
    </row>
    <row r="8416" spans="1:8" x14ac:dyDescent="0.25">
      <c r="A8416" s="396" t="e">
        <f>"INN."&amp;EIGNIR!$B$3&amp;C8416</f>
        <v>#N/A</v>
      </c>
      <c r="B8416" s="511">
        <f>'Sundurliðun Lántaka'!P25</f>
        <v>0</v>
      </c>
      <c r="C8416" s="503" t="s">
        <v>10287</v>
      </c>
      <c r="D8416" s="512"/>
      <c r="F8416" s="547"/>
      <c r="G8416" s="547">
        <f t="shared" si="264"/>
        <v>0</v>
      </c>
      <c r="H8416" s="547">
        <f t="shared" si="265"/>
        <v>0</v>
      </c>
    </row>
    <row r="8417" spans="1:8" x14ac:dyDescent="0.25">
      <c r="A8417" s="396" t="e">
        <f>"INN."&amp;EIGNIR!$B$3&amp;C8417</f>
        <v>#N/A</v>
      </c>
      <c r="B8417" s="511">
        <f>'Sundurliðun Lántaka'!P26</f>
        <v>0</v>
      </c>
      <c r="C8417" s="503" t="s">
        <v>10288</v>
      </c>
      <c r="D8417" s="512"/>
      <c r="F8417" s="547"/>
      <c r="G8417" s="547">
        <f t="shared" si="264"/>
        <v>0</v>
      </c>
      <c r="H8417" s="547">
        <f t="shared" si="265"/>
        <v>0</v>
      </c>
    </row>
    <row r="8418" spans="1:8" x14ac:dyDescent="0.25">
      <c r="A8418" s="396" t="e">
        <f>"INN."&amp;EIGNIR!$B$3&amp;C8418</f>
        <v>#N/A</v>
      </c>
      <c r="B8418" s="511">
        <f>'Sundurliðun Lántaka'!P27</f>
        <v>0</v>
      </c>
      <c r="C8418" s="503" t="s">
        <v>10289</v>
      </c>
      <c r="D8418" s="512"/>
      <c r="F8418" s="547"/>
      <c r="G8418" s="547">
        <f t="shared" si="264"/>
        <v>0</v>
      </c>
      <c r="H8418" s="547">
        <f t="shared" si="265"/>
        <v>0</v>
      </c>
    </row>
    <row r="8419" spans="1:8" x14ac:dyDescent="0.25">
      <c r="A8419" s="396" t="e">
        <f>"INN."&amp;EIGNIR!$B$3&amp;C8419</f>
        <v>#N/A</v>
      </c>
      <c r="B8419" s="511">
        <f>'Sundurliðun Lántaka'!P28</f>
        <v>0</v>
      </c>
      <c r="C8419" s="503" t="s">
        <v>10290</v>
      </c>
      <c r="D8419" s="512"/>
      <c r="F8419" s="547"/>
      <c r="G8419" s="547">
        <f t="shared" si="264"/>
        <v>0</v>
      </c>
      <c r="H8419" s="547">
        <f t="shared" si="265"/>
        <v>0</v>
      </c>
    </row>
    <row r="8420" spans="1:8" x14ac:dyDescent="0.25">
      <c r="A8420" s="396" t="e">
        <f>"INN."&amp;EIGNIR!$B$3&amp;C8420</f>
        <v>#N/A</v>
      </c>
      <c r="B8420" s="511">
        <f>'Sundurliðun Lántaka'!P29</f>
        <v>0</v>
      </c>
      <c r="C8420" s="503" t="s">
        <v>10291</v>
      </c>
      <c r="D8420" s="512"/>
      <c r="F8420" s="547"/>
      <c r="G8420" s="547">
        <f t="shared" si="264"/>
        <v>0</v>
      </c>
      <c r="H8420" s="547">
        <f t="shared" si="265"/>
        <v>0</v>
      </c>
    </row>
    <row r="8421" spans="1:8" x14ac:dyDescent="0.25">
      <c r="A8421" s="396" t="e">
        <f>"INN."&amp;EIGNIR!$B$3&amp;C8421</f>
        <v>#N/A</v>
      </c>
      <c r="B8421" s="511">
        <f>'Sundurliðun Lántaka'!P30</f>
        <v>0</v>
      </c>
      <c r="C8421" s="503" t="s">
        <v>10292</v>
      </c>
      <c r="D8421" s="512"/>
      <c r="F8421" s="547"/>
      <c r="G8421" s="547">
        <f t="shared" si="264"/>
        <v>0</v>
      </c>
      <c r="H8421" s="547">
        <f t="shared" si="265"/>
        <v>0</v>
      </c>
    </row>
    <row r="8422" spans="1:8" x14ac:dyDescent="0.25">
      <c r="A8422" s="396" t="e">
        <f>"INN."&amp;EIGNIR!$B$3&amp;C8422</f>
        <v>#N/A</v>
      </c>
      <c r="B8422" s="511">
        <f>'Sundurliðun Lántaka'!P57</f>
        <v>0</v>
      </c>
      <c r="C8422" s="503" t="s">
        <v>10293</v>
      </c>
      <c r="D8422" s="512"/>
      <c r="F8422" s="547"/>
      <c r="G8422" s="547">
        <f t="shared" si="264"/>
        <v>0</v>
      </c>
      <c r="H8422" s="547">
        <f t="shared" si="265"/>
        <v>0</v>
      </c>
    </row>
    <row r="8423" spans="1:8" x14ac:dyDescent="0.25">
      <c r="A8423" s="396" t="e">
        <f>"INN."&amp;EIGNIR!$B$3&amp;C8423</f>
        <v>#N/A</v>
      </c>
      <c r="B8423" s="511">
        <f>'Sundurliðun Lántaka'!P58</f>
        <v>0</v>
      </c>
      <c r="C8423" s="503" t="s">
        <v>10294</v>
      </c>
      <c r="D8423" s="512"/>
      <c r="F8423" s="547"/>
      <c r="G8423" s="547">
        <f t="shared" si="264"/>
        <v>0</v>
      </c>
      <c r="H8423" s="547">
        <f t="shared" si="265"/>
        <v>0</v>
      </c>
    </row>
    <row r="8424" spans="1:8" x14ac:dyDescent="0.25">
      <c r="A8424" s="396" t="e">
        <f>"INN."&amp;EIGNIR!$B$3&amp;C8424</f>
        <v>#N/A</v>
      </c>
      <c r="B8424" s="511">
        <f>'Sundurliðun Lántaka'!P59</f>
        <v>0</v>
      </c>
      <c r="C8424" s="503" t="s">
        <v>10295</v>
      </c>
      <c r="D8424" s="512"/>
      <c r="F8424" s="547"/>
      <c r="G8424" s="547">
        <f t="shared" si="264"/>
        <v>0</v>
      </c>
      <c r="H8424" s="547">
        <f t="shared" si="265"/>
        <v>0</v>
      </c>
    </row>
    <row r="8425" spans="1:8" x14ac:dyDescent="0.25">
      <c r="A8425" s="396" t="e">
        <f>"INN."&amp;EIGNIR!$B$3&amp;C8425</f>
        <v>#N/A</v>
      </c>
      <c r="B8425" s="511">
        <f>'Sundurliðun Lántaka'!P60</f>
        <v>0</v>
      </c>
      <c r="C8425" s="503" t="s">
        <v>10296</v>
      </c>
      <c r="D8425" s="512"/>
      <c r="F8425" s="547"/>
      <c r="G8425" s="547">
        <f t="shared" si="264"/>
        <v>0</v>
      </c>
      <c r="H8425" s="547">
        <f t="shared" si="265"/>
        <v>0</v>
      </c>
    </row>
    <row r="8426" spans="1:8" x14ac:dyDescent="0.25">
      <c r="A8426" s="396" t="e">
        <f>"INN."&amp;EIGNIR!$B$3&amp;C8426</f>
        <v>#N/A</v>
      </c>
      <c r="B8426" s="511">
        <f>'Sundurliðun Lántaka'!P61</f>
        <v>0</v>
      </c>
      <c r="C8426" s="503" t="s">
        <v>10297</v>
      </c>
      <c r="D8426" s="512"/>
      <c r="F8426" s="547"/>
      <c r="G8426" s="547">
        <f t="shared" si="264"/>
        <v>0</v>
      </c>
      <c r="H8426" s="547">
        <f t="shared" si="265"/>
        <v>0</v>
      </c>
    </row>
    <row r="8427" spans="1:8" x14ac:dyDescent="0.25">
      <c r="A8427" s="396" t="e">
        <f>"INN."&amp;EIGNIR!$B$3&amp;C8427</f>
        <v>#N/A</v>
      </c>
      <c r="B8427" s="511">
        <f>'Sundurliðun Lántaka'!P62</f>
        <v>0</v>
      </c>
      <c r="C8427" s="503" t="s">
        <v>10298</v>
      </c>
      <c r="D8427" s="512"/>
      <c r="F8427" s="547"/>
      <c r="G8427" s="547">
        <f t="shared" si="264"/>
        <v>0</v>
      </c>
      <c r="H8427" s="547">
        <f t="shared" si="265"/>
        <v>0</v>
      </c>
    </row>
    <row r="8428" spans="1:8" x14ac:dyDescent="0.25">
      <c r="A8428" s="396" t="e">
        <f>"INN."&amp;EIGNIR!$B$3&amp;C8428</f>
        <v>#N/A</v>
      </c>
      <c r="B8428" s="511">
        <f>'Sundurliðun Lántaka'!P63</f>
        <v>0</v>
      </c>
      <c r="C8428" s="503" t="s">
        <v>10299</v>
      </c>
      <c r="D8428" s="512"/>
      <c r="F8428" s="547"/>
      <c r="G8428" s="547">
        <f t="shared" si="264"/>
        <v>0</v>
      </c>
      <c r="H8428" s="547">
        <f t="shared" si="265"/>
        <v>0</v>
      </c>
    </row>
    <row r="8429" spans="1:8" x14ac:dyDescent="0.25">
      <c r="A8429" s="396" t="e">
        <f>"INN."&amp;EIGNIR!$B$3&amp;C8429</f>
        <v>#N/A</v>
      </c>
      <c r="B8429" s="511">
        <f>'Sundurliðun Lántaka'!P64</f>
        <v>0</v>
      </c>
      <c r="C8429" s="503" t="s">
        <v>10300</v>
      </c>
      <c r="D8429" s="512"/>
      <c r="F8429" s="547"/>
      <c r="G8429" s="547">
        <f t="shared" si="264"/>
        <v>0</v>
      </c>
      <c r="H8429" s="547">
        <f t="shared" si="265"/>
        <v>0</v>
      </c>
    </row>
    <row r="8430" spans="1:8" x14ac:dyDescent="0.25">
      <c r="A8430" s="396" t="e">
        <f>"INN."&amp;EIGNIR!$B$3&amp;C8430</f>
        <v>#N/A</v>
      </c>
      <c r="B8430" s="511">
        <f>'Sundurliðun Lántaka'!P65</f>
        <v>0</v>
      </c>
      <c r="C8430" s="503" t="s">
        <v>10301</v>
      </c>
      <c r="D8430" s="512"/>
      <c r="F8430" s="547"/>
      <c r="G8430" s="547">
        <f t="shared" si="264"/>
        <v>0</v>
      </c>
      <c r="H8430" s="547">
        <f t="shared" si="265"/>
        <v>0</v>
      </c>
    </row>
    <row r="8431" spans="1:8" x14ac:dyDescent="0.25">
      <c r="A8431" s="396" t="e">
        <f>"INN."&amp;EIGNIR!$B$3&amp;C8431</f>
        <v>#N/A</v>
      </c>
      <c r="B8431" s="511">
        <f>'Sundurliðun Lántaka'!P66</f>
        <v>0</v>
      </c>
      <c r="C8431" s="503" t="s">
        <v>10302</v>
      </c>
      <c r="D8431" s="512"/>
      <c r="F8431" s="547"/>
      <c r="G8431" s="547">
        <f t="shared" si="264"/>
        <v>0</v>
      </c>
      <c r="H8431" s="547">
        <f t="shared" si="265"/>
        <v>0</v>
      </c>
    </row>
    <row r="8432" spans="1:8" x14ac:dyDescent="0.25">
      <c r="A8432" s="396" t="e">
        <f>"INN."&amp;EIGNIR!$B$3&amp;C8432</f>
        <v>#N/A</v>
      </c>
      <c r="B8432" s="511">
        <f>'Sundurliðun Lántaka'!P67</f>
        <v>0</v>
      </c>
      <c r="C8432" s="503" t="s">
        <v>10303</v>
      </c>
      <c r="D8432" s="512"/>
      <c r="F8432" s="547"/>
      <c r="G8432" s="547">
        <f t="shared" si="264"/>
        <v>0</v>
      </c>
      <c r="H8432" s="547">
        <f t="shared" si="265"/>
        <v>0</v>
      </c>
    </row>
    <row r="8433" spans="1:8" x14ac:dyDescent="0.25">
      <c r="A8433" s="396" t="e">
        <f>"INN."&amp;EIGNIR!$B$3&amp;C8433</f>
        <v>#N/A</v>
      </c>
      <c r="B8433" s="511">
        <f>'Sundurliðun Lántaka'!P68</f>
        <v>0</v>
      </c>
      <c r="C8433" s="503" t="s">
        <v>10304</v>
      </c>
      <c r="D8433" s="512"/>
      <c r="F8433" s="547"/>
      <c r="G8433" s="547">
        <f t="shared" si="264"/>
        <v>0</v>
      </c>
      <c r="H8433" s="547">
        <f t="shared" si="265"/>
        <v>0</v>
      </c>
    </row>
    <row r="8434" spans="1:8" x14ac:dyDescent="0.25">
      <c r="A8434" s="396" t="e">
        <f>"INN."&amp;EIGNIR!$B$3&amp;C8434</f>
        <v>#N/A</v>
      </c>
      <c r="B8434" s="511">
        <f>'Sundurliðun Lántaka'!P69</f>
        <v>0</v>
      </c>
      <c r="C8434" s="503" t="s">
        <v>10305</v>
      </c>
      <c r="D8434" s="512"/>
      <c r="F8434" s="547"/>
      <c r="G8434" s="547">
        <f t="shared" si="264"/>
        <v>0</v>
      </c>
      <c r="H8434" s="547">
        <f t="shared" si="265"/>
        <v>0</v>
      </c>
    </row>
    <row r="8435" spans="1:8" x14ac:dyDescent="0.25">
      <c r="A8435" s="396" t="e">
        <f>"INN."&amp;EIGNIR!$B$3&amp;C8435</f>
        <v>#N/A</v>
      </c>
      <c r="B8435" s="511">
        <f>'Sundurliðun Lántaka'!P70</f>
        <v>0</v>
      </c>
      <c r="C8435" s="503" t="s">
        <v>10306</v>
      </c>
      <c r="D8435" s="512"/>
      <c r="F8435" s="547"/>
      <c r="G8435" s="547">
        <f t="shared" si="264"/>
        <v>0</v>
      </c>
      <c r="H8435" s="547">
        <f t="shared" si="265"/>
        <v>0</v>
      </c>
    </row>
    <row r="8436" spans="1:8" x14ac:dyDescent="0.25">
      <c r="A8436" s="396" t="e">
        <f>"INN."&amp;EIGNIR!$B$3&amp;C8436</f>
        <v>#N/A</v>
      </c>
      <c r="B8436" s="511">
        <f>'Sundurliðun Lántaka'!P71</f>
        <v>0</v>
      </c>
      <c r="C8436" s="503" t="s">
        <v>10307</v>
      </c>
      <c r="D8436" s="512"/>
      <c r="F8436" s="547"/>
      <c r="G8436" s="547">
        <f t="shared" si="264"/>
        <v>0</v>
      </c>
      <c r="H8436" s="547">
        <f t="shared" si="265"/>
        <v>0</v>
      </c>
    </row>
    <row r="8437" spans="1:8" x14ac:dyDescent="0.25">
      <c r="A8437" s="396" t="e">
        <f>"INN."&amp;EIGNIR!$B$3&amp;C8437</f>
        <v>#N/A</v>
      </c>
      <c r="B8437" s="511">
        <f>'Sundurliðun Lántaka'!P72</f>
        <v>0</v>
      </c>
      <c r="C8437" s="503" t="s">
        <v>10308</v>
      </c>
      <c r="D8437" s="512"/>
      <c r="F8437" s="547"/>
      <c r="G8437" s="547">
        <f t="shared" si="264"/>
        <v>0</v>
      </c>
      <c r="H8437" s="547">
        <f t="shared" si="265"/>
        <v>0</v>
      </c>
    </row>
    <row r="8438" spans="1:8" x14ac:dyDescent="0.25">
      <c r="A8438" s="396" t="e">
        <f>"INN."&amp;EIGNIR!$B$3&amp;C8438</f>
        <v>#N/A</v>
      </c>
      <c r="B8438" s="511">
        <f>'Sundurliðun Lántaka'!P74</f>
        <v>0</v>
      </c>
      <c r="C8438" s="503" t="s">
        <v>10309</v>
      </c>
      <c r="D8438" s="512"/>
      <c r="F8438" s="547"/>
      <c r="G8438" s="547">
        <f t="shared" ref="G8438:G8501" si="266">+F8438-B8438</f>
        <v>0</v>
      </c>
      <c r="H8438" s="547">
        <f t="shared" si="265"/>
        <v>0</v>
      </c>
    </row>
    <row r="8439" spans="1:8" x14ac:dyDescent="0.25">
      <c r="A8439" s="396" t="e">
        <f>"INN."&amp;EIGNIR!$B$3&amp;C8439</f>
        <v>#N/A</v>
      </c>
      <c r="B8439" s="511">
        <f>'Sundurliðun Lántaka'!P75</f>
        <v>0</v>
      </c>
      <c r="C8439" s="503" t="s">
        <v>10310</v>
      </c>
      <c r="D8439" s="512"/>
      <c r="F8439" s="547"/>
      <c r="G8439" s="547">
        <f t="shared" si="266"/>
        <v>0</v>
      </c>
      <c r="H8439" s="547">
        <f t="shared" ref="H8439:H8502" si="267">+ABS(G8439)</f>
        <v>0</v>
      </c>
    </row>
    <row r="8440" spans="1:8" x14ac:dyDescent="0.25">
      <c r="A8440" s="396" t="e">
        <f>"INN."&amp;EIGNIR!$B$3&amp;C8440</f>
        <v>#N/A</v>
      </c>
      <c r="B8440" s="511">
        <f>'Sundurliðun Lántaka'!P76</f>
        <v>0</v>
      </c>
      <c r="C8440" s="503" t="s">
        <v>10311</v>
      </c>
      <c r="D8440" s="512"/>
      <c r="F8440" s="547"/>
      <c r="G8440" s="547">
        <f t="shared" si="266"/>
        <v>0</v>
      </c>
      <c r="H8440" s="547">
        <f t="shared" si="267"/>
        <v>0</v>
      </c>
    </row>
    <row r="8441" spans="1:8" x14ac:dyDescent="0.25">
      <c r="A8441" s="396" t="e">
        <f>"INN."&amp;EIGNIR!$B$3&amp;C8441</f>
        <v>#N/A</v>
      </c>
      <c r="B8441" s="511">
        <f>'Sundurliðun Lántaka'!P77</f>
        <v>0</v>
      </c>
      <c r="C8441" s="503" t="s">
        <v>10312</v>
      </c>
      <c r="D8441" s="512"/>
      <c r="F8441" s="547"/>
      <c r="G8441" s="547">
        <f t="shared" si="266"/>
        <v>0</v>
      </c>
      <c r="H8441" s="547">
        <f t="shared" si="267"/>
        <v>0</v>
      </c>
    </row>
    <row r="8442" spans="1:8" x14ac:dyDescent="0.25">
      <c r="A8442" s="396" t="e">
        <f>"INN."&amp;EIGNIR!$B$3&amp;C8442</f>
        <v>#N/A</v>
      </c>
      <c r="B8442" s="511">
        <f>'Sundurliðun Lántaka'!P78</f>
        <v>0</v>
      </c>
      <c r="C8442" s="503" t="s">
        <v>10313</v>
      </c>
      <c r="D8442" s="512"/>
      <c r="F8442" s="547"/>
      <c r="G8442" s="547">
        <f t="shared" si="266"/>
        <v>0</v>
      </c>
      <c r="H8442" s="547">
        <f t="shared" si="267"/>
        <v>0</v>
      </c>
    </row>
    <row r="8443" spans="1:8" x14ac:dyDescent="0.25">
      <c r="A8443" s="396" t="e">
        <f>"INN."&amp;EIGNIR!$B$3&amp;C8443</f>
        <v>#N/A</v>
      </c>
      <c r="B8443" s="511">
        <f>'Sundurliðun Lántaka'!P79</f>
        <v>0</v>
      </c>
      <c r="C8443" s="503" t="s">
        <v>10314</v>
      </c>
      <c r="D8443" s="512"/>
      <c r="F8443" s="547"/>
      <c r="G8443" s="547">
        <f t="shared" si="266"/>
        <v>0</v>
      </c>
      <c r="H8443" s="547">
        <f t="shared" si="267"/>
        <v>0</v>
      </c>
    </row>
    <row r="8444" spans="1:8" x14ac:dyDescent="0.25">
      <c r="A8444" s="396" t="e">
        <f>"INN."&amp;EIGNIR!$B$3&amp;C8444</f>
        <v>#N/A</v>
      </c>
      <c r="B8444" s="511">
        <f>'Sundurliðun Lántaka'!P80</f>
        <v>0</v>
      </c>
      <c r="C8444" s="503" t="s">
        <v>10315</v>
      </c>
      <c r="D8444" s="512"/>
      <c r="F8444" s="547"/>
      <c r="G8444" s="547">
        <f t="shared" si="266"/>
        <v>0</v>
      </c>
      <c r="H8444" s="547">
        <f t="shared" si="267"/>
        <v>0</v>
      </c>
    </row>
    <row r="8445" spans="1:8" x14ac:dyDescent="0.25">
      <c r="A8445" s="396" t="e">
        <f>"INN."&amp;EIGNIR!$B$3&amp;C8445</f>
        <v>#N/A</v>
      </c>
      <c r="B8445" s="511">
        <f>'Sundurliðun Lántaka'!P81</f>
        <v>0</v>
      </c>
      <c r="C8445" s="503" t="s">
        <v>10316</v>
      </c>
      <c r="D8445" s="512"/>
      <c r="F8445" s="547"/>
      <c r="G8445" s="547">
        <f t="shared" si="266"/>
        <v>0</v>
      </c>
      <c r="H8445" s="547">
        <f t="shared" si="267"/>
        <v>0</v>
      </c>
    </row>
    <row r="8446" spans="1:8" x14ac:dyDescent="0.25">
      <c r="A8446" s="396" t="e">
        <f>"INN."&amp;EIGNIR!$B$3&amp;C8446</f>
        <v>#N/A</v>
      </c>
      <c r="B8446" s="511">
        <f>'Sundurliðun Lántaka'!P82</f>
        <v>0</v>
      </c>
      <c r="C8446" s="503" t="s">
        <v>10317</v>
      </c>
      <c r="D8446" s="512"/>
      <c r="F8446" s="547"/>
      <c r="G8446" s="547">
        <f t="shared" si="266"/>
        <v>0</v>
      </c>
      <c r="H8446" s="547">
        <f t="shared" si="267"/>
        <v>0</v>
      </c>
    </row>
    <row r="8447" spans="1:8" x14ac:dyDescent="0.25">
      <c r="A8447" s="396" t="e">
        <f>"INN."&amp;EIGNIR!$B$3&amp;C8447</f>
        <v>#N/A</v>
      </c>
      <c r="B8447" s="511">
        <f>'Sundurliðun Lántaka'!Q5</f>
        <v>0</v>
      </c>
      <c r="C8447" s="503" t="s">
        <v>10318</v>
      </c>
      <c r="D8447" s="512" t="s">
        <v>13730</v>
      </c>
      <c r="F8447" s="547"/>
      <c r="G8447" s="547">
        <f t="shared" si="266"/>
        <v>0</v>
      </c>
      <c r="H8447" s="547">
        <f t="shared" si="267"/>
        <v>0</v>
      </c>
    </row>
    <row r="8448" spans="1:8" x14ac:dyDescent="0.25">
      <c r="A8448" s="396" t="e">
        <f>"INN."&amp;EIGNIR!$B$3&amp;C8448</f>
        <v>#N/A</v>
      </c>
      <c r="B8448" s="511">
        <f>'Sundurliðun Lántaka'!Q6</f>
        <v>0</v>
      </c>
      <c r="C8448" s="503" t="s">
        <v>10319</v>
      </c>
      <c r="D8448" s="512"/>
      <c r="F8448" s="547"/>
      <c r="G8448" s="547">
        <f t="shared" si="266"/>
        <v>0</v>
      </c>
      <c r="H8448" s="547">
        <f t="shared" si="267"/>
        <v>0</v>
      </c>
    </row>
    <row r="8449" spans="1:8" x14ac:dyDescent="0.25">
      <c r="A8449" s="396" t="e">
        <f>"INN."&amp;EIGNIR!$B$3&amp;C8449</f>
        <v>#N/A</v>
      </c>
      <c r="B8449" s="511">
        <f>'Sundurliðun Lántaka'!Q7</f>
        <v>0</v>
      </c>
      <c r="C8449" s="503" t="s">
        <v>10320</v>
      </c>
      <c r="D8449" s="512"/>
      <c r="F8449" s="547"/>
      <c r="G8449" s="547">
        <f t="shared" si="266"/>
        <v>0</v>
      </c>
      <c r="H8449" s="547">
        <f t="shared" si="267"/>
        <v>0</v>
      </c>
    </row>
    <row r="8450" spans="1:8" x14ac:dyDescent="0.25">
      <c r="A8450" s="396" t="e">
        <f>"INN."&amp;EIGNIR!$B$3&amp;C8450</f>
        <v>#N/A</v>
      </c>
      <c r="B8450" s="511">
        <f>'Sundurliðun Lántaka'!Q8</f>
        <v>0</v>
      </c>
      <c r="C8450" s="503" t="s">
        <v>10321</v>
      </c>
      <c r="D8450" s="512"/>
      <c r="F8450" s="547"/>
      <c r="G8450" s="547">
        <f t="shared" si="266"/>
        <v>0</v>
      </c>
      <c r="H8450" s="547">
        <f t="shared" si="267"/>
        <v>0</v>
      </c>
    </row>
    <row r="8451" spans="1:8" x14ac:dyDescent="0.25">
      <c r="A8451" s="396" t="e">
        <f>"INN."&amp;EIGNIR!$B$3&amp;C8451</f>
        <v>#N/A</v>
      </c>
      <c r="B8451" s="511">
        <f>'Sundurliðun Lántaka'!Q9</f>
        <v>0</v>
      </c>
      <c r="C8451" s="503" t="s">
        <v>10322</v>
      </c>
      <c r="D8451" s="512"/>
      <c r="F8451" s="547"/>
      <c r="G8451" s="547">
        <f t="shared" si="266"/>
        <v>0</v>
      </c>
      <c r="H8451" s="547">
        <f t="shared" si="267"/>
        <v>0</v>
      </c>
    </row>
    <row r="8452" spans="1:8" x14ac:dyDescent="0.25">
      <c r="A8452" s="396" t="e">
        <f>"INN."&amp;EIGNIR!$B$3&amp;C8452</f>
        <v>#N/A</v>
      </c>
      <c r="B8452" s="511">
        <f>'Sundurliðun Lántaka'!Q10</f>
        <v>0</v>
      </c>
      <c r="C8452" s="503" t="s">
        <v>10323</v>
      </c>
      <c r="D8452" s="512"/>
      <c r="F8452" s="547"/>
      <c r="G8452" s="547">
        <f t="shared" si="266"/>
        <v>0</v>
      </c>
      <c r="H8452" s="547">
        <f t="shared" si="267"/>
        <v>0</v>
      </c>
    </row>
    <row r="8453" spans="1:8" x14ac:dyDescent="0.25">
      <c r="A8453" s="396" t="e">
        <f>"INN."&amp;EIGNIR!$B$3&amp;C8453</f>
        <v>#N/A</v>
      </c>
      <c r="B8453" s="511">
        <f>'Sundurliðun Lántaka'!Q11</f>
        <v>0</v>
      </c>
      <c r="C8453" s="503" t="s">
        <v>10324</v>
      </c>
      <c r="D8453" s="512"/>
      <c r="F8453" s="547"/>
      <c r="G8453" s="547">
        <f t="shared" si="266"/>
        <v>0</v>
      </c>
      <c r="H8453" s="547">
        <f t="shared" si="267"/>
        <v>0</v>
      </c>
    </row>
    <row r="8454" spans="1:8" x14ac:dyDescent="0.25">
      <c r="A8454" s="396" t="e">
        <f>"INN."&amp;EIGNIR!$B$3&amp;C8454</f>
        <v>#N/A</v>
      </c>
      <c r="B8454" s="511">
        <f>'Sundurliðun Lántaka'!Q12</f>
        <v>0</v>
      </c>
      <c r="C8454" s="503" t="s">
        <v>10325</v>
      </c>
      <c r="D8454" s="512"/>
      <c r="F8454" s="547"/>
      <c r="G8454" s="547">
        <f t="shared" si="266"/>
        <v>0</v>
      </c>
      <c r="H8454" s="547">
        <f t="shared" si="267"/>
        <v>0</v>
      </c>
    </row>
    <row r="8455" spans="1:8" x14ac:dyDescent="0.25">
      <c r="A8455" s="396" t="e">
        <f>"INN."&amp;EIGNIR!$B$3&amp;C8455</f>
        <v>#N/A</v>
      </c>
      <c r="B8455" s="511">
        <f>'Sundurliðun Lántaka'!Q13</f>
        <v>0</v>
      </c>
      <c r="C8455" s="503" t="s">
        <v>10326</v>
      </c>
      <c r="D8455" s="512"/>
      <c r="F8455" s="547"/>
      <c r="G8455" s="547">
        <f t="shared" si="266"/>
        <v>0</v>
      </c>
      <c r="H8455" s="547">
        <f t="shared" si="267"/>
        <v>0</v>
      </c>
    </row>
    <row r="8456" spans="1:8" x14ac:dyDescent="0.25">
      <c r="A8456" s="396" t="e">
        <f>"INN."&amp;EIGNIR!$B$3&amp;C8456</f>
        <v>#N/A</v>
      </c>
      <c r="B8456" s="511">
        <f>'Sundurliðun Lántaka'!Q14</f>
        <v>0</v>
      </c>
      <c r="C8456" s="503" t="s">
        <v>10327</v>
      </c>
      <c r="D8456" s="512"/>
      <c r="F8456" s="547"/>
      <c r="G8456" s="547">
        <f t="shared" si="266"/>
        <v>0</v>
      </c>
      <c r="H8456" s="547">
        <f t="shared" si="267"/>
        <v>0</v>
      </c>
    </row>
    <row r="8457" spans="1:8" x14ac:dyDescent="0.25">
      <c r="A8457" s="396" t="e">
        <f>"INN."&amp;EIGNIR!$B$3&amp;C8457</f>
        <v>#N/A</v>
      </c>
      <c r="B8457" s="511">
        <f>'Sundurliðun Lántaka'!Q15</f>
        <v>0</v>
      </c>
      <c r="C8457" s="503" t="s">
        <v>10328</v>
      </c>
      <c r="D8457" s="512"/>
      <c r="F8457" s="547"/>
      <c r="G8457" s="547">
        <f t="shared" si="266"/>
        <v>0</v>
      </c>
      <c r="H8457" s="547">
        <f t="shared" si="267"/>
        <v>0</v>
      </c>
    </row>
    <row r="8458" spans="1:8" x14ac:dyDescent="0.25">
      <c r="A8458" s="396" t="e">
        <f>"INN."&amp;EIGNIR!$B$3&amp;C8458</f>
        <v>#N/A</v>
      </c>
      <c r="B8458" s="511">
        <f>'Sundurliðun Lántaka'!Q16</f>
        <v>0</v>
      </c>
      <c r="C8458" s="503" t="s">
        <v>10329</v>
      </c>
      <c r="D8458" s="512"/>
      <c r="F8458" s="547"/>
      <c r="G8458" s="547">
        <f t="shared" si="266"/>
        <v>0</v>
      </c>
      <c r="H8458" s="547">
        <f t="shared" si="267"/>
        <v>0</v>
      </c>
    </row>
    <row r="8459" spans="1:8" x14ac:dyDescent="0.25">
      <c r="A8459" s="396" t="e">
        <f>"INN."&amp;EIGNIR!$B$3&amp;C8459</f>
        <v>#N/A</v>
      </c>
      <c r="B8459" s="511">
        <f>'Sundurliðun Lántaka'!Q17</f>
        <v>0</v>
      </c>
      <c r="C8459" s="503" t="s">
        <v>10330</v>
      </c>
      <c r="D8459" s="512"/>
      <c r="F8459" s="547"/>
      <c r="G8459" s="547">
        <f t="shared" si="266"/>
        <v>0</v>
      </c>
      <c r="H8459" s="547">
        <f t="shared" si="267"/>
        <v>0</v>
      </c>
    </row>
    <row r="8460" spans="1:8" x14ac:dyDescent="0.25">
      <c r="A8460" s="396" t="e">
        <f>"INN."&amp;EIGNIR!$B$3&amp;C8460</f>
        <v>#N/A</v>
      </c>
      <c r="B8460" s="511">
        <f>'Sundurliðun Lántaka'!Q18</f>
        <v>0</v>
      </c>
      <c r="C8460" s="503" t="s">
        <v>10331</v>
      </c>
      <c r="D8460" s="512"/>
      <c r="F8460" s="547"/>
      <c r="G8460" s="547">
        <f t="shared" si="266"/>
        <v>0</v>
      </c>
      <c r="H8460" s="547">
        <f t="shared" si="267"/>
        <v>0</v>
      </c>
    </row>
    <row r="8461" spans="1:8" x14ac:dyDescent="0.25">
      <c r="A8461" s="396" t="e">
        <f>"INN."&amp;EIGNIR!$B$3&amp;C8461</f>
        <v>#N/A</v>
      </c>
      <c r="B8461" s="511">
        <f>'Sundurliðun Lántaka'!Q19</f>
        <v>0</v>
      </c>
      <c r="C8461" s="503" t="s">
        <v>10332</v>
      </c>
      <c r="D8461" s="512"/>
      <c r="F8461" s="547"/>
      <c r="G8461" s="547">
        <f t="shared" si="266"/>
        <v>0</v>
      </c>
      <c r="H8461" s="547">
        <f t="shared" si="267"/>
        <v>0</v>
      </c>
    </row>
    <row r="8462" spans="1:8" x14ac:dyDescent="0.25">
      <c r="A8462" s="396" t="e">
        <f>"INN."&amp;EIGNIR!$B$3&amp;C8462</f>
        <v>#N/A</v>
      </c>
      <c r="B8462" s="511">
        <f>'Sundurliðun Lántaka'!Q20</f>
        <v>0</v>
      </c>
      <c r="C8462" s="503" t="s">
        <v>10333</v>
      </c>
      <c r="D8462" s="512"/>
      <c r="F8462" s="547"/>
      <c r="G8462" s="547">
        <f t="shared" si="266"/>
        <v>0</v>
      </c>
      <c r="H8462" s="547">
        <f t="shared" si="267"/>
        <v>0</v>
      </c>
    </row>
    <row r="8463" spans="1:8" x14ac:dyDescent="0.25">
      <c r="A8463" s="396" t="e">
        <f>"INN."&amp;EIGNIR!$B$3&amp;C8463</f>
        <v>#N/A</v>
      </c>
      <c r="B8463" s="511">
        <f>'Sundurliðun Lántaka'!Q22</f>
        <v>0</v>
      </c>
      <c r="C8463" s="503" t="s">
        <v>10334</v>
      </c>
      <c r="D8463" s="512"/>
      <c r="F8463" s="547"/>
      <c r="G8463" s="547">
        <f t="shared" si="266"/>
        <v>0</v>
      </c>
      <c r="H8463" s="547">
        <f t="shared" si="267"/>
        <v>0</v>
      </c>
    </row>
    <row r="8464" spans="1:8" x14ac:dyDescent="0.25">
      <c r="A8464" s="396" t="e">
        <f>"INN."&amp;EIGNIR!$B$3&amp;C8464</f>
        <v>#N/A</v>
      </c>
      <c r="B8464" s="511">
        <f>'Sundurliðun Lántaka'!Q23</f>
        <v>0</v>
      </c>
      <c r="C8464" s="503" t="s">
        <v>10335</v>
      </c>
      <c r="D8464" s="512"/>
      <c r="F8464" s="547"/>
      <c r="G8464" s="547">
        <f t="shared" si="266"/>
        <v>0</v>
      </c>
      <c r="H8464" s="547">
        <f t="shared" si="267"/>
        <v>0</v>
      </c>
    </row>
    <row r="8465" spans="1:8" x14ac:dyDescent="0.25">
      <c r="A8465" s="396" t="e">
        <f>"INN."&amp;EIGNIR!$B$3&amp;C8465</f>
        <v>#N/A</v>
      </c>
      <c r="B8465" s="511">
        <f>'Sundurliðun Lántaka'!Q24</f>
        <v>0</v>
      </c>
      <c r="C8465" s="503" t="s">
        <v>10336</v>
      </c>
      <c r="D8465" s="512"/>
      <c r="F8465" s="547"/>
      <c r="G8465" s="547">
        <f t="shared" si="266"/>
        <v>0</v>
      </c>
      <c r="H8465" s="547">
        <f t="shared" si="267"/>
        <v>0</v>
      </c>
    </row>
    <row r="8466" spans="1:8" x14ac:dyDescent="0.25">
      <c r="A8466" s="396" t="e">
        <f>"INN."&amp;EIGNIR!$B$3&amp;C8466</f>
        <v>#N/A</v>
      </c>
      <c r="B8466" s="511">
        <f>'Sundurliðun Lántaka'!Q25</f>
        <v>0</v>
      </c>
      <c r="C8466" s="503" t="s">
        <v>10337</v>
      </c>
      <c r="D8466" s="512"/>
      <c r="F8466" s="547"/>
      <c r="G8466" s="547">
        <f t="shared" si="266"/>
        <v>0</v>
      </c>
      <c r="H8466" s="547">
        <f t="shared" si="267"/>
        <v>0</v>
      </c>
    </row>
    <row r="8467" spans="1:8" x14ac:dyDescent="0.25">
      <c r="A8467" s="396" t="e">
        <f>"INN."&amp;EIGNIR!$B$3&amp;C8467</f>
        <v>#N/A</v>
      </c>
      <c r="B8467" s="511">
        <f>'Sundurliðun Lántaka'!Q26</f>
        <v>0</v>
      </c>
      <c r="C8467" s="503" t="s">
        <v>10338</v>
      </c>
      <c r="D8467" s="512"/>
      <c r="F8467" s="547"/>
      <c r="G8467" s="547">
        <f t="shared" si="266"/>
        <v>0</v>
      </c>
      <c r="H8467" s="547">
        <f t="shared" si="267"/>
        <v>0</v>
      </c>
    </row>
    <row r="8468" spans="1:8" x14ac:dyDescent="0.25">
      <c r="A8468" s="396" t="e">
        <f>"INN."&amp;EIGNIR!$B$3&amp;C8468</f>
        <v>#N/A</v>
      </c>
      <c r="B8468" s="511">
        <f>'Sundurliðun Lántaka'!Q27</f>
        <v>0</v>
      </c>
      <c r="C8468" s="503" t="s">
        <v>10339</v>
      </c>
      <c r="D8468" s="512"/>
      <c r="F8468" s="547"/>
      <c r="G8468" s="547">
        <f t="shared" si="266"/>
        <v>0</v>
      </c>
      <c r="H8468" s="547">
        <f t="shared" si="267"/>
        <v>0</v>
      </c>
    </row>
    <row r="8469" spans="1:8" x14ac:dyDescent="0.25">
      <c r="A8469" s="396" t="e">
        <f>"INN."&amp;EIGNIR!$B$3&amp;C8469</f>
        <v>#N/A</v>
      </c>
      <c r="B8469" s="511">
        <f>'Sundurliðun Lántaka'!Q28</f>
        <v>0</v>
      </c>
      <c r="C8469" s="503" t="s">
        <v>10340</v>
      </c>
      <c r="D8469" s="512"/>
      <c r="F8469" s="547"/>
      <c r="G8469" s="547">
        <f t="shared" si="266"/>
        <v>0</v>
      </c>
      <c r="H8469" s="547">
        <f t="shared" si="267"/>
        <v>0</v>
      </c>
    </row>
    <row r="8470" spans="1:8" x14ac:dyDescent="0.25">
      <c r="A8470" s="396" t="e">
        <f>"INN."&amp;EIGNIR!$B$3&amp;C8470</f>
        <v>#N/A</v>
      </c>
      <c r="B8470" s="511">
        <f>'Sundurliðun Lántaka'!Q29</f>
        <v>0</v>
      </c>
      <c r="C8470" s="503" t="s">
        <v>10341</v>
      </c>
      <c r="D8470" s="512"/>
      <c r="F8470" s="547"/>
      <c r="G8470" s="547">
        <f t="shared" si="266"/>
        <v>0</v>
      </c>
      <c r="H8470" s="547">
        <f t="shared" si="267"/>
        <v>0</v>
      </c>
    </row>
    <row r="8471" spans="1:8" x14ac:dyDescent="0.25">
      <c r="A8471" s="396" t="e">
        <f>"INN."&amp;EIGNIR!$B$3&amp;C8471</f>
        <v>#N/A</v>
      </c>
      <c r="B8471" s="511">
        <f>'Sundurliðun Lántaka'!Q30</f>
        <v>0</v>
      </c>
      <c r="C8471" s="503" t="s">
        <v>10342</v>
      </c>
      <c r="D8471" s="512"/>
      <c r="F8471" s="547"/>
      <c r="G8471" s="547">
        <f t="shared" si="266"/>
        <v>0</v>
      </c>
      <c r="H8471" s="547">
        <f t="shared" si="267"/>
        <v>0</v>
      </c>
    </row>
    <row r="8472" spans="1:8" x14ac:dyDescent="0.25">
      <c r="A8472" s="396" t="e">
        <f>"INN."&amp;EIGNIR!$B$3&amp;C8472</f>
        <v>#N/A</v>
      </c>
      <c r="B8472" s="511">
        <f>'Sundurliðun Lántaka'!Q57</f>
        <v>0</v>
      </c>
      <c r="C8472" s="503" t="s">
        <v>10343</v>
      </c>
      <c r="D8472" s="512"/>
      <c r="F8472" s="547"/>
      <c r="G8472" s="547">
        <f t="shared" si="266"/>
        <v>0</v>
      </c>
      <c r="H8472" s="547">
        <f t="shared" si="267"/>
        <v>0</v>
      </c>
    </row>
    <row r="8473" spans="1:8" x14ac:dyDescent="0.25">
      <c r="A8473" s="396" t="e">
        <f>"INN."&amp;EIGNIR!$B$3&amp;C8473</f>
        <v>#N/A</v>
      </c>
      <c r="B8473" s="511">
        <f>'Sundurliðun Lántaka'!Q58</f>
        <v>0</v>
      </c>
      <c r="C8473" s="503" t="s">
        <v>10344</v>
      </c>
      <c r="D8473" s="512"/>
      <c r="F8473" s="547"/>
      <c r="G8473" s="547">
        <f t="shared" si="266"/>
        <v>0</v>
      </c>
      <c r="H8473" s="547">
        <f t="shared" si="267"/>
        <v>0</v>
      </c>
    </row>
    <row r="8474" spans="1:8" x14ac:dyDescent="0.25">
      <c r="A8474" s="396" t="e">
        <f>"INN."&amp;EIGNIR!$B$3&amp;C8474</f>
        <v>#N/A</v>
      </c>
      <c r="B8474" s="511">
        <f>'Sundurliðun Lántaka'!Q59</f>
        <v>0</v>
      </c>
      <c r="C8474" s="503" t="s">
        <v>10345</v>
      </c>
      <c r="D8474" s="512"/>
      <c r="F8474" s="547"/>
      <c r="G8474" s="547">
        <f t="shared" si="266"/>
        <v>0</v>
      </c>
      <c r="H8474" s="547">
        <f t="shared" si="267"/>
        <v>0</v>
      </c>
    </row>
    <row r="8475" spans="1:8" x14ac:dyDescent="0.25">
      <c r="A8475" s="396" t="e">
        <f>"INN."&amp;EIGNIR!$B$3&amp;C8475</f>
        <v>#N/A</v>
      </c>
      <c r="B8475" s="511">
        <f>'Sundurliðun Lántaka'!Q60</f>
        <v>0</v>
      </c>
      <c r="C8475" s="503" t="s">
        <v>10346</v>
      </c>
      <c r="D8475" s="512"/>
      <c r="F8475" s="547"/>
      <c r="G8475" s="547">
        <f t="shared" si="266"/>
        <v>0</v>
      </c>
      <c r="H8475" s="547">
        <f t="shared" si="267"/>
        <v>0</v>
      </c>
    </row>
    <row r="8476" spans="1:8" x14ac:dyDescent="0.25">
      <c r="A8476" s="396" t="e">
        <f>"INN."&amp;EIGNIR!$B$3&amp;C8476</f>
        <v>#N/A</v>
      </c>
      <c r="B8476" s="511">
        <f>'Sundurliðun Lántaka'!Q61</f>
        <v>0</v>
      </c>
      <c r="C8476" s="503" t="s">
        <v>10347</v>
      </c>
      <c r="D8476" s="512"/>
      <c r="F8476" s="547"/>
      <c r="G8476" s="547">
        <f t="shared" si="266"/>
        <v>0</v>
      </c>
      <c r="H8476" s="547">
        <f t="shared" si="267"/>
        <v>0</v>
      </c>
    </row>
    <row r="8477" spans="1:8" x14ac:dyDescent="0.25">
      <c r="A8477" s="396" t="e">
        <f>"INN."&amp;EIGNIR!$B$3&amp;C8477</f>
        <v>#N/A</v>
      </c>
      <c r="B8477" s="511">
        <f>'Sundurliðun Lántaka'!Q62</f>
        <v>0</v>
      </c>
      <c r="C8477" s="503" t="s">
        <v>10348</v>
      </c>
      <c r="D8477" s="512"/>
      <c r="F8477" s="547"/>
      <c r="G8477" s="547">
        <f t="shared" si="266"/>
        <v>0</v>
      </c>
      <c r="H8477" s="547">
        <f t="shared" si="267"/>
        <v>0</v>
      </c>
    </row>
    <row r="8478" spans="1:8" x14ac:dyDescent="0.25">
      <c r="A8478" s="396" t="e">
        <f>"INN."&amp;EIGNIR!$B$3&amp;C8478</f>
        <v>#N/A</v>
      </c>
      <c r="B8478" s="511">
        <f>'Sundurliðun Lántaka'!Q63</f>
        <v>0</v>
      </c>
      <c r="C8478" s="503" t="s">
        <v>10349</v>
      </c>
      <c r="D8478" s="512"/>
      <c r="F8478" s="547"/>
      <c r="G8478" s="547">
        <f t="shared" si="266"/>
        <v>0</v>
      </c>
      <c r="H8478" s="547">
        <f t="shared" si="267"/>
        <v>0</v>
      </c>
    </row>
    <row r="8479" spans="1:8" x14ac:dyDescent="0.25">
      <c r="A8479" s="396" t="e">
        <f>"INN."&amp;EIGNIR!$B$3&amp;C8479</f>
        <v>#N/A</v>
      </c>
      <c r="B8479" s="511">
        <f>'Sundurliðun Lántaka'!Q64</f>
        <v>0</v>
      </c>
      <c r="C8479" s="503" t="s">
        <v>10350</v>
      </c>
      <c r="D8479" s="512"/>
      <c r="F8479" s="547"/>
      <c r="G8479" s="547">
        <f t="shared" si="266"/>
        <v>0</v>
      </c>
      <c r="H8479" s="547">
        <f t="shared" si="267"/>
        <v>0</v>
      </c>
    </row>
    <row r="8480" spans="1:8" x14ac:dyDescent="0.25">
      <c r="A8480" s="396" t="e">
        <f>"INN."&amp;EIGNIR!$B$3&amp;C8480</f>
        <v>#N/A</v>
      </c>
      <c r="B8480" s="511">
        <f>'Sundurliðun Lántaka'!Q65</f>
        <v>0</v>
      </c>
      <c r="C8480" s="503" t="s">
        <v>10351</v>
      </c>
      <c r="D8480" s="512"/>
      <c r="F8480" s="547"/>
      <c r="G8480" s="547">
        <f t="shared" si="266"/>
        <v>0</v>
      </c>
      <c r="H8480" s="547">
        <f t="shared" si="267"/>
        <v>0</v>
      </c>
    </row>
    <row r="8481" spans="1:8" x14ac:dyDescent="0.25">
      <c r="A8481" s="396" t="e">
        <f>"INN."&amp;EIGNIR!$B$3&amp;C8481</f>
        <v>#N/A</v>
      </c>
      <c r="B8481" s="511">
        <f>'Sundurliðun Lántaka'!Q66</f>
        <v>0</v>
      </c>
      <c r="C8481" s="503" t="s">
        <v>10352</v>
      </c>
      <c r="D8481" s="512"/>
      <c r="F8481" s="547"/>
      <c r="G8481" s="547">
        <f t="shared" si="266"/>
        <v>0</v>
      </c>
      <c r="H8481" s="547">
        <f t="shared" si="267"/>
        <v>0</v>
      </c>
    </row>
    <row r="8482" spans="1:8" x14ac:dyDescent="0.25">
      <c r="A8482" s="396" t="e">
        <f>"INN."&amp;EIGNIR!$B$3&amp;C8482</f>
        <v>#N/A</v>
      </c>
      <c r="B8482" s="511">
        <f>'Sundurliðun Lántaka'!Q67</f>
        <v>0</v>
      </c>
      <c r="C8482" s="503" t="s">
        <v>10353</v>
      </c>
      <c r="D8482" s="512"/>
      <c r="F8482" s="547"/>
      <c r="G8482" s="547">
        <f t="shared" si="266"/>
        <v>0</v>
      </c>
      <c r="H8482" s="547">
        <f t="shared" si="267"/>
        <v>0</v>
      </c>
    </row>
    <row r="8483" spans="1:8" x14ac:dyDescent="0.25">
      <c r="A8483" s="396" t="e">
        <f>"INN."&amp;EIGNIR!$B$3&amp;C8483</f>
        <v>#N/A</v>
      </c>
      <c r="B8483" s="511">
        <f>'Sundurliðun Lántaka'!Q68</f>
        <v>0</v>
      </c>
      <c r="C8483" s="503" t="s">
        <v>10354</v>
      </c>
      <c r="D8483" s="512"/>
      <c r="F8483" s="547"/>
      <c r="G8483" s="547">
        <f t="shared" si="266"/>
        <v>0</v>
      </c>
      <c r="H8483" s="547">
        <f t="shared" si="267"/>
        <v>0</v>
      </c>
    </row>
    <row r="8484" spans="1:8" x14ac:dyDescent="0.25">
      <c r="A8484" s="396" t="e">
        <f>"INN."&amp;EIGNIR!$B$3&amp;C8484</f>
        <v>#N/A</v>
      </c>
      <c r="B8484" s="511">
        <f>'Sundurliðun Lántaka'!Q69</f>
        <v>0</v>
      </c>
      <c r="C8484" s="503" t="s">
        <v>10355</v>
      </c>
      <c r="D8484" s="512"/>
      <c r="F8484" s="547"/>
      <c r="G8484" s="547">
        <f t="shared" si="266"/>
        <v>0</v>
      </c>
      <c r="H8484" s="547">
        <f t="shared" si="267"/>
        <v>0</v>
      </c>
    </row>
    <row r="8485" spans="1:8" x14ac:dyDescent="0.25">
      <c r="A8485" s="396" t="e">
        <f>"INN."&amp;EIGNIR!$B$3&amp;C8485</f>
        <v>#N/A</v>
      </c>
      <c r="B8485" s="511">
        <f>'Sundurliðun Lántaka'!Q70</f>
        <v>0</v>
      </c>
      <c r="C8485" s="503" t="s">
        <v>10356</v>
      </c>
      <c r="D8485" s="512"/>
      <c r="F8485" s="547"/>
      <c r="G8485" s="547">
        <f t="shared" si="266"/>
        <v>0</v>
      </c>
      <c r="H8485" s="547">
        <f t="shared" si="267"/>
        <v>0</v>
      </c>
    </row>
    <row r="8486" spans="1:8" x14ac:dyDescent="0.25">
      <c r="A8486" s="396" t="e">
        <f>"INN."&amp;EIGNIR!$B$3&amp;C8486</f>
        <v>#N/A</v>
      </c>
      <c r="B8486" s="511">
        <f>'Sundurliðun Lántaka'!Q71</f>
        <v>0</v>
      </c>
      <c r="C8486" s="503" t="s">
        <v>10357</v>
      </c>
      <c r="D8486" s="512"/>
      <c r="F8486" s="547"/>
      <c r="G8486" s="547">
        <f t="shared" si="266"/>
        <v>0</v>
      </c>
      <c r="H8486" s="547">
        <f t="shared" si="267"/>
        <v>0</v>
      </c>
    </row>
    <row r="8487" spans="1:8" x14ac:dyDescent="0.25">
      <c r="A8487" s="396" t="e">
        <f>"INN."&amp;EIGNIR!$B$3&amp;C8487</f>
        <v>#N/A</v>
      </c>
      <c r="B8487" s="511">
        <f>'Sundurliðun Lántaka'!Q72</f>
        <v>0</v>
      </c>
      <c r="C8487" s="503" t="s">
        <v>10358</v>
      </c>
      <c r="D8487" s="512"/>
      <c r="F8487" s="547"/>
      <c r="G8487" s="547">
        <f t="shared" si="266"/>
        <v>0</v>
      </c>
      <c r="H8487" s="547">
        <f t="shared" si="267"/>
        <v>0</v>
      </c>
    </row>
    <row r="8488" spans="1:8" x14ac:dyDescent="0.25">
      <c r="A8488" s="396" t="e">
        <f>"INN."&amp;EIGNIR!$B$3&amp;C8488</f>
        <v>#N/A</v>
      </c>
      <c r="B8488" s="511">
        <f>'Sundurliðun Lántaka'!Q74</f>
        <v>0</v>
      </c>
      <c r="C8488" s="503" t="s">
        <v>10359</v>
      </c>
      <c r="D8488" s="512"/>
      <c r="F8488" s="547"/>
      <c r="G8488" s="547">
        <f t="shared" si="266"/>
        <v>0</v>
      </c>
      <c r="H8488" s="547">
        <f t="shared" si="267"/>
        <v>0</v>
      </c>
    </row>
    <row r="8489" spans="1:8" x14ac:dyDescent="0.25">
      <c r="A8489" s="396" t="e">
        <f>"INN."&amp;EIGNIR!$B$3&amp;C8489</f>
        <v>#N/A</v>
      </c>
      <c r="B8489" s="511">
        <f>'Sundurliðun Lántaka'!Q75</f>
        <v>0</v>
      </c>
      <c r="C8489" s="503" t="s">
        <v>10360</v>
      </c>
      <c r="D8489" s="512"/>
      <c r="F8489" s="547"/>
      <c r="G8489" s="547">
        <f t="shared" si="266"/>
        <v>0</v>
      </c>
      <c r="H8489" s="547">
        <f t="shared" si="267"/>
        <v>0</v>
      </c>
    </row>
    <row r="8490" spans="1:8" x14ac:dyDescent="0.25">
      <c r="A8490" s="396" t="e">
        <f>"INN."&amp;EIGNIR!$B$3&amp;C8490</f>
        <v>#N/A</v>
      </c>
      <c r="B8490" s="511">
        <f>'Sundurliðun Lántaka'!Q76</f>
        <v>0</v>
      </c>
      <c r="C8490" s="503" t="s">
        <v>10361</v>
      </c>
      <c r="D8490" s="512"/>
      <c r="F8490" s="547"/>
      <c r="G8490" s="547">
        <f t="shared" si="266"/>
        <v>0</v>
      </c>
      <c r="H8490" s="547">
        <f t="shared" si="267"/>
        <v>0</v>
      </c>
    </row>
    <row r="8491" spans="1:8" x14ac:dyDescent="0.25">
      <c r="A8491" s="396" t="e">
        <f>"INN."&amp;EIGNIR!$B$3&amp;C8491</f>
        <v>#N/A</v>
      </c>
      <c r="B8491" s="511">
        <f>'Sundurliðun Lántaka'!Q77</f>
        <v>0</v>
      </c>
      <c r="C8491" s="503" t="s">
        <v>10362</v>
      </c>
      <c r="D8491" s="512"/>
      <c r="F8491" s="547"/>
      <c r="G8491" s="547">
        <f t="shared" si="266"/>
        <v>0</v>
      </c>
      <c r="H8491" s="547">
        <f t="shared" si="267"/>
        <v>0</v>
      </c>
    </row>
    <row r="8492" spans="1:8" x14ac:dyDescent="0.25">
      <c r="A8492" s="396" t="e">
        <f>"INN."&amp;EIGNIR!$B$3&amp;C8492</f>
        <v>#N/A</v>
      </c>
      <c r="B8492" s="511">
        <f>'Sundurliðun Lántaka'!Q78</f>
        <v>0</v>
      </c>
      <c r="C8492" s="503" t="s">
        <v>10363</v>
      </c>
      <c r="D8492" s="512"/>
      <c r="F8492" s="547"/>
      <c r="G8492" s="547">
        <f t="shared" si="266"/>
        <v>0</v>
      </c>
      <c r="H8492" s="547">
        <f t="shared" si="267"/>
        <v>0</v>
      </c>
    </row>
    <row r="8493" spans="1:8" x14ac:dyDescent="0.25">
      <c r="A8493" s="396" t="e">
        <f>"INN."&amp;EIGNIR!$B$3&amp;C8493</f>
        <v>#N/A</v>
      </c>
      <c r="B8493" s="511">
        <f>'Sundurliðun Lántaka'!Q79</f>
        <v>0</v>
      </c>
      <c r="C8493" s="503" t="s">
        <v>10364</v>
      </c>
      <c r="D8493" s="512"/>
      <c r="F8493" s="547"/>
      <c r="G8493" s="547">
        <f t="shared" si="266"/>
        <v>0</v>
      </c>
      <c r="H8493" s="547">
        <f t="shared" si="267"/>
        <v>0</v>
      </c>
    </row>
    <row r="8494" spans="1:8" x14ac:dyDescent="0.25">
      <c r="A8494" s="396" t="e">
        <f>"INN."&amp;EIGNIR!$B$3&amp;C8494</f>
        <v>#N/A</v>
      </c>
      <c r="B8494" s="511">
        <f>'Sundurliðun Lántaka'!Q80</f>
        <v>0</v>
      </c>
      <c r="C8494" s="503" t="s">
        <v>10365</v>
      </c>
      <c r="D8494" s="512"/>
      <c r="F8494" s="547"/>
      <c r="G8494" s="547">
        <f t="shared" si="266"/>
        <v>0</v>
      </c>
      <c r="H8494" s="547">
        <f t="shared" si="267"/>
        <v>0</v>
      </c>
    </row>
    <row r="8495" spans="1:8" x14ac:dyDescent="0.25">
      <c r="A8495" s="396" t="e">
        <f>"INN."&amp;EIGNIR!$B$3&amp;C8495</f>
        <v>#N/A</v>
      </c>
      <c r="B8495" s="511">
        <f>'Sundurliðun Lántaka'!Q81</f>
        <v>0</v>
      </c>
      <c r="C8495" s="503" t="s">
        <v>10366</v>
      </c>
      <c r="D8495" s="512"/>
      <c r="F8495" s="547"/>
      <c r="G8495" s="547">
        <f t="shared" si="266"/>
        <v>0</v>
      </c>
      <c r="H8495" s="547">
        <f t="shared" si="267"/>
        <v>0</v>
      </c>
    </row>
    <row r="8496" spans="1:8" collapsed="1" x14ac:dyDescent="0.25">
      <c r="A8496" s="396" t="e">
        <f>"INN."&amp;EIGNIR!$B$3&amp;C8496</f>
        <v>#N/A</v>
      </c>
      <c r="B8496" s="511">
        <f>'Sundurliðun Lántaka'!Q82</f>
        <v>0</v>
      </c>
      <c r="C8496" s="503" t="s">
        <v>10367</v>
      </c>
      <c r="D8496" s="512"/>
      <c r="F8496" s="547"/>
      <c r="G8496" s="547">
        <f t="shared" si="266"/>
        <v>0</v>
      </c>
      <c r="H8496" s="547">
        <f t="shared" si="267"/>
        <v>0</v>
      </c>
    </row>
    <row r="8497" spans="1:8" x14ac:dyDescent="0.25">
      <c r="A8497" s="396" t="e">
        <f>"INN."&amp;EIGNIR!$B$3&amp;C8497</f>
        <v>#N/A</v>
      </c>
      <c r="B8497" s="511">
        <f>'Sundurliðun Verðbréfaútgáfa'!E5</f>
        <v>0</v>
      </c>
      <c r="C8497" s="503" t="s">
        <v>10368</v>
      </c>
      <c r="D8497" s="512" t="s">
        <v>13736</v>
      </c>
      <c r="F8497" s="547"/>
      <c r="G8497" s="547">
        <f t="shared" si="266"/>
        <v>0</v>
      </c>
      <c r="H8497" s="547">
        <f t="shared" si="267"/>
        <v>0</v>
      </c>
    </row>
    <row r="8498" spans="1:8" x14ac:dyDescent="0.25">
      <c r="A8498" s="396" t="e">
        <f>"INN."&amp;EIGNIR!$B$3&amp;C8498</f>
        <v>#N/A</v>
      </c>
      <c r="B8498" s="511">
        <f>'Sundurliðun Verðbréfaútgáfa'!E6</f>
        <v>0</v>
      </c>
      <c r="C8498" s="503" t="s">
        <v>10369</v>
      </c>
      <c r="D8498" s="512"/>
      <c r="F8498" s="547"/>
      <c r="G8498" s="547">
        <f t="shared" si="266"/>
        <v>0</v>
      </c>
      <c r="H8498" s="547">
        <f t="shared" si="267"/>
        <v>0</v>
      </c>
    </row>
    <row r="8499" spans="1:8" x14ac:dyDescent="0.25">
      <c r="A8499" s="396" t="e">
        <f>"INN."&amp;EIGNIR!$B$3&amp;C8499</f>
        <v>#N/A</v>
      </c>
      <c r="B8499" s="511">
        <f>'Sundurliðun Verðbréfaútgáfa'!E7</f>
        <v>0</v>
      </c>
      <c r="C8499" s="503" t="s">
        <v>10370</v>
      </c>
      <c r="D8499" s="512"/>
      <c r="F8499" s="547"/>
      <c r="G8499" s="547">
        <f t="shared" si="266"/>
        <v>0</v>
      </c>
      <c r="H8499" s="547">
        <f t="shared" si="267"/>
        <v>0</v>
      </c>
    </row>
    <row r="8500" spans="1:8" x14ac:dyDescent="0.25">
      <c r="A8500" s="396" t="e">
        <f>"INN."&amp;EIGNIR!$B$3&amp;C8500</f>
        <v>#N/A</v>
      </c>
      <c r="B8500" s="511">
        <f>'Sundurliðun Verðbréfaútgáfa'!E8</f>
        <v>0</v>
      </c>
      <c r="C8500" s="503" t="s">
        <v>10371</v>
      </c>
      <c r="D8500" s="512"/>
      <c r="F8500" s="547"/>
      <c r="G8500" s="547">
        <f t="shared" si="266"/>
        <v>0</v>
      </c>
      <c r="H8500" s="547">
        <f t="shared" si="267"/>
        <v>0</v>
      </c>
    </row>
    <row r="8501" spans="1:8" x14ac:dyDescent="0.25">
      <c r="A8501" s="396" t="e">
        <f>"INN."&amp;EIGNIR!$B$3&amp;C8501</f>
        <v>#N/A</v>
      </c>
      <c r="B8501" s="511">
        <f>'Sundurliðun Verðbréfaútgáfa'!E9</f>
        <v>0</v>
      </c>
      <c r="C8501" s="503" t="s">
        <v>10372</v>
      </c>
      <c r="D8501" s="512"/>
      <c r="F8501" s="547"/>
      <c r="G8501" s="547">
        <f t="shared" si="266"/>
        <v>0</v>
      </c>
      <c r="H8501" s="547">
        <f t="shared" si="267"/>
        <v>0</v>
      </c>
    </row>
    <row r="8502" spans="1:8" x14ac:dyDescent="0.25">
      <c r="A8502" s="396" t="e">
        <f>"INN."&amp;EIGNIR!$B$3&amp;C8502</f>
        <v>#N/A</v>
      </c>
      <c r="B8502" s="511">
        <f>'Sundurliðun Verðbréfaútgáfa'!E10</f>
        <v>0</v>
      </c>
      <c r="C8502" s="503" t="s">
        <v>10373</v>
      </c>
      <c r="D8502" s="512"/>
      <c r="F8502" s="547"/>
      <c r="G8502" s="547">
        <f t="shared" ref="G8502:G8565" si="268">+F8502-B8502</f>
        <v>0</v>
      </c>
      <c r="H8502" s="547">
        <f t="shared" si="267"/>
        <v>0</v>
      </c>
    </row>
    <row r="8503" spans="1:8" x14ac:dyDescent="0.25">
      <c r="A8503" s="396" t="e">
        <f>"INN."&amp;EIGNIR!$B$3&amp;C8503</f>
        <v>#N/A</v>
      </c>
      <c r="B8503" s="511">
        <f>'Sundurliðun Verðbréfaútgáfa'!E11</f>
        <v>0</v>
      </c>
      <c r="C8503" s="503" t="s">
        <v>10374</v>
      </c>
      <c r="D8503" s="512"/>
      <c r="F8503" s="547"/>
      <c r="G8503" s="547">
        <f t="shared" si="268"/>
        <v>0</v>
      </c>
      <c r="H8503" s="547">
        <f t="shared" ref="H8503:H8566" si="269">+ABS(G8503)</f>
        <v>0</v>
      </c>
    </row>
    <row r="8504" spans="1:8" x14ac:dyDescent="0.25">
      <c r="A8504" s="396" t="e">
        <f>"INN."&amp;EIGNIR!$B$3&amp;C8504</f>
        <v>#N/A</v>
      </c>
      <c r="B8504" s="511">
        <f>'Sundurliðun Verðbréfaútgáfa'!E12</f>
        <v>0</v>
      </c>
      <c r="C8504" s="503" t="s">
        <v>10375</v>
      </c>
      <c r="D8504" s="512"/>
      <c r="F8504" s="547"/>
      <c r="G8504" s="547">
        <f t="shared" si="268"/>
        <v>0</v>
      </c>
      <c r="H8504" s="547">
        <f t="shared" si="269"/>
        <v>0</v>
      </c>
    </row>
    <row r="8505" spans="1:8" x14ac:dyDescent="0.25">
      <c r="A8505" s="396" t="e">
        <f>"INN."&amp;EIGNIR!$B$3&amp;C8505</f>
        <v>#N/A</v>
      </c>
      <c r="B8505" s="511">
        <f>'Sundurliðun Verðbréfaútgáfa'!E13</f>
        <v>0</v>
      </c>
      <c r="C8505" s="503" t="s">
        <v>10376</v>
      </c>
      <c r="D8505" s="512"/>
      <c r="F8505" s="547"/>
      <c r="G8505" s="547">
        <f t="shared" si="268"/>
        <v>0</v>
      </c>
      <c r="H8505" s="547">
        <f t="shared" si="269"/>
        <v>0</v>
      </c>
    </row>
    <row r="8506" spans="1:8" x14ac:dyDescent="0.25">
      <c r="A8506" s="396" t="e">
        <f>"INN."&amp;EIGNIR!$B$3&amp;C8506</f>
        <v>#N/A</v>
      </c>
      <c r="B8506" s="511">
        <f>'Sundurliðun Verðbréfaútgáfa'!E14</f>
        <v>0</v>
      </c>
      <c r="C8506" s="503" t="s">
        <v>10377</v>
      </c>
      <c r="D8506" s="512"/>
      <c r="F8506" s="547"/>
      <c r="G8506" s="547">
        <f t="shared" si="268"/>
        <v>0</v>
      </c>
      <c r="H8506" s="547">
        <f t="shared" si="269"/>
        <v>0</v>
      </c>
    </row>
    <row r="8507" spans="1:8" x14ac:dyDescent="0.25">
      <c r="A8507" s="396" t="e">
        <f>"INN."&amp;EIGNIR!$B$3&amp;C8507</f>
        <v>#N/A</v>
      </c>
      <c r="B8507" s="511">
        <f>'Sundurliðun Verðbréfaútgáfa'!F5</f>
        <v>0</v>
      </c>
      <c r="C8507" s="503" t="s">
        <v>10378</v>
      </c>
      <c r="D8507" s="512" t="s">
        <v>13795</v>
      </c>
      <c r="F8507" s="547"/>
      <c r="G8507" s="547">
        <f t="shared" si="268"/>
        <v>0</v>
      </c>
      <c r="H8507" s="547">
        <f t="shared" si="269"/>
        <v>0</v>
      </c>
    </row>
    <row r="8508" spans="1:8" x14ac:dyDescent="0.25">
      <c r="A8508" s="396" t="e">
        <f>"INN."&amp;EIGNIR!$B$3&amp;C8508</f>
        <v>#N/A</v>
      </c>
      <c r="B8508" s="511">
        <f>'Sundurliðun Verðbréfaútgáfa'!F6</f>
        <v>0</v>
      </c>
      <c r="C8508" s="503" t="s">
        <v>10379</v>
      </c>
      <c r="D8508" s="512"/>
      <c r="F8508" s="547"/>
      <c r="G8508" s="547">
        <f t="shared" si="268"/>
        <v>0</v>
      </c>
      <c r="H8508" s="547">
        <f t="shared" si="269"/>
        <v>0</v>
      </c>
    </row>
    <row r="8509" spans="1:8" x14ac:dyDescent="0.25">
      <c r="A8509" s="396" t="e">
        <f>"INN."&amp;EIGNIR!$B$3&amp;C8509</f>
        <v>#N/A</v>
      </c>
      <c r="B8509" s="511">
        <f>'Sundurliðun Verðbréfaútgáfa'!F7</f>
        <v>0</v>
      </c>
      <c r="C8509" s="503" t="s">
        <v>10380</v>
      </c>
      <c r="D8509" s="512"/>
      <c r="F8509" s="547"/>
      <c r="G8509" s="547">
        <f t="shared" si="268"/>
        <v>0</v>
      </c>
      <c r="H8509" s="547">
        <f t="shared" si="269"/>
        <v>0</v>
      </c>
    </row>
    <row r="8510" spans="1:8" x14ac:dyDescent="0.25">
      <c r="A8510" s="396" t="e">
        <f>"INN."&amp;EIGNIR!$B$3&amp;C8510</f>
        <v>#N/A</v>
      </c>
      <c r="B8510" s="511">
        <f>'Sundurliðun Verðbréfaútgáfa'!F8</f>
        <v>0</v>
      </c>
      <c r="C8510" s="503" t="s">
        <v>10381</v>
      </c>
      <c r="D8510" s="512"/>
      <c r="F8510" s="547"/>
      <c r="G8510" s="547">
        <f t="shared" si="268"/>
        <v>0</v>
      </c>
      <c r="H8510" s="547">
        <f t="shared" si="269"/>
        <v>0</v>
      </c>
    </row>
    <row r="8511" spans="1:8" x14ac:dyDescent="0.25">
      <c r="A8511" s="396" t="e">
        <f>"INN."&amp;EIGNIR!$B$3&amp;C8511</f>
        <v>#N/A</v>
      </c>
      <c r="B8511" s="511">
        <f>'Sundurliðun Verðbréfaútgáfa'!F9</f>
        <v>0</v>
      </c>
      <c r="C8511" s="503" t="s">
        <v>10382</v>
      </c>
      <c r="D8511" s="512"/>
      <c r="F8511" s="547"/>
      <c r="G8511" s="547">
        <f t="shared" si="268"/>
        <v>0</v>
      </c>
      <c r="H8511" s="547">
        <f t="shared" si="269"/>
        <v>0</v>
      </c>
    </row>
    <row r="8512" spans="1:8" x14ac:dyDescent="0.25">
      <c r="A8512" s="396" t="e">
        <f>"INN."&amp;EIGNIR!$B$3&amp;C8512</f>
        <v>#N/A</v>
      </c>
      <c r="B8512" s="511">
        <f>'Sundurliðun Verðbréfaútgáfa'!F10</f>
        <v>0</v>
      </c>
      <c r="C8512" s="503" t="s">
        <v>10383</v>
      </c>
      <c r="D8512" s="512"/>
      <c r="F8512" s="547"/>
      <c r="G8512" s="547">
        <f t="shared" si="268"/>
        <v>0</v>
      </c>
      <c r="H8512" s="547">
        <f t="shared" si="269"/>
        <v>0</v>
      </c>
    </row>
    <row r="8513" spans="1:8" x14ac:dyDescent="0.25">
      <c r="A8513" s="396" t="e">
        <f>"INN."&amp;EIGNIR!$B$3&amp;C8513</f>
        <v>#N/A</v>
      </c>
      <c r="B8513" s="511">
        <f>'Sundurliðun Verðbréfaútgáfa'!F11</f>
        <v>0</v>
      </c>
      <c r="C8513" s="503" t="s">
        <v>10384</v>
      </c>
      <c r="D8513" s="512"/>
      <c r="F8513" s="547"/>
      <c r="G8513" s="547">
        <f t="shared" si="268"/>
        <v>0</v>
      </c>
      <c r="H8513" s="547">
        <f t="shared" si="269"/>
        <v>0</v>
      </c>
    </row>
    <row r="8514" spans="1:8" x14ac:dyDescent="0.25">
      <c r="A8514" s="396" t="e">
        <f>"INN."&amp;EIGNIR!$B$3&amp;C8514</f>
        <v>#N/A</v>
      </c>
      <c r="B8514" s="511">
        <f>'Sundurliðun Verðbréfaútgáfa'!F12</f>
        <v>0</v>
      </c>
      <c r="C8514" s="503" t="s">
        <v>10385</v>
      </c>
      <c r="D8514" s="512"/>
      <c r="F8514" s="547"/>
      <c r="G8514" s="547">
        <f t="shared" si="268"/>
        <v>0</v>
      </c>
      <c r="H8514" s="547">
        <f t="shared" si="269"/>
        <v>0</v>
      </c>
    </row>
    <row r="8515" spans="1:8" x14ac:dyDescent="0.25">
      <c r="A8515" s="396" t="e">
        <f>"INN."&amp;EIGNIR!$B$3&amp;C8515</f>
        <v>#N/A</v>
      </c>
      <c r="B8515" s="511">
        <f>'Sundurliðun Verðbréfaútgáfa'!F13</f>
        <v>0</v>
      </c>
      <c r="C8515" s="503" t="s">
        <v>10386</v>
      </c>
      <c r="D8515" s="512"/>
      <c r="F8515" s="547"/>
      <c r="G8515" s="547">
        <f t="shared" si="268"/>
        <v>0</v>
      </c>
      <c r="H8515" s="547">
        <f t="shared" si="269"/>
        <v>0</v>
      </c>
    </row>
    <row r="8516" spans="1:8" x14ac:dyDescent="0.25">
      <c r="A8516" s="396" t="e">
        <f>"INN."&amp;EIGNIR!$B$3&amp;C8516</f>
        <v>#N/A</v>
      </c>
      <c r="B8516" s="511">
        <f>'Sundurliðun Verðbréfaútgáfa'!F14</f>
        <v>0</v>
      </c>
      <c r="C8516" s="503" t="s">
        <v>10387</v>
      </c>
      <c r="D8516" s="512"/>
      <c r="F8516" s="547"/>
      <c r="G8516" s="547">
        <f t="shared" si="268"/>
        <v>0</v>
      </c>
      <c r="H8516" s="547">
        <f t="shared" si="269"/>
        <v>0</v>
      </c>
    </row>
    <row r="8517" spans="1:8" x14ac:dyDescent="0.25">
      <c r="A8517" s="396" t="e">
        <f>"INN."&amp;EIGNIR!$B$3&amp;C8517</f>
        <v>#N/A</v>
      </c>
      <c r="B8517" s="511">
        <f>'Sundurliðun Verðbréfaútgáfa'!G5</f>
        <v>0</v>
      </c>
      <c r="C8517" s="503" t="s">
        <v>10388</v>
      </c>
      <c r="D8517" s="512" t="s">
        <v>13796</v>
      </c>
      <c r="F8517" s="547"/>
      <c r="G8517" s="547">
        <f t="shared" si="268"/>
        <v>0</v>
      </c>
      <c r="H8517" s="547">
        <f t="shared" si="269"/>
        <v>0</v>
      </c>
    </row>
    <row r="8518" spans="1:8" x14ac:dyDescent="0.25">
      <c r="A8518" s="396" t="e">
        <f>"INN."&amp;EIGNIR!$B$3&amp;C8518</f>
        <v>#N/A</v>
      </c>
      <c r="B8518" s="511">
        <f>'Sundurliðun Verðbréfaútgáfa'!G6</f>
        <v>0</v>
      </c>
      <c r="C8518" s="503" t="s">
        <v>10389</v>
      </c>
      <c r="D8518" s="512"/>
      <c r="F8518" s="547"/>
      <c r="G8518" s="547">
        <f t="shared" si="268"/>
        <v>0</v>
      </c>
      <c r="H8518" s="547">
        <f t="shared" si="269"/>
        <v>0</v>
      </c>
    </row>
    <row r="8519" spans="1:8" x14ac:dyDescent="0.25">
      <c r="A8519" s="396" t="e">
        <f>"INN."&amp;EIGNIR!$B$3&amp;C8519</f>
        <v>#N/A</v>
      </c>
      <c r="B8519" s="511">
        <f>'Sundurliðun Verðbréfaútgáfa'!G7</f>
        <v>0</v>
      </c>
      <c r="C8519" s="503" t="s">
        <v>10390</v>
      </c>
      <c r="D8519" s="512"/>
      <c r="F8519" s="547"/>
      <c r="G8519" s="547">
        <f t="shared" si="268"/>
        <v>0</v>
      </c>
      <c r="H8519" s="547">
        <f t="shared" si="269"/>
        <v>0</v>
      </c>
    </row>
    <row r="8520" spans="1:8" x14ac:dyDescent="0.25">
      <c r="A8520" s="396" t="e">
        <f>"INN."&amp;EIGNIR!$B$3&amp;C8520</f>
        <v>#N/A</v>
      </c>
      <c r="B8520" s="511">
        <f>'Sundurliðun Verðbréfaútgáfa'!G8</f>
        <v>0</v>
      </c>
      <c r="C8520" s="503" t="s">
        <v>10391</v>
      </c>
      <c r="D8520" s="512"/>
      <c r="F8520" s="547"/>
      <c r="G8520" s="547">
        <f t="shared" si="268"/>
        <v>0</v>
      </c>
      <c r="H8520" s="547">
        <f t="shared" si="269"/>
        <v>0</v>
      </c>
    </row>
    <row r="8521" spans="1:8" x14ac:dyDescent="0.25">
      <c r="A8521" s="396" t="e">
        <f>"INN."&amp;EIGNIR!$B$3&amp;C8521</f>
        <v>#N/A</v>
      </c>
      <c r="B8521" s="511">
        <f>'Sundurliðun Verðbréfaútgáfa'!G9</f>
        <v>0</v>
      </c>
      <c r="C8521" s="503" t="s">
        <v>10392</v>
      </c>
      <c r="D8521" s="512"/>
      <c r="F8521" s="547"/>
      <c r="G8521" s="547">
        <f t="shared" si="268"/>
        <v>0</v>
      </c>
      <c r="H8521" s="547">
        <f t="shared" si="269"/>
        <v>0</v>
      </c>
    </row>
    <row r="8522" spans="1:8" x14ac:dyDescent="0.25">
      <c r="A8522" s="396" t="e">
        <f>"INN."&amp;EIGNIR!$B$3&amp;C8522</f>
        <v>#N/A</v>
      </c>
      <c r="B8522" s="511">
        <f>'Sundurliðun Verðbréfaútgáfa'!G10</f>
        <v>0</v>
      </c>
      <c r="C8522" s="503" t="s">
        <v>10393</v>
      </c>
      <c r="D8522" s="512"/>
      <c r="F8522" s="547"/>
      <c r="G8522" s="547">
        <f t="shared" si="268"/>
        <v>0</v>
      </c>
      <c r="H8522" s="547">
        <f t="shared" si="269"/>
        <v>0</v>
      </c>
    </row>
    <row r="8523" spans="1:8" x14ac:dyDescent="0.25">
      <c r="A8523" s="396" t="e">
        <f>"INN."&amp;EIGNIR!$B$3&amp;C8523</f>
        <v>#N/A</v>
      </c>
      <c r="B8523" s="511">
        <f>'Sundurliðun Verðbréfaútgáfa'!G11</f>
        <v>0</v>
      </c>
      <c r="C8523" s="503" t="s">
        <v>10394</v>
      </c>
      <c r="D8523" s="512"/>
      <c r="F8523" s="547"/>
      <c r="G8523" s="547">
        <f t="shared" si="268"/>
        <v>0</v>
      </c>
      <c r="H8523" s="547">
        <f t="shared" si="269"/>
        <v>0</v>
      </c>
    </row>
    <row r="8524" spans="1:8" x14ac:dyDescent="0.25">
      <c r="A8524" s="396" t="e">
        <f>"INN."&amp;EIGNIR!$B$3&amp;C8524</f>
        <v>#N/A</v>
      </c>
      <c r="B8524" s="511">
        <f>'Sundurliðun Verðbréfaútgáfa'!G12</f>
        <v>0</v>
      </c>
      <c r="C8524" s="503" t="s">
        <v>10395</v>
      </c>
      <c r="D8524" s="512"/>
      <c r="F8524" s="547"/>
      <c r="G8524" s="547">
        <f t="shared" si="268"/>
        <v>0</v>
      </c>
      <c r="H8524" s="547">
        <f t="shared" si="269"/>
        <v>0</v>
      </c>
    </row>
    <row r="8525" spans="1:8" x14ac:dyDescent="0.25">
      <c r="A8525" s="396" t="e">
        <f>"INN."&amp;EIGNIR!$B$3&amp;C8525</f>
        <v>#N/A</v>
      </c>
      <c r="B8525" s="511">
        <f>'Sundurliðun Verðbréfaútgáfa'!G13</f>
        <v>0</v>
      </c>
      <c r="C8525" s="503" t="s">
        <v>10396</v>
      </c>
      <c r="D8525" s="512"/>
      <c r="F8525" s="547"/>
      <c r="G8525" s="547">
        <f t="shared" si="268"/>
        <v>0</v>
      </c>
      <c r="H8525" s="547">
        <f t="shared" si="269"/>
        <v>0</v>
      </c>
    </row>
    <row r="8526" spans="1:8" x14ac:dyDescent="0.25">
      <c r="A8526" s="396" t="e">
        <f>"INN."&amp;EIGNIR!$B$3&amp;C8526</f>
        <v>#N/A</v>
      </c>
      <c r="B8526" s="511">
        <f>'Sundurliðun Verðbréfaútgáfa'!G14</f>
        <v>0</v>
      </c>
      <c r="C8526" s="503" t="s">
        <v>10397</v>
      </c>
      <c r="D8526" s="512"/>
      <c r="F8526" s="547"/>
      <c r="G8526" s="547">
        <f t="shared" si="268"/>
        <v>0</v>
      </c>
      <c r="H8526" s="547">
        <f t="shared" si="269"/>
        <v>0</v>
      </c>
    </row>
    <row r="8527" spans="1:8" collapsed="1" x14ac:dyDescent="0.25">
      <c r="A8527" s="396" t="e">
        <f>"INN."&amp;EIGNIR!$B$3&amp;C8527</f>
        <v>#N/A</v>
      </c>
      <c r="B8527" s="511">
        <f>'Sundurliðun Verðbréfaútgáfa'!H5</f>
        <v>0</v>
      </c>
      <c r="C8527" s="503" t="s">
        <v>10398</v>
      </c>
      <c r="D8527" s="512" t="s">
        <v>10399</v>
      </c>
      <c r="F8527" s="547"/>
      <c r="G8527" s="547">
        <f t="shared" si="268"/>
        <v>0</v>
      </c>
      <c r="H8527" s="547">
        <f t="shared" si="269"/>
        <v>0</v>
      </c>
    </row>
    <row r="8528" spans="1:8" x14ac:dyDescent="0.25">
      <c r="A8528" s="396" t="e">
        <f>"INN."&amp;EIGNIR!$B$3&amp;C8528</f>
        <v>#N/A</v>
      </c>
      <c r="B8528" s="511">
        <f>'Sundurliðun Verðbréfaútgáfa'!H6</f>
        <v>0</v>
      </c>
      <c r="C8528" s="503" t="s">
        <v>10400</v>
      </c>
      <c r="D8528" s="512"/>
      <c r="F8528" s="547"/>
      <c r="G8528" s="547">
        <f t="shared" si="268"/>
        <v>0</v>
      </c>
      <c r="H8528" s="547">
        <f t="shared" si="269"/>
        <v>0</v>
      </c>
    </row>
    <row r="8529" spans="1:8" x14ac:dyDescent="0.25">
      <c r="A8529" s="396" t="e">
        <f>"INN."&amp;EIGNIR!$B$3&amp;C8529</f>
        <v>#N/A</v>
      </c>
      <c r="B8529" s="511">
        <f>'Sundurliðun Verðbréfaútgáfa'!H7</f>
        <v>0</v>
      </c>
      <c r="C8529" s="503" t="s">
        <v>10401</v>
      </c>
      <c r="D8529" s="512"/>
      <c r="F8529" s="547"/>
      <c r="G8529" s="547">
        <f t="shared" si="268"/>
        <v>0</v>
      </c>
      <c r="H8529" s="547">
        <f t="shared" si="269"/>
        <v>0</v>
      </c>
    </row>
    <row r="8530" spans="1:8" x14ac:dyDescent="0.25">
      <c r="A8530" s="396" t="e">
        <f>"INN."&amp;EIGNIR!$B$3&amp;C8530</f>
        <v>#N/A</v>
      </c>
      <c r="B8530" s="511">
        <f>'Sundurliðun Verðbréfaútgáfa'!H8</f>
        <v>0</v>
      </c>
      <c r="C8530" s="503" t="s">
        <v>10402</v>
      </c>
      <c r="D8530" s="512"/>
      <c r="F8530" s="547"/>
      <c r="G8530" s="547">
        <f t="shared" si="268"/>
        <v>0</v>
      </c>
      <c r="H8530" s="547">
        <f t="shared" si="269"/>
        <v>0</v>
      </c>
    </row>
    <row r="8531" spans="1:8" x14ac:dyDescent="0.25">
      <c r="A8531" s="396" t="e">
        <f>"INN."&amp;EIGNIR!$B$3&amp;C8531</f>
        <v>#N/A</v>
      </c>
      <c r="B8531" s="511">
        <f>'Sundurliðun Verðbréfaútgáfa'!H9</f>
        <v>0</v>
      </c>
      <c r="C8531" s="503" t="s">
        <v>10403</v>
      </c>
      <c r="D8531" s="512"/>
      <c r="F8531" s="547"/>
      <c r="G8531" s="547">
        <f t="shared" si="268"/>
        <v>0</v>
      </c>
      <c r="H8531" s="547">
        <f t="shared" si="269"/>
        <v>0</v>
      </c>
    </row>
    <row r="8532" spans="1:8" x14ac:dyDescent="0.25">
      <c r="A8532" s="396" t="e">
        <f>"INN."&amp;EIGNIR!$B$3&amp;C8532</f>
        <v>#N/A</v>
      </c>
      <c r="B8532" s="511">
        <f>'Sundurliðun Verðbréfaútgáfa'!H10</f>
        <v>0</v>
      </c>
      <c r="C8532" s="503" t="s">
        <v>10404</v>
      </c>
      <c r="D8532" s="512"/>
      <c r="F8532" s="547"/>
      <c r="G8532" s="547">
        <f t="shared" si="268"/>
        <v>0</v>
      </c>
      <c r="H8532" s="547">
        <f t="shared" si="269"/>
        <v>0</v>
      </c>
    </row>
    <row r="8533" spans="1:8" x14ac:dyDescent="0.25">
      <c r="A8533" s="396" t="e">
        <f>"INN."&amp;EIGNIR!$B$3&amp;C8533</f>
        <v>#N/A</v>
      </c>
      <c r="B8533" s="511">
        <f>'Sundurliðun Verðbréfaútgáfa'!H11</f>
        <v>0</v>
      </c>
      <c r="C8533" s="503" t="s">
        <v>10405</v>
      </c>
      <c r="D8533" s="512"/>
      <c r="F8533" s="547"/>
      <c r="G8533" s="547">
        <f t="shared" si="268"/>
        <v>0</v>
      </c>
      <c r="H8533" s="547">
        <f t="shared" si="269"/>
        <v>0</v>
      </c>
    </row>
    <row r="8534" spans="1:8" x14ac:dyDescent="0.25">
      <c r="A8534" s="396" t="e">
        <f>"INN."&amp;EIGNIR!$B$3&amp;C8534</f>
        <v>#N/A</v>
      </c>
      <c r="B8534" s="511">
        <f>'Sundurliðun Verðbréfaútgáfa'!H12</f>
        <v>0</v>
      </c>
      <c r="C8534" s="503" t="s">
        <v>10406</v>
      </c>
      <c r="D8534" s="512"/>
      <c r="F8534" s="547"/>
      <c r="G8534" s="547">
        <f t="shared" si="268"/>
        <v>0</v>
      </c>
      <c r="H8534" s="547">
        <f t="shared" si="269"/>
        <v>0</v>
      </c>
    </row>
    <row r="8535" spans="1:8" x14ac:dyDescent="0.25">
      <c r="A8535" s="396" t="e">
        <f>"INN."&amp;EIGNIR!$B$3&amp;C8535</f>
        <v>#N/A</v>
      </c>
      <c r="B8535" s="511">
        <f>'Sundurliðun Verðbréfaútgáfa'!H13</f>
        <v>0</v>
      </c>
      <c r="C8535" s="503" t="s">
        <v>10407</v>
      </c>
      <c r="D8535" s="512"/>
      <c r="F8535" s="547"/>
      <c r="G8535" s="547">
        <f t="shared" si="268"/>
        <v>0</v>
      </c>
      <c r="H8535" s="547">
        <f t="shared" si="269"/>
        <v>0</v>
      </c>
    </row>
    <row r="8536" spans="1:8" x14ac:dyDescent="0.25">
      <c r="A8536" s="396" t="e">
        <f>"INN."&amp;EIGNIR!$B$3&amp;C8536</f>
        <v>#N/A</v>
      </c>
      <c r="B8536" s="511">
        <f>'Sundurliðun Verðbréfaútgáfa'!H14</f>
        <v>0</v>
      </c>
      <c r="C8536" s="503" t="s">
        <v>10408</v>
      </c>
      <c r="D8536" s="512"/>
      <c r="F8536" s="547"/>
      <c r="G8536" s="547">
        <f t="shared" si="268"/>
        <v>0</v>
      </c>
      <c r="H8536" s="547">
        <f t="shared" si="269"/>
        <v>0</v>
      </c>
    </row>
    <row r="8537" spans="1:8" collapsed="1" x14ac:dyDescent="0.25">
      <c r="A8537" s="396" t="e">
        <f>"INN."&amp;EIGNIR!$B$3&amp;C8537</f>
        <v>#N/A</v>
      </c>
      <c r="B8537" s="511">
        <f>'Sundurliðun Verðbréfaútgáfa'!I5</f>
        <v>0</v>
      </c>
      <c r="C8537" s="503" t="s">
        <v>10409</v>
      </c>
      <c r="D8537" s="512" t="s">
        <v>10410</v>
      </c>
      <c r="F8537" s="547"/>
      <c r="G8537" s="547">
        <f t="shared" si="268"/>
        <v>0</v>
      </c>
      <c r="H8537" s="547">
        <f t="shared" si="269"/>
        <v>0</v>
      </c>
    </row>
    <row r="8538" spans="1:8" x14ac:dyDescent="0.25">
      <c r="A8538" s="396" t="e">
        <f>"INN."&amp;EIGNIR!$B$3&amp;C8538</f>
        <v>#N/A</v>
      </c>
      <c r="B8538" s="511">
        <f>'Sundurliðun Verðbréfaútgáfa'!I6</f>
        <v>0</v>
      </c>
      <c r="C8538" s="503" t="s">
        <v>10411</v>
      </c>
      <c r="D8538" s="512"/>
      <c r="F8538" s="547"/>
      <c r="G8538" s="547">
        <f t="shared" si="268"/>
        <v>0</v>
      </c>
      <c r="H8538" s="547">
        <f t="shared" si="269"/>
        <v>0</v>
      </c>
    </row>
    <row r="8539" spans="1:8" x14ac:dyDescent="0.25">
      <c r="A8539" s="396" t="e">
        <f>"INN."&amp;EIGNIR!$B$3&amp;C8539</f>
        <v>#N/A</v>
      </c>
      <c r="B8539" s="511">
        <f>'Sundurliðun Verðbréfaútgáfa'!I7</f>
        <v>0</v>
      </c>
      <c r="C8539" s="503" t="s">
        <v>10412</v>
      </c>
      <c r="D8539" s="512"/>
      <c r="F8539" s="547"/>
      <c r="G8539" s="547">
        <f t="shared" si="268"/>
        <v>0</v>
      </c>
      <c r="H8539" s="547">
        <f t="shared" si="269"/>
        <v>0</v>
      </c>
    </row>
    <row r="8540" spans="1:8" x14ac:dyDescent="0.25">
      <c r="A8540" s="396" t="e">
        <f>"INN."&amp;EIGNIR!$B$3&amp;C8540</f>
        <v>#N/A</v>
      </c>
      <c r="B8540" s="511">
        <f>'Sundurliðun Verðbréfaútgáfa'!I8</f>
        <v>0</v>
      </c>
      <c r="C8540" s="503" t="s">
        <v>10413</v>
      </c>
      <c r="D8540" s="512"/>
      <c r="F8540" s="547"/>
      <c r="G8540" s="547">
        <f t="shared" si="268"/>
        <v>0</v>
      </c>
      <c r="H8540" s="547">
        <f t="shared" si="269"/>
        <v>0</v>
      </c>
    </row>
    <row r="8541" spans="1:8" x14ac:dyDescent="0.25">
      <c r="A8541" s="396" t="e">
        <f>"INN."&amp;EIGNIR!$B$3&amp;C8541</f>
        <v>#N/A</v>
      </c>
      <c r="B8541" s="511">
        <f>'Sundurliðun Verðbréfaútgáfa'!I9</f>
        <v>0</v>
      </c>
      <c r="C8541" s="503" t="s">
        <v>10414</v>
      </c>
      <c r="D8541" s="512"/>
      <c r="F8541" s="547"/>
      <c r="G8541" s="547">
        <f t="shared" si="268"/>
        <v>0</v>
      </c>
      <c r="H8541" s="547">
        <f t="shared" si="269"/>
        <v>0</v>
      </c>
    </row>
    <row r="8542" spans="1:8" x14ac:dyDescent="0.25">
      <c r="A8542" s="396" t="e">
        <f>"INN."&amp;EIGNIR!$B$3&amp;C8542</f>
        <v>#N/A</v>
      </c>
      <c r="B8542" s="511">
        <f>'Sundurliðun Verðbréfaútgáfa'!I10</f>
        <v>0</v>
      </c>
      <c r="C8542" s="503" t="s">
        <v>10415</v>
      </c>
      <c r="D8542" s="512"/>
      <c r="F8542" s="547"/>
      <c r="G8542" s="547">
        <f t="shared" si="268"/>
        <v>0</v>
      </c>
      <c r="H8542" s="547">
        <f t="shared" si="269"/>
        <v>0</v>
      </c>
    </row>
    <row r="8543" spans="1:8" x14ac:dyDescent="0.25">
      <c r="A8543" s="396" t="e">
        <f>"INN."&amp;EIGNIR!$B$3&amp;C8543</f>
        <v>#N/A</v>
      </c>
      <c r="B8543" s="511">
        <f>'Sundurliðun Verðbréfaútgáfa'!I11</f>
        <v>0</v>
      </c>
      <c r="C8543" s="503" t="s">
        <v>10416</v>
      </c>
      <c r="D8543" s="512"/>
      <c r="F8543" s="547"/>
      <c r="G8543" s="547">
        <f t="shared" si="268"/>
        <v>0</v>
      </c>
      <c r="H8543" s="547">
        <f t="shared" si="269"/>
        <v>0</v>
      </c>
    </row>
    <row r="8544" spans="1:8" x14ac:dyDescent="0.25">
      <c r="A8544" s="396" t="e">
        <f>"INN."&amp;EIGNIR!$B$3&amp;C8544</f>
        <v>#N/A</v>
      </c>
      <c r="B8544" s="511">
        <f>'Sundurliðun Verðbréfaútgáfa'!I12</f>
        <v>0</v>
      </c>
      <c r="C8544" s="503" t="s">
        <v>10417</v>
      </c>
      <c r="D8544" s="512"/>
      <c r="F8544" s="547"/>
      <c r="G8544" s="547">
        <f t="shared" si="268"/>
        <v>0</v>
      </c>
      <c r="H8544" s="547">
        <f t="shared" si="269"/>
        <v>0</v>
      </c>
    </row>
    <row r="8545" spans="1:8" x14ac:dyDescent="0.25">
      <c r="A8545" s="396" t="e">
        <f>"INN."&amp;EIGNIR!$B$3&amp;C8545</f>
        <v>#N/A</v>
      </c>
      <c r="B8545" s="511">
        <f>'Sundurliðun Verðbréfaútgáfa'!I13</f>
        <v>0</v>
      </c>
      <c r="C8545" s="503" t="s">
        <v>10418</v>
      </c>
      <c r="D8545" s="512"/>
      <c r="F8545" s="547"/>
      <c r="G8545" s="547">
        <f t="shared" si="268"/>
        <v>0</v>
      </c>
      <c r="H8545" s="547">
        <f t="shared" si="269"/>
        <v>0</v>
      </c>
    </row>
    <row r="8546" spans="1:8" x14ac:dyDescent="0.25">
      <c r="A8546" s="396" t="e">
        <f>"INN."&amp;EIGNIR!$B$3&amp;C8546</f>
        <v>#N/A</v>
      </c>
      <c r="B8546" s="511">
        <f>'Sundurliðun Verðbréfaútgáfa'!I14</f>
        <v>0</v>
      </c>
      <c r="C8546" s="503" t="s">
        <v>10419</v>
      </c>
      <c r="D8546" s="512"/>
      <c r="F8546" s="547"/>
      <c r="G8546" s="547">
        <f t="shared" si="268"/>
        <v>0</v>
      </c>
      <c r="H8546" s="547">
        <f t="shared" si="269"/>
        <v>0</v>
      </c>
    </row>
    <row r="8547" spans="1:8" collapsed="1" x14ac:dyDescent="0.25">
      <c r="A8547" s="396" t="e">
        <f>"INN."&amp;EIGNIR!$B$3&amp;C8547</f>
        <v>#N/A</v>
      </c>
      <c r="B8547" s="511">
        <f>'Sundurliðun Verðbréfaútgáfa'!J5</f>
        <v>0</v>
      </c>
      <c r="C8547" s="503" t="s">
        <v>10420</v>
      </c>
      <c r="D8547" s="512" t="s">
        <v>13735</v>
      </c>
      <c r="F8547" s="547"/>
      <c r="G8547" s="547">
        <f t="shared" si="268"/>
        <v>0</v>
      </c>
      <c r="H8547" s="547">
        <f t="shared" si="269"/>
        <v>0</v>
      </c>
    </row>
    <row r="8548" spans="1:8" x14ac:dyDescent="0.25">
      <c r="A8548" s="396" t="e">
        <f>"INN."&amp;EIGNIR!$B$3&amp;C8548</f>
        <v>#N/A</v>
      </c>
      <c r="B8548" s="511">
        <f>'Sundurliðun Verðbréfaútgáfa'!J6</f>
        <v>0</v>
      </c>
      <c r="C8548" s="503" t="s">
        <v>10421</v>
      </c>
      <c r="D8548" s="512"/>
      <c r="F8548" s="547"/>
      <c r="G8548" s="547">
        <f t="shared" si="268"/>
        <v>0</v>
      </c>
      <c r="H8548" s="547">
        <f t="shared" si="269"/>
        <v>0</v>
      </c>
    </row>
    <row r="8549" spans="1:8" x14ac:dyDescent="0.25">
      <c r="A8549" s="396" t="e">
        <f>"INN."&amp;EIGNIR!$B$3&amp;C8549</f>
        <v>#N/A</v>
      </c>
      <c r="B8549" s="511">
        <f>'Sundurliðun Verðbréfaútgáfa'!J7</f>
        <v>0</v>
      </c>
      <c r="C8549" s="503" t="s">
        <v>10422</v>
      </c>
      <c r="D8549" s="512"/>
      <c r="F8549" s="547"/>
      <c r="G8549" s="547">
        <f t="shared" si="268"/>
        <v>0</v>
      </c>
      <c r="H8549" s="547">
        <f t="shared" si="269"/>
        <v>0</v>
      </c>
    </row>
    <row r="8550" spans="1:8" x14ac:dyDescent="0.25">
      <c r="A8550" s="396" t="e">
        <f>"INN."&amp;EIGNIR!$B$3&amp;C8550</f>
        <v>#N/A</v>
      </c>
      <c r="B8550" s="511">
        <f>'Sundurliðun Verðbréfaútgáfa'!J8</f>
        <v>0</v>
      </c>
      <c r="C8550" s="503" t="s">
        <v>10423</v>
      </c>
      <c r="D8550" s="512"/>
      <c r="F8550" s="547"/>
      <c r="G8550" s="547">
        <f t="shared" si="268"/>
        <v>0</v>
      </c>
      <c r="H8550" s="547">
        <f t="shared" si="269"/>
        <v>0</v>
      </c>
    </row>
    <row r="8551" spans="1:8" x14ac:dyDescent="0.25">
      <c r="A8551" s="396" t="e">
        <f>"INN."&amp;EIGNIR!$B$3&amp;C8551</f>
        <v>#N/A</v>
      </c>
      <c r="B8551" s="511">
        <f>'Sundurliðun Verðbréfaútgáfa'!J9</f>
        <v>0</v>
      </c>
      <c r="C8551" s="503" t="s">
        <v>10424</v>
      </c>
      <c r="D8551" s="512"/>
      <c r="F8551" s="547"/>
      <c r="G8551" s="547">
        <f t="shared" si="268"/>
        <v>0</v>
      </c>
      <c r="H8551" s="547">
        <f t="shared" si="269"/>
        <v>0</v>
      </c>
    </row>
    <row r="8552" spans="1:8" x14ac:dyDescent="0.25">
      <c r="A8552" s="396" t="e">
        <f>"INN."&amp;EIGNIR!$B$3&amp;C8552</f>
        <v>#N/A</v>
      </c>
      <c r="B8552" s="511">
        <f>'Sundurliðun Verðbréfaútgáfa'!J10</f>
        <v>0</v>
      </c>
      <c r="C8552" s="503" t="s">
        <v>10425</v>
      </c>
      <c r="D8552" s="512"/>
      <c r="F8552" s="547"/>
      <c r="G8552" s="547">
        <f t="shared" si="268"/>
        <v>0</v>
      </c>
      <c r="H8552" s="547">
        <f t="shared" si="269"/>
        <v>0</v>
      </c>
    </row>
    <row r="8553" spans="1:8" x14ac:dyDescent="0.25">
      <c r="A8553" s="396" t="e">
        <f>"INN."&amp;EIGNIR!$B$3&amp;C8553</f>
        <v>#N/A</v>
      </c>
      <c r="B8553" s="511">
        <f>'Sundurliðun Verðbréfaútgáfa'!J11</f>
        <v>0</v>
      </c>
      <c r="C8553" s="503" t="s">
        <v>10426</v>
      </c>
      <c r="D8553" s="512"/>
      <c r="F8553" s="547"/>
      <c r="G8553" s="547">
        <f t="shared" si="268"/>
        <v>0</v>
      </c>
      <c r="H8553" s="547">
        <f t="shared" si="269"/>
        <v>0</v>
      </c>
    </row>
    <row r="8554" spans="1:8" x14ac:dyDescent="0.25">
      <c r="A8554" s="396" t="e">
        <f>"INN."&amp;EIGNIR!$B$3&amp;C8554</f>
        <v>#N/A</v>
      </c>
      <c r="B8554" s="511">
        <f>'Sundurliðun Verðbréfaútgáfa'!J12</f>
        <v>0</v>
      </c>
      <c r="C8554" s="503" t="s">
        <v>10427</v>
      </c>
      <c r="D8554" s="512"/>
      <c r="F8554" s="547"/>
      <c r="G8554" s="547">
        <f t="shared" si="268"/>
        <v>0</v>
      </c>
      <c r="H8554" s="547">
        <f t="shared" si="269"/>
        <v>0</v>
      </c>
    </row>
    <row r="8555" spans="1:8" x14ac:dyDescent="0.25">
      <c r="A8555" s="396" t="e">
        <f>"INN."&amp;EIGNIR!$B$3&amp;C8555</f>
        <v>#N/A</v>
      </c>
      <c r="B8555" s="511">
        <f>'Sundurliðun Verðbréfaútgáfa'!J13</f>
        <v>0</v>
      </c>
      <c r="C8555" s="503" t="s">
        <v>10428</v>
      </c>
      <c r="D8555" s="512"/>
      <c r="F8555" s="547"/>
      <c r="G8555" s="547">
        <f t="shared" si="268"/>
        <v>0</v>
      </c>
      <c r="H8555" s="547">
        <f t="shared" si="269"/>
        <v>0</v>
      </c>
    </row>
    <row r="8556" spans="1:8" x14ac:dyDescent="0.25">
      <c r="A8556" s="396" t="e">
        <f>"INN."&amp;EIGNIR!$B$3&amp;C8556</f>
        <v>#N/A</v>
      </c>
      <c r="B8556" s="511">
        <f>'Sundurliðun Verðbréfaútgáfa'!J14</f>
        <v>0</v>
      </c>
      <c r="C8556" s="503" t="s">
        <v>10429</v>
      </c>
      <c r="D8556" s="512"/>
      <c r="F8556" s="547"/>
      <c r="G8556" s="547">
        <f t="shared" si="268"/>
        <v>0</v>
      </c>
      <c r="H8556" s="547">
        <f t="shared" si="269"/>
        <v>0</v>
      </c>
    </row>
    <row r="8557" spans="1:8" collapsed="1" x14ac:dyDescent="0.25">
      <c r="A8557" s="396" t="e">
        <f>"INN."&amp;EIGNIR!$B$3&amp;C8557</f>
        <v>#N/A</v>
      </c>
      <c r="B8557" s="511">
        <f>'Sundurliðun Verðbréfaútgáfa'!K5</f>
        <v>0</v>
      </c>
      <c r="C8557" s="503" t="s">
        <v>10430</v>
      </c>
      <c r="D8557" s="512" t="s">
        <v>13734</v>
      </c>
      <c r="F8557" s="547"/>
      <c r="G8557" s="547">
        <f t="shared" si="268"/>
        <v>0</v>
      </c>
      <c r="H8557" s="547">
        <f t="shared" si="269"/>
        <v>0</v>
      </c>
    </row>
    <row r="8558" spans="1:8" x14ac:dyDescent="0.25">
      <c r="A8558" s="396" t="e">
        <f>"INN."&amp;EIGNIR!$B$3&amp;C8558</f>
        <v>#N/A</v>
      </c>
      <c r="B8558" s="511">
        <f>'Sundurliðun Verðbréfaútgáfa'!K6</f>
        <v>0</v>
      </c>
      <c r="C8558" s="503" t="s">
        <v>10431</v>
      </c>
      <c r="D8558" s="512"/>
      <c r="F8558" s="547"/>
      <c r="G8558" s="547">
        <f t="shared" si="268"/>
        <v>0</v>
      </c>
      <c r="H8558" s="547">
        <f t="shared" si="269"/>
        <v>0</v>
      </c>
    </row>
    <row r="8559" spans="1:8" x14ac:dyDescent="0.25">
      <c r="A8559" s="396" t="e">
        <f>"INN."&amp;EIGNIR!$B$3&amp;C8559</f>
        <v>#N/A</v>
      </c>
      <c r="B8559" s="511">
        <f>'Sundurliðun Verðbréfaútgáfa'!K7</f>
        <v>0</v>
      </c>
      <c r="C8559" s="503" t="s">
        <v>10432</v>
      </c>
      <c r="D8559" s="512"/>
      <c r="F8559" s="547"/>
      <c r="G8559" s="547">
        <f t="shared" si="268"/>
        <v>0</v>
      </c>
      <c r="H8559" s="547">
        <f t="shared" si="269"/>
        <v>0</v>
      </c>
    </row>
    <row r="8560" spans="1:8" x14ac:dyDescent="0.25">
      <c r="A8560" s="396" t="e">
        <f>"INN."&amp;EIGNIR!$B$3&amp;C8560</f>
        <v>#N/A</v>
      </c>
      <c r="B8560" s="511">
        <f>'Sundurliðun Verðbréfaútgáfa'!K8</f>
        <v>0</v>
      </c>
      <c r="C8560" s="503" t="s">
        <v>10433</v>
      </c>
      <c r="D8560" s="512"/>
      <c r="F8560" s="547"/>
      <c r="G8560" s="547">
        <f t="shared" si="268"/>
        <v>0</v>
      </c>
      <c r="H8560" s="547">
        <f t="shared" si="269"/>
        <v>0</v>
      </c>
    </row>
    <row r="8561" spans="1:8" x14ac:dyDescent="0.25">
      <c r="A8561" s="396" t="e">
        <f>"INN."&amp;EIGNIR!$B$3&amp;C8561</f>
        <v>#N/A</v>
      </c>
      <c r="B8561" s="511">
        <f>'Sundurliðun Verðbréfaútgáfa'!K9</f>
        <v>0</v>
      </c>
      <c r="C8561" s="503" t="s">
        <v>10434</v>
      </c>
      <c r="D8561" s="512"/>
      <c r="F8561" s="547"/>
      <c r="G8561" s="547">
        <f t="shared" si="268"/>
        <v>0</v>
      </c>
      <c r="H8561" s="547">
        <f t="shared" si="269"/>
        <v>0</v>
      </c>
    </row>
    <row r="8562" spans="1:8" x14ac:dyDescent="0.25">
      <c r="A8562" s="396" t="e">
        <f>"INN."&amp;EIGNIR!$B$3&amp;C8562</f>
        <v>#N/A</v>
      </c>
      <c r="B8562" s="511">
        <f>'Sundurliðun Verðbréfaútgáfa'!K10</f>
        <v>0</v>
      </c>
      <c r="C8562" s="503" t="s">
        <v>10435</v>
      </c>
      <c r="D8562" s="512"/>
      <c r="F8562" s="547"/>
      <c r="G8562" s="547">
        <f t="shared" si="268"/>
        <v>0</v>
      </c>
      <c r="H8562" s="547">
        <f t="shared" si="269"/>
        <v>0</v>
      </c>
    </row>
    <row r="8563" spans="1:8" x14ac:dyDescent="0.25">
      <c r="A8563" s="396" t="e">
        <f>"INN."&amp;EIGNIR!$B$3&amp;C8563</f>
        <v>#N/A</v>
      </c>
      <c r="B8563" s="511">
        <f>'Sundurliðun Verðbréfaútgáfa'!K11</f>
        <v>0</v>
      </c>
      <c r="C8563" s="503" t="s">
        <v>10436</v>
      </c>
      <c r="D8563" s="512"/>
      <c r="F8563" s="547"/>
      <c r="G8563" s="547">
        <f t="shared" si="268"/>
        <v>0</v>
      </c>
      <c r="H8563" s="547">
        <f t="shared" si="269"/>
        <v>0</v>
      </c>
    </row>
    <row r="8564" spans="1:8" x14ac:dyDescent="0.25">
      <c r="A8564" s="396" t="e">
        <f>"INN."&amp;EIGNIR!$B$3&amp;C8564</f>
        <v>#N/A</v>
      </c>
      <c r="B8564" s="511">
        <f>'Sundurliðun Verðbréfaútgáfa'!K12</f>
        <v>0</v>
      </c>
      <c r="C8564" s="503" t="s">
        <v>10437</v>
      </c>
      <c r="D8564" s="512"/>
      <c r="F8564" s="547"/>
      <c r="G8564" s="547">
        <f t="shared" si="268"/>
        <v>0</v>
      </c>
      <c r="H8564" s="547">
        <f t="shared" si="269"/>
        <v>0</v>
      </c>
    </row>
    <row r="8565" spans="1:8" x14ac:dyDescent="0.25">
      <c r="A8565" s="396" t="e">
        <f>"INN."&amp;EIGNIR!$B$3&amp;C8565</f>
        <v>#N/A</v>
      </c>
      <c r="B8565" s="511">
        <f>'Sundurliðun Verðbréfaútgáfa'!K13</f>
        <v>0</v>
      </c>
      <c r="C8565" s="503" t="s">
        <v>10438</v>
      </c>
      <c r="D8565" s="512"/>
      <c r="F8565" s="547"/>
      <c r="G8565" s="547">
        <f t="shared" si="268"/>
        <v>0</v>
      </c>
      <c r="H8565" s="547">
        <f t="shared" si="269"/>
        <v>0</v>
      </c>
    </row>
    <row r="8566" spans="1:8" x14ac:dyDescent="0.25">
      <c r="A8566" s="396" t="e">
        <f>"INN."&amp;EIGNIR!$B$3&amp;C8566</f>
        <v>#N/A</v>
      </c>
      <c r="B8566" s="511">
        <f>'Sundurliðun Verðbréfaútgáfa'!K14</f>
        <v>0</v>
      </c>
      <c r="C8566" s="503" t="s">
        <v>10439</v>
      </c>
      <c r="D8566" s="512"/>
      <c r="F8566" s="547"/>
      <c r="G8566" s="547">
        <f t="shared" ref="G8566:G8733" si="270">+F8566-B8566</f>
        <v>0</v>
      </c>
      <c r="H8566" s="547">
        <f t="shared" si="269"/>
        <v>0</v>
      </c>
    </row>
    <row r="8567" spans="1:8" collapsed="1" x14ac:dyDescent="0.25">
      <c r="A8567" s="396" t="e">
        <f>"INN."&amp;EIGNIR!$B$3&amp;C8567</f>
        <v>#N/A</v>
      </c>
      <c r="B8567" s="511">
        <f>'Sundurliðun Verðbréfaútgáfa'!L5</f>
        <v>0</v>
      </c>
      <c r="C8567" s="503" t="s">
        <v>10440</v>
      </c>
      <c r="D8567" s="512" t="s">
        <v>10441</v>
      </c>
      <c r="F8567" s="547"/>
      <c r="G8567" s="547">
        <f t="shared" si="270"/>
        <v>0</v>
      </c>
      <c r="H8567" s="547">
        <f t="shared" ref="H8567:H8734" si="271">+ABS(G8567)</f>
        <v>0</v>
      </c>
    </row>
    <row r="8568" spans="1:8" x14ac:dyDescent="0.25">
      <c r="A8568" s="396" t="e">
        <f>"INN."&amp;EIGNIR!$B$3&amp;C8568</f>
        <v>#N/A</v>
      </c>
      <c r="B8568" s="511">
        <f>'Sundurliðun Verðbréfaútgáfa'!L6</f>
        <v>0</v>
      </c>
      <c r="C8568" s="503" t="s">
        <v>10442</v>
      </c>
      <c r="D8568" s="512"/>
      <c r="F8568" s="547"/>
      <c r="G8568" s="547">
        <f t="shared" si="270"/>
        <v>0</v>
      </c>
      <c r="H8568" s="547">
        <f t="shared" si="271"/>
        <v>0</v>
      </c>
    </row>
    <row r="8569" spans="1:8" x14ac:dyDescent="0.25">
      <c r="A8569" s="396" t="e">
        <f>"INN."&amp;EIGNIR!$B$3&amp;C8569</f>
        <v>#N/A</v>
      </c>
      <c r="B8569" s="511">
        <f>'Sundurliðun Verðbréfaútgáfa'!L7</f>
        <v>0</v>
      </c>
      <c r="C8569" s="503" t="s">
        <v>10443</v>
      </c>
      <c r="D8569" s="512"/>
      <c r="F8569" s="547"/>
      <c r="G8569" s="547">
        <f t="shared" si="270"/>
        <v>0</v>
      </c>
      <c r="H8569" s="547">
        <f t="shared" si="271"/>
        <v>0</v>
      </c>
    </row>
    <row r="8570" spans="1:8" x14ac:dyDescent="0.25">
      <c r="A8570" s="396" t="e">
        <f>"INN."&amp;EIGNIR!$B$3&amp;C8570</f>
        <v>#N/A</v>
      </c>
      <c r="B8570" s="511">
        <f>'Sundurliðun Verðbréfaútgáfa'!L8</f>
        <v>0</v>
      </c>
      <c r="C8570" s="503" t="s">
        <v>10444</v>
      </c>
      <c r="D8570" s="512"/>
      <c r="F8570" s="547"/>
      <c r="G8570" s="547">
        <f t="shared" si="270"/>
        <v>0</v>
      </c>
      <c r="H8570" s="547">
        <f t="shared" si="271"/>
        <v>0</v>
      </c>
    </row>
    <row r="8571" spans="1:8" x14ac:dyDescent="0.25">
      <c r="A8571" s="396" t="e">
        <f>"INN."&amp;EIGNIR!$B$3&amp;C8571</f>
        <v>#N/A</v>
      </c>
      <c r="B8571" s="511">
        <f>'Sundurliðun Verðbréfaútgáfa'!L9</f>
        <v>0</v>
      </c>
      <c r="C8571" s="503" t="s">
        <v>10445</v>
      </c>
      <c r="D8571" s="512"/>
      <c r="F8571" s="547"/>
      <c r="G8571" s="547">
        <f t="shared" si="270"/>
        <v>0</v>
      </c>
      <c r="H8571" s="547">
        <f t="shared" si="271"/>
        <v>0</v>
      </c>
    </row>
    <row r="8572" spans="1:8" x14ac:dyDescent="0.25">
      <c r="A8572" s="396" t="e">
        <f>"INN."&amp;EIGNIR!$B$3&amp;C8572</f>
        <v>#N/A</v>
      </c>
      <c r="B8572" s="511">
        <f>'Sundurliðun Verðbréfaútgáfa'!L10</f>
        <v>0</v>
      </c>
      <c r="C8572" s="503" t="s">
        <v>10446</v>
      </c>
      <c r="D8572" s="512"/>
      <c r="F8572" s="547"/>
      <c r="G8572" s="547">
        <f t="shared" si="270"/>
        <v>0</v>
      </c>
      <c r="H8572" s="547">
        <f t="shared" si="271"/>
        <v>0</v>
      </c>
    </row>
    <row r="8573" spans="1:8" x14ac:dyDescent="0.25">
      <c r="A8573" s="396" t="e">
        <f>"INN."&amp;EIGNIR!$B$3&amp;C8573</f>
        <v>#N/A</v>
      </c>
      <c r="B8573" s="511">
        <f>'Sundurliðun Verðbréfaútgáfa'!L11</f>
        <v>0</v>
      </c>
      <c r="C8573" s="503" t="s">
        <v>10447</v>
      </c>
      <c r="D8573" s="512"/>
      <c r="F8573" s="547"/>
      <c r="G8573" s="547">
        <f t="shared" si="270"/>
        <v>0</v>
      </c>
      <c r="H8573" s="547">
        <f t="shared" si="271"/>
        <v>0</v>
      </c>
    </row>
    <row r="8574" spans="1:8" x14ac:dyDescent="0.25">
      <c r="A8574" s="396" t="e">
        <f>"INN."&amp;EIGNIR!$B$3&amp;C8574</f>
        <v>#N/A</v>
      </c>
      <c r="B8574" s="511">
        <f>'Sundurliðun Verðbréfaútgáfa'!L12</f>
        <v>0</v>
      </c>
      <c r="C8574" s="503" t="s">
        <v>10448</v>
      </c>
      <c r="D8574" s="512"/>
      <c r="F8574" s="547"/>
      <c r="G8574" s="547">
        <f t="shared" si="270"/>
        <v>0</v>
      </c>
      <c r="H8574" s="547">
        <f t="shared" si="271"/>
        <v>0</v>
      </c>
    </row>
    <row r="8575" spans="1:8" x14ac:dyDescent="0.25">
      <c r="A8575" s="396" t="e">
        <f>"INN."&amp;EIGNIR!$B$3&amp;C8575</f>
        <v>#N/A</v>
      </c>
      <c r="B8575" s="511">
        <f>'Sundurliðun Verðbréfaútgáfa'!L13</f>
        <v>0</v>
      </c>
      <c r="C8575" s="503" t="s">
        <v>10449</v>
      </c>
      <c r="D8575" s="512"/>
      <c r="F8575" s="547"/>
      <c r="G8575" s="547">
        <f t="shared" si="270"/>
        <v>0</v>
      </c>
      <c r="H8575" s="547">
        <f t="shared" si="271"/>
        <v>0</v>
      </c>
    </row>
    <row r="8576" spans="1:8" x14ac:dyDescent="0.25">
      <c r="A8576" s="396" t="e">
        <f>"INN."&amp;EIGNIR!$B$3&amp;C8576</f>
        <v>#N/A</v>
      </c>
      <c r="B8576" s="511">
        <f>'Sundurliðun Verðbréfaútgáfa'!L14</f>
        <v>0</v>
      </c>
      <c r="C8576" s="503" t="s">
        <v>10450</v>
      </c>
      <c r="D8576" s="512"/>
      <c r="F8576" s="547"/>
      <c r="G8576" s="547">
        <f t="shared" si="270"/>
        <v>0</v>
      </c>
      <c r="H8576" s="547">
        <f t="shared" si="271"/>
        <v>0</v>
      </c>
    </row>
    <row r="8577" spans="1:8" collapsed="1" x14ac:dyDescent="0.25">
      <c r="A8577" s="396" t="e">
        <f>"INN."&amp;EIGNIR!$B$3&amp;C8577</f>
        <v>#N/A</v>
      </c>
      <c r="B8577" s="511">
        <f>'Sundurliðun Verðbréfaútgáfa'!M5</f>
        <v>0</v>
      </c>
      <c r="C8577" s="503" t="s">
        <v>10451</v>
      </c>
      <c r="D8577" s="512" t="s">
        <v>13733</v>
      </c>
      <c r="F8577" s="547"/>
      <c r="G8577" s="547">
        <f t="shared" si="270"/>
        <v>0</v>
      </c>
      <c r="H8577" s="547">
        <f t="shared" si="271"/>
        <v>0</v>
      </c>
    </row>
    <row r="8578" spans="1:8" x14ac:dyDescent="0.25">
      <c r="A8578" s="396" t="e">
        <f>"INN."&amp;EIGNIR!$B$3&amp;C8578</f>
        <v>#N/A</v>
      </c>
      <c r="B8578" s="511">
        <f>'Sundurliðun Verðbréfaútgáfa'!M6</f>
        <v>0</v>
      </c>
      <c r="C8578" s="503" t="s">
        <v>10452</v>
      </c>
      <c r="D8578" s="512"/>
      <c r="F8578" s="547"/>
      <c r="G8578" s="547">
        <f t="shared" si="270"/>
        <v>0</v>
      </c>
      <c r="H8578" s="547">
        <f t="shared" si="271"/>
        <v>0</v>
      </c>
    </row>
    <row r="8579" spans="1:8" x14ac:dyDescent="0.25">
      <c r="A8579" s="396" t="e">
        <f>"INN."&amp;EIGNIR!$B$3&amp;C8579</f>
        <v>#N/A</v>
      </c>
      <c r="B8579" s="511">
        <f>'Sundurliðun Verðbréfaútgáfa'!M7</f>
        <v>0</v>
      </c>
      <c r="C8579" s="503" t="s">
        <v>10453</v>
      </c>
      <c r="D8579" s="512"/>
      <c r="F8579" s="547"/>
      <c r="G8579" s="547">
        <f t="shared" si="270"/>
        <v>0</v>
      </c>
      <c r="H8579" s="547">
        <f t="shared" si="271"/>
        <v>0</v>
      </c>
    </row>
    <row r="8580" spans="1:8" x14ac:dyDescent="0.25">
      <c r="A8580" s="396" t="e">
        <f>"INN."&amp;EIGNIR!$B$3&amp;C8580</f>
        <v>#N/A</v>
      </c>
      <c r="B8580" s="511">
        <f>'Sundurliðun Verðbréfaútgáfa'!M8</f>
        <v>0</v>
      </c>
      <c r="C8580" s="503" t="s">
        <v>10454</v>
      </c>
      <c r="D8580" s="512"/>
      <c r="F8580" s="547"/>
      <c r="G8580" s="547">
        <f t="shared" si="270"/>
        <v>0</v>
      </c>
      <c r="H8580" s="547">
        <f t="shared" si="271"/>
        <v>0</v>
      </c>
    </row>
    <row r="8581" spans="1:8" x14ac:dyDescent="0.25">
      <c r="A8581" s="396" t="e">
        <f>"INN."&amp;EIGNIR!$B$3&amp;C8581</f>
        <v>#N/A</v>
      </c>
      <c r="B8581" s="511">
        <f>'Sundurliðun Verðbréfaútgáfa'!M9</f>
        <v>0</v>
      </c>
      <c r="C8581" s="503" t="s">
        <v>10455</v>
      </c>
      <c r="D8581" s="512"/>
      <c r="F8581" s="547"/>
      <c r="G8581" s="547">
        <f t="shared" si="270"/>
        <v>0</v>
      </c>
      <c r="H8581" s="547">
        <f t="shared" si="271"/>
        <v>0</v>
      </c>
    </row>
    <row r="8582" spans="1:8" x14ac:dyDescent="0.25">
      <c r="A8582" s="396" t="e">
        <f>"INN."&amp;EIGNIR!$B$3&amp;C8582</f>
        <v>#N/A</v>
      </c>
      <c r="B8582" s="511">
        <f>'Sundurliðun Verðbréfaútgáfa'!M10</f>
        <v>0</v>
      </c>
      <c r="C8582" s="503" t="s">
        <v>10456</v>
      </c>
      <c r="D8582" s="512"/>
      <c r="F8582" s="547"/>
      <c r="G8582" s="547">
        <f t="shared" si="270"/>
        <v>0</v>
      </c>
      <c r="H8582" s="547">
        <f t="shared" si="271"/>
        <v>0</v>
      </c>
    </row>
    <row r="8583" spans="1:8" x14ac:dyDescent="0.25">
      <c r="A8583" s="396" t="e">
        <f>"INN."&amp;EIGNIR!$B$3&amp;C8583</f>
        <v>#N/A</v>
      </c>
      <c r="B8583" s="511">
        <f>'Sundurliðun Verðbréfaútgáfa'!M11</f>
        <v>0</v>
      </c>
      <c r="C8583" s="503" t="s">
        <v>10457</v>
      </c>
      <c r="D8583" s="512"/>
      <c r="F8583" s="547"/>
      <c r="G8583" s="547">
        <f t="shared" si="270"/>
        <v>0</v>
      </c>
      <c r="H8583" s="547">
        <f t="shared" si="271"/>
        <v>0</v>
      </c>
    </row>
    <row r="8584" spans="1:8" x14ac:dyDescent="0.25">
      <c r="A8584" s="396" t="e">
        <f>"INN."&amp;EIGNIR!$B$3&amp;C8584</f>
        <v>#N/A</v>
      </c>
      <c r="B8584" s="511">
        <f>'Sundurliðun Verðbréfaútgáfa'!M12</f>
        <v>0</v>
      </c>
      <c r="C8584" s="503" t="s">
        <v>10458</v>
      </c>
      <c r="D8584" s="512"/>
      <c r="F8584" s="547"/>
      <c r="G8584" s="547">
        <f t="shared" si="270"/>
        <v>0</v>
      </c>
      <c r="H8584" s="547">
        <f t="shared" si="271"/>
        <v>0</v>
      </c>
    </row>
    <row r="8585" spans="1:8" x14ac:dyDescent="0.25">
      <c r="A8585" s="396" t="e">
        <f>"INN."&amp;EIGNIR!$B$3&amp;C8585</f>
        <v>#N/A</v>
      </c>
      <c r="B8585" s="511">
        <f>'Sundurliðun Verðbréfaútgáfa'!M13</f>
        <v>0</v>
      </c>
      <c r="C8585" s="503" t="s">
        <v>10459</v>
      </c>
      <c r="D8585" s="512"/>
      <c r="F8585" s="547"/>
      <c r="G8585" s="547">
        <f t="shared" si="270"/>
        <v>0</v>
      </c>
      <c r="H8585" s="547">
        <f t="shared" si="271"/>
        <v>0</v>
      </c>
    </row>
    <row r="8586" spans="1:8" x14ac:dyDescent="0.25">
      <c r="A8586" s="396" t="e">
        <f>"INN."&amp;EIGNIR!$B$3&amp;C8586</f>
        <v>#N/A</v>
      </c>
      <c r="B8586" s="511">
        <f>'Sundurliðun Verðbréfaútgáfa'!M14</f>
        <v>0</v>
      </c>
      <c r="C8586" s="503" t="s">
        <v>10460</v>
      </c>
      <c r="D8586" s="512"/>
      <c r="F8586" s="547"/>
      <c r="G8586" s="547">
        <f t="shared" si="270"/>
        <v>0</v>
      </c>
      <c r="H8586" s="547">
        <f t="shared" si="271"/>
        <v>0</v>
      </c>
    </row>
    <row r="8587" spans="1:8" x14ac:dyDescent="0.25">
      <c r="A8587" s="396" t="e">
        <f>"INN."&amp;EIGNIR!$B$3&amp;C8587</f>
        <v>#N/A</v>
      </c>
      <c r="B8587" s="511">
        <f>'Sundurliðun Verðbréfaútgáfa'!N5</f>
        <v>0</v>
      </c>
      <c r="C8587" s="503" t="s">
        <v>10461</v>
      </c>
      <c r="D8587" s="512"/>
      <c r="F8587" s="547"/>
      <c r="G8587" s="547">
        <f t="shared" si="270"/>
        <v>0</v>
      </c>
      <c r="H8587" s="547">
        <f t="shared" si="271"/>
        <v>0</v>
      </c>
    </row>
    <row r="8588" spans="1:8" collapsed="1" x14ac:dyDescent="0.25">
      <c r="A8588" s="396" t="e">
        <f>"INN."&amp;EIGNIR!$B$3&amp;C8588</f>
        <v>#N/A</v>
      </c>
      <c r="B8588" s="511">
        <f>'Sundurliðun Verðbréfaútgáfa'!N6</f>
        <v>0</v>
      </c>
      <c r="C8588" s="503" t="s">
        <v>10462</v>
      </c>
      <c r="D8588" s="512" t="s">
        <v>10463</v>
      </c>
      <c r="F8588" s="547"/>
      <c r="G8588" s="547">
        <f t="shared" si="270"/>
        <v>0</v>
      </c>
      <c r="H8588" s="547">
        <f t="shared" si="271"/>
        <v>0</v>
      </c>
    </row>
    <row r="8589" spans="1:8" x14ac:dyDescent="0.25">
      <c r="A8589" s="396" t="e">
        <f>"INN."&amp;EIGNIR!$B$3&amp;C8589</f>
        <v>#N/A</v>
      </c>
      <c r="B8589" s="511">
        <f>'Sundurliðun Verðbréfaútgáfa'!N7</f>
        <v>0</v>
      </c>
      <c r="C8589" s="503" t="s">
        <v>10464</v>
      </c>
      <c r="D8589" s="512"/>
      <c r="F8589" s="547"/>
      <c r="G8589" s="547">
        <f t="shared" si="270"/>
        <v>0</v>
      </c>
      <c r="H8589" s="547">
        <f t="shared" si="271"/>
        <v>0</v>
      </c>
    </row>
    <row r="8590" spans="1:8" x14ac:dyDescent="0.25">
      <c r="A8590" s="396" t="e">
        <f>"INN."&amp;EIGNIR!$B$3&amp;C8590</f>
        <v>#N/A</v>
      </c>
      <c r="B8590" s="511">
        <f>'Sundurliðun Verðbréfaútgáfa'!N8</f>
        <v>0</v>
      </c>
      <c r="C8590" s="503" t="s">
        <v>10465</v>
      </c>
      <c r="D8590" s="512"/>
      <c r="F8590" s="547"/>
      <c r="G8590" s="547">
        <f t="shared" si="270"/>
        <v>0</v>
      </c>
      <c r="H8590" s="547">
        <f t="shared" si="271"/>
        <v>0</v>
      </c>
    </row>
    <row r="8591" spans="1:8" x14ac:dyDescent="0.25">
      <c r="A8591" s="396" t="e">
        <f>"INN."&amp;EIGNIR!$B$3&amp;C8591</f>
        <v>#N/A</v>
      </c>
      <c r="B8591" s="511">
        <f>'Sundurliðun Verðbréfaútgáfa'!N9</f>
        <v>0</v>
      </c>
      <c r="C8591" s="503" t="s">
        <v>10466</v>
      </c>
      <c r="D8591" s="512"/>
      <c r="F8591" s="547"/>
      <c r="G8591" s="547">
        <f t="shared" si="270"/>
        <v>0</v>
      </c>
      <c r="H8591" s="547">
        <f t="shared" si="271"/>
        <v>0</v>
      </c>
    </row>
    <row r="8592" spans="1:8" x14ac:dyDescent="0.25">
      <c r="A8592" s="396" t="e">
        <f>"INN."&amp;EIGNIR!$B$3&amp;C8592</f>
        <v>#N/A</v>
      </c>
      <c r="B8592" s="511">
        <f>'Sundurliðun Verðbréfaútgáfa'!N10</f>
        <v>0</v>
      </c>
      <c r="C8592" s="503" t="s">
        <v>10467</v>
      </c>
      <c r="D8592" s="512"/>
      <c r="F8592" s="547"/>
      <c r="G8592" s="547">
        <f t="shared" si="270"/>
        <v>0</v>
      </c>
      <c r="H8592" s="547">
        <f t="shared" si="271"/>
        <v>0</v>
      </c>
    </row>
    <row r="8593" spans="1:8" x14ac:dyDescent="0.25">
      <c r="A8593" s="396" t="e">
        <f>"INN."&amp;EIGNIR!$B$3&amp;C8593</f>
        <v>#N/A</v>
      </c>
      <c r="B8593" s="511">
        <f>'Sundurliðun Verðbréfaútgáfa'!N11</f>
        <v>0</v>
      </c>
      <c r="C8593" s="503" t="s">
        <v>10468</v>
      </c>
      <c r="D8593" s="512"/>
      <c r="F8593" s="547"/>
      <c r="G8593" s="547">
        <f t="shared" si="270"/>
        <v>0</v>
      </c>
      <c r="H8593" s="547">
        <f t="shared" si="271"/>
        <v>0</v>
      </c>
    </row>
    <row r="8594" spans="1:8" x14ac:dyDescent="0.25">
      <c r="A8594" s="396" t="e">
        <f>"INN."&amp;EIGNIR!$B$3&amp;C8594</f>
        <v>#N/A</v>
      </c>
      <c r="B8594" s="511">
        <f>'Sundurliðun Verðbréfaútgáfa'!N12</f>
        <v>0</v>
      </c>
      <c r="C8594" s="503" t="s">
        <v>10469</v>
      </c>
      <c r="D8594" s="512"/>
      <c r="F8594" s="547"/>
      <c r="G8594" s="547">
        <f t="shared" si="270"/>
        <v>0</v>
      </c>
      <c r="H8594" s="547">
        <f t="shared" si="271"/>
        <v>0</v>
      </c>
    </row>
    <row r="8595" spans="1:8" x14ac:dyDescent="0.25">
      <c r="A8595" s="396" t="e">
        <f>"INN."&amp;EIGNIR!$B$3&amp;C8595</f>
        <v>#N/A</v>
      </c>
      <c r="B8595" s="511">
        <f>'Sundurliðun Verðbréfaútgáfa'!N13</f>
        <v>0</v>
      </c>
      <c r="C8595" s="503" t="s">
        <v>10470</v>
      </c>
      <c r="D8595" s="512"/>
      <c r="F8595" s="547"/>
      <c r="G8595" s="547">
        <f t="shared" si="270"/>
        <v>0</v>
      </c>
      <c r="H8595" s="547">
        <f t="shared" si="271"/>
        <v>0</v>
      </c>
    </row>
    <row r="8596" spans="1:8" x14ac:dyDescent="0.25">
      <c r="A8596" s="396" t="e">
        <f>"INN."&amp;EIGNIR!$B$3&amp;C8596</f>
        <v>#N/A</v>
      </c>
      <c r="B8596" s="511">
        <f>'Sundurliðun Verðbréfaútgáfa'!N14</f>
        <v>0</v>
      </c>
      <c r="C8596" s="503" t="s">
        <v>10471</v>
      </c>
      <c r="D8596" s="512"/>
      <c r="F8596" s="547"/>
      <c r="G8596" s="547">
        <f t="shared" si="270"/>
        <v>0</v>
      </c>
      <c r="H8596" s="547">
        <f t="shared" si="271"/>
        <v>0</v>
      </c>
    </row>
    <row r="8597" spans="1:8" collapsed="1" x14ac:dyDescent="0.25">
      <c r="A8597" s="396" t="e">
        <f>"INN."&amp;EIGNIR!$B$3&amp;C8597</f>
        <v>#N/A</v>
      </c>
      <c r="B8597" s="511">
        <f>'Sundurliðun Verðbréfaútgáfa'!O5</f>
        <v>0</v>
      </c>
      <c r="C8597" s="503" t="s">
        <v>10472</v>
      </c>
      <c r="D8597" s="512" t="s">
        <v>13731</v>
      </c>
      <c r="F8597" s="547"/>
      <c r="G8597" s="547">
        <f t="shared" si="270"/>
        <v>0</v>
      </c>
      <c r="H8597" s="547">
        <f t="shared" si="271"/>
        <v>0</v>
      </c>
    </row>
    <row r="8598" spans="1:8" x14ac:dyDescent="0.25">
      <c r="A8598" s="396" t="e">
        <f>"INN."&amp;EIGNIR!$B$3&amp;C8598</f>
        <v>#N/A</v>
      </c>
      <c r="B8598" s="511">
        <f>'Sundurliðun Verðbréfaútgáfa'!O6</f>
        <v>0</v>
      </c>
      <c r="C8598" s="503" t="s">
        <v>10473</v>
      </c>
      <c r="D8598" s="512"/>
      <c r="F8598" s="547"/>
      <c r="G8598" s="547">
        <f t="shared" si="270"/>
        <v>0</v>
      </c>
      <c r="H8598" s="547">
        <f t="shared" si="271"/>
        <v>0</v>
      </c>
    </row>
    <row r="8599" spans="1:8" x14ac:dyDescent="0.25">
      <c r="A8599" s="396" t="e">
        <f>"INN."&amp;EIGNIR!$B$3&amp;C8599</f>
        <v>#N/A</v>
      </c>
      <c r="B8599" s="511">
        <f>'Sundurliðun Verðbréfaútgáfa'!O7</f>
        <v>0</v>
      </c>
      <c r="C8599" s="503" t="s">
        <v>10474</v>
      </c>
      <c r="D8599" s="512"/>
      <c r="F8599" s="547"/>
      <c r="G8599" s="547">
        <f t="shared" si="270"/>
        <v>0</v>
      </c>
      <c r="H8599" s="547">
        <f t="shared" si="271"/>
        <v>0</v>
      </c>
    </row>
    <row r="8600" spans="1:8" x14ac:dyDescent="0.25">
      <c r="A8600" s="396" t="e">
        <f>"INN."&amp;EIGNIR!$B$3&amp;C8600</f>
        <v>#N/A</v>
      </c>
      <c r="B8600" s="511">
        <f>'Sundurliðun Verðbréfaútgáfa'!O8</f>
        <v>0</v>
      </c>
      <c r="C8600" s="503" t="s">
        <v>10475</v>
      </c>
      <c r="D8600" s="512"/>
      <c r="F8600" s="547"/>
      <c r="G8600" s="547">
        <f t="shared" si="270"/>
        <v>0</v>
      </c>
      <c r="H8600" s="547">
        <f t="shared" si="271"/>
        <v>0</v>
      </c>
    </row>
    <row r="8601" spans="1:8" x14ac:dyDescent="0.25">
      <c r="A8601" s="396" t="e">
        <f>"INN."&amp;EIGNIR!$B$3&amp;C8601</f>
        <v>#N/A</v>
      </c>
      <c r="B8601" s="511">
        <f>'Sundurliðun Verðbréfaútgáfa'!O9</f>
        <v>0</v>
      </c>
      <c r="C8601" s="503" t="s">
        <v>10476</v>
      </c>
      <c r="D8601" s="512"/>
      <c r="F8601" s="547"/>
      <c r="G8601" s="547">
        <f t="shared" si="270"/>
        <v>0</v>
      </c>
      <c r="H8601" s="547">
        <f t="shared" si="271"/>
        <v>0</v>
      </c>
    </row>
    <row r="8602" spans="1:8" x14ac:dyDescent="0.25">
      <c r="A8602" s="396" t="e">
        <f>"INN."&amp;EIGNIR!$B$3&amp;C8602</f>
        <v>#N/A</v>
      </c>
      <c r="B8602" s="511">
        <f>'Sundurliðun Verðbréfaútgáfa'!O10</f>
        <v>0</v>
      </c>
      <c r="C8602" s="503" t="s">
        <v>10477</v>
      </c>
      <c r="D8602" s="512"/>
      <c r="F8602" s="547"/>
      <c r="G8602" s="547">
        <f t="shared" si="270"/>
        <v>0</v>
      </c>
      <c r="H8602" s="547">
        <f t="shared" si="271"/>
        <v>0</v>
      </c>
    </row>
    <row r="8603" spans="1:8" x14ac:dyDescent="0.25">
      <c r="A8603" s="396" t="e">
        <f>"INN."&amp;EIGNIR!$B$3&amp;C8603</f>
        <v>#N/A</v>
      </c>
      <c r="B8603" s="511">
        <f>'Sundurliðun Verðbréfaútgáfa'!O11</f>
        <v>0</v>
      </c>
      <c r="C8603" s="503" t="s">
        <v>10478</v>
      </c>
      <c r="D8603" s="512"/>
      <c r="F8603" s="547"/>
      <c r="G8603" s="547">
        <f t="shared" si="270"/>
        <v>0</v>
      </c>
      <c r="H8603" s="547">
        <f t="shared" si="271"/>
        <v>0</v>
      </c>
    </row>
    <row r="8604" spans="1:8" x14ac:dyDescent="0.25">
      <c r="A8604" s="396" t="e">
        <f>"INN."&amp;EIGNIR!$B$3&amp;C8604</f>
        <v>#N/A</v>
      </c>
      <c r="B8604" s="511">
        <f>'Sundurliðun Verðbréfaútgáfa'!O12</f>
        <v>0</v>
      </c>
      <c r="C8604" s="503" t="s">
        <v>10479</v>
      </c>
      <c r="D8604" s="512"/>
      <c r="F8604" s="547"/>
      <c r="G8604" s="547">
        <f t="shared" si="270"/>
        <v>0</v>
      </c>
      <c r="H8604" s="547">
        <f t="shared" si="271"/>
        <v>0</v>
      </c>
    </row>
    <row r="8605" spans="1:8" x14ac:dyDescent="0.25">
      <c r="A8605" s="396" t="e">
        <f>"INN."&amp;EIGNIR!$B$3&amp;C8605</f>
        <v>#N/A</v>
      </c>
      <c r="B8605" s="511">
        <f>'Sundurliðun Verðbréfaútgáfa'!O13</f>
        <v>0</v>
      </c>
      <c r="C8605" s="503" t="s">
        <v>10480</v>
      </c>
      <c r="D8605" s="512"/>
      <c r="F8605" s="547"/>
      <c r="G8605" s="547">
        <f t="shared" si="270"/>
        <v>0</v>
      </c>
      <c r="H8605" s="547">
        <f t="shared" si="271"/>
        <v>0</v>
      </c>
    </row>
    <row r="8606" spans="1:8" x14ac:dyDescent="0.25">
      <c r="A8606" s="396" t="e">
        <f>"INN."&amp;EIGNIR!$B$3&amp;C8606</f>
        <v>#N/A</v>
      </c>
      <c r="B8606" s="511">
        <f>'Sundurliðun Verðbréfaútgáfa'!O14</f>
        <v>0</v>
      </c>
      <c r="C8606" s="503" t="s">
        <v>10481</v>
      </c>
      <c r="D8606" s="512"/>
      <c r="F8606" s="547"/>
      <c r="G8606" s="547">
        <f t="shared" si="270"/>
        <v>0</v>
      </c>
      <c r="H8606" s="547">
        <f t="shared" si="271"/>
        <v>0</v>
      </c>
    </row>
    <row r="8607" spans="1:8" collapsed="1" x14ac:dyDescent="0.25">
      <c r="A8607" s="396" t="e">
        <f>"INN."&amp;EIGNIR!$B$3&amp;C8607</f>
        <v>#N/A</v>
      </c>
      <c r="B8607" s="511">
        <f>'Sundurliðun Verðbréfaútgáfa'!P5</f>
        <v>0</v>
      </c>
      <c r="C8607" s="503" t="s">
        <v>10482</v>
      </c>
      <c r="D8607" s="512" t="s">
        <v>13732</v>
      </c>
      <c r="F8607" s="547"/>
      <c r="G8607" s="547">
        <f t="shared" si="270"/>
        <v>0</v>
      </c>
      <c r="H8607" s="547">
        <f t="shared" si="271"/>
        <v>0</v>
      </c>
    </row>
    <row r="8608" spans="1:8" x14ac:dyDescent="0.25">
      <c r="A8608" s="396" t="e">
        <f>"INN."&amp;EIGNIR!$B$3&amp;C8608</f>
        <v>#N/A</v>
      </c>
      <c r="B8608" s="511">
        <f>'Sundurliðun Verðbréfaútgáfa'!P6</f>
        <v>0</v>
      </c>
      <c r="C8608" s="503" t="s">
        <v>10483</v>
      </c>
      <c r="D8608" s="512"/>
      <c r="F8608" s="547"/>
      <c r="G8608" s="547">
        <f t="shared" si="270"/>
        <v>0</v>
      </c>
      <c r="H8608" s="547">
        <f t="shared" si="271"/>
        <v>0</v>
      </c>
    </row>
    <row r="8609" spans="1:8" x14ac:dyDescent="0.25">
      <c r="A8609" s="396" t="e">
        <f>"INN."&amp;EIGNIR!$B$3&amp;C8609</f>
        <v>#N/A</v>
      </c>
      <c r="B8609" s="511">
        <f>'Sundurliðun Verðbréfaútgáfa'!P7</f>
        <v>0</v>
      </c>
      <c r="C8609" s="503" t="s">
        <v>10484</v>
      </c>
      <c r="D8609" s="512"/>
      <c r="F8609" s="547"/>
      <c r="G8609" s="547">
        <f t="shared" si="270"/>
        <v>0</v>
      </c>
      <c r="H8609" s="547">
        <f t="shared" si="271"/>
        <v>0</v>
      </c>
    </row>
    <row r="8610" spans="1:8" x14ac:dyDescent="0.25">
      <c r="A8610" s="396" t="e">
        <f>"INN."&amp;EIGNIR!$B$3&amp;C8610</f>
        <v>#N/A</v>
      </c>
      <c r="B8610" s="511">
        <f>'Sundurliðun Verðbréfaútgáfa'!P8</f>
        <v>0</v>
      </c>
      <c r="C8610" s="503" t="s">
        <v>10485</v>
      </c>
      <c r="D8610" s="512"/>
      <c r="F8610" s="547"/>
      <c r="G8610" s="547">
        <f t="shared" si="270"/>
        <v>0</v>
      </c>
      <c r="H8610" s="547">
        <f t="shared" si="271"/>
        <v>0</v>
      </c>
    </row>
    <row r="8611" spans="1:8" x14ac:dyDescent="0.25">
      <c r="A8611" s="396" t="e">
        <f>"INN."&amp;EIGNIR!$B$3&amp;C8611</f>
        <v>#N/A</v>
      </c>
      <c r="B8611" s="511">
        <f>'Sundurliðun Verðbréfaútgáfa'!P9</f>
        <v>0</v>
      </c>
      <c r="C8611" s="503" t="s">
        <v>10486</v>
      </c>
      <c r="D8611" s="512"/>
      <c r="F8611" s="547"/>
      <c r="G8611" s="547">
        <f t="shared" si="270"/>
        <v>0</v>
      </c>
      <c r="H8611" s="547">
        <f t="shared" si="271"/>
        <v>0</v>
      </c>
    </row>
    <row r="8612" spans="1:8" x14ac:dyDescent="0.25">
      <c r="A8612" s="396" t="e">
        <f>"INN."&amp;EIGNIR!$B$3&amp;C8612</f>
        <v>#N/A</v>
      </c>
      <c r="B8612" s="511">
        <f>'Sundurliðun Verðbréfaútgáfa'!P10</f>
        <v>0</v>
      </c>
      <c r="C8612" s="503" t="s">
        <v>10487</v>
      </c>
      <c r="D8612" s="512"/>
      <c r="F8612" s="547"/>
      <c r="G8612" s="547">
        <f t="shared" si="270"/>
        <v>0</v>
      </c>
      <c r="H8612" s="547">
        <f t="shared" si="271"/>
        <v>0</v>
      </c>
    </row>
    <row r="8613" spans="1:8" x14ac:dyDescent="0.25">
      <c r="A8613" s="396" t="e">
        <f>"INN."&amp;EIGNIR!$B$3&amp;C8613</f>
        <v>#N/A</v>
      </c>
      <c r="B8613" s="511">
        <f>'Sundurliðun Verðbréfaútgáfa'!P11</f>
        <v>0</v>
      </c>
      <c r="C8613" s="503" t="s">
        <v>10488</v>
      </c>
      <c r="D8613" s="512"/>
      <c r="F8613" s="547"/>
      <c r="G8613" s="547">
        <f t="shared" si="270"/>
        <v>0</v>
      </c>
      <c r="H8613" s="547">
        <f t="shared" si="271"/>
        <v>0</v>
      </c>
    </row>
    <row r="8614" spans="1:8" x14ac:dyDescent="0.25">
      <c r="A8614" s="396" t="e">
        <f>"INN."&amp;EIGNIR!$B$3&amp;C8614</f>
        <v>#N/A</v>
      </c>
      <c r="B8614" s="511">
        <f>'Sundurliðun Verðbréfaútgáfa'!P12</f>
        <v>0</v>
      </c>
      <c r="C8614" s="503" t="s">
        <v>10489</v>
      </c>
      <c r="D8614" s="512"/>
      <c r="F8614" s="547"/>
      <c r="G8614" s="547">
        <f t="shared" si="270"/>
        <v>0</v>
      </c>
      <c r="H8614" s="547">
        <f t="shared" si="271"/>
        <v>0</v>
      </c>
    </row>
    <row r="8615" spans="1:8" x14ac:dyDescent="0.25">
      <c r="A8615" s="396" t="e">
        <f>"INN."&amp;EIGNIR!$B$3&amp;C8615</f>
        <v>#N/A</v>
      </c>
      <c r="B8615" s="511">
        <f>'Sundurliðun Verðbréfaútgáfa'!P13</f>
        <v>0</v>
      </c>
      <c r="C8615" s="503" t="s">
        <v>10490</v>
      </c>
      <c r="D8615" s="512"/>
      <c r="F8615" s="547"/>
      <c r="G8615" s="547">
        <f t="shared" si="270"/>
        <v>0</v>
      </c>
      <c r="H8615" s="547">
        <f t="shared" si="271"/>
        <v>0</v>
      </c>
    </row>
    <row r="8616" spans="1:8" x14ac:dyDescent="0.25">
      <c r="A8616" s="396" t="e">
        <f>"INN."&amp;EIGNIR!$B$3&amp;C8616</f>
        <v>#N/A</v>
      </c>
      <c r="B8616" s="511">
        <f>'Sundurliðun Verðbréfaútgáfa'!P14</f>
        <v>0</v>
      </c>
      <c r="C8616" s="503" t="s">
        <v>10491</v>
      </c>
      <c r="D8616" s="512"/>
      <c r="F8616" s="547"/>
      <c r="G8616" s="547">
        <f t="shared" si="270"/>
        <v>0</v>
      </c>
      <c r="H8616" s="547">
        <f t="shared" si="271"/>
        <v>0</v>
      </c>
    </row>
    <row r="8617" spans="1:8" x14ac:dyDescent="0.25">
      <c r="A8617" s="396" t="e">
        <f>"INN."&amp;EIGNIR!$B$3&amp;C8617</f>
        <v>#N/A</v>
      </c>
      <c r="B8617" s="511">
        <f>'Sundurliðun Verðbréfaútgáfa'!Q5</f>
        <v>0</v>
      </c>
      <c r="C8617" s="503" t="s">
        <v>10492</v>
      </c>
      <c r="D8617" s="512"/>
      <c r="F8617" s="547"/>
      <c r="G8617" s="547">
        <f t="shared" si="270"/>
        <v>0</v>
      </c>
      <c r="H8617" s="547">
        <f t="shared" si="271"/>
        <v>0</v>
      </c>
    </row>
    <row r="8618" spans="1:8" collapsed="1" x14ac:dyDescent="0.25">
      <c r="A8618" s="396" t="e">
        <f>"INN."&amp;EIGNIR!$B$3&amp;C8618</f>
        <v>#N/A</v>
      </c>
      <c r="B8618" s="511">
        <f>'Sundurliðun Verðbréfaútgáfa'!Q6</f>
        <v>0</v>
      </c>
      <c r="C8618" s="503" t="s">
        <v>10493</v>
      </c>
      <c r="D8618" s="512" t="s">
        <v>10494</v>
      </c>
      <c r="F8618" s="547"/>
      <c r="G8618" s="547">
        <f t="shared" si="270"/>
        <v>0</v>
      </c>
      <c r="H8618" s="547">
        <f t="shared" si="271"/>
        <v>0</v>
      </c>
    </row>
    <row r="8619" spans="1:8" x14ac:dyDescent="0.25">
      <c r="A8619" s="396" t="e">
        <f>"INN."&amp;EIGNIR!$B$3&amp;C8619</f>
        <v>#N/A</v>
      </c>
      <c r="B8619" s="511">
        <f>'Sundurliðun Verðbréfaútgáfa'!Q7</f>
        <v>0</v>
      </c>
      <c r="C8619" s="503" t="s">
        <v>10495</v>
      </c>
      <c r="D8619" s="512"/>
      <c r="F8619" s="547"/>
      <c r="G8619" s="547">
        <f t="shared" si="270"/>
        <v>0</v>
      </c>
      <c r="H8619" s="547">
        <f t="shared" si="271"/>
        <v>0</v>
      </c>
    </row>
    <row r="8620" spans="1:8" x14ac:dyDescent="0.25">
      <c r="A8620" s="396" t="e">
        <f>"INN."&amp;EIGNIR!$B$3&amp;C8620</f>
        <v>#N/A</v>
      </c>
      <c r="B8620" s="511">
        <f>'Sundurliðun Verðbréfaútgáfa'!Q8</f>
        <v>0</v>
      </c>
      <c r="C8620" s="503" t="s">
        <v>10496</v>
      </c>
      <c r="D8620" s="512"/>
      <c r="F8620" s="547"/>
      <c r="G8620" s="547">
        <f t="shared" si="270"/>
        <v>0</v>
      </c>
      <c r="H8620" s="547">
        <f t="shared" si="271"/>
        <v>0</v>
      </c>
    </row>
    <row r="8621" spans="1:8" x14ac:dyDescent="0.25">
      <c r="A8621" s="396" t="e">
        <f>"INN."&amp;EIGNIR!$B$3&amp;C8621</f>
        <v>#N/A</v>
      </c>
      <c r="B8621" s="511">
        <f>'Sundurliðun Verðbréfaútgáfa'!Q9</f>
        <v>0</v>
      </c>
      <c r="C8621" s="503" t="s">
        <v>10497</v>
      </c>
      <c r="D8621" s="512"/>
      <c r="F8621" s="547"/>
      <c r="G8621" s="547">
        <f t="shared" si="270"/>
        <v>0</v>
      </c>
      <c r="H8621" s="547">
        <f t="shared" si="271"/>
        <v>0</v>
      </c>
    </row>
    <row r="8622" spans="1:8" x14ac:dyDescent="0.25">
      <c r="A8622" s="396" t="e">
        <f>"INN."&amp;EIGNIR!$B$3&amp;C8622</f>
        <v>#N/A</v>
      </c>
      <c r="B8622" s="511">
        <f>'Sundurliðun Verðbréfaútgáfa'!Q10</f>
        <v>0</v>
      </c>
      <c r="C8622" s="503" t="s">
        <v>10498</v>
      </c>
      <c r="D8622" s="512"/>
      <c r="F8622" s="547"/>
      <c r="G8622" s="547">
        <f t="shared" si="270"/>
        <v>0</v>
      </c>
      <c r="H8622" s="547">
        <f t="shared" si="271"/>
        <v>0</v>
      </c>
    </row>
    <row r="8623" spans="1:8" x14ac:dyDescent="0.25">
      <c r="A8623" s="396" t="e">
        <f>"INN."&amp;EIGNIR!$B$3&amp;C8623</f>
        <v>#N/A</v>
      </c>
      <c r="B8623" s="511">
        <f>'Sundurliðun Verðbréfaútgáfa'!Q11</f>
        <v>0</v>
      </c>
      <c r="C8623" s="503" t="s">
        <v>10499</v>
      </c>
      <c r="D8623" s="512"/>
      <c r="F8623" s="547"/>
      <c r="G8623" s="547">
        <f t="shared" si="270"/>
        <v>0</v>
      </c>
      <c r="H8623" s="547">
        <f t="shared" si="271"/>
        <v>0</v>
      </c>
    </row>
    <row r="8624" spans="1:8" x14ac:dyDescent="0.25">
      <c r="A8624" s="396" t="e">
        <f>"INN."&amp;EIGNIR!$B$3&amp;C8624</f>
        <v>#N/A</v>
      </c>
      <c r="B8624" s="511">
        <f>'Sundurliðun Verðbréfaútgáfa'!Q12</f>
        <v>0</v>
      </c>
      <c r="C8624" s="503" t="s">
        <v>10500</v>
      </c>
      <c r="D8624" s="512"/>
      <c r="F8624" s="547"/>
      <c r="G8624" s="547">
        <f t="shared" si="270"/>
        <v>0</v>
      </c>
      <c r="H8624" s="547">
        <f t="shared" si="271"/>
        <v>0</v>
      </c>
    </row>
    <row r="8625" spans="1:8" x14ac:dyDescent="0.25">
      <c r="A8625" s="396" t="e">
        <f>"INN."&amp;EIGNIR!$B$3&amp;C8625</f>
        <v>#N/A</v>
      </c>
      <c r="B8625" s="511">
        <f>'Sundurliðun Verðbréfaútgáfa'!Q13</f>
        <v>0</v>
      </c>
      <c r="C8625" s="503" t="s">
        <v>10501</v>
      </c>
      <c r="D8625" s="512"/>
      <c r="F8625" s="547"/>
      <c r="G8625" s="547">
        <f t="shared" si="270"/>
        <v>0</v>
      </c>
      <c r="H8625" s="547">
        <f t="shared" si="271"/>
        <v>0</v>
      </c>
    </row>
    <row r="8626" spans="1:8" collapsed="1" x14ac:dyDescent="0.25">
      <c r="A8626" s="396" t="e">
        <f>"INN."&amp;EIGNIR!$B$3&amp;C8626</f>
        <v>#N/A</v>
      </c>
      <c r="B8626" s="511">
        <f>'Sundurliðun Verðbréfaútgáfa'!Q14</f>
        <v>0</v>
      </c>
      <c r="C8626" s="503" t="s">
        <v>10502</v>
      </c>
      <c r="D8626" s="512"/>
      <c r="F8626" s="547"/>
      <c r="G8626" s="547">
        <f t="shared" si="270"/>
        <v>0</v>
      </c>
      <c r="H8626" s="547">
        <f t="shared" si="271"/>
        <v>0</v>
      </c>
    </row>
    <row r="8627" spans="1:8" x14ac:dyDescent="0.25">
      <c r="A8627" s="559" t="e">
        <f>"INN."&amp;EIGNIR!$B$3&amp;C8627</f>
        <v>#N/A</v>
      </c>
      <c r="B8627" s="560">
        <f>'Sundurliðun Verðbréfaútgáfa'!E15</f>
        <v>0</v>
      </c>
      <c r="C8627" s="565" t="s">
        <v>13797</v>
      </c>
      <c r="D8627" s="564" t="s">
        <v>13901</v>
      </c>
      <c r="E8627" s="559"/>
      <c r="F8627" s="562"/>
      <c r="G8627" s="562">
        <f t="shared" ref="G8627:G8690" si="272">+F8627-B8627</f>
        <v>0</v>
      </c>
      <c r="H8627" s="562">
        <f t="shared" ref="H8627:H8690" si="273">+ABS(G8627)</f>
        <v>0</v>
      </c>
    </row>
    <row r="8628" spans="1:8" x14ac:dyDescent="0.25">
      <c r="A8628" s="559" t="e">
        <f>"INN."&amp;EIGNIR!$B$3&amp;C8628</f>
        <v>#N/A</v>
      </c>
      <c r="B8628" s="560">
        <f>'Sundurliðun Verðbréfaútgáfa'!E16</f>
        <v>0</v>
      </c>
      <c r="C8628" s="565" t="s">
        <v>13798</v>
      </c>
      <c r="D8628" s="564"/>
      <c r="E8628" s="559"/>
      <c r="F8628" s="562"/>
      <c r="G8628" s="562">
        <f t="shared" si="272"/>
        <v>0</v>
      </c>
      <c r="H8628" s="562">
        <f t="shared" si="273"/>
        <v>0</v>
      </c>
    </row>
    <row r="8629" spans="1:8" x14ac:dyDescent="0.25">
      <c r="A8629" s="559" t="e">
        <f>"INN."&amp;EIGNIR!$B$3&amp;C8629</f>
        <v>#N/A</v>
      </c>
      <c r="B8629" s="560">
        <f>'Sundurliðun Verðbréfaútgáfa'!E17</f>
        <v>0</v>
      </c>
      <c r="C8629" s="565" t="s">
        <v>13799</v>
      </c>
      <c r="D8629" s="564"/>
      <c r="E8629" s="559"/>
      <c r="F8629" s="562"/>
      <c r="G8629" s="562">
        <f t="shared" si="272"/>
        <v>0</v>
      </c>
      <c r="H8629" s="562">
        <f t="shared" si="273"/>
        <v>0</v>
      </c>
    </row>
    <row r="8630" spans="1:8" x14ac:dyDescent="0.25">
      <c r="A8630" s="559" t="e">
        <f>"INN."&amp;EIGNIR!$B$3&amp;C8630</f>
        <v>#N/A</v>
      </c>
      <c r="B8630" s="560">
        <f>'Sundurliðun Verðbréfaútgáfa'!E18</f>
        <v>0</v>
      </c>
      <c r="C8630" s="565" t="s">
        <v>13800</v>
      </c>
      <c r="D8630" s="564"/>
      <c r="E8630" s="559"/>
      <c r="F8630" s="562"/>
      <c r="G8630" s="562">
        <f t="shared" si="272"/>
        <v>0</v>
      </c>
      <c r="H8630" s="562">
        <f t="shared" si="273"/>
        <v>0</v>
      </c>
    </row>
    <row r="8631" spans="1:8" x14ac:dyDescent="0.25">
      <c r="A8631" s="559" t="e">
        <f>"INN."&amp;EIGNIR!$B$3&amp;C8631</f>
        <v>#N/A</v>
      </c>
      <c r="B8631" s="560">
        <f>'Sundurliðun Verðbréfaútgáfa'!E19</f>
        <v>0</v>
      </c>
      <c r="C8631" s="565" t="s">
        <v>13801</v>
      </c>
      <c r="D8631" s="564"/>
      <c r="E8631" s="559"/>
      <c r="F8631" s="562"/>
      <c r="G8631" s="562">
        <f t="shared" si="272"/>
        <v>0</v>
      </c>
      <c r="H8631" s="562">
        <f t="shared" si="273"/>
        <v>0</v>
      </c>
    </row>
    <row r="8632" spans="1:8" x14ac:dyDescent="0.25">
      <c r="A8632" s="559" t="e">
        <f>"INN."&amp;EIGNIR!$B$3&amp;C8632</f>
        <v>#N/A</v>
      </c>
      <c r="B8632" s="560">
        <f>'Sundurliðun Verðbréfaútgáfa'!E20</f>
        <v>0</v>
      </c>
      <c r="C8632" s="565" t="s">
        <v>13802</v>
      </c>
      <c r="D8632" s="564"/>
      <c r="E8632" s="559"/>
      <c r="F8632" s="562"/>
      <c r="G8632" s="562">
        <f t="shared" si="272"/>
        <v>0</v>
      </c>
      <c r="H8632" s="562">
        <f t="shared" si="273"/>
        <v>0</v>
      </c>
    </row>
    <row r="8633" spans="1:8" x14ac:dyDescent="0.25">
      <c r="A8633" s="559" t="e">
        <f>"INN."&amp;EIGNIR!$B$3&amp;C8633</f>
        <v>#N/A</v>
      </c>
      <c r="B8633" s="560">
        <f>'Sundurliðun Verðbréfaútgáfa'!E21</f>
        <v>0</v>
      </c>
      <c r="C8633" s="565" t="s">
        <v>13803</v>
      </c>
      <c r="D8633" s="564"/>
      <c r="E8633" s="559"/>
      <c r="F8633" s="562"/>
      <c r="G8633" s="562">
        <f t="shared" si="272"/>
        <v>0</v>
      </c>
      <c r="H8633" s="562">
        <f t="shared" si="273"/>
        <v>0</v>
      </c>
    </row>
    <row r="8634" spans="1:8" x14ac:dyDescent="0.25">
      <c r="A8634" s="559" t="e">
        <f>"INN."&amp;EIGNIR!$B$3&amp;C8634</f>
        <v>#N/A</v>
      </c>
      <c r="B8634" s="560">
        <f>'Sundurliðun Verðbréfaútgáfa'!E22</f>
        <v>0</v>
      </c>
      <c r="C8634" s="565" t="s">
        <v>13804</v>
      </c>
      <c r="D8634" s="564"/>
      <c r="E8634" s="559"/>
      <c r="F8634" s="562"/>
      <c r="G8634" s="562">
        <f t="shared" si="272"/>
        <v>0</v>
      </c>
      <c r="H8634" s="562">
        <f t="shared" si="273"/>
        <v>0</v>
      </c>
    </row>
    <row r="8635" spans="1:8" collapsed="1" x14ac:dyDescent="0.25">
      <c r="A8635" s="559" t="e">
        <f>"INN."&amp;EIGNIR!$B$3&amp;C8635</f>
        <v>#N/A</v>
      </c>
      <c r="B8635" s="560">
        <f>'Sundurliðun Verðbréfaútgáfa'!F15</f>
        <v>0</v>
      </c>
      <c r="C8635" s="565" t="s">
        <v>13805</v>
      </c>
      <c r="D8635" s="564" t="s">
        <v>13902</v>
      </c>
      <c r="E8635" s="559"/>
      <c r="F8635" s="562"/>
      <c r="G8635" s="562">
        <f t="shared" si="272"/>
        <v>0</v>
      </c>
      <c r="H8635" s="562">
        <f t="shared" si="273"/>
        <v>0</v>
      </c>
    </row>
    <row r="8636" spans="1:8" x14ac:dyDescent="0.25">
      <c r="A8636" s="559" t="e">
        <f>"INN."&amp;EIGNIR!$B$3&amp;C8636</f>
        <v>#N/A</v>
      </c>
      <c r="B8636" s="560">
        <f>'Sundurliðun Verðbréfaútgáfa'!F16</f>
        <v>0</v>
      </c>
      <c r="C8636" s="565" t="s">
        <v>13806</v>
      </c>
      <c r="D8636" s="564"/>
      <c r="E8636" s="559"/>
      <c r="F8636" s="562"/>
      <c r="G8636" s="562">
        <f t="shared" si="272"/>
        <v>0</v>
      </c>
      <c r="H8636" s="562">
        <f t="shared" si="273"/>
        <v>0</v>
      </c>
    </row>
    <row r="8637" spans="1:8" x14ac:dyDescent="0.25">
      <c r="A8637" s="559" t="e">
        <f>"INN."&amp;EIGNIR!$B$3&amp;C8637</f>
        <v>#N/A</v>
      </c>
      <c r="B8637" s="560">
        <f>'Sundurliðun Verðbréfaútgáfa'!F17</f>
        <v>0</v>
      </c>
      <c r="C8637" s="565" t="s">
        <v>13807</v>
      </c>
      <c r="D8637" s="564"/>
      <c r="E8637" s="559"/>
      <c r="F8637" s="562"/>
      <c r="G8637" s="562">
        <f t="shared" si="272"/>
        <v>0</v>
      </c>
      <c r="H8637" s="562">
        <f t="shared" si="273"/>
        <v>0</v>
      </c>
    </row>
    <row r="8638" spans="1:8" x14ac:dyDescent="0.25">
      <c r="A8638" s="559" t="e">
        <f>"INN."&amp;EIGNIR!$B$3&amp;C8638</f>
        <v>#N/A</v>
      </c>
      <c r="B8638" s="560">
        <f>'Sundurliðun Verðbréfaútgáfa'!F18</f>
        <v>0</v>
      </c>
      <c r="C8638" s="565" t="s">
        <v>13808</v>
      </c>
      <c r="D8638" s="564"/>
      <c r="E8638" s="559"/>
      <c r="F8638" s="562"/>
      <c r="G8638" s="562">
        <f t="shared" si="272"/>
        <v>0</v>
      </c>
      <c r="H8638" s="562">
        <f t="shared" si="273"/>
        <v>0</v>
      </c>
    </row>
    <row r="8639" spans="1:8" x14ac:dyDescent="0.25">
      <c r="A8639" s="559" t="e">
        <f>"INN."&amp;EIGNIR!$B$3&amp;C8639</f>
        <v>#N/A</v>
      </c>
      <c r="B8639" s="560">
        <f>'Sundurliðun Verðbréfaútgáfa'!F19</f>
        <v>0</v>
      </c>
      <c r="C8639" s="565" t="s">
        <v>13809</v>
      </c>
      <c r="D8639" s="564"/>
      <c r="E8639" s="559"/>
      <c r="F8639" s="562"/>
      <c r="G8639" s="562">
        <f t="shared" si="272"/>
        <v>0</v>
      </c>
      <c r="H8639" s="562">
        <f t="shared" si="273"/>
        <v>0</v>
      </c>
    </row>
    <row r="8640" spans="1:8" x14ac:dyDescent="0.25">
      <c r="A8640" s="559" t="e">
        <f>"INN."&amp;EIGNIR!$B$3&amp;C8640</f>
        <v>#N/A</v>
      </c>
      <c r="B8640" s="560">
        <f>'Sundurliðun Verðbréfaútgáfa'!F20</f>
        <v>0</v>
      </c>
      <c r="C8640" s="565" t="s">
        <v>13810</v>
      </c>
      <c r="D8640" s="564"/>
      <c r="E8640" s="559"/>
      <c r="F8640" s="562"/>
      <c r="G8640" s="562">
        <f t="shared" si="272"/>
        <v>0</v>
      </c>
      <c r="H8640" s="562">
        <f t="shared" si="273"/>
        <v>0</v>
      </c>
    </row>
    <row r="8641" spans="1:8" x14ac:dyDescent="0.25">
      <c r="A8641" s="559" t="e">
        <f>"INN."&amp;EIGNIR!$B$3&amp;C8641</f>
        <v>#N/A</v>
      </c>
      <c r="B8641" s="560">
        <f>'Sundurliðun Verðbréfaútgáfa'!F21</f>
        <v>0</v>
      </c>
      <c r="C8641" s="565" t="s">
        <v>13811</v>
      </c>
      <c r="D8641" s="564"/>
      <c r="E8641" s="559"/>
      <c r="F8641" s="562"/>
      <c r="G8641" s="562">
        <f t="shared" si="272"/>
        <v>0</v>
      </c>
      <c r="H8641" s="562">
        <f t="shared" si="273"/>
        <v>0</v>
      </c>
    </row>
    <row r="8642" spans="1:8" x14ac:dyDescent="0.25">
      <c r="A8642" s="559" t="e">
        <f>"INN."&amp;EIGNIR!$B$3&amp;C8642</f>
        <v>#N/A</v>
      </c>
      <c r="B8642" s="560">
        <f>'Sundurliðun Verðbréfaútgáfa'!F22</f>
        <v>0</v>
      </c>
      <c r="C8642" s="565" t="s">
        <v>13812</v>
      </c>
      <c r="D8642" s="564"/>
      <c r="E8642" s="559"/>
      <c r="F8642" s="562"/>
      <c r="G8642" s="562">
        <f t="shared" si="272"/>
        <v>0</v>
      </c>
      <c r="H8642" s="562">
        <f t="shared" si="273"/>
        <v>0</v>
      </c>
    </row>
    <row r="8643" spans="1:8" collapsed="1" x14ac:dyDescent="0.25">
      <c r="A8643" s="559" t="e">
        <f>"INN."&amp;EIGNIR!$B$3&amp;C8643</f>
        <v>#N/A</v>
      </c>
      <c r="B8643" s="560">
        <f>'Sundurliðun Verðbréfaútgáfa'!G15</f>
        <v>0</v>
      </c>
      <c r="C8643" s="565" t="s">
        <v>13813</v>
      </c>
      <c r="D8643" s="564" t="s">
        <v>13903</v>
      </c>
      <c r="E8643" s="559"/>
      <c r="F8643" s="562"/>
      <c r="G8643" s="562">
        <f t="shared" si="272"/>
        <v>0</v>
      </c>
      <c r="H8643" s="562">
        <f t="shared" si="273"/>
        <v>0</v>
      </c>
    </row>
    <row r="8644" spans="1:8" x14ac:dyDescent="0.25">
      <c r="A8644" s="559" t="e">
        <f>"INN."&amp;EIGNIR!$B$3&amp;C8644</f>
        <v>#N/A</v>
      </c>
      <c r="B8644" s="560">
        <f>'Sundurliðun Verðbréfaútgáfa'!G16</f>
        <v>0</v>
      </c>
      <c r="C8644" s="565" t="s">
        <v>13814</v>
      </c>
      <c r="D8644" s="564"/>
      <c r="E8644" s="559"/>
      <c r="F8644" s="562"/>
      <c r="G8644" s="562">
        <f t="shared" si="272"/>
        <v>0</v>
      </c>
      <c r="H8644" s="562">
        <f t="shared" si="273"/>
        <v>0</v>
      </c>
    </row>
    <row r="8645" spans="1:8" x14ac:dyDescent="0.25">
      <c r="A8645" s="559" t="e">
        <f>"INN."&amp;EIGNIR!$B$3&amp;C8645</f>
        <v>#N/A</v>
      </c>
      <c r="B8645" s="560">
        <f>'Sundurliðun Verðbréfaútgáfa'!G17</f>
        <v>0</v>
      </c>
      <c r="C8645" s="565" t="s">
        <v>13815</v>
      </c>
      <c r="D8645" s="564"/>
      <c r="E8645" s="559"/>
      <c r="F8645" s="562"/>
      <c r="G8645" s="562">
        <f t="shared" si="272"/>
        <v>0</v>
      </c>
      <c r="H8645" s="562">
        <f t="shared" si="273"/>
        <v>0</v>
      </c>
    </row>
    <row r="8646" spans="1:8" x14ac:dyDescent="0.25">
      <c r="A8646" s="559" t="e">
        <f>"INN."&amp;EIGNIR!$B$3&amp;C8646</f>
        <v>#N/A</v>
      </c>
      <c r="B8646" s="560">
        <f>'Sundurliðun Verðbréfaútgáfa'!G18</f>
        <v>0</v>
      </c>
      <c r="C8646" s="565" t="s">
        <v>13816</v>
      </c>
      <c r="D8646" s="564"/>
      <c r="E8646" s="559"/>
      <c r="F8646" s="562"/>
      <c r="G8646" s="562">
        <f t="shared" si="272"/>
        <v>0</v>
      </c>
      <c r="H8646" s="562">
        <f t="shared" si="273"/>
        <v>0</v>
      </c>
    </row>
    <row r="8647" spans="1:8" x14ac:dyDescent="0.25">
      <c r="A8647" s="559" t="e">
        <f>"INN."&amp;EIGNIR!$B$3&amp;C8647</f>
        <v>#N/A</v>
      </c>
      <c r="B8647" s="560">
        <f>'Sundurliðun Verðbréfaútgáfa'!G19</f>
        <v>0</v>
      </c>
      <c r="C8647" s="565" t="s">
        <v>13817</v>
      </c>
      <c r="D8647" s="564"/>
      <c r="E8647" s="559"/>
      <c r="F8647" s="562"/>
      <c r="G8647" s="562">
        <f t="shared" si="272"/>
        <v>0</v>
      </c>
      <c r="H8647" s="562">
        <f t="shared" si="273"/>
        <v>0</v>
      </c>
    </row>
    <row r="8648" spans="1:8" x14ac:dyDescent="0.25">
      <c r="A8648" s="559" t="e">
        <f>"INN."&amp;EIGNIR!$B$3&amp;C8648</f>
        <v>#N/A</v>
      </c>
      <c r="B8648" s="560">
        <f>'Sundurliðun Verðbréfaútgáfa'!G20</f>
        <v>0</v>
      </c>
      <c r="C8648" s="565" t="s">
        <v>13818</v>
      </c>
      <c r="D8648" s="564"/>
      <c r="E8648" s="559"/>
      <c r="F8648" s="562"/>
      <c r="G8648" s="562">
        <f t="shared" si="272"/>
        <v>0</v>
      </c>
      <c r="H8648" s="562">
        <f t="shared" si="273"/>
        <v>0</v>
      </c>
    </row>
    <row r="8649" spans="1:8" x14ac:dyDescent="0.25">
      <c r="A8649" s="559" t="e">
        <f>"INN."&amp;EIGNIR!$B$3&amp;C8649</f>
        <v>#N/A</v>
      </c>
      <c r="B8649" s="560">
        <f>'Sundurliðun Verðbréfaútgáfa'!G21</f>
        <v>0</v>
      </c>
      <c r="C8649" s="565" t="s">
        <v>13819</v>
      </c>
      <c r="D8649" s="564"/>
      <c r="E8649" s="559"/>
      <c r="F8649" s="562"/>
      <c r="G8649" s="562">
        <f t="shared" si="272"/>
        <v>0</v>
      </c>
      <c r="H8649" s="562">
        <f t="shared" si="273"/>
        <v>0</v>
      </c>
    </row>
    <row r="8650" spans="1:8" x14ac:dyDescent="0.25">
      <c r="A8650" s="559" t="e">
        <f>"INN."&amp;EIGNIR!$B$3&amp;C8650</f>
        <v>#N/A</v>
      </c>
      <c r="B8650" s="560">
        <f>'Sundurliðun Verðbréfaútgáfa'!G22</f>
        <v>0</v>
      </c>
      <c r="C8650" s="565" t="s">
        <v>13820</v>
      </c>
      <c r="D8650" s="564"/>
      <c r="E8650" s="559"/>
      <c r="F8650" s="562"/>
      <c r="G8650" s="562">
        <f t="shared" si="272"/>
        <v>0</v>
      </c>
      <c r="H8650" s="562">
        <f t="shared" si="273"/>
        <v>0</v>
      </c>
    </row>
    <row r="8651" spans="1:8" collapsed="1" x14ac:dyDescent="0.25">
      <c r="A8651" s="559" t="e">
        <f>"INN."&amp;EIGNIR!$B$3&amp;C8651</f>
        <v>#N/A</v>
      </c>
      <c r="B8651" s="560">
        <f>'Sundurliðun Verðbréfaútgáfa'!H15</f>
        <v>0</v>
      </c>
      <c r="C8651" s="565" t="s">
        <v>13821</v>
      </c>
      <c r="D8651" s="564" t="s">
        <v>13913</v>
      </c>
      <c r="E8651" s="559"/>
      <c r="F8651" s="562"/>
      <c r="G8651" s="562">
        <f t="shared" si="272"/>
        <v>0</v>
      </c>
      <c r="H8651" s="562">
        <f t="shared" si="273"/>
        <v>0</v>
      </c>
    </row>
    <row r="8652" spans="1:8" x14ac:dyDescent="0.25">
      <c r="A8652" s="559" t="e">
        <f>"INN."&amp;EIGNIR!$B$3&amp;C8652</f>
        <v>#N/A</v>
      </c>
      <c r="B8652" s="560">
        <f>'Sundurliðun Verðbréfaútgáfa'!H16</f>
        <v>0</v>
      </c>
      <c r="C8652" s="565" t="s">
        <v>13822</v>
      </c>
      <c r="D8652" s="564"/>
      <c r="E8652" s="559"/>
      <c r="F8652" s="562"/>
      <c r="G8652" s="562">
        <f t="shared" si="272"/>
        <v>0</v>
      </c>
      <c r="H8652" s="562">
        <f t="shared" si="273"/>
        <v>0</v>
      </c>
    </row>
    <row r="8653" spans="1:8" x14ac:dyDescent="0.25">
      <c r="A8653" s="559" t="e">
        <f>"INN."&amp;EIGNIR!$B$3&amp;C8653</f>
        <v>#N/A</v>
      </c>
      <c r="B8653" s="560">
        <f>'Sundurliðun Verðbréfaútgáfa'!H17</f>
        <v>0</v>
      </c>
      <c r="C8653" s="565" t="s">
        <v>13823</v>
      </c>
      <c r="D8653" s="564"/>
      <c r="E8653" s="559"/>
      <c r="F8653" s="562"/>
      <c r="G8653" s="562">
        <f t="shared" si="272"/>
        <v>0</v>
      </c>
      <c r="H8653" s="562">
        <f t="shared" si="273"/>
        <v>0</v>
      </c>
    </row>
    <row r="8654" spans="1:8" x14ac:dyDescent="0.25">
      <c r="A8654" s="559" t="e">
        <f>"INN."&amp;EIGNIR!$B$3&amp;C8654</f>
        <v>#N/A</v>
      </c>
      <c r="B8654" s="560">
        <f>'Sundurliðun Verðbréfaútgáfa'!H18</f>
        <v>0</v>
      </c>
      <c r="C8654" s="565" t="s">
        <v>13824</v>
      </c>
      <c r="D8654" s="564"/>
      <c r="E8654" s="559"/>
      <c r="F8654" s="562"/>
      <c r="G8654" s="562">
        <f t="shared" si="272"/>
        <v>0</v>
      </c>
      <c r="H8654" s="562">
        <f t="shared" si="273"/>
        <v>0</v>
      </c>
    </row>
    <row r="8655" spans="1:8" x14ac:dyDescent="0.25">
      <c r="A8655" s="559" t="e">
        <f>"INN."&amp;EIGNIR!$B$3&amp;C8655</f>
        <v>#N/A</v>
      </c>
      <c r="B8655" s="560">
        <f>'Sundurliðun Verðbréfaútgáfa'!H19</f>
        <v>0</v>
      </c>
      <c r="C8655" s="565" t="s">
        <v>13825</v>
      </c>
      <c r="D8655" s="564"/>
      <c r="E8655" s="559"/>
      <c r="F8655" s="562"/>
      <c r="G8655" s="562">
        <f t="shared" si="272"/>
        <v>0</v>
      </c>
      <c r="H8655" s="562">
        <f t="shared" si="273"/>
        <v>0</v>
      </c>
    </row>
    <row r="8656" spans="1:8" x14ac:dyDescent="0.25">
      <c r="A8656" s="559" t="e">
        <f>"INN."&amp;EIGNIR!$B$3&amp;C8656</f>
        <v>#N/A</v>
      </c>
      <c r="B8656" s="560">
        <f>'Sundurliðun Verðbréfaútgáfa'!H20</f>
        <v>0</v>
      </c>
      <c r="C8656" s="565" t="s">
        <v>13826</v>
      </c>
      <c r="D8656" s="564"/>
      <c r="E8656" s="559"/>
      <c r="F8656" s="562"/>
      <c r="G8656" s="562">
        <f t="shared" si="272"/>
        <v>0</v>
      </c>
      <c r="H8656" s="562">
        <f t="shared" si="273"/>
        <v>0</v>
      </c>
    </row>
    <row r="8657" spans="1:8" x14ac:dyDescent="0.25">
      <c r="A8657" s="559" t="e">
        <f>"INN."&amp;EIGNIR!$B$3&amp;C8657</f>
        <v>#N/A</v>
      </c>
      <c r="B8657" s="560">
        <f>'Sundurliðun Verðbréfaútgáfa'!H21</f>
        <v>0</v>
      </c>
      <c r="C8657" s="565" t="s">
        <v>13827</v>
      </c>
      <c r="D8657" s="564"/>
      <c r="E8657" s="559"/>
      <c r="F8657" s="562"/>
      <c r="G8657" s="562">
        <f t="shared" si="272"/>
        <v>0</v>
      </c>
      <c r="H8657" s="562">
        <f t="shared" si="273"/>
        <v>0</v>
      </c>
    </row>
    <row r="8658" spans="1:8" x14ac:dyDescent="0.25">
      <c r="A8658" s="559" t="e">
        <f>"INN."&amp;EIGNIR!$B$3&amp;C8658</f>
        <v>#N/A</v>
      </c>
      <c r="B8658" s="560">
        <f>'Sundurliðun Verðbréfaútgáfa'!H22</f>
        <v>0</v>
      </c>
      <c r="C8658" s="565" t="s">
        <v>13828</v>
      </c>
      <c r="D8658" s="564"/>
      <c r="E8658" s="559"/>
      <c r="F8658" s="562"/>
      <c r="G8658" s="562">
        <f t="shared" si="272"/>
        <v>0</v>
      </c>
      <c r="H8658" s="562">
        <f t="shared" si="273"/>
        <v>0</v>
      </c>
    </row>
    <row r="8659" spans="1:8" collapsed="1" x14ac:dyDescent="0.25">
      <c r="A8659" s="559" t="e">
        <f>"INN."&amp;EIGNIR!$B$3&amp;C8659</f>
        <v>#N/A</v>
      </c>
      <c r="B8659" s="560">
        <f>'Sundurliðun Verðbréfaútgáfa'!I15</f>
        <v>0</v>
      </c>
      <c r="C8659" s="565" t="s">
        <v>13829</v>
      </c>
      <c r="D8659" s="564" t="s">
        <v>13904</v>
      </c>
      <c r="E8659" s="559"/>
      <c r="F8659" s="562"/>
      <c r="G8659" s="562">
        <f t="shared" si="272"/>
        <v>0</v>
      </c>
      <c r="H8659" s="562">
        <f t="shared" si="273"/>
        <v>0</v>
      </c>
    </row>
    <row r="8660" spans="1:8" x14ac:dyDescent="0.25">
      <c r="A8660" s="559" t="e">
        <f>"INN."&amp;EIGNIR!$B$3&amp;C8660</f>
        <v>#N/A</v>
      </c>
      <c r="B8660" s="560">
        <f>'Sundurliðun Verðbréfaútgáfa'!I16</f>
        <v>0</v>
      </c>
      <c r="C8660" s="565" t="s">
        <v>13830</v>
      </c>
      <c r="D8660" s="564"/>
      <c r="E8660" s="559"/>
      <c r="F8660" s="562"/>
      <c r="G8660" s="562">
        <f t="shared" si="272"/>
        <v>0</v>
      </c>
      <c r="H8660" s="562">
        <f t="shared" si="273"/>
        <v>0</v>
      </c>
    </row>
    <row r="8661" spans="1:8" x14ac:dyDescent="0.25">
      <c r="A8661" s="559" t="e">
        <f>"INN."&amp;EIGNIR!$B$3&amp;C8661</f>
        <v>#N/A</v>
      </c>
      <c r="B8661" s="560">
        <f>'Sundurliðun Verðbréfaútgáfa'!I17</f>
        <v>0</v>
      </c>
      <c r="C8661" s="565" t="s">
        <v>13831</v>
      </c>
      <c r="D8661" s="564"/>
      <c r="E8661" s="559"/>
      <c r="F8661" s="562"/>
      <c r="G8661" s="562">
        <f t="shared" si="272"/>
        <v>0</v>
      </c>
      <c r="H8661" s="562">
        <f t="shared" si="273"/>
        <v>0</v>
      </c>
    </row>
    <row r="8662" spans="1:8" x14ac:dyDescent="0.25">
      <c r="A8662" s="559" t="e">
        <f>"INN."&amp;EIGNIR!$B$3&amp;C8662</f>
        <v>#N/A</v>
      </c>
      <c r="B8662" s="560">
        <f>'Sundurliðun Verðbréfaútgáfa'!I18</f>
        <v>0</v>
      </c>
      <c r="C8662" s="565" t="s">
        <v>13832</v>
      </c>
      <c r="D8662" s="564"/>
      <c r="E8662" s="559"/>
      <c r="F8662" s="562"/>
      <c r="G8662" s="562">
        <f t="shared" si="272"/>
        <v>0</v>
      </c>
      <c r="H8662" s="562">
        <f t="shared" si="273"/>
        <v>0</v>
      </c>
    </row>
    <row r="8663" spans="1:8" x14ac:dyDescent="0.25">
      <c r="A8663" s="559" t="e">
        <f>"INN."&amp;EIGNIR!$B$3&amp;C8663</f>
        <v>#N/A</v>
      </c>
      <c r="B8663" s="560">
        <f>'Sundurliðun Verðbréfaútgáfa'!I19</f>
        <v>0</v>
      </c>
      <c r="C8663" s="565" t="s">
        <v>13833</v>
      </c>
      <c r="D8663" s="564"/>
      <c r="E8663" s="559"/>
      <c r="F8663" s="562"/>
      <c r="G8663" s="562">
        <f t="shared" si="272"/>
        <v>0</v>
      </c>
      <c r="H8663" s="562">
        <f t="shared" si="273"/>
        <v>0</v>
      </c>
    </row>
    <row r="8664" spans="1:8" x14ac:dyDescent="0.25">
      <c r="A8664" s="559" t="e">
        <f>"INN."&amp;EIGNIR!$B$3&amp;C8664</f>
        <v>#N/A</v>
      </c>
      <c r="B8664" s="560">
        <f>'Sundurliðun Verðbréfaútgáfa'!I20</f>
        <v>0</v>
      </c>
      <c r="C8664" s="565" t="s">
        <v>13834</v>
      </c>
      <c r="D8664" s="564"/>
      <c r="E8664" s="559"/>
      <c r="F8664" s="562"/>
      <c r="G8664" s="562">
        <f t="shared" si="272"/>
        <v>0</v>
      </c>
      <c r="H8664" s="562">
        <f t="shared" si="273"/>
        <v>0</v>
      </c>
    </row>
    <row r="8665" spans="1:8" x14ac:dyDescent="0.25">
      <c r="A8665" s="559" t="e">
        <f>"INN."&amp;EIGNIR!$B$3&amp;C8665</f>
        <v>#N/A</v>
      </c>
      <c r="B8665" s="560">
        <f>'Sundurliðun Verðbréfaútgáfa'!I21</f>
        <v>0</v>
      </c>
      <c r="C8665" s="565" t="s">
        <v>13835</v>
      </c>
      <c r="D8665" s="564"/>
      <c r="E8665" s="559"/>
      <c r="F8665" s="562"/>
      <c r="G8665" s="562">
        <f t="shared" si="272"/>
        <v>0</v>
      </c>
      <c r="H8665" s="562">
        <f t="shared" si="273"/>
        <v>0</v>
      </c>
    </row>
    <row r="8666" spans="1:8" x14ac:dyDescent="0.25">
      <c r="A8666" s="559" t="e">
        <f>"INN."&amp;EIGNIR!$B$3&amp;C8666</f>
        <v>#N/A</v>
      </c>
      <c r="B8666" s="560">
        <f>'Sundurliðun Verðbréfaútgáfa'!I22</f>
        <v>0</v>
      </c>
      <c r="C8666" s="565" t="s">
        <v>13836</v>
      </c>
      <c r="D8666" s="564"/>
      <c r="E8666" s="559"/>
      <c r="F8666" s="562"/>
      <c r="G8666" s="562">
        <f t="shared" si="272"/>
        <v>0</v>
      </c>
      <c r="H8666" s="562">
        <f t="shared" si="273"/>
        <v>0</v>
      </c>
    </row>
    <row r="8667" spans="1:8" collapsed="1" x14ac:dyDescent="0.25">
      <c r="A8667" s="559" t="e">
        <f>"INN."&amp;EIGNIR!$B$3&amp;C8667</f>
        <v>#N/A</v>
      </c>
      <c r="B8667" s="560">
        <f>'Sundurliðun Verðbréfaútgáfa'!J15</f>
        <v>0</v>
      </c>
      <c r="C8667" s="565" t="s">
        <v>13837</v>
      </c>
      <c r="D8667" s="564" t="s">
        <v>13905</v>
      </c>
      <c r="E8667" s="559"/>
      <c r="F8667" s="562"/>
      <c r="G8667" s="562">
        <f t="shared" si="272"/>
        <v>0</v>
      </c>
      <c r="H8667" s="562">
        <f t="shared" si="273"/>
        <v>0</v>
      </c>
    </row>
    <row r="8668" spans="1:8" x14ac:dyDescent="0.25">
      <c r="A8668" s="559" t="e">
        <f>"INN."&amp;EIGNIR!$B$3&amp;C8668</f>
        <v>#N/A</v>
      </c>
      <c r="B8668" s="560">
        <f>'Sundurliðun Verðbréfaútgáfa'!J16</f>
        <v>0</v>
      </c>
      <c r="C8668" s="565" t="s">
        <v>13838</v>
      </c>
      <c r="D8668" s="564"/>
      <c r="E8668" s="559"/>
      <c r="F8668" s="562"/>
      <c r="G8668" s="562">
        <f t="shared" si="272"/>
        <v>0</v>
      </c>
      <c r="H8668" s="562">
        <f t="shared" si="273"/>
        <v>0</v>
      </c>
    </row>
    <row r="8669" spans="1:8" x14ac:dyDescent="0.25">
      <c r="A8669" s="559" t="e">
        <f>"INN."&amp;EIGNIR!$B$3&amp;C8669</f>
        <v>#N/A</v>
      </c>
      <c r="B8669" s="560">
        <f>'Sundurliðun Verðbréfaútgáfa'!J17</f>
        <v>0</v>
      </c>
      <c r="C8669" s="565" t="s">
        <v>13839</v>
      </c>
      <c r="D8669" s="564"/>
      <c r="E8669" s="559"/>
      <c r="F8669" s="562"/>
      <c r="G8669" s="562">
        <f t="shared" si="272"/>
        <v>0</v>
      </c>
      <c r="H8669" s="562">
        <f t="shared" si="273"/>
        <v>0</v>
      </c>
    </row>
    <row r="8670" spans="1:8" x14ac:dyDescent="0.25">
      <c r="A8670" s="559" t="e">
        <f>"INN."&amp;EIGNIR!$B$3&amp;C8670</f>
        <v>#N/A</v>
      </c>
      <c r="B8670" s="560">
        <f>'Sundurliðun Verðbréfaútgáfa'!J18</f>
        <v>0</v>
      </c>
      <c r="C8670" s="565" t="s">
        <v>13840</v>
      </c>
      <c r="D8670" s="564"/>
      <c r="E8670" s="559"/>
      <c r="F8670" s="562"/>
      <c r="G8670" s="562">
        <f t="shared" si="272"/>
        <v>0</v>
      </c>
      <c r="H8670" s="562">
        <f t="shared" si="273"/>
        <v>0</v>
      </c>
    </row>
    <row r="8671" spans="1:8" x14ac:dyDescent="0.25">
      <c r="A8671" s="559" t="e">
        <f>"INN."&amp;EIGNIR!$B$3&amp;C8671</f>
        <v>#N/A</v>
      </c>
      <c r="B8671" s="560">
        <f>'Sundurliðun Verðbréfaútgáfa'!J19</f>
        <v>0</v>
      </c>
      <c r="C8671" s="565" t="s">
        <v>13841</v>
      </c>
      <c r="D8671" s="564"/>
      <c r="E8671" s="559"/>
      <c r="F8671" s="562"/>
      <c r="G8671" s="562">
        <f t="shared" si="272"/>
        <v>0</v>
      </c>
      <c r="H8671" s="562">
        <f t="shared" si="273"/>
        <v>0</v>
      </c>
    </row>
    <row r="8672" spans="1:8" x14ac:dyDescent="0.25">
      <c r="A8672" s="559" t="e">
        <f>"INN."&amp;EIGNIR!$B$3&amp;C8672</f>
        <v>#N/A</v>
      </c>
      <c r="B8672" s="560">
        <f>'Sundurliðun Verðbréfaútgáfa'!J20</f>
        <v>0</v>
      </c>
      <c r="C8672" s="565" t="s">
        <v>13842</v>
      </c>
      <c r="D8672" s="564"/>
      <c r="E8672" s="559"/>
      <c r="F8672" s="562"/>
      <c r="G8672" s="562">
        <f t="shared" si="272"/>
        <v>0</v>
      </c>
      <c r="H8672" s="562">
        <f t="shared" si="273"/>
        <v>0</v>
      </c>
    </row>
    <row r="8673" spans="1:8" x14ac:dyDescent="0.25">
      <c r="A8673" s="559" t="e">
        <f>"INN."&amp;EIGNIR!$B$3&amp;C8673</f>
        <v>#N/A</v>
      </c>
      <c r="B8673" s="560">
        <f>'Sundurliðun Verðbréfaútgáfa'!J21</f>
        <v>0</v>
      </c>
      <c r="C8673" s="565" t="s">
        <v>13843</v>
      </c>
      <c r="D8673" s="564"/>
      <c r="E8673" s="559"/>
      <c r="F8673" s="562"/>
      <c r="G8673" s="562">
        <f t="shared" si="272"/>
        <v>0</v>
      </c>
      <c r="H8673" s="562">
        <f t="shared" si="273"/>
        <v>0</v>
      </c>
    </row>
    <row r="8674" spans="1:8" x14ac:dyDescent="0.25">
      <c r="A8674" s="559" t="e">
        <f>"INN."&amp;EIGNIR!$B$3&amp;C8674</f>
        <v>#N/A</v>
      </c>
      <c r="B8674" s="560">
        <f>'Sundurliðun Verðbréfaútgáfa'!J22</f>
        <v>0</v>
      </c>
      <c r="C8674" s="565" t="s">
        <v>13844</v>
      </c>
      <c r="D8674" s="564"/>
      <c r="E8674" s="559"/>
      <c r="F8674" s="562"/>
      <c r="G8674" s="562">
        <f t="shared" si="272"/>
        <v>0</v>
      </c>
      <c r="H8674" s="562">
        <f t="shared" si="273"/>
        <v>0</v>
      </c>
    </row>
    <row r="8675" spans="1:8" collapsed="1" x14ac:dyDescent="0.25">
      <c r="A8675" s="559" t="e">
        <f>"INN."&amp;EIGNIR!$B$3&amp;C8675</f>
        <v>#N/A</v>
      </c>
      <c r="B8675" s="560">
        <f>'Sundurliðun Verðbréfaútgáfa'!K15</f>
        <v>0</v>
      </c>
      <c r="C8675" s="565" t="s">
        <v>13845</v>
      </c>
      <c r="D8675" s="564" t="s">
        <v>13906</v>
      </c>
      <c r="E8675" s="559"/>
      <c r="F8675" s="562"/>
      <c r="G8675" s="562">
        <f t="shared" si="272"/>
        <v>0</v>
      </c>
      <c r="H8675" s="562">
        <f t="shared" si="273"/>
        <v>0</v>
      </c>
    </row>
    <row r="8676" spans="1:8" x14ac:dyDescent="0.25">
      <c r="A8676" s="559" t="e">
        <f>"INN."&amp;EIGNIR!$B$3&amp;C8676</f>
        <v>#N/A</v>
      </c>
      <c r="B8676" s="560">
        <f>'Sundurliðun Verðbréfaútgáfa'!K16</f>
        <v>0</v>
      </c>
      <c r="C8676" s="565" t="s">
        <v>13846</v>
      </c>
      <c r="D8676" s="564"/>
      <c r="E8676" s="559"/>
      <c r="F8676" s="562"/>
      <c r="G8676" s="562">
        <f t="shared" si="272"/>
        <v>0</v>
      </c>
      <c r="H8676" s="562">
        <f t="shared" si="273"/>
        <v>0</v>
      </c>
    </row>
    <row r="8677" spans="1:8" x14ac:dyDescent="0.25">
      <c r="A8677" s="559" t="e">
        <f>"INN."&amp;EIGNIR!$B$3&amp;C8677</f>
        <v>#N/A</v>
      </c>
      <c r="B8677" s="560">
        <f>'Sundurliðun Verðbréfaútgáfa'!K17</f>
        <v>0</v>
      </c>
      <c r="C8677" s="565" t="s">
        <v>13847</v>
      </c>
      <c r="D8677" s="564"/>
      <c r="E8677" s="559"/>
      <c r="F8677" s="562"/>
      <c r="G8677" s="562">
        <f t="shared" si="272"/>
        <v>0</v>
      </c>
      <c r="H8677" s="562">
        <f t="shared" si="273"/>
        <v>0</v>
      </c>
    </row>
    <row r="8678" spans="1:8" x14ac:dyDescent="0.25">
      <c r="A8678" s="559" t="e">
        <f>"INN."&amp;EIGNIR!$B$3&amp;C8678</f>
        <v>#N/A</v>
      </c>
      <c r="B8678" s="560">
        <f>'Sundurliðun Verðbréfaútgáfa'!K18</f>
        <v>0</v>
      </c>
      <c r="C8678" s="565" t="s">
        <v>13848</v>
      </c>
      <c r="D8678" s="564"/>
      <c r="E8678" s="559"/>
      <c r="F8678" s="562"/>
      <c r="G8678" s="562">
        <f t="shared" si="272"/>
        <v>0</v>
      </c>
      <c r="H8678" s="562">
        <f t="shared" si="273"/>
        <v>0</v>
      </c>
    </row>
    <row r="8679" spans="1:8" x14ac:dyDescent="0.25">
      <c r="A8679" s="559" t="e">
        <f>"INN."&amp;EIGNIR!$B$3&amp;C8679</f>
        <v>#N/A</v>
      </c>
      <c r="B8679" s="560">
        <f>'Sundurliðun Verðbréfaútgáfa'!K19</f>
        <v>0</v>
      </c>
      <c r="C8679" s="565" t="s">
        <v>13849</v>
      </c>
      <c r="D8679" s="564"/>
      <c r="E8679" s="559"/>
      <c r="F8679" s="562"/>
      <c r="G8679" s="562">
        <f t="shared" si="272"/>
        <v>0</v>
      </c>
      <c r="H8679" s="562">
        <f t="shared" si="273"/>
        <v>0</v>
      </c>
    </row>
    <row r="8680" spans="1:8" x14ac:dyDescent="0.25">
      <c r="A8680" s="559" t="e">
        <f>"INN."&amp;EIGNIR!$B$3&amp;C8680</f>
        <v>#N/A</v>
      </c>
      <c r="B8680" s="560">
        <f>'Sundurliðun Verðbréfaútgáfa'!K20</f>
        <v>0</v>
      </c>
      <c r="C8680" s="565" t="s">
        <v>13850</v>
      </c>
      <c r="D8680" s="564"/>
      <c r="E8680" s="559"/>
      <c r="F8680" s="562"/>
      <c r="G8680" s="562">
        <f t="shared" si="272"/>
        <v>0</v>
      </c>
      <c r="H8680" s="562">
        <f t="shared" si="273"/>
        <v>0</v>
      </c>
    </row>
    <row r="8681" spans="1:8" x14ac:dyDescent="0.25">
      <c r="A8681" s="559" t="e">
        <f>"INN."&amp;EIGNIR!$B$3&amp;C8681</f>
        <v>#N/A</v>
      </c>
      <c r="B8681" s="560">
        <f>'Sundurliðun Verðbréfaútgáfa'!K21</f>
        <v>0</v>
      </c>
      <c r="C8681" s="565" t="s">
        <v>13851</v>
      </c>
      <c r="D8681" s="564"/>
      <c r="E8681" s="559"/>
      <c r="F8681" s="562"/>
      <c r="G8681" s="562">
        <f t="shared" si="272"/>
        <v>0</v>
      </c>
      <c r="H8681" s="562">
        <f t="shared" si="273"/>
        <v>0</v>
      </c>
    </row>
    <row r="8682" spans="1:8" x14ac:dyDescent="0.25">
      <c r="A8682" s="559" t="e">
        <f>"INN."&amp;EIGNIR!$B$3&amp;C8682</f>
        <v>#N/A</v>
      </c>
      <c r="B8682" s="560">
        <f>'Sundurliðun Verðbréfaútgáfa'!K22</f>
        <v>0</v>
      </c>
      <c r="C8682" s="565" t="s">
        <v>13852</v>
      </c>
      <c r="D8682" s="564"/>
      <c r="E8682" s="559"/>
      <c r="F8682" s="562"/>
      <c r="G8682" s="562">
        <f t="shared" si="272"/>
        <v>0</v>
      </c>
      <c r="H8682" s="562">
        <f t="shared" si="273"/>
        <v>0</v>
      </c>
    </row>
    <row r="8683" spans="1:8" collapsed="1" x14ac:dyDescent="0.25">
      <c r="A8683" s="559" t="e">
        <f>"INN."&amp;EIGNIR!$B$3&amp;C8683</f>
        <v>#N/A</v>
      </c>
      <c r="B8683" s="560">
        <f>'Sundurliðun Verðbréfaútgáfa'!L15</f>
        <v>0</v>
      </c>
      <c r="C8683" s="565" t="s">
        <v>13853</v>
      </c>
      <c r="D8683" s="564" t="s">
        <v>13907</v>
      </c>
      <c r="E8683" s="559"/>
      <c r="F8683" s="562"/>
      <c r="G8683" s="562">
        <f t="shared" si="272"/>
        <v>0</v>
      </c>
      <c r="H8683" s="562">
        <f t="shared" si="273"/>
        <v>0</v>
      </c>
    </row>
    <row r="8684" spans="1:8" x14ac:dyDescent="0.25">
      <c r="A8684" s="559" t="e">
        <f>"INN."&amp;EIGNIR!$B$3&amp;C8684</f>
        <v>#N/A</v>
      </c>
      <c r="B8684" s="560">
        <f>'Sundurliðun Verðbréfaútgáfa'!L16</f>
        <v>0</v>
      </c>
      <c r="C8684" s="565" t="s">
        <v>13854</v>
      </c>
      <c r="D8684" s="564"/>
      <c r="E8684" s="559"/>
      <c r="F8684" s="562"/>
      <c r="G8684" s="562">
        <f t="shared" si="272"/>
        <v>0</v>
      </c>
      <c r="H8684" s="562">
        <f t="shared" si="273"/>
        <v>0</v>
      </c>
    </row>
    <row r="8685" spans="1:8" x14ac:dyDescent="0.25">
      <c r="A8685" s="559" t="e">
        <f>"INN."&amp;EIGNIR!$B$3&amp;C8685</f>
        <v>#N/A</v>
      </c>
      <c r="B8685" s="560">
        <f>'Sundurliðun Verðbréfaútgáfa'!L17</f>
        <v>0</v>
      </c>
      <c r="C8685" s="565" t="s">
        <v>13855</v>
      </c>
      <c r="D8685" s="564"/>
      <c r="E8685" s="559"/>
      <c r="F8685" s="562"/>
      <c r="G8685" s="562">
        <f t="shared" si="272"/>
        <v>0</v>
      </c>
      <c r="H8685" s="562">
        <f t="shared" si="273"/>
        <v>0</v>
      </c>
    </row>
    <row r="8686" spans="1:8" x14ac:dyDescent="0.25">
      <c r="A8686" s="559" t="e">
        <f>"INN."&amp;EIGNIR!$B$3&amp;C8686</f>
        <v>#N/A</v>
      </c>
      <c r="B8686" s="560">
        <f>'Sundurliðun Verðbréfaútgáfa'!L18</f>
        <v>0</v>
      </c>
      <c r="C8686" s="565" t="s">
        <v>13856</v>
      </c>
      <c r="D8686" s="564"/>
      <c r="E8686" s="559"/>
      <c r="F8686" s="562"/>
      <c r="G8686" s="562">
        <f t="shared" si="272"/>
        <v>0</v>
      </c>
      <c r="H8686" s="562">
        <f t="shared" si="273"/>
        <v>0</v>
      </c>
    </row>
    <row r="8687" spans="1:8" x14ac:dyDescent="0.25">
      <c r="A8687" s="559" t="e">
        <f>"INN."&amp;EIGNIR!$B$3&amp;C8687</f>
        <v>#N/A</v>
      </c>
      <c r="B8687" s="560">
        <f>'Sundurliðun Verðbréfaútgáfa'!L19</f>
        <v>0</v>
      </c>
      <c r="C8687" s="565" t="s">
        <v>13857</v>
      </c>
      <c r="D8687" s="564"/>
      <c r="E8687" s="559"/>
      <c r="F8687" s="562"/>
      <c r="G8687" s="562">
        <f t="shared" si="272"/>
        <v>0</v>
      </c>
      <c r="H8687" s="562">
        <f t="shared" si="273"/>
        <v>0</v>
      </c>
    </row>
    <row r="8688" spans="1:8" x14ac:dyDescent="0.25">
      <c r="A8688" s="559" t="e">
        <f>"INN."&amp;EIGNIR!$B$3&amp;C8688</f>
        <v>#N/A</v>
      </c>
      <c r="B8688" s="560">
        <f>'Sundurliðun Verðbréfaútgáfa'!L20</f>
        <v>0</v>
      </c>
      <c r="C8688" s="565" t="s">
        <v>13858</v>
      </c>
      <c r="D8688" s="564"/>
      <c r="E8688" s="559"/>
      <c r="F8688" s="562"/>
      <c r="G8688" s="562">
        <f t="shared" si="272"/>
        <v>0</v>
      </c>
      <c r="H8688" s="562">
        <f t="shared" si="273"/>
        <v>0</v>
      </c>
    </row>
    <row r="8689" spans="1:8" x14ac:dyDescent="0.25">
      <c r="A8689" s="559" t="e">
        <f>"INN."&amp;EIGNIR!$B$3&amp;C8689</f>
        <v>#N/A</v>
      </c>
      <c r="B8689" s="560">
        <f>'Sundurliðun Verðbréfaútgáfa'!L21</f>
        <v>0</v>
      </c>
      <c r="C8689" s="565" t="s">
        <v>13859</v>
      </c>
      <c r="D8689" s="564"/>
      <c r="E8689" s="559"/>
      <c r="F8689" s="562"/>
      <c r="G8689" s="562">
        <f t="shared" si="272"/>
        <v>0</v>
      </c>
      <c r="H8689" s="562">
        <f t="shared" si="273"/>
        <v>0</v>
      </c>
    </row>
    <row r="8690" spans="1:8" x14ac:dyDescent="0.25">
      <c r="A8690" s="559" t="e">
        <f>"INN."&amp;EIGNIR!$B$3&amp;C8690</f>
        <v>#N/A</v>
      </c>
      <c r="B8690" s="560">
        <f>'Sundurliðun Verðbréfaútgáfa'!L22</f>
        <v>0</v>
      </c>
      <c r="C8690" s="565" t="s">
        <v>13860</v>
      </c>
      <c r="D8690" s="564"/>
      <c r="E8690" s="559"/>
      <c r="F8690" s="562"/>
      <c r="G8690" s="562">
        <f t="shared" si="272"/>
        <v>0</v>
      </c>
      <c r="H8690" s="562">
        <f t="shared" si="273"/>
        <v>0</v>
      </c>
    </row>
    <row r="8691" spans="1:8" collapsed="1" x14ac:dyDescent="0.25">
      <c r="A8691" s="559" t="e">
        <f>"INN."&amp;EIGNIR!$B$3&amp;C8691</f>
        <v>#N/A</v>
      </c>
      <c r="B8691" s="560">
        <f>'Sundurliðun Verðbréfaútgáfa'!M15</f>
        <v>0</v>
      </c>
      <c r="C8691" s="565" t="s">
        <v>13861</v>
      </c>
      <c r="D8691" s="564" t="s">
        <v>13908</v>
      </c>
      <c r="E8691" s="559"/>
      <c r="F8691" s="562"/>
      <c r="G8691" s="562">
        <f t="shared" ref="G8691:G8730" si="274">+F8691-B8691</f>
        <v>0</v>
      </c>
      <c r="H8691" s="562">
        <f t="shared" ref="H8691:H8730" si="275">+ABS(G8691)</f>
        <v>0</v>
      </c>
    </row>
    <row r="8692" spans="1:8" x14ac:dyDescent="0.25">
      <c r="A8692" s="559" t="e">
        <f>"INN."&amp;EIGNIR!$B$3&amp;C8692</f>
        <v>#N/A</v>
      </c>
      <c r="B8692" s="560">
        <f>'Sundurliðun Verðbréfaútgáfa'!M16</f>
        <v>0</v>
      </c>
      <c r="C8692" s="565" t="s">
        <v>13862</v>
      </c>
      <c r="D8692" s="564"/>
      <c r="E8692" s="559"/>
      <c r="F8692" s="562"/>
      <c r="G8692" s="562">
        <f t="shared" si="274"/>
        <v>0</v>
      </c>
      <c r="H8692" s="562">
        <f t="shared" si="275"/>
        <v>0</v>
      </c>
    </row>
    <row r="8693" spans="1:8" x14ac:dyDescent="0.25">
      <c r="A8693" s="559" t="e">
        <f>"INN."&amp;EIGNIR!$B$3&amp;C8693</f>
        <v>#N/A</v>
      </c>
      <c r="B8693" s="560">
        <f>'Sundurliðun Verðbréfaútgáfa'!M17</f>
        <v>0</v>
      </c>
      <c r="C8693" s="565" t="s">
        <v>13863</v>
      </c>
      <c r="D8693" s="564"/>
      <c r="E8693" s="559"/>
      <c r="F8693" s="562"/>
      <c r="G8693" s="562">
        <f t="shared" si="274"/>
        <v>0</v>
      </c>
      <c r="H8693" s="562">
        <f t="shared" si="275"/>
        <v>0</v>
      </c>
    </row>
    <row r="8694" spans="1:8" x14ac:dyDescent="0.25">
      <c r="A8694" s="559" t="e">
        <f>"INN."&amp;EIGNIR!$B$3&amp;C8694</f>
        <v>#N/A</v>
      </c>
      <c r="B8694" s="560">
        <f>'Sundurliðun Verðbréfaútgáfa'!M18</f>
        <v>0</v>
      </c>
      <c r="C8694" s="565" t="s">
        <v>13864</v>
      </c>
      <c r="D8694" s="564"/>
      <c r="E8694" s="559"/>
      <c r="F8694" s="562"/>
      <c r="G8694" s="562">
        <f t="shared" si="274"/>
        <v>0</v>
      </c>
      <c r="H8694" s="562">
        <f t="shared" si="275"/>
        <v>0</v>
      </c>
    </row>
    <row r="8695" spans="1:8" x14ac:dyDescent="0.25">
      <c r="A8695" s="559" t="e">
        <f>"INN."&amp;EIGNIR!$B$3&amp;C8695</f>
        <v>#N/A</v>
      </c>
      <c r="B8695" s="560">
        <f>'Sundurliðun Verðbréfaútgáfa'!M19</f>
        <v>0</v>
      </c>
      <c r="C8695" s="565" t="s">
        <v>13865</v>
      </c>
      <c r="D8695" s="564"/>
      <c r="E8695" s="559"/>
      <c r="F8695" s="562"/>
      <c r="G8695" s="562">
        <f t="shared" si="274"/>
        <v>0</v>
      </c>
      <c r="H8695" s="562">
        <f t="shared" si="275"/>
        <v>0</v>
      </c>
    </row>
    <row r="8696" spans="1:8" x14ac:dyDescent="0.25">
      <c r="A8696" s="559" t="e">
        <f>"INN."&amp;EIGNIR!$B$3&amp;C8696</f>
        <v>#N/A</v>
      </c>
      <c r="B8696" s="560">
        <f>'Sundurliðun Verðbréfaútgáfa'!M20</f>
        <v>0</v>
      </c>
      <c r="C8696" s="565" t="s">
        <v>13866</v>
      </c>
      <c r="D8696" s="564"/>
      <c r="E8696" s="559"/>
      <c r="F8696" s="562"/>
      <c r="G8696" s="562">
        <f t="shared" si="274"/>
        <v>0</v>
      </c>
      <c r="H8696" s="562">
        <f t="shared" si="275"/>
        <v>0</v>
      </c>
    </row>
    <row r="8697" spans="1:8" x14ac:dyDescent="0.25">
      <c r="A8697" s="559" t="e">
        <f>"INN."&amp;EIGNIR!$B$3&amp;C8697</f>
        <v>#N/A</v>
      </c>
      <c r="B8697" s="560">
        <f>'Sundurliðun Verðbréfaútgáfa'!M21</f>
        <v>0</v>
      </c>
      <c r="C8697" s="565" t="s">
        <v>13867</v>
      </c>
      <c r="D8697" s="564"/>
      <c r="E8697" s="559"/>
      <c r="F8697" s="562"/>
      <c r="G8697" s="562">
        <f t="shared" si="274"/>
        <v>0</v>
      </c>
      <c r="H8697" s="562">
        <f t="shared" si="275"/>
        <v>0</v>
      </c>
    </row>
    <row r="8698" spans="1:8" x14ac:dyDescent="0.25">
      <c r="A8698" s="559" t="e">
        <f>"INN."&amp;EIGNIR!$B$3&amp;C8698</f>
        <v>#N/A</v>
      </c>
      <c r="B8698" s="560">
        <f>'Sundurliðun Verðbréfaútgáfa'!M22</f>
        <v>0</v>
      </c>
      <c r="C8698" s="565" t="s">
        <v>13868</v>
      </c>
      <c r="D8698" s="564"/>
      <c r="E8698" s="559"/>
      <c r="F8698" s="562"/>
      <c r="G8698" s="562">
        <f t="shared" si="274"/>
        <v>0</v>
      </c>
      <c r="H8698" s="562">
        <f t="shared" si="275"/>
        <v>0</v>
      </c>
    </row>
    <row r="8699" spans="1:8" collapsed="1" x14ac:dyDescent="0.25">
      <c r="A8699" s="559" t="e">
        <f>"INN."&amp;EIGNIR!$B$3&amp;C8699</f>
        <v>#N/A</v>
      </c>
      <c r="B8699" s="560">
        <f>'Sundurliðun Verðbréfaútgáfa'!N15</f>
        <v>0</v>
      </c>
      <c r="C8699" s="565" t="s">
        <v>13869</v>
      </c>
      <c r="D8699" s="564" t="s">
        <v>13909</v>
      </c>
      <c r="E8699" s="559"/>
      <c r="F8699" s="562"/>
      <c r="G8699" s="562">
        <f t="shared" si="274"/>
        <v>0</v>
      </c>
      <c r="H8699" s="562">
        <f t="shared" si="275"/>
        <v>0</v>
      </c>
    </row>
    <row r="8700" spans="1:8" x14ac:dyDescent="0.25">
      <c r="A8700" s="559" t="e">
        <f>"INN."&amp;EIGNIR!$B$3&amp;C8700</f>
        <v>#N/A</v>
      </c>
      <c r="B8700" s="560">
        <f>'Sundurliðun Verðbréfaútgáfa'!N16</f>
        <v>0</v>
      </c>
      <c r="C8700" s="565" t="s">
        <v>13870</v>
      </c>
      <c r="D8700" s="564"/>
      <c r="E8700" s="559"/>
      <c r="F8700" s="562"/>
      <c r="G8700" s="562">
        <f t="shared" si="274"/>
        <v>0</v>
      </c>
      <c r="H8700" s="562">
        <f t="shared" si="275"/>
        <v>0</v>
      </c>
    </row>
    <row r="8701" spans="1:8" x14ac:dyDescent="0.25">
      <c r="A8701" s="559" t="e">
        <f>"INN."&amp;EIGNIR!$B$3&amp;C8701</f>
        <v>#N/A</v>
      </c>
      <c r="B8701" s="560">
        <f>'Sundurliðun Verðbréfaútgáfa'!N17</f>
        <v>0</v>
      </c>
      <c r="C8701" s="565" t="s">
        <v>13871</v>
      </c>
      <c r="D8701" s="564"/>
      <c r="E8701" s="559"/>
      <c r="F8701" s="562"/>
      <c r="G8701" s="562">
        <f t="shared" si="274"/>
        <v>0</v>
      </c>
      <c r="H8701" s="562">
        <f t="shared" si="275"/>
        <v>0</v>
      </c>
    </row>
    <row r="8702" spans="1:8" x14ac:dyDescent="0.25">
      <c r="A8702" s="559" t="e">
        <f>"INN."&amp;EIGNIR!$B$3&amp;C8702</f>
        <v>#N/A</v>
      </c>
      <c r="B8702" s="560">
        <f>'Sundurliðun Verðbréfaútgáfa'!N18</f>
        <v>0</v>
      </c>
      <c r="C8702" s="565" t="s">
        <v>13872</v>
      </c>
      <c r="D8702" s="564"/>
      <c r="E8702" s="559"/>
      <c r="F8702" s="562"/>
      <c r="G8702" s="562">
        <f t="shared" si="274"/>
        <v>0</v>
      </c>
      <c r="H8702" s="562">
        <f t="shared" si="275"/>
        <v>0</v>
      </c>
    </row>
    <row r="8703" spans="1:8" x14ac:dyDescent="0.25">
      <c r="A8703" s="559" t="e">
        <f>"INN."&amp;EIGNIR!$B$3&amp;C8703</f>
        <v>#N/A</v>
      </c>
      <c r="B8703" s="560">
        <f>'Sundurliðun Verðbréfaútgáfa'!N19</f>
        <v>0</v>
      </c>
      <c r="C8703" s="565" t="s">
        <v>13873</v>
      </c>
      <c r="D8703" s="564"/>
      <c r="E8703" s="559"/>
      <c r="F8703" s="562"/>
      <c r="G8703" s="562">
        <f t="shared" si="274"/>
        <v>0</v>
      </c>
      <c r="H8703" s="562">
        <f t="shared" si="275"/>
        <v>0</v>
      </c>
    </row>
    <row r="8704" spans="1:8" x14ac:dyDescent="0.25">
      <c r="A8704" s="559" t="e">
        <f>"INN."&amp;EIGNIR!$B$3&amp;C8704</f>
        <v>#N/A</v>
      </c>
      <c r="B8704" s="560">
        <f>'Sundurliðun Verðbréfaútgáfa'!N20</f>
        <v>0</v>
      </c>
      <c r="C8704" s="565" t="s">
        <v>13874</v>
      </c>
      <c r="D8704" s="564"/>
      <c r="E8704" s="559"/>
      <c r="F8704" s="562"/>
      <c r="G8704" s="562">
        <f t="shared" si="274"/>
        <v>0</v>
      </c>
      <c r="H8704" s="562">
        <f t="shared" si="275"/>
        <v>0</v>
      </c>
    </row>
    <row r="8705" spans="1:8" x14ac:dyDescent="0.25">
      <c r="A8705" s="559" t="e">
        <f>"INN."&amp;EIGNIR!$B$3&amp;C8705</f>
        <v>#N/A</v>
      </c>
      <c r="B8705" s="560">
        <f>'Sundurliðun Verðbréfaútgáfa'!N21</f>
        <v>0</v>
      </c>
      <c r="C8705" s="565" t="s">
        <v>13875</v>
      </c>
      <c r="D8705" s="564"/>
      <c r="E8705" s="559"/>
      <c r="F8705" s="562"/>
      <c r="G8705" s="562">
        <f t="shared" si="274"/>
        <v>0</v>
      </c>
      <c r="H8705" s="562">
        <f t="shared" si="275"/>
        <v>0</v>
      </c>
    </row>
    <row r="8706" spans="1:8" x14ac:dyDescent="0.25">
      <c r="A8706" s="559" t="e">
        <f>"INN."&amp;EIGNIR!$B$3&amp;C8706</f>
        <v>#N/A</v>
      </c>
      <c r="B8706" s="560">
        <f>'Sundurliðun Verðbréfaútgáfa'!N22</f>
        <v>0</v>
      </c>
      <c r="C8706" s="565" t="s">
        <v>13876</v>
      </c>
      <c r="D8706" s="564"/>
      <c r="E8706" s="559"/>
      <c r="F8706" s="562"/>
      <c r="G8706" s="562">
        <f t="shared" si="274"/>
        <v>0</v>
      </c>
      <c r="H8706" s="562">
        <f t="shared" si="275"/>
        <v>0</v>
      </c>
    </row>
    <row r="8707" spans="1:8" collapsed="1" x14ac:dyDescent="0.25">
      <c r="A8707" s="559" t="e">
        <f>"INN."&amp;EIGNIR!$B$3&amp;C8707</f>
        <v>#N/A</v>
      </c>
      <c r="B8707" s="560">
        <f>'Sundurliðun Verðbréfaútgáfa'!O15</f>
        <v>0</v>
      </c>
      <c r="C8707" s="565" t="s">
        <v>13877</v>
      </c>
      <c r="D8707" s="564" t="s">
        <v>13910</v>
      </c>
      <c r="E8707" s="559"/>
      <c r="F8707" s="562"/>
      <c r="G8707" s="562">
        <f t="shared" si="274"/>
        <v>0</v>
      </c>
      <c r="H8707" s="562">
        <f t="shared" si="275"/>
        <v>0</v>
      </c>
    </row>
    <row r="8708" spans="1:8" x14ac:dyDescent="0.25">
      <c r="A8708" s="559" t="e">
        <f>"INN."&amp;EIGNIR!$B$3&amp;C8708</f>
        <v>#N/A</v>
      </c>
      <c r="B8708" s="560">
        <f>'Sundurliðun Verðbréfaútgáfa'!O16</f>
        <v>0</v>
      </c>
      <c r="C8708" s="565" t="s">
        <v>13878</v>
      </c>
      <c r="D8708" s="564"/>
      <c r="E8708" s="559"/>
      <c r="F8708" s="562"/>
      <c r="G8708" s="562">
        <f t="shared" si="274"/>
        <v>0</v>
      </c>
      <c r="H8708" s="562">
        <f t="shared" si="275"/>
        <v>0</v>
      </c>
    </row>
    <row r="8709" spans="1:8" x14ac:dyDescent="0.25">
      <c r="A8709" s="559" t="e">
        <f>"INN."&amp;EIGNIR!$B$3&amp;C8709</f>
        <v>#N/A</v>
      </c>
      <c r="B8709" s="560">
        <f>'Sundurliðun Verðbréfaútgáfa'!O17</f>
        <v>0</v>
      </c>
      <c r="C8709" s="565" t="s">
        <v>13879</v>
      </c>
      <c r="D8709" s="564"/>
      <c r="E8709" s="559"/>
      <c r="F8709" s="562"/>
      <c r="G8709" s="562">
        <f t="shared" si="274"/>
        <v>0</v>
      </c>
      <c r="H8709" s="562">
        <f t="shared" si="275"/>
        <v>0</v>
      </c>
    </row>
    <row r="8710" spans="1:8" x14ac:dyDescent="0.25">
      <c r="A8710" s="559" t="e">
        <f>"INN."&amp;EIGNIR!$B$3&amp;C8710</f>
        <v>#N/A</v>
      </c>
      <c r="B8710" s="560">
        <f>'Sundurliðun Verðbréfaútgáfa'!O18</f>
        <v>0</v>
      </c>
      <c r="C8710" s="565" t="s">
        <v>13880</v>
      </c>
      <c r="D8710" s="564"/>
      <c r="E8710" s="559"/>
      <c r="F8710" s="562"/>
      <c r="G8710" s="562">
        <f t="shared" si="274"/>
        <v>0</v>
      </c>
      <c r="H8710" s="562">
        <f t="shared" si="275"/>
        <v>0</v>
      </c>
    </row>
    <row r="8711" spans="1:8" x14ac:dyDescent="0.25">
      <c r="A8711" s="559" t="e">
        <f>"INN."&amp;EIGNIR!$B$3&amp;C8711</f>
        <v>#N/A</v>
      </c>
      <c r="B8711" s="560">
        <f>'Sundurliðun Verðbréfaútgáfa'!O19</f>
        <v>0</v>
      </c>
      <c r="C8711" s="565" t="s">
        <v>13881</v>
      </c>
      <c r="D8711" s="564"/>
      <c r="E8711" s="559"/>
      <c r="F8711" s="562"/>
      <c r="G8711" s="562">
        <f t="shared" si="274"/>
        <v>0</v>
      </c>
      <c r="H8711" s="562">
        <f t="shared" si="275"/>
        <v>0</v>
      </c>
    </row>
    <row r="8712" spans="1:8" x14ac:dyDescent="0.25">
      <c r="A8712" s="559" t="e">
        <f>"INN."&amp;EIGNIR!$B$3&amp;C8712</f>
        <v>#N/A</v>
      </c>
      <c r="B8712" s="560">
        <f>'Sundurliðun Verðbréfaútgáfa'!O20</f>
        <v>0</v>
      </c>
      <c r="C8712" s="565" t="s">
        <v>13882</v>
      </c>
      <c r="D8712" s="564"/>
      <c r="E8712" s="559"/>
      <c r="F8712" s="562"/>
      <c r="G8712" s="562">
        <f t="shared" si="274"/>
        <v>0</v>
      </c>
      <c r="H8712" s="562">
        <f t="shared" si="275"/>
        <v>0</v>
      </c>
    </row>
    <row r="8713" spans="1:8" x14ac:dyDescent="0.25">
      <c r="A8713" s="559" t="e">
        <f>"INN."&amp;EIGNIR!$B$3&amp;C8713</f>
        <v>#N/A</v>
      </c>
      <c r="B8713" s="560">
        <f>'Sundurliðun Verðbréfaútgáfa'!O21</f>
        <v>0</v>
      </c>
      <c r="C8713" s="565" t="s">
        <v>13883</v>
      </c>
      <c r="D8713" s="564"/>
      <c r="E8713" s="559"/>
      <c r="F8713" s="562"/>
      <c r="G8713" s="562">
        <f t="shared" si="274"/>
        <v>0</v>
      </c>
      <c r="H8713" s="562">
        <f t="shared" si="275"/>
        <v>0</v>
      </c>
    </row>
    <row r="8714" spans="1:8" x14ac:dyDescent="0.25">
      <c r="A8714" s="559" t="e">
        <f>"INN."&amp;EIGNIR!$B$3&amp;C8714</f>
        <v>#N/A</v>
      </c>
      <c r="B8714" s="560">
        <f>'Sundurliðun Verðbréfaútgáfa'!O22</f>
        <v>0</v>
      </c>
      <c r="C8714" s="565" t="s">
        <v>13884</v>
      </c>
      <c r="D8714" s="564"/>
      <c r="E8714" s="559"/>
      <c r="F8714" s="562"/>
      <c r="G8714" s="562">
        <f t="shared" si="274"/>
        <v>0</v>
      </c>
      <c r="H8714" s="562">
        <f t="shared" si="275"/>
        <v>0</v>
      </c>
    </row>
    <row r="8715" spans="1:8" collapsed="1" x14ac:dyDescent="0.25">
      <c r="A8715" s="559" t="e">
        <f>"INN."&amp;EIGNIR!$B$3&amp;C8715</f>
        <v>#N/A</v>
      </c>
      <c r="B8715" s="560">
        <f>'Sundurliðun Verðbréfaútgáfa'!P15</f>
        <v>0</v>
      </c>
      <c r="C8715" s="565" t="s">
        <v>13885</v>
      </c>
      <c r="D8715" s="564" t="s">
        <v>13911</v>
      </c>
      <c r="E8715" s="559"/>
      <c r="F8715" s="562"/>
      <c r="G8715" s="562">
        <f t="shared" si="274"/>
        <v>0</v>
      </c>
      <c r="H8715" s="562">
        <f t="shared" si="275"/>
        <v>0</v>
      </c>
    </row>
    <row r="8716" spans="1:8" x14ac:dyDescent="0.25">
      <c r="A8716" s="559" t="e">
        <f>"INN."&amp;EIGNIR!$B$3&amp;C8716</f>
        <v>#N/A</v>
      </c>
      <c r="B8716" s="560">
        <f>'Sundurliðun Verðbréfaútgáfa'!P16</f>
        <v>0</v>
      </c>
      <c r="C8716" s="565" t="s">
        <v>13886</v>
      </c>
      <c r="D8716" s="564"/>
      <c r="E8716" s="559"/>
      <c r="F8716" s="562"/>
      <c r="G8716" s="562">
        <f t="shared" si="274"/>
        <v>0</v>
      </c>
      <c r="H8716" s="562">
        <f t="shared" si="275"/>
        <v>0</v>
      </c>
    </row>
    <row r="8717" spans="1:8" x14ac:dyDescent="0.25">
      <c r="A8717" s="559" t="e">
        <f>"INN."&amp;EIGNIR!$B$3&amp;C8717</f>
        <v>#N/A</v>
      </c>
      <c r="B8717" s="560">
        <f>'Sundurliðun Verðbréfaútgáfa'!P17</f>
        <v>0</v>
      </c>
      <c r="C8717" s="565" t="s">
        <v>13887</v>
      </c>
      <c r="D8717" s="564"/>
      <c r="E8717" s="559"/>
      <c r="F8717" s="562"/>
      <c r="G8717" s="562">
        <f t="shared" si="274"/>
        <v>0</v>
      </c>
      <c r="H8717" s="562">
        <f t="shared" si="275"/>
        <v>0</v>
      </c>
    </row>
    <row r="8718" spans="1:8" x14ac:dyDescent="0.25">
      <c r="A8718" s="559" t="e">
        <f>"INN."&amp;EIGNIR!$B$3&amp;C8718</f>
        <v>#N/A</v>
      </c>
      <c r="B8718" s="560">
        <f>'Sundurliðun Verðbréfaútgáfa'!P18</f>
        <v>0</v>
      </c>
      <c r="C8718" s="565" t="s">
        <v>13888</v>
      </c>
      <c r="D8718" s="564"/>
      <c r="E8718" s="559"/>
      <c r="F8718" s="562"/>
      <c r="G8718" s="562">
        <f t="shared" si="274"/>
        <v>0</v>
      </c>
      <c r="H8718" s="562">
        <f t="shared" si="275"/>
        <v>0</v>
      </c>
    </row>
    <row r="8719" spans="1:8" x14ac:dyDescent="0.25">
      <c r="A8719" s="559" t="e">
        <f>"INN."&amp;EIGNIR!$B$3&amp;C8719</f>
        <v>#N/A</v>
      </c>
      <c r="B8719" s="560">
        <f>'Sundurliðun Verðbréfaútgáfa'!P19</f>
        <v>0</v>
      </c>
      <c r="C8719" s="565" t="s">
        <v>13889</v>
      </c>
      <c r="D8719" s="564"/>
      <c r="E8719" s="559"/>
      <c r="F8719" s="562"/>
      <c r="G8719" s="562">
        <f t="shared" si="274"/>
        <v>0</v>
      </c>
      <c r="H8719" s="562">
        <f t="shared" si="275"/>
        <v>0</v>
      </c>
    </row>
    <row r="8720" spans="1:8" x14ac:dyDescent="0.25">
      <c r="A8720" s="559" t="e">
        <f>"INN."&amp;EIGNIR!$B$3&amp;C8720</f>
        <v>#N/A</v>
      </c>
      <c r="B8720" s="560">
        <f>'Sundurliðun Verðbréfaútgáfa'!P20</f>
        <v>0</v>
      </c>
      <c r="C8720" s="565" t="s">
        <v>13890</v>
      </c>
      <c r="D8720" s="564"/>
      <c r="E8720" s="559"/>
      <c r="F8720" s="562"/>
      <c r="G8720" s="562">
        <f t="shared" si="274"/>
        <v>0</v>
      </c>
      <c r="H8720" s="562">
        <f t="shared" si="275"/>
        <v>0</v>
      </c>
    </row>
    <row r="8721" spans="1:8" x14ac:dyDescent="0.25">
      <c r="A8721" s="559" t="e">
        <f>"INN."&amp;EIGNIR!$B$3&amp;C8721</f>
        <v>#N/A</v>
      </c>
      <c r="B8721" s="560">
        <f>'Sundurliðun Verðbréfaútgáfa'!P21</f>
        <v>0</v>
      </c>
      <c r="C8721" s="565" t="s">
        <v>13891</v>
      </c>
      <c r="D8721" s="564"/>
      <c r="E8721" s="559"/>
      <c r="F8721" s="562"/>
      <c r="G8721" s="562">
        <f t="shared" si="274"/>
        <v>0</v>
      </c>
      <c r="H8721" s="562">
        <f t="shared" si="275"/>
        <v>0</v>
      </c>
    </row>
    <row r="8722" spans="1:8" x14ac:dyDescent="0.25">
      <c r="A8722" s="559" t="e">
        <f>"INN."&amp;EIGNIR!$B$3&amp;C8722</f>
        <v>#N/A</v>
      </c>
      <c r="B8722" s="560">
        <f>'Sundurliðun Verðbréfaútgáfa'!P22</f>
        <v>0</v>
      </c>
      <c r="C8722" s="565" t="s">
        <v>13892</v>
      </c>
      <c r="D8722" s="564"/>
      <c r="E8722" s="559"/>
      <c r="F8722" s="562"/>
      <c r="G8722" s="562">
        <f t="shared" si="274"/>
        <v>0</v>
      </c>
      <c r="H8722" s="562">
        <f t="shared" si="275"/>
        <v>0</v>
      </c>
    </row>
    <row r="8723" spans="1:8" collapsed="1" x14ac:dyDescent="0.25">
      <c r="A8723" s="559" t="e">
        <f>"INN."&amp;EIGNIR!$B$3&amp;C8723</f>
        <v>#N/A</v>
      </c>
      <c r="B8723" s="560">
        <f>'Sundurliðun Verðbréfaútgáfa'!Q15</f>
        <v>0</v>
      </c>
      <c r="C8723" s="565" t="s">
        <v>13893</v>
      </c>
      <c r="D8723" s="564" t="s">
        <v>13912</v>
      </c>
      <c r="E8723" s="559"/>
      <c r="F8723" s="562"/>
      <c r="G8723" s="562">
        <f t="shared" si="274"/>
        <v>0</v>
      </c>
      <c r="H8723" s="562">
        <f t="shared" si="275"/>
        <v>0</v>
      </c>
    </row>
    <row r="8724" spans="1:8" x14ac:dyDescent="0.25">
      <c r="A8724" s="559" t="e">
        <f>"INN."&amp;EIGNIR!$B$3&amp;C8724</f>
        <v>#N/A</v>
      </c>
      <c r="B8724" s="560">
        <f>'Sundurliðun Verðbréfaútgáfa'!Q16</f>
        <v>0</v>
      </c>
      <c r="C8724" s="565" t="s">
        <v>13894</v>
      </c>
      <c r="D8724" s="564"/>
      <c r="E8724" s="559"/>
      <c r="F8724" s="562"/>
      <c r="G8724" s="562">
        <f t="shared" si="274"/>
        <v>0</v>
      </c>
      <c r="H8724" s="562">
        <f t="shared" si="275"/>
        <v>0</v>
      </c>
    </row>
    <row r="8725" spans="1:8" x14ac:dyDescent="0.25">
      <c r="A8725" s="559" t="e">
        <f>"INN."&amp;EIGNIR!$B$3&amp;C8725</f>
        <v>#N/A</v>
      </c>
      <c r="B8725" s="560">
        <f>'Sundurliðun Verðbréfaútgáfa'!Q17</f>
        <v>0</v>
      </c>
      <c r="C8725" s="565" t="s">
        <v>13895</v>
      </c>
      <c r="D8725" s="564"/>
      <c r="E8725" s="559"/>
      <c r="F8725" s="562"/>
      <c r="G8725" s="562">
        <f t="shared" si="274"/>
        <v>0</v>
      </c>
      <c r="H8725" s="562">
        <f t="shared" si="275"/>
        <v>0</v>
      </c>
    </row>
    <row r="8726" spans="1:8" x14ac:dyDescent="0.25">
      <c r="A8726" s="559" t="e">
        <f>"INN."&amp;EIGNIR!$B$3&amp;C8726</f>
        <v>#N/A</v>
      </c>
      <c r="B8726" s="560">
        <f>'Sundurliðun Verðbréfaútgáfa'!Q18</f>
        <v>0</v>
      </c>
      <c r="C8726" s="565" t="s">
        <v>13896</v>
      </c>
      <c r="D8726" s="564"/>
      <c r="E8726" s="559"/>
      <c r="F8726" s="562"/>
      <c r="G8726" s="562">
        <f t="shared" si="274"/>
        <v>0</v>
      </c>
      <c r="H8726" s="562">
        <f t="shared" si="275"/>
        <v>0</v>
      </c>
    </row>
    <row r="8727" spans="1:8" x14ac:dyDescent="0.25">
      <c r="A8727" s="559" t="e">
        <f>"INN."&amp;EIGNIR!$B$3&amp;C8727</f>
        <v>#N/A</v>
      </c>
      <c r="B8727" s="560">
        <f>'Sundurliðun Verðbréfaútgáfa'!Q19</f>
        <v>0</v>
      </c>
      <c r="C8727" s="565" t="s">
        <v>13897</v>
      </c>
      <c r="D8727" s="564"/>
      <c r="E8727" s="559"/>
      <c r="F8727" s="562"/>
      <c r="G8727" s="562">
        <f t="shared" si="274"/>
        <v>0</v>
      </c>
      <c r="H8727" s="562">
        <f t="shared" si="275"/>
        <v>0</v>
      </c>
    </row>
    <row r="8728" spans="1:8" x14ac:dyDescent="0.25">
      <c r="A8728" s="559" t="e">
        <f>"INN."&amp;EIGNIR!$B$3&amp;C8728</f>
        <v>#N/A</v>
      </c>
      <c r="B8728" s="560">
        <f>'Sundurliðun Verðbréfaútgáfa'!Q20</f>
        <v>0</v>
      </c>
      <c r="C8728" s="565" t="s">
        <v>13898</v>
      </c>
      <c r="D8728" s="564"/>
      <c r="E8728" s="559"/>
      <c r="F8728" s="562"/>
      <c r="G8728" s="562">
        <f t="shared" si="274"/>
        <v>0</v>
      </c>
      <c r="H8728" s="562">
        <f t="shared" si="275"/>
        <v>0</v>
      </c>
    </row>
    <row r="8729" spans="1:8" x14ac:dyDescent="0.25">
      <c r="A8729" s="559" t="e">
        <f>"INN."&amp;EIGNIR!$B$3&amp;C8729</f>
        <v>#N/A</v>
      </c>
      <c r="B8729" s="560">
        <f>'Sundurliðun Verðbréfaútgáfa'!Q21</f>
        <v>0</v>
      </c>
      <c r="C8729" s="565" t="s">
        <v>13899</v>
      </c>
      <c r="D8729" s="564"/>
      <c r="E8729" s="559"/>
      <c r="F8729" s="562"/>
      <c r="G8729" s="562">
        <f t="shared" si="274"/>
        <v>0</v>
      </c>
      <c r="H8729" s="562">
        <f t="shared" si="275"/>
        <v>0</v>
      </c>
    </row>
    <row r="8730" spans="1:8" x14ac:dyDescent="0.25">
      <c r="A8730" s="559" t="e">
        <f>"INN."&amp;EIGNIR!$B$3&amp;C8730</f>
        <v>#N/A</v>
      </c>
      <c r="B8730" s="560">
        <f>'Sundurliðun Verðbréfaútgáfa'!Q22</f>
        <v>0</v>
      </c>
      <c r="C8730" s="565" t="s">
        <v>13900</v>
      </c>
      <c r="D8730" s="564"/>
      <c r="E8730" s="559"/>
      <c r="F8730" s="562"/>
      <c r="G8730" s="562">
        <f t="shared" si="274"/>
        <v>0</v>
      </c>
      <c r="H8730" s="562">
        <f t="shared" si="275"/>
        <v>0</v>
      </c>
    </row>
    <row r="8731" spans="1:8" x14ac:dyDescent="0.25">
      <c r="A8731" s="396" t="e">
        <f>"INN."&amp;EIGNIR!$B$3&amp;C8731</f>
        <v>#N/A</v>
      </c>
      <c r="B8731" s="511">
        <f>'Afleiður og skortstöð - skuldir'!E5</f>
        <v>0</v>
      </c>
      <c r="C8731" s="503" t="s">
        <v>10503</v>
      </c>
      <c r="D8731" s="512" t="s">
        <v>10504</v>
      </c>
      <c r="F8731" s="547"/>
      <c r="G8731" s="547">
        <f t="shared" si="270"/>
        <v>0</v>
      </c>
      <c r="H8731" s="547">
        <f t="shared" si="271"/>
        <v>0</v>
      </c>
    </row>
    <row r="8732" spans="1:8" x14ac:dyDescent="0.25">
      <c r="A8732" s="396" t="e">
        <f>"INN."&amp;EIGNIR!$B$3&amp;C8732</f>
        <v>#N/A</v>
      </c>
      <c r="B8732" s="511">
        <f>'Afleiður og skortstöð - skuldir'!E6</f>
        <v>0</v>
      </c>
      <c r="C8732" s="503" t="s">
        <v>10505</v>
      </c>
      <c r="D8732" s="512" t="s">
        <v>10506</v>
      </c>
      <c r="F8732" s="547"/>
      <c r="G8732" s="547">
        <f t="shared" si="270"/>
        <v>0</v>
      </c>
      <c r="H8732" s="547">
        <f t="shared" si="271"/>
        <v>0</v>
      </c>
    </row>
    <row r="8733" spans="1:8" x14ac:dyDescent="0.25">
      <c r="A8733" s="396" t="e">
        <f>"INN."&amp;EIGNIR!$B$3&amp;C8733</f>
        <v>#N/A</v>
      </c>
      <c r="B8733" s="511">
        <f>'Afleiður og skortstöð - skuldir'!E7</f>
        <v>0</v>
      </c>
      <c r="C8733" s="503" t="s">
        <v>10507</v>
      </c>
      <c r="D8733" s="512"/>
      <c r="F8733" s="547"/>
      <c r="G8733" s="547">
        <f t="shared" si="270"/>
        <v>0</v>
      </c>
      <c r="H8733" s="547">
        <f t="shared" si="271"/>
        <v>0</v>
      </c>
    </row>
    <row r="8734" spans="1:8" x14ac:dyDescent="0.25">
      <c r="A8734" s="396" t="e">
        <f>"INN."&amp;EIGNIR!$B$3&amp;C8734</f>
        <v>#N/A</v>
      </c>
      <c r="B8734" s="511">
        <f>'Afleiður og skortstöð - skuldir'!E8</f>
        <v>0</v>
      </c>
      <c r="C8734" s="503" t="s">
        <v>10508</v>
      </c>
      <c r="D8734" s="512"/>
      <c r="F8734" s="547"/>
      <c r="G8734" s="547">
        <f t="shared" ref="G8734:G8797" si="276">+F8734-B8734</f>
        <v>0</v>
      </c>
      <c r="H8734" s="547">
        <f t="shared" si="271"/>
        <v>0</v>
      </c>
    </row>
    <row r="8735" spans="1:8" x14ac:dyDescent="0.25">
      <c r="A8735" s="396" t="e">
        <f>"INN."&amp;EIGNIR!$B$3&amp;C8735</f>
        <v>#N/A</v>
      </c>
      <c r="B8735" s="511">
        <f>'Afleiður og skortstöð - skuldir'!E9</f>
        <v>0</v>
      </c>
      <c r="C8735" s="503" t="s">
        <v>10509</v>
      </c>
      <c r="D8735" s="512"/>
      <c r="F8735" s="547"/>
      <c r="G8735" s="547">
        <f t="shared" si="276"/>
        <v>0</v>
      </c>
      <c r="H8735" s="547">
        <f t="shared" ref="H8735:H8798" si="277">+ABS(G8735)</f>
        <v>0</v>
      </c>
    </row>
    <row r="8736" spans="1:8" x14ac:dyDescent="0.25">
      <c r="A8736" s="396" t="e">
        <f>"INN."&amp;EIGNIR!$B$3&amp;C8736</f>
        <v>#N/A</v>
      </c>
      <c r="B8736" s="511">
        <f>'Afleiður og skortstöð - skuldir'!E10</f>
        <v>0</v>
      </c>
      <c r="C8736" s="503" t="s">
        <v>10510</v>
      </c>
      <c r="D8736" s="512"/>
      <c r="F8736" s="547"/>
      <c r="G8736" s="547">
        <f t="shared" si="276"/>
        <v>0</v>
      </c>
      <c r="H8736" s="547">
        <f t="shared" si="277"/>
        <v>0</v>
      </c>
    </row>
    <row r="8737" spans="1:8" x14ac:dyDescent="0.25">
      <c r="A8737" s="396" t="e">
        <f>"INN."&amp;EIGNIR!$B$3&amp;C8737</f>
        <v>#N/A</v>
      </c>
      <c r="B8737" s="511">
        <f>'Afleiður og skortstöð - skuldir'!E11</f>
        <v>0</v>
      </c>
      <c r="C8737" s="503" t="s">
        <v>10511</v>
      </c>
      <c r="D8737" s="512"/>
      <c r="F8737" s="547"/>
      <c r="G8737" s="547">
        <f t="shared" si="276"/>
        <v>0</v>
      </c>
      <c r="H8737" s="547">
        <f t="shared" si="277"/>
        <v>0</v>
      </c>
    </row>
    <row r="8738" spans="1:8" x14ac:dyDescent="0.25">
      <c r="A8738" s="396" t="e">
        <f>"INN."&amp;EIGNIR!$B$3&amp;C8738</f>
        <v>#N/A</v>
      </c>
      <c r="B8738" s="511">
        <f>'Afleiður og skortstöð - skuldir'!E12</f>
        <v>0</v>
      </c>
      <c r="C8738" s="503" t="s">
        <v>10512</v>
      </c>
      <c r="D8738" s="512"/>
      <c r="F8738" s="547"/>
      <c r="G8738" s="547">
        <f t="shared" si="276"/>
        <v>0</v>
      </c>
      <c r="H8738" s="547">
        <f t="shared" si="277"/>
        <v>0</v>
      </c>
    </row>
    <row r="8739" spans="1:8" x14ac:dyDescent="0.25">
      <c r="A8739" s="396" t="e">
        <f>"INN."&amp;EIGNIR!$B$3&amp;C8739</f>
        <v>#N/A</v>
      </c>
      <c r="B8739" s="511">
        <f>'Afleiður og skortstöð - skuldir'!E13</f>
        <v>0</v>
      </c>
      <c r="C8739" s="503" t="s">
        <v>10513</v>
      </c>
      <c r="D8739" s="512"/>
      <c r="F8739" s="547"/>
      <c r="G8739" s="547">
        <f t="shared" si="276"/>
        <v>0</v>
      </c>
      <c r="H8739" s="547">
        <f t="shared" si="277"/>
        <v>0</v>
      </c>
    </row>
    <row r="8740" spans="1:8" x14ac:dyDescent="0.25">
      <c r="A8740" s="396" t="e">
        <f>"INN."&amp;EIGNIR!$B$3&amp;C8740</f>
        <v>#N/A</v>
      </c>
      <c r="B8740" s="511">
        <f>'Afleiður og skortstöð - skuldir'!E14</f>
        <v>0</v>
      </c>
      <c r="C8740" s="503" t="s">
        <v>10514</v>
      </c>
      <c r="D8740" s="512"/>
      <c r="F8740" s="547"/>
      <c r="G8740" s="547">
        <f t="shared" si="276"/>
        <v>0</v>
      </c>
      <c r="H8740" s="547">
        <f t="shared" si="277"/>
        <v>0</v>
      </c>
    </row>
    <row r="8741" spans="1:8" x14ac:dyDescent="0.25">
      <c r="A8741" s="396" t="e">
        <f>"INN."&amp;EIGNIR!$B$3&amp;C8741</f>
        <v>#N/A</v>
      </c>
      <c r="B8741" s="511">
        <f>'Afleiður og skortstöð - skuldir'!E15</f>
        <v>0</v>
      </c>
      <c r="C8741" s="503" t="s">
        <v>10515</v>
      </c>
      <c r="D8741" s="512"/>
      <c r="F8741" s="547"/>
      <c r="G8741" s="547">
        <f t="shared" si="276"/>
        <v>0</v>
      </c>
      <c r="H8741" s="547">
        <f t="shared" si="277"/>
        <v>0</v>
      </c>
    </row>
    <row r="8742" spans="1:8" x14ac:dyDescent="0.25">
      <c r="A8742" s="396" t="e">
        <f>"INN."&amp;EIGNIR!$B$3&amp;C8742</f>
        <v>#N/A</v>
      </c>
      <c r="B8742" s="511">
        <f>'Afleiður og skortstöð - skuldir'!E16</f>
        <v>0</v>
      </c>
      <c r="C8742" s="503" t="s">
        <v>10516</v>
      </c>
      <c r="D8742" s="512"/>
      <c r="F8742" s="547"/>
      <c r="G8742" s="547">
        <f t="shared" si="276"/>
        <v>0</v>
      </c>
      <c r="H8742" s="547">
        <f t="shared" si="277"/>
        <v>0</v>
      </c>
    </row>
    <row r="8743" spans="1:8" x14ac:dyDescent="0.25">
      <c r="A8743" s="396" t="e">
        <f>"INN."&amp;EIGNIR!$B$3&amp;C8743</f>
        <v>#N/A</v>
      </c>
      <c r="B8743" s="511">
        <f>'Afleiður og skortstöð - skuldir'!E17</f>
        <v>0</v>
      </c>
      <c r="C8743" s="503" t="s">
        <v>10517</v>
      </c>
      <c r="D8743" s="512"/>
      <c r="F8743" s="547"/>
      <c r="G8743" s="547">
        <f t="shared" si="276"/>
        <v>0</v>
      </c>
      <c r="H8743" s="547">
        <f t="shared" si="277"/>
        <v>0</v>
      </c>
    </row>
    <row r="8744" spans="1:8" x14ac:dyDescent="0.25">
      <c r="A8744" s="396" t="e">
        <f>"INN."&amp;EIGNIR!$B$3&amp;C8744</f>
        <v>#N/A</v>
      </c>
      <c r="B8744" s="511">
        <f>'Afleiður og skortstöð - skuldir'!E18</f>
        <v>0</v>
      </c>
      <c r="C8744" s="503" t="s">
        <v>10518</v>
      </c>
      <c r="D8744" s="512"/>
      <c r="F8744" s="547"/>
      <c r="G8744" s="547">
        <f t="shared" si="276"/>
        <v>0</v>
      </c>
      <c r="H8744" s="547">
        <f t="shared" si="277"/>
        <v>0</v>
      </c>
    </row>
    <row r="8745" spans="1:8" x14ac:dyDescent="0.25">
      <c r="A8745" s="396" t="e">
        <f>"INN."&amp;EIGNIR!$B$3&amp;C8745</f>
        <v>#N/A</v>
      </c>
      <c r="B8745" s="511">
        <f>'Afleiður og skortstöð - skuldir'!E19</f>
        <v>0</v>
      </c>
      <c r="C8745" s="503" t="s">
        <v>10519</v>
      </c>
      <c r="D8745" s="512"/>
      <c r="F8745" s="547"/>
      <c r="G8745" s="547">
        <f t="shared" si="276"/>
        <v>0</v>
      </c>
      <c r="H8745" s="547">
        <f t="shared" si="277"/>
        <v>0</v>
      </c>
    </row>
    <row r="8746" spans="1:8" x14ac:dyDescent="0.25">
      <c r="A8746" s="396" t="e">
        <f>"INN."&amp;EIGNIR!$B$3&amp;C8746</f>
        <v>#N/A</v>
      </c>
      <c r="B8746" s="511">
        <f>'Afleiður og skortstöð - skuldir'!E20</f>
        <v>0</v>
      </c>
      <c r="C8746" s="503" t="s">
        <v>10520</v>
      </c>
      <c r="D8746" s="512"/>
      <c r="F8746" s="547"/>
      <c r="G8746" s="547">
        <f t="shared" si="276"/>
        <v>0</v>
      </c>
      <c r="H8746" s="547">
        <f t="shared" si="277"/>
        <v>0</v>
      </c>
    </row>
    <row r="8747" spans="1:8" x14ac:dyDescent="0.25">
      <c r="A8747" s="396" t="e">
        <f>"INN."&amp;EIGNIR!$B$3&amp;C8747</f>
        <v>#N/A</v>
      </c>
      <c r="B8747" s="511">
        <f>'Afleiður og skortstöð - skuldir'!E21</f>
        <v>0</v>
      </c>
      <c r="C8747" s="503" t="s">
        <v>10521</v>
      </c>
      <c r="D8747" s="512"/>
      <c r="F8747" s="547"/>
      <c r="G8747" s="547">
        <f t="shared" si="276"/>
        <v>0</v>
      </c>
      <c r="H8747" s="547">
        <f t="shared" si="277"/>
        <v>0</v>
      </c>
    </row>
    <row r="8748" spans="1:8" x14ac:dyDescent="0.25">
      <c r="A8748" s="396" t="e">
        <f>"INN."&amp;EIGNIR!$B$3&amp;C8748</f>
        <v>#N/A</v>
      </c>
      <c r="B8748" s="511">
        <f>'Afleiður og skortstöð - skuldir'!E22</f>
        <v>0</v>
      </c>
      <c r="C8748" s="503" t="s">
        <v>10522</v>
      </c>
      <c r="D8748" s="512"/>
      <c r="F8748" s="547"/>
      <c r="G8748" s="547">
        <f t="shared" si="276"/>
        <v>0</v>
      </c>
      <c r="H8748" s="547">
        <f t="shared" si="277"/>
        <v>0</v>
      </c>
    </row>
    <row r="8749" spans="1:8" x14ac:dyDescent="0.25">
      <c r="A8749" s="396" t="e">
        <f>"INN."&amp;EIGNIR!$B$3&amp;C8749</f>
        <v>#N/A</v>
      </c>
      <c r="B8749" s="511">
        <f>'Afleiður og skortstöð - skuldir'!E23</f>
        <v>0</v>
      </c>
      <c r="C8749" s="503" t="s">
        <v>10523</v>
      </c>
      <c r="D8749" s="512"/>
      <c r="F8749" s="547"/>
      <c r="G8749" s="547">
        <f t="shared" si="276"/>
        <v>0</v>
      </c>
      <c r="H8749" s="547">
        <f t="shared" si="277"/>
        <v>0</v>
      </c>
    </row>
    <row r="8750" spans="1:8" x14ac:dyDescent="0.25">
      <c r="A8750" s="396" t="e">
        <f>"INN."&amp;EIGNIR!$B$3&amp;C8750</f>
        <v>#N/A</v>
      </c>
      <c r="B8750" s="511">
        <f>'Afleiður og skortstöð - skuldir'!E24</f>
        <v>0</v>
      </c>
      <c r="C8750" s="503" t="s">
        <v>10524</v>
      </c>
      <c r="D8750" s="512"/>
      <c r="F8750" s="547"/>
      <c r="G8750" s="547">
        <f t="shared" si="276"/>
        <v>0</v>
      </c>
      <c r="H8750" s="547">
        <f t="shared" si="277"/>
        <v>0</v>
      </c>
    </row>
    <row r="8751" spans="1:8" x14ac:dyDescent="0.25">
      <c r="A8751" s="396" t="e">
        <f>"INN."&amp;EIGNIR!$B$3&amp;C8751</f>
        <v>#N/A</v>
      </c>
      <c r="B8751" s="511">
        <f>'Afleiður og skortstöð - skuldir'!E25</f>
        <v>0</v>
      </c>
      <c r="C8751" s="503" t="s">
        <v>10525</v>
      </c>
      <c r="D8751" s="512"/>
      <c r="F8751" s="547"/>
      <c r="G8751" s="547">
        <f t="shared" si="276"/>
        <v>0</v>
      </c>
      <c r="H8751" s="547">
        <f t="shared" si="277"/>
        <v>0</v>
      </c>
    </row>
    <row r="8752" spans="1:8" x14ac:dyDescent="0.25">
      <c r="A8752" s="396" t="e">
        <f>"INN."&amp;EIGNIR!$B$3&amp;C8752</f>
        <v>#N/A</v>
      </c>
      <c r="B8752" s="511">
        <f>'Afleiður og skortstöð - skuldir'!E26</f>
        <v>0</v>
      </c>
      <c r="C8752" s="503" t="s">
        <v>10526</v>
      </c>
      <c r="D8752" s="512"/>
      <c r="F8752" s="547"/>
      <c r="G8752" s="547">
        <f t="shared" si="276"/>
        <v>0</v>
      </c>
      <c r="H8752" s="547">
        <f t="shared" si="277"/>
        <v>0</v>
      </c>
    </row>
    <row r="8753" spans="1:8" x14ac:dyDescent="0.25">
      <c r="A8753" s="396" t="e">
        <f>"INN."&amp;EIGNIR!$B$3&amp;C8753</f>
        <v>#N/A</v>
      </c>
      <c r="B8753" s="511">
        <f>'Afleiður og skortstöð - skuldir'!E27</f>
        <v>0</v>
      </c>
      <c r="C8753" s="503" t="s">
        <v>10527</v>
      </c>
      <c r="D8753" s="512"/>
      <c r="F8753" s="547"/>
      <c r="G8753" s="547">
        <f t="shared" si="276"/>
        <v>0</v>
      </c>
      <c r="H8753" s="547">
        <f t="shared" si="277"/>
        <v>0</v>
      </c>
    </row>
    <row r="8754" spans="1:8" x14ac:dyDescent="0.25">
      <c r="A8754" s="396" t="e">
        <f>"INN."&amp;EIGNIR!$B$3&amp;C8754</f>
        <v>#N/A</v>
      </c>
      <c r="B8754" s="511">
        <f>'Afleiður og skortstöð - skuldir'!E28</f>
        <v>0</v>
      </c>
      <c r="C8754" s="503" t="s">
        <v>10528</v>
      </c>
      <c r="D8754" s="512"/>
      <c r="F8754" s="547"/>
      <c r="G8754" s="547">
        <f t="shared" si="276"/>
        <v>0</v>
      </c>
      <c r="H8754" s="547">
        <f t="shared" si="277"/>
        <v>0</v>
      </c>
    </row>
    <row r="8755" spans="1:8" x14ac:dyDescent="0.25">
      <c r="A8755" s="396" t="e">
        <f>"INN."&amp;EIGNIR!$B$3&amp;C8755</f>
        <v>#N/A</v>
      </c>
      <c r="B8755" s="511">
        <f>'Afleiður og skortstöð - skuldir'!E29</f>
        <v>0</v>
      </c>
      <c r="C8755" s="503" t="s">
        <v>10529</v>
      </c>
      <c r="D8755" s="512"/>
      <c r="F8755" s="547"/>
      <c r="G8755" s="547">
        <f t="shared" si="276"/>
        <v>0</v>
      </c>
      <c r="H8755" s="547">
        <f t="shared" si="277"/>
        <v>0</v>
      </c>
    </row>
    <row r="8756" spans="1:8" x14ac:dyDescent="0.25">
      <c r="A8756" s="396" t="e">
        <f>"INN."&amp;EIGNIR!$B$3&amp;C8756</f>
        <v>#N/A</v>
      </c>
      <c r="B8756" s="511">
        <f>'Afleiður og skortstöð - skuldir'!E30</f>
        <v>0</v>
      </c>
      <c r="C8756" s="503" t="s">
        <v>10530</v>
      </c>
      <c r="D8756" s="512"/>
      <c r="F8756" s="547"/>
      <c r="G8756" s="547">
        <f t="shared" si="276"/>
        <v>0</v>
      </c>
      <c r="H8756" s="547">
        <f t="shared" si="277"/>
        <v>0</v>
      </c>
    </row>
    <row r="8757" spans="1:8" x14ac:dyDescent="0.25">
      <c r="A8757" s="396" t="e">
        <f>"INN."&amp;EIGNIR!$B$3&amp;C8757</f>
        <v>#N/A</v>
      </c>
      <c r="B8757" s="511">
        <f>'Afleiður og skortstöð - skuldir'!E31</f>
        <v>0</v>
      </c>
      <c r="C8757" s="503" t="s">
        <v>10531</v>
      </c>
      <c r="D8757" s="512"/>
      <c r="F8757" s="547"/>
      <c r="G8757" s="547">
        <f t="shared" si="276"/>
        <v>0</v>
      </c>
      <c r="H8757" s="547">
        <f t="shared" si="277"/>
        <v>0</v>
      </c>
    </row>
    <row r="8758" spans="1:8" x14ac:dyDescent="0.25">
      <c r="A8758" s="396" t="e">
        <f>"INN."&amp;EIGNIR!$B$3&amp;C8758</f>
        <v>#N/A</v>
      </c>
      <c r="B8758" s="511">
        <f>'Afleiður og skortstöð - skuldir'!E32</f>
        <v>0</v>
      </c>
      <c r="C8758" s="503" t="s">
        <v>10532</v>
      </c>
      <c r="D8758" s="512" t="s">
        <v>10533</v>
      </c>
      <c r="F8758" s="547"/>
      <c r="G8758" s="547">
        <f t="shared" si="276"/>
        <v>0</v>
      </c>
      <c r="H8758" s="547">
        <f t="shared" si="277"/>
        <v>0</v>
      </c>
    </row>
    <row r="8759" spans="1:8" x14ac:dyDescent="0.25">
      <c r="A8759" s="396" t="e">
        <f>"INN."&amp;EIGNIR!$B$3&amp;C8759</f>
        <v>#N/A</v>
      </c>
      <c r="B8759" s="511">
        <f>'Afleiður og skortstöð - skuldir'!E33</f>
        <v>0</v>
      </c>
      <c r="C8759" s="503" t="s">
        <v>10534</v>
      </c>
      <c r="D8759" s="512"/>
      <c r="F8759" s="547"/>
      <c r="G8759" s="547">
        <f t="shared" si="276"/>
        <v>0</v>
      </c>
      <c r="H8759" s="547">
        <f t="shared" si="277"/>
        <v>0</v>
      </c>
    </row>
    <row r="8760" spans="1:8" x14ac:dyDescent="0.25">
      <c r="A8760" s="396" t="e">
        <f>"INN."&amp;EIGNIR!$B$3&amp;C8760</f>
        <v>#N/A</v>
      </c>
      <c r="B8760" s="511">
        <f>'Afleiður og skortstöð - skuldir'!E34</f>
        <v>0</v>
      </c>
      <c r="C8760" s="503" t="s">
        <v>10535</v>
      </c>
      <c r="D8760" s="512"/>
      <c r="F8760" s="547"/>
      <c r="G8760" s="547">
        <f t="shared" si="276"/>
        <v>0</v>
      </c>
      <c r="H8760" s="547">
        <f t="shared" si="277"/>
        <v>0</v>
      </c>
    </row>
    <row r="8761" spans="1:8" x14ac:dyDescent="0.25">
      <c r="A8761" s="396" t="e">
        <f>"INN."&amp;EIGNIR!$B$3&amp;C8761</f>
        <v>#N/A</v>
      </c>
      <c r="B8761" s="511">
        <f>'Afleiður og skortstöð - skuldir'!E35</f>
        <v>0</v>
      </c>
      <c r="C8761" s="503" t="s">
        <v>10536</v>
      </c>
      <c r="D8761" s="512"/>
      <c r="F8761" s="547"/>
      <c r="G8761" s="547">
        <f t="shared" si="276"/>
        <v>0</v>
      </c>
      <c r="H8761" s="547">
        <f t="shared" si="277"/>
        <v>0</v>
      </c>
    </row>
    <row r="8762" spans="1:8" x14ac:dyDescent="0.25">
      <c r="A8762" s="396" t="e">
        <f>"INN."&amp;EIGNIR!$B$3&amp;C8762</f>
        <v>#N/A</v>
      </c>
      <c r="B8762" s="511">
        <f>'Afleiður og skortstöð - skuldir'!E36</f>
        <v>0</v>
      </c>
      <c r="C8762" s="503" t="s">
        <v>10537</v>
      </c>
      <c r="D8762" s="512"/>
      <c r="F8762" s="547"/>
      <c r="G8762" s="547">
        <f t="shared" si="276"/>
        <v>0</v>
      </c>
      <c r="H8762" s="547">
        <f t="shared" si="277"/>
        <v>0</v>
      </c>
    </row>
    <row r="8763" spans="1:8" x14ac:dyDescent="0.25">
      <c r="A8763" s="396" t="e">
        <f>"INN."&amp;EIGNIR!$B$3&amp;C8763</f>
        <v>#N/A</v>
      </c>
      <c r="B8763" s="511">
        <f>'Afleiður og skortstöð - skuldir'!E37</f>
        <v>0</v>
      </c>
      <c r="C8763" s="503" t="s">
        <v>10538</v>
      </c>
      <c r="D8763" s="512"/>
      <c r="F8763" s="547"/>
      <c r="G8763" s="547">
        <f t="shared" si="276"/>
        <v>0</v>
      </c>
      <c r="H8763" s="547">
        <f t="shared" si="277"/>
        <v>0</v>
      </c>
    </row>
    <row r="8764" spans="1:8" x14ac:dyDescent="0.25">
      <c r="A8764" s="396" t="e">
        <f>"INN."&amp;EIGNIR!$B$3&amp;C8764</f>
        <v>#N/A</v>
      </c>
      <c r="B8764" s="511">
        <f>'Afleiður og skortstöð - skuldir'!E38</f>
        <v>0</v>
      </c>
      <c r="C8764" s="503" t="s">
        <v>10539</v>
      </c>
      <c r="D8764" s="512"/>
      <c r="F8764" s="547"/>
      <c r="G8764" s="547">
        <f t="shared" si="276"/>
        <v>0</v>
      </c>
      <c r="H8764" s="547">
        <f t="shared" si="277"/>
        <v>0</v>
      </c>
    </row>
    <row r="8765" spans="1:8" x14ac:dyDescent="0.25">
      <c r="A8765" s="396" t="e">
        <f>"INN."&amp;EIGNIR!$B$3&amp;C8765</f>
        <v>#N/A</v>
      </c>
      <c r="B8765" s="511">
        <f>'Afleiður og skortstöð - skuldir'!E39</f>
        <v>0</v>
      </c>
      <c r="C8765" s="503" t="s">
        <v>10540</v>
      </c>
      <c r="D8765" s="512"/>
      <c r="F8765" s="547"/>
      <c r="G8765" s="547">
        <f t="shared" si="276"/>
        <v>0</v>
      </c>
      <c r="H8765" s="547">
        <f t="shared" si="277"/>
        <v>0</v>
      </c>
    </row>
    <row r="8766" spans="1:8" x14ac:dyDescent="0.25">
      <c r="A8766" s="396" t="e">
        <f>"INN."&amp;EIGNIR!$B$3&amp;C8766</f>
        <v>#N/A</v>
      </c>
      <c r="B8766" s="511">
        <f>'Afleiður og skortstöð - skuldir'!E40</f>
        <v>0</v>
      </c>
      <c r="C8766" s="503" t="s">
        <v>10541</v>
      </c>
      <c r="D8766" s="512"/>
      <c r="F8766" s="547"/>
      <c r="G8766" s="547">
        <f t="shared" si="276"/>
        <v>0</v>
      </c>
      <c r="H8766" s="547">
        <f t="shared" si="277"/>
        <v>0</v>
      </c>
    </row>
    <row r="8767" spans="1:8" x14ac:dyDescent="0.25">
      <c r="A8767" s="396" t="e">
        <f>"INN."&amp;EIGNIR!$B$3&amp;C8767</f>
        <v>#N/A</v>
      </c>
      <c r="B8767" s="511">
        <f>'Afleiður og skortstöð - skuldir'!E41</f>
        <v>0</v>
      </c>
      <c r="C8767" s="503" t="s">
        <v>10542</v>
      </c>
      <c r="D8767" s="512"/>
      <c r="F8767" s="547"/>
      <c r="G8767" s="547">
        <f t="shared" si="276"/>
        <v>0</v>
      </c>
      <c r="H8767" s="547">
        <f t="shared" si="277"/>
        <v>0</v>
      </c>
    </row>
    <row r="8768" spans="1:8" x14ac:dyDescent="0.25">
      <c r="A8768" s="396" t="e">
        <f>"INN."&amp;EIGNIR!$B$3&amp;C8768</f>
        <v>#N/A</v>
      </c>
      <c r="B8768" s="511">
        <f>'Afleiður og skortstöð - skuldir'!E42</f>
        <v>0</v>
      </c>
      <c r="C8768" s="503" t="s">
        <v>10543</v>
      </c>
      <c r="D8768" s="512"/>
      <c r="F8768" s="547"/>
      <c r="G8768" s="547">
        <f t="shared" si="276"/>
        <v>0</v>
      </c>
      <c r="H8768" s="547">
        <f t="shared" si="277"/>
        <v>0</v>
      </c>
    </row>
    <row r="8769" spans="1:8" x14ac:dyDescent="0.25">
      <c r="A8769" s="396" t="e">
        <f>"INN."&amp;EIGNIR!$B$3&amp;C8769</f>
        <v>#N/A</v>
      </c>
      <c r="B8769" s="511">
        <f>'Afleiður og skortstöð - skuldir'!E43</f>
        <v>0</v>
      </c>
      <c r="C8769" s="503" t="s">
        <v>10544</v>
      </c>
      <c r="D8769" s="512"/>
      <c r="F8769" s="547"/>
      <c r="G8769" s="547">
        <f t="shared" si="276"/>
        <v>0</v>
      </c>
      <c r="H8769" s="547">
        <f t="shared" si="277"/>
        <v>0</v>
      </c>
    </row>
    <row r="8770" spans="1:8" x14ac:dyDescent="0.25">
      <c r="A8770" s="396" t="e">
        <f>"INN."&amp;EIGNIR!$B$3&amp;C8770</f>
        <v>#N/A</v>
      </c>
      <c r="B8770" s="511">
        <f>'Afleiður og skortstöð - skuldir'!E44</f>
        <v>0</v>
      </c>
      <c r="C8770" s="503" t="s">
        <v>10545</v>
      </c>
      <c r="D8770" s="512"/>
      <c r="F8770" s="547"/>
      <c r="G8770" s="547">
        <f t="shared" si="276"/>
        <v>0</v>
      </c>
      <c r="H8770" s="547">
        <f t="shared" si="277"/>
        <v>0</v>
      </c>
    </row>
    <row r="8771" spans="1:8" x14ac:dyDescent="0.25">
      <c r="A8771" s="396" t="e">
        <f>"INN."&amp;EIGNIR!$B$3&amp;C8771</f>
        <v>#N/A</v>
      </c>
      <c r="B8771" s="511">
        <f>'Afleiður og skortstöð - skuldir'!E45</f>
        <v>0</v>
      </c>
      <c r="C8771" s="503" t="s">
        <v>10546</v>
      </c>
      <c r="D8771" s="512"/>
      <c r="F8771" s="547"/>
      <c r="G8771" s="547">
        <f t="shared" si="276"/>
        <v>0</v>
      </c>
      <c r="H8771" s="547">
        <f t="shared" si="277"/>
        <v>0</v>
      </c>
    </row>
    <row r="8772" spans="1:8" x14ac:dyDescent="0.25">
      <c r="A8772" s="396" t="e">
        <f>"INN."&amp;EIGNIR!$B$3&amp;C8772</f>
        <v>#N/A</v>
      </c>
      <c r="B8772" s="511">
        <f>'Afleiður og skortstöð - skuldir'!E46</f>
        <v>0</v>
      </c>
      <c r="C8772" s="503" t="s">
        <v>10547</v>
      </c>
      <c r="D8772" s="512"/>
      <c r="F8772" s="547"/>
      <c r="G8772" s="547">
        <f t="shared" si="276"/>
        <v>0</v>
      </c>
      <c r="H8772" s="547">
        <f t="shared" si="277"/>
        <v>0</v>
      </c>
    </row>
    <row r="8773" spans="1:8" x14ac:dyDescent="0.25">
      <c r="A8773" s="396" t="e">
        <f>"INN."&amp;EIGNIR!$B$3&amp;C8773</f>
        <v>#N/A</v>
      </c>
      <c r="B8773" s="511">
        <f>'Afleiður og skortstöð - skuldir'!E47</f>
        <v>0</v>
      </c>
      <c r="C8773" s="503" t="s">
        <v>10548</v>
      </c>
      <c r="D8773" s="512"/>
      <c r="F8773" s="547"/>
      <c r="G8773" s="547">
        <f t="shared" si="276"/>
        <v>0</v>
      </c>
      <c r="H8773" s="547">
        <f t="shared" si="277"/>
        <v>0</v>
      </c>
    </row>
    <row r="8774" spans="1:8" x14ac:dyDescent="0.25">
      <c r="A8774" s="396" t="e">
        <f>"INN."&amp;EIGNIR!$B$3&amp;C8774</f>
        <v>#N/A</v>
      </c>
      <c r="B8774" s="511">
        <f>'Afleiður og skortstöð - skuldir'!E48</f>
        <v>0</v>
      </c>
      <c r="C8774" s="503" t="s">
        <v>10549</v>
      </c>
      <c r="D8774" s="512"/>
      <c r="F8774" s="547"/>
      <c r="G8774" s="547">
        <f t="shared" si="276"/>
        <v>0</v>
      </c>
      <c r="H8774" s="547">
        <f t="shared" si="277"/>
        <v>0</v>
      </c>
    </row>
    <row r="8775" spans="1:8" x14ac:dyDescent="0.25">
      <c r="A8775" s="396" t="e">
        <f>"INN."&amp;EIGNIR!$B$3&amp;C8775</f>
        <v>#N/A</v>
      </c>
      <c r="B8775" s="511">
        <f>'Afleiður og skortstöð - skuldir'!E49</f>
        <v>0</v>
      </c>
      <c r="C8775" s="503" t="s">
        <v>10550</v>
      </c>
      <c r="D8775" s="512"/>
      <c r="F8775" s="547"/>
      <c r="G8775" s="547">
        <f t="shared" si="276"/>
        <v>0</v>
      </c>
      <c r="H8775" s="547">
        <f t="shared" si="277"/>
        <v>0</v>
      </c>
    </row>
    <row r="8776" spans="1:8" x14ac:dyDescent="0.25">
      <c r="A8776" s="396" t="e">
        <f>"INN."&amp;EIGNIR!$B$3&amp;C8776</f>
        <v>#N/A</v>
      </c>
      <c r="B8776" s="511">
        <f>'Afleiður og skortstöð - skuldir'!E50</f>
        <v>0</v>
      </c>
      <c r="C8776" s="503" t="s">
        <v>10551</v>
      </c>
      <c r="D8776" s="512"/>
      <c r="F8776" s="547"/>
      <c r="G8776" s="547">
        <f t="shared" si="276"/>
        <v>0</v>
      </c>
      <c r="H8776" s="547">
        <f t="shared" si="277"/>
        <v>0</v>
      </c>
    </row>
    <row r="8777" spans="1:8" x14ac:dyDescent="0.25">
      <c r="A8777" s="396" t="e">
        <f>"INN."&amp;EIGNIR!$B$3&amp;C8777</f>
        <v>#N/A</v>
      </c>
      <c r="B8777" s="511">
        <f>'Afleiður og skortstöð - skuldir'!E51</f>
        <v>0</v>
      </c>
      <c r="C8777" s="503" t="s">
        <v>10552</v>
      </c>
      <c r="D8777" s="512"/>
      <c r="F8777" s="547"/>
      <c r="G8777" s="547">
        <f t="shared" si="276"/>
        <v>0</v>
      </c>
      <c r="H8777" s="547">
        <f t="shared" si="277"/>
        <v>0</v>
      </c>
    </row>
    <row r="8778" spans="1:8" x14ac:dyDescent="0.25">
      <c r="A8778" s="396" t="e">
        <f>"INN."&amp;EIGNIR!$B$3&amp;C8778</f>
        <v>#N/A</v>
      </c>
      <c r="B8778" s="511">
        <f>'Afleiður og skortstöð - skuldir'!E52</f>
        <v>0</v>
      </c>
      <c r="C8778" s="503" t="s">
        <v>10553</v>
      </c>
      <c r="D8778" s="512"/>
      <c r="F8778" s="547"/>
      <c r="G8778" s="547">
        <f t="shared" si="276"/>
        <v>0</v>
      </c>
      <c r="H8778" s="547">
        <f t="shared" si="277"/>
        <v>0</v>
      </c>
    </row>
    <row r="8779" spans="1:8" x14ac:dyDescent="0.25">
      <c r="A8779" s="396" t="e">
        <f>"INN."&amp;EIGNIR!$B$3&amp;C8779</f>
        <v>#N/A</v>
      </c>
      <c r="B8779" s="511">
        <f>'Afleiður og skortstöð - skuldir'!E53</f>
        <v>0</v>
      </c>
      <c r="C8779" s="503" t="s">
        <v>10554</v>
      </c>
      <c r="D8779" s="512"/>
      <c r="F8779" s="547"/>
      <c r="G8779" s="547">
        <f t="shared" si="276"/>
        <v>0</v>
      </c>
      <c r="H8779" s="547">
        <f t="shared" si="277"/>
        <v>0</v>
      </c>
    </row>
    <row r="8780" spans="1:8" x14ac:dyDescent="0.25">
      <c r="A8780" s="396" t="e">
        <f>"INN."&amp;EIGNIR!$B$3&amp;C8780</f>
        <v>#N/A</v>
      </c>
      <c r="B8780" s="511">
        <f>'Afleiður og skortstöð - skuldir'!E54</f>
        <v>0</v>
      </c>
      <c r="C8780" s="503" t="s">
        <v>10555</v>
      </c>
      <c r="D8780" s="512"/>
      <c r="F8780" s="547"/>
      <c r="G8780" s="547">
        <f t="shared" si="276"/>
        <v>0</v>
      </c>
      <c r="H8780" s="547">
        <f t="shared" si="277"/>
        <v>0</v>
      </c>
    </row>
    <row r="8781" spans="1:8" x14ac:dyDescent="0.25">
      <c r="A8781" s="396" t="e">
        <f>"INN."&amp;EIGNIR!$B$3&amp;C8781</f>
        <v>#N/A</v>
      </c>
      <c r="B8781" s="511">
        <f>'Afleiður og skortstöð - skuldir'!E55</f>
        <v>0</v>
      </c>
      <c r="C8781" s="503" t="s">
        <v>10556</v>
      </c>
      <c r="D8781" s="512"/>
      <c r="F8781" s="547"/>
      <c r="G8781" s="547">
        <f t="shared" si="276"/>
        <v>0</v>
      </c>
      <c r="H8781" s="547">
        <f t="shared" si="277"/>
        <v>0</v>
      </c>
    </row>
    <row r="8782" spans="1:8" x14ac:dyDescent="0.25">
      <c r="A8782" s="396" t="e">
        <f>"INN."&amp;EIGNIR!$B$3&amp;C8782</f>
        <v>#N/A</v>
      </c>
      <c r="B8782" s="511">
        <f>'Afleiður og skortstöð - skuldir'!E56</f>
        <v>0</v>
      </c>
      <c r="C8782" s="503" t="s">
        <v>10557</v>
      </c>
      <c r="D8782" s="512"/>
      <c r="F8782" s="547"/>
      <c r="G8782" s="547">
        <f t="shared" si="276"/>
        <v>0</v>
      </c>
      <c r="H8782" s="547">
        <f t="shared" si="277"/>
        <v>0</v>
      </c>
    </row>
    <row r="8783" spans="1:8" x14ac:dyDescent="0.25">
      <c r="A8783" s="396" t="e">
        <f>"INN."&amp;EIGNIR!$B$3&amp;C8783</f>
        <v>#N/A</v>
      </c>
      <c r="B8783" s="511">
        <f>'Afleiður og skortstöð - skuldir'!E57</f>
        <v>0</v>
      </c>
      <c r="C8783" s="503" t="s">
        <v>10558</v>
      </c>
      <c r="D8783" s="512"/>
      <c r="F8783" s="547"/>
      <c r="G8783" s="547">
        <f t="shared" si="276"/>
        <v>0</v>
      </c>
      <c r="H8783" s="547">
        <f t="shared" si="277"/>
        <v>0</v>
      </c>
    </row>
    <row r="8784" spans="1:8" x14ac:dyDescent="0.25">
      <c r="A8784" s="396" t="e">
        <f>"INN."&amp;EIGNIR!$B$3&amp;C8784</f>
        <v>#N/A</v>
      </c>
      <c r="B8784" s="511">
        <f>'Afleiður og skortstöð - skuldir'!E58</f>
        <v>0</v>
      </c>
      <c r="C8784" s="503" t="s">
        <v>10559</v>
      </c>
      <c r="D8784" s="512" t="s">
        <v>10560</v>
      </c>
      <c r="F8784" s="547"/>
      <c r="G8784" s="547">
        <f t="shared" si="276"/>
        <v>0</v>
      </c>
      <c r="H8784" s="547">
        <f t="shared" si="277"/>
        <v>0</v>
      </c>
    </row>
    <row r="8785" spans="1:8" x14ac:dyDescent="0.25">
      <c r="A8785" s="396" t="e">
        <f>"INN."&amp;EIGNIR!$B$3&amp;C8785</f>
        <v>#N/A</v>
      </c>
      <c r="B8785" s="511">
        <f>'Afleiður og skortstöð - skuldir'!E59</f>
        <v>0</v>
      </c>
      <c r="C8785" s="503" t="s">
        <v>10561</v>
      </c>
      <c r="D8785" s="512"/>
      <c r="F8785" s="547"/>
      <c r="G8785" s="547">
        <f t="shared" si="276"/>
        <v>0</v>
      </c>
      <c r="H8785" s="547">
        <f t="shared" si="277"/>
        <v>0</v>
      </c>
    </row>
    <row r="8786" spans="1:8" x14ac:dyDescent="0.25">
      <c r="A8786" s="396" t="e">
        <f>"INN."&amp;EIGNIR!$B$3&amp;C8786</f>
        <v>#N/A</v>
      </c>
      <c r="B8786" s="511">
        <f>'Afleiður og skortstöð - skuldir'!E60</f>
        <v>0</v>
      </c>
      <c r="C8786" s="503" t="s">
        <v>10562</v>
      </c>
      <c r="D8786" s="512"/>
      <c r="F8786" s="547"/>
      <c r="G8786" s="547">
        <f t="shared" si="276"/>
        <v>0</v>
      </c>
      <c r="H8786" s="547">
        <f t="shared" si="277"/>
        <v>0</v>
      </c>
    </row>
    <row r="8787" spans="1:8" x14ac:dyDescent="0.25">
      <c r="A8787" s="396" t="e">
        <f>"INN."&amp;EIGNIR!$B$3&amp;C8787</f>
        <v>#N/A</v>
      </c>
      <c r="B8787" s="511">
        <f>'Afleiður og skortstöð - skuldir'!E61</f>
        <v>0</v>
      </c>
      <c r="C8787" s="503" t="s">
        <v>10563</v>
      </c>
      <c r="D8787" s="512"/>
      <c r="F8787" s="547"/>
      <c r="G8787" s="547">
        <f t="shared" si="276"/>
        <v>0</v>
      </c>
      <c r="H8787" s="547">
        <f t="shared" si="277"/>
        <v>0</v>
      </c>
    </row>
    <row r="8788" spans="1:8" x14ac:dyDescent="0.25">
      <c r="A8788" s="396" t="e">
        <f>"INN."&amp;EIGNIR!$B$3&amp;C8788</f>
        <v>#N/A</v>
      </c>
      <c r="B8788" s="511">
        <f>'Afleiður og skortstöð - skuldir'!E62</f>
        <v>0</v>
      </c>
      <c r="C8788" s="503" t="s">
        <v>10564</v>
      </c>
      <c r="D8788" s="512"/>
      <c r="F8788" s="547"/>
      <c r="G8788" s="547">
        <f t="shared" si="276"/>
        <v>0</v>
      </c>
      <c r="H8788" s="547">
        <f t="shared" si="277"/>
        <v>0</v>
      </c>
    </row>
    <row r="8789" spans="1:8" x14ac:dyDescent="0.25">
      <c r="A8789" s="396" t="e">
        <f>"INN."&amp;EIGNIR!$B$3&amp;C8789</f>
        <v>#N/A</v>
      </c>
      <c r="B8789" s="511">
        <f>'Afleiður og skortstöð - skuldir'!E63</f>
        <v>0</v>
      </c>
      <c r="C8789" s="503" t="s">
        <v>10565</v>
      </c>
      <c r="D8789" s="512"/>
      <c r="F8789" s="547"/>
      <c r="G8789" s="547">
        <f t="shared" si="276"/>
        <v>0</v>
      </c>
      <c r="H8789" s="547">
        <f t="shared" si="277"/>
        <v>0</v>
      </c>
    </row>
    <row r="8790" spans="1:8" x14ac:dyDescent="0.25">
      <c r="A8790" s="396" t="e">
        <f>"INN."&amp;EIGNIR!$B$3&amp;C8790</f>
        <v>#N/A</v>
      </c>
      <c r="B8790" s="511">
        <f>'Afleiður og skortstöð - skuldir'!E64</f>
        <v>0</v>
      </c>
      <c r="C8790" s="503" t="s">
        <v>10566</v>
      </c>
      <c r="D8790" s="512"/>
      <c r="F8790" s="547"/>
      <c r="G8790" s="547">
        <f t="shared" si="276"/>
        <v>0</v>
      </c>
      <c r="H8790" s="547">
        <f t="shared" si="277"/>
        <v>0</v>
      </c>
    </row>
    <row r="8791" spans="1:8" x14ac:dyDescent="0.25">
      <c r="A8791" s="396" t="e">
        <f>"INN."&amp;EIGNIR!$B$3&amp;C8791</f>
        <v>#N/A</v>
      </c>
      <c r="B8791" s="511">
        <f>'Afleiður og skortstöð - skuldir'!E65</f>
        <v>0</v>
      </c>
      <c r="C8791" s="503" t="s">
        <v>10567</v>
      </c>
      <c r="D8791" s="512"/>
      <c r="F8791" s="547"/>
      <c r="G8791" s="547">
        <f t="shared" si="276"/>
        <v>0</v>
      </c>
      <c r="H8791" s="547">
        <f t="shared" si="277"/>
        <v>0</v>
      </c>
    </row>
    <row r="8792" spans="1:8" x14ac:dyDescent="0.25">
      <c r="A8792" s="396" t="e">
        <f>"INN."&amp;EIGNIR!$B$3&amp;C8792</f>
        <v>#N/A</v>
      </c>
      <c r="B8792" s="511">
        <f>'Afleiður og skortstöð - skuldir'!E66</f>
        <v>0</v>
      </c>
      <c r="C8792" s="503" t="s">
        <v>10568</v>
      </c>
      <c r="D8792" s="512"/>
      <c r="F8792" s="547"/>
      <c r="G8792" s="547">
        <f t="shared" si="276"/>
        <v>0</v>
      </c>
      <c r="H8792" s="547">
        <f t="shared" si="277"/>
        <v>0</v>
      </c>
    </row>
    <row r="8793" spans="1:8" x14ac:dyDescent="0.25">
      <c r="A8793" s="396" t="e">
        <f>"INN."&amp;EIGNIR!$B$3&amp;C8793</f>
        <v>#N/A</v>
      </c>
      <c r="B8793" s="511">
        <f>'Afleiður og skortstöð - skuldir'!E67</f>
        <v>0</v>
      </c>
      <c r="C8793" s="503" t="s">
        <v>10569</v>
      </c>
      <c r="D8793" s="512"/>
      <c r="F8793" s="547"/>
      <c r="G8793" s="547">
        <f t="shared" si="276"/>
        <v>0</v>
      </c>
      <c r="H8793" s="547">
        <f t="shared" si="277"/>
        <v>0</v>
      </c>
    </row>
    <row r="8794" spans="1:8" x14ac:dyDescent="0.25">
      <c r="A8794" s="396" t="e">
        <f>"INN."&amp;EIGNIR!$B$3&amp;C8794</f>
        <v>#N/A</v>
      </c>
      <c r="B8794" s="511">
        <f>'Afleiður og skortstöð - skuldir'!E68</f>
        <v>0</v>
      </c>
      <c r="C8794" s="503" t="s">
        <v>10570</v>
      </c>
      <c r="D8794" s="512"/>
      <c r="F8794" s="547"/>
      <c r="G8794" s="547">
        <f t="shared" si="276"/>
        <v>0</v>
      </c>
      <c r="H8794" s="547">
        <f t="shared" si="277"/>
        <v>0</v>
      </c>
    </row>
    <row r="8795" spans="1:8" x14ac:dyDescent="0.25">
      <c r="A8795" s="396" t="e">
        <f>"INN."&amp;EIGNIR!$B$3&amp;C8795</f>
        <v>#N/A</v>
      </c>
      <c r="B8795" s="511">
        <f>'Afleiður og skortstöð - skuldir'!E69</f>
        <v>0</v>
      </c>
      <c r="C8795" s="503" t="s">
        <v>10571</v>
      </c>
      <c r="D8795" s="512"/>
      <c r="F8795" s="547"/>
      <c r="G8795" s="547">
        <f t="shared" si="276"/>
        <v>0</v>
      </c>
      <c r="H8795" s="547">
        <f t="shared" si="277"/>
        <v>0</v>
      </c>
    </row>
    <row r="8796" spans="1:8" x14ac:dyDescent="0.25">
      <c r="A8796" s="396" t="e">
        <f>"INN."&amp;EIGNIR!$B$3&amp;C8796</f>
        <v>#N/A</v>
      </c>
      <c r="B8796" s="511">
        <f>'Afleiður og skortstöð - skuldir'!E70</f>
        <v>0</v>
      </c>
      <c r="C8796" s="503" t="s">
        <v>10572</v>
      </c>
      <c r="D8796" s="512"/>
      <c r="F8796" s="547"/>
      <c r="G8796" s="547">
        <f t="shared" si="276"/>
        <v>0</v>
      </c>
      <c r="H8796" s="547">
        <f t="shared" si="277"/>
        <v>0</v>
      </c>
    </row>
    <row r="8797" spans="1:8" x14ac:dyDescent="0.25">
      <c r="A8797" s="396" t="e">
        <f>"INN."&amp;EIGNIR!$B$3&amp;C8797</f>
        <v>#N/A</v>
      </c>
      <c r="B8797" s="511">
        <f>'Afleiður og skortstöð - skuldir'!E71</f>
        <v>0</v>
      </c>
      <c r="C8797" s="503" t="s">
        <v>10573</v>
      </c>
      <c r="D8797" s="512"/>
      <c r="F8797" s="547"/>
      <c r="G8797" s="547">
        <f t="shared" si="276"/>
        <v>0</v>
      </c>
      <c r="H8797" s="547">
        <f t="shared" si="277"/>
        <v>0</v>
      </c>
    </row>
    <row r="8798" spans="1:8" x14ac:dyDescent="0.25">
      <c r="A8798" s="396" t="e">
        <f>"INN."&amp;EIGNIR!$B$3&amp;C8798</f>
        <v>#N/A</v>
      </c>
      <c r="B8798" s="511">
        <f>'Afleiður og skortstöð - skuldir'!E72</f>
        <v>0</v>
      </c>
      <c r="C8798" s="503" t="s">
        <v>10574</v>
      </c>
      <c r="D8798" s="512"/>
      <c r="F8798" s="547"/>
      <c r="G8798" s="547">
        <f t="shared" ref="G8798:G8861" si="278">+F8798-B8798</f>
        <v>0</v>
      </c>
      <c r="H8798" s="547">
        <f t="shared" si="277"/>
        <v>0</v>
      </c>
    </row>
    <row r="8799" spans="1:8" x14ac:dyDescent="0.25">
      <c r="A8799" s="396" t="e">
        <f>"INN."&amp;EIGNIR!$B$3&amp;C8799</f>
        <v>#N/A</v>
      </c>
      <c r="B8799" s="511">
        <f>'Afleiður og skortstöð - skuldir'!E73</f>
        <v>0</v>
      </c>
      <c r="C8799" s="503" t="s">
        <v>10575</v>
      </c>
      <c r="D8799" s="512"/>
      <c r="F8799" s="547"/>
      <c r="G8799" s="547">
        <f t="shared" si="278"/>
        <v>0</v>
      </c>
      <c r="H8799" s="547">
        <f t="shared" ref="H8799:H8862" si="279">+ABS(G8799)</f>
        <v>0</v>
      </c>
    </row>
    <row r="8800" spans="1:8" x14ac:dyDescent="0.25">
      <c r="A8800" s="396" t="e">
        <f>"INN."&amp;EIGNIR!$B$3&amp;C8800</f>
        <v>#N/A</v>
      </c>
      <c r="B8800" s="511">
        <f>'Afleiður og skortstöð - skuldir'!E74</f>
        <v>0</v>
      </c>
      <c r="C8800" s="503" t="s">
        <v>10576</v>
      </c>
      <c r="D8800" s="512"/>
      <c r="F8800" s="547"/>
      <c r="G8800" s="547">
        <f t="shared" si="278"/>
        <v>0</v>
      </c>
      <c r="H8800" s="547">
        <f t="shared" si="279"/>
        <v>0</v>
      </c>
    </row>
    <row r="8801" spans="1:8" x14ac:dyDescent="0.25">
      <c r="A8801" s="396" t="e">
        <f>"INN."&amp;EIGNIR!$B$3&amp;C8801</f>
        <v>#N/A</v>
      </c>
      <c r="B8801" s="511">
        <f>'Afleiður og skortstöð - skuldir'!E75</f>
        <v>0</v>
      </c>
      <c r="C8801" s="503" t="s">
        <v>10577</v>
      </c>
      <c r="D8801" s="512"/>
      <c r="F8801" s="547"/>
      <c r="G8801" s="547">
        <f t="shared" si="278"/>
        <v>0</v>
      </c>
      <c r="H8801" s="547">
        <f t="shared" si="279"/>
        <v>0</v>
      </c>
    </row>
    <row r="8802" spans="1:8" x14ac:dyDescent="0.25">
      <c r="A8802" s="396" t="e">
        <f>"INN."&amp;EIGNIR!$B$3&amp;C8802</f>
        <v>#N/A</v>
      </c>
      <c r="B8802" s="511">
        <f>'Afleiður og skortstöð - skuldir'!E76</f>
        <v>0</v>
      </c>
      <c r="C8802" s="503" t="s">
        <v>10578</v>
      </c>
      <c r="D8802" s="512"/>
      <c r="F8802" s="547"/>
      <c r="G8802" s="547">
        <f t="shared" si="278"/>
        <v>0</v>
      </c>
      <c r="H8802" s="547">
        <f t="shared" si="279"/>
        <v>0</v>
      </c>
    </row>
    <row r="8803" spans="1:8" x14ac:dyDescent="0.25">
      <c r="A8803" s="396" t="e">
        <f>"INN."&amp;EIGNIR!$B$3&amp;C8803</f>
        <v>#N/A</v>
      </c>
      <c r="B8803" s="511">
        <f>'Afleiður og skortstöð - skuldir'!E77</f>
        <v>0</v>
      </c>
      <c r="C8803" s="503" t="s">
        <v>10579</v>
      </c>
      <c r="D8803" s="512"/>
      <c r="F8803" s="547"/>
      <c r="G8803" s="547">
        <f t="shared" si="278"/>
        <v>0</v>
      </c>
      <c r="H8803" s="547">
        <f t="shared" si="279"/>
        <v>0</v>
      </c>
    </row>
    <row r="8804" spans="1:8" x14ac:dyDescent="0.25">
      <c r="A8804" s="396" t="e">
        <f>"INN."&amp;EIGNIR!$B$3&amp;C8804</f>
        <v>#N/A</v>
      </c>
      <c r="B8804" s="511">
        <f>'Afleiður og skortstöð - skuldir'!E78</f>
        <v>0</v>
      </c>
      <c r="C8804" s="503" t="s">
        <v>10580</v>
      </c>
      <c r="D8804" s="512"/>
      <c r="F8804" s="547"/>
      <c r="G8804" s="547">
        <f t="shared" si="278"/>
        <v>0</v>
      </c>
      <c r="H8804" s="547">
        <f t="shared" si="279"/>
        <v>0</v>
      </c>
    </row>
    <row r="8805" spans="1:8" x14ac:dyDescent="0.25">
      <c r="A8805" s="396" t="e">
        <f>"INN."&amp;EIGNIR!$B$3&amp;C8805</f>
        <v>#N/A</v>
      </c>
      <c r="B8805" s="511">
        <f>'Afleiður og skortstöð - skuldir'!E79</f>
        <v>0</v>
      </c>
      <c r="C8805" s="503" t="s">
        <v>10581</v>
      </c>
      <c r="D8805" s="512"/>
      <c r="F8805" s="547"/>
      <c r="G8805" s="547">
        <f t="shared" si="278"/>
        <v>0</v>
      </c>
      <c r="H8805" s="547">
        <f t="shared" si="279"/>
        <v>0</v>
      </c>
    </row>
    <row r="8806" spans="1:8" x14ac:dyDescent="0.25">
      <c r="A8806" s="396" t="e">
        <f>"INN."&amp;EIGNIR!$B$3&amp;C8806</f>
        <v>#N/A</v>
      </c>
      <c r="B8806" s="511">
        <f>'Afleiður og skortstöð - skuldir'!E80</f>
        <v>0</v>
      </c>
      <c r="C8806" s="503" t="s">
        <v>10582</v>
      </c>
      <c r="D8806" s="512"/>
      <c r="F8806" s="547"/>
      <c r="G8806" s="547">
        <f t="shared" si="278"/>
        <v>0</v>
      </c>
      <c r="H8806" s="547">
        <f t="shared" si="279"/>
        <v>0</v>
      </c>
    </row>
    <row r="8807" spans="1:8" x14ac:dyDescent="0.25">
      <c r="A8807" s="396" t="e">
        <f>"INN."&amp;EIGNIR!$B$3&amp;C8807</f>
        <v>#N/A</v>
      </c>
      <c r="B8807" s="511">
        <f>'Afleiður og skortstöð - skuldir'!E81</f>
        <v>0</v>
      </c>
      <c r="C8807" s="503" t="s">
        <v>10583</v>
      </c>
      <c r="D8807" s="512"/>
      <c r="F8807" s="547"/>
      <c r="G8807" s="547">
        <f t="shared" si="278"/>
        <v>0</v>
      </c>
      <c r="H8807" s="547">
        <f t="shared" si="279"/>
        <v>0</v>
      </c>
    </row>
    <row r="8808" spans="1:8" x14ac:dyDescent="0.25">
      <c r="A8808" s="396" t="e">
        <f>"INN."&amp;EIGNIR!$B$3&amp;C8808</f>
        <v>#N/A</v>
      </c>
      <c r="B8808" s="511">
        <f>'Afleiður og skortstöð - skuldir'!E82</f>
        <v>0</v>
      </c>
      <c r="C8808" s="503" t="s">
        <v>10584</v>
      </c>
      <c r="D8808" s="512"/>
      <c r="F8808" s="547"/>
      <c r="G8808" s="547">
        <f t="shared" si="278"/>
        <v>0</v>
      </c>
      <c r="H8808" s="547">
        <f t="shared" si="279"/>
        <v>0</v>
      </c>
    </row>
    <row r="8809" spans="1:8" x14ac:dyDescent="0.25">
      <c r="A8809" s="396" t="e">
        <f>"INN."&amp;EIGNIR!$B$3&amp;C8809</f>
        <v>#N/A</v>
      </c>
      <c r="B8809" s="511">
        <f>'Afleiður og skortstöð - skuldir'!E83</f>
        <v>0</v>
      </c>
      <c r="C8809" s="503" t="s">
        <v>10585</v>
      </c>
      <c r="D8809" s="512"/>
      <c r="F8809" s="547"/>
      <c r="G8809" s="547">
        <f t="shared" si="278"/>
        <v>0</v>
      </c>
      <c r="H8809" s="547">
        <f t="shared" si="279"/>
        <v>0</v>
      </c>
    </row>
    <row r="8810" spans="1:8" x14ac:dyDescent="0.25">
      <c r="A8810" s="396" t="e">
        <f>"INN."&amp;EIGNIR!$B$3&amp;C8810</f>
        <v>#N/A</v>
      </c>
      <c r="B8810" s="511">
        <f>'Afleiður og skortstöð - skuldir'!E84</f>
        <v>0</v>
      </c>
      <c r="C8810" s="503" t="s">
        <v>10586</v>
      </c>
      <c r="D8810" s="512"/>
      <c r="F8810" s="547"/>
      <c r="G8810" s="547">
        <f t="shared" si="278"/>
        <v>0</v>
      </c>
      <c r="H8810" s="547">
        <f t="shared" si="279"/>
        <v>0</v>
      </c>
    </row>
    <row r="8811" spans="1:8" x14ac:dyDescent="0.25">
      <c r="A8811" s="396" t="e">
        <f>"INN."&amp;EIGNIR!$B$3&amp;C8811</f>
        <v>#N/A</v>
      </c>
      <c r="B8811" s="511">
        <f>'Afleiður og skortstöð - skuldir'!E85</f>
        <v>0</v>
      </c>
      <c r="C8811" s="503" t="s">
        <v>10587</v>
      </c>
      <c r="D8811" s="512"/>
      <c r="F8811" s="547"/>
      <c r="G8811" s="547">
        <f t="shared" si="278"/>
        <v>0</v>
      </c>
      <c r="H8811" s="547">
        <f t="shared" si="279"/>
        <v>0</v>
      </c>
    </row>
    <row r="8812" spans="1:8" x14ac:dyDescent="0.25">
      <c r="A8812" s="396" t="e">
        <f>"INN."&amp;EIGNIR!$B$3&amp;C8812</f>
        <v>#N/A</v>
      </c>
      <c r="B8812" s="511">
        <f>'Afleiður og skortstöð - skuldir'!E86</f>
        <v>0</v>
      </c>
      <c r="C8812" s="503" t="s">
        <v>10588</v>
      </c>
      <c r="D8812" s="512"/>
      <c r="F8812" s="547"/>
      <c r="G8812" s="547">
        <f t="shared" si="278"/>
        <v>0</v>
      </c>
      <c r="H8812" s="547">
        <f t="shared" si="279"/>
        <v>0</v>
      </c>
    </row>
    <row r="8813" spans="1:8" x14ac:dyDescent="0.25">
      <c r="A8813" s="396" t="e">
        <f>"INN."&amp;EIGNIR!$B$3&amp;C8813</f>
        <v>#N/A</v>
      </c>
      <c r="B8813" s="511">
        <f>'Afleiður og skortstöð - skuldir'!E87</f>
        <v>0</v>
      </c>
      <c r="C8813" s="503" t="s">
        <v>10589</v>
      </c>
      <c r="D8813" s="512"/>
      <c r="F8813" s="547"/>
      <c r="G8813" s="547">
        <f t="shared" si="278"/>
        <v>0</v>
      </c>
      <c r="H8813" s="547">
        <f t="shared" si="279"/>
        <v>0</v>
      </c>
    </row>
    <row r="8814" spans="1:8" x14ac:dyDescent="0.25">
      <c r="A8814" s="396" t="e">
        <f>"INN."&amp;EIGNIR!$B$3&amp;C8814</f>
        <v>#N/A</v>
      </c>
      <c r="B8814" s="511">
        <f>'Afleiður og skortstöð - skuldir'!E88</f>
        <v>0</v>
      </c>
      <c r="C8814" s="503" t="s">
        <v>10590</v>
      </c>
      <c r="D8814" s="512"/>
      <c r="F8814" s="547"/>
      <c r="G8814" s="547">
        <f t="shared" si="278"/>
        <v>0</v>
      </c>
      <c r="H8814" s="547">
        <f t="shared" si="279"/>
        <v>0</v>
      </c>
    </row>
    <row r="8815" spans="1:8" x14ac:dyDescent="0.25">
      <c r="A8815" s="396" t="e">
        <f>"INN."&amp;EIGNIR!$B$3&amp;C8815</f>
        <v>#N/A</v>
      </c>
      <c r="B8815" s="511">
        <f>'Afleiður og skortstöð - skuldir'!E89</f>
        <v>0</v>
      </c>
      <c r="C8815" s="503" t="s">
        <v>10591</v>
      </c>
      <c r="D8815" s="512"/>
      <c r="F8815" s="547"/>
      <c r="G8815" s="547">
        <f t="shared" si="278"/>
        <v>0</v>
      </c>
      <c r="H8815" s="547">
        <f t="shared" si="279"/>
        <v>0</v>
      </c>
    </row>
    <row r="8816" spans="1:8" x14ac:dyDescent="0.25">
      <c r="A8816" s="396" t="e">
        <f>"INN."&amp;EIGNIR!$B$3&amp;C8816</f>
        <v>#N/A</v>
      </c>
      <c r="B8816" s="511">
        <f>'Afleiður og skortstöð - skuldir'!E90</f>
        <v>0</v>
      </c>
      <c r="C8816" s="503" t="s">
        <v>10592</v>
      </c>
      <c r="D8816" s="512"/>
      <c r="F8816" s="547"/>
      <c r="G8816" s="547">
        <f t="shared" si="278"/>
        <v>0</v>
      </c>
      <c r="H8816" s="547">
        <f t="shared" si="279"/>
        <v>0</v>
      </c>
    </row>
    <row r="8817" spans="1:8" x14ac:dyDescent="0.25">
      <c r="A8817" s="396" t="e">
        <f>"INN."&amp;EIGNIR!$B$3&amp;C8817</f>
        <v>#N/A</v>
      </c>
      <c r="B8817" s="511">
        <f>'Afleiður og skortstöð - skuldir'!E91</f>
        <v>0</v>
      </c>
      <c r="C8817" s="503" t="s">
        <v>10593</v>
      </c>
      <c r="D8817" s="512"/>
      <c r="F8817" s="547"/>
      <c r="G8817" s="547">
        <f t="shared" si="278"/>
        <v>0</v>
      </c>
      <c r="H8817" s="547">
        <f t="shared" si="279"/>
        <v>0</v>
      </c>
    </row>
    <row r="8818" spans="1:8" x14ac:dyDescent="0.25">
      <c r="A8818" s="396" t="e">
        <f>"INN."&amp;EIGNIR!$B$3&amp;C8818</f>
        <v>#N/A</v>
      </c>
      <c r="B8818" s="511">
        <f>'Afleiður og skortstöð - skuldir'!E92</f>
        <v>0</v>
      </c>
      <c r="C8818" s="503" t="s">
        <v>10594</v>
      </c>
      <c r="D8818" s="512"/>
      <c r="F8818" s="547"/>
      <c r="G8818" s="547">
        <f t="shared" si="278"/>
        <v>0</v>
      </c>
      <c r="H8818" s="547">
        <f t="shared" si="279"/>
        <v>0</v>
      </c>
    </row>
    <row r="8819" spans="1:8" x14ac:dyDescent="0.25">
      <c r="A8819" s="396" t="e">
        <f>"INN."&amp;EIGNIR!$B$3&amp;C8819</f>
        <v>#N/A</v>
      </c>
      <c r="B8819" s="511">
        <f>'Afleiður og skortstöð - skuldir'!E93</f>
        <v>0</v>
      </c>
      <c r="C8819" s="503" t="s">
        <v>10595</v>
      </c>
      <c r="D8819" s="512"/>
      <c r="F8819" s="547"/>
      <c r="G8819" s="547">
        <f t="shared" si="278"/>
        <v>0</v>
      </c>
      <c r="H8819" s="547">
        <f t="shared" si="279"/>
        <v>0</v>
      </c>
    </row>
    <row r="8820" spans="1:8" x14ac:dyDescent="0.25">
      <c r="A8820" s="396" t="e">
        <f>"INN."&amp;EIGNIR!$B$3&amp;C8820</f>
        <v>#N/A</v>
      </c>
      <c r="B8820" s="511">
        <f>'Afleiður og skortstöð - skuldir'!E94</f>
        <v>0</v>
      </c>
      <c r="C8820" s="503" t="s">
        <v>10596</v>
      </c>
      <c r="D8820" s="512"/>
      <c r="F8820" s="547"/>
      <c r="G8820" s="547">
        <f t="shared" si="278"/>
        <v>0</v>
      </c>
      <c r="H8820" s="547">
        <f t="shared" si="279"/>
        <v>0</v>
      </c>
    </row>
    <row r="8821" spans="1:8" x14ac:dyDescent="0.25">
      <c r="A8821" s="396" t="e">
        <f>"INN."&amp;EIGNIR!$B$3&amp;C8821</f>
        <v>#N/A</v>
      </c>
      <c r="B8821" s="511">
        <f>'Afleiður og skortstöð - skuldir'!E95</f>
        <v>0</v>
      </c>
      <c r="C8821" s="503" t="s">
        <v>10597</v>
      </c>
      <c r="D8821" s="512"/>
      <c r="F8821" s="547"/>
      <c r="G8821" s="547">
        <f t="shared" si="278"/>
        <v>0</v>
      </c>
      <c r="H8821" s="547">
        <f t="shared" si="279"/>
        <v>0</v>
      </c>
    </row>
    <row r="8822" spans="1:8" x14ac:dyDescent="0.25">
      <c r="A8822" s="396" t="e">
        <f>"INN."&amp;EIGNIR!$B$3&amp;C8822</f>
        <v>#N/A</v>
      </c>
      <c r="B8822" s="511">
        <f>'Afleiður og skortstöð - skuldir'!E96</f>
        <v>0</v>
      </c>
      <c r="C8822" s="503" t="s">
        <v>10598</v>
      </c>
      <c r="D8822" s="512"/>
      <c r="F8822" s="547"/>
      <c r="G8822" s="547">
        <f t="shared" si="278"/>
        <v>0</v>
      </c>
      <c r="H8822" s="547">
        <f t="shared" si="279"/>
        <v>0</v>
      </c>
    </row>
    <row r="8823" spans="1:8" x14ac:dyDescent="0.25">
      <c r="A8823" s="396" t="e">
        <f>"INN."&amp;EIGNIR!$B$3&amp;C8823</f>
        <v>#N/A</v>
      </c>
      <c r="B8823" s="511">
        <f>'Afleiður og skortstöð - skuldir'!E97</f>
        <v>0</v>
      </c>
      <c r="C8823" s="503" t="s">
        <v>10599</v>
      </c>
      <c r="D8823" s="512"/>
      <c r="F8823" s="547"/>
      <c r="G8823" s="547">
        <f t="shared" si="278"/>
        <v>0</v>
      </c>
      <c r="H8823" s="547">
        <f t="shared" si="279"/>
        <v>0</v>
      </c>
    </row>
    <row r="8824" spans="1:8" x14ac:dyDescent="0.25">
      <c r="A8824" s="396" t="e">
        <f>"INN."&amp;EIGNIR!$B$3&amp;C8824</f>
        <v>#N/A</v>
      </c>
      <c r="B8824" s="511">
        <f>'Afleiður og skortstöð - skuldir'!E98</f>
        <v>0</v>
      </c>
      <c r="C8824" s="503" t="s">
        <v>10600</v>
      </c>
      <c r="D8824" s="512"/>
      <c r="F8824" s="547"/>
      <c r="G8824" s="547">
        <f t="shared" si="278"/>
        <v>0</v>
      </c>
      <c r="H8824" s="547">
        <f t="shared" si="279"/>
        <v>0</v>
      </c>
    </row>
    <row r="8825" spans="1:8" x14ac:dyDescent="0.25">
      <c r="A8825" s="396" t="e">
        <f>"INN."&amp;EIGNIR!$B$3&amp;C8825</f>
        <v>#N/A</v>
      </c>
      <c r="B8825" s="511">
        <f>'Afleiður og skortstöð - skuldir'!E99</f>
        <v>0</v>
      </c>
      <c r="C8825" s="503" t="s">
        <v>10601</v>
      </c>
      <c r="D8825" s="512"/>
      <c r="F8825" s="547"/>
      <c r="G8825" s="547">
        <f t="shared" si="278"/>
        <v>0</v>
      </c>
      <c r="H8825" s="547">
        <f t="shared" si="279"/>
        <v>0</v>
      </c>
    </row>
    <row r="8826" spans="1:8" x14ac:dyDescent="0.25">
      <c r="A8826" s="396" t="e">
        <f>"INN."&amp;EIGNIR!$B$3&amp;C8826</f>
        <v>#N/A</v>
      </c>
      <c r="B8826" s="511">
        <f>'Afleiður og skortstöð - skuldir'!E100</f>
        <v>0</v>
      </c>
      <c r="C8826" s="503" t="s">
        <v>10602</v>
      </c>
      <c r="D8826" s="512"/>
      <c r="F8826" s="547"/>
      <c r="G8826" s="547">
        <f t="shared" si="278"/>
        <v>0</v>
      </c>
      <c r="H8826" s="547">
        <f t="shared" si="279"/>
        <v>0</v>
      </c>
    </row>
    <row r="8827" spans="1:8" x14ac:dyDescent="0.25">
      <c r="A8827" s="396" t="e">
        <f>"INN."&amp;EIGNIR!$B$3&amp;C8827</f>
        <v>#N/A</v>
      </c>
      <c r="B8827" s="511">
        <f>'Afleiður og skortstöð - skuldir'!E101</f>
        <v>0</v>
      </c>
      <c r="C8827" s="503" t="s">
        <v>10603</v>
      </c>
      <c r="D8827" s="512"/>
      <c r="F8827" s="547"/>
      <c r="G8827" s="547">
        <f t="shared" si="278"/>
        <v>0</v>
      </c>
      <c r="H8827" s="547">
        <f t="shared" si="279"/>
        <v>0</v>
      </c>
    </row>
    <row r="8828" spans="1:8" x14ac:dyDescent="0.25">
      <c r="A8828" s="396" t="e">
        <f>"INN."&amp;EIGNIR!$B$3&amp;C8828</f>
        <v>#N/A</v>
      </c>
      <c r="B8828" s="511">
        <f>'Afleiður og skortstöð - skuldir'!E102</f>
        <v>0</v>
      </c>
      <c r="C8828" s="503" t="s">
        <v>10604</v>
      </c>
      <c r="D8828" s="512"/>
      <c r="F8828" s="547"/>
      <c r="G8828" s="547">
        <f t="shared" si="278"/>
        <v>0</v>
      </c>
      <c r="H8828" s="547">
        <f t="shared" si="279"/>
        <v>0</v>
      </c>
    </row>
    <row r="8829" spans="1:8" x14ac:dyDescent="0.25">
      <c r="A8829" s="396" t="e">
        <f>"INN."&amp;EIGNIR!$B$3&amp;C8829</f>
        <v>#N/A</v>
      </c>
      <c r="B8829" s="511">
        <f>'Afleiður og skortstöð - skuldir'!E103</f>
        <v>0</v>
      </c>
      <c r="C8829" s="503" t="s">
        <v>10605</v>
      </c>
      <c r="D8829" s="512"/>
      <c r="F8829" s="547"/>
      <c r="G8829" s="547">
        <f t="shared" si="278"/>
        <v>0</v>
      </c>
      <c r="H8829" s="547">
        <f t="shared" si="279"/>
        <v>0</v>
      </c>
    </row>
    <row r="8830" spans="1:8" x14ac:dyDescent="0.25">
      <c r="A8830" s="396" t="e">
        <f>"INN."&amp;EIGNIR!$B$3&amp;C8830</f>
        <v>#N/A</v>
      </c>
      <c r="B8830" s="511">
        <f>'Afleiður og skortstöð - skuldir'!E104</f>
        <v>0</v>
      </c>
      <c r="C8830" s="503" t="s">
        <v>10606</v>
      </c>
      <c r="D8830" s="512"/>
      <c r="F8830" s="547"/>
      <c r="G8830" s="547">
        <f t="shared" si="278"/>
        <v>0</v>
      </c>
      <c r="H8830" s="547">
        <f t="shared" si="279"/>
        <v>0</v>
      </c>
    </row>
    <row r="8831" spans="1:8" x14ac:dyDescent="0.25">
      <c r="A8831" s="396" t="e">
        <f>"INN."&amp;EIGNIR!$B$3&amp;C8831</f>
        <v>#N/A</v>
      </c>
      <c r="B8831" s="511">
        <f>'Afleiður og skortstöð - skuldir'!E105</f>
        <v>0</v>
      </c>
      <c r="C8831" s="503" t="s">
        <v>10607</v>
      </c>
      <c r="D8831" s="512"/>
      <c r="F8831" s="547"/>
      <c r="G8831" s="547">
        <f t="shared" si="278"/>
        <v>0</v>
      </c>
      <c r="H8831" s="547">
        <f t="shared" si="279"/>
        <v>0</v>
      </c>
    </row>
    <row r="8832" spans="1:8" x14ac:dyDescent="0.25">
      <c r="A8832" s="396" t="e">
        <f>"INN."&amp;EIGNIR!$B$3&amp;C8832</f>
        <v>#N/A</v>
      </c>
      <c r="B8832" s="511">
        <f>'Afleiður og skortstöð - skuldir'!E106</f>
        <v>0</v>
      </c>
      <c r="C8832" s="503" t="s">
        <v>10608</v>
      </c>
      <c r="D8832" s="512"/>
      <c r="F8832" s="547"/>
      <c r="G8832" s="547">
        <f t="shared" si="278"/>
        <v>0</v>
      </c>
      <c r="H8832" s="547">
        <f t="shared" si="279"/>
        <v>0</v>
      </c>
    </row>
    <row r="8833" spans="1:8" x14ac:dyDescent="0.25">
      <c r="A8833" s="396" t="e">
        <f>"INN."&amp;EIGNIR!$B$3&amp;C8833</f>
        <v>#N/A</v>
      </c>
      <c r="B8833" s="511">
        <f>'Afleiður og skortstöð - skuldir'!E107</f>
        <v>0</v>
      </c>
      <c r="C8833" s="503" t="s">
        <v>10609</v>
      </c>
      <c r="D8833" s="512"/>
      <c r="F8833" s="547"/>
      <c r="G8833" s="547">
        <f t="shared" si="278"/>
        <v>0</v>
      </c>
      <c r="H8833" s="547">
        <f t="shared" si="279"/>
        <v>0</v>
      </c>
    </row>
    <row r="8834" spans="1:8" x14ac:dyDescent="0.25">
      <c r="A8834" s="396" t="e">
        <f>"INN."&amp;EIGNIR!$B$3&amp;C8834</f>
        <v>#N/A</v>
      </c>
      <c r="B8834" s="511">
        <f>'Afleiður og skortstöð - skuldir'!E108</f>
        <v>0</v>
      </c>
      <c r="C8834" s="503" t="s">
        <v>10610</v>
      </c>
      <c r="D8834" s="512"/>
      <c r="F8834" s="547"/>
      <c r="G8834" s="547">
        <f t="shared" si="278"/>
        <v>0</v>
      </c>
      <c r="H8834" s="547">
        <f t="shared" si="279"/>
        <v>0</v>
      </c>
    </row>
    <row r="8835" spans="1:8" x14ac:dyDescent="0.25">
      <c r="A8835" s="396" t="e">
        <f>"INN."&amp;EIGNIR!$B$3&amp;C8835</f>
        <v>#N/A</v>
      </c>
      <c r="B8835" s="511">
        <f>'Afleiður og skortstöð - skuldir'!E109</f>
        <v>0</v>
      </c>
      <c r="C8835" s="503" t="s">
        <v>10611</v>
      </c>
      <c r="D8835" s="512"/>
      <c r="F8835" s="547"/>
      <c r="G8835" s="547">
        <f t="shared" si="278"/>
        <v>0</v>
      </c>
      <c r="H8835" s="547">
        <f t="shared" si="279"/>
        <v>0</v>
      </c>
    </row>
    <row r="8836" spans="1:8" x14ac:dyDescent="0.25">
      <c r="A8836" s="396" t="e">
        <f>"INN."&amp;EIGNIR!$B$3&amp;C8836</f>
        <v>#N/A</v>
      </c>
      <c r="B8836" s="511">
        <f>'Afleiður og skortstöð - skuldir'!E110</f>
        <v>0</v>
      </c>
      <c r="C8836" s="503" t="s">
        <v>10612</v>
      </c>
      <c r="D8836" s="512"/>
      <c r="F8836" s="547"/>
      <c r="G8836" s="547">
        <f t="shared" si="278"/>
        <v>0</v>
      </c>
      <c r="H8836" s="547">
        <f t="shared" si="279"/>
        <v>0</v>
      </c>
    </row>
    <row r="8837" spans="1:8" x14ac:dyDescent="0.25">
      <c r="A8837" s="396" t="e">
        <f>"INN."&amp;EIGNIR!$B$3&amp;C8837</f>
        <v>#N/A</v>
      </c>
      <c r="B8837" s="511">
        <f>'Afleiður og skortstöð - skuldir'!E111</f>
        <v>0</v>
      </c>
      <c r="C8837" s="503" t="s">
        <v>10613</v>
      </c>
      <c r="D8837" s="512"/>
      <c r="F8837" s="547"/>
      <c r="G8837" s="547">
        <f t="shared" si="278"/>
        <v>0</v>
      </c>
      <c r="H8837" s="547">
        <f t="shared" si="279"/>
        <v>0</v>
      </c>
    </row>
    <row r="8838" spans="1:8" x14ac:dyDescent="0.25">
      <c r="A8838" s="396" t="e">
        <f>"INN."&amp;EIGNIR!$B$3&amp;C8838</f>
        <v>#N/A</v>
      </c>
      <c r="B8838" s="511">
        <f>'Afleiður og skortstöð - skuldir'!E112</f>
        <v>0</v>
      </c>
      <c r="C8838" s="503" t="s">
        <v>10614</v>
      </c>
      <c r="D8838" s="512"/>
      <c r="F8838" s="547"/>
      <c r="G8838" s="547">
        <f t="shared" si="278"/>
        <v>0</v>
      </c>
      <c r="H8838" s="547">
        <f t="shared" si="279"/>
        <v>0</v>
      </c>
    </row>
    <row r="8839" spans="1:8" x14ac:dyDescent="0.25">
      <c r="A8839" s="396" t="e">
        <f>"INN."&amp;EIGNIR!$B$3&amp;C8839</f>
        <v>#N/A</v>
      </c>
      <c r="B8839" s="511">
        <f>'Afleiður og skortstöð - skuldir'!F7</f>
        <v>0</v>
      </c>
      <c r="C8839" s="503" t="s">
        <v>10615</v>
      </c>
      <c r="D8839" s="512" t="s">
        <v>10616</v>
      </c>
      <c r="F8839" s="547"/>
      <c r="G8839" s="547">
        <f t="shared" si="278"/>
        <v>0</v>
      </c>
      <c r="H8839" s="547">
        <f t="shared" si="279"/>
        <v>0</v>
      </c>
    </row>
    <row r="8840" spans="1:8" x14ac:dyDescent="0.25">
      <c r="A8840" s="396" t="e">
        <f>"INN."&amp;EIGNIR!$B$3&amp;C8840</f>
        <v>#N/A</v>
      </c>
      <c r="B8840" s="511">
        <f>'Afleiður og skortstöð - skuldir'!F8</f>
        <v>0</v>
      </c>
      <c r="C8840" s="503" t="s">
        <v>10617</v>
      </c>
      <c r="D8840" s="512"/>
      <c r="F8840" s="547"/>
      <c r="G8840" s="547">
        <f t="shared" si="278"/>
        <v>0</v>
      </c>
      <c r="H8840" s="547">
        <f t="shared" si="279"/>
        <v>0</v>
      </c>
    </row>
    <row r="8841" spans="1:8" x14ac:dyDescent="0.25">
      <c r="A8841" s="396" t="e">
        <f>"INN."&amp;EIGNIR!$B$3&amp;C8841</f>
        <v>#N/A</v>
      </c>
      <c r="B8841" s="511">
        <f>'Afleiður og skortstöð - skuldir'!F9</f>
        <v>0</v>
      </c>
      <c r="C8841" s="503" t="s">
        <v>10618</v>
      </c>
      <c r="D8841" s="512"/>
      <c r="F8841" s="547"/>
      <c r="G8841" s="547">
        <f t="shared" si="278"/>
        <v>0</v>
      </c>
      <c r="H8841" s="547">
        <f t="shared" si="279"/>
        <v>0</v>
      </c>
    </row>
    <row r="8842" spans="1:8" x14ac:dyDescent="0.25">
      <c r="A8842" s="396" t="e">
        <f>"INN."&amp;EIGNIR!$B$3&amp;C8842</f>
        <v>#N/A</v>
      </c>
      <c r="B8842" s="511">
        <f>'Afleiður og skortstöð - skuldir'!F10</f>
        <v>0</v>
      </c>
      <c r="C8842" s="503" t="s">
        <v>10619</v>
      </c>
      <c r="D8842" s="512"/>
      <c r="F8842" s="547"/>
      <c r="G8842" s="547">
        <f t="shared" si="278"/>
        <v>0</v>
      </c>
      <c r="H8842" s="547">
        <f t="shared" si="279"/>
        <v>0</v>
      </c>
    </row>
    <row r="8843" spans="1:8" x14ac:dyDescent="0.25">
      <c r="A8843" s="396" t="e">
        <f>"INN."&amp;EIGNIR!$B$3&amp;C8843</f>
        <v>#N/A</v>
      </c>
      <c r="B8843" s="511">
        <f>'Afleiður og skortstöð - skuldir'!F11</f>
        <v>0</v>
      </c>
      <c r="C8843" s="503" t="s">
        <v>10620</v>
      </c>
      <c r="D8843" s="512"/>
      <c r="F8843" s="547"/>
      <c r="G8843" s="547">
        <f t="shared" si="278"/>
        <v>0</v>
      </c>
      <c r="H8843" s="547">
        <f t="shared" si="279"/>
        <v>0</v>
      </c>
    </row>
    <row r="8844" spans="1:8" x14ac:dyDescent="0.25">
      <c r="A8844" s="396" t="e">
        <f>"INN."&amp;EIGNIR!$B$3&amp;C8844</f>
        <v>#N/A</v>
      </c>
      <c r="B8844" s="511">
        <f>'Afleiður og skortstöð - skuldir'!F12</f>
        <v>0</v>
      </c>
      <c r="C8844" s="503" t="s">
        <v>10621</v>
      </c>
      <c r="D8844" s="512"/>
      <c r="F8844" s="547"/>
      <c r="G8844" s="547">
        <f t="shared" si="278"/>
        <v>0</v>
      </c>
      <c r="H8844" s="547">
        <f t="shared" si="279"/>
        <v>0</v>
      </c>
    </row>
    <row r="8845" spans="1:8" x14ac:dyDescent="0.25">
      <c r="A8845" s="396" t="e">
        <f>"INN."&amp;EIGNIR!$B$3&amp;C8845</f>
        <v>#N/A</v>
      </c>
      <c r="B8845" s="511">
        <f>'Afleiður og skortstöð - skuldir'!F13</f>
        <v>0</v>
      </c>
      <c r="C8845" s="503" t="s">
        <v>10622</v>
      </c>
      <c r="D8845" s="512"/>
      <c r="F8845" s="547"/>
      <c r="G8845" s="547">
        <f t="shared" si="278"/>
        <v>0</v>
      </c>
      <c r="H8845" s="547">
        <f t="shared" si="279"/>
        <v>0</v>
      </c>
    </row>
    <row r="8846" spans="1:8" x14ac:dyDescent="0.25">
      <c r="A8846" s="396" t="e">
        <f>"INN."&amp;EIGNIR!$B$3&amp;C8846</f>
        <v>#N/A</v>
      </c>
      <c r="B8846" s="511">
        <f>'Afleiður og skortstöð - skuldir'!F14</f>
        <v>0</v>
      </c>
      <c r="C8846" s="503" t="s">
        <v>10623</v>
      </c>
      <c r="D8846" s="512"/>
      <c r="F8846" s="547"/>
      <c r="G8846" s="547">
        <f t="shared" si="278"/>
        <v>0</v>
      </c>
      <c r="H8846" s="547">
        <f t="shared" si="279"/>
        <v>0</v>
      </c>
    </row>
    <row r="8847" spans="1:8" x14ac:dyDescent="0.25">
      <c r="A8847" s="396" t="e">
        <f>"INN."&amp;EIGNIR!$B$3&amp;C8847</f>
        <v>#N/A</v>
      </c>
      <c r="B8847" s="511">
        <f>'Afleiður og skortstöð - skuldir'!F15</f>
        <v>0</v>
      </c>
      <c r="C8847" s="503" t="s">
        <v>10624</v>
      </c>
      <c r="D8847" s="512"/>
      <c r="F8847" s="547"/>
      <c r="G8847" s="547">
        <f t="shared" si="278"/>
        <v>0</v>
      </c>
      <c r="H8847" s="547">
        <f t="shared" si="279"/>
        <v>0</v>
      </c>
    </row>
    <row r="8848" spans="1:8" x14ac:dyDescent="0.25">
      <c r="A8848" s="396" t="e">
        <f>"INN."&amp;EIGNIR!$B$3&amp;C8848</f>
        <v>#N/A</v>
      </c>
      <c r="B8848" s="511">
        <f>'Afleiður og skortstöð - skuldir'!F16</f>
        <v>0</v>
      </c>
      <c r="C8848" s="503" t="s">
        <v>10625</v>
      </c>
      <c r="D8848" s="512"/>
      <c r="F8848" s="547"/>
      <c r="G8848" s="547">
        <f t="shared" si="278"/>
        <v>0</v>
      </c>
      <c r="H8848" s="547">
        <f t="shared" si="279"/>
        <v>0</v>
      </c>
    </row>
    <row r="8849" spans="1:8" x14ac:dyDescent="0.25">
      <c r="A8849" s="396" t="e">
        <f>"INN."&amp;EIGNIR!$B$3&amp;C8849</f>
        <v>#N/A</v>
      </c>
      <c r="B8849" s="511">
        <f>'Afleiður og skortstöð - skuldir'!F17</f>
        <v>0</v>
      </c>
      <c r="C8849" s="503" t="s">
        <v>10626</v>
      </c>
      <c r="D8849" s="512"/>
      <c r="F8849" s="547"/>
      <c r="G8849" s="547">
        <f t="shared" si="278"/>
        <v>0</v>
      </c>
      <c r="H8849" s="547">
        <f t="shared" si="279"/>
        <v>0</v>
      </c>
    </row>
    <row r="8850" spans="1:8" x14ac:dyDescent="0.25">
      <c r="A8850" s="396" t="e">
        <f>"INN."&amp;EIGNIR!$B$3&amp;C8850</f>
        <v>#N/A</v>
      </c>
      <c r="B8850" s="511">
        <f>'Afleiður og skortstöð - skuldir'!F18</f>
        <v>0</v>
      </c>
      <c r="C8850" s="503" t="s">
        <v>10627</v>
      </c>
      <c r="D8850" s="512"/>
      <c r="F8850" s="547"/>
      <c r="G8850" s="547">
        <f t="shared" si="278"/>
        <v>0</v>
      </c>
      <c r="H8850" s="547">
        <f t="shared" si="279"/>
        <v>0</v>
      </c>
    </row>
    <row r="8851" spans="1:8" x14ac:dyDescent="0.25">
      <c r="A8851" s="396" t="e">
        <f>"INN."&amp;EIGNIR!$B$3&amp;C8851</f>
        <v>#N/A</v>
      </c>
      <c r="B8851" s="511">
        <f>'Afleiður og skortstöð - skuldir'!F33</f>
        <v>0</v>
      </c>
      <c r="C8851" s="503" t="s">
        <v>10628</v>
      </c>
      <c r="D8851" s="512"/>
      <c r="F8851" s="547"/>
      <c r="G8851" s="547">
        <f t="shared" si="278"/>
        <v>0</v>
      </c>
      <c r="H8851" s="547">
        <f t="shared" si="279"/>
        <v>0</v>
      </c>
    </row>
    <row r="8852" spans="1:8" x14ac:dyDescent="0.25">
      <c r="A8852" s="396" t="e">
        <f>"INN."&amp;EIGNIR!$B$3&amp;C8852</f>
        <v>#N/A</v>
      </c>
      <c r="B8852" s="511">
        <f>'Afleiður og skortstöð - skuldir'!F34</f>
        <v>0</v>
      </c>
      <c r="C8852" s="503" t="s">
        <v>10629</v>
      </c>
      <c r="D8852" s="512"/>
      <c r="F8852" s="547"/>
      <c r="G8852" s="547">
        <f t="shared" si="278"/>
        <v>0</v>
      </c>
      <c r="H8852" s="547">
        <f t="shared" si="279"/>
        <v>0</v>
      </c>
    </row>
    <row r="8853" spans="1:8" x14ac:dyDescent="0.25">
      <c r="A8853" s="396" t="e">
        <f>"INN."&amp;EIGNIR!$B$3&amp;C8853</f>
        <v>#N/A</v>
      </c>
      <c r="B8853" s="511">
        <f>'Afleiður og skortstöð - skuldir'!F35</f>
        <v>0</v>
      </c>
      <c r="C8853" s="503" t="s">
        <v>10630</v>
      </c>
      <c r="D8853" s="512"/>
      <c r="F8853" s="547"/>
      <c r="G8853" s="547">
        <f t="shared" si="278"/>
        <v>0</v>
      </c>
      <c r="H8853" s="547">
        <f t="shared" si="279"/>
        <v>0</v>
      </c>
    </row>
    <row r="8854" spans="1:8" x14ac:dyDescent="0.25">
      <c r="A8854" s="396" t="e">
        <f>"INN."&amp;EIGNIR!$B$3&amp;C8854</f>
        <v>#N/A</v>
      </c>
      <c r="B8854" s="511">
        <f>'Afleiður og skortstöð - skuldir'!F36</f>
        <v>0</v>
      </c>
      <c r="C8854" s="503" t="s">
        <v>10631</v>
      </c>
      <c r="D8854" s="512"/>
      <c r="F8854" s="547"/>
      <c r="G8854" s="547">
        <f t="shared" si="278"/>
        <v>0</v>
      </c>
      <c r="H8854" s="547">
        <f t="shared" si="279"/>
        <v>0</v>
      </c>
    </row>
    <row r="8855" spans="1:8" x14ac:dyDescent="0.25">
      <c r="A8855" s="396" t="e">
        <f>"INN."&amp;EIGNIR!$B$3&amp;C8855</f>
        <v>#N/A</v>
      </c>
      <c r="B8855" s="511">
        <f>'Afleiður og skortstöð - skuldir'!F37</f>
        <v>0</v>
      </c>
      <c r="C8855" s="503" t="s">
        <v>10632</v>
      </c>
      <c r="D8855" s="512"/>
      <c r="F8855" s="547"/>
      <c r="G8855" s="547">
        <f t="shared" si="278"/>
        <v>0</v>
      </c>
      <c r="H8855" s="547">
        <f t="shared" si="279"/>
        <v>0</v>
      </c>
    </row>
    <row r="8856" spans="1:8" x14ac:dyDescent="0.25">
      <c r="A8856" s="396" t="e">
        <f>"INN."&amp;EIGNIR!$B$3&amp;C8856</f>
        <v>#N/A</v>
      </c>
      <c r="B8856" s="511">
        <f>'Afleiður og skortstöð - skuldir'!F38</f>
        <v>0</v>
      </c>
      <c r="C8856" s="503" t="s">
        <v>10633</v>
      </c>
      <c r="D8856" s="512"/>
      <c r="F8856" s="547"/>
      <c r="G8856" s="547">
        <f t="shared" si="278"/>
        <v>0</v>
      </c>
      <c r="H8856" s="547">
        <f t="shared" si="279"/>
        <v>0</v>
      </c>
    </row>
    <row r="8857" spans="1:8" x14ac:dyDescent="0.25">
      <c r="A8857" s="396" t="e">
        <f>"INN."&amp;EIGNIR!$B$3&amp;C8857</f>
        <v>#N/A</v>
      </c>
      <c r="B8857" s="511">
        <f>'Afleiður og skortstöð - skuldir'!F39</f>
        <v>0</v>
      </c>
      <c r="C8857" s="503" t="s">
        <v>10634</v>
      </c>
      <c r="D8857" s="512"/>
      <c r="F8857" s="547"/>
      <c r="G8857" s="547">
        <f t="shared" si="278"/>
        <v>0</v>
      </c>
      <c r="H8857" s="547">
        <f t="shared" si="279"/>
        <v>0</v>
      </c>
    </row>
    <row r="8858" spans="1:8" x14ac:dyDescent="0.25">
      <c r="A8858" s="396" t="e">
        <f>"INN."&amp;EIGNIR!$B$3&amp;C8858</f>
        <v>#N/A</v>
      </c>
      <c r="B8858" s="511">
        <f>'Afleiður og skortstöð - skuldir'!F40</f>
        <v>0</v>
      </c>
      <c r="C8858" s="503" t="s">
        <v>10635</v>
      </c>
      <c r="D8858" s="512"/>
      <c r="F8858" s="547"/>
      <c r="G8858" s="547">
        <f t="shared" si="278"/>
        <v>0</v>
      </c>
      <c r="H8858" s="547">
        <f t="shared" si="279"/>
        <v>0</v>
      </c>
    </row>
    <row r="8859" spans="1:8" x14ac:dyDescent="0.25">
      <c r="A8859" s="396" t="e">
        <f>"INN."&amp;EIGNIR!$B$3&amp;C8859</f>
        <v>#N/A</v>
      </c>
      <c r="B8859" s="511">
        <f>'Afleiður og skortstöð - skuldir'!F41</f>
        <v>0</v>
      </c>
      <c r="C8859" s="503" t="s">
        <v>10636</v>
      </c>
      <c r="D8859" s="512"/>
      <c r="F8859" s="547"/>
      <c r="G8859" s="547">
        <f t="shared" si="278"/>
        <v>0</v>
      </c>
      <c r="H8859" s="547">
        <f t="shared" si="279"/>
        <v>0</v>
      </c>
    </row>
    <row r="8860" spans="1:8" x14ac:dyDescent="0.25">
      <c r="A8860" s="396" t="e">
        <f>"INN."&amp;EIGNIR!$B$3&amp;C8860</f>
        <v>#N/A</v>
      </c>
      <c r="B8860" s="511">
        <f>'Afleiður og skortstöð - skuldir'!F42</f>
        <v>0</v>
      </c>
      <c r="C8860" s="503" t="s">
        <v>10637</v>
      </c>
      <c r="D8860" s="512"/>
      <c r="F8860" s="547"/>
      <c r="G8860" s="547">
        <f t="shared" si="278"/>
        <v>0</v>
      </c>
      <c r="H8860" s="547">
        <f t="shared" si="279"/>
        <v>0</v>
      </c>
    </row>
    <row r="8861" spans="1:8" x14ac:dyDescent="0.25">
      <c r="A8861" s="396" t="e">
        <f>"INN."&amp;EIGNIR!$B$3&amp;C8861</f>
        <v>#N/A</v>
      </c>
      <c r="B8861" s="511">
        <f>'Afleiður og skortstöð - skuldir'!F43</f>
        <v>0</v>
      </c>
      <c r="C8861" s="503" t="s">
        <v>10638</v>
      </c>
      <c r="D8861" s="512"/>
      <c r="F8861" s="547"/>
      <c r="G8861" s="547">
        <f t="shared" si="278"/>
        <v>0</v>
      </c>
      <c r="H8861" s="547">
        <f t="shared" si="279"/>
        <v>0</v>
      </c>
    </row>
    <row r="8862" spans="1:8" x14ac:dyDescent="0.25">
      <c r="A8862" s="396" t="e">
        <f>"INN."&amp;EIGNIR!$B$3&amp;C8862</f>
        <v>#N/A</v>
      </c>
      <c r="B8862" s="511">
        <f>'Afleiður og skortstöð - skuldir'!F44</f>
        <v>0</v>
      </c>
      <c r="C8862" s="503" t="s">
        <v>10639</v>
      </c>
      <c r="D8862" s="512"/>
      <c r="F8862" s="547"/>
      <c r="G8862" s="547">
        <f t="shared" ref="G8862:G8925" si="280">+F8862-B8862</f>
        <v>0</v>
      </c>
      <c r="H8862" s="547">
        <f t="shared" si="279"/>
        <v>0</v>
      </c>
    </row>
    <row r="8863" spans="1:8" x14ac:dyDescent="0.25">
      <c r="A8863" s="396" t="e">
        <f>"INN."&amp;EIGNIR!$B$3&amp;C8863</f>
        <v>#N/A</v>
      </c>
      <c r="B8863" s="511">
        <f>'Afleiður og skortstöð - skuldir'!F59</f>
        <v>0</v>
      </c>
      <c r="C8863" s="503" t="s">
        <v>10640</v>
      </c>
      <c r="D8863" s="512"/>
      <c r="F8863" s="547"/>
      <c r="G8863" s="547">
        <f t="shared" si="280"/>
        <v>0</v>
      </c>
      <c r="H8863" s="547">
        <f t="shared" ref="H8863:H8926" si="281">+ABS(G8863)</f>
        <v>0</v>
      </c>
    </row>
    <row r="8864" spans="1:8" x14ac:dyDescent="0.25">
      <c r="A8864" s="396" t="e">
        <f>"INN."&amp;EIGNIR!$B$3&amp;C8864</f>
        <v>#N/A</v>
      </c>
      <c r="B8864" s="511">
        <f>'Afleiður og skortstöð - skuldir'!F60</f>
        <v>0</v>
      </c>
      <c r="C8864" s="503" t="s">
        <v>10641</v>
      </c>
      <c r="D8864" s="512"/>
      <c r="F8864" s="547"/>
      <c r="G8864" s="547">
        <f t="shared" si="280"/>
        <v>0</v>
      </c>
      <c r="H8864" s="547">
        <f t="shared" si="281"/>
        <v>0</v>
      </c>
    </row>
    <row r="8865" spans="1:8" x14ac:dyDescent="0.25">
      <c r="A8865" s="396" t="e">
        <f>"INN."&amp;EIGNIR!$B$3&amp;C8865</f>
        <v>#N/A</v>
      </c>
      <c r="B8865" s="511">
        <f>'Afleiður og skortstöð - skuldir'!F61</f>
        <v>0</v>
      </c>
      <c r="C8865" s="503" t="s">
        <v>10642</v>
      </c>
      <c r="D8865" s="512"/>
      <c r="F8865" s="547"/>
      <c r="G8865" s="547">
        <f t="shared" si="280"/>
        <v>0</v>
      </c>
      <c r="H8865" s="547">
        <f t="shared" si="281"/>
        <v>0</v>
      </c>
    </row>
    <row r="8866" spans="1:8" x14ac:dyDescent="0.25">
      <c r="A8866" s="396" t="e">
        <f>"INN."&amp;EIGNIR!$B$3&amp;C8866</f>
        <v>#N/A</v>
      </c>
      <c r="B8866" s="511">
        <f>'Afleiður og skortstöð - skuldir'!F62</f>
        <v>0</v>
      </c>
      <c r="C8866" s="503" t="s">
        <v>10643</v>
      </c>
      <c r="D8866" s="512"/>
      <c r="F8866" s="547"/>
      <c r="G8866" s="547">
        <f t="shared" si="280"/>
        <v>0</v>
      </c>
      <c r="H8866" s="547">
        <f t="shared" si="281"/>
        <v>0</v>
      </c>
    </row>
    <row r="8867" spans="1:8" x14ac:dyDescent="0.25">
      <c r="A8867" s="396" t="e">
        <f>"INN."&amp;EIGNIR!$B$3&amp;C8867</f>
        <v>#N/A</v>
      </c>
      <c r="B8867" s="511">
        <f>'Afleiður og skortstöð - skuldir'!F63</f>
        <v>0</v>
      </c>
      <c r="C8867" s="503" t="s">
        <v>10644</v>
      </c>
      <c r="D8867" s="512"/>
      <c r="F8867" s="547"/>
      <c r="G8867" s="547">
        <f t="shared" si="280"/>
        <v>0</v>
      </c>
      <c r="H8867" s="547">
        <f t="shared" si="281"/>
        <v>0</v>
      </c>
    </row>
    <row r="8868" spans="1:8" x14ac:dyDescent="0.25">
      <c r="A8868" s="396" t="e">
        <f>"INN."&amp;EIGNIR!$B$3&amp;C8868</f>
        <v>#N/A</v>
      </c>
      <c r="B8868" s="511">
        <f>'Afleiður og skortstöð - skuldir'!F64</f>
        <v>0</v>
      </c>
      <c r="C8868" s="503" t="s">
        <v>10645</v>
      </c>
      <c r="D8868" s="512"/>
      <c r="F8868" s="547"/>
      <c r="G8868" s="547">
        <f t="shared" si="280"/>
        <v>0</v>
      </c>
      <c r="H8868" s="547">
        <f t="shared" si="281"/>
        <v>0</v>
      </c>
    </row>
    <row r="8869" spans="1:8" x14ac:dyDescent="0.25">
      <c r="A8869" s="396" t="e">
        <f>"INN."&amp;EIGNIR!$B$3&amp;C8869</f>
        <v>#N/A</v>
      </c>
      <c r="B8869" s="511">
        <f>'Afleiður og skortstöð - skuldir'!F65</f>
        <v>0</v>
      </c>
      <c r="C8869" s="503" t="s">
        <v>10646</v>
      </c>
      <c r="D8869" s="512"/>
      <c r="F8869" s="547"/>
      <c r="G8869" s="547">
        <f t="shared" si="280"/>
        <v>0</v>
      </c>
      <c r="H8869" s="547">
        <f t="shared" si="281"/>
        <v>0</v>
      </c>
    </row>
    <row r="8870" spans="1:8" x14ac:dyDescent="0.25">
      <c r="A8870" s="396" t="e">
        <f>"INN."&amp;EIGNIR!$B$3&amp;C8870</f>
        <v>#N/A</v>
      </c>
      <c r="B8870" s="511">
        <f>'Afleiður og skortstöð - skuldir'!F66</f>
        <v>0</v>
      </c>
      <c r="C8870" s="503" t="s">
        <v>10647</v>
      </c>
      <c r="D8870" s="512"/>
      <c r="F8870" s="547"/>
      <c r="G8870" s="547">
        <f t="shared" si="280"/>
        <v>0</v>
      </c>
      <c r="H8870" s="547">
        <f t="shared" si="281"/>
        <v>0</v>
      </c>
    </row>
    <row r="8871" spans="1:8" x14ac:dyDescent="0.25">
      <c r="A8871" s="396" t="e">
        <f>"INN."&amp;EIGNIR!$B$3&amp;C8871</f>
        <v>#N/A</v>
      </c>
      <c r="B8871" s="511">
        <f>'Afleiður og skortstöð - skuldir'!F67</f>
        <v>0</v>
      </c>
      <c r="C8871" s="503" t="s">
        <v>10648</v>
      </c>
      <c r="D8871" s="512"/>
      <c r="F8871" s="547"/>
      <c r="G8871" s="547">
        <f t="shared" si="280"/>
        <v>0</v>
      </c>
      <c r="H8871" s="547">
        <f t="shared" si="281"/>
        <v>0</v>
      </c>
    </row>
    <row r="8872" spans="1:8" x14ac:dyDescent="0.25">
      <c r="A8872" s="396" t="e">
        <f>"INN."&amp;EIGNIR!$B$3&amp;C8872</f>
        <v>#N/A</v>
      </c>
      <c r="B8872" s="511">
        <f>'Afleiður og skortstöð - skuldir'!F68</f>
        <v>0</v>
      </c>
      <c r="C8872" s="503" t="s">
        <v>10649</v>
      </c>
      <c r="D8872" s="512"/>
      <c r="F8872" s="547"/>
      <c r="G8872" s="547">
        <f t="shared" si="280"/>
        <v>0</v>
      </c>
      <c r="H8872" s="547">
        <f t="shared" si="281"/>
        <v>0</v>
      </c>
    </row>
    <row r="8873" spans="1:8" x14ac:dyDescent="0.25">
      <c r="A8873" s="396" t="e">
        <f>"INN."&amp;EIGNIR!$B$3&amp;C8873</f>
        <v>#N/A</v>
      </c>
      <c r="B8873" s="511">
        <f>'Afleiður og skortstöð - skuldir'!F69</f>
        <v>0</v>
      </c>
      <c r="C8873" s="503" t="s">
        <v>10650</v>
      </c>
      <c r="D8873" s="512"/>
      <c r="F8873" s="547"/>
      <c r="G8873" s="547">
        <f t="shared" si="280"/>
        <v>0</v>
      </c>
      <c r="H8873" s="547">
        <f t="shared" si="281"/>
        <v>0</v>
      </c>
    </row>
    <row r="8874" spans="1:8" x14ac:dyDescent="0.25">
      <c r="A8874" s="396" t="e">
        <f>"INN."&amp;EIGNIR!$B$3&amp;C8874</f>
        <v>#N/A</v>
      </c>
      <c r="B8874" s="511">
        <f>'Afleiður og skortstöð - skuldir'!F70</f>
        <v>0</v>
      </c>
      <c r="C8874" s="503" t="s">
        <v>10651</v>
      </c>
      <c r="D8874" s="512"/>
      <c r="F8874" s="547"/>
      <c r="G8874" s="547">
        <f t="shared" si="280"/>
        <v>0</v>
      </c>
      <c r="H8874" s="547">
        <f t="shared" si="281"/>
        <v>0</v>
      </c>
    </row>
    <row r="8875" spans="1:8" x14ac:dyDescent="0.25">
      <c r="A8875" s="396" t="e">
        <f>"INN."&amp;EIGNIR!$B$3&amp;C8875</f>
        <v>#N/A</v>
      </c>
      <c r="B8875" s="511">
        <f>'Afleiður og skortstöð - skuldir'!F85</f>
        <v>0</v>
      </c>
      <c r="C8875" s="503" t="s">
        <v>10652</v>
      </c>
      <c r="D8875" s="512"/>
      <c r="F8875" s="547"/>
      <c r="G8875" s="547">
        <f t="shared" si="280"/>
        <v>0</v>
      </c>
      <c r="H8875" s="547">
        <f t="shared" si="281"/>
        <v>0</v>
      </c>
    </row>
    <row r="8876" spans="1:8" x14ac:dyDescent="0.25">
      <c r="A8876" s="396" t="e">
        <f>"INN."&amp;EIGNIR!$B$3&amp;C8876</f>
        <v>#N/A</v>
      </c>
      <c r="B8876" s="511">
        <f>'Afleiður og skortstöð - skuldir'!F86</f>
        <v>0</v>
      </c>
      <c r="C8876" s="503" t="s">
        <v>10653</v>
      </c>
      <c r="D8876" s="512"/>
      <c r="F8876" s="547"/>
      <c r="G8876" s="547">
        <f t="shared" si="280"/>
        <v>0</v>
      </c>
      <c r="H8876" s="547">
        <f t="shared" si="281"/>
        <v>0</v>
      </c>
    </row>
    <row r="8877" spans="1:8" x14ac:dyDescent="0.25">
      <c r="A8877" s="396" t="e">
        <f>"INN."&amp;EIGNIR!$B$3&amp;C8877</f>
        <v>#N/A</v>
      </c>
      <c r="B8877" s="511">
        <f>'Afleiður og skortstöð - skuldir'!F87</f>
        <v>0</v>
      </c>
      <c r="C8877" s="503" t="s">
        <v>10654</v>
      </c>
      <c r="D8877" s="512"/>
      <c r="F8877" s="547"/>
      <c r="G8877" s="547">
        <f t="shared" si="280"/>
        <v>0</v>
      </c>
      <c r="H8877" s="547">
        <f t="shared" si="281"/>
        <v>0</v>
      </c>
    </row>
    <row r="8878" spans="1:8" x14ac:dyDescent="0.25">
      <c r="A8878" s="396" t="e">
        <f>"INN."&amp;EIGNIR!$B$3&amp;C8878</f>
        <v>#N/A</v>
      </c>
      <c r="B8878" s="511">
        <f>'Afleiður og skortstöð - skuldir'!F88</f>
        <v>0</v>
      </c>
      <c r="C8878" s="503" t="s">
        <v>10655</v>
      </c>
      <c r="D8878" s="512"/>
      <c r="F8878" s="547"/>
      <c r="G8878" s="547">
        <f t="shared" si="280"/>
        <v>0</v>
      </c>
      <c r="H8878" s="547">
        <f t="shared" si="281"/>
        <v>0</v>
      </c>
    </row>
    <row r="8879" spans="1:8" x14ac:dyDescent="0.25">
      <c r="A8879" s="396" t="e">
        <f>"INN."&amp;EIGNIR!$B$3&amp;C8879</f>
        <v>#N/A</v>
      </c>
      <c r="B8879" s="511">
        <f>'Afleiður og skortstöð - skuldir'!F89</f>
        <v>0</v>
      </c>
      <c r="C8879" s="503" t="s">
        <v>10656</v>
      </c>
      <c r="D8879" s="512"/>
      <c r="F8879" s="547"/>
      <c r="G8879" s="547">
        <f t="shared" si="280"/>
        <v>0</v>
      </c>
      <c r="H8879" s="547">
        <f t="shared" si="281"/>
        <v>0</v>
      </c>
    </row>
    <row r="8880" spans="1:8" x14ac:dyDescent="0.25">
      <c r="A8880" s="396" t="e">
        <f>"INN."&amp;EIGNIR!$B$3&amp;C8880</f>
        <v>#N/A</v>
      </c>
      <c r="B8880" s="511">
        <f>'Afleiður og skortstöð - skuldir'!F90</f>
        <v>0</v>
      </c>
      <c r="C8880" s="503" t="s">
        <v>10657</v>
      </c>
      <c r="D8880" s="512"/>
      <c r="F8880" s="547"/>
      <c r="G8880" s="547">
        <f t="shared" si="280"/>
        <v>0</v>
      </c>
      <c r="H8880" s="547">
        <f t="shared" si="281"/>
        <v>0</v>
      </c>
    </row>
    <row r="8881" spans="1:8" x14ac:dyDescent="0.25">
      <c r="A8881" s="396" t="e">
        <f>"INN."&amp;EIGNIR!$B$3&amp;C8881</f>
        <v>#N/A</v>
      </c>
      <c r="B8881" s="511">
        <f>'Afleiður og skortstöð - skuldir'!F91</f>
        <v>0</v>
      </c>
      <c r="C8881" s="503" t="s">
        <v>10658</v>
      </c>
      <c r="D8881" s="512"/>
      <c r="F8881" s="547"/>
      <c r="G8881" s="547">
        <f t="shared" si="280"/>
        <v>0</v>
      </c>
      <c r="H8881" s="547">
        <f t="shared" si="281"/>
        <v>0</v>
      </c>
    </row>
    <row r="8882" spans="1:8" x14ac:dyDescent="0.25">
      <c r="A8882" s="396" t="e">
        <f>"INN."&amp;EIGNIR!$B$3&amp;C8882</f>
        <v>#N/A</v>
      </c>
      <c r="B8882" s="511">
        <f>'Afleiður og skortstöð - skuldir'!F92</f>
        <v>0</v>
      </c>
      <c r="C8882" s="503" t="s">
        <v>10659</v>
      </c>
      <c r="D8882" s="512"/>
      <c r="F8882" s="547"/>
      <c r="G8882" s="547">
        <f t="shared" si="280"/>
        <v>0</v>
      </c>
      <c r="H8882" s="547">
        <f t="shared" si="281"/>
        <v>0</v>
      </c>
    </row>
    <row r="8883" spans="1:8" x14ac:dyDescent="0.25">
      <c r="A8883" s="396" t="e">
        <f>"INN."&amp;EIGNIR!$B$3&amp;C8883</f>
        <v>#N/A</v>
      </c>
      <c r="B8883" s="511">
        <f>'Afleiður og skortstöð - skuldir'!F93</f>
        <v>0</v>
      </c>
      <c r="C8883" s="503" t="s">
        <v>10660</v>
      </c>
      <c r="D8883" s="512"/>
      <c r="F8883" s="547"/>
      <c r="G8883" s="547">
        <f t="shared" si="280"/>
        <v>0</v>
      </c>
      <c r="H8883" s="547">
        <f t="shared" si="281"/>
        <v>0</v>
      </c>
    </row>
    <row r="8884" spans="1:8" x14ac:dyDescent="0.25">
      <c r="A8884" s="396" t="e">
        <f>"INN."&amp;EIGNIR!$B$3&amp;C8884</f>
        <v>#N/A</v>
      </c>
      <c r="B8884" s="511">
        <f>'Afleiður og skortstöð - skuldir'!F94</f>
        <v>0</v>
      </c>
      <c r="C8884" s="503" t="s">
        <v>10661</v>
      </c>
      <c r="D8884" s="512"/>
      <c r="F8884" s="547"/>
      <c r="G8884" s="547">
        <f t="shared" si="280"/>
        <v>0</v>
      </c>
      <c r="H8884" s="547">
        <f t="shared" si="281"/>
        <v>0</v>
      </c>
    </row>
    <row r="8885" spans="1:8" x14ac:dyDescent="0.25">
      <c r="A8885" s="396" t="e">
        <f>"INN."&amp;EIGNIR!$B$3&amp;C8885</f>
        <v>#N/A</v>
      </c>
      <c r="B8885" s="511">
        <f>'Afleiður og skortstöð - skuldir'!F95</f>
        <v>0</v>
      </c>
      <c r="C8885" s="503" t="s">
        <v>10662</v>
      </c>
      <c r="D8885" s="512"/>
      <c r="F8885" s="547"/>
      <c r="G8885" s="547">
        <f t="shared" si="280"/>
        <v>0</v>
      </c>
      <c r="H8885" s="547">
        <f t="shared" si="281"/>
        <v>0</v>
      </c>
    </row>
    <row r="8886" spans="1:8" x14ac:dyDescent="0.25">
      <c r="A8886" s="396" t="e">
        <f>"INN."&amp;EIGNIR!$B$3&amp;C8886</f>
        <v>#N/A</v>
      </c>
      <c r="B8886" s="511">
        <f>'Afleiður og skortstöð - skuldir'!F96</f>
        <v>0</v>
      </c>
      <c r="C8886" s="503" t="s">
        <v>10663</v>
      </c>
      <c r="D8886" s="512"/>
      <c r="F8886" s="547"/>
      <c r="G8886" s="547">
        <f t="shared" si="280"/>
        <v>0</v>
      </c>
      <c r="H8886" s="547">
        <f t="shared" si="281"/>
        <v>0</v>
      </c>
    </row>
    <row r="8887" spans="1:8" x14ac:dyDescent="0.25">
      <c r="A8887" s="396" t="e">
        <f>"INN."&amp;EIGNIR!$B$3&amp;C8887</f>
        <v>#N/A</v>
      </c>
      <c r="B8887" s="511">
        <f>'Afleiður og skortstöð - skuldir'!G7</f>
        <v>0</v>
      </c>
      <c r="C8887" s="503" t="s">
        <v>10664</v>
      </c>
      <c r="D8887" s="512" t="s">
        <v>10665</v>
      </c>
      <c r="F8887" s="547"/>
      <c r="G8887" s="547">
        <f t="shared" si="280"/>
        <v>0</v>
      </c>
      <c r="H8887" s="547">
        <f t="shared" si="281"/>
        <v>0</v>
      </c>
    </row>
    <row r="8888" spans="1:8" x14ac:dyDescent="0.25">
      <c r="A8888" s="396" t="e">
        <f>"INN."&amp;EIGNIR!$B$3&amp;C8888</f>
        <v>#N/A</v>
      </c>
      <c r="B8888" s="511">
        <f>'Afleiður og skortstöð - skuldir'!G8</f>
        <v>0</v>
      </c>
      <c r="C8888" s="503" t="s">
        <v>10666</v>
      </c>
      <c r="D8888" s="512"/>
      <c r="F8888" s="547"/>
      <c r="G8888" s="547">
        <f t="shared" si="280"/>
        <v>0</v>
      </c>
      <c r="H8888" s="547">
        <f t="shared" si="281"/>
        <v>0</v>
      </c>
    </row>
    <row r="8889" spans="1:8" x14ac:dyDescent="0.25">
      <c r="A8889" s="396" t="e">
        <f>"INN."&amp;EIGNIR!$B$3&amp;C8889</f>
        <v>#N/A</v>
      </c>
      <c r="B8889" s="511">
        <f>'Afleiður og skortstöð - skuldir'!G9</f>
        <v>0</v>
      </c>
      <c r="C8889" s="503" t="s">
        <v>10667</v>
      </c>
      <c r="D8889" s="512"/>
      <c r="F8889" s="547"/>
      <c r="G8889" s="547">
        <f t="shared" si="280"/>
        <v>0</v>
      </c>
      <c r="H8889" s="547">
        <f t="shared" si="281"/>
        <v>0</v>
      </c>
    </row>
    <row r="8890" spans="1:8" x14ac:dyDescent="0.25">
      <c r="A8890" s="396" t="e">
        <f>"INN."&amp;EIGNIR!$B$3&amp;C8890</f>
        <v>#N/A</v>
      </c>
      <c r="B8890" s="511">
        <f>'Afleiður og skortstöð - skuldir'!G10</f>
        <v>0</v>
      </c>
      <c r="C8890" s="503" t="s">
        <v>10668</v>
      </c>
      <c r="D8890" s="512"/>
      <c r="F8890" s="547"/>
      <c r="G8890" s="547">
        <f t="shared" si="280"/>
        <v>0</v>
      </c>
      <c r="H8890" s="547">
        <f t="shared" si="281"/>
        <v>0</v>
      </c>
    </row>
    <row r="8891" spans="1:8" x14ac:dyDescent="0.25">
      <c r="A8891" s="396" t="e">
        <f>"INN."&amp;EIGNIR!$B$3&amp;C8891</f>
        <v>#N/A</v>
      </c>
      <c r="B8891" s="511">
        <f>'Afleiður og skortstöð - skuldir'!G11</f>
        <v>0</v>
      </c>
      <c r="C8891" s="503" t="s">
        <v>10669</v>
      </c>
      <c r="D8891" s="512"/>
      <c r="F8891" s="547"/>
      <c r="G8891" s="547">
        <f t="shared" si="280"/>
        <v>0</v>
      </c>
      <c r="H8891" s="547">
        <f t="shared" si="281"/>
        <v>0</v>
      </c>
    </row>
    <row r="8892" spans="1:8" x14ac:dyDescent="0.25">
      <c r="A8892" s="396" t="e">
        <f>"INN."&amp;EIGNIR!$B$3&amp;C8892</f>
        <v>#N/A</v>
      </c>
      <c r="B8892" s="511">
        <f>'Afleiður og skortstöð - skuldir'!G12</f>
        <v>0</v>
      </c>
      <c r="C8892" s="503" t="s">
        <v>10670</v>
      </c>
      <c r="D8892" s="512"/>
      <c r="F8892" s="547"/>
      <c r="G8892" s="547">
        <f t="shared" si="280"/>
        <v>0</v>
      </c>
      <c r="H8892" s="547">
        <f t="shared" si="281"/>
        <v>0</v>
      </c>
    </row>
    <row r="8893" spans="1:8" x14ac:dyDescent="0.25">
      <c r="A8893" s="396" t="e">
        <f>"INN."&amp;EIGNIR!$B$3&amp;C8893</f>
        <v>#N/A</v>
      </c>
      <c r="B8893" s="511">
        <f>'Afleiður og skortstöð - skuldir'!G13</f>
        <v>0</v>
      </c>
      <c r="C8893" s="503" t="s">
        <v>10671</v>
      </c>
      <c r="D8893" s="512"/>
      <c r="F8893" s="547"/>
      <c r="G8893" s="547">
        <f t="shared" si="280"/>
        <v>0</v>
      </c>
      <c r="H8893" s="547">
        <f t="shared" si="281"/>
        <v>0</v>
      </c>
    </row>
    <row r="8894" spans="1:8" x14ac:dyDescent="0.25">
      <c r="A8894" s="396" t="e">
        <f>"INN."&amp;EIGNIR!$B$3&amp;C8894</f>
        <v>#N/A</v>
      </c>
      <c r="B8894" s="511">
        <f>'Afleiður og skortstöð - skuldir'!G14</f>
        <v>0</v>
      </c>
      <c r="C8894" s="503" t="s">
        <v>10672</v>
      </c>
      <c r="D8894" s="512"/>
      <c r="F8894" s="547"/>
      <c r="G8894" s="547">
        <f t="shared" si="280"/>
        <v>0</v>
      </c>
      <c r="H8894" s="547">
        <f t="shared" si="281"/>
        <v>0</v>
      </c>
    </row>
    <row r="8895" spans="1:8" x14ac:dyDescent="0.25">
      <c r="A8895" s="396" t="e">
        <f>"INN."&amp;EIGNIR!$B$3&amp;C8895</f>
        <v>#N/A</v>
      </c>
      <c r="B8895" s="511">
        <f>'Afleiður og skortstöð - skuldir'!G15</f>
        <v>0</v>
      </c>
      <c r="C8895" s="503" t="s">
        <v>10673</v>
      </c>
      <c r="D8895" s="512"/>
      <c r="F8895" s="547"/>
      <c r="G8895" s="547">
        <f t="shared" si="280"/>
        <v>0</v>
      </c>
      <c r="H8895" s="547">
        <f t="shared" si="281"/>
        <v>0</v>
      </c>
    </row>
    <row r="8896" spans="1:8" x14ac:dyDescent="0.25">
      <c r="A8896" s="396" t="e">
        <f>"INN."&amp;EIGNIR!$B$3&amp;C8896</f>
        <v>#N/A</v>
      </c>
      <c r="B8896" s="511">
        <f>'Afleiður og skortstöð - skuldir'!G16</f>
        <v>0</v>
      </c>
      <c r="C8896" s="503" t="s">
        <v>10674</v>
      </c>
      <c r="D8896" s="512"/>
      <c r="F8896" s="547"/>
      <c r="G8896" s="547">
        <f t="shared" si="280"/>
        <v>0</v>
      </c>
      <c r="H8896" s="547">
        <f t="shared" si="281"/>
        <v>0</v>
      </c>
    </row>
    <row r="8897" spans="1:8" x14ac:dyDescent="0.25">
      <c r="A8897" s="396" t="e">
        <f>"INN."&amp;EIGNIR!$B$3&amp;C8897</f>
        <v>#N/A</v>
      </c>
      <c r="B8897" s="511">
        <f>'Afleiður og skortstöð - skuldir'!G17</f>
        <v>0</v>
      </c>
      <c r="C8897" s="503" t="s">
        <v>10675</v>
      </c>
      <c r="D8897" s="512"/>
      <c r="F8897" s="547"/>
      <c r="G8897" s="547">
        <f t="shared" si="280"/>
        <v>0</v>
      </c>
      <c r="H8897" s="547">
        <f t="shared" si="281"/>
        <v>0</v>
      </c>
    </row>
    <row r="8898" spans="1:8" x14ac:dyDescent="0.25">
      <c r="A8898" s="396" t="e">
        <f>"INN."&amp;EIGNIR!$B$3&amp;C8898</f>
        <v>#N/A</v>
      </c>
      <c r="B8898" s="511">
        <f>'Afleiður og skortstöð - skuldir'!G18</f>
        <v>0</v>
      </c>
      <c r="C8898" s="503" t="s">
        <v>10676</v>
      </c>
      <c r="D8898" s="512"/>
      <c r="F8898" s="547"/>
      <c r="G8898" s="547">
        <f t="shared" si="280"/>
        <v>0</v>
      </c>
      <c r="H8898" s="547">
        <f t="shared" si="281"/>
        <v>0</v>
      </c>
    </row>
    <row r="8899" spans="1:8" x14ac:dyDescent="0.25">
      <c r="A8899" s="396" t="e">
        <f>"INN."&amp;EIGNIR!$B$3&amp;C8899</f>
        <v>#N/A</v>
      </c>
      <c r="B8899" s="511">
        <f>'Afleiður og skortstöð - skuldir'!G33</f>
        <v>0</v>
      </c>
      <c r="C8899" s="503" t="s">
        <v>10677</v>
      </c>
      <c r="D8899" s="512"/>
      <c r="F8899" s="547"/>
      <c r="G8899" s="547">
        <f t="shared" si="280"/>
        <v>0</v>
      </c>
      <c r="H8899" s="547">
        <f t="shared" si="281"/>
        <v>0</v>
      </c>
    </row>
    <row r="8900" spans="1:8" x14ac:dyDescent="0.25">
      <c r="A8900" s="396" t="e">
        <f>"INN."&amp;EIGNIR!$B$3&amp;C8900</f>
        <v>#N/A</v>
      </c>
      <c r="B8900" s="511">
        <f>'Afleiður og skortstöð - skuldir'!G34</f>
        <v>0</v>
      </c>
      <c r="C8900" s="503" t="s">
        <v>10678</v>
      </c>
      <c r="D8900" s="512"/>
      <c r="F8900" s="547"/>
      <c r="G8900" s="547">
        <f t="shared" si="280"/>
        <v>0</v>
      </c>
      <c r="H8900" s="547">
        <f t="shared" si="281"/>
        <v>0</v>
      </c>
    </row>
    <row r="8901" spans="1:8" x14ac:dyDescent="0.25">
      <c r="A8901" s="396" t="e">
        <f>"INN."&amp;EIGNIR!$B$3&amp;C8901</f>
        <v>#N/A</v>
      </c>
      <c r="B8901" s="511">
        <f>'Afleiður og skortstöð - skuldir'!G35</f>
        <v>0</v>
      </c>
      <c r="C8901" s="503" t="s">
        <v>10679</v>
      </c>
      <c r="D8901" s="512"/>
      <c r="F8901" s="547"/>
      <c r="G8901" s="547">
        <f t="shared" si="280"/>
        <v>0</v>
      </c>
      <c r="H8901" s="547">
        <f t="shared" si="281"/>
        <v>0</v>
      </c>
    </row>
    <row r="8902" spans="1:8" x14ac:dyDescent="0.25">
      <c r="A8902" s="396" t="e">
        <f>"INN."&amp;EIGNIR!$B$3&amp;C8902</f>
        <v>#N/A</v>
      </c>
      <c r="B8902" s="511">
        <f>'Afleiður og skortstöð - skuldir'!G36</f>
        <v>0</v>
      </c>
      <c r="C8902" s="503" t="s">
        <v>10680</v>
      </c>
      <c r="D8902" s="512"/>
      <c r="F8902" s="547"/>
      <c r="G8902" s="547">
        <f t="shared" si="280"/>
        <v>0</v>
      </c>
      <c r="H8902" s="547">
        <f t="shared" si="281"/>
        <v>0</v>
      </c>
    </row>
    <row r="8903" spans="1:8" x14ac:dyDescent="0.25">
      <c r="A8903" s="396" t="e">
        <f>"INN."&amp;EIGNIR!$B$3&amp;C8903</f>
        <v>#N/A</v>
      </c>
      <c r="B8903" s="511">
        <f>'Afleiður og skortstöð - skuldir'!G37</f>
        <v>0</v>
      </c>
      <c r="C8903" s="503" t="s">
        <v>10681</v>
      </c>
      <c r="D8903" s="512"/>
      <c r="F8903" s="547"/>
      <c r="G8903" s="547">
        <f t="shared" si="280"/>
        <v>0</v>
      </c>
      <c r="H8903" s="547">
        <f t="shared" si="281"/>
        <v>0</v>
      </c>
    </row>
    <row r="8904" spans="1:8" x14ac:dyDescent="0.25">
      <c r="A8904" s="396" t="e">
        <f>"INN."&amp;EIGNIR!$B$3&amp;C8904</f>
        <v>#N/A</v>
      </c>
      <c r="B8904" s="511">
        <f>'Afleiður og skortstöð - skuldir'!G38</f>
        <v>0</v>
      </c>
      <c r="C8904" s="503" t="s">
        <v>10682</v>
      </c>
      <c r="D8904" s="512"/>
      <c r="F8904" s="547"/>
      <c r="G8904" s="547">
        <f t="shared" si="280"/>
        <v>0</v>
      </c>
      <c r="H8904" s="547">
        <f t="shared" si="281"/>
        <v>0</v>
      </c>
    </row>
    <row r="8905" spans="1:8" x14ac:dyDescent="0.25">
      <c r="A8905" s="396" t="e">
        <f>"INN."&amp;EIGNIR!$B$3&amp;C8905</f>
        <v>#N/A</v>
      </c>
      <c r="B8905" s="511">
        <f>'Afleiður og skortstöð - skuldir'!G39</f>
        <v>0</v>
      </c>
      <c r="C8905" s="503" t="s">
        <v>10683</v>
      </c>
      <c r="D8905" s="512"/>
      <c r="F8905" s="547"/>
      <c r="G8905" s="547">
        <f t="shared" si="280"/>
        <v>0</v>
      </c>
      <c r="H8905" s="547">
        <f t="shared" si="281"/>
        <v>0</v>
      </c>
    </row>
    <row r="8906" spans="1:8" x14ac:dyDescent="0.25">
      <c r="A8906" s="396" t="e">
        <f>"INN."&amp;EIGNIR!$B$3&amp;C8906</f>
        <v>#N/A</v>
      </c>
      <c r="B8906" s="511">
        <f>'Afleiður og skortstöð - skuldir'!G40</f>
        <v>0</v>
      </c>
      <c r="C8906" s="503" t="s">
        <v>10684</v>
      </c>
      <c r="D8906" s="512"/>
      <c r="F8906" s="547"/>
      <c r="G8906" s="547">
        <f t="shared" si="280"/>
        <v>0</v>
      </c>
      <c r="H8906" s="547">
        <f t="shared" si="281"/>
        <v>0</v>
      </c>
    </row>
    <row r="8907" spans="1:8" x14ac:dyDescent="0.25">
      <c r="A8907" s="396" t="e">
        <f>"INN."&amp;EIGNIR!$B$3&amp;C8907</f>
        <v>#N/A</v>
      </c>
      <c r="B8907" s="511">
        <f>'Afleiður og skortstöð - skuldir'!G41</f>
        <v>0</v>
      </c>
      <c r="C8907" s="503" t="s">
        <v>10685</v>
      </c>
      <c r="D8907" s="512"/>
      <c r="F8907" s="547"/>
      <c r="G8907" s="547">
        <f t="shared" si="280"/>
        <v>0</v>
      </c>
      <c r="H8907" s="547">
        <f t="shared" si="281"/>
        <v>0</v>
      </c>
    </row>
    <row r="8908" spans="1:8" x14ac:dyDescent="0.25">
      <c r="A8908" s="396" t="e">
        <f>"INN."&amp;EIGNIR!$B$3&amp;C8908</f>
        <v>#N/A</v>
      </c>
      <c r="B8908" s="511">
        <f>'Afleiður og skortstöð - skuldir'!G42</f>
        <v>0</v>
      </c>
      <c r="C8908" s="503" t="s">
        <v>10686</v>
      </c>
      <c r="D8908" s="512"/>
      <c r="F8908" s="547"/>
      <c r="G8908" s="547">
        <f t="shared" si="280"/>
        <v>0</v>
      </c>
      <c r="H8908" s="547">
        <f t="shared" si="281"/>
        <v>0</v>
      </c>
    </row>
    <row r="8909" spans="1:8" x14ac:dyDescent="0.25">
      <c r="A8909" s="396" t="e">
        <f>"INN."&amp;EIGNIR!$B$3&amp;C8909</f>
        <v>#N/A</v>
      </c>
      <c r="B8909" s="511">
        <f>'Afleiður og skortstöð - skuldir'!G43</f>
        <v>0</v>
      </c>
      <c r="C8909" s="503" t="s">
        <v>10687</v>
      </c>
      <c r="D8909" s="512"/>
      <c r="F8909" s="547"/>
      <c r="G8909" s="547">
        <f t="shared" si="280"/>
        <v>0</v>
      </c>
      <c r="H8909" s="547">
        <f t="shared" si="281"/>
        <v>0</v>
      </c>
    </row>
    <row r="8910" spans="1:8" x14ac:dyDescent="0.25">
      <c r="A8910" s="396" t="e">
        <f>"INN."&amp;EIGNIR!$B$3&amp;C8910</f>
        <v>#N/A</v>
      </c>
      <c r="B8910" s="511">
        <f>'Afleiður og skortstöð - skuldir'!G44</f>
        <v>0</v>
      </c>
      <c r="C8910" s="503" t="s">
        <v>10688</v>
      </c>
      <c r="D8910" s="512"/>
      <c r="F8910" s="547"/>
      <c r="G8910" s="547">
        <f t="shared" si="280"/>
        <v>0</v>
      </c>
      <c r="H8910" s="547">
        <f t="shared" si="281"/>
        <v>0</v>
      </c>
    </row>
    <row r="8911" spans="1:8" x14ac:dyDescent="0.25">
      <c r="A8911" s="396" t="e">
        <f>"INN."&amp;EIGNIR!$B$3&amp;C8911</f>
        <v>#N/A</v>
      </c>
      <c r="B8911" s="511">
        <f>'Afleiður og skortstöð - skuldir'!G59</f>
        <v>0</v>
      </c>
      <c r="C8911" s="503" t="s">
        <v>10689</v>
      </c>
      <c r="D8911" s="512"/>
      <c r="F8911" s="547"/>
      <c r="G8911" s="547">
        <f t="shared" si="280"/>
        <v>0</v>
      </c>
      <c r="H8911" s="547">
        <f t="shared" si="281"/>
        <v>0</v>
      </c>
    </row>
    <row r="8912" spans="1:8" x14ac:dyDescent="0.25">
      <c r="A8912" s="396" t="e">
        <f>"INN."&amp;EIGNIR!$B$3&amp;C8912</f>
        <v>#N/A</v>
      </c>
      <c r="B8912" s="511">
        <f>'Afleiður og skortstöð - skuldir'!G60</f>
        <v>0</v>
      </c>
      <c r="C8912" s="503" t="s">
        <v>10690</v>
      </c>
      <c r="D8912" s="512"/>
      <c r="F8912" s="547"/>
      <c r="G8912" s="547">
        <f t="shared" si="280"/>
        <v>0</v>
      </c>
      <c r="H8912" s="547">
        <f t="shared" si="281"/>
        <v>0</v>
      </c>
    </row>
    <row r="8913" spans="1:8" x14ac:dyDescent="0.25">
      <c r="A8913" s="396" t="e">
        <f>"INN."&amp;EIGNIR!$B$3&amp;C8913</f>
        <v>#N/A</v>
      </c>
      <c r="B8913" s="511">
        <f>'Afleiður og skortstöð - skuldir'!G61</f>
        <v>0</v>
      </c>
      <c r="C8913" s="503" t="s">
        <v>10691</v>
      </c>
      <c r="D8913" s="512"/>
      <c r="F8913" s="547"/>
      <c r="G8913" s="547">
        <f t="shared" si="280"/>
        <v>0</v>
      </c>
      <c r="H8913" s="547">
        <f t="shared" si="281"/>
        <v>0</v>
      </c>
    </row>
    <row r="8914" spans="1:8" x14ac:dyDescent="0.25">
      <c r="A8914" s="396" t="e">
        <f>"INN."&amp;EIGNIR!$B$3&amp;C8914</f>
        <v>#N/A</v>
      </c>
      <c r="B8914" s="511">
        <f>'Afleiður og skortstöð - skuldir'!G62</f>
        <v>0</v>
      </c>
      <c r="C8914" s="503" t="s">
        <v>10692</v>
      </c>
      <c r="D8914" s="512"/>
      <c r="F8914" s="547"/>
      <c r="G8914" s="547">
        <f t="shared" si="280"/>
        <v>0</v>
      </c>
      <c r="H8914" s="547">
        <f t="shared" si="281"/>
        <v>0</v>
      </c>
    </row>
    <row r="8915" spans="1:8" x14ac:dyDescent="0.25">
      <c r="A8915" s="396" t="e">
        <f>"INN."&amp;EIGNIR!$B$3&amp;C8915</f>
        <v>#N/A</v>
      </c>
      <c r="B8915" s="511">
        <f>'Afleiður og skortstöð - skuldir'!G63</f>
        <v>0</v>
      </c>
      <c r="C8915" s="503" t="s">
        <v>10693</v>
      </c>
      <c r="D8915" s="512"/>
      <c r="F8915" s="547"/>
      <c r="G8915" s="547">
        <f t="shared" si="280"/>
        <v>0</v>
      </c>
      <c r="H8915" s="547">
        <f t="shared" si="281"/>
        <v>0</v>
      </c>
    </row>
    <row r="8916" spans="1:8" x14ac:dyDescent="0.25">
      <c r="A8916" s="396" t="e">
        <f>"INN."&amp;EIGNIR!$B$3&amp;C8916</f>
        <v>#N/A</v>
      </c>
      <c r="B8916" s="511">
        <f>'Afleiður og skortstöð - skuldir'!G64</f>
        <v>0</v>
      </c>
      <c r="C8916" s="503" t="s">
        <v>10694</v>
      </c>
      <c r="D8916" s="512"/>
      <c r="F8916" s="547"/>
      <c r="G8916" s="547">
        <f t="shared" si="280"/>
        <v>0</v>
      </c>
      <c r="H8916" s="547">
        <f t="shared" si="281"/>
        <v>0</v>
      </c>
    </row>
    <row r="8917" spans="1:8" x14ac:dyDescent="0.25">
      <c r="A8917" s="396" t="e">
        <f>"INN."&amp;EIGNIR!$B$3&amp;C8917</f>
        <v>#N/A</v>
      </c>
      <c r="B8917" s="511">
        <f>'Afleiður og skortstöð - skuldir'!G65</f>
        <v>0</v>
      </c>
      <c r="C8917" s="503" t="s">
        <v>10695</v>
      </c>
      <c r="D8917" s="512"/>
      <c r="F8917" s="547"/>
      <c r="G8917" s="547">
        <f t="shared" si="280"/>
        <v>0</v>
      </c>
      <c r="H8917" s="547">
        <f t="shared" si="281"/>
        <v>0</v>
      </c>
    </row>
    <row r="8918" spans="1:8" x14ac:dyDescent="0.25">
      <c r="A8918" s="396" t="e">
        <f>"INN."&amp;EIGNIR!$B$3&amp;C8918</f>
        <v>#N/A</v>
      </c>
      <c r="B8918" s="511">
        <f>'Afleiður og skortstöð - skuldir'!G66</f>
        <v>0</v>
      </c>
      <c r="C8918" s="503" t="s">
        <v>10696</v>
      </c>
      <c r="D8918" s="512"/>
      <c r="F8918" s="547"/>
      <c r="G8918" s="547">
        <f t="shared" si="280"/>
        <v>0</v>
      </c>
      <c r="H8918" s="547">
        <f t="shared" si="281"/>
        <v>0</v>
      </c>
    </row>
    <row r="8919" spans="1:8" x14ac:dyDescent="0.25">
      <c r="A8919" s="396" t="e">
        <f>"INN."&amp;EIGNIR!$B$3&amp;C8919</f>
        <v>#N/A</v>
      </c>
      <c r="B8919" s="511">
        <f>'Afleiður og skortstöð - skuldir'!G67</f>
        <v>0</v>
      </c>
      <c r="C8919" s="503" t="s">
        <v>10697</v>
      </c>
      <c r="D8919" s="512"/>
      <c r="F8919" s="547"/>
      <c r="G8919" s="547">
        <f t="shared" si="280"/>
        <v>0</v>
      </c>
      <c r="H8919" s="547">
        <f t="shared" si="281"/>
        <v>0</v>
      </c>
    </row>
    <row r="8920" spans="1:8" x14ac:dyDescent="0.25">
      <c r="A8920" s="396" t="e">
        <f>"INN."&amp;EIGNIR!$B$3&amp;C8920</f>
        <v>#N/A</v>
      </c>
      <c r="B8920" s="511">
        <f>'Afleiður og skortstöð - skuldir'!G68</f>
        <v>0</v>
      </c>
      <c r="C8920" s="503" t="s">
        <v>10698</v>
      </c>
      <c r="D8920" s="512"/>
      <c r="F8920" s="547"/>
      <c r="G8920" s="547">
        <f t="shared" si="280"/>
        <v>0</v>
      </c>
      <c r="H8920" s="547">
        <f t="shared" si="281"/>
        <v>0</v>
      </c>
    </row>
    <row r="8921" spans="1:8" x14ac:dyDescent="0.25">
      <c r="A8921" s="396" t="e">
        <f>"INN."&amp;EIGNIR!$B$3&amp;C8921</f>
        <v>#N/A</v>
      </c>
      <c r="B8921" s="511">
        <f>'Afleiður og skortstöð - skuldir'!G69</f>
        <v>0</v>
      </c>
      <c r="C8921" s="503" t="s">
        <v>10699</v>
      </c>
      <c r="D8921" s="512"/>
      <c r="F8921" s="547"/>
      <c r="G8921" s="547">
        <f t="shared" si="280"/>
        <v>0</v>
      </c>
      <c r="H8921" s="547">
        <f t="shared" si="281"/>
        <v>0</v>
      </c>
    </row>
    <row r="8922" spans="1:8" x14ac:dyDescent="0.25">
      <c r="A8922" s="396" t="e">
        <f>"INN."&amp;EIGNIR!$B$3&amp;C8922</f>
        <v>#N/A</v>
      </c>
      <c r="B8922" s="511">
        <f>'Afleiður og skortstöð - skuldir'!G70</f>
        <v>0</v>
      </c>
      <c r="C8922" s="503" t="s">
        <v>10700</v>
      </c>
      <c r="D8922" s="512"/>
      <c r="F8922" s="547"/>
      <c r="G8922" s="547">
        <f t="shared" si="280"/>
        <v>0</v>
      </c>
      <c r="H8922" s="547">
        <f t="shared" si="281"/>
        <v>0</v>
      </c>
    </row>
    <row r="8923" spans="1:8" x14ac:dyDescent="0.25">
      <c r="A8923" s="396" t="e">
        <f>"INN."&amp;EIGNIR!$B$3&amp;C8923</f>
        <v>#N/A</v>
      </c>
      <c r="B8923" s="511">
        <f>'Afleiður og skortstöð - skuldir'!G85</f>
        <v>0</v>
      </c>
      <c r="C8923" s="503" t="s">
        <v>10701</v>
      </c>
      <c r="D8923" s="512"/>
      <c r="F8923" s="547"/>
      <c r="G8923" s="547">
        <f t="shared" si="280"/>
        <v>0</v>
      </c>
      <c r="H8923" s="547">
        <f t="shared" si="281"/>
        <v>0</v>
      </c>
    </row>
    <row r="8924" spans="1:8" x14ac:dyDescent="0.25">
      <c r="A8924" s="396" t="e">
        <f>"INN."&amp;EIGNIR!$B$3&amp;C8924</f>
        <v>#N/A</v>
      </c>
      <c r="B8924" s="511">
        <f>'Afleiður og skortstöð - skuldir'!G86</f>
        <v>0</v>
      </c>
      <c r="C8924" s="503" t="s">
        <v>10702</v>
      </c>
      <c r="D8924" s="512"/>
      <c r="F8924" s="547"/>
      <c r="G8924" s="547">
        <f t="shared" si="280"/>
        <v>0</v>
      </c>
      <c r="H8924" s="547">
        <f t="shared" si="281"/>
        <v>0</v>
      </c>
    </row>
    <row r="8925" spans="1:8" x14ac:dyDescent="0.25">
      <c r="A8925" s="396" t="e">
        <f>"INN."&amp;EIGNIR!$B$3&amp;C8925</f>
        <v>#N/A</v>
      </c>
      <c r="B8925" s="511">
        <f>'Afleiður og skortstöð - skuldir'!G87</f>
        <v>0</v>
      </c>
      <c r="C8925" s="503" t="s">
        <v>10703</v>
      </c>
      <c r="D8925" s="512"/>
      <c r="F8925" s="547"/>
      <c r="G8925" s="547">
        <f t="shared" si="280"/>
        <v>0</v>
      </c>
      <c r="H8925" s="547">
        <f t="shared" si="281"/>
        <v>0</v>
      </c>
    </row>
    <row r="8926" spans="1:8" x14ac:dyDescent="0.25">
      <c r="A8926" s="396" t="e">
        <f>"INN."&amp;EIGNIR!$B$3&amp;C8926</f>
        <v>#N/A</v>
      </c>
      <c r="B8926" s="511">
        <f>'Afleiður og skortstöð - skuldir'!G88</f>
        <v>0</v>
      </c>
      <c r="C8926" s="503" t="s">
        <v>10704</v>
      </c>
      <c r="D8926" s="512"/>
      <c r="F8926" s="547"/>
      <c r="G8926" s="547">
        <f t="shared" ref="G8926:G8989" si="282">+F8926-B8926</f>
        <v>0</v>
      </c>
      <c r="H8926" s="547">
        <f t="shared" si="281"/>
        <v>0</v>
      </c>
    </row>
    <row r="8927" spans="1:8" x14ac:dyDescent="0.25">
      <c r="A8927" s="396" t="e">
        <f>"INN."&amp;EIGNIR!$B$3&amp;C8927</f>
        <v>#N/A</v>
      </c>
      <c r="B8927" s="511">
        <f>'Afleiður og skortstöð - skuldir'!G89</f>
        <v>0</v>
      </c>
      <c r="C8927" s="503" t="s">
        <v>10705</v>
      </c>
      <c r="D8927" s="512"/>
      <c r="F8927" s="547"/>
      <c r="G8927" s="547">
        <f t="shared" si="282"/>
        <v>0</v>
      </c>
      <c r="H8927" s="547">
        <f t="shared" ref="H8927:H8990" si="283">+ABS(G8927)</f>
        <v>0</v>
      </c>
    </row>
    <row r="8928" spans="1:8" x14ac:dyDescent="0.25">
      <c r="A8928" s="396" t="e">
        <f>"INN."&amp;EIGNIR!$B$3&amp;C8928</f>
        <v>#N/A</v>
      </c>
      <c r="B8928" s="511">
        <f>'Afleiður og skortstöð - skuldir'!G90</f>
        <v>0</v>
      </c>
      <c r="C8928" s="503" t="s">
        <v>10706</v>
      </c>
      <c r="D8928" s="512"/>
      <c r="F8928" s="547"/>
      <c r="G8928" s="547">
        <f t="shared" si="282"/>
        <v>0</v>
      </c>
      <c r="H8928" s="547">
        <f t="shared" si="283"/>
        <v>0</v>
      </c>
    </row>
    <row r="8929" spans="1:8" x14ac:dyDescent="0.25">
      <c r="A8929" s="396" t="e">
        <f>"INN."&amp;EIGNIR!$B$3&amp;C8929</f>
        <v>#N/A</v>
      </c>
      <c r="B8929" s="511">
        <f>'Afleiður og skortstöð - skuldir'!G91</f>
        <v>0</v>
      </c>
      <c r="C8929" s="503" t="s">
        <v>10707</v>
      </c>
      <c r="D8929" s="512"/>
      <c r="F8929" s="547"/>
      <c r="G8929" s="547">
        <f t="shared" si="282"/>
        <v>0</v>
      </c>
      <c r="H8929" s="547">
        <f t="shared" si="283"/>
        <v>0</v>
      </c>
    </row>
    <row r="8930" spans="1:8" x14ac:dyDescent="0.25">
      <c r="A8930" s="396" t="e">
        <f>"INN."&amp;EIGNIR!$B$3&amp;C8930</f>
        <v>#N/A</v>
      </c>
      <c r="B8930" s="511">
        <f>'Afleiður og skortstöð - skuldir'!G92</f>
        <v>0</v>
      </c>
      <c r="C8930" s="503" t="s">
        <v>10708</v>
      </c>
      <c r="D8930" s="512"/>
      <c r="F8930" s="547"/>
      <c r="G8930" s="547">
        <f t="shared" si="282"/>
        <v>0</v>
      </c>
      <c r="H8930" s="547">
        <f t="shared" si="283"/>
        <v>0</v>
      </c>
    </row>
    <row r="8931" spans="1:8" x14ac:dyDescent="0.25">
      <c r="A8931" s="396" t="e">
        <f>"INN."&amp;EIGNIR!$B$3&amp;C8931</f>
        <v>#N/A</v>
      </c>
      <c r="B8931" s="511">
        <f>'Afleiður og skortstöð - skuldir'!G93</f>
        <v>0</v>
      </c>
      <c r="C8931" s="503" t="s">
        <v>10709</v>
      </c>
      <c r="D8931" s="512"/>
      <c r="F8931" s="547"/>
      <c r="G8931" s="547">
        <f t="shared" si="282"/>
        <v>0</v>
      </c>
      <c r="H8931" s="547">
        <f t="shared" si="283"/>
        <v>0</v>
      </c>
    </row>
    <row r="8932" spans="1:8" x14ac:dyDescent="0.25">
      <c r="A8932" s="396" t="e">
        <f>"INN."&amp;EIGNIR!$B$3&amp;C8932</f>
        <v>#N/A</v>
      </c>
      <c r="B8932" s="511">
        <f>'Afleiður og skortstöð - skuldir'!G94</f>
        <v>0</v>
      </c>
      <c r="C8932" s="503" t="s">
        <v>10710</v>
      </c>
      <c r="D8932" s="512"/>
      <c r="F8932" s="547"/>
      <c r="G8932" s="547">
        <f t="shared" si="282"/>
        <v>0</v>
      </c>
      <c r="H8932" s="547">
        <f t="shared" si="283"/>
        <v>0</v>
      </c>
    </row>
    <row r="8933" spans="1:8" x14ac:dyDescent="0.25">
      <c r="A8933" s="396" t="e">
        <f>"INN."&amp;EIGNIR!$B$3&amp;C8933</f>
        <v>#N/A</v>
      </c>
      <c r="B8933" s="511">
        <f>'Afleiður og skortstöð - skuldir'!G95</f>
        <v>0</v>
      </c>
      <c r="C8933" s="503" t="s">
        <v>10711</v>
      </c>
      <c r="D8933" s="512"/>
      <c r="F8933" s="547"/>
      <c r="G8933" s="547">
        <f t="shared" si="282"/>
        <v>0</v>
      </c>
      <c r="H8933" s="547">
        <f t="shared" si="283"/>
        <v>0</v>
      </c>
    </row>
    <row r="8934" spans="1:8" x14ac:dyDescent="0.25">
      <c r="A8934" s="396" t="e">
        <f>"INN."&amp;EIGNIR!$B$3&amp;C8934</f>
        <v>#N/A</v>
      </c>
      <c r="B8934" s="511">
        <f>'Afleiður og skortstöð - skuldir'!G96</f>
        <v>0</v>
      </c>
      <c r="C8934" s="503" t="s">
        <v>10712</v>
      </c>
      <c r="D8934" s="512"/>
      <c r="F8934" s="547"/>
      <c r="G8934" s="547">
        <f t="shared" si="282"/>
        <v>0</v>
      </c>
      <c r="H8934" s="547">
        <f t="shared" si="283"/>
        <v>0</v>
      </c>
    </row>
    <row r="8935" spans="1:8" x14ac:dyDescent="0.25">
      <c r="A8935" s="396" t="e">
        <f>"INN."&amp;EIGNIR!$B$3&amp;C8935</f>
        <v>#N/A</v>
      </c>
      <c r="B8935" s="511">
        <f>'Afleiður og skortstöð - skuldir'!H5</f>
        <v>0</v>
      </c>
      <c r="C8935" s="503" t="s">
        <v>10713</v>
      </c>
      <c r="D8935" s="512" t="s">
        <v>10714</v>
      </c>
      <c r="F8935" s="547"/>
      <c r="G8935" s="547">
        <f t="shared" si="282"/>
        <v>0</v>
      </c>
      <c r="H8935" s="547">
        <f t="shared" si="283"/>
        <v>0</v>
      </c>
    </row>
    <row r="8936" spans="1:8" x14ac:dyDescent="0.25">
      <c r="A8936" s="396" t="e">
        <f>"INN."&amp;EIGNIR!$B$3&amp;C8936</f>
        <v>#N/A</v>
      </c>
      <c r="B8936" s="511">
        <f>'Afleiður og skortstöð - skuldir'!H6</f>
        <v>0</v>
      </c>
      <c r="C8936" s="503" t="s">
        <v>10715</v>
      </c>
      <c r="D8936" s="512"/>
      <c r="F8936" s="547"/>
      <c r="G8936" s="547">
        <f t="shared" si="282"/>
        <v>0</v>
      </c>
      <c r="H8936" s="547">
        <f t="shared" si="283"/>
        <v>0</v>
      </c>
    </row>
    <row r="8937" spans="1:8" x14ac:dyDescent="0.25">
      <c r="A8937" s="396" t="e">
        <f>"INN."&amp;EIGNIR!$B$3&amp;C8937</f>
        <v>#N/A</v>
      </c>
      <c r="B8937" s="511">
        <f>'Afleiður og skortstöð - skuldir'!H7</f>
        <v>0</v>
      </c>
      <c r="C8937" s="503" t="s">
        <v>10716</v>
      </c>
      <c r="D8937" s="512"/>
      <c r="F8937" s="547"/>
      <c r="G8937" s="547">
        <f t="shared" si="282"/>
        <v>0</v>
      </c>
      <c r="H8937" s="547">
        <f t="shared" si="283"/>
        <v>0</v>
      </c>
    </row>
    <row r="8938" spans="1:8" x14ac:dyDescent="0.25">
      <c r="A8938" s="396" t="e">
        <f>"INN."&amp;EIGNIR!$B$3&amp;C8938</f>
        <v>#N/A</v>
      </c>
      <c r="B8938" s="511">
        <f>'Afleiður og skortstöð - skuldir'!H8</f>
        <v>0</v>
      </c>
      <c r="C8938" s="503" t="s">
        <v>10717</v>
      </c>
      <c r="D8938" s="512"/>
      <c r="F8938" s="547"/>
      <c r="G8938" s="547">
        <f t="shared" si="282"/>
        <v>0</v>
      </c>
      <c r="H8938" s="547">
        <f t="shared" si="283"/>
        <v>0</v>
      </c>
    </row>
    <row r="8939" spans="1:8" x14ac:dyDescent="0.25">
      <c r="A8939" s="396" t="e">
        <f>"INN."&amp;EIGNIR!$B$3&amp;C8939</f>
        <v>#N/A</v>
      </c>
      <c r="B8939" s="511">
        <f>'Afleiður og skortstöð - skuldir'!H9</f>
        <v>0</v>
      </c>
      <c r="C8939" s="503" t="s">
        <v>10718</v>
      </c>
      <c r="D8939" s="512"/>
      <c r="F8939" s="547"/>
      <c r="G8939" s="547">
        <f t="shared" si="282"/>
        <v>0</v>
      </c>
      <c r="H8939" s="547">
        <f t="shared" si="283"/>
        <v>0</v>
      </c>
    </row>
    <row r="8940" spans="1:8" x14ac:dyDescent="0.25">
      <c r="A8940" s="396" t="e">
        <f>"INN."&amp;EIGNIR!$B$3&amp;C8940</f>
        <v>#N/A</v>
      </c>
      <c r="B8940" s="511">
        <f>'Afleiður og skortstöð - skuldir'!H10</f>
        <v>0</v>
      </c>
      <c r="C8940" s="503" t="s">
        <v>10719</v>
      </c>
      <c r="D8940" s="512"/>
      <c r="F8940" s="547"/>
      <c r="G8940" s="547">
        <f t="shared" si="282"/>
        <v>0</v>
      </c>
      <c r="H8940" s="547">
        <f t="shared" si="283"/>
        <v>0</v>
      </c>
    </row>
    <row r="8941" spans="1:8" x14ac:dyDescent="0.25">
      <c r="A8941" s="396" t="e">
        <f>"INN."&amp;EIGNIR!$B$3&amp;C8941</f>
        <v>#N/A</v>
      </c>
      <c r="B8941" s="511">
        <f>'Afleiður og skortstöð - skuldir'!H11</f>
        <v>0</v>
      </c>
      <c r="C8941" s="503" t="s">
        <v>10720</v>
      </c>
      <c r="D8941" s="512"/>
      <c r="F8941" s="547"/>
      <c r="G8941" s="547">
        <f t="shared" si="282"/>
        <v>0</v>
      </c>
      <c r="H8941" s="547">
        <f t="shared" si="283"/>
        <v>0</v>
      </c>
    </row>
    <row r="8942" spans="1:8" x14ac:dyDescent="0.25">
      <c r="A8942" s="396" t="e">
        <f>"INN."&amp;EIGNIR!$B$3&amp;C8942</f>
        <v>#N/A</v>
      </c>
      <c r="B8942" s="511">
        <f>'Afleiður og skortstöð - skuldir'!H12</f>
        <v>0</v>
      </c>
      <c r="C8942" s="503" t="s">
        <v>10721</v>
      </c>
      <c r="D8942" s="512"/>
      <c r="F8942" s="547"/>
      <c r="G8942" s="547">
        <f t="shared" si="282"/>
        <v>0</v>
      </c>
      <c r="H8942" s="547">
        <f t="shared" si="283"/>
        <v>0</v>
      </c>
    </row>
    <row r="8943" spans="1:8" x14ac:dyDescent="0.25">
      <c r="A8943" s="396" t="e">
        <f>"INN."&amp;EIGNIR!$B$3&amp;C8943</f>
        <v>#N/A</v>
      </c>
      <c r="B8943" s="511">
        <f>'Afleiður og skortstöð - skuldir'!H13</f>
        <v>0</v>
      </c>
      <c r="C8943" s="503" t="s">
        <v>10722</v>
      </c>
      <c r="D8943" s="512"/>
      <c r="F8943" s="547"/>
      <c r="G8943" s="547">
        <f t="shared" si="282"/>
        <v>0</v>
      </c>
      <c r="H8943" s="547">
        <f t="shared" si="283"/>
        <v>0</v>
      </c>
    </row>
    <row r="8944" spans="1:8" x14ac:dyDescent="0.25">
      <c r="A8944" s="396" t="e">
        <f>"INN."&amp;EIGNIR!$B$3&amp;C8944</f>
        <v>#N/A</v>
      </c>
      <c r="B8944" s="511">
        <f>'Afleiður og skortstöð - skuldir'!H14</f>
        <v>0</v>
      </c>
      <c r="C8944" s="503" t="s">
        <v>10723</v>
      </c>
      <c r="D8944" s="512"/>
      <c r="F8944" s="547"/>
      <c r="G8944" s="547">
        <f t="shared" si="282"/>
        <v>0</v>
      </c>
      <c r="H8944" s="547">
        <f t="shared" si="283"/>
        <v>0</v>
      </c>
    </row>
    <row r="8945" spans="1:8" x14ac:dyDescent="0.25">
      <c r="A8945" s="396" t="e">
        <f>"INN."&amp;EIGNIR!$B$3&amp;C8945</f>
        <v>#N/A</v>
      </c>
      <c r="B8945" s="511">
        <f>'Afleiður og skortstöð - skuldir'!H15</f>
        <v>0</v>
      </c>
      <c r="C8945" s="503" t="s">
        <v>10724</v>
      </c>
      <c r="D8945" s="512"/>
      <c r="F8945" s="547"/>
      <c r="G8945" s="547">
        <f t="shared" si="282"/>
        <v>0</v>
      </c>
      <c r="H8945" s="547">
        <f t="shared" si="283"/>
        <v>0</v>
      </c>
    </row>
    <row r="8946" spans="1:8" x14ac:dyDescent="0.25">
      <c r="A8946" s="396" t="e">
        <f>"INN."&amp;EIGNIR!$B$3&amp;C8946</f>
        <v>#N/A</v>
      </c>
      <c r="B8946" s="511">
        <f>'Afleiður og skortstöð - skuldir'!H16</f>
        <v>0</v>
      </c>
      <c r="C8946" s="503" t="s">
        <v>10725</v>
      </c>
      <c r="D8946" s="512"/>
      <c r="F8946" s="547"/>
      <c r="G8946" s="547">
        <f t="shared" si="282"/>
        <v>0</v>
      </c>
      <c r="H8946" s="547">
        <f t="shared" si="283"/>
        <v>0</v>
      </c>
    </row>
    <row r="8947" spans="1:8" x14ac:dyDescent="0.25">
      <c r="A8947" s="396" t="e">
        <f>"INN."&amp;EIGNIR!$B$3&amp;C8947</f>
        <v>#N/A</v>
      </c>
      <c r="B8947" s="511">
        <f>'Afleiður og skortstöð - skuldir'!H17</f>
        <v>0</v>
      </c>
      <c r="C8947" s="503" t="s">
        <v>10726</v>
      </c>
      <c r="D8947" s="512"/>
      <c r="F8947" s="547"/>
      <c r="G8947" s="547">
        <f t="shared" si="282"/>
        <v>0</v>
      </c>
      <c r="H8947" s="547">
        <f t="shared" si="283"/>
        <v>0</v>
      </c>
    </row>
    <row r="8948" spans="1:8" x14ac:dyDescent="0.25">
      <c r="A8948" s="396" t="e">
        <f>"INN."&amp;EIGNIR!$B$3&amp;C8948</f>
        <v>#N/A</v>
      </c>
      <c r="B8948" s="511">
        <f>'Afleiður og skortstöð - skuldir'!H18</f>
        <v>0</v>
      </c>
      <c r="C8948" s="503" t="s">
        <v>10727</v>
      </c>
      <c r="D8948" s="512"/>
      <c r="F8948" s="547"/>
      <c r="G8948" s="547">
        <f t="shared" si="282"/>
        <v>0</v>
      </c>
      <c r="H8948" s="547">
        <f t="shared" si="283"/>
        <v>0</v>
      </c>
    </row>
    <row r="8949" spans="1:8" x14ac:dyDescent="0.25">
      <c r="A8949" s="396" t="e">
        <f>"INN."&amp;EIGNIR!$B$3&amp;C8949</f>
        <v>#N/A</v>
      </c>
      <c r="B8949" s="511">
        <f>'Afleiður og skortstöð - skuldir'!H19</f>
        <v>0</v>
      </c>
      <c r="C8949" s="503" t="s">
        <v>10728</v>
      </c>
      <c r="D8949" s="512"/>
      <c r="F8949" s="547"/>
      <c r="G8949" s="547">
        <f t="shared" si="282"/>
        <v>0</v>
      </c>
      <c r="H8949" s="547">
        <f t="shared" si="283"/>
        <v>0</v>
      </c>
    </row>
    <row r="8950" spans="1:8" x14ac:dyDescent="0.25">
      <c r="A8950" s="396" t="e">
        <f>"INN."&amp;EIGNIR!$B$3&amp;C8950</f>
        <v>#N/A</v>
      </c>
      <c r="B8950" s="511">
        <f>'Afleiður og skortstöð - skuldir'!H20</f>
        <v>0</v>
      </c>
      <c r="C8950" s="503" t="s">
        <v>10729</v>
      </c>
      <c r="D8950" s="512"/>
      <c r="F8950" s="547"/>
      <c r="G8950" s="547">
        <f t="shared" si="282"/>
        <v>0</v>
      </c>
      <c r="H8950" s="547">
        <f t="shared" si="283"/>
        <v>0</v>
      </c>
    </row>
    <row r="8951" spans="1:8" x14ac:dyDescent="0.25">
      <c r="A8951" s="396" t="e">
        <f>"INN."&amp;EIGNIR!$B$3&amp;C8951</f>
        <v>#N/A</v>
      </c>
      <c r="B8951" s="511">
        <f>'Afleiður og skortstöð - skuldir'!H21</f>
        <v>0</v>
      </c>
      <c r="C8951" s="503" t="s">
        <v>10730</v>
      </c>
      <c r="D8951" s="512"/>
      <c r="F8951" s="547"/>
      <c r="G8951" s="547">
        <f t="shared" si="282"/>
        <v>0</v>
      </c>
      <c r="H8951" s="547">
        <f t="shared" si="283"/>
        <v>0</v>
      </c>
    </row>
    <row r="8952" spans="1:8" x14ac:dyDescent="0.25">
      <c r="A8952" s="396" t="e">
        <f>"INN."&amp;EIGNIR!$B$3&amp;C8952</f>
        <v>#N/A</v>
      </c>
      <c r="B8952" s="511">
        <f>'Afleiður og skortstöð - skuldir'!H22</f>
        <v>0</v>
      </c>
      <c r="C8952" s="503" t="s">
        <v>10731</v>
      </c>
      <c r="D8952" s="512"/>
      <c r="F8952" s="547"/>
      <c r="G8952" s="547">
        <f t="shared" si="282"/>
        <v>0</v>
      </c>
      <c r="H8952" s="547">
        <f t="shared" si="283"/>
        <v>0</v>
      </c>
    </row>
    <row r="8953" spans="1:8" x14ac:dyDescent="0.25">
      <c r="A8953" s="396" t="e">
        <f>"INN."&amp;EIGNIR!$B$3&amp;C8953</f>
        <v>#N/A</v>
      </c>
      <c r="B8953" s="511">
        <f>'Afleiður og skortstöð - skuldir'!H23</f>
        <v>0</v>
      </c>
      <c r="C8953" s="503" t="s">
        <v>10732</v>
      </c>
      <c r="D8953" s="512"/>
      <c r="F8953" s="547"/>
      <c r="G8953" s="547">
        <f t="shared" si="282"/>
        <v>0</v>
      </c>
      <c r="H8953" s="547">
        <f t="shared" si="283"/>
        <v>0</v>
      </c>
    </row>
    <row r="8954" spans="1:8" x14ac:dyDescent="0.25">
      <c r="A8954" s="396" t="e">
        <f>"INN."&amp;EIGNIR!$B$3&amp;C8954</f>
        <v>#N/A</v>
      </c>
      <c r="B8954" s="511">
        <f>'Afleiður og skortstöð - skuldir'!H24</f>
        <v>0</v>
      </c>
      <c r="C8954" s="503" t="s">
        <v>10733</v>
      </c>
      <c r="D8954" s="512"/>
      <c r="F8954" s="547"/>
      <c r="G8954" s="547">
        <f t="shared" si="282"/>
        <v>0</v>
      </c>
      <c r="H8954" s="547">
        <f t="shared" si="283"/>
        <v>0</v>
      </c>
    </row>
    <row r="8955" spans="1:8" x14ac:dyDescent="0.25">
      <c r="A8955" s="396" t="e">
        <f>"INN."&amp;EIGNIR!$B$3&amp;C8955</f>
        <v>#N/A</v>
      </c>
      <c r="B8955" s="511">
        <f>'Afleiður og skortstöð - skuldir'!H25</f>
        <v>0</v>
      </c>
      <c r="C8955" s="503" t="s">
        <v>10734</v>
      </c>
      <c r="D8955" s="512"/>
      <c r="F8955" s="547"/>
      <c r="G8955" s="547">
        <f t="shared" si="282"/>
        <v>0</v>
      </c>
      <c r="H8955" s="547">
        <f t="shared" si="283"/>
        <v>0</v>
      </c>
    </row>
    <row r="8956" spans="1:8" x14ac:dyDescent="0.25">
      <c r="A8956" s="396" t="e">
        <f>"INN."&amp;EIGNIR!$B$3&amp;C8956</f>
        <v>#N/A</v>
      </c>
      <c r="B8956" s="511">
        <f>'Afleiður og skortstöð - skuldir'!H26</f>
        <v>0</v>
      </c>
      <c r="C8956" s="503" t="s">
        <v>10735</v>
      </c>
      <c r="D8956" s="512"/>
      <c r="F8956" s="547"/>
      <c r="G8956" s="547">
        <f t="shared" si="282"/>
        <v>0</v>
      </c>
      <c r="H8956" s="547">
        <f t="shared" si="283"/>
        <v>0</v>
      </c>
    </row>
    <row r="8957" spans="1:8" x14ac:dyDescent="0.25">
      <c r="A8957" s="396" t="e">
        <f>"INN."&amp;EIGNIR!$B$3&amp;C8957</f>
        <v>#N/A</v>
      </c>
      <c r="B8957" s="511">
        <f>'Afleiður og skortstöð - skuldir'!H27</f>
        <v>0</v>
      </c>
      <c r="C8957" s="503" t="s">
        <v>10736</v>
      </c>
      <c r="D8957" s="512"/>
      <c r="F8957" s="547"/>
      <c r="G8957" s="547">
        <f t="shared" si="282"/>
        <v>0</v>
      </c>
      <c r="H8957" s="547">
        <f t="shared" si="283"/>
        <v>0</v>
      </c>
    </row>
    <row r="8958" spans="1:8" x14ac:dyDescent="0.25">
      <c r="A8958" s="396" t="e">
        <f>"INN."&amp;EIGNIR!$B$3&amp;C8958</f>
        <v>#N/A</v>
      </c>
      <c r="B8958" s="511">
        <f>'Afleiður og skortstöð - skuldir'!H28</f>
        <v>0</v>
      </c>
      <c r="C8958" s="503" t="s">
        <v>10737</v>
      </c>
      <c r="D8958" s="512"/>
      <c r="F8958" s="547"/>
      <c r="G8958" s="547">
        <f t="shared" si="282"/>
        <v>0</v>
      </c>
      <c r="H8958" s="547">
        <f t="shared" si="283"/>
        <v>0</v>
      </c>
    </row>
    <row r="8959" spans="1:8" x14ac:dyDescent="0.25">
      <c r="A8959" s="396" t="e">
        <f>"INN."&amp;EIGNIR!$B$3&amp;C8959</f>
        <v>#N/A</v>
      </c>
      <c r="B8959" s="511">
        <f>'Afleiður og skortstöð - skuldir'!H29</f>
        <v>0</v>
      </c>
      <c r="C8959" s="503" t="s">
        <v>10738</v>
      </c>
      <c r="D8959" s="512"/>
      <c r="F8959" s="547"/>
      <c r="G8959" s="547">
        <f t="shared" si="282"/>
        <v>0</v>
      </c>
      <c r="H8959" s="547">
        <f t="shared" si="283"/>
        <v>0</v>
      </c>
    </row>
    <row r="8960" spans="1:8" x14ac:dyDescent="0.25">
      <c r="A8960" s="396" t="e">
        <f>"INN."&amp;EIGNIR!$B$3&amp;C8960</f>
        <v>#N/A</v>
      </c>
      <c r="B8960" s="511">
        <f>'Afleiður og skortstöð - skuldir'!H30</f>
        <v>0</v>
      </c>
      <c r="C8960" s="503" t="s">
        <v>10739</v>
      </c>
      <c r="D8960" s="512"/>
      <c r="F8960" s="547"/>
      <c r="G8960" s="547">
        <f t="shared" si="282"/>
        <v>0</v>
      </c>
      <c r="H8960" s="547">
        <f t="shared" si="283"/>
        <v>0</v>
      </c>
    </row>
    <row r="8961" spans="1:8" x14ac:dyDescent="0.25">
      <c r="A8961" s="396" t="e">
        <f>"INN."&amp;EIGNIR!$B$3&amp;C8961</f>
        <v>#N/A</v>
      </c>
      <c r="B8961" s="511">
        <f>'Afleiður og skortstöð - skuldir'!H31</f>
        <v>0</v>
      </c>
      <c r="C8961" s="503" t="s">
        <v>10740</v>
      </c>
      <c r="D8961" s="512"/>
      <c r="F8961" s="547"/>
      <c r="G8961" s="547">
        <f t="shared" si="282"/>
        <v>0</v>
      </c>
      <c r="H8961" s="547">
        <f t="shared" si="283"/>
        <v>0</v>
      </c>
    </row>
    <row r="8962" spans="1:8" x14ac:dyDescent="0.25">
      <c r="A8962" s="396" t="e">
        <f>"INN."&amp;EIGNIR!$B$3&amp;C8962</f>
        <v>#N/A</v>
      </c>
      <c r="B8962" s="511">
        <f>'Afleiður og skortstöð - skuldir'!H32</f>
        <v>0</v>
      </c>
      <c r="C8962" s="503" t="s">
        <v>10741</v>
      </c>
      <c r="D8962" s="512"/>
      <c r="F8962" s="547"/>
      <c r="G8962" s="547">
        <f t="shared" si="282"/>
        <v>0</v>
      </c>
      <c r="H8962" s="547">
        <f t="shared" si="283"/>
        <v>0</v>
      </c>
    </row>
    <row r="8963" spans="1:8" x14ac:dyDescent="0.25">
      <c r="A8963" s="396" t="e">
        <f>"INN."&amp;EIGNIR!$B$3&amp;C8963</f>
        <v>#N/A</v>
      </c>
      <c r="B8963" s="511">
        <f>'Afleiður og skortstöð - skuldir'!H33</f>
        <v>0</v>
      </c>
      <c r="C8963" s="503" t="s">
        <v>10742</v>
      </c>
      <c r="D8963" s="512"/>
      <c r="F8963" s="547"/>
      <c r="G8963" s="547">
        <f t="shared" si="282"/>
        <v>0</v>
      </c>
      <c r="H8963" s="547">
        <f t="shared" si="283"/>
        <v>0</v>
      </c>
    </row>
    <row r="8964" spans="1:8" x14ac:dyDescent="0.25">
      <c r="A8964" s="396" t="e">
        <f>"INN."&amp;EIGNIR!$B$3&amp;C8964</f>
        <v>#N/A</v>
      </c>
      <c r="B8964" s="511">
        <f>'Afleiður og skortstöð - skuldir'!H34</f>
        <v>0</v>
      </c>
      <c r="C8964" s="503" t="s">
        <v>10743</v>
      </c>
      <c r="D8964" s="512"/>
      <c r="F8964" s="547"/>
      <c r="G8964" s="547">
        <f t="shared" si="282"/>
        <v>0</v>
      </c>
      <c r="H8964" s="547">
        <f t="shared" si="283"/>
        <v>0</v>
      </c>
    </row>
    <row r="8965" spans="1:8" x14ac:dyDescent="0.25">
      <c r="A8965" s="396" t="e">
        <f>"INN."&amp;EIGNIR!$B$3&amp;C8965</f>
        <v>#N/A</v>
      </c>
      <c r="B8965" s="511">
        <f>'Afleiður og skortstöð - skuldir'!H35</f>
        <v>0</v>
      </c>
      <c r="C8965" s="503" t="s">
        <v>10744</v>
      </c>
      <c r="D8965" s="512"/>
      <c r="F8965" s="547"/>
      <c r="G8965" s="547">
        <f t="shared" si="282"/>
        <v>0</v>
      </c>
      <c r="H8965" s="547">
        <f t="shared" si="283"/>
        <v>0</v>
      </c>
    </row>
    <row r="8966" spans="1:8" x14ac:dyDescent="0.25">
      <c r="A8966" s="396" t="e">
        <f>"INN."&amp;EIGNIR!$B$3&amp;C8966</f>
        <v>#N/A</v>
      </c>
      <c r="B8966" s="511">
        <f>'Afleiður og skortstöð - skuldir'!H36</f>
        <v>0</v>
      </c>
      <c r="C8966" s="503" t="s">
        <v>10745</v>
      </c>
      <c r="D8966" s="512"/>
      <c r="F8966" s="547"/>
      <c r="G8966" s="547">
        <f t="shared" si="282"/>
        <v>0</v>
      </c>
      <c r="H8966" s="547">
        <f t="shared" si="283"/>
        <v>0</v>
      </c>
    </row>
    <row r="8967" spans="1:8" x14ac:dyDescent="0.25">
      <c r="A8967" s="396" t="e">
        <f>"INN."&amp;EIGNIR!$B$3&amp;C8967</f>
        <v>#N/A</v>
      </c>
      <c r="B8967" s="511">
        <f>'Afleiður og skortstöð - skuldir'!H37</f>
        <v>0</v>
      </c>
      <c r="C8967" s="503" t="s">
        <v>10746</v>
      </c>
      <c r="D8967" s="512"/>
      <c r="F8967" s="547"/>
      <c r="G8967" s="547">
        <f t="shared" si="282"/>
        <v>0</v>
      </c>
      <c r="H8967" s="547">
        <f t="shared" si="283"/>
        <v>0</v>
      </c>
    </row>
    <row r="8968" spans="1:8" x14ac:dyDescent="0.25">
      <c r="A8968" s="396" t="e">
        <f>"INN."&amp;EIGNIR!$B$3&amp;C8968</f>
        <v>#N/A</v>
      </c>
      <c r="B8968" s="511">
        <f>'Afleiður og skortstöð - skuldir'!H38</f>
        <v>0</v>
      </c>
      <c r="C8968" s="503" t="s">
        <v>10747</v>
      </c>
      <c r="D8968" s="512"/>
      <c r="F8968" s="547"/>
      <c r="G8968" s="547">
        <f t="shared" si="282"/>
        <v>0</v>
      </c>
      <c r="H8968" s="547">
        <f t="shared" si="283"/>
        <v>0</v>
      </c>
    </row>
    <row r="8969" spans="1:8" x14ac:dyDescent="0.25">
      <c r="A8969" s="396" t="e">
        <f>"INN."&amp;EIGNIR!$B$3&amp;C8969</f>
        <v>#N/A</v>
      </c>
      <c r="B8969" s="511">
        <f>'Afleiður og skortstöð - skuldir'!H39</f>
        <v>0</v>
      </c>
      <c r="C8969" s="503" t="s">
        <v>10748</v>
      </c>
      <c r="D8969" s="512"/>
      <c r="F8969" s="547"/>
      <c r="G8969" s="547">
        <f t="shared" si="282"/>
        <v>0</v>
      </c>
      <c r="H8969" s="547">
        <f t="shared" si="283"/>
        <v>0</v>
      </c>
    </row>
    <row r="8970" spans="1:8" x14ac:dyDescent="0.25">
      <c r="A8970" s="396" t="e">
        <f>"INN."&amp;EIGNIR!$B$3&amp;C8970</f>
        <v>#N/A</v>
      </c>
      <c r="B8970" s="511">
        <f>'Afleiður og skortstöð - skuldir'!H40</f>
        <v>0</v>
      </c>
      <c r="C8970" s="503" t="s">
        <v>10749</v>
      </c>
      <c r="D8970" s="512"/>
      <c r="F8970" s="547"/>
      <c r="G8970" s="547">
        <f t="shared" si="282"/>
        <v>0</v>
      </c>
      <c r="H8970" s="547">
        <f t="shared" si="283"/>
        <v>0</v>
      </c>
    </row>
    <row r="8971" spans="1:8" x14ac:dyDescent="0.25">
      <c r="A8971" s="396" t="e">
        <f>"INN."&amp;EIGNIR!$B$3&amp;C8971</f>
        <v>#N/A</v>
      </c>
      <c r="B8971" s="511">
        <f>'Afleiður og skortstöð - skuldir'!H41</f>
        <v>0</v>
      </c>
      <c r="C8971" s="503" t="s">
        <v>10750</v>
      </c>
      <c r="D8971" s="512"/>
      <c r="F8971" s="547"/>
      <c r="G8971" s="547">
        <f t="shared" si="282"/>
        <v>0</v>
      </c>
      <c r="H8971" s="547">
        <f t="shared" si="283"/>
        <v>0</v>
      </c>
    </row>
    <row r="8972" spans="1:8" x14ac:dyDescent="0.25">
      <c r="A8972" s="396" t="e">
        <f>"INN."&amp;EIGNIR!$B$3&amp;C8972</f>
        <v>#N/A</v>
      </c>
      <c r="B8972" s="511">
        <f>'Afleiður og skortstöð - skuldir'!H42</f>
        <v>0</v>
      </c>
      <c r="C8972" s="503" t="s">
        <v>10751</v>
      </c>
      <c r="D8972" s="512"/>
      <c r="F8972" s="547"/>
      <c r="G8972" s="547">
        <f t="shared" si="282"/>
        <v>0</v>
      </c>
      <c r="H8972" s="547">
        <f t="shared" si="283"/>
        <v>0</v>
      </c>
    </row>
    <row r="8973" spans="1:8" x14ac:dyDescent="0.25">
      <c r="A8973" s="396" t="e">
        <f>"INN."&amp;EIGNIR!$B$3&amp;C8973</f>
        <v>#N/A</v>
      </c>
      <c r="B8973" s="511">
        <f>'Afleiður og skortstöð - skuldir'!H43</f>
        <v>0</v>
      </c>
      <c r="C8973" s="503" t="s">
        <v>10752</v>
      </c>
      <c r="D8973" s="512"/>
      <c r="F8973" s="547"/>
      <c r="G8973" s="547">
        <f t="shared" si="282"/>
        <v>0</v>
      </c>
      <c r="H8973" s="547">
        <f t="shared" si="283"/>
        <v>0</v>
      </c>
    </row>
    <row r="8974" spans="1:8" x14ac:dyDescent="0.25">
      <c r="A8974" s="396" t="e">
        <f>"INN."&amp;EIGNIR!$B$3&amp;C8974</f>
        <v>#N/A</v>
      </c>
      <c r="B8974" s="511">
        <f>'Afleiður og skortstöð - skuldir'!H44</f>
        <v>0</v>
      </c>
      <c r="C8974" s="503" t="s">
        <v>10753</v>
      </c>
      <c r="D8974" s="512"/>
      <c r="F8974" s="547"/>
      <c r="G8974" s="547">
        <f t="shared" si="282"/>
        <v>0</v>
      </c>
      <c r="H8974" s="547">
        <f t="shared" si="283"/>
        <v>0</v>
      </c>
    </row>
    <row r="8975" spans="1:8" x14ac:dyDescent="0.25">
      <c r="A8975" s="396" t="e">
        <f>"INN."&amp;EIGNIR!$B$3&amp;C8975</f>
        <v>#N/A</v>
      </c>
      <c r="B8975" s="511">
        <f>'Afleiður og skortstöð - skuldir'!H45</f>
        <v>0</v>
      </c>
      <c r="C8975" s="503" t="s">
        <v>10754</v>
      </c>
      <c r="D8975" s="512"/>
      <c r="F8975" s="547"/>
      <c r="G8975" s="547">
        <f t="shared" si="282"/>
        <v>0</v>
      </c>
      <c r="H8975" s="547">
        <f t="shared" si="283"/>
        <v>0</v>
      </c>
    </row>
    <row r="8976" spans="1:8" x14ac:dyDescent="0.25">
      <c r="A8976" s="396" t="e">
        <f>"INN."&amp;EIGNIR!$B$3&amp;C8976</f>
        <v>#N/A</v>
      </c>
      <c r="B8976" s="511">
        <f>'Afleiður og skortstöð - skuldir'!H46</f>
        <v>0</v>
      </c>
      <c r="C8976" s="503" t="s">
        <v>10755</v>
      </c>
      <c r="D8976" s="512"/>
      <c r="F8976" s="547"/>
      <c r="G8976" s="547">
        <f t="shared" si="282"/>
        <v>0</v>
      </c>
      <c r="H8976" s="547">
        <f t="shared" si="283"/>
        <v>0</v>
      </c>
    </row>
    <row r="8977" spans="1:8" x14ac:dyDescent="0.25">
      <c r="A8977" s="396" t="e">
        <f>"INN."&amp;EIGNIR!$B$3&amp;C8977</f>
        <v>#N/A</v>
      </c>
      <c r="B8977" s="511">
        <f>'Afleiður og skortstöð - skuldir'!H47</f>
        <v>0</v>
      </c>
      <c r="C8977" s="503" t="s">
        <v>10756</v>
      </c>
      <c r="D8977" s="512"/>
      <c r="F8977" s="547"/>
      <c r="G8977" s="547">
        <f t="shared" si="282"/>
        <v>0</v>
      </c>
      <c r="H8977" s="547">
        <f t="shared" si="283"/>
        <v>0</v>
      </c>
    </row>
    <row r="8978" spans="1:8" x14ac:dyDescent="0.25">
      <c r="A8978" s="396" t="e">
        <f>"INN."&amp;EIGNIR!$B$3&amp;C8978</f>
        <v>#N/A</v>
      </c>
      <c r="B8978" s="511">
        <f>'Afleiður og skortstöð - skuldir'!H48</f>
        <v>0</v>
      </c>
      <c r="C8978" s="503" t="s">
        <v>10757</v>
      </c>
      <c r="D8978" s="512"/>
      <c r="F8978" s="547"/>
      <c r="G8978" s="547">
        <f t="shared" si="282"/>
        <v>0</v>
      </c>
      <c r="H8978" s="547">
        <f t="shared" si="283"/>
        <v>0</v>
      </c>
    </row>
    <row r="8979" spans="1:8" x14ac:dyDescent="0.25">
      <c r="A8979" s="396" t="e">
        <f>"INN."&amp;EIGNIR!$B$3&amp;C8979</f>
        <v>#N/A</v>
      </c>
      <c r="B8979" s="511">
        <f>'Afleiður og skortstöð - skuldir'!H49</f>
        <v>0</v>
      </c>
      <c r="C8979" s="503" t="s">
        <v>10758</v>
      </c>
      <c r="D8979" s="512"/>
      <c r="F8979" s="547"/>
      <c r="G8979" s="547">
        <f t="shared" si="282"/>
        <v>0</v>
      </c>
      <c r="H8979" s="547">
        <f t="shared" si="283"/>
        <v>0</v>
      </c>
    </row>
    <row r="8980" spans="1:8" x14ac:dyDescent="0.25">
      <c r="A8980" s="396" t="e">
        <f>"INN."&amp;EIGNIR!$B$3&amp;C8980</f>
        <v>#N/A</v>
      </c>
      <c r="B8980" s="511">
        <f>'Afleiður og skortstöð - skuldir'!H50</f>
        <v>0</v>
      </c>
      <c r="C8980" s="503" t="s">
        <v>10759</v>
      </c>
      <c r="D8980" s="512"/>
      <c r="F8980" s="547"/>
      <c r="G8980" s="547">
        <f t="shared" si="282"/>
        <v>0</v>
      </c>
      <c r="H8980" s="547">
        <f t="shared" si="283"/>
        <v>0</v>
      </c>
    </row>
    <row r="8981" spans="1:8" x14ac:dyDescent="0.25">
      <c r="A8981" s="396" t="e">
        <f>"INN."&amp;EIGNIR!$B$3&amp;C8981</f>
        <v>#N/A</v>
      </c>
      <c r="B8981" s="511">
        <f>'Afleiður og skortstöð - skuldir'!H51</f>
        <v>0</v>
      </c>
      <c r="C8981" s="503" t="s">
        <v>10760</v>
      </c>
      <c r="D8981" s="512"/>
      <c r="F8981" s="547"/>
      <c r="G8981" s="547">
        <f t="shared" si="282"/>
        <v>0</v>
      </c>
      <c r="H8981" s="547">
        <f t="shared" si="283"/>
        <v>0</v>
      </c>
    </row>
    <row r="8982" spans="1:8" x14ac:dyDescent="0.25">
      <c r="A8982" s="396" t="e">
        <f>"INN."&amp;EIGNIR!$B$3&amp;C8982</f>
        <v>#N/A</v>
      </c>
      <c r="B8982" s="511">
        <f>'Afleiður og skortstöð - skuldir'!H52</f>
        <v>0</v>
      </c>
      <c r="C8982" s="503" t="s">
        <v>10761</v>
      </c>
      <c r="D8982" s="512"/>
      <c r="F8982" s="547"/>
      <c r="G8982" s="547">
        <f t="shared" si="282"/>
        <v>0</v>
      </c>
      <c r="H8982" s="547">
        <f t="shared" si="283"/>
        <v>0</v>
      </c>
    </row>
    <row r="8983" spans="1:8" x14ac:dyDescent="0.25">
      <c r="A8983" s="396" t="e">
        <f>"INN."&amp;EIGNIR!$B$3&amp;C8983</f>
        <v>#N/A</v>
      </c>
      <c r="B8983" s="511">
        <f>'Afleiður og skortstöð - skuldir'!H53</f>
        <v>0</v>
      </c>
      <c r="C8983" s="503" t="s">
        <v>10762</v>
      </c>
      <c r="D8983" s="512"/>
      <c r="F8983" s="547"/>
      <c r="G8983" s="547">
        <f t="shared" si="282"/>
        <v>0</v>
      </c>
      <c r="H8983" s="547">
        <f t="shared" si="283"/>
        <v>0</v>
      </c>
    </row>
    <row r="8984" spans="1:8" x14ac:dyDescent="0.25">
      <c r="A8984" s="396" t="e">
        <f>"INN."&amp;EIGNIR!$B$3&amp;C8984</f>
        <v>#N/A</v>
      </c>
      <c r="B8984" s="511">
        <f>'Afleiður og skortstöð - skuldir'!H54</f>
        <v>0</v>
      </c>
      <c r="C8984" s="503" t="s">
        <v>10763</v>
      </c>
      <c r="D8984" s="512"/>
      <c r="F8984" s="547"/>
      <c r="G8984" s="547">
        <f t="shared" si="282"/>
        <v>0</v>
      </c>
      <c r="H8984" s="547">
        <f t="shared" si="283"/>
        <v>0</v>
      </c>
    </row>
    <row r="8985" spans="1:8" x14ac:dyDescent="0.25">
      <c r="A8985" s="396" t="e">
        <f>"INN."&amp;EIGNIR!$B$3&amp;C8985</f>
        <v>#N/A</v>
      </c>
      <c r="B8985" s="511">
        <f>'Afleiður og skortstöð - skuldir'!H55</f>
        <v>0</v>
      </c>
      <c r="C8985" s="503" t="s">
        <v>10764</v>
      </c>
      <c r="D8985" s="512"/>
      <c r="F8985" s="547"/>
      <c r="G8985" s="547">
        <f t="shared" si="282"/>
        <v>0</v>
      </c>
      <c r="H8985" s="547">
        <f t="shared" si="283"/>
        <v>0</v>
      </c>
    </row>
    <row r="8986" spans="1:8" x14ac:dyDescent="0.25">
      <c r="A8986" s="396" t="e">
        <f>"INN."&amp;EIGNIR!$B$3&amp;C8986</f>
        <v>#N/A</v>
      </c>
      <c r="B8986" s="511">
        <f>'Afleiður og skortstöð - skuldir'!H56</f>
        <v>0</v>
      </c>
      <c r="C8986" s="503" t="s">
        <v>10765</v>
      </c>
      <c r="D8986" s="512"/>
      <c r="F8986" s="547"/>
      <c r="G8986" s="547">
        <f t="shared" si="282"/>
        <v>0</v>
      </c>
      <c r="H8986" s="547">
        <f t="shared" si="283"/>
        <v>0</v>
      </c>
    </row>
    <row r="8987" spans="1:8" x14ac:dyDescent="0.25">
      <c r="A8987" s="396" t="e">
        <f>"INN."&amp;EIGNIR!$B$3&amp;C8987</f>
        <v>#N/A</v>
      </c>
      <c r="B8987" s="511">
        <f>'Afleiður og skortstöð - skuldir'!H57</f>
        <v>0</v>
      </c>
      <c r="C8987" s="503" t="s">
        <v>10766</v>
      </c>
      <c r="D8987" s="512"/>
      <c r="F8987" s="547"/>
      <c r="G8987" s="547">
        <f t="shared" si="282"/>
        <v>0</v>
      </c>
      <c r="H8987" s="547">
        <f t="shared" si="283"/>
        <v>0</v>
      </c>
    </row>
    <row r="8988" spans="1:8" x14ac:dyDescent="0.25">
      <c r="A8988" s="396" t="e">
        <f>"INN."&amp;EIGNIR!$B$3&amp;C8988</f>
        <v>#N/A</v>
      </c>
      <c r="B8988" s="511">
        <f>'Afleiður og skortstöð - skuldir'!H58</f>
        <v>0</v>
      </c>
      <c r="C8988" s="503" t="s">
        <v>10767</v>
      </c>
      <c r="D8988" s="512"/>
      <c r="F8988" s="547"/>
      <c r="G8988" s="547">
        <f t="shared" si="282"/>
        <v>0</v>
      </c>
      <c r="H8988" s="547">
        <f t="shared" si="283"/>
        <v>0</v>
      </c>
    </row>
    <row r="8989" spans="1:8" x14ac:dyDescent="0.25">
      <c r="A8989" s="396" t="e">
        <f>"INN."&amp;EIGNIR!$B$3&amp;C8989</f>
        <v>#N/A</v>
      </c>
      <c r="B8989" s="511">
        <f>'Afleiður og skortstöð - skuldir'!H59</f>
        <v>0</v>
      </c>
      <c r="C8989" s="503" t="s">
        <v>10768</v>
      </c>
      <c r="D8989" s="512"/>
      <c r="F8989" s="547"/>
      <c r="G8989" s="547">
        <f t="shared" si="282"/>
        <v>0</v>
      </c>
      <c r="H8989" s="547">
        <f t="shared" si="283"/>
        <v>0</v>
      </c>
    </row>
    <row r="8990" spans="1:8" x14ac:dyDescent="0.25">
      <c r="A8990" s="396" t="e">
        <f>"INN."&amp;EIGNIR!$B$3&amp;C8990</f>
        <v>#N/A</v>
      </c>
      <c r="B8990" s="511">
        <f>'Afleiður og skortstöð - skuldir'!H60</f>
        <v>0</v>
      </c>
      <c r="C8990" s="503" t="s">
        <v>10769</v>
      </c>
      <c r="D8990" s="512"/>
      <c r="F8990" s="547"/>
      <c r="G8990" s="547">
        <f t="shared" ref="G8990:G9053" si="284">+F8990-B8990</f>
        <v>0</v>
      </c>
      <c r="H8990" s="547">
        <f t="shared" si="283"/>
        <v>0</v>
      </c>
    </row>
    <row r="8991" spans="1:8" x14ac:dyDescent="0.25">
      <c r="A8991" s="396" t="e">
        <f>"INN."&amp;EIGNIR!$B$3&amp;C8991</f>
        <v>#N/A</v>
      </c>
      <c r="B8991" s="511">
        <f>'Afleiður og skortstöð - skuldir'!H61</f>
        <v>0</v>
      </c>
      <c r="C8991" s="503" t="s">
        <v>10770</v>
      </c>
      <c r="D8991" s="512"/>
      <c r="F8991" s="547"/>
      <c r="G8991" s="547">
        <f t="shared" si="284"/>
        <v>0</v>
      </c>
      <c r="H8991" s="547">
        <f t="shared" ref="H8991:H9054" si="285">+ABS(G8991)</f>
        <v>0</v>
      </c>
    </row>
    <row r="8992" spans="1:8" x14ac:dyDescent="0.25">
      <c r="A8992" s="396" t="e">
        <f>"INN."&amp;EIGNIR!$B$3&amp;C8992</f>
        <v>#N/A</v>
      </c>
      <c r="B8992" s="511">
        <f>'Afleiður og skortstöð - skuldir'!H62</f>
        <v>0</v>
      </c>
      <c r="C8992" s="503" t="s">
        <v>10771</v>
      </c>
      <c r="D8992" s="512"/>
      <c r="F8992" s="547"/>
      <c r="G8992" s="547">
        <f t="shared" si="284"/>
        <v>0</v>
      </c>
      <c r="H8992" s="547">
        <f t="shared" si="285"/>
        <v>0</v>
      </c>
    </row>
    <row r="8993" spans="1:8" x14ac:dyDescent="0.25">
      <c r="A8993" s="396" t="e">
        <f>"INN."&amp;EIGNIR!$B$3&amp;C8993</f>
        <v>#N/A</v>
      </c>
      <c r="B8993" s="511">
        <f>'Afleiður og skortstöð - skuldir'!H63</f>
        <v>0</v>
      </c>
      <c r="C8993" s="503" t="s">
        <v>10772</v>
      </c>
      <c r="D8993" s="512"/>
      <c r="F8993" s="547"/>
      <c r="G8993" s="547">
        <f t="shared" si="284"/>
        <v>0</v>
      </c>
      <c r="H8993" s="547">
        <f t="shared" si="285"/>
        <v>0</v>
      </c>
    </row>
    <row r="8994" spans="1:8" x14ac:dyDescent="0.25">
      <c r="A8994" s="396" t="e">
        <f>"INN."&amp;EIGNIR!$B$3&amp;C8994</f>
        <v>#N/A</v>
      </c>
      <c r="B8994" s="511">
        <f>'Afleiður og skortstöð - skuldir'!H64</f>
        <v>0</v>
      </c>
      <c r="C8994" s="503" t="s">
        <v>10773</v>
      </c>
      <c r="D8994" s="512"/>
      <c r="F8994" s="547"/>
      <c r="G8994" s="547">
        <f t="shared" si="284"/>
        <v>0</v>
      </c>
      <c r="H8994" s="547">
        <f t="shared" si="285"/>
        <v>0</v>
      </c>
    </row>
    <row r="8995" spans="1:8" x14ac:dyDescent="0.25">
      <c r="A8995" s="396" t="e">
        <f>"INN."&amp;EIGNIR!$B$3&amp;C8995</f>
        <v>#N/A</v>
      </c>
      <c r="B8995" s="511">
        <f>'Afleiður og skortstöð - skuldir'!H65</f>
        <v>0</v>
      </c>
      <c r="C8995" s="503" t="s">
        <v>10774</v>
      </c>
      <c r="D8995" s="512"/>
      <c r="F8995" s="547"/>
      <c r="G8995" s="547">
        <f t="shared" si="284"/>
        <v>0</v>
      </c>
      <c r="H8995" s="547">
        <f t="shared" si="285"/>
        <v>0</v>
      </c>
    </row>
    <row r="8996" spans="1:8" x14ac:dyDescent="0.25">
      <c r="A8996" s="396" t="e">
        <f>"INN."&amp;EIGNIR!$B$3&amp;C8996</f>
        <v>#N/A</v>
      </c>
      <c r="B8996" s="511">
        <f>'Afleiður og skortstöð - skuldir'!H66</f>
        <v>0</v>
      </c>
      <c r="C8996" s="503" t="s">
        <v>10775</v>
      </c>
      <c r="D8996" s="512"/>
      <c r="F8996" s="547"/>
      <c r="G8996" s="547">
        <f t="shared" si="284"/>
        <v>0</v>
      </c>
      <c r="H8996" s="547">
        <f t="shared" si="285"/>
        <v>0</v>
      </c>
    </row>
    <row r="8997" spans="1:8" x14ac:dyDescent="0.25">
      <c r="A8997" s="396" t="e">
        <f>"INN."&amp;EIGNIR!$B$3&amp;C8997</f>
        <v>#N/A</v>
      </c>
      <c r="B8997" s="511">
        <f>'Afleiður og skortstöð - skuldir'!H67</f>
        <v>0</v>
      </c>
      <c r="C8997" s="503" t="s">
        <v>10776</v>
      </c>
      <c r="D8997" s="512"/>
      <c r="F8997" s="547"/>
      <c r="G8997" s="547">
        <f t="shared" si="284"/>
        <v>0</v>
      </c>
      <c r="H8997" s="547">
        <f t="shared" si="285"/>
        <v>0</v>
      </c>
    </row>
    <row r="8998" spans="1:8" x14ac:dyDescent="0.25">
      <c r="A8998" s="396" t="e">
        <f>"INN."&amp;EIGNIR!$B$3&amp;C8998</f>
        <v>#N/A</v>
      </c>
      <c r="B8998" s="511">
        <f>'Afleiður og skortstöð - skuldir'!H68</f>
        <v>0</v>
      </c>
      <c r="C8998" s="503" t="s">
        <v>10777</v>
      </c>
      <c r="D8998" s="512"/>
      <c r="F8998" s="547"/>
      <c r="G8998" s="547">
        <f t="shared" si="284"/>
        <v>0</v>
      </c>
      <c r="H8998" s="547">
        <f t="shared" si="285"/>
        <v>0</v>
      </c>
    </row>
    <row r="8999" spans="1:8" x14ac:dyDescent="0.25">
      <c r="A8999" s="396" t="e">
        <f>"INN."&amp;EIGNIR!$B$3&amp;C8999</f>
        <v>#N/A</v>
      </c>
      <c r="B8999" s="511">
        <f>'Afleiður og skortstöð - skuldir'!H69</f>
        <v>0</v>
      </c>
      <c r="C8999" s="503" t="s">
        <v>10778</v>
      </c>
      <c r="D8999" s="512"/>
      <c r="F8999" s="547"/>
      <c r="G8999" s="547">
        <f t="shared" si="284"/>
        <v>0</v>
      </c>
      <c r="H8999" s="547">
        <f t="shared" si="285"/>
        <v>0</v>
      </c>
    </row>
    <row r="9000" spans="1:8" x14ac:dyDescent="0.25">
      <c r="A9000" s="396" t="e">
        <f>"INN."&amp;EIGNIR!$B$3&amp;C9000</f>
        <v>#N/A</v>
      </c>
      <c r="B9000" s="511">
        <f>'Afleiður og skortstöð - skuldir'!H70</f>
        <v>0</v>
      </c>
      <c r="C9000" s="503" t="s">
        <v>10779</v>
      </c>
      <c r="D9000" s="512"/>
      <c r="F9000" s="547"/>
      <c r="G9000" s="547">
        <f t="shared" si="284"/>
        <v>0</v>
      </c>
      <c r="H9000" s="547">
        <f t="shared" si="285"/>
        <v>0</v>
      </c>
    </row>
    <row r="9001" spans="1:8" x14ac:dyDescent="0.25">
      <c r="A9001" s="396" t="e">
        <f>"INN."&amp;EIGNIR!$B$3&amp;C9001</f>
        <v>#N/A</v>
      </c>
      <c r="B9001" s="511">
        <f>'Afleiður og skortstöð - skuldir'!H71</f>
        <v>0</v>
      </c>
      <c r="C9001" s="503" t="s">
        <v>10780</v>
      </c>
      <c r="D9001" s="512"/>
      <c r="F9001" s="547"/>
      <c r="G9001" s="547">
        <f t="shared" si="284"/>
        <v>0</v>
      </c>
      <c r="H9001" s="547">
        <f t="shared" si="285"/>
        <v>0</v>
      </c>
    </row>
    <row r="9002" spans="1:8" x14ac:dyDescent="0.25">
      <c r="A9002" s="396" t="e">
        <f>"INN."&amp;EIGNIR!$B$3&amp;C9002</f>
        <v>#N/A</v>
      </c>
      <c r="B9002" s="511">
        <f>'Afleiður og skortstöð - skuldir'!H72</f>
        <v>0</v>
      </c>
      <c r="C9002" s="503" t="s">
        <v>10781</v>
      </c>
      <c r="D9002" s="512"/>
      <c r="F9002" s="547"/>
      <c r="G9002" s="547">
        <f t="shared" si="284"/>
        <v>0</v>
      </c>
      <c r="H9002" s="547">
        <f t="shared" si="285"/>
        <v>0</v>
      </c>
    </row>
    <row r="9003" spans="1:8" x14ac:dyDescent="0.25">
      <c r="A9003" s="396" t="e">
        <f>"INN."&amp;EIGNIR!$B$3&amp;C9003</f>
        <v>#N/A</v>
      </c>
      <c r="B9003" s="511">
        <f>'Afleiður og skortstöð - skuldir'!H73</f>
        <v>0</v>
      </c>
      <c r="C9003" s="503" t="s">
        <v>10782</v>
      </c>
      <c r="D9003" s="512"/>
      <c r="F9003" s="547"/>
      <c r="G9003" s="547">
        <f t="shared" si="284"/>
        <v>0</v>
      </c>
      <c r="H9003" s="547">
        <f t="shared" si="285"/>
        <v>0</v>
      </c>
    </row>
    <row r="9004" spans="1:8" x14ac:dyDescent="0.25">
      <c r="A9004" s="396" t="e">
        <f>"INN."&amp;EIGNIR!$B$3&amp;C9004</f>
        <v>#N/A</v>
      </c>
      <c r="B9004" s="511">
        <f>'Afleiður og skortstöð - skuldir'!H74</f>
        <v>0</v>
      </c>
      <c r="C9004" s="503" t="s">
        <v>10783</v>
      </c>
      <c r="D9004" s="512"/>
      <c r="F9004" s="547"/>
      <c r="G9004" s="547">
        <f t="shared" si="284"/>
        <v>0</v>
      </c>
      <c r="H9004" s="547">
        <f t="shared" si="285"/>
        <v>0</v>
      </c>
    </row>
    <row r="9005" spans="1:8" x14ac:dyDescent="0.25">
      <c r="A9005" s="396" t="e">
        <f>"INN."&amp;EIGNIR!$B$3&amp;C9005</f>
        <v>#N/A</v>
      </c>
      <c r="B9005" s="511">
        <f>'Afleiður og skortstöð - skuldir'!H75</f>
        <v>0</v>
      </c>
      <c r="C9005" s="503" t="s">
        <v>10784</v>
      </c>
      <c r="D9005" s="512"/>
      <c r="F9005" s="547"/>
      <c r="G9005" s="547">
        <f t="shared" si="284"/>
        <v>0</v>
      </c>
      <c r="H9005" s="547">
        <f t="shared" si="285"/>
        <v>0</v>
      </c>
    </row>
    <row r="9006" spans="1:8" x14ac:dyDescent="0.25">
      <c r="A9006" s="396" t="e">
        <f>"INN."&amp;EIGNIR!$B$3&amp;C9006</f>
        <v>#N/A</v>
      </c>
      <c r="B9006" s="511">
        <f>'Afleiður og skortstöð - skuldir'!H76</f>
        <v>0</v>
      </c>
      <c r="C9006" s="503" t="s">
        <v>10785</v>
      </c>
      <c r="D9006" s="512"/>
      <c r="F9006" s="547"/>
      <c r="G9006" s="547">
        <f t="shared" si="284"/>
        <v>0</v>
      </c>
      <c r="H9006" s="547">
        <f t="shared" si="285"/>
        <v>0</v>
      </c>
    </row>
    <row r="9007" spans="1:8" x14ac:dyDescent="0.25">
      <c r="A9007" s="396" t="e">
        <f>"INN."&amp;EIGNIR!$B$3&amp;C9007</f>
        <v>#N/A</v>
      </c>
      <c r="B9007" s="511">
        <f>'Afleiður og skortstöð - skuldir'!H77</f>
        <v>0</v>
      </c>
      <c r="C9007" s="503" t="s">
        <v>10786</v>
      </c>
      <c r="D9007" s="512"/>
      <c r="F9007" s="547"/>
      <c r="G9007" s="547">
        <f t="shared" si="284"/>
        <v>0</v>
      </c>
      <c r="H9007" s="547">
        <f t="shared" si="285"/>
        <v>0</v>
      </c>
    </row>
    <row r="9008" spans="1:8" x14ac:dyDescent="0.25">
      <c r="A9008" s="396" t="e">
        <f>"INN."&amp;EIGNIR!$B$3&amp;C9008</f>
        <v>#N/A</v>
      </c>
      <c r="B9008" s="511">
        <f>'Afleiður og skortstöð - skuldir'!H78</f>
        <v>0</v>
      </c>
      <c r="C9008" s="503" t="s">
        <v>10787</v>
      </c>
      <c r="D9008" s="512"/>
      <c r="F9008" s="547"/>
      <c r="G9008" s="547">
        <f t="shared" si="284"/>
        <v>0</v>
      </c>
      <c r="H9008" s="547">
        <f t="shared" si="285"/>
        <v>0</v>
      </c>
    </row>
    <row r="9009" spans="1:8" x14ac:dyDescent="0.25">
      <c r="A9009" s="396" t="e">
        <f>"INN."&amp;EIGNIR!$B$3&amp;C9009</f>
        <v>#N/A</v>
      </c>
      <c r="B9009" s="511">
        <f>'Afleiður og skortstöð - skuldir'!H79</f>
        <v>0</v>
      </c>
      <c r="C9009" s="503" t="s">
        <v>10788</v>
      </c>
      <c r="D9009" s="512"/>
      <c r="F9009" s="547"/>
      <c r="G9009" s="547">
        <f t="shared" si="284"/>
        <v>0</v>
      </c>
      <c r="H9009" s="547">
        <f t="shared" si="285"/>
        <v>0</v>
      </c>
    </row>
    <row r="9010" spans="1:8" x14ac:dyDescent="0.25">
      <c r="A9010" s="396" t="e">
        <f>"INN."&amp;EIGNIR!$B$3&amp;C9010</f>
        <v>#N/A</v>
      </c>
      <c r="B9010" s="511">
        <f>'Afleiður og skortstöð - skuldir'!H80</f>
        <v>0</v>
      </c>
      <c r="C9010" s="503" t="s">
        <v>10789</v>
      </c>
      <c r="D9010" s="512"/>
      <c r="F9010" s="547"/>
      <c r="G9010" s="547">
        <f t="shared" si="284"/>
        <v>0</v>
      </c>
      <c r="H9010" s="547">
        <f t="shared" si="285"/>
        <v>0</v>
      </c>
    </row>
    <row r="9011" spans="1:8" x14ac:dyDescent="0.25">
      <c r="A9011" s="396" t="e">
        <f>"INN."&amp;EIGNIR!$B$3&amp;C9011</f>
        <v>#N/A</v>
      </c>
      <c r="B9011" s="511">
        <f>'Afleiður og skortstöð - skuldir'!H81</f>
        <v>0</v>
      </c>
      <c r="C9011" s="503" t="s">
        <v>10790</v>
      </c>
      <c r="D9011" s="512"/>
      <c r="F9011" s="547"/>
      <c r="G9011" s="547">
        <f t="shared" si="284"/>
        <v>0</v>
      </c>
      <c r="H9011" s="547">
        <f t="shared" si="285"/>
        <v>0</v>
      </c>
    </row>
    <row r="9012" spans="1:8" x14ac:dyDescent="0.25">
      <c r="A9012" s="396" t="e">
        <f>"INN."&amp;EIGNIR!$B$3&amp;C9012</f>
        <v>#N/A</v>
      </c>
      <c r="B9012" s="511">
        <f>'Afleiður og skortstöð - skuldir'!H82</f>
        <v>0</v>
      </c>
      <c r="C9012" s="503" t="s">
        <v>10791</v>
      </c>
      <c r="D9012" s="512"/>
      <c r="F9012" s="547"/>
      <c r="G9012" s="547">
        <f t="shared" si="284"/>
        <v>0</v>
      </c>
      <c r="H9012" s="547">
        <f t="shared" si="285"/>
        <v>0</v>
      </c>
    </row>
    <row r="9013" spans="1:8" x14ac:dyDescent="0.25">
      <c r="A9013" s="396" t="e">
        <f>"INN."&amp;EIGNIR!$B$3&amp;C9013</f>
        <v>#N/A</v>
      </c>
      <c r="B9013" s="511">
        <f>'Afleiður og skortstöð - skuldir'!H83</f>
        <v>0</v>
      </c>
      <c r="C9013" s="503" t="s">
        <v>10792</v>
      </c>
      <c r="D9013" s="512"/>
      <c r="F9013" s="547"/>
      <c r="G9013" s="547">
        <f t="shared" si="284"/>
        <v>0</v>
      </c>
      <c r="H9013" s="547">
        <f t="shared" si="285"/>
        <v>0</v>
      </c>
    </row>
    <row r="9014" spans="1:8" x14ac:dyDescent="0.25">
      <c r="A9014" s="396" t="e">
        <f>"INN."&amp;EIGNIR!$B$3&amp;C9014</f>
        <v>#N/A</v>
      </c>
      <c r="B9014" s="511">
        <f>'Afleiður og skortstöð - skuldir'!H84</f>
        <v>0</v>
      </c>
      <c r="C9014" s="503" t="s">
        <v>10793</v>
      </c>
      <c r="D9014" s="512"/>
      <c r="F9014" s="547"/>
      <c r="G9014" s="547">
        <f t="shared" si="284"/>
        <v>0</v>
      </c>
      <c r="H9014" s="547">
        <f t="shared" si="285"/>
        <v>0</v>
      </c>
    </row>
    <row r="9015" spans="1:8" x14ac:dyDescent="0.25">
      <c r="A9015" s="396" t="e">
        <f>"INN."&amp;EIGNIR!$B$3&amp;C9015</f>
        <v>#N/A</v>
      </c>
      <c r="B9015" s="511">
        <f>'Afleiður og skortstöð - skuldir'!H85</f>
        <v>0</v>
      </c>
      <c r="C9015" s="503" t="s">
        <v>10794</v>
      </c>
      <c r="D9015" s="512"/>
      <c r="F9015" s="547"/>
      <c r="G9015" s="547">
        <f t="shared" si="284"/>
        <v>0</v>
      </c>
      <c r="H9015" s="547">
        <f t="shared" si="285"/>
        <v>0</v>
      </c>
    </row>
    <row r="9016" spans="1:8" x14ac:dyDescent="0.25">
      <c r="A9016" s="396" t="e">
        <f>"INN."&amp;EIGNIR!$B$3&amp;C9016</f>
        <v>#N/A</v>
      </c>
      <c r="B9016" s="511">
        <f>'Afleiður og skortstöð - skuldir'!H86</f>
        <v>0</v>
      </c>
      <c r="C9016" s="503" t="s">
        <v>10795</v>
      </c>
      <c r="D9016" s="512"/>
      <c r="F9016" s="547"/>
      <c r="G9016" s="547">
        <f t="shared" si="284"/>
        <v>0</v>
      </c>
      <c r="H9016" s="547">
        <f t="shared" si="285"/>
        <v>0</v>
      </c>
    </row>
    <row r="9017" spans="1:8" x14ac:dyDescent="0.25">
      <c r="A9017" s="396" t="e">
        <f>"INN."&amp;EIGNIR!$B$3&amp;C9017</f>
        <v>#N/A</v>
      </c>
      <c r="B9017" s="511">
        <f>'Afleiður og skortstöð - skuldir'!H87</f>
        <v>0</v>
      </c>
      <c r="C9017" s="503" t="s">
        <v>10796</v>
      </c>
      <c r="D9017" s="512"/>
      <c r="F9017" s="547"/>
      <c r="G9017" s="547">
        <f t="shared" si="284"/>
        <v>0</v>
      </c>
      <c r="H9017" s="547">
        <f t="shared" si="285"/>
        <v>0</v>
      </c>
    </row>
    <row r="9018" spans="1:8" x14ac:dyDescent="0.25">
      <c r="A9018" s="396" t="e">
        <f>"INN."&amp;EIGNIR!$B$3&amp;C9018</f>
        <v>#N/A</v>
      </c>
      <c r="B9018" s="511">
        <f>'Afleiður og skortstöð - skuldir'!H88</f>
        <v>0</v>
      </c>
      <c r="C9018" s="503" t="s">
        <v>10797</v>
      </c>
      <c r="D9018" s="512"/>
      <c r="F9018" s="547"/>
      <c r="G9018" s="547">
        <f t="shared" si="284"/>
        <v>0</v>
      </c>
      <c r="H9018" s="547">
        <f t="shared" si="285"/>
        <v>0</v>
      </c>
    </row>
    <row r="9019" spans="1:8" x14ac:dyDescent="0.25">
      <c r="A9019" s="396" t="e">
        <f>"INN."&amp;EIGNIR!$B$3&amp;C9019</f>
        <v>#N/A</v>
      </c>
      <c r="B9019" s="511">
        <f>'Afleiður og skortstöð - skuldir'!H89</f>
        <v>0</v>
      </c>
      <c r="C9019" s="503" t="s">
        <v>10798</v>
      </c>
      <c r="D9019" s="512"/>
      <c r="F9019" s="547"/>
      <c r="G9019" s="547">
        <f t="shared" si="284"/>
        <v>0</v>
      </c>
      <c r="H9019" s="547">
        <f t="shared" si="285"/>
        <v>0</v>
      </c>
    </row>
    <row r="9020" spans="1:8" x14ac:dyDescent="0.25">
      <c r="A9020" s="396" t="e">
        <f>"INN."&amp;EIGNIR!$B$3&amp;C9020</f>
        <v>#N/A</v>
      </c>
      <c r="B9020" s="511">
        <f>'Afleiður og skortstöð - skuldir'!H90</f>
        <v>0</v>
      </c>
      <c r="C9020" s="503" t="s">
        <v>10799</v>
      </c>
      <c r="D9020" s="512"/>
      <c r="F9020" s="547"/>
      <c r="G9020" s="547">
        <f t="shared" si="284"/>
        <v>0</v>
      </c>
      <c r="H9020" s="547">
        <f t="shared" si="285"/>
        <v>0</v>
      </c>
    </row>
    <row r="9021" spans="1:8" x14ac:dyDescent="0.25">
      <c r="A9021" s="396" t="e">
        <f>"INN."&amp;EIGNIR!$B$3&amp;C9021</f>
        <v>#N/A</v>
      </c>
      <c r="B9021" s="511">
        <f>'Afleiður og skortstöð - skuldir'!H91</f>
        <v>0</v>
      </c>
      <c r="C9021" s="503" t="s">
        <v>10800</v>
      </c>
      <c r="D9021" s="512"/>
      <c r="F9021" s="547"/>
      <c r="G9021" s="547">
        <f t="shared" si="284"/>
        <v>0</v>
      </c>
      <c r="H9021" s="547">
        <f t="shared" si="285"/>
        <v>0</v>
      </c>
    </row>
    <row r="9022" spans="1:8" x14ac:dyDescent="0.25">
      <c r="A9022" s="396" t="e">
        <f>"INN."&amp;EIGNIR!$B$3&amp;C9022</f>
        <v>#N/A</v>
      </c>
      <c r="B9022" s="511">
        <f>'Afleiður og skortstöð - skuldir'!H92</f>
        <v>0</v>
      </c>
      <c r="C9022" s="503" t="s">
        <v>10801</v>
      </c>
      <c r="D9022" s="512"/>
      <c r="F9022" s="547"/>
      <c r="G9022" s="547">
        <f t="shared" si="284"/>
        <v>0</v>
      </c>
      <c r="H9022" s="547">
        <f t="shared" si="285"/>
        <v>0</v>
      </c>
    </row>
    <row r="9023" spans="1:8" x14ac:dyDescent="0.25">
      <c r="A9023" s="396" t="e">
        <f>"INN."&amp;EIGNIR!$B$3&amp;C9023</f>
        <v>#N/A</v>
      </c>
      <c r="B9023" s="511">
        <f>'Afleiður og skortstöð - skuldir'!H93</f>
        <v>0</v>
      </c>
      <c r="C9023" s="503" t="s">
        <v>10802</v>
      </c>
      <c r="D9023" s="512"/>
      <c r="F9023" s="547"/>
      <c r="G9023" s="547">
        <f t="shared" si="284"/>
        <v>0</v>
      </c>
      <c r="H9023" s="547">
        <f t="shared" si="285"/>
        <v>0</v>
      </c>
    </row>
    <row r="9024" spans="1:8" x14ac:dyDescent="0.25">
      <c r="A9024" s="396" t="e">
        <f>"INN."&amp;EIGNIR!$B$3&amp;C9024</f>
        <v>#N/A</v>
      </c>
      <c r="B9024" s="511">
        <f>'Afleiður og skortstöð - skuldir'!H94</f>
        <v>0</v>
      </c>
      <c r="C9024" s="503" t="s">
        <v>10803</v>
      </c>
      <c r="D9024" s="512"/>
      <c r="F9024" s="547"/>
      <c r="G9024" s="547">
        <f t="shared" si="284"/>
        <v>0</v>
      </c>
      <c r="H9024" s="547">
        <f t="shared" si="285"/>
        <v>0</v>
      </c>
    </row>
    <row r="9025" spans="1:8" x14ac:dyDescent="0.25">
      <c r="A9025" s="396" t="e">
        <f>"INN."&amp;EIGNIR!$B$3&amp;C9025</f>
        <v>#N/A</v>
      </c>
      <c r="B9025" s="511">
        <f>'Afleiður og skortstöð - skuldir'!H95</f>
        <v>0</v>
      </c>
      <c r="C9025" s="503" t="s">
        <v>10804</v>
      </c>
      <c r="D9025" s="512"/>
      <c r="F9025" s="547"/>
      <c r="G9025" s="547">
        <f t="shared" si="284"/>
        <v>0</v>
      </c>
      <c r="H9025" s="547">
        <f t="shared" si="285"/>
        <v>0</v>
      </c>
    </row>
    <row r="9026" spans="1:8" x14ac:dyDescent="0.25">
      <c r="A9026" s="396" t="e">
        <f>"INN."&amp;EIGNIR!$B$3&amp;C9026</f>
        <v>#N/A</v>
      </c>
      <c r="B9026" s="511">
        <f>'Afleiður og skortstöð - skuldir'!H96</f>
        <v>0</v>
      </c>
      <c r="C9026" s="503" t="s">
        <v>10805</v>
      </c>
      <c r="D9026" s="512"/>
      <c r="F9026" s="547"/>
      <c r="G9026" s="547">
        <f t="shared" si="284"/>
        <v>0</v>
      </c>
      <c r="H9026" s="547">
        <f t="shared" si="285"/>
        <v>0</v>
      </c>
    </row>
    <row r="9027" spans="1:8" x14ac:dyDescent="0.25">
      <c r="A9027" s="396" t="e">
        <f>"INN."&amp;EIGNIR!$B$3&amp;C9027</f>
        <v>#N/A</v>
      </c>
      <c r="B9027" s="511">
        <f>'Afleiður og skortstöð - skuldir'!H97</f>
        <v>0</v>
      </c>
      <c r="C9027" s="503" t="s">
        <v>10806</v>
      </c>
      <c r="D9027" s="512"/>
      <c r="F9027" s="547"/>
      <c r="G9027" s="547">
        <f t="shared" si="284"/>
        <v>0</v>
      </c>
      <c r="H9027" s="547">
        <f t="shared" si="285"/>
        <v>0</v>
      </c>
    </row>
    <row r="9028" spans="1:8" x14ac:dyDescent="0.25">
      <c r="A9028" s="396" t="e">
        <f>"INN."&amp;EIGNIR!$B$3&amp;C9028</f>
        <v>#N/A</v>
      </c>
      <c r="B9028" s="511">
        <f>'Afleiður og skortstöð - skuldir'!H98</f>
        <v>0</v>
      </c>
      <c r="C9028" s="503" t="s">
        <v>10807</v>
      </c>
      <c r="D9028" s="512"/>
      <c r="F9028" s="547"/>
      <c r="G9028" s="547">
        <f t="shared" si="284"/>
        <v>0</v>
      </c>
      <c r="H9028" s="547">
        <f t="shared" si="285"/>
        <v>0</v>
      </c>
    </row>
    <row r="9029" spans="1:8" x14ac:dyDescent="0.25">
      <c r="A9029" s="396" t="e">
        <f>"INN."&amp;EIGNIR!$B$3&amp;C9029</f>
        <v>#N/A</v>
      </c>
      <c r="B9029" s="511">
        <f>'Afleiður og skortstöð - skuldir'!H99</f>
        <v>0</v>
      </c>
      <c r="C9029" s="503" t="s">
        <v>10808</v>
      </c>
      <c r="D9029" s="512"/>
      <c r="F9029" s="547"/>
      <c r="G9029" s="547">
        <f t="shared" si="284"/>
        <v>0</v>
      </c>
      <c r="H9029" s="547">
        <f t="shared" si="285"/>
        <v>0</v>
      </c>
    </row>
    <row r="9030" spans="1:8" x14ac:dyDescent="0.25">
      <c r="A9030" s="396" t="e">
        <f>"INN."&amp;EIGNIR!$B$3&amp;C9030</f>
        <v>#N/A</v>
      </c>
      <c r="B9030" s="511">
        <f>'Afleiður og skortstöð - skuldir'!H100</f>
        <v>0</v>
      </c>
      <c r="C9030" s="503" t="s">
        <v>10809</v>
      </c>
      <c r="D9030" s="512"/>
      <c r="F9030" s="547"/>
      <c r="G9030" s="547">
        <f t="shared" si="284"/>
        <v>0</v>
      </c>
      <c r="H9030" s="547">
        <f t="shared" si="285"/>
        <v>0</v>
      </c>
    </row>
    <row r="9031" spans="1:8" x14ac:dyDescent="0.25">
      <c r="A9031" s="396" t="e">
        <f>"INN."&amp;EIGNIR!$B$3&amp;C9031</f>
        <v>#N/A</v>
      </c>
      <c r="B9031" s="511">
        <f>'Afleiður og skortstöð - skuldir'!H101</f>
        <v>0</v>
      </c>
      <c r="C9031" s="503" t="s">
        <v>10810</v>
      </c>
      <c r="D9031" s="512"/>
      <c r="F9031" s="547"/>
      <c r="G9031" s="547">
        <f t="shared" si="284"/>
        <v>0</v>
      </c>
      <c r="H9031" s="547">
        <f t="shared" si="285"/>
        <v>0</v>
      </c>
    </row>
    <row r="9032" spans="1:8" x14ac:dyDescent="0.25">
      <c r="A9032" s="396" t="e">
        <f>"INN."&amp;EIGNIR!$B$3&amp;C9032</f>
        <v>#N/A</v>
      </c>
      <c r="B9032" s="511">
        <f>'Afleiður og skortstöð - skuldir'!H102</f>
        <v>0</v>
      </c>
      <c r="C9032" s="503" t="s">
        <v>10811</v>
      </c>
      <c r="D9032" s="512"/>
      <c r="F9032" s="547"/>
      <c r="G9032" s="547">
        <f t="shared" si="284"/>
        <v>0</v>
      </c>
      <c r="H9032" s="547">
        <f t="shared" si="285"/>
        <v>0</v>
      </c>
    </row>
    <row r="9033" spans="1:8" x14ac:dyDescent="0.25">
      <c r="A9033" s="396" t="e">
        <f>"INN."&amp;EIGNIR!$B$3&amp;C9033</f>
        <v>#N/A</v>
      </c>
      <c r="B9033" s="511">
        <f>'Afleiður og skortstöð - skuldir'!H103</f>
        <v>0</v>
      </c>
      <c r="C9033" s="503" t="s">
        <v>10812</v>
      </c>
      <c r="D9033" s="512"/>
      <c r="F9033" s="547"/>
      <c r="G9033" s="547">
        <f t="shared" si="284"/>
        <v>0</v>
      </c>
      <c r="H9033" s="547">
        <f t="shared" si="285"/>
        <v>0</v>
      </c>
    </row>
    <row r="9034" spans="1:8" x14ac:dyDescent="0.25">
      <c r="A9034" s="396" t="e">
        <f>"INN."&amp;EIGNIR!$B$3&amp;C9034</f>
        <v>#N/A</v>
      </c>
      <c r="B9034" s="511">
        <f>'Afleiður og skortstöð - skuldir'!H104</f>
        <v>0</v>
      </c>
      <c r="C9034" s="503" t="s">
        <v>10813</v>
      </c>
      <c r="D9034" s="512"/>
      <c r="F9034" s="547"/>
      <c r="G9034" s="547">
        <f t="shared" si="284"/>
        <v>0</v>
      </c>
      <c r="H9034" s="547">
        <f t="shared" si="285"/>
        <v>0</v>
      </c>
    </row>
    <row r="9035" spans="1:8" x14ac:dyDescent="0.25">
      <c r="A9035" s="396" t="e">
        <f>"INN."&amp;EIGNIR!$B$3&amp;C9035</f>
        <v>#N/A</v>
      </c>
      <c r="B9035" s="511">
        <f>'Afleiður og skortstöð - skuldir'!H105</f>
        <v>0</v>
      </c>
      <c r="C9035" s="503" t="s">
        <v>10814</v>
      </c>
      <c r="D9035" s="512"/>
      <c r="F9035" s="547"/>
      <c r="G9035" s="547">
        <f t="shared" si="284"/>
        <v>0</v>
      </c>
      <c r="H9035" s="547">
        <f t="shared" si="285"/>
        <v>0</v>
      </c>
    </row>
    <row r="9036" spans="1:8" x14ac:dyDescent="0.25">
      <c r="A9036" s="396" t="e">
        <f>"INN."&amp;EIGNIR!$B$3&amp;C9036</f>
        <v>#N/A</v>
      </c>
      <c r="B9036" s="511">
        <f>'Afleiður og skortstöð - skuldir'!H106</f>
        <v>0</v>
      </c>
      <c r="C9036" s="503" t="s">
        <v>10815</v>
      </c>
      <c r="D9036" s="512"/>
      <c r="F9036" s="547"/>
      <c r="G9036" s="547">
        <f t="shared" si="284"/>
        <v>0</v>
      </c>
      <c r="H9036" s="547">
        <f t="shared" si="285"/>
        <v>0</v>
      </c>
    </row>
    <row r="9037" spans="1:8" x14ac:dyDescent="0.25">
      <c r="A9037" s="396" t="e">
        <f>"INN."&amp;EIGNIR!$B$3&amp;C9037</f>
        <v>#N/A</v>
      </c>
      <c r="B9037" s="511">
        <f>'Afleiður og skortstöð - skuldir'!H107</f>
        <v>0</v>
      </c>
      <c r="C9037" s="503" t="s">
        <v>10816</v>
      </c>
      <c r="D9037" s="512"/>
      <c r="F9037" s="547"/>
      <c r="G9037" s="547">
        <f t="shared" si="284"/>
        <v>0</v>
      </c>
      <c r="H9037" s="547">
        <f t="shared" si="285"/>
        <v>0</v>
      </c>
    </row>
    <row r="9038" spans="1:8" x14ac:dyDescent="0.25">
      <c r="A9038" s="396" t="e">
        <f>"INN."&amp;EIGNIR!$B$3&amp;C9038</f>
        <v>#N/A</v>
      </c>
      <c r="B9038" s="511">
        <f>'Afleiður og skortstöð - skuldir'!H108</f>
        <v>0</v>
      </c>
      <c r="C9038" s="503" t="s">
        <v>10817</v>
      </c>
      <c r="D9038" s="512"/>
      <c r="F9038" s="547"/>
      <c r="G9038" s="547">
        <f t="shared" si="284"/>
        <v>0</v>
      </c>
      <c r="H9038" s="547">
        <f t="shared" si="285"/>
        <v>0</v>
      </c>
    </row>
    <row r="9039" spans="1:8" x14ac:dyDescent="0.25">
      <c r="A9039" s="396" t="e">
        <f>"INN."&amp;EIGNIR!$B$3&amp;C9039</f>
        <v>#N/A</v>
      </c>
      <c r="B9039" s="511">
        <f>'Afleiður og skortstöð - skuldir'!H109</f>
        <v>0</v>
      </c>
      <c r="C9039" s="503" t="s">
        <v>10818</v>
      </c>
      <c r="D9039" s="512"/>
      <c r="F9039" s="547"/>
      <c r="G9039" s="547">
        <f t="shared" si="284"/>
        <v>0</v>
      </c>
      <c r="H9039" s="547">
        <f t="shared" si="285"/>
        <v>0</v>
      </c>
    </row>
    <row r="9040" spans="1:8" x14ac:dyDescent="0.25">
      <c r="A9040" s="396" t="e">
        <f>"INN."&amp;EIGNIR!$B$3&amp;C9040</f>
        <v>#N/A</v>
      </c>
      <c r="B9040" s="511">
        <f>'Afleiður og skortstöð - skuldir'!H110</f>
        <v>0</v>
      </c>
      <c r="C9040" s="503" t="s">
        <v>10819</v>
      </c>
      <c r="D9040" s="512"/>
      <c r="F9040" s="547"/>
      <c r="G9040" s="547">
        <f t="shared" si="284"/>
        <v>0</v>
      </c>
      <c r="H9040" s="547">
        <f t="shared" si="285"/>
        <v>0</v>
      </c>
    </row>
    <row r="9041" spans="1:8" x14ac:dyDescent="0.25">
      <c r="A9041" s="396" t="e">
        <f>"INN."&amp;EIGNIR!$B$3&amp;C9041</f>
        <v>#N/A</v>
      </c>
      <c r="B9041" s="511">
        <f>'Afleiður og skortstöð - skuldir'!H111</f>
        <v>0</v>
      </c>
      <c r="C9041" s="503" t="s">
        <v>10820</v>
      </c>
      <c r="D9041" s="512"/>
      <c r="F9041" s="547"/>
      <c r="G9041" s="547">
        <f t="shared" si="284"/>
        <v>0</v>
      </c>
      <c r="H9041" s="547">
        <f t="shared" si="285"/>
        <v>0</v>
      </c>
    </row>
    <row r="9042" spans="1:8" x14ac:dyDescent="0.25">
      <c r="A9042" s="396" t="e">
        <f>"INN."&amp;EIGNIR!$B$3&amp;C9042</f>
        <v>#N/A</v>
      </c>
      <c r="B9042" s="511">
        <f>'Afleiður og skortstöð - skuldir'!H112</f>
        <v>0</v>
      </c>
      <c r="C9042" s="503" t="s">
        <v>10821</v>
      </c>
      <c r="D9042" s="512"/>
      <c r="F9042" s="547"/>
      <c r="G9042" s="547">
        <f t="shared" si="284"/>
        <v>0</v>
      </c>
      <c r="H9042" s="547">
        <f t="shared" si="285"/>
        <v>0</v>
      </c>
    </row>
    <row r="9043" spans="1:8" x14ac:dyDescent="0.25">
      <c r="A9043" s="396" t="e">
        <f>"INN."&amp;EIGNIR!$B$3&amp;C9043</f>
        <v>#N/A</v>
      </c>
      <c r="B9043" s="511">
        <f>'Afleiður og skortstöð - skuldir'!I5</f>
        <v>0</v>
      </c>
      <c r="C9043" s="503" t="s">
        <v>10822</v>
      </c>
      <c r="D9043" s="512" t="s">
        <v>10823</v>
      </c>
      <c r="F9043" s="547"/>
      <c r="G9043" s="547">
        <f t="shared" si="284"/>
        <v>0</v>
      </c>
      <c r="H9043" s="547">
        <f t="shared" si="285"/>
        <v>0</v>
      </c>
    </row>
    <row r="9044" spans="1:8" x14ac:dyDescent="0.25">
      <c r="A9044" s="396" t="e">
        <f>"INN."&amp;EIGNIR!$B$3&amp;C9044</f>
        <v>#N/A</v>
      </c>
      <c r="B9044" s="511">
        <f>'Afleiður og skortstöð - skuldir'!I6</f>
        <v>0</v>
      </c>
      <c r="C9044" s="503" t="s">
        <v>10824</v>
      </c>
      <c r="D9044" s="512"/>
      <c r="F9044" s="547"/>
      <c r="G9044" s="547">
        <f t="shared" si="284"/>
        <v>0</v>
      </c>
      <c r="H9044" s="547">
        <f t="shared" si="285"/>
        <v>0</v>
      </c>
    </row>
    <row r="9045" spans="1:8" x14ac:dyDescent="0.25">
      <c r="A9045" s="396" t="e">
        <f>"INN."&amp;EIGNIR!$B$3&amp;C9045</f>
        <v>#N/A</v>
      </c>
      <c r="B9045" s="511">
        <f>'Afleiður og skortstöð - skuldir'!I7</f>
        <v>0</v>
      </c>
      <c r="C9045" s="503" t="s">
        <v>10825</v>
      </c>
      <c r="D9045" s="512"/>
      <c r="F9045" s="547"/>
      <c r="G9045" s="547">
        <f t="shared" si="284"/>
        <v>0</v>
      </c>
      <c r="H9045" s="547">
        <f t="shared" si="285"/>
        <v>0</v>
      </c>
    </row>
    <row r="9046" spans="1:8" x14ac:dyDescent="0.25">
      <c r="A9046" s="396" t="e">
        <f>"INN."&amp;EIGNIR!$B$3&amp;C9046</f>
        <v>#N/A</v>
      </c>
      <c r="B9046" s="511">
        <f>'Afleiður og skortstöð - skuldir'!I8</f>
        <v>0</v>
      </c>
      <c r="C9046" s="503" t="s">
        <v>10826</v>
      </c>
      <c r="D9046" s="512"/>
      <c r="F9046" s="547"/>
      <c r="G9046" s="547">
        <f t="shared" si="284"/>
        <v>0</v>
      </c>
      <c r="H9046" s="547">
        <f t="shared" si="285"/>
        <v>0</v>
      </c>
    </row>
    <row r="9047" spans="1:8" x14ac:dyDescent="0.25">
      <c r="A9047" s="396" t="e">
        <f>"INN."&amp;EIGNIR!$B$3&amp;C9047</f>
        <v>#N/A</v>
      </c>
      <c r="B9047" s="511">
        <f>'Afleiður og skortstöð - skuldir'!I9</f>
        <v>0</v>
      </c>
      <c r="C9047" s="503" t="s">
        <v>10827</v>
      </c>
      <c r="D9047" s="512"/>
      <c r="F9047" s="547"/>
      <c r="G9047" s="547">
        <f t="shared" si="284"/>
        <v>0</v>
      </c>
      <c r="H9047" s="547">
        <f t="shared" si="285"/>
        <v>0</v>
      </c>
    </row>
    <row r="9048" spans="1:8" x14ac:dyDescent="0.25">
      <c r="A9048" s="396" t="e">
        <f>"INN."&amp;EIGNIR!$B$3&amp;C9048</f>
        <v>#N/A</v>
      </c>
      <c r="B9048" s="511">
        <f>'Afleiður og skortstöð - skuldir'!I10</f>
        <v>0</v>
      </c>
      <c r="C9048" s="503" t="s">
        <v>10828</v>
      </c>
      <c r="D9048" s="512"/>
      <c r="F9048" s="547"/>
      <c r="G9048" s="547">
        <f t="shared" si="284"/>
        <v>0</v>
      </c>
      <c r="H9048" s="547">
        <f t="shared" si="285"/>
        <v>0</v>
      </c>
    </row>
    <row r="9049" spans="1:8" x14ac:dyDescent="0.25">
      <c r="A9049" s="396" t="e">
        <f>"INN."&amp;EIGNIR!$B$3&amp;C9049</f>
        <v>#N/A</v>
      </c>
      <c r="B9049" s="511">
        <f>'Afleiður og skortstöð - skuldir'!I11</f>
        <v>0</v>
      </c>
      <c r="C9049" s="503" t="s">
        <v>10829</v>
      </c>
      <c r="D9049" s="512"/>
      <c r="F9049" s="547"/>
      <c r="G9049" s="547">
        <f t="shared" si="284"/>
        <v>0</v>
      </c>
      <c r="H9049" s="547">
        <f t="shared" si="285"/>
        <v>0</v>
      </c>
    </row>
    <row r="9050" spans="1:8" x14ac:dyDescent="0.25">
      <c r="A9050" s="396" t="e">
        <f>"INN."&amp;EIGNIR!$B$3&amp;C9050</f>
        <v>#N/A</v>
      </c>
      <c r="B9050" s="511">
        <f>'Afleiður og skortstöð - skuldir'!I12</f>
        <v>0</v>
      </c>
      <c r="C9050" s="503" t="s">
        <v>10830</v>
      </c>
      <c r="D9050" s="512"/>
      <c r="F9050" s="547"/>
      <c r="G9050" s="547">
        <f t="shared" si="284"/>
        <v>0</v>
      </c>
      <c r="H9050" s="547">
        <f t="shared" si="285"/>
        <v>0</v>
      </c>
    </row>
    <row r="9051" spans="1:8" x14ac:dyDescent="0.25">
      <c r="A9051" s="396" t="e">
        <f>"INN."&amp;EIGNIR!$B$3&amp;C9051</f>
        <v>#N/A</v>
      </c>
      <c r="B9051" s="511">
        <f>'Afleiður og skortstöð - skuldir'!I13</f>
        <v>0</v>
      </c>
      <c r="C9051" s="503" t="s">
        <v>10831</v>
      </c>
      <c r="D9051" s="512"/>
      <c r="F9051" s="547"/>
      <c r="G9051" s="547">
        <f t="shared" si="284"/>
        <v>0</v>
      </c>
      <c r="H9051" s="547">
        <f t="shared" si="285"/>
        <v>0</v>
      </c>
    </row>
    <row r="9052" spans="1:8" x14ac:dyDescent="0.25">
      <c r="A9052" s="396" t="e">
        <f>"INN."&amp;EIGNIR!$B$3&amp;C9052</f>
        <v>#N/A</v>
      </c>
      <c r="B9052" s="511">
        <f>'Afleiður og skortstöð - skuldir'!I14</f>
        <v>0</v>
      </c>
      <c r="C9052" s="503" t="s">
        <v>10832</v>
      </c>
      <c r="D9052" s="512"/>
      <c r="F9052" s="547"/>
      <c r="G9052" s="547">
        <f t="shared" si="284"/>
        <v>0</v>
      </c>
      <c r="H9052" s="547">
        <f t="shared" si="285"/>
        <v>0</v>
      </c>
    </row>
    <row r="9053" spans="1:8" x14ac:dyDescent="0.25">
      <c r="A9053" s="396" t="e">
        <f>"INN."&amp;EIGNIR!$B$3&amp;C9053</f>
        <v>#N/A</v>
      </c>
      <c r="B9053" s="511">
        <f>'Afleiður og skortstöð - skuldir'!I15</f>
        <v>0</v>
      </c>
      <c r="C9053" s="503" t="s">
        <v>10833</v>
      </c>
      <c r="D9053" s="512"/>
      <c r="F9053" s="547"/>
      <c r="G9053" s="547">
        <f t="shared" si="284"/>
        <v>0</v>
      </c>
      <c r="H9053" s="547">
        <f t="shared" si="285"/>
        <v>0</v>
      </c>
    </row>
    <row r="9054" spans="1:8" x14ac:dyDescent="0.25">
      <c r="A9054" s="396" t="e">
        <f>"INN."&amp;EIGNIR!$B$3&amp;C9054</f>
        <v>#N/A</v>
      </c>
      <c r="B9054" s="511">
        <f>'Afleiður og skortstöð - skuldir'!I16</f>
        <v>0</v>
      </c>
      <c r="C9054" s="503" t="s">
        <v>10834</v>
      </c>
      <c r="D9054" s="512"/>
      <c r="F9054" s="547"/>
      <c r="G9054" s="547">
        <f t="shared" ref="G9054:G9117" si="286">+F9054-B9054</f>
        <v>0</v>
      </c>
      <c r="H9054" s="547">
        <f t="shared" si="285"/>
        <v>0</v>
      </c>
    </row>
    <row r="9055" spans="1:8" x14ac:dyDescent="0.25">
      <c r="A9055" s="396" t="e">
        <f>"INN."&amp;EIGNIR!$B$3&amp;C9055</f>
        <v>#N/A</v>
      </c>
      <c r="B9055" s="511">
        <f>'Afleiður og skortstöð - skuldir'!I17</f>
        <v>0</v>
      </c>
      <c r="C9055" s="503" t="s">
        <v>10835</v>
      </c>
      <c r="D9055" s="512"/>
      <c r="F9055" s="547"/>
      <c r="G9055" s="547">
        <f t="shared" si="286"/>
        <v>0</v>
      </c>
      <c r="H9055" s="547">
        <f t="shared" ref="H9055:H9118" si="287">+ABS(G9055)</f>
        <v>0</v>
      </c>
    </row>
    <row r="9056" spans="1:8" x14ac:dyDescent="0.25">
      <c r="A9056" s="396" t="e">
        <f>"INN."&amp;EIGNIR!$B$3&amp;C9056</f>
        <v>#N/A</v>
      </c>
      <c r="B9056" s="511">
        <f>'Afleiður og skortstöð - skuldir'!I18</f>
        <v>0</v>
      </c>
      <c r="C9056" s="503" t="s">
        <v>10836</v>
      </c>
      <c r="D9056" s="512"/>
      <c r="F9056" s="547"/>
      <c r="G9056" s="547">
        <f t="shared" si="286"/>
        <v>0</v>
      </c>
      <c r="H9056" s="547">
        <f t="shared" si="287"/>
        <v>0</v>
      </c>
    </row>
    <row r="9057" spans="1:8" x14ac:dyDescent="0.25">
      <c r="A9057" s="396" t="e">
        <f>"INN."&amp;EIGNIR!$B$3&amp;C9057</f>
        <v>#N/A</v>
      </c>
      <c r="B9057" s="511">
        <f>'Afleiður og skortstöð - skuldir'!I19</f>
        <v>0</v>
      </c>
      <c r="C9057" s="503" t="s">
        <v>10837</v>
      </c>
      <c r="D9057" s="512"/>
      <c r="F9057" s="547"/>
      <c r="G9057" s="547">
        <f t="shared" si="286"/>
        <v>0</v>
      </c>
      <c r="H9057" s="547">
        <f t="shared" si="287"/>
        <v>0</v>
      </c>
    </row>
    <row r="9058" spans="1:8" x14ac:dyDescent="0.25">
      <c r="A9058" s="396" t="e">
        <f>"INN."&amp;EIGNIR!$B$3&amp;C9058</f>
        <v>#N/A</v>
      </c>
      <c r="B9058" s="511">
        <f>'Afleiður og skortstöð - skuldir'!I20</f>
        <v>0</v>
      </c>
      <c r="C9058" s="503" t="s">
        <v>10838</v>
      </c>
      <c r="D9058" s="512"/>
      <c r="F9058" s="547"/>
      <c r="G9058" s="547">
        <f t="shared" si="286"/>
        <v>0</v>
      </c>
      <c r="H9058" s="547">
        <f t="shared" si="287"/>
        <v>0</v>
      </c>
    </row>
    <row r="9059" spans="1:8" x14ac:dyDescent="0.25">
      <c r="A9059" s="396" t="e">
        <f>"INN."&amp;EIGNIR!$B$3&amp;C9059</f>
        <v>#N/A</v>
      </c>
      <c r="B9059" s="511">
        <f>'Afleiður og skortstöð - skuldir'!I21</f>
        <v>0</v>
      </c>
      <c r="C9059" s="503" t="s">
        <v>10839</v>
      </c>
      <c r="D9059" s="512"/>
      <c r="F9059" s="547"/>
      <c r="G9059" s="547">
        <f t="shared" si="286"/>
        <v>0</v>
      </c>
      <c r="H9059" s="547">
        <f t="shared" si="287"/>
        <v>0</v>
      </c>
    </row>
    <row r="9060" spans="1:8" x14ac:dyDescent="0.25">
      <c r="A9060" s="396" t="e">
        <f>"INN."&amp;EIGNIR!$B$3&amp;C9060</f>
        <v>#N/A</v>
      </c>
      <c r="B9060" s="511">
        <f>'Afleiður og skortstöð - skuldir'!I22</f>
        <v>0</v>
      </c>
      <c r="C9060" s="503" t="s">
        <v>10840</v>
      </c>
      <c r="D9060" s="512"/>
      <c r="F9060" s="547"/>
      <c r="G9060" s="547">
        <f t="shared" si="286"/>
        <v>0</v>
      </c>
      <c r="H9060" s="547">
        <f t="shared" si="287"/>
        <v>0</v>
      </c>
    </row>
    <row r="9061" spans="1:8" x14ac:dyDescent="0.25">
      <c r="A9061" s="396" t="e">
        <f>"INN."&amp;EIGNIR!$B$3&amp;C9061</f>
        <v>#N/A</v>
      </c>
      <c r="B9061" s="511">
        <f>'Afleiður og skortstöð - skuldir'!I23</f>
        <v>0</v>
      </c>
      <c r="C9061" s="503" t="s">
        <v>10841</v>
      </c>
      <c r="D9061" s="512"/>
      <c r="F9061" s="547"/>
      <c r="G9061" s="547">
        <f t="shared" si="286"/>
        <v>0</v>
      </c>
      <c r="H9061" s="547">
        <f t="shared" si="287"/>
        <v>0</v>
      </c>
    </row>
    <row r="9062" spans="1:8" x14ac:dyDescent="0.25">
      <c r="A9062" s="396" t="e">
        <f>"INN."&amp;EIGNIR!$B$3&amp;C9062</f>
        <v>#N/A</v>
      </c>
      <c r="B9062" s="511">
        <f>'Afleiður og skortstöð - skuldir'!I24</f>
        <v>0</v>
      </c>
      <c r="C9062" s="503" t="s">
        <v>10842</v>
      </c>
      <c r="D9062" s="512"/>
      <c r="F9062" s="547"/>
      <c r="G9062" s="547">
        <f t="shared" si="286"/>
        <v>0</v>
      </c>
      <c r="H9062" s="547">
        <f t="shared" si="287"/>
        <v>0</v>
      </c>
    </row>
    <row r="9063" spans="1:8" x14ac:dyDescent="0.25">
      <c r="A9063" s="396" t="e">
        <f>"INN."&amp;EIGNIR!$B$3&amp;C9063</f>
        <v>#N/A</v>
      </c>
      <c r="B9063" s="511">
        <f>'Afleiður og skortstöð - skuldir'!I25</f>
        <v>0</v>
      </c>
      <c r="C9063" s="503" t="s">
        <v>10843</v>
      </c>
      <c r="D9063" s="512"/>
      <c r="F9063" s="547"/>
      <c r="G9063" s="547">
        <f t="shared" si="286"/>
        <v>0</v>
      </c>
      <c r="H9063" s="547">
        <f t="shared" si="287"/>
        <v>0</v>
      </c>
    </row>
    <row r="9064" spans="1:8" x14ac:dyDescent="0.25">
      <c r="A9064" s="396" t="e">
        <f>"INN."&amp;EIGNIR!$B$3&amp;C9064</f>
        <v>#N/A</v>
      </c>
      <c r="B9064" s="511">
        <f>'Afleiður og skortstöð - skuldir'!I26</f>
        <v>0</v>
      </c>
      <c r="C9064" s="503" t="s">
        <v>10844</v>
      </c>
      <c r="D9064" s="512"/>
      <c r="F9064" s="547"/>
      <c r="G9064" s="547">
        <f t="shared" si="286"/>
        <v>0</v>
      </c>
      <c r="H9064" s="547">
        <f t="shared" si="287"/>
        <v>0</v>
      </c>
    </row>
    <row r="9065" spans="1:8" x14ac:dyDescent="0.25">
      <c r="A9065" s="396" t="e">
        <f>"INN."&amp;EIGNIR!$B$3&amp;C9065</f>
        <v>#N/A</v>
      </c>
      <c r="B9065" s="511">
        <f>'Afleiður og skortstöð - skuldir'!I27</f>
        <v>0</v>
      </c>
      <c r="C9065" s="503" t="s">
        <v>10845</v>
      </c>
      <c r="D9065" s="512"/>
      <c r="F9065" s="547"/>
      <c r="G9065" s="547">
        <f t="shared" si="286"/>
        <v>0</v>
      </c>
      <c r="H9065" s="547">
        <f t="shared" si="287"/>
        <v>0</v>
      </c>
    </row>
    <row r="9066" spans="1:8" x14ac:dyDescent="0.25">
      <c r="A9066" s="396" t="e">
        <f>"INN."&amp;EIGNIR!$B$3&amp;C9066</f>
        <v>#N/A</v>
      </c>
      <c r="B9066" s="511">
        <f>'Afleiður og skortstöð - skuldir'!I28</f>
        <v>0</v>
      </c>
      <c r="C9066" s="503" t="s">
        <v>10846</v>
      </c>
      <c r="D9066" s="512"/>
      <c r="F9066" s="547"/>
      <c r="G9066" s="547">
        <f t="shared" si="286"/>
        <v>0</v>
      </c>
      <c r="H9066" s="547">
        <f t="shared" si="287"/>
        <v>0</v>
      </c>
    </row>
    <row r="9067" spans="1:8" x14ac:dyDescent="0.25">
      <c r="A9067" s="396" t="e">
        <f>"INN."&amp;EIGNIR!$B$3&amp;C9067</f>
        <v>#N/A</v>
      </c>
      <c r="B9067" s="511">
        <f>'Afleiður og skortstöð - skuldir'!I29</f>
        <v>0</v>
      </c>
      <c r="C9067" s="503" t="s">
        <v>10847</v>
      </c>
      <c r="D9067" s="512"/>
      <c r="F9067" s="547"/>
      <c r="G9067" s="547">
        <f t="shared" si="286"/>
        <v>0</v>
      </c>
      <c r="H9067" s="547">
        <f t="shared" si="287"/>
        <v>0</v>
      </c>
    </row>
    <row r="9068" spans="1:8" x14ac:dyDescent="0.25">
      <c r="A9068" s="396" t="e">
        <f>"INN."&amp;EIGNIR!$B$3&amp;C9068</f>
        <v>#N/A</v>
      </c>
      <c r="B9068" s="511">
        <f>'Afleiður og skortstöð - skuldir'!I30</f>
        <v>0</v>
      </c>
      <c r="C9068" s="503" t="s">
        <v>10848</v>
      </c>
      <c r="D9068" s="512"/>
      <c r="F9068" s="547"/>
      <c r="G9068" s="547">
        <f t="shared" si="286"/>
        <v>0</v>
      </c>
      <c r="H9068" s="547">
        <f t="shared" si="287"/>
        <v>0</v>
      </c>
    </row>
    <row r="9069" spans="1:8" x14ac:dyDescent="0.25">
      <c r="A9069" s="396" t="e">
        <f>"INN."&amp;EIGNIR!$B$3&amp;C9069</f>
        <v>#N/A</v>
      </c>
      <c r="B9069" s="511">
        <f>'Afleiður og skortstöð - skuldir'!I31</f>
        <v>0</v>
      </c>
      <c r="C9069" s="503" t="s">
        <v>10849</v>
      </c>
      <c r="D9069" s="512"/>
      <c r="F9069" s="547"/>
      <c r="G9069" s="547">
        <f t="shared" si="286"/>
        <v>0</v>
      </c>
      <c r="H9069" s="547">
        <f t="shared" si="287"/>
        <v>0</v>
      </c>
    </row>
    <row r="9070" spans="1:8" x14ac:dyDescent="0.25">
      <c r="A9070" s="396" t="e">
        <f>"INN."&amp;EIGNIR!$B$3&amp;C9070</f>
        <v>#N/A</v>
      </c>
      <c r="B9070" s="511">
        <f>'Afleiður og skortstöð - skuldir'!I32</f>
        <v>0</v>
      </c>
      <c r="C9070" s="503" t="s">
        <v>10850</v>
      </c>
      <c r="D9070" s="512"/>
      <c r="F9070" s="547"/>
      <c r="G9070" s="547">
        <f t="shared" si="286"/>
        <v>0</v>
      </c>
      <c r="H9070" s="547">
        <f t="shared" si="287"/>
        <v>0</v>
      </c>
    </row>
    <row r="9071" spans="1:8" x14ac:dyDescent="0.25">
      <c r="A9071" s="396" t="e">
        <f>"INN."&amp;EIGNIR!$B$3&amp;C9071</f>
        <v>#N/A</v>
      </c>
      <c r="B9071" s="511">
        <f>'Afleiður og skortstöð - skuldir'!I33</f>
        <v>0</v>
      </c>
      <c r="C9071" s="503" t="s">
        <v>10851</v>
      </c>
      <c r="D9071" s="512"/>
      <c r="F9071" s="547"/>
      <c r="G9071" s="547">
        <f t="shared" si="286"/>
        <v>0</v>
      </c>
      <c r="H9071" s="547">
        <f t="shared" si="287"/>
        <v>0</v>
      </c>
    </row>
    <row r="9072" spans="1:8" x14ac:dyDescent="0.25">
      <c r="A9072" s="396" t="e">
        <f>"INN."&amp;EIGNIR!$B$3&amp;C9072</f>
        <v>#N/A</v>
      </c>
      <c r="B9072" s="511">
        <f>'Afleiður og skortstöð - skuldir'!I34</f>
        <v>0</v>
      </c>
      <c r="C9072" s="503" t="s">
        <v>10852</v>
      </c>
      <c r="D9072" s="512"/>
      <c r="F9072" s="547"/>
      <c r="G9072" s="547">
        <f t="shared" si="286"/>
        <v>0</v>
      </c>
      <c r="H9072" s="547">
        <f t="shared" si="287"/>
        <v>0</v>
      </c>
    </row>
    <row r="9073" spans="1:8" x14ac:dyDescent="0.25">
      <c r="A9073" s="396" t="e">
        <f>"INN."&amp;EIGNIR!$B$3&amp;C9073</f>
        <v>#N/A</v>
      </c>
      <c r="B9073" s="511">
        <f>'Afleiður og skortstöð - skuldir'!I35</f>
        <v>0</v>
      </c>
      <c r="C9073" s="503" t="s">
        <v>10853</v>
      </c>
      <c r="D9073" s="512"/>
      <c r="F9073" s="547"/>
      <c r="G9073" s="547">
        <f t="shared" si="286"/>
        <v>0</v>
      </c>
      <c r="H9073" s="547">
        <f t="shared" si="287"/>
        <v>0</v>
      </c>
    </row>
    <row r="9074" spans="1:8" x14ac:dyDescent="0.25">
      <c r="A9074" s="396" t="e">
        <f>"INN."&amp;EIGNIR!$B$3&amp;C9074</f>
        <v>#N/A</v>
      </c>
      <c r="B9074" s="511">
        <f>'Afleiður og skortstöð - skuldir'!I36</f>
        <v>0</v>
      </c>
      <c r="C9074" s="503" t="s">
        <v>10854</v>
      </c>
      <c r="D9074" s="512"/>
      <c r="F9074" s="547"/>
      <c r="G9074" s="547">
        <f t="shared" si="286"/>
        <v>0</v>
      </c>
      <c r="H9074" s="547">
        <f t="shared" si="287"/>
        <v>0</v>
      </c>
    </row>
    <row r="9075" spans="1:8" x14ac:dyDescent="0.25">
      <c r="A9075" s="396" t="e">
        <f>"INN."&amp;EIGNIR!$B$3&amp;C9075</f>
        <v>#N/A</v>
      </c>
      <c r="B9075" s="511">
        <f>'Afleiður og skortstöð - skuldir'!I37</f>
        <v>0</v>
      </c>
      <c r="C9075" s="503" t="s">
        <v>10855</v>
      </c>
      <c r="D9075" s="512"/>
      <c r="F9075" s="547"/>
      <c r="G9075" s="547">
        <f t="shared" si="286"/>
        <v>0</v>
      </c>
      <c r="H9075" s="547">
        <f t="shared" si="287"/>
        <v>0</v>
      </c>
    </row>
    <row r="9076" spans="1:8" x14ac:dyDescent="0.25">
      <c r="A9076" s="396" t="e">
        <f>"INN."&amp;EIGNIR!$B$3&amp;C9076</f>
        <v>#N/A</v>
      </c>
      <c r="B9076" s="511">
        <f>'Afleiður og skortstöð - skuldir'!I38</f>
        <v>0</v>
      </c>
      <c r="C9076" s="503" t="s">
        <v>10856</v>
      </c>
      <c r="D9076" s="512"/>
      <c r="F9076" s="547"/>
      <c r="G9076" s="547">
        <f t="shared" si="286"/>
        <v>0</v>
      </c>
      <c r="H9076" s="547">
        <f t="shared" si="287"/>
        <v>0</v>
      </c>
    </row>
    <row r="9077" spans="1:8" x14ac:dyDescent="0.25">
      <c r="A9077" s="396" t="e">
        <f>"INN."&amp;EIGNIR!$B$3&amp;C9077</f>
        <v>#N/A</v>
      </c>
      <c r="B9077" s="511">
        <f>'Afleiður og skortstöð - skuldir'!I39</f>
        <v>0</v>
      </c>
      <c r="C9077" s="503" t="s">
        <v>10857</v>
      </c>
      <c r="D9077" s="512"/>
      <c r="F9077" s="547"/>
      <c r="G9077" s="547">
        <f t="shared" si="286"/>
        <v>0</v>
      </c>
      <c r="H9077" s="547">
        <f t="shared" si="287"/>
        <v>0</v>
      </c>
    </row>
    <row r="9078" spans="1:8" x14ac:dyDescent="0.25">
      <c r="A9078" s="396" t="e">
        <f>"INN."&amp;EIGNIR!$B$3&amp;C9078</f>
        <v>#N/A</v>
      </c>
      <c r="B9078" s="511">
        <f>'Afleiður og skortstöð - skuldir'!I40</f>
        <v>0</v>
      </c>
      <c r="C9078" s="503" t="s">
        <v>10858</v>
      </c>
      <c r="D9078" s="512"/>
      <c r="F9078" s="547"/>
      <c r="G9078" s="547">
        <f t="shared" si="286"/>
        <v>0</v>
      </c>
      <c r="H9078" s="547">
        <f t="shared" si="287"/>
        <v>0</v>
      </c>
    </row>
    <row r="9079" spans="1:8" x14ac:dyDescent="0.25">
      <c r="A9079" s="396" t="e">
        <f>"INN."&amp;EIGNIR!$B$3&amp;C9079</f>
        <v>#N/A</v>
      </c>
      <c r="B9079" s="511">
        <f>'Afleiður og skortstöð - skuldir'!I41</f>
        <v>0</v>
      </c>
      <c r="C9079" s="503" t="s">
        <v>10859</v>
      </c>
      <c r="D9079" s="512"/>
      <c r="F9079" s="547"/>
      <c r="G9079" s="547">
        <f t="shared" si="286"/>
        <v>0</v>
      </c>
      <c r="H9079" s="547">
        <f t="shared" si="287"/>
        <v>0</v>
      </c>
    </row>
    <row r="9080" spans="1:8" x14ac:dyDescent="0.25">
      <c r="A9080" s="396" t="e">
        <f>"INN."&amp;EIGNIR!$B$3&amp;C9080</f>
        <v>#N/A</v>
      </c>
      <c r="B9080" s="511">
        <f>'Afleiður og skortstöð - skuldir'!I42</f>
        <v>0</v>
      </c>
      <c r="C9080" s="503" t="s">
        <v>10860</v>
      </c>
      <c r="D9080" s="512"/>
      <c r="F9080" s="547"/>
      <c r="G9080" s="547">
        <f t="shared" si="286"/>
        <v>0</v>
      </c>
      <c r="H9080" s="547">
        <f t="shared" si="287"/>
        <v>0</v>
      </c>
    </row>
    <row r="9081" spans="1:8" x14ac:dyDescent="0.25">
      <c r="A9081" s="396" t="e">
        <f>"INN."&amp;EIGNIR!$B$3&amp;C9081</f>
        <v>#N/A</v>
      </c>
      <c r="B9081" s="511">
        <f>'Afleiður og skortstöð - skuldir'!I43</f>
        <v>0</v>
      </c>
      <c r="C9081" s="503" t="s">
        <v>10861</v>
      </c>
      <c r="D9081" s="512"/>
      <c r="F9081" s="547"/>
      <c r="G9081" s="547">
        <f t="shared" si="286"/>
        <v>0</v>
      </c>
      <c r="H9081" s="547">
        <f t="shared" si="287"/>
        <v>0</v>
      </c>
    </row>
    <row r="9082" spans="1:8" x14ac:dyDescent="0.25">
      <c r="A9082" s="396" t="e">
        <f>"INN."&amp;EIGNIR!$B$3&amp;C9082</f>
        <v>#N/A</v>
      </c>
      <c r="B9082" s="511">
        <f>'Afleiður og skortstöð - skuldir'!I44</f>
        <v>0</v>
      </c>
      <c r="C9082" s="503" t="s">
        <v>10862</v>
      </c>
      <c r="D9082" s="512"/>
      <c r="F9082" s="547"/>
      <c r="G9082" s="547">
        <f t="shared" si="286"/>
        <v>0</v>
      </c>
      <c r="H9082" s="547">
        <f t="shared" si="287"/>
        <v>0</v>
      </c>
    </row>
    <row r="9083" spans="1:8" x14ac:dyDescent="0.25">
      <c r="A9083" s="396" t="e">
        <f>"INN."&amp;EIGNIR!$B$3&amp;C9083</f>
        <v>#N/A</v>
      </c>
      <c r="B9083" s="511">
        <f>'Afleiður og skortstöð - skuldir'!I45</f>
        <v>0</v>
      </c>
      <c r="C9083" s="503" t="s">
        <v>10863</v>
      </c>
      <c r="D9083" s="512"/>
      <c r="F9083" s="547"/>
      <c r="G9083" s="547">
        <f t="shared" si="286"/>
        <v>0</v>
      </c>
      <c r="H9083" s="547">
        <f t="shared" si="287"/>
        <v>0</v>
      </c>
    </row>
    <row r="9084" spans="1:8" x14ac:dyDescent="0.25">
      <c r="A9084" s="396" t="e">
        <f>"INN."&amp;EIGNIR!$B$3&amp;C9084</f>
        <v>#N/A</v>
      </c>
      <c r="B9084" s="511">
        <f>'Afleiður og skortstöð - skuldir'!I46</f>
        <v>0</v>
      </c>
      <c r="C9084" s="503" t="s">
        <v>10864</v>
      </c>
      <c r="D9084" s="512"/>
      <c r="F9084" s="547"/>
      <c r="G9084" s="547">
        <f t="shared" si="286"/>
        <v>0</v>
      </c>
      <c r="H9084" s="547">
        <f t="shared" si="287"/>
        <v>0</v>
      </c>
    </row>
    <row r="9085" spans="1:8" x14ac:dyDescent="0.25">
      <c r="A9085" s="396" t="e">
        <f>"INN."&amp;EIGNIR!$B$3&amp;C9085</f>
        <v>#N/A</v>
      </c>
      <c r="B9085" s="511">
        <f>'Afleiður og skortstöð - skuldir'!I47</f>
        <v>0</v>
      </c>
      <c r="C9085" s="503" t="s">
        <v>10865</v>
      </c>
      <c r="D9085" s="512"/>
      <c r="F9085" s="547"/>
      <c r="G9085" s="547">
        <f t="shared" si="286"/>
        <v>0</v>
      </c>
      <c r="H9085" s="547">
        <f t="shared" si="287"/>
        <v>0</v>
      </c>
    </row>
    <row r="9086" spans="1:8" x14ac:dyDescent="0.25">
      <c r="A9086" s="396" t="e">
        <f>"INN."&amp;EIGNIR!$B$3&amp;C9086</f>
        <v>#N/A</v>
      </c>
      <c r="B9086" s="511">
        <f>'Afleiður og skortstöð - skuldir'!I48</f>
        <v>0</v>
      </c>
      <c r="C9086" s="503" t="s">
        <v>10866</v>
      </c>
      <c r="D9086" s="512"/>
      <c r="F9086" s="547"/>
      <c r="G9086" s="547">
        <f t="shared" si="286"/>
        <v>0</v>
      </c>
      <c r="H9086" s="547">
        <f t="shared" si="287"/>
        <v>0</v>
      </c>
    </row>
    <row r="9087" spans="1:8" x14ac:dyDescent="0.25">
      <c r="A9087" s="396" t="e">
        <f>"INN."&amp;EIGNIR!$B$3&amp;C9087</f>
        <v>#N/A</v>
      </c>
      <c r="B9087" s="511">
        <f>'Afleiður og skortstöð - skuldir'!I49</f>
        <v>0</v>
      </c>
      <c r="C9087" s="503" t="s">
        <v>10867</v>
      </c>
      <c r="D9087" s="512"/>
      <c r="F9087" s="547"/>
      <c r="G9087" s="547">
        <f t="shared" si="286"/>
        <v>0</v>
      </c>
      <c r="H9087" s="547">
        <f t="shared" si="287"/>
        <v>0</v>
      </c>
    </row>
    <row r="9088" spans="1:8" x14ac:dyDescent="0.25">
      <c r="A9088" s="396" t="e">
        <f>"INN."&amp;EIGNIR!$B$3&amp;C9088</f>
        <v>#N/A</v>
      </c>
      <c r="B9088" s="511">
        <f>'Afleiður og skortstöð - skuldir'!I50</f>
        <v>0</v>
      </c>
      <c r="C9088" s="503" t="s">
        <v>10868</v>
      </c>
      <c r="D9088" s="512"/>
      <c r="F9088" s="547"/>
      <c r="G9088" s="547">
        <f t="shared" si="286"/>
        <v>0</v>
      </c>
      <c r="H9088" s="547">
        <f t="shared" si="287"/>
        <v>0</v>
      </c>
    </row>
    <row r="9089" spans="1:8" x14ac:dyDescent="0.25">
      <c r="A9089" s="396" t="e">
        <f>"INN."&amp;EIGNIR!$B$3&amp;C9089</f>
        <v>#N/A</v>
      </c>
      <c r="B9089" s="511">
        <f>'Afleiður og skortstöð - skuldir'!I51</f>
        <v>0</v>
      </c>
      <c r="C9089" s="503" t="s">
        <v>10869</v>
      </c>
      <c r="D9089" s="512"/>
      <c r="F9089" s="547"/>
      <c r="G9089" s="547">
        <f t="shared" si="286"/>
        <v>0</v>
      </c>
      <c r="H9089" s="547">
        <f t="shared" si="287"/>
        <v>0</v>
      </c>
    </row>
    <row r="9090" spans="1:8" x14ac:dyDescent="0.25">
      <c r="A9090" s="396" t="e">
        <f>"INN."&amp;EIGNIR!$B$3&amp;C9090</f>
        <v>#N/A</v>
      </c>
      <c r="B9090" s="511">
        <f>'Afleiður og skortstöð - skuldir'!I52</f>
        <v>0</v>
      </c>
      <c r="C9090" s="503" t="s">
        <v>10870</v>
      </c>
      <c r="D9090" s="512"/>
      <c r="F9090" s="547"/>
      <c r="G9090" s="547">
        <f t="shared" si="286"/>
        <v>0</v>
      </c>
      <c r="H9090" s="547">
        <f t="shared" si="287"/>
        <v>0</v>
      </c>
    </row>
    <row r="9091" spans="1:8" x14ac:dyDescent="0.25">
      <c r="A9091" s="396" t="e">
        <f>"INN."&amp;EIGNIR!$B$3&amp;C9091</f>
        <v>#N/A</v>
      </c>
      <c r="B9091" s="511">
        <f>'Afleiður og skortstöð - skuldir'!I53</f>
        <v>0</v>
      </c>
      <c r="C9091" s="503" t="s">
        <v>10871</v>
      </c>
      <c r="D9091" s="512"/>
      <c r="F9091" s="547"/>
      <c r="G9091" s="547">
        <f t="shared" si="286"/>
        <v>0</v>
      </c>
      <c r="H9091" s="547">
        <f t="shared" si="287"/>
        <v>0</v>
      </c>
    </row>
    <row r="9092" spans="1:8" x14ac:dyDescent="0.25">
      <c r="A9092" s="396" t="e">
        <f>"INN."&amp;EIGNIR!$B$3&amp;C9092</f>
        <v>#N/A</v>
      </c>
      <c r="B9092" s="511">
        <f>'Afleiður og skortstöð - skuldir'!I54</f>
        <v>0</v>
      </c>
      <c r="C9092" s="503" t="s">
        <v>10872</v>
      </c>
      <c r="D9092" s="512"/>
      <c r="F9092" s="547"/>
      <c r="G9092" s="547">
        <f t="shared" si="286"/>
        <v>0</v>
      </c>
      <c r="H9092" s="547">
        <f t="shared" si="287"/>
        <v>0</v>
      </c>
    </row>
    <row r="9093" spans="1:8" x14ac:dyDescent="0.25">
      <c r="A9093" s="396" t="e">
        <f>"INN."&amp;EIGNIR!$B$3&amp;C9093</f>
        <v>#N/A</v>
      </c>
      <c r="B9093" s="511">
        <f>'Afleiður og skortstöð - skuldir'!I55</f>
        <v>0</v>
      </c>
      <c r="C9093" s="503" t="s">
        <v>10873</v>
      </c>
      <c r="D9093" s="512"/>
      <c r="F9093" s="547"/>
      <c r="G9093" s="547">
        <f t="shared" si="286"/>
        <v>0</v>
      </c>
      <c r="H9093" s="547">
        <f t="shared" si="287"/>
        <v>0</v>
      </c>
    </row>
    <row r="9094" spans="1:8" x14ac:dyDescent="0.25">
      <c r="A9094" s="396" t="e">
        <f>"INN."&amp;EIGNIR!$B$3&amp;C9094</f>
        <v>#N/A</v>
      </c>
      <c r="B9094" s="511">
        <f>'Afleiður og skortstöð - skuldir'!I56</f>
        <v>0</v>
      </c>
      <c r="C9094" s="503" t="s">
        <v>10874</v>
      </c>
      <c r="D9094" s="512"/>
      <c r="F9094" s="547"/>
      <c r="G9094" s="547">
        <f t="shared" si="286"/>
        <v>0</v>
      </c>
      <c r="H9094" s="547">
        <f t="shared" si="287"/>
        <v>0</v>
      </c>
    </row>
    <row r="9095" spans="1:8" x14ac:dyDescent="0.25">
      <c r="A9095" s="396" t="e">
        <f>"INN."&amp;EIGNIR!$B$3&amp;C9095</f>
        <v>#N/A</v>
      </c>
      <c r="B9095" s="511">
        <f>'Afleiður og skortstöð - skuldir'!I57</f>
        <v>0</v>
      </c>
      <c r="C9095" s="503" t="s">
        <v>10875</v>
      </c>
      <c r="D9095" s="512"/>
      <c r="F9095" s="547"/>
      <c r="G9095" s="547">
        <f t="shared" si="286"/>
        <v>0</v>
      </c>
      <c r="H9095" s="547">
        <f t="shared" si="287"/>
        <v>0</v>
      </c>
    </row>
    <row r="9096" spans="1:8" x14ac:dyDescent="0.25">
      <c r="A9096" s="396" t="e">
        <f>"INN."&amp;EIGNIR!$B$3&amp;C9096</f>
        <v>#N/A</v>
      </c>
      <c r="B9096" s="511">
        <f>'Afleiður og skortstöð - skuldir'!I58</f>
        <v>0</v>
      </c>
      <c r="C9096" s="503" t="s">
        <v>10876</v>
      </c>
      <c r="D9096" s="512"/>
      <c r="F9096" s="547"/>
      <c r="G9096" s="547">
        <f t="shared" si="286"/>
        <v>0</v>
      </c>
      <c r="H9096" s="547">
        <f t="shared" si="287"/>
        <v>0</v>
      </c>
    </row>
    <row r="9097" spans="1:8" x14ac:dyDescent="0.25">
      <c r="A9097" s="396" t="e">
        <f>"INN."&amp;EIGNIR!$B$3&amp;C9097</f>
        <v>#N/A</v>
      </c>
      <c r="B9097" s="511">
        <f>'Afleiður og skortstöð - skuldir'!I59</f>
        <v>0</v>
      </c>
      <c r="C9097" s="503" t="s">
        <v>10877</v>
      </c>
      <c r="D9097" s="512"/>
      <c r="F9097" s="547"/>
      <c r="G9097" s="547">
        <f t="shared" si="286"/>
        <v>0</v>
      </c>
      <c r="H9097" s="547">
        <f t="shared" si="287"/>
        <v>0</v>
      </c>
    </row>
    <row r="9098" spans="1:8" x14ac:dyDescent="0.25">
      <c r="A9098" s="396" t="e">
        <f>"INN."&amp;EIGNIR!$B$3&amp;C9098</f>
        <v>#N/A</v>
      </c>
      <c r="B9098" s="511">
        <f>'Afleiður og skortstöð - skuldir'!I60</f>
        <v>0</v>
      </c>
      <c r="C9098" s="503" t="s">
        <v>10878</v>
      </c>
      <c r="D9098" s="512"/>
      <c r="F9098" s="547"/>
      <c r="G9098" s="547">
        <f t="shared" si="286"/>
        <v>0</v>
      </c>
      <c r="H9098" s="547">
        <f t="shared" si="287"/>
        <v>0</v>
      </c>
    </row>
    <row r="9099" spans="1:8" x14ac:dyDescent="0.25">
      <c r="A9099" s="396" t="e">
        <f>"INN."&amp;EIGNIR!$B$3&amp;C9099</f>
        <v>#N/A</v>
      </c>
      <c r="B9099" s="511">
        <f>'Afleiður og skortstöð - skuldir'!I61</f>
        <v>0</v>
      </c>
      <c r="C9099" s="503" t="s">
        <v>10879</v>
      </c>
      <c r="D9099" s="512"/>
      <c r="F9099" s="547"/>
      <c r="G9099" s="547">
        <f t="shared" si="286"/>
        <v>0</v>
      </c>
      <c r="H9099" s="547">
        <f t="shared" si="287"/>
        <v>0</v>
      </c>
    </row>
    <row r="9100" spans="1:8" x14ac:dyDescent="0.25">
      <c r="A9100" s="396" t="e">
        <f>"INN."&amp;EIGNIR!$B$3&amp;C9100</f>
        <v>#N/A</v>
      </c>
      <c r="B9100" s="511">
        <f>'Afleiður og skortstöð - skuldir'!I62</f>
        <v>0</v>
      </c>
      <c r="C9100" s="503" t="s">
        <v>10880</v>
      </c>
      <c r="D9100" s="512"/>
      <c r="F9100" s="547"/>
      <c r="G9100" s="547">
        <f t="shared" si="286"/>
        <v>0</v>
      </c>
      <c r="H9100" s="547">
        <f t="shared" si="287"/>
        <v>0</v>
      </c>
    </row>
    <row r="9101" spans="1:8" x14ac:dyDescent="0.25">
      <c r="A9101" s="396" t="e">
        <f>"INN."&amp;EIGNIR!$B$3&amp;C9101</f>
        <v>#N/A</v>
      </c>
      <c r="B9101" s="511">
        <f>'Afleiður og skortstöð - skuldir'!I63</f>
        <v>0</v>
      </c>
      <c r="C9101" s="503" t="s">
        <v>10881</v>
      </c>
      <c r="D9101" s="512"/>
      <c r="F9101" s="547"/>
      <c r="G9101" s="547">
        <f t="shared" si="286"/>
        <v>0</v>
      </c>
      <c r="H9101" s="547">
        <f t="shared" si="287"/>
        <v>0</v>
      </c>
    </row>
    <row r="9102" spans="1:8" x14ac:dyDescent="0.25">
      <c r="A9102" s="396" t="e">
        <f>"INN."&amp;EIGNIR!$B$3&amp;C9102</f>
        <v>#N/A</v>
      </c>
      <c r="B9102" s="511">
        <f>'Afleiður og skortstöð - skuldir'!I64</f>
        <v>0</v>
      </c>
      <c r="C9102" s="503" t="s">
        <v>10882</v>
      </c>
      <c r="D9102" s="512"/>
      <c r="F9102" s="547"/>
      <c r="G9102" s="547">
        <f t="shared" si="286"/>
        <v>0</v>
      </c>
      <c r="H9102" s="547">
        <f t="shared" si="287"/>
        <v>0</v>
      </c>
    </row>
    <row r="9103" spans="1:8" x14ac:dyDescent="0.25">
      <c r="A9103" s="396" t="e">
        <f>"INN."&amp;EIGNIR!$B$3&amp;C9103</f>
        <v>#N/A</v>
      </c>
      <c r="B9103" s="511">
        <f>'Afleiður og skortstöð - skuldir'!I65</f>
        <v>0</v>
      </c>
      <c r="C9103" s="503" t="s">
        <v>10883</v>
      </c>
      <c r="D9103" s="512"/>
      <c r="F9103" s="547"/>
      <c r="G9103" s="547">
        <f t="shared" si="286"/>
        <v>0</v>
      </c>
      <c r="H9103" s="547">
        <f t="shared" si="287"/>
        <v>0</v>
      </c>
    </row>
    <row r="9104" spans="1:8" x14ac:dyDescent="0.25">
      <c r="A9104" s="396" t="e">
        <f>"INN."&amp;EIGNIR!$B$3&amp;C9104</f>
        <v>#N/A</v>
      </c>
      <c r="B9104" s="511">
        <f>'Afleiður og skortstöð - skuldir'!I66</f>
        <v>0</v>
      </c>
      <c r="C9104" s="503" t="s">
        <v>10884</v>
      </c>
      <c r="D9104" s="512"/>
      <c r="F9104" s="547"/>
      <c r="G9104" s="547">
        <f t="shared" si="286"/>
        <v>0</v>
      </c>
      <c r="H9104" s="547">
        <f t="shared" si="287"/>
        <v>0</v>
      </c>
    </row>
    <row r="9105" spans="1:8" x14ac:dyDescent="0.25">
      <c r="A9105" s="396" t="e">
        <f>"INN."&amp;EIGNIR!$B$3&amp;C9105</f>
        <v>#N/A</v>
      </c>
      <c r="B9105" s="511">
        <f>'Afleiður og skortstöð - skuldir'!I67</f>
        <v>0</v>
      </c>
      <c r="C9105" s="503" t="s">
        <v>10885</v>
      </c>
      <c r="D9105" s="512"/>
      <c r="F9105" s="547"/>
      <c r="G9105" s="547">
        <f t="shared" si="286"/>
        <v>0</v>
      </c>
      <c r="H9105" s="547">
        <f t="shared" si="287"/>
        <v>0</v>
      </c>
    </row>
    <row r="9106" spans="1:8" x14ac:dyDescent="0.25">
      <c r="A9106" s="396" t="e">
        <f>"INN."&amp;EIGNIR!$B$3&amp;C9106</f>
        <v>#N/A</v>
      </c>
      <c r="B9106" s="511">
        <f>'Afleiður og skortstöð - skuldir'!I68</f>
        <v>0</v>
      </c>
      <c r="C9106" s="503" t="s">
        <v>10886</v>
      </c>
      <c r="D9106" s="512"/>
      <c r="F9106" s="547"/>
      <c r="G9106" s="547">
        <f t="shared" si="286"/>
        <v>0</v>
      </c>
      <c r="H9106" s="547">
        <f t="shared" si="287"/>
        <v>0</v>
      </c>
    </row>
    <row r="9107" spans="1:8" x14ac:dyDescent="0.25">
      <c r="A9107" s="396" t="e">
        <f>"INN."&amp;EIGNIR!$B$3&amp;C9107</f>
        <v>#N/A</v>
      </c>
      <c r="B9107" s="511">
        <f>'Afleiður og skortstöð - skuldir'!I69</f>
        <v>0</v>
      </c>
      <c r="C9107" s="503" t="s">
        <v>10887</v>
      </c>
      <c r="D9107" s="512"/>
      <c r="F9107" s="547"/>
      <c r="G9107" s="547">
        <f t="shared" si="286"/>
        <v>0</v>
      </c>
      <c r="H9107" s="547">
        <f t="shared" si="287"/>
        <v>0</v>
      </c>
    </row>
    <row r="9108" spans="1:8" x14ac:dyDescent="0.25">
      <c r="A9108" s="396" t="e">
        <f>"INN."&amp;EIGNIR!$B$3&amp;C9108</f>
        <v>#N/A</v>
      </c>
      <c r="B9108" s="511">
        <f>'Afleiður og skortstöð - skuldir'!I70</f>
        <v>0</v>
      </c>
      <c r="C9108" s="503" t="s">
        <v>10888</v>
      </c>
      <c r="D9108" s="512"/>
      <c r="F9108" s="547"/>
      <c r="G9108" s="547">
        <f t="shared" si="286"/>
        <v>0</v>
      </c>
      <c r="H9108" s="547">
        <f t="shared" si="287"/>
        <v>0</v>
      </c>
    </row>
    <row r="9109" spans="1:8" x14ac:dyDescent="0.25">
      <c r="A9109" s="396" t="e">
        <f>"INN."&amp;EIGNIR!$B$3&amp;C9109</f>
        <v>#N/A</v>
      </c>
      <c r="B9109" s="511">
        <f>'Afleiður og skortstöð - skuldir'!I71</f>
        <v>0</v>
      </c>
      <c r="C9109" s="503" t="s">
        <v>10889</v>
      </c>
      <c r="D9109" s="512"/>
      <c r="F9109" s="547"/>
      <c r="G9109" s="547">
        <f t="shared" si="286"/>
        <v>0</v>
      </c>
      <c r="H9109" s="547">
        <f t="shared" si="287"/>
        <v>0</v>
      </c>
    </row>
    <row r="9110" spans="1:8" x14ac:dyDescent="0.25">
      <c r="A9110" s="396" t="e">
        <f>"INN."&amp;EIGNIR!$B$3&amp;C9110</f>
        <v>#N/A</v>
      </c>
      <c r="B9110" s="511">
        <f>'Afleiður og skortstöð - skuldir'!I72</f>
        <v>0</v>
      </c>
      <c r="C9110" s="503" t="s">
        <v>10890</v>
      </c>
      <c r="D9110" s="512"/>
      <c r="F9110" s="547"/>
      <c r="G9110" s="547">
        <f t="shared" si="286"/>
        <v>0</v>
      </c>
      <c r="H9110" s="547">
        <f t="shared" si="287"/>
        <v>0</v>
      </c>
    </row>
    <row r="9111" spans="1:8" x14ac:dyDescent="0.25">
      <c r="A9111" s="396" t="e">
        <f>"INN."&amp;EIGNIR!$B$3&amp;C9111</f>
        <v>#N/A</v>
      </c>
      <c r="B9111" s="511">
        <f>'Afleiður og skortstöð - skuldir'!I73</f>
        <v>0</v>
      </c>
      <c r="C9111" s="503" t="s">
        <v>10891</v>
      </c>
      <c r="D9111" s="512"/>
      <c r="F9111" s="547"/>
      <c r="G9111" s="547">
        <f t="shared" si="286"/>
        <v>0</v>
      </c>
      <c r="H9111" s="547">
        <f t="shared" si="287"/>
        <v>0</v>
      </c>
    </row>
    <row r="9112" spans="1:8" x14ac:dyDescent="0.25">
      <c r="A9112" s="396" t="e">
        <f>"INN."&amp;EIGNIR!$B$3&amp;C9112</f>
        <v>#N/A</v>
      </c>
      <c r="B9112" s="511">
        <f>'Afleiður og skortstöð - skuldir'!I74</f>
        <v>0</v>
      </c>
      <c r="C9112" s="503" t="s">
        <v>10892</v>
      </c>
      <c r="D9112" s="512"/>
      <c r="F9112" s="547"/>
      <c r="G9112" s="547">
        <f t="shared" si="286"/>
        <v>0</v>
      </c>
      <c r="H9112" s="547">
        <f t="shared" si="287"/>
        <v>0</v>
      </c>
    </row>
    <row r="9113" spans="1:8" x14ac:dyDescent="0.25">
      <c r="A9113" s="396" t="e">
        <f>"INN."&amp;EIGNIR!$B$3&amp;C9113</f>
        <v>#N/A</v>
      </c>
      <c r="B9113" s="511">
        <f>'Afleiður og skortstöð - skuldir'!I75</f>
        <v>0</v>
      </c>
      <c r="C9113" s="503" t="s">
        <v>10893</v>
      </c>
      <c r="D9113" s="512"/>
      <c r="F9113" s="547"/>
      <c r="G9113" s="547">
        <f t="shared" si="286"/>
        <v>0</v>
      </c>
      <c r="H9113" s="547">
        <f t="shared" si="287"/>
        <v>0</v>
      </c>
    </row>
    <row r="9114" spans="1:8" x14ac:dyDescent="0.25">
      <c r="A9114" s="396" t="e">
        <f>"INN."&amp;EIGNIR!$B$3&amp;C9114</f>
        <v>#N/A</v>
      </c>
      <c r="B9114" s="511">
        <f>'Afleiður og skortstöð - skuldir'!I76</f>
        <v>0</v>
      </c>
      <c r="C9114" s="503" t="s">
        <v>10894</v>
      </c>
      <c r="D9114" s="512"/>
      <c r="F9114" s="547"/>
      <c r="G9114" s="547">
        <f t="shared" si="286"/>
        <v>0</v>
      </c>
      <c r="H9114" s="547">
        <f t="shared" si="287"/>
        <v>0</v>
      </c>
    </row>
    <row r="9115" spans="1:8" x14ac:dyDescent="0.25">
      <c r="A9115" s="396" t="e">
        <f>"INN."&amp;EIGNIR!$B$3&amp;C9115</f>
        <v>#N/A</v>
      </c>
      <c r="B9115" s="511">
        <f>'Afleiður og skortstöð - skuldir'!I77</f>
        <v>0</v>
      </c>
      <c r="C9115" s="503" t="s">
        <v>10895</v>
      </c>
      <c r="D9115" s="512"/>
      <c r="F9115" s="547"/>
      <c r="G9115" s="547">
        <f t="shared" si="286"/>
        <v>0</v>
      </c>
      <c r="H9115" s="547">
        <f t="shared" si="287"/>
        <v>0</v>
      </c>
    </row>
    <row r="9116" spans="1:8" x14ac:dyDescent="0.25">
      <c r="A9116" s="396" t="e">
        <f>"INN."&amp;EIGNIR!$B$3&amp;C9116</f>
        <v>#N/A</v>
      </c>
      <c r="B9116" s="511">
        <f>'Afleiður og skortstöð - skuldir'!I78</f>
        <v>0</v>
      </c>
      <c r="C9116" s="503" t="s">
        <v>10896</v>
      </c>
      <c r="D9116" s="512"/>
      <c r="F9116" s="547"/>
      <c r="G9116" s="547">
        <f t="shared" si="286"/>
        <v>0</v>
      </c>
      <c r="H9116" s="547">
        <f t="shared" si="287"/>
        <v>0</v>
      </c>
    </row>
    <row r="9117" spans="1:8" x14ac:dyDescent="0.25">
      <c r="A9117" s="396" t="e">
        <f>"INN."&amp;EIGNIR!$B$3&amp;C9117</f>
        <v>#N/A</v>
      </c>
      <c r="B9117" s="511">
        <f>'Afleiður og skortstöð - skuldir'!I79</f>
        <v>0</v>
      </c>
      <c r="C9117" s="503" t="s">
        <v>10897</v>
      </c>
      <c r="D9117" s="512"/>
      <c r="F9117" s="547"/>
      <c r="G9117" s="547">
        <f t="shared" si="286"/>
        <v>0</v>
      </c>
      <c r="H9117" s="547">
        <f t="shared" si="287"/>
        <v>0</v>
      </c>
    </row>
    <row r="9118" spans="1:8" x14ac:dyDescent="0.25">
      <c r="A9118" s="396" t="e">
        <f>"INN."&amp;EIGNIR!$B$3&amp;C9118</f>
        <v>#N/A</v>
      </c>
      <c r="B9118" s="511">
        <f>'Afleiður og skortstöð - skuldir'!I80</f>
        <v>0</v>
      </c>
      <c r="C9118" s="503" t="s">
        <v>10898</v>
      </c>
      <c r="D9118" s="512"/>
      <c r="F9118" s="547"/>
      <c r="G9118" s="547">
        <f t="shared" ref="G9118:G9181" si="288">+F9118-B9118</f>
        <v>0</v>
      </c>
      <c r="H9118" s="547">
        <f t="shared" si="287"/>
        <v>0</v>
      </c>
    </row>
    <row r="9119" spans="1:8" x14ac:dyDescent="0.25">
      <c r="A9119" s="396" t="e">
        <f>"INN."&amp;EIGNIR!$B$3&amp;C9119</f>
        <v>#N/A</v>
      </c>
      <c r="B9119" s="511">
        <f>'Afleiður og skortstöð - skuldir'!I81</f>
        <v>0</v>
      </c>
      <c r="C9119" s="503" t="s">
        <v>10899</v>
      </c>
      <c r="D9119" s="512"/>
      <c r="F9119" s="547"/>
      <c r="G9119" s="547">
        <f t="shared" si="288"/>
        <v>0</v>
      </c>
      <c r="H9119" s="547">
        <f t="shared" ref="H9119:H9182" si="289">+ABS(G9119)</f>
        <v>0</v>
      </c>
    </row>
    <row r="9120" spans="1:8" x14ac:dyDescent="0.25">
      <c r="A9120" s="396" t="e">
        <f>"INN."&amp;EIGNIR!$B$3&amp;C9120</f>
        <v>#N/A</v>
      </c>
      <c r="B9120" s="511">
        <f>'Afleiður og skortstöð - skuldir'!I82</f>
        <v>0</v>
      </c>
      <c r="C9120" s="503" t="s">
        <v>10900</v>
      </c>
      <c r="D9120" s="512"/>
      <c r="F9120" s="547"/>
      <c r="G9120" s="547">
        <f t="shared" si="288"/>
        <v>0</v>
      </c>
      <c r="H9120" s="547">
        <f t="shared" si="289"/>
        <v>0</v>
      </c>
    </row>
    <row r="9121" spans="1:8" x14ac:dyDescent="0.25">
      <c r="A9121" s="396" t="e">
        <f>"INN."&amp;EIGNIR!$B$3&amp;C9121</f>
        <v>#N/A</v>
      </c>
      <c r="B9121" s="511">
        <f>'Afleiður og skortstöð - skuldir'!I83</f>
        <v>0</v>
      </c>
      <c r="C9121" s="503" t="s">
        <v>10901</v>
      </c>
      <c r="D9121" s="512"/>
      <c r="F9121" s="547"/>
      <c r="G9121" s="547">
        <f t="shared" si="288"/>
        <v>0</v>
      </c>
      <c r="H9121" s="547">
        <f t="shared" si="289"/>
        <v>0</v>
      </c>
    </row>
    <row r="9122" spans="1:8" x14ac:dyDescent="0.25">
      <c r="A9122" s="396" t="e">
        <f>"INN."&amp;EIGNIR!$B$3&amp;C9122</f>
        <v>#N/A</v>
      </c>
      <c r="B9122" s="511">
        <f>'Afleiður og skortstöð - skuldir'!I84</f>
        <v>0</v>
      </c>
      <c r="C9122" s="503" t="s">
        <v>10902</v>
      </c>
      <c r="D9122" s="512"/>
      <c r="F9122" s="547"/>
      <c r="G9122" s="547">
        <f t="shared" si="288"/>
        <v>0</v>
      </c>
      <c r="H9122" s="547">
        <f t="shared" si="289"/>
        <v>0</v>
      </c>
    </row>
    <row r="9123" spans="1:8" x14ac:dyDescent="0.25">
      <c r="A9123" s="396" t="e">
        <f>"INN."&amp;EIGNIR!$B$3&amp;C9123</f>
        <v>#N/A</v>
      </c>
      <c r="B9123" s="511">
        <f>'Afleiður og skortstöð - skuldir'!I85</f>
        <v>0</v>
      </c>
      <c r="C9123" s="503" t="s">
        <v>10903</v>
      </c>
      <c r="D9123" s="512"/>
      <c r="F9123" s="547"/>
      <c r="G9123" s="547">
        <f t="shared" si="288"/>
        <v>0</v>
      </c>
      <c r="H9123" s="547">
        <f t="shared" si="289"/>
        <v>0</v>
      </c>
    </row>
    <row r="9124" spans="1:8" x14ac:dyDescent="0.25">
      <c r="A9124" s="396" t="e">
        <f>"INN."&amp;EIGNIR!$B$3&amp;C9124</f>
        <v>#N/A</v>
      </c>
      <c r="B9124" s="511">
        <f>'Afleiður og skortstöð - skuldir'!I86</f>
        <v>0</v>
      </c>
      <c r="C9124" s="503" t="s">
        <v>10904</v>
      </c>
      <c r="D9124" s="512"/>
      <c r="F9124" s="547"/>
      <c r="G9124" s="547">
        <f t="shared" si="288"/>
        <v>0</v>
      </c>
      <c r="H9124" s="547">
        <f t="shared" si="289"/>
        <v>0</v>
      </c>
    </row>
    <row r="9125" spans="1:8" x14ac:dyDescent="0.25">
      <c r="A9125" s="396" t="e">
        <f>"INN."&amp;EIGNIR!$B$3&amp;C9125</f>
        <v>#N/A</v>
      </c>
      <c r="B9125" s="511">
        <f>'Afleiður og skortstöð - skuldir'!I87</f>
        <v>0</v>
      </c>
      <c r="C9125" s="503" t="s">
        <v>10905</v>
      </c>
      <c r="D9125" s="512"/>
      <c r="F9125" s="547"/>
      <c r="G9125" s="547">
        <f t="shared" si="288"/>
        <v>0</v>
      </c>
      <c r="H9125" s="547">
        <f t="shared" si="289"/>
        <v>0</v>
      </c>
    </row>
    <row r="9126" spans="1:8" x14ac:dyDescent="0.25">
      <c r="A9126" s="396" t="e">
        <f>"INN."&amp;EIGNIR!$B$3&amp;C9126</f>
        <v>#N/A</v>
      </c>
      <c r="B9126" s="511">
        <f>'Afleiður og skortstöð - skuldir'!I88</f>
        <v>0</v>
      </c>
      <c r="C9126" s="503" t="s">
        <v>10906</v>
      </c>
      <c r="D9126" s="512"/>
      <c r="F9126" s="547"/>
      <c r="G9126" s="547">
        <f t="shared" si="288"/>
        <v>0</v>
      </c>
      <c r="H9126" s="547">
        <f t="shared" si="289"/>
        <v>0</v>
      </c>
    </row>
    <row r="9127" spans="1:8" x14ac:dyDescent="0.25">
      <c r="A9127" s="396" t="e">
        <f>"INN."&amp;EIGNIR!$B$3&amp;C9127</f>
        <v>#N/A</v>
      </c>
      <c r="B9127" s="511">
        <f>'Afleiður og skortstöð - skuldir'!I89</f>
        <v>0</v>
      </c>
      <c r="C9127" s="503" t="s">
        <v>10907</v>
      </c>
      <c r="D9127" s="512"/>
      <c r="F9127" s="547"/>
      <c r="G9127" s="547">
        <f t="shared" si="288"/>
        <v>0</v>
      </c>
      <c r="H9127" s="547">
        <f t="shared" si="289"/>
        <v>0</v>
      </c>
    </row>
    <row r="9128" spans="1:8" x14ac:dyDescent="0.25">
      <c r="A9128" s="396" t="e">
        <f>"INN."&amp;EIGNIR!$B$3&amp;C9128</f>
        <v>#N/A</v>
      </c>
      <c r="B9128" s="511">
        <f>'Afleiður og skortstöð - skuldir'!I90</f>
        <v>0</v>
      </c>
      <c r="C9128" s="503" t="s">
        <v>10908</v>
      </c>
      <c r="D9128" s="512"/>
      <c r="F9128" s="547"/>
      <c r="G9128" s="547">
        <f t="shared" si="288"/>
        <v>0</v>
      </c>
      <c r="H9128" s="547">
        <f t="shared" si="289"/>
        <v>0</v>
      </c>
    </row>
    <row r="9129" spans="1:8" x14ac:dyDescent="0.25">
      <c r="A9129" s="396" t="e">
        <f>"INN."&amp;EIGNIR!$B$3&amp;C9129</f>
        <v>#N/A</v>
      </c>
      <c r="B9129" s="511">
        <f>'Afleiður og skortstöð - skuldir'!I91</f>
        <v>0</v>
      </c>
      <c r="C9129" s="503" t="s">
        <v>10909</v>
      </c>
      <c r="D9129" s="512"/>
      <c r="F9129" s="547"/>
      <c r="G9129" s="547">
        <f t="shared" si="288"/>
        <v>0</v>
      </c>
      <c r="H9129" s="547">
        <f t="shared" si="289"/>
        <v>0</v>
      </c>
    </row>
    <row r="9130" spans="1:8" x14ac:dyDescent="0.25">
      <c r="A9130" s="396" t="e">
        <f>"INN."&amp;EIGNIR!$B$3&amp;C9130</f>
        <v>#N/A</v>
      </c>
      <c r="B9130" s="511">
        <f>'Afleiður og skortstöð - skuldir'!I92</f>
        <v>0</v>
      </c>
      <c r="C9130" s="503" t="s">
        <v>10910</v>
      </c>
      <c r="D9130" s="512"/>
      <c r="F9130" s="547"/>
      <c r="G9130" s="547">
        <f t="shared" si="288"/>
        <v>0</v>
      </c>
      <c r="H9130" s="547">
        <f t="shared" si="289"/>
        <v>0</v>
      </c>
    </row>
    <row r="9131" spans="1:8" x14ac:dyDescent="0.25">
      <c r="A9131" s="396" t="e">
        <f>"INN."&amp;EIGNIR!$B$3&amp;C9131</f>
        <v>#N/A</v>
      </c>
      <c r="B9131" s="511">
        <f>'Afleiður og skortstöð - skuldir'!I93</f>
        <v>0</v>
      </c>
      <c r="C9131" s="503" t="s">
        <v>10911</v>
      </c>
      <c r="D9131" s="512"/>
      <c r="F9131" s="547"/>
      <c r="G9131" s="547">
        <f t="shared" si="288"/>
        <v>0</v>
      </c>
      <c r="H9131" s="547">
        <f t="shared" si="289"/>
        <v>0</v>
      </c>
    </row>
    <row r="9132" spans="1:8" x14ac:dyDescent="0.25">
      <c r="A9132" s="396" t="e">
        <f>"INN."&amp;EIGNIR!$B$3&amp;C9132</f>
        <v>#N/A</v>
      </c>
      <c r="B9132" s="511">
        <f>'Afleiður og skortstöð - skuldir'!I94</f>
        <v>0</v>
      </c>
      <c r="C9132" s="503" t="s">
        <v>10912</v>
      </c>
      <c r="D9132" s="512"/>
      <c r="F9132" s="547"/>
      <c r="G9132" s="547">
        <f t="shared" si="288"/>
        <v>0</v>
      </c>
      <c r="H9132" s="547">
        <f t="shared" si="289"/>
        <v>0</v>
      </c>
    </row>
    <row r="9133" spans="1:8" x14ac:dyDescent="0.25">
      <c r="A9133" s="396" t="e">
        <f>"INN."&amp;EIGNIR!$B$3&amp;C9133</f>
        <v>#N/A</v>
      </c>
      <c r="B9133" s="511">
        <f>'Afleiður og skortstöð - skuldir'!I95</f>
        <v>0</v>
      </c>
      <c r="C9133" s="503" t="s">
        <v>10913</v>
      </c>
      <c r="D9133" s="512"/>
      <c r="F9133" s="547"/>
      <c r="G9133" s="547">
        <f t="shared" si="288"/>
        <v>0</v>
      </c>
      <c r="H9133" s="547">
        <f t="shared" si="289"/>
        <v>0</v>
      </c>
    </row>
    <row r="9134" spans="1:8" x14ac:dyDescent="0.25">
      <c r="A9134" s="396" t="e">
        <f>"INN."&amp;EIGNIR!$B$3&amp;C9134</f>
        <v>#N/A</v>
      </c>
      <c r="B9134" s="511">
        <f>'Afleiður og skortstöð - skuldir'!I96</f>
        <v>0</v>
      </c>
      <c r="C9134" s="503" t="s">
        <v>10914</v>
      </c>
      <c r="D9134" s="512"/>
      <c r="F9134" s="547"/>
      <c r="G9134" s="547">
        <f t="shared" si="288"/>
        <v>0</v>
      </c>
      <c r="H9134" s="547">
        <f t="shared" si="289"/>
        <v>0</v>
      </c>
    </row>
    <row r="9135" spans="1:8" x14ac:dyDescent="0.25">
      <c r="A9135" s="396" t="e">
        <f>"INN."&amp;EIGNIR!$B$3&amp;C9135</f>
        <v>#N/A</v>
      </c>
      <c r="B9135" s="511">
        <f>'Afleiður og skortstöð - skuldir'!I97</f>
        <v>0</v>
      </c>
      <c r="C9135" s="503" t="s">
        <v>10915</v>
      </c>
      <c r="D9135" s="512"/>
      <c r="F9135" s="547"/>
      <c r="G9135" s="547">
        <f t="shared" si="288"/>
        <v>0</v>
      </c>
      <c r="H9135" s="547">
        <f t="shared" si="289"/>
        <v>0</v>
      </c>
    </row>
    <row r="9136" spans="1:8" x14ac:dyDescent="0.25">
      <c r="A9136" s="396" t="e">
        <f>"INN."&amp;EIGNIR!$B$3&amp;C9136</f>
        <v>#N/A</v>
      </c>
      <c r="B9136" s="511">
        <f>'Afleiður og skortstöð - skuldir'!I98</f>
        <v>0</v>
      </c>
      <c r="C9136" s="503" t="s">
        <v>10916</v>
      </c>
      <c r="D9136" s="512"/>
      <c r="F9136" s="547"/>
      <c r="G9136" s="547">
        <f t="shared" si="288"/>
        <v>0</v>
      </c>
      <c r="H9136" s="547">
        <f t="shared" si="289"/>
        <v>0</v>
      </c>
    </row>
    <row r="9137" spans="1:8" x14ac:dyDescent="0.25">
      <c r="A9137" s="396" t="e">
        <f>"INN."&amp;EIGNIR!$B$3&amp;C9137</f>
        <v>#N/A</v>
      </c>
      <c r="B9137" s="511">
        <f>'Afleiður og skortstöð - skuldir'!I99</f>
        <v>0</v>
      </c>
      <c r="C9137" s="503" t="s">
        <v>10917</v>
      </c>
      <c r="D9137" s="512"/>
      <c r="F9137" s="547"/>
      <c r="G9137" s="547">
        <f t="shared" si="288"/>
        <v>0</v>
      </c>
      <c r="H9137" s="547">
        <f t="shared" si="289"/>
        <v>0</v>
      </c>
    </row>
    <row r="9138" spans="1:8" x14ac:dyDescent="0.25">
      <c r="A9138" s="396" t="e">
        <f>"INN."&amp;EIGNIR!$B$3&amp;C9138</f>
        <v>#N/A</v>
      </c>
      <c r="B9138" s="511">
        <f>'Afleiður og skortstöð - skuldir'!I100</f>
        <v>0</v>
      </c>
      <c r="C9138" s="503" t="s">
        <v>10918</v>
      </c>
      <c r="D9138" s="512"/>
      <c r="F9138" s="547"/>
      <c r="G9138" s="547">
        <f t="shared" si="288"/>
        <v>0</v>
      </c>
      <c r="H9138" s="547">
        <f t="shared" si="289"/>
        <v>0</v>
      </c>
    </row>
    <row r="9139" spans="1:8" x14ac:dyDescent="0.25">
      <c r="A9139" s="396" t="e">
        <f>"INN."&amp;EIGNIR!$B$3&amp;C9139</f>
        <v>#N/A</v>
      </c>
      <c r="B9139" s="511">
        <f>'Afleiður og skortstöð - skuldir'!I101</f>
        <v>0</v>
      </c>
      <c r="C9139" s="503" t="s">
        <v>10919</v>
      </c>
      <c r="D9139" s="512"/>
      <c r="F9139" s="547"/>
      <c r="G9139" s="547">
        <f t="shared" si="288"/>
        <v>0</v>
      </c>
      <c r="H9139" s="547">
        <f t="shared" si="289"/>
        <v>0</v>
      </c>
    </row>
    <row r="9140" spans="1:8" x14ac:dyDescent="0.25">
      <c r="A9140" s="396" t="e">
        <f>"INN."&amp;EIGNIR!$B$3&amp;C9140</f>
        <v>#N/A</v>
      </c>
      <c r="B9140" s="511">
        <f>'Afleiður og skortstöð - skuldir'!I102</f>
        <v>0</v>
      </c>
      <c r="C9140" s="503" t="s">
        <v>10920</v>
      </c>
      <c r="D9140" s="512"/>
      <c r="F9140" s="547"/>
      <c r="G9140" s="547">
        <f t="shared" si="288"/>
        <v>0</v>
      </c>
      <c r="H9140" s="547">
        <f t="shared" si="289"/>
        <v>0</v>
      </c>
    </row>
    <row r="9141" spans="1:8" x14ac:dyDescent="0.25">
      <c r="A9141" s="396" t="e">
        <f>"INN."&amp;EIGNIR!$B$3&amp;C9141</f>
        <v>#N/A</v>
      </c>
      <c r="B9141" s="511">
        <f>'Afleiður og skortstöð - skuldir'!I103</f>
        <v>0</v>
      </c>
      <c r="C9141" s="503" t="s">
        <v>10921</v>
      </c>
      <c r="D9141" s="512"/>
      <c r="F9141" s="547"/>
      <c r="G9141" s="547">
        <f t="shared" si="288"/>
        <v>0</v>
      </c>
      <c r="H9141" s="547">
        <f t="shared" si="289"/>
        <v>0</v>
      </c>
    </row>
    <row r="9142" spans="1:8" x14ac:dyDescent="0.25">
      <c r="A9142" s="396" t="e">
        <f>"INN."&amp;EIGNIR!$B$3&amp;C9142</f>
        <v>#N/A</v>
      </c>
      <c r="B9142" s="511">
        <f>'Afleiður og skortstöð - skuldir'!I104</f>
        <v>0</v>
      </c>
      <c r="C9142" s="503" t="s">
        <v>10922</v>
      </c>
      <c r="D9142" s="512"/>
      <c r="F9142" s="547"/>
      <c r="G9142" s="547">
        <f t="shared" si="288"/>
        <v>0</v>
      </c>
      <c r="H9142" s="547">
        <f t="shared" si="289"/>
        <v>0</v>
      </c>
    </row>
    <row r="9143" spans="1:8" x14ac:dyDescent="0.25">
      <c r="A9143" s="396" t="e">
        <f>"INN."&amp;EIGNIR!$B$3&amp;C9143</f>
        <v>#N/A</v>
      </c>
      <c r="B9143" s="511">
        <f>'Afleiður og skortstöð - skuldir'!I105</f>
        <v>0</v>
      </c>
      <c r="C9143" s="503" t="s">
        <v>10923</v>
      </c>
      <c r="D9143" s="512"/>
      <c r="F9143" s="547"/>
      <c r="G9143" s="547">
        <f t="shared" si="288"/>
        <v>0</v>
      </c>
      <c r="H9143" s="547">
        <f t="shared" si="289"/>
        <v>0</v>
      </c>
    </row>
    <row r="9144" spans="1:8" x14ac:dyDescent="0.25">
      <c r="A9144" s="396" t="e">
        <f>"INN."&amp;EIGNIR!$B$3&amp;C9144</f>
        <v>#N/A</v>
      </c>
      <c r="B9144" s="511">
        <f>'Afleiður og skortstöð - skuldir'!I106</f>
        <v>0</v>
      </c>
      <c r="C9144" s="503" t="s">
        <v>10924</v>
      </c>
      <c r="D9144" s="512"/>
      <c r="F9144" s="547"/>
      <c r="G9144" s="547">
        <f t="shared" si="288"/>
        <v>0</v>
      </c>
      <c r="H9144" s="547">
        <f t="shared" si="289"/>
        <v>0</v>
      </c>
    </row>
    <row r="9145" spans="1:8" x14ac:dyDescent="0.25">
      <c r="A9145" s="396" t="e">
        <f>"INN."&amp;EIGNIR!$B$3&amp;C9145</f>
        <v>#N/A</v>
      </c>
      <c r="B9145" s="511">
        <f>'Afleiður og skortstöð - skuldir'!I107</f>
        <v>0</v>
      </c>
      <c r="C9145" s="503" t="s">
        <v>10925</v>
      </c>
      <c r="D9145" s="512"/>
      <c r="F9145" s="547"/>
      <c r="G9145" s="547">
        <f t="shared" si="288"/>
        <v>0</v>
      </c>
      <c r="H9145" s="547">
        <f t="shared" si="289"/>
        <v>0</v>
      </c>
    </row>
    <row r="9146" spans="1:8" x14ac:dyDescent="0.25">
      <c r="A9146" s="396" t="e">
        <f>"INN."&amp;EIGNIR!$B$3&amp;C9146</f>
        <v>#N/A</v>
      </c>
      <c r="B9146" s="511">
        <f>'Afleiður og skortstöð - skuldir'!I108</f>
        <v>0</v>
      </c>
      <c r="C9146" s="503" t="s">
        <v>10926</v>
      </c>
      <c r="D9146" s="512"/>
      <c r="F9146" s="547"/>
      <c r="G9146" s="547">
        <f t="shared" si="288"/>
        <v>0</v>
      </c>
      <c r="H9146" s="547">
        <f t="shared" si="289"/>
        <v>0</v>
      </c>
    </row>
    <row r="9147" spans="1:8" x14ac:dyDescent="0.25">
      <c r="A9147" s="396" t="e">
        <f>"INN."&amp;EIGNIR!$B$3&amp;C9147</f>
        <v>#N/A</v>
      </c>
      <c r="B9147" s="511">
        <f>'Afleiður og skortstöð - skuldir'!I109</f>
        <v>0</v>
      </c>
      <c r="C9147" s="503" t="s">
        <v>10927</v>
      </c>
      <c r="D9147" s="512"/>
      <c r="F9147" s="547"/>
      <c r="G9147" s="547">
        <f t="shared" si="288"/>
        <v>0</v>
      </c>
      <c r="H9147" s="547">
        <f t="shared" si="289"/>
        <v>0</v>
      </c>
    </row>
    <row r="9148" spans="1:8" x14ac:dyDescent="0.25">
      <c r="A9148" s="396" t="e">
        <f>"INN."&amp;EIGNIR!$B$3&amp;C9148</f>
        <v>#N/A</v>
      </c>
      <c r="B9148" s="511">
        <f>'Afleiður og skortstöð - skuldir'!I110</f>
        <v>0</v>
      </c>
      <c r="C9148" s="503" t="s">
        <v>10928</v>
      </c>
      <c r="D9148" s="512"/>
      <c r="F9148" s="547"/>
      <c r="G9148" s="547">
        <f t="shared" si="288"/>
        <v>0</v>
      </c>
      <c r="H9148" s="547">
        <f t="shared" si="289"/>
        <v>0</v>
      </c>
    </row>
    <row r="9149" spans="1:8" x14ac:dyDescent="0.25">
      <c r="A9149" s="396" t="e">
        <f>"INN."&amp;EIGNIR!$B$3&amp;C9149</f>
        <v>#N/A</v>
      </c>
      <c r="B9149" s="511">
        <f>'Afleiður og skortstöð - skuldir'!I111</f>
        <v>0</v>
      </c>
      <c r="C9149" s="503" t="s">
        <v>10929</v>
      </c>
      <c r="D9149" s="512"/>
      <c r="F9149" s="547"/>
      <c r="G9149" s="547">
        <f t="shared" si="288"/>
        <v>0</v>
      </c>
      <c r="H9149" s="547">
        <f t="shared" si="289"/>
        <v>0</v>
      </c>
    </row>
    <row r="9150" spans="1:8" x14ac:dyDescent="0.25">
      <c r="A9150" s="396" t="e">
        <f>"INN."&amp;EIGNIR!$B$3&amp;C9150</f>
        <v>#N/A</v>
      </c>
      <c r="B9150" s="511">
        <f>'Afleiður og skortstöð - skuldir'!I112</f>
        <v>0</v>
      </c>
      <c r="C9150" s="503" t="s">
        <v>10930</v>
      </c>
      <c r="D9150" s="512"/>
      <c r="F9150" s="547"/>
      <c r="G9150" s="547">
        <f t="shared" si="288"/>
        <v>0</v>
      </c>
      <c r="H9150" s="547">
        <f t="shared" si="289"/>
        <v>0</v>
      </c>
    </row>
    <row r="9151" spans="1:8" x14ac:dyDescent="0.25">
      <c r="A9151" s="396" t="e">
        <f>"INN."&amp;EIGNIR!$B$3&amp;C9151</f>
        <v>#N/A</v>
      </c>
      <c r="B9151" s="511">
        <f>'Afleiður og skortstöð - skuldir'!J5</f>
        <v>0</v>
      </c>
      <c r="C9151" s="503" t="s">
        <v>10931</v>
      </c>
      <c r="D9151" s="512" t="s">
        <v>10932</v>
      </c>
      <c r="F9151" s="547"/>
      <c r="G9151" s="547">
        <f t="shared" si="288"/>
        <v>0</v>
      </c>
      <c r="H9151" s="547">
        <f t="shared" si="289"/>
        <v>0</v>
      </c>
    </row>
    <row r="9152" spans="1:8" x14ac:dyDescent="0.25">
      <c r="A9152" s="396" t="e">
        <f>"INN."&amp;EIGNIR!$B$3&amp;C9152</f>
        <v>#N/A</v>
      </c>
      <c r="B9152" s="511">
        <f>'Afleiður og skortstöð - skuldir'!J6</f>
        <v>0</v>
      </c>
      <c r="C9152" s="503" t="s">
        <v>10933</v>
      </c>
      <c r="D9152" s="512"/>
      <c r="F9152" s="547"/>
      <c r="G9152" s="547">
        <f t="shared" si="288"/>
        <v>0</v>
      </c>
      <c r="H9152" s="547">
        <f t="shared" si="289"/>
        <v>0</v>
      </c>
    </row>
    <row r="9153" spans="1:8" x14ac:dyDescent="0.25">
      <c r="A9153" s="396" t="e">
        <f>"INN."&amp;EIGNIR!$B$3&amp;C9153</f>
        <v>#N/A</v>
      </c>
      <c r="B9153" s="511">
        <f>'Afleiður og skortstöð - skuldir'!J7</f>
        <v>0</v>
      </c>
      <c r="C9153" s="503" t="s">
        <v>10934</v>
      </c>
      <c r="D9153" s="512"/>
      <c r="F9153" s="547"/>
      <c r="G9153" s="547">
        <f t="shared" si="288"/>
        <v>0</v>
      </c>
      <c r="H9153" s="547">
        <f t="shared" si="289"/>
        <v>0</v>
      </c>
    </row>
    <row r="9154" spans="1:8" x14ac:dyDescent="0.25">
      <c r="A9154" s="396" t="e">
        <f>"INN."&amp;EIGNIR!$B$3&amp;C9154</f>
        <v>#N/A</v>
      </c>
      <c r="B9154" s="511">
        <f>'Afleiður og skortstöð - skuldir'!J8</f>
        <v>0</v>
      </c>
      <c r="C9154" s="503" t="s">
        <v>10935</v>
      </c>
      <c r="D9154" s="512"/>
      <c r="F9154" s="547"/>
      <c r="G9154" s="547">
        <f t="shared" si="288"/>
        <v>0</v>
      </c>
      <c r="H9154" s="547">
        <f t="shared" si="289"/>
        <v>0</v>
      </c>
    </row>
    <row r="9155" spans="1:8" x14ac:dyDescent="0.25">
      <c r="A9155" s="396" t="e">
        <f>"INN."&amp;EIGNIR!$B$3&amp;C9155</f>
        <v>#N/A</v>
      </c>
      <c r="B9155" s="511">
        <f>'Afleiður og skortstöð - skuldir'!J9</f>
        <v>0</v>
      </c>
      <c r="C9155" s="503" t="s">
        <v>10936</v>
      </c>
      <c r="D9155" s="512"/>
      <c r="F9155" s="547"/>
      <c r="G9155" s="547">
        <f t="shared" si="288"/>
        <v>0</v>
      </c>
      <c r="H9155" s="547">
        <f t="shared" si="289"/>
        <v>0</v>
      </c>
    </row>
    <row r="9156" spans="1:8" x14ac:dyDescent="0.25">
      <c r="A9156" s="396" t="e">
        <f>"INN."&amp;EIGNIR!$B$3&amp;C9156</f>
        <v>#N/A</v>
      </c>
      <c r="B9156" s="511">
        <f>'Afleiður og skortstöð - skuldir'!J10</f>
        <v>0</v>
      </c>
      <c r="C9156" s="503" t="s">
        <v>10937</v>
      </c>
      <c r="D9156" s="512"/>
      <c r="F9156" s="547"/>
      <c r="G9156" s="547">
        <f t="shared" si="288"/>
        <v>0</v>
      </c>
      <c r="H9156" s="547">
        <f t="shared" si="289"/>
        <v>0</v>
      </c>
    </row>
    <row r="9157" spans="1:8" x14ac:dyDescent="0.25">
      <c r="A9157" s="396" t="e">
        <f>"INN."&amp;EIGNIR!$B$3&amp;C9157</f>
        <v>#N/A</v>
      </c>
      <c r="B9157" s="511">
        <f>'Afleiður og skortstöð - skuldir'!J11</f>
        <v>0</v>
      </c>
      <c r="C9157" s="503" t="s">
        <v>10938</v>
      </c>
      <c r="D9157" s="512"/>
      <c r="F9157" s="547"/>
      <c r="G9157" s="547">
        <f t="shared" si="288"/>
        <v>0</v>
      </c>
      <c r="H9157" s="547">
        <f t="shared" si="289"/>
        <v>0</v>
      </c>
    </row>
    <row r="9158" spans="1:8" x14ac:dyDescent="0.25">
      <c r="A9158" s="396" t="e">
        <f>"INN."&amp;EIGNIR!$B$3&amp;C9158</f>
        <v>#N/A</v>
      </c>
      <c r="B9158" s="511">
        <f>'Afleiður og skortstöð - skuldir'!J12</f>
        <v>0</v>
      </c>
      <c r="C9158" s="503" t="s">
        <v>10939</v>
      </c>
      <c r="D9158" s="512"/>
      <c r="F9158" s="547"/>
      <c r="G9158" s="547">
        <f t="shared" si="288"/>
        <v>0</v>
      </c>
      <c r="H9158" s="547">
        <f t="shared" si="289"/>
        <v>0</v>
      </c>
    </row>
    <row r="9159" spans="1:8" x14ac:dyDescent="0.25">
      <c r="A9159" s="396" t="e">
        <f>"INN."&amp;EIGNIR!$B$3&amp;C9159</f>
        <v>#N/A</v>
      </c>
      <c r="B9159" s="511">
        <f>'Afleiður og skortstöð - skuldir'!J13</f>
        <v>0</v>
      </c>
      <c r="C9159" s="503" t="s">
        <v>10940</v>
      </c>
      <c r="D9159" s="512"/>
      <c r="F9159" s="547"/>
      <c r="G9159" s="547">
        <f t="shared" si="288"/>
        <v>0</v>
      </c>
      <c r="H9159" s="547">
        <f t="shared" si="289"/>
        <v>0</v>
      </c>
    </row>
    <row r="9160" spans="1:8" x14ac:dyDescent="0.25">
      <c r="A9160" s="396" t="e">
        <f>"INN."&amp;EIGNIR!$B$3&amp;C9160</f>
        <v>#N/A</v>
      </c>
      <c r="B9160" s="511">
        <f>'Afleiður og skortstöð - skuldir'!J14</f>
        <v>0</v>
      </c>
      <c r="C9160" s="503" t="s">
        <v>10941</v>
      </c>
      <c r="D9160" s="512"/>
      <c r="F9160" s="547"/>
      <c r="G9160" s="547">
        <f t="shared" si="288"/>
        <v>0</v>
      </c>
      <c r="H9160" s="547">
        <f t="shared" si="289"/>
        <v>0</v>
      </c>
    </row>
    <row r="9161" spans="1:8" x14ac:dyDescent="0.25">
      <c r="A9161" s="396" t="e">
        <f>"INN."&amp;EIGNIR!$B$3&amp;C9161</f>
        <v>#N/A</v>
      </c>
      <c r="B9161" s="511">
        <f>'Afleiður og skortstöð - skuldir'!J15</f>
        <v>0</v>
      </c>
      <c r="C9161" s="503" t="s">
        <v>10942</v>
      </c>
      <c r="D9161" s="512"/>
      <c r="F9161" s="547"/>
      <c r="G9161" s="547">
        <f t="shared" si="288"/>
        <v>0</v>
      </c>
      <c r="H9161" s="547">
        <f t="shared" si="289"/>
        <v>0</v>
      </c>
    </row>
    <row r="9162" spans="1:8" x14ac:dyDescent="0.25">
      <c r="A9162" s="396" t="e">
        <f>"INN."&amp;EIGNIR!$B$3&amp;C9162</f>
        <v>#N/A</v>
      </c>
      <c r="B9162" s="511">
        <f>'Afleiður og skortstöð - skuldir'!J16</f>
        <v>0</v>
      </c>
      <c r="C9162" s="503" t="s">
        <v>10943</v>
      </c>
      <c r="D9162" s="512"/>
      <c r="F9162" s="547"/>
      <c r="G9162" s="547">
        <f t="shared" si="288"/>
        <v>0</v>
      </c>
      <c r="H9162" s="547">
        <f t="shared" si="289"/>
        <v>0</v>
      </c>
    </row>
    <row r="9163" spans="1:8" x14ac:dyDescent="0.25">
      <c r="A9163" s="396" t="e">
        <f>"INN."&amp;EIGNIR!$B$3&amp;C9163</f>
        <v>#N/A</v>
      </c>
      <c r="B9163" s="511">
        <f>'Afleiður og skortstöð - skuldir'!J17</f>
        <v>0</v>
      </c>
      <c r="C9163" s="503" t="s">
        <v>10944</v>
      </c>
      <c r="D9163" s="512"/>
      <c r="F9163" s="547"/>
      <c r="G9163" s="547">
        <f t="shared" si="288"/>
        <v>0</v>
      </c>
      <c r="H9163" s="547">
        <f t="shared" si="289"/>
        <v>0</v>
      </c>
    </row>
    <row r="9164" spans="1:8" x14ac:dyDescent="0.25">
      <c r="A9164" s="396" t="e">
        <f>"INN."&amp;EIGNIR!$B$3&amp;C9164</f>
        <v>#N/A</v>
      </c>
      <c r="B9164" s="511">
        <f>'Afleiður og skortstöð - skuldir'!J18</f>
        <v>0</v>
      </c>
      <c r="C9164" s="503" t="s">
        <v>10945</v>
      </c>
      <c r="D9164" s="512"/>
      <c r="F9164" s="547"/>
      <c r="G9164" s="547">
        <f t="shared" si="288"/>
        <v>0</v>
      </c>
      <c r="H9164" s="547">
        <f t="shared" si="289"/>
        <v>0</v>
      </c>
    </row>
    <row r="9165" spans="1:8" x14ac:dyDescent="0.25">
      <c r="A9165" s="396" t="e">
        <f>"INN."&amp;EIGNIR!$B$3&amp;C9165</f>
        <v>#N/A</v>
      </c>
      <c r="B9165" s="511">
        <f>'Afleiður og skortstöð - skuldir'!J19</f>
        <v>0</v>
      </c>
      <c r="C9165" s="503" t="s">
        <v>10946</v>
      </c>
      <c r="D9165" s="512"/>
      <c r="F9165" s="547"/>
      <c r="G9165" s="547">
        <f t="shared" si="288"/>
        <v>0</v>
      </c>
      <c r="H9165" s="547">
        <f t="shared" si="289"/>
        <v>0</v>
      </c>
    </row>
    <row r="9166" spans="1:8" x14ac:dyDescent="0.25">
      <c r="A9166" s="396" t="e">
        <f>"INN."&amp;EIGNIR!$B$3&amp;C9166</f>
        <v>#N/A</v>
      </c>
      <c r="B9166" s="511">
        <f>'Afleiður og skortstöð - skuldir'!J20</f>
        <v>0</v>
      </c>
      <c r="C9166" s="503" t="s">
        <v>10947</v>
      </c>
      <c r="D9166" s="512"/>
      <c r="F9166" s="547"/>
      <c r="G9166" s="547">
        <f t="shared" si="288"/>
        <v>0</v>
      </c>
      <c r="H9166" s="547">
        <f t="shared" si="289"/>
        <v>0</v>
      </c>
    </row>
    <row r="9167" spans="1:8" x14ac:dyDescent="0.25">
      <c r="A9167" s="396" t="e">
        <f>"INN."&amp;EIGNIR!$B$3&amp;C9167</f>
        <v>#N/A</v>
      </c>
      <c r="B9167" s="511">
        <f>'Afleiður og skortstöð - skuldir'!J21</f>
        <v>0</v>
      </c>
      <c r="C9167" s="503" t="s">
        <v>10948</v>
      </c>
      <c r="D9167" s="512"/>
      <c r="F9167" s="547"/>
      <c r="G9167" s="547">
        <f t="shared" si="288"/>
        <v>0</v>
      </c>
      <c r="H9167" s="547">
        <f t="shared" si="289"/>
        <v>0</v>
      </c>
    </row>
    <row r="9168" spans="1:8" x14ac:dyDescent="0.25">
      <c r="A9168" s="396" t="e">
        <f>"INN."&amp;EIGNIR!$B$3&amp;C9168</f>
        <v>#N/A</v>
      </c>
      <c r="B9168" s="511">
        <f>'Afleiður og skortstöð - skuldir'!J22</f>
        <v>0</v>
      </c>
      <c r="C9168" s="503" t="s">
        <v>10949</v>
      </c>
      <c r="D9168" s="512"/>
      <c r="F9168" s="547"/>
      <c r="G9168" s="547">
        <f t="shared" si="288"/>
        <v>0</v>
      </c>
      <c r="H9168" s="547">
        <f t="shared" si="289"/>
        <v>0</v>
      </c>
    </row>
    <row r="9169" spans="1:8" x14ac:dyDescent="0.25">
      <c r="A9169" s="396" t="e">
        <f>"INN."&amp;EIGNIR!$B$3&amp;C9169</f>
        <v>#N/A</v>
      </c>
      <c r="B9169" s="511">
        <f>'Afleiður og skortstöð - skuldir'!J23</f>
        <v>0</v>
      </c>
      <c r="C9169" s="503" t="s">
        <v>10950</v>
      </c>
      <c r="D9169" s="512"/>
      <c r="F9169" s="547"/>
      <c r="G9169" s="547">
        <f t="shared" si="288"/>
        <v>0</v>
      </c>
      <c r="H9169" s="547">
        <f t="shared" si="289"/>
        <v>0</v>
      </c>
    </row>
    <row r="9170" spans="1:8" x14ac:dyDescent="0.25">
      <c r="A9170" s="396" t="e">
        <f>"INN."&amp;EIGNIR!$B$3&amp;C9170</f>
        <v>#N/A</v>
      </c>
      <c r="B9170" s="511">
        <f>'Afleiður og skortstöð - skuldir'!J24</f>
        <v>0</v>
      </c>
      <c r="C9170" s="503" t="s">
        <v>10951</v>
      </c>
      <c r="D9170" s="512"/>
      <c r="F9170" s="547"/>
      <c r="G9170" s="547">
        <f t="shared" si="288"/>
        <v>0</v>
      </c>
      <c r="H9170" s="547">
        <f t="shared" si="289"/>
        <v>0</v>
      </c>
    </row>
    <row r="9171" spans="1:8" x14ac:dyDescent="0.25">
      <c r="A9171" s="396" t="e">
        <f>"INN."&amp;EIGNIR!$B$3&amp;C9171</f>
        <v>#N/A</v>
      </c>
      <c r="B9171" s="511">
        <f>'Afleiður og skortstöð - skuldir'!J25</f>
        <v>0</v>
      </c>
      <c r="C9171" s="503" t="s">
        <v>10952</v>
      </c>
      <c r="D9171" s="512"/>
      <c r="F9171" s="547"/>
      <c r="G9171" s="547">
        <f t="shared" si="288"/>
        <v>0</v>
      </c>
      <c r="H9171" s="547">
        <f t="shared" si="289"/>
        <v>0</v>
      </c>
    </row>
    <row r="9172" spans="1:8" x14ac:dyDescent="0.25">
      <c r="A9172" s="396" t="e">
        <f>"INN."&amp;EIGNIR!$B$3&amp;C9172</f>
        <v>#N/A</v>
      </c>
      <c r="B9172" s="511">
        <f>'Afleiður og skortstöð - skuldir'!J26</f>
        <v>0</v>
      </c>
      <c r="C9172" s="503" t="s">
        <v>10953</v>
      </c>
      <c r="D9172" s="512"/>
      <c r="F9172" s="547"/>
      <c r="G9172" s="547">
        <f t="shared" si="288"/>
        <v>0</v>
      </c>
      <c r="H9172" s="547">
        <f t="shared" si="289"/>
        <v>0</v>
      </c>
    </row>
    <row r="9173" spans="1:8" x14ac:dyDescent="0.25">
      <c r="A9173" s="396" t="e">
        <f>"INN."&amp;EIGNIR!$B$3&amp;C9173</f>
        <v>#N/A</v>
      </c>
      <c r="B9173" s="511">
        <f>'Afleiður og skortstöð - skuldir'!J27</f>
        <v>0</v>
      </c>
      <c r="C9173" s="503" t="s">
        <v>10954</v>
      </c>
      <c r="D9173" s="512"/>
      <c r="F9173" s="547"/>
      <c r="G9173" s="547">
        <f t="shared" si="288"/>
        <v>0</v>
      </c>
      <c r="H9173" s="547">
        <f t="shared" si="289"/>
        <v>0</v>
      </c>
    </row>
    <row r="9174" spans="1:8" x14ac:dyDescent="0.25">
      <c r="A9174" s="396" t="e">
        <f>"INN."&amp;EIGNIR!$B$3&amp;C9174</f>
        <v>#N/A</v>
      </c>
      <c r="B9174" s="511">
        <f>'Afleiður og skortstöð - skuldir'!J28</f>
        <v>0</v>
      </c>
      <c r="C9174" s="503" t="s">
        <v>10955</v>
      </c>
      <c r="D9174" s="512"/>
      <c r="F9174" s="547"/>
      <c r="G9174" s="547">
        <f t="shared" si="288"/>
        <v>0</v>
      </c>
      <c r="H9174" s="547">
        <f t="shared" si="289"/>
        <v>0</v>
      </c>
    </row>
    <row r="9175" spans="1:8" x14ac:dyDescent="0.25">
      <c r="A9175" s="396" t="e">
        <f>"INN."&amp;EIGNIR!$B$3&amp;C9175</f>
        <v>#N/A</v>
      </c>
      <c r="B9175" s="511">
        <f>'Afleiður og skortstöð - skuldir'!J29</f>
        <v>0</v>
      </c>
      <c r="C9175" s="503" t="s">
        <v>10956</v>
      </c>
      <c r="D9175" s="512"/>
      <c r="F9175" s="547"/>
      <c r="G9175" s="547">
        <f t="shared" si="288"/>
        <v>0</v>
      </c>
      <c r="H9175" s="547">
        <f t="shared" si="289"/>
        <v>0</v>
      </c>
    </row>
    <row r="9176" spans="1:8" x14ac:dyDescent="0.25">
      <c r="A9176" s="396" t="e">
        <f>"INN."&amp;EIGNIR!$B$3&amp;C9176</f>
        <v>#N/A</v>
      </c>
      <c r="B9176" s="511">
        <f>'Afleiður og skortstöð - skuldir'!J30</f>
        <v>0</v>
      </c>
      <c r="C9176" s="503" t="s">
        <v>10957</v>
      </c>
      <c r="D9176" s="512"/>
      <c r="F9176" s="547"/>
      <c r="G9176" s="547">
        <f t="shared" si="288"/>
        <v>0</v>
      </c>
      <c r="H9176" s="547">
        <f t="shared" si="289"/>
        <v>0</v>
      </c>
    </row>
    <row r="9177" spans="1:8" x14ac:dyDescent="0.25">
      <c r="A9177" s="396" t="e">
        <f>"INN."&amp;EIGNIR!$B$3&amp;C9177</f>
        <v>#N/A</v>
      </c>
      <c r="B9177" s="511">
        <f>'Afleiður og skortstöð - skuldir'!J31</f>
        <v>0</v>
      </c>
      <c r="C9177" s="503" t="s">
        <v>10958</v>
      </c>
      <c r="D9177" s="512"/>
      <c r="F9177" s="547"/>
      <c r="G9177" s="547">
        <f t="shared" si="288"/>
        <v>0</v>
      </c>
      <c r="H9177" s="547">
        <f t="shared" si="289"/>
        <v>0</v>
      </c>
    </row>
    <row r="9178" spans="1:8" x14ac:dyDescent="0.25">
      <c r="A9178" s="396" t="e">
        <f>"INN."&amp;EIGNIR!$B$3&amp;C9178</f>
        <v>#N/A</v>
      </c>
      <c r="B9178" s="511">
        <f>'Afleiður og skortstöð - skuldir'!J32</f>
        <v>0</v>
      </c>
      <c r="C9178" s="503" t="s">
        <v>10959</v>
      </c>
      <c r="D9178" s="512"/>
      <c r="F9178" s="547"/>
      <c r="G9178" s="547">
        <f t="shared" si="288"/>
        <v>0</v>
      </c>
      <c r="H9178" s="547">
        <f t="shared" si="289"/>
        <v>0</v>
      </c>
    </row>
    <row r="9179" spans="1:8" x14ac:dyDescent="0.25">
      <c r="A9179" s="396" t="e">
        <f>"INN."&amp;EIGNIR!$B$3&amp;C9179</f>
        <v>#N/A</v>
      </c>
      <c r="B9179" s="511">
        <f>'Afleiður og skortstöð - skuldir'!J33</f>
        <v>0</v>
      </c>
      <c r="C9179" s="503" t="s">
        <v>10960</v>
      </c>
      <c r="D9179" s="512"/>
      <c r="F9179" s="547"/>
      <c r="G9179" s="547">
        <f t="shared" si="288"/>
        <v>0</v>
      </c>
      <c r="H9179" s="547">
        <f t="shared" si="289"/>
        <v>0</v>
      </c>
    </row>
    <row r="9180" spans="1:8" x14ac:dyDescent="0.25">
      <c r="A9180" s="396" t="e">
        <f>"INN."&amp;EIGNIR!$B$3&amp;C9180</f>
        <v>#N/A</v>
      </c>
      <c r="B9180" s="511">
        <f>'Afleiður og skortstöð - skuldir'!J34</f>
        <v>0</v>
      </c>
      <c r="C9180" s="503" t="s">
        <v>10961</v>
      </c>
      <c r="D9180" s="512"/>
      <c r="F9180" s="547"/>
      <c r="G9180" s="547">
        <f t="shared" si="288"/>
        <v>0</v>
      </c>
      <c r="H9180" s="547">
        <f t="shared" si="289"/>
        <v>0</v>
      </c>
    </row>
    <row r="9181" spans="1:8" x14ac:dyDescent="0.25">
      <c r="A9181" s="396" t="e">
        <f>"INN."&amp;EIGNIR!$B$3&amp;C9181</f>
        <v>#N/A</v>
      </c>
      <c r="B9181" s="511">
        <f>'Afleiður og skortstöð - skuldir'!J35</f>
        <v>0</v>
      </c>
      <c r="C9181" s="503" t="s">
        <v>10962</v>
      </c>
      <c r="D9181" s="512"/>
      <c r="F9181" s="547"/>
      <c r="G9181" s="547">
        <f t="shared" si="288"/>
        <v>0</v>
      </c>
      <c r="H9181" s="547">
        <f t="shared" si="289"/>
        <v>0</v>
      </c>
    </row>
    <row r="9182" spans="1:8" x14ac:dyDescent="0.25">
      <c r="A9182" s="396" t="e">
        <f>"INN."&amp;EIGNIR!$B$3&amp;C9182</f>
        <v>#N/A</v>
      </c>
      <c r="B9182" s="511">
        <f>'Afleiður og skortstöð - skuldir'!J36</f>
        <v>0</v>
      </c>
      <c r="C9182" s="503" t="s">
        <v>10963</v>
      </c>
      <c r="D9182" s="512"/>
      <c r="F9182" s="547"/>
      <c r="G9182" s="547">
        <f t="shared" ref="G9182:G9245" si="290">+F9182-B9182</f>
        <v>0</v>
      </c>
      <c r="H9182" s="547">
        <f t="shared" si="289"/>
        <v>0</v>
      </c>
    </row>
    <row r="9183" spans="1:8" x14ac:dyDescent="0.25">
      <c r="A9183" s="396" t="e">
        <f>"INN."&amp;EIGNIR!$B$3&amp;C9183</f>
        <v>#N/A</v>
      </c>
      <c r="B9183" s="511">
        <f>'Afleiður og skortstöð - skuldir'!J37</f>
        <v>0</v>
      </c>
      <c r="C9183" s="503" t="s">
        <v>10964</v>
      </c>
      <c r="D9183" s="512"/>
      <c r="F9183" s="547"/>
      <c r="G9183" s="547">
        <f t="shared" si="290"/>
        <v>0</v>
      </c>
      <c r="H9183" s="547">
        <f t="shared" ref="H9183:H9246" si="291">+ABS(G9183)</f>
        <v>0</v>
      </c>
    </row>
    <row r="9184" spans="1:8" x14ac:dyDescent="0.25">
      <c r="A9184" s="396" t="e">
        <f>"INN."&amp;EIGNIR!$B$3&amp;C9184</f>
        <v>#N/A</v>
      </c>
      <c r="B9184" s="511">
        <f>'Afleiður og skortstöð - skuldir'!J38</f>
        <v>0</v>
      </c>
      <c r="C9184" s="503" t="s">
        <v>10965</v>
      </c>
      <c r="D9184" s="512"/>
      <c r="F9184" s="547"/>
      <c r="G9184" s="547">
        <f t="shared" si="290"/>
        <v>0</v>
      </c>
      <c r="H9184" s="547">
        <f t="shared" si="291"/>
        <v>0</v>
      </c>
    </row>
    <row r="9185" spans="1:8" x14ac:dyDescent="0.25">
      <c r="A9185" s="396" t="e">
        <f>"INN."&amp;EIGNIR!$B$3&amp;C9185</f>
        <v>#N/A</v>
      </c>
      <c r="B9185" s="511">
        <f>'Afleiður og skortstöð - skuldir'!J39</f>
        <v>0</v>
      </c>
      <c r="C9185" s="503" t="s">
        <v>10966</v>
      </c>
      <c r="D9185" s="512"/>
      <c r="F9185" s="547"/>
      <c r="G9185" s="547">
        <f t="shared" si="290"/>
        <v>0</v>
      </c>
      <c r="H9185" s="547">
        <f t="shared" si="291"/>
        <v>0</v>
      </c>
    </row>
    <row r="9186" spans="1:8" x14ac:dyDescent="0.25">
      <c r="A9186" s="396" t="e">
        <f>"INN."&amp;EIGNIR!$B$3&amp;C9186</f>
        <v>#N/A</v>
      </c>
      <c r="B9186" s="511">
        <f>'Afleiður og skortstöð - skuldir'!J40</f>
        <v>0</v>
      </c>
      <c r="C9186" s="503" t="s">
        <v>10967</v>
      </c>
      <c r="D9186" s="512"/>
      <c r="F9186" s="547"/>
      <c r="G9186" s="547">
        <f t="shared" si="290"/>
        <v>0</v>
      </c>
      <c r="H9186" s="547">
        <f t="shared" si="291"/>
        <v>0</v>
      </c>
    </row>
    <row r="9187" spans="1:8" x14ac:dyDescent="0.25">
      <c r="A9187" s="396" t="e">
        <f>"INN."&amp;EIGNIR!$B$3&amp;C9187</f>
        <v>#N/A</v>
      </c>
      <c r="B9187" s="511">
        <f>'Afleiður og skortstöð - skuldir'!J41</f>
        <v>0</v>
      </c>
      <c r="C9187" s="503" t="s">
        <v>10968</v>
      </c>
      <c r="D9187" s="512"/>
      <c r="F9187" s="547"/>
      <c r="G9187" s="547">
        <f t="shared" si="290"/>
        <v>0</v>
      </c>
      <c r="H9187" s="547">
        <f t="shared" si="291"/>
        <v>0</v>
      </c>
    </row>
    <row r="9188" spans="1:8" x14ac:dyDescent="0.25">
      <c r="A9188" s="396" t="e">
        <f>"INN."&amp;EIGNIR!$B$3&amp;C9188</f>
        <v>#N/A</v>
      </c>
      <c r="B9188" s="511">
        <f>'Afleiður og skortstöð - skuldir'!J42</f>
        <v>0</v>
      </c>
      <c r="C9188" s="503" t="s">
        <v>10969</v>
      </c>
      <c r="D9188" s="512"/>
      <c r="F9188" s="547"/>
      <c r="G9188" s="547">
        <f t="shared" si="290"/>
        <v>0</v>
      </c>
      <c r="H9188" s="547">
        <f t="shared" si="291"/>
        <v>0</v>
      </c>
    </row>
    <row r="9189" spans="1:8" x14ac:dyDescent="0.25">
      <c r="A9189" s="396" t="e">
        <f>"INN."&amp;EIGNIR!$B$3&amp;C9189</f>
        <v>#N/A</v>
      </c>
      <c r="B9189" s="511">
        <f>'Afleiður og skortstöð - skuldir'!J43</f>
        <v>0</v>
      </c>
      <c r="C9189" s="503" t="s">
        <v>10970</v>
      </c>
      <c r="D9189" s="512"/>
      <c r="F9189" s="547"/>
      <c r="G9189" s="547">
        <f t="shared" si="290"/>
        <v>0</v>
      </c>
      <c r="H9189" s="547">
        <f t="shared" si="291"/>
        <v>0</v>
      </c>
    </row>
    <row r="9190" spans="1:8" x14ac:dyDescent="0.25">
      <c r="A9190" s="396" t="e">
        <f>"INN."&amp;EIGNIR!$B$3&amp;C9190</f>
        <v>#N/A</v>
      </c>
      <c r="B9190" s="511">
        <f>'Afleiður og skortstöð - skuldir'!J44</f>
        <v>0</v>
      </c>
      <c r="C9190" s="503" t="s">
        <v>10971</v>
      </c>
      <c r="D9190" s="512"/>
      <c r="F9190" s="547"/>
      <c r="G9190" s="547">
        <f t="shared" si="290"/>
        <v>0</v>
      </c>
      <c r="H9190" s="547">
        <f t="shared" si="291"/>
        <v>0</v>
      </c>
    </row>
    <row r="9191" spans="1:8" x14ac:dyDescent="0.25">
      <c r="A9191" s="396" t="e">
        <f>"INN."&amp;EIGNIR!$B$3&amp;C9191</f>
        <v>#N/A</v>
      </c>
      <c r="B9191" s="511">
        <f>'Afleiður og skortstöð - skuldir'!J45</f>
        <v>0</v>
      </c>
      <c r="C9191" s="503" t="s">
        <v>10972</v>
      </c>
      <c r="D9191" s="512"/>
      <c r="F9191" s="547"/>
      <c r="G9191" s="547">
        <f t="shared" si="290"/>
        <v>0</v>
      </c>
      <c r="H9191" s="547">
        <f t="shared" si="291"/>
        <v>0</v>
      </c>
    </row>
    <row r="9192" spans="1:8" x14ac:dyDescent="0.25">
      <c r="A9192" s="396" t="e">
        <f>"INN."&amp;EIGNIR!$B$3&amp;C9192</f>
        <v>#N/A</v>
      </c>
      <c r="B9192" s="511">
        <f>'Afleiður og skortstöð - skuldir'!J46</f>
        <v>0</v>
      </c>
      <c r="C9192" s="503" t="s">
        <v>10973</v>
      </c>
      <c r="D9192" s="512"/>
      <c r="F9192" s="547"/>
      <c r="G9192" s="547">
        <f t="shared" si="290"/>
        <v>0</v>
      </c>
      <c r="H9192" s="547">
        <f t="shared" si="291"/>
        <v>0</v>
      </c>
    </row>
    <row r="9193" spans="1:8" x14ac:dyDescent="0.25">
      <c r="A9193" s="396" t="e">
        <f>"INN."&amp;EIGNIR!$B$3&amp;C9193</f>
        <v>#N/A</v>
      </c>
      <c r="B9193" s="511">
        <f>'Afleiður og skortstöð - skuldir'!J47</f>
        <v>0</v>
      </c>
      <c r="C9193" s="503" t="s">
        <v>10974</v>
      </c>
      <c r="D9193" s="512"/>
      <c r="F9193" s="547"/>
      <c r="G9193" s="547">
        <f t="shared" si="290"/>
        <v>0</v>
      </c>
      <c r="H9193" s="547">
        <f t="shared" si="291"/>
        <v>0</v>
      </c>
    </row>
    <row r="9194" spans="1:8" x14ac:dyDescent="0.25">
      <c r="A9194" s="396" t="e">
        <f>"INN."&amp;EIGNIR!$B$3&amp;C9194</f>
        <v>#N/A</v>
      </c>
      <c r="B9194" s="511">
        <f>'Afleiður og skortstöð - skuldir'!J48</f>
        <v>0</v>
      </c>
      <c r="C9194" s="503" t="s">
        <v>10975</v>
      </c>
      <c r="D9194" s="512"/>
      <c r="F9194" s="547"/>
      <c r="G9194" s="547">
        <f t="shared" si="290"/>
        <v>0</v>
      </c>
      <c r="H9194" s="547">
        <f t="shared" si="291"/>
        <v>0</v>
      </c>
    </row>
    <row r="9195" spans="1:8" x14ac:dyDescent="0.25">
      <c r="A9195" s="396" t="e">
        <f>"INN."&amp;EIGNIR!$B$3&amp;C9195</f>
        <v>#N/A</v>
      </c>
      <c r="B9195" s="511">
        <f>'Afleiður og skortstöð - skuldir'!J49</f>
        <v>0</v>
      </c>
      <c r="C9195" s="503" t="s">
        <v>10976</v>
      </c>
      <c r="D9195" s="512"/>
      <c r="F9195" s="547"/>
      <c r="G9195" s="547">
        <f t="shared" si="290"/>
        <v>0</v>
      </c>
      <c r="H9195" s="547">
        <f t="shared" si="291"/>
        <v>0</v>
      </c>
    </row>
    <row r="9196" spans="1:8" x14ac:dyDescent="0.25">
      <c r="A9196" s="396" t="e">
        <f>"INN."&amp;EIGNIR!$B$3&amp;C9196</f>
        <v>#N/A</v>
      </c>
      <c r="B9196" s="511">
        <f>'Afleiður og skortstöð - skuldir'!J50</f>
        <v>0</v>
      </c>
      <c r="C9196" s="503" t="s">
        <v>10977</v>
      </c>
      <c r="D9196" s="512"/>
      <c r="F9196" s="547"/>
      <c r="G9196" s="547">
        <f t="shared" si="290"/>
        <v>0</v>
      </c>
      <c r="H9196" s="547">
        <f t="shared" si="291"/>
        <v>0</v>
      </c>
    </row>
    <row r="9197" spans="1:8" x14ac:dyDescent="0.25">
      <c r="A9197" s="396" t="e">
        <f>"INN."&amp;EIGNIR!$B$3&amp;C9197</f>
        <v>#N/A</v>
      </c>
      <c r="B9197" s="511">
        <f>'Afleiður og skortstöð - skuldir'!J51</f>
        <v>0</v>
      </c>
      <c r="C9197" s="503" t="s">
        <v>10978</v>
      </c>
      <c r="D9197" s="512"/>
      <c r="F9197" s="547"/>
      <c r="G9197" s="547">
        <f t="shared" si="290"/>
        <v>0</v>
      </c>
      <c r="H9197" s="547">
        <f t="shared" si="291"/>
        <v>0</v>
      </c>
    </row>
    <row r="9198" spans="1:8" x14ac:dyDescent="0.25">
      <c r="A9198" s="396" t="e">
        <f>"INN."&amp;EIGNIR!$B$3&amp;C9198</f>
        <v>#N/A</v>
      </c>
      <c r="B9198" s="511">
        <f>'Afleiður og skortstöð - skuldir'!J52</f>
        <v>0</v>
      </c>
      <c r="C9198" s="503" t="s">
        <v>10979</v>
      </c>
      <c r="D9198" s="512"/>
      <c r="F9198" s="547"/>
      <c r="G9198" s="547">
        <f t="shared" si="290"/>
        <v>0</v>
      </c>
      <c r="H9198" s="547">
        <f t="shared" si="291"/>
        <v>0</v>
      </c>
    </row>
    <row r="9199" spans="1:8" x14ac:dyDescent="0.25">
      <c r="A9199" s="396" t="e">
        <f>"INN."&amp;EIGNIR!$B$3&amp;C9199</f>
        <v>#N/A</v>
      </c>
      <c r="B9199" s="511">
        <f>'Afleiður og skortstöð - skuldir'!J53</f>
        <v>0</v>
      </c>
      <c r="C9199" s="503" t="s">
        <v>10980</v>
      </c>
      <c r="D9199" s="512"/>
      <c r="F9199" s="547"/>
      <c r="G9199" s="547">
        <f t="shared" si="290"/>
        <v>0</v>
      </c>
      <c r="H9199" s="547">
        <f t="shared" si="291"/>
        <v>0</v>
      </c>
    </row>
    <row r="9200" spans="1:8" x14ac:dyDescent="0.25">
      <c r="A9200" s="396" t="e">
        <f>"INN."&amp;EIGNIR!$B$3&amp;C9200</f>
        <v>#N/A</v>
      </c>
      <c r="B9200" s="511">
        <f>'Afleiður og skortstöð - skuldir'!J54</f>
        <v>0</v>
      </c>
      <c r="C9200" s="503" t="s">
        <v>10981</v>
      </c>
      <c r="D9200" s="512"/>
      <c r="F9200" s="547"/>
      <c r="G9200" s="547">
        <f t="shared" si="290"/>
        <v>0</v>
      </c>
      <c r="H9200" s="547">
        <f t="shared" si="291"/>
        <v>0</v>
      </c>
    </row>
    <row r="9201" spans="1:8" x14ac:dyDescent="0.25">
      <c r="A9201" s="396" t="e">
        <f>"INN."&amp;EIGNIR!$B$3&amp;C9201</f>
        <v>#N/A</v>
      </c>
      <c r="B9201" s="511">
        <f>'Afleiður og skortstöð - skuldir'!J55</f>
        <v>0</v>
      </c>
      <c r="C9201" s="503" t="s">
        <v>10982</v>
      </c>
      <c r="D9201" s="512"/>
      <c r="F9201" s="547"/>
      <c r="G9201" s="547">
        <f t="shared" si="290"/>
        <v>0</v>
      </c>
      <c r="H9201" s="547">
        <f t="shared" si="291"/>
        <v>0</v>
      </c>
    </row>
    <row r="9202" spans="1:8" x14ac:dyDescent="0.25">
      <c r="A9202" s="396" t="e">
        <f>"INN."&amp;EIGNIR!$B$3&amp;C9202</f>
        <v>#N/A</v>
      </c>
      <c r="B9202" s="511">
        <f>'Afleiður og skortstöð - skuldir'!J56</f>
        <v>0</v>
      </c>
      <c r="C9202" s="503" t="s">
        <v>10983</v>
      </c>
      <c r="D9202" s="512"/>
      <c r="F9202" s="547"/>
      <c r="G9202" s="547">
        <f t="shared" si="290"/>
        <v>0</v>
      </c>
      <c r="H9202" s="547">
        <f t="shared" si="291"/>
        <v>0</v>
      </c>
    </row>
    <row r="9203" spans="1:8" x14ac:dyDescent="0.25">
      <c r="A9203" s="396" t="e">
        <f>"INN."&amp;EIGNIR!$B$3&amp;C9203</f>
        <v>#N/A</v>
      </c>
      <c r="B9203" s="511">
        <f>'Afleiður og skortstöð - skuldir'!J57</f>
        <v>0</v>
      </c>
      <c r="C9203" s="503" t="s">
        <v>10984</v>
      </c>
      <c r="D9203" s="512"/>
      <c r="F9203" s="547"/>
      <c r="G9203" s="547">
        <f t="shared" si="290"/>
        <v>0</v>
      </c>
      <c r="H9203" s="547">
        <f t="shared" si="291"/>
        <v>0</v>
      </c>
    </row>
    <row r="9204" spans="1:8" x14ac:dyDescent="0.25">
      <c r="A9204" s="396" t="e">
        <f>"INN."&amp;EIGNIR!$B$3&amp;C9204</f>
        <v>#N/A</v>
      </c>
      <c r="B9204" s="511">
        <f>'Afleiður og skortstöð - skuldir'!J58</f>
        <v>0</v>
      </c>
      <c r="C9204" s="503" t="s">
        <v>10985</v>
      </c>
      <c r="D9204" s="512"/>
      <c r="F9204" s="547"/>
      <c r="G9204" s="547">
        <f t="shared" si="290"/>
        <v>0</v>
      </c>
      <c r="H9204" s="547">
        <f t="shared" si="291"/>
        <v>0</v>
      </c>
    </row>
    <row r="9205" spans="1:8" x14ac:dyDescent="0.25">
      <c r="A9205" s="396" t="e">
        <f>"INN."&amp;EIGNIR!$B$3&amp;C9205</f>
        <v>#N/A</v>
      </c>
      <c r="B9205" s="511">
        <f>'Afleiður og skortstöð - skuldir'!J59</f>
        <v>0</v>
      </c>
      <c r="C9205" s="503" t="s">
        <v>10986</v>
      </c>
      <c r="D9205" s="512"/>
      <c r="F9205" s="547"/>
      <c r="G9205" s="547">
        <f t="shared" si="290"/>
        <v>0</v>
      </c>
      <c r="H9205" s="547">
        <f t="shared" si="291"/>
        <v>0</v>
      </c>
    </row>
    <row r="9206" spans="1:8" x14ac:dyDescent="0.25">
      <c r="A9206" s="396" t="e">
        <f>"INN."&amp;EIGNIR!$B$3&amp;C9206</f>
        <v>#N/A</v>
      </c>
      <c r="B9206" s="511">
        <f>'Afleiður og skortstöð - skuldir'!J60</f>
        <v>0</v>
      </c>
      <c r="C9206" s="503" t="s">
        <v>10987</v>
      </c>
      <c r="D9206" s="512"/>
      <c r="F9206" s="547"/>
      <c r="G9206" s="547">
        <f t="shared" si="290"/>
        <v>0</v>
      </c>
      <c r="H9206" s="547">
        <f t="shared" si="291"/>
        <v>0</v>
      </c>
    </row>
    <row r="9207" spans="1:8" x14ac:dyDescent="0.25">
      <c r="A9207" s="396" t="e">
        <f>"INN."&amp;EIGNIR!$B$3&amp;C9207</f>
        <v>#N/A</v>
      </c>
      <c r="B9207" s="511">
        <f>'Afleiður og skortstöð - skuldir'!J61</f>
        <v>0</v>
      </c>
      <c r="C9207" s="503" t="s">
        <v>10988</v>
      </c>
      <c r="D9207" s="512"/>
      <c r="F9207" s="547"/>
      <c r="G9207" s="547">
        <f t="shared" si="290"/>
        <v>0</v>
      </c>
      <c r="H9207" s="547">
        <f t="shared" si="291"/>
        <v>0</v>
      </c>
    </row>
    <row r="9208" spans="1:8" x14ac:dyDescent="0.25">
      <c r="A9208" s="396" t="e">
        <f>"INN."&amp;EIGNIR!$B$3&amp;C9208</f>
        <v>#N/A</v>
      </c>
      <c r="B9208" s="511">
        <f>'Afleiður og skortstöð - skuldir'!J62</f>
        <v>0</v>
      </c>
      <c r="C9208" s="503" t="s">
        <v>10989</v>
      </c>
      <c r="D9208" s="512"/>
      <c r="F9208" s="547"/>
      <c r="G9208" s="547">
        <f t="shared" si="290"/>
        <v>0</v>
      </c>
      <c r="H9208" s="547">
        <f t="shared" si="291"/>
        <v>0</v>
      </c>
    </row>
    <row r="9209" spans="1:8" x14ac:dyDescent="0.25">
      <c r="A9209" s="396" t="e">
        <f>"INN."&amp;EIGNIR!$B$3&amp;C9209</f>
        <v>#N/A</v>
      </c>
      <c r="B9209" s="511">
        <f>'Afleiður og skortstöð - skuldir'!J63</f>
        <v>0</v>
      </c>
      <c r="C9209" s="503" t="s">
        <v>10990</v>
      </c>
      <c r="D9209" s="512"/>
      <c r="F9209" s="547"/>
      <c r="G9209" s="547">
        <f t="shared" si="290"/>
        <v>0</v>
      </c>
      <c r="H9209" s="547">
        <f t="shared" si="291"/>
        <v>0</v>
      </c>
    </row>
    <row r="9210" spans="1:8" x14ac:dyDescent="0.25">
      <c r="A9210" s="396" t="e">
        <f>"INN."&amp;EIGNIR!$B$3&amp;C9210</f>
        <v>#N/A</v>
      </c>
      <c r="B9210" s="511">
        <f>'Afleiður og skortstöð - skuldir'!J64</f>
        <v>0</v>
      </c>
      <c r="C9210" s="503" t="s">
        <v>10991</v>
      </c>
      <c r="D9210" s="512"/>
      <c r="F9210" s="547"/>
      <c r="G9210" s="547">
        <f t="shared" si="290"/>
        <v>0</v>
      </c>
      <c r="H9210" s="547">
        <f t="shared" si="291"/>
        <v>0</v>
      </c>
    </row>
    <row r="9211" spans="1:8" x14ac:dyDescent="0.25">
      <c r="A9211" s="396" t="e">
        <f>"INN."&amp;EIGNIR!$B$3&amp;C9211</f>
        <v>#N/A</v>
      </c>
      <c r="B9211" s="511">
        <f>'Afleiður og skortstöð - skuldir'!J65</f>
        <v>0</v>
      </c>
      <c r="C9211" s="503" t="s">
        <v>10992</v>
      </c>
      <c r="D9211" s="512"/>
      <c r="F9211" s="547"/>
      <c r="G9211" s="547">
        <f t="shared" si="290"/>
        <v>0</v>
      </c>
      <c r="H9211" s="547">
        <f t="shared" si="291"/>
        <v>0</v>
      </c>
    </row>
    <row r="9212" spans="1:8" x14ac:dyDescent="0.25">
      <c r="A9212" s="396" t="e">
        <f>"INN."&amp;EIGNIR!$B$3&amp;C9212</f>
        <v>#N/A</v>
      </c>
      <c r="B9212" s="511">
        <f>'Afleiður og skortstöð - skuldir'!J66</f>
        <v>0</v>
      </c>
      <c r="C9212" s="503" t="s">
        <v>10993</v>
      </c>
      <c r="D9212" s="512"/>
      <c r="F9212" s="547"/>
      <c r="G9212" s="547">
        <f t="shared" si="290"/>
        <v>0</v>
      </c>
      <c r="H9212" s="547">
        <f t="shared" si="291"/>
        <v>0</v>
      </c>
    </row>
    <row r="9213" spans="1:8" x14ac:dyDescent="0.25">
      <c r="A9213" s="396" t="e">
        <f>"INN."&amp;EIGNIR!$B$3&amp;C9213</f>
        <v>#N/A</v>
      </c>
      <c r="B9213" s="511">
        <f>'Afleiður og skortstöð - skuldir'!J67</f>
        <v>0</v>
      </c>
      <c r="C9213" s="503" t="s">
        <v>10994</v>
      </c>
      <c r="D9213" s="512"/>
      <c r="F9213" s="547"/>
      <c r="G9213" s="547">
        <f t="shared" si="290"/>
        <v>0</v>
      </c>
      <c r="H9213" s="547">
        <f t="shared" si="291"/>
        <v>0</v>
      </c>
    </row>
    <row r="9214" spans="1:8" x14ac:dyDescent="0.25">
      <c r="A9214" s="396" t="e">
        <f>"INN."&amp;EIGNIR!$B$3&amp;C9214</f>
        <v>#N/A</v>
      </c>
      <c r="B9214" s="511">
        <f>'Afleiður og skortstöð - skuldir'!J68</f>
        <v>0</v>
      </c>
      <c r="C9214" s="503" t="s">
        <v>10995</v>
      </c>
      <c r="D9214" s="512"/>
      <c r="F9214" s="547"/>
      <c r="G9214" s="547">
        <f t="shared" si="290"/>
        <v>0</v>
      </c>
      <c r="H9214" s="547">
        <f t="shared" si="291"/>
        <v>0</v>
      </c>
    </row>
    <row r="9215" spans="1:8" x14ac:dyDescent="0.25">
      <c r="A9215" s="396" t="e">
        <f>"INN."&amp;EIGNIR!$B$3&amp;C9215</f>
        <v>#N/A</v>
      </c>
      <c r="B9215" s="511">
        <f>'Afleiður og skortstöð - skuldir'!J69</f>
        <v>0</v>
      </c>
      <c r="C9215" s="503" t="s">
        <v>10996</v>
      </c>
      <c r="D9215" s="512"/>
      <c r="F9215" s="547"/>
      <c r="G9215" s="547">
        <f t="shared" si="290"/>
        <v>0</v>
      </c>
      <c r="H9215" s="547">
        <f t="shared" si="291"/>
        <v>0</v>
      </c>
    </row>
    <row r="9216" spans="1:8" x14ac:dyDescent="0.25">
      <c r="A9216" s="396" t="e">
        <f>"INN."&amp;EIGNIR!$B$3&amp;C9216</f>
        <v>#N/A</v>
      </c>
      <c r="B9216" s="511">
        <f>'Afleiður og skortstöð - skuldir'!J70</f>
        <v>0</v>
      </c>
      <c r="C9216" s="503" t="s">
        <v>10997</v>
      </c>
      <c r="D9216" s="512"/>
      <c r="F9216" s="547"/>
      <c r="G9216" s="547">
        <f t="shared" si="290"/>
        <v>0</v>
      </c>
      <c r="H9216" s="547">
        <f t="shared" si="291"/>
        <v>0</v>
      </c>
    </row>
    <row r="9217" spans="1:8" x14ac:dyDescent="0.25">
      <c r="A9217" s="396" t="e">
        <f>"INN."&amp;EIGNIR!$B$3&amp;C9217</f>
        <v>#N/A</v>
      </c>
      <c r="B9217" s="511">
        <f>'Afleiður og skortstöð - skuldir'!J71</f>
        <v>0</v>
      </c>
      <c r="C9217" s="503" t="s">
        <v>10998</v>
      </c>
      <c r="D9217" s="512"/>
      <c r="F9217" s="547"/>
      <c r="G9217" s="547">
        <f t="shared" si="290"/>
        <v>0</v>
      </c>
      <c r="H9217" s="547">
        <f t="shared" si="291"/>
        <v>0</v>
      </c>
    </row>
    <row r="9218" spans="1:8" x14ac:dyDescent="0.25">
      <c r="A9218" s="396" t="e">
        <f>"INN."&amp;EIGNIR!$B$3&amp;C9218</f>
        <v>#N/A</v>
      </c>
      <c r="B9218" s="511">
        <f>'Afleiður og skortstöð - skuldir'!J72</f>
        <v>0</v>
      </c>
      <c r="C9218" s="503" t="s">
        <v>10999</v>
      </c>
      <c r="D9218" s="512"/>
      <c r="F9218" s="547"/>
      <c r="G9218" s="547">
        <f t="shared" si="290"/>
        <v>0</v>
      </c>
      <c r="H9218" s="547">
        <f t="shared" si="291"/>
        <v>0</v>
      </c>
    </row>
    <row r="9219" spans="1:8" x14ac:dyDescent="0.25">
      <c r="A9219" s="396" t="e">
        <f>"INN."&amp;EIGNIR!$B$3&amp;C9219</f>
        <v>#N/A</v>
      </c>
      <c r="B9219" s="511">
        <f>'Afleiður og skortstöð - skuldir'!J73</f>
        <v>0</v>
      </c>
      <c r="C9219" s="503" t="s">
        <v>11000</v>
      </c>
      <c r="D9219" s="512"/>
      <c r="F9219" s="547"/>
      <c r="G9219" s="547">
        <f t="shared" si="290"/>
        <v>0</v>
      </c>
      <c r="H9219" s="547">
        <f t="shared" si="291"/>
        <v>0</v>
      </c>
    </row>
    <row r="9220" spans="1:8" x14ac:dyDescent="0.25">
      <c r="A9220" s="396" t="e">
        <f>"INN."&amp;EIGNIR!$B$3&amp;C9220</f>
        <v>#N/A</v>
      </c>
      <c r="B9220" s="511">
        <f>'Afleiður og skortstöð - skuldir'!J74</f>
        <v>0</v>
      </c>
      <c r="C9220" s="503" t="s">
        <v>11001</v>
      </c>
      <c r="D9220" s="512"/>
      <c r="F9220" s="547"/>
      <c r="G9220" s="547">
        <f t="shared" si="290"/>
        <v>0</v>
      </c>
      <c r="H9220" s="547">
        <f t="shared" si="291"/>
        <v>0</v>
      </c>
    </row>
    <row r="9221" spans="1:8" x14ac:dyDescent="0.25">
      <c r="A9221" s="396" t="e">
        <f>"INN."&amp;EIGNIR!$B$3&amp;C9221</f>
        <v>#N/A</v>
      </c>
      <c r="B9221" s="511">
        <f>'Afleiður og skortstöð - skuldir'!J75</f>
        <v>0</v>
      </c>
      <c r="C9221" s="503" t="s">
        <v>11002</v>
      </c>
      <c r="D9221" s="512"/>
      <c r="F9221" s="547"/>
      <c r="G9221" s="547">
        <f t="shared" si="290"/>
        <v>0</v>
      </c>
      <c r="H9221" s="547">
        <f t="shared" si="291"/>
        <v>0</v>
      </c>
    </row>
    <row r="9222" spans="1:8" x14ac:dyDescent="0.25">
      <c r="A9222" s="396" t="e">
        <f>"INN."&amp;EIGNIR!$B$3&amp;C9222</f>
        <v>#N/A</v>
      </c>
      <c r="B9222" s="511">
        <f>'Afleiður og skortstöð - skuldir'!J76</f>
        <v>0</v>
      </c>
      <c r="C9222" s="503" t="s">
        <v>11003</v>
      </c>
      <c r="D9222" s="512"/>
      <c r="F9222" s="547"/>
      <c r="G9222" s="547">
        <f t="shared" si="290"/>
        <v>0</v>
      </c>
      <c r="H9222" s="547">
        <f t="shared" si="291"/>
        <v>0</v>
      </c>
    </row>
    <row r="9223" spans="1:8" x14ac:dyDescent="0.25">
      <c r="A9223" s="396" t="e">
        <f>"INN."&amp;EIGNIR!$B$3&amp;C9223</f>
        <v>#N/A</v>
      </c>
      <c r="B9223" s="511">
        <f>'Afleiður og skortstöð - skuldir'!J77</f>
        <v>0</v>
      </c>
      <c r="C9223" s="503" t="s">
        <v>11004</v>
      </c>
      <c r="D9223" s="512"/>
      <c r="F9223" s="547"/>
      <c r="G9223" s="547">
        <f t="shared" si="290"/>
        <v>0</v>
      </c>
      <c r="H9223" s="547">
        <f t="shared" si="291"/>
        <v>0</v>
      </c>
    </row>
    <row r="9224" spans="1:8" x14ac:dyDescent="0.25">
      <c r="A9224" s="396" t="e">
        <f>"INN."&amp;EIGNIR!$B$3&amp;C9224</f>
        <v>#N/A</v>
      </c>
      <c r="B9224" s="511">
        <f>'Afleiður og skortstöð - skuldir'!J78</f>
        <v>0</v>
      </c>
      <c r="C9224" s="503" t="s">
        <v>11005</v>
      </c>
      <c r="D9224" s="512"/>
      <c r="F9224" s="547"/>
      <c r="G9224" s="547">
        <f t="shared" si="290"/>
        <v>0</v>
      </c>
      <c r="H9224" s="547">
        <f t="shared" si="291"/>
        <v>0</v>
      </c>
    </row>
    <row r="9225" spans="1:8" x14ac:dyDescent="0.25">
      <c r="A9225" s="396" t="e">
        <f>"INN."&amp;EIGNIR!$B$3&amp;C9225</f>
        <v>#N/A</v>
      </c>
      <c r="B9225" s="511">
        <f>'Afleiður og skortstöð - skuldir'!J79</f>
        <v>0</v>
      </c>
      <c r="C9225" s="503" t="s">
        <v>11006</v>
      </c>
      <c r="D9225" s="512"/>
      <c r="F9225" s="547"/>
      <c r="G9225" s="547">
        <f t="shared" si="290"/>
        <v>0</v>
      </c>
      <c r="H9225" s="547">
        <f t="shared" si="291"/>
        <v>0</v>
      </c>
    </row>
    <row r="9226" spans="1:8" x14ac:dyDescent="0.25">
      <c r="A9226" s="396" t="e">
        <f>"INN."&amp;EIGNIR!$B$3&amp;C9226</f>
        <v>#N/A</v>
      </c>
      <c r="B9226" s="511">
        <f>'Afleiður og skortstöð - skuldir'!J80</f>
        <v>0</v>
      </c>
      <c r="C9226" s="503" t="s">
        <v>11007</v>
      </c>
      <c r="D9226" s="512"/>
      <c r="F9226" s="547"/>
      <c r="G9226" s="547">
        <f t="shared" si="290"/>
        <v>0</v>
      </c>
      <c r="H9226" s="547">
        <f t="shared" si="291"/>
        <v>0</v>
      </c>
    </row>
    <row r="9227" spans="1:8" x14ac:dyDescent="0.25">
      <c r="A9227" s="396" t="e">
        <f>"INN."&amp;EIGNIR!$B$3&amp;C9227</f>
        <v>#N/A</v>
      </c>
      <c r="B9227" s="511">
        <f>'Afleiður og skortstöð - skuldir'!J81</f>
        <v>0</v>
      </c>
      <c r="C9227" s="503" t="s">
        <v>11008</v>
      </c>
      <c r="D9227" s="512"/>
      <c r="F9227" s="547"/>
      <c r="G9227" s="547">
        <f t="shared" si="290"/>
        <v>0</v>
      </c>
      <c r="H9227" s="547">
        <f t="shared" si="291"/>
        <v>0</v>
      </c>
    </row>
    <row r="9228" spans="1:8" x14ac:dyDescent="0.25">
      <c r="A9228" s="396" t="e">
        <f>"INN."&amp;EIGNIR!$B$3&amp;C9228</f>
        <v>#N/A</v>
      </c>
      <c r="B9228" s="511">
        <f>'Afleiður og skortstöð - skuldir'!J82</f>
        <v>0</v>
      </c>
      <c r="C9228" s="503" t="s">
        <v>11009</v>
      </c>
      <c r="D9228" s="512"/>
      <c r="F9228" s="547"/>
      <c r="G9228" s="547">
        <f t="shared" si="290"/>
        <v>0</v>
      </c>
      <c r="H9228" s="547">
        <f t="shared" si="291"/>
        <v>0</v>
      </c>
    </row>
    <row r="9229" spans="1:8" x14ac:dyDescent="0.25">
      <c r="A9229" s="396" t="e">
        <f>"INN."&amp;EIGNIR!$B$3&amp;C9229</f>
        <v>#N/A</v>
      </c>
      <c r="B9229" s="511">
        <f>'Afleiður og skortstöð - skuldir'!J83</f>
        <v>0</v>
      </c>
      <c r="C9229" s="503" t="s">
        <v>11010</v>
      </c>
      <c r="D9229" s="512"/>
      <c r="F9229" s="547"/>
      <c r="G9229" s="547">
        <f t="shared" si="290"/>
        <v>0</v>
      </c>
      <c r="H9229" s="547">
        <f t="shared" si="291"/>
        <v>0</v>
      </c>
    </row>
    <row r="9230" spans="1:8" x14ac:dyDescent="0.25">
      <c r="A9230" s="396" t="e">
        <f>"INN."&amp;EIGNIR!$B$3&amp;C9230</f>
        <v>#N/A</v>
      </c>
      <c r="B9230" s="511">
        <f>'Afleiður og skortstöð - skuldir'!J84</f>
        <v>0</v>
      </c>
      <c r="C9230" s="503" t="s">
        <v>11011</v>
      </c>
      <c r="D9230" s="512"/>
      <c r="F9230" s="547"/>
      <c r="G9230" s="547">
        <f t="shared" si="290"/>
        <v>0</v>
      </c>
      <c r="H9230" s="547">
        <f t="shared" si="291"/>
        <v>0</v>
      </c>
    </row>
    <row r="9231" spans="1:8" x14ac:dyDescent="0.25">
      <c r="A9231" s="396" t="e">
        <f>"INN."&amp;EIGNIR!$B$3&amp;C9231</f>
        <v>#N/A</v>
      </c>
      <c r="B9231" s="511">
        <f>'Afleiður og skortstöð - skuldir'!J85</f>
        <v>0</v>
      </c>
      <c r="C9231" s="503" t="s">
        <v>11012</v>
      </c>
      <c r="D9231" s="512"/>
      <c r="F9231" s="547"/>
      <c r="G9231" s="547">
        <f t="shared" si="290"/>
        <v>0</v>
      </c>
      <c r="H9231" s="547">
        <f t="shared" si="291"/>
        <v>0</v>
      </c>
    </row>
    <row r="9232" spans="1:8" x14ac:dyDescent="0.25">
      <c r="A9232" s="396" t="e">
        <f>"INN."&amp;EIGNIR!$B$3&amp;C9232</f>
        <v>#N/A</v>
      </c>
      <c r="B9232" s="511">
        <f>'Afleiður og skortstöð - skuldir'!J86</f>
        <v>0</v>
      </c>
      <c r="C9232" s="503" t="s">
        <v>11013</v>
      </c>
      <c r="D9232" s="512"/>
      <c r="F9232" s="547"/>
      <c r="G9232" s="547">
        <f t="shared" si="290"/>
        <v>0</v>
      </c>
      <c r="H9232" s="547">
        <f t="shared" si="291"/>
        <v>0</v>
      </c>
    </row>
    <row r="9233" spans="1:8" x14ac:dyDescent="0.25">
      <c r="A9233" s="396" t="e">
        <f>"INN."&amp;EIGNIR!$B$3&amp;C9233</f>
        <v>#N/A</v>
      </c>
      <c r="B9233" s="511">
        <f>'Afleiður og skortstöð - skuldir'!J87</f>
        <v>0</v>
      </c>
      <c r="C9233" s="503" t="s">
        <v>11014</v>
      </c>
      <c r="D9233" s="512"/>
      <c r="F9233" s="547"/>
      <c r="G9233" s="547">
        <f t="shared" si="290"/>
        <v>0</v>
      </c>
      <c r="H9233" s="547">
        <f t="shared" si="291"/>
        <v>0</v>
      </c>
    </row>
    <row r="9234" spans="1:8" x14ac:dyDescent="0.25">
      <c r="A9234" s="396" t="e">
        <f>"INN."&amp;EIGNIR!$B$3&amp;C9234</f>
        <v>#N/A</v>
      </c>
      <c r="B9234" s="511">
        <f>'Afleiður og skortstöð - skuldir'!J88</f>
        <v>0</v>
      </c>
      <c r="C9234" s="503" t="s">
        <v>11015</v>
      </c>
      <c r="D9234" s="512"/>
      <c r="F9234" s="547"/>
      <c r="G9234" s="547">
        <f t="shared" si="290"/>
        <v>0</v>
      </c>
      <c r="H9234" s="547">
        <f t="shared" si="291"/>
        <v>0</v>
      </c>
    </row>
    <row r="9235" spans="1:8" x14ac:dyDescent="0.25">
      <c r="A9235" s="396" t="e">
        <f>"INN."&amp;EIGNIR!$B$3&amp;C9235</f>
        <v>#N/A</v>
      </c>
      <c r="B9235" s="511">
        <f>'Afleiður og skortstöð - skuldir'!J89</f>
        <v>0</v>
      </c>
      <c r="C9235" s="503" t="s">
        <v>11016</v>
      </c>
      <c r="D9235" s="512"/>
      <c r="F9235" s="547"/>
      <c r="G9235" s="547">
        <f t="shared" si="290"/>
        <v>0</v>
      </c>
      <c r="H9235" s="547">
        <f t="shared" si="291"/>
        <v>0</v>
      </c>
    </row>
    <row r="9236" spans="1:8" x14ac:dyDescent="0.25">
      <c r="A9236" s="396" t="e">
        <f>"INN."&amp;EIGNIR!$B$3&amp;C9236</f>
        <v>#N/A</v>
      </c>
      <c r="B9236" s="511">
        <f>'Afleiður og skortstöð - skuldir'!J90</f>
        <v>0</v>
      </c>
      <c r="C9236" s="503" t="s">
        <v>11017</v>
      </c>
      <c r="D9236" s="512"/>
      <c r="F9236" s="547"/>
      <c r="G9236" s="547">
        <f t="shared" si="290"/>
        <v>0</v>
      </c>
      <c r="H9236" s="547">
        <f t="shared" si="291"/>
        <v>0</v>
      </c>
    </row>
    <row r="9237" spans="1:8" x14ac:dyDescent="0.25">
      <c r="A9237" s="396" t="e">
        <f>"INN."&amp;EIGNIR!$B$3&amp;C9237</f>
        <v>#N/A</v>
      </c>
      <c r="B9237" s="511">
        <f>'Afleiður og skortstöð - skuldir'!J91</f>
        <v>0</v>
      </c>
      <c r="C9237" s="503" t="s">
        <v>11018</v>
      </c>
      <c r="D9237" s="512"/>
      <c r="F9237" s="547"/>
      <c r="G9237" s="547">
        <f t="shared" si="290"/>
        <v>0</v>
      </c>
      <c r="H9237" s="547">
        <f t="shared" si="291"/>
        <v>0</v>
      </c>
    </row>
    <row r="9238" spans="1:8" x14ac:dyDescent="0.25">
      <c r="A9238" s="396" t="e">
        <f>"INN."&amp;EIGNIR!$B$3&amp;C9238</f>
        <v>#N/A</v>
      </c>
      <c r="B9238" s="511">
        <f>'Afleiður og skortstöð - skuldir'!J92</f>
        <v>0</v>
      </c>
      <c r="C9238" s="503" t="s">
        <v>11019</v>
      </c>
      <c r="D9238" s="512"/>
      <c r="F9238" s="547"/>
      <c r="G9238" s="547">
        <f t="shared" si="290"/>
        <v>0</v>
      </c>
      <c r="H9238" s="547">
        <f t="shared" si="291"/>
        <v>0</v>
      </c>
    </row>
    <row r="9239" spans="1:8" x14ac:dyDescent="0.25">
      <c r="A9239" s="396" t="e">
        <f>"INN."&amp;EIGNIR!$B$3&amp;C9239</f>
        <v>#N/A</v>
      </c>
      <c r="B9239" s="511">
        <f>'Afleiður og skortstöð - skuldir'!J93</f>
        <v>0</v>
      </c>
      <c r="C9239" s="503" t="s">
        <v>11020</v>
      </c>
      <c r="D9239" s="512"/>
      <c r="F9239" s="547"/>
      <c r="G9239" s="547">
        <f t="shared" si="290"/>
        <v>0</v>
      </c>
      <c r="H9239" s="547">
        <f t="shared" si="291"/>
        <v>0</v>
      </c>
    </row>
    <row r="9240" spans="1:8" x14ac:dyDescent="0.25">
      <c r="A9240" s="396" t="e">
        <f>"INN."&amp;EIGNIR!$B$3&amp;C9240</f>
        <v>#N/A</v>
      </c>
      <c r="B9240" s="511">
        <f>'Afleiður og skortstöð - skuldir'!J94</f>
        <v>0</v>
      </c>
      <c r="C9240" s="503" t="s">
        <v>11021</v>
      </c>
      <c r="D9240" s="512"/>
      <c r="F9240" s="547"/>
      <c r="G9240" s="547">
        <f t="shared" si="290"/>
        <v>0</v>
      </c>
      <c r="H9240" s="547">
        <f t="shared" si="291"/>
        <v>0</v>
      </c>
    </row>
    <row r="9241" spans="1:8" x14ac:dyDescent="0.25">
      <c r="A9241" s="396" t="e">
        <f>"INN."&amp;EIGNIR!$B$3&amp;C9241</f>
        <v>#N/A</v>
      </c>
      <c r="B9241" s="511">
        <f>'Afleiður og skortstöð - skuldir'!J95</f>
        <v>0</v>
      </c>
      <c r="C9241" s="503" t="s">
        <v>11022</v>
      </c>
      <c r="D9241" s="512"/>
      <c r="F9241" s="547"/>
      <c r="G9241" s="547">
        <f t="shared" si="290"/>
        <v>0</v>
      </c>
      <c r="H9241" s="547">
        <f t="shared" si="291"/>
        <v>0</v>
      </c>
    </row>
    <row r="9242" spans="1:8" x14ac:dyDescent="0.25">
      <c r="A9242" s="396" t="e">
        <f>"INN."&amp;EIGNIR!$B$3&amp;C9242</f>
        <v>#N/A</v>
      </c>
      <c r="B9242" s="511">
        <f>'Afleiður og skortstöð - skuldir'!J96</f>
        <v>0</v>
      </c>
      <c r="C9242" s="503" t="s">
        <v>11023</v>
      </c>
      <c r="D9242" s="512"/>
      <c r="F9242" s="547"/>
      <c r="G9242" s="547">
        <f t="shared" si="290"/>
        <v>0</v>
      </c>
      <c r="H9242" s="547">
        <f t="shared" si="291"/>
        <v>0</v>
      </c>
    </row>
    <row r="9243" spans="1:8" x14ac:dyDescent="0.25">
      <c r="A9243" s="396" t="e">
        <f>"INN."&amp;EIGNIR!$B$3&amp;C9243</f>
        <v>#N/A</v>
      </c>
      <c r="B9243" s="511">
        <f>'Afleiður og skortstöð - skuldir'!J97</f>
        <v>0</v>
      </c>
      <c r="C9243" s="503" t="s">
        <v>11024</v>
      </c>
      <c r="D9243" s="512"/>
      <c r="F9243" s="547"/>
      <c r="G9243" s="547">
        <f t="shared" si="290"/>
        <v>0</v>
      </c>
      <c r="H9243" s="547">
        <f t="shared" si="291"/>
        <v>0</v>
      </c>
    </row>
    <row r="9244" spans="1:8" x14ac:dyDescent="0.25">
      <c r="A9244" s="396" t="e">
        <f>"INN."&amp;EIGNIR!$B$3&amp;C9244</f>
        <v>#N/A</v>
      </c>
      <c r="B9244" s="511">
        <f>'Afleiður og skortstöð - skuldir'!J98</f>
        <v>0</v>
      </c>
      <c r="C9244" s="503" t="s">
        <v>11025</v>
      </c>
      <c r="D9244" s="512"/>
      <c r="F9244" s="547"/>
      <c r="G9244" s="547">
        <f t="shared" si="290"/>
        <v>0</v>
      </c>
      <c r="H9244" s="547">
        <f t="shared" si="291"/>
        <v>0</v>
      </c>
    </row>
    <row r="9245" spans="1:8" x14ac:dyDescent="0.25">
      <c r="A9245" s="396" t="e">
        <f>"INN."&amp;EIGNIR!$B$3&amp;C9245</f>
        <v>#N/A</v>
      </c>
      <c r="B9245" s="511">
        <f>'Afleiður og skortstöð - skuldir'!J99</f>
        <v>0</v>
      </c>
      <c r="C9245" s="503" t="s">
        <v>11026</v>
      </c>
      <c r="D9245" s="512"/>
      <c r="F9245" s="547"/>
      <c r="G9245" s="547">
        <f t="shared" si="290"/>
        <v>0</v>
      </c>
      <c r="H9245" s="547">
        <f t="shared" si="291"/>
        <v>0</v>
      </c>
    </row>
    <row r="9246" spans="1:8" x14ac:dyDescent="0.25">
      <c r="A9246" s="396" t="e">
        <f>"INN."&amp;EIGNIR!$B$3&amp;C9246</f>
        <v>#N/A</v>
      </c>
      <c r="B9246" s="511">
        <f>'Afleiður og skortstöð - skuldir'!J100</f>
        <v>0</v>
      </c>
      <c r="C9246" s="503" t="s">
        <v>11027</v>
      </c>
      <c r="D9246" s="512"/>
      <c r="F9246" s="547"/>
      <c r="G9246" s="547">
        <f t="shared" ref="G9246:G9309" si="292">+F9246-B9246</f>
        <v>0</v>
      </c>
      <c r="H9246" s="547">
        <f t="shared" si="291"/>
        <v>0</v>
      </c>
    </row>
    <row r="9247" spans="1:8" x14ac:dyDescent="0.25">
      <c r="A9247" s="396" t="e">
        <f>"INN."&amp;EIGNIR!$B$3&amp;C9247</f>
        <v>#N/A</v>
      </c>
      <c r="B9247" s="511">
        <f>'Afleiður og skortstöð - skuldir'!J101</f>
        <v>0</v>
      </c>
      <c r="C9247" s="503" t="s">
        <v>11028</v>
      </c>
      <c r="D9247" s="512"/>
      <c r="F9247" s="547"/>
      <c r="G9247" s="547">
        <f t="shared" si="292"/>
        <v>0</v>
      </c>
      <c r="H9247" s="547">
        <f t="shared" ref="H9247:H9310" si="293">+ABS(G9247)</f>
        <v>0</v>
      </c>
    </row>
    <row r="9248" spans="1:8" x14ac:dyDescent="0.25">
      <c r="A9248" s="396" t="e">
        <f>"INN."&amp;EIGNIR!$B$3&amp;C9248</f>
        <v>#N/A</v>
      </c>
      <c r="B9248" s="511">
        <f>'Afleiður og skortstöð - skuldir'!J102</f>
        <v>0</v>
      </c>
      <c r="C9248" s="503" t="s">
        <v>11029</v>
      </c>
      <c r="D9248" s="512"/>
      <c r="F9248" s="547"/>
      <c r="G9248" s="547">
        <f t="shared" si="292"/>
        <v>0</v>
      </c>
      <c r="H9248" s="547">
        <f t="shared" si="293"/>
        <v>0</v>
      </c>
    </row>
    <row r="9249" spans="1:8" x14ac:dyDescent="0.25">
      <c r="A9249" s="396" t="e">
        <f>"INN."&amp;EIGNIR!$B$3&amp;C9249</f>
        <v>#N/A</v>
      </c>
      <c r="B9249" s="511">
        <f>'Afleiður og skortstöð - skuldir'!J103</f>
        <v>0</v>
      </c>
      <c r="C9249" s="503" t="s">
        <v>11030</v>
      </c>
      <c r="D9249" s="512"/>
      <c r="F9249" s="547"/>
      <c r="G9249" s="547">
        <f t="shared" si="292"/>
        <v>0</v>
      </c>
      <c r="H9249" s="547">
        <f t="shared" si="293"/>
        <v>0</v>
      </c>
    </row>
    <row r="9250" spans="1:8" x14ac:dyDescent="0.25">
      <c r="A9250" s="396" t="e">
        <f>"INN."&amp;EIGNIR!$B$3&amp;C9250</f>
        <v>#N/A</v>
      </c>
      <c r="B9250" s="511">
        <f>'Afleiður og skortstöð - skuldir'!J104</f>
        <v>0</v>
      </c>
      <c r="C9250" s="503" t="s">
        <v>11031</v>
      </c>
      <c r="D9250" s="512"/>
      <c r="F9250" s="547"/>
      <c r="G9250" s="547">
        <f t="shared" si="292"/>
        <v>0</v>
      </c>
      <c r="H9250" s="547">
        <f t="shared" si="293"/>
        <v>0</v>
      </c>
    </row>
    <row r="9251" spans="1:8" x14ac:dyDescent="0.25">
      <c r="A9251" s="396" t="e">
        <f>"INN."&amp;EIGNIR!$B$3&amp;C9251</f>
        <v>#N/A</v>
      </c>
      <c r="B9251" s="511">
        <f>'Afleiður og skortstöð - skuldir'!J105</f>
        <v>0</v>
      </c>
      <c r="C9251" s="503" t="s">
        <v>11032</v>
      </c>
      <c r="D9251" s="512"/>
      <c r="F9251" s="547"/>
      <c r="G9251" s="547">
        <f t="shared" si="292"/>
        <v>0</v>
      </c>
      <c r="H9251" s="547">
        <f t="shared" si="293"/>
        <v>0</v>
      </c>
    </row>
    <row r="9252" spans="1:8" x14ac:dyDescent="0.25">
      <c r="A9252" s="396" t="e">
        <f>"INN."&amp;EIGNIR!$B$3&amp;C9252</f>
        <v>#N/A</v>
      </c>
      <c r="B9252" s="511">
        <f>'Afleiður og skortstöð - skuldir'!J106</f>
        <v>0</v>
      </c>
      <c r="C9252" s="503" t="s">
        <v>11033</v>
      </c>
      <c r="D9252" s="512"/>
      <c r="F9252" s="547"/>
      <c r="G9252" s="547">
        <f t="shared" si="292"/>
        <v>0</v>
      </c>
      <c r="H9252" s="547">
        <f t="shared" si="293"/>
        <v>0</v>
      </c>
    </row>
    <row r="9253" spans="1:8" x14ac:dyDescent="0.25">
      <c r="A9253" s="396" t="e">
        <f>"INN."&amp;EIGNIR!$B$3&amp;C9253</f>
        <v>#N/A</v>
      </c>
      <c r="B9253" s="511">
        <f>'Afleiður og skortstöð - skuldir'!J107</f>
        <v>0</v>
      </c>
      <c r="C9253" s="503" t="s">
        <v>11034</v>
      </c>
      <c r="D9253" s="512"/>
      <c r="F9253" s="547"/>
      <c r="G9253" s="547">
        <f t="shared" si="292"/>
        <v>0</v>
      </c>
      <c r="H9253" s="547">
        <f t="shared" si="293"/>
        <v>0</v>
      </c>
    </row>
    <row r="9254" spans="1:8" x14ac:dyDescent="0.25">
      <c r="A9254" s="396" t="e">
        <f>"INN."&amp;EIGNIR!$B$3&amp;C9254</f>
        <v>#N/A</v>
      </c>
      <c r="B9254" s="511">
        <f>'Afleiður og skortstöð - skuldir'!J108</f>
        <v>0</v>
      </c>
      <c r="C9254" s="503" t="s">
        <v>11035</v>
      </c>
      <c r="D9254" s="512"/>
      <c r="F9254" s="547"/>
      <c r="G9254" s="547">
        <f t="shared" si="292"/>
        <v>0</v>
      </c>
      <c r="H9254" s="547">
        <f t="shared" si="293"/>
        <v>0</v>
      </c>
    </row>
    <row r="9255" spans="1:8" x14ac:dyDescent="0.25">
      <c r="A9255" s="396" t="e">
        <f>"INN."&amp;EIGNIR!$B$3&amp;C9255</f>
        <v>#N/A</v>
      </c>
      <c r="B9255" s="511">
        <f>'Afleiður og skortstöð - skuldir'!J109</f>
        <v>0</v>
      </c>
      <c r="C9255" s="503" t="s">
        <v>11036</v>
      </c>
      <c r="D9255" s="512"/>
      <c r="F9255" s="547"/>
      <c r="G9255" s="547">
        <f t="shared" si="292"/>
        <v>0</v>
      </c>
      <c r="H9255" s="547">
        <f t="shared" si="293"/>
        <v>0</v>
      </c>
    </row>
    <row r="9256" spans="1:8" x14ac:dyDescent="0.25">
      <c r="A9256" s="396" t="e">
        <f>"INN."&amp;EIGNIR!$B$3&amp;C9256</f>
        <v>#N/A</v>
      </c>
      <c r="B9256" s="511">
        <f>'Afleiður og skortstöð - skuldir'!J110</f>
        <v>0</v>
      </c>
      <c r="C9256" s="503" t="s">
        <v>11037</v>
      </c>
      <c r="D9256" s="512"/>
      <c r="F9256" s="547"/>
      <c r="G9256" s="547">
        <f t="shared" si="292"/>
        <v>0</v>
      </c>
      <c r="H9256" s="547">
        <f t="shared" si="293"/>
        <v>0</v>
      </c>
    </row>
    <row r="9257" spans="1:8" x14ac:dyDescent="0.25">
      <c r="A9257" s="396" t="e">
        <f>"INN."&amp;EIGNIR!$B$3&amp;C9257</f>
        <v>#N/A</v>
      </c>
      <c r="B9257" s="511">
        <f>'Afleiður og skortstöð - skuldir'!J111</f>
        <v>0</v>
      </c>
      <c r="C9257" s="503" t="s">
        <v>11038</v>
      </c>
      <c r="D9257" s="512"/>
      <c r="F9257" s="547"/>
      <c r="G9257" s="547">
        <f t="shared" si="292"/>
        <v>0</v>
      </c>
      <c r="H9257" s="547">
        <f t="shared" si="293"/>
        <v>0</v>
      </c>
    </row>
    <row r="9258" spans="1:8" x14ac:dyDescent="0.25">
      <c r="A9258" s="396" t="e">
        <f>"INN."&amp;EIGNIR!$B$3&amp;C9258</f>
        <v>#N/A</v>
      </c>
      <c r="B9258" s="511">
        <f>'Afleiður og skortstöð - skuldir'!J112</f>
        <v>0</v>
      </c>
      <c r="C9258" s="503" t="s">
        <v>11039</v>
      </c>
      <c r="D9258" s="512"/>
      <c r="F9258" s="547"/>
      <c r="G9258" s="547">
        <f t="shared" si="292"/>
        <v>0</v>
      </c>
      <c r="H9258" s="547">
        <f t="shared" si="293"/>
        <v>0</v>
      </c>
    </row>
    <row r="9259" spans="1:8" x14ac:dyDescent="0.25">
      <c r="A9259" s="396" t="e">
        <f>"INN."&amp;EIGNIR!$B$3&amp;C9259</f>
        <v>#N/A</v>
      </c>
      <c r="B9259" s="511">
        <f>'Afleiður og skortstöð - skuldir'!K5</f>
        <v>0</v>
      </c>
      <c r="C9259" s="503" t="s">
        <v>11040</v>
      </c>
      <c r="D9259" s="512" t="s">
        <v>11041</v>
      </c>
      <c r="F9259" s="547"/>
      <c r="G9259" s="547">
        <f t="shared" si="292"/>
        <v>0</v>
      </c>
      <c r="H9259" s="547">
        <f t="shared" si="293"/>
        <v>0</v>
      </c>
    </row>
    <row r="9260" spans="1:8" x14ac:dyDescent="0.25">
      <c r="A9260" s="396" t="e">
        <f>"INN."&amp;EIGNIR!$B$3&amp;C9260</f>
        <v>#N/A</v>
      </c>
      <c r="B9260" s="511">
        <f>'Afleiður og skortstöð - skuldir'!K6</f>
        <v>0</v>
      </c>
      <c r="C9260" s="503" t="s">
        <v>11042</v>
      </c>
      <c r="D9260" s="512"/>
      <c r="F9260" s="547"/>
      <c r="G9260" s="547">
        <f t="shared" si="292"/>
        <v>0</v>
      </c>
      <c r="H9260" s="547">
        <f t="shared" si="293"/>
        <v>0</v>
      </c>
    </row>
    <row r="9261" spans="1:8" x14ac:dyDescent="0.25">
      <c r="A9261" s="396" t="e">
        <f>"INN."&amp;EIGNIR!$B$3&amp;C9261</f>
        <v>#N/A</v>
      </c>
      <c r="B9261" s="511">
        <f>'Afleiður og skortstöð - skuldir'!K7</f>
        <v>0</v>
      </c>
      <c r="C9261" s="503" t="s">
        <v>11043</v>
      </c>
      <c r="D9261" s="512"/>
      <c r="F9261" s="547"/>
      <c r="G9261" s="547">
        <f t="shared" si="292"/>
        <v>0</v>
      </c>
      <c r="H9261" s="547">
        <f t="shared" si="293"/>
        <v>0</v>
      </c>
    </row>
    <row r="9262" spans="1:8" x14ac:dyDescent="0.25">
      <c r="A9262" s="396" t="e">
        <f>"INN."&amp;EIGNIR!$B$3&amp;C9262</f>
        <v>#N/A</v>
      </c>
      <c r="B9262" s="511">
        <f>'Afleiður og skortstöð - skuldir'!K8</f>
        <v>0</v>
      </c>
      <c r="C9262" s="503" t="s">
        <v>11044</v>
      </c>
      <c r="D9262" s="512"/>
      <c r="F9262" s="547"/>
      <c r="G9262" s="547">
        <f t="shared" si="292"/>
        <v>0</v>
      </c>
      <c r="H9262" s="547">
        <f t="shared" si="293"/>
        <v>0</v>
      </c>
    </row>
    <row r="9263" spans="1:8" x14ac:dyDescent="0.25">
      <c r="A9263" s="396" t="e">
        <f>"INN."&amp;EIGNIR!$B$3&amp;C9263</f>
        <v>#N/A</v>
      </c>
      <c r="B9263" s="511">
        <f>'Afleiður og skortstöð - skuldir'!K9</f>
        <v>0</v>
      </c>
      <c r="C9263" s="503" t="s">
        <v>11045</v>
      </c>
      <c r="D9263" s="512"/>
      <c r="F9263" s="547"/>
      <c r="G9263" s="547">
        <f t="shared" si="292"/>
        <v>0</v>
      </c>
      <c r="H9263" s="547">
        <f t="shared" si="293"/>
        <v>0</v>
      </c>
    </row>
    <row r="9264" spans="1:8" x14ac:dyDescent="0.25">
      <c r="A9264" s="396" t="e">
        <f>"INN."&amp;EIGNIR!$B$3&amp;C9264</f>
        <v>#N/A</v>
      </c>
      <c r="B9264" s="511">
        <f>'Afleiður og skortstöð - skuldir'!K10</f>
        <v>0</v>
      </c>
      <c r="C9264" s="503" t="s">
        <v>11046</v>
      </c>
      <c r="D9264" s="512"/>
      <c r="F9264" s="547"/>
      <c r="G9264" s="547">
        <f t="shared" si="292"/>
        <v>0</v>
      </c>
      <c r="H9264" s="547">
        <f t="shared" si="293"/>
        <v>0</v>
      </c>
    </row>
    <row r="9265" spans="1:8" x14ac:dyDescent="0.25">
      <c r="A9265" s="396" t="e">
        <f>"INN."&amp;EIGNIR!$B$3&amp;C9265</f>
        <v>#N/A</v>
      </c>
      <c r="B9265" s="511">
        <f>'Afleiður og skortstöð - skuldir'!K11</f>
        <v>0</v>
      </c>
      <c r="C9265" s="503" t="s">
        <v>11047</v>
      </c>
      <c r="D9265" s="512"/>
      <c r="F9265" s="547"/>
      <c r="G9265" s="547">
        <f t="shared" si="292"/>
        <v>0</v>
      </c>
      <c r="H9265" s="547">
        <f t="shared" si="293"/>
        <v>0</v>
      </c>
    </row>
    <row r="9266" spans="1:8" x14ac:dyDescent="0.25">
      <c r="A9266" s="396" t="e">
        <f>"INN."&amp;EIGNIR!$B$3&amp;C9266</f>
        <v>#N/A</v>
      </c>
      <c r="B9266" s="511">
        <f>'Afleiður og skortstöð - skuldir'!K12</f>
        <v>0</v>
      </c>
      <c r="C9266" s="503" t="s">
        <v>11048</v>
      </c>
      <c r="D9266" s="512"/>
      <c r="F9266" s="547"/>
      <c r="G9266" s="547">
        <f t="shared" si="292"/>
        <v>0</v>
      </c>
      <c r="H9266" s="547">
        <f t="shared" si="293"/>
        <v>0</v>
      </c>
    </row>
    <row r="9267" spans="1:8" x14ac:dyDescent="0.25">
      <c r="A9267" s="396" t="e">
        <f>"INN."&amp;EIGNIR!$B$3&amp;C9267</f>
        <v>#N/A</v>
      </c>
      <c r="B9267" s="511">
        <f>'Afleiður og skortstöð - skuldir'!K13</f>
        <v>0</v>
      </c>
      <c r="C9267" s="503" t="s">
        <v>11049</v>
      </c>
      <c r="D9267" s="512"/>
      <c r="F9267" s="547"/>
      <c r="G9267" s="547">
        <f t="shared" si="292"/>
        <v>0</v>
      </c>
      <c r="H9267" s="547">
        <f t="shared" si="293"/>
        <v>0</v>
      </c>
    </row>
    <row r="9268" spans="1:8" x14ac:dyDescent="0.25">
      <c r="A9268" s="396" t="e">
        <f>"INN."&amp;EIGNIR!$B$3&amp;C9268</f>
        <v>#N/A</v>
      </c>
      <c r="B9268" s="511">
        <f>'Afleiður og skortstöð - skuldir'!K14</f>
        <v>0</v>
      </c>
      <c r="C9268" s="503" t="s">
        <v>11050</v>
      </c>
      <c r="D9268" s="512"/>
      <c r="F9268" s="547"/>
      <c r="G9268" s="547">
        <f t="shared" si="292"/>
        <v>0</v>
      </c>
      <c r="H9268" s="547">
        <f t="shared" si="293"/>
        <v>0</v>
      </c>
    </row>
    <row r="9269" spans="1:8" x14ac:dyDescent="0.25">
      <c r="A9269" s="396" t="e">
        <f>"INN."&amp;EIGNIR!$B$3&amp;C9269</f>
        <v>#N/A</v>
      </c>
      <c r="B9269" s="511">
        <f>'Afleiður og skortstöð - skuldir'!K15</f>
        <v>0</v>
      </c>
      <c r="C9269" s="503" t="s">
        <v>11051</v>
      </c>
      <c r="D9269" s="512"/>
      <c r="F9269" s="547"/>
      <c r="G9269" s="547">
        <f t="shared" si="292"/>
        <v>0</v>
      </c>
      <c r="H9269" s="547">
        <f t="shared" si="293"/>
        <v>0</v>
      </c>
    </row>
    <row r="9270" spans="1:8" x14ac:dyDescent="0.25">
      <c r="A9270" s="396" t="e">
        <f>"INN."&amp;EIGNIR!$B$3&amp;C9270</f>
        <v>#N/A</v>
      </c>
      <c r="B9270" s="511">
        <f>'Afleiður og skortstöð - skuldir'!K16</f>
        <v>0</v>
      </c>
      <c r="C9270" s="503" t="s">
        <v>11052</v>
      </c>
      <c r="D9270" s="512"/>
      <c r="F9270" s="547"/>
      <c r="G9270" s="547">
        <f t="shared" si="292"/>
        <v>0</v>
      </c>
      <c r="H9270" s="547">
        <f t="shared" si="293"/>
        <v>0</v>
      </c>
    </row>
    <row r="9271" spans="1:8" x14ac:dyDescent="0.25">
      <c r="A9271" s="396" t="e">
        <f>"INN."&amp;EIGNIR!$B$3&amp;C9271</f>
        <v>#N/A</v>
      </c>
      <c r="B9271" s="511">
        <f>'Afleiður og skortstöð - skuldir'!K17</f>
        <v>0</v>
      </c>
      <c r="C9271" s="503" t="s">
        <v>11053</v>
      </c>
      <c r="D9271" s="512"/>
      <c r="F9271" s="547"/>
      <c r="G9271" s="547">
        <f t="shared" si="292"/>
        <v>0</v>
      </c>
      <c r="H9271" s="547">
        <f t="shared" si="293"/>
        <v>0</v>
      </c>
    </row>
    <row r="9272" spans="1:8" x14ac:dyDescent="0.25">
      <c r="A9272" s="396" t="e">
        <f>"INN."&amp;EIGNIR!$B$3&amp;C9272</f>
        <v>#N/A</v>
      </c>
      <c r="B9272" s="511">
        <f>'Afleiður og skortstöð - skuldir'!K18</f>
        <v>0</v>
      </c>
      <c r="C9272" s="503" t="s">
        <v>11054</v>
      </c>
      <c r="D9272" s="512"/>
      <c r="F9272" s="547"/>
      <c r="G9272" s="547">
        <f t="shared" si="292"/>
        <v>0</v>
      </c>
      <c r="H9272" s="547">
        <f t="shared" si="293"/>
        <v>0</v>
      </c>
    </row>
    <row r="9273" spans="1:8" x14ac:dyDescent="0.25">
      <c r="A9273" s="396" t="e">
        <f>"INN."&amp;EIGNIR!$B$3&amp;C9273</f>
        <v>#N/A</v>
      </c>
      <c r="B9273" s="511">
        <f>'Afleiður og skortstöð - skuldir'!K19</f>
        <v>0</v>
      </c>
      <c r="C9273" s="503" t="s">
        <v>11055</v>
      </c>
      <c r="D9273" s="512"/>
      <c r="F9273" s="547"/>
      <c r="G9273" s="547">
        <f t="shared" si="292"/>
        <v>0</v>
      </c>
      <c r="H9273" s="547">
        <f t="shared" si="293"/>
        <v>0</v>
      </c>
    </row>
    <row r="9274" spans="1:8" x14ac:dyDescent="0.25">
      <c r="A9274" s="396" t="e">
        <f>"INN."&amp;EIGNIR!$B$3&amp;C9274</f>
        <v>#N/A</v>
      </c>
      <c r="B9274" s="511">
        <f>'Afleiður og skortstöð - skuldir'!K20</f>
        <v>0</v>
      </c>
      <c r="C9274" s="503" t="s">
        <v>11056</v>
      </c>
      <c r="D9274" s="512"/>
      <c r="F9274" s="547"/>
      <c r="G9274" s="547">
        <f t="shared" si="292"/>
        <v>0</v>
      </c>
      <c r="H9274" s="547">
        <f t="shared" si="293"/>
        <v>0</v>
      </c>
    </row>
    <row r="9275" spans="1:8" x14ac:dyDescent="0.25">
      <c r="A9275" s="396" t="e">
        <f>"INN."&amp;EIGNIR!$B$3&amp;C9275</f>
        <v>#N/A</v>
      </c>
      <c r="B9275" s="511">
        <f>'Afleiður og skortstöð - skuldir'!K21</f>
        <v>0</v>
      </c>
      <c r="C9275" s="503" t="s">
        <v>11057</v>
      </c>
      <c r="D9275" s="512"/>
      <c r="F9275" s="547"/>
      <c r="G9275" s="547">
        <f t="shared" si="292"/>
        <v>0</v>
      </c>
      <c r="H9275" s="547">
        <f t="shared" si="293"/>
        <v>0</v>
      </c>
    </row>
    <row r="9276" spans="1:8" x14ac:dyDescent="0.25">
      <c r="A9276" s="396" t="e">
        <f>"INN."&amp;EIGNIR!$B$3&amp;C9276</f>
        <v>#N/A</v>
      </c>
      <c r="B9276" s="511">
        <f>'Afleiður og skortstöð - skuldir'!K22</f>
        <v>0</v>
      </c>
      <c r="C9276" s="503" t="s">
        <v>11058</v>
      </c>
      <c r="D9276" s="512"/>
      <c r="F9276" s="547"/>
      <c r="G9276" s="547">
        <f t="shared" si="292"/>
        <v>0</v>
      </c>
      <c r="H9276" s="547">
        <f t="shared" si="293"/>
        <v>0</v>
      </c>
    </row>
    <row r="9277" spans="1:8" x14ac:dyDescent="0.25">
      <c r="A9277" s="396" t="e">
        <f>"INN."&amp;EIGNIR!$B$3&amp;C9277</f>
        <v>#N/A</v>
      </c>
      <c r="B9277" s="511">
        <f>'Afleiður og skortstöð - skuldir'!K23</f>
        <v>0</v>
      </c>
      <c r="C9277" s="503" t="s">
        <v>11059</v>
      </c>
      <c r="D9277" s="512"/>
      <c r="F9277" s="547"/>
      <c r="G9277" s="547">
        <f t="shared" si="292"/>
        <v>0</v>
      </c>
      <c r="H9277" s="547">
        <f t="shared" si="293"/>
        <v>0</v>
      </c>
    </row>
    <row r="9278" spans="1:8" x14ac:dyDescent="0.25">
      <c r="A9278" s="396" t="e">
        <f>"INN."&amp;EIGNIR!$B$3&amp;C9278</f>
        <v>#N/A</v>
      </c>
      <c r="B9278" s="511">
        <f>'Afleiður og skortstöð - skuldir'!K24</f>
        <v>0</v>
      </c>
      <c r="C9278" s="503" t="s">
        <v>11060</v>
      </c>
      <c r="D9278" s="512"/>
      <c r="F9278" s="547"/>
      <c r="G9278" s="547">
        <f t="shared" si="292"/>
        <v>0</v>
      </c>
      <c r="H9278" s="547">
        <f t="shared" si="293"/>
        <v>0</v>
      </c>
    </row>
    <row r="9279" spans="1:8" x14ac:dyDescent="0.25">
      <c r="A9279" s="396" t="e">
        <f>"INN."&amp;EIGNIR!$B$3&amp;C9279</f>
        <v>#N/A</v>
      </c>
      <c r="B9279" s="511">
        <f>'Afleiður og skortstöð - skuldir'!K25</f>
        <v>0</v>
      </c>
      <c r="C9279" s="503" t="s">
        <v>11061</v>
      </c>
      <c r="D9279" s="512"/>
      <c r="F9279" s="547"/>
      <c r="G9279" s="547">
        <f t="shared" si="292"/>
        <v>0</v>
      </c>
      <c r="H9279" s="547">
        <f t="shared" si="293"/>
        <v>0</v>
      </c>
    </row>
    <row r="9280" spans="1:8" x14ac:dyDescent="0.25">
      <c r="A9280" s="396" t="e">
        <f>"INN."&amp;EIGNIR!$B$3&amp;C9280</f>
        <v>#N/A</v>
      </c>
      <c r="B9280" s="511">
        <f>'Afleiður og skortstöð - skuldir'!K26</f>
        <v>0</v>
      </c>
      <c r="C9280" s="503" t="s">
        <v>11062</v>
      </c>
      <c r="D9280" s="512"/>
      <c r="F9280" s="547"/>
      <c r="G9280" s="547">
        <f t="shared" si="292"/>
        <v>0</v>
      </c>
      <c r="H9280" s="547">
        <f t="shared" si="293"/>
        <v>0</v>
      </c>
    </row>
    <row r="9281" spans="1:8" x14ac:dyDescent="0.25">
      <c r="A9281" s="396" t="e">
        <f>"INN."&amp;EIGNIR!$B$3&amp;C9281</f>
        <v>#N/A</v>
      </c>
      <c r="B9281" s="511">
        <f>'Afleiður og skortstöð - skuldir'!K27</f>
        <v>0</v>
      </c>
      <c r="C9281" s="503" t="s">
        <v>11063</v>
      </c>
      <c r="D9281" s="512"/>
      <c r="F9281" s="547"/>
      <c r="G9281" s="547">
        <f t="shared" si="292"/>
        <v>0</v>
      </c>
      <c r="H9281" s="547">
        <f t="shared" si="293"/>
        <v>0</v>
      </c>
    </row>
    <row r="9282" spans="1:8" x14ac:dyDescent="0.25">
      <c r="A9282" s="396" t="e">
        <f>"INN."&amp;EIGNIR!$B$3&amp;C9282</f>
        <v>#N/A</v>
      </c>
      <c r="B9282" s="511">
        <f>'Afleiður og skortstöð - skuldir'!K28</f>
        <v>0</v>
      </c>
      <c r="C9282" s="503" t="s">
        <v>11064</v>
      </c>
      <c r="D9282" s="512"/>
      <c r="F9282" s="547"/>
      <c r="G9282" s="547">
        <f t="shared" si="292"/>
        <v>0</v>
      </c>
      <c r="H9282" s="547">
        <f t="shared" si="293"/>
        <v>0</v>
      </c>
    </row>
    <row r="9283" spans="1:8" x14ac:dyDescent="0.25">
      <c r="A9283" s="396" t="e">
        <f>"INN."&amp;EIGNIR!$B$3&amp;C9283</f>
        <v>#N/A</v>
      </c>
      <c r="B9283" s="511">
        <f>'Afleiður og skortstöð - skuldir'!K29</f>
        <v>0</v>
      </c>
      <c r="C9283" s="503" t="s">
        <v>11065</v>
      </c>
      <c r="D9283" s="512"/>
      <c r="F9283" s="547"/>
      <c r="G9283" s="547">
        <f t="shared" si="292"/>
        <v>0</v>
      </c>
      <c r="H9283" s="547">
        <f t="shared" si="293"/>
        <v>0</v>
      </c>
    </row>
    <row r="9284" spans="1:8" x14ac:dyDescent="0.25">
      <c r="A9284" s="396" t="e">
        <f>"INN."&amp;EIGNIR!$B$3&amp;C9284</f>
        <v>#N/A</v>
      </c>
      <c r="B9284" s="511">
        <f>'Afleiður og skortstöð - skuldir'!K30</f>
        <v>0</v>
      </c>
      <c r="C9284" s="503" t="s">
        <v>11066</v>
      </c>
      <c r="D9284" s="512"/>
      <c r="F9284" s="547"/>
      <c r="G9284" s="547">
        <f t="shared" si="292"/>
        <v>0</v>
      </c>
      <c r="H9284" s="547">
        <f t="shared" si="293"/>
        <v>0</v>
      </c>
    </row>
    <row r="9285" spans="1:8" x14ac:dyDescent="0.25">
      <c r="A9285" s="396" t="e">
        <f>"INN."&amp;EIGNIR!$B$3&amp;C9285</f>
        <v>#N/A</v>
      </c>
      <c r="B9285" s="511">
        <f>'Afleiður og skortstöð - skuldir'!K31</f>
        <v>0</v>
      </c>
      <c r="C9285" s="503" t="s">
        <v>11067</v>
      </c>
      <c r="D9285" s="512"/>
      <c r="F9285" s="547"/>
      <c r="G9285" s="547">
        <f t="shared" si="292"/>
        <v>0</v>
      </c>
      <c r="H9285" s="547">
        <f t="shared" si="293"/>
        <v>0</v>
      </c>
    </row>
    <row r="9286" spans="1:8" x14ac:dyDescent="0.25">
      <c r="A9286" s="396" t="e">
        <f>"INN."&amp;EIGNIR!$B$3&amp;C9286</f>
        <v>#N/A</v>
      </c>
      <c r="B9286" s="511">
        <f>'Afleiður og skortstöð - skuldir'!K32</f>
        <v>0</v>
      </c>
      <c r="C9286" s="503" t="s">
        <v>11068</v>
      </c>
      <c r="D9286" s="512"/>
      <c r="F9286" s="547"/>
      <c r="G9286" s="547">
        <f t="shared" si="292"/>
        <v>0</v>
      </c>
      <c r="H9286" s="547">
        <f t="shared" si="293"/>
        <v>0</v>
      </c>
    </row>
    <row r="9287" spans="1:8" x14ac:dyDescent="0.25">
      <c r="A9287" s="396" t="e">
        <f>"INN."&amp;EIGNIR!$B$3&amp;C9287</f>
        <v>#N/A</v>
      </c>
      <c r="B9287" s="511">
        <f>'Afleiður og skortstöð - skuldir'!K33</f>
        <v>0</v>
      </c>
      <c r="C9287" s="503" t="s">
        <v>11069</v>
      </c>
      <c r="D9287" s="512"/>
      <c r="F9287" s="547"/>
      <c r="G9287" s="547">
        <f t="shared" si="292"/>
        <v>0</v>
      </c>
      <c r="H9287" s="547">
        <f t="shared" si="293"/>
        <v>0</v>
      </c>
    </row>
    <row r="9288" spans="1:8" x14ac:dyDescent="0.25">
      <c r="A9288" s="396" t="e">
        <f>"INN."&amp;EIGNIR!$B$3&amp;C9288</f>
        <v>#N/A</v>
      </c>
      <c r="B9288" s="511">
        <f>'Afleiður og skortstöð - skuldir'!K34</f>
        <v>0</v>
      </c>
      <c r="C9288" s="503" t="s">
        <v>11070</v>
      </c>
      <c r="D9288" s="512"/>
      <c r="F9288" s="547"/>
      <c r="G9288" s="547">
        <f t="shared" si="292"/>
        <v>0</v>
      </c>
      <c r="H9288" s="547">
        <f t="shared" si="293"/>
        <v>0</v>
      </c>
    </row>
    <row r="9289" spans="1:8" x14ac:dyDescent="0.25">
      <c r="A9289" s="396" t="e">
        <f>"INN."&amp;EIGNIR!$B$3&amp;C9289</f>
        <v>#N/A</v>
      </c>
      <c r="B9289" s="511">
        <f>'Afleiður og skortstöð - skuldir'!K35</f>
        <v>0</v>
      </c>
      <c r="C9289" s="503" t="s">
        <v>11071</v>
      </c>
      <c r="D9289" s="512"/>
      <c r="F9289" s="547"/>
      <c r="G9289" s="547">
        <f t="shared" si="292"/>
        <v>0</v>
      </c>
      <c r="H9289" s="547">
        <f t="shared" si="293"/>
        <v>0</v>
      </c>
    </row>
    <row r="9290" spans="1:8" x14ac:dyDescent="0.25">
      <c r="A9290" s="396" t="e">
        <f>"INN."&amp;EIGNIR!$B$3&amp;C9290</f>
        <v>#N/A</v>
      </c>
      <c r="B9290" s="511">
        <f>'Afleiður og skortstöð - skuldir'!K36</f>
        <v>0</v>
      </c>
      <c r="C9290" s="503" t="s">
        <v>11072</v>
      </c>
      <c r="D9290" s="512"/>
      <c r="F9290" s="547"/>
      <c r="G9290" s="547">
        <f t="shared" si="292"/>
        <v>0</v>
      </c>
      <c r="H9290" s="547">
        <f t="shared" si="293"/>
        <v>0</v>
      </c>
    </row>
    <row r="9291" spans="1:8" x14ac:dyDescent="0.25">
      <c r="A9291" s="396" t="e">
        <f>"INN."&amp;EIGNIR!$B$3&amp;C9291</f>
        <v>#N/A</v>
      </c>
      <c r="B9291" s="511">
        <f>'Afleiður og skortstöð - skuldir'!K37</f>
        <v>0</v>
      </c>
      <c r="C9291" s="503" t="s">
        <v>11073</v>
      </c>
      <c r="D9291" s="512"/>
      <c r="F9291" s="547"/>
      <c r="G9291" s="547">
        <f t="shared" si="292"/>
        <v>0</v>
      </c>
      <c r="H9291" s="547">
        <f t="shared" si="293"/>
        <v>0</v>
      </c>
    </row>
    <row r="9292" spans="1:8" x14ac:dyDescent="0.25">
      <c r="A9292" s="396" t="e">
        <f>"INN."&amp;EIGNIR!$B$3&amp;C9292</f>
        <v>#N/A</v>
      </c>
      <c r="B9292" s="511">
        <f>'Afleiður og skortstöð - skuldir'!K38</f>
        <v>0</v>
      </c>
      <c r="C9292" s="503" t="s">
        <v>11074</v>
      </c>
      <c r="D9292" s="512"/>
      <c r="F9292" s="547"/>
      <c r="G9292" s="547">
        <f t="shared" si="292"/>
        <v>0</v>
      </c>
      <c r="H9292" s="547">
        <f t="shared" si="293"/>
        <v>0</v>
      </c>
    </row>
    <row r="9293" spans="1:8" x14ac:dyDescent="0.25">
      <c r="A9293" s="396" t="e">
        <f>"INN."&amp;EIGNIR!$B$3&amp;C9293</f>
        <v>#N/A</v>
      </c>
      <c r="B9293" s="511">
        <f>'Afleiður og skortstöð - skuldir'!K39</f>
        <v>0</v>
      </c>
      <c r="C9293" s="503" t="s">
        <v>11075</v>
      </c>
      <c r="D9293" s="512"/>
      <c r="F9293" s="547"/>
      <c r="G9293" s="547">
        <f t="shared" si="292"/>
        <v>0</v>
      </c>
      <c r="H9293" s="547">
        <f t="shared" si="293"/>
        <v>0</v>
      </c>
    </row>
    <row r="9294" spans="1:8" x14ac:dyDescent="0.25">
      <c r="A9294" s="396" t="e">
        <f>"INN."&amp;EIGNIR!$B$3&amp;C9294</f>
        <v>#N/A</v>
      </c>
      <c r="B9294" s="511">
        <f>'Afleiður og skortstöð - skuldir'!K40</f>
        <v>0</v>
      </c>
      <c r="C9294" s="503" t="s">
        <v>11076</v>
      </c>
      <c r="D9294" s="512"/>
      <c r="F9294" s="547"/>
      <c r="G9294" s="547">
        <f t="shared" si="292"/>
        <v>0</v>
      </c>
      <c r="H9294" s="547">
        <f t="shared" si="293"/>
        <v>0</v>
      </c>
    </row>
    <row r="9295" spans="1:8" x14ac:dyDescent="0.25">
      <c r="A9295" s="396" t="e">
        <f>"INN."&amp;EIGNIR!$B$3&amp;C9295</f>
        <v>#N/A</v>
      </c>
      <c r="B9295" s="511">
        <f>'Afleiður og skortstöð - skuldir'!K41</f>
        <v>0</v>
      </c>
      <c r="C9295" s="503" t="s">
        <v>11077</v>
      </c>
      <c r="D9295" s="512"/>
      <c r="F9295" s="547"/>
      <c r="G9295" s="547">
        <f t="shared" si="292"/>
        <v>0</v>
      </c>
      <c r="H9295" s="547">
        <f t="shared" si="293"/>
        <v>0</v>
      </c>
    </row>
    <row r="9296" spans="1:8" x14ac:dyDescent="0.25">
      <c r="A9296" s="396" t="e">
        <f>"INN."&amp;EIGNIR!$B$3&amp;C9296</f>
        <v>#N/A</v>
      </c>
      <c r="B9296" s="511">
        <f>'Afleiður og skortstöð - skuldir'!K42</f>
        <v>0</v>
      </c>
      <c r="C9296" s="503" t="s">
        <v>11078</v>
      </c>
      <c r="D9296" s="512"/>
      <c r="F9296" s="547"/>
      <c r="G9296" s="547">
        <f t="shared" si="292"/>
        <v>0</v>
      </c>
      <c r="H9296" s="547">
        <f t="shared" si="293"/>
        <v>0</v>
      </c>
    </row>
    <row r="9297" spans="1:8" x14ac:dyDescent="0.25">
      <c r="A9297" s="396" t="e">
        <f>"INN."&amp;EIGNIR!$B$3&amp;C9297</f>
        <v>#N/A</v>
      </c>
      <c r="B9297" s="511">
        <f>'Afleiður og skortstöð - skuldir'!K43</f>
        <v>0</v>
      </c>
      <c r="C9297" s="503" t="s">
        <v>11079</v>
      </c>
      <c r="D9297" s="512"/>
      <c r="F9297" s="547"/>
      <c r="G9297" s="547">
        <f t="shared" si="292"/>
        <v>0</v>
      </c>
      <c r="H9297" s="547">
        <f t="shared" si="293"/>
        <v>0</v>
      </c>
    </row>
    <row r="9298" spans="1:8" x14ac:dyDescent="0.25">
      <c r="A9298" s="396" t="e">
        <f>"INN."&amp;EIGNIR!$B$3&amp;C9298</f>
        <v>#N/A</v>
      </c>
      <c r="B9298" s="511">
        <f>'Afleiður og skortstöð - skuldir'!K44</f>
        <v>0</v>
      </c>
      <c r="C9298" s="503" t="s">
        <v>11080</v>
      </c>
      <c r="D9298" s="512"/>
      <c r="F9298" s="547"/>
      <c r="G9298" s="547">
        <f t="shared" si="292"/>
        <v>0</v>
      </c>
      <c r="H9298" s="547">
        <f t="shared" si="293"/>
        <v>0</v>
      </c>
    </row>
    <row r="9299" spans="1:8" x14ac:dyDescent="0.25">
      <c r="A9299" s="396" t="e">
        <f>"INN."&amp;EIGNIR!$B$3&amp;C9299</f>
        <v>#N/A</v>
      </c>
      <c r="B9299" s="511">
        <f>'Afleiður og skortstöð - skuldir'!K45</f>
        <v>0</v>
      </c>
      <c r="C9299" s="503" t="s">
        <v>11081</v>
      </c>
      <c r="D9299" s="512"/>
      <c r="F9299" s="547"/>
      <c r="G9299" s="547">
        <f t="shared" si="292"/>
        <v>0</v>
      </c>
      <c r="H9299" s="547">
        <f t="shared" si="293"/>
        <v>0</v>
      </c>
    </row>
    <row r="9300" spans="1:8" x14ac:dyDescent="0.25">
      <c r="A9300" s="396" t="e">
        <f>"INN."&amp;EIGNIR!$B$3&amp;C9300</f>
        <v>#N/A</v>
      </c>
      <c r="B9300" s="511">
        <f>'Afleiður og skortstöð - skuldir'!K46</f>
        <v>0</v>
      </c>
      <c r="C9300" s="503" t="s">
        <v>11082</v>
      </c>
      <c r="D9300" s="512"/>
      <c r="F9300" s="547"/>
      <c r="G9300" s="547">
        <f t="shared" si="292"/>
        <v>0</v>
      </c>
      <c r="H9300" s="547">
        <f t="shared" si="293"/>
        <v>0</v>
      </c>
    </row>
    <row r="9301" spans="1:8" x14ac:dyDescent="0.25">
      <c r="A9301" s="396" t="e">
        <f>"INN."&amp;EIGNIR!$B$3&amp;C9301</f>
        <v>#N/A</v>
      </c>
      <c r="B9301" s="511">
        <f>'Afleiður og skortstöð - skuldir'!K47</f>
        <v>0</v>
      </c>
      <c r="C9301" s="503" t="s">
        <v>11083</v>
      </c>
      <c r="D9301" s="512"/>
      <c r="F9301" s="547"/>
      <c r="G9301" s="547">
        <f t="shared" si="292"/>
        <v>0</v>
      </c>
      <c r="H9301" s="547">
        <f t="shared" si="293"/>
        <v>0</v>
      </c>
    </row>
    <row r="9302" spans="1:8" x14ac:dyDescent="0.25">
      <c r="A9302" s="396" t="e">
        <f>"INN."&amp;EIGNIR!$B$3&amp;C9302</f>
        <v>#N/A</v>
      </c>
      <c r="B9302" s="511">
        <f>'Afleiður og skortstöð - skuldir'!K48</f>
        <v>0</v>
      </c>
      <c r="C9302" s="503" t="s">
        <v>11084</v>
      </c>
      <c r="D9302" s="512"/>
      <c r="F9302" s="547"/>
      <c r="G9302" s="547">
        <f t="shared" si="292"/>
        <v>0</v>
      </c>
      <c r="H9302" s="547">
        <f t="shared" si="293"/>
        <v>0</v>
      </c>
    </row>
    <row r="9303" spans="1:8" x14ac:dyDescent="0.25">
      <c r="A9303" s="396" t="e">
        <f>"INN."&amp;EIGNIR!$B$3&amp;C9303</f>
        <v>#N/A</v>
      </c>
      <c r="B9303" s="511">
        <f>'Afleiður og skortstöð - skuldir'!K49</f>
        <v>0</v>
      </c>
      <c r="C9303" s="503" t="s">
        <v>11085</v>
      </c>
      <c r="D9303" s="512"/>
      <c r="F9303" s="547"/>
      <c r="G9303" s="547">
        <f t="shared" si="292"/>
        <v>0</v>
      </c>
      <c r="H9303" s="547">
        <f t="shared" si="293"/>
        <v>0</v>
      </c>
    </row>
    <row r="9304" spans="1:8" x14ac:dyDescent="0.25">
      <c r="A9304" s="396" t="e">
        <f>"INN."&amp;EIGNIR!$B$3&amp;C9304</f>
        <v>#N/A</v>
      </c>
      <c r="B9304" s="511">
        <f>'Afleiður og skortstöð - skuldir'!K50</f>
        <v>0</v>
      </c>
      <c r="C9304" s="503" t="s">
        <v>11086</v>
      </c>
      <c r="D9304" s="512"/>
      <c r="F9304" s="547"/>
      <c r="G9304" s="547">
        <f t="shared" si="292"/>
        <v>0</v>
      </c>
      <c r="H9304" s="547">
        <f t="shared" si="293"/>
        <v>0</v>
      </c>
    </row>
    <row r="9305" spans="1:8" x14ac:dyDescent="0.25">
      <c r="A9305" s="396" t="e">
        <f>"INN."&amp;EIGNIR!$B$3&amp;C9305</f>
        <v>#N/A</v>
      </c>
      <c r="B9305" s="511">
        <f>'Afleiður og skortstöð - skuldir'!K51</f>
        <v>0</v>
      </c>
      <c r="C9305" s="503" t="s">
        <v>11087</v>
      </c>
      <c r="D9305" s="512"/>
      <c r="F9305" s="547"/>
      <c r="G9305" s="547">
        <f t="shared" si="292"/>
        <v>0</v>
      </c>
      <c r="H9305" s="547">
        <f t="shared" si="293"/>
        <v>0</v>
      </c>
    </row>
    <row r="9306" spans="1:8" x14ac:dyDescent="0.25">
      <c r="A9306" s="396" t="e">
        <f>"INN."&amp;EIGNIR!$B$3&amp;C9306</f>
        <v>#N/A</v>
      </c>
      <c r="B9306" s="511">
        <f>'Afleiður og skortstöð - skuldir'!K52</f>
        <v>0</v>
      </c>
      <c r="C9306" s="503" t="s">
        <v>11088</v>
      </c>
      <c r="D9306" s="512"/>
      <c r="F9306" s="547"/>
      <c r="G9306" s="547">
        <f t="shared" si="292"/>
        <v>0</v>
      </c>
      <c r="H9306" s="547">
        <f t="shared" si="293"/>
        <v>0</v>
      </c>
    </row>
    <row r="9307" spans="1:8" x14ac:dyDescent="0.25">
      <c r="A9307" s="396" t="e">
        <f>"INN."&amp;EIGNIR!$B$3&amp;C9307</f>
        <v>#N/A</v>
      </c>
      <c r="B9307" s="511">
        <f>'Afleiður og skortstöð - skuldir'!K53</f>
        <v>0</v>
      </c>
      <c r="C9307" s="503" t="s">
        <v>11089</v>
      </c>
      <c r="D9307" s="512"/>
      <c r="F9307" s="547"/>
      <c r="G9307" s="547">
        <f t="shared" si="292"/>
        <v>0</v>
      </c>
      <c r="H9307" s="547">
        <f t="shared" si="293"/>
        <v>0</v>
      </c>
    </row>
    <row r="9308" spans="1:8" x14ac:dyDescent="0.25">
      <c r="A9308" s="396" t="e">
        <f>"INN."&amp;EIGNIR!$B$3&amp;C9308</f>
        <v>#N/A</v>
      </c>
      <c r="B9308" s="511">
        <f>'Afleiður og skortstöð - skuldir'!K54</f>
        <v>0</v>
      </c>
      <c r="C9308" s="503" t="s">
        <v>11090</v>
      </c>
      <c r="D9308" s="512"/>
      <c r="F9308" s="547"/>
      <c r="G9308" s="547">
        <f t="shared" si="292"/>
        <v>0</v>
      </c>
      <c r="H9308" s="547">
        <f t="shared" si="293"/>
        <v>0</v>
      </c>
    </row>
    <row r="9309" spans="1:8" x14ac:dyDescent="0.25">
      <c r="A9309" s="396" t="e">
        <f>"INN."&amp;EIGNIR!$B$3&amp;C9309</f>
        <v>#N/A</v>
      </c>
      <c r="B9309" s="511">
        <f>'Afleiður og skortstöð - skuldir'!K55</f>
        <v>0</v>
      </c>
      <c r="C9309" s="503" t="s">
        <v>11091</v>
      </c>
      <c r="D9309" s="512"/>
      <c r="F9309" s="547"/>
      <c r="G9309" s="547">
        <f t="shared" si="292"/>
        <v>0</v>
      </c>
      <c r="H9309" s="547">
        <f t="shared" si="293"/>
        <v>0</v>
      </c>
    </row>
    <row r="9310" spans="1:8" x14ac:dyDescent="0.25">
      <c r="A9310" s="396" t="e">
        <f>"INN."&amp;EIGNIR!$B$3&amp;C9310</f>
        <v>#N/A</v>
      </c>
      <c r="B9310" s="511">
        <f>'Afleiður og skortstöð - skuldir'!K56</f>
        <v>0</v>
      </c>
      <c r="C9310" s="503" t="s">
        <v>11092</v>
      </c>
      <c r="D9310" s="512"/>
      <c r="F9310" s="547"/>
      <c r="G9310" s="547">
        <f t="shared" ref="G9310:G9373" si="294">+F9310-B9310</f>
        <v>0</v>
      </c>
      <c r="H9310" s="547">
        <f t="shared" si="293"/>
        <v>0</v>
      </c>
    </row>
    <row r="9311" spans="1:8" x14ac:dyDescent="0.25">
      <c r="A9311" s="396" t="e">
        <f>"INN."&amp;EIGNIR!$B$3&amp;C9311</f>
        <v>#N/A</v>
      </c>
      <c r="B9311" s="511">
        <f>'Afleiður og skortstöð - skuldir'!K57</f>
        <v>0</v>
      </c>
      <c r="C9311" s="503" t="s">
        <v>11093</v>
      </c>
      <c r="D9311" s="512"/>
      <c r="F9311" s="547"/>
      <c r="G9311" s="547">
        <f t="shared" si="294"/>
        <v>0</v>
      </c>
      <c r="H9311" s="547">
        <f t="shared" ref="H9311:H9374" si="295">+ABS(G9311)</f>
        <v>0</v>
      </c>
    </row>
    <row r="9312" spans="1:8" x14ac:dyDescent="0.25">
      <c r="A9312" s="396" t="e">
        <f>"INN."&amp;EIGNIR!$B$3&amp;C9312</f>
        <v>#N/A</v>
      </c>
      <c r="B9312" s="511">
        <f>'Afleiður og skortstöð - skuldir'!K58</f>
        <v>0</v>
      </c>
      <c r="C9312" s="503" t="s">
        <v>11094</v>
      </c>
      <c r="D9312" s="512"/>
      <c r="F9312" s="547"/>
      <c r="G9312" s="547">
        <f t="shared" si="294"/>
        <v>0</v>
      </c>
      <c r="H9312" s="547">
        <f t="shared" si="295"/>
        <v>0</v>
      </c>
    </row>
    <row r="9313" spans="1:8" x14ac:dyDescent="0.25">
      <c r="A9313" s="396" t="e">
        <f>"INN."&amp;EIGNIR!$B$3&amp;C9313</f>
        <v>#N/A</v>
      </c>
      <c r="B9313" s="511">
        <f>'Afleiður og skortstöð - skuldir'!K59</f>
        <v>0</v>
      </c>
      <c r="C9313" s="503" t="s">
        <v>11095</v>
      </c>
      <c r="D9313" s="512"/>
      <c r="F9313" s="547"/>
      <c r="G9313" s="547">
        <f t="shared" si="294"/>
        <v>0</v>
      </c>
      <c r="H9313" s="547">
        <f t="shared" si="295"/>
        <v>0</v>
      </c>
    </row>
    <row r="9314" spans="1:8" x14ac:dyDescent="0.25">
      <c r="A9314" s="396" t="e">
        <f>"INN."&amp;EIGNIR!$B$3&amp;C9314</f>
        <v>#N/A</v>
      </c>
      <c r="B9314" s="511">
        <f>'Afleiður og skortstöð - skuldir'!K60</f>
        <v>0</v>
      </c>
      <c r="C9314" s="503" t="s">
        <v>11096</v>
      </c>
      <c r="D9314" s="512"/>
      <c r="F9314" s="547"/>
      <c r="G9314" s="547">
        <f t="shared" si="294"/>
        <v>0</v>
      </c>
      <c r="H9314" s="547">
        <f t="shared" si="295"/>
        <v>0</v>
      </c>
    </row>
    <row r="9315" spans="1:8" x14ac:dyDescent="0.25">
      <c r="A9315" s="396" t="e">
        <f>"INN."&amp;EIGNIR!$B$3&amp;C9315</f>
        <v>#N/A</v>
      </c>
      <c r="B9315" s="511">
        <f>'Afleiður og skortstöð - skuldir'!K61</f>
        <v>0</v>
      </c>
      <c r="C9315" s="503" t="s">
        <v>11097</v>
      </c>
      <c r="D9315" s="512"/>
      <c r="F9315" s="547"/>
      <c r="G9315" s="547">
        <f t="shared" si="294"/>
        <v>0</v>
      </c>
      <c r="H9315" s="547">
        <f t="shared" si="295"/>
        <v>0</v>
      </c>
    </row>
    <row r="9316" spans="1:8" x14ac:dyDescent="0.25">
      <c r="A9316" s="396" t="e">
        <f>"INN."&amp;EIGNIR!$B$3&amp;C9316</f>
        <v>#N/A</v>
      </c>
      <c r="B9316" s="511">
        <f>'Afleiður og skortstöð - skuldir'!K62</f>
        <v>0</v>
      </c>
      <c r="C9316" s="503" t="s">
        <v>11098</v>
      </c>
      <c r="D9316" s="512"/>
      <c r="F9316" s="547"/>
      <c r="G9316" s="547">
        <f t="shared" si="294"/>
        <v>0</v>
      </c>
      <c r="H9316" s="547">
        <f t="shared" si="295"/>
        <v>0</v>
      </c>
    </row>
    <row r="9317" spans="1:8" x14ac:dyDescent="0.25">
      <c r="A9317" s="396" t="e">
        <f>"INN."&amp;EIGNIR!$B$3&amp;C9317</f>
        <v>#N/A</v>
      </c>
      <c r="B9317" s="511">
        <f>'Afleiður og skortstöð - skuldir'!K63</f>
        <v>0</v>
      </c>
      <c r="C9317" s="503" t="s">
        <v>11099</v>
      </c>
      <c r="D9317" s="512"/>
      <c r="F9317" s="547"/>
      <c r="G9317" s="547">
        <f t="shared" si="294"/>
        <v>0</v>
      </c>
      <c r="H9317" s="547">
        <f t="shared" si="295"/>
        <v>0</v>
      </c>
    </row>
    <row r="9318" spans="1:8" x14ac:dyDescent="0.25">
      <c r="A9318" s="396" t="e">
        <f>"INN."&amp;EIGNIR!$B$3&amp;C9318</f>
        <v>#N/A</v>
      </c>
      <c r="B9318" s="511">
        <f>'Afleiður og skortstöð - skuldir'!K64</f>
        <v>0</v>
      </c>
      <c r="C9318" s="503" t="s">
        <v>11100</v>
      </c>
      <c r="D9318" s="512"/>
      <c r="F9318" s="547"/>
      <c r="G9318" s="547">
        <f t="shared" si="294"/>
        <v>0</v>
      </c>
      <c r="H9318" s="547">
        <f t="shared" si="295"/>
        <v>0</v>
      </c>
    </row>
    <row r="9319" spans="1:8" x14ac:dyDescent="0.25">
      <c r="A9319" s="396" t="e">
        <f>"INN."&amp;EIGNIR!$B$3&amp;C9319</f>
        <v>#N/A</v>
      </c>
      <c r="B9319" s="511">
        <f>'Afleiður og skortstöð - skuldir'!K65</f>
        <v>0</v>
      </c>
      <c r="C9319" s="503" t="s">
        <v>11101</v>
      </c>
      <c r="D9319" s="512"/>
      <c r="F9319" s="547"/>
      <c r="G9319" s="547">
        <f t="shared" si="294"/>
        <v>0</v>
      </c>
      <c r="H9319" s="547">
        <f t="shared" si="295"/>
        <v>0</v>
      </c>
    </row>
    <row r="9320" spans="1:8" x14ac:dyDescent="0.25">
      <c r="A9320" s="396" t="e">
        <f>"INN."&amp;EIGNIR!$B$3&amp;C9320</f>
        <v>#N/A</v>
      </c>
      <c r="B9320" s="511">
        <f>'Afleiður og skortstöð - skuldir'!K66</f>
        <v>0</v>
      </c>
      <c r="C9320" s="503" t="s">
        <v>11102</v>
      </c>
      <c r="D9320" s="512"/>
      <c r="F9320" s="547"/>
      <c r="G9320" s="547">
        <f t="shared" si="294"/>
        <v>0</v>
      </c>
      <c r="H9320" s="547">
        <f t="shared" si="295"/>
        <v>0</v>
      </c>
    </row>
    <row r="9321" spans="1:8" x14ac:dyDescent="0.25">
      <c r="A9321" s="396" t="e">
        <f>"INN."&amp;EIGNIR!$B$3&amp;C9321</f>
        <v>#N/A</v>
      </c>
      <c r="B9321" s="511">
        <f>'Afleiður og skortstöð - skuldir'!K67</f>
        <v>0</v>
      </c>
      <c r="C9321" s="503" t="s">
        <v>11103</v>
      </c>
      <c r="D9321" s="512"/>
      <c r="F9321" s="547"/>
      <c r="G9321" s="547">
        <f t="shared" si="294"/>
        <v>0</v>
      </c>
      <c r="H9321" s="547">
        <f t="shared" si="295"/>
        <v>0</v>
      </c>
    </row>
    <row r="9322" spans="1:8" x14ac:dyDescent="0.25">
      <c r="A9322" s="396" t="e">
        <f>"INN."&amp;EIGNIR!$B$3&amp;C9322</f>
        <v>#N/A</v>
      </c>
      <c r="B9322" s="511">
        <f>'Afleiður og skortstöð - skuldir'!K68</f>
        <v>0</v>
      </c>
      <c r="C9322" s="503" t="s">
        <v>11104</v>
      </c>
      <c r="D9322" s="512"/>
      <c r="F9322" s="547"/>
      <c r="G9322" s="547">
        <f t="shared" si="294"/>
        <v>0</v>
      </c>
      <c r="H9322" s="547">
        <f t="shared" si="295"/>
        <v>0</v>
      </c>
    </row>
    <row r="9323" spans="1:8" x14ac:dyDescent="0.25">
      <c r="A9323" s="396" t="e">
        <f>"INN."&amp;EIGNIR!$B$3&amp;C9323</f>
        <v>#N/A</v>
      </c>
      <c r="B9323" s="511">
        <f>'Afleiður og skortstöð - skuldir'!K69</f>
        <v>0</v>
      </c>
      <c r="C9323" s="503" t="s">
        <v>11105</v>
      </c>
      <c r="D9323" s="512"/>
      <c r="F9323" s="547"/>
      <c r="G9323" s="547">
        <f t="shared" si="294"/>
        <v>0</v>
      </c>
      <c r="H9323" s="547">
        <f t="shared" si="295"/>
        <v>0</v>
      </c>
    </row>
    <row r="9324" spans="1:8" x14ac:dyDescent="0.25">
      <c r="A9324" s="396" t="e">
        <f>"INN."&amp;EIGNIR!$B$3&amp;C9324</f>
        <v>#N/A</v>
      </c>
      <c r="B9324" s="511">
        <f>'Afleiður og skortstöð - skuldir'!K70</f>
        <v>0</v>
      </c>
      <c r="C9324" s="503" t="s">
        <v>11106</v>
      </c>
      <c r="D9324" s="512"/>
      <c r="F9324" s="547"/>
      <c r="G9324" s="547">
        <f t="shared" si="294"/>
        <v>0</v>
      </c>
      <c r="H9324" s="547">
        <f t="shared" si="295"/>
        <v>0</v>
      </c>
    </row>
    <row r="9325" spans="1:8" x14ac:dyDescent="0.25">
      <c r="A9325" s="396" t="e">
        <f>"INN."&amp;EIGNIR!$B$3&amp;C9325</f>
        <v>#N/A</v>
      </c>
      <c r="B9325" s="511">
        <f>'Afleiður og skortstöð - skuldir'!K71</f>
        <v>0</v>
      </c>
      <c r="C9325" s="503" t="s">
        <v>11107</v>
      </c>
      <c r="D9325" s="512"/>
      <c r="F9325" s="547"/>
      <c r="G9325" s="547">
        <f t="shared" si="294"/>
        <v>0</v>
      </c>
      <c r="H9325" s="547">
        <f t="shared" si="295"/>
        <v>0</v>
      </c>
    </row>
    <row r="9326" spans="1:8" x14ac:dyDescent="0.25">
      <c r="A9326" s="396" t="e">
        <f>"INN."&amp;EIGNIR!$B$3&amp;C9326</f>
        <v>#N/A</v>
      </c>
      <c r="B9326" s="511">
        <f>'Afleiður og skortstöð - skuldir'!K72</f>
        <v>0</v>
      </c>
      <c r="C9326" s="503" t="s">
        <v>11108</v>
      </c>
      <c r="D9326" s="512"/>
      <c r="F9326" s="547"/>
      <c r="G9326" s="547">
        <f t="shared" si="294"/>
        <v>0</v>
      </c>
      <c r="H9326" s="547">
        <f t="shared" si="295"/>
        <v>0</v>
      </c>
    </row>
    <row r="9327" spans="1:8" x14ac:dyDescent="0.25">
      <c r="A9327" s="396" t="e">
        <f>"INN."&amp;EIGNIR!$B$3&amp;C9327</f>
        <v>#N/A</v>
      </c>
      <c r="B9327" s="511">
        <f>'Afleiður og skortstöð - skuldir'!K73</f>
        <v>0</v>
      </c>
      <c r="C9327" s="503" t="s">
        <v>11109</v>
      </c>
      <c r="D9327" s="512"/>
      <c r="F9327" s="547"/>
      <c r="G9327" s="547">
        <f t="shared" si="294"/>
        <v>0</v>
      </c>
      <c r="H9327" s="547">
        <f t="shared" si="295"/>
        <v>0</v>
      </c>
    </row>
    <row r="9328" spans="1:8" x14ac:dyDescent="0.25">
      <c r="A9328" s="396" t="e">
        <f>"INN."&amp;EIGNIR!$B$3&amp;C9328</f>
        <v>#N/A</v>
      </c>
      <c r="B9328" s="511">
        <f>'Afleiður og skortstöð - skuldir'!K74</f>
        <v>0</v>
      </c>
      <c r="C9328" s="503" t="s">
        <v>11110</v>
      </c>
      <c r="D9328" s="512"/>
      <c r="F9328" s="547"/>
      <c r="G9328" s="547">
        <f t="shared" si="294"/>
        <v>0</v>
      </c>
      <c r="H9328" s="547">
        <f t="shared" si="295"/>
        <v>0</v>
      </c>
    </row>
    <row r="9329" spans="1:8" x14ac:dyDescent="0.25">
      <c r="A9329" s="396" t="e">
        <f>"INN."&amp;EIGNIR!$B$3&amp;C9329</f>
        <v>#N/A</v>
      </c>
      <c r="B9329" s="511">
        <f>'Afleiður og skortstöð - skuldir'!K75</f>
        <v>0</v>
      </c>
      <c r="C9329" s="503" t="s">
        <v>11111</v>
      </c>
      <c r="D9329" s="512"/>
      <c r="F9329" s="547"/>
      <c r="G9329" s="547">
        <f t="shared" si="294"/>
        <v>0</v>
      </c>
      <c r="H9329" s="547">
        <f t="shared" si="295"/>
        <v>0</v>
      </c>
    </row>
    <row r="9330" spans="1:8" x14ac:dyDescent="0.25">
      <c r="A9330" s="396" t="e">
        <f>"INN."&amp;EIGNIR!$B$3&amp;C9330</f>
        <v>#N/A</v>
      </c>
      <c r="B9330" s="511">
        <f>'Afleiður og skortstöð - skuldir'!K76</f>
        <v>0</v>
      </c>
      <c r="C9330" s="503" t="s">
        <v>11112</v>
      </c>
      <c r="D9330" s="512"/>
      <c r="F9330" s="547"/>
      <c r="G9330" s="547">
        <f t="shared" si="294"/>
        <v>0</v>
      </c>
      <c r="H9330" s="547">
        <f t="shared" si="295"/>
        <v>0</v>
      </c>
    </row>
    <row r="9331" spans="1:8" x14ac:dyDescent="0.25">
      <c r="A9331" s="396" t="e">
        <f>"INN."&amp;EIGNIR!$B$3&amp;C9331</f>
        <v>#N/A</v>
      </c>
      <c r="B9331" s="511">
        <f>'Afleiður og skortstöð - skuldir'!K77</f>
        <v>0</v>
      </c>
      <c r="C9331" s="503" t="s">
        <v>11113</v>
      </c>
      <c r="D9331" s="512"/>
      <c r="F9331" s="547"/>
      <c r="G9331" s="547">
        <f t="shared" si="294"/>
        <v>0</v>
      </c>
      <c r="H9331" s="547">
        <f t="shared" si="295"/>
        <v>0</v>
      </c>
    </row>
    <row r="9332" spans="1:8" x14ac:dyDescent="0.25">
      <c r="A9332" s="396" t="e">
        <f>"INN."&amp;EIGNIR!$B$3&amp;C9332</f>
        <v>#N/A</v>
      </c>
      <c r="B9332" s="511">
        <f>'Afleiður og skortstöð - skuldir'!K78</f>
        <v>0</v>
      </c>
      <c r="C9332" s="503" t="s">
        <v>11114</v>
      </c>
      <c r="D9332" s="512"/>
      <c r="F9332" s="547"/>
      <c r="G9332" s="547">
        <f t="shared" si="294"/>
        <v>0</v>
      </c>
      <c r="H9332" s="547">
        <f t="shared" si="295"/>
        <v>0</v>
      </c>
    </row>
    <row r="9333" spans="1:8" x14ac:dyDescent="0.25">
      <c r="A9333" s="396" t="e">
        <f>"INN."&amp;EIGNIR!$B$3&amp;C9333</f>
        <v>#N/A</v>
      </c>
      <c r="B9333" s="511">
        <f>'Afleiður og skortstöð - skuldir'!K79</f>
        <v>0</v>
      </c>
      <c r="C9333" s="503" t="s">
        <v>11115</v>
      </c>
      <c r="D9333" s="512"/>
      <c r="F9333" s="547"/>
      <c r="G9333" s="547">
        <f t="shared" si="294"/>
        <v>0</v>
      </c>
      <c r="H9333" s="547">
        <f t="shared" si="295"/>
        <v>0</v>
      </c>
    </row>
    <row r="9334" spans="1:8" x14ac:dyDescent="0.25">
      <c r="A9334" s="396" t="e">
        <f>"INN."&amp;EIGNIR!$B$3&amp;C9334</f>
        <v>#N/A</v>
      </c>
      <c r="B9334" s="511">
        <f>'Afleiður og skortstöð - skuldir'!K80</f>
        <v>0</v>
      </c>
      <c r="C9334" s="503" t="s">
        <v>11116</v>
      </c>
      <c r="D9334" s="512"/>
      <c r="F9334" s="547"/>
      <c r="G9334" s="547">
        <f t="shared" si="294"/>
        <v>0</v>
      </c>
      <c r="H9334" s="547">
        <f t="shared" si="295"/>
        <v>0</v>
      </c>
    </row>
    <row r="9335" spans="1:8" x14ac:dyDescent="0.25">
      <c r="A9335" s="396" t="e">
        <f>"INN."&amp;EIGNIR!$B$3&amp;C9335</f>
        <v>#N/A</v>
      </c>
      <c r="B9335" s="511">
        <f>'Afleiður og skortstöð - skuldir'!K81</f>
        <v>0</v>
      </c>
      <c r="C9335" s="503" t="s">
        <v>11117</v>
      </c>
      <c r="D9335" s="512"/>
      <c r="F9335" s="547"/>
      <c r="G9335" s="547">
        <f t="shared" si="294"/>
        <v>0</v>
      </c>
      <c r="H9335" s="547">
        <f t="shared" si="295"/>
        <v>0</v>
      </c>
    </row>
    <row r="9336" spans="1:8" x14ac:dyDescent="0.25">
      <c r="A9336" s="396" t="e">
        <f>"INN."&amp;EIGNIR!$B$3&amp;C9336</f>
        <v>#N/A</v>
      </c>
      <c r="B9336" s="511">
        <f>'Afleiður og skortstöð - skuldir'!K82</f>
        <v>0</v>
      </c>
      <c r="C9336" s="503" t="s">
        <v>11118</v>
      </c>
      <c r="D9336" s="512"/>
      <c r="F9336" s="547"/>
      <c r="G9336" s="547">
        <f t="shared" si="294"/>
        <v>0</v>
      </c>
      <c r="H9336" s="547">
        <f t="shared" si="295"/>
        <v>0</v>
      </c>
    </row>
    <row r="9337" spans="1:8" x14ac:dyDescent="0.25">
      <c r="A9337" s="396" t="e">
        <f>"INN."&amp;EIGNIR!$B$3&amp;C9337</f>
        <v>#N/A</v>
      </c>
      <c r="B9337" s="511">
        <f>'Afleiður og skortstöð - skuldir'!K83</f>
        <v>0</v>
      </c>
      <c r="C9337" s="503" t="s">
        <v>11119</v>
      </c>
      <c r="D9337" s="512"/>
      <c r="F9337" s="547"/>
      <c r="G9337" s="547">
        <f t="shared" si="294"/>
        <v>0</v>
      </c>
      <c r="H9337" s="547">
        <f t="shared" si="295"/>
        <v>0</v>
      </c>
    </row>
    <row r="9338" spans="1:8" x14ac:dyDescent="0.25">
      <c r="A9338" s="396" t="e">
        <f>"INN."&amp;EIGNIR!$B$3&amp;C9338</f>
        <v>#N/A</v>
      </c>
      <c r="B9338" s="511">
        <f>'Afleiður og skortstöð - skuldir'!K84</f>
        <v>0</v>
      </c>
      <c r="C9338" s="503" t="s">
        <v>11120</v>
      </c>
      <c r="D9338" s="512"/>
      <c r="F9338" s="547"/>
      <c r="G9338" s="547">
        <f t="shared" si="294"/>
        <v>0</v>
      </c>
      <c r="H9338" s="547">
        <f t="shared" si="295"/>
        <v>0</v>
      </c>
    </row>
    <row r="9339" spans="1:8" x14ac:dyDescent="0.25">
      <c r="A9339" s="396" t="e">
        <f>"INN."&amp;EIGNIR!$B$3&amp;C9339</f>
        <v>#N/A</v>
      </c>
      <c r="B9339" s="511">
        <f>'Afleiður og skortstöð - skuldir'!K85</f>
        <v>0</v>
      </c>
      <c r="C9339" s="503" t="s">
        <v>11121</v>
      </c>
      <c r="D9339" s="512"/>
      <c r="F9339" s="547"/>
      <c r="G9339" s="547">
        <f t="shared" si="294"/>
        <v>0</v>
      </c>
      <c r="H9339" s="547">
        <f t="shared" si="295"/>
        <v>0</v>
      </c>
    </row>
    <row r="9340" spans="1:8" x14ac:dyDescent="0.25">
      <c r="A9340" s="396" t="e">
        <f>"INN."&amp;EIGNIR!$B$3&amp;C9340</f>
        <v>#N/A</v>
      </c>
      <c r="B9340" s="511">
        <f>'Afleiður og skortstöð - skuldir'!K86</f>
        <v>0</v>
      </c>
      <c r="C9340" s="503" t="s">
        <v>11122</v>
      </c>
      <c r="D9340" s="512"/>
      <c r="F9340" s="547"/>
      <c r="G9340" s="547">
        <f t="shared" si="294"/>
        <v>0</v>
      </c>
      <c r="H9340" s="547">
        <f t="shared" si="295"/>
        <v>0</v>
      </c>
    </row>
    <row r="9341" spans="1:8" x14ac:dyDescent="0.25">
      <c r="A9341" s="396" t="e">
        <f>"INN."&amp;EIGNIR!$B$3&amp;C9341</f>
        <v>#N/A</v>
      </c>
      <c r="B9341" s="511">
        <f>'Afleiður og skortstöð - skuldir'!K87</f>
        <v>0</v>
      </c>
      <c r="C9341" s="503" t="s">
        <v>11123</v>
      </c>
      <c r="D9341" s="512"/>
      <c r="F9341" s="547"/>
      <c r="G9341" s="547">
        <f t="shared" si="294"/>
        <v>0</v>
      </c>
      <c r="H9341" s="547">
        <f t="shared" si="295"/>
        <v>0</v>
      </c>
    </row>
    <row r="9342" spans="1:8" x14ac:dyDescent="0.25">
      <c r="A9342" s="396" t="e">
        <f>"INN."&amp;EIGNIR!$B$3&amp;C9342</f>
        <v>#N/A</v>
      </c>
      <c r="B9342" s="511">
        <f>'Afleiður og skortstöð - skuldir'!K88</f>
        <v>0</v>
      </c>
      <c r="C9342" s="503" t="s">
        <v>11124</v>
      </c>
      <c r="D9342" s="512"/>
      <c r="F9342" s="547"/>
      <c r="G9342" s="547">
        <f t="shared" si="294"/>
        <v>0</v>
      </c>
      <c r="H9342" s="547">
        <f t="shared" si="295"/>
        <v>0</v>
      </c>
    </row>
    <row r="9343" spans="1:8" x14ac:dyDescent="0.25">
      <c r="A9343" s="396" t="e">
        <f>"INN."&amp;EIGNIR!$B$3&amp;C9343</f>
        <v>#N/A</v>
      </c>
      <c r="B9343" s="511">
        <f>'Afleiður og skortstöð - skuldir'!K89</f>
        <v>0</v>
      </c>
      <c r="C9343" s="503" t="s">
        <v>11125</v>
      </c>
      <c r="D9343" s="512"/>
      <c r="F9343" s="547"/>
      <c r="G9343" s="547">
        <f t="shared" si="294"/>
        <v>0</v>
      </c>
      <c r="H9343" s="547">
        <f t="shared" si="295"/>
        <v>0</v>
      </c>
    </row>
    <row r="9344" spans="1:8" x14ac:dyDescent="0.25">
      <c r="A9344" s="396" t="e">
        <f>"INN."&amp;EIGNIR!$B$3&amp;C9344</f>
        <v>#N/A</v>
      </c>
      <c r="B9344" s="511">
        <f>'Afleiður og skortstöð - skuldir'!K90</f>
        <v>0</v>
      </c>
      <c r="C9344" s="503" t="s">
        <v>11126</v>
      </c>
      <c r="D9344" s="512"/>
      <c r="F9344" s="547"/>
      <c r="G9344" s="547">
        <f t="shared" si="294"/>
        <v>0</v>
      </c>
      <c r="H9344" s="547">
        <f t="shared" si="295"/>
        <v>0</v>
      </c>
    </row>
    <row r="9345" spans="1:8" x14ac:dyDescent="0.25">
      <c r="A9345" s="396" t="e">
        <f>"INN."&amp;EIGNIR!$B$3&amp;C9345</f>
        <v>#N/A</v>
      </c>
      <c r="B9345" s="511">
        <f>'Afleiður og skortstöð - skuldir'!K91</f>
        <v>0</v>
      </c>
      <c r="C9345" s="503" t="s">
        <v>11127</v>
      </c>
      <c r="D9345" s="512"/>
      <c r="F9345" s="547"/>
      <c r="G9345" s="547">
        <f t="shared" si="294"/>
        <v>0</v>
      </c>
      <c r="H9345" s="547">
        <f t="shared" si="295"/>
        <v>0</v>
      </c>
    </row>
    <row r="9346" spans="1:8" x14ac:dyDescent="0.25">
      <c r="A9346" s="396" t="e">
        <f>"INN."&amp;EIGNIR!$B$3&amp;C9346</f>
        <v>#N/A</v>
      </c>
      <c r="B9346" s="511">
        <f>'Afleiður og skortstöð - skuldir'!K92</f>
        <v>0</v>
      </c>
      <c r="C9346" s="503" t="s">
        <v>11128</v>
      </c>
      <c r="D9346" s="512"/>
      <c r="F9346" s="547"/>
      <c r="G9346" s="547">
        <f t="shared" si="294"/>
        <v>0</v>
      </c>
      <c r="H9346" s="547">
        <f t="shared" si="295"/>
        <v>0</v>
      </c>
    </row>
    <row r="9347" spans="1:8" x14ac:dyDescent="0.25">
      <c r="A9347" s="396" t="e">
        <f>"INN."&amp;EIGNIR!$B$3&amp;C9347</f>
        <v>#N/A</v>
      </c>
      <c r="B9347" s="511">
        <f>'Afleiður og skortstöð - skuldir'!K93</f>
        <v>0</v>
      </c>
      <c r="C9347" s="503" t="s">
        <v>11129</v>
      </c>
      <c r="D9347" s="512"/>
      <c r="F9347" s="547"/>
      <c r="G9347" s="547">
        <f t="shared" si="294"/>
        <v>0</v>
      </c>
      <c r="H9347" s="547">
        <f t="shared" si="295"/>
        <v>0</v>
      </c>
    </row>
    <row r="9348" spans="1:8" x14ac:dyDescent="0.25">
      <c r="A9348" s="396" t="e">
        <f>"INN."&amp;EIGNIR!$B$3&amp;C9348</f>
        <v>#N/A</v>
      </c>
      <c r="B9348" s="511">
        <f>'Afleiður og skortstöð - skuldir'!K94</f>
        <v>0</v>
      </c>
      <c r="C9348" s="503" t="s">
        <v>11130</v>
      </c>
      <c r="D9348" s="512"/>
      <c r="F9348" s="547"/>
      <c r="G9348" s="547">
        <f t="shared" si="294"/>
        <v>0</v>
      </c>
      <c r="H9348" s="547">
        <f t="shared" si="295"/>
        <v>0</v>
      </c>
    </row>
    <row r="9349" spans="1:8" x14ac:dyDescent="0.25">
      <c r="A9349" s="396" t="e">
        <f>"INN."&amp;EIGNIR!$B$3&amp;C9349</f>
        <v>#N/A</v>
      </c>
      <c r="B9349" s="511">
        <f>'Afleiður og skortstöð - skuldir'!K95</f>
        <v>0</v>
      </c>
      <c r="C9349" s="503" t="s">
        <v>11131</v>
      </c>
      <c r="D9349" s="512"/>
      <c r="F9349" s="547"/>
      <c r="G9349" s="547">
        <f t="shared" si="294"/>
        <v>0</v>
      </c>
      <c r="H9349" s="547">
        <f t="shared" si="295"/>
        <v>0</v>
      </c>
    </row>
    <row r="9350" spans="1:8" x14ac:dyDescent="0.25">
      <c r="A9350" s="396" t="e">
        <f>"INN."&amp;EIGNIR!$B$3&amp;C9350</f>
        <v>#N/A</v>
      </c>
      <c r="B9350" s="511">
        <f>'Afleiður og skortstöð - skuldir'!K96</f>
        <v>0</v>
      </c>
      <c r="C9350" s="503" t="s">
        <v>11132</v>
      </c>
      <c r="D9350" s="512"/>
      <c r="F9350" s="547"/>
      <c r="G9350" s="547">
        <f t="shared" si="294"/>
        <v>0</v>
      </c>
      <c r="H9350" s="547">
        <f t="shared" si="295"/>
        <v>0</v>
      </c>
    </row>
    <row r="9351" spans="1:8" x14ac:dyDescent="0.25">
      <c r="A9351" s="396" t="e">
        <f>"INN."&amp;EIGNIR!$B$3&amp;C9351</f>
        <v>#N/A</v>
      </c>
      <c r="B9351" s="511">
        <f>'Afleiður og skortstöð - skuldir'!K97</f>
        <v>0</v>
      </c>
      <c r="C9351" s="503" t="s">
        <v>11133</v>
      </c>
      <c r="D9351" s="512"/>
      <c r="F9351" s="547"/>
      <c r="G9351" s="547">
        <f t="shared" si="294"/>
        <v>0</v>
      </c>
      <c r="H9351" s="547">
        <f t="shared" si="295"/>
        <v>0</v>
      </c>
    </row>
    <row r="9352" spans="1:8" x14ac:dyDescent="0.25">
      <c r="A9352" s="396" t="e">
        <f>"INN."&amp;EIGNIR!$B$3&amp;C9352</f>
        <v>#N/A</v>
      </c>
      <c r="B9352" s="511">
        <f>'Afleiður og skortstöð - skuldir'!K98</f>
        <v>0</v>
      </c>
      <c r="C9352" s="503" t="s">
        <v>11134</v>
      </c>
      <c r="D9352" s="512"/>
      <c r="F9352" s="547"/>
      <c r="G9352" s="547">
        <f t="shared" si="294"/>
        <v>0</v>
      </c>
      <c r="H9352" s="547">
        <f t="shared" si="295"/>
        <v>0</v>
      </c>
    </row>
    <row r="9353" spans="1:8" x14ac:dyDescent="0.25">
      <c r="A9353" s="396" t="e">
        <f>"INN."&amp;EIGNIR!$B$3&amp;C9353</f>
        <v>#N/A</v>
      </c>
      <c r="B9353" s="511">
        <f>'Afleiður og skortstöð - skuldir'!K99</f>
        <v>0</v>
      </c>
      <c r="C9353" s="503" t="s">
        <v>11135</v>
      </c>
      <c r="D9353" s="512"/>
      <c r="F9353" s="547"/>
      <c r="G9353" s="547">
        <f t="shared" si="294"/>
        <v>0</v>
      </c>
      <c r="H9353" s="547">
        <f t="shared" si="295"/>
        <v>0</v>
      </c>
    </row>
    <row r="9354" spans="1:8" x14ac:dyDescent="0.25">
      <c r="A9354" s="396" t="e">
        <f>"INN."&amp;EIGNIR!$B$3&amp;C9354</f>
        <v>#N/A</v>
      </c>
      <c r="B9354" s="511">
        <f>'Afleiður og skortstöð - skuldir'!K100</f>
        <v>0</v>
      </c>
      <c r="C9354" s="503" t="s">
        <v>11136</v>
      </c>
      <c r="D9354" s="512"/>
      <c r="F9354" s="547"/>
      <c r="G9354" s="547">
        <f t="shared" si="294"/>
        <v>0</v>
      </c>
      <c r="H9354" s="547">
        <f t="shared" si="295"/>
        <v>0</v>
      </c>
    </row>
    <row r="9355" spans="1:8" x14ac:dyDescent="0.25">
      <c r="A9355" s="396" t="e">
        <f>"INN."&amp;EIGNIR!$B$3&amp;C9355</f>
        <v>#N/A</v>
      </c>
      <c r="B9355" s="511">
        <f>'Afleiður og skortstöð - skuldir'!K101</f>
        <v>0</v>
      </c>
      <c r="C9355" s="503" t="s">
        <v>11137</v>
      </c>
      <c r="D9355" s="512"/>
      <c r="F9355" s="547"/>
      <c r="G9355" s="547">
        <f t="shared" si="294"/>
        <v>0</v>
      </c>
      <c r="H9355" s="547">
        <f t="shared" si="295"/>
        <v>0</v>
      </c>
    </row>
    <row r="9356" spans="1:8" x14ac:dyDescent="0.25">
      <c r="A9356" s="396" t="e">
        <f>"INN."&amp;EIGNIR!$B$3&amp;C9356</f>
        <v>#N/A</v>
      </c>
      <c r="B9356" s="511">
        <f>'Afleiður og skortstöð - skuldir'!K102</f>
        <v>0</v>
      </c>
      <c r="C9356" s="503" t="s">
        <v>11138</v>
      </c>
      <c r="D9356" s="512"/>
      <c r="F9356" s="547"/>
      <c r="G9356" s="547">
        <f t="shared" si="294"/>
        <v>0</v>
      </c>
      <c r="H9356" s="547">
        <f t="shared" si="295"/>
        <v>0</v>
      </c>
    </row>
    <row r="9357" spans="1:8" x14ac:dyDescent="0.25">
      <c r="A9357" s="396" t="e">
        <f>"INN."&amp;EIGNIR!$B$3&amp;C9357</f>
        <v>#N/A</v>
      </c>
      <c r="B9357" s="511">
        <f>'Afleiður og skortstöð - skuldir'!K103</f>
        <v>0</v>
      </c>
      <c r="C9357" s="503" t="s">
        <v>11139</v>
      </c>
      <c r="D9357" s="512"/>
      <c r="F9357" s="547"/>
      <c r="G9357" s="547">
        <f t="shared" si="294"/>
        <v>0</v>
      </c>
      <c r="H9357" s="547">
        <f t="shared" si="295"/>
        <v>0</v>
      </c>
    </row>
    <row r="9358" spans="1:8" x14ac:dyDescent="0.25">
      <c r="A9358" s="396" t="e">
        <f>"INN."&amp;EIGNIR!$B$3&amp;C9358</f>
        <v>#N/A</v>
      </c>
      <c r="B9358" s="511">
        <f>'Afleiður og skortstöð - skuldir'!K104</f>
        <v>0</v>
      </c>
      <c r="C9358" s="503" t="s">
        <v>11140</v>
      </c>
      <c r="D9358" s="512"/>
      <c r="F9358" s="547"/>
      <c r="G9358" s="547">
        <f t="shared" si="294"/>
        <v>0</v>
      </c>
      <c r="H9358" s="547">
        <f t="shared" si="295"/>
        <v>0</v>
      </c>
    </row>
    <row r="9359" spans="1:8" x14ac:dyDescent="0.25">
      <c r="A9359" s="396" t="e">
        <f>"INN."&amp;EIGNIR!$B$3&amp;C9359</f>
        <v>#N/A</v>
      </c>
      <c r="B9359" s="511">
        <f>'Afleiður og skortstöð - skuldir'!K105</f>
        <v>0</v>
      </c>
      <c r="C9359" s="503" t="s">
        <v>11141</v>
      </c>
      <c r="D9359" s="512"/>
      <c r="F9359" s="547"/>
      <c r="G9359" s="547">
        <f t="shared" si="294"/>
        <v>0</v>
      </c>
      <c r="H9359" s="547">
        <f t="shared" si="295"/>
        <v>0</v>
      </c>
    </row>
    <row r="9360" spans="1:8" x14ac:dyDescent="0.25">
      <c r="A9360" s="396" t="e">
        <f>"INN."&amp;EIGNIR!$B$3&amp;C9360</f>
        <v>#N/A</v>
      </c>
      <c r="B9360" s="511">
        <f>'Afleiður og skortstöð - skuldir'!K106</f>
        <v>0</v>
      </c>
      <c r="C9360" s="503" t="s">
        <v>11142</v>
      </c>
      <c r="D9360" s="512"/>
      <c r="F9360" s="547"/>
      <c r="G9360" s="547">
        <f t="shared" si="294"/>
        <v>0</v>
      </c>
      <c r="H9360" s="547">
        <f t="shared" si="295"/>
        <v>0</v>
      </c>
    </row>
    <row r="9361" spans="1:8" x14ac:dyDescent="0.25">
      <c r="A9361" s="396" t="e">
        <f>"INN."&amp;EIGNIR!$B$3&amp;C9361</f>
        <v>#N/A</v>
      </c>
      <c r="B9361" s="511">
        <f>'Afleiður og skortstöð - skuldir'!K107</f>
        <v>0</v>
      </c>
      <c r="C9361" s="503" t="s">
        <v>11143</v>
      </c>
      <c r="D9361" s="512"/>
      <c r="F9361" s="547"/>
      <c r="G9361" s="547">
        <f t="shared" si="294"/>
        <v>0</v>
      </c>
      <c r="H9361" s="547">
        <f t="shared" si="295"/>
        <v>0</v>
      </c>
    </row>
    <row r="9362" spans="1:8" x14ac:dyDescent="0.25">
      <c r="A9362" s="396" t="e">
        <f>"INN."&amp;EIGNIR!$B$3&amp;C9362</f>
        <v>#N/A</v>
      </c>
      <c r="B9362" s="511">
        <f>'Afleiður og skortstöð - skuldir'!K108</f>
        <v>0</v>
      </c>
      <c r="C9362" s="503" t="s">
        <v>11144</v>
      </c>
      <c r="D9362" s="512"/>
      <c r="F9362" s="547"/>
      <c r="G9362" s="547">
        <f t="shared" si="294"/>
        <v>0</v>
      </c>
      <c r="H9362" s="547">
        <f t="shared" si="295"/>
        <v>0</v>
      </c>
    </row>
    <row r="9363" spans="1:8" x14ac:dyDescent="0.25">
      <c r="A9363" s="396" t="e">
        <f>"INN."&amp;EIGNIR!$B$3&amp;C9363</f>
        <v>#N/A</v>
      </c>
      <c r="B9363" s="511">
        <f>'Afleiður og skortstöð - skuldir'!K109</f>
        <v>0</v>
      </c>
      <c r="C9363" s="503" t="s">
        <v>11145</v>
      </c>
      <c r="D9363" s="512"/>
      <c r="F9363" s="547"/>
      <c r="G9363" s="547">
        <f t="shared" si="294"/>
        <v>0</v>
      </c>
      <c r="H9363" s="547">
        <f t="shared" si="295"/>
        <v>0</v>
      </c>
    </row>
    <row r="9364" spans="1:8" x14ac:dyDescent="0.25">
      <c r="A9364" s="396" t="e">
        <f>"INN."&amp;EIGNIR!$B$3&amp;C9364</f>
        <v>#N/A</v>
      </c>
      <c r="B9364" s="511">
        <f>'Afleiður og skortstöð - skuldir'!K110</f>
        <v>0</v>
      </c>
      <c r="C9364" s="503" t="s">
        <v>11146</v>
      </c>
      <c r="D9364" s="512"/>
      <c r="F9364" s="547"/>
      <c r="G9364" s="547">
        <f t="shared" si="294"/>
        <v>0</v>
      </c>
      <c r="H9364" s="547">
        <f t="shared" si="295"/>
        <v>0</v>
      </c>
    </row>
    <row r="9365" spans="1:8" x14ac:dyDescent="0.25">
      <c r="A9365" s="396" t="e">
        <f>"INN."&amp;EIGNIR!$B$3&amp;C9365</f>
        <v>#N/A</v>
      </c>
      <c r="B9365" s="511">
        <f>'Afleiður og skortstöð - skuldir'!K111</f>
        <v>0</v>
      </c>
      <c r="C9365" s="503" t="s">
        <v>11147</v>
      </c>
      <c r="D9365" s="512"/>
      <c r="F9365" s="547"/>
      <c r="G9365" s="547">
        <f t="shared" si="294"/>
        <v>0</v>
      </c>
      <c r="H9365" s="547">
        <f t="shared" si="295"/>
        <v>0</v>
      </c>
    </row>
    <row r="9366" spans="1:8" x14ac:dyDescent="0.25">
      <c r="A9366" s="396" t="e">
        <f>"INN."&amp;EIGNIR!$B$3&amp;C9366</f>
        <v>#N/A</v>
      </c>
      <c r="B9366" s="511">
        <f>'Afleiður og skortstöð - skuldir'!K112</f>
        <v>0</v>
      </c>
      <c r="C9366" s="503" t="s">
        <v>11148</v>
      </c>
      <c r="D9366" s="512"/>
      <c r="F9366" s="547"/>
      <c r="G9366" s="547">
        <f t="shared" si="294"/>
        <v>0</v>
      </c>
      <c r="H9366" s="547">
        <f t="shared" si="295"/>
        <v>0</v>
      </c>
    </row>
    <row r="9367" spans="1:8" x14ac:dyDescent="0.25">
      <c r="A9367" s="396" t="e">
        <f>"INN."&amp;EIGNIR!$B$3&amp;C9367</f>
        <v>#N/A</v>
      </c>
      <c r="B9367" s="511">
        <f>'Afleiður og skortstöð - skuldir'!L5</f>
        <v>0</v>
      </c>
      <c r="C9367" s="503" t="s">
        <v>11149</v>
      </c>
      <c r="D9367" s="512" t="s">
        <v>11150</v>
      </c>
      <c r="F9367" s="547"/>
      <c r="G9367" s="547">
        <f t="shared" si="294"/>
        <v>0</v>
      </c>
      <c r="H9367" s="547">
        <f t="shared" si="295"/>
        <v>0</v>
      </c>
    </row>
    <row r="9368" spans="1:8" x14ac:dyDescent="0.25">
      <c r="A9368" s="396" t="e">
        <f>"INN."&amp;EIGNIR!$B$3&amp;C9368</f>
        <v>#N/A</v>
      </c>
      <c r="B9368" s="511">
        <f>'Afleiður og skortstöð - skuldir'!L6</f>
        <v>0</v>
      </c>
      <c r="C9368" s="503" t="s">
        <v>11151</v>
      </c>
      <c r="D9368" s="512"/>
      <c r="F9368" s="547"/>
      <c r="G9368" s="547">
        <f t="shared" si="294"/>
        <v>0</v>
      </c>
      <c r="H9368" s="547">
        <f t="shared" si="295"/>
        <v>0</v>
      </c>
    </row>
    <row r="9369" spans="1:8" x14ac:dyDescent="0.25">
      <c r="A9369" s="396" t="e">
        <f>"INN."&amp;EIGNIR!$B$3&amp;C9369</f>
        <v>#N/A</v>
      </c>
      <c r="B9369" s="511">
        <f>'Afleiður og skortstöð - skuldir'!L7</f>
        <v>0</v>
      </c>
      <c r="C9369" s="503" t="s">
        <v>11152</v>
      </c>
      <c r="D9369" s="512"/>
      <c r="F9369" s="547"/>
      <c r="G9369" s="547">
        <f t="shared" si="294"/>
        <v>0</v>
      </c>
      <c r="H9369" s="547">
        <f t="shared" si="295"/>
        <v>0</v>
      </c>
    </row>
    <row r="9370" spans="1:8" x14ac:dyDescent="0.25">
      <c r="A9370" s="396" t="e">
        <f>"INN."&amp;EIGNIR!$B$3&amp;C9370</f>
        <v>#N/A</v>
      </c>
      <c r="B9370" s="511">
        <f>'Afleiður og skortstöð - skuldir'!L8</f>
        <v>0</v>
      </c>
      <c r="C9370" s="503" t="s">
        <v>11153</v>
      </c>
      <c r="D9370" s="512"/>
      <c r="F9370" s="547"/>
      <c r="G9370" s="547">
        <f t="shared" si="294"/>
        <v>0</v>
      </c>
      <c r="H9370" s="547">
        <f t="shared" si="295"/>
        <v>0</v>
      </c>
    </row>
    <row r="9371" spans="1:8" x14ac:dyDescent="0.25">
      <c r="A9371" s="396" t="e">
        <f>"INN."&amp;EIGNIR!$B$3&amp;C9371</f>
        <v>#N/A</v>
      </c>
      <c r="B9371" s="511">
        <f>'Afleiður og skortstöð - skuldir'!L9</f>
        <v>0</v>
      </c>
      <c r="C9371" s="503" t="s">
        <v>11154</v>
      </c>
      <c r="D9371" s="512"/>
      <c r="F9371" s="547"/>
      <c r="G9371" s="547">
        <f t="shared" si="294"/>
        <v>0</v>
      </c>
      <c r="H9371" s="547">
        <f t="shared" si="295"/>
        <v>0</v>
      </c>
    </row>
    <row r="9372" spans="1:8" x14ac:dyDescent="0.25">
      <c r="A9372" s="396" t="e">
        <f>"INN."&amp;EIGNIR!$B$3&amp;C9372</f>
        <v>#N/A</v>
      </c>
      <c r="B9372" s="511">
        <f>'Afleiður og skortstöð - skuldir'!L10</f>
        <v>0</v>
      </c>
      <c r="C9372" s="503" t="s">
        <v>11155</v>
      </c>
      <c r="D9372" s="512"/>
      <c r="F9372" s="547"/>
      <c r="G9372" s="547">
        <f t="shared" si="294"/>
        <v>0</v>
      </c>
      <c r="H9372" s="547">
        <f t="shared" si="295"/>
        <v>0</v>
      </c>
    </row>
    <row r="9373" spans="1:8" x14ac:dyDescent="0.25">
      <c r="A9373" s="396" t="e">
        <f>"INN."&amp;EIGNIR!$B$3&amp;C9373</f>
        <v>#N/A</v>
      </c>
      <c r="B9373" s="511">
        <f>'Afleiður og skortstöð - skuldir'!L11</f>
        <v>0</v>
      </c>
      <c r="C9373" s="503" t="s">
        <v>11156</v>
      </c>
      <c r="D9373" s="512"/>
      <c r="F9373" s="547"/>
      <c r="G9373" s="547">
        <f t="shared" si="294"/>
        <v>0</v>
      </c>
      <c r="H9373" s="547">
        <f t="shared" si="295"/>
        <v>0</v>
      </c>
    </row>
    <row r="9374" spans="1:8" x14ac:dyDescent="0.25">
      <c r="A9374" s="396" t="e">
        <f>"INN."&amp;EIGNIR!$B$3&amp;C9374</f>
        <v>#N/A</v>
      </c>
      <c r="B9374" s="511">
        <f>'Afleiður og skortstöð - skuldir'!L12</f>
        <v>0</v>
      </c>
      <c r="C9374" s="503" t="s">
        <v>11157</v>
      </c>
      <c r="D9374" s="512"/>
      <c r="F9374" s="547"/>
      <c r="G9374" s="547">
        <f t="shared" ref="G9374:G9437" si="296">+F9374-B9374</f>
        <v>0</v>
      </c>
      <c r="H9374" s="547">
        <f t="shared" si="295"/>
        <v>0</v>
      </c>
    </row>
    <row r="9375" spans="1:8" x14ac:dyDescent="0.25">
      <c r="A9375" s="396" t="e">
        <f>"INN."&amp;EIGNIR!$B$3&amp;C9375</f>
        <v>#N/A</v>
      </c>
      <c r="B9375" s="511">
        <f>'Afleiður og skortstöð - skuldir'!L13</f>
        <v>0</v>
      </c>
      <c r="C9375" s="503" t="s">
        <v>11158</v>
      </c>
      <c r="D9375" s="512"/>
      <c r="F9375" s="547"/>
      <c r="G9375" s="547">
        <f t="shared" si="296"/>
        <v>0</v>
      </c>
      <c r="H9375" s="547">
        <f t="shared" ref="H9375:H9438" si="297">+ABS(G9375)</f>
        <v>0</v>
      </c>
    </row>
    <row r="9376" spans="1:8" x14ac:dyDescent="0.25">
      <c r="A9376" s="396" t="e">
        <f>"INN."&amp;EIGNIR!$B$3&amp;C9376</f>
        <v>#N/A</v>
      </c>
      <c r="B9376" s="511">
        <f>'Afleiður og skortstöð - skuldir'!L14</f>
        <v>0</v>
      </c>
      <c r="C9376" s="503" t="s">
        <v>11159</v>
      </c>
      <c r="D9376" s="512"/>
      <c r="F9376" s="547"/>
      <c r="G9376" s="547">
        <f t="shared" si="296"/>
        <v>0</v>
      </c>
      <c r="H9376" s="547">
        <f t="shared" si="297"/>
        <v>0</v>
      </c>
    </row>
    <row r="9377" spans="1:8" x14ac:dyDescent="0.25">
      <c r="A9377" s="396" t="e">
        <f>"INN."&amp;EIGNIR!$B$3&amp;C9377</f>
        <v>#N/A</v>
      </c>
      <c r="B9377" s="511">
        <f>'Afleiður og skortstöð - skuldir'!L15</f>
        <v>0</v>
      </c>
      <c r="C9377" s="503" t="s">
        <v>11160</v>
      </c>
      <c r="D9377" s="512"/>
      <c r="F9377" s="547"/>
      <c r="G9377" s="547">
        <f t="shared" si="296"/>
        <v>0</v>
      </c>
      <c r="H9377" s="547">
        <f t="shared" si="297"/>
        <v>0</v>
      </c>
    </row>
    <row r="9378" spans="1:8" x14ac:dyDescent="0.25">
      <c r="A9378" s="396" t="e">
        <f>"INN."&amp;EIGNIR!$B$3&amp;C9378</f>
        <v>#N/A</v>
      </c>
      <c r="B9378" s="511">
        <f>'Afleiður og skortstöð - skuldir'!L16</f>
        <v>0</v>
      </c>
      <c r="C9378" s="503" t="s">
        <v>11161</v>
      </c>
      <c r="D9378" s="512"/>
      <c r="F9378" s="547"/>
      <c r="G9378" s="547">
        <f t="shared" si="296"/>
        <v>0</v>
      </c>
      <c r="H9378" s="547">
        <f t="shared" si="297"/>
        <v>0</v>
      </c>
    </row>
    <row r="9379" spans="1:8" x14ac:dyDescent="0.25">
      <c r="A9379" s="396" t="e">
        <f>"INN."&amp;EIGNIR!$B$3&amp;C9379</f>
        <v>#N/A</v>
      </c>
      <c r="B9379" s="511">
        <f>'Afleiður og skortstöð - skuldir'!L17</f>
        <v>0</v>
      </c>
      <c r="C9379" s="503" t="s">
        <v>11162</v>
      </c>
      <c r="D9379" s="512"/>
      <c r="F9379" s="547"/>
      <c r="G9379" s="547">
        <f t="shared" si="296"/>
        <v>0</v>
      </c>
      <c r="H9379" s="547">
        <f t="shared" si="297"/>
        <v>0</v>
      </c>
    </row>
    <row r="9380" spans="1:8" x14ac:dyDescent="0.25">
      <c r="A9380" s="396" t="e">
        <f>"INN."&amp;EIGNIR!$B$3&amp;C9380</f>
        <v>#N/A</v>
      </c>
      <c r="B9380" s="511">
        <f>'Afleiður og skortstöð - skuldir'!L18</f>
        <v>0</v>
      </c>
      <c r="C9380" s="503" t="s">
        <v>11163</v>
      </c>
      <c r="D9380" s="512"/>
      <c r="F9380" s="547"/>
      <c r="G9380" s="547">
        <f t="shared" si="296"/>
        <v>0</v>
      </c>
      <c r="H9380" s="547">
        <f t="shared" si="297"/>
        <v>0</v>
      </c>
    </row>
    <row r="9381" spans="1:8" x14ac:dyDescent="0.25">
      <c r="A9381" s="396" t="e">
        <f>"INN."&amp;EIGNIR!$B$3&amp;C9381</f>
        <v>#N/A</v>
      </c>
      <c r="B9381" s="511">
        <f>'Afleiður og skortstöð - skuldir'!L19</f>
        <v>0</v>
      </c>
      <c r="C9381" s="503" t="s">
        <v>11164</v>
      </c>
      <c r="D9381" s="512"/>
      <c r="F9381" s="547"/>
      <c r="G9381" s="547">
        <f t="shared" si="296"/>
        <v>0</v>
      </c>
      <c r="H9381" s="547">
        <f t="shared" si="297"/>
        <v>0</v>
      </c>
    </row>
    <row r="9382" spans="1:8" x14ac:dyDescent="0.25">
      <c r="A9382" s="396" t="e">
        <f>"INN."&amp;EIGNIR!$B$3&amp;C9382</f>
        <v>#N/A</v>
      </c>
      <c r="B9382" s="511">
        <f>'Afleiður og skortstöð - skuldir'!L20</f>
        <v>0</v>
      </c>
      <c r="C9382" s="503" t="s">
        <v>11165</v>
      </c>
      <c r="D9382" s="512"/>
      <c r="F9382" s="547"/>
      <c r="G9382" s="547">
        <f t="shared" si="296"/>
        <v>0</v>
      </c>
      <c r="H9382" s="547">
        <f t="shared" si="297"/>
        <v>0</v>
      </c>
    </row>
    <row r="9383" spans="1:8" x14ac:dyDescent="0.25">
      <c r="A9383" s="396" t="e">
        <f>"INN."&amp;EIGNIR!$B$3&amp;C9383</f>
        <v>#N/A</v>
      </c>
      <c r="B9383" s="511">
        <f>'Afleiður og skortstöð - skuldir'!L21</f>
        <v>0</v>
      </c>
      <c r="C9383" s="503" t="s">
        <v>11166</v>
      </c>
      <c r="D9383" s="512"/>
      <c r="F9383" s="547"/>
      <c r="G9383" s="547">
        <f t="shared" si="296"/>
        <v>0</v>
      </c>
      <c r="H9383" s="547">
        <f t="shared" si="297"/>
        <v>0</v>
      </c>
    </row>
    <row r="9384" spans="1:8" x14ac:dyDescent="0.25">
      <c r="A9384" s="396" t="e">
        <f>"INN."&amp;EIGNIR!$B$3&amp;C9384</f>
        <v>#N/A</v>
      </c>
      <c r="B9384" s="511">
        <f>'Afleiður og skortstöð - skuldir'!L22</f>
        <v>0</v>
      </c>
      <c r="C9384" s="503" t="s">
        <v>11167</v>
      </c>
      <c r="D9384" s="512"/>
      <c r="F9384" s="547"/>
      <c r="G9384" s="547">
        <f t="shared" si="296"/>
        <v>0</v>
      </c>
      <c r="H9384" s="547">
        <f t="shared" si="297"/>
        <v>0</v>
      </c>
    </row>
    <row r="9385" spans="1:8" x14ac:dyDescent="0.25">
      <c r="A9385" s="396" t="e">
        <f>"INN."&amp;EIGNIR!$B$3&amp;C9385</f>
        <v>#N/A</v>
      </c>
      <c r="B9385" s="511">
        <f>'Afleiður og skortstöð - skuldir'!L23</f>
        <v>0</v>
      </c>
      <c r="C9385" s="503" t="s">
        <v>11168</v>
      </c>
      <c r="D9385" s="512"/>
      <c r="F9385" s="547"/>
      <c r="G9385" s="547">
        <f t="shared" si="296"/>
        <v>0</v>
      </c>
      <c r="H9385" s="547">
        <f t="shared" si="297"/>
        <v>0</v>
      </c>
    </row>
    <row r="9386" spans="1:8" x14ac:dyDescent="0.25">
      <c r="A9386" s="396" t="e">
        <f>"INN."&amp;EIGNIR!$B$3&amp;C9386</f>
        <v>#N/A</v>
      </c>
      <c r="B9386" s="511">
        <f>'Afleiður og skortstöð - skuldir'!L24</f>
        <v>0</v>
      </c>
      <c r="C9386" s="503" t="s">
        <v>11169</v>
      </c>
      <c r="D9386" s="512"/>
      <c r="F9386" s="547"/>
      <c r="G9386" s="547">
        <f t="shared" si="296"/>
        <v>0</v>
      </c>
      <c r="H9386" s="547">
        <f t="shared" si="297"/>
        <v>0</v>
      </c>
    </row>
    <row r="9387" spans="1:8" x14ac:dyDescent="0.25">
      <c r="A9387" s="396" t="e">
        <f>"INN."&amp;EIGNIR!$B$3&amp;C9387</f>
        <v>#N/A</v>
      </c>
      <c r="B9387" s="511">
        <f>'Afleiður og skortstöð - skuldir'!L25</f>
        <v>0</v>
      </c>
      <c r="C9387" s="503" t="s">
        <v>11170</v>
      </c>
      <c r="D9387" s="512"/>
      <c r="F9387" s="547"/>
      <c r="G9387" s="547">
        <f t="shared" si="296"/>
        <v>0</v>
      </c>
      <c r="H9387" s="547">
        <f t="shared" si="297"/>
        <v>0</v>
      </c>
    </row>
    <row r="9388" spans="1:8" x14ac:dyDescent="0.25">
      <c r="A9388" s="396" t="e">
        <f>"INN."&amp;EIGNIR!$B$3&amp;C9388</f>
        <v>#N/A</v>
      </c>
      <c r="B9388" s="511">
        <f>'Afleiður og skortstöð - skuldir'!L26</f>
        <v>0</v>
      </c>
      <c r="C9388" s="503" t="s">
        <v>11171</v>
      </c>
      <c r="D9388" s="512"/>
      <c r="F9388" s="547"/>
      <c r="G9388" s="547">
        <f t="shared" si="296"/>
        <v>0</v>
      </c>
      <c r="H9388" s="547">
        <f t="shared" si="297"/>
        <v>0</v>
      </c>
    </row>
    <row r="9389" spans="1:8" x14ac:dyDescent="0.25">
      <c r="A9389" s="396" t="e">
        <f>"INN."&amp;EIGNIR!$B$3&amp;C9389</f>
        <v>#N/A</v>
      </c>
      <c r="B9389" s="511">
        <f>'Afleiður og skortstöð - skuldir'!L27</f>
        <v>0</v>
      </c>
      <c r="C9389" s="503" t="s">
        <v>11172</v>
      </c>
      <c r="D9389" s="512"/>
      <c r="F9389" s="547"/>
      <c r="G9389" s="547">
        <f t="shared" si="296"/>
        <v>0</v>
      </c>
      <c r="H9389" s="547">
        <f t="shared" si="297"/>
        <v>0</v>
      </c>
    </row>
    <row r="9390" spans="1:8" x14ac:dyDescent="0.25">
      <c r="A9390" s="396" t="e">
        <f>"INN."&amp;EIGNIR!$B$3&amp;C9390</f>
        <v>#N/A</v>
      </c>
      <c r="B9390" s="511">
        <f>'Afleiður og skortstöð - skuldir'!L28</f>
        <v>0</v>
      </c>
      <c r="C9390" s="503" t="s">
        <v>11173</v>
      </c>
      <c r="D9390" s="512"/>
      <c r="F9390" s="547"/>
      <c r="G9390" s="547">
        <f t="shared" si="296"/>
        <v>0</v>
      </c>
      <c r="H9390" s="547">
        <f t="shared" si="297"/>
        <v>0</v>
      </c>
    </row>
    <row r="9391" spans="1:8" x14ac:dyDescent="0.25">
      <c r="A9391" s="396" t="e">
        <f>"INN."&amp;EIGNIR!$B$3&amp;C9391</f>
        <v>#N/A</v>
      </c>
      <c r="B9391" s="511">
        <f>'Afleiður og skortstöð - skuldir'!L29</f>
        <v>0</v>
      </c>
      <c r="C9391" s="503" t="s">
        <v>11174</v>
      </c>
      <c r="D9391" s="512"/>
      <c r="F9391" s="547"/>
      <c r="G9391" s="547">
        <f t="shared" si="296"/>
        <v>0</v>
      </c>
      <c r="H9391" s="547">
        <f t="shared" si="297"/>
        <v>0</v>
      </c>
    </row>
    <row r="9392" spans="1:8" x14ac:dyDescent="0.25">
      <c r="A9392" s="396" t="e">
        <f>"INN."&amp;EIGNIR!$B$3&amp;C9392</f>
        <v>#N/A</v>
      </c>
      <c r="B9392" s="511">
        <f>'Afleiður og skortstöð - skuldir'!L30</f>
        <v>0</v>
      </c>
      <c r="C9392" s="503" t="s">
        <v>11175</v>
      </c>
      <c r="D9392" s="512"/>
      <c r="F9392" s="547"/>
      <c r="G9392" s="547">
        <f t="shared" si="296"/>
        <v>0</v>
      </c>
      <c r="H9392" s="547">
        <f t="shared" si="297"/>
        <v>0</v>
      </c>
    </row>
    <row r="9393" spans="1:8" x14ac:dyDescent="0.25">
      <c r="A9393" s="396" t="e">
        <f>"INN."&amp;EIGNIR!$B$3&amp;C9393</f>
        <v>#N/A</v>
      </c>
      <c r="B9393" s="511">
        <f>'Afleiður og skortstöð - skuldir'!L31</f>
        <v>0</v>
      </c>
      <c r="C9393" s="503" t="s">
        <v>11176</v>
      </c>
      <c r="D9393" s="512"/>
      <c r="F9393" s="547"/>
      <c r="G9393" s="547">
        <f t="shared" si="296"/>
        <v>0</v>
      </c>
      <c r="H9393" s="547">
        <f t="shared" si="297"/>
        <v>0</v>
      </c>
    </row>
    <row r="9394" spans="1:8" x14ac:dyDescent="0.25">
      <c r="A9394" s="396" t="e">
        <f>"INN."&amp;EIGNIR!$B$3&amp;C9394</f>
        <v>#N/A</v>
      </c>
      <c r="B9394" s="511">
        <f>'Afleiður og skortstöð - skuldir'!L32</f>
        <v>0</v>
      </c>
      <c r="C9394" s="503" t="s">
        <v>11177</v>
      </c>
      <c r="D9394" s="512"/>
      <c r="F9394" s="547"/>
      <c r="G9394" s="547">
        <f t="shared" si="296"/>
        <v>0</v>
      </c>
      <c r="H9394" s="547">
        <f t="shared" si="297"/>
        <v>0</v>
      </c>
    </row>
    <row r="9395" spans="1:8" x14ac:dyDescent="0.25">
      <c r="A9395" s="396" t="e">
        <f>"INN."&amp;EIGNIR!$B$3&amp;C9395</f>
        <v>#N/A</v>
      </c>
      <c r="B9395" s="511">
        <f>'Afleiður og skortstöð - skuldir'!L33</f>
        <v>0</v>
      </c>
      <c r="C9395" s="503" t="s">
        <v>11178</v>
      </c>
      <c r="D9395" s="512"/>
      <c r="F9395" s="547"/>
      <c r="G9395" s="547">
        <f t="shared" si="296"/>
        <v>0</v>
      </c>
      <c r="H9395" s="547">
        <f t="shared" si="297"/>
        <v>0</v>
      </c>
    </row>
    <row r="9396" spans="1:8" x14ac:dyDescent="0.25">
      <c r="A9396" s="396" t="e">
        <f>"INN."&amp;EIGNIR!$B$3&amp;C9396</f>
        <v>#N/A</v>
      </c>
      <c r="B9396" s="511">
        <f>'Afleiður og skortstöð - skuldir'!L34</f>
        <v>0</v>
      </c>
      <c r="C9396" s="503" t="s">
        <v>11179</v>
      </c>
      <c r="D9396" s="512"/>
      <c r="F9396" s="547"/>
      <c r="G9396" s="547">
        <f t="shared" si="296"/>
        <v>0</v>
      </c>
      <c r="H9396" s="547">
        <f t="shared" si="297"/>
        <v>0</v>
      </c>
    </row>
    <row r="9397" spans="1:8" x14ac:dyDescent="0.25">
      <c r="A9397" s="396" t="e">
        <f>"INN."&amp;EIGNIR!$B$3&amp;C9397</f>
        <v>#N/A</v>
      </c>
      <c r="B9397" s="511">
        <f>'Afleiður og skortstöð - skuldir'!L35</f>
        <v>0</v>
      </c>
      <c r="C9397" s="503" t="s">
        <v>11180</v>
      </c>
      <c r="D9397" s="512"/>
      <c r="F9397" s="547"/>
      <c r="G9397" s="547">
        <f t="shared" si="296"/>
        <v>0</v>
      </c>
      <c r="H9397" s="547">
        <f t="shared" si="297"/>
        <v>0</v>
      </c>
    </row>
    <row r="9398" spans="1:8" x14ac:dyDescent="0.25">
      <c r="A9398" s="396" t="e">
        <f>"INN."&amp;EIGNIR!$B$3&amp;C9398</f>
        <v>#N/A</v>
      </c>
      <c r="B9398" s="511">
        <f>'Afleiður og skortstöð - skuldir'!L36</f>
        <v>0</v>
      </c>
      <c r="C9398" s="503" t="s">
        <v>11181</v>
      </c>
      <c r="D9398" s="512"/>
      <c r="F9398" s="547"/>
      <c r="G9398" s="547">
        <f t="shared" si="296"/>
        <v>0</v>
      </c>
      <c r="H9398" s="547">
        <f t="shared" si="297"/>
        <v>0</v>
      </c>
    </row>
    <row r="9399" spans="1:8" x14ac:dyDescent="0.25">
      <c r="A9399" s="396" t="e">
        <f>"INN."&amp;EIGNIR!$B$3&amp;C9399</f>
        <v>#N/A</v>
      </c>
      <c r="B9399" s="511">
        <f>'Afleiður og skortstöð - skuldir'!L37</f>
        <v>0</v>
      </c>
      <c r="C9399" s="503" t="s">
        <v>11182</v>
      </c>
      <c r="D9399" s="512"/>
      <c r="F9399" s="547"/>
      <c r="G9399" s="547">
        <f t="shared" si="296"/>
        <v>0</v>
      </c>
      <c r="H9399" s="547">
        <f t="shared" si="297"/>
        <v>0</v>
      </c>
    </row>
    <row r="9400" spans="1:8" x14ac:dyDescent="0.25">
      <c r="A9400" s="396" t="e">
        <f>"INN."&amp;EIGNIR!$B$3&amp;C9400</f>
        <v>#N/A</v>
      </c>
      <c r="B9400" s="511">
        <f>'Afleiður og skortstöð - skuldir'!L38</f>
        <v>0</v>
      </c>
      <c r="C9400" s="503" t="s">
        <v>11183</v>
      </c>
      <c r="D9400" s="512"/>
      <c r="F9400" s="547"/>
      <c r="G9400" s="547">
        <f t="shared" si="296"/>
        <v>0</v>
      </c>
      <c r="H9400" s="547">
        <f t="shared" si="297"/>
        <v>0</v>
      </c>
    </row>
    <row r="9401" spans="1:8" x14ac:dyDescent="0.25">
      <c r="A9401" s="396" t="e">
        <f>"INN."&amp;EIGNIR!$B$3&amp;C9401</f>
        <v>#N/A</v>
      </c>
      <c r="B9401" s="511">
        <f>'Afleiður og skortstöð - skuldir'!L39</f>
        <v>0</v>
      </c>
      <c r="C9401" s="503" t="s">
        <v>11184</v>
      </c>
      <c r="D9401" s="512"/>
      <c r="F9401" s="547"/>
      <c r="G9401" s="547">
        <f t="shared" si="296"/>
        <v>0</v>
      </c>
      <c r="H9401" s="547">
        <f t="shared" si="297"/>
        <v>0</v>
      </c>
    </row>
    <row r="9402" spans="1:8" x14ac:dyDescent="0.25">
      <c r="A9402" s="396" t="e">
        <f>"INN."&amp;EIGNIR!$B$3&amp;C9402</f>
        <v>#N/A</v>
      </c>
      <c r="B9402" s="511">
        <f>'Afleiður og skortstöð - skuldir'!L40</f>
        <v>0</v>
      </c>
      <c r="C9402" s="503" t="s">
        <v>11185</v>
      </c>
      <c r="D9402" s="512"/>
      <c r="F9402" s="547"/>
      <c r="G9402" s="547">
        <f t="shared" si="296"/>
        <v>0</v>
      </c>
      <c r="H9402" s="547">
        <f t="shared" si="297"/>
        <v>0</v>
      </c>
    </row>
    <row r="9403" spans="1:8" x14ac:dyDescent="0.25">
      <c r="A9403" s="396" t="e">
        <f>"INN."&amp;EIGNIR!$B$3&amp;C9403</f>
        <v>#N/A</v>
      </c>
      <c r="B9403" s="511">
        <f>'Afleiður og skortstöð - skuldir'!L41</f>
        <v>0</v>
      </c>
      <c r="C9403" s="503" t="s">
        <v>11186</v>
      </c>
      <c r="D9403" s="512"/>
      <c r="F9403" s="547"/>
      <c r="G9403" s="547">
        <f t="shared" si="296"/>
        <v>0</v>
      </c>
      <c r="H9403" s="547">
        <f t="shared" si="297"/>
        <v>0</v>
      </c>
    </row>
    <row r="9404" spans="1:8" x14ac:dyDescent="0.25">
      <c r="A9404" s="396" t="e">
        <f>"INN."&amp;EIGNIR!$B$3&amp;C9404</f>
        <v>#N/A</v>
      </c>
      <c r="B9404" s="511">
        <f>'Afleiður og skortstöð - skuldir'!L42</f>
        <v>0</v>
      </c>
      <c r="C9404" s="503" t="s">
        <v>11187</v>
      </c>
      <c r="D9404" s="512"/>
      <c r="F9404" s="547"/>
      <c r="G9404" s="547">
        <f t="shared" si="296"/>
        <v>0</v>
      </c>
      <c r="H9404" s="547">
        <f t="shared" si="297"/>
        <v>0</v>
      </c>
    </row>
    <row r="9405" spans="1:8" x14ac:dyDescent="0.25">
      <c r="A9405" s="396" t="e">
        <f>"INN."&amp;EIGNIR!$B$3&amp;C9405</f>
        <v>#N/A</v>
      </c>
      <c r="B9405" s="511">
        <f>'Afleiður og skortstöð - skuldir'!L43</f>
        <v>0</v>
      </c>
      <c r="C9405" s="503" t="s">
        <v>11188</v>
      </c>
      <c r="D9405" s="512"/>
      <c r="F9405" s="547"/>
      <c r="G9405" s="547">
        <f t="shared" si="296"/>
        <v>0</v>
      </c>
      <c r="H9405" s="547">
        <f t="shared" si="297"/>
        <v>0</v>
      </c>
    </row>
    <row r="9406" spans="1:8" x14ac:dyDescent="0.25">
      <c r="A9406" s="396" t="e">
        <f>"INN."&amp;EIGNIR!$B$3&amp;C9406</f>
        <v>#N/A</v>
      </c>
      <c r="B9406" s="511">
        <f>'Afleiður og skortstöð - skuldir'!L44</f>
        <v>0</v>
      </c>
      <c r="C9406" s="503" t="s">
        <v>11189</v>
      </c>
      <c r="D9406" s="512"/>
      <c r="F9406" s="547"/>
      <c r="G9406" s="547">
        <f t="shared" si="296"/>
        <v>0</v>
      </c>
      <c r="H9406" s="547">
        <f t="shared" si="297"/>
        <v>0</v>
      </c>
    </row>
    <row r="9407" spans="1:8" x14ac:dyDescent="0.25">
      <c r="A9407" s="396" t="e">
        <f>"INN."&amp;EIGNIR!$B$3&amp;C9407</f>
        <v>#N/A</v>
      </c>
      <c r="B9407" s="511">
        <f>'Afleiður og skortstöð - skuldir'!L45</f>
        <v>0</v>
      </c>
      <c r="C9407" s="503" t="s">
        <v>11190</v>
      </c>
      <c r="D9407" s="512"/>
      <c r="F9407" s="547"/>
      <c r="G9407" s="547">
        <f t="shared" si="296"/>
        <v>0</v>
      </c>
      <c r="H9407" s="547">
        <f t="shared" si="297"/>
        <v>0</v>
      </c>
    </row>
    <row r="9408" spans="1:8" x14ac:dyDescent="0.25">
      <c r="A9408" s="396" t="e">
        <f>"INN."&amp;EIGNIR!$B$3&amp;C9408</f>
        <v>#N/A</v>
      </c>
      <c r="B9408" s="511">
        <f>'Afleiður og skortstöð - skuldir'!L46</f>
        <v>0</v>
      </c>
      <c r="C9408" s="503" t="s">
        <v>11191</v>
      </c>
      <c r="D9408" s="512"/>
      <c r="F9408" s="547"/>
      <c r="G9408" s="547">
        <f t="shared" si="296"/>
        <v>0</v>
      </c>
      <c r="H9408" s="547">
        <f t="shared" si="297"/>
        <v>0</v>
      </c>
    </row>
    <row r="9409" spans="1:8" x14ac:dyDescent="0.25">
      <c r="A9409" s="396" t="e">
        <f>"INN."&amp;EIGNIR!$B$3&amp;C9409</f>
        <v>#N/A</v>
      </c>
      <c r="B9409" s="511">
        <f>'Afleiður og skortstöð - skuldir'!L47</f>
        <v>0</v>
      </c>
      <c r="C9409" s="503" t="s">
        <v>11192</v>
      </c>
      <c r="D9409" s="512"/>
      <c r="F9409" s="547"/>
      <c r="G9409" s="547">
        <f t="shared" si="296"/>
        <v>0</v>
      </c>
      <c r="H9409" s="547">
        <f t="shared" si="297"/>
        <v>0</v>
      </c>
    </row>
    <row r="9410" spans="1:8" x14ac:dyDescent="0.25">
      <c r="A9410" s="396" t="e">
        <f>"INN."&amp;EIGNIR!$B$3&amp;C9410</f>
        <v>#N/A</v>
      </c>
      <c r="B9410" s="511">
        <f>'Afleiður og skortstöð - skuldir'!L48</f>
        <v>0</v>
      </c>
      <c r="C9410" s="503" t="s">
        <v>11193</v>
      </c>
      <c r="D9410" s="512"/>
      <c r="F9410" s="547"/>
      <c r="G9410" s="547">
        <f t="shared" si="296"/>
        <v>0</v>
      </c>
      <c r="H9410" s="547">
        <f t="shared" si="297"/>
        <v>0</v>
      </c>
    </row>
    <row r="9411" spans="1:8" x14ac:dyDescent="0.25">
      <c r="A9411" s="396" t="e">
        <f>"INN."&amp;EIGNIR!$B$3&amp;C9411</f>
        <v>#N/A</v>
      </c>
      <c r="B9411" s="511">
        <f>'Afleiður og skortstöð - skuldir'!L49</f>
        <v>0</v>
      </c>
      <c r="C9411" s="503" t="s">
        <v>11194</v>
      </c>
      <c r="D9411" s="512"/>
      <c r="F9411" s="547"/>
      <c r="G9411" s="547">
        <f t="shared" si="296"/>
        <v>0</v>
      </c>
      <c r="H9411" s="547">
        <f t="shared" si="297"/>
        <v>0</v>
      </c>
    </row>
    <row r="9412" spans="1:8" x14ac:dyDescent="0.25">
      <c r="A9412" s="396" t="e">
        <f>"INN."&amp;EIGNIR!$B$3&amp;C9412</f>
        <v>#N/A</v>
      </c>
      <c r="B9412" s="511">
        <f>'Afleiður og skortstöð - skuldir'!L50</f>
        <v>0</v>
      </c>
      <c r="C9412" s="503" t="s">
        <v>11195</v>
      </c>
      <c r="D9412" s="512"/>
      <c r="F9412" s="547"/>
      <c r="G9412" s="547">
        <f t="shared" si="296"/>
        <v>0</v>
      </c>
      <c r="H9412" s="547">
        <f t="shared" si="297"/>
        <v>0</v>
      </c>
    </row>
    <row r="9413" spans="1:8" x14ac:dyDescent="0.25">
      <c r="A9413" s="396" t="e">
        <f>"INN."&amp;EIGNIR!$B$3&amp;C9413</f>
        <v>#N/A</v>
      </c>
      <c r="B9413" s="511">
        <f>'Afleiður og skortstöð - skuldir'!L51</f>
        <v>0</v>
      </c>
      <c r="C9413" s="503" t="s">
        <v>11196</v>
      </c>
      <c r="D9413" s="512"/>
      <c r="F9413" s="547"/>
      <c r="G9413" s="547">
        <f t="shared" si="296"/>
        <v>0</v>
      </c>
      <c r="H9413" s="547">
        <f t="shared" si="297"/>
        <v>0</v>
      </c>
    </row>
    <row r="9414" spans="1:8" x14ac:dyDescent="0.25">
      <c r="A9414" s="396" t="e">
        <f>"INN."&amp;EIGNIR!$B$3&amp;C9414</f>
        <v>#N/A</v>
      </c>
      <c r="B9414" s="511">
        <f>'Afleiður og skortstöð - skuldir'!L52</f>
        <v>0</v>
      </c>
      <c r="C9414" s="503" t="s">
        <v>11197</v>
      </c>
      <c r="D9414" s="512"/>
      <c r="F9414" s="547"/>
      <c r="G9414" s="547">
        <f t="shared" si="296"/>
        <v>0</v>
      </c>
      <c r="H9414" s="547">
        <f t="shared" si="297"/>
        <v>0</v>
      </c>
    </row>
    <row r="9415" spans="1:8" x14ac:dyDescent="0.25">
      <c r="A9415" s="396" t="e">
        <f>"INN."&amp;EIGNIR!$B$3&amp;C9415</f>
        <v>#N/A</v>
      </c>
      <c r="B9415" s="511">
        <f>'Afleiður og skortstöð - skuldir'!L53</f>
        <v>0</v>
      </c>
      <c r="C9415" s="503" t="s">
        <v>11198</v>
      </c>
      <c r="D9415" s="512"/>
      <c r="F9415" s="547"/>
      <c r="G9415" s="547">
        <f t="shared" si="296"/>
        <v>0</v>
      </c>
      <c r="H9415" s="547">
        <f t="shared" si="297"/>
        <v>0</v>
      </c>
    </row>
    <row r="9416" spans="1:8" x14ac:dyDescent="0.25">
      <c r="A9416" s="396" t="e">
        <f>"INN."&amp;EIGNIR!$B$3&amp;C9416</f>
        <v>#N/A</v>
      </c>
      <c r="B9416" s="511">
        <f>'Afleiður og skortstöð - skuldir'!L54</f>
        <v>0</v>
      </c>
      <c r="C9416" s="503" t="s">
        <v>11199</v>
      </c>
      <c r="D9416" s="512"/>
      <c r="F9416" s="547"/>
      <c r="G9416" s="547">
        <f t="shared" si="296"/>
        <v>0</v>
      </c>
      <c r="H9416" s="547">
        <f t="shared" si="297"/>
        <v>0</v>
      </c>
    </row>
    <row r="9417" spans="1:8" x14ac:dyDescent="0.25">
      <c r="A9417" s="396" t="e">
        <f>"INN."&amp;EIGNIR!$B$3&amp;C9417</f>
        <v>#N/A</v>
      </c>
      <c r="B9417" s="511">
        <f>'Afleiður og skortstöð - skuldir'!L55</f>
        <v>0</v>
      </c>
      <c r="C9417" s="503" t="s">
        <v>11200</v>
      </c>
      <c r="D9417" s="512"/>
      <c r="F9417" s="547"/>
      <c r="G9417" s="547">
        <f t="shared" si="296"/>
        <v>0</v>
      </c>
      <c r="H9417" s="547">
        <f t="shared" si="297"/>
        <v>0</v>
      </c>
    </row>
    <row r="9418" spans="1:8" x14ac:dyDescent="0.25">
      <c r="A9418" s="396" t="e">
        <f>"INN."&amp;EIGNIR!$B$3&amp;C9418</f>
        <v>#N/A</v>
      </c>
      <c r="B9418" s="511">
        <f>'Afleiður og skortstöð - skuldir'!L56</f>
        <v>0</v>
      </c>
      <c r="C9418" s="503" t="s">
        <v>11201</v>
      </c>
      <c r="D9418" s="512"/>
      <c r="F9418" s="547"/>
      <c r="G9418" s="547">
        <f t="shared" si="296"/>
        <v>0</v>
      </c>
      <c r="H9418" s="547">
        <f t="shared" si="297"/>
        <v>0</v>
      </c>
    </row>
    <row r="9419" spans="1:8" x14ac:dyDescent="0.25">
      <c r="A9419" s="396" t="e">
        <f>"INN."&amp;EIGNIR!$B$3&amp;C9419</f>
        <v>#N/A</v>
      </c>
      <c r="B9419" s="511">
        <f>'Afleiður og skortstöð - skuldir'!L57</f>
        <v>0</v>
      </c>
      <c r="C9419" s="503" t="s">
        <v>11202</v>
      </c>
      <c r="D9419" s="512"/>
      <c r="F9419" s="547"/>
      <c r="G9419" s="547">
        <f t="shared" si="296"/>
        <v>0</v>
      </c>
      <c r="H9419" s="547">
        <f t="shared" si="297"/>
        <v>0</v>
      </c>
    </row>
    <row r="9420" spans="1:8" x14ac:dyDescent="0.25">
      <c r="A9420" s="396" t="e">
        <f>"INN."&amp;EIGNIR!$B$3&amp;C9420</f>
        <v>#N/A</v>
      </c>
      <c r="B9420" s="511">
        <f>'Afleiður og skortstöð - skuldir'!L58</f>
        <v>0</v>
      </c>
      <c r="C9420" s="503" t="s">
        <v>11203</v>
      </c>
      <c r="D9420" s="512"/>
      <c r="F9420" s="547"/>
      <c r="G9420" s="547">
        <f t="shared" si="296"/>
        <v>0</v>
      </c>
      <c r="H9420" s="547">
        <f t="shared" si="297"/>
        <v>0</v>
      </c>
    </row>
    <row r="9421" spans="1:8" x14ac:dyDescent="0.25">
      <c r="A9421" s="396" t="e">
        <f>"INN."&amp;EIGNIR!$B$3&amp;C9421</f>
        <v>#N/A</v>
      </c>
      <c r="B9421" s="511">
        <f>'Afleiður og skortstöð - skuldir'!L59</f>
        <v>0</v>
      </c>
      <c r="C9421" s="503" t="s">
        <v>11204</v>
      </c>
      <c r="D9421" s="512"/>
      <c r="F9421" s="547"/>
      <c r="G9421" s="547">
        <f t="shared" si="296"/>
        <v>0</v>
      </c>
      <c r="H9421" s="547">
        <f t="shared" si="297"/>
        <v>0</v>
      </c>
    </row>
    <row r="9422" spans="1:8" x14ac:dyDescent="0.25">
      <c r="A9422" s="396" t="e">
        <f>"INN."&amp;EIGNIR!$B$3&amp;C9422</f>
        <v>#N/A</v>
      </c>
      <c r="B9422" s="511">
        <f>'Afleiður og skortstöð - skuldir'!L60</f>
        <v>0</v>
      </c>
      <c r="C9422" s="503" t="s">
        <v>11205</v>
      </c>
      <c r="D9422" s="512"/>
      <c r="F9422" s="547"/>
      <c r="G9422" s="547">
        <f t="shared" si="296"/>
        <v>0</v>
      </c>
      <c r="H9422" s="547">
        <f t="shared" si="297"/>
        <v>0</v>
      </c>
    </row>
    <row r="9423" spans="1:8" x14ac:dyDescent="0.25">
      <c r="A9423" s="396" t="e">
        <f>"INN."&amp;EIGNIR!$B$3&amp;C9423</f>
        <v>#N/A</v>
      </c>
      <c r="B9423" s="511">
        <f>'Afleiður og skortstöð - skuldir'!L61</f>
        <v>0</v>
      </c>
      <c r="C9423" s="503" t="s">
        <v>11206</v>
      </c>
      <c r="D9423" s="512"/>
      <c r="F9423" s="547"/>
      <c r="G9423" s="547">
        <f t="shared" si="296"/>
        <v>0</v>
      </c>
      <c r="H9423" s="547">
        <f t="shared" si="297"/>
        <v>0</v>
      </c>
    </row>
    <row r="9424" spans="1:8" x14ac:dyDescent="0.25">
      <c r="A9424" s="396" t="e">
        <f>"INN."&amp;EIGNIR!$B$3&amp;C9424</f>
        <v>#N/A</v>
      </c>
      <c r="B9424" s="511">
        <f>'Afleiður og skortstöð - skuldir'!L62</f>
        <v>0</v>
      </c>
      <c r="C9424" s="503" t="s">
        <v>11207</v>
      </c>
      <c r="D9424" s="512"/>
      <c r="F9424" s="547"/>
      <c r="G9424" s="547">
        <f t="shared" si="296"/>
        <v>0</v>
      </c>
      <c r="H9424" s="547">
        <f t="shared" si="297"/>
        <v>0</v>
      </c>
    </row>
    <row r="9425" spans="1:8" x14ac:dyDescent="0.25">
      <c r="A9425" s="396" t="e">
        <f>"INN."&amp;EIGNIR!$B$3&amp;C9425</f>
        <v>#N/A</v>
      </c>
      <c r="B9425" s="511">
        <f>'Afleiður og skortstöð - skuldir'!L63</f>
        <v>0</v>
      </c>
      <c r="C9425" s="503" t="s">
        <v>11208</v>
      </c>
      <c r="D9425" s="512"/>
      <c r="F9425" s="547"/>
      <c r="G9425" s="547">
        <f t="shared" si="296"/>
        <v>0</v>
      </c>
      <c r="H9425" s="547">
        <f t="shared" si="297"/>
        <v>0</v>
      </c>
    </row>
    <row r="9426" spans="1:8" x14ac:dyDescent="0.25">
      <c r="A9426" s="396" t="e">
        <f>"INN."&amp;EIGNIR!$B$3&amp;C9426</f>
        <v>#N/A</v>
      </c>
      <c r="B9426" s="511">
        <f>'Afleiður og skortstöð - skuldir'!L64</f>
        <v>0</v>
      </c>
      <c r="C9426" s="503" t="s">
        <v>11209</v>
      </c>
      <c r="D9426" s="512"/>
      <c r="F9426" s="547"/>
      <c r="G9426" s="547">
        <f t="shared" si="296"/>
        <v>0</v>
      </c>
      <c r="H9426" s="547">
        <f t="shared" si="297"/>
        <v>0</v>
      </c>
    </row>
    <row r="9427" spans="1:8" x14ac:dyDescent="0.25">
      <c r="A9427" s="396" t="e">
        <f>"INN."&amp;EIGNIR!$B$3&amp;C9427</f>
        <v>#N/A</v>
      </c>
      <c r="B9427" s="511">
        <f>'Afleiður og skortstöð - skuldir'!L65</f>
        <v>0</v>
      </c>
      <c r="C9427" s="503" t="s">
        <v>11210</v>
      </c>
      <c r="D9427" s="512"/>
      <c r="F9427" s="547"/>
      <c r="G9427" s="547">
        <f t="shared" si="296"/>
        <v>0</v>
      </c>
      <c r="H9427" s="547">
        <f t="shared" si="297"/>
        <v>0</v>
      </c>
    </row>
    <row r="9428" spans="1:8" x14ac:dyDescent="0.25">
      <c r="A9428" s="396" t="e">
        <f>"INN."&amp;EIGNIR!$B$3&amp;C9428</f>
        <v>#N/A</v>
      </c>
      <c r="B9428" s="511">
        <f>'Afleiður og skortstöð - skuldir'!L66</f>
        <v>0</v>
      </c>
      <c r="C9428" s="503" t="s">
        <v>11211</v>
      </c>
      <c r="D9428" s="512"/>
      <c r="F9428" s="547"/>
      <c r="G9428" s="547">
        <f t="shared" si="296"/>
        <v>0</v>
      </c>
      <c r="H9428" s="547">
        <f t="shared" si="297"/>
        <v>0</v>
      </c>
    </row>
    <row r="9429" spans="1:8" x14ac:dyDescent="0.25">
      <c r="A9429" s="396" t="e">
        <f>"INN."&amp;EIGNIR!$B$3&amp;C9429</f>
        <v>#N/A</v>
      </c>
      <c r="B9429" s="511">
        <f>'Afleiður og skortstöð - skuldir'!L67</f>
        <v>0</v>
      </c>
      <c r="C9429" s="503" t="s">
        <v>11212</v>
      </c>
      <c r="D9429" s="512"/>
      <c r="F9429" s="547"/>
      <c r="G9429" s="547">
        <f t="shared" si="296"/>
        <v>0</v>
      </c>
      <c r="H9429" s="547">
        <f t="shared" si="297"/>
        <v>0</v>
      </c>
    </row>
    <row r="9430" spans="1:8" x14ac:dyDescent="0.25">
      <c r="A9430" s="396" t="e">
        <f>"INN."&amp;EIGNIR!$B$3&amp;C9430</f>
        <v>#N/A</v>
      </c>
      <c r="B9430" s="511">
        <f>'Afleiður og skortstöð - skuldir'!L68</f>
        <v>0</v>
      </c>
      <c r="C9430" s="503" t="s">
        <v>11213</v>
      </c>
      <c r="D9430" s="512"/>
      <c r="F9430" s="547"/>
      <c r="G9430" s="547">
        <f t="shared" si="296"/>
        <v>0</v>
      </c>
      <c r="H9430" s="547">
        <f t="shared" si="297"/>
        <v>0</v>
      </c>
    </row>
    <row r="9431" spans="1:8" x14ac:dyDescent="0.25">
      <c r="A9431" s="396" t="e">
        <f>"INN."&amp;EIGNIR!$B$3&amp;C9431</f>
        <v>#N/A</v>
      </c>
      <c r="B9431" s="511">
        <f>'Afleiður og skortstöð - skuldir'!L69</f>
        <v>0</v>
      </c>
      <c r="C9431" s="503" t="s">
        <v>11214</v>
      </c>
      <c r="D9431" s="512"/>
      <c r="F9431" s="547"/>
      <c r="G9431" s="547">
        <f t="shared" si="296"/>
        <v>0</v>
      </c>
      <c r="H9431" s="547">
        <f t="shared" si="297"/>
        <v>0</v>
      </c>
    </row>
    <row r="9432" spans="1:8" x14ac:dyDescent="0.25">
      <c r="A9432" s="396" t="e">
        <f>"INN."&amp;EIGNIR!$B$3&amp;C9432</f>
        <v>#N/A</v>
      </c>
      <c r="B9432" s="511">
        <f>'Afleiður og skortstöð - skuldir'!L70</f>
        <v>0</v>
      </c>
      <c r="C9432" s="503" t="s">
        <v>11215</v>
      </c>
      <c r="D9432" s="512"/>
      <c r="F9432" s="547"/>
      <c r="G9432" s="547">
        <f t="shared" si="296"/>
        <v>0</v>
      </c>
      <c r="H9432" s="547">
        <f t="shared" si="297"/>
        <v>0</v>
      </c>
    </row>
    <row r="9433" spans="1:8" x14ac:dyDescent="0.25">
      <c r="A9433" s="396" t="e">
        <f>"INN."&amp;EIGNIR!$B$3&amp;C9433</f>
        <v>#N/A</v>
      </c>
      <c r="B9433" s="511">
        <f>'Afleiður og skortstöð - skuldir'!L71</f>
        <v>0</v>
      </c>
      <c r="C9433" s="503" t="s">
        <v>11216</v>
      </c>
      <c r="D9433" s="512"/>
      <c r="F9433" s="547"/>
      <c r="G9433" s="547">
        <f t="shared" si="296"/>
        <v>0</v>
      </c>
      <c r="H9433" s="547">
        <f t="shared" si="297"/>
        <v>0</v>
      </c>
    </row>
    <row r="9434" spans="1:8" x14ac:dyDescent="0.25">
      <c r="A9434" s="396" t="e">
        <f>"INN."&amp;EIGNIR!$B$3&amp;C9434</f>
        <v>#N/A</v>
      </c>
      <c r="B9434" s="511">
        <f>'Afleiður og skortstöð - skuldir'!L72</f>
        <v>0</v>
      </c>
      <c r="C9434" s="503" t="s">
        <v>11217</v>
      </c>
      <c r="D9434" s="512"/>
      <c r="F9434" s="547"/>
      <c r="G9434" s="547">
        <f t="shared" si="296"/>
        <v>0</v>
      </c>
      <c r="H9434" s="547">
        <f t="shared" si="297"/>
        <v>0</v>
      </c>
    </row>
    <row r="9435" spans="1:8" x14ac:dyDescent="0.25">
      <c r="A9435" s="396" t="e">
        <f>"INN."&amp;EIGNIR!$B$3&amp;C9435</f>
        <v>#N/A</v>
      </c>
      <c r="B9435" s="511">
        <f>'Afleiður og skortstöð - skuldir'!L73</f>
        <v>0</v>
      </c>
      <c r="C9435" s="503" t="s">
        <v>11218</v>
      </c>
      <c r="D9435" s="512"/>
      <c r="F9435" s="547"/>
      <c r="G9435" s="547">
        <f t="shared" si="296"/>
        <v>0</v>
      </c>
      <c r="H9435" s="547">
        <f t="shared" si="297"/>
        <v>0</v>
      </c>
    </row>
    <row r="9436" spans="1:8" x14ac:dyDescent="0.25">
      <c r="A9436" s="396" t="e">
        <f>"INN."&amp;EIGNIR!$B$3&amp;C9436</f>
        <v>#N/A</v>
      </c>
      <c r="B9436" s="511">
        <f>'Afleiður og skortstöð - skuldir'!L74</f>
        <v>0</v>
      </c>
      <c r="C9436" s="503" t="s">
        <v>11219</v>
      </c>
      <c r="D9436" s="512"/>
      <c r="F9436" s="547"/>
      <c r="G9436" s="547">
        <f t="shared" si="296"/>
        <v>0</v>
      </c>
      <c r="H9436" s="547">
        <f t="shared" si="297"/>
        <v>0</v>
      </c>
    </row>
    <row r="9437" spans="1:8" x14ac:dyDescent="0.25">
      <c r="A9437" s="396" t="e">
        <f>"INN."&amp;EIGNIR!$B$3&amp;C9437</f>
        <v>#N/A</v>
      </c>
      <c r="B9437" s="511">
        <f>'Afleiður og skortstöð - skuldir'!L75</f>
        <v>0</v>
      </c>
      <c r="C9437" s="503" t="s">
        <v>11220</v>
      </c>
      <c r="D9437" s="512"/>
      <c r="F9437" s="547"/>
      <c r="G9437" s="547">
        <f t="shared" si="296"/>
        <v>0</v>
      </c>
      <c r="H9437" s="547">
        <f t="shared" si="297"/>
        <v>0</v>
      </c>
    </row>
    <row r="9438" spans="1:8" x14ac:dyDescent="0.25">
      <c r="A9438" s="396" t="e">
        <f>"INN."&amp;EIGNIR!$B$3&amp;C9438</f>
        <v>#N/A</v>
      </c>
      <c r="B9438" s="511">
        <f>'Afleiður og skortstöð - skuldir'!L76</f>
        <v>0</v>
      </c>
      <c r="C9438" s="503" t="s">
        <v>11221</v>
      </c>
      <c r="D9438" s="512"/>
      <c r="F9438" s="547"/>
      <c r="G9438" s="547">
        <f t="shared" ref="G9438:G9501" si="298">+F9438-B9438</f>
        <v>0</v>
      </c>
      <c r="H9438" s="547">
        <f t="shared" si="297"/>
        <v>0</v>
      </c>
    </row>
    <row r="9439" spans="1:8" x14ac:dyDescent="0.25">
      <c r="A9439" s="396" t="e">
        <f>"INN."&amp;EIGNIR!$B$3&amp;C9439</f>
        <v>#N/A</v>
      </c>
      <c r="B9439" s="511">
        <f>'Afleiður og skortstöð - skuldir'!L77</f>
        <v>0</v>
      </c>
      <c r="C9439" s="503" t="s">
        <v>11222</v>
      </c>
      <c r="D9439" s="512"/>
      <c r="F9439" s="547"/>
      <c r="G9439" s="547">
        <f t="shared" si="298"/>
        <v>0</v>
      </c>
      <c r="H9439" s="547">
        <f t="shared" ref="H9439:H9502" si="299">+ABS(G9439)</f>
        <v>0</v>
      </c>
    </row>
    <row r="9440" spans="1:8" x14ac:dyDescent="0.25">
      <c r="A9440" s="396" t="e">
        <f>"INN."&amp;EIGNIR!$B$3&amp;C9440</f>
        <v>#N/A</v>
      </c>
      <c r="B9440" s="511">
        <f>'Afleiður og skortstöð - skuldir'!L78</f>
        <v>0</v>
      </c>
      <c r="C9440" s="503" t="s">
        <v>11223</v>
      </c>
      <c r="D9440" s="512"/>
      <c r="F9440" s="547"/>
      <c r="G9440" s="547">
        <f t="shared" si="298"/>
        <v>0</v>
      </c>
      <c r="H9440" s="547">
        <f t="shared" si="299"/>
        <v>0</v>
      </c>
    </row>
    <row r="9441" spans="1:8" x14ac:dyDescent="0.25">
      <c r="A9441" s="396" t="e">
        <f>"INN."&amp;EIGNIR!$B$3&amp;C9441</f>
        <v>#N/A</v>
      </c>
      <c r="B9441" s="511">
        <f>'Afleiður og skortstöð - skuldir'!L79</f>
        <v>0</v>
      </c>
      <c r="C9441" s="503" t="s">
        <v>11224</v>
      </c>
      <c r="D9441" s="512"/>
      <c r="F9441" s="547"/>
      <c r="G9441" s="547">
        <f t="shared" si="298"/>
        <v>0</v>
      </c>
      <c r="H9441" s="547">
        <f t="shared" si="299"/>
        <v>0</v>
      </c>
    </row>
    <row r="9442" spans="1:8" x14ac:dyDescent="0.25">
      <c r="A9442" s="396" t="e">
        <f>"INN."&amp;EIGNIR!$B$3&amp;C9442</f>
        <v>#N/A</v>
      </c>
      <c r="B9442" s="511">
        <f>'Afleiður og skortstöð - skuldir'!L80</f>
        <v>0</v>
      </c>
      <c r="C9442" s="503" t="s">
        <v>11225</v>
      </c>
      <c r="D9442" s="512"/>
      <c r="F9442" s="547"/>
      <c r="G9442" s="547">
        <f t="shared" si="298"/>
        <v>0</v>
      </c>
      <c r="H9442" s="547">
        <f t="shared" si="299"/>
        <v>0</v>
      </c>
    </row>
    <row r="9443" spans="1:8" x14ac:dyDescent="0.25">
      <c r="A9443" s="396" t="e">
        <f>"INN."&amp;EIGNIR!$B$3&amp;C9443</f>
        <v>#N/A</v>
      </c>
      <c r="B9443" s="511">
        <f>'Afleiður og skortstöð - skuldir'!L81</f>
        <v>0</v>
      </c>
      <c r="C9443" s="503" t="s">
        <v>11226</v>
      </c>
      <c r="D9443" s="512"/>
      <c r="F9443" s="547"/>
      <c r="G9443" s="547">
        <f t="shared" si="298"/>
        <v>0</v>
      </c>
      <c r="H9443" s="547">
        <f t="shared" si="299"/>
        <v>0</v>
      </c>
    </row>
    <row r="9444" spans="1:8" x14ac:dyDescent="0.25">
      <c r="A9444" s="396" t="e">
        <f>"INN."&amp;EIGNIR!$B$3&amp;C9444</f>
        <v>#N/A</v>
      </c>
      <c r="B9444" s="511">
        <f>'Afleiður og skortstöð - skuldir'!L82</f>
        <v>0</v>
      </c>
      <c r="C9444" s="503" t="s">
        <v>11227</v>
      </c>
      <c r="D9444" s="512"/>
      <c r="F9444" s="547"/>
      <c r="G9444" s="547">
        <f t="shared" si="298"/>
        <v>0</v>
      </c>
      <c r="H9444" s="547">
        <f t="shared" si="299"/>
        <v>0</v>
      </c>
    </row>
    <row r="9445" spans="1:8" x14ac:dyDescent="0.25">
      <c r="A9445" s="396" t="e">
        <f>"INN."&amp;EIGNIR!$B$3&amp;C9445</f>
        <v>#N/A</v>
      </c>
      <c r="B9445" s="511">
        <f>'Afleiður og skortstöð - skuldir'!L83</f>
        <v>0</v>
      </c>
      <c r="C9445" s="503" t="s">
        <v>11228</v>
      </c>
      <c r="D9445" s="512"/>
      <c r="F9445" s="547"/>
      <c r="G9445" s="547">
        <f t="shared" si="298"/>
        <v>0</v>
      </c>
      <c r="H9445" s="547">
        <f t="shared" si="299"/>
        <v>0</v>
      </c>
    </row>
    <row r="9446" spans="1:8" x14ac:dyDescent="0.25">
      <c r="A9446" s="396" t="e">
        <f>"INN."&amp;EIGNIR!$B$3&amp;C9446</f>
        <v>#N/A</v>
      </c>
      <c r="B9446" s="511">
        <f>'Afleiður og skortstöð - skuldir'!L84</f>
        <v>0</v>
      </c>
      <c r="C9446" s="503" t="s">
        <v>11229</v>
      </c>
      <c r="D9446" s="512"/>
      <c r="F9446" s="547"/>
      <c r="G9446" s="547">
        <f t="shared" si="298"/>
        <v>0</v>
      </c>
      <c r="H9446" s="547">
        <f t="shared" si="299"/>
        <v>0</v>
      </c>
    </row>
    <row r="9447" spans="1:8" x14ac:dyDescent="0.25">
      <c r="A9447" s="396" t="e">
        <f>"INN."&amp;EIGNIR!$B$3&amp;C9447</f>
        <v>#N/A</v>
      </c>
      <c r="B9447" s="511">
        <f>'Afleiður og skortstöð - skuldir'!L85</f>
        <v>0</v>
      </c>
      <c r="C9447" s="503" t="s">
        <v>11230</v>
      </c>
      <c r="D9447" s="512"/>
      <c r="F9447" s="547"/>
      <c r="G9447" s="547">
        <f t="shared" si="298"/>
        <v>0</v>
      </c>
      <c r="H9447" s="547">
        <f t="shared" si="299"/>
        <v>0</v>
      </c>
    </row>
    <row r="9448" spans="1:8" x14ac:dyDescent="0.25">
      <c r="A9448" s="396" t="e">
        <f>"INN."&amp;EIGNIR!$B$3&amp;C9448</f>
        <v>#N/A</v>
      </c>
      <c r="B9448" s="511">
        <f>'Afleiður og skortstöð - skuldir'!L86</f>
        <v>0</v>
      </c>
      <c r="C9448" s="503" t="s">
        <v>11231</v>
      </c>
      <c r="D9448" s="512"/>
      <c r="F9448" s="547"/>
      <c r="G9448" s="547">
        <f t="shared" si="298"/>
        <v>0</v>
      </c>
      <c r="H9448" s="547">
        <f t="shared" si="299"/>
        <v>0</v>
      </c>
    </row>
    <row r="9449" spans="1:8" x14ac:dyDescent="0.25">
      <c r="A9449" s="396" t="e">
        <f>"INN."&amp;EIGNIR!$B$3&amp;C9449</f>
        <v>#N/A</v>
      </c>
      <c r="B9449" s="511">
        <f>'Afleiður og skortstöð - skuldir'!L87</f>
        <v>0</v>
      </c>
      <c r="C9449" s="503" t="s">
        <v>11232</v>
      </c>
      <c r="D9449" s="512"/>
      <c r="F9449" s="547"/>
      <c r="G9449" s="547">
        <f t="shared" si="298"/>
        <v>0</v>
      </c>
      <c r="H9449" s="547">
        <f t="shared" si="299"/>
        <v>0</v>
      </c>
    </row>
    <row r="9450" spans="1:8" x14ac:dyDescent="0.25">
      <c r="A9450" s="396" t="e">
        <f>"INN."&amp;EIGNIR!$B$3&amp;C9450</f>
        <v>#N/A</v>
      </c>
      <c r="B9450" s="511">
        <f>'Afleiður og skortstöð - skuldir'!L88</f>
        <v>0</v>
      </c>
      <c r="C9450" s="503" t="s">
        <v>11233</v>
      </c>
      <c r="D9450" s="512"/>
      <c r="F9450" s="547"/>
      <c r="G9450" s="547">
        <f t="shared" si="298"/>
        <v>0</v>
      </c>
      <c r="H9450" s="547">
        <f t="shared" si="299"/>
        <v>0</v>
      </c>
    </row>
    <row r="9451" spans="1:8" x14ac:dyDescent="0.25">
      <c r="A9451" s="396" t="e">
        <f>"INN."&amp;EIGNIR!$B$3&amp;C9451</f>
        <v>#N/A</v>
      </c>
      <c r="B9451" s="511">
        <f>'Afleiður og skortstöð - skuldir'!L89</f>
        <v>0</v>
      </c>
      <c r="C9451" s="503" t="s">
        <v>11234</v>
      </c>
      <c r="D9451" s="512"/>
      <c r="F9451" s="547"/>
      <c r="G9451" s="547">
        <f t="shared" si="298"/>
        <v>0</v>
      </c>
      <c r="H9451" s="547">
        <f t="shared" si="299"/>
        <v>0</v>
      </c>
    </row>
    <row r="9452" spans="1:8" x14ac:dyDescent="0.25">
      <c r="A9452" s="396" t="e">
        <f>"INN."&amp;EIGNIR!$B$3&amp;C9452</f>
        <v>#N/A</v>
      </c>
      <c r="B9452" s="511">
        <f>'Afleiður og skortstöð - skuldir'!L90</f>
        <v>0</v>
      </c>
      <c r="C9452" s="503" t="s">
        <v>11235</v>
      </c>
      <c r="D9452" s="512"/>
      <c r="F9452" s="547"/>
      <c r="G9452" s="547">
        <f t="shared" si="298"/>
        <v>0</v>
      </c>
      <c r="H9452" s="547">
        <f t="shared" si="299"/>
        <v>0</v>
      </c>
    </row>
    <row r="9453" spans="1:8" x14ac:dyDescent="0.25">
      <c r="A9453" s="396" t="e">
        <f>"INN."&amp;EIGNIR!$B$3&amp;C9453</f>
        <v>#N/A</v>
      </c>
      <c r="B9453" s="511">
        <f>'Afleiður og skortstöð - skuldir'!L91</f>
        <v>0</v>
      </c>
      <c r="C9453" s="503" t="s">
        <v>11236</v>
      </c>
      <c r="D9453" s="512"/>
      <c r="F9453" s="547"/>
      <c r="G9453" s="547">
        <f t="shared" si="298"/>
        <v>0</v>
      </c>
      <c r="H9453" s="547">
        <f t="shared" si="299"/>
        <v>0</v>
      </c>
    </row>
    <row r="9454" spans="1:8" x14ac:dyDescent="0.25">
      <c r="A9454" s="396" t="e">
        <f>"INN."&amp;EIGNIR!$B$3&amp;C9454</f>
        <v>#N/A</v>
      </c>
      <c r="B9454" s="511">
        <f>'Afleiður og skortstöð - skuldir'!L92</f>
        <v>0</v>
      </c>
      <c r="C9454" s="503" t="s">
        <v>11237</v>
      </c>
      <c r="D9454" s="512"/>
      <c r="F9454" s="547"/>
      <c r="G9454" s="547">
        <f t="shared" si="298"/>
        <v>0</v>
      </c>
      <c r="H9454" s="547">
        <f t="shared" si="299"/>
        <v>0</v>
      </c>
    </row>
    <row r="9455" spans="1:8" x14ac:dyDescent="0.25">
      <c r="A9455" s="396" t="e">
        <f>"INN."&amp;EIGNIR!$B$3&amp;C9455</f>
        <v>#N/A</v>
      </c>
      <c r="B9455" s="511">
        <f>'Afleiður og skortstöð - skuldir'!L93</f>
        <v>0</v>
      </c>
      <c r="C9455" s="503" t="s">
        <v>11238</v>
      </c>
      <c r="D9455" s="512"/>
      <c r="F9455" s="547"/>
      <c r="G9455" s="547">
        <f t="shared" si="298"/>
        <v>0</v>
      </c>
      <c r="H9455" s="547">
        <f t="shared" si="299"/>
        <v>0</v>
      </c>
    </row>
    <row r="9456" spans="1:8" x14ac:dyDescent="0.25">
      <c r="A9456" s="396" t="e">
        <f>"INN."&amp;EIGNIR!$B$3&amp;C9456</f>
        <v>#N/A</v>
      </c>
      <c r="B9456" s="511">
        <f>'Afleiður og skortstöð - skuldir'!L94</f>
        <v>0</v>
      </c>
      <c r="C9456" s="503" t="s">
        <v>11239</v>
      </c>
      <c r="D9456" s="512"/>
      <c r="F9456" s="547"/>
      <c r="G9456" s="547">
        <f t="shared" si="298"/>
        <v>0</v>
      </c>
      <c r="H9456" s="547">
        <f t="shared" si="299"/>
        <v>0</v>
      </c>
    </row>
    <row r="9457" spans="1:8" x14ac:dyDescent="0.25">
      <c r="A9457" s="396" t="e">
        <f>"INN."&amp;EIGNIR!$B$3&amp;C9457</f>
        <v>#N/A</v>
      </c>
      <c r="B9457" s="511">
        <f>'Afleiður og skortstöð - skuldir'!L95</f>
        <v>0</v>
      </c>
      <c r="C9457" s="503" t="s">
        <v>11240</v>
      </c>
      <c r="D9457" s="512"/>
      <c r="F9457" s="547"/>
      <c r="G9457" s="547">
        <f t="shared" si="298"/>
        <v>0</v>
      </c>
      <c r="H9457" s="547">
        <f t="shared" si="299"/>
        <v>0</v>
      </c>
    </row>
    <row r="9458" spans="1:8" x14ac:dyDescent="0.25">
      <c r="A9458" s="396" t="e">
        <f>"INN."&amp;EIGNIR!$B$3&amp;C9458</f>
        <v>#N/A</v>
      </c>
      <c r="B9458" s="511">
        <f>'Afleiður og skortstöð - skuldir'!L96</f>
        <v>0</v>
      </c>
      <c r="C9458" s="503" t="s">
        <v>11241</v>
      </c>
      <c r="D9458" s="512"/>
      <c r="F9458" s="547"/>
      <c r="G9458" s="547">
        <f t="shared" si="298"/>
        <v>0</v>
      </c>
      <c r="H9458" s="547">
        <f t="shared" si="299"/>
        <v>0</v>
      </c>
    </row>
    <row r="9459" spans="1:8" x14ac:dyDescent="0.25">
      <c r="A9459" s="396" t="e">
        <f>"INN."&amp;EIGNIR!$B$3&amp;C9459</f>
        <v>#N/A</v>
      </c>
      <c r="B9459" s="511">
        <f>'Afleiður og skortstöð - skuldir'!L97</f>
        <v>0</v>
      </c>
      <c r="C9459" s="503" t="s">
        <v>11242</v>
      </c>
      <c r="D9459" s="512"/>
      <c r="F9459" s="547"/>
      <c r="G9459" s="547">
        <f t="shared" si="298"/>
        <v>0</v>
      </c>
      <c r="H9459" s="547">
        <f t="shared" si="299"/>
        <v>0</v>
      </c>
    </row>
    <row r="9460" spans="1:8" x14ac:dyDescent="0.25">
      <c r="A9460" s="396" t="e">
        <f>"INN."&amp;EIGNIR!$B$3&amp;C9460</f>
        <v>#N/A</v>
      </c>
      <c r="B9460" s="511">
        <f>'Afleiður og skortstöð - skuldir'!L98</f>
        <v>0</v>
      </c>
      <c r="C9460" s="503" t="s">
        <v>11243</v>
      </c>
      <c r="D9460" s="512"/>
      <c r="F9460" s="547"/>
      <c r="G9460" s="547">
        <f t="shared" si="298"/>
        <v>0</v>
      </c>
      <c r="H9460" s="547">
        <f t="shared" si="299"/>
        <v>0</v>
      </c>
    </row>
    <row r="9461" spans="1:8" x14ac:dyDescent="0.25">
      <c r="A9461" s="396" t="e">
        <f>"INN."&amp;EIGNIR!$B$3&amp;C9461</f>
        <v>#N/A</v>
      </c>
      <c r="B9461" s="511">
        <f>'Afleiður og skortstöð - skuldir'!L99</f>
        <v>0</v>
      </c>
      <c r="C9461" s="503" t="s">
        <v>11244</v>
      </c>
      <c r="D9461" s="512"/>
      <c r="F9461" s="547"/>
      <c r="G9461" s="547">
        <f t="shared" si="298"/>
        <v>0</v>
      </c>
      <c r="H9461" s="547">
        <f t="shared" si="299"/>
        <v>0</v>
      </c>
    </row>
    <row r="9462" spans="1:8" x14ac:dyDescent="0.25">
      <c r="A9462" s="396" t="e">
        <f>"INN."&amp;EIGNIR!$B$3&amp;C9462</f>
        <v>#N/A</v>
      </c>
      <c r="B9462" s="511">
        <f>'Afleiður og skortstöð - skuldir'!L100</f>
        <v>0</v>
      </c>
      <c r="C9462" s="503" t="s">
        <v>11245</v>
      </c>
      <c r="D9462" s="512"/>
      <c r="F9462" s="547"/>
      <c r="G9462" s="547">
        <f t="shared" si="298"/>
        <v>0</v>
      </c>
      <c r="H9462" s="547">
        <f t="shared" si="299"/>
        <v>0</v>
      </c>
    </row>
    <row r="9463" spans="1:8" x14ac:dyDescent="0.25">
      <c r="A9463" s="396" t="e">
        <f>"INN."&amp;EIGNIR!$B$3&amp;C9463</f>
        <v>#N/A</v>
      </c>
      <c r="B9463" s="511">
        <f>'Afleiður og skortstöð - skuldir'!L101</f>
        <v>0</v>
      </c>
      <c r="C9463" s="503" t="s">
        <v>11246</v>
      </c>
      <c r="D9463" s="512"/>
      <c r="F9463" s="547"/>
      <c r="G9463" s="547">
        <f t="shared" si="298"/>
        <v>0</v>
      </c>
      <c r="H9463" s="547">
        <f t="shared" si="299"/>
        <v>0</v>
      </c>
    </row>
    <row r="9464" spans="1:8" x14ac:dyDescent="0.25">
      <c r="A9464" s="396" t="e">
        <f>"INN."&amp;EIGNIR!$B$3&amp;C9464</f>
        <v>#N/A</v>
      </c>
      <c r="B9464" s="511">
        <f>'Afleiður og skortstöð - skuldir'!L102</f>
        <v>0</v>
      </c>
      <c r="C9464" s="503" t="s">
        <v>11247</v>
      </c>
      <c r="D9464" s="512"/>
      <c r="F9464" s="547"/>
      <c r="G9464" s="547">
        <f t="shared" si="298"/>
        <v>0</v>
      </c>
      <c r="H9464" s="547">
        <f t="shared" si="299"/>
        <v>0</v>
      </c>
    </row>
    <row r="9465" spans="1:8" x14ac:dyDescent="0.25">
      <c r="A9465" s="396" t="e">
        <f>"INN."&amp;EIGNIR!$B$3&amp;C9465</f>
        <v>#N/A</v>
      </c>
      <c r="B9465" s="511">
        <f>'Afleiður og skortstöð - skuldir'!L103</f>
        <v>0</v>
      </c>
      <c r="C9465" s="503" t="s">
        <v>11248</v>
      </c>
      <c r="D9465" s="512"/>
      <c r="F9465" s="547"/>
      <c r="G9465" s="547">
        <f t="shared" si="298"/>
        <v>0</v>
      </c>
      <c r="H9465" s="547">
        <f t="shared" si="299"/>
        <v>0</v>
      </c>
    </row>
    <row r="9466" spans="1:8" x14ac:dyDescent="0.25">
      <c r="A9466" s="396" t="e">
        <f>"INN."&amp;EIGNIR!$B$3&amp;C9466</f>
        <v>#N/A</v>
      </c>
      <c r="B9466" s="511">
        <f>'Afleiður og skortstöð - skuldir'!L104</f>
        <v>0</v>
      </c>
      <c r="C9466" s="503" t="s">
        <v>11249</v>
      </c>
      <c r="D9466" s="512"/>
      <c r="F9466" s="547"/>
      <c r="G9466" s="547">
        <f t="shared" si="298"/>
        <v>0</v>
      </c>
      <c r="H9466" s="547">
        <f t="shared" si="299"/>
        <v>0</v>
      </c>
    </row>
    <row r="9467" spans="1:8" x14ac:dyDescent="0.25">
      <c r="A9467" s="396" t="e">
        <f>"INN."&amp;EIGNIR!$B$3&amp;C9467</f>
        <v>#N/A</v>
      </c>
      <c r="B9467" s="511">
        <f>'Afleiður og skortstöð - skuldir'!L105</f>
        <v>0</v>
      </c>
      <c r="C9467" s="503" t="s">
        <v>11250</v>
      </c>
      <c r="D9467" s="512"/>
      <c r="F9467" s="547"/>
      <c r="G9467" s="547">
        <f t="shared" si="298"/>
        <v>0</v>
      </c>
      <c r="H9467" s="547">
        <f t="shared" si="299"/>
        <v>0</v>
      </c>
    </row>
    <row r="9468" spans="1:8" x14ac:dyDescent="0.25">
      <c r="A9468" s="396" t="e">
        <f>"INN."&amp;EIGNIR!$B$3&amp;C9468</f>
        <v>#N/A</v>
      </c>
      <c r="B9468" s="511">
        <f>'Afleiður og skortstöð - skuldir'!L106</f>
        <v>0</v>
      </c>
      <c r="C9468" s="503" t="s">
        <v>11251</v>
      </c>
      <c r="D9468" s="512"/>
      <c r="F9468" s="547"/>
      <c r="G9468" s="547">
        <f t="shared" si="298"/>
        <v>0</v>
      </c>
      <c r="H9468" s="547">
        <f t="shared" si="299"/>
        <v>0</v>
      </c>
    </row>
    <row r="9469" spans="1:8" x14ac:dyDescent="0.25">
      <c r="A9469" s="396" t="e">
        <f>"INN."&amp;EIGNIR!$B$3&amp;C9469</f>
        <v>#N/A</v>
      </c>
      <c r="B9469" s="511">
        <f>'Afleiður og skortstöð - skuldir'!L107</f>
        <v>0</v>
      </c>
      <c r="C9469" s="503" t="s">
        <v>11252</v>
      </c>
      <c r="D9469" s="512"/>
      <c r="F9469" s="547"/>
      <c r="G9469" s="547">
        <f t="shared" si="298"/>
        <v>0</v>
      </c>
      <c r="H9469" s="547">
        <f t="shared" si="299"/>
        <v>0</v>
      </c>
    </row>
    <row r="9470" spans="1:8" x14ac:dyDescent="0.25">
      <c r="A9470" s="396" t="e">
        <f>"INN."&amp;EIGNIR!$B$3&amp;C9470</f>
        <v>#N/A</v>
      </c>
      <c r="B9470" s="511">
        <f>'Afleiður og skortstöð - skuldir'!L108</f>
        <v>0</v>
      </c>
      <c r="C9470" s="503" t="s">
        <v>11253</v>
      </c>
      <c r="D9470" s="512"/>
      <c r="F9470" s="547"/>
      <c r="G9470" s="547">
        <f t="shared" si="298"/>
        <v>0</v>
      </c>
      <c r="H9470" s="547">
        <f t="shared" si="299"/>
        <v>0</v>
      </c>
    </row>
    <row r="9471" spans="1:8" x14ac:dyDescent="0.25">
      <c r="A9471" s="396" t="e">
        <f>"INN."&amp;EIGNIR!$B$3&amp;C9471</f>
        <v>#N/A</v>
      </c>
      <c r="B9471" s="511">
        <f>'Afleiður og skortstöð - skuldir'!L109</f>
        <v>0</v>
      </c>
      <c r="C9471" s="503" t="s">
        <v>11254</v>
      </c>
      <c r="D9471" s="512"/>
      <c r="F9471" s="547"/>
      <c r="G9471" s="547">
        <f t="shared" si="298"/>
        <v>0</v>
      </c>
      <c r="H9471" s="547">
        <f t="shared" si="299"/>
        <v>0</v>
      </c>
    </row>
    <row r="9472" spans="1:8" x14ac:dyDescent="0.25">
      <c r="A9472" s="396" t="e">
        <f>"INN."&amp;EIGNIR!$B$3&amp;C9472</f>
        <v>#N/A</v>
      </c>
      <c r="B9472" s="511">
        <f>'Afleiður og skortstöð - skuldir'!L110</f>
        <v>0</v>
      </c>
      <c r="C9472" s="503" t="s">
        <v>11255</v>
      </c>
      <c r="D9472" s="512"/>
      <c r="F9472" s="547"/>
      <c r="G9472" s="547">
        <f t="shared" si="298"/>
        <v>0</v>
      </c>
      <c r="H9472" s="547">
        <f t="shared" si="299"/>
        <v>0</v>
      </c>
    </row>
    <row r="9473" spans="1:8" x14ac:dyDescent="0.25">
      <c r="A9473" s="396" t="e">
        <f>"INN."&amp;EIGNIR!$B$3&amp;C9473</f>
        <v>#N/A</v>
      </c>
      <c r="B9473" s="511">
        <f>'Afleiður og skortstöð - skuldir'!L111</f>
        <v>0</v>
      </c>
      <c r="C9473" s="503" t="s">
        <v>11256</v>
      </c>
      <c r="D9473" s="512"/>
      <c r="F9473" s="547"/>
      <c r="G9473" s="547">
        <f t="shared" si="298"/>
        <v>0</v>
      </c>
      <c r="H9473" s="547">
        <f t="shared" si="299"/>
        <v>0</v>
      </c>
    </row>
    <row r="9474" spans="1:8" x14ac:dyDescent="0.25">
      <c r="A9474" s="396" t="e">
        <f>"INN."&amp;EIGNIR!$B$3&amp;C9474</f>
        <v>#N/A</v>
      </c>
      <c r="B9474" s="511">
        <f>'Afleiður og skortstöð - skuldir'!L112</f>
        <v>0</v>
      </c>
      <c r="C9474" s="503" t="s">
        <v>11257</v>
      </c>
      <c r="D9474" s="512"/>
      <c r="F9474" s="547"/>
      <c r="G9474" s="547">
        <f t="shared" si="298"/>
        <v>0</v>
      </c>
      <c r="H9474" s="547">
        <f t="shared" si="299"/>
        <v>0</v>
      </c>
    </row>
    <row r="9475" spans="1:8" x14ac:dyDescent="0.25">
      <c r="A9475" s="396" t="e">
        <f>"INN."&amp;EIGNIR!$B$3&amp;C9475</f>
        <v>#N/A</v>
      </c>
      <c r="B9475" s="511">
        <f>'Afleiður og skortstöð - skuldir'!M5</f>
        <v>0</v>
      </c>
      <c r="C9475" s="503" t="s">
        <v>11258</v>
      </c>
      <c r="D9475" s="512" t="s">
        <v>11259</v>
      </c>
      <c r="F9475" s="547"/>
      <c r="G9475" s="547">
        <f t="shared" si="298"/>
        <v>0</v>
      </c>
      <c r="H9475" s="547">
        <f t="shared" si="299"/>
        <v>0</v>
      </c>
    </row>
    <row r="9476" spans="1:8" x14ac:dyDescent="0.25">
      <c r="A9476" s="396" t="e">
        <f>"INN."&amp;EIGNIR!$B$3&amp;C9476</f>
        <v>#N/A</v>
      </c>
      <c r="B9476" s="511">
        <f>'Afleiður og skortstöð - skuldir'!M6</f>
        <v>0</v>
      </c>
      <c r="C9476" s="503" t="s">
        <v>11260</v>
      </c>
      <c r="D9476" s="512"/>
      <c r="F9476" s="547"/>
      <c r="G9476" s="547">
        <f t="shared" si="298"/>
        <v>0</v>
      </c>
      <c r="H9476" s="547">
        <f t="shared" si="299"/>
        <v>0</v>
      </c>
    </row>
    <row r="9477" spans="1:8" x14ac:dyDescent="0.25">
      <c r="A9477" s="396" t="e">
        <f>"INN."&amp;EIGNIR!$B$3&amp;C9477</f>
        <v>#N/A</v>
      </c>
      <c r="B9477" s="511">
        <f>'Afleiður og skortstöð - skuldir'!M7</f>
        <v>0</v>
      </c>
      <c r="C9477" s="503" t="s">
        <v>11261</v>
      </c>
      <c r="D9477" s="512"/>
      <c r="F9477" s="547"/>
      <c r="G9477" s="547">
        <f t="shared" si="298"/>
        <v>0</v>
      </c>
      <c r="H9477" s="547">
        <f t="shared" si="299"/>
        <v>0</v>
      </c>
    </row>
    <row r="9478" spans="1:8" x14ac:dyDescent="0.25">
      <c r="A9478" s="396" t="e">
        <f>"INN."&amp;EIGNIR!$B$3&amp;C9478</f>
        <v>#N/A</v>
      </c>
      <c r="B9478" s="511">
        <f>'Afleiður og skortstöð - skuldir'!M8</f>
        <v>0</v>
      </c>
      <c r="C9478" s="503" t="s">
        <v>11262</v>
      </c>
      <c r="D9478" s="512"/>
      <c r="F9478" s="547"/>
      <c r="G9478" s="547">
        <f t="shared" si="298"/>
        <v>0</v>
      </c>
      <c r="H9478" s="547">
        <f t="shared" si="299"/>
        <v>0</v>
      </c>
    </row>
    <row r="9479" spans="1:8" x14ac:dyDescent="0.25">
      <c r="A9479" s="396" t="e">
        <f>"INN."&amp;EIGNIR!$B$3&amp;C9479</f>
        <v>#N/A</v>
      </c>
      <c r="B9479" s="511">
        <f>'Afleiður og skortstöð - skuldir'!M9</f>
        <v>0</v>
      </c>
      <c r="C9479" s="503" t="s">
        <v>11263</v>
      </c>
      <c r="D9479" s="512"/>
      <c r="F9479" s="547"/>
      <c r="G9479" s="547">
        <f t="shared" si="298"/>
        <v>0</v>
      </c>
      <c r="H9479" s="547">
        <f t="shared" si="299"/>
        <v>0</v>
      </c>
    </row>
    <row r="9480" spans="1:8" x14ac:dyDescent="0.25">
      <c r="A9480" s="396" t="e">
        <f>"INN."&amp;EIGNIR!$B$3&amp;C9480</f>
        <v>#N/A</v>
      </c>
      <c r="B9480" s="511">
        <f>'Afleiður og skortstöð - skuldir'!M10</f>
        <v>0</v>
      </c>
      <c r="C9480" s="503" t="s">
        <v>11264</v>
      </c>
      <c r="D9480" s="512"/>
      <c r="F9480" s="547"/>
      <c r="G9480" s="547">
        <f t="shared" si="298"/>
        <v>0</v>
      </c>
      <c r="H9480" s="547">
        <f t="shared" si="299"/>
        <v>0</v>
      </c>
    </row>
    <row r="9481" spans="1:8" x14ac:dyDescent="0.25">
      <c r="A9481" s="396" t="e">
        <f>"INN."&amp;EIGNIR!$B$3&amp;C9481</f>
        <v>#N/A</v>
      </c>
      <c r="B9481" s="511">
        <f>'Afleiður og skortstöð - skuldir'!M11</f>
        <v>0</v>
      </c>
      <c r="C9481" s="503" t="s">
        <v>11265</v>
      </c>
      <c r="D9481" s="512"/>
      <c r="F9481" s="547"/>
      <c r="G9481" s="547">
        <f t="shared" si="298"/>
        <v>0</v>
      </c>
      <c r="H9481" s="547">
        <f t="shared" si="299"/>
        <v>0</v>
      </c>
    </row>
    <row r="9482" spans="1:8" x14ac:dyDescent="0.25">
      <c r="A9482" s="396" t="e">
        <f>"INN."&amp;EIGNIR!$B$3&amp;C9482</f>
        <v>#N/A</v>
      </c>
      <c r="B9482" s="511">
        <f>'Afleiður og skortstöð - skuldir'!M12</f>
        <v>0</v>
      </c>
      <c r="C9482" s="503" t="s">
        <v>11266</v>
      </c>
      <c r="D9482" s="512"/>
      <c r="F9482" s="547"/>
      <c r="G9482" s="547">
        <f t="shared" si="298"/>
        <v>0</v>
      </c>
      <c r="H9482" s="547">
        <f t="shared" si="299"/>
        <v>0</v>
      </c>
    </row>
    <row r="9483" spans="1:8" x14ac:dyDescent="0.25">
      <c r="A9483" s="396" t="e">
        <f>"INN."&amp;EIGNIR!$B$3&amp;C9483</f>
        <v>#N/A</v>
      </c>
      <c r="B9483" s="511">
        <f>'Afleiður og skortstöð - skuldir'!M13</f>
        <v>0</v>
      </c>
      <c r="C9483" s="503" t="s">
        <v>11267</v>
      </c>
      <c r="D9483" s="512"/>
      <c r="F9483" s="547"/>
      <c r="G9483" s="547">
        <f t="shared" si="298"/>
        <v>0</v>
      </c>
      <c r="H9483" s="547">
        <f t="shared" si="299"/>
        <v>0</v>
      </c>
    </row>
    <row r="9484" spans="1:8" x14ac:dyDescent="0.25">
      <c r="A9484" s="396" t="e">
        <f>"INN."&amp;EIGNIR!$B$3&amp;C9484</f>
        <v>#N/A</v>
      </c>
      <c r="B9484" s="511">
        <f>'Afleiður og skortstöð - skuldir'!M14</f>
        <v>0</v>
      </c>
      <c r="C9484" s="503" t="s">
        <v>11268</v>
      </c>
      <c r="D9484" s="512"/>
      <c r="F9484" s="547"/>
      <c r="G9484" s="547">
        <f t="shared" si="298"/>
        <v>0</v>
      </c>
      <c r="H9484" s="547">
        <f t="shared" si="299"/>
        <v>0</v>
      </c>
    </row>
    <row r="9485" spans="1:8" x14ac:dyDescent="0.25">
      <c r="A9485" s="396" t="e">
        <f>"INN."&amp;EIGNIR!$B$3&amp;C9485</f>
        <v>#N/A</v>
      </c>
      <c r="B9485" s="511">
        <f>'Afleiður og skortstöð - skuldir'!M15</f>
        <v>0</v>
      </c>
      <c r="C9485" s="503" t="s">
        <v>11269</v>
      </c>
      <c r="D9485" s="512"/>
      <c r="F9485" s="547"/>
      <c r="G9485" s="547">
        <f t="shared" si="298"/>
        <v>0</v>
      </c>
      <c r="H9485" s="547">
        <f t="shared" si="299"/>
        <v>0</v>
      </c>
    </row>
    <row r="9486" spans="1:8" x14ac:dyDescent="0.25">
      <c r="A9486" s="396" t="e">
        <f>"INN."&amp;EIGNIR!$B$3&amp;C9486</f>
        <v>#N/A</v>
      </c>
      <c r="B9486" s="511">
        <f>'Afleiður og skortstöð - skuldir'!M16</f>
        <v>0</v>
      </c>
      <c r="C9486" s="503" t="s">
        <v>11270</v>
      </c>
      <c r="D9486" s="512"/>
      <c r="F9486" s="547"/>
      <c r="G9486" s="547">
        <f t="shared" si="298"/>
        <v>0</v>
      </c>
      <c r="H9486" s="547">
        <f t="shared" si="299"/>
        <v>0</v>
      </c>
    </row>
    <row r="9487" spans="1:8" x14ac:dyDescent="0.25">
      <c r="A9487" s="396" t="e">
        <f>"INN."&amp;EIGNIR!$B$3&amp;C9487</f>
        <v>#N/A</v>
      </c>
      <c r="B9487" s="511">
        <f>'Afleiður og skortstöð - skuldir'!M17</f>
        <v>0</v>
      </c>
      <c r="C9487" s="503" t="s">
        <v>11271</v>
      </c>
      <c r="D9487" s="512"/>
      <c r="F9487" s="547"/>
      <c r="G9487" s="547">
        <f t="shared" si="298"/>
        <v>0</v>
      </c>
      <c r="H9487" s="547">
        <f t="shared" si="299"/>
        <v>0</v>
      </c>
    </row>
    <row r="9488" spans="1:8" x14ac:dyDescent="0.25">
      <c r="A9488" s="396" t="e">
        <f>"INN."&amp;EIGNIR!$B$3&amp;C9488</f>
        <v>#N/A</v>
      </c>
      <c r="B9488" s="511">
        <f>'Afleiður og skortstöð - skuldir'!M18</f>
        <v>0</v>
      </c>
      <c r="C9488" s="503" t="s">
        <v>11272</v>
      </c>
      <c r="D9488" s="512"/>
      <c r="F9488" s="547"/>
      <c r="G9488" s="547">
        <f t="shared" si="298"/>
        <v>0</v>
      </c>
      <c r="H9488" s="547">
        <f t="shared" si="299"/>
        <v>0</v>
      </c>
    </row>
    <row r="9489" spans="1:8" x14ac:dyDescent="0.25">
      <c r="A9489" s="396" t="e">
        <f>"INN."&amp;EIGNIR!$B$3&amp;C9489</f>
        <v>#N/A</v>
      </c>
      <c r="B9489" s="511">
        <f>'Afleiður og skortstöð - skuldir'!M19</f>
        <v>0</v>
      </c>
      <c r="C9489" s="503" t="s">
        <v>11273</v>
      </c>
      <c r="D9489" s="512"/>
      <c r="F9489" s="547"/>
      <c r="G9489" s="547">
        <f t="shared" si="298"/>
        <v>0</v>
      </c>
      <c r="H9489" s="547">
        <f t="shared" si="299"/>
        <v>0</v>
      </c>
    </row>
    <row r="9490" spans="1:8" x14ac:dyDescent="0.25">
      <c r="A9490" s="396" t="e">
        <f>"INN."&amp;EIGNIR!$B$3&amp;C9490</f>
        <v>#N/A</v>
      </c>
      <c r="B9490" s="511">
        <f>'Afleiður og skortstöð - skuldir'!M20</f>
        <v>0</v>
      </c>
      <c r="C9490" s="503" t="s">
        <v>11274</v>
      </c>
      <c r="D9490" s="512"/>
      <c r="F9490" s="547"/>
      <c r="G9490" s="547">
        <f t="shared" si="298"/>
        <v>0</v>
      </c>
      <c r="H9490" s="547">
        <f t="shared" si="299"/>
        <v>0</v>
      </c>
    </row>
    <row r="9491" spans="1:8" x14ac:dyDescent="0.25">
      <c r="A9491" s="396" t="e">
        <f>"INN."&amp;EIGNIR!$B$3&amp;C9491</f>
        <v>#N/A</v>
      </c>
      <c r="B9491" s="511">
        <f>'Afleiður og skortstöð - skuldir'!M21</f>
        <v>0</v>
      </c>
      <c r="C9491" s="503" t="s">
        <v>11275</v>
      </c>
      <c r="D9491" s="512"/>
      <c r="F9491" s="547"/>
      <c r="G9491" s="547">
        <f t="shared" si="298"/>
        <v>0</v>
      </c>
      <c r="H9491" s="547">
        <f t="shared" si="299"/>
        <v>0</v>
      </c>
    </row>
    <row r="9492" spans="1:8" x14ac:dyDescent="0.25">
      <c r="A9492" s="396" t="e">
        <f>"INN."&amp;EIGNIR!$B$3&amp;C9492</f>
        <v>#N/A</v>
      </c>
      <c r="B9492" s="511">
        <f>'Afleiður og skortstöð - skuldir'!M22</f>
        <v>0</v>
      </c>
      <c r="C9492" s="503" t="s">
        <v>11276</v>
      </c>
      <c r="D9492" s="512"/>
      <c r="F9492" s="547"/>
      <c r="G9492" s="547">
        <f t="shared" si="298"/>
        <v>0</v>
      </c>
      <c r="H9492" s="547">
        <f t="shared" si="299"/>
        <v>0</v>
      </c>
    </row>
    <row r="9493" spans="1:8" x14ac:dyDescent="0.25">
      <c r="A9493" s="396" t="e">
        <f>"INN."&amp;EIGNIR!$B$3&amp;C9493</f>
        <v>#N/A</v>
      </c>
      <c r="B9493" s="511">
        <f>'Afleiður og skortstöð - skuldir'!M23</f>
        <v>0</v>
      </c>
      <c r="C9493" s="503" t="s">
        <v>11277</v>
      </c>
      <c r="D9493" s="512"/>
      <c r="F9493" s="547"/>
      <c r="G9493" s="547">
        <f t="shared" si="298"/>
        <v>0</v>
      </c>
      <c r="H9493" s="547">
        <f t="shared" si="299"/>
        <v>0</v>
      </c>
    </row>
    <row r="9494" spans="1:8" x14ac:dyDescent="0.25">
      <c r="A9494" s="396" t="e">
        <f>"INN."&amp;EIGNIR!$B$3&amp;C9494</f>
        <v>#N/A</v>
      </c>
      <c r="B9494" s="511">
        <f>'Afleiður og skortstöð - skuldir'!M24</f>
        <v>0</v>
      </c>
      <c r="C9494" s="503" t="s">
        <v>11278</v>
      </c>
      <c r="D9494" s="512"/>
      <c r="F9494" s="547"/>
      <c r="G9494" s="547">
        <f t="shared" si="298"/>
        <v>0</v>
      </c>
      <c r="H9494" s="547">
        <f t="shared" si="299"/>
        <v>0</v>
      </c>
    </row>
    <row r="9495" spans="1:8" x14ac:dyDescent="0.25">
      <c r="A9495" s="396" t="e">
        <f>"INN."&amp;EIGNIR!$B$3&amp;C9495</f>
        <v>#N/A</v>
      </c>
      <c r="B9495" s="511">
        <f>'Afleiður og skortstöð - skuldir'!M25</f>
        <v>0</v>
      </c>
      <c r="C9495" s="503" t="s">
        <v>11279</v>
      </c>
      <c r="D9495" s="512"/>
      <c r="F9495" s="547"/>
      <c r="G9495" s="547">
        <f t="shared" si="298"/>
        <v>0</v>
      </c>
      <c r="H9495" s="547">
        <f t="shared" si="299"/>
        <v>0</v>
      </c>
    </row>
    <row r="9496" spans="1:8" x14ac:dyDescent="0.25">
      <c r="A9496" s="396" t="e">
        <f>"INN."&amp;EIGNIR!$B$3&amp;C9496</f>
        <v>#N/A</v>
      </c>
      <c r="B9496" s="511">
        <f>'Afleiður og skortstöð - skuldir'!M26</f>
        <v>0</v>
      </c>
      <c r="C9496" s="503" t="s">
        <v>11280</v>
      </c>
      <c r="D9496" s="512"/>
      <c r="F9496" s="547"/>
      <c r="G9496" s="547">
        <f t="shared" si="298"/>
        <v>0</v>
      </c>
      <c r="H9496" s="547">
        <f t="shared" si="299"/>
        <v>0</v>
      </c>
    </row>
    <row r="9497" spans="1:8" x14ac:dyDescent="0.25">
      <c r="A9497" s="396" t="e">
        <f>"INN."&amp;EIGNIR!$B$3&amp;C9497</f>
        <v>#N/A</v>
      </c>
      <c r="B9497" s="511">
        <f>'Afleiður og skortstöð - skuldir'!M27</f>
        <v>0</v>
      </c>
      <c r="C9497" s="503" t="s">
        <v>11281</v>
      </c>
      <c r="D9497" s="512"/>
      <c r="F9497" s="547"/>
      <c r="G9497" s="547">
        <f t="shared" si="298"/>
        <v>0</v>
      </c>
      <c r="H9497" s="547">
        <f t="shared" si="299"/>
        <v>0</v>
      </c>
    </row>
    <row r="9498" spans="1:8" x14ac:dyDescent="0.25">
      <c r="A9498" s="396" t="e">
        <f>"INN."&amp;EIGNIR!$B$3&amp;C9498</f>
        <v>#N/A</v>
      </c>
      <c r="B9498" s="511">
        <f>'Afleiður og skortstöð - skuldir'!M28</f>
        <v>0</v>
      </c>
      <c r="C9498" s="503" t="s">
        <v>11282</v>
      </c>
      <c r="D9498" s="512"/>
      <c r="F9498" s="547"/>
      <c r="G9498" s="547">
        <f t="shared" si="298"/>
        <v>0</v>
      </c>
      <c r="H9498" s="547">
        <f t="shared" si="299"/>
        <v>0</v>
      </c>
    </row>
    <row r="9499" spans="1:8" x14ac:dyDescent="0.25">
      <c r="A9499" s="396" t="e">
        <f>"INN."&amp;EIGNIR!$B$3&amp;C9499</f>
        <v>#N/A</v>
      </c>
      <c r="B9499" s="511">
        <f>'Afleiður og skortstöð - skuldir'!M29</f>
        <v>0</v>
      </c>
      <c r="C9499" s="503" t="s">
        <v>11283</v>
      </c>
      <c r="D9499" s="512"/>
      <c r="F9499" s="547"/>
      <c r="G9499" s="547">
        <f t="shared" si="298"/>
        <v>0</v>
      </c>
      <c r="H9499" s="547">
        <f t="shared" si="299"/>
        <v>0</v>
      </c>
    </row>
    <row r="9500" spans="1:8" x14ac:dyDescent="0.25">
      <c r="A9500" s="396" t="e">
        <f>"INN."&amp;EIGNIR!$B$3&amp;C9500</f>
        <v>#N/A</v>
      </c>
      <c r="B9500" s="511">
        <f>'Afleiður og skortstöð - skuldir'!M30</f>
        <v>0</v>
      </c>
      <c r="C9500" s="503" t="s">
        <v>11284</v>
      </c>
      <c r="D9500" s="512"/>
      <c r="F9500" s="547"/>
      <c r="G9500" s="547">
        <f t="shared" si="298"/>
        <v>0</v>
      </c>
      <c r="H9500" s="547">
        <f t="shared" si="299"/>
        <v>0</v>
      </c>
    </row>
    <row r="9501" spans="1:8" x14ac:dyDescent="0.25">
      <c r="A9501" s="396" t="e">
        <f>"INN."&amp;EIGNIR!$B$3&amp;C9501</f>
        <v>#N/A</v>
      </c>
      <c r="B9501" s="511">
        <f>'Afleiður og skortstöð - skuldir'!M31</f>
        <v>0</v>
      </c>
      <c r="C9501" s="503" t="s">
        <v>11285</v>
      </c>
      <c r="D9501" s="512"/>
      <c r="F9501" s="547"/>
      <c r="G9501" s="547">
        <f t="shared" si="298"/>
        <v>0</v>
      </c>
      <c r="H9501" s="547">
        <f t="shared" si="299"/>
        <v>0</v>
      </c>
    </row>
    <row r="9502" spans="1:8" x14ac:dyDescent="0.25">
      <c r="A9502" s="396" t="e">
        <f>"INN."&amp;EIGNIR!$B$3&amp;C9502</f>
        <v>#N/A</v>
      </c>
      <c r="B9502" s="511">
        <f>'Afleiður og skortstöð - skuldir'!M32</f>
        <v>0</v>
      </c>
      <c r="C9502" s="503" t="s">
        <v>11286</v>
      </c>
      <c r="D9502" s="512"/>
      <c r="F9502" s="547"/>
      <c r="G9502" s="547">
        <f t="shared" ref="G9502:G9565" si="300">+F9502-B9502</f>
        <v>0</v>
      </c>
      <c r="H9502" s="547">
        <f t="shared" si="299"/>
        <v>0</v>
      </c>
    </row>
    <row r="9503" spans="1:8" x14ac:dyDescent="0.25">
      <c r="A9503" s="396" t="e">
        <f>"INN."&amp;EIGNIR!$B$3&amp;C9503</f>
        <v>#N/A</v>
      </c>
      <c r="B9503" s="511">
        <f>'Afleiður og skortstöð - skuldir'!M33</f>
        <v>0</v>
      </c>
      <c r="C9503" s="503" t="s">
        <v>11287</v>
      </c>
      <c r="D9503" s="512"/>
      <c r="F9503" s="547"/>
      <c r="G9503" s="547">
        <f t="shared" si="300"/>
        <v>0</v>
      </c>
      <c r="H9503" s="547">
        <f t="shared" ref="H9503:H9566" si="301">+ABS(G9503)</f>
        <v>0</v>
      </c>
    </row>
    <row r="9504" spans="1:8" x14ac:dyDescent="0.25">
      <c r="A9504" s="396" t="e">
        <f>"INN."&amp;EIGNIR!$B$3&amp;C9504</f>
        <v>#N/A</v>
      </c>
      <c r="B9504" s="511">
        <f>'Afleiður og skortstöð - skuldir'!M34</f>
        <v>0</v>
      </c>
      <c r="C9504" s="503" t="s">
        <v>11288</v>
      </c>
      <c r="D9504" s="512"/>
      <c r="F9504" s="547"/>
      <c r="G9504" s="547">
        <f t="shared" si="300"/>
        <v>0</v>
      </c>
      <c r="H9504" s="547">
        <f t="shared" si="301"/>
        <v>0</v>
      </c>
    </row>
    <row r="9505" spans="1:8" x14ac:dyDescent="0.25">
      <c r="A9505" s="396" t="e">
        <f>"INN."&amp;EIGNIR!$B$3&amp;C9505</f>
        <v>#N/A</v>
      </c>
      <c r="B9505" s="511">
        <f>'Afleiður og skortstöð - skuldir'!M35</f>
        <v>0</v>
      </c>
      <c r="C9505" s="503" t="s">
        <v>11289</v>
      </c>
      <c r="D9505" s="512"/>
      <c r="F9505" s="547"/>
      <c r="G9505" s="547">
        <f t="shared" si="300"/>
        <v>0</v>
      </c>
      <c r="H9505" s="547">
        <f t="shared" si="301"/>
        <v>0</v>
      </c>
    </row>
    <row r="9506" spans="1:8" x14ac:dyDescent="0.25">
      <c r="A9506" s="396" t="e">
        <f>"INN."&amp;EIGNIR!$B$3&amp;C9506</f>
        <v>#N/A</v>
      </c>
      <c r="B9506" s="511">
        <f>'Afleiður og skortstöð - skuldir'!M36</f>
        <v>0</v>
      </c>
      <c r="C9506" s="503" t="s">
        <v>11290</v>
      </c>
      <c r="D9506" s="512"/>
      <c r="F9506" s="547"/>
      <c r="G9506" s="547">
        <f t="shared" si="300"/>
        <v>0</v>
      </c>
      <c r="H9506" s="547">
        <f t="shared" si="301"/>
        <v>0</v>
      </c>
    </row>
    <row r="9507" spans="1:8" x14ac:dyDescent="0.25">
      <c r="A9507" s="396" t="e">
        <f>"INN."&amp;EIGNIR!$B$3&amp;C9507</f>
        <v>#N/A</v>
      </c>
      <c r="B9507" s="511">
        <f>'Afleiður og skortstöð - skuldir'!M37</f>
        <v>0</v>
      </c>
      <c r="C9507" s="503" t="s">
        <v>11291</v>
      </c>
      <c r="D9507" s="512"/>
      <c r="F9507" s="547"/>
      <c r="G9507" s="547">
        <f t="shared" si="300"/>
        <v>0</v>
      </c>
      <c r="H9507" s="547">
        <f t="shared" si="301"/>
        <v>0</v>
      </c>
    </row>
    <row r="9508" spans="1:8" x14ac:dyDescent="0.25">
      <c r="A9508" s="396" t="e">
        <f>"INN."&amp;EIGNIR!$B$3&amp;C9508</f>
        <v>#N/A</v>
      </c>
      <c r="B9508" s="511">
        <f>'Afleiður og skortstöð - skuldir'!M38</f>
        <v>0</v>
      </c>
      <c r="C9508" s="503" t="s">
        <v>11292</v>
      </c>
      <c r="D9508" s="512"/>
      <c r="F9508" s="547"/>
      <c r="G9508" s="547">
        <f t="shared" si="300"/>
        <v>0</v>
      </c>
      <c r="H9508" s="547">
        <f t="shared" si="301"/>
        <v>0</v>
      </c>
    </row>
    <row r="9509" spans="1:8" x14ac:dyDescent="0.25">
      <c r="A9509" s="396" t="e">
        <f>"INN."&amp;EIGNIR!$B$3&amp;C9509</f>
        <v>#N/A</v>
      </c>
      <c r="B9509" s="511">
        <f>'Afleiður og skortstöð - skuldir'!M39</f>
        <v>0</v>
      </c>
      <c r="C9509" s="503" t="s">
        <v>11293</v>
      </c>
      <c r="D9509" s="512"/>
      <c r="F9509" s="547"/>
      <c r="G9509" s="547">
        <f t="shared" si="300"/>
        <v>0</v>
      </c>
      <c r="H9509" s="547">
        <f t="shared" si="301"/>
        <v>0</v>
      </c>
    </row>
    <row r="9510" spans="1:8" x14ac:dyDescent="0.25">
      <c r="A9510" s="396" t="e">
        <f>"INN."&amp;EIGNIR!$B$3&amp;C9510</f>
        <v>#N/A</v>
      </c>
      <c r="B9510" s="511">
        <f>'Afleiður og skortstöð - skuldir'!M40</f>
        <v>0</v>
      </c>
      <c r="C9510" s="503" t="s">
        <v>11294</v>
      </c>
      <c r="D9510" s="512"/>
      <c r="F9510" s="547"/>
      <c r="G9510" s="547">
        <f t="shared" si="300"/>
        <v>0</v>
      </c>
      <c r="H9510" s="547">
        <f t="shared" si="301"/>
        <v>0</v>
      </c>
    </row>
    <row r="9511" spans="1:8" x14ac:dyDescent="0.25">
      <c r="A9511" s="396" t="e">
        <f>"INN."&amp;EIGNIR!$B$3&amp;C9511</f>
        <v>#N/A</v>
      </c>
      <c r="B9511" s="511">
        <f>'Afleiður og skortstöð - skuldir'!M41</f>
        <v>0</v>
      </c>
      <c r="C9511" s="503" t="s">
        <v>11295</v>
      </c>
      <c r="D9511" s="512"/>
      <c r="F9511" s="547"/>
      <c r="G9511" s="547">
        <f t="shared" si="300"/>
        <v>0</v>
      </c>
      <c r="H9511" s="547">
        <f t="shared" si="301"/>
        <v>0</v>
      </c>
    </row>
    <row r="9512" spans="1:8" x14ac:dyDescent="0.25">
      <c r="A9512" s="396" t="e">
        <f>"INN."&amp;EIGNIR!$B$3&amp;C9512</f>
        <v>#N/A</v>
      </c>
      <c r="B9512" s="511">
        <f>'Afleiður og skortstöð - skuldir'!M42</f>
        <v>0</v>
      </c>
      <c r="C9512" s="503" t="s">
        <v>11296</v>
      </c>
      <c r="D9512" s="512"/>
      <c r="F9512" s="547"/>
      <c r="G9512" s="547">
        <f t="shared" si="300"/>
        <v>0</v>
      </c>
      <c r="H9512" s="547">
        <f t="shared" si="301"/>
        <v>0</v>
      </c>
    </row>
    <row r="9513" spans="1:8" x14ac:dyDescent="0.25">
      <c r="A9513" s="396" t="e">
        <f>"INN."&amp;EIGNIR!$B$3&amp;C9513</f>
        <v>#N/A</v>
      </c>
      <c r="B9513" s="511">
        <f>'Afleiður og skortstöð - skuldir'!M43</f>
        <v>0</v>
      </c>
      <c r="C9513" s="503" t="s">
        <v>11297</v>
      </c>
      <c r="D9513" s="512"/>
      <c r="F9513" s="547"/>
      <c r="G9513" s="547">
        <f t="shared" si="300"/>
        <v>0</v>
      </c>
      <c r="H9513" s="547">
        <f t="shared" si="301"/>
        <v>0</v>
      </c>
    </row>
    <row r="9514" spans="1:8" x14ac:dyDescent="0.25">
      <c r="A9514" s="396" t="e">
        <f>"INN."&amp;EIGNIR!$B$3&amp;C9514</f>
        <v>#N/A</v>
      </c>
      <c r="B9514" s="511">
        <f>'Afleiður og skortstöð - skuldir'!M44</f>
        <v>0</v>
      </c>
      <c r="C9514" s="503" t="s">
        <v>11298</v>
      </c>
      <c r="D9514" s="512"/>
      <c r="F9514" s="547"/>
      <c r="G9514" s="547">
        <f t="shared" si="300"/>
        <v>0</v>
      </c>
      <c r="H9514" s="547">
        <f t="shared" si="301"/>
        <v>0</v>
      </c>
    </row>
    <row r="9515" spans="1:8" x14ac:dyDescent="0.25">
      <c r="A9515" s="396" t="e">
        <f>"INN."&amp;EIGNIR!$B$3&amp;C9515</f>
        <v>#N/A</v>
      </c>
      <c r="B9515" s="511">
        <f>'Afleiður og skortstöð - skuldir'!M45</f>
        <v>0</v>
      </c>
      <c r="C9515" s="503" t="s">
        <v>11299</v>
      </c>
      <c r="D9515" s="512"/>
      <c r="F9515" s="547"/>
      <c r="G9515" s="547">
        <f t="shared" si="300"/>
        <v>0</v>
      </c>
      <c r="H9515" s="547">
        <f t="shared" si="301"/>
        <v>0</v>
      </c>
    </row>
    <row r="9516" spans="1:8" x14ac:dyDescent="0.25">
      <c r="A9516" s="396" t="e">
        <f>"INN."&amp;EIGNIR!$B$3&amp;C9516</f>
        <v>#N/A</v>
      </c>
      <c r="B9516" s="511">
        <f>'Afleiður og skortstöð - skuldir'!M46</f>
        <v>0</v>
      </c>
      <c r="C9516" s="503" t="s">
        <v>11300</v>
      </c>
      <c r="D9516" s="512"/>
      <c r="F9516" s="547"/>
      <c r="G9516" s="547">
        <f t="shared" si="300"/>
        <v>0</v>
      </c>
      <c r="H9516" s="547">
        <f t="shared" si="301"/>
        <v>0</v>
      </c>
    </row>
    <row r="9517" spans="1:8" x14ac:dyDescent="0.25">
      <c r="A9517" s="396" t="e">
        <f>"INN."&amp;EIGNIR!$B$3&amp;C9517</f>
        <v>#N/A</v>
      </c>
      <c r="B9517" s="511">
        <f>'Afleiður og skortstöð - skuldir'!M47</f>
        <v>0</v>
      </c>
      <c r="C9517" s="503" t="s">
        <v>11301</v>
      </c>
      <c r="D9517" s="512"/>
      <c r="F9517" s="547"/>
      <c r="G9517" s="547">
        <f t="shared" si="300"/>
        <v>0</v>
      </c>
      <c r="H9517" s="547">
        <f t="shared" si="301"/>
        <v>0</v>
      </c>
    </row>
    <row r="9518" spans="1:8" x14ac:dyDescent="0.25">
      <c r="A9518" s="396" t="e">
        <f>"INN."&amp;EIGNIR!$B$3&amp;C9518</f>
        <v>#N/A</v>
      </c>
      <c r="B9518" s="511">
        <f>'Afleiður og skortstöð - skuldir'!M48</f>
        <v>0</v>
      </c>
      <c r="C9518" s="503" t="s">
        <v>11302</v>
      </c>
      <c r="D9518" s="512"/>
      <c r="F9518" s="547"/>
      <c r="G9518" s="547">
        <f t="shared" si="300"/>
        <v>0</v>
      </c>
      <c r="H9518" s="547">
        <f t="shared" si="301"/>
        <v>0</v>
      </c>
    </row>
    <row r="9519" spans="1:8" x14ac:dyDescent="0.25">
      <c r="A9519" s="396" t="e">
        <f>"INN."&amp;EIGNIR!$B$3&amp;C9519</f>
        <v>#N/A</v>
      </c>
      <c r="B9519" s="511">
        <f>'Afleiður og skortstöð - skuldir'!M49</f>
        <v>0</v>
      </c>
      <c r="C9519" s="503" t="s">
        <v>11303</v>
      </c>
      <c r="D9519" s="512"/>
      <c r="F9519" s="547"/>
      <c r="G9519" s="547">
        <f t="shared" si="300"/>
        <v>0</v>
      </c>
      <c r="H9519" s="547">
        <f t="shared" si="301"/>
        <v>0</v>
      </c>
    </row>
    <row r="9520" spans="1:8" x14ac:dyDescent="0.25">
      <c r="A9520" s="396" t="e">
        <f>"INN."&amp;EIGNIR!$B$3&amp;C9520</f>
        <v>#N/A</v>
      </c>
      <c r="B9520" s="511">
        <f>'Afleiður og skortstöð - skuldir'!M50</f>
        <v>0</v>
      </c>
      <c r="C9520" s="503" t="s">
        <v>11304</v>
      </c>
      <c r="D9520" s="512"/>
      <c r="F9520" s="547"/>
      <c r="G9520" s="547">
        <f t="shared" si="300"/>
        <v>0</v>
      </c>
      <c r="H9520" s="547">
        <f t="shared" si="301"/>
        <v>0</v>
      </c>
    </row>
    <row r="9521" spans="1:8" x14ac:dyDescent="0.25">
      <c r="A9521" s="396" t="e">
        <f>"INN."&amp;EIGNIR!$B$3&amp;C9521</f>
        <v>#N/A</v>
      </c>
      <c r="B9521" s="511">
        <f>'Afleiður og skortstöð - skuldir'!M51</f>
        <v>0</v>
      </c>
      <c r="C9521" s="503" t="s">
        <v>11305</v>
      </c>
      <c r="D9521" s="512"/>
      <c r="F9521" s="547"/>
      <c r="G9521" s="547">
        <f t="shared" si="300"/>
        <v>0</v>
      </c>
      <c r="H9521" s="547">
        <f t="shared" si="301"/>
        <v>0</v>
      </c>
    </row>
    <row r="9522" spans="1:8" x14ac:dyDescent="0.25">
      <c r="A9522" s="396" t="e">
        <f>"INN."&amp;EIGNIR!$B$3&amp;C9522</f>
        <v>#N/A</v>
      </c>
      <c r="B9522" s="511">
        <f>'Afleiður og skortstöð - skuldir'!M52</f>
        <v>0</v>
      </c>
      <c r="C9522" s="503" t="s">
        <v>11306</v>
      </c>
      <c r="D9522" s="512"/>
      <c r="F9522" s="547"/>
      <c r="G9522" s="547">
        <f t="shared" si="300"/>
        <v>0</v>
      </c>
      <c r="H9522" s="547">
        <f t="shared" si="301"/>
        <v>0</v>
      </c>
    </row>
    <row r="9523" spans="1:8" x14ac:dyDescent="0.25">
      <c r="A9523" s="396" t="e">
        <f>"INN."&amp;EIGNIR!$B$3&amp;C9523</f>
        <v>#N/A</v>
      </c>
      <c r="B9523" s="511">
        <f>'Afleiður og skortstöð - skuldir'!M53</f>
        <v>0</v>
      </c>
      <c r="C9523" s="503" t="s">
        <v>11307</v>
      </c>
      <c r="D9523" s="512"/>
      <c r="F9523" s="547"/>
      <c r="G9523" s="547">
        <f t="shared" si="300"/>
        <v>0</v>
      </c>
      <c r="H9523" s="547">
        <f t="shared" si="301"/>
        <v>0</v>
      </c>
    </row>
    <row r="9524" spans="1:8" x14ac:dyDescent="0.25">
      <c r="A9524" s="396" t="e">
        <f>"INN."&amp;EIGNIR!$B$3&amp;C9524</f>
        <v>#N/A</v>
      </c>
      <c r="B9524" s="511">
        <f>'Afleiður og skortstöð - skuldir'!M54</f>
        <v>0</v>
      </c>
      <c r="C9524" s="503" t="s">
        <v>11308</v>
      </c>
      <c r="D9524" s="512"/>
      <c r="F9524" s="547"/>
      <c r="G9524" s="547">
        <f t="shared" si="300"/>
        <v>0</v>
      </c>
      <c r="H9524" s="547">
        <f t="shared" si="301"/>
        <v>0</v>
      </c>
    </row>
    <row r="9525" spans="1:8" x14ac:dyDescent="0.25">
      <c r="A9525" s="396" t="e">
        <f>"INN."&amp;EIGNIR!$B$3&amp;C9525</f>
        <v>#N/A</v>
      </c>
      <c r="B9525" s="511">
        <f>'Afleiður og skortstöð - skuldir'!M55</f>
        <v>0</v>
      </c>
      <c r="C9525" s="503" t="s">
        <v>11309</v>
      </c>
      <c r="D9525" s="512"/>
      <c r="F9525" s="547"/>
      <c r="G9525" s="547">
        <f t="shared" si="300"/>
        <v>0</v>
      </c>
      <c r="H9525" s="547">
        <f t="shared" si="301"/>
        <v>0</v>
      </c>
    </row>
    <row r="9526" spans="1:8" x14ac:dyDescent="0.25">
      <c r="A9526" s="396" t="e">
        <f>"INN."&amp;EIGNIR!$B$3&amp;C9526</f>
        <v>#N/A</v>
      </c>
      <c r="B9526" s="511">
        <f>'Afleiður og skortstöð - skuldir'!M56</f>
        <v>0</v>
      </c>
      <c r="C9526" s="503" t="s">
        <v>11310</v>
      </c>
      <c r="D9526" s="512"/>
      <c r="F9526" s="547"/>
      <c r="G9526" s="547">
        <f t="shared" si="300"/>
        <v>0</v>
      </c>
      <c r="H9526" s="547">
        <f t="shared" si="301"/>
        <v>0</v>
      </c>
    </row>
    <row r="9527" spans="1:8" x14ac:dyDescent="0.25">
      <c r="A9527" s="396" t="e">
        <f>"INN."&amp;EIGNIR!$B$3&amp;C9527</f>
        <v>#N/A</v>
      </c>
      <c r="B9527" s="511">
        <f>'Afleiður og skortstöð - skuldir'!M57</f>
        <v>0</v>
      </c>
      <c r="C9527" s="503" t="s">
        <v>11311</v>
      </c>
      <c r="D9527" s="512"/>
      <c r="F9527" s="547"/>
      <c r="G9527" s="547">
        <f t="shared" si="300"/>
        <v>0</v>
      </c>
      <c r="H9527" s="547">
        <f t="shared" si="301"/>
        <v>0</v>
      </c>
    </row>
    <row r="9528" spans="1:8" x14ac:dyDescent="0.25">
      <c r="A9528" s="396" t="e">
        <f>"INN."&amp;EIGNIR!$B$3&amp;C9528</f>
        <v>#N/A</v>
      </c>
      <c r="B9528" s="511">
        <f>'Afleiður og skortstöð - skuldir'!M58</f>
        <v>0</v>
      </c>
      <c r="C9528" s="503" t="s">
        <v>11312</v>
      </c>
      <c r="D9528" s="512"/>
      <c r="F9528" s="547"/>
      <c r="G9528" s="547">
        <f t="shared" si="300"/>
        <v>0</v>
      </c>
      <c r="H9528" s="547">
        <f t="shared" si="301"/>
        <v>0</v>
      </c>
    </row>
    <row r="9529" spans="1:8" x14ac:dyDescent="0.25">
      <c r="A9529" s="396" t="e">
        <f>"INN."&amp;EIGNIR!$B$3&amp;C9529</f>
        <v>#N/A</v>
      </c>
      <c r="B9529" s="511">
        <f>'Afleiður og skortstöð - skuldir'!M59</f>
        <v>0</v>
      </c>
      <c r="C9529" s="503" t="s">
        <v>11313</v>
      </c>
      <c r="D9529" s="512"/>
      <c r="F9529" s="547"/>
      <c r="G9529" s="547">
        <f t="shared" si="300"/>
        <v>0</v>
      </c>
      <c r="H9529" s="547">
        <f t="shared" si="301"/>
        <v>0</v>
      </c>
    </row>
    <row r="9530" spans="1:8" x14ac:dyDescent="0.25">
      <c r="A9530" s="396" t="e">
        <f>"INN."&amp;EIGNIR!$B$3&amp;C9530</f>
        <v>#N/A</v>
      </c>
      <c r="B9530" s="511">
        <f>'Afleiður og skortstöð - skuldir'!M60</f>
        <v>0</v>
      </c>
      <c r="C9530" s="503" t="s">
        <v>11314</v>
      </c>
      <c r="D9530" s="512"/>
      <c r="F9530" s="547"/>
      <c r="G9530" s="547">
        <f t="shared" si="300"/>
        <v>0</v>
      </c>
      <c r="H9530" s="547">
        <f t="shared" si="301"/>
        <v>0</v>
      </c>
    </row>
    <row r="9531" spans="1:8" x14ac:dyDescent="0.25">
      <c r="A9531" s="396" t="e">
        <f>"INN."&amp;EIGNIR!$B$3&amp;C9531</f>
        <v>#N/A</v>
      </c>
      <c r="B9531" s="511">
        <f>'Afleiður og skortstöð - skuldir'!M61</f>
        <v>0</v>
      </c>
      <c r="C9531" s="503" t="s">
        <v>11315</v>
      </c>
      <c r="D9531" s="512"/>
      <c r="F9531" s="547"/>
      <c r="G9531" s="547">
        <f t="shared" si="300"/>
        <v>0</v>
      </c>
      <c r="H9531" s="547">
        <f t="shared" si="301"/>
        <v>0</v>
      </c>
    </row>
    <row r="9532" spans="1:8" x14ac:dyDescent="0.25">
      <c r="A9532" s="396" t="e">
        <f>"INN."&amp;EIGNIR!$B$3&amp;C9532</f>
        <v>#N/A</v>
      </c>
      <c r="B9532" s="511">
        <f>'Afleiður og skortstöð - skuldir'!M62</f>
        <v>0</v>
      </c>
      <c r="C9532" s="503" t="s">
        <v>11316</v>
      </c>
      <c r="D9532" s="512"/>
      <c r="F9532" s="547"/>
      <c r="G9532" s="547">
        <f t="shared" si="300"/>
        <v>0</v>
      </c>
      <c r="H9532" s="547">
        <f t="shared" si="301"/>
        <v>0</v>
      </c>
    </row>
    <row r="9533" spans="1:8" x14ac:dyDescent="0.25">
      <c r="A9533" s="396" t="e">
        <f>"INN."&amp;EIGNIR!$B$3&amp;C9533</f>
        <v>#N/A</v>
      </c>
      <c r="B9533" s="511">
        <f>'Afleiður og skortstöð - skuldir'!M63</f>
        <v>0</v>
      </c>
      <c r="C9533" s="503" t="s">
        <v>11317</v>
      </c>
      <c r="D9533" s="512"/>
      <c r="F9533" s="547"/>
      <c r="G9533" s="547">
        <f t="shared" si="300"/>
        <v>0</v>
      </c>
      <c r="H9533" s="547">
        <f t="shared" si="301"/>
        <v>0</v>
      </c>
    </row>
    <row r="9534" spans="1:8" x14ac:dyDescent="0.25">
      <c r="A9534" s="396" t="e">
        <f>"INN."&amp;EIGNIR!$B$3&amp;C9534</f>
        <v>#N/A</v>
      </c>
      <c r="B9534" s="511">
        <f>'Afleiður og skortstöð - skuldir'!M64</f>
        <v>0</v>
      </c>
      <c r="C9534" s="503" t="s">
        <v>11318</v>
      </c>
      <c r="D9534" s="512"/>
      <c r="F9534" s="547"/>
      <c r="G9534" s="547">
        <f t="shared" si="300"/>
        <v>0</v>
      </c>
      <c r="H9534" s="547">
        <f t="shared" si="301"/>
        <v>0</v>
      </c>
    </row>
    <row r="9535" spans="1:8" x14ac:dyDescent="0.25">
      <c r="A9535" s="396" t="e">
        <f>"INN."&amp;EIGNIR!$B$3&amp;C9535</f>
        <v>#N/A</v>
      </c>
      <c r="B9535" s="511">
        <f>'Afleiður og skortstöð - skuldir'!M65</f>
        <v>0</v>
      </c>
      <c r="C9535" s="503" t="s">
        <v>11319</v>
      </c>
      <c r="D9535" s="512"/>
      <c r="F9535" s="547"/>
      <c r="G9535" s="547">
        <f t="shared" si="300"/>
        <v>0</v>
      </c>
      <c r="H9535" s="547">
        <f t="shared" si="301"/>
        <v>0</v>
      </c>
    </row>
    <row r="9536" spans="1:8" x14ac:dyDescent="0.25">
      <c r="A9536" s="396" t="e">
        <f>"INN."&amp;EIGNIR!$B$3&amp;C9536</f>
        <v>#N/A</v>
      </c>
      <c r="B9536" s="511">
        <f>'Afleiður og skortstöð - skuldir'!M66</f>
        <v>0</v>
      </c>
      <c r="C9536" s="503" t="s">
        <v>11320</v>
      </c>
      <c r="D9536" s="512"/>
      <c r="F9536" s="547"/>
      <c r="G9536" s="547">
        <f t="shared" si="300"/>
        <v>0</v>
      </c>
      <c r="H9536" s="547">
        <f t="shared" si="301"/>
        <v>0</v>
      </c>
    </row>
    <row r="9537" spans="1:8" x14ac:dyDescent="0.25">
      <c r="A9537" s="396" t="e">
        <f>"INN."&amp;EIGNIR!$B$3&amp;C9537</f>
        <v>#N/A</v>
      </c>
      <c r="B9537" s="511">
        <f>'Afleiður og skortstöð - skuldir'!M67</f>
        <v>0</v>
      </c>
      <c r="C9537" s="503" t="s">
        <v>11321</v>
      </c>
      <c r="D9537" s="512"/>
      <c r="F9537" s="547"/>
      <c r="G9537" s="547">
        <f t="shared" si="300"/>
        <v>0</v>
      </c>
      <c r="H9537" s="547">
        <f t="shared" si="301"/>
        <v>0</v>
      </c>
    </row>
    <row r="9538" spans="1:8" x14ac:dyDescent="0.25">
      <c r="A9538" s="396" t="e">
        <f>"INN."&amp;EIGNIR!$B$3&amp;C9538</f>
        <v>#N/A</v>
      </c>
      <c r="B9538" s="511">
        <f>'Afleiður og skortstöð - skuldir'!M68</f>
        <v>0</v>
      </c>
      <c r="C9538" s="503" t="s">
        <v>11322</v>
      </c>
      <c r="D9538" s="512"/>
      <c r="F9538" s="547"/>
      <c r="G9538" s="547">
        <f t="shared" si="300"/>
        <v>0</v>
      </c>
      <c r="H9538" s="547">
        <f t="shared" si="301"/>
        <v>0</v>
      </c>
    </row>
    <row r="9539" spans="1:8" x14ac:dyDescent="0.25">
      <c r="A9539" s="396" t="e">
        <f>"INN."&amp;EIGNIR!$B$3&amp;C9539</f>
        <v>#N/A</v>
      </c>
      <c r="B9539" s="511">
        <f>'Afleiður og skortstöð - skuldir'!M69</f>
        <v>0</v>
      </c>
      <c r="C9539" s="503" t="s">
        <v>11323</v>
      </c>
      <c r="D9539" s="512"/>
      <c r="F9539" s="547"/>
      <c r="G9539" s="547">
        <f t="shared" si="300"/>
        <v>0</v>
      </c>
      <c r="H9539" s="547">
        <f t="shared" si="301"/>
        <v>0</v>
      </c>
    </row>
    <row r="9540" spans="1:8" x14ac:dyDescent="0.25">
      <c r="A9540" s="396" t="e">
        <f>"INN."&amp;EIGNIR!$B$3&amp;C9540</f>
        <v>#N/A</v>
      </c>
      <c r="B9540" s="511">
        <f>'Afleiður og skortstöð - skuldir'!M70</f>
        <v>0</v>
      </c>
      <c r="C9540" s="503" t="s">
        <v>11324</v>
      </c>
      <c r="D9540" s="512"/>
      <c r="F9540" s="547"/>
      <c r="G9540" s="547">
        <f t="shared" si="300"/>
        <v>0</v>
      </c>
      <c r="H9540" s="547">
        <f t="shared" si="301"/>
        <v>0</v>
      </c>
    </row>
    <row r="9541" spans="1:8" x14ac:dyDescent="0.25">
      <c r="A9541" s="396" t="e">
        <f>"INN."&amp;EIGNIR!$B$3&amp;C9541</f>
        <v>#N/A</v>
      </c>
      <c r="B9541" s="511">
        <f>'Afleiður og skortstöð - skuldir'!M71</f>
        <v>0</v>
      </c>
      <c r="C9541" s="503" t="s">
        <v>11325</v>
      </c>
      <c r="D9541" s="512"/>
      <c r="F9541" s="547"/>
      <c r="G9541" s="547">
        <f t="shared" si="300"/>
        <v>0</v>
      </c>
      <c r="H9541" s="547">
        <f t="shared" si="301"/>
        <v>0</v>
      </c>
    </row>
    <row r="9542" spans="1:8" x14ac:dyDescent="0.25">
      <c r="A9542" s="396" t="e">
        <f>"INN."&amp;EIGNIR!$B$3&amp;C9542</f>
        <v>#N/A</v>
      </c>
      <c r="B9542" s="511">
        <f>'Afleiður og skortstöð - skuldir'!M72</f>
        <v>0</v>
      </c>
      <c r="C9542" s="503" t="s">
        <v>11326</v>
      </c>
      <c r="D9542" s="512"/>
      <c r="F9542" s="547"/>
      <c r="G9542" s="547">
        <f t="shared" si="300"/>
        <v>0</v>
      </c>
      <c r="H9542" s="547">
        <f t="shared" si="301"/>
        <v>0</v>
      </c>
    </row>
    <row r="9543" spans="1:8" x14ac:dyDescent="0.25">
      <c r="A9543" s="396" t="e">
        <f>"INN."&amp;EIGNIR!$B$3&amp;C9543</f>
        <v>#N/A</v>
      </c>
      <c r="B9543" s="511">
        <f>'Afleiður og skortstöð - skuldir'!M73</f>
        <v>0</v>
      </c>
      <c r="C9543" s="503" t="s">
        <v>11327</v>
      </c>
      <c r="D9543" s="512"/>
      <c r="F9543" s="547"/>
      <c r="G9543" s="547">
        <f t="shared" si="300"/>
        <v>0</v>
      </c>
      <c r="H9543" s="547">
        <f t="shared" si="301"/>
        <v>0</v>
      </c>
    </row>
    <row r="9544" spans="1:8" x14ac:dyDescent="0.25">
      <c r="A9544" s="396" t="e">
        <f>"INN."&amp;EIGNIR!$B$3&amp;C9544</f>
        <v>#N/A</v>
      </c>
      <c r="B9544" s="511">
        <f>'Afleiður og skortstöð - skuldir'!M74</f>
        <v>0</v>
      </c>
      <c r="C9544" s="503" t="s">
        <v>11328</v>
      </c>
      <c r="D9544" s="512"/>
      <c r="F9544" s="547"/>
      <c r="G9544" s="547">
        <f t="shared" si="300"/>
        <v>0</v>
      </c>
      <c r="H9544" s="547">
        <f t="shared" si="301"/>
        <v>0</v>
      </c>
    </row>
    <row r="9545" spans="1:8" x14ac:dyDescent="0.25">
      <c r="A9545" s="396" t="e">
        <f>"INN."&amp;EIGNIR!$B$3&amp;C9545</f>
        <v>#N/A</v>
      </c>
      <c r="B9545" s="511">
        <f>'Afleiður og skortstöð - skuldir'!M75</f>
        <v>0</v>
      </c>
      <c r="C9545" s="503" t="s">
        <v>11329</v>
      </c>
      <c r="D9545" s="512"/>
      <c r="F9545" s="547"/>
      <c r="G9545" s="547">
        <f t="shared" si="300"/>
        <v>0</v>
      </c>
      <c r="H9545" s="547">
        <f t="shared" si="301"/>
        <v>0</v>
      </c>
    </row>
    <row r="9546" spans="1:8" x14ac:dyDescent="0.25">
      <c r="A9546" s="396" t="e">
        <f>"INN."&amp;EIGNIR!$B$3&amp;C9546</f>
        <v>#N/A</v>
      </c>
      <c r="B9546" s="511">
        <f>'Afleiður og skortstöð - skuldir'!M76</f>
        <v>0</v>
      </c>
      <c r="C9546" s="503" t="s">
        <v>11330</v>
      </c>
      <c r="D9546" s="512"/>
      <c r="F9546" s="547"/>
      <c r="G9546" s="547">
        <f t="shared" si="300"/>
        <v>0</v>
      </c>
      <c r="H9546" s="547">
        <f t="shared" si="301"/>
        <v>0</v>
      </c>
    </row>
    <row r="9547" spans="1:8" x14ac:dyDescent="0.25">
      <c r="A9547" s="396" t="e">
        <f>"INN."&amp;EIGNIR!$B$3&amp;C9547</f>
        <v>#N/A</v>
      </c>
      <c r="B9547" s="511">
        <f>'Afleiður og skortstöð - skuldir'!M77</f>
        <v>0</v>
      </c>
      <c r="C9547" s="503" t="s">
        <v>11331</v>
      </c>
      <c r="D9547" s="512"/>
      <c r="F9547" s="547"/>
      <c r="G9547" s="547">
        <f t="shared" si="300"/>
        <v>0</v>
      </c>
      <c r="H9547" s="547">
        <f t="shared" si="301"/>
        <v>0</v>
      </c>
    </row>
    <row r="9548" spans="1:8" x14ac:dyDescent="0.25">
      <c r="A9548" s="396" t="e">
        <f>"INN."&amp;EIGNIR!$B$3&amp;C9548</f>
        <v>#N/A</v>
      </c>
      <c r="B9548" s="511">
        <f>'Afleiður og skortstöð - skuldir'!M78</f>
        <v>0</v>
      </c>
      <c r="C9548" s="503" t="s">
        <v>11332</v>
      </c>
      <c r="D9548" s="512"/>
      <c r="F9548" s="547"/>
      <c r="G9548" s="547">
        <f t="shared" si="300"/>
        <v>0</v>
      </c>
      <c r="H9548" s="547">
        <f t="shared" si="301"/>
        <v>0</v>
      </c>
    </row>
    <row r="9549" spans="1:8" x14ac:dyDescent="0.25">
      <c r="A9549" s="396" t="e">
        <f>"INN."&amp;EIGNIR!$B$3&amp;C9549</f>
        <v>#N/A</v>
      </c>
      <c r="B9549" s="511">
        <f>'Afleiður og skortstöð - skuldir'!M79</f>
        <v>0</v>
      </c>
      <c r="C9549" s="503" t="s">
        <v>11333</v>
      </c>
      <c r="D9549" s="512"/>
      <c r="F9549" s="547"/>
      <c r="G9549" s="547">
        <f t="shared" si="300"/>
        <v>0</v>
      </c>
      <c r="H9549" s="547">
        <f t="shared" si="301"/>
        <v>0</v>
      </c>
    </row>
    <row r="9550" spans="1:8" x14ac:dyDescent="0.25">
      <c r="A9550" s="396" t="e">
        <f>"INN."&amp;EIGNIR!$B$3&amp;C9550</f>
        <v>#N/A</v>
      </c>
      <c r="B9550" s="511">
        <f>'Afleiður og skortstöð - skuldir'!M80</f>
        <v>0</v>
      </c>
      <c r="C9550" s="503" t="s">
        <v>11334</v>
      </c>
      <c r="D9550" s="512"/>
      <c r="F9550" s="547"/>
      <c r="G9550" s="547">
        <f t="shared" si="300"/>
        <v>0</v>
      </c>
      <c r="H9550" s="547">
        <f t="shared" si="301"/>
        <v>0</v>
      </c>
    </row>
    <row r="9551" spans="1:8" x14ac:dyDescent="0.25">
      <c r="A9551" s="396" t="e">
        <f>"INN."&amp;EIGNIR!$B$3&amp;C9551</f>
        <v>#N/A</v>
      </c>
      <c r="B9551" s="511">
        <f>'Afleiður og skortstöð - skuldir'!M81</f>
        <v>0</v>
      </c>
      <c r="C9551" s="503" t="s">
        <v>11335</v>
      </c>
      <c r="D9551" s="512"/>
      <c r="F9551" s="547"/>
      <c r="G9551" s="547">
        <f t="shared" si="300"/>
        <v>0</v>
      </c>
      <c r="H9551" s="547">
        <f t="shared" si="301"/>
        <v>0</v>
      </c>
    </row>
    <row r="9552" spans="1:8" x14ac:dyDescent="0.25">
      <c r="A9552" s="396" t="e">
        <f>"INN."&amp;EIGNIR!$B$3&amp;C9552</f>
        <v>#N/A</v>
      </c>
      <c r="B9552" s="511">
        <f>'Afleiður og skortstöð - skuldir'!M82</f>
        <v>0</v>
      </c>
      <c r="C9552" s="503" t="s">
        <v>11336</v>
      </c>
      <c r="D9552" s="512"/>
      <c r="F9552" s="547"/>
      <c r="G9552" s="547">
        <f t="shared" si="300"/>
        <v>0</v>
      </c>
      <c r="H9552" s="547">
        <f t="shared" si="301"/>
        <v>0</v>
      </c>
    </row>
    <row r="9553" spans="1:8" x14ac:dyDescent="0.25">
      <c r="A9553" s="396" t="e">
        <f>"INN."&amp;EIGNIR!$B$3&amp;C9553</f>
        <v>#N/A</v>
      </c>
      <c r="B9553" s="511">
        <f>'Afleiður og skortstöð - skuldir'!M83</f>
        <v>0</v>
      </c>
      <c r="C9553" s="503" t="s">
        <v>11337</v>
      </c>
      <c r="D9553" s="512"/>
      <c r="F9553" s="547"/>
      <c r="G9553" s="547">
        <f t="shared" si="300"/>
        <v>0</v>
      </c>
      <c r="H9553" s="547">
        <f t="shared" si="301"/>
        <v>0</v>
      </c>
    </row>
    <row r="9554" spans="1:8" x14ac:dyDescent="0.25">
      <c r="A9554" s="396" t="e">
        <f>"INN."&amp;EIGNIR!$B$3&amp;C9554</f>
        <v>#N/A</v>
      </c>
      <c r="B9554" s="511">
        <f>'Afleiður og skortstöð - skuldir'!M84</f>
        <v>0</v>
      </c>
      <c r="C9554" s="503" t="s">
        <v>11338</v>
      </c>
      <c r="D9554" s="512"/>
      <c r="F9554" s="547"/>
      <c r="G9554" s="547">
        <f t="shared" si="300"/>
        <v>0</v>
      </c>
      <c r="H9554" s="547">
        <f t="shared" si="301"/>
        <v>0</v>
      </c>
    </row>
    <row r="9555" spans="1:8" x14ac:dyDescent="0.25">
      <c r="A9555" s="396" t="e">
        <f>"INN."&amp;EIGNIR!$B$3&amp;C9555</f>
        <v>#N/A</v>
      </c>
      <c r="B9555" s="511">
        <f>'Afleiður og skortstöð - skuldir'!M85</f>
        <v>0</v>
      </c>
      <c r="C9555" s="503" t="s">
        <v>11339</v>
      </c>
      <c r="D9555" s="512"/>
      <c r="F9555" s="547"/>
      <c r="G9555" s="547">
        <f t="shared" si="300"/>
        <v>0</v>
      </c>
      <c r="H9555" s="547">
        <f t="shared" si="301"/>
        <v>0</v>
      </c>
    </row>
    <row r="9556" spans="1:8" x14ac:dyDescent="0.25">
      <c r="A9556" s="396" t="e">
        <f>"INN."&amp;EIGNIR!$B$3&amp;C9556</f>
        <v>#N/A</v>
      </c>
      <c r="B9556" s="511">
        <f>'Afleiður og skortstöð - skuldir'!M86</f>
        <v>0</v>
      </c>
      <c r="C9556" s="503" t="s">
        <v>11340</v>
      </c>
      <c r="D9556" s="512"/>
      <c r="F9556" s="547"/>
      <c r="G9556" s="547">
        <f t="shared" si="300"/>
        <v>0</v>
      </c>
      <c r="H9556" s="547">
        <f t="shared" si="301"/>
        <v>0</v>
      </c>
    </row>
    <row r="9557" spans="1:8" x14ac:dyDescent="0.25">
      <c r="A9557" s="396" t="e">
        <f>"INN."&amp;EIGNIR!$B$3&amp;C9557</f>
        <v>#N/A</v>
      </c>
      <c r="B9557" s="511">
        <f>'Afleiður og skortstöð - skuldir'!M87</f>
        <v>0</v>
      </c>
      <c r="C9557" s="503" t="s">
        <v>11341</v>
      </c>
      <c r="D9557" s="512"/>
      <c r="F9557" s="547"/>
      <c r="G9557" s="547">
        <f t="shared" si="300"/>
        <v>0</v>
      </c>
      <c r="H9557" s="547">
        <f t="shared" si="301"/>
        <v>0</v>
      </c>
    </row>
    <row r="9558" spans="1:8" x14ac:dyDescent="0.25">
      <c r="A9558" s="396" t="e">
        <f>"INN."&amp;EIGNIR!$B$3&amp;C9558</f>
        <v>#N/A</v>
      </c>
      <c r="B9558" s="511">
        <f>'Afleiður og skortstöð - skuldir'!M88</f>
        <v>0</v>
      </c>
      <c r="C9558" s="503" t="s">
        <v>11342</v>
      </c>
      <c r="D9558" s="512"/>
      <c r="F9558" s="547"/>
      <c r="G9558" s="547">
        <f t="shared" si="300"/>
        <v>0</v>
      </c>
      <c r="H9558" s="547">
        <f t="shared" si="301"/>
        <v>0</v>
      </c>
    </row>
    <row r="9559" spans="1:8" x14ac:dyDescent="0.25">
      <c r="A9559" s="396" t="e">
        <f>"INN."&amp;EIGNIR!$B$3&amp;C9559</f>
        <v>#N/A</v>
      </c>
      <c r="B9559" s="511">
        <f>'Afleiður og skortstöð - skuldir'!M89</f>
        <v>0</v>
      </c>
      <c r="C9559" s="503" t="s">
        <v>11343</v>
      </c>
      <c r="D9559" s="512"/>
      <c r="F9559" s="547"/>
      <c r="G9559" s="547">
        <f t="shared" si="300"/>
        <v>0</v>
      </c>
      <c r="H9559" s="547">
        <f t="shared" si="301"/>
        <v>0</v>
      </c>
    </row>
    <row r="9560" spans="1:8" x14ac:dyDescent="0.25">
      <c r="A9560" s="396" t="e">
        <f>"INN."&amp;EIGNIR!$B$3&amp;C9560</f>
        <v>#N/A</v>
      </c>
      <c r="B9560" s="511">
        <f>'Afleiður og skortstöð - skuldir'!M90</f>
        <v>0</v>
      </c>
      <c r="C9560" s="503" t="s">
        <v>11344</v>
      </c>
      <c r="D9560" s="512"/>
      <c r="F9560" s="547"/>
      <c r="G9560" s="547">
        <f t="shared" si="300"/>
        <v>0</v>
      </c>
      <c r="H9560" s="547">
        <f t="shared" si="301"/>
        <v>0</v>
      </c>
    </row>
    <row r="9561" spans="1:8" x14ac:dyDescent="0.25">
      <c r="A9561" s="396" t="e">
        <f>"INN."&amp;EIGNIR!$B$3&amp;C9561</f>
        <v>#N/A</v>
      </c>
      <c r="B9561" s="511">
        <f>'Afleiður og skortstöð - skuldir'!M91</f>
        <v>0</v>
      </c>
      <c r="C9561" s="503" t="s">
        <v>11345</v>
      </c>
      <c r="D9561" s="512"/>
      <c r="F9561" s="547"/>
      <c r="G9561" s="547">
        <f t="shared" si="300"/>
        <v>0</v>
      </c>
      <c r="H9561" s="547">
        <f t="shared" si="301"/>
        <v>0</v>
      </c>
    </row>
    <row r="9562" spans="1:8" x14ac:dyDescent="0.25">
      <c r="A9562" s="396" t="e">
        <f>"INN."&amp;EIGNIR!$B$3&amp;C9562</f>
        <v>#N/A</v>
      </c>
      <c r="B9562" s="511">
        <f>'Afleiður og skortstöð - skuldir'!M92</f>
        <v>0</v>
      </c>
      <c r="C9562" s="503" t="s">
        <v>11346</v>
      </c>
      <c r="D9562" s="512"/>
      <c r="F9562" s="547"/>
      <c r="G9562" s="547">
        <f t="shared" si="300"/>
        <v>0</v>
      </c>
      <c r="H9562" s="547">
        <f t="shared" si="301"/>
        <v>0</v>
      </c>
    </row>
    <row r="9563" spans="1:8" x14ac:dyDescent="0.25">
      <c r="A9563" s="396" t="e">
        <f>"INN."&amp;EIGNIR!$B$3&amp;C9563</f>
        <v>#N/A</v>
      </c>
      <c r="B9563" s="511">
        <f>'Afleiður og skortstöð - skuldir'!M93</f>
        <v>0</v>
      </c>
      <c r="C9563" s="503" t="s">
        <v>11347</v>
      </c>
      <c r="D9563" s="512"/>
      <c r="F9563" s="547"/>
      <c r="G9563" s="547">
        <f t="shared" si="300"/>
        <v>0</v>
      </c>
      <c r="H9563" s="547">
        <f t="shared" si="301"/>
        <v>0</v>
      </c>
    </row>
    <row r="9564" spans="1:8" x14ac:dyDescent="0.25">
      <c r="A9564" s="396" t="e">
        <f>"INN."&amp;EIGNIR!$B$3&amp;C9564</f>
        <v>#N/A</v>
      </c>
      <c r="B9564" s="511">
        <f>'Afleiður og skortstöð - skuldir'!M94</f>
        <v>0</v>
      </c>
      <c r="C9564" s="503" t="s">
        <v>11348</v>
      </c>
      <c r="D9564" s="512"/>
      <c r="F9564" s="547"/>
      <c r="G9564" s="547">
        <f t="shared" si="300"/>
        <v>0</v>
      </c>
      <c r="H9564" s="547">
        <f t="shared" si="301"/>
        <v>0</v>
      </c>
    </row>
    <row r="9565" spans="1:8" x14ac:dyDescent="0.25">
      <c r="A9565" s="396" t="e">
        <f>"INN."&amp;EIGNIR!$B$3&amp;C9565</f>
        <v>#N/A</v>
      </c>
      <c r="B9565" s="511">
        <f>'Afleiður og skortstöð - skuldir'!M95</f>
        <v>0</v>
      </c>
      <c r="C9565" s="503" t="s">
        <v>11349</v>
      </c>
      <c r="D9565" s="512"/>
      <c r="F9565" s="547"/>
      <c r="G9565" s="547">
        <f t="shared" si="300"/>
        <v>0</v>
      </c>
      <c r="H9565" s="547">
        <f t="shared" si="301"/>
        <v>0</v>
      </c>
    </row>
    <row r="9566" spans="1:8" x14ac:dyDescent="0.25">
      <c r="A9566" s="396" t="e">
        <f>"INN."&amp;EIGNIR!$B$3&amp;C9566</f>
        <v>#N/A</v>
      </c>
      <c r="B9566" s="511">
        <f>'Afleiður og skortstöð - skuldir'!M96</f>
        <v>0</v>
      </c>
      <c r="C9566" s="503" t="s">
        <v>11350</v>
      </c>
      <c r="D9566" s="512"/>
      <c r="F9566" s="547"/>
      <c r="G9566" s="547">
        <f t="shared" ref="G9566:G9629" si="302">+F9566-B9566</f>
        <v>0</v>
      </c>
      <c r="H9566" s="547">
        <f t="shared" si="301"/>
        <v>0</v>
      </c>
    </row>
    <row r="9567" spans="1:8" x14ac:dyDescent="0.25">
      <c r="A9567" s="396" t="e">
        <f>"INN."&amp;EIGNIR!$B$3&amp;C9567</f>
        <v>#N/A</v>
      </c>
      <c r="B9567" s="511">
        <f>'Afleiður og skortstöð - skuldir'!M97</f>
        <v>0</v>
      </c>
      <c r="C9567" s="503" t="s">
        <v>11351</v>
      </c>
      <c r="D9567" s="512"/>
      <c r="F9567" s="547"/>
      <c r="G9567" s="547">
        <f t="shared" si="302"/>
        <v>0</v>
      </c>
      <c r="H9567" s="547">
        <f t="shared" ref="H9567:H9630" si="303">+ABS(G9567)</f>
        <v>0</v>
      </c>
    </row>
    <row r="9568" spans="1:8" x14ac:dyDescent="0.25">
      <c r="A9568" s="396" t="e">
        <f>"INN."&amp;EIGNIR!$B$3&amp;C9568</f>
        <v>#N/A</v>
      </c>
      <c r="B9568" s="511">
        <f>'Afleiður og skortstöð - skuldir'!M98</f>
        <v>0</v>
      </c>
      <c r="C9568" s="503" t="s">
        <v>11352</v>
      </c>
      <c r="D9568" s="512"/>
      <c r="F9568" s="547"/>
      <c r="G9568" s="547">
        <f t="shared" si="302"/>
        <v>0</v>
      </c>
      <c r="H9568" s="547">
        <f t="shared" si="303"/>
        <v>0</v>
      </c>
    </row>
    <row r="9569" spans="1:8" x14ac:dyDescent="0.25">
      <c r="A9569" s="396" t="e">
        <f>"INN."&amp;EIGNIR!$B$3&amp;C9569</f>
        <v>#N/A</v>
      </c>
      <c r="B9569" s="511">
        <f>'Afleiður og skortstöð - skuldir'!M99</f>
        <v>0</v>
      </c>
      <c r="C9569" s="503" t="s">
        <v>11353</v>
      </c>
      <c r="D9569" s="512"/>
      <c r="F9569" s="547"/>
      <c r="G9569" s="547">
        <f t="shared" si="302"/>
        <v>0</v>
      </c>
      <c r="H9569" s="547">
        <f t="shared" si="303"/>
        <v>0</v>
      </c>
    </row>
    <row r="9570" spans="1:8" x14ac:dyDescent="0.25">
      <c r="A9570" s="396" t="e">
        <f>"INN."&amp;EIGNIR!$B$3&amp;C9570</f>
        <v>#N/A</v>
      </c>
      <c r="B9570" s="511">
        <f>'Afleiður og skortstöð - skuldir'!M100</f>
        <v>0</v>
      </c>
      <c r="C9570" s="503" t="s">
        <v>11354</v>
      </c>
      <c r="D9570" s="512"/>
      <c r="F9570" s="547"/>
      <c r="G9570" s="547">
        <f t="shared" si="302"/>
        <v>0</v>
      </c>
      <c r="H9570" s="547">
        <f t="shared" si="303"/>
        <v>0</v>
      </c>
    </row>
    <row r="9571" spans="1:8" x14ac:dyDescent="0.25">
      <c r="A9571" s="396" t="e">
        <f>"INN."&amp;EIGNIR!$B$3&amp;C9571</f>
        <v>#N/A</v>
      </c>
      <c r="B9571" s="511">
        <f>'Afleiður og skortstöð - skuldir'!M101</f>
        <v>0</v>
      </c>
      <c r="C9571" s="503" t="s">
        <v>11355</v>
      </c>
      <c r="D9571" s="512"/>
      <c r="F9571" s="547"/>
      <c r="G9571" s="547">
        <f t="shared" si="302"/>
        <v>0</v>
      </c>
      <c r="H9571" s="547">
        <f t="shared" si="303"/>
        <v>0</v>
      </c>
    </row>
    <row r="9572" spans="1:8" x14ac:dyDescent="0.25">
      <c r="A9572" s="396" t="e">
        <f>"INN."&amp;EIGNIR!$B$3&amp;C9572</f>
        <v>#N/A</v>
      </c>
      <c r="B9572" s="511">
        <f>'Afleiður og skortstöð - skuldir'!M102</f>
        <v>0</v>
      </c>
      <c r="C9572" s="503" t="s">
        <v>11356</v>
      </c>
      <c r="D9572" s="512"/>
      <c r="F9572" s="547"/>
      <c r="G9572" s="547">
        <f t="shared" si="302"/>
        <v>0</v>
      </c>
      <c r="H9572" s="547">
        <f t="shared" si="303"/>
        <v>0</v>
      </c>
    </row>
    <row r="9573" spans="1:8" x14ac:dyDescent="0.25">
      <c r="A9573" s="396" t="e">
        <f>"INN."&amp;EIGNIR!$B$3&amp;C9573</f>
        <v>#N/A</v>
      </c>
      <c r="B9573" s="511">
        <f>'Afleiður og skortstöð - skuldir'!M103</f>
        <v>0</v>
      </c>
      <c r="C9573" s="503" t="s">
        <v>11357</v>
      </c>
      <c r="D9573" s="512"/>
      <c r="F9573" s="547"/>
      <c r="G9573" s="547">
        <f t="shared" si="302"/>
        <v>0</v>
      </c>
      <c r="H9573" s="547">
        <f t="shared" si="303"/>
        <v>0</v>
      </c>
    </row>
    <row r="9574" spans="1:8" x14ac:dyDescent="0.25">
      <c r="A9574" s="396" t="e">
        <f>"INN."&amp;EIGNIR!$B$3&amp;C9574</f>
        <v>#N/A</v>
      </c>
      <c r="B9574" s="511">
        <f>'Afleiður og skortstöð - skuldir'!M104</f>
        <v>0</v>
      </c>
      <c r="C9574" s="503" t="s">
        <v>11358</v>
      </c>
      <c r="D9574" s="512"/>
      <c r="F9574" s="547"/>
      <c r="G9574" s="547">
        <f t="shared" si="302"/>
        <v>0</v>
      </c>
      <c r="H9574" s="547">
        <f t="shared" si="303"/>
        <v>0</v>
      </c>
    </row>
    <row r="9575" spans="1:8" x14ac:dyDescent="0.25">
      <c r="A9575" s="396" t="e">
        <f>"INN."&amp;EIGNIR!$B$3&amp;C9575</f>
        <v>#N/A</v>
      </c>
      <c r="B9575" s="511">
        <f>'Afleiður og skortstöð - skuldir'!M105</f>
        <v>0</v>
      </c>
      <c r="C9575" s="503" t="s">
        <v>11359</v>
      </c>
      <c r="D9575" s="512"/>
      <c r="F9575" s="547"/>
      <c r="G9575" s="547">
        <f t="shared" si="302"/>
        <v>0</v>
      </c>
      <c r="H9575" s="547">
        <f t="shared" si="303"/>
        <v>0</v>
      </c>
    </row>
    <row r="9576" spans="1:8" x14ac:dyDescent="0.25">
      <c r="A9576" s="396" t="e">
        <f>"INN."&amp;EIGNIR!$B$3&amp;C9576</f>
        <v>#N/A</v>
      </c>
      <c r="B9576" s="511">
        <f>'Afleiður og skortstöð - skuldir'!M106</f>
        <v>0</v>
      </c>
      <c r="C9576" s="503" t="s">
        <v>11360</v>
      </c>
      <c r="D9576" s="512"/>
      <c r="F9576" s="547"/>
      <c r="G9576" s="547">
        <f t="shared" si="302"/>
        <v>0</v>
      </c>
      <c r="H9576" s="547">
        <f t="shared" si="303"/>
        <v>0</v>
      </c>
    </row>
    <row r="9577" spans="1:8" x14ac:dyDescent="0.25">
      <c r="A9577" s="396" t="e">
        <f>"INN."&amp;EIGNIR!$B$3&amp;C9577</f>
        <v>#N/A</v>
      </c>
      <c r="B9577" s="511">
        <f>'Afleiður og skortstöð - skuldir'!M107</f>
        <v>0</v>
      </c>
      <c r="C9577" s="503" t="s">
        <v>11361</v>
      </c>
      <c r="D9577" s="512"/>
      <c r="F9577" s="547"/>
      <c r="G9577" s="547">
        <f t="shared" si="302"/>
        <v>0</v>
      </c>
      <c r="H9577" s="547">
        <f t="shared" si="303"/>
        <v>0</v>
      </c>
    </row>
    <row r="9578" spans="1:8" x14ac:dyDescent="0.25">
      <c r="A9578" s="396" t="e">
        <f>"INN."&amp;EIGNIR!$B$3&amp;C9578</f>
        <v>#N/A</v>
      </c>
      <c r="B9578" s="511">
        <f>'Afleiður og skortstöð - skuldir'!M108</f>
        <v>0</v>
      </c>
      <c r="C9578" s="503" t="s">
        <v>11362</v>
      </c>
      <c r="D9578" s="512"/>
      <c r="F9578" s="547"/>
      <c r="G9578" s="547">
        <f t="shared" si="302"/>
        <v>0</v>
      </c>
      <c r="H9578" s="547">
        <f t="shared" si="303"/>
        <v>0</v>
      </c>
    </row>
    <row r="9579" spans="1:8" x14ac:dyDescent="0.25">
      <c r="A9579" s="396" t="e">
        <f>"INN."&amp;EIGNIR!$B$3&amp;C9579</f>
        <v>#N/A</v>
      </c>
      <c r="B9579" s="511">
        <f>'Afleiður og skortstöð - skuldir'!M109</f>
        <v>0</v>
      </c>
      <c r="C9579" s="503" t="s">
        <v>11363</v>
      </c>
      <c r="D9579" s="512"/>
      <c r="F9579" s="547"/>
      <c r="G9579" s="547">
        <f t="shared" si="302"/>
        <v>0</v>
      </c>
      <c r="H9579" s="547">
        <f t="shared" si="303"/>
        <v>0</v>
      </c>
    </row>
    <row r="9580" spans="1:8" x14ac:dyDescent="0.25">
      <c r="A9580" s="396" t="e">
        <f>"INN."&amp;EIGNIR!$B$3&amp;C9580</f>
        <v>#N/A</v>
      </c>
      <c r="B9580" s="511">
        <f>'Afleiður og skortstöð - skuldir'!M110</f>
        <v>0</v>
      </c>
      <c r="C9580" s="503" t="s">
        <v>11364</v>
      </c>
      <c r="D9580" s="512"/>
      <c r="F9580" s="547"/>
      <c r="G9580" s="547">
        <f t="shared" si="302"/>
        <v>0</v>
      </c>
      <c r="H9580" s="547">
        <f t="shared" si="303"/>
        <v>0</v>
      </c>
    </row>
    <row r="9581" spans="1:8" x14ac:dyDescent="0.25">
      <c r="A9581" s="396" t="e">
        <f>"INN."&amp;EIGNIR!$B$3&amp;C9581</f>
        <v>#N/A</v>
      </c>
      <c r="B9581" s="511">
        <f>'Afleiður og skortstöð - skuldir'!M111</f>
        <v>0</v>
      </c>
      <c r="C9581" s="503" t="s">
        <v>11365</v>
      </c>
      <c r="D9581" s="512"/>
      <c r="F9581" s="547"/>
      <c r="G9581" s="547">
        <f t="shared" si="302"/>
        <v>0</v>
      </c>
      <c r="H9581" s="547">
        <f t="shared" si="303"/>
        <v>0</v>
      </c>
    </row>
    <row r="9582" spans="1:8" x14ac:dyDescent="0.25">
      <c r="A9582" s="396" t="e">
        <f>"INN."&amp;EIGNIR!$B$3&amp;C9582</f>
        <v>#N/A</v>
      </c>
      <c r="B9582" s="511">
        <f>'Afleiður og skortstöð - skuldir'!M112</f>
        <v>0</v>
      </c>
      <c r="C9582" s="503" t="s">
        <v>11366</v>
      </c>
      <c r="D9582" s="512"/>
      <c r="F9582" s="547"/>
      <c r="G9582" s="547">
        <f t="shared" si="302"/>
        <v>0</v>
      </c>
      <c r="H9582" s="547">
        <f t="shared" si="303"/>
        <v>0</v>
      </c>
    </row>
    <row r="9583" spans="1:8" x14ac:dyDescent="0.25">
      <c r="A9583" s="396" t="e">
        <f>"INN."&amp;EIGNIR!$B$3&amp;C9583</f>
        <v>#N/A</v>
      </c>
      <c r="B9583" s="511">
        <f>'Afleiður og skortstöð - skuldir'!N5</f>
        <v>0</v>
      </c>
      <c r="C9583" s="503" t="s">
        <v>11367</v>
      </c>
      <c r="D9583" s="512" t="s">
        <v>11368</v>
      </c>
      <c r="F9583" s="547"/>
      <c r="G9583" s="547">
        <f t="shared" si="302"/>
        <v>0</v>
      </c>
      <c r="H9583" s="547">
        <f t="shared" si="303"/>
        <v>0</v>
      </c>
    </row>
    <row r="9584" spans="1:8" x14ac:dyDescent="0.25">
      <c r="A9584" s="396" t="e">
        <f>"INN."&amp;EIGNIR!$B$3&amp;C9584</f>
        <v>#N/A</v>
      </c>
      <c r="B9584" s="511">
        <f>'Afleiður og skortstöð - skuldir'!N6</f>
        <v>0</v>
      </c>
      <c r="C9584" s="503" t="s">
        <v>11369</v>
      </c>
      <c r="D9584" s="512"/>
      <c r="F9584" s="547"/>
      <c r="G9584" s="547">
        <f t="shared" si="302"/>
        <v>0</v>
      </c>
      <c r="H9584" s="547">
        <f t="shared" si="303"/>
        <v>0</v>
      </c>
    </row>
    <row r="9585" spans="1:8" x14ac:dyDescent="0.25">
      <c r="A9585" s="396" t="e">
        <f>"INN."&amp;EIGNIR!$B$3&amp;C9585</f>
        <v>#N/A</v>
      </c>
      <c r="B9585" s="511">
        <f>'Afleiður og skortstöð - skuldir'!N7</f>
        <v>0</v>
      </c>
      <c r="C9585" s="503" t="s">
        <v>11370</v>
      </c>
      <c r="D9585" s="512"/>
      <c r="F9585" s="547"/>
      <c r="G9585" s="547">
        <f t="shared" si="302"/>
        <v>0</v>
      </c>
      <c r="H9585" s="547">
        <f t="shared" si="303"/>
        <v>0</v>
      </c>
    </row>
    <row r="9586" spans="1:8" x14ac:dyDescent="0.25">
      <c r="A9586" s="396" t="e">
        <f>"INN."&amp;EIGNIR!$B$3&amp;C9586</f>
        <v>#N/A</v>
      </c>
      <c r="B9586" s="511">
        <f>'Afleiður og skortstöð - skuldir'!N8</f>
        <v>0</v>
      </c>
      <c r="C9586" s="503" t="s">
        <v>11371</v>
      </c>
      <c r="D9586" s="512"/>
      <c r="F9586" s="547"/>
      <c r="G9586" s="547">
        <f t="shared" si="302"/>
        <v>0</v>
      </c>
      <c r="H9586" s="547">
        <f t="shared" si="303"/>
        <v>0</v>
      </c>
    </row>
    <row r="9587" spans="1:8" x14ac:dyDescent="0.25">
      <c r="A9587" s="396" t="e">
        <f>"INN."&amp;EIGNIR!$B$3&amp;C9587</f>
        <v>#N/A</v>
      </c>
      <c r="B9587" s="511">
        <f>'Afleiður og skortstöð - skuldir'!N9</f>
        <v>0</v>
      </c>
      <c r="C9587" s="503" t="s">
        <v>11372</v>
      </c>
      <c r="D9587" s="512"/>
      <c r="F9587" s="547"/>
      <c r="G9587" s="547">
        <f t="shared" si="302"/>
        <v>0</v>
      </c>
      <c r="H9587" s="547">
        <f t="shared" si="303"/>
        <v>0</v>
      </c>
    </row>
    <row r="9588" spans="1:8" x14ac:dyDescent="0.25">
      <c r="A9588" s="396" t="e">
        <f>"INN."&amp;EIGNIR!$B$3&amp;C9588</f>
        <v>#N/A</v>
      </c>
      <c r="B9588" s="511">
        <f>'Afleiður og skortstöð - skuldir'!N10</f>
        <v>0</v>
      </c>
      <c r="C9588" s="503" t="s">
        <v>11373</v>
      </c>
      <c r="D9588" s="512"/>
      <c r="F9588" s="547"/>
      <c r="G9588" s="547">
        <f t="shared" si="302"/>
        <v>0</v>
      </c>
      <c r="H9588" s="547">
        <f t="shared" si="303"/>
        <v>0</v>
      </c>
    </row>
    <row r="9589" spans="1:8" x14ac:dyDescent="0.25">
      <c r="A9589" s="396" t="e">
        <f>"INN."&amp;EIGNIR!$B$3&amp;C9589</f>
        <v>#N/A</v>
      </c>
      <c r="B9589" s="511">
        <f>'Afleiður og skortstöð - skuldir'!N11</f>
        <v>0</v>
      </c>
      <c r="C9589" s="503" t="s">
        <v>11374</v>
      </c>
      <c r="D9589" s="512"/>
      <c r="F9589" s="547"/>
      <c r="G9589" s="547">
        <f t="shared" si="302"/>
        <v>0</v>
      </c>
      <c r="H9589" s="547">
        <f t="shared" si="303"/>
        <v>0</v>
      </c>
    </row>
    <row r="9590" spans="1:8" x14ac:dyDescent="0.25">
      <c r="A9590" s="396" t="e">
        <f>"INN."&amp;EIGNIR!$B$3&amp;C9590</f>
        <v>#N/A</v>
      </c>
      <c r="B9590" s="511">
        <f>'Afleiður og skortstöð - skuldir'!N12</f>
        <v>0</v>
      </c>
      <c r="C9590" s="503" t="s">
        <v>11375</v>
      </c>
      <c r="D9590" s="512"/>
      <c r="F9590" s="547"/>
      <c r="G9590" s="547">
        <f t="shared" si="302"/>
        <v>0</v>
      </c>
      <c r="H9590" s="547">
        <f t="shared" si="303"/>
        <v>0</v>
      </c>
    </row>
    <row r="9591" spans="1:8" x14ac:dyDescent="0.25">
      <c r="A9591" s="396" t="e">
        <f>"INN."&amp;EIGNIR!$B$3&amp;C9591</f>
        <v>#N/A</v>
      </c>
      <c r="B9591" s="511">
        <f>'Afleiður og skortstöð - skuldir'!N13</f>
        <v>0</v>
      </c>
      <c r="C9591" s="503" t="s">
        <v>11376</v>
      </c>
      <c r="D9591" s="512"/>
      <c r="F9591" s="547"/>
      <c r="G9591" s="547">
        <f t="shared" si="302"/>
        <v>0</v>
      </c>
      <c r="H9591" s="547">
        <f t="shared" si="303"/>
        <v>0</v>
      </c>
    </row>
    <row r="9592" spans="1:8" x14ac:dyDescent="0.25">
      <c r="A9592" s="396" t="e">
        <f>"INN."&amp;EIGNIR!$B$3&amp;C9592</f>
        <v>#N/A</v>
      </c>
      <c r="B9592" s="511">
        <f>'Afleiður og skortstöð - skuldir'!N14</f>
        <v>0</v>
      </c>
      <c r="C9592" s="503" t="s">
        <v>11377</v>
      </c>
      <c r="D9592" s="512"/>
      <c r="F9592" s="547"/>
      <c r="G9592" s="547">
        <f t="shared" si="302"/>
        <v>0</v>
      </c>
      <c r="H9592" s="547">
        <f t="shared" si="303"/>
        <v>0</v>
      </c>
    </row>
    <row r="9593" spans="1:8" x14ac:dyDescent="0.25">
      <c r="A9593" s="396" t="e">
        <f>"INN."&amp;EIGNIR!$B$3&amp;C9593</f>
        <v>#N/A</v>
      </c>
      <c r="B9593" s="511">
        <f>'Afleiður og skortstöð - skuldir'!N15</f>
        <v>0</v>
      </c>
      <c r="C9593" s="503" t="s">
        <v>11378</v>
      </c>
      <c r="D9593" s="512"/>
      <c r="F9593" s="547"/>
      <c r="G9593" s="547">
        <f t="shared" si="302"/>
        <v>0</v>
      </c>
      <c r="H9593" s="547">
        <f t="shared" si="303"/>
        <v>0</v>
      </c>
    </row>
    <row r="9594" spans="1:8" x14ac:dyDescent="0.25">
      <c r="A9594" s="396" t="e">
        <f>"INN."&amp;EIGNIR!$B$3&amp;C9594</f>
        <v>#N/A</v>
      </c>
      <c r="B9594" s="511">
        <f>'Afleiður og skortstöð - skuldir'!N16</f>
        <v>0</v>
      </c>
      <c r="C9594" s="503" t="s">
        <v>11379</v>
      </c>
      <c r="D9594" s="512"/>
      <c r="F9594" s="547"/>
      <c r="G9594" s="547">
        <f t="shared" si="302"/>
        <v>0</v>
      </c>
      <c r="H9594" s="547">
        <f t="shared" si="303"/>
        <v>0</v>
      </c>
    </row>
    <row r="9595" spans="1:8" x14ac:dyDescent="0.25">
      <c r="A9595" s="396" t="e">
        <f>"INN."&amp;EIGNIR!$B$3&amp;C9595</f>
        <v>#N/A</v>
      </c>
      <c r="B9595" s="511">
        <f>'Afleiður og skortstöð - skuldir'!N17</f>
        <v>0</v>
      </c>
      <c r="C9595" s="503" t="s">
        <v>11380</v>
      </c>
      <c r="D9595" s="512"/>
      <c r="F9595" s="547"/>
      <c r="G9595" s="547">
        <f t="shared" si="302"/>
        <v>0</v>
      </c>
      <c r="H9595" s="547">
        <f t="shared" si="303"/>
        <v>0</v>
      </c>
    </row>
    <row r="9596" spans="1:8" x14ac:dyDescent="0.25">
      <c r="A9596" s="396" t="e">
        <f>"INN."&amp;EIGNIR!$B$3&amp;C9596</f>
        <v>#N/A</v>
      </c>
      <c r="B9596" s="511">
        <f>'Afleiður og skortstöð - skuldir'!N18</f>
        <v>0</v>
      </c>
      <c r="C9596" s="503" t="s">
        <v>11381</v>
      </c>
      <c r="D9596" s="512"/>
      <c r="F9596" s="547"/>
      <c r="G9596" s="547">
        <f t="shared" si="302"/>
        <v>0</v>
      </c>
      <c r="H9596" s="547">
        <f t="shared" si="303"/>
        <v>0</v>
      </c>
    </row>
    <row r="9597" spans="1:8" x14ac:dyDescent="0.25">
      <c r="A9597" s="396" t="e">
        <f>"INN."&amp;EIGNIR!$B$3&amp;C9597</f>
        <v>#N/A</v>
      </c>
      <c r="B9597" s="511">
        <f>'Afleiður og skortstöð - skuldir'!N19</f>
        <v>0</v>
      </c>
      <c r="C9597" s="503" t="s">
        <v>11382</v>
      </c>
      <c r="D9597" s="512"/>
      <c r="F9597" s="547"/>
      <c r="G9597" s="547">
        <f t="shared" si="302"/>
        <v>0</v>
      </c>
      <c r="H9597" s="547">
        <f t="shared" si="303"/>
        <v>0</v>
      </c>
    </row>
    <row r="9598" spans="1:8" x14ac:dyDescent="0.25">
      <c r="A9598" s="396" t="e">
        <f>"INN."&amp;EIGNIR!$B$3&amp;C9598</f>
        <v>#N/A</v>
      </c>
      <c r="B9598" s="511">
        <f>'Afleiður og skortstöð - skuldir'!N20</f>
        <v>0</v>
      </c>
      <c r="C9598" s="503" t="s">
        <v>11383</v>
      </c>
      <c r="D9598" s="512"/>
      <c r="F9598" s="547"/>
      <c r="G9598" s="547">
        <f t="shared" si="302"/>
        <v>0</v>
      </c>
      <c r="H9598" s="547">
        <f t="shared" si="303"/>
        <v>0</v>
      </c>
    </row>
    <row r="9599" spans="1:8" x14ac:dyDescent="0.25">
      <c r="A9599" s="396" t="e">
        <f>"INN."&amp;EIGNIR!$B$3&amp;C9599</f>
        <v>#N/A</v>
      </c>
      <c r="B9599" s="511">
        <f>'Afleiður og skortstöð - skuldir'!N21</f>
        <v>0</v>
      </c>
      <c r="C9599" s="503" t="s">
        <v>11384</v>
      </c>
      <c r="D9599" s="512"/>
      <c r="F9599" s="547"/>
      <c r="G9599" s="547">
        <f t="shared" si="302"/>
        <v>0</v>
      </c>
      <c r="H9599" s="547">
        <f t="shared" si="303"/>
        <v>0</v>
      </c>
    </row>
    <row r="9600" spans="1:8" x14ac:dyDescent="0.25">
      <c r="A9600" s="396" t="e">
        <f>"INN."&amp;EIGNIR!$B$3&amp;C9600</f>
        <v>#N/A</v>
      </c>
      <c r="B9600" s="511">
        <f>'Afleiður og skortstöð - skuldir'!N22</f>
        <v>0</v>
      </c>
      <c r="C9600" s="503" t="s">
        <v>11385</v>
      </c>
      <c r="D9600" s="512"/>
      <c r="F9600" s="547"/>
      <c r="G9600" s="547">
        <f t="shared" si="302"/>
        <v>0</v>
      </c>
      <c r="H9600" s="547">
        <f t="shared" si="303"/>
        <v>0</v>
      </c>
    </row>
    <row r="9601" spans="1:8" x14ac:dyDescent="0.25">
      <c r="A9601" s="396" t="e">
        <f>"INN."&amp;EIGNIR!$B$3&amp;C9601</f>
        <v>#N/A</v>
      </c>
      <c r="B9601" s="511">
        <f>'Afleiður og skortstöð - skuldir'!N23</f>
        <v>0</v>
      </c>
      <c r="C9601" s="503" t="s">
        <v>11386</v>
      </c>
      <c r="D9601" s="512"/>
      <c r="F9601" s="547"/>
      <c r="G9601" s="547">
        <f t="shared" si="302"/>
        <v>0</v>
      </c>
      <c r="H9601" s="547">
        <f t="shared" si="303"/>
        <v>0</v>
      </c>
    </row>
    <row r="9602" spans="1:8" x14ac:dyDescent="0.25">
      <c r="A9602" s="396" t="e">
        <f>"INN."&amp;EIGNIR!$B$3&amp;C9602</f>
        <v>#N/A</v>
      </c>
      <c r="B9602" s="511">
        <f>'Afleiður og skortstöð - skuldir'!N24</f>
        <v>0</v>
      </c>
      <c r="C9602" s="503" t="s">
        <v>11387</v>
      </c>
      <c r="D9602" s="512"/>
      <c r="F9602" s="547"/>
      <c r="G9602" s="547">
        <f t="shared" si="302"/>
        <v>0</v>
      </c>
      <c r="H9602" s="547">
        <f t="shared" si="303"/>
        <v>0</v>
      </c>
    </row>
    <row r="9603" spans="1:8" x14ac:dyDescent="0.25">
      <c r="A9603" s="396" t="e">
        <f>"INN."&amp;EIGNIR!$B$3&amp;C9603</f>
        <v>#N/A</v>
      </c>
      <c r="B9603" s="511">
        <f>'Afleiður og skortstöð - skuldir'!N25</f>
        <v>0</v>
      </c>
      <c r="C9603" s="503" t="s">
        <v>11388</v>
      </c>
      <c r="D9603" s="512"/>
      <c r="F9603" s="547"/>
      <c r="G9603" s="547">
        <f t="shared" si="302"/>
        <v>0</v>
      </c>
      <c r="H9603" s="547">
        <f t="shared" si="303"/>
        <v>0</v>
      </c>
    </row>
    <row r="9604" spans="1:8" x14ac:dyDescent="0.25">
      <c r="A9604" s="396" t="e">
        <f>"INN."&amp;EIGNIR!$B$3&amp;C9604</f>
        <v>#N/A</v>
      </c>
      <c r="B9604" s="511">
        <f>'Afleiður og skortstöð - skuldir'!N26</f>
        <v>0</v>
      </c>
      <c r="C9604" s="503" t="s">
        <v>11389</v>
      </c>
      <c r="D9604" s="512"/>
      <c r="F9604" s="547"/>
      <c r="G9604" s="547">
        <f t="shared" si="302"/>
        <v>0</v>
      </c>
      <c r="H9604" s="547">
        <f t="shared" si="303"/>
        <v>0</v>
      </c>
    </row>
    <row r="9605" spans="1:8" x14ac:dyDescent="0.25">
      <c r="A9605" s="396" t="e">
        <f>"INN."&amp;EIGNIR!$B$3&amp;C9605</f>
        <v>#N/A</v>
      </c>
      <c r="B9605" s="511">
        <f>'Afleiður og skortstöð - skuldir'!N27</f>
        <v>0</v>
      </c>
      <c r="C9605" s="503" t="s">
        <v>11390</v>
      </c>
      <c r="D9605" s="512"/>
      <c r="F9605" s="547"/>
      <c r="G9605" s="547">
        <f t="shared" si="302"/>
        <v>0</v>
      </c>
      <c r="H9605" s="547">
        <f t="shared" si="303"/>
        <v>0</v>
      </c>
    </row>
    <row r="9606" spans="1:8" x14ac:dyDescent="0.25">
      <c r="A9606" s="396" t="e">
        <f>"INN."&amp;EIGNIR!$B$3&amp;C9606</f>
        <v>#N/A</v>
      </c>
      <c r="B9606" s="511">
        <f>'Afleiður og skortstöð - skuldir'!N28</f>
        <v>0</v>
      </c>
      <c r="C9606" s="503" t="s">
        <v>11391</v>
      </c>
      <c r="D9606" s="512"/>
      <c r="F9606" s="547"/>
      <c r="G9606" s="547">
        <f t="shared" si="302"/>
        <v>0</v>
      </c>
      <c r="H9606" s="547">
        <f t="shared" si="303"/>
        <v>0</v>
      </c>
    </row>
    <row r="9607" spans="1:8" x14ac:dyDescent="0.25">
      <c r="A9607" s="396" t="e">
        <f>"INN."&amp;EIGNIR!$B$3&amp;C9607</f>
        <v>#N/A</v>
      </c>
      <c r="B9607" s="511">
        <f>'Afleiður og skortstöð - skuldir'!N29</f>
        <v>0</v>
      </c>
      <c r="C9607" s="503" t="s">
        <v>11392</v>
      </c>
      <c r="D9607" s="512"/>
      <c r="F9607" s="547"/>
      <c r="G9607" s="547">
        <f t="shared" si="302"/>
        <v>0</v>
      </c>
      <c r="H9607" s="547">
        <f t="shared" si="303"/>
        <v>0</v>
      </c>
    </row>
    <row r="9608" spans="1:8" x14ac:dyDescent="0.25">
      <c r="A9608" s="396" t="e">
        <f>"INN."&amp;EIGNIR!$B$3&amp;C9608</f>
        <v>#N/A</v>
      </c>
      <c r="B9608" s="511">
        <f>'Afleiður og skortstöð - skuldir'!N30</f>
        <v>0</v>
      </c>
      <c r="C9608" s="503" t="s">
        <v>11393</v>
      </c>
      <c r="D9608" s="512"/>
      <c r="F9608" s="547"/>
      <c r="G9608" s="547">
        <f t="shared" si="302"/>
        <v>0</v>
      </c>
      <c r="H9608" s="547">
        <f t="shared" si="303"/>
        <v>0</v>
      </c>
    </row>
    <row r="9609" spans="1:8" x14ac:dyDescent="0.25">
      <c r="A9609" s="396" t="e">
        <f>"INN."&amp;EIGNIR!$B$3&amp;C9609</f>
        <v>#N/A</v>
      </c>
      <c r="B9609" s="511">
        <f>'Afleiður og skortstöð - skuldir'!N31</f>
        <v>0</v>
      </c>
      <c r="C9609" s="503" t="s">
        <v>11394</v>
      </c>
      <c r="D9609" s="512"/>
      <c r="F9609" s="547"/>
      <c r="G9609" s="547">
        <f t="shared" si="302"/>
        <v>0</v>
      </c>
      <c r="H9609" s="547">
        <f t="shared" si="303"/>
        <v>0</v>
      </c>
    </row>
    <row r="9610" spans="1:8" x14ac:dyDescent="0.25">
      <c r="A9610" s="396" t="e">
        <f>"INN."&amp;EIGNIR!$B$3&amp;C9610</f>
        <v>#N/A</v>
      </c>
      <c r="B9610" s="511">
        <f>'Afleiður og skortstöð - skuldir'!N32</f>
        <v>0</v>
      </c>
      <c r="C9610" s="503" t="s">
        <v>11395</v>
      </c>
      <c r="D9610" s="512"/>
      <c r="F9610" s="547"/>
      <c r="G9610" s="547">
        <f t="shared" si="302"/>
        <v>0</v>
      </c>
      <c r="H9610" s="547">
        <f t="shared" si="303"/>
        <v>0</v>
      </c>
    </row>
    <row r="9611" spans="1:8" x14ac:dyDescent="0.25">
      <c r="A9611" s="396" t="e">
        <f>"INN."&amp;EIGNIR!$B$3&amp;C9611</f>
        <v>#N/A</v>
      </c>
      <c r="B9611" s="511">
        <f>'Afleiður og skortstöð - skuldir'!N33</f>
        <v>0</v>
      </c>
      <c r="C9611" s="503" t="s">
        <v>11396</v>
      </c>
      <c r="D9611" s="512"/>
      <c r="F9611" s="547"/>
      <c r="G9611" s="547">
        <f t="shared" si="302"/>
        <v>0</v>
      </c>
      <c r="H9611" s="547">
        <f t="shared" si="303"/>
        <v>0</v>
      </c>
    </row>
    <row r="9612" spans="1:8" x14ac:dyDescent="0.25">
      <c r="A9612" s="396" t="e">
        <f>"INN."&amp;EIGNIR!$B$3&amp;C9612</f>
        <v>#N/A</v>
      </c>
      <c r="B9612" s="511">
        <f>'Afleiður og skortstöð - skuldir'!N34</f>
        <v>0</v>
      </c>
      <c r="C9612" s="503" t="s">
        <v>11397</v>
      </c>
      <c r="D9612" s="512"/>
      <c r="F9612" s="547"/>
      <c r="G9612" s="547">
        <f t="shared" si="302"/>
        <v>0</v>
      </c>
      <c r="H9612" s="547">
        <f t="shared" si="303"/>
        <v>0</v>
      </c>
    </row>
    <row r="9613" spans="1:8" x14ac:dyDescent="0.25">
      <c r="A9613" s="396" t="e">
        <f>"INN."&amp;EIGNIR!$B$3&amp;C9613</f>
        <v>#N/A</v>
      </c>
      <c r="B9613" s="511">
        <f>'Afleiður og skortstöð - skuldir'!N35</f>
        <v>0</v>
      </c>
      <c r="C9613" s="503" t="s">
        <v>11398</v>
      </c>
      <c r="D9613" s="512"/>
      <c r="F9613" s="547"/>
      <c r="G9613" s="547">
        <f t="shared" si="302"/>
        <v>0</v>
      </c>
      <c r="H9613" s="547">
        <f t="shared" si="303"/>
        <v>0</v>
      </c>
    </row>
    <row r="9614" spans="1:8" x14ac:dyDescent="0.25">
      <c r="A9614" s="396" t="e">
        <f>"INN."&amp;EIGNIR!$B$3&amp;C9614</f>
        <v>#N/A</v>
      </c>
      <c r="B9614" s="511">
        <f>'Afleiður og skortstöð - skuldir'!N36</f>
        <v>0</v>
      </c>
      <c r="C9614" s="503" t="s">
        <v>11399</v>
      </c>
      <c r="D9614" s="512"/>
      <c r="F9614" s="547"/>
      <c r="G9614" s="547">
        <f t="shared" si="302"/>
        <v>0</v>
      </c>
      <c r="H9614" s="547">
        <f t="shared" si="303"/>
        <v>0</v>
      </c>
    </row>
    <row r="9615" spans="1:8" x14ac:dyDescent="0.25">
      <c r="A9615" s="396" t="e">
        <f>"INN."&amp;EIGNIR!$B$3&amp;C9615</f>
        <v>#N/A</v>
      </c>
      <c r="B9615" s="511">
        <f>'Afleiður og skortstöð - skuldir'!N37</f>
        <v>0</v>
      </c>
      <c r="C9615" s="503" t="s">
        <v>11400</v>
      </c>
      <c r="D9615" s="512"/>
      <c r="F9615" s="547"/>
      <c r="G9615" s="547">
        <f t="shared" si="302"/>
        <v>0</v>
      </c>
      <c r="H9615" s="547">
        <f t="shared" si="303"/>
        <v>0</v>
      </c>
    </row>
    <row r="9616" spans="1:8" x14ac:dyDescent="0.25">
      <c r="A9616" s="396" t="e">
        <f>"INN."&amp;EIGNIR!$B$3&amp;C9616</f>
        <v>#N/A</v>
      </c>
      <c r="B9616" s="511">
        <f>'Afleiður og skortstöð - skuldir'!N38</f>
        <v>0</v>
      </c>
      <c r="C9616" s="503" t="s">
        <v>11401</v>
      </c>
      <c r="D9616" s="512"/>
      <c r="F9616" s="547"/>
      <c r="G9616" s="547">
        <f t="shared" si="302"/>
        <v>0</v>
      </c>
      <c r="H9616" s="547">
        <f t="shared" si="303"/>
        <v>0</v>
      </c>
    </row>
    <row r="9617" spans="1:8" x14ac:dyDescent="0.25">
      <c r="A9617" s="396" t="e">
        <f>"INN."&amp;EIGNIR!$B$3&amp;C9617</f>
        <v>#N/A</v>
      </c>
      <c r="B9617" s="511">
        <f>'Afleiður og skortstöð - skuldir'!N39</f>
        <v>0</v>
      </c>
      <c r="C9617" s="503" t="s">
        <v>11402</v>
      </c>
      <c r="D9617" s="512"/>
      <c r="F9617" s="547"/>
      <c r="G9617" s="547">
        <f t="shared" si="302"/>
        <v>0</v>
      </c>
      <c r="H9617" s="547">
        <f t="shared" si="303"/>
        <v>0</v>
      </c>
    </row>
    <row r="9618" spans="1:8" x14ac:dyDescent="0.25">
      <c r="A9618" s="396" t="e">
        <f>"INN."&amp;EIGNIR!$B$3&amp;C9618</f>
        <v>#N/A</v>
      </c>
      <c r="B9618" s="511">
        <f>'Afleiður og skortstöð - skuldir'!N40</f>
        <v>0</v>
      </c>
      <c r="C9618" s="503" t="s">
        <v>11403</v>
      </c>
      <c r="D9618" s="512"/>
      <c r="F9618" s="547"/>
      <c r="G9618" s="547">
        <f t="shared" si="302"/>
        <v>0</v>
      </c>
      <c r="H9618" s="547">
        <f t="shared" si="303"/>
        <v>0</v>
      </c>
    </row>
    <row r="9619" spans="1:8" x14ac:dyDescent="0.25">
      <c r="A9619" s="396" t="e">
        <f>"INN."&amp;EIGNIR!$B$3&amp;C9619</f>
        <v>#N/A</v>
      </c>
      <c r="B9619" s="511">
        <f>'Afleiður og skortstöð - skuldir'!N41</f>
        <v>0</v>
      </c>
      <c r="C9619" s="503" t="s">
        <v>11404</v>
      </c>
      <c r="D9619" s="512"/>
      <c r="F9619" s="547"/>
      <c r="G9619" s="547">
        <f t="shared" si="302"/>
        <v>0</v>
      </c>
      <c r="H9619" s="547">
        <f t="shared" si="303"/>
        <v>0</v>
      </c>
    </row>
    <row r="9620" spans="1:8" x14ac:dyDescent="0.25">
      <c r="A9620" s="396" t="e">
        <f>"INN."&amp;EIGNIR!$B$3&amp;C9620</f>
        <v>#N/A</v>
      </c>
      <c r="B9620" s="511">
        <f>'Afleiður og skortstöð - skuldir'!N42</f>
        <v>0</v>
      </c>
      <c r="C9620" s="503" t="s">
        <v>11405</v>
      </c>
      <c r="D9620" s="512"/>
      <c r="F9620" s="547"/>
      <c r="G9620" s="547">
        <f t="shared" si="302"/>
        <v>0</v>
      </c>
      <c r="H9620" s="547">
        <f t="shared" si="303"/>
        <v>0</v>
      </c>
    </row>
    <row r="9621" spans="1:8" x14ac:dyDescent="0.25">
      <c r="A9621" s="396" t="e">
        <f>"INN."&amp;EIGNIR!$B$3&amp;C9621</f>
        <v>#N/A</v>
      </c>
      <c r="B9621" s="511">
        <f>'Afleiður og skortstöð - skuldir'!N43</f>
        <v>0</v>
      </c>
      <c r="C9621" s="503" t="s">
        <v>11406</v>
      </c>
      <c r="D9621" s="512"/>
      <c r="F9621" s="547"/>
      <c r="G9621" s="547">
        <f t="shared" si="302"/>
        <v>0</v>
      </c>
      <c r="H9621" s="547">
        <f t="shared" si="303"/>
        <v>0</v>
      </c>
    </row>
    <row r="9622" spans="1:8" x14ac:dyDescent="0.25">
      <c r="A9622" s="396" t="e">
        <f>"INN."&amp;EIGNIR!$B$3&amp;C9622</f>
        <v>#N/A</v>
      </c>
      <c r="B9622" s="511">
        <f>'Afleiður og skortstöð - skuldir'!N44</f>
        <v>0</v>
      </c>
      <c r="C9622" s="503" t="s">
        <v>11407</v>
      </c>
      <c r="D9622" s="512"/>
      <c r="F9622" s="547"/>
      <c r="G9622" s="547">
        <f t="shared" si="302"/>
        <v>0</v>
      </c>
      <c r="H9622" s="547">
        <f t="shared" si="303"/>
        <v>0</v>
      </c>
    </row>
    <row r="9623" spans="1:8" x14ac:dyDescent="0.25">
      <c r="A9623" s="396" t="e">
        <f>"INN."&amp;EIGNIR!$B$3&amp;C9623</f>
        <v>#N/A</v>
      </c>
      <c r="B9623" s="511">
        <f>'Afleiður og skortstöð - skuldir'!N45</f>
        <v>0</v>
      </c>
      <c r="C9623" s="503" t="s">
        <v>11408</v>
      </c>
      <c r="D9623" s="512"/>
      <c r="F9623" s="547"/>
      <c r="G9623" s="547">
        <f t="shared" si="302"/>
        <v>0</v>
      </c>
      <c r="H9623" s="547">
        <f t="shared" si="303"/>
        <v>0</v>
      </c>
    </row>
    <row r="9624" spans="1:8" x14ac:dyDescent="0.25">
      <c r="A9624" s="396" t="e">
        <f>"INN."&amp;EIGNIR!$B$3&amp;C9624</f>
        <v>#N/A</v>
      </c>
      <c r="B9624" s="511">
        <f>'Afleiður og skortstöð - skuldir'!N46</f>
        <v>0</v>
      </c>
      <c r="C9624" s="503" t="s">
        <v>11409</v>
      </c>
      <c r="D9624" s="512"/>
      <c r="F9624" s="547"/>
      <c r="G9624" s="547">
        <f t="shared" si="302"/>
        <v>0</v>
      </c>
      <c r="H9624" s="547">
        <f t="shared" si="303"/>
        <v>0</v>
      </c>
    </row>
    <row r="9625" spans="1:8" x14ac:dyDescent="0.25">
      <c r="A9625" s="396" t="e">
        <f>"INN."&amp;EIGNIR!$B$3&amp;C9625</f>
        <v>#N/A</v>
      </c>
      <c r="B9625" s="511">
        <f>'Afleiður og skortstöð - skuldir'!N47</f>
        <v>0</v>
      </c>
      <c r="C9625" s="503" t="s">
        <v>11410</v>
      </c>
      <c r="D9625" s="512"/>
      <c r="F9625" s="547"/>
      <c r="G9625" s="547">
        <f t="shared" si="302"/>
        <v>0</v>
      </c>
      <c r="H9625" s="547">
        <f t="shared" si="303"/>
        <v>0</v>
      </c>
    </row>
    <row r="9626" spans="1:8" x14ac:dyDescent="0.25">
      <c r="A9626" s="396" t="e">
        <f>"INN."&amp;EIGNIR!$B$3&amp;C9626</f>
        <v>#N/A</v>
      </c>
      <c r="B9626" s="511">
        <f>'Afleiður og skortstöð - skuldir'!N48</f>
        <v>0</v>
      </c>
      <c r="C9626" s="503" t="s">
        <v>11411</v>
      </c>
      <c r="D9626" s="512"/>
      <c r="F9626" s="547"/>
      <c r="G9626" s="547">
        <f t="shared" si="302"/>
        <v>0</v>
      </c>
      <c r="H9626" s="547">
        <f t="shared" si="303"/>
        <v>0</v>
      </c>
    </row>
    <row r="9627" spans="1:8" x14ac:dyDescent="0.25">
      <c r="A9627" s="396" t="e">
        <f>"INN."&amp;EIGNIR!$B$3&amp;C9627</f>
        <v>#N/A</v>
      </c>
      <c r="B9627" s="511">
        <f>'Afleiður og skortstöð - skuldir'!N49</f>
        <v>0</v>
      </c>
      <c r="C9627" s="503" t="s">
        <v>11412</v>
      </c>
      <c r="D9627" s="512"/>
      <c r="F9627" s="547"/>
      <c r="G9627" s="547">
        <f t="shared" si="302"/>
        <v>0</v>
      </c>
      <c r="H9627" s="547">
        <f t="shared" si="303"/>
        <v>0</v>
      </c>
    </row>
    <row r="9628" spans="1:8" x14ac:dyDescent="0.25">
      <c r="A9628" s="396" t="e">
        <f>"INN."&amp;EIGNIR!$B$3&amp;C9628</f>
        <v>#N/A</v>
      </c>
      <c r="B9628" s="511">
        <f>'Afleiður og skortstöð - skuldir'!N50</f>
        <v>0</v>
      </c>
      <c r="C9628" s="503" t="s">
        <v>11413</v>
      </c>
      <c r="D9628" s="512"/>
      <c r="F9628" s="547"/>
      <c r="G9628" s="547">
        <f t="shared" si="302"/>
        <v>0</v>
      </c>
      <c r="H9628" s="547">
        <f t="shared" si="303"/>
        <v>0</v>
      </c>
    </row>
    <row r="9629" spans="1:8" x14ac:dyDescent="0.25">
      <c r="A9629" s="396" t="e">
        <f>"INN."&amp;EIGNIR!$B$3&amp;C9629</f>
        <v>#N/A</v>
      </c>
      <c r="B9629" s="511">
        <f>'Afleiður og skortstöð - skuldir'!N51</f>
        <v>0</v>
      </c>
      <c r="C9629" s="503" t="s">
        <v>11414</v>
      </c>
      <c r="D9629" s="512"/>
      <c r="F9629" s="547"/>
      <c r="G9629" s="547">
        <f t="shared" si="302"/>
        <v>0</v>
      </c>
      <c r="H9629" s="547">
        <f t="shared" si="303"/>
        <v>0</v>
      </c>
    </row>
    <row r="9630" spans="1:8" x14ac:dyDescent="0.25">
      <c r="A9630" s="396" t="e">
        <f>"INN."&amp;EIGNIR!$B$3&amp;C9630</f>
        <v>#N/A</v>
      </c>
      <c r="B9630" s="511">
        <f>'Afleiður og skortstöð - skuldir'!N52</f>
        <v>0</v>
      </c>
      <c r="C9630" s="503" t="s">
        <v>11415</v>
      </c>
      <c r="D9630" s="512"/>
      <c r="F9630" s="547"/>
      <c r="G9630" s="547">
        <f t="shared" ref="G9630:G9693" si="304">+F9630-B9630</f>
        <v>0</v>
      </c>
      <c r="H9630" s="547">
        <f t="shared" si="303"/>
        <v>0</v>
      </c>
    </row>
    <row r="9631" spans="1:8" x14ac:dyDescent="0.25">
      <c r="A9631" s="396" t="e">
        <f>"INN."&amp;EIGNIR!$B$3&amp;C9631</f>
        <v>#N/A</v>
      </c>
      <c r="B9631" s="511">
        <f>'Afleiður og skortstöð - skuldir'!N53</f>
        <v>0</v>
      </c>
      <c r="C9631" s="503" t="s">
        <v>11416</v>
      </c>
      <c r="D9631" s="512"/>
      <c r="F9631" s="547"/>
      <c r="G9631" s="547">
        <f t="shared" si="304"/>
        <v>0</v>
      </c>
      <c r="H9631" s="547">
        <f t="shared" ref="H9631:H9694" si="305">+ABS(G9631)</f>
        <v>0</v>
      </c>
    </row>
    <row r="9632" spans="1:8" x14ac:dyDescent="0.25">
      <c r="A9632" s="396" t="e">
        <f>"INN."&amp;EIGNIR!$B$3&amp;C9632</f>
        <v>#N/A</v>
      </c>
      <c r="B9632" s="511">
        <f>'Afleiður og skortstöð - skuldir'!N54</f>
        <v>0</v>
      </c>
      <c r="C9632" s="503" t="s">
        <v>11417</v>
      </c>
      <c r="D9632" s="512"/>
      <c r="F9632" s="547"/>
      <c r="G9632" s="547">
        <f t="shared" si="304"/>
        <v>0</v>
      </c>
      <c r="H9632" s="547">
        <f t="shared" si="305"/>
        <v>0</v>
      </c>
    </row>
    <row r="9633" spans="1:8" x14ac:dyDescent="0.25">
      <c r="A9633" s="396" t="e">
        <f>"INN."&amp;EIGNIR!$B$3&amp;C9633</f>
        <v>#N/A</v>
      </c>
      <c r="B9633" s="511">
        <f>'Afleiður og skortstöð - skuldir'!N55</f>
        <v>0</v>
      </c>
      <c r="C9633" s="503" t="s">
        <v>11418</v>
      </c>
      <c r="D9633" s="512"/>
      <c r="F9633" s="547"/>
      <c r="G9633" s="547">
        <f t="shared" si="304"/>
        <v>0</v>
      </c>
      <c r="H9633" s="547">
        <f t="shared" si="305"/>
        <v>0</v>
      </c>
    </row>
    <row r="9634" spans="1:8" x14ac:dyDescent="0.25">
      <c r="A9634" s="396" t="e">
        <f>"INN."&amp;EIGNIR!$B$3&amp;C9634</f>
        <v>#N/A</v>
      </c>
      <c r="B9634" s="511">
        <f>'Afleiður og skortstöð - skuldir'!N56</f>
        <v>0</v>
      </c>
      <c r="C9634" s="503" t="s">
        <v>11419</v>
      </c>
      <c r="D9634" s="512"/>
      <c r="F9634" s="547"/>
      <c r="G9634" s="547">
        <f t="shared" si="304"/>
        <v>0</v>
      </c>
      <c r="H9634" s="547">
        <f t="shared" si="305"/>
        <v>0</v>
      </c>
    </row>
    <row r="9635" spans="1:8" x14ac:dyDescent="0.25">
      <c r="A9635" s="396" t="e">
        <f>"INN."&amp;EIGNIR!$B$3&amp;C9635</f>
        <v>#N/A</v>
      </c>
      <c r="B9635" s="511">
        <f>'Afleiður og skortstöð - skuldir'!N57</f>
        <v>0</v>
      </c>
      <c r="C9635" s="503" t="s">
        <v>11420</v>
      </c>
      <c r="D9635" s="512"/>
      <c r="F9635" s="547"/>
      <c r="G9635" s="547">
        <f t="shared" si="304"/>
        <v>0</v>
      </c>
      <c r="H9635" s="547">
        <f t="shared" si="305"/>
        <v>0</v>
      </c>
    </row>
    <row r="9636" spans="1:8" x14ac:dyDescent="0.25">
      <c r="A9636" s="396" t="e">
        <f>"INN."&amp;EIGNIR!$B$3&amp;C9636</f>
        <v>#N/A</v>
      </c>
      <c r="B9636" s="511">
        <f>'Afleiður og skortstöð - skuldir'!N58</f>
        <v>0</v>
      </c>
      <c r="C9636" s="503" t="s">
        <v>11421</v>
      </c>
      <c r="D9636" s="512"/>
      <c r="F9636" s="547"/>
      <c r="G9636" s="547">
        <f t="shared" si="304"/>
        <v>0</v>
      </c>
      <c r="H9636" s="547">
        <f t="shared" si="305"/>
        <v>0</v>
      </c>
    </row>
    <row r="9637" spans="1:8" x14ac:dyDescent="0.25">
      <c r="A9637" s="396" t="e">
        <f>"INN."&amp;EIGNIR!$B$3&amp;C9637</f>
        <v>#N/A</v>
      </c>
      <c r="B9637" s="511">
        <f>'Afleiður og skortstöð - skuldir'!N59</f>
        <v>0</v>
      </c>
      <c r="C9637" s="503" t="s">
        <v>11422</v>
      </c>
      <c r="D9637" s="512"/>
      <c r="F9637" s="547"/>
      <c r="G9637" s="547">
        <f t="shared" si="304"/>
        <v>0</v>
      </c>
      <c r="H9637" s="547">
        <f t="shared" si="305"/>
        <v>0</v>
      </c>
    </row>
    <row r="9638" spans="1:8" x14ac:dyDescent="0.25">
      <c r="A9638" s="396" t="e">
        <f>"INN."&amp;EIGNIR!$B$3&amp;C9638</f>
        <v>#N/A</v>
      </c>
      <c r="B9638" s="511">
        <f>'Afleiður og skortstöð - skuldir'!N60</f>
        <v>0</v>
      </c>
      <c r="C9638" s="503" t="s">
        <v>11423</v>
      </c>
      <c r="D9638" s="512"/>
      <c r="F9638" s="547"/>
      <c r="G9638" s="547">
        <f t="shared" si="304"/>
        <v>0</v>
      </c>
      <c r="H9638" s="547">
        <f t="shared" si="305"/>
        <v>0</v>
      </c>
    </row>
    <row r="9639" spans="1:8" x14ac:dyDescent="0.25">
      <c r="A9639" s="396" t="e">
        <f>"INN."&amp;EIGNIR!$B$3&amp;C9639</f>
        <v>#N/A</v>
      </c>
      <c r="B9639" s="511">
        <f>'Afleiður og skortstöð - skuldir'!N61</f>
        <v>0</v>
      </c>
      <c r="C9639" s="503" t="s">
        <v>11424</v>
      </c>
      <c r="D9639" s="512"/>
      <c r="F9639" s="547"/>
      <c r="G9639" s="547">
        <f t="shared" si="304"/>
        <v>0</v>
      </c>
      <c r="H9639" s="547">
        <f t="shared" si="305"/>
        <v>0</v>
      </c>
    </row>
    <row r="9640" spans="1:8" x14ac:dyDescent="0.25">
      <c r="A9640" s="396" t="e">
        <f>"INN."&amp;EIGNIR!$B$3&amp;C9640</f>
        <v>#N/A</v>
      </c>
      <c r="B9640" s="511">
        <f>'Afleiður og skortstöð - skuldir'!N62</f>
        <v>0</v>
      </c>
      <c r="C9640" s="503" t="s">
        <v>11425</v>
      </c>
      <c r="D9640" s="512"/>
      <c r="F9640" s="547"/>
      <c r="G9640" s="547">
        <f t="shared" si="304"/>
        <v>0</v>
      </c>
      <c r="H9640" s="547">
        <f t="shared" si="305"/>
        <v>0</v>
      </c>
    </row>
    <row r="9641" spans="1:8" x14ac:dyDescent="0.25">
      <c r="A9641" s="396" t="e">
        <f>"INN."&amp;EIGNIR!$B$3&amp;C9641</f>
        <v>#N/A</v>
      </c>
      <c r="B9641" s="511">
        <f>'Afleiður og skortstöð - skuldir'!N63</f>
        <v>0</v>
      </c>
      <c r="C9641" s="503" t="s">
        <v>11426</v>
      </c>
      <c r="D9641" s="512"/>
      <c r="F9641" s="547"/>
      <c r="G9641" s="547">
        <f t="shared" si="304"/>
        <v>0</v>
      </c>
      <c r="H9641" s="547">
        <f t="shared" si="305"/>
        <v>0</v>
      </c>
    </row>
    <row r="9642" spans="1:8" x14ac:dyDescent="0.25">
      <c r="A9642" s="396" t="e">
        <f>"INN."&amp;EIGNIR!$B$3&amp;C9642</f>
        <v>#N/A</v>
      </c>
      <c r="B9642" s="511">
        <f>'Afleiður og skortstöð - skuldir'!N64</f>
        <v>0</v>
      </c>
      <c r="C9642" s="503" t="s">
        <v>11427</v>
      </c>
      <c r="D9642" s="512"/>
      <c r="F9642" s="547"/>
      <c r="G9642" s="547">
        <f t="shared" si="304"/>
        <v>0</v>
      </c>
      <c r="H9642" s="547">
        <f t="shared" si="305"/>
        <v>0</v>
      </c>
    </row>
    <row r="9643" spans="1:8" x14ac:dyDescent="0.25">
      <c r="A9643" s="396" t="e">
        <f>"INN."&amp;EIGNIR!$B$3&amp;C9643</f>
        <v>#N/A</v>
      </c>
      <c r="B9643" s="511">
        <f>'Afleiður og skortstöð - skuldir'!N65</f>
        <v>0</v>
      </c>
      <c r="C9643" s="503" t="s">
        <v>11428</v>
      </c>
      <c r="D9643" s="512"/>
      <c r="F9643" s="547"/>
      <c r="G9643" s="547">
        <f t="shared" si="304"/>
        <v>0</v>
      </c>
      <c r="H9643" s="547">
        <f t="shared" si="305"/>
        <v>0</v>
      </c>
    </row>
    <row r="9644" spans="1:8" x14ac:dyDescent="0.25">
      <c r="A9644" s="396" t="e">
        <f>"INN."&amp;EIGNIR!$B$3&amp;C9644</f>
        <v>#N/A</v>
      </c>
      <c r="B9644" s="511">
        <f>'Afleiður og skortstöð - skuldir'!N66</f>
        <v>0</v>
      </c>
      <c r="C9644" s="503" t="s">
        <v>11429</v>
      </c>
      <c r="D9644" s="512"/>
      <c r="F9644" s="547"/>
      <c r="G9644" s="547">
        <f t="shared" si="304"/>
        <v>0</v>
      </c>
      <c r="H9644" s="547">
        <f t="shared" si="305"/>
        <v>0</v>
      </c>
    </row>
    <row r="9645" spans="1:8" x14ac:dyDescent="0.25">
      <c r="A9645" s="396" t="e">
        <f>"INN."&amp;EIGNIR!$B$3&amp;C9645</f>
        <v>#N/A</v>
      </c>
      <c r="B9645" s="511">
        <f>'Afleiður og skortstöð - skuldir'!N67</f>
        <v>0</v>
      </c>
      <c r="C9645" s="503" t="s">
        <v>11430</v>
      </c>
      <c r="D9645" s="512"/>
      <c r="F9645" s="547"/>
      <c r="G9645" s="547">
        <f t="shared" si="304"/>
        <v>0</v>
      </c>
      <c r="H9645" s="547">
        <f t="shared" si="305"/>
        <v>0</v>
      </c>
    </row>
    <row r="9646" spans="1:8" x14ac:dyDescent="0.25">
      <c r="A9646" s="396" t="e">
        <f>"INN."&amp;EIGNIR!$B$3&amp;C9646</f>
        <v>#N/A</v>
      </c>
      <c r="B9646" s="511">
        <f>'Afleiður og skortstöð - skuldir'!N68</f>
        <v>0</v>
      </c>
      <c r="C9646" s="503" t="s">
        <v>11431</v>
      </c>
      <c r="D9646" s="512"/>
      <c r="F9646" s="547"/>
      <c r="G9646" s="547">
        <f t="shared" si="304"/>
        <v>0</v>
      </c>
      <c r="H9646" s="547">
        <f t="shared" si="305"/>
        <v>0</v>
      </c>
    </row>
    <row r="9647" spans="1:8" x14ac:dyDescent="0.25">
      <c r="A9647" s="396" t="e">
        <f>"INN."&amp;EIGNIR!$B$3&amp;C9647</f>
        <v>#N/A</v>
      </c>
      <c r="B9647" s="511">
        <f>'Afleiður og skortstöð - skuldir'!N69</f>
        <v>0</v>
      </c>
      <c r="C9647" s="503" t="s">
        <v>11432</v>
      </c>
      <c r="D9647" s="512"/>
      <c r="F9647" s="547"/>
      <c r="G9647" s="547">
        <f t="shared" si="304"/>
        <v>0</v>
      </c>
      <c r="H9647" s="547">
        <f t="shared" si="305"/>
        <v>0</v>
      </c>
    </row>
    <row r="9648" spans="1:8" x14ac:dyDescent="0.25">
      <c r="A9648" s="396" t="e">
        <f>"INN."&amp;EIGNIR!$B$3&amp;C9648</f>
        <v>#N/A</v>
      </c>
      <c r="B9648" s="511">
        <f>'Afleiður og skortstöð - skuldir'!N70</f>
        <v>0</v>
      </c>
      <c r="C9648" s="503" t="s">
        <v>11433</v>
      </c>
      <c r="D9648" s="512"/>
      <c r="F9648" s="547"/>
      <c r="G9648" s="547">
        <f t="shared" si="304"/>
        <v>0</v>
      </c>
      <c r="H9648" s="547">
        <f t="shared" si="305"/>
        <v>0</v>
      </c>
    </row>
    <row r="9649" spans="1:8" x14ac:dyDescent="0.25">
      <c r="A9649" s="396" t="e">
        <f>"INN."&amp;EIGNIR!$B$3&amp;C9649</f>
        <v>#N/A</v>
      </c>
      <c r="B9649" s="511">
        <f>'Afleiður og skortstöð - skuldir'!N71</f>
        <v>0</v>
      </c>
      <c r="C9649" s="503" t="s">
        <v>11434</v>
      </c>
      <c r="D9649" s="512"/>
      <c r="F9649" s="547"/>
      <c r="G9649" s="547">
        <f t="shared" si="304"/>
        <v>0</v>
      </c>
      <c r="H9649" s="547">
        <f t="shared" si="305"/>
        <v>0</v>
      </c>
    </row>
    <row r="9650" spans="1:8" x14ac:dyDescent="0.25">
      <c r="A9650" s="396" t="e">
        <f>"INN."&amp;EIGNIR!$B$3&amp;C9650</f>
        <v>#N/A</v>
      </c>
      <c r="B9650" s="511">
        <f>'Afleiður og skortstöð - skuldir'!N72</f>
        <v>0</v>
      </c>
      <c r="C9650" s="503" t="s">
        <v>11435</v>
      </c>
      <c r="D9650" s="512"/>
      <c r="F9650" s="547"/>
      <c r="G9650" s="547">
        <f t="shared" si="304"/>
        <v>0</v>
      </c>
      <c r="H9650" s="547">
        <f t="shared" si="305"/>
        <v>0</v>
      </c>
    </row>
    <row r="9651" spans="1:8" x14ac:dyDescent="0.25">
      <c r="A9651" s="396" t="e">
        <f>"INN."&amp;EIGNIR!$B$3&amp;C9651</f>
        <v>#N/A</v>
      </c>
      <c r="B9651" s="511">
        <f>'Afleiður og skortstöð - skuldir'!N73</f>
        <v>0</v>
      </c>
      <c r="C9651" s="503" t="s">
        <v>11436</v>
      </c>
      <c r="D9651" s="512"/>
      <c r="F9651" s="547"/>
      <c r="G9651" s="547">
        <f t="shared" si="304"/>
        <v>0</v>
      </c>
      <c r="H9651" s="547">
        <f t="shared" si="305"/>
        <v>0</v>
      </c>
    </row>
    <row r="9652" spans="1:8" x14ac:dyDescent="0.25">
      <c r="A9652" s="396" t="e">
        <f>"INN."&amp;EIGNIR!$B$3&amp;C9652</f>
        <v>#N/A</v>
      </c>
      <c r="B9652" s="511">
        <f>'Afleiður og skortstöð - skuldir'!N74</f>
        <v>0</v>
      </c>
      <c r="C9652" s="503" t="s">
        <v>11437</v>
      </c>
      <c r="D9652" s="512"/>
      <c r="F9652" s="547"/>
      <c r="G9652" s="547">
        <f t="shared" si="304"/>
        <v>0</v>
      </c>
      <c r="H9652" s="547">
        <f t="shared" si="305"/>
        <v>0</v>
      </c>
    </row>
    <row r="9653" spans="1:8" x14ac:dyDescent="0.25">
      <c r="A9653" s="396" t="e">
        <f>"INN."&amp;EIGNIR!$B$3&amp;C9653</f>
        <v>#N/A</v>
      </c>
      <c r="B9653" s="511">
        <f>'Afleiður og skortstöð - skuldir'!N75</f>
        <v>0</v>
      </c>
      <c r="C9653" s="503" t="s">
        <v>11438</v>
      </c>
      <c r="D9653" s="512"/>
      <c r="F9653" s="547"/>
      <c r="G9653" s="547">
        <f t="shared" si="304"/>
        <v>0</v>
      </c>
      <c r="H9653" s="547">
        <f t="shared" si="305"/>
        <v>0</v>
      </c>
    </row>
    <row r="9654" spans="1:8" x14ac:dyDescent="0.25">
      <c r="A9654" s="396" t="e">
        <f>"INN."&amp;EIGNIR!$B$3&amp;C9654</f>
        <v>#N/A</v>
      </c>
      <c r="B9654" s="511">
        <f>'Afleiður og skortstöð - skuldir'!N76</f>
        <v>0</v>
      </c>
      <c r="C9654" s="503" t="s">
        <v>11439</v>
      </c>
      <c r="D9654" s="512"/>
      <c r="F9654" s="547"/>
      <c r="G9654" s="547">
        <f t="shared" si="304"/>
        <v>0</v>
      </c>
      <c r="H9654" s="547">
        <f t="shared" si="305"/>
        <v>0</v>
      </c>
    </row>
    <row r="9655" spans="1:8" x14ac:dyDescent="0.25">
      <c r="A9655" s="396" t="e">
        <f>"INN."&amp;EIGNIR!$B$3&amp;C9655</f>
        <v>#N/A</v>
      </c>
      <c r="B9655" s="511">
        <f>'Afleiður og skortstöð - skuldir'!N77</f>
        <v>0</v>
      </c>
      <c r="C9655" s="503" t="s">
        <v>11440</v>
      </c>
      <c r="D9655" s="512"/>
      <c r="F9655" s="547"/>
      <c r="G9655" s="547">
        <f t="shared" si="304"/>
        <v>0</v>
      </c>
      <c r="H9655" s="547">
        <f t="shared" si="305"/>
        <v>0</v>
      </c>
    </row>
    <row r="9656" spans="1:8" x14ac:dyDescent="0.25">
      <c r="A9656" s="396" t="e">
        <f>"INN."&amp;EIGNIR!$B$3&amp;C9656</f>
        <v>#N/A</v>
      </c>
      <c r="B9656" s="511">
        <f>'Afleiður og skortstöð - skuldir'!N78</f>
        <v>0</v>
      </c>
      <c r="C9656" s="503" t="s">
        <v>11441</v>
      </c>
      <c r="D9656" s="512"/>
      <c r="F9656" s="547"/>
      <c r="G9656" s="547">
        <f t="shared" si="304"/>
        <v>0</v>
      </c>
      <c r="H9656" s="547">
        <f t="shared" si="305"/>
        <v>0</v>
      </c>
    </row>
    <row r="9657" spans="1:8" x14ac:dyDescent="0.25">
      <c r="A9657" s="396" t="e">
        <f>"INN."&amp;EIGNIR!$B$3&amp;C9657</f>
        <v>#N/A</v>
      </c>
      <c r="B9657" s="511">
        <f>'Afleiður og skortstöð - skuldir'!N79</f>
        <v>0</v>
      </c>
      <c r="C9657" s="503" t="s">
        <v>11442</v>
      </c>
      <c r="D9657" s="512"/>
      <c r="F9657" s="547"/>
      <c r="G9657" s="547">
        <f t="shared" si="304"/>
        <v>0</v>
      </c>
      <c r="H9657" s="547">
        <f t="shared" si="305"/>
        <v>0</v>
      </c>
    </row>
    <row r="9658" spans="1:8" x14ac:dyDescent="0.25">
      <c r="A9658" s="396" t="e">
        <f>"INN."&amp;EIGNIR!$B$3&amp;C9658</f>
        <v>#N/A</v>
      </c>
      <c r="B9658" s="511">
        <f>'Afleiður og skortstöð - skuldir'!N80</f>
        <v>0</v>
      </c>
      <c r="C9658" s="503" t="s">
        <v>11443</v>
      </c>
      <c r="D9658" s="512"/>
      <c r="F9658" s="547"/>
      <c r="G9658" s="547">
        <f t="shared" si="304"/>
        <v>0</v>
      </c>
      <c r="H9658" s="547">
        <f t="shared" si="305"/>
        <v>0</v>
      </c>
    </row>
    <row r="9659" spans="1:8" x14ac:dyDescent="0.25">
      <c r="A9659" s="396" t="e">
        <f>"INN."&amp;EIGNIR!$B$3&amp;C9659</f>
        <v>#N/A</v>
      </c>
      <c r="B9659" s="511">
        <f>'Afleiður og skortstöð - skuldir'!N81</f>
        <v>0</v>
      </c>
      <c r="C9659" s="503" t="s">
        <v>11444</v>
      </c>
      <c r="D9659" s="512"/>
      <c r="F9659" s="547"/>
      <c r="G9659" s="547">
        <f t="shared" si="304"/>
        <v>0</v>
      </c>
      <c r="H9659" s="547">
        <f t="shared" si="305"/>
        <v>0</v>
      </c>
    </row>
    <row r="9660" spans="1:8" x14ac:dyDescent="0.25">
      <c r="A9660" s="396" t="e">
        <f>"INN."&amp;EIGNIR!$B$3&amp;C9660</f>
        <v>#N/A</v>
      </c>
      <c r="B9660" s="511">
        <f>'Afleiður og skortstöð - skuldir'!N82</f>
        <v>0</v>
      </c>
      <c r="C9660" s="503" t="s">
        <v>11445</v>
      </c>
      <c r="D9660" s="512"/>
      <c r="F9660" s="547"/>
      <c r="G9660" s="547">
        <f t="shared" si="304"/>
        <v>0</v>
      </c>
      <c r="H9660" s="547">
        <f t="shared" si="305"/>
        <v>0</v>
      </c>
    </row>
    <row r="9661" spans="1:8" x14ac:dyDescent="0.25">
      <c r="A9661" s="396" t="e">
        <f>"INN."&amp;EIGNIR!$B$3&amp;C9661</f>
        <v>#N/A</v>
      </c>
      <c r="B9661" s="511">
        <f>'Afleiður og skortstöð - skuldir'!N83</f>
        <v>0</v>
      </c>
      <c r="C9661" s="503" t="s">
        <v>11446</v>
      </c>
      <c r="D9661" s="512"/>
      <c r="F9661" s="547"/>
      <c r="G9661" s="547">
        <f t="shared" si="304"/>
        <v>0</v>
      </c>
      <c r="H9661" s="547">
        <f t="shared" si="305"/>
        <v>0</v>
      </c>
    </row>
    <row r="9662" spans="1:8" x14ac:dyDescent="0.25">
      <c r="A9662" s="396" t="e">
        <f>"INN."&amp;EIGNIR!$B$3&amp;C9662</f>
        <v>#N/A</v>
      </c>
      <c r="B9662" s="511">
        <f>'Afleiður og skortstöð - skuldir'!N84</f>
        <v>0</v>
      </c>
      <c r="C9662" s="503" t="s">
        <v>11447</v>
      </c>
      <c r="D9662" s="512"/>
      <c r="F9662" s="547"/>
      <c r="G9662" s="547">
        <f t="shared" si="304"/>
        <v>0</v>
      </c>
      <c r="H9662" s="547">
        <f t="shared" si="305"/>
        <v>0</v>
      </c>
    </row>
    <row r="9663" spans="1:8" x14ac:dyDescent="0.25">
      <c r="A9663" s="396" t="e">
        <f>"INN."&amp;EIGNIR!$B$3&amp;C9663</f>
        <v>#N/A</v>
      </c>
      <c r="B9663" s="511">
        <f>'Afleiður og skortstöð - skuldir'!N85</f>
        <v>0</v>
      </c>
      <c r="C9663" s="503" t="s">
        <v>11448</v>
      </c>
      <c r="D9663" s="512"/>
      <c r="F9663" s="547"/>
      <c r="G9663" s="547">
        <f t="shared" si="304"/>
        <v>0</v>
      </c>
      <c r="H9663" s="547">
        <f t="shared" si="305"/>
        <v>0</v>
      </c>
    </row>
    <row r="9664" spans="1:8" x14ac:dyDescent="0.25">
      <c r="A9664" s="396" t="e">
        <f>"INN."&amp;EIGNIR!$B$3&amp;C9664</f>
        <v>#N/A</v>
      </c>
      <c r="B9664" s="511">
        <f>'Afleiður og skortstöð - skuldir'!N86</f>
        <v>0</v>
      </c>
      <c r="C9664" s="503" t="s">
        <v>11449</v>
      </c>
      <c r="D9664" s="512"/>
      <c r="F9664" s="547"/>
      <c r="G9664" s="547">
        <f t="shared" si="304"/>
        <v>0</v>
      </c>
      <c r="H9664" s="547">
        <f t="shared" si="305"/>
        <v>0</v>
      </c>
    </row>
    <row r="9665" spans="1:8" x14ac:dyDescent="0.25">
      <c r="A9665" s="396" t="e">
        <f>"INN."&amp;EIGNIR!$B$3&amp;C9665</f>
        <v>#N/A</v>
      </c>
      <c r="B9665" s="511">
        <f>'Afleiður og skortstöð - skuldir'!N87</f>
        <v>0</v>
      </c>
      <c r="C9665" s="503" t="s">
        <v>11450</v>
      </c>
      <c r="D9665" s="512"/>
      <c r="F9665" s="547"/>
      <c r="G9665" s="547">
        <f t="shared" si="304"/>
        <v>0</v>
      </c>
      <c r="H9665" s="547">
        <f t="shared" si="305"/>
        <v>0</v>
      </c>
    </row>
    <row r="9666" spans="1:8" x14ac:dyDescent="0.25">
      <c r="A9666" s="396" t="e">
        <f>"INN."&amp;EIGNIR!$B$3&amp;C9666</f>
        <v>#N/A</v>
      </c>
      <c r="B9666" s="511">
        <f>'Afleiður og skortstöð - skuldir'!N88</f>
        <v>0</v>
      </c>
      <c r="C9666" s="503" t="s">
        <v>11451</v>
      </c>
      <c r="D9666" s="512"/>
      <c r="F9666" s="547"/>
      <c r="G9666" s="547">
        <f t="shared" si="304"/>
        <v>0</v>
      </c>
      <c r="H9666" s="547">
        <f t="shared" si="305"/>
        <v>0</v>
      </c>
    </row>
    <row r="9667" spans="1:8" x14ac:dyDescent="0.25">
      <c r="A9667" s="396" t="e">
        <f>"INN."&amp;EIGNIR!$B$3&amp;C9667</f>
        <v>#N/A</v>
      </c>
      <c r="B9667" s="511">
        <f>'Afleiður og skortstöð - skuldir'!N89</f>
        <v>0</v>
      </c>
      <c r="C9667" s="503" t="s">
        <v>11452</v>
      </c>
      <c r="D9667" s="512"/>
      <c r="F9667" s="547"/>
      <c r="G9667" s="547">
        <f t="shared" si="304"/>
        <v>0</v>
      </c>
      <c r="H9667" s="547">
        <f t="shared" si="305"/>
        <v>0</v>
      </c>
    </row>
    <row r="9668" spans="1:8" x14ac:dyDescent="0.25">
      <c r="A9668" s="396" t="e">
        <f>"INN."&amp;EIGNIR!$B$3&amp;C9668</f>
        <v>#N/A</v>
      </c>
      <c r="B9668" s="511">
        <f>'Afleiður og skortstöð - skuldir'!N90</f>
        <v>0</v>
      </c>
      <c r="C9668" s="503" t="s">
        <v>11453</v>
      </c>
      <c r="D9668" s="512"/>
      <c r="F9668" s="547"/>
      <c r="G9668" s="547">
        <f t="shared" si="304"/>
        <v>0</v>
      </c>
      <c r="H9668" s="547">
        <f t="shared" si="305"/>
        <v>0</v>
      </c>
    </row>
    <row r="9669" spans="1:8" x14ac:dyDescent="0.25">
      <c r="A9669" s="396" t="e">
        <f>"INN."&amp;EIGNIR!$B$3&amp;C9669</f>
        <v>#N/A</v>
      </c>
      <c r="B9669" s="511">
        <f>'Afleiður og skortstöð - skuldir'!N91</f>
        <v>0</v>
      </c>
      <c r="C9669" s="503" t="s">
        <v>11454</v>
      </c>
      <c r="D9669" s="512"/>
      <c r="F9669" s="547"/>
      <c r="G9669" s="547">
        <f t="shared" si="304"/>
        <v>0</v>
      </c>
      <c r="H9669" s="547">
        <f t="shared" si="305"/>
        <v>0</v>
      </c>
    </row>
    <row r="9670" spans="1:8" x14ac:dyDescent="0.25">
      <c r="A9670" s="396" t="e">
        <f>"INN."&amp;EIGNIR!$B$3&amp;C9670</f>
        <v>#N/A</v>
      </c>
      <c r="B9670" s="511">
        <f>'Afleiður og skortstöð - skuldir'!N92</f>
        <v>0</v>
      </c>
      <c r="C9670" s="503" t="s">
        <v>11455</v>
      </c>
      <c r="D9670" s="512"/>
      <c r="F9670" s="547"/>
      <c r="G9670" s="547">
        <f t="shared" si="304"/>
        <v>0</v>
      </c>
      <c r="H9670" s="547">
        <f t="shared" si="305"/>
        <v>0</v>
      </c>
    </row>
    <row r="9671" spans="1:8" x14ac:dyDescent="0.25">
      <c r="A9671" s="396" t="e">
        <f>"INN."&amp;EIGNIR!$B$3&amp;C9671</f>
        <v>#N/A</v>
      </c>
      <c r="B9671" s="511">
        <f>'Afleiður og skortstöð - skuldir'!N93</f>
        <v>0</v>
      </c>
      <c r="C9671" s="503" t="s">
        <v>11456</v>
      </c>
      <c r="D9671" s="512"/>
      <c r="F9671" s="547"/>
      <c r="G9671" s="547">
        <f t="shared" si="304"/>
        <v>0</v>
      </c>
      <c r="H9671" s="547">
        <f t="shared" si="305"/>
        <v>0</v>
      </c>
    </row>
    <row r="9672" spans="1:8" x14ac:dyDescent="0.25">
      <c r="A9672" s="396" t="e">
        <f>"INN."&amp;EIGNIR!$B$3&amp;C9672</f>
        <v>#N/A</v>
      </c>
      <c r="B9672" s="511">
        <f>'Afleiður og skortstöð - skuldir'!N94</f>
        <v>0</v>
      </c>
      <c r="C9672" s="503" t="s">
        <v>11457</v>
      </c>
      <c r="D9672" s="512"/>
      <c r="F9672" s="547"/>
      <c r="G9672" s="547">
        <f t="shared" si="304"/>
        <v>0</v>
      </c>
      <c r="H9672" s="547">
        <f t="shared" si="305"/>
        <v>0</v>
      </c>
    </row>
    <row r="9673" spans="1:8" x14ac:dyDescent="0.25">
      <c r="A9673" s="396" t="e">
        <f>"INN."&amp;EIGNIR!$B$3&amp;C9673</f>
        <v>#N/A</v>
      </c>
      <c r="B9673" s="511">
        <f>'Afleiður og skortstöð - skuldir'!N95</f>
        <v>0</v>
      </c>
      <c r="C9673" s="503" t="s">
        <v>11458</v>
      </c>
      <c r="D9673" s="512"/>
      <c r="F9673" s="547"/>
      <c r="G9673" s="547">
        <f t="shared" si="304"/>
        <v>0</v>
      </c>
      <c r="H9673" s="547">
        <f t="shared" si="305"/>
        <v>0</v>
      </c>
    </row>
    <row r="9674" spans="1:8" x14ac:dyDescent="0.25">
      <c r="A9674" s="396" t="e">
        <f>"INN."&amp;EIGNIR!$B$3&amp;C9674</f>
        <v>#N/A</v>
      </c>
      <c r="B9674" s="511">
        <f>'Afleiður og skortstöð - skuldir'!N96</f>
        <v>0</v>
      </c>
      <c r="C9674" s="503" t="s">
        <v>11459</v>
      </c>
      <c r="D9674" s="512"/>
      <c r="F9674" s="547"/>
      <c r="G9674" s="547">
        <f t="shared" si="304"/>
        <v>0</v>
      </c>
      <c r="H9674" s="547">
        <f t="shared" si="305"/>
        <v>0</v>
      </c>
    </row>
    <row r="9675" spans="1:8" x14ac:dyDescent="0.25">
      <c r="A9675" s="396" t="e">
        <f>"INN."&amp;EIGNIR!$B$3&amp;C9675</f>
        <v>#N/A</v>
      </c>
      <c r="B9675" s="511">
        <f>'Afleiður og skortstöð - skuldir'!N97</f>
        <v>0</v>
      </c>
      <c r="C9675" s="503" t="s">
        <v>11460</v>
      </c>
      <c r="D9675" s="512"/>
      <c r="F9675" s="547"/>
      <c r="G9675" s="547">
        <f t="shared" si="304"/>
        <v>0</v>
      </c>
      <c r="H9675" s="547">
        <f t="shared" si="305"/>
        <v>0</v>
      </c>
    </row>
    <row r="9676" spans="1:8" x14ac:dyDescent="0.25">
      <c r="A9676" s="396" t="e">
        <f>"INN."&amp;EIGNIR!$B$3&amp;C9676</f>
        <v>#N/A</v>
      </c>
      <c r="B9676" s="511">
        <f>'Afleiður og skortstöð - skuldir'!N98</f>
        <v>0</v>
      </c>
      <c r="C9676" s="503" t="s">
        <v>11461</v>
      </c>
      <c r="D9676" s="512"/>
      <c r="F9676" s="547"/>
      <c r="G9676" s="547">
        <f t="shared" si="304"/>
        <v>0</v>
      </c>
      <c r="H9676" s="547">
        <f t="shared" si="305"/>
        <v>0</v>
      </c>
    </row>
    <row r="9677" spans="1:8" x14ac:dyDescent="0.25">
      <c r="A9677" s="396" t="e">
        <f>"INN."&amp;EIGNIR!$B$3&amp;C9677</f>
        <v>#N/A</v>
      </c>
      <c r="B9677" s="511">
        <f>'Afleiður og skortstöð - skuldir'!N99</f>
        <v>0</v>
      </c>
      <c r="C9677" s="503" t="s">
        <v>11462</v>
      </c>
      <c r="D9677" s="512"/>
      <c r="F9677" s="547"/>
      <c r="G9677" s="547">
        <f t="shared" si="304"/>
        <v>0</v>
      </c>
      <c r="H9677" s="547">
        <f t="shared" si="305"/>
        <v>0</v>
      </c>
    </row>
    <row r="9678" spans="1:8" x14ac:dyDescent="0.25">
      <c r="A9678" s="396" t="e">
        <f>"INN."&amp;EIGNIR!$B$3&amp;C9678</f>
        <v>#N/A</v>
      </c>
      <c r="B9678" s="511">
        <f>'Afleiður og skortstöð - skuldir'!N100</f>
        <v>0</v>
      </c>
      <c r="C9678" s="503" t="s">
        <v>11463</v>
      </c>
      <c r="D9678" s="512"/>
      <c r="F9678" s="547"/>
      <c r="G9678" s="547">
        <f t="shared" si="304"/>
        <v>0</v>
      </c>
      <c r="H9678" s="547">
        <f t="shared" si="305"/>
        <v>0</v>
      </c>
    </row>
    <row r="9679" spans="1:8" x14ac:dyDescent="0.25">
      <c r="A9679" s="396" t="e">
        <f>"INN."&amp;EIGNIR!$B$3&amp;C9679</f>
        <v>#N/A</v>
      </c>
      <c r="B9679" s="511">
        <f>'Afleiður og skortstöð - skuldir'!N101</f>
        <v>0</v>
      </c>
      <c r="C9679" s="503" t="s">
        <v>11464</v>
      </c>
      <c r="D9679" s="512"/>
      <c r="F9679" s="547"/>
      <c r="G9679" s="547">
        <f t="shared" si="304"/>
        <v>0</v>
      </c>
      <c r="H9679" s="547">
        <f t="shared" si="305"/>
        <v>0</v>
      </c>
    </row>
    <row r="9680" spans="1:8" x14ac:dyDescent="0.25">
      <c r="A9680" s="396" t="e">
        <f>"INN."&amp;EIGNIR!$B$3&amp;C9680</f>
        <v>#N/A</v>
      </c>
      <c r="B9680" s="511">
        <f>'Afleiður og skortstöð - skuldir'!N102</f>
        <v>0</v>
      </c>
      <c r="C9680" s="503" t="s">
        <v>11465</v>
      </c>
      <c r="D9680" s="512"/>
      <c r="F9680" s="547"/>
      <c r="G9680" s="547">
        <f t="shared" si="304"/>
        <v>0</v>
      </c>
      <c r="H9680" s="547">
        <f t="shared" si="305"/>
        <v>0</v>
      </c>
    </row>
    <row r="9681" spans="1:8" x14ac:dyDescent="0.25">
      <c r="A9681" s="396" t="e">
        <f>"INN."&amp;EIGNIR!$B$3&amp;C9681</f>
        <v>#N/A</v>
      </c>
      <c r="B9681" s="511">
        <f>'Afleiður og skortstöð - skuldir'!N103</f>
        <v>0</v>
      </c>
      <c r="C9681" s="503" t="s">
        <v>11466</v>
      </c>
      <c r="D9681" s="512"/>
      <c r="F9681" s="547"/>
      <c r="G9681" s="547">
        <f t="shared" si="304"/>
        <v>0</v>
      </c>
      <c r="H9681" s="547">
        <f t="shared" si="305"/>
        <v>0</v>
      </c>
    </row>
    <row r="9682" spans="1:8" x14ac:dyDescent="0.25">
      <c r="A9682" s="396" t="e">
        <f>"INN."&amp;EIGNIR!$B$3&amp;C9682</f>
        <v>#N/A</v>
      </c>
      <c r="B9682" s="511">
        <f>'Afleiður og skortstöð - skuldir'!N104</f>
        <v>0</v>
      </c>
      <c r="C9682" s="503" t="s">
        <v>11467</v>
      </c>
      <c r="D9682" s="512"/>
      <c r="F9682" s="547"/>
      <c r="G9682" s="547">
        <f t="shared" si="304"/>
        <v>0</v>
      </c>
      <c r="H9682" s="547">
        <f t="shared" si="305"/>
        <v>0</v>
      </c>
    </row>
    <row r="9683" spans="1:8" x14ac:dyDescent="0.25">
      <c r="A9683" s="396" t="e">
        <f>"INN."&amp;EIGNIR!$B$3&amp;C9683</f>
        <v>#N/A</v>
      </c>
      <c r="B9683" s="511">
        <f>'Afleiður og skortstöð - skuldir'!N105</f>
        <v>0</v>
      </c>
      <c r="C9683" s="503" t="s">
        <v>11468</v>
      </c>
      <c r="D9683" s="512"/>
      <c r="F9683" s="547"/>
      <c r="G9683" s="547">
        <f t="shared" si="304"/>
        <v>0</v>
      </c>
      <c r="H9683" s="547">
        <f t="shared" si="305"/>
        <v>0</v>
      </c>
    </row>
    <row r="9684" spans="1:8" x14ac:dyDescent="0.25">
      <c r="A9684" s="396" t="e">
        <f>"INN."&amp;EIGNIR!$B$3&amp;C9684</f>
        <v>#N/A</v>
      </c>
      <c r="B9684" s="511">
        <f>'Afleiður og skortstöð - skuldir'!N106</f>
        <v>0</v>
      </c>
      <c r="C9684" s="503" t="s">
        <v>11469</v>
      </c>
      <c r="D9684" s="512"/>
      <c r="F9684" s="547"/>
      <c r="G9684" s="547">
        <f t="shared" si="304"/>
        <v>0</v>
      </c>
      <c r="H9684" s="547">
        <f t="shared" si="305"/>
        <v>0</v>
      </c>
    </row>
    <row r="9685" spans="1:8" x14ac:dyDescent="0.25">
      <c r="A9685" s="396" t="e">
        <f>"INN."&amp;EIGNIR!$B$3&amp;C9685</f>
        <v>#N/A</v>
      </c>
      <c r="B9685" s="511">
        <f>'Afleiður og skortstöð - skuldir'!N107</f>
        <v>0</v>
      </c>
      <c r="C9685" s="503" t="s">
        <v>11470</v>
      </c>
      <c r="D9685" s="512"/>
      <c r="F9685" s="547"/>
      <c r="G9685" s="547">
        <f t="shared" si="304"/>
        <v>0</v>
      </c>
      <c r="H9685" s="547">
        <f t="shared" si="305"/>
        <v>0</v>
      </c>
    </row>
    <row r="9686" spans="1:8" x14ac:dyDescent="0.25">
      <c r="A9686" s="396" t="e">
        <f>"INN."&amp;EIGNIR!$B$3&amp;C9686</f>
        <v>#N/A</v>
      </c>
      <c r="B9686" s="511">
        <f>'Afleiður og skortstöð - skuldir'!N108</f>
        <v>0</v>
      </c>
      <c r="C9686" s="503" t="s">
        <v>11471</v>
      </c>
      <c r="D9686" s="512"/>
      <c r="F9686" s="547"/>
      <c r="G9686" s="547">
        <f t="shared" si="304"/>
        <v>0</v>
      </c>
      <c r="H9686" s="547">
        <f t="shared" si="305"/>
        <v>0</v>
      </c>
    </row>
    <row r="9687" spans="1:8" x14ac:dyDescent="0.25">
      <c r="A9687" s="396" t="e">
        <f>"INN."&amp;EIGNIR!$B$3&amp;C9687</f>
        <v>#N/A</v>
      </c>
      <c r="B9687" s="511">
        <f>'Afleiður og skortstöð - skuldir'!N109</f>
        <v>0</v>
      </c>
      <c r="C9687" s="503" t="s">
        <v>11472</v>
      </c>
      <c r="D9687" s="512"/>
      <c r="F9687" s="547"/>
      <c r="G9687" s="547">
        <f t="shared" si="304"/>
        <v>0</v>
      </c>
      <c r="H9687" s="547">
        <f t="shared" si="305"/>
        <v>0</v>
      </c>
    </row>
    <row r="9688" spans="1:8" x14ac:dyDescent="0.25">
      <c r="A9688" s="396" t="e">
        <f>"INN."&amp;EIGNIR!$B$3&amp;C9688</f>
        <v>#N/A</v>
      </c>
      <c r="B9688" s="511">
        <f>'Afleiður og skortstöð - skuldir'!N110</f>
        <v>0</v>
      </c>
      <c r="C9688" s="503" t="s">
        <v>11473</v>
      </c>
      <c r="D9688" s="512"/>
      <c r="F9688" s="547"/>
      <c r="G9688" s="547">
        <f t="shared" si="304"/>
        <v>0</v>
      </c>
      <c r="H9688" s="547">
        <f t="shared" si="305"/>
        <v>0</v>
      </c>
    </row>
    <row r="9689" spans="1:8" x14ac:dyDescent="0.25">
      <c r="A9689" s="396" t="e">
        <f>"INN."&amp;EIGNIR!$B$3&amp;C9689</f>
        <v>#N/A</v>
      </c>
      <c r="B9689" s="511">
        <f>'Afleiður og skortstöð - skuldir'!N111</f>
        <v>0</v>
      </c>
      <c r="C9689" s="503" t="s">
        <v>11474</v>
      </c>
      <c r="D9689" s="512"/>
      <c r="F9689" s="547"/>
      <c r="G9689" s="547">
        <f t="shared" si="304"/>
        <v>0</v>
      </c>
      <c r="H9689" s="547">
        <f t="shared" si="305"/>
        <v>0</v>
      </c>
    </row>
    <row r="9690" spans="1:8" x14ac:dyDescent="0.25">
      <c r="A9690" s="396" t="e">
        <f>"INN."&amp;EIGNIR!$B$3&amp;C9690</f>
        <v>#N/A</v>
      </c>
      <c r="B9690" s="511">
        <f>'Afleiður og skortstöð - skuldir'!N112</f>
        <v>0</v>
      </c>
      <c r="C9690" s="503" t="s">
        <v>11475</v>
      </c>
      <c r="D9690" s="512"/>
      <c r="F9690" s="547"/>
      <c r="G9690" s="547">
        <f t="shared" si="304"/>
        <v>0</v>
      </c>
      <c r="H9690" s="547">
        <f t="shared" si="305"/>
        <v>0</v>
      </c>
    </row>
    <row r="9691" spans="1:8" x14ac:dyDescent="0.25">
      <c r="A9691" s="396" t="e">
        <f>"INN."&amp;EIGNIR!$B$3&amp;C9691</f>
        <v>#N/A</v>
      </c>
      <c r="B9691" s="511">
        <f>'Afleiður og skortstöð - skuldir'!O5</f>
        <v>0</v>
      </c>
      <c r="C9691" s="503" t="s">
        <v>11476</v>
      </c>
      <c r="D9691" s="512" t="s">
        <v>11477</v>
      </c>
      <c r="F9691" s="547"/>
      <c r="G9691" s="547">
        <f t="shared" si="304"/>
        <v>0</v>
      </c>
      <c r="H9691" s="547">
        <f t="shared" si="305"/>
        <v>0</v>
      </c>
    </row>
    <row r="9692" spans="1:8" x14ac:dyDescent="0.25">
      <c r="A9692" s="396" t="e">
        <f>"INN."&amp;EIGNIR!$B$3&amp;C9692</f>
        <v>#N/A</v>
      </c>
      <c r="B9692" s="511">
        <f>'Afleiður og skortstöð - skuldir'!O6</f>
        <v>0</v>
      </c>
      <c r="C9692" s="503" t="s">
        <v>11478</v>
      </c>
      <c r="D9692" s="512"/>
      <c r="F9692" s="547"/>
      <c r="G9692" s="547">
        <f t="shared" si="304"/>
        <v>0</v>
      </c>
      <c r="H9692" s="547">
        <f t="shared" si="305"/>
        <v>0</v>
      </c>
    </row>
    <row r="9693" spans="1:8" x14ac:dyDescent="0.25">
      <c r="A9693" s="396" t="e">
        <f>"INN."&amp;EIGNIR!$B$3&amp;C9693</f>
        <v>#N/A</v>
      </c>
      <c r="B9693" s="511">
        <f>'Afleiður og skortstöð - skuldir'!O7</f>
        <v>0</v>
      </c>
      <c r="C9693" s="503" t="s">
        <v>11479</v>
      </c>
      <c r="D9693" s="512"/>
      <c r="F9693" s="547"/>
      <c r="G9693" s="547">
        <f t="shared" si="304"/>
        <v>0</v>
      </c>
      <c r="H9693" s="547">
        <f t="shared" si="305"/>
        <v>0</v>
      </c>
    </row>
    <row r="9694" spans="1:8" x14ac:dyDescent="0.25">
      <c r="A9694" s="396" t="e">
        <f>"INN."&amp;EIGNIR!$B$3&amp;C9694</f>
        <v>#N/A</v>
      </c>
      <c r="B9694" s="511">
        <f>'Afleiður og skortstöð - skuldir'!O8</f>
        <v>0</v>
      </c>
      <c r="C9694" s="503" t="s">
        <v>11480</v>
      </c>
      <c r="D9694" s="512"/>
      <c r="F9694" s="547"/>
      <c r="G9694" s="547">
        <f t="shared" ref="G9694:G9757" si="306">+F9694-B9694</f>
        <v>0</v>
      </c>
      <c r="H9694" s="547">
        <f t="shared" si="305"/>
        <v>0</v>
      </c>
    </row>
    <row r="9695" spans="1:8" x14ac:dyDescent="0.25">
      <c r="A9695" s="396" t="e">
        <f>"INN."&amp;EIGNIR!$B$3&amp;C9695</f>
        <v>#N/A</v>
      </c>
      <c r="B9695" s="511">
        <f>'Afleiður og skortstöð - skuldir'!O9</f>
        <v>0</v>
      </c>
      <c r="C9695" s="503" t="s">
        <v>11481</v>
      </c>
      <c r="D9695" s="512"/>
      <c r="F9695" s="547"/>
      <c r="G9695" s="547">
        <f t="shared" si="306"/>
        <v>0</v>
      </c>
      <c r="H9695" s="547">
        <f t="shared" ref="H9695:H9758" si="307">+ABS(G9695)</f>
        <v>0</v>
      </c>
    </row>
    <row r="9696" spans="1:8" x14ac:dyDescent="0.25">
      <c r="A9696" s="396" t="e">
        <f>"INN."&amp;EIGNIR!$B$3&amp;C9696</f>
        <v>#N/A</v>
      </c>
      <c r="B9696" s="511">
        <f>'Afleiður og skortstöð - skuldir'!O10</f>
        <v>0</v>
      </c>
      <c r="C9696" s="503" t="s">
        <v>11482</v>
      </c>
      <c r="D9696" s="512"/>
      <c r="F9696" s="547"/>
      <c r="G9696" s="547">
        <f t="shared" si="306"/>
        <v>0</v>
      </c>
      <c r="H9696" s="547">
        <f t="shared" si="307"/>
        <v>0</v>
      </c>
    </row>
    <row r="9697" spans="1:8" x14ac:dyDescent="0.25">
      <c r="A9697" s="396" t="e">
        <f>"INN."&amp;EIGNIR!$B$3&amp;C9697</f>
        <v>#N/A</v>
      </c>
      <c r="B9697" s="511">
        <f>'Afleiður og skortstöð - skuldir'!O11</f>
        <v>0</v>
      </c>
      <c r="C9697" s="503" t="s">
        <v>11483</v>
      </c>
      <c r="D9697" s="512"/>
      <c r="F9697" s="547"/>
      <c r="G9697" s="547">
        <f t="shared" si="306"/>
        <v>0</v>
      </c>
      <c r="H9697" s="547">
        <f t="shared" si="307"/>
        <v>0</v>
      </c>
    </row>
    <row r="9698" spans="1:8" x14ac:dyDescent="0.25">
      <c r="A9698" s="396" t="e">
        <f>"INN."&amp;EIGNIR!$B$3&amp;C9698</f>
        <v>#N/A</v>
      </c>
      <c r="B9698" s="511">
        <f>'Afleiður og skortstöð - skuldir'!O12</f>
        <v>0</v>
      </c>
      <c r="C9698" s="503" t="s">
        <v>11484</v>
      </c>
      <c r="D9698" s="512"/>
      <c r="F9698" s="547"/>
      <c r="G9698" s="547">
        <f t="shared" si="306"/>
        <v>0</v>
      </c>
      <c r="H9698" s="547">
        <f t="shared" si="307"/>
        <v>0</v>
      </c>
    </row>
    <row r="9699" spans="1:8" x14ac:dyDescent="0.25">
      <c r="A9699" s="396" t="e">
        <f>"INN."&amp;EIGNIR!$B$3&amp;C9699</f>
        <v>#N/A</v>
      </c>
      <c r="B9699" s="511">
        <f>'Afleiður og skortstöð - skuldir'!O13</f>
        <v>0</v>
      </c>
      <c r="C9699" s="503" t="s">
        <v>11485</v>
      </c>
      <c r="D9699" s="512"/>
      <c r="F9699" s="547"/>
      <c r="G9699" s="547">
        <f t="shared" si="306"/>
        <v>0</v>
      </c>
      <c r="H9699" s="547">
        <f t="shared" si="307"/>
        <v>0</v>
      </c>
    </row>
    <row r="9700" spans="1:8" x14ac:dyDescent="0.25">
      <c r="A9700" s="396" t="e">
        <f>"INN."&amp;EIGNIR!$B$3&amp;C9700</f>
        <v>#N/A</v>
      </c>
      <c r="B9700" s="511">
        <f>'Afleiður og skortstöð - skuldir'!O14</f>
        <v>0</v>
      </c>
      <c r="C9700" s="503" t="s">
        <v>11486</v>
      </c>
      <c r="D9700" s="512"/>
      <c r="F9700" s="547"/>
      <c r="G9700" s="547">
        <f t="shared" si="306"/>
        <v>0</v>
      </c>
      <c r="H9700" s="547">
        <f t="shared" si="307"/>
        <v>0</v>
      </c>
    </row>
    <row r="9701" spans="1:8" x14ac:dyDescent="0.25">
      <c r="A9701" s="396" t="e">
        <f>"INN."&amp;EIGNIR!$B$3&amp;C9701</f>
        <v>#N/A</v>
      </c>
      <c r="B9701" s="511">
        <f>'Afleiður og skortstöð - skuldir'!O15</f>
        <v>0</v>
      </c>
      <c r="C9701" s="503" t="s">
        <v>11487</v>
      </c>
      <c r="D9701" s="512"/>
      <c r="F9701" s="547"/>
      <c r="G9701" s="547">
        <f t="shared" si="306"/>
        <v>0</v>
      </c>
      <c r="H9701" s="547">
        <f t="shared" si="307"/>
        <v>0</v>
      </c>
    </row>
    <row r="9702" spans="1:8" x14ac:dyDescent="0.25">
      <c r="A9702" s="396" t="e">
        <f>"INN."&amp;EIGNIR!$B$3&amp;C9702</f>
        <v>#N/A</v>
      </c>
      <c r="B9702" s="511">
        <f>'Afleiður og skortstöð - skuldir'!O16</f>
        <v>0</v>
      </c>
      <c r="C9702" s="503" t="s">
        <v>11488</v>
      </c>
      <c r="D9702" s="512"/>
      <c r="F9702" s="547"/>
      <c r="G9702" s="547">
        <f t="shared" si="306"/>
        <v>0</v>
      </c>
      <c r="H9702" s="547">
        <f t="shared" si="307"/>
        <v>0</v>
      </c>
    </row>
    <row r="9703" spans="1:8" x14ac:dyDescent="0.25">
      <c r="A9703" s="396" t="e">
        <f>"INN."&amp;EIGNIR!$B$3&amp;C9703</f>
        <v>#N/A</v>
      </c>
      <c r="B9703" s="511">
        <f>'Afleiður og skortstöð - skuldir'!O17</f>
        <v>0</v>
      </c>
      <c r="C9703" s="503" t="s">
        <v>11489</v>
      </c>
      <c r="D9703" s="512"/>
      <c r="F9703" s="547"/>
      <c r="G9703" s="547">
        <f t="shared" si="306"/>
        <v>0</v>
      </c>
      <c r="H9703" s="547">
        <f t="shared" si="307"/>
        <v>0</v>
      </c>
    </row>
    <row r="9704" spans="1:8" x14ac:dyDescent="0.25">
      <c r="A9704" s="396" t="e">
        <f>"INN."&amp;EIGNIR!$B$3&amp;C9704</f>
        <v>#N/A</v>
      </c>
      <c r="B9704" s="511">
        <f>'Afleiður og skortstöð - skuldir'!O18</f>
        <v>0</v>
      </c>
      <c r="C9704" s="503" t="s">
        <v>11490</v>
      </c>
      <c r="D9704" s="512"/>
      <c r="F9704" s="547"/>
      <c r="G9704" s="547">
        <f t="shared" si="306"/>
        <v>0</v>
      </c>
      <c r="H9704" s="547">
        <f t="shared" si="307"/>
        <v>0</v>
      </c>
    </row>
    <row r="9705" spans="1:8" x14ac:dyDescent="0.25">
      <c r="A9705" s="396" t="e">
        <f>"INN."&amp;EIGNIR!$B$3&amp;C9705</f>
        <v>#N/A</v>
      </c>
      <c r="B9705" s="511">
        <f>'Afleiður og skortstöð - skuldir'!O19</f>
        <v>0</v>
      </c>
      <c r="C9705" s="503" t="s">
        <v>11491</v>
      </c>
      <c r="D9705" s="512"/>
      <c r="F9705" s="547"/>
      <c r="G9705" s="547">
        <f t="shared" si="306"/>
        <v>0</v>
      </c>
      <c r="H9705" s="547">
        <f t="shared" si="307"/>
        <v>0</v>
      </c>
    </row>
    <row r="9706" spans="1:8" x14ac:dyDescent="0.25">
      <c r="A9706" s="396" t="e">
        <f>"INN."&amp;EIGNIR!$B$3&amp;C9706</f>
        <v>#N/A</v>
      </c>
      <c r="B9706" s="511">
        <f>'Afleiður og skortstöð - skuldir'!O20</f>
        <v>0</v>
      </c>
      <c r="C9706" s="503" t="s">
        <v>11492</v>
      </c>
      <c r="D9706" s="512"/>
      <c r="F9706" s="547"/>
      <c r="G9706" s="547">
        <f t="shared" si="306"/>
        <v>0</v>
      </c>
      <c r="H9706" s="547">
        <f t="shared" si="307"/>
        <v>0</v>
      </c>
    </row>
    <row r="9707" spans="1:8" x14ac:dyDescent="0.25">
      <c r="A9707" s="396" t="e">
        <f>"INN."&amp;EIGNIR!$B$3&amp;C9707</f>
        <v>#N/A</v>
      </c>
      <c r="B9707" s="511">
        <f>'Afleiður og skortstöð - skuldir'!O21</f>
        <v>0</v>
      </c>
      <c r="C9707" s="503" t="s">
        <v>11493</v>
      </c>
      <c r="D9707" s="512"/>
      <c r="F9707" s="547"/>
      <c r="G9707" s="547">
        <f t="shared" si="306"/>
        <v>0</v>
      </c>
      <c r="H9707" s="547">
        <f t="shared" si="307"/>
        <v>0</v>
      </c>
    </row>
    <row r="9708" spans="1:8" x14ac:dyDescent="0.25">
      <c r="A9708" s="396" t="e">
        <f>"INN."&amp;EIGNIR!$B$3&amp;C9708</f>
        <v>#N/A</v>
      </c>
      <c r="B9708" s="511">
        <f>'Afleiður og skortstöð - skuldir'!O22</f>
        <v>0</v>
      </c>
      <c r="C9708" s="503" t="s">
        <v>11494</v>
      </c>
      <c r="D9708" s="512"/>
      <c r="F9708" s="547"/>
      <c r="G9708" s="547">
        <f t="shared" si="306"/>
        <v>0</v>
      </c>
      <c r="H9708" s="547">
        <f t="shared" si="307"/>
        <v>0</v>
      </c>
    </row>
    <row r="9709" spans="1:8" x14ac:dyDescent="0.25">
      <c r="A9709" s="396" t="e">
        <f>"INN."&amp;EIGNIR!$B$3&amp;C9709</f>
        <v>#N/A</v>
      </c>
      <c r="B9709" s="511">
        <f>'Afleiður og skortstöð - skuldir'!O23</f>
        <v>0</v>
      </c>
      <c r="C9709" s="503" t="s">
        <v>11495</v>
      </c>
      <c r="D9709" s="512"/>
      <c r="F9709" s="547"/>
      <c r="G9709" s="547">
        <f t="shared" si="306"/>
        <v>0</v>
      </c>
      <c r="H9709" s="547">
        <f t="shared" si="307"/>
        <v>0</v>
      </c>
    </row>
    <row r="9710" spans="1:8" x14ac:dyDescent="0.25">
      <c r="A9710" s="396" t="e">
        <f>"INN."&amp;EIGNIR!$B$3&amp;C9710</f>
        <v>#N/A</v>
      </c>
      <c r="B9710" s="511">
        <f>'Afleiður og skortstöð - skuldir'!O24</f>
        <v>0</v>
      </c>
      <c r="C9710" s="503" t="s">
        <v>11496</v>
      </c>
      <c r="D9710" s="512"/>
      <c r="F9710" s="547"/>
      <c r="G9710" s="547">
        <f t="shared" si="306"/>
        <v>0</v>
      </c>
      <c r="H9710" s="547">
        <f t="shared" si="307"/>
        <v>0</v>
      </c>
    </row>
    <row r="9711" spans="1:8" x14ac:dyDescent="0.25">
      <c r="A9711" s="396" t="e">
        <f>"INN."&amp;EIGNIR!$B$3&amp;C9711</f>
        <v>#N/A</v>
      </c>
      <c r="B9711" s="511">
        <f>'Afleiður og skortstöð - skuldir'!O25</f>
        <v>0</v>
      </c>
      <c r="C9711" s="503" t="s">
        <v>11497</v>
      </c>
      <c r="D9711" s="512"/>
      <c r="F9711" s="547"/>
      <c r="G9711" s="547">
        <f t="shared" si="306"/>
        <v>0</v>
      </c>
      <c r="H9711" s="547">
        <f t="shared" si="307"/>
        <v>0</v>
      </c>
    </row>
    <row r="9712" spans="1:8" x14ac:dyDescent="0.25">
      <c r="A9712" s="396" t="e">
        <f>"INN."&amp;EIGNIR!$B$3&amp;C9712</f>
        <v>#N/A</v>
      </c>
      <c r="B9712" s="511">
        <f>'Afleiður og skortstöð - skuldir'!O26</f>
        <v>0</v>
      </c>
      <c r="C9712" s="503" t="s">
        <v>11498</v>
      </c>
      <c r="D9712" s="512"/>
      <c r="F9712" s="547"/>
      <c r="G9712" s="547">
        <f t="shared" si="306"/>
        <v>0</v>
      </c>
      <c r="H9712" s="547">
        <f t="shared" si="307"/>
        <v>0</v>
      </c>
    </row>
    <row r="9713" spans="1:8" x14ac:dyDescent="0.25">
      <c r="A9713" s="396" t="e">
        <f>"INN."&amp;EIGNIR!$B$3&amp;C9713</f>
        <v>#N/A</v>
      </c>
      <c r="B9713" s="511">
        <f>'Afleiður og skortstöð - skuldir'!O27</f>
        <v>0</v>
      </c>
      <c r="C9713" s="503" t="s">
        <v>11499</v>
      </c>
      <c r="D9713" s="512"/>
      <c r="F9713" s="547"/>
      <c r="G9713" s="547">
        <f t="shared" si="306"/>
        <v>0</v>
      </c>
      <c r="H9713" s="547">
        <f t="shared" si="307"/>
        <v>0</v>
      </c>
    </row>
    <row r="9714" spans="1:8" x14ac:dyDescent="0.25">
      <c r="A9714" s="396" t="e">
        <f>"INN."&amp;EIGNIR!$B$3&amp;C9714</f>
        <v>#N/A</v>
      </c>
      <c r="B9714" s="511">
        <f>'Afleiður og skortstöð - skuldir'!O28</f>
        <v>0</v>
      </c>
      <c r="C9714" s="503" t="s">
        <v>11500</v>
      </c>
      <c r="D9714" s="512"/>
      <c r="F9714" s="547"/>
      <c r="G9714" s="547">
        <f t="shared" si="306"/>
        <v>0</v>
      </c>
      <c r="H9714" s="547">
        <f t="shared" si="307"/>
        <v>0</v>
      </c>
    </row>
    <row r="9715" spans="1:8" x14ac:dyDescent="0.25">
      <c r="A9715" s="396" t="e">
        <f>"INN."&amp;EIGNIR!$B$3&amp;C9715</f>
        <v>#N/A</v>
      </c>
      <c r="B9715" s="511">
        <f>'Afleiður og skortstöð - skuldir'!O29</f>
        <v>0</v>
      </c>
      <c r="C9715" s="503" t="s">
        <v>11501</v>
      </c>
      <c r="D9715" s="512"/>
      <c r="F9715" s="547"/>
      <c r="G9715" s="547">
        <f t="shared" si="306"/>
        <v>0</v>
      </c>
      <c r="H9715" s="547">
        <f t="shared" si="307"/>
        <v>0</v>
      </c>
    </row>
    <row r="9716" spans="1:8" x14ac:dyDescent="0.25">
      <c r="A9716" s="396" t="e">
        <f>"INN."&amp;EIGNIR!$B$3&amp;C9716</f>
        <v>#N/A</v>
      </c>
      <c r="B9716" s="511">
        <f>'Afleiður og skortstöð - skuldir'!O30</f>
        <v>0</v>
      </c>
      <c r="C9716" s="503" t="s">
        <v>11502</v>
      </c>
      <c r="D9716" s="512"/>
      <c r="F9716" s="547"/>
      <c r="G9716" s="547">
        <f t="shared" si="306"/>
        <v>0</v>
      </c>
      <c r="H9716" s="547">
        <f t="shared" si="307"/>
        <v>0</v>
      </c>
    </row>
    <row r="9717" spans="1:8" x14ac:dyDescent="0.25">
      <c r="A9717" s="396" t="e">
        <f>"INN."&amp;EIGNIR!$B$3&amp;C9717</f>
        <v>#N/A</v>
      </c>
      <c r="B9717" s="511">
        <f>'Afleiður og skortstöð - skuldir'!O31</f>
        <v>0</v>
      </c>
      <c r="C9717" s="503" t="s">
        <v>11503</v>
      </c>
      <c r="D9717" s="512"/>
      <c r="F9717" s="547"/>
      <c r="G9717" s="547">
        <f t="shared" si="306"/>
        <v>0</v>
      </c>
      <c r="H9717" s="547">
        <f t="shared" si="307"/>
        <v>0</v>
      </c>
    </row>
    <row r="9718" spans="1:8" x14ac:dyDescent="0.25">
      <c r="A9718" s="396" t="e">
        <f>"INN."&amp;EIGNIR!$B$3&amp;C9718</f>
        <v>#N/A</v>
      </c>
      <c r="B9718" s="511">
        <f>'Afleiður og skortstöð - skuldir'!O32</f>
        <v>0</v>
      </c>
      <c r="C9718" s="503" t="s">
        <v>11504</v>
      </c>
      <c r="D9718" s="512"/>
      <c r="F9718" s="547"/>
      <c r="G9718" s="547">
        <f t="shared" si="306"/>
        <v>0</v>
      </c>
      <c r="H9718" s="547">
        <f t="shared" si="307"/>
        <v>0</v>
      </c>
    </row>
    <row r="9719" spans="1:8" x14ac:dyDescent="0.25">
      <c r="A9719" s="396" t="e">
        <f>"INN."&amp;EIGNIR!$B$3&amp;C9719</f>
        <v>#N/A</v>
      </c>
      <c r="B9719" s="511">
        <f>'Afleiður og skortstöð - skuldir'!O33</f>
        <v>0</v>
      </c>
      <c r="C9719" s="503" t="s">
        <v>11505</v>
      </c>
      <c r="D9719" s="512"/>
      <c r="F9719" s="547"/>
      <c r="G9719" s="547">
        <f t="shared" si="306"/>
        <v>0</v>
      </c>
      <c r="H9719" s="547">
        <f t="shared" si="307"/>
        <v>0</v>
      </c>
    </row>
    <row r="9720" spans="1:8" x14ac:dyDescent="0.25">
      <c r="A9720" s="396" t="e">
        <f>"INN."&amp;EIGNIR!$B$3&amp;C9720</f>
        <v>#N/A</v>
      </c>
      <c r="B9720" s="511">
        <f>'Afleiður og skortstöð - skuldir'!O34</f>
        <v>0</v>
      </c>
      <c r="C9720" s="503" t="s">
        <v>11506</v>
      </c>
      <c r="D9720" s="512"/>
      <c r="F9720" s="547"/>
      <c r="G9720" s="547">
        <f t="shared" si="306"/>
        <v>0</v>
      </c>
      <c r="H9720" s="547">
        <f t="shared" si="307"/>
        <v>0</v>
      </c>
    </row>
    <row r="9721" spans="1:8" x14ac:dyDescent="0.25">
      <c r="A9721" s="396" t="e">
        <f>"INN."&amp;EIGNIR!$B$3&amp;C9721</f>
        <v>#N/A</v>
      </c>
      <c r="B9721" s="511">
        <f>'Afleiður og skortstöð - skuldir'!O35</f>
        <v>0</v>
      </c>
      <c r="C9721" s="503" t="s">
        <v>11507</v>
      </c>
      <c r="D9721" s="512"/>
      <c r="F9721" s="547"/>
      <c r="G9721" s="547">
        <f t="shared" si="306"/>
        <v>0</v>
      </c>
      <c r="H9721" s="547">
        <f t="shared" si="307"/>
        <v>0</v>
      </c>
    </row>
    <row r="9722" spans="1:8" x14ac:dyDescent="0.25">
      <c r="A9722" s="396" t="e">
        <f>"INN."&amp;EIGNIR!$B$3&amp;C9722</f>
        <v>#N/A</v>
      </c>
      <c r="B9722" s="511">
        <f>'Afleiður og skortstöð - skuldir'!O36</f>
        <v>0</v>
      </c>
      <c r="C9722" s="503" t="s">
        <v>11508</v>
      </c>
      <c r="D9722" s="512"/>
      <c r="F9722" s="547"/>
      <c r="G9722" s="547">
        <f t="shared" si="306"/>
        <v>0</v>
      </c>
      <c r="H9722" s="547">
        <f t="shared" si="307"/>
        <v>0</v>
      </c>
    </row>
    <row r="9723" spans="1:8" x14ac:dyDescent="0.25">
      <c r="A9723" s="396" t="e">
        <f>"INN."&amp;EIGNIR!$B$3&amp;C9723</f>
        <v>#N/A</v>
      </c>
      <c r="B9723" s="511">
        <f>'Afleiður og skortstöð - skuldir'!O37</f>
        <v>0</v>
      </c>
      <c r="C9723" s="503" t="s">
        <v>11509</v>
      </c>
      <c r="D9723" s="512"/>
      <c r="F9723" s="547"/>
      <c r="G9723" s="547">
        <f t="shared" si="306"/>
        <v>0</v>
      </c>
      <c r="H9723" s="547">
        <f t="shared" si="307"/>
        <v>0</v>
      </c>
    </row>
    <row r="9724" spans="1:8" x14ac:dyDescent="0.25">
      <c r="A9724" s="396" t="e">
        <f>"INN."&amp;EIGNIR!$B$3&amp;C9724</f>
        <v>#N/A</v>
      </c>
      <c r="B9724" s="511">
        <f>'Afleiður og skortstöð - skuldir'!O38</f>
        <v>0</v>
      </c>
      <c r="C9724" s="503" t="s">
        <v>11510</v>
      </c>
      <c r="D9724" s="512"/>
      <c r="F9724" s="547"/>
      <c r="G9724" s="547">
        <f t="shared" si="306"/>
        <v>0</v>
      </c>
      <c r="H9724" s="547">
        <f t="shared" si="307"/>
        <v>0</v>
      </c>
    </row>
    <row r="9725" spans="1:8" x14ac:dyDescent="0.25">
      <c r="A9725" s="396" t="e">
        <f>"INN."&amp;EIGNIR!$B$3&amp;C9725</f>
        <v>#N/A</v>
      </c>
      <c r="B9725" s="511">
        <f>'Afleiður og skortstöð - skuldir'!O39</f>
        <v>0</v>
      </c>
      <c r="C9725" s="503" t="s">
        <v>11511</v>
      </c>
      <c r="D9725" s="512"/>
      <c r="F9725" s="547"/>
      <c r="G9725" s="547">
        <f t="shared" si="306"/>
        <v>0</v>
      </c>
      <c r="H9725" s="547">
        <f t="shared" si="307"/>
        <v>0</v>
      </c>
    </row>
    <row r="9726" spans="1:8" x14ac:dyDescent="0.25">
      <c r="A9726" s="396" t="e">
        <f>"INN."&amp;EIGNIR!$B$3&amp;C9726</f>
        <v>#N/A</v>
      </c>
      <c r="B9726" s="511">
        <f>'Afleiður og skortstöð - skuldir'!O40</f>
        <v>0</v>
      </c>
      <c r="C9726" s="503" t="s">
        <v>11512</v>
      </c>
      <c r="D9726" s="512"/>
      <c r="F9726" s="547"/>
      <c r="G9726" s="547">
        <f t="shared" si="306"/>
        <v>0</v>
      </c>
      <c r="H9726" s="547">
        <f t="shared" si="307"/>
        <v>0</v>
      </c>
    </row>
    <row r="9727" spans="1:8" x14ac:dyDescent="0.25">
      <c r="A9727" s="396" t="e">
        <f>"INN."&amp;EIGNIR!$B$3&amp;C9727</f>
        <v>#N/A</v>
      </c>
      <c r="B9727" s="511">
        <f>'Afleiður og skortstöð - skuldir'!O41</f>
        <v>0</v>
      </c>
      <c r="C9727" s="503" t="s">
        <v>11513</v>
      </c>
      <c r="D9727" s="512"/>
      <c r="F9727" s="547"/>
      <c r="G9727" s="547">
        <f t="shared" si="306"/>
        <v>0</v>
      </c>
      <c r="H9727" s="547">
        <f t="shared" si="307"/>
        <v>0</v>
      </c>
    </row>
    <row r="9728" spans="1:8" x14ac:dyDescent="0.25">
      <c r="A9728" s="396" t="e">
        <f>"INN."&amp;EIGNIR!$B$3&amp;C9728</f>
        <v>#N/A</v>
      </c>
      <c r="B9728" s="511">
        <f>'Afleiður og skortstöð - skuldir'!O42</f>
        <v>0</v>
      </c>
      <c r="C9728" s="503" t="s">
        <v>11514</v>
      </c>
      <c r="D9728" s="512"/>
      <c r="F9728" s="547"/>
      <c r="G9728" s="547">
        <f t="shared" si="306"/>
        <v>0</v>
      </c>
      <c r="H9728" s="547">
        <f t="shared" si="307"/>
        <v>0</v>
      </c>
    </row>
    <row r="9729" spans="1:8" x14ac:dyDescent="0.25">
      <c r="A9729" s="396" t="e">
        <f>"INN."&amp;EIGNIR!$B$3&amp;C9729</f>
        <v>#N/A</v>
      </c>
      <c r="B9729" s="511">
        <f>'Afleiður og skortstöð - skuldir'!O43</f>
        <v>0</v>
      </c>
      <c r="C9729" s="503" t="s">
        <v>11515</v>
      </c>
      <c r="D9729" s="512"/>
      <c r="F9729" s="547"/>
      <c r="G9729" s="547">
        <f t="shared" si="306"/>
        <v>0</v>
      </c>
      <c r="H9729" s="547">
        <f t="shared" si="307"/>
        <v>0</v>
      </c>
    </row>
    <row r="9730" spans="1:8" x14ac:dyDescent="0.25">
      <c r="A9730" s="396" t="e">
        <f>"INN."&amp;EIGNIR!$B$3&amp;C9730</f>
        <v>#N/A</v>
      </c>
      <c r="B9730" s="511">
        <f>'Afleiður og skortstöð - skuldir'!O44</f>
        <v>0</v>
      </c>
      <c r="C9730" s="503" t="s">
        <v>11516</v>
      </c>
      <c r="D9730" s="512"/>
      <c r="F9730" s="547"/>
      <c r="G9730" s="547">
        <f t="shared" si="306"/>
        <v>0</v>
      </c>
      <c r="H9730" s="547">
        <f t="shared" si="307"/>
        <v>0</v>
      </c>
    </row>
    <row r="9731" spans="1:8" x14ac:dyDescent="0.25">
      <c r="A9731" s="396" t="e">
        <f>"INN."&amp;EIGNIR!$B$3&amp;C9731</f>
        <v>#N/A</v>
      </c>
      <c r="B9731" s="511">
        <f>'Afleiður og skortstöð - skuldir'!O45</f>
        <v>0</v>
      </c>
      <c r="C9731" s="503" t="s">
        <v>11517</v>
      </c>
      <c r="D9731" s="512"/>
      <c r="F9731" s="547"/>
      <c r="G9731" s="547">
        <f t="shared" si="306"/>
        <v>0</v>
      </c>
      <c r="H9731" s="547">
        <f t="shared" si="307"/>
        <v>0</v>
      </c>
    </row>
    <row r="9732" spans="1:8" x14ac:dyDescent="0.25">
      <c r="A9732" s="396" t="e">
        <f>"INN."&amp;EIGNIR!$B$3&amp;C9732</f>
        <v>#N/A</v>
      </c>
      <c r="B9732" s="511">
        <f>'Afleiður og skortstöð - skuldir'!O46</f>
        <v>0</v>
      </c>
      <c r="C9732" s="503" t="s">
        <v>11518</v>
      </c>
      <c r="D9732" s="512"/>
      <c r="F9732" s="547"/>
      <c r="G9732" s="547">
        <f t="shared" si="306"/>
        <v>0</v>
      </c>
      <c r="H9732" s="547">
        <f t="shared" si="307"/>
        <v>0</v>
      </c>
    </row>
    <row r="9733" spans="1:8" x14ac:dyDescent="0.25">
      <c r="A9733" s="396" t="e">
        <f>"INN."&amp;EIGNIR!$B$3&amp;C9733</f>
        <v>#N/A</v>
      </c>
      <c r="B9733" s="511">
        <f>'Afleiður og skortstöð - skuldir'!O47</f>
        <v>0</v>
      </c>
      <c r="C9733" s="503" t="s">
        <v>11519</v>
      </c>
      <c r="D9733" s="512"/>
      <c r="F9733" s="547"/>
      <c r="G9733" s="547">
        <f t="shared" si="306"/>
        <v>0</v>
      </c>
      <c r="H9733" s="547">
        <f t="shared" si="307"/>
        <v>0</v>
      </c>
    </row>
    <row r="9734" spans="1:8" x14ac:dyDescent="0.25">
      <c r="A9734" s="396" t="e">
        <f>"INN."&amp;EIGNIR!$B$3&amp;C9734</f>
        <v>#N/A</v>
      </c>
      <c r="B9734" s="511">
        <f>'Afleiður og skortstöð - skuldir'!O48</f>
        <v>0</v>
      </c>
      <c r="C9734" s="503" t="s">
        <v>11520</v>
      </c>
      <c r="D9734" s="512"/>
      <c r="F9734" s="547"/>
      <c r="G9734" s="547">
        <f t="shared" si="306"/>
        <v>0</v>
      </c>
      <c r="H9734" s="547">
        <f t="shared" si="307"/>
        <v>0</v>
      </c>
    </row>
    <row r="9735" spans="1:8" x14ac:dyDescent="0.25">
      <c r="A9735" s="396" t="e">
        <f>"INN."&amp;EIGNIR!$B$3&amp;C9735</f>
        <v>#N/A</v>
      </c>
      <c r="B9735" s="511">
        <f>'Afleiður og skortstöð - skuldir'!O49</f>
        <v>0</v>
      </c>
      <c r="C9735" s="503" t="s">
        <v>11521</v>
      </c>
      <c r="D9735" s="512"/>
      <c r="F9735" s="547"/>
      <c r="G9735" s="547">
        <f t="shared" si="306"/>
        <v>0</v>
      </c>
      <c r="H9735" s="547">
        <f t="shared" si="307"/>
        <v>0</v>
      </c>
    </row>
    <row r="9736" spans="1:8" x14ac:dyDescent="0.25">
      <c r="A9736" s="396" t="e">
        <f>"INN."&amp;EIGNIR!$B$3&amp;C9736</f>
        <v>#N/A</v>
      </c>
      <c r="B9736" s="511">
        <f>'Afleiður og skortstöð - skuldir'!O50</f>
        <v>0</v>
      </c>
      <c r="C9736" s="503" t="s">
        <v>11522</v>
      </c>
      <c r="D9736" s="512"/>
      <c r="F9736" s="547"/>
      <c r="G9736" s="547">
        <f t="shared" si="306"/>
        <v>0</v>
      </c>
      <c r="H9736" s="547">
        <f t="shared" si="307"/>
        <v>0</v>
      </c>
    </row>
    <row r="9737" spans="1:8" x14ac:dyDescent="0.25">
      <c r="A9737" s="396" t="e">
        <f>"INN."&amp;EIGNIR!$B$3&amp;C9737</f>
        <v>#N/A</v>
      </c>
      <c r="B9737" s="511">
        <f>'Afleiður og skortstöð - skuldir'!O51</f>
        <v>0</v>
      </c>
      <c r="C9737" s="503" t="s">
        <v>11523</v>
      </c>
      <c r="D9737" s="512"/>
      <c r="F9737" s="547"/>
      <c r="G9737" s="547">
        <f t="shared" si="306"/>
        <v>0</v>
      </c>
      <c r="H9737" s="547">
        <f t="shared" si="307"/>
        <v>0</v>
      </c>
    </row>
    <row r="9738" spans="1:8" x14ac:dyDescent="0.25">
      <c r="A9738" s="396" t="e">
        <f>"INN."&amp;EIGNIR!$B$3&amp;C9738</f>
        <v>#N/A</v>
      </c>
      <c r="B9738" s="511">
        <f>'Afleiður og skortstöð - skuldir'!O52</f>
        <v>0</v>
      </c>
      <c r="C9738" s="503" t="s">
        <v>11524</v>
      </c>
      <c r="D9738" s="512"/>
      <c r="F9738" s="547"/>
      <c r="G9738" s="547">
        <f t="shared" si="306"/>
        <v>0</v>
      </c>
      <c r="H9738" s="547">
        <f t="shared" si="307"/>
        <v>0</v>
      </c>
    </row>
    <row r="9739" spans="1:8" x14ac:dyDescent="0.25">
      <c r="A9739" s="396" t="e">
        <f>"INN."&amp;EIGNIR!$B$3&amp;C9739</f>
        <v>#N/A</v>
      </c>
      <c r="B9739" s="511">
        <f>'Afleiður og skortstöð - skuldir'!O53</f>
        <v>0</v>
      </c>
      <c r="C9739" s="503" t="s">
        <v>11525</v>
      </c>
      <c r="D9739" s="512"/>
      <c r="F9739" s="547"/>
      <c r="G9739" s="547">
        <f t="shared" si="306"/>
        <v>0</v>
      </c>
      <c r="H9739" s="547">
        <f t="shared" si="307"/>
        <v>0</v>
      </c>
    </row>
    <row r="9740" spans="1:8" x14ac:dyDescent="0.25">
      <c r="A9740" s="396" t="e">
        <f>"INN."&amp;EIGNIR!$B$3&amp;C9740</f>
        <v>#N/A</v>
      </c>
      <c r="B9740" s="511">
        <f>'Afleiður og skortstöð - skuldir'!O54</f>
        <v>0</v>
      </c>
      <c r="C9740" s="503" t="s">
        <v>11526</v>
      </c>
      <c r="D9740" s="512"/>
      <c r="F9740" s="547"/>
      <c r="G9740" s="547">
        <f t="shared" si="306"/>
        <v>0</v>
      </c>
      <c r="H9740" s="547">
        <f t="shared" si="307"/>
        <v>0</v>
      </c>
    </row>
    <row r="9741" spans="1:8" x14ac:dyDescent="0.25">
      <c r="A9741" s="396" t="e">
        <f>"INN."&amp;EIGNIR!$B$3&amp;C9741</f>
        <v>#N/A</v>
      </c>
      <c r="B9741" s="511">
        <f>'Afleiður og skortstöð - skuldir'!O55</f>
        <v>0</v>
      </c>
      <c r="C9741" s="503" t="s">
        <v>11527</v>
      </c>
      <c r="D9741" s="512"/>
      <c r="F9741" s="547"/>
      <c r="G9741" s="547">
        <f t="shared" si="306"/>
        <v>0</v>
      </c>
      <c r="H9741" s="547">
        <f t="shared" si="307"/>
        <v>0</v>
      </c>
    </row>
    <row r="9742" spans="1:8" x14ac:dyDescent="0.25">
      <c r="A9742" s="396" t="e">
        <f>"INN."&amp;EIGNIR!$B$3&amp;C9742</f>
        <v>#N/A</v>
      </c>
      <c r="B9742" s="511">
        <f>'Afleiður og skortstöð - skuldir'!O56</f>
        <v>0</v>
      </c>
      <c r="C9742" s="503" t="s">
        <v>11528</v>
      </c>
      <c r="D9742" s="512"/>
      <c r="F9742" s="547"/>
      <c r="G9742" s="547">
        <f t="shared" si="306"/>
        <v>0</v>
      </c>
      <c r="H9742" s="547">
        <f t="shared" si="307"/>
        <v>0</v>
      </c>
    </row>
    <row r="9743" spans="1:8" x14ac:dyDescent="0.25">
      <c r="A9743" s="396" t="e">
        <f>"INN."&amp;EIGNIR!$B$3&amp;C9743</f>
        <v>#N/A</v>
      </c>
      <c r="B9743" s="511">
        <f>'Afleiður og skortstöð - skuldir'!O57</f>
        <v>0</v>
      </c>
      <c r="C9743" s="503" t="s">
        <v>11529</v>
      </c>
      <c r="D9743" s="512"/>
      <c r="F9743" s="547"/>
      <c r="G9743" s="547">
        <f t="shared" si="306"/>
        <v>0</v>
      </c>
      <c r="H9743" s="547">
        <f t="shared" si="307"/>
        <v>0</v>
      </c>
    </row>
    <row r="9744" spans="1:8" x14ac:dyDescent="0.25">
      <c r="A9744" s="396" t="e">
        <f>"INN."&amp;EIGNIR!$B$3&amp;C9744</f>
        <v>#N/A</v>
      </c>
      <c r="B9744" s="511">
        <f>'Afleiður og skortstöð - skuldir'!O58</f>
        <v>0</v>
      </c>
      <c r="C9744" s="503" t="s">
        <v>11530</v>
      </c>
      <c r="D9744" s="512"/>
      <c r="F9744" s="547"/>
      <c r="G9744" s="547">
        <f t="shared" si="306"/>
        <v>0</v>
      </c>
      <c r="H9744" s="547">
        <f t="shared" si="307"/>
        <v>0</v>
      </c>
    </row>
    <row r="9745" spans="1:8" x14ac:dyDescent="0.25">
      <c r="A9745" s="396" t="e">
        <f>"INN."&amp;EIGNIR!$B$3&amp;C9745</f>
        <v>#N/A</v>
      </c>
      <c r="B9745" s="511">
        <f>'Afleiður og skortstöð - skuldir'!O59</f>
        <v>0</v>
      </c>
      <c r="C9745" s="503" t="s">
        <v>11531</v>
      </c>
      <c r="D9745" s="512"/>
      <c r="F9745" s="547"/>
      <c r="G9745" s="547">
        <f t="shared" si="306"/>
        <v>0</v>
      </c>
      <c r="H9745" s="547">
        <f t="shared" si="307"/>
        <v>0</v>
      </c>
    </row>
    <row r="9746" spans="1:8" x14ac:dyDescent="0.25">
      <c r="A9746" s="396" t="e">
        <f>"INN."&amp;EIGNIR!$B$3&amp;C9746</f>
        <v>#N/A</v>
      </c>
      <c r="B9746" s="511">
        <f>'Afleiður og skortstöð - skuldir'!O60</f>
        <v>0</v>
      </c>
      <c r="C9746" s="503" t="s">
        <v>11532</v>
      </c>
      <c r="D9746" s="512"/>
      <c r="F9746" s="547"/>
      <c r="G9746" s="547">
        <f t="shared" si="306"/>
        <v>0</v>
      </c>
      <c r="H9746" s="547">
        <f t="shared" si="307"/>
        <v>0</v>
      </c>
    </row>
    <row r="9747" spans="1:8" x14ac:dyDescent="0.25">
      <c r="A9747" s="396" t="e">
        <f>"INN."&amp;EIGNIR!$B$3&amp;C9747</f>
        <v>#N/A</v>
      </c>
      <c r="B9747" s="511">
        <f>'Afleiður og skortstöð - skuldir'!O61</f>
        <v>0</v>
      </c>
      <c r="C9747" s="503" t="s">
        <v>11533</v>
      </c>
      <c r="D9747" s="512"/>
      <c r="F9747" s="547"/>
      <c r="G9747" s="547">
        <f t="shared" si="306"/>
        <v>0</v>
      </c>
      <c r="H9747" s="547">
        <f t="shared" si="307"/>
        <v>0</v>
      </c>
    </row>
    <row r="9748" spans="1:8" x14ac:dyDescent="0.25">
      <c r="A9748" s="396" t="e">
        <f>"INN."&amp;EIGNIR!$B$3&amp;C9748</f>
        <v>#N/A</v>
      </c>
      <c r="B9748" s="511">
        <f>'Afleiður og skortstöð - skuldir'!O62</f>
        <v>0</v>
      </c>
      <c r="C9748" s="503" t="s">
        <v>11534</v>
      </c>
      <c r="D9748" s="512"/>
      <c r="F9748" s="547"/>
      <c r="G9748" s="547">
        <f t="shared" si="306"/>
        <v>0</v>
      </c>
      <c r="H9748" s="547">
        <f t="shared" si="307"/>
        <v>0</v>
      </c>
    </row>
    <row r="9749" spans="1:8" x14ac:dyDescent="0.25">
      <c r="A9749" s="396" t="e">
        <f>"INN."&amp;EIGNIR!$B$3&amp;C9749</f>
        <v>#N/A</v>
      </c>
      <c r="B9749" s="511">
        <f>'Afleiður og skortstöð - skuldir'!O63</f>
        <v>0</v>
      </c>
      <c r="C9749" s="503" t="s">
        <v>11535</v>
      </c>
      <c r="D9749" s="512"/>
      <c r="F9749" s="547"/>
      <c r="G9749" s="547">
        <f t="shared" si="306"/>
        <v>0</v>
      </c>
      <c r="H9749" s="547">
        <f t="shared" si="307"/>
        <v>0</v>
      </c>
    </row>
    <row r="9750" spans="1:8" x14ac:dyDescent="0.25">
      <c r="A9750" s="396" t="e">
        <f>"INN."&amp;EIGNIR!$B$3&amp;C9750</f>
        <v>#N/A</v>
      </c>
      <c r="B9750" s="511">
        <f>'Afleiður og skortstöð - skuldir'!O64</f>
        <v>0</v>
      </c>
      <c r="C9750" s="503" t="s">
        <v>11536</v>
      </c>
      <c r="D9750" s="512"/>
      <c r="F9750" s="547"/>
      <c r="G9750" s="547">
        <f t="shared" si="306"/>
        <v>0</v>
      </c>
      <c r="H9750" s="547">
        <f t="shared" si="307"/>
        <v>0</v>
      </c>
    </row>
    <row r="9751" spans="1:8" x14ac:dyDescent="0.25">
      <c r="A9751" s="396" t="e">
        <f>"INN."&amp;EIGNIR!$B$3&amp;C9751</f>
        <v>#N/A</v>
      </c>
      <c r="B9751" s="511">
        <f>'Afleiður og skortstöð - skuldir'!O65</f>
        <v>0</v>
      </c>
      <c r="C9751" s="503" t="s">
        <v>11537</v>
      </c>
      <c r="D9751" s="512"/>
      <c r="F9751" s="547"/>
      <c r="G9751" s="547">
        <f t="shared" si="306"/>
        <v>0</v>
      </c>
      <c r="H9751" s="547">
        <f t="shared" si="307"/>
        <v>0</v>
      </c>
    </row>
    <row r="9752" spans="1:8" x14ac:dyDescent="0.25">
      <c r="A9752" s="396" t="e">
        <f>"INN."&amp;EIGNIR!$B$3&amp;C9752</f>
        <v>#N/A</v>
      </c>
      <c r="B9752" s="511">
        <f>'Afleiður og skortstöð - skuldir'!O66</f>
        <v>0</v>
      </c>
      <c r="C9752" s="503" t="s">
        <v>11538</v>
      </c>
      <c r="D9752" s="512"/>
      <c r="F9752" s="547"/>
      <c r="G9752" s="547">
        <f t="shared" si="306"/>
        <v>0</v>
      </c>
      <c r="H9752" s="547">
        <f t="shared" si="307"/>
        <v>0</v>
      </c>
    </row>
    <row r="9753" spans="1:8" x14ac:dyDescent="0.25">
      <c r="A9753" s="396" t="e">
        <f>"INN."&amp;EIGNIR!$B$3&amp;C9753</f>
        <v>#N/A</v>
      </c>
      <c r="B9753" s="511">
        <f>'Afleiður og skortstöð - skuldir'!O67</f>
        <v>0</v>
      </c>
      <c r="C9753" s="503" t="s">
        <v>11539</v>
      </c>
      <c r="D9753" s="512"/>
      <c r="F9753" s="547"/>
      <c r="G9753" s="547">
        <f t="shared" si="306"/>
        <v>0</v>
      </c>
      <c r="H9753" s="547">
        <f t="shared" si="307"/>
        <v>0</v>
      </c>
    </row>
    <row r="9754" spans="1:8" x14ac:dyDescent="0.25">
      <c r="A9754" s="396" t="e">
        <f>"INN."&amp;EIGNIR!$B$3&amp;C9754</f>
        <v>#N/A</v>
      </c>
      <c r="B9754" s="511">
        <f>'Afleiður og skortstöð - skuldir'!O68</f>
        <v>0</v>
      </c>
      <c r="C9754" s="503" t="s">
        <v>11540</v>
      </c>
      <c r="D9754" s="512"/>
      <c r="F9754" s="547"/>
      <c r="G9754" s="547">
        <f t="shared" si="306"/>
        <v>0</v>
      </c>
      <c r="H9754" s="547">
        <f t="shared" si="307"/>
        <v>0</v>
      </c>
    </row>
    <row r="9755" spans="1:8" x14ac:dyDescent="0.25">
      <c r="A9755" s="396" t="e">
        <f>"INN."&amp;EIGNIR!$B$3&amp;C9755</f>
        <v>#N/A</v>
      </c>
      <c r="B9755" s="511">
        <f>'Afleiður og skortstöð - skuldir'!O69</f>
        <v>0</v>
      </c>
      <c r="C9755" s="503" t="s">
        <v>11541</v>
      </c>
      <c r="D9755" s="512"/>
      <c r="F9755" s="547"/>
      <c r="G9755" s="547">
        <f t="shared" si="306"/>
        <v>0</v>
      </c>
      <c r="H9755" s="547">
        <f t="shared" si="307"/>
        <v>0</v>
      </c>
    </row>
    <row r="9756" spans="1:8" x14ac:dyDescent="0.25">
      <c r="A9756" s="396" t="e">
        <f>"INN."&amp;EIGNIR!$B$3&amp;C9756</f>
        <v>#N/A</v>
      </c>
      <c r="B9756" s="511">
        <f>'Afleiður og skortstöð - skuldir'!O70</f>
        <v>0</v>
      </c>
      <c r="C9756" s="503" t="s">
        <v>11542</v>
      </c>
      <c r="D9756" s="512"/>
      <c r="F9756" s="547"/>
      <c r="G9756" s="547">
        <f t="shared" si="306"/>
        <v>0</v>
      </c>
      <c r="H9756" s="547">
        <f t="shared" si="307"/>
        <v>0</v>
      </c>
    </row>
    <row r="9757" spans="1:8" x14ac:dyDescent="0.25">
      <c r="A9757" s="396" t="e">
        <f>"INN."&amp;EIGNIR!$B$3&amp;C9757</f>
        <v>#N/A</v>
      </c>
      <c r="B9757" s="511">
        <f>'Afleiður og skortstöð - skuldir'!O71</f>
        <v>0</v>
      </c>
      <c r="C9757" s="503" t="s">
        <v>11543</v>
      </c>
      <c r="D9757" s="512"/>
      <c r="F9757" s="547"/>
      <c r="G9757" s="547">
        <f t="shared" si="306"/>
        <v>0</v>
      </c>
      <c r="H9757" s="547">
        <f t="shared" si="307"/>
        <v>0</v>
      </c>
    </row>
    <row r="9758" spans="1:8" x14ac:dyDescent="0.25">
      <c r="A9758" s="396" t="e">
        <f>"INN."&amp;EIGNIR!$B$3&amp;C9758</f>
        <v>#N/A</v>
      </c>
      <c r="B9758" s="511">
        <f>'Afleiður og skortstöð - skuldir'!O72</f>
        <v>0</v>
      </c>
      <c r="C9758" s="503" t="s">
        <v>11544</v>
      </c>
      <c r="D9758" s="512"/>
      <c r="F9758" s="547"/>
      <c r="G9758" s="547">
        <f t="shared" ref="G9758:G9821" si="308">+F9758-B9758</f>
        <v>0</v>
      </c>
      <c r="H9758" s="547">
        <f t="shared" si="307"/>
        <v>0</v>
      </c>
    </row>
    <row r="9759" spans="1:8" x14ac:dyDescent="0.25">
      <c r="A9759" s="396" t="e">
        <f>"INN."&amp;EIGNIR!$B$3&amp;C9759</f>
        <v>#N/A</v>
      </c>
      <c r="B9759" s="511">
        <f>'Afleiður og skortstöð - skuldir'!O73</f>
        <v>0</v>
      </c>
      <c r="C9759" s="503" t="s">
        <v>11545</v>
      </c>
      <c r="D9759" s="512"/>
      <c r="F9759" s="547"/>
      <c r="G9759" s="547">
        <f t="shared" si="308"/>
        <v>0</v>
      </c>
      <c r="H9759" s="547">
        <f t="shared" ref="H9759:H9822" si="309">+ABS(G9759)</f>
        <v>0</v>
      </c>
    </row>
    <row r="9760" spans="1:8" x14ac:dyDescent="0.25">
      <c r="A9760" s="396" t="e">
        <f>"INN."&amp;EIGNIR!$B$3&amp;C9760</f>
        <v>#N/A</v>
      </c>
      <c r="B9760" s="511">
        <f>'Afleiður og skortstöð - skuldir'!O74</f>
        <v>0</v>
      </c>
      <c r="C9760" s="503" t="s">
        <v>11546</v>
      </c>
      <c r="D9760" s="512"/>
      <c r="F9760" s="547"/>
      <c r="G9760" s="547">
        <f t="shared" si="308"/>
        <v>0</v>
      </c>
      <c r="H9760" s="547">
        <f t="shared" si="309"/>
        <v>0</v>
      </c>
    </row>
    <row r="9761" spans="1:8" x14ac:dyDescent="0.25">
      <c r="A9761" s="396" t="e">
        <f>"INN."&amp;EIGNIR!$B$3&amp;C9761</f>
        <v>#N/A</v>
      </c>
      <c r="B9761" s="511">
        <f>'Afleiður og skortstöð - skuldir'!O75</f>
        <v>0</v>
      </c>
      <c r="C9761" s="503" t="s">
        <v>11547</v>
      </c>
      <c r="D9761" s="512"/>
      <c r="F9761" s="547"/>
      <c r="G9761" s="547">
        <f t="shared" si="308"/>
        <v>0</v>
      </c>
      <c r="H9761" s="547">
        <f t="shared" si="309"/>
        <v>0</v>
      </c>
    </row>
    <row r="9762" spans="1:8" x14ac:dyDescent="0.25">
      <c r="A9762" s="396" t="e">
        <f>"INN."&amp;EIGNIR!$B$3&amp;C9762</f>
        <v>#N/A</v>
      </c>
      <c r="B9762" s="511">
        <f>'Afleiður og skortstöð - skuldir'!O76</f>
        <v>0</v>
      </c>
      <c r="C9762" s="503" t="s">
        <v>11548</v>
      </c>
      <c r="D9762" s="512"/>
      <c r="F9762" s="547"/>
      <c r="G9762" s="547">
        <f t="shared" si="308"/>
        <v>0</v>
      </c>
      <c r="H9762" s="547">
        <f t="shared" si="309"/>
        <v>0</v>
      </c>
    </row>
    <row r="9763" spans="1:8" x14ac:dyDescent="0.25">
      <c r="A9763" s="396" t="e">
        <f>"INN."&amp;EIGNIR!$B$3&amp;C9763</f>
        <v>#N/A</v>
      </c>
      <c r="B9763" s="511">
        <f>'Afleiður og skortstöð - skuldir'!O77</f>
        <v>0</v>
      </c>
      <c r="C9763" s="503" t="s">
        <v>11549</v>
      </c>
      <c r="D9763" s="512"/>
      <c r="F9763" s="547"/>
      <c r="G9763" s="547">
        <f t="shared" si="308"/>
        <v>0</v>
      </c>
      <c r="H9763" s="547">
        <f t="shared" si="309"/>
        <v>0</v>
      </c>
    </row>
    <row r="9764" spans="1:8" x14ac:dyDescent="0.25">
      <c r="A9764" s="396" t="e">
        <f>"INN."&amp;EIGNIR!$B$3&amp;C9764</f>
        <v>#N/A</v>
      </c>
      <c r="B9764" s="511">
        <f>'Afleiður og skortstöð - skuldir'!O78</f>
        <v>0</v>
      </c>
      <c r="C9764" s="503" t="s">
        <v>11550</v>
      </c>
      <c r="D9764" s="512"/>
      <c r="F9764" s="547"/>
      <c r="G9764" s="547">
        <f t="shared" si="308"/>
        <v>0</v>
      </c>
      <c r="H9764" s="547">
        <f t="shared" si="309"/>
        <v>0</v>
      </c>
    </row>
    <row r="9765" spans="1:8" x14ac:dyDescent="0.25">
      <c r="A9765" s="396" t="e">
        <f>"INN."&amp;EIGNIR!$B$3&amp;C9765</f>
        <v>#N/A</v>
      </c>
      <c r="B9765" s="511">
        <f>'Afleiður og skortstöð - skuldir'!O79</f>
        <v>0</v>
      </c>
      <c r="C9765" s="503" t="s">
        <v>11551</v>
      </c>
      <c r="D9765" s="512"/>
      <c r="F9765" s="547"/>
      <c r="G9765" s="547">
        <f t="shared" si="308"/>
        <v>0</v>
      </c>
      <c r="H9765" s="547">
        <f t="shared" si="309"/>
        <v>0</v>
      </c>
    </row>
    <row r="9766" spans="1:8" x14ac:dyDescent="0.25">
      <c r="A9766" s="396" t="e">
        <f>"INN."&amp;EIGNIR!$B$3&amp;C9766</f>
        <v>#N/A</v>
      </c>
      <c r="B9766" s="511">
        <f>'Afleiður og skortstöð - skuldir'!O80</f>
        <v>0</v>
      </c>
      <c r="C9766" s="503" t="s">
        <v>11552</v>
      </c>
      <c r="D9766" s="512"/>
      <c r="F9766" s="547"/>
      <c r="G9766" s="547">
        <f t="shared" si="308"/>
        <v>0</v>
      </c>
      <c r="H9766" s="547">
        <f t="shared" si="309"/>
        <v>0</v>
      </c>
    </row>
    <row r="9767" spans="1:8" x14ac:dyDescent="0.25">
      <c r="A9767" s="396" t="e">
        <f>"INN."&amp;EIGNIR!$B$3&amp;C9767</f>
        <v>#N/A</v>
      </c>
      <c r="B9767" s="511">
        <f>'Afleiður og skortstöð - skuldir'!O81</f>
        <v>0</v>
      </c>
      <c r="C9767" s="503" t="s">
        <v>11553</v>
      </c>
      <c r="D9767" s="512"/>
      <c r="F9767" s="547"/>
      <c r="G9767" s="547">
        <f t="shared" si="308"/>
        <v>0</v>
      </c>
      <c r="H9767" s="547">
        <f t="shared" si="309"/>
        <v>0</v>
      </c>
    </row>
    <row r="9768" spans="1:8" x14ac:dyDescent="0.25">
      <c r="A9768" s="396" t="e">
        <f>"INN."&amp;EIGNIR!$B$3&amp;C9768</f>
        <v>#N/A</v>
      </c>
      <c r="B9768" s="511">
        <f>'Afleiður og skortstöð - skuldir'!O82</f>
        <v>0</v>
      </c>
      <c r="C9768" s="503" t="s">
        <v>11554</v>
      </c>
      <c r="D9768" s="512"/>
      <c r="F9768" s="547"/>
      <c r="G9768" s="547">
        <f t="shared" si="308"/>
        <v>0</v>
      </c>
      <c r="H9768" s="547">
        <f t="shared" si="309"/>
        <v>0</v>
      </c>
    </row>
    <row r="9769" spans="1:8" x14ac:dyDescent="0.25">
      <c r="A9769" s="396" t="e">
        <f>"INN."&amp;EIGNIR!$B$3&amp;C9769</f>
        <v>#N/A</v>
      </c>
      <c r="B9769" s="511">
        <f>'Afleiður og skortstöð - skuldir'!O83</f>
        <v>0</v>
      </c>
      <c r="C9769" s="503" t="s">
        <v>11555</v>
      </c>
      <c r="D9769" s="512"/>
      <c r="F9769" s="547"/>
      <c r="G9769" s="547">
        <f t="shared" si="308"/>
        <v>0</v>
      </c>
      <c r="H9769" s="547">
        <f t="shared" si="309"/>
        <v>0</v>
      </c>
    </row>
    <row r="9770" spans="1:8" x14ac:dyDescent="0.25">
      <c r="A9770" s="396" t="e">
        <f>"INN."&amp;EIGNIR!$B$3&amp;C9770</f>
        <v>#N/A</v>
      </c>
      <c r="B9770" s="511">
        <f>'Afleiður og skortstöð - skuldir'!O84</f>
        <v>0</v>
      </c>
      <c r="C9770" s="503" t="s">
        <v>11556</v>
      </c>
      <c r="D9770" s="512"/>
      <c r="F9770" s="547"/>
      <c r="G9770" s="547">
        <f t="shared" si="308"/>
        <v>0</v>
      </c>
      <c r="H9770" s="547">
        <f t="shared" si="309"/>
        <v>0</v>
      </c>
    </row>
    <row r="9771" spans="1:8" x14ac:dyDescent="0.25">
      <c r="A9771" s="396" t="e">
        <f>"INN."&amp;EIGNIR!$B$3&amp;C9771</f>
        <v>#N/A</v>
      </c>
      <c r="B9771" s="511">
        <f>'Afleiður og skortstöð - skuldir'!O85</f>
        <v>0</v>
      </c>
      <c r="C9771" s="503" t="s">
        <v>11557</v>
      </c>
      <c r="D9771" s="512"/>
      <c r="F9771" s="547"/>
      <c r="G9771" s="547">
        <f t="shared" si="308"/>
        <v>0</v>
      </c>
      <c r="H9771" s="547">
        <f t="shared" si="309"/>
        <v>0</v>
      </c>
    </row>
    <row r="9772" spans="1:8" x14ac:dyDescent="0.25">
      <c r="A9772" s="396" t="e">
        <f>"INN."&amp;EIGNIR!$B$3&amp;C9772</f>
        <v>#N/A</v>
      </c>
      <c r="B9772" s="511">
        <f>'Afleiður og skortstöð - skuldir'!O86</f>
        <v>0</v>
      </c>
      <c r="C9772" s="503" t="s">
        <v>11558</v>
      </c>
      <c r="D9772" s="512"/>
      <c r="F9772" s="547"/>
      <c r="G9772" s="547">
        <f t="shared" si="308"/>
        <v>0</v>
      </c>
      <c r="H9772" s="547">
        <f t="shared" si="309"/>
        <v>0</v>
      </c>
    </row>
    <row r="9773" spans="1:8" x14ac:dyDescent="0.25">
      <c r="A9773" s="396" t="e">
        <f>"INN."&amp;EIGNIR!$B$3&amp;C9773</f>
        <v>#N/A</v>
      </c>
      <c r="B9773" s="511">
        <f>'Afleiður og skortstöð - skuldir'!O87</f>
        <v>0</v>
      </c>
      <c r="C9773" s="503" t="s">
        <v>11559</v>
      </c>
      <c r="D9773" s="512"/>
      <c r="F9773" s="547"/>
      <c r="G9773" s="547">
        <f t="shared" si="308"/>
        <v>0</v>
      </c>
      <c r="H9773" s="547">
        <f t="shared" si="309"/>
        <v>0</v>
      </c>
    </row>
    <row r="9774" spans="1:8" x14ac:dyDescent="0.25">
      <c r="A9774" s="396" t="e">
        <f>"INN."&amp;EIGNIR!$B$3&amp;C9774</f>
        <v>#N/A</v>
      </c>
      <c r="B9774" s="511">
        <f>'Afleiður og skortstöð - skuldir'!O88</f>
        <v>0</v>
      </c>
      <c r="C9774" s="503" t="s">
        <v>11560</v>
      </c>
      <c r="D9774" s="512"/>
      <c r="F9774" s="547"/>
      <c r="G9774" s="547">
        <f t="shared" si="308"/>
        <v>0</v>
      </c>
      <c r="H9774" s="547">
        <f t="shared" si="309"/>
        <v>0</v>
      </c>
    </row>
    <row r="9775" spans="1:8" x14ac:dyDescent="0.25">
      <c r="A9775" s="396" t="e">
        <f>"INN."&amp;EIGNIR!$B$3&amp;C9775</f>
        <v>#N/A</v>
      </c>
      <c r="B9775" s="511">
        <f>'Afleiður og skortstöð - skuldir'!O89</f>
        <v>0</v>
      </c>
      <c r="C9775" s="503" t="s">
        <v>11561</v>
      </c>
      <c r="D9775" s="512"/>
      <c r="F9775" s="547"/>
      <c r="G9775" s="547">
        <f t="shared" si="308"/>
        <v>0</v>
      </c>
      <c r="H9775" s="547">
        <f t="shared" si="309"/>
        <v>0</v>
      </c>
    </row>
    <row r="9776" spans="1:8" x14ac:dyDescent="0.25">
      <c r="A9776" s="396" t="e">
        <f>"INN."&amp;EIGNIR!$B$3&amp;C9776</f>
        <v>#N/A</v>
      </c>
      <c r="B9776" s="511">
        <f>'Afleiður og skortstöð - skuldir'!O90</f>
        <v>0</v>
      </c>
      <c r="C9776" s="503" t="s">
        <v>11562</v>
      </c>
      <c r="D9776" s="512"/>
      <c r="F9776" s="547"/>
      <c r="G9776" s="547">
        <f t="shared" si="308"/>
        <v>0</v>
      </c>
      <c r="H9776" s="547">
        <f t="shared" si="309"/>
        <v>0</v>
      </c>
    </row>
    <row r="9777" spans="1:8" x14ac:dyDescent="0.25">
      <c r="A9777" s="396" t="e">
        <f>"INN."&amp;EIGNIR!$B$3&amp;C9777</f>
        <v>#N/A</v>
      </c>
      <c r="B9777" s="511">
        <f>'Afleiður og skortstöð - skuldir'!O91</f>
        <v>0</v>
      </c>
      <c r="C9777" s="503" t="s">
        <v>11563</v>
      </c>
      <c r="D9777" s="512"/>
      <c r="F9777" s="547"/>
      <c r="G9777" s="547">
        <f t="shared" si="308"/>
        <v>0</v>
      </c>
      <c r="H9777" s="547">
        <f t="shared" si="309"/>
        <v>0</v>
      </c>
    </row>
    <row r="9778" spans="1:8" x14ac:dyDescent="0.25">
      <c r="A9778" s="396" t="e">
        <f>"INN."&amp;EIGNIR!$B$3&amp;C9778</f>
        <v>#N/A</v>
      </c>
      <c r="B9778" s="511">
        <f>'Afleiður og skortstöð - skuldir'!O92</f>
        <v>0</v>
      </c>
      <c r="C9778" s="503" t="s">
        <v>11564</v>
      </c>
      <c r="D9778" s="512"/>
      <c r="F9778" s="547"/>
      <c r="G9778" s="547">
        <f t="shared" si="308"/>
        <v>0</v>
      </c>
      <c r="H9778" s="547">
        <f t="shared" si="309"/>
        <v>0</v>
      </c>
    </row>
    <row r="9779" spans="1:8" x14ac:dyDescent="0.25">
      <c r="A9779" s="396" t="e">
        <f>"INN."&amp;EIGNIR!$B$3&amp;C9779</f>
        <v>#N/A</v>
      </c>
      <c r="B9779" s="511">
        <f>'Afleiður og skortstöð - skuldir'!O93</f>
        <v>0</v>
      </c>
      <c r="C9779" s="503" t="s">
        <v>11565</v>
      </c>
      <c r="D9779" s="512"/>
      <c r="F9779" s="547"/>
      <c r="G9779" s="547">
        <f t="shared" si="308"/>
        <v>0</v>
      </c>
      <c r="H9779" s="547">
        <f t="shared" si="309"/>
        <v>0</v>
      </c>
    </row>
    <row r="9780" spans="1:8" x14ac:dyDescent="0.25">
      <c r="A9780" s="396" t="e">
        <f>"INN."&amp;EIGNIR!$B$3&amp;C9780</f>
        <v>#N/A</v>
      </c>
      <c r="B9780" s="511">
        <f>'Afleiður og skortstöð - skuldir'!O94</f>
        <v>0</v>
      </c>
      <c r="C9780" s="503" t="s">
        <v>11566</v>
      </c>
      <c r="D9780" s="512"/>
      <c r="F9780" s="547"/>
      <c r="G9780" s="547">
        <f t="shared" si="308"/>
        <v>0</v>
      </c>
      <c r="H9780" s="547">
        <f t="shared" si="309"/>
        <v>0</v>
      </c>
    </row>
    <row r="9781" spans="1:8" x14ac:dyDescent="0.25">
      <c r="A9781" s="396" t="e">
        <f>"INN."&amp;EIGNIR!$B$3&amp;C9781</f>
        <v>#N/A</v>
      </c>
      <c r="B9781" s="511">
        <f>'Afleiður og skortstöð - skuldir'!O95</f>
        <v>0</v>
      </c>
      <c r="C9781" s="503" t="s">
        <v>11567</v>
      </c>
      <c r="D9781" s="512"/>
      <c r="F9781" s="547"/>
      <c r="G9781" s="547">
        <f t="shared" si="308"/>
        <v>0</v>
      </c>
      <c r="H9781" s="547">
        <f t="shared" si="309"/>
        <v>0</v>
      </c>
    </row>
    <row r="9782" spans="1:8" x14ac:dyDescent="0.25">
      <c r="A9782" s="396" t="e">
        <f>"INN."&amp;EIGNIR!$B$3&amp;C9782</f>
        <v>#N/A</v>
      </c>
      <c r="B9782" s="511">
        <f>'Afleiður og skortstöð - skuldir'!O96</f>
        <v>0</v>
      </c>
      <c r="C9782" s="503" t="s">
        <v>11568</v>
      </c>
      <c r="D9782" s="512"/>
      <c r="F9782" s="547"/>
      <c r="G9782" s="547">
        <f t="shared" si="308"/>
        <v>0</v>
      </c>
      <c r="H9782" s="547">
        <f t="shared" si="309"/>
        <v>0</v>
      </c>
    </row>
    <row r="9783" spans="1:8" x14ac:dyDescent="0.25">
      <c r="A9783" s="396" t="e">
        <f>"INN."&amp;EIGNIR!$B$3&amp;C9783</f>
        <v>#N/A</v>
      </c>
      <c r="B9783" s="511">
        <f>'Afleiður og skortstöð - skuldir'!O97</f>
        <v>0</v>
      </c>
      <c r="C9783" s="503" t="s">
        <v>11569</v>
      </c>
      <c r="D9783" s="512"/>
      <c r="F9783" s="547"/>
      <c r="G9783" s="547">
        <f t="shared" si="308"/>
        <v>0</v>
      </c>
      <c r="H9783" s="547">
        <f t="shared" si="309"/>
        <v>0</v>
      </c>
    </row>
    <row r="9784" spans="1:8" x14ac:dyDescent="0.25">
      <c r="A9784" s="396" t="e">
        <f>"INN."&amp;EIGNIR!$B$3&amp;C9784</f>
        <v>#N/A</v>
      </c>
      <c r="B9784" s="511">
        <f>'Afleiður og skortstöð - skuldir'!O98</f>
        <v>0</v>
      </c>
      <c r="C9784" s="503" t="s">
        <v>11570</v>
      </c>
      <c r="D9784" s="512"/>
      <c r="F9784" s="547"/>
      <c r="G9784" s="547">
        <f t="shared" si="308"/>
        <v>0</v>
      </c>
      <c r="H9784" s="547">
        <f t="shared" si="309"/>
        <v>0</v>
      </c>
    </row>
    <row r="9785" spans="1:8" x14ac:dyDescent="0.25">
      <c r="A9785" s="396" t="e">
        <f>"INN."&amp;EIGNIR!$B$3&amp;C9785</f>
        <v>#N/A</v>
      </c>
      <c r="B9785" s="511">
        <f>'Afleiður og skortstöð - skuldir'!O99</f>
        <v>0</v>
      </c>
      <c r="C9785" s="503" t="s">
        <v>11571</v>
      </c>
      <c r="D9785" s="512"/>
      <c r="F9785" s="547"/>
      <c r="G9785" s="547">
        <f t="shared" si="308"/>
        <v>0</v>
      </c>
      <c r="H9785" s="547">
        <f t="shared" si="309"/>
        <v>0</v>
      </c>
    </row>
    <row r="9786" spans="1:8" x14ac:dyDescent="0.25">
      <c r="A9786" s="396" t="e">
        <f>"INN."&amp;EIGNIR!$B$3&amp;C9786</f>
        <v>#N/A</v>
      </c>
      <c r="B9786" s="511">
        <f>'Afleiður og skortstöð - skuldir'!O100</f>
        <v>0</v>
      </c>
      <c r="C9786" s="503" t="s">
        <v>11572</v>
      </c>
      <c r="D9786" s="512"/>
      <c r="F9786" s="547"/>
      <c r="G9786" s="547">
        <f t="shared" si="308"/>
        <v>0</v>
      </c>
      <c r="H9786" s="547">
        <f t="shared" si="309"/>
        <v>0</v>
      </c>
    </row>
    <row r="9787" spans="1:8" x14ac:dyDescent="0.25">
      <c r="A9787" s="396" t="e">
        <f>"INN."&amp;EIGNIR!$B$3&amp;C9787</f>
        <v>#N/A</v>
      </c>
      <c r="B9787" s="511">
        <f>'Afleiður og skortstöð - skuldir'!O101</f>
        <v>0</v>
      </c>
      <c r="C9787" s="503" t="s">
        <v>11573</v>
      </c>
      <c r="D9787" s="512"/>
      <c r="F9787" s="547"/>
      <c r="G9787" s="547">
        <f t="shared" si="308"/>
        <v>0</v>
      </c>
      <c r="H9787" s="547">
        <f t="shared" si="309"/>
        <v>0</v>
      </c>
    </row>
    <row r="9788" spans="1:8" x14ac:dyDescent="0.25">
      <c r="A9788" s="396" t="e">
        <f>"INN."&amp;EIGNIR!$B$3&amp;C9788</f>
        <v>#N/A</v>
      </c>
      <c r="B9788" s="511">
        <f>'Afleiður og skortstöð - skuldir'!O102</f>
        <v>0</v>
      </c>
      <c r="C9788" s="503" t="s">
        <v>11574</v>
      </c>
      <c r="D9788" s="512"/>
      <c r="F9788" s="547"/>
      <c r="G9788" s="547">
        <f t="shared" si="308"/>
        <v>0</v>
      </c>
      <c r="H9788" s="547">
        <f t="shared" si="309"/>
        <v>0</v>
      </c>
    </row>
    <row r="9789" spans="1:8" x14ac:dyDescent="0.25">
      <c r="A9789" s="396" t="e">
        <f>"INN."&amp;EIGNIR!$B$3&amp;C9789</f>
        <v>#N/A</v>
      </c>
      <c r="B9789" s="511">
        <f>'Afleiður og skortstöð - skuldir'!O103</f>
        <v>0</v>
      </c>
      <c r="C9789" s="503" t="s">
        <v>11575</v>
      </c>
      <c r="D9789" s="512"/>
      <c r="F9789" s="547"/>
      <c r="G9789" s="547">
        <f t="shared" si="308"/>
        <v>0</v>
      </c>
      <c r="H9789" s="547">
        <f t="shared" si="309"/>
        <v>0</v>
      </c>
    </row>
    <row r="9790" spans="1:8" x14ac:dyDescent="0.25">
      <c r="A9790" s="396" t="e">
        <f>"INN."&amp;EIGNIR!$B$3&amp;C9790</f>
        <v>#N/A</v>
      </c>
      <c r="B9790" s="511">
        <f>'Afleiður og skortstöð - skuldir'!O104</f>
        <v>0</v>
      </c>
      <c r="C9790" s="503" t="s">
        <v>11576</v>
      </c>
      <c r="D9790" s="512"/>
      <c r="F9790" s="547"/>
      <c r="G9790" s="547">
        <f t="shared" si="308"/>
        <v>0</v>
      </c>
      <c r="H9790" s="547">
        <f t="shared" si="309"/>
        <v>0</v>
      </c>
    </row>
    <row r="9791" spans="1:8" x14ac:dyDescent="0.25">
      <c r="A9791" s="396" t="e">
        <f>"INN."&amp;EIGNIR!$B$3&amp;C9791</f>
        <v>#N/A</v>
      </c>
      <c r="B9791" s="511">
        <f>'Afleiður og skortstöð - skuldir'!O105</f>
        <v>0</v>
      </c>
      <c r="C9791" s="503" t="s">
        <v>11577</v>
      </c>
      <c r="D9791" s="512"/>
      <c r="F9791" s="547"/>
      <c r="G9791" s="547">
        <f t="shared" si="308"/>
        <v>0</v>
      </c>
      <c r="H9791" s="547">
        <f t="shared" si="309"/>
        <v>0</v>
      </c>
    </row>
    <row r="9792" spans="1:8" x14ac:dyDescent="0.25">
      <c r="A9792" s="396" t="e">
        <f>"INN."&amp;EIGNIR!$B$3&amp;C9792</f>
        <v>#N/A</v>
      </c>
      <c r="B9792" s="511">
        <f>'Afleiður og skortstöð - skuldir'!O106</f>
        <v>0</v>
      </c>
      <c r="C9792" s="503" t="s">
        <v>11578</v>
      </c>
      <c r="D9792" s="512"/>
      <c r="F9792" s="547"/>
      <c r="G9792" s="547">
        <f t="shared" si="308"/>
        <v>0</v>
      </c>
      <c r="H9792" s="547">
        <f t="shared" si="309"/>
        <v>0</v>
      </c>
    </row>
    <row r="9793" spans="1:8" x14ac:dyDescent="0.25">
      <c r="A9793" s="396" t="e">
        <f>"INN."&amp;EIGNIR!$B$3&amp;C9793</f>
        <v>#N/A</v>
      </c>
      <c r="B9793" s="511">
        <f>'Afleiður og skortstöð - skuldir'!O107</f>
        <v>0</v>
      </c>
      <c r="C9793" s="503" t="s">
        <v>11579</v>
      </c>
      <c r="D9793" s="512"/>
      <c r="F9793" s="547"/>
      <c r="G9793" s="547">
        <f t="shared" si="308"/>
        <v>0</v>
      </c>
      <c r="H9793" s="547">
        <f t="shared" si="309"/>
        <v>0</v>
      </c>
    </row>
    <row r="9794" spans="1:8" x14ac:dyDescent="0.25">
      <c r="A9794" s="396" t="e">
        <f>"INN."&amp;EIGNIR!$B$3&amp;C9794</f>
        <v>#N/A</v>
      </c>
      <c r="B9794" s="511">
        <f>'Afleiður og skortstöð - skuldir'!O108</f>
        <v>0</v>
      </c>
      <c r="C9794" s="503" t="s">
        <v>11580</v>
      </c>
      <c r="D9794" s="512"/>
      <c r="F9794" s="547"/>
      <c r="G9794" s="547">
        <f t="shared" si="308"/>
        <v>0</v>
      </c>
      <c r="H9794" s="547">
        <f t="shared" si="309"/>
        <v>0</v>
      </c>
    </row>
    <row r="9795" spans="1:8" x14ac:dyDescent="0.25">
      <c r="A9795" s="396" t="e">
        <f>"INN."&amp;EIGNIR!$B$3&amp;C9795</f>
        <v>#N/A</v>
      </c>
      <c r="B9795" s="511">
        <f>'Afleiður og skortstöð - skuldir'!O109</f>
        <v>0</v>
      </c>
      <c r="C9795" s="503" t="s">
        <v>11581</v>
      </c>
      <c r="D9795" s="512"/>
      <c r="F9795" s="547"/>
      <c r="G9795" s="547">
        <f t="shared" si="308"/>
        <v>0</v>
      </c>
      <c r="H9795" s="547">
        <f t="shared" si="309"/>
        <v>0</v>
      </c>
    </row>
    <row r="9796" spans="1:8" x14ac:dyDescent="0.25">
      <c r="A9796" s="396" t="e">
        <f>"INN."&amp;EIGNIR!$B$3&amp;C9796</f>
        <v>#N/A</v>
      </c>
      <c r="B9796" s="511">
        <f>'Afleiður og skortstöð - skuldir'!O110</f>
        <v>0</v>
      </c>
      <c r="C9796" s="503" t="s">
        <v>11582</v>
      </c>
      <c r="D9796" s="512"/>
      <c r="F9796" s="547"/>
      <c r="G9796" s="547">
        <f t="shared" si="308"/>
        <v>0</v>
      </c>
      <c r="H9796" s="547">
        <f t="shared" si="309"/>
        <v>0</v>
      </c>
    </row>
    <row r="9797" spans="1:8" x14ac:dyDescent="0.25">
      <c r="A9797" s="396" t="e">
        <f>"INN."&amp;EIGNIR!$B$3&amp;C9797</f>
        <v>#N/A</v>
      </c>
      <c r="B9797" s="511">
        <f>'Afleiður og skortstöð - skuldir'!O111</f>
        <v>0</v>
      </c>
      <c r="C9797" s="503" t="s">
        <v>11583</v>
      </c>
      <c r="D9797" s="512"/>
      <c r="F9797" s="547"/>
      <c r="G9797" s="547">
        <f t="shared" si="308"/>
        <v>0</v>
      </c>
      <c r="H9797" s="547">
        <f t="shared" si="309"/>
        <v>0</v>
      </c>
    </row>
    <row r="9798" spans="1:8" x14ac:dyDescent="0.25">
      <c r="A9798" s="396" t="e">
        <f>"INN."&amp;EIGNIR!$B$3&amp;C9798</f>
        <v>#N/A</v>
      </c>
      <c r="B9798" s="511">
        <f>'Afleiður og skortstöð - skuldir'!O112</f>
        <v>0</v>
      </c>
      <c r="C9798" s="503" t="s">
        <v>11584</v>
      </c>
      <c r="D9798" s="512"/>
      <c r="F9798" s="547"/>
      <c r="G9798" s="547">
        <f t="shared" si="308"/>
        <v>0</v>
      </c>
      <c r="H9798" s="547">
        <f t="shared" si="309"/>
        <v>0</v>
      </c>
    </row>
    <row r="9799" spans="1:8" x14ac:dyDescent="0.25">
      <c r="A9799" s="396" t="e">
        <f>"INN."&amp;EIGNIR!$B$3&amp;C9799</f>
        <v>#N/A</v>
      </c>
      <c r="B9799" s="511">
        <f>'Afleiður og skortstöð - skuldir'!P5</f>
        <v>0</v>
      </c>
      <c r="C9799" s="503" t="s">
        <v>11585</v>
      </c>
      <c r="D9799" s="512" t="s">
        <v>11586</v>
      </c>
      <c r="F9799" s="547"/>
      <c r="G9799" s="547">
        <f t="shared" si="308"/>
        <v>0</v>
      </c>
      <c r="H9799" s="547">
        <f t="shared" si="309"/>
        <v>0</v>
      </c>
    </row>
    <row r="9800" spans="1:8" x14ac:dyDescent="0.25">
      <c r="A9800" s="396" t="e">
        <f>"INN."&amp;EIGNIR!$B$3&amp;C9800</f>
        <v>#N/A</v>
      </c>
      <c r="B9800" s="511">
        <f>'Afleiður og skortstöð - skuldir'!P6</f>
        <v>0</v>
      </c>
      <c r="C9800" s="503" t="s">
        <v>11587</v>
      </c>
      <c r="D9800" s="512"/>
      <c r="F9800" s="547"/>
      <c r="G9800" s="547">
        <f t="shared" si="308"/>
        <v>0</v>
      </c>
      <c r="H9800" s="547">
        <f t="shared" si="309"/>
        <v>0</v>
      </c>
    </row>
    <row r="9801" spans="1:8" x14ac:dyDescent="0.25">
      <c r="A9801" s="396" t="e">
        <f>"INN."&amp;EIGNIR!$B$3&amp;C9801</f>
        <v>#N/A</v>
      </c>
      <c r="B9801" s="511">
        <f>'Afleiður og skortstöð - skuldir'!P7</f>
        <v>0</v>
      </c>
      <c r="C9801" s="503" t="s">
        <v>11588</v>
      </c>
      <c r="D9801" s="512"/>
      <c r="F9801" s="547"/>
      <c r="G9801" s="547">
        <f t="shared" si="308"/>
        <v>0</v>
      </c>
      <c r="H9801" s="547">
        <f t="shared" si="309"/>
        <v>0</v>
      </c>
    </row>
    <row r="9802" spans="1:8" x14ac:dyDescent="0.25">
      <c r="A9802" s="396" t="e">
        <f>"INN."&amp;EIGNIR!$B$3&amp;C9802</f>
        <v>#N/A</v>
      </c>
      <c r="B9802" s="511">
        <f>'Afleiður og skortstöð - skuldir'!P8</f>
        <v>0</v>
      </c>
      <c r="C9802" s="503" t="s">
        <v>11589</v>
      </c>
      <c r="D9802" s="512"/>
      <c r="F9802" s="547"/>
      <c r="G9802" s="547">
        <f t="shared" si="308"/>
        <v>0</v>
      </c>
      <c r="H9802" s="547">
        <f t="shared" si="309"/>
        <v>0</v>
      </c>
    </row>
    <row r="9803" spans="1:8" x14ac:dyDescent="0.25">
      <c r="A9803" s="396" t="e">
        <f>"INN."&amp;EIGNIR!$B$3&amp;C9803</f>
        <v>#N/A</v>
      </c>
      <c r="B9803" s="511">
        <f>'Afleiður og skortstöð - skuldir'!P9</f>
        <v>0</v>
      </c>
      <c r="C9803" s="503" t="s">
        <v>11590</v>
      </c>
      <c r="D9803" s="512"/>
      <c r="F9803" s="547"/>
      <c r="G9803" s="547">
        <f t="shared" si="308"/>
        <v>0</v>
      </c>
      <c r="H9803" s="547">
        <f t="shared" si="309"/>
        <v>0</v>
      </c>
    </row>
    <row r="9804" spans="1:8" x14ac:dyDescent="0.25">
      <c r="A9804" s="396" t="e">
        <f>"INN."&amp;EIGNIR!$B$3&amp;C9804</f>
        <v>#N/A</v>
      </c>
      <c r="B9804" s="511">
        <f>'Afleiður og skortstöð - skuldir'!P10</f>
        <v>0</v>
      </c>
      <c r="C9804" s="503" t="s">
        <v>11591</v>
      </c>
      <c r="D9804" s="512"/>
      <c r="F9804" s="547"/>
      <c r="G9804" s="547">
        <f t="shared" si="308"/>
        <v>0</v>
      </c>
      <c r="H9804" s="547">
        <f t="shared" si="309"/>
        <v>0</v>
      </c>
    </row>
    <row r="9805" spans="1:8" x14ac:dyDescent="0.25">
      <c r="A9805" s="396" t="e">
        <f>"INN."&amp;EIGNIR!$B$3&amp;C9805</f>
        <v>#N/A</v>
      </c>
      <c r="B9805" s="511">
        <f>'Afleiður og skortstöð - skuldir'!P11</f>
        <v>0</v>
      </c>
      <c r="C9805" s="503" t="s">
        <v>11592</v>
      </c>
      <c r="D9805" s="512"/>
      <c r="F9805" s="547"/>
      <c r="G9805" s="547">
        <f t="shared" si="308"/>
        <v>0</v>
      </c>
      <c r="H9805" s="547">
        <f t="shared" si="309"/>
        <v>0</v>
      </c>
    </row>
    <row r="9806" spans="1:8" x14ac:dyDescent="0.25">
      <c r="A9806" s="396" t="e">
        <f>"INN."&amp;EIGNIR!$B$3&amp;C9806</f>
        <v>#N/A</v>
      </c>
      <c r="B9806" s="511">
        <f>'Afleiður og skortstöð - skuldir'!P12</f>
        <v>0</v>
      </c>
      <c r="C9806" s="503" t="s">
        <v>11593</v>
      </c>
      <c r="D9806" s="512"/>
      <c r="F9806" s="547"/>
      <c r="G9806" s="547">
        <f t="shared" si="308"/>
        <v>0</v>
      </c>
      <c r="H9806" s="547">
        <f t="shared" si="309"/>
        <v>0</v>
      </c>
    </row>
    <row r="9807" spans="1:8" x14ac:dyDescent="0.25">
      <c r="A9807" s="396" t="e">
        <f>"INN."&amp;EIGNIR!$B$3&amp;C9807</f>
        <v>#N/A</v>
      </c>
      <c r="B9807" s="511">
        <f>'Afleiður og skortstöð - skuldir'!P13</f>
        <v>0</v>
      </c>
      <c r="C9807" s="503" t="s">
        <v>11594</v>
      </c>
      <c r="D9807" s="512"/>
      <c r="F9807" s="547"/>
      <c r="G9807" s="547">
        <f t="shared" si="308"/>
        <v>0</v>
      </c>
      <c r="H9807" s="547">
        <f t="shared" si="309"/>
        <v>0</v>
      </c>
    </row>
    <row r="9808" spans="1:8" x14ac:dyDescent="0.25">
      <c r="A9808" s="396" t="e">
        <f>"INN."&amp;EIGNIR!$B$3&amp;C9808</f>
        <v>#N/A</v>
      </c>
      <c r="B9808" s="511">
        <f>'Afleiður og skortstöð - skuldir'!P14</f>
        <v>0</v>
      </c>
      <c r="C9808" s="503" t="s">
        <v>11595</v>
      </c>
      <c r="D9808" s="512"/>
      <c r="F9808" s="547"/>
      <c r="G9808" s="547">
        <f t="shared" si="308"/>
        <v>0</v>
      </c>
      <c r="H9808" s="547">
        <f t="shared" si="309"/>
        <v>0</v>
      </c>
    </row>
    <row r="9809" spans="1:8" x14ac:dyDescent="0.25">
      <c r="A9809" s="396" t="e">
        <f>"INN."&amp;EIGNIR!$B$3&amp;C9809</f>
        <v>#N/A</v>
      </c>
      <c r="B9809" s="511">
        <f>'Afleiður og skortstöð - skuldir'!P15</f>
        <v>0</v>
      </c>
      <c r="C9809" s="503" t="s">
        <v>11596</v>
      </c>
      <c r="D9809" s="512"/>
      <c r="F9809" s="547"/>
      <c r="G9809" s="547">
        <f t="shared" si="308"/>
        <v>0</v>
      </c>
      <c r="H9809" s="547">
        <f t="shared" si="309"/>
        <v>0</v>
      </c>
    </row>
    <row r="9810" spans="1:8" x14ac:dyDescent="0.25">
      <c r="A9810" s="396" t="e">
        <f>"INN."&amp;EIGNIR!$B$3&amp;C9810</f>
        <v>#N/A</v>
      </c>
      <c r="B9810" s="511">
        <f>'Afleiður og skortstöð - skuldir'!P16</f>
        <v>0</v>
      </c>
      <c r="C9810" s="503" t="s">
        <v>11597</v>
      </c>
      <c r="D9810" s="512"/>
      <c r="F9810" s="547"/>
      <c r="G9810" s="547">
        <f t="shared" si="308"/>
        <v>0</v>
      </c>
      <c r="H9810" s="547">
        <f t="shared" si="309"/>
        <v>0</v>
      </c>
    </row>
    <row r="9811" spans="1:8" x14ac:dyDescent="0.25">
      <c r="A9811" s="396" t="e">
        <f>"INN."&amp;EIGNIR!$B$3&amp;C9811</f>
        <v>#N/A</v>
      </c>
      <c r="B9811" s="511">
        <f>'Afleiður og skortstöð - skuldir'!P17</f>
        <v>0</v>
      </c>
      <c r="C9811" s="503" t="s">
        <v>11598</v>
      </c>
      <c r="D9811" s="512"/>
      <c r="F9811" s="547"/>
      <c r="G9811" s="547">
        <f t="shared" si="308"/>
        <v>0</v>
      </c>
      <c r="H9811" s="547">
        <f t="shared" si="309"/>
        <v>0</v>
      </c>
    </row>
    <row r="9812" spans="1:8" x14ac:dyDescent="0.25">
      <c r="A9812" s="396" t="e">
        <f>"INN."&amp;EIGNIR!$B$3&amp;C9812</f>
        <v>#N/A</v>
      </c>
      <c r="B9812" s="511">
        <f>'Afleiður og skortstöð - skuldir'!P18</f>
        <v>0</v>
      </c>
      <c r="C9812" s="503" t="s">
        <v>11599</v>
      </c>
      <c r="D9812" s="512"/>
      <c r="F9812" s="547"/>
      <c r="G9812" s="547">
        <f t="shared" si="308"/>
        <v>0</v>
      </c>
      <c r="H9812" s="547">
        <f t="shared" si="309"/>
        <v>0</v>
      </c>
    </row>
    <row r="9813" spans="1:8" x14ac:dyDescent="0.25">
      <c r="A9813" s="396" t="e">
        <f>"INN."&amp;EIGNIR!$B$3&amp;C9813</f>
        <v>#N/A</v>
      </c>
      <c r="B9813" s="511">
        <f>'Afleiður og skortstöð - skuldir'!P19</f>
        <v>0</v>
      </c>
      <c r="C9813" s="503" t="s">
        <v>11600</v>
      </c>
      <c r="D9813" s="512"/>
      <c r="F9813" s="547"/>
      <c r="G9813" s="547">
        <f t="shared" si="308"/>
        <v>0</v>
      </c>
      <c r="H9813" s="547">
        <f t="shared" si="309"/>
        <v>0</v>
      </c>
    </row>
    <row r="9814" spans="1:8" x14ac:dyDescent="0.25">
      <c r="A9814" s="396" t="e">
        <f>"INN."&amp;EIGNIR!$B$3&amp;C9814</f>
        <v>#N/A</v>
      </c>
      <c r="B9814" s="511">
        <f>'Afleiður og skortstöð - skuldir'!P20</f>
        <v>0</v>
      </c>
      <c r="C9814" s="503" t="s">
        <v>11601</v>
      </c>
      <c r="D9814" s="512"/>
      <c r="F9814" s="547"/>
      <c r="G9814" s="547">
        <f t="shared" si="308"/>
        <v>0</v>
      </c>
      <c r="H9814" s="547">
        <f t="shared" si="309"/>
        <v>0</v>
      </c>
    </row>
    <row r="9815" spans="1:8" x14ac:dyDescent="0.25">
      <c r="A9815" s="396" t="e">
        <f>"INN."&amp;EIGNIR!$B$3&amp;C9815</f>
        <v>#N/A</v>
      </c>
      <c r="B9815" s="511">
        <f>'Afleiður og skortstöð - skuldir'!P21</f>
        <v>0</v>
      </c>
      <c r="C9815" s="503" t="s">
        <v>11602</v>
      </c>
      <c r="D9815" s="512"/>
      <c r="F9815" s="547"/>
      <c r="G9815" s="547">
        <f t="shared" si="308"/>
        <v>0</v>
      </c>
      <c r="H9815" s="547">
        <f t="shared" si="309"/>
        <v>0</v>
      </c>
    </row>
    <row r="9816" spans="1:8" x14ac:dyDescent="0.25">
      <c r="A9816" s="396" t="e">
        <f>"INN."&amp;EIGNIR!$B$3&amp;C9816</f>
        <v>#N/A</v>
      </c>
      <c r="B9816" s="511">
        <f>'Afleiður og skortstöð - skuldir'!P22</f>
        <v>0</v>
      </c>
      <c r="C9816" s="503" t="s">
        <v>11603</v>
      </c>
      <c r="D9816" s="512"/>
      <c r="F9816" s="547"/>
      <c r="G9816" s="547">
        <f t="shared" si="308"/>
        <v>0</v>
      </c>
      <c r="H9816" s="547">
        <f t="shared" si="309"/>
        <v>0</v>
      </c>
    </row>
    <row r="9817" spans="1:8" x14ac:dyDescent="0.25">
      <c r="A9817" s="396" t="e">
        <f>"INN."&amp;EIGNIR!$B$3&amp;C9817</f>
        <v>#N/A</v>
      </c>
      <c r="B9817" s="511">
        <f>'Afleiður og skortstöð - skuldir'!P23</f>
        <v>0</v>
      </c>
      <c r="C9817" s="503" t="s">
        <v>11604</v>
      </c>
      <c r="D9817" s="512"/>
      <c r="F9817" s="547"/>
      <c r="G9817" s="547">
        <f t="shared" si="308"/>
        <v>0</v>
      </c>
      <c r="H9817" s="547">
        <f t="shared" si="309"/>
        <v>0</v>
      </c>
    </row>
    <row r="9818" spans="1:8" x14ac:dyDescent="0.25">
      <c r="A9818" s="396" t="e">
        <f>"INN."&amp;EIGNIR!$B$3&amp;C9818</f>
        <v>#N/A</v>
      </c>
      <c r="B9818" s="511">
        <f>'Afleiður og skortstöð - skuldir'!P24</f>
        <v>0</v>
      </c>
      <c r="C9818" s="503" t="s">
        <v>11605</v>
      </c>
      <c r="D9818" s="512"/>
      <c r="F9818" s="547"/>
      <c r="G9818" s="547">
        <f t="shared" si="308"/>
        <v>0</v>
      </c>
      <c r="H9818" s="547">
        <f t="shared" si="309"/>
        <v>0</v>
      </c>
    </row>
    <row r="9819" spans="1:8" x14ac:dyDescent="0.25">
      <c r="A9819" s="396" t="e">
        <f>"INN."&amp;EIGNIR!$B$3&amp;C9819</f>
        <v>#N/A</v>
      </c>
      <c r="B9819" s="511">
        <f>'Afleiður og skortstöð - skuldir'!P25</f>
        <v>0</v>
      </c>
      <c r="C9819" s="503" t="s">
        <v>11606</v>
      </c>
      <c r="D9819" s="512"/>
      <c r="F9819" s="547"/>
      <c r="G9819" s="547">
        <f t="shared" si="308"/>
        <v>0</v>
      </c>
      <c r="H9819" s="547">
        <f t="shared" si="309"/>
        <v>0</v>
      </c>
    </row>
    <row r="9820" spans="1:8" x14ac:dyDescent="0.25">
      <c r="A9820" s="396" t="e">
        <f>"INN."&amp;EIGNIR!$B$3&amp;C9820</f>
        <v>#N/A</v>
      </c>
      <c r="B9820" s="511">
        <f>'Afleiður og skortstöð - skuldir'!P26</f>
        <v>0</v>
      </c>
      <c r="C9820" s="503" t="s">
        <v>11607</v>
      </c>
      <c r="D9820" s="512"/>
      <c r="F9820" s="547"/>
      <c r="G9820" s="547">
        <f t="shared" si="308"/>
        <v>0</v>
      </c>
      <c r="H9820" s="547">
        <f t="shared" si="309"/>
        <v>0</v>
      </c>
    </row>
    <row r="9821" spans="1:8" x14ac:dyDescent="0.25">
      <c r="A9821" s="396" t="e">
        <f>"INN."&amp;EIGNIR!$B$3&amp;C9821</f>
        <v>#N/A</v>
      </c>
      <c r="B9821" s="511">
        <f>'Afleiður og skortstöð - skuldir'!P27</f>
        <v>0</v>
      </c>
      <c r="C9821" s="503" t="s">
        <v>11608</v>
      </c>
      <c r="D9821" s="512"/>
      <c r="F9821" s="547"/>
      <c r="G9821" s="547">
        <f t="shared" si="308"/>
        <v>0</v>
      </c>
      <c r="H9821" s="547">
        <f t="shared" si="309"/>
        <v>0</v>
      </c>
    </row>
    <row r="9822" spans="1:8" x14ac:dyDescent="0.25">
      <c r="A9822" s="396" t="e">
        <f>"INN."&amp;EIGNIR!$B$3&amp;C9822</f>
        <v>#N/A</v>
      </c>
      <c r="B9822" s="511">
        <f>'Afleiður og skortstöð - skuldir'!P28</f>
        <v>0</v>
      </c>
      <c r="C9822" s="503" t="s">
        <v>11609</v>
      </c>
      <c r="D9822" s="512"/>
      <c r="F9822" s="547"/>
      <c r="G9822" s="547">
        <f t="shared" ref="G9822:G9885" si="310">+F9822-B9822</f>
        <v>0</v>
      </c>
      <c r="H9822" s="547">
        <f t="shared" si="309"/>
        <v>0</v>
      </c>
    </row>
    <row r="9823" spans="1:8" x14ac:dyDescent="0.25">
      <c r="A9823" s="396" t="e">
        <f>"INN."&amp;EIGNIR!$B$3&amp;C9823</f>
        <v>#N/A</v>
      </c>
      <c r="B9823" s="511">
        <f>'Afleiður og skortstöð - skuldir'!P29</f>
        <v>0</v>
      </c>
      <c r="C9823" s="503" t="s">
        <v>11610</v>
      </c>
      <c r="D9823" s="512"/>
      <c r="F9823" s="547"/>
      <c r="G9823" s="547">
        <f t="shared" si="310"/>
        <v>0</v>
      </c>
      <c r="H9823" s="547">
        <f t="shared" ref="H9823:H9886" si="311">+ABS(G9823)</f>
        <v>0</v>
      </c>
    </row>
    <row r="9824" spans="1:8" x14ac:dyDescent="0.25">
      <c r="A9824" s="396" t="e">
        <f>"INN."&amp;EIGNIR!$B$3&amp;C9824</f>
        <v>#N/A</v>
      </c>
      <c r="B9824" s="511">
        <f>'Afleiður og skortstöð - skuldir'!P30</f>
        <v>0</v>
      </c>
      <c r="C9824" s="503" t="s">
        <v>11611</v>
      </c>
      <c r="D9824" s="512"/>
      <c r="F9824" s="547"/>
      <c r="G9824" s="547">
        <f t="shared" si="310"/>
        <v>0</v>
      </c>
      <c r="H9824" s="547">
        <f t="shared" si="311"/>
        <v>0</v>
      </c>
    </row>
    <row r="9825" spans="1:8" x14ac:dyDescent="0.25">
      <c r="A9825" s="396" t="e">
        <f>"INN."&amp;EIGNIR!$B$3&amp;C9825</f>
        <v>#N/A</v>
      </c>
      <c r="B9825" s="511">
        <f>'Afleiður og skortstöð - skuldir'!P31</f>
        <v>0</v>
      </c>
      <c r="C9825" s="503" t="s">
        <v>11612</v>
      </c>
      <c r="D9825" s="512"/>
      <c r="F9825" s="547"/>
      <c r="G9825" s="547">
        <f t="shared" si="310"/>
        <v>0</v>
      </c>
      <c r="H9825" s="547">
        <f t="shared" si="311"/>
        <v>0</v>
      </c>
    </row>
    <row r="9826" spans="1:8" x14ac:dyDescent="0.25">
      <c r="A9826" s="396" t="e">
        <f>"INN."&amp;EIGNIR!$B$3&amp;C9826</f>
        <v>#N/A</v>
      </c>
      <c r="B9826" s="511">
        <f>'Afleiður og skortstöð - skuldir'!P32</f>
        <v>0</v>
      </c>
      <c r="C9826" s="503" t="s">
        <v>11613</v>
      </c>
      <c r="D9826" s="512"/>
      <c r="F9826" s="547"/>
      <c r="G9826" s="547">
        <f t="shared" si="310"/>
        <v>0</v>
      </c>
      <c r="H9826" s="547">
        <f t="shared" si="311"/>
        <v>0</v>
      </c>
    </row>
    <row r="9827" spans="1:8" x14ac:dyDescent="0.25">
      <c r="A9827" s="396" t="e">
        <f>"INN."&amp;EIGNIR!$B$3&amp;C9827</f>
        <v>#N/A</v>
      </c>
      <c r="B9827" s="511">
        <f>'Afleiður og skortstöð - skuldir'!P33</f>
        <v>0</v>
      </c>
      <c r="C9827" s="503" t="s">
        <v>11614</v>
      </c>
      <c r="D9827" s="512"/>
      <c r="F9827" s="547"/>
      <c r="G9827" s="547">
        <f t="shared" si="310"/>
        <v>0</v>
      </c>
      <c r="H9827" s="547">
        <f t="shared" si="311"/>
        <v>0</v>
      </c>
    </row>
    <row r="9828" spans="1:8" x14ac:dyDescent="0.25">
      <c r="A9828" s="396" t="e">
        <f>"INN."&amp;EIGNIR!$B$3&amp;C9828</f>
        <v>#N/A</v>
      </c>
      <c r="B9828" s="511">
        <f>'Afleiður og skortstöð - skuldir'!P34</f>
        <v>0</v>
      </c>
      <c r="C9828" s="503" t="s">
        <v>11615</v>
      </c>
      <c r="D9828" s="512"/>
      <c r="F9828" s="547"/>
      <c r="G9828" s="547">
        <f t="shared" si="310"/>
        <v>0</v>
      </c>
      <c r="H9828" s="547">
        <f t="shared" si="311"/>
        <v>0</v>
      </c>
    </row>
    <row r="9829" spans="1:8" x14ac:dyDescent="0.25">
      <c r="A9829" s="396" t="e">
        <f>"INN."&amp;EIGNIR!$B$3&amp;C9829</f>
        <v>#N/A</v>
      </c>
      <c r="B9829" s="511">
        <f>'Afleiður og skortstöð - skuldir'!P35</f>
        <v>0</v>
      </c>
      <c r="C9829" s="503" t="s">
        <v>11616</v>
      </c>
      <c r="D9829" s="512"/>
      <c r="F9829" s="547"/>
      <c r="G9829" s="547">
        <f t="shared" si="310"/>
        <v>0</v>
      </c>
      <c r="H9829" s="547">
        <f t="shared" si="311"/>
        <v>0</v>
      </c>
    </row>
    <row r="9830" spans="1:8" x14ac:dyDescent="0.25">
      <c r="A9830" s="396" t="e">
        <f>"INN."&amp;EIGNIR!$B$3&amp;C9830</f>
        <v>#N/A</v>
      </c>
      <c r="B9830" s="511">
        <f>'Afleiður og skortstöð - skuldir'!P36</f>
        <v>0</v>
      </c>
      <c r="C9830" s="503" t="s">
        <v>11617</v>
      </c>
      <c r="D9830" s="512"/>
      <c r="F9830" s="547"/>
      <c r="G9830" s="547">
        <f t="shared" si="310"/>
        <v>0</v>
      </c>
      <c r="H9830" s="547">
        <f t="shared" si="311"/>
        <v>0</v>
      </c>
    </row>
    <row r="9831" spans="1:8" x14ac:dyDescent="0.25">
      <c r="A9831" s="396" t="e">
        <f>"INN."&amp;EIGNIR!$B$3&amp;C9831</f>
        <v>#N/A</v>
      </c>
      <c r="B9831" s="511">
        <f>'Afleiður og skortstöð - skuldir'!P37</f>
        <v>0</v>
      </c>
      <c r="C9831" s="503" t="s">
        <v>11618</v>
      </c>
      <c r="D9831" s="512"/>
      <c r="F9831" s="547"/>
      <c r="G9831" s="547">
        <f t="shared" si="310"/>
        <v>0</v>
      </c>
      <c r="H9831" s="547">
        <f t="shared" si="311"/>
        <v>0</v>
      </c>
    </row>
    <row r="9832" spans="1:8" x14ac:dyDescent="0.25">
      <c r="A9832" s="396" t="e">
        <f>"INN."&amp;EIGNIR!$B$3&amp;C9832</f>
        <v>#N/A</v>
      </c>
      <c r="B9832" s="511">
        <f>'Afleiður og skortstöð - skuldir'!P38</f>
        <v>0</v>
      </c>
      <c r="C9832" s="503" t="s">
        <v>11619</v>
      </c>
      <c r="D9832" s="512"/>
      <c r="F9832" s="547"/>
      <c r="G9832" s="547">
        <f t="shared" si="310"/>
        <v>0</v>
      </c>
      <c r="H9832" s="547">
        <f t="shared" si="311"/>
        <v>0</v>
      </c>
    </row>
    <row r="9833" spans="1:8" x14ac:dyDescent="0.25">
      <c r="A9833" s="396" t="e">
        <f>"INN."&amp;EIGNIR!$B$3&amp;C9833</f>
        <v>#N/A</v>
      </c>
      <c r="B9833" s="511">
        <f>'Afleiður og skortstöð - skuldir'!P39</f>
        <v>0</v>
      </c>
      <c r="C9833" s="503" t="s">
        <v>11620</v>
      </c>
      <c r="D9833" s="512"/>
      <c r="F9833" s="547"/>
      <c r="G9833" s="547">
        <f t="shared" si="310"/>
        <v>0</v>
      </c>
      <c r="H9833" s="547">
        <f t="shared" si="311"/>
        <v>0</v>
      </c>
    </row>
    <row r="9834" spans="1:8" x14ac:dyDescent="0.25">
      <c r="A9834" s="396" t="e">
        <f>"INN."&amp;EIGNIR!$B$3&amp;C9834</f>
        <v>#N/A</v>
      </c>
      <c r="B9834" s="511">
        <f>'Afleiður og skortstöð - skuldir'!P40</f>
        <v>0</v>
      </c>
      <c r="C9834" s="503" t="s">
        <v>11621</v>
      </c>
      <c r="D9834" s="512"/>
      <c r="F9834" s="547"/>
      <c r="G9834" s="547">
        <f t="shared" si="310"/>
        <v>0</v>
      </c>
      <c r="H9834" s="547">
        <f t="shared" si="311"/>
        <v>0</v>
      </c>
    </row>
    <row r="9835" spans="1:8" x14ac:dyDescent="0.25">
      <c r="A9835" s="396" t="e">
        <f>"INN."&amp;EIGNIR!$B$3&amp;C9835</f>
        <v>#N/A</v>
      </c>
      <c r="B9835" s="511">
        <f>'Afleiður og skortstöð - skuldir'!P41</f>
        <v>0</v>
      </c>
      <c r="C9835" s="503" t="s">
        <v>11622</v>
      </c>
      <c r="D9835" s="512"/>
      <c r="F9835" s="547"/>
      <c r="G9835" s="547">
        <f t="shared" si="310"/>
        <v>0</v>
      </c>
      <c r="H9835" s="547">
        <f t="shared" si="311"/>
        <v>0</v>
      </c>
    </row>
    <row r="9836" spans="1:8" x14ac:dyDescent="0.25">
      <c r="A9836" s="396" t="e">
        <f>"INN."&amp;EIGNIR!$B$3&amp;C9836</f>
        <v>#N/A</v>
      </c>
      <c r="B9836" s="511">
        <f>'Afleiður og skortstöð - skuldir'!P42</f>
        <v>0</v>
      </c>
      <c r="C9836" s="503" t="s">
        <v>11623</v>
      </c>
      <c r="D9836" s="512"/>
      <c r="F9836" s="547"/>
      <c r="G9836" s="547">
        <f t="shared" si="310"/>
        <v>0</v>
      </c>
      <c r="H9836" s="547">
        <f t="shared" si="311"/>
        <v>0</v>
      </c>
    </row>
    <row r="9837" spans="1:8" x14ac:dyDescent="0.25">
      <c r="A9837" s="396" t="e">
        <f>"INN."&amp;EIGNIR!$B$3&amp;C9837</f>
        <v>#N/A</v>
      </c>
      <c r="B9837" s="511">
        <f>'Afleiður og skortstöð - skuldir'!P43</f>
        <v>0</v>
      </c>
      <c r="C9837" s="503" t="s">
        <v>11624</v>
      </c>
      <c r="D9837" s="512"/>
      <c r="F9837" s="547"/>
      <c r="G9837" s="547">
        <f t="shared" si="310"/>
        <v>0</v>
      </c>
      <c r="H9837" s="547">
        <f t="shared" si="311"/>
        <v>0</v>
      </c>
    </row>
    <row r="9838" spans="1:8" x14ac:dyDescent="0.25">
      <c r="A9838" s="396" t="e">
        <f>"INN."&amp;EIGNIR!$B$3&amp;C9838</f>
        <v>#N/A</v>
      </c>
      <c r="B9838" s="511">
        <f>'Afleiður og skortstöð - skuldir'!P44</f>
        <v>0</v>
      </c>
      <c r="C9838" s="503" t="s">
        <v>11625</v>
      </c>
      <c r="D9838" s="512"/>
      <c r="F9838" s="547"/>
      <c r="G9838" s="547">
        <f t="shared" si="310"/>
        <v>0</v>
      </c>
      <c r="H9838" s="547">
        <f t="shared" si="311"/>
        <v>0</v>
      </c>
    </row>
    <row r="9839" spans="1:8" x14ac:dyDescent="0.25">
      <c r="A9839" s="396" t="e">
        <f>"INN."&amp;EIGNIR!$B$3&amp;C9839</f>
        <v>#N/A</v>
      </c>
      <c r="B9839" s="511">
        <f>'Afleiður og skortstöð - skuldir'!P45</f>
        <v>0</v>
      </c>
      <c r="C9839" s="503" t="s">
        <v>11626</v>
      </c>
      <c r="D9839" s="512"/>
      <c r="F9839" s="547"/>
      <c r="G9839" s="547">
        <f t="shared" si="310"/>
        <v>0</v>
      </c>
      <c r="H9839" s="547">
        <f t="shared" si="311"/>
        <v>0</v>
      </c>
    </row>
    <row r="9840" spans="1:8" x14ac:dyDescent="0.25">
      <c r="A9840" s="396" t="e">
        <f>"INN."&amp;EIGNIR!$B$3&amp;C9840</f>
        <v>#N/A</v>
      </c>
      <c r="B9840" s="511">
        <f>'Afleiður og skortstöð - skuldir'!P46</f>
        <v>0</v>
      </c>
      <c r="C9840" s="503" t="s">
        <v>11627</v>
      </c>
      <c r="D9840" s="512"/>
      <c r="F9840" s="547"/>
      <c r="G9840" s="547">
        <f t="shared" si="310"/>
        <v>0</v>
      </c>
      <c r="H9840" s="547">
        <f t="shared" si="311"/>
        <v>0</v>
      </c>
    </row>
    <row r="9841" spans="1:8" x14ac:dyDescent="0.25">
      <c r="A9841" s="396" t="e">
        <f>"INN."&amp;EIGNIR!$B$3&amp;C9841</f>
        <v>#N/A</v>
      </c>
      <c r="B9841" s="511">
        <f>'Afleiður og skortstöð - skuldir'!P47</f>
        <v>0</v>
      </c>
      <c r="C9841" s="503" t="s">
        <v>11628</v>
      </c>
      <c r="D9841" s="512"/>
      <c r="F9841" s="547"/>
      <c r="G9841" s="547">
        <f t="shared" si="310"/>
        <v>0</v>
      </c>
      <c r="H9841" s="547">
        <f t="shared" si="311"/>
        <v>0</v>
      </c>
    </row>
    <row r="9842" spans="1:8" x14ac:dyDescent="0.25">
      <c r="A9842" s="396" t="e">
        <f>"INN."&amp;EIGNIR!$B$3&amp;C9842</f>
        <v>#N/A</v>
      </c>
      <c r="B9842" s="511">
        <f>'Afleiður og skortstöð - skuldir'!P48</f>
        <v>0</v>
      </c>
      <c r="C9842" s="503" t="s">
        <v>11629</v>
      </c>
      <c r="D9842" s="512"/>
      <c r="F9842" s="547"/>
      <c r="G9842" s="547">
        <f t="shared" si="310"/>
        <v>0</v>
      </c>
      <c r="H9842" s="547">
        <f t="shared" si="311"/>
        <v>0</v>
      </c>
    </row>
    <row r="9843" spans="1:8" x14ac:dyDescent="0.25">
      <c r="A9843" s="396" t="e">
        <f>"INN."&amp;EIGNIR!$B$3&amp;C9843</f>
        <v>#N/A</v>
      </c>
      <c r="B9843" s="511">
        <f>'Afleiður og skortstöð - skuldir'!P49</f>
        <v>0</v>
      </c>
      <c r="C9843" s="503" t="s">
        <v>11630</v>
      </c>
      <c r="D9843" s="512"/>
      <c r="F9843" s="547"/>
      <c r="G9843" s="547">
        <f t="shared" si="310"/>
        <v>0</v>
      </c>
      <c r="H9843" s="547">
        <f t="shared" si="311"/>
        <v>0</v>
      </c>
    </row>
    <row r="9844" spans="1:8" x14ac:dyDescent="0.25">
      <c r="A9844" s="396" t="e">
        <f>"INN."&amp;EIGNIR!$B$3&amp;C9844</f>
        <v>#N/A</v>
      </c>
      <c r="B9844" s="511">
        <f>'Afleiður og skortstöð - skuldir'!P50</f>
        <v>0</v>
      </c>
      <c r="C9844" s="503" t="s">
        <v>11631</v>
      </c>
      <c r="D9844" s="512"/>
      <c r="F9844" s="547"/>
      <c r="G9844" s="547">
        <f t="shared" si="310"/>
        <v>0</v>
      </c>
      <c r="H9844" s="547">
        <f t="shared" si="311"/>
        <v>0</v>
      </c>
    </row>
    <row r="9845" spans="1:8" x14ac:dyDescent="0.25">
      <c r="A9845" s="396" t="e">
        <f>"INN."&amp;EIGNIR!$B$3&amp;C9845</f>
        <v>#N/A</v>
      </c>
      <c r="B9845" s="511">
        <f>'Afleiður og skortstöð - skuldir'!P51</f>
        <v>0</v>
      </c>
      <c r="C9845" s="503" t="s">
        <v>11632</v>
      </c>
      <c r="D9845" s="512"/>
      <c r="F9845" s="547"/>
      <c r="G9845" s="547">
        <f t="shared" si="310"/>
        <v>0</v>
      </c>
      <c r="H9845" s="547">
        <f t="shared" si="311"/>
        <v>0</v>
      </c>
    </row>
    <row r="9846" spans="1:8" x14ac:dyDescent="0.25">
      <c r="A9846" s="396" t="e">
        <f>"INN."&amp;EIGNIR!$B$3&amp;C9846</f>
        <v>#N/A</v>
      </c>
      <c r="B9846" s="511">
        <f>'Afleiður og skortstöð - skuldir'!P52</f>
        <v>0</v>
      </c>
      <c r="C9846" s="503" t="s">
        <v>11633</v>
      </c>
      <c r="D9846" s="512"/>
      <c r="F9846" s="547"/>
      <c r="G9846" s="547">
        <f t="shared" si="310"/>
        <v>0</v>
      </c>
      <c r="H9846" s="547">
        <f t="shared" si="311"/>
        <v>0</v>
      </c>
    </row>
    <row r="9847" spans="1:8" x14ac:dyDescent="0.25">
      <c r="A9847" s="396" t="e">
        <f>"INN."&amp;EIGNIR!$B$3&amp;C9847</f>
        <v>#N/A</v>
      </c>
      <c r="B9847" s="511">
        <f>'Afleiður og skortstöð - skuldir'!P53</f>
        <v>0</v>
      </c>
      <c r="C9847" s="503" t="s">
        <v>11634</v>
      </c>
      <c r="D9847" s="512"/>
      <c r="F9847" s="547"/>
      <c r="G9847" s="547">
        <f t="shared" si="310"/>
        <v>0</v>
      </c>
      <c r="H9847" s="547">
        <f t="shared" si="311"/>
        <v>0</v>
      </c>
    </row>
    <row r="9848" spans="1:8" x14ac:dyDescent="0.25">
      <c r="A9848" s="396" t="e">
        <f>"INN."&amp;EIGNIR!$B$3&amp;C9848</f>
        <v>#N/A</v>
      </c>
      <c r="B9848" s="511">
        <f>'Afleiður og skortstöð - skuldir'!P54</f>
        <v>0</v>
      </c>
      <c r="C9848" s="503" t="s">
        <v>11635</v>
      </c>
      <c r="D9848" s="512"/>
      <c r="F9848" s="547"/>
      <c r="G9848" s="547">
        <f t="shared" si="310"/>
        <v>0</v>
      </c>
      <c r="H9848" s="547">
        <f t="shared" si="311"/>
        <v>0</v>
      </c>
    </row>
    <row r="9849" spans="1:8" x14ac:dyDescent="0.25">
      <c r="A9849" s="396" t="e">
        <f>"INN."&amp;EIGNIR!$B$3&amp;C9849</f>
        <v>#N/A</v>
      </c>
      <c r="B9849" s="511">
        <f>'Afleiður og skortstöð - skuldir'!P55</f>
        <v>0</v>
      </c>
      <c r="C9849" s="503" t="s">
        <v>11636</v>
      </c>
      <c r="D9849" s="512"/>
      <c r="F9849" s="547"/>
      <c r="G9849" s="547">
        <f t="shared" si="310"/>
        <v>0</v>
      </c>
      <c r="H9849" s="547">
        <f t="shared" si="311"/>
        <v>0</v>
      </c>
    </row>
    <row r="9850" spans="1:8" x14ac:dyDescent="0.25">
      <c r="A9850" s="396" t="e">
        <f>"INN."&amp;EIGNIR!$B$3&amp;C9850</f>
        <v>#N/A</v>
      </c>
      <c r="B9850" s="511">
        <f>'Afleiður og skortstöð - skuldir'!P56</f>
        <v>0</v>
      </c>
      <c r="C9850" s="503" t="s">
        <v>11637</v>
      </c>
      <c r="D9850" s="512"/>
      <c r="F9850" s="547"/>
      <c r="G9850" s="547">
        <f t="shared" si="310"/>
        <v>0</v>
      </c>
      <c r="H9850" s="547">
        <f t="shared" si="311"/>
        <v>0</v>
      </c>
    </row>
    <row r="9851" spans="1:8" x14ac:dyDescent="0.25">
      <c r="A9851" s="396" t="e">
        <f>"INN."&amp;EIGNIR!$B$3&amp;C9851</f>
        <v>#N/A</v>
      </c>
      <c r="B9851" s="511">
        <f>'Afleiður og skortstöð - skuldir'!P57</f>
        <v>0</v>
      </c>
      <c r="C9851" s="503" t="s">
        <v>11638</v>
      </c>
      <c r="D9851" s="512"/>
      <c r="F9851" s="547"/>
      <c r="G9851" s="547">
        <f t="shared" si="310"/>
        <v>0</v>
      </c>
      <c r="H9851" s="547">
        <f t="shared" si="311"/>
        <v>0</v>
      </c>
    </row>
    <row r="9852" spans="1:8" x14ac:dyDescent="0.25">
      <c r="A9852" s="396" t="e">
        <f>"INN."&amp;EIGNIR!$B$3&amp;C9852</f>
        <v>#N/A</v>
      </c>
      <c r="B9852" s="511">
        <f>'Afleiður og skortstöð - skuldir'!P58</f>
        <v>0</v>
      </c>
      <c r="C9852" s="503" t="s">
        <v>11639</v>
      </c>
      <c r="D9852" s="512"/>
      <c r="F9852" s="547"/>
      <c r="G9852" s="547">
        <f t="shared" si="310"/>
        <v>0</v>
      </c>
      <c r="H9852" s="547">
        <f t="shared" si="311"/>
        <v>0</v>
      </c>
    </row>
    <row r="9853" spans="1:8" x14ac:dyDescent="0.25">
      <c r="A9853" s="396" t="e">
        <f>"INN."&amp;EIGNIR!$B$3&amp;C9853</f>
        <v>#N/A</v>
      </c>
      <c r="B9853" s="511">
        <f>'Afleiður og skortstöð - skuldir'!P59</f>
        <v>0</v>
      </c>
      <c r="C9853" s="503" t="s">
        <v>11640</v>
      </c>
      <c r="D9853" s="512"/>
      <c r="F9853" s="547"/>
      <c r="G9853" s="547">
        <f t="shared" si="310"/>
        <v>0</v>
      </c>
      <c r="H9853" s="547">
        <f t="shared" si="311"/>
        <v>0</v>
      </c>
    </row>
    <row r="9854" spans="1:8" x14ac:dyDescent="0.25">
      <c r="A9854" s="396" t="e">
        <f>"INN."&amp;EIGNIR!$B$3&amp;C9854</f>
        <v>#N/A</v>
      </c>
      <c r="B9854" s="511">
        <f>'Afleiður og skortstöð - skuldir'!P60</f>
        <v>0</v>
      </c>
      <c r="C9854" s="503" t="s">
        <v>11641</v>
      </c>
      <c r="D9854" s="512"/>
      <c r="F9854" s="547"/>
      <c r="G9854" s="547">
        <f t="shared" si="310"/>
        <v>0</v>
      </c>
      <c r="H9854" s="547">
        <f t="shared" si="311"/>
        <v>0</v>
      </c>
    </row>
    <row r="9855" spans="1:8" x14ac:dyDescent="0.25">
      <c r="A9855" s="396" t="e">
        <f>"INN."&amp;EIGNIR!$B$3&amp;C9855</f>
        <v>#N/A</v>
      </c>
      <c r="B9855" s="511">
        <f>'Afleiður og skortstöð - skuldir'!P61</f>
        <v>0</v>
      </c>
      <c r="C9855" s="503" t="s">
        <v>11642</v>
      </c>
      <c r="D9855" s="512"/>
      <c r="F9855" s="547"/>
      <c r="G9855" s="547">
        <f t="shared" si="310"/>
        <v>0</v>
      </c>
      <c r="H9855" s="547">
        <f t="shared" si="311"/>
        <v>0</v>
      </c>
    </row>
    <row r="9856" spans="1:8" x14ac:dyDescent="0.25">
      <c r="A9856" s="396" t="e">
        <f>"INN."&amp;EIGNIR!$B$3&amp;C9856</f>
        <v>#N/A</v>
      </c>
      <c r="B9856" s="511">
        <f>'Afleiður og skortstöð - skuldir'!P62</f>
        <v>0</v>
      </c>
      <c r="C9856" s="503" t="s">
        <v>11643</v>
      </c>
      <c r="D9856" s="512"/>
      <c r="F9856" s="547"/>
      <c r="G9856" s="547">
        <f t="shared" si="310"/>
        <v>0</v>
      </c>
      <c r="H9856" s="547">
        <f t="shared" si="311"/>
        <v>0</v>
      </c>
    </row>
    <row r="9857" spans="1:8" x14ac:dyDescent="0.25">
      <c r="A9857" s="396" t="e">
        <f>"INN."&amp;EIGNIR!$B$3&amp;C9857</f>
        <v>#N/A</v>
      </c>
      <c r="B9857" s="511">
        <f>'Afleiður og skortstöð - skuldir'!P63</f>
        <v>0</v>
      </c>
      <c r="C9857" s="503" t="s">
        <v>11644</v>
      </c>
      <c r="D9857" s="512"/>
      <c r="F9857" s="547"/>
      <c r="G9857" s="547">
        <f t="shared" si="310"/>
        <v>0</v>
      </c>
      <c r="H9857" s="547">
        <f t="shared" si="311"/>
        <v>0</v>
      </c>
    </row>
    <row r="9858" spans="1:8" x14ac:dyDescent="0.25">
      <c r="A9858" s="396" t="e">
        <f>"INN."&amp;EIGNIR!$B$3&amp;C9858</f>
        <v>#N/A</v>
      </c>
      <c r="B9858" s="511">
        <f>'Afleiður og skortstöð - skuldir'!P64</f>
        <v>0</v>
      </c>
      <c r="C9858" s="503" t="s">
        <v>11645</v>
      </c>
      <c r="D9858" s="512"/>
      <c r="F9858" s="547"/>
      <c r="G9858" s="547">
        <f t="shared" si="310"/>
        <v>0</v>
      </c>
      <c r="H9858" s="547">
        <f t="shared" si="311"/>
        <v>0</v>
      </c>
    </row>
    <row r="9859" spans="1:8" x14ac:dyDescent="0.25">
      <c r="A9859" s="396" t="e">
        <f>"INN."&amp;EIGNIR!$B$3&amp;C9859</f>
        <v>#N/A</v>
      </c>
      <c r="B9859" s="511">
        <f>'Afleiður og skortstöð - skuldir'!P65</f>
        <v>0</v>
      </c>
      <c r="C9859" s="503" t="s">
        <v>11646</v>
      </c>
      <c r="D9859" s="512"/>
      <c r="F9859" s="547"/>
      <c r="G9859" s="547">
        <f t="shared" si="310"/>
        <v>0</v>
      </c>
      <c r="H9859" s="547">
        <f t="shared" si="311"/>
        <v>0</v>
      </c>
    </row>
    <row r="9860" spans="1:8" x14ac:dyDescent="0.25">
      <c r="A9860" s="396" t="e">
        <f>"INN."&amp;EIGNIR!$B$3&amp;C9860</f>
        <v>#N/A</v>
      </c>
      <c r="B9860" s="511">
        <f>'Afleiður og skortstöð - skuldir'!P66</f>
        <v>0</v>
      </c>
      <c r="C9860" s="503" t="s">
        <v>11647</v>
      </c>
      <c r="D9860" s="512"/>
      <c r="F9860" s="547"/>
      <c r="G9860" s="547">
        <f t="shared" si="310"/>
        <v>0</v>
      </c>
      <c r="H9860" s="547">
        <f t="shared" si="311"/>
        <v>0</v>
      </c>
    </row>
    <row r="9861" spans="1:8" x14ac:dyDescent="0.25">
      <c r="A9861" s="396" t="e">
        <f>"INN."&amp;EIGNIR!$B$3&amp;C9861</f>
        <v>#N/A</v>
      </c>
      <c r="B9861" s="511">
        <f>'Afleiður og skortstöð - skuldir'!P67</f>
        <v>0</v>
      </c>
      <c r="C9861" s="503" t="s">
        <v>11648</v>
      </c>
      <c r="D9861" s="512"/>
      <c r="F9861" s="547"/>
      <c r="G9861" s="547">
        <f t="shared" si="310"/>
        <v>0</v>
      </c>
      <c r="H9861" s="547">
        <f t="shared" si="311"/>
        <v>0</v>
      </c>
    </row>
    <row r="9862" spans="1:8" x14ac:dyDescent="0.25">
      <c r="A9862" s="396" t="e">
        <f>"INN."&amp;EIGNIR!$B$3&amp;C9862</f>
        <v>#N/A</v>
      </c>
      <c r="B9862" s="511">
        <f>'Afleiður og skortstöð - skuldir'!P68</f>
        <v>0</v>
      </c>
      <c r="C9862" s="503" t="s">
        <v>11649</v>
      </c>
      <c r="D9862" s="512"/>
      <c r="F9862" s="547"/>
      <c r="G9862" s="547">
        <f t="shared" si="310"/>
        <v>0</v>
      </c>
      <c r="H9862" s="547">
        <f t="shared" si="311"/>
        <v>0</v>
      </c>
    </row>
    <row r="9863" spans="1:8" x14ac:dyDescent="0.25">
      <c r="A9863" s="396" t="e">
        <f>"INN."&amp;EIGNIR!$B$3&amp;C9863</f>
        <v>#N/A</v>
      </c>
      <c r="B9863" s="511">
        <f>'Afleiður og skortstöð - skuldir'!P69</f>
        <v>0</v>
      </c>
      <c r="C9863" s="503" t="s">
        <v>11650</v>
      </c>
      <c r="D9863" s="512"/>
      <c r="F9863" s="547"/>
      <c r="G9863" s="547">
        <f t="shared" si="310"/>
        <v>0</v>
      </c>
      <c r="H9863" s="547">
        <f t="shared" si="311"/>
        <v>0</v>
      </c>
    </row>
    <row r="9864" spans="1:8" x14ac:dyDescent="0.25">
      <c r="A9864" s="396" t="e">
        <f>"INN."&amp;EIGNIR!$B$3&amp;C9864</f>
        <v>#N/A</v>
      </c>
      <c r="B9864" s="511">
        <f>'Afleiður og skortstöð - skuldir'!P70</f>
        <v>0</v>
      </c>
      <c r="C9864" s="503" t="s">
        <v>11651</v>
      </c>
      <c r="D9864" s="512"/>
      <c r="F9864" s="547"/>
      <c r="G9864" s="547">
        <f t="shared" si="310"/>
        <v>0</v>
      </c>
      <c r="H9864" s="547">
        <f t="shared" si="311"/>
        <v>0</v>
      </c>
    </row>
    <row r="9865" spans="1:8" x14ac:dyDescent="0.25">
      <c r="A9865" s="396" t="e">
        <f>"INN."&amp;EIGNIR!$B$3&amp;C9865</f>
        <v>#N/A</v>
      </c>
      <c r="B9865" s="511">
        <f>'Afleiður og skortstöð - skuldir'!P71</f>
        <v>0</v>
      </c>
      <c r="C9865" s="503" t="s">
        <v>11652</v>
      </c>
      <c r="D9865" s="512"/>
      <c r="F9865" s="547"/>
      <c r="G9865" s="547">
        <f t="shared" si="310"/>
        <v>0</v>
      </c>
      <c r="H9865" s="547">
        <f t="shared" si="311"/>
        <v>0</v>
      </c>
    </row>
    <row r="9866" spans="1:8" x14ac:dyDescent="0.25">
      <c r="A9866" s="396" t="e">
        <f>"INN."&amp;EIGNIR!$B$3&amp;C9866</f>
        <v>#N/A</v>
      </c>
      <c r="B9866" s="511">
        <f>'Afleiður og skortstöð - skuldir'!P72</f>
        <v>0</v>
      </c>
      <c r="C9866" s="503" t="s">
        <v>11653</v>
      </c>
      <c r="D9866" s="512"/>
      <c r="F9866" s="547"/>
      <c r="G9866" s="547">
        <f t="shared" si="310"/>
        <v>0</v>
      </c>
      <c r="H9866" s="547">
        <f t="shared" si="311"/>
        <v>0</v>
      </c>
    </row>
    <row r="9867" spans="1:8" x14ac:dyDescent="0.25">
      <c r="A9867" s="396" t="e">
        <f>"INN."&amp;EIGNIR!$B$3&amp;C9867</f>
        <v>#N/A</v>
      </c>
      <c r="B9867" s="511">
        <f>'Afleiður og skortstöð - skuldir'!P73</f>
        <v>0</v>
      </c>
      <c r="C9867" s="503" t="s">
        <v>11654</v>
      </c>
      <c r="D9867" s="512"/>
      <c r="F9867" s="547"/>
      <c r="G9867" s="547">
        <f t="shared" si="310"/>
        <v>0</v>
      </c>
      <c r="H9867" s="547">
        <f t="shared" si="311"/>
        <v>0</v>
      </c>
    </row>
    <row r="9868" spans="1:8" x14ac:dyDescent="0.25">
      <c r="A9868" s="396" t="e">
        <f>"INN."&amp;EIGNIR!$B$3&amp;C9868</f>
        <v>#N/A</v>
      </c>
      <c r="B9868" s="511">
        <f>'Afleiður og skortstöð - skuldir'!P74</f>
        <v>0</v>
      </c>
      <c r="C9868" s="503" t="s">
        <v>11655</v>
      </c>
      <c r="D9868" s="512"/>
      <c r="F9868" s="547"/>
      <c r="G9868" s="547">
        <f t="shared" si="310"/>
        <v>0</v>
      </c>
      <c r="H9868" s="547">
        <f t="shared" si="311"/>
        <v>0</v>
      </c>
    </row>
    <row r="9869" spans="1:8" x14ac:dyDescent="0.25">
      <c r="A9869" s="396" t="e">
        <f>"INN."&amp;EIGNIR!$B$3&amp;C9869</f>
        <v>#N/A</v>
      </c>
      <c r="B9869" s="511">
        <f>'Afleiður og skortstöð - skuldir'!P75</f>
        <v>0</v>
      </c>
      <c r="C9869" s="503" t="s">
        <v>11656</v>
      </c>
      <c r="D9869" s="512"/>
      <c r="F9869" s="547"/>
      <c r="G9869" s="547">
        <f t="shared" si="310"/>
        <v>0</v>
      </c>
      <c r="H9869" s="547">
        <f t="shared" si="311"/>
        <v>0</v>
      </c>
    </row>
    <row r="9870" spans="1:8" x14ac:dyDescent="0.25">
      <c r="A9870" s="396" t="e">
        <f>"INN."&amp;EIGNIR!$B$3&amp;C9870</f>
        <v>#N/A</v>
      </c>
      <c r="B9870" s="511">
        <f>'Afleiður og skortstöð - skuldir'!P76</f>
        <v>0</v>
      </c>
      <c r="C9870" s="503" t="s">
        <v>11657</v>
      </c>
      <c r="D9870" s="512"/>
      <c r="F9870" s="547"/>
      <c r="G9870" s="547">
        <f t="shared" si="310"/>
        <v>0</v>
      </c>
      <c r="H9870" s="547">
        <f t="shared" si="311"/>
        <v>0</v>
      </c>
    </row>
    <row r="9871" spans="1:8" x14ac:dyDescent="0.25">
      <c r="A9871" s="396" t="e">
        <f>"INN."&amp;EIGNIR!$B$3&amp;C9871</f>
        <v>#N/A</v>
      </c>
      <c r="B9871" s="511">
        <f>'Afleiður og skortstöð - skuldir'!P77</f>
        <v>0</v>
      </c>
      <c r="C9871" s="503" t="s">
        <v>11658</v>
      </c>
      <c r="D9871" s="512"/>
      <c r="F9871" s="547"/>
      <c r="G9871" s="547">
        <f t="shared" si="310"/>
        <v>0</v>
      </c>
      <c r="H9871" s="547">
        <f t="shared" si="311"/>
        <v>0</v>
      </c>
    </row>
    <row r="9872" spans="1:8" x14ac:dyDescent="0.25">
      <c r="A9872" s="396" t="e">
        <f>"INN."&amp;EIGNIR!$B$3&amp;C9872</f>
        <v>#N/A</v>
      </c>
      <c r="B9872" s="511">
        <f>'Afleiður og skortstöð - skuldir'!P78</f>
        <v>0</v>
      </c>
      <c r="C9872" s="503" t="s">
        <v>11659</v>
      </c>
      <c r="D9872" s="512"/>
      <c r="F9872" s="547"/>
      <c r="G9872" s="547">
        <f t="shared" si="310"/>
        <v>0</v>
      </c>
      <c r="H9872" s="547">
        <f t="shared" si="311"/>
        <v>0</v>
      </c>
    </row>
    <row r="9873" spans="1:8" x14ac:dyDescent="0.25">
      <c r="A9873" s="396" t="e">
        <f>"INN."&amp;EIGNIR!$B$3&amp;C9873</f>
        <v>#N/A</v>
      </c>
      <c r="B9873" s="511">
        <f>'Afleiður og skortstöð - skuldir'!P79</f>
        <v>0</v>
      </c>
      <c r="C9873" s="503" t="s">
        <v>11660</v>
      </c>
      <c r="D9873" s="512"/>
      <c r="F9873" s="547"/>
      <c r="G9873" s="547">
        <f t="shared" si="310"/>
        <v>0</v>
      </c>
      <c r="H9873" s="547">
        <f t="shared" si="311"/>
        <v>0</v>
      </c>
    </row>
    <row r="9874" spans="1:8" x14ac:dyDescent="0.25">
      <c r="A9874" s="396" t="e">
        <f>"INN."&amp;EIGNIR!$B$3&amp;C9874</f>
        <v>#N/A</v>
      </c>
      <c r="B9874" s="511">
        <f>'Afleiður og skortstöð - skuldir'!P80</f>
        <v>0</v>
      </c>
      <c r="C9874" s="503" t="s">
        <v>11661</v>
      </c>
      <c r="D9874" s="512"/>
      <c r="F9874" s="547"/>
      <c r="G9874" s="547">
        <f t="shared" si="310"/>
        <v>0</v>
      </c>
      <c r="H9874" s="547">
        <f t="shared" si="311"/>
        <v>0</v>
      </c>
    </row>
    <row r="9875" spans="1:8" x14ac:dyDescent="0.25">
      <c r="A9875" s="396" t="e">
        <f>"INN."&amp;EIGNIR!$B$3&amp;C9875</f>
        <v>#N/A</v>
      </c>
      <c r="B9875" s="511">
        <f>'Afleiður og skortstöð - skuldir'!P81</f>
        <v>0</v>
      </c>
      <c r="C9875" s="503" t="s">
        <v>11662</v>
      </c>
      <c r="D9875" s="512"/>
      <c r="F9875" s="547"/>
      <c r="G9875" s="547">
        <f t="shared" si="310"/>
        <v>0</v>
      </c>
      <c r="H9875" s="547">
        <f t="shared" si="311"/>
        <v>0</v>
      </c>
    </row>
    <row r="9876" spans="1:8" x14ac:dyDescent="0.25">
      <c r="A9876" s="396" t="e">
        <f>"INN."&amp;EIGNIR!$B$3&amp;C9876</f>
        <v>#N/A</v>
      </c>
      <c r="B9876" s="511">
        <f>'Afleiður og skortstöð - skuldir'!P82</f>
        <v>0</v>
      </c>
      <c r="C9876" s="503" t="s">
        <v>11663</v>
      </c>
      <c r="D9876" s="512"/>
      <c r="F9876" s="547"/>
      <c r="G9876" s="547">
        <f t="shared" si="310"/>
        <v>0</v>
      </c>
      <c r="H9876" s="547">
        <f t="shared" si="311"/>
        <v>0</v>
      </c>
    </row>
    <row r="9877" spans="1:8" x14ac:dyDescent="0.25">
      <c r="A9877" s="396" t="e">
        <f>"INN."&amp;EIGNIR!$B$3&amp;C9877</f>
        <v>#N/A</v>
      </c>
      <c r="B9877" s="511">
        <f>'Afleiður og skortstöð - skuldir'!P83</f>
        <v>0</v>
      </c>
      <c r="C9877" s="503" t="s">
        <v>11664</v>
      </c>
      <c r="D9877" s="512"/>
      <c r="F9877" s="547"/>
      <c r="G9877" s="547">
        <f t="shared" si="310"/>
        <v>0</v>
      </c>
      <c r="H9877" s="547">
        <f t="shared" si="311"/>
        <v>0</v>
      </c>
    </row>
    <row r="9878" spans="1:8" x14ac:dyDescent="0.25">
      <c r="A9878" s="396" t="e">
        <f>"INN."&amp;EIGNIR!$B$3&amp;C9878</f>
        <v>#N/A</v>
      </c>
      <c r="B9878" s="511">
        <f>'Afleiður og skortstöð - skuldir'!P84</f>
        <v>0</v>
      </c>
      <c r="C9878" s="503" t="s">
        <v>11665</v>
      </c>
      <c r="D9878" s="512"/>
      <c r="F9878" s="547"/>
      <c r="G9878" s="547">
        <f t="shared" si="310"/>
        <v>0</v>
      </c>
      <c r="H9878" s="547">
        <f t="shared" si="311"/>
        <v>0</v>
      </c>
    </row>
    <row r="9879" spans="1:8" x14ac:dyDescent="0.25">
      <c r="A9879" s="396" t="e">
        <f>"INN."&amp;EIGNIR!$B$3&amp;C9879</f>
        <v>#N/A</v>
      </c>
      <c r="B9879" s="511">
        <f>'Afleiður og skortstöð - skuldir'!P85</f>
        <v>0</v>
      </c>
      <c r="C9879" s="503" t="s">
        <v>11666</v>
      </c>
      <c r="D9879" s="512"/>
      <c r="F9879" s="547"/>
      <c r="G9879" s="547">
        <f t="shared" si="310"/>
        <v>0</v>
      </c>
      <c r="H9879" s="547">
        <f t="shared" si="311"/>
        <v>0</v>
      </c>
    </row>
    <row r="9880" spans="1:8" x14ac:dyDescent="0.25">
      <c r="A9880" s="396" t="e">
        <f>"INN."&amp;EIGNIR!$B$3&amp;C9880</f>
        <v>#N/A</v>
      </c>
      <c r="B9880" s="511">
        <f>'Afleiður og skortstöð - skuldir'!P86</f>
        <v>0</v>
      </c>
      <c r="C9880" s="503" t="s">
        <v>11667</v>
      </c>
      <c r="D9880" s="512"/>
      <c r="F9880" s="547"/>
      <c r="G9880" s="547">
        <f t="shared" si="310"/>
        <v>0</v>
      </c>
      <c r="H9880" s="547">
        <f t="shared" si="311"/>
        <v>0</v>
      </c>
    </row>
    <row r="9881" spans="1:8" x14ac:dyDescent="0.25">
      <c r="A9881" s="396" t="e">
        <f>"INN."&amp;EIGNIR!$B$3&amp;C9881</f>
        <v>#N/A</v>
      </c>
      <c r="B9881" s="511">
        <f>'Afleiður og skortstöð - skuldir'!P87</f>
        <v>0</v>
      </c>
      <c r="C9881" s="503" t="s">
        <v>11668</v>
      </c>
      <c r="D9881" s="512"/>
      <c r="F9881" s="547"/>
      <c r="G9881" s="547">
        <f t="shared" si="310"/>
        <v>0</v>
      </c>
      <c r="H9881" s="547">
        <f t="shared" si="311"/>
        <v>0</v>
      </c>
    </row>
    <row r="9882" spans="1:8" x14ac:dyDescent="0.25">
      <c r="A9882" s="396" t="e">
        <f>"INN."&amp;EIGNIR!$B$3&amp;C9882</f>
        <v>#N/A</v>
      </c>
      <c r="B9882" s="511">
        <f>'Afleiður og skortstöð - skuldir'!P88</f>
        <v>0</v>
      </c>
      <c r="C9882" s="503" t="s">
        <v>11669</v>
      </c>
      <c r="D9882" s="512"/>
      <c r="F9882" s="547"/>
      <c r="G9882" s="547">
        <f t="shared" si="310"/>
        <v>0</v>
      </c>
      <c r="H9882" s="547">
        <f t="shared" si="311"/>
        <v>0</v>
      </c>
    </row>
    <row r="9883" spans="1:8" x14ac:dyDescent="0.25">
      <c r="A9883" s="396" t="e">
        <f>"INN."&amp;EIGNIR!$B$3&amp;C9883</f>
        <v>#N/A</v>
      </c>
      <c r="B9883" s="511">
        <f>'Afleiður og skortstöð - skuldir'!P89</f>
        <v>0</v>
      </c>
      <c r="C9883" s="503" t="s">
        <v>11670</v>
      </c>
      <c r="D9883" s="512"/>
      <c r="F9883" s="547"/>
      <c r="G9883" s="547">
        <f t="shared" si="310"/>
        <v>0</v>
      </c>
      <c r="H9883" s="547">
        <f t="shared" si="311"/>
        <v>0</v>
      </c>
    </row>
    <row r="9884" spans="1:8" x14ac:dyDescent="0.25">
      <c r="A9884" s="396" t="e">
        <f>"INN."&amp;EIGNIR!$B$3&amp;C9884</f>
        <v>#N/A</v>
      </c>
      <c r="B9884" s="511">
        <f>'Afleiður og skortstöð - skuldir'!P90</f>
        <v>0</v>
      </c>
      <c r="C9884" s="503" t="s">
        <v>11671</v>
      </c>
      <c r="D9884" s="512"/>
      <c r="F9884" s="547"/>
      <c r="G9884" s="547">
        <f t="shared" si="310"/>
        <v>0</v>
      </c>
      <c r="H9884" s="547">
        <f t="shared" si="311"/>
        <v>0</v>
      </c>
    </row>
    <row r="9885" spans="1:8" x14ac:dyDescent="0.25">
      <c r="A9885" s="396" t="e">
        <f>"INN."&amp;EIGNIR!$B$3&amp;C9885</f>
        <v>#N/A</v>
      </c>
      <c r="B9885" s="511">
        <f>'Afleiður og skortstöð - skuldir'!P91</f>
        <v>0</v>
      </c>
      <c r="C9885" s="503" t="s">
        <v>11672</v>
      </c>
      <c r="D9885" s="512"/>
      <c r="F9885" s="547"/>
      <c r="G9885" s="547">
        <f t="shared" si="310"/>
        <v>0</v>
      </c>
      <c r="H9885" s="547">
        <f t="shared" si="311"/>
        <v>0</v>
      </c>
    </row>
    <row r="9886" spans="1:8" x14ac:dyDescent="0.25">
      <c r="A9886" s="396" t="e">
        <f>"INN."&amp;EIGNIR!$B$3&amp;C9886</f>
        <v>#N/A</v>
      </c>
      <c r="B9886" s="511">
        <f>'Afleiður og skortstöð - skuldir'!P92</f>
        <v>0</v>
      </c>
      <c r="C9886" s="503" t="s">
        <v>11673</v>
      </c>
      <c r="D9886" s="512"/>
      <c r="F9886" s="547"/>
      <c r="G9886" s="547">
        <f t="shared" ref="G9886:G9949" si="312">+F9886-B9886</f>
        <v>0</v>
      </c>
      <c r="H9886" s="547">
        <f t="shared" si="311"/>
        <v>0</v>
      </c>
    </row>
    <row r="9887" spans="1:8" x14ac:dyDescent="0.25">
      <c r="A9887" s="396" t="e">
        <f>"INN."&amp;EIGNIR!$B$3&amp;C9887</f>
        <v>#N/A</v>
      </c>
      <c r="B9887" s="511">
        <f>'Afleiður og skortstöð - skuldir'!P93</f>
        <v>0</v>
      </c>
      <c r="C9887" s="503" t="s">
        <v>11674</v>
      </c>
      <c r="D9887" s="512"/>
      <c r="F9887" s="547"/>
      <c r="G9887" s="547">
        <f t="shared" si="312"/>
        <v>0</v>
      </c>
      <c r="H9887" s="547">
        <f t="shared" ref="H9887:H9950" si="313">+ABS(G9887)</f>
        <v>0</v>
      </c>
    </row>
    <row r="9888" spans="1:8" x14ac:dyDescent="0.25">
      <c r="A9888" s="396" t="e">
        <f>"INN."&amp;EIGNIR!$B$3&amp;C9888</f>
        <v>#N/A</v>
      </c>
      <c r="B9888" s="511">
        <f>'Afleiður og skortstöð - skuldir'!P94</f>
        <v>0</v>
      </c>
      <c r="C9888" s="503" t="s">
        <v>11675</v>
      </c>
      <c r="D9888" s="512"/>
      <c r="F9888" s="547"/>
      <c r="G9888" s="547">
        <f t="shared" si="312"/>
        <v>0</v>
      </c>
      <c r="H9888" s="547">
        <f t="shared" si="313"/>
        <v>0</v>
      </c>
    </row>
    <row r="9889" spans="1:8" x14ac:dyDescent="0.25">
      <c r="A9889" s="396" t="e">
        <f>"INN."&amp;EIGNIR!$B$3&amp;C9889</f>
        <v>#N/A</v>
      </c>
      <c r="B9889" s="511">
        <f>'Afleiður og skortstöð - skuldir'!P95</f>
        <v>0</v>
      </c>
      <c r="C9889" s="503" t="s">
        <v>11676</v>
      </c>
      <c r="D9889" s="512"/>
      <c r="F9889" s="547"/>
      <c r="G9889" s="547">
        <f t="shared" si="312"/>
        <v>0</v>
      </c>
      <c r="H9889" s="547">
        <f t="shared" si="313"/>
        <v>0</v>
      </c>
    </row>
    <row r="9890" spans="1:8" x14ac:dyDescent="0.25">
      <c r="A9890" s="396" t="e">
        <f>"INN."&amp;EIGNIR!$B$3&amp;C9890</f>
        <v>#N/A</v>
      </c>
      <c r="B9890" s="511">
        <f>'Afleiður og skortstöð - skuldir'!P96</f>
        <v>0</v>
      </c>
      <c r="C9890" s="503" t="s">
        <v>11677</v>
      </c>
      <c r="D9890" s="512"/>
      <c r="F9890" s="547"/>
      <c r="G9890" s="547">
        <f t="shared" si="312"/>
        <v>0</v>
      </c>
      <c r="H9890" s="547">
        <f t="shared" si="313"/>
        <v>0</v>
      </c>
    </row>
    <row r="9891" spans="1:8" x14ac:dyDescent="0.25">
      <c r="A9891" s="396" t="e">
        <f>"INN."&amp;EIGNIR!$B$3&amp;C9891</f>
        <v>#N/A</v>
      </c>
      <c r="B9891" s="511">
        <f>'Afleiður og skortstöð - skuldir'!P97</f>
        <v>0</v>
      </c>
      <c r="C9891" s="503" t="s">
        <v>11678</v>
      </c>
      <c r="D9891" s="512"/>
      <c r="F9891" s="547"/>
      <c r="G9891" s="547">
        <f t="shared" si="312"/>
        <v>0</v>
      </c>
      <c r="H9891" s="547">
        <f t="shared" si="313"/>
        <v>0</v>
      </c>
    </row>
    <row r="9892" spans="1:8" x14ac:dyDescent="0.25">
      <c r="A9892" s="396" t="e">
        <f>"INN."&amp;EIGNIR!$B$3&amp;C9892</f>
        <v>#N/A</v>
      </c>
      <c r="B9892" s="511">
        <f>'Afleiður og skortstöð - skuldir'!P98</f>
        <v>0</v>
      </c>
      <c r="C9892" s="503" t="s">
        <v>11679</v>
      </c>
      <c r="D9892" s="512"/>
      <c r="F9892" s="547"/>
      <c r="G9892" s="547">
        <f t="shared" si="312"/>
        <v>0</v>
      </c>
      <c r="H9892" s="547">
        <f t="shared" si="313"/>
        <v>0</v>
      </c>
    </row>
    <row r="9893" spans="1:8" x14ac:dyDescent="0.25">
      <c r="A9893" s="396" t="e">
        <f>"INN."&amp;EIGNIR!$B$3&amp;C9893</f>
        <v>#N/A</v>
      </c>
      <c r="B9893" s="511">
        <f>'Afleiður og skortstöð - skuldir'!P99</f>
        <v>0</v>
      </c>
      <c r="C9893" s="503" t="s">
        <v>11680</v>
      </c>
      <c r="D9893" s="512"/>
      <c r="F9893" s="547"/>
      <c r="G9893" s="547">
        <f t="shared" si="312"/>
        <v>0</v>
      </c>
      <c r="H9893" s="547">
        <f t="shared" si="313"/>
        <v>0</v>
      </c>
    </row>
    <row r="9894" spans="1:8" x14ac:dyDescent="0.25">
      <c r="A9894" s="396" t="e">
        <f>"INN."&amp;EIGNIR!$B$3&amp;C9894</f>
        <v>#N/A</v>
      </c>
      <c r="B9894" s="511">
        <f>'Afleiður og skortstöð - skuldir'!P100</f>
        <v>0</v>
      </c>
      <c r="C9894" s="503" t="s">
        <v>11681</v>
      </c>
      <c r="D9894" s="512"/>
      <c r="F9894" s="547"/>
      <c r="G9894" s="547">
        <f t="shared" si="312"/>
        <v>0</v>
      </c>
      <c r="H9894" s="547">
        <f t="shared" si="313"/>
        <v>0</v>
      </c>
    </row>
    <row r="9895" spans="1:8" x14ac:dyDescent="0.25">
      <c r="A9895" s="396" t="e">
        <f>"INN."&amp;EIGNIR!$B$3&amp;C9895</f>
        <v>#N/A</v>
      </c>
      <c r="B9895" s="511">
        <f>'Afleiður og skortstöð - skuldir'!P101</f>
        <v>0</v>
      </c>
      <c r="C9895" s="503" t="s">
        <v>11682</v>
      </c>
      <c r="D9895" s="512"/>
      <c r="F9895" s="547"/>
      <c r="G9895" s="547">
        <f t="shared" si="312"/>
        <v>0</v>
      </c>
      <c r="H9895" s="547">
        <f t="shared" si="313"/>
        <v>0</v>
      </c>
    </row>
    <row r="9896" spans="1:8" x14ac:dyDescent="0.25">
      <c r="A9896" s="396" t="e">
        <f>"INN."&amp;EIGNIR!$B$3&amp;C9896</f>
        <v>#N/A</v>
      </c>
      <c r="B9896" s="511">
        <f>'Afleiður og skortstöð - skuldir'!P102</f>
        <v>0</v>
      </c>
      <c r="C9896" s="503" t="s">
        <v>11683</v>
      </c>
      <c r="D9896" s="512"/>
      <c r="F9896" s="547"/>
      <c r="G9896" s="547">
        <f t="shared" si="312"/>
        <v>0</v>
      </c>
      <c r="H9896" s="547">
        <f t="shared" si="313"/>
        <v>0</v>
      </c>
    </row>
    <row r="9897" spans="1:8" x14ac:dyDescent="0.25">
      <c r="A9897" s="396" t="e">
        <f>"INN."&amp;EIGNIR!$B$3&amp;C9897</f>
        <v>#N/A</v>
      </c>
      <c r="B9897" s="511">
        <f>'Afleiður og skortstöð - skuldir'!P103</f>
        <v>0</v>
      </c>
      <c r="C9897" s="503" t="s">
        <v>11684</v>
      </c>
      <c r="D9897" s="512"/>
      <c r="F9897" s="547"/>
      <c r="G9897" s="547">
        <f t="shared" si="312"/>
        <v>0</v>
      </c>
      <c r="H9897" s="547">
        <f t="shared" si="313"/>
        <v>0</v>
      </c>
    </row>
    <row r="9898" spans="1:8" x14ac:dyDescent="0.25">
      <c r="A9898" s="396" t="e">
        <f>"INN."&amp;EIGNIR!$B$3&amp;C9898</f>
        <v>#N/A</v>
      </c>
      <c r="B9898" s="511">
        <f>'Afleiður og skortstöð - skuldir'!P104</f>
        <v>0</v>
      </c>
      <c r="C9898" s="503" t="s">
        <v>11685</v>
      </c>
      <c r="D9898" s="512"/>
      <c r="F9898" s="547"/>
      <c r="G9898" s="547">
        <f t="shared" si="312"/>
        <v>0</v>
      </c>
      <c r="H9898" s="547">
        <f t="shared" si="313"/>
        <v>0</v>
      </c>
    </row>
    <row r="9899" spans="1:8" x14ac:dyDescent="0.25">
      <c r="A9899" s="396" t="e">
        <f>"INN."&amp;EIGNIR!$B$3&amp;C9899</f>
        <v>#N/A</v>
      </c>
      <c r="B9899" s="511">
        <f>'Afleiður og skortstöð - skuldir'!P105</f>
        <v>0</v>
      </c>
      <c r="C9899" s="503" t="s">
        <v>11686</v>
      </c>
      <c r="D9899" s="512"/>
      <c r="F9899" s="547"/>
      <c r="G9899" s="547">
        <f t="shared" si="312"/>
        <v>0</v>
      </c>
      <c r="H9899" s="547">
        <f t="shared" si="313"/>
        <v>0</v>
      </c>
    </row>
    <row r="9900" spans="1:8" x14ac:dyDescent="0.25">
      <c r="A9900" s="396" t="e">
        <f>"INN."&amp;EIGNIR!$B$3&amp;C9900</f>
        <v>#N/A</v>
      </c>
      <c r="B9900" s="511">
        <f>'Afleiður og skortstöð - skuldir'!P106</f>
        <v>0</v>
      </c>
      <c r="C9900" s="503" t="s">
        <v>11687</v>
      </c>
      <c r="D9900" s="512"/>
      <c r="F9900" s="547"/>
      <c r="G9900" s="547">
        <f t="shared" si="312"/>
        <v>0</v>
      </c>
      <c r="H9900" s="547">
        <f t="shared" si="313"/>
        <v>0</v>
      </c>
    </row>
    <row r="9901" spans="1:8" x14ac:dyDescent="0.25">
      <c r="A9901" s="396" t="e">
        <f>"INN."&amp;EIGNIR!$B$3&amp;C9901</f>
        <v>#N/A</v>
      </c>
      <c r="B9901" s="511">
        <f>'Afleiður og skortstöð - skuldir'!P107</f>
        <v>0</v>
      </c>
      <c r="C9901" s="503" t="s">
        <v>11688</v>
      </c>
      <c r="D9901" s="512"/>
      <c r="F9901" s="547"/>
      <c r="G9901" s="547">
        <f t="shared" si="312"/>
        <v>0</v>
      </c>
      <c r="H9901" s="547">
        <f t="shared" si="313"/>
        <v>0</v>
      </c>
    </row>
    <row r="9902" spans="1:8" x14ac:dyDescent="0.25">
      <c r="A9902" s="396" t="e">
        <f>"INN."&amp;EIGNIR!$B$3&amp;C9902</f>
        <v>#N/A</v>
      </c>
      <c r="B9902" s="511">
        <f>'Afleiður og skortstöð - skuldir'!P108</f>
        <v>0</v>
      </c>
      <c r="C9902" s="503" t="s">
        <v>11689</v>
      </c>
      <c r="D9902" s="512"/>
      <c r="F9902" s="547"/>
      <c r="G9902" s="547">
        <f t="shared" si="312"/>
        <v>0</v>
      </c>
      <c r="H9902" s="547">
        <f t="shared" si="313"/>
        <v>0</v>
      </c>
    </row>
    <row r="9903" spans="1:8" x14ac:dyDescent="0.25">
      <c r="A9903" s="396" t="e">
        <f>"INN."&amp;EIGNIR!$B$3&amp;C9903</f>
        <v>#N/A</v>
      </c>
      <c r="B9903" s="511">
        <f>'Afleiður og skortstöð - skuldir'!P109</f>
        <v>0</v>
      </c>
      <c r="C9903" s="503" t="s">
        <v>11690</v>
      </c>
      <c r="D9903" s="512"/>
      <c r="F9903" s="547"/>
      <c r="G9903" s="547">
        <f t="shared" si="312"/>
        <v>0</v>
      </c>
      <c r="H9903" s="547">
        <f t="shared" si="313"/>
        <v>0</v>
      </c>
    </row>
    <row r="9904" spans="1:8" x14ac:dyDescent="0.25">
      <c r="A9904" s="396" t="e">
        <f>"INN."&amp;EIGNIR!$B$3&amp;C9904</f>
        <v>#N/A</v>
      </c>
      <c r="B9904" s="511">
        <f>'Afleiður og skortstöð - skuldir'!P110</f>
        <v>0</v>
      </c>
      <c r="C9904" s="503" t="s">
        <v>11691</v>
      </c>
      <c r="D9904" s="512"/>
      <c r="F9904" s="547"/>
      <c r="G9904" s="547">
        <f t="shared" si="312"/>
        <v>0</v>
      </c>
      <c r="H9904" s="547">
        <f t="shared" si="313"/>
        <v>0</v>
      </c>
    </row>
    <row r="9905" spans="1:8" x14ac:dyDescent="0.25">
      <c r="A9905" s="396" t="e">
        <f>"INN."&amp;EIGNIR!$B$3&amp;C9905</f>
        <v>#N/A</v>
      </c>
      <c r="B9905" s="511">
        <f>'Afleiður og skortstöð - skuldir'!P111</f>
        <v>0</v>
      </c>
      <c r="C9905" s="503" t="s">
        <v>11692</v>
      </c>
      <c r="D9905" s="512"/>
      <c r="F9905" s="547"/>
      <c r="G9905" s="547">
        <f t="shared" si="312"/>
        <v>0</v>
      </c>
      <c r="H9905" s="547">
        <f t="shared" si="313"/>
        <v>0</v>
      </c>
    </row>
    <row r="9906" spans="1:8" x14ac:dyDescent="0.25">
      <c r="A9906" s="396" t="e">
        <f>"INN."&amp;EIGNIR!$B$3&amp;C9906</f>
        <v>#N/A</v>
      </c>
      <c r="B9906" s="511">
        <f>'Afleiður og skortstöð - skuldir'!P112</f>
        <v>0</v>
      </c>
      <c r="C9906" s="503" t="s">
        <v>11693</v>
      </c>
      <c r="D9906" s="512"/>
      <c r="F9906" s="547"/>
      <c r="G9906" s="547">
        <f t="shared" si="312"/>
        <v>0</v>
      </c>
      <c r="H9906" s="547">
        <f t="shared" si="313"/>
        <v>0</v>
      </c>
    </row>
    <row r="9907" spans="1:8" x14ac:dyDescent="0.25">
      <c r="A9907" s="396" t="e">
        <f>"INN."&amp;EIGNIR!$B$3&amp;C9907</f>
        <v>#N/A</v>
      </c>
      <c r="B9907" s="511">
        <f>'Afleiður og skortstöð - skuldir'!Q5</f>
        <v>0</v>
      </c>
      <c r="C9907" s="503" t="s">
        <v>11694</v>
      </c>
      <c r="D9907" s="512" t="s">
        <v>11695</v>
      </c>
      <c r="F9907" s="547"/>
      <c r="G9907" s="547">
        <f t="shared" si="312"/>
        <v>0</v>
      </c>
      <c r="H9907" s="547">
        <f t="shared" si="313"/>
        <v>0</v>
      </c>
    </row>
    <row r="9908" spans="1:8" x14ac:dyDescent="0.25">
      <c r="A9908" s="396" t="e">
        <f>"INN."&amp;EIGNIR!$B$3&amp;C9908</f>
        <v>#N/A</v>
      </c>
      <c r="B9908" s="511">
        <f>'Afleiður og skortstöð - skuldir'!Q6</f>
        <v>0</v>
      </c>
      <c r="C9908" s="503" t="s">
        <v>11696</v>
      </c>
      <c r="D9908" s="512"/>
      <c r="F9908" s="547"/>
      <c r="G9908" s="547">
        <f t="shared" si="312"/>
        <v>0</v>
      </c>
      <c r="H9908" s="547">
        <f t="shared" si="313"/>
        <v>0</v>
      </c>
    </row>
    <row r="9909" spans="1:8" x14ac:dyDescent="0.25">
      <c r="A9909" s="396" t="e">
        <f>"INN."&amp;EIGNIR!$B$3&amp;C9909</f>
        <v>#N/A</v>
      </c>
      <c r="B9909" s="511">
        <f>'Afleiður og skortstöð - skuldir'!Q7</f>
        <v>0</v>
      </c>
      <c r="C9909" s="503" t="s">
        <v>11697</v>
      </c>
      <c r="D9909" s="512"/>
      <c r="F9909" s="547"/>
      <c r="G9909" s="547">
        <f t="shared" si="312"/>
        <v>0</v>
      </c>
      <c r="H9909" s="547">
        <f t="shared" si="313"/>
        <v>0</v>
      </c>
    </row>
    <row r="9910" spans="1:8" x14ac:dyDescent="0.25">
      <c r="A9910" s="396" t="e">
        <f>"INN."&amp;EIGNIR!$B$3&amp;C9910</f>
        <v>#N/A</v>
      </c>
      <c r="B9910" s="511">
        <f>'Afleiður og skortstöð - skuldir'!Q8</f>
        <v>0</v>
      </c>
      <c r="C9910" s="503" t="s">
        <v>11698</v>
      </c>
      <c r="D9910" s="512"/>
      <c r="F9910" s="547"/>
      <c r="G9910" s="547">
        <f t="shared" si="312"/>
        <v>0</v>
      </c>
      <c r="H9910" s="547">
        <f t="shared" si="313"/>
        <v>0</v>
      </c>
    </row>
    <row r="9911" spans="1:8" x14ac:dyDescent="0.25">
      <c r="A9911" s="396" t="e">
        <f>"INN."&amp;EIGNIR!$B$3&amp;C9911</f>
        <v>#N/A</v>
      </c>
      <c r="B9911" s="511">
        <f>'Afleiður og skortstöð - skuldir'!Q9</f>
        <v>0</v>
      </c>
      <c r="C9911" s="503" t="s">
        <v>11699</v>
      </c>
      <c r="D9911" s="512"/>
      <c r="F9911" s="547"/>
      <c r="G9911" s="547">
        <f t="shared" si="312"/>
        <v>0</v>
      </c>
      <c r="H9911" s="547">
        <f t="shared" si="313"/>
        <v>0</v>
      </c>
    </row>
    <row r="9912" spans="1:8" x14ac:dyDescent="0.25">
      <c r="A9912" s="396" t="e">
        <f>"INN."&amp;EIGNIR!$B$3&amp;C9912</f>
        <v>#N/A</v>
      </c>
      <c r="B9912" s="511">
        <f>'Afleiður og skortstöð - skuldir'!Q10</f>
        <v>0</v>
      </c>
      <c r="C9912" s="503" t="s">
        <v>11700</v>
      </c>
      <c r="D9912" s="512"/>
      <c r="F9912" s="547"/>
      <c r="G9912" s="547">
        <f t="shared" si="312"/>
        <v>0</v>
      </c>
      <c r="H9912" s="547">
        <f t="shared" si="313"/>
        <v>0</v>
      </c>
    </row>
    <row r="9913" spans="1:8" x14ac:dyDescent="0.25">
      <c r="A9913" s="396" t="e">
        <f>"INN."&amp;EIGNIR!$B$3&amp;C9913</f>
        <v>#N/A</v>
      </c>
      <c r="B9913" s="511">
        <f>'Afleiður og skortstöð - skuldir'!Q11</f>
        <v>0</v>
      </c>
      <c r="C9913" s="503" t="s">
        <v>11701</v>
      </c>
      <c r="D9913" s="512"/>
      <c r="F9913" s="547"/>
      <c r="G9913" s="547">
        <f t="shared" si="312"/>
        <v>0</v>
      </c>
      <c r="H9913" s="547">
        <f t="shared" si="313"/>
        <v>0</v>
      </c>
    </row>
    <row r="9914" spans="1:8" x14ac:dyDescent="0.25">
      <c r="A9914" s="396" t="e">
        <f>"INN."&amp;EIGNIR!$B$3&amp;C9914</f>
        <v>#N/A</v>
      </c>
      <c r="B9914" s="511">
        <f>'Afleiður og skortstöð - skuldir'!Q12</f>
        <v>0</v>
      </c>
      <c r="C9914" s="503" t="s">
        <v>11702</v>
      </c>
      <c r="D9914" s="512"/>
      <c r="F9914" s="547"/>
      <c r="G9914" s="547">
        <f t="shared" si="312"/>
        <v>0</v>
      </c>
      <c r="H9914" s="547">
        <f t="shared" si="313"/>
        <v>0</v>
      </c>
    </row>
    <row r="9915" spans="1:8" x14ac:dyDescent="0.25">
      <c r="A9915" s="396" t="e">
        <f>"INN."&amp;EIGNIR!$B$3&amp;C9915</f>
        <v>#N/A</v>
      </c>
      <c r="B9915" s="511">
        <f>'Afleiður og skortstöð - skuldir'!Q13</f>
        <v>0</v>
      </c>
      <c r="C9915" s="503" t="s">
        <v>11703</v>
      </c>
      <c r="D9915" s="512"/>
      <c r="F9915" s="547"/>
      <c r="G9915" s="547">
        <f t="shared" si="312"/>
        <v>0</v>
      </c>
      <c r="H9915" s="547">
        <f t="shared" si="313"/>
        <v>0</v>
      </c>
    </row>
    <row r="9916" spans="1:8" x14ac:dyDescent="0.25">
      <c r="A9916" s="396" t="e">
        <f>"INN."&amp;EIGNIR!$B$3&amp;C9916</f>
        <v>#N/A</v>
      </c>
      <c r="B9916" s="511">
        <f>'Afleiður og skortstöð - skuldir'!Q14</f>
        <v>0</v>
      </c>
      <c r="C9916" s="503" t="s">
        <v>11704</v>
      </c>
      <c r="D9916" s="512"/>
      <c r="F9916" s="547"/>
      <c r="G9916" s="547">
        <f t="shared" si="312"/>
        <v>0</v>
      </c>
      <c r="H9916" s="547">
        <f t="shared" si="313"/>
        <v>0</v>
      </c>
    </row>
    <row r="9917" spans="1:8" x14ac:dyDescent="0.25">
      <c r="A9917" s="396" t="e">
        <f>"INN."&amp;EIGNIR!$B$3&amp;C9917</f>
        <v>#N/A</v>
      </c>
      <c r="B9917" s="511">
        <f>'Afleiður og skortstöð - skuldir'!Q15</f>
        <v>0</v>
      </c>
      <c r="C9917" s="503" t="s">
        <v>11705</v>
      </c>
      <c r="D9917" s="512"/>
      <c r="F9917" s="547"/>
      <c r="G9917" s="547">
        <f t="shared" si="312"/>
        <v>0</v>
      </c>
      <c r="H9917" s="547">
        <f t="shared" si="313"/>
        <v>0</v>
      </c>
    </row>
    <row r="9918" spans="1:8" x14ac:dyDescent="0.25">
      <c r="A9918" s="396" t="e">
        <f>"INN."&amp;EIGNIR!$B$3&amp;C9918</f>
        <v>#N/A</v>
      </c>
      <c r="B9918" s="511">
        <f>'Afleiður og skortstöð - skuldir'!Q16</f>
        <v>0</v>
      </c>
      <c r="C9918" s="503" t="s">
        <v>11706</v>
      </c>
      <c r="D9918" s="512"/>
      <c r="F9918" s="547"/>
      <c r="G9918" s="547">
        <f t="shared" si="312"/>
        <v>0</v>
      </c>
      <c r="H9918" s="547">
        <f t="shared" si="313"/>
        <v>0</v>
      </c>
    </row>
    <row r="9919" spans="1:8" x14ac:dyDescent="0.25">
      <c r="A9919" s="396" t="e">
        <f>"INN."&amp;EIGNIR!$B$3&amp;C9919</f>
        <v>#N/A</v>
      </c>
      <c r="B9919" s="511">
        <f>'Afleiður og skortstöð - skuldir'!Q17</f>
        <v>0</v>
      </c>
      <c r="C9919" s="503" t="s">
        <v>11707</v>
      </c>
      <c r="D9919" s="512"/>
      <c r="F9919" s="547"/>
      <c r="G9919" s="547">
        <f t="shared" si="312"/>
        <v>0</v>
      </c>
      <c r="H9919" s="547">
        <f t="shared" si="313"/>
        <v>0</v>
      </c>
    </row>
    <row r="9920" spans="1:8" x14ac:dyDescent="0.25">
      <c r="A9920" s="396" t="e">
        <f>"INN."&amp;EIGNIR!$B$3&amp;C9920</f>
        <v>#N/A</v>
      </c>
      <c r="B9920" s="511">
        <f>'Afleiður og skortstöð - skuldir'!Q18</f>
        <v>0</v>
      </c>
      <c r="C9920" s="503" t="s">
        <v>11708</v>
      </c>
      <c r="D9920" s="512"/>
      <c r="F9920" s="547"/>
      <c r="G9920" s="547">
        <f t="shared" si="312"/>
        <v>0</v>
      </c>
      <c r="H9920" s="547">
        <f t="shared" si="313"/>
        <v>0</v>
      </c>
    </row>
    <row r="9921" spans="1:8" x14ac:dyDescent="0.25">
      <c r="A9921" s="396" t="e">
        <f>"INN."&amp;EIGNIR!$B$3&amp;C9921</f>
        <v>#N/A</v>
      </c>
      <c r="B9921" s="511">
        <f>'Afleiður og skortstöð - skuldir'!Q19</f>
        <v>0</v>
      </c>
      <c r="C9921" s="503" t="s">
        <v>11709</v>
      </c>
      <c r="D9921" s="512"/>
      <c r="F9921" s="547"/>
      <c r="G9921" s="547">
        <f t="shared" si="312"/>
        <v>0</v>
      </c>
      <c r="H9921" s="547">
        <f t="shared" si="313"/>
        <v>0</v>
      </c>
    </row>
    <row r="9922" spans="1:8" x14ac:dyDescent="0.25">
      <c r="A9922" s="396" t="e">
        <f>"INN."&amp;EIGNIR!$B$3&amp;C9922</f>
        <v>#N/A</v>
      </c>
      <c r="B9922" s="511">
        <f>'Afleiður og skortstöð - skuldir'!Q20</f>
        <v>0</v>
      </c>
      <c r="C9922" s="503" t="s">
        <v>11710</v>
      </c>
      <c r="D9922" s="512"/>
      <c r="F9922" s="547"/>
      <c r="G9922" s="547">
        <f t="shared" si="312"/>
        <v>0</v>
      </c>
      <c r="H9922" s="547">
        <f t="shared" si="313"/>
        <v>0</v>
      </c>
    </row>
    <row r="9923" spans="1:8" x14ac:dyDescent="0.25">
      <c r="A9923" s="396" t="e">
        <f>"INN."&amp;EIGNIR!$B$3&amp;C9923</f>
        <v>#N/A</v>
      </c>
      <c r="B9923" s="511">
        <f>'Afleiður og skortstöð - skuldir'!Q21</f>
        <v>0</v>
      </c>
      <c r="C9923" s="503" t="s">
        <v>11711</v>
      </c>
      <c r="D9923" s="512"/>
      <c r="F9923" s="547"/>
      <c r="G9923" s="547">
        <f t="shared" si="312"/>
        <v>0</v>
      </c>
      <c r="H9923" s="547">
        <f t="shared" si="313"/>
        <v>0</v>
      </c>
    </row>
    <row r="9924" spans="1:8" x14ac:dyDescent="0.25">
      <c r="A9924" s="396" t="e">
        <f>"INN."&amp;EIGNIR!$B$3&amp;C9924</f>
        <v>#N/A</v>
      </c>
      <c r="B9924" s="511">
        <f>'Afleiður og skortstöð - skuldir'!Q22</f>
        <v>0</v>
      </c>
      <c r="C9924" s="503" t="s">
        <v>11712</v>
      </c>
      <c r="D9924" s="512"/>
      <c r="F9924" s="547"/>
      <c r="G9924" s="547">
        <f t="shared" si="312"/>
        <v>0</v>
      </c>
      <c r="H9924" s="547">
        <f t="shared" si="313"/>
        <v>0</v>
      </c>
    </row>
    <row r="9925" spans="1:8" x14ac:dyDescent="0.25">
      <c r="A9925" s="396" t="e">
        <f>"INN."&amp;EIGNIR!$B$3&amp;C9925</f>
        <v>#N/A</v>
      </c>
      <c r="B9925" s="511">
        <f>'Afleiður og skortstöð - skuldir'!Q23</f>
        <v>0</v>
      </c>
      <c r="C9925" s="503" t="s">
        <v>11713</v>
      </c>
      <c r="D9925" s="512"/>
      <c r="F9925" s="547"/>
      <c r="G9925" s="547">
        <f t="shared" si="312"/>
        <v>0</v>
      </c>
      <c r="H9925" s="547">
        <f t="shared" si="313"/>
        <v>0</v>
      </c>
    </row>
    <row r="9926" spans="1:8" x14ac:dyDescent="0.25">
      <c r="A9926" s="396" t="e">
        <f>"INN."&amp;EIGNIR!$B$3&amp;C9926</f>
        <v>#N/A</v>
      </c>
      <c r="B9926" s="511">
        <f>'Afleiður og skortstöð - skuldir'!Q24</f>
        <v>0</v>
      </c>
      <c r="C9926" s="503" t="s">
        <v>11714</v>
      </c>
      <c r="D9926" s="512"/>
      <c r="F9926" s="547"/>
      <c r="G9926" s="547">
        <f t="shared" si="312"/>
        <v>0</v>
      </c>
      <c r="H9926" s="547">
        <f t="shared" si="313"/>
        <v>0</v>
      </c>
    </row>
    <row r="9927" spans="1:8" x14ac:dyDescent="0.25">
      <c r="A9927" s="396" t="e">
        <f>"INN."&amp;EIGNIR!$B$3&amp;C9927</f>
        <v>#N/A</v>
      </c>
      <c r="B9927" s="511">
        <f>'Afleiður og skortstöð - skuldir'!Q25</f>
        <v>0</v>
      </c>
      <c r="C9927" s="503" t="s">
        <v>11715</v>
      </c>
      <c r="D9927" s="512"/>
      <c r="F9927" s="547"/>
      <c r="G9927" s="547">
        <f t="shared" si="312"/>
        <v>0</v>
      </c>
      <c r="H9927" s="547">
        <f t="shared" si="313"/>
        <v>0</v>
      </c>
    </row>
    <row r="9928" spans="1:8" x14ac:dyDescent="0.25">
      <c r="A9928" s="396" t="e">
        <f>"INN."&amp;EIGNIR!$B$3&amp;C9928</f>
        <v>#N/A</v>
      </c>
      <c r="B9928" s="511">
        <f>'Afleiður og skortstöð - skuldir'!Q26</f>
        <v>0</v>
      </c>
      <c r="C9928" s="503" t="s">
        <v>11716</v>
      </c>
      <c r="D9928" s="512"/>
      <c r="F9928" s="547"/>
      <c r="G9928" s="547">
        <f t="shared" si="312"/>
        <v>0</v>
      </c>
      <c r="H9928" s="547">
        <f t="shared" si="313"/>
        <v>0</v>
      </c>
    </row>
    <row r="9929" spans="1:8" x14ac:dyDescent="0.25">
      <c r="A9929" s="396" t="e">
        <f>"INN."&amp;EIGNIR!$B$3&amp;C9929</f>
        <v>#N/A</v>
      </c>
      <c r="B9929" s="511">
        <f>'Afleiður og skortstöð - skuldir'!Q27</f>
        <v>0</v>
      </c>
      <c r="C9929" s="503" t="s">
        <v>11717</v>
      </c>
      <c r="D9929" s="512"/>
      <c r="F9929" s="547"/>
      <c r="G9929" s="547">
        <f t="shared" si="312"/>
        <v>0</v>
      </c>
      <c r="H9929" s="547">
        <f t="shared" si="313"/>
        <v>0</v>
      </c>
    </row>
    <row r="9930" spans="1:8" x14ac:dyDescent="0.25">
      <c r="A9930" s="396" t="e">
        <f>"INN."&amp;EIGNIR!$B$3&amp;C9930</f>
        <v>#N/A</v>
      </c>
      <c r="B9930" s="511">
        <f>'Afleiður og skortstöð - skuldir'!Q28</f>
        <v>0</v>
      </c>
      <c r="C9930" s="503" t="s">
        <v>11718</v>
      </c>
      <c r="D9930" s="512"/>
      <c r="F9930" s="547"/>
      <c r="G9930" s="547">
        <f t="shared" si="312"/>
        <v>0</v>
      </c>
      <c r="H9930" s="547">
        <f t="shared" si="313"/>
        <v>0</v>
      </c>
    </row>
    <row r="9931" spans="1:8" x14ac:dyDescent="0.25">
      <c r="A9931" s="396" t="e">
        <f>"INN."&amp;EIGNIR!$B$3&amp;C9931</f>
        <v>#N/A</v>
      </c>
      <c r="B9931" s="511">
        <f>'Afleiður og skortstöð - skuldir'!Q29</f>
        <v>0</v>
      </c>
      <c r="C9931" s="503" t="s">
        <v>11719</v>
      </c>
      <c r="D9931" s="512"/>
      <c r="F9931" s="547"/>
      <c r="G9931" s="547">
        <f t="shared" si="312"/>
        <v>0</v>
      </c>
      <c r="H9931" s="547">
        <f t="shared" si="313"/>
        <v>0</v>
      </c>
    </row>
    <row r="9932" spans="1:8" x14ac:dyDescent="0.25">
      <c r="A9932" s="396" t="e">
        <f>"INN."&amp;EIGNIR!$B$3&amp;C9932</f>
        <v>#N/A</v>
      </c>
      <c r="B9932" s="511">
        <f>'Afleiður og skortstöð - skuldir'!Q30</f>
        <v>0</v>
      </c>
      <c r="C9932" s="503" t="s">
        <v>11720</v>
      </c>
      <c r="D9932" s="512"/>
      <c r="F9932" s="547"/>
      <c r="G9932" s="547">
        <f t="shared" si="312"/>
        <v>0</v>
      </c>
      <c r="H9932" s="547">
        <f t="shared" si="313"/>
        <v>0</v>
      </c>
    </row>
    <row r="9933" spans="1:8" x14ac:dyDescent="0.25">
      <c r="A9933" s="396" t="e">
        <f>"INN."&amp;EIGNIR!$B$3&amp;C9933</f>
        <v>#N/A</v>
      </c>
      <c r="B9933" s="511">
        <f>'Afleiður og skortstöð - skuldir'!Q31</f>
        <v>0</v>
      </c>
      <c r="C9933" s="503" t="s">
        <v>11721</v>
      </c>
      <c r="D9933" s="512"/>
      <c r="F9933" s="547"/>
      <c r="G9933" s="547">
        <f t="shared" si="312"/>
        <v>0</v>
      </c>
      <c r="H9933" s="547">
        <f t="shared" si="313"/>
        <v>0</v>
      </c>
    </row>
    <row r="9934" spans="1:8" x14ac:dyDescent="0.25">
      <c r="A9934" s="396" t="e">
        <f>"INN."&amp;EIGNIR!$B$3&amp;C9934</f>
        <v>#N/A</v>
      </c>
      <c r="B9934" s="511">
        <f>'Afleiður og skortstöð - skuldir'!Q32</f>
        <v>0</v>
      </c>
      <c r="C9934" s="503" t="s">
        <v>11722</v>
      </c>
      <c r="D9934" s="512"/>
      <c r="F9934" s="547"/>
      <c r="G9934" s="547">
        <f t="shared" si="312"/>
        <v>0</v>
      </c>
      <c r="H9934" s="547">
        <f t="shared" si="313"/>
        <v>0</v>
      </c>
    </row>
    <row r="9935" spans="1:8" x14ac:dyDescent="0.25">
      <c r="A9935" s="396" t="e">
        <f>"INN."&amp;EIGNIR!$B$3&amp;C9935</f>
        <v>#N/A</v>
      </c>
      <c r="B9935" s="511">
        <f>'Afleiður og skortstöð - skuldir'!Q33</f>
        <v>0</v>
      </c>
      <c r="C9935" s="503" t="s">
        <v>11723</v>
      </c>
      <c r="D9935" s="512"/>
      <c r="F9935" s="547"/>
      <c r="G9935" s="547">
        <f t="shared" si="312"/>
        <v>0</v>
      </c>
      <c r="H9935" s="547">
        <f t="shared" si="313"/>
        <v>0</v>
      </c>
    </row>
    <row r="9936" spans="1:8" x14ac:dyDescent="0.25">
      <c r="A9936" s="396" t="e">
        <f>"INN."&amp;EIGNIR!$B$3&amp;C9936</f>
        <v>#N/A</v>
      </c>
      <c r="B9936" s="511">
        <f>'Afleiður og skortstöð - skuldir'!Q34</f>
        <v>0</v>
      </c>
      <c r="C9936" s="503" t="s">
        <v>11724</v>
      </c>
      <c r="D9936" s="512"/>
      <c r="F9936" s="547"/>
      <c r="G9936" s="547">
        <f t="shared" si="312"/>
        <v>0</v>
      </c>
      <c r="H9936" s="547">
        <f t="shared" si="313"/>
        <v>0</v>
      </c>
    </row>
    <row r="9937" spans="1:8" x14ac:dyDescent="0.25">
      <c r="A9937" s="396" t="e">
        <f>"INN."&amp;EIGNIR!$B$3&amp;C9937</f>
        <v>#N/A</v>
      </c>
      <c r="B9937" s="511">
        <f>'Afleiður og skortstöð - skuldir'!Q35</f>
        <v>0</v>
      </c>
      <c r="C9937" s="503" t="s">
        <v>11725</v>
      </c>
      <c r="D9937" s="512"/>
      <c r="F9937" s="547"/>
      <c r="G9937" s="547">
        <f t="shared" si="312"/>
        <v>0</v>
      </c>
      <c r="H9937" s="547">
        <f t="shared" si="313"/>
        <v>0</v>
      </c>
    </row>
    <row r="9938" spans="1:8" x14ac:dyDescent="0.25">
      <c r="A9938" s="396" t="e">
        <f>"INN."&amp;EIGNIR!$B$3&amp;C9938</f>
        <v>#N/A</v>
      </c>
      <c r="B9938" s="511">
        <f>'Afleiður og skortstöð - skuldir'!Q36</f>
        <v>0</v>
      </c>
      <c r="C9938" s="503" t="s">
        <v>11726</v>
      </c>
      <c r="D9938" s="512"/>
      <c r="F9938" s="547"/>
      <c r="G9938" s="547">
        <f t="shared" si="312"/>
        <v>0</v>
      </c>
      <c r="H9938" s="547">
        <f t="shared" si="313"/>
        <v>0</v>
      </c>
    </row>
    <row r="9939" spans="1:8" x14ac:dyDescent="0.25">
      <c r="A9939" s="396" t="e">
        <f>"INN."&amp;EIGNIR!$B$3&amp;C9939</f>
        <v>#N/A</v>
      </c>
      <c r="B9939" s="511">
        <f>'Afleiður og skortstöð - skuldir'!Q37</f>
        <v>0</v>
      </c>
      <c r="C9939" s="503" t="s">
        <v>11727</v>
      </c>
      <c r="D9939" s="512"/>
      <c r="F9939" s="547"/>
      <c r="G9939" s="547">
        <f t="shared" si="312"/>
        <v>0</v>
      </c>
      <c r="H9939" s="547">
        <f t="shared" si="313"/>
        <v>0</v>
      </c>
    </row>
    <row r="9940" spans="1:8" x14ac:dyDescent="0.25">
      <c r="A9940" s="396" t="e">
        <f>"INN."&amp;EIGNIR!$B$3&amp;C9940</f>
        <v>#N/A</v>
      </c>
      <c r="B9940" s="511">
        <f>'Afleiður og skortstöð - skuldir'!Q38</f>
        <v>0</v>
      </c>
      <c r="C9940" s="503" t="s">
        <v>11728</v>
      </c>
      <c r="D9940" s="512"/>
      <c r="F9940" s="547"/>
      <c r="G9940" s="547">
        <f t="shared" si="312"/>
        <v>0</v>
      </c>
      <c r="H9940" s="547">
        <f t="shared" si="313"/>
        <v>0</v>
      </c>
    </row>
    <row r="9941" spans="1:8" x14ac:dyDescent="0.25">
      <c r="A9941" s="396" t="e">
        <f>"INN."&amp;EIGNIR!$B$3&amp;C9941</f>
        <v>#N/A</v>
      </c>
      <c r="B9941" s="511">
        <f>'Afleiður og skortstöð - skuldir'!Q39</f>
        <v>0</v>
      </c>
      <c r="C9941" s="503" t="s">
        <v>11729</v>
      </c>
      <c r="D9941" s="512"/>
      <c r="F9941" s="547"/>
      <c r="G9941" s="547">
        <f t="shared" si="312"/>
        <v>0</v>
      </c>
      <c r="H9941" s="547">
        <f t="shared" si="313"/>
        <v>0</v>
      </c>
    </row>
    <row r="9942" spans="1:8" x14ac:dyDescent="0.25">
      <c r="A9942" s="396" t="e">
        <f>"INN."&amp;EIGNIR!$B$3&amp;C9942</f>
        <v>#N/A</v>
      </c>
      <c r="B9942" s="511">
        <f>'Afleiður og skortstöð - skuldir'!Q40</f>
        <v>0</v>
      </c>
      <c r="C9942" s="503" t="s">
        <v>11730</v>
      </c>
      <c r="D9942" s="512"/>
      <c r="F9942" s="547"/>
      <c r="G9942" s="547">
        <f t="shared" si="312"/>
        <v>0</v>
      </c>
      <c r="H9942" s="547">
        <f t="shared" si="313"/>
        <v>0</v>
      </c>
    </row>
    <row r="9943" spans="1:8" x14ac:dyDescent="0.25">
      <c r="A9943" s="396" t="e">
        <f>"INN."&amp;EIGNIR!$B$3&amp;C9943</f>
        <v>#N/A</v>
      </c>
      <c r="B9943" s="511">
        <f>'Afleiður og skortstöð - skuldir'!Q41</f>
        <v>0</v>
      </c>
      <c r="C9943" s="503" t="s">
        <v>11731</v>
      </c>
      <c r="D9943" s="512"/>
      <c r="F9943" s="547"/>
      <c r="G9943" s="547">
        <f t="shared" si="312"/>
        <v>0</v>
      </c>
      <c r="H9943" s="547">
        <f t="shared" si="313"/>
        <v>0</v>
      </c>
    </row>
    <row r="9944" spans="1:8" x14ac:dyDescent="0.25">
      <c r="A9944" s="396" t="e">
        <f>"INN."&amp;EIGNIR!$B$3&amp;C9944</f>
        <v>#N/A</v>
      </c>
      <c r="B9944" s="511">
        <f>'Afleiður og skortstöð - skuldir'!Q42</f>
        <v>0</v>
      </c>
      <c r="C9944" s="503" t="s">
        <v>11732</v>
      </c>
      <c r="D9944" s="512"/>
      <c r="F9944" s="547"/>
      <c r="G9944" s="547">
        <f t="shared" si="312"/>
        <v>0</v>
      </c>
      <c r="H9944" s="547">
        <f t="shared" si="313"/>
        <v>0</v>
      </c>
    </row>
    <row r="9945" spans="1:8" x14ac:dyDescent="0.25">
      <c r="A9945" s="396" t="e">
        <f>"INN."&amp;EIGNIR!$B$3&amp;C9945</f>
        <v>#N/A</v>
      </c>
      <c r="B9945" s="511">
        <f>'Afleiður og skortstöð - skuldir'!Q43</f>
        <v>0</v>
      </c>
      <c r="C9945" s="503" t="s">
        <v>11733</v>
      </c>
      <c r="D9945" s="512"/>
      <c r="F9945" s="547"/>
      <c r="G9945" s="547">
        <f t="shared" si="312"/>
        <v>0</v>
      </c>
      <c r="H9945" s="547">
        <f t="shared" si="313"/>
        <v>0</v>
      </c>
    </row>
    <row r="9946" spans="1:8" x14ac:dyDescent="0.25">
      <c r="A9946" s="396" t="e">
        <f>"INN."&amp;EIGNIR!$B$3&amp;C9946</f>
        <v>#N/A</v>
      </c>
      <c r="B9946" s="511">
        <f>'Afleiður og skortstöð - skuldir'!Q44</f>
        <v>0</v>
      </c>
      <c r="C9946" s="503" t="s">
        <v>11734</v>
      </c>
      <c r="D9946" s="512"/>
      <c r="F9946" s="547"/>
      <c r="G9946" s="547">
        <f t="shared" si="312"/>
        <v>0</v>
      </c>
      <c r="H9946" s="547">
        <f t="shared" si="313"/>
        <v>0</v>
      </c>
    </row>
    <row r="9947" spans="1:8" x14ac:dyDescent="0.25">
      <c r="A9947" s="396" t="e">
        <f>"INN."&amp;EIGNIR!$B$3&amp;C9947</f>
        <v>#N/A</v>
      </c>
      <c r="B9947" s="511">
        <f>'Afleiður og skortstöð - skuldir'!Q45</f>
        <v>0</v>
      </c>
      <c r="C9947" s="503" t="s">
        <v>11735</v>
      </c>
      <c r="D9947" s="512"/>
      <c r="F9947" s="547"/>
      <c r="G9947" s="547">
        <f t="shared" si="312"/>
        <v>0</v>
      </c>
      <c r="H9947" s="547">
        <f t="shared" si="313"/>
        <v>0</v>
      </c>
    </row>
    <row r="9948" spans="1:8" x14ac:dyDescent="0.25">
      <c r="A9948" s="396" t="e">
        <f>"INN."&amp;EIGNIR!$B$3&amp;C9948</f>
        <v>#N/A</v>
      </c>
      <c r="B9948" s="511">
        <f>'Afleiður og skortstöð - skuldir'!Q46</f>
        <v>0</v>
      </c>
      <c r="C9948" s="503" t="s">
        <v>11736</v>
      </c>
      <c r="D9948" s="512"/>
      <c r="F9948" s="547"/>
      <c r="G9948" s="547">
        <f t="shared" si="312"/>
        <v>0</v>
      </c>
      <c r="H9948" s="547">
        <f t="shared" si="313"/>
        <v>0</v>
      </c>
    </row>
    <row r="9949" spans="1:8" x14ac:dyDescent="0.25">
      <c r="A9949" s="396" t="e">
        <f>"INN."&amp;EIGNIR!$B$3&amp;C9949</f>
        <v>#N/A</v>
      </c>
      <c r="B9949" s="511">
        <f>'Afleiður og skortstöð - skuldir'!Q47</f>
        <v>0</v>
      </c>
      <c r="C9949" s="503" t="s">
        <v>11737</v>
      </c>
      <c r="D9949" s="512"/>
      <c r="F9949" s="547"/>
      <c r="G9949" s="547">
        <f t="shared" si="312"/>
        <v>0</v>
      </c>
      <c r="H9949" s="547">
        <f t="shared" si="313"/>
        <v>0</v>
      </c>
    </row>
    <row r="9950" spans="1:8" x14ac:dyDescent="0.25">
      <c r="A9950" s="396" t="e">
        <f>"INN."&amp;EIGNIR!$B$3&amp;C9950</f>
        <v>#N/A</v>
      </c>
      <c r="B9950" s="511">
        <f>'Afleiður og skortstöð - skuldir'!Q48</f>
        <v>0</v>
      </c>
      <c r="C9950" s="503" t="s">
        <v>11738</v>
      </c>
      <c r="D9950" s="512"/>
      <c r="F9950" s="547"/>
      <c r="G9950" s="547">
        <f t="shared" ref="G9950:G10013" si="314">+F9950-B9950</f>
        <v>0</v>
      </c>
      <c r="H9950" s="547">
        <f t="shared" si="313"/>
        <v>0</v>
      </c>
    </row>
    <row r="9951" spans="1:8" x14ac:dyDescent="0.25">
      <c r="A9951" s="396" t="e">
        <f>"INN."&amp;EIGNIR!$B$3&amp;C9951</f>
        <v>#N/A</v>
      </c>
      <c r="B9951" s="511">
        <f>'Afleiður og skortstöð - skuldir'!Q49</f>
        <v>0</v>
      </c>
      <c r="C9951" s="503" t="s">
        <v>11739</v>
      </c>
      <c r="D9951" s="512"/>
      <c r="F9951" s="547"/>
      <c r="G9951" s="547">
        <f t="shared" si="314"/>
        <v>0</v>
      </c>
      <c r="H9951" s="547">
        <f t="shared" ref="H9951:H10014" si="315">+ABS(G9951)</f>
        <v>0</v>
      </c>
    </row>
    <row r="9952" spans="1:8" x14ac:dyDescent="0.25">
      <c r="A9952" s="396" t="e">
        <f>"INN."&amp;EIGNIR!$B$3&amp;C9952</f>
        <v>#N/A</v>
      </c>
      <c r="B9952" s="511">
        <f>'Afleiður og skortstöð - skuldir'!Q50</f>
        <v>0</v>
      </c>
      <c r="C9952" s="503" t="s">
        <v>11740</v>
      </c>
      <c r="D9952" s="512"/>
      <c r="F9952" s="547"/>
      <c r="G9952" s="547">
        <f t="shared" si="314"/>
        <v>0</v>
      </c>
      <c r="H9952" s="547">
        <f t="shared" si="315"/>
        <v>0</v>
      </c>
    </row>
    <row r="9953" spans="1:8" x14ac:dyDescent="0.25">
      <c r="A9953" s="396" t="e">
        <f>"INN."&amp;EIGNIR!$B$3&amp;C9953</f>
        <v>#N/A</v>
      </c>
      <c r="B9953" s="511">
        <f>'Afleiður og skortstöð - skuldir'!Q51</f>
        <v>0</v>
      </c>
      <c r="C9953" s="503" t="s">
        <v>11741</v>
      </c>
      <c r="D9953" s="512"/>
      <c r="F9953" s="547"/>
      <c r="G9953" s="547">
        <f t="shared" si="314"/>
        <v>0</v>
      </c>
      <c r="H9953" s="547">
        <f t="shared" si="315"/>
        <v>0</v>
      </c>
    </row>
    <row r="9954" spans="1:8" x14ac:dyDescent="0.25">
      <c r="A9954" s="396" t="e">
        <f>"INN."&amp;EIGNIR!$B$3&amp;C9954</f>
        <v>#N/A</v>
      </c>
      <c r="B9954" s="511">
        <f>'Afleiður og skortstöð - skuldir'!Q52</f>
        <v>0</v>
      </c>
      <c r="C9954" s="503" t="s">
        <v>11742</v>
      </c>
      <c r="D9954" s="512"/>
      <c r="F9954" s="547"/>
      <c r="G9954" s="547">
        <f t="shared" si="314"/>
        <v>0</v>
      </c>
      <c r="H9954" s="547">
        <f t="shared" si="315"/>
        <v>0</v>
      </c>
    </row>
    <row r="9955" spans="1:8" x14ac:dyDescent="0.25">
      <c r="A9955" s="396" t="e">
        <f>"INN."&amp;EIGNIR!$B$3&amp;C9955</f>
        <v>#N/A</v>
      </c>
      <c r="B9955" s="511">
        <f>'Afleiður og skortstöð - skuldir'!Q53</f>
        <v>0</v>
      </c>
      <c r="C9955" s="503" t="s">
        <v>11743</v>
      </c>
      <c r="D9955" s="512"/>
      <c r="F9955" s="547"/>
      <c r="G9955" s="547">
        <f t="shared" si="314"/>
        <v>0</v>
      </c>
      <c r="H9955" s="547">
        <f t="shared" si="315"/>
        <v>0</v>
      </c>
    </row>
    <row r="9956" spans="1:8" x14ac:dyDescent="0.25">
      <c r="A9956" s="396" t="e">
        <f>"INN."&amp;EIGNIR!$B$3&amp;C9956</f>
        <v>#N/A</v>
      </c>
      <c r="B9956" s="511">
        <f>'Afleiður og skortstöð - skuldir'!Q54</f>
        <v>0</v>
      </c>
      <c r="C9956" s="503" t="s">
        <v>11744</v>
      </c>
      <c r="D9956" s="512"/>
      <c r="F9956" s="547"/>
      <c r="G9956" s="547">
        <f t="shared" si="314"/>
        <v>0</v>
      </c>
      <c r="H9956" s="547">
        <f t="shared" si="315"/>
        <v>0</v>
      </c>
    </row>
    <row r="9957" spans="1:8" x14ac:dyDescent="0.25">
      <c r="A9957" s="396" t="e">
        <f>"INN."&amp;EIGNIR!$B$3&amp;C9957</f>
        <v>#N/A</v>
      </c>
      <c r="B9957" s="511">
        <f>'Afleiður og skortstöð - skuldir'!Q55</f>
        <v>0</v>
      </c>
      <c r="C9957" s="503" t="s">
        <v>11745</v>
      </c>
      <c r="D9957" s="512"/>
      <c r="F9957" s="547"/>
      <c r="G9957" s="547">
        <f t="shared" si="314"/>
        <v>0</v>
      </c>
      <c r="H9957" s="547">
        <f t="shared" si="315"/>
        <v>0</v>
      </c>
    </row>
    <row r="9958" spans="1:8" x14ac:dyDescent="0.25">
      <c r="A9958" s="396" t="e">
        <f>"INN."&amp;EIGNIR!$B$3&amp;C9958</f>
        <v>#N/A</v>
      </c>
      <c r="B9958" s="511">
        <f>'Afleiður og skortstöð - skuldir'!Q56</f>
        <v>0</v>
      </c>
      <c r="C9958" s="503" t="s">
        <v>11746</v>
      </c>
      <c r="D9958" s="512"/>
      <c r="F9958" s="547"/>
      <c r="G9958" s="547">
        <f t="shared" si="314"/>
        <v>0</v>
      </c>
      <c r="H9958" s="547">
        <f t="shared" si="315"/>
        <v>0</v>
      </c>
    </row>
    <row r="9959" spans="1:8" x14ac:dyDescent="0.25">
      <c r="A9959" s="396" t="e">
        <f>"INN."&amp;EIGNIR!$B$3&amp;C9959</f>
        <v>#N/A</v>
      </c>
      <c r="B9959" s="511">
        <f>'Afleiður og skortstöð - skuldir'!Q57</f>
        <v>0</v>
      </c>
      <c r="C9959" s="503" t="s">
        <v>11747</v>
      </c>
      <c r="D9959" s="512"/>
      <c r="F9959" s="547"/>
      <c r="G9959" s="547">
        <f t="shared" si="314"/>
        <v>0</v>
      </c>
      <c r="H9959" s="547">
        <f t="shared" si="315"/>
        <v>0</v>
      </c>
    </row>
    <row r="9960" spans="1:8" x14ac:dyDescent="0.25">
      <c r="A9960" s="396" t="e">
        <f>"INN."&amp;EIGNIR!$B$3&amp;C9960</f>
        <v>#N/A</v>
      </c>
      <c r="B9960" s="511">
        <f>'Afleiður og skortstöð - skuldir'!Q58</f>
        <v>0</v>
      </c>
      <c r="C9960" s="503" t="s">
        <v>11748</v>
      </c>
      <c r="D9960" s="512"/>
      <c r="F9960" s="547"/>
      <c r="G9960" s="547">
        <f t="shared" si="314"/>
        <v>0</v>
      </c>
      <c r="H9960" s="547">
        <f t="shared" si="315"/>
        <v>0</v>
      </c>
    </row>
    <row r="9961" spans="1:8" x14ac:dyDescent="0.25">
      <c r="A9961" s="396" t="e">
        <f>"INN."&amp;EIGNIR!$B$3&amp;C9961</f>
        <v>#N/A</v>
      </c>
      <c r="B9961" s="511">
        <f>'Afleiður og skortstöð - skuldir'!Q59</f>
        <v>0</v>
      </c>
      <c r="C9961" s="503" t="s">
        <v>11749</v>
      </c>
      <c r="D9961" s="512"/>
      <c r="F9961" s="547"/>
      <c r="G9961" s="547">
        <f t="shared" si="314"/>
        <v>0</v>
      </c>
      <c r="H9961" s="547">
        <f t="shared" si="315"/>
        <v>0</v>
      </c>
    </row>
    <row r="9962" spans="1:8" x14ac:dyDescent="0.25">
      <c r="A9962" s="396" t="e">
        <f>"INN."&amp;EIGNIR!$B$3&amp;C9962</f>
        <v>#N/A</v>
      </c>
      <c r="B9962" s="511">
        <f>'Afleiður og skortstöð - skuldir'!Q60</f>
        <v>0</v>
      </c>
      <c r="C9962" s="503" t="s">
        <v>11750</v>
      </c>
      <c r="D9962" s="512"/>
      <c r="F9962" s="547"/>
      <c r="G9962" s="547">
        <f t="shared" si="314"/>
        <v>0</v>
      </c>
      <c r="H9962" s="547">
        <f t="shared" si="315"/>
        <v>0</v>
      </c>
    </row>
    <row r="9963" spans="1:8" x14ac:dyDescent="0.25">
      <c r="A9963" s="396" t="e">
        <f>"INN."&amp;EIGNIR!$B$3&amp;C9963</f>
        <v>#N/A</v>
      </c>
      <c r="B9963" s="511">
        <f>'Afleiður og skortstöð - skuldir'!Q61</f>
        <v>0</v>
      </c>
      <c r="C9963" s="503" t="s">
        <v>11751</v>
      </c>
      <c r="D9963" s="512"/>
      <c r="F9963" s="547"/>
      <c r="G9963" s="547">
        <f t="shared" si="314"/>
        <v>0</v>
      </c>
      <c r="H9963" s="547">
        <f t="shared" si="315"/>
        <v>0</v>
      </c>
    </row>
    <row r="9964" spans="1:8" x14ac:dyDescent="0.25">
      <c r="A9964" s="396" t="e">
        <f>"INN."&amp;EIGNIR!$B$3&amp;C9964</f>
        <v>#N/A</v>
      </c>
      <c r="B9964" s="511">
        <f>'Afleiður og skortstöð - skuldir'!Q62</f>
        <v>0</v>
      </c>
      <c r="C9964" s="503" t="s">
        <v>11752</v>
      </c>
      <c r="D9964" s="512"/>
      <c r="F9964" s="547"/>
      <c r="G9964" s="547">
        <f t="shared" si="314"/>
        <v>0</v>
      </c>
      <c r="H9964" s="547">
        <f t="shared" si="315"/>
        <v>0</v>
      </c>
    </row>
    <row r="9965" spans="1:8" x14ac:dyDescent="0.25">
      <c r="A9965" s="396" t="e">
        <f>"INN."&amp;EIGNIR!$B$3&amp;C9965</f>
        <v>#N/A</v>
      </c>
      <c r="B9965" s="511">
        <f>'Afleiður og skortstöð - skuldir'!Q63</f>
        <v>0</v>
      </c>
      <c r="C9965" s="503" t="s">
        <v>11753</v>
      </c>
      <c r="D9965" s="512"/>
      <c r="F9965" s="547"/>
      <c r="G9965" s="547">
        <f t="shared" si="314"/>
        <v>0</v>
      </c>
      <c r="H9965" s="547">
        <f t="shared" si="315"/>
        <v>0</v>
      </c>
    </row>
    <row r="9966" spans="1:8" x14ac:dyDescent="0.25">
      <c r="A9966" s="396" t="e">
        <f>"INN."&amp;EIGNIR!$B$3&amp;C9966</f>
        <v>#N/A</v>
      </c>
      <c r="B9966" s="511">
        <f>'Afleiður og skortstöð - skuldir'!Q64</f>
        <v>0</v>
      </c>
      <c r="C9966" s="503" t="s">
        <v>11754</v>
      </c>
      <c r="D9966" s="512"/>
      <c r="F9966" s="547"/>
      <c r="G9966" s="547">
        <f t="shared" si="314"/>
        <v>0</v>
      </c>
      <c r="H9966" s="547">
        <f t="shared" si="315"/>
        <v>0</v>
      </c>
    </row>
    <row r="9967" spans="1:8" x14ac:dyDescent="0.25">
      <c r="A9967" s="396" t="e">
        <f>"INN."&amp;EIGNIR!$B$3&amp;C9967</f>
        <v>#N/A</v>
      </c>
      <c r="B9967" s="511">
        <f>'Afleiður og skortstöð - skuldir'!Q65</f>
        <v>0</v>
      </c>
      <c r="C9967" s="503" t="s">
        <v>11755</v>
      </c>
      <c r="D9967" s="512"/>
      <c r="F9967" s="547"/>
      <c r="G9967" s="547">
        <f t="shared" si="314"/>
        <v>0</v>
      </c>
      <c r="H9967" s="547">
        <f t="shared" si="315"/>
        <v>0</v>
      </c>
    </row>
    <row r="9968" spans="1:8" x14ac:dyDescent="0.25">
      <c r="A9968" s="396" t="e">
        <f>"INN."&amp;EIGNIR!$B$3&amp;C9968</f>
        <v>#N/A</v>
      </c>
      <c r="B9968" s="511">
        <f>'Afleiður og skortstöð - skuldir'!Q66</f>
        <v>0</v>
      </c>
      <c r="C9968" s="503" t="s">
        <v>11756</v>
      </c>
      <c r="D9968" s="512"/>
      <c r="F9968" s="547"/>
      <c r="G9968" s="547">
        <f t="shared" si="314"/>
        <v>0</v>
      </c>
      <c r="H9968" s="547">
        <f t="shared" si="315"/>
        <v>0</v>
      </c>
    </row>
    <row r="9969" spans="1:8" x14ac:dyDescent="0.25">
      <c r="A9969" s="396" t="e">
        <f>"INN."&amp;EIGNIR!$B$3&amp;C9969</f>
        <v>#N/A</v>
      </c>
      <c r="B9969" s="511">
        <f>'Afleiður og skortstöð - skuldir'!Q67</f>
        <v>0</v>
      </c>
      <c r="C9969" s="503" t="s">
        <v>11757</v>
      </c>
      <c r="D9969" s="512"/>
      <c r="F9969" s="547"/>
      <c r="G9969" s="547">
        <f t="shared" si="314"/>
        <v>0</v>
      </c>
      <c r="H9969" s="547">
        <f t="shared" si="315"/>
        <v>0</v>
      </c>
    </row>
    <row r="9970" spans="1:8" x14ac:dyDescent="0.25">
      <c r="A9970" s="396" t="e">
        <f>"INN."&amp;EIGNIR!$B$3&amp;C9970</f>
        <v>#N/A</v>
      </c>
      <c r="B9970" s="511">
        <f>'Afleiður og skortstöð - skuldir'!Q68</f>
        <v>0</v>
      </c>
      <c r="C9970" s="503" t="s">
        <v>11758</v>
      </c>
      <c r="D9970" s="512"/>
      <c r="F9970" s="547"/>
      <c r="G9970" s="547">
        <f t="shared" si="314"/>
        <v>0</v>
      </c>
      <c r="H9970" s="547">
        <f t="shared" si="315"/>
        <v>0</v>
      </c>
    </row>
    <row r="9971" spans="1:8" x14ac:dyDescent="0.25">
      <c r="A9971" s="396" t="e">
        <f>"INN."&amp;EIGNIR!$B$3&amp;C9971</f>
        <v>#N/A</v>
      </c>
      <c r="B9971" s="511">
        <f>'Afleiður og skortstöð - skuldir'!Q69</f>
        <v>0</v>
      </c>
      <c r="C9971" s="503" t="s">
        <v>11759</v>
      </c>
      <c r="D9971" s="512"/>
      <c r="F9971" s="547"/>
      <c r="G9971" s="547">
        <f t="shared" si="314"/>
        <v>0</v>
      </c>
      <c r="H9971" s="547">
        <f t="shared" si="315"/>
        <v>0</v>
      </c>
    </row>
    <row r="9972" spans="1:8" x14ac:dyDescent="0.25">
      <c r="A9972" s="396" t="e">
        <f>"INN."&amp;EIGNIR!$B$3&amp;C9972</f>
        <v>#N/A</v>
      </c>
      <c r="B9972" s="511">
        <f>'Afleiður og skortstöð - skuldir'!Q70</f>
        <v>0</v>
      </c>
      <c r="C9972" s="503" t="s">
        <v>11760</v>
      </c>
      <c r="D9972" s="512"/>
      <c r="F9972" s="547"/>
      <c r="G9972" s="547">
        <f t="shared" si="314"/>
        <v>0</v>
      </c>
      <c r="H9972" s="547">
        <f t="shared" si="315"/>
        <v>0</v>
      </c>
    </row>
    <row r="9973" spans="1:8" x14ac:dyDescent="0.25">
      <c r="A9973" s="396" t="e">
        <f>"INN."&amp;EIGNIR!$B$3&amp;C9973</f>
        <v>#N/A</v>
      </c>
      <c r="B9973" s="511">
        <f>'Afleiður og skortstöð - skuldir'!Q71</f>
        <v>0</v>
      </c>
      <c r="C9973" s="503" t="s">
        <v>11761</v>
      </c>
      <c r="D9973" s="512"/>
      <c r="F9973" s="547"/>
      <c r="G9973" s="547">
        <f t="shared" si="314"/>
        <v>0</v>
      </c>
      <c r="H9973" s="547">
        <f t="shared" si="315"/>
        <v>0</v>
      </c>
    </row>
    <row r="9974" spans="1:8" x14ac:dyDescent="0.25">
      <c r="A9974" s="396" t="e">
        <f>"INN."&amp;EIGNIR!$B$3&amp;C9974</f>
        <v>#N/A</v>
      </c>
      <c r="B9974" s="511">
        <f>'Afleiður og skortstöð - skuldir'!Q72</f>
        <v>0</v>
      </c>
      <c r="C9974" s="503" t="s">
        <v>11762</v>
      </c>
      <c r="D9974" s="512"/>
      <c r="F9974" s="547"/>
      <c r="G9974" s="547">
        <f t="shared" si="314"/>
        <v>0</v>
      </c>
      <c r="H9974" s="547">
        <f t="shared" si="315"/>
        <v>0</v>
      </c>
    </row>
    <row r="9975" spans="1:8" x14ac:dyDescent="0.25">
      <c r="A9975" s="396" t="e">
        <f>"INN."&amp;EIGNIR!$B$3&amp;C9975</f>
        <v>#N/A</v>
      </c>
      <c r="B9975" s="511">
        <f>'Afleiður og skortstöð - skuldir'!Q73</f>
        <v>0</v>
      </c>
      <c r="C9975" s="503" t="s">
        <v>11763</v>
      </c>
      <c r="D9975" s="512"/>
      <c r="F9975" s="547"/>
      <c r="G9975" s="547">
        <f t="shared" si="314"/>
        <v>0</v>
      </c>
      <c r="H9975" s="547">
        <f t="shared" si="315"/>
        <v>0</v>
      </c>
    </row>
    <row r="9976" spans="1:8" x14ac:dyDescent="0.25">
      <c r="A9976" s="396" t="e">
        <f>"INN."&amp;EIGNIR!$B$3&amp;C9976</f>
        <v>#N/A</v>
      </c>
      <c r="B9976" s="511">
        <f>'Afleiður og skortstöð - skuldir'!Q74</f>
        <v>0</v>
      </c>
      <c r="C9976" s="503" t="s">
        <v>11764</v>
      </c>
      <c r="D9976" s="512"/>
      <c r="F9976" s="547"/>
      <c r="G9976" s="547">
        <f t="shared" si="314"/>
        <v>0</v>
      </c>
      <c r="H9976" s="547">
        <f t="shared" si="315"/>
        <v>0</v>
      </c>
    </row>
    <row r="9977" spans="1:8" x14ac:dyDescent="0.25">
      <c r="A9977" s="396" t="e">
        <f>"INN."&amp;EIGNIR!$B$3&amp;C9977</f>
        <v>#N/A</v>
      </c>
      <c r="B9977" s="511">
        <f>'Afleiður og skortstöð - skuldir'!Q75</f>
        <v>0</v>
      </c>
      <c r="C9977" s="503" t="s">
        <v>11765</v>
      </c>
      <c r="D9977" s="512"/>
      <c r="F9977" s="547"/>
      <c r="G9977" s="547">
        <f t="shared" si="314"/>
        <v>0</v>
      </c>
      <c r="H9977" s="547">
        <f t="shared" si="315"/>
        <v>0</v>
      </c>
    </row>
    <row r="9978" spans="1:8" x14ac:dyDescent="0.25">
      <c r="A9978" s="396" t="e">
        <f>"INN."&amp;EIGNIR!$B$3&amp;C9978</f>
        <v>#N/A</v>
      </c>
      <c r="B9978" s="511">
        <f>'Afleiður og skortstöð - skuldir'!Q76</f>
        <v>0</v>
      </c>
      <c r="C9978" s="503" t="s">
        <v>11766</v>
      </c>
      <c r="D9978" s="512"/>
      <c r="F9978" s="547"/>
      <c r="G9978" s="547">
        <f t="shared" si="314"/>
        <v>0</v>
      </c>
      <c r="H9978" s="547">
        <f t="shared" si="315"/>
        <v>0</v>
      </c>
    </row>
    <row r="9979" spans="1:8" x14ac:dyDescent="0.25">
      <c r="A9979" s="396" t="e">
        <f>"INN."&amp;EIGNIR!$B$3&amp;C9979</f>
        <v>#N/A</v>
      </c>
      <c r="B9979" s="511">
        <f>'Afleiður og skortstöð - skuldir'!Q77</f>
        <v>0</v>
      </c>
      <c r="C9979" s="503" t="s">
        <v>11767</v>
      </c>
      <c r="D9979" s="512"/>
      <c r="F9979" s="547"/>
      <c r="G9979" s="547">
        <f t="shared" si="314"/>
        <v>0</v>
      </c>
      <c r="H9979" s="547">
        <f t="shared" si="315"/>
        <v>0</v>
      </c>
    </row>
    <row r="9980" spans="1:8" x14ac:dyDescent="0.25">
      <c r="A9980" s="396" t="e">
        <f>"INN."&amp;EIGNIR!$B$3&amp;C9980</f>
        <v>#N/A</v>
      </c>
      <c r="B9980" s="511">
        <f>'Afleiður og skortstöð - skuldir'!Q78</f>
        <v>0</v>
      </c>
      <c r="C9980" s="503" t="s">
        <v>11768</v>
      </c>
      <c r="D9980" s="512"/>
      <c r="F9980" s="547"/>
      <c r="G9980" s="547">
        <f t="shared" si="314"/>
        <v>0</v>
      </c>
      <c r="H9980" s="547">
        <f t="shared" si="315"/>
        <v>0</v>
      </c>
    </row>
    <row r="9981" spans="1:8" x14ac:dyDescent="0.25">
      <c r="A9981" s="396" t="e">
        <f>"INN."&amp;EIGNIR!$B$3&amp;C9981</f>
        <v>#N/A</v>
      </c>
      <c r="B9981" s="511">
        <f>'Afleiður og skortstöð - skuldir'!Q79</f>
        <v>0</v>
      </c>
      <c r="C9981" s="503" t="s">
        <v>11769</v>
      </c>
      <c r="D9981" s="512"/>
      <c r="F9981" s="547"/>
      <c r="G9981" s="547">
        <f t="shared" si="314"/>
        <v>0</v>
      </c>
      <c r="H9981" s="547">
        <f t="shared" si="315"/>
        <v>0</v>
      </c>
    </row>
    <row r="9982" spans="1:8" x14ac:dyDescent="0.25">
      <c r="A9982" s="396" t="e">
        <f>"INN."&amp;EIGNIR!$B$3&amp;C9982</f>
        <v>#N/A</v>
      </c>
      <c r="B9982" s="511">
        <f>'Afleiður og skortstöð - skuldir'!Q80</f>
        <v>0</v>
      </c>
      <c r="C9982" s="503" t="s">
        <v>11770</v>
      </c>
      <c r="D9982" s="512"/>
      <c r="F9982" s="547"/>
      <c r="G9982" s="547">
        <f t="shared" si="314"/>
        <v>0</v>
      </c>
      <c r="H9982" s="547">
        <f t="shared" si="315"/>
        <v>0</v>
      </c>
    </row>
    <row r="9983" spans="1:8" x14ac:dyDescent="0.25">
      <c r="A9983" s="396" t="e">
        <f>"INN."&amp;EIGNIR!$B$3&amp;C9983</f>
        <v>#N/A</v>
      </c>
      <c r="B9983" s="511">
        <f>'Afleiður og skortstöð - skuldir'!Q81</f>
        <v>0</v>
      </c>
      <c r="C9983" s="503" t="s">
        <v>11771</v>
      </c>
      <c r="D9983" s="512"/>
      <c r="F9983" s="547"/>
      <c r="G9983" s="547">
        <f t="shared" si="314"/>
        <v>0</v>
      </c>
      <c r="H9983" s="547">
        <f t="shared" si="315"/>
        <v>0</v>
      </c>
    </row>
    <row r="9984" spans="1:8" x14ac:dyDescent="0.25">
      <c r="A9984" s="396" t="e">
        <f>"INN."&amp;EIGNIR!$B$3&amp;C9984</f>
        <v>#N/A</v>
      </c>
      <c r="B9984" s="511">
        <f>'Afleiður og skortstöð - skuldir'!Q82</f>
        <v>0</v>
      </c>
      <c r="C9984" s="503" t="s">
        <v>11772</v>
      </c>
      <c r="D9984" s="512"/>
      <c r="F9984" s="547"/>
      <c r="G9984" s="547">
        <f t="shared" si="314"/>
        <v>0</v>
      </c>
      <c r="H9984" s="547">
        <f t="shared" si="315"/>
        <v>0</v>
      </c>
    </row>
    <row r="9985" spans="1:8" x14ac:dyDescent="0.25">
      <c r="A9985" s="396" t="e">
        <f>"INN."&amp;EIGNIR!$B$3&amp;C9985</f>
        <v>#N/A</v>
      </c>
      <c r="B9985" s="511">
        <f>'Afleiður og skortstöð - skuldir'!Q83</f>
        <v>0</v>
      </c>
      <c r="C9985" s="503" t="s">
        <v>11773</v>
      </c>
      <c r="D9985" s="512"/>
      <c r="F9985" s="547"/>
      <c r="G9985" s="547">
        <f t="shared" si="314"/>
        <v>0</v>
      </c>
      <c r="H9985" s="547">
        <f t="shared" si="315"/>
        <v>0</v>
      </c>
    </row>
    <row r="9986" spans="1:8" x14ac:dyDescent="0.25">
      <c r="A9986" s="396" t="e">
        <f>"INN."&amp;EIGNIR!$B$3&amp;C9986</f>
        <v>#N/A</v>
      </c>
      <c r="B9986" s="511">
        <f>'Afleiður og skortstöð - skuldir'!Q84</f>
        <v>0</v>
      </c>
      <c r="C9986" s="503" t="s">
        <v>11774</v>
      </c>
      <c r="D9986" s="512"/>
      <c r="F9986" s="547"/>
      <c r="G9986" s="547">
        <f t="shared" si="314"/>
        <v>0</v>
      </c>
      <c r="H9986" s="547">
        <f t="shared" si="315"/>
        <v>0</v>
      </c>
    </row>
    <row r="9987" spans="1:8" x14ac:dyDescent="0.25">
      <c r="A9987" s="396" t="e">
        <f>"INN."&amp;EIGNIR!$B$3&amp;C9987</f>
        <v>#N/A</v>
      </c>
      <c r="B9987" s="511">
        <f>'Afleiður og skortstöð - skuldir'!Q85</f>
        <v>0</v>
      </c>
      <c r="C9987" s="503" t="s">
        <v>11775</v>
      </c>
      <c r="D9987" s="512"/>
      <c r="F9987" s="547"/>
      <c r="G9987" s="547">
        <f t="shared" si="314"/>
        <v>0</v>
      </c>
      <c r="H9987" s="547">
        <f t="shared" si="315"/>
        <v>0</v>
      </c>
    </row>
    <row r="9988" spans="1:8" x14ac:dyDescent="0.25">
      <c r="A9988" s="396" t="e">
        <f>"INN."&amp;EIGNIR!$B$3&amp;C9988</f>
        <v>#N/A</v>
      </c>
      <c r="B9988" s="511">
        <f>'Afleiður og skortstöð - skuldir'!Q86</f>
        <v>0</v>
      </c>
      <c r="C9988" s="503" t="s">
        <v>11776</v>
      </c>
      <c r="D9988" s="512"/>
      <c r="F9988" s="547"/>
      <c r="G9988" s="547">
        <f t="shared" si="314"/>
        <v>0</v>
      </c>
      <c r="H9988" s="547">
        <f t="shared" si="315"/>
        <v>0</v>
      </c>
    </row>
    <row r="9989" spans="1:8" x14ac:dyDescent="0.25">
      <c r="A9989" s="396" t="e">
        <f>"INN."&amp;EIGNIR!$B$3&amp;C9989</f>
        <v>#N/A</v>
      </c>
      <c r="B9989" s="511">
        <f>'Afleiður og skortstöð - skuldir'!Q87</f>
        <v>0</v>
      </c>
      <c r="C9989" s="503" t="s">
        <v>11777</v>
      </c>
      <c r="D9989" s="512"/>
      <c r="F9989" s="547"/>
      <c r="G9989" s="547">
        <f t="shared" si="314"/>
        <v>0</v>
      </c>
      <c r="H9989" s="547">
        <f t="shared" si="315"/>
        <v>0</v>
      </c>
    </row>
    <row r="9990" spans="1:8" x14ac:dyDescent="0.25">
      <c r="A9990" s="396" t="e">
        <f>"INN."&amp;EIGNIR!$B$3&amp;C9990</f>
        <v>#N/A</v>
      </c>
      <c r="B9990" s="511">
        <f>'Afleiður og skortstöð - skuldir'!Q88</f>
        <v>0</v>
      </c>
      <c r="C9990" s="503" t="s">
        <v>11778</v>
      </c>
      <c r="D9990" s="512"/>
      <c r="F9990" s="547"/>
      <c r="G9990" s="547">
        <f t="shared" si="314"/>
        <v>0</v>
      </c>
      <c r="H9990" s="547">
        <f t="shared" si="315"/>
        <v>0</v>
      </c>
    </row>
    <row r="9991" spans="1:8" x14ac:dyDescent="0.25">
      <c r="A9991" s="396" t="e">
        <f>"INN."&amp;EIGNIR!$B$3&amp;C9991</f>
        <v>#N/A</v>
      </c>
      <c r="B9991" s="511">
        <f>'Afleiður og skortstöð - skuldir'!Q89</f>
        <v>0</v>
      </c>
      <c r="C9991" s="503" t="s">
        <v>11779</v>
      </c>
      <c r="D9991" s="512"/>
      <c r="F9991" s="547"/>
      <c r="G9991" s="547">
        <f t="shared" si="314"/>
        <v>0</v>
      </c>
      <c r="H9991" s="547">
        <f t="shared" si="315"/>
        <v>0</v>
      </c>
    </row>
    <row r="9992" spans="1:8" x14ac:dyDescent="0.25">
      <c r="A9992" s="396" t="e">
        <f>"INN."&amp;EIGNIR!$B$3&amp;C9992</f>
        <v>#N/A</v>
      </c>
      <c r="B9992" s="511">
        <f>'Afleiður og skortstöð - skuldir'!Q90</f>
        <v>0</v>
      </c>
      <c r="C9992" s="503" t="s">
        <v>11780</v>
      </c>
      <c r="D9992" s="512"/>
      <c r="F9992" s="547"/>
      <c r="G9992" s="547">
        <f t="shared" si="314"/>
        <v>0</v>
      </c>
      <c r="H9992" s="547">
        <f t="shared" si="315"/>
        <v>0</v>
      </c>
    </row>
    <row r="9993" spans="1:8" x14ac:dyDescent="0.25">
      <c r="A9993" s="396" t="e">
        <f>"INN."&amp;EIGNIR!$B$3&amp;C9993</f>
        <v>#N/A</v>
      </c>
      <c r="B9993" s="511">
        <f>'Afleiður og skortstöð - skuldir'!Q91</f>
        <v>0</v>
      </c>
      <c r="C9993" s="503" t="s">
        <v>11781</v>
      </c>
      <c r="D9993" s="512"/>
      <c r="F9993" s="547"/>
      <c r="G9993" s="547">
        <f t="shared" si="314"/>
        <v>0</v>
      </c>
      <c r="H9993" s="547">
        <f t="shared" si="315"/>
        <v>0</v>
      </c>
    </row>
    <row r="9994" spans="1:8" x14ac:dyDescent="0.25">
      <c r="A9994" s="396" t="e">
        <f>"INN."&amp;EIGNIR!$B$3&amp;C9994</f>
        <v>#N/A</v>
      </c>
      <c r="B9994" s="511">
        <f>'Afleiður og skortstöð - skuldir'!Q92</f>
        <v>0</v>
      </c>
      <c r="C9994" s="503" t="s">
        <v>11782</v>
      </c>
      <c r="D9994" s="512"/>
      <c r="F9994" s="547"/>
      <c r="G9994" s="547">
        <f t="shared" si="314"/>
        <v>0</v>
      </c>
      <c r="H9994" s="547">
        <f t="shared" si="315"/>
        <v>0</v>
      </c>
    </row>
    <row r="9995" spans="1:8" x14ac:dyDescent="0.25">
      <c r="A9995" s="396" t="e">
        <f>"INN."&amp;EIGNIR!$B$3&amp;C9995</f>
        <v>#N/A</v>
      </c>
      <c r="B9995" s="511">
        <f>'Afleiður og skortstöð - skuldir'!Q93</f>
        <v>0</v>
      </c>
      <c r="C9995" s="503" t="s">
        <v>11783</v>
      </c>
      <c r="D9995" s="512"/>
      <c r="F9995" s="547"/>
      <c r="G9995" s="547">
        <f t="shared" si="314"/>
        <v>0</v>
      </c>
      <c r="H9995" s="547">
        <f t="shared" si="315"/>
        <v>0</v>
      </c>
    </row>
    <row r="9996" spans="1:8" x14ac:dyDescent="0.25">
      <c r="A9996" s="396" t="e">
        <f>"INN."&amp;EIGNIR!$B$3&amp;C9996</f>
        <v>#N/A</v>
      </c>
      <c r="B9996" s="511">
        <f>'Afleiður og skortstöð - skuldir'!Q94</f>
        <v>0</v>
      </c>
      <c r="C9996" s="503" t="s">
        <v>11784</v>
      </c>
      <c r="D9996" s="512"/>
      <c r="F9996" s="547"/>
      <c r="G9996" s="547">
        <f t="shared" si="314"/>
        <v>0</v>
      </c>
      <c r="H9996" s="547">
        <f t="shared" si="315"/>
        <v>0</v>
      </c>
    </row>
    <row r="9997" spans="1:8" x14ac:dyDescent="0.25">
      <c r="A9997" s="396" t="e">
        <f>"INN."&amp;EIGNIR!$B$3&amp;C9997</f>
        <v>#N/A</v>
      </c>
      <c r="B9997" s="511">
        <f>'Afleiður og skortstöð - skuldir'!Q95</f>
        <v>0</v>
      </c>
      <c r="C9997" s="503" t="s">
        <v>11785</v>
      </c>
      <c r="D9997" s="512"/>
      <c r="F9997" s="547"/>
      <c r="G9997" s="547">
        <f t="shared" si="314"/>
        <v>0</v>
      </c>
      <c r="H9997" s="547">
        <f t="shared" si="315"/>
        <v>0</v>
      </c>
    </row>
    <row r="9998" spans="1:8" x14ac:dyDescent="0.25">
      <c r="A9998" s="396" t="e">
        <f>"INN."&amp;EIGNIR!$B$3&amp;C9998</f>
        <v>#N/A</v>
      </c>
      <c r="B9998" s="511">
        <f>'Afleiður og skortstöð - skuldir'!Q96</f>
        <v>0</v>
      </c>
      <c r="C9998" s="503" t="s">
        <v>11786</v>
      </c>
      <c r="D9998" s="512"/>
      <c r="F9998" s="547"/>
      <c r="G9998" s="547">
        <f t="shared" si="314"/>
        <v>0</v>
      </c>
      <c r="H9998" s="547">
        <f t="shared" si="315"/>
        <v>0</v>
      </c>
    </row>
    <row r="9999" spans="1:8" x14ac:dyDescent="0.25">
      <c r="A9999" s="396" t="e">
        <f>"INN."&amp;EIGNIR!$B$3&amp;C9999</f>
        <v>#N/A</v>
      </c>
      <c r="B9999" s="511">
        <f>'Afleiður og skortstöð - skuldir'!Q97</f>
        <v>0</v>
      </c>
      <c r="C9999" s="503" t="s">
        <v>11787</v>
      </c>
      <c r="D9999" s="512"/>
      <c r="F9999" s="547"/>
      <c r="G9999" s="547">
        <f t="shared" si="314"/>
        <v>0</v>
      </c>
      <c r="H9999" s="547">
        <f t="shared" si="315"/>
        <v>0</v>
      </c>
    </row>
    <row r="10000" spans="1:8" x14ac:dyDescent="0.25">
      <c r="A10000" s="396" t="e">
        <f>"INN."&amp;EIGNIR!$B$3&amp;C10000</f>
        <v>#N/A</v>
      </c>
      <c r="B10000" s="511">
        <f>'Afleiður og skortstöð - skuldir'!Q98</f>
        <v>0</v>
      </c>
      <c r="C10000" s="503" t="s">
        <v>11788</v>
      </c>
      <c r="D10000" s="512"/>
      <c r="F10000" s="547"/>
      <c r="G10000" s="547">
        <f t="shared" si="314"/>
        <v>0</v>
      </c>
      <c r="H10000" s="547">
        <f t="shared" si="315"/>
        <v>0</v>
      </c>
    </row>
    <row r="10001" spans="1:8" x14ac:dyDescent="0.25">
      <c r="A10001" s="396" t="e">
        <f>"INN."&amp;EIGNIR!$B$3&amp;C10001</f>
        <v>#N/A</v>
      </c>
      <c r="B10001" s="511">
        <f>'Afleiður og skortstöð - skuldir'!Q99</f>
        <v>0</v>
      </c>
      <c r="C10001" s="503" t="s">
        <v>11789</v>
      </c>
      <c r="D10001" s="512"/>
      <c r="F10001" s="547"/>
      <c r="G10001" s="547">
        <f t="shared" si="314"/>
        <v>0</v>
      </c>
      <c r="H10001" s="547">
        <f t="shared" si="315"/>
        <v>0</v>
      </c>
    </row>
    <row r="10002" spans="1:8" x14ac:dyDescent="0.25">
      <c r="A10002" s="396" t="e">
        <f>"INN."&amp;EIGNIR!$B$3&amp;C10002</f>
        <v>#N/A</v>
      </c>
      <c r="B10002" s="511">
        <f>'Afleiður og skortstöð - skuldir'!Q100</f>
        <v>0</v>
      </c>
      <c r="C10002" s="503" t="s">
        <v>11790</v>
      </c>
      <c r="D10002" s="512"/>
      <c r="F10002" s="547"/>
      <c r="G10002" s="547">
        <f t="shared" si="314"/>
        <v>0</v>
      </c>
      <c r="H10002" s="547">
        <f t="shared" si="315"/>
        <v>0</v>
      </c>
    </row>
    <row r="10003" spans="1:8" x14ac:dyDescent="0.25">
      <c r="A10003" s="396" t="e">
        <f>"INN."&amp;EIGNIR!$B$3&amp;C10003</f>
        <v>#N/A</v>
      </c>
      <c r="B10003" s="511">
        <f>'Afleiður og skortstöð - skuldir'!Q101</f>
        <v>0</v>
      </c>
      <c r="C10003" s="503" t="s">
        <v>11791</v>
      </c>
      <c r="D10003" s="512"/>
      <c r="F10003" s="547"/>
      <c r="G10003" s="547">
        <f t="shared" si="314"/>
        <v>0</v>
      </c>
      <c r="H10003" s="547">
        <f t="shared" si="315"/>
        <v>0</v>
      </c>
    </row>
    <row r="10004" spans="1:8" x14ac:dyDescent="0.25">
      <c r="A10004" s="396" t="e">
        <f>"INN."&amp;EIGNIR!$B$3&amp;C10004</f>
        <v>#N/A</v>
      </c>
      <c r="B10004" s="511">
        <f>'Afleiður og skortstöð - skuldir'!Q102</f>
        <v>0</v>
      </c>
      <c r="C10004" s="503" t="s">
        <v>11792</v>
      </c>
      <c r="D10004" s="512"/>
      <c r="F10004" s="547"/>
      <c r="G10004" s="547">
        <f t="shared" si="314"/>
        <v>0</v>
      </c>
      <c r="H10004" s="547">
        <f t="shared" si="315"/>
        <v>0</v>
      </c>
    </row>
    <row r="10005" spans="1:8" x14ac:dyDescent="0.25">
      <c r="A10005" s="396" t="e">
        <f>"INN."&amp;EIGNIR!$B$3&amp;C10005</f>
        <v>#N/A</v>
      </c>
      <c r="B10005" s="511">
        <f>'Afleiður og skortstöð - skuldir'!Q103</f>
        <v>0</v>
      </c>
      <c r="C10005" s="503" t="s">
        <v>11793</v>
      </c>
      <c r="D10005" s="512"/>
      <c r="F10005" s="547"/>
      <c r="G10005" s="547">
        <f t="shared" si="314"/>
        <v>0</v>
      </c>
      <c r="H10005" s="547">
        <f t="shared" si="315"/>
        <v>0</v>
      </c>
    </row>
    <row r="10006" spans="1:8" x14ac:dyDescent="0.25">
      <c r="A10006" s="396" t="e">
        <f>"INN."&amp;EIGNIR!$B$3&amp;C10006</f>
        <v>#N/A</v>
      </c>
      <c r="B10006" s="511">
        <f>'Afleiður og skortstöð - skuldir'!Q104</f>
        <v>0</v>
      </c>
      <c r="C10006" s="503" t="s">
        <v>11794</v>
      </c>
      <c r="D10006" s="512"/>
      <c r="F10006" s="547"/>
      <c r="G10006" s="547">
        <f t="shared" si="314"/>
        <v>0</v>
      </c>
      <c r="H10006" s="547">
        <f t="shared" si="315"/>
        <v>0</v>
      </c>
    </row>
    <row r="10007" spans="1:8" x14ac:dyDescent="0.25">
      <c r="A10007" s="396" t="e">
        <f>"INN."&amp;EIGNIR!$B$3&amp;C10007</f>
        <v>#N/A</v>
      </c>
      <c r="B10007" s="511">
        <f>'Afleiður og skortstöð - skuldir'!Q105</f>
        <v>0</v>
      </c>
      <c r="C10007" s="503" t="s">
        <v>11795</v>
      </c>
      <c r="D10007" s="512"/>
      <c r="F10007" s="547"/>
      <c r="G10007" s="547">
        <f t="shared" si="314"/>
        <v>0</v>
      </c>
      <c r="H10007" s="547">
        <f t="shared" si="315"/>
        <v>0</v>
      </c>
    </row>
    <row r="10008" spans="1:8" x14ac:dyDescent="0.25">
      <c r="A10008" s="396" t="e">
        <f>"INN."&amp;EIGNIR!$B$3&amp;C10008</f>
        <v>#N/A</v>
      </c>
      <c r="B10008" s="511">
        <f>'Afleiður og skortstöð - skuldir'!Q106</f>
        <v>0</v>
      </c>
      <c r="C10008" s="503" t="s">
        <v>11796</v>
      </c>
      <c r="D10008" s="512"/>
      <c r="F10008" s="547"/>
      <c r="G10008" s="547">
        <f t="shared" si="314"/>
        <v>0</v>
      </c>
      <c r="H10008" s="547">
        <f t="shared" si="315"/>
        <v>0</v>
      </c>
    </row>
    <row r="10009" spans="1:8" x14ac:dyDescent="0.25">
      <c r="A10009" s="396" t="e">
        <f>"INN."&amp;EIGNIR!$B$3&amp;C10009</f>
        <v>#N/A</v>
      </c>
      <c r="B10009" s="511">
        <f>'Afleiður og skortstöð - skuldir'!Q107</f>
        <v>0</v>
      </c>
      <c r="C10009" s="503" t="s">
        <v>11797</v>
      </c>
      <c r="D10009" s="512"/>
      <c r="F10009" s="547"/>
      <c r="G10009" s="547">
        <f t="shared" si="314"/>
        <v>0</v>
      </c>
      <c r="H10009" s="547">
        <f t="shared" si="315"/>
        <v>0</v>
      </c>
    </row>
    <row r="10010" spans="1:8" x14ac:dyDescent="0.25">
      <c r="A10010" s="396" t="e">
        <f>"INN."&amp;EIGNIR!$B$3&amp;C10010</f>
        <v>#N/A</v>
      </c>
      <c r="B10010" s="511">
        <f>'Afleiður og skortstöð - skuldir'!Q108</f>
        <v>0</v>
      </c>
      <c r="C10010" s="503" t="s">
        <v>11798</v>
      </c>
      <c r="D10010" s="512"/>
      <c r="F10010" s="547"/>
      <c r="G10010" s="547">
        <f t="shared" si="314"/>
        <v>0</v>
      </c>
      <c r="H10010" s="547">
        <f t="shared" si="315"/>
        <v>0</v>
      </c>
    </row>
    <row r="10011" spans="1:8" x14ac:dyDescent="0.25">
      <c r="A10011" s="396" t="e">
        <f>"INN."&amp;EIGNIR!$B$3&amp;C10011</f>
        <v>#N/A</v>
      </c>
      <c r="B10011" s="511">
        <f>'Afleiður og skortstöð - skuldir'!Q109</f>
        <v>0</v>
      </c>
      <c r="C10011" s="503" t="s">
        <v>11799</v>
      </c>
      <c r="D10011" s="512"/>
      <c r="F10011" s="547"/>
      <c r="G10011" s="547">
        <f t="shared" si="314"/>
        <v>0</v>
      </c>
      <c r="H10011" s="547">
        <f t="shared" si="315"/>
        <v>0</v>
      </c>
    </row>
    <row r="10012" spans="1:8" x14ac:dyDescent="0.25">
      <c r="A10012" s="396" t="e">
        <f>"INN."&amp;EIGNIR!$B$3&amp;C10012</f>
        <v>#N/A</v>
      </c>
      <c r="B10012" s="511">
        <f>'Afleiður og skortstöð - skuldir'!Q110</f>
        <v>0</v>
      </c>
      <c r="C10012" s="503" t="s">
        <v>11800</v>
      </c>
      <c r="D10012" s="512"/>
      <c r="F10012" s="547"/>
      <c r="G10012" s="547">
        <f t="shared" si="314"/>
        <v>0</v>
      </c>
      <c r="H10012" s="547">
        <f t="shared" si="315"/>
        <v>0</v>
      </c>
    </row>
    <row r="10013" spans="1:8" x14ac:dyDescent="0.25">
      <c r="A10013" s="396" t="e">
        <f>"INN."&amp;EIGNIR!$B$3&amp;C10013</f>
        <v>#N/A</v>
      </c>
      <c r="B10013" s="511">
        <f>'Afleiður og skortstöð - skuldir'!Q111</f>
        <v>0</v>
      </c>
      <c r="C10013" s="503" t="s">
        <v>11801</v>
      </c>
      <c r="D10013" s="512"/>
      <c r="F10013" s="547"/>
      <c r="G10013" s="547">
        <f t="shared" si="314"/>
        <v>0</v>
      </c>
      <c r="H10013" s="547">
        <f t="shared" si="315"/>
        <v>0</v>
      </c>
    </row>
    <row r="10014" spans="1:8" collapsed="1" x14ac:dyDescent="0.25">
      <c r="A10014" s="396" t="e">
        <f>"INN."&amp;EIGNIR!$B$3&amp;C10014</f>
        <v>#N/A</v>
      </c>
      <c r="B10014" s="511">
        <f>'Afleiður og skortstöð - skuldir'!Q112</f>
        <v>0</v>
      </c>
      <c r="C10014" s="503" t="s">
        <v>11802</v>
      </c>
      <c r="D10014" s="512"/>
      <c r="F10014" s="547"/>
      <c r="G10014" s="547">
        <f t="shared" ref="G10014:G10077" si="316">+F10014-B10014</f>
        <v>0</v>
      </c>
      <c r="H10014" s="547">
        <f t="shared" si="315"/>
        <v>0</v>
      </c>
    </row>
    <row r="10015" spans="1:8" x14ac:dyDescent="0.25">
      <c r="A10015" s="396" t="e">
        <f>"INN."&amp;EIGNIR!$B$3&amp;C10015</f>
        <v>#N/A</v>
      </c>
      <c r="B10015" s="511">
        <f>'Sundurliðun Skuldabréf'!F8</f>
        <v>0</v>
      </c>
      <c r="C10015" s="503" t="s">
        <v>12554</v>
      </c>
      <c r="D10015" s="504" t="s">
        <v>13538</v>
      </c>
      <c r="F10015" s="547"/>
      <c r="G10015" s="547">
        <f t="shared" si="316"/>
        <v>0</v>
      </c>
      <c r="H10015" s="547">
        <f t="shared" ref="H10015:H10078" si="317">+ABS(G10015)</f>
        <v>0</v>
      </c>
    </row>
    <row r="10016" spans="1:8" x14ac:dyDescent="0.25">
      <c r="A10016" s="396" t="e">
        <f>"INN."&amp;EIGNIR!$B$3&amp;C10016</f>
        <v>#N/A</v>
      </c>
      <c r="B10016" s="511">
        <f>'Sundurliðun Skuldabréf'!F9</f>
        <v>0</v>
      </c>
      <c r="C10016" s="503" t="s">
        <v>12555</v>
      </c>
      <c r="F10016" s="547"/>
      <c r="G10016" s="547">
        <f t="shared" si="316"/>
        <v>0</v>
      </c>
      <c r="H10016" s="547">
        <f t="shared" si="317"/>
        <v>0</v>
      </c>
    </row>
    <row r="10017" spans="1:8" x14ac:dyDescent="0.25">
      <c r="A10017" s="396" t="e">
        <f>"INN."&amp;EIGNIR!$B$3&amp;C10017</f>
        <v>#N/A</v>
      </c>
      <c r="B10017" s="511">
        <f>'Sundurliðun Skuldabréf'!F10</f>
        <v>0</v>
      </c>
      <c r="C10017" s="503" t="s">
        <v>12556</v>
      </c>
      <c r="F10017" s="547"/>
      <c r="G10017" s="547">
        <f t="shared" si="316"/>
        <v>0</v>
      </c>
      <c r="H10017" s="547">
        <f t="shared" si="317"/>
        <v>0</v>
      </c>
    </row>
    <row r="10018" spans="1:8" x14ac:dyDescent="0.25">
      <c r="A10018" s="396" t="e">
        <f>"INN."&amp;EIGNIR!$B$3&amp;C10018</f>
        <v>#N/A</v>
      </c>
      <c r="B10018" s="511">
        <f>'Sundurliðun Skuldabréf'!F11</f>
        <v>0</v>
      </c>
      <c r="C10018" s="503" t="s">
        <v>12557</v>
      </c>
      <c r="F10018" s="547"/>
      <c r="G10018" s="547">
        <f t="shared" si="316"/>
        <v>0</v>
      </c>
      <c r="H10018" s="547">
        <f t="shared" si="317"/>
        <v>0</v>
      </c>
    </row>
    <row r="10019" spans="1:8" x14ac:dyDescent="0.25">
      <c r="A10019" s="396" t="e">
        <f>"INN."&amp;EIGNIR!$B$3&amp;C10019</f>
        <v>#N/A</v>
      </c>
      <c r="B10019" s="511">
        <f>'Sundurliðun Skuldabréf'!F12</f>
        <v>0</v>
      </c>
      <c r="C10019" s="503" t="s">
        <v>12558</v>
      </c>
      <c r="F10019" s="547"/>
      <c r="G10019" s="547">
        <f t="shared" si="316"/>
        <v>0</v>
      </c>
      <c r="H10019" s="547">
        <f t="shared" si="317"/>
        <v>0</v>
      </c>
    </row>
    <row r="10020" spans="1:8" x14ac:dyDescent="0.25">
      <c r="A10020" s="396" t="e">
        <f>"INN."&amp;EIGNIR!$B$3&amp;C10020</f>
        <v>#N/A</v>
      </c>
      <c r="B10020" s="511">
        <f>'Sundurliðun Skuldabréf'!F13</f>
        <v>0</v>
      </c>
      <c r="C10020" s="503" t="s">
        <v>12559</v>
      </c>
      <c r="F10020" s="547"/>
      <c r="G10020" s="547">
        <f t="shared" si="316"/>
        <v>0</v>
      </c>
      <c r="H10020" s="547">
        <f t="shared" si="317"/>
        <v>0</v>
      </c>
    </row>
    <row r="10021" spans="1:8" x14ac:dyDescent="0.25">
      <c r="A10021" s="396" t="e">
        <f>"INN."&amp;EIGNIR!$B$3&amp;C10021</f>
        <v>#N/A</v>
      </c>
      <c r="B10021" s="511">
        <f>'Sundurliðun Skuldabréf'!F14</f>
        <v>0</v>
      </c>
      <c r="C10021" s="503" t="s">
        <v>12560</v>
      </c>
      <c r="F10021" s="547"/>
      <c r="G10021" s="547">
        <f t="shared" si="316"/>
        <v>0</v>
      </c>
      <c r="H10021" s="547">
        <f t="shared" si="317"/>
        <v>0</v>
      </c>
    </row>
    <row r="10022" spans="1:8" x14ac:dyDescent="0.25">
      <c r="A10022" s="396" t="e">
        <f>"INN."&amp;EIGNIR!$B$3&amp;C10022</f>
        <v>#N/A</v>
      </c>
      <c r="B10022" s="511">
        <f>'Sundurliðun Skuldabréf'!F15</f>
        <v>0</v>
      </c>
      <c r="C10022" s="503" t="s">
        <v>12561</v>
      </c>
      <c r="F10022" s="547"/>
      <c r="G10022" s="547">
        <f t="shared" si="316"/>
        <v>0</v>
      </c>
      <c r="H10022" s="547">
        <f t="shared" si="317"/>
        <v>0</v>
      </c>
    </row>
    <row r="10023" spans="1:8" x14ac:dyDescent="0.25">
      <c r="A10023" s="396" t="e">
        <f>"INN."&amp;EIGNIR!$B$3&amp;C10023</f>
        <v>#N/A</v>
      </c>
      <c r="B10023" s="511">
        <f>'Sundurliðun Skuldabréf'!F16</f>
        <v>0</v>
      </c>
      <c r="C10023" s="503" t="s">
        <v>12562</v>
      </c>
      <c r="F10023" s="547"/>
      <c r="G10023" s="547">
        <f t="shared" si="316"/>
        <v>0</v>
      </c>
      <c r="H10023" s="547">
        <f t="shared" si="317"/>
        <v>0</v>
      </c>
    </row>
    <row r="10024" spans="1:8" x14ac:dyDescent="0.25">
      <c r="A10024" s="396" t="e">
        <f>"INN."&amp;EIGNIR!$B$3&amp;C10024</f>
        <v>#N/A</v>
      </c>
      <c r="B10024" s="511">
        <f>'Sundurliðun Skuldabréf'!F17</f>
        <v>0</v>
      </c>
      <c r="C10024" s="503" t="s">
        <v>12563</v>
      </c>
      <c r="F10024" s="547"/>
      <c r="G10024" s="547">
        <f t="shared" si="316"/>
        <v>0</v>
      </c>
      <c r="H10024" s="547">
        <f t="shared" si="317"/>
        <v>0</v>
      </c>
    </row>
    <row r="10025" spans="1:8" x14ac:dyDescent="0.25">
      <c r="A10025" s="396" t="e">
        <f>"INN."&amp;EIGNIR!$B$3&amp;C10025</f>
        <v>#N/A</v>
      </c>
      <c r="B10025" s="511">
        <f>'Sundurliðun Skuldabréf'!F18</f>
        <v>0</v>
      </c>
      <c r="C10025" s="503" t="s">
        <v>12564</v>
      </c>
      <c r="F10025" s="547"/>
      <c r="G10025" s="547">
        <f t="shared" si="316"/>
        <v>0</v>
      </c>
      <c r="H10025" s="547">
        <f t="shared" si="317"/>
        <v>0</v>
      </c>
    </row>
    <row r="10026" spans="1:8" x14ac:dyDescent="0.25">
      <c r="A10026" s="396" t="e">
        <f>"INN."&amp;EIGNIR!$B$3&amp;C10026</f>
        <v>#N/A</v>
      </c>
      <c r="B10026" s="511">
        <f>'Sundurliðun Skuldabréf'!F19</f>
        <v>0</v>
      </c>
      <c r="C10026" s="503" t="s">
        <v>12565</v>
      </c>
      <c r="F10026" s="547"/>
      <c r="G10026" s="547">
        <f t="shared" si="316"/>
        <v>0</v>
      </c>
      <c r="H10026" s="547">
        <f t="shared" si="317"/>
        <v>0</v>
      </c>
    </row>
    <row r="10027" spans="1:8" x14ac:dyDescent="0.25">
      <c r="A10027" s="396" t="e">
        <f>"INN."&amp;EIGNIR!$B$3&amp;C10027</f>
        <v>#N/A</v>
      </c>
      <c r="B10027" s="511">
        <f>'Sundurliðun Skuldabréf'!F20</f>
        <v>0</v>
      </c>
      <c r="C10027" s="503" t="s">
        <v>12566</v>
      </c>
      <c r="F10027" s="547"/>
      <c r="G10027" s="547">
        <f t="shared" si="316"/>
        <v>0</v>
      </c>
      <c r="H10027" s="547">
        <f t="shared" si="317"/>
        <v>0</v>
      </c>
    </row>
    <row r="10028" spans="1:8" x14ac:dyDescent="0.25">
      <c r="A10028" s="396" t="e">
        <f>"INN."&amp;EIGNIR!$B$3&amp;C10028</f>
        <v>#N/A</v>
      </c>
      <c r="B10028" s="511">
        <f>'Sundurliðun Skuldabréf'!I8</f>
        <v>0</v>
      </c>
      <c r="C10028" s="503" t="s">
        <v>12541</v>
      </c>
      <c r="D10028" s="504" t="s">
        <v>13537</v>
      </c>
      <c r="F10028" s="547"/>
      <c r="G10028" s="547">
        <f t="shared" si="316"/>
        <v>0</v>
      </c>
      <c r="H10028" s="547">
        <f t="shared" si="317"/>
        <v>0</v>
      </c>
    </row>
    <row r="10029" spans="1:8" x14ac:dyDescent="0.25">
      <c r="A10029" s="396" t="e">
        <f>"INN."&amp;EIGNIR!$B$3&amp;C10029</f>
        <v>#N/A</v>
      </c>
      <c r="B10029" s="511">
        <f>'Sundurliðun Skuldabréf'!I9</f>
        <v>0</v>
      </c>
      <c r="C10029" s="503" t="s">
        <v>12542</v>
      </c>
      <c r="F10029" s="547"/>
      <c r="G10029" s="547">
        <f t="shared" si="316"/>
        <v>0</v>
      </c>
      <c r="H10029" s="547">
        <f t="shared" si="317"/>
        <v>0</v>
      </c>
    </row>
    <row r="10030" spans="1:8" x14ac:dyDescent="0.25">
      <c r="A10030" s="396" t="e">
        <f>"INN."&amp;EIGNIR!$B$3&amp;C10030</f>
        <v>#N/A</v>
      </c>
      <c r="B10030" s="511">
        <f>'Sundurliðun Skuldabréf'!I10</f>
        <v>0</v>
      </c>
      <c r="C10030" s="503" t="s">
        <v>12543</v>
      </c>
      <c r="F10030" s="547"/>
      <c r="G10030" s="547">
        <f t="shared" si="316"/>
        <v>0</v>
      </c>
      <c r="H10030" s="547">
        <f t="shared" si="317"/>
        <v>0</v>
      </c>
    </row>
    <row r="10031" spans="1:8" x14ac:dyDescent="0.25">
      <c r="A10031" s="396" t="e">
        <f>"INN."&amp;EIGNIR!$B$3&amp;C10031</f>
        <v>#N/A</v>
      </c>
      <c r="B10031" s="511">
        <f>'Sundurliðun Skuldabréf'!I11</f>
        <v>0</v>
      </c>
      <c r="C10031" s="503" t="s">
        <v>12544</v>
      </c>
      <c r="F10031" s="547"/>
      <c r="G10031" s="547">
        <f t="shared" si="316"/>
        <v>0</v>
      </c>
      <c r="H10031" s="547">
        <f t="shared" si="317"/>
        <v>0</v>
      </c>
    </row>
    <row r="10032" spans="1:8" x14ac:dyDescent="0.25">
      <c r="A10032" s="396" t="e">
        <f>"INN."&amp;EIGNIR!$B$3&amp;C10032</f>
        <v>#N/A</v>
      </c>
      <c r="B10032" s="511">
        <f>'Sundurliðun Skuldabréf'!I12</f>
        <v>0</v>
      </c>
      <c r="C10032" s="503" t="s">
        <v>12545</v>
      </c>
      <c r="F10032" s="547"/>
      <c r="G10032" s="547">
        <f t="shared" si="316"/>
        <v>0</v>
      </c>
      <c r="H10032" s="547">
        <f t="shared" si="317"/>
        <v>0</v>
      </c>
    </row>
    <row r="10033" spans="1:8" x14ac:dyDescent="0.25">
      <c r="A10033" s="396" t="e">
        <f>"INN."&amp;EIGNIR!$B$3&amp;C10033</f>
        <v>#N/A</v>
      </c>
      <c r="B10033" s="511">
        <f>'Sundurliðun Skuldabréf'!I13</f>
        <v>0</v>
      </c>
      <c r="C10033" s="503" t="s">
        <v>12546</v>
      </c>
      <c r="F10033" s="547"/>
      <c r="G10033" s="547">
        <f t="shared" si="316"/>
        <v>0</v>
      </c>
      <c r="H10033" s="547">
        <f t="shared" si="317"/>
        <v>0</v>
      </c>
    </row>
    <row r="10034" spans="1:8" x14ac:dyDescent="0.25">
      <c r="A10034" s="396" t="e">
        <f>"INN."&amp;EIGNIR!$B$3&amp;C10034</f>
        <v>#N/A</v>
      </c>
      <c r="B10034" s="511">
        <f>'Sundurliðun Skuldabréf'!I14</f>
        <v>0</v>
      </c>
      <c r="C10034" s="503" t="s">
        <v>12547</v>
      </c>
      <c r="F10034" s="547"/>
      <c r="G10034" s="547">
        <f t="shared" si="316"/>
        <v>0</v>
      </c>
      <c r="H10034" s="547">
        <f t="shared" si="317"/>
        <v>0</v>
      </c>
    </row>
    <row r="10035" spans="1:8" x14ac:dyDescent="0.25">
      <c r="A10035" s="396" t="e">
        <f>"INN."&amp;EIGNIR!$B$3&amp;C10035</f>
        <v>#N/A</v>
      </c>
      <c r="B10035" s="511">
        <f>'Sundurliðun Skuldabréf'!I15</f>
        <v>0</v>
      </c>
      <c r="C10035" s="503" t="s">
        <v>12548</v>
      </c>
      <c r="F10035" s="547"/>
      <c r="G10035" s="547">
        <f t="shared" si="316"/>
        <v>0</v>
      </c>
      <c r="H10035" s="547">
        <f t="shared" si="317"/>
        <v>0</v>
      </c>
    </row>
    <row r="10036" spans="1:8" x14ac:dyDescent="0.25">
      <c r="A10036" s="396" t="e">
        <f>"INN."&amp;EIGNIR!$B$3&amp;C10036</f>
        <v>#N/A</v>
      </c>
      <c r="B10036" s="511">
        <f>'Sundurliðun Skuldabréf'!I16</f>
        <v>0</v>
      </c>
      <c r="C10036" s="503" t="s">
        <v>12549</v>
      </c>
      <c r="F10036" s="547"/>
      <c r="G10036" s="547">
        <f t="shared" si="316"/>
        <v>0</v>
      </c>
      <c r="H10036" s="547">
        <f t="shared" si="317"/>
        <v>0</v>
      </c>
    </row>
    <row r="10037" spans="1:8" x14ac:dyDescent="0.25">
      <c r="A10037" s="396" t="e">
        <f>"INN."&amp;EIGNIR!$B$3&amp;C10037</f>
        <v>#N/A</v>
      </c>
      <c r="B10037" s="511">
        <f>'Sundurliðun Skuldabréf'!I17</f>
        <v>0</v>
      </c>
      <c r="C10037" s="503" t="s">
        <v>12550</v>
      </c>
      <c r="F10037" s="547"/>
      <c r="G10037" s="547">
        <f t="shared" si="316"/>
        <v>0</v>
      </c>
      <c r="H10037" s="547">
        <f t="shared" si="317"/>
        <v>0</v>
      </c>
    </row>
    <row r="10038" spans="1:8" x14ac:dyDescent="0.25">
      <c r="A10038" s="396" t="e">
        <f>"INN."&amp;EIGNIR!$B$3&amp;C10038</f>
        <v>#N/A</v>
      </c>
      <c r="B10038" s="511">
        <f>'Sundurliðun Skuldabréf'!I18</f>
        <v>0</v>
      </c>
      <c r="C10038" s="503" t="s">
        <v>12551</v>
      </c>
      <c r="F10038" s="547"/>
      <c r="G10038" s="547">
        <f t="shared" si="316"/>
        <v>0</v>
      </c>
      <c r="H10038" s="547">
        <f t="shared" si="317"/>
        <v>0</v>
      </c>
    </row>
    <row r="10039" spans="1:8" x14ac:dyDescent="0.25">
      <c r="A10039" s="396" t="e">
        <f>"INN."&amp;EIGNIR!$B$3&amp;C10039</f>
        <v>#N/A</v>
      </c>
      <c r="B10039" s="511">
        <f>'Sundurliðun Skuldabréf'!I19</f>
        <v>0</v>
      </c>
      <c r="C10039" s="503" t="s">
        <v>12552</v>
      </c>
      <c r="F10039" s="547"/>
      <c r="G10039" s="547">
        <f t="shared" si="316"/>
        <v>0</v>
      </c>
      <c r="H10039" s="547">
        <f t="shared" si="317"/>
        <v>0</v>
      </c>
    </row>
    <row r="10040" spans="1:8" x14ac:dyDescent="0.25">
      <c r="A10040" s="396" t="e">
        <f>"INN."&amp;EIGNIR!$B$3&amp;C10040</f>
        <v>#N/A</v>
      </c>
      <c r="B10040" s="511">
        <f>'Sundurliðun Skuldabréf'!I20</f>
        <v>0</v>
      </c>
      <c r="C10040" s="503" t="s">
        <v>12553</v>
      </c>
      <c r="F10040" s="547"/>
      <c r="G10040" s="547">
        <f t="shared" si="316"/>
        <v>0</v>
      </c>
      <c r="H10040" s="547">
        <f t="shared" si="317"/>
        <v>0</v>
      </c>
    </row>
    <row r="10041" spans="1:8" collapsed="1" x14ac:dyDescent="0.25">
      <c r="A10041" s="396" t="e">
        <f>"INN."&amp;EIGNIR!$B$3&amp;C10041</f>
        <v>#N/A</v>
      </c>
      <c r="B10041" s="511">
        <f>'Sundurliðun Skuldabréf'!F47</f>
        <v>0</v>
      </c>
      <c r="C10041" s="503" t="s">
        <v>12567</v>
      </c>
      <c r="D10041" s="504" t="s">
        <v>13539</v>
      </c>
      <c r="F10041" s="547"/>
      <c r="G10041" s="547">
        <f t="shared" si="316"/>
        <v>0</v>
      </c>
      <c r="H10041" s="547">
        <f t="shared" si="317"/>
        <v>0</v>
      </c>
    </row>
    <row r="10042" spans="1:8" x14ac:dyDescent="0.25">
      <c r="A10042" s="396" t="e">
        <f>"INN."&amp;EIGNIR!$B$3&amp;C10042</f>
        <v>#N/A</v>
      </c>
      <c r="B10042" s="511">
        <f>'Sundurliðun Skuldabréf'!F48</f>
        <v>0</v>
      </c>
      <c r="C10042" s="503" t="s">
        <v>12568</v>
      </c>
      <c r="F10042" s="547"/>
      <c r="G10042" s="547">
        <f t="shared" si="316"/>
        <v>0</v>
      </c>
      <c r="H10042" s="547">
        <f t="shared" si="317"/>
        <v>0</v>
      </c>
    </row>
    <row r="10043" spans="1:8" x14ac:dyDescent="0.25">
      <c r="A10043" s="396" t="e">
        <f>"INN."&amp;EIGNIR!$B$3&amp;C10043</f>
        <v>#N/A</v>
      </c>
      <c r="B10043" s="511">
        <f>'Sundurliðun Skuldabréf'!F49</f>
        <v>0</v>
      </c>
      <c r="C10043" s="503" t="s">
        <v>12569</v>
      </c>
      <c r="F10043" s="547"/>
      <c r="G10043" s="547">
        <f t="shared" si="316"/>
        <v>0</v>
      </c>
      <c r="H10043" s="547">
        <f t="shared" si="317"/>
        <v>0</v>
      </c>
    </row>
    <row r="10044" spans="1:8" x14ac:dyDescent="0.25">
      <c r="A10044" s="396" t="e">
        <f>"INN."&amp;EIGNIR!$B$3&amp;C10044</f>
        <v>#N/A</v>
      </c>
      <c r="B10044" s="511">
        <f>'Sundurliðun Skuldabréf'!F50</f>
        <v>0</v>
      </c>
      <c r="C10044" s="503" t="s">
        <v>12570</v>
      </c>
      <c r="F10044" s="547"/>
      <c r="G10044" s="547">
        <f t="shared" si="316"/>
        <v>0</v>
      </c>
      <c r="H10044" s="547">
        <f t="shared" si="317"/>
        <v>0</v>
      </c>
    </row>
    <row r="10045" spans="1:8" x14ac:dyDescent="0.25">
      <c r="A10045" s="396" t="e">
        <f>"INN."&amp;EIGNIR!$B$3&amp;C10045</f>
        <v>#N/A</v>
      </c>
      <c r="B10045" s="511">
        <f>'Sundurliðun Skuldabréf'!F51</f>
        <v>0</v>
      </c>
      <c r="C10045" s="503" t="s">
        <v>12571</v>
      </c>
      <c r="F10045" s="547"/>
      <c r="G10045" s="547">
        <f t="shared" si="316"/>
        <v>0</v>
      </c>
      <c r="H10045" s="547">
        <f t="shared" si="317"/>
        <v>0</v>
      </c>
    </row>
    <row r="10046" spans="1:8" x14ac:dyDescent="0.25">
      <c r="A10046" s="396" t="e">
        <f>"INN."&amp;EIGNIR!$B$3&amp;C10046</f>
        <v>#N/A</v>
      </c>
      <c r="B10046" s="511">
        <f>'Sundurliðun Skuldabréf'!F52</f>
        <v>0</v>
      </c>
      <c r="C10046" s="503" t="s">
        <v>12572</v>
      </c>
      <c r="F10046" s="547"/>
      <c r="G10046" s="547">
        <f t="shared" si="316"/>
        <v>0</v>
      </c>
      <c r="H10046" s="547">
        <f t="shared" si="317"/>
        <v>0</v>
      </c>
    </row>
    <row r="10047" spans="1:8" x14ac:dyDescent="0.25">
      <c r="A10047" s="396" t="e">
        <f>"INN."&amp;EIGNIR!$B$3&amp;C10047</f>
        <v>#N/A</v>
      </c>
      <c r="B10047" s="511">
        <f>'Sundurliðun Skuldabréf'!F53</f>
        <v>0</v>
      </c>
      <c r="C10047" s="503" t="s">
        <v>12573</v>
      </c>
      <c r="F10047" s="547"/>
      <c r="G10047" s="547">
        <f t="shared" si="316"/>
        <v>0</v>
      </c>
      <c r="H10047" s="547">
        <f t="shared" si="317"/>
        <v>0</v>
      </c>
    </row>
    <row r="10048" spans="1:8" x14ac:dyDescent="0.25">
      <c r="A10048" s="396" t="e">
        <f>"INN."&amp;EIGNIR!$B$3&amp;C10048</f>
        <v>#N/A</v>
      </c>
      <c r="B10048" s="511">
        <f>'Sundurliðun Skuldabréf'!F54</f>
        <v>0</v>
      </c>
      <c r="C10048" s="503" t="s">
        <v>12574</v>
      </c>
      <c r="F10048" s="547"/>
      <c r="G10048" s="547">
        <f t="shared" si="316"/>
        <v>0</v>
      </c>
      <c r="H10048" s="547">
        <f t="shared" si="317"/>
        <v>0</v>
      </c>
    </row>
    <row r="10049" spans="1:8" x14ac:dyDescent="0.25">
      <c r="A10049" s="396" t="e">
        <f>"INN."&amp;EIGNIR!$B$3&amp;C10049</f>
        <v>#N/A</v>
      </c>
      <c r="B10049" s="511">
        <f>'Sundurliðun Skuldabréf'!F55</f>
        <v>0</v>
      </c>
      <c r="C10049" s="503" t="s">
        <v>12575</v>
      </c>
      <c r="F10049" s="547"/>
      <c r="G10049" s="547">
        <f t="shared" si="316"/>
        <v>0</v>
      </c>
      <c r="H10049" s="547">
        <f t="shared" si="317"/>
        <v>0</v>
      </c>
    </row>
    <row r="10050" spans="1:8" x14ac:dyDescent="0.25">
      <c r="A10050" s="396" t="e">
        <f>"INN."&amp;EIGNIR!$B$3&amp;C10050</f>
        <v>#N/A</v>
      </c>
      <c r="B10050" s="511">
        <f>'Sundurliðun Skuldabréf'!F56</f>
        <v>0</v>
      </c>
      <c r="C10050" s="503" t="s">
        <v>12576</v>
      </c>
      <c r="F10050" s="547"/>
      <c r="G10050" s="547">
        <f t="shared" si="316"/>
        <v>0</v>
      </c>
      <c r="H10050" s="547">
        <f t="shared" si="317"/>
        <v>0</v>
      </c>
    </row>
    <row r="10051" spans="1:8" x14ac:dyDescent="0.25">
      <c r="A10051" s="396" t="e">
        <f>"INN."&amp;EIGNIR!$B$3&amp;C10051</f>
        <v>#N/A</v>
      </c>
      <c r="B10051" s="511">
        <f>'Sundurliðun Skuldabréf'!F57</f>
        <v>0</v>
      </c>
      <c r="C10051" s="503" t="s">
        <v>12577</v>
      </c>
      <c r="F10051" s="547"/>
      <c r="G10051" s="547">
        <f t="shared" si="316"/>
        <v>0</v>
      </c>
      <c r="H10051" s="547">
        <f t="shared" si="317"/>
        <v>0</v>
      </c>
    </row>
    <row r="10052" spans="1:8" x14ac:dyDescent="0.25">
      <c r="A10052" s="396" t="e">
        <f>"INN."&amp;EIGNIR!$B$3&amp;C10052</f>
        <v>#N/A</v>
      </c>
      <c r="B10052" s="511">
        <f>'Sundurliðun Skuldabréf'!F58</f>
        <v>0</v>
      </c>
      <c r="C10052" s="503" t="s">
        <v>12578</v>
      </c>
      <c r="F10052" s="547"/>
      <c r="G10052" s="547">
        <f t="shared" si="316"/>
        <v>0</v>
      </c>
      <c r="H10052" s="547">
        <f t="shared" si="317"/>
        <v>0</v>
      </c>
    </row>
    <row r="10053" spans="1:8" x14ac:dyDescent="0.25">
      <c r="A10053" s="396" t="e">
        <f>"INN."&amp;EIGNIR!$B$3&amp;C10053</f>
        <v>#N/A</v>
      </c>
      <c r="B10053" s="511">
        <f>'Sundurliðun Skuldabréf'!F59</f>
        <v>0</v>
      </c>
      <c r="C10053" s="503" t="s">
        <v>12579</v>
      </c>
      <c r="F10053" s="547"/>
      <c r="G10053" s="547">
        <f t="shared" si="316"/>
        <v>0</v>
      </c>
      <c r="H10053" s="547">
        <f t="shared" si="317"/>
        <v>0</v>
      </c>
    </row>
    <row r="10054" spans="1:8" x14ac:dyDescent="0.25">
      <c r="A10054" s="396" t="e">
        <f>"INN."&amp;EIGNIR!$B$3&amp;C10054</f>
        <v>#N/A</v>
      </c>
      <c r="B10054" s="511">
        <f>'Sundurliðun Skuldabréf'!I47</f>
        <v>0</v>
      </c>
      <c r="C10054" s="503" t="s">
        <v>12580</v>
      </c>
      <c r="D10054" s="504" t="s">
        <v>13537</v>
      </c>
      <c r="F10054" s="547"/>
      <c r="G10054" s="547">
        <f t="shared" si="316"/>
        <v>0</v>
      </c>
      <c r="H10054" s="547">
        <f t="shared" si="317"/>
        <v>0</v>
      </c>
    </row>
    <row r="10055" spans="1:8" x14ac:dyDescent="0.25">
      <c r="A10055" s="396" t="e">
        <f>"INN."&amp;EIGNIR!$B$3&amp;C10055</f>
        <v>#N/A</v>
      </c>
      <c r="B10055" s="511">
        <f>'Sundurliðun Skuldabréf'!I48</f>
        <v>0</v>
      </c>
      <c r="C10055" s="503" t="s">
        <v>12590</v>
      </c>
      <c r="F10055" s="547"/>
      <c r="G10055" s="547">
        <f t="shared" si="316"/>
        <v>0</v>
      </c>
      <c r="H10055" s="547">
        <f t="shared" si="317"/>
        <v>0</v>
      </c>
    </row>
    <row r="10056" spans="1:8" x14ac:dyDescent="0.25">
      <c r="A10056" s="396" t="e">
        <f>"INN."&amp;EIGNIR!$B$3&amp;C10056</f>
        <v>#N/A</v>
      </c>
      <c r="B10056" s="511">
        <f>'Sundurliðun Skuldabréf'!I49</f>
        <v>0</v>
      </c>
      <c r="C10056" s="503" t="s">
        <v>12600</v>
      </c>
      <c r="F10056" s="547"/>
      <c r="G10056" s="547">
        <f t="shared" si="316"/>
        <v>0</v>
      </c>
      <c r="H10056" s="547">
        <f t="shared" si="317"/>
        <v>0</v>
      </c>
    </row>
    <row r="10057" spans="1:8" x14ac:dyDescent="0.25">
      <c r="A10057" s="396" t="e">
        <f>"INN."&amp;EIGNIR!$B$3&amp;C10057</f>
        <v>#N/A</v>
      </c>
      <c r="B10057" s="511">
        <f>'Sundurliðun Skuldabréf'!I50</f>
        <v>0</v>
      </c>
      <c r="C10057" s="503" t="s">
        <v>12610</v>
      </c>
      <c r="F10057" s="547"/>
      <c r="G10057" s="547">
        <f t="shared" si="316"/>
        <v>0</v>
      </c>
      <c r="H10057" s="547">
        <f t="shared" si="317"/>
        <v>0</v>
      </c>
    </row>
    <row r="10058" spans="1:8" x14ac:dyDescent="0.25">
      <c r="A10058" s="396" t="e">
        <f>"INN."&amp;EIGNIR!$B$3&amp;C10058</f>
        <v>#N/A</v>
      </c>
      <c r="B10058" s="511">
        <f>'Sundurliðun Skuldabréf'!I51</f>
        <v>0</v>
      </c>
      <c r="C10058" s="503" t="s">
        <v>12620</v>
      </c>
      <c r="F10058" s="547"/>
      <c r="G10058" s="547">
        <f t="shared" si="316"/>
        <v>0</v>
      </c>
      <c r="H10058" s="547">
        <f t="shared" si="317"/>
        <v>0</v>
      </c>
    </row>
    <row r="10059" spans="1:8" x14ac:dyDescent="0.25">
      <c r="A10059" s="396" t="e">
        <f>"INN."&amp;EIGNIR!$B$3&amp;C10059</f>
        <v>#N/A</v>
      </c>
      <c r="B10059" s="511">
        <f>'Sundurliðun Skuldabréf'!I52</f>
        <v>0</v>
      </c>
      <c r="C10059" s="503" t="s">
        <v>12630</v>
      </c>
      <c r="F10059" s="547"/>
      <c r="G10059" s="547">
        <f t="shared" si="316"/>
        <v>0</v>
      </c>
      <c r="H10059" s="547">
        <f t="shared" si="317"/>
        <v>0</v>
      </c>
    </row>
    <row r="10060" spans="1:8" x14ac:dyDescent="0.25">
      <c r="A10060" s="396" t="e">
        <f>"INN."&amp;EIGNIR!$B$3&amp;C10060</f>
        <v>#N/A</v>
      </c>
      <c r="B10060" s="511">
        <f>'Sundurliðun Skuldabréf'!I53</f>
        <v>0</v>
      </c>
      <c r="C10060" s="503" t="s">
        <v>12640</v>
      </c>
      <c r="F10060" s="547"/>
      <c r="G10060" s="547">
        <f t="shared" si="316"/>
        <v>0</v>
      </c>
      <c r="H10060" s="547">
        <f t="shared" si="317"/>
        <v>0</v>
      </c>
    </row>
    <row r="10061" spans="1:8" x14ac:dyDescent="0.25">
      <c r="A10061" s="396" t="e">
        <f>"INN."&amp;EIGNIR!$B$3&amp;C10061</f>
        <v>#N/A</v>
      </c>
      <c r="B10061" s="511">
        <f>'Sundurliðun Skuldabréf'!I54</f>
        <v>0</v>
      </c>
      <c r="C10061" s="503" t="s">
        <v>12650</v>
      </c>
      <c r="F10061" s="547"/>
      <c r="G10061" s="547">
        <f t="shared" si="316"/>
        <v>0</v>
      </c>
      <c r="H10061" s="547">
        <f t="shared" si="317"/>
        <v>0</v>
      </c>
    </row>
    <row r="10062" spans="1:8" x14ac:dyDescent="0.25">
      <c r="A10062" s="396" t="e">
        <f>"INN."&amp;EIGNIR!$B$3&amp;C10062</f>
        <v>#N/A</v>
      </c>
      <c r="B10062" s="511">
        <f>'Sundurliðun Skuldabréf'!I55</f>
        <v>0</v>
      </c>
      <c r="C10062" s="503" t="s">
        <v>12660</v>
      </c>
      <c r="F10062" s="547"/>
      <c r="G10062" s="547">
        <f t="shared" si="316"/>
        <v>0</v>
      </c>
      <c r="H10062" s="547">
        <f t="shared" si="317"/>
        <v>0</v>
      </c>
    </row>
    <row r="10063" spans="1:8" x14ac:dyDescent="0.25">
      <c r="A10063" s="396" t="e">
        <f>"INN."&amp;EIGNIR!$B$3&amp;C10063</f>
        <v>#N/A</v>
      </c>
      <c r="B10063" s="511">
        <f>'Sundurliðun Skuldabréf'!I56</f>
        <v>0</v>
      </c>
      <c r="C10063" s="503" t="s">
        <v>12670</v>
      </c>
      <c r="F10063" s="547"/>
      <c r="G10063" s="547">
        <f t="shared" si="316"/>
        <v>0</v>
      </c>
      <c r="H10063" s="547">
        <f t="shared" si="317"/>
        <v>0</v>
      </c>
    </row>
    <row r="10064" spans="1:8" x14ac:dyDescent="0.25">
      <c r="A10064" s="396" t="e">
        <f>"INN."&amp;EIGNIR!$B$3&amp;C10064</f>
        <v>#N/A</v>
      </c>
      <c r="B10064" s="511">
        <f>'Sundurliðun Skuldabréf'!I57</f>
        <v>0</v>
      </c>
      <c r="C10064" s="503" t="s">
        <v>12680</v>
      </c>
      <c r="F10064" s="547"/>
      <c r="G10064" s="547">
        <f t="shared" si="316"/>
        <v>0</v>
      </c>
      <c r="H10064" s="547">
        <f t="shared" si="317"/>
        <v>0</v>
      </c>
    </row>
    <row r="10065" spans="1:8" x14ac:dyDescent="0.25">
      <c r="A10065" s="396" t="e">
        <f>"INN."&amp;EIGNIR!$B$3&amp;C10065</f>
        <v>#N/A</v>
      </c>
      <c r="B10065" s="511">
        <f>'Sundurliðun Skuldabréf'!I58</f>
        <v>0</v>
      </c>
      <c r="C10065" s="503" t="s">
        <v>12690</v>
      </c>
      <c r="F10065" s="547"/>
      <c r="G10065" s="547">
        <f t="shared" si="316"/>
        <v>0</v>
      </c>
      <c r="H10065" s="547">
        <f t="shared" si="317"/>
        <v>0</v>
      </c>
    </row>
    <row r="10066" spans="1:8" x14ac:dyDescent="0.25">
      <c r="A10066" s="396" t="e">
        <f>"INN."&amp;EIGNIR!$B$3&amp;C10066</f>
        <v>#N/A</v>
      </c>
      <c r="B10066" s="511">
        <f>'Sundurliðun Skuldabréf'!I59</f>
        <v>0</v>
      </c>
      <c r="C10066" s="503" t="s">
        <v>12700</v>
      </c>
      <c r="F10066" s="547"/>
      <c r="G10066" s="547">
        <f t="shared" si="316"/>
        <v>0</v>
      </c>
      <c r="H10066" s="547">
        <f t="shared" si="317"/>
        <v>0</v>
      </c>
    </row>
    <row r="10067" spans="1:8" x14ac:dyDescent="0.25">
      <c r="A10067" s="396" t="e">
        <f>"INN."&amp;EIGNIR!$B$3&amp;C10067</f>
        <v>#N/A</v>
      </c>
      <c r="B10067" s="511">
        <f>'Sundurliðun Skuldabréf'!J47</f>
        <v>0</v>
      </c>
      <c r="C10067" s="503" t="s">
        <v>12581</v>
      </c>
      <c r="D10067" s="504" t="s">
        <v>13540</v>
      </c>
      <c r="F10067" s="547"/>
      <c r="G10067" s="547">
        <f t="shared" si="316"/>
        <v>0</v>
      </c>
      <c r="H10067" s="547">
        <f t="shared" si="317"/>
        <v>0</v>
      </c>
    </row>
    <row r="10068" spans="1:8" x14ac:dyDescent="0.25">
      <c r="A10068" s="396" t="e">
        <f>"INN."&amp;EIGNIR!$B$3&amp;C10068</f>
        <v>#N/A</v>
      </c>
      <c r="B10068" s="511">
        <f>'Sundurliðun Skuldabréf'!J48</f>
        <v>0</v>
      </c>
      <c r="C10068" s="503" t="s">
        <v>12591</v>
      </c>
      <c r="F10068" s="547"/>
      <c r="G10068" s="547">
        <f t="shared" si="316"/>
        <v>0</v>
      </c>
      <c r="H10068" s="547">
        <f t="shared" si="317"/>
        <v>0</v>
      </c>
    </row>
    <row r="10069" spans="1:8" x14ac:dyDescent="0.25">
      <c r="A10069" s="396" t="e">
        <f>"INN."&amp;EIGNIR!$B$3&amp;C10069</f>
        <v>#N/A</v>
      </c>
      <c r="B10069" s="511">
        <f>'Sundurliðun Skuldabréf'!J49</f>
        <v>0</v>
      </c>
      <c r="C10069" s="503" t="s">
        <v>12601</v>
      </c>
      <c r="F10069" s="547"/>
      <c r="G10069" s="547">
        <f t="shared" si="316"/>
        <v>0</v>
      </c>
      <c r="H10069" s="547">
        <f t="shared" si="317"/>
        <v>0</v>
      </c>
    </row>
    <row r="10070" spans="1:8" x14ac:dyDescent="0.25">
      <c r="A10070" s="396" t="e">
        <f>"INN."&amp;EIGNIR!$B$3&amp;C10070</f>
        <v>#N/A</v>
      </c>
      <c r="B10070" s="511">
        <f>'Sundurliðun Skuldabréf'!J50</f>
        <v>0</v>
      </c>
      <c r="C10070" s="503" t="s">
        <v>12611</v>
      </c>
      <c r="F10070" s="547"/>
      <c r="G10070" s="547">
        <f t="shared" si="316"/>
        <v>0</v>
      </c>
      <c r="H10070" s="547">
        <f t="shared" si="317"/>
        <v>0</v>
      </c>
    </row>
    <row r="10071" spans="1:8" x14ac:dyDescent="0.25">
      <c r="A10071" s="396" t="e">
        <f>"INN."&amp;EIGNIR!$B$3&amp;C10071</f>
        <v>#N/A</v>
      </c>
      <c r="B10071" s="511">
        <f>'Sundurliðun Skuldabréf'!J51</f>
        <v>0</v>
      </c>
      <c r="C10071" s="503" t="s">
        <v>12621</v>
      </c>
      <c r="F10071" s="547"/>
      <c r="G10071" s="547">
        <f t="shared" si="316"/>
        <v>0</v>
      </c>
      <c r="H10071" s="547">
        <f t="shared" si="317"/>
        <v>0</v>
      </c>
    </row>
    <row r="10072" spans="1:8" x14ac:dyDescent="0.25">
      <c r="A10072" s="396" t="e">
        <f>"INN."&amp;EIGNIR!$B$3&amp;C10072</f>
        <v>#N/A</v>
      </c>
      <c r="B10072" s="511">
        <f>'Sundurliðun Skuldabréf'!J52</f>
        <v>0</v>
      </c>
      <c r="C10072" s="503" t="s">
        <v>12631</v>
      </c>
      <c r="F10072" s="547"/>
      <c r="G10072" s="547">
        <f t="shared" si="316"/>
        <v>0</v>
      </c>
      <c r="H10072" s="547">
        <f t="shared" si="317"/>
        <v>0</v>
      </c>
    </row>
    <row r="10073" spans="1:8" x14ac:dyDescent="0.25">
      <c r="A10073" s="396" t="e">
        <f>"INN."&amp;EIGNIR!$B$3&amp;C10073</f>
        <v>#N/A</v>
      </c>
      <c r="B10073" s="511">
        <f>'Sundurliðun Skuldabréf'!J53</f>
        <v>0</v>
      </c>
      <c r="C10073" s="503" t="s">
        <v>12641</v>
      </c>
      <c r="F10073" s="547"/>
      <c r="G10073" s="547">
        <f t="shared" si="316"/>
        <v>0</v>
      </c>
      <c r="H10073" s="547">
        <f t="shared" si="317"/>
        <v>0</v>
      </c>
    </row>
    <row r="10074" spans="1:8" x14ac:dyDescent="0.25">
      <c r="A10074" s="396" t="e">
        <f>"INN."&amp;EIGNIR!$B$3&amp;C10074</f>
        <v>#N/A</v>
      </c>
      <c r="B10074" s="511">
        <f>'Sundurliðun Skuldabréf'!J54</f>
        <v>0</v>
      </c>
      <c r="C10074" s="503" t="s">
        <v>12651</v>
      </c>
      <c r="F10074" s="547"/>
      <c r="G10074" s="547">
        <f t="shared" si="316"/>
        <v>0</v>
      </c>
      <c r="H10074" s="547">
        <f t="shared" si="317"/>
        <v>0</v>
      </c>
    </row>
    <row r="10075" spans="1:8" x14ac:dyDescent="0.25">
      <c r="A10075" s="396" t="e">
        <f>"INN."&amp;EIGNIR!$B$3&amp;C10075</f>
        <v>#N/A</v>
      </c>
      <c r="B10075" s="511">
        <f>'Sundurliðun Skuldabréf'!J55</f>
        <v>0</v>
      </c>
      <c r="C10075" s="503" t="s">
        <v>12661</v>
      </c>
      <c r="F10075" s="547"/>
      <c r="G10075" s="547">
        <f t="shared" si="316"/>
        <v>0</v>
      </c>
      <c r="H10075" s="547">
        <f t="shared" si="317"/>
        <v>0</v>
      </c>
    </row>
    <row r="10076" spans="1:8" x14ac:dyDescent="0.25">
      <c r="A10076" s="396" t="e">
        <f>"INN."&amp;EIGNIR!$B$3&amp;C10076</f>
        <v>#N/A</v>
      </c>
      <c r="B10076" s="511">
        <f>'Sundurliðun Skuldabréf'!J56</f>
        <v>0</v>
      </c>
      <c r="C10076" s="503" t="s">
        <v>12671</v>
      </c>
      <c r="F10076" s="547"/>
      <c r="G10076" s="547">
        <f t="shared" si="316"/>
        <v>0</v>
      </c>
      <c r="H10076" s="547">
        <f t="shared" si="317"/>
        <v>0</v>
      </c>
    </row>
    <row r="10077" spans="1:8" x14ac:dyDescent="0.25">
      <c r="A10077" s="396" t="e">
        <f>"INN."&amp;EIGNIR!$B$3&amp;C10077</f>
        <v>#N/A</v>
      </c>
      <c r="B10077" s="511">
        <f>'Sundurliðun Skuldabréf'!J57</f>
        <v>0</v>
      </c>
      <c r="C10077" s="503" t="s">
        <v>12681</v>
      </c>
      <c r="F10077" s="547"/>
      <c r="G10077" s="547">
        <f t="shared" si="316"/>
        <v>0</v>
      </c>
      <c r="H10077" s="547">
        <f t="shared" si="317"/>
        <v>0</v>
      </c>
    </row>
    <row r="10078" spans="1:8" x14ac:dyDescent="0.25">
      <c r="A10078" s="396" t="e">
        <f>"INN."&amp;EIGNIR!$B$3&amp;C10078</f>
        <v>#N/A</v>
      </c>
      <c r="B10078" s="511">
        <f>'Sundurliðun Skuldabréf'!J58</f>
        <v>0</v>
      </c>
      <c r="C10078" s="503" t="s">
        <v>12691</v>
      </c>
      <c r="F10078" s="547"/>
      <c r="G10078" s="547">
        <f t="shared" ref="G10078:G10141" si="318">+F10078-B10078</f>
        <v>0</v>
      </c>
      <c r="H10078" s="547">
        <f t="shared" si="317"/>
        <v>0</v>
      </c>
    </row>
    <row r="10079" spans="1:8" x14ac:dyDescent="0.25">
      <c r="A10079" s="396" t="e">
        <f>"INN."&amp;EIGNIR!$B$3&amp;C10079</f>
        <v>#N/A</v>
      </c>
      <c r="B10079" s="511">
        <f>'Sundurliðun Skuldabréf'!J59</f>
        <v>0</v>
      </c>
      <c r="C10079" s="503" t="s">
        <v>12701</v>
      </c>
      <c r="F10079" s="547"/>
      <c r="G10079" s="547">
        <f t="shared" si="318"/>
        <v>0</v>
      </c>
      <c r="H10079" s="547">
        <f t="shared" ref="H10079:H10142" si="319">+ABS(G10079)</f>
        <v>0</v>
      </c>
    </row>
    <row r="10080" spans="1:8" x14ac:dyDescent="0.25">
      <c r="A10080" s="396" t="e">
        <f>"INN."&amp;EIGNIR!$B$3&amp;C10080</f>
        <v>#N/A</v>
      </c>
      <c r="B10080" s="511">
        <f>'Sundurliðun Skuldabréf'!K47</f>
        <v>0</v>
      </c>
      <c r="C10080" s="503" t="s">
        <v>12582</v>
      </c>
      <c r="D10080" s="504" t="s">
        <v>13541</v>
      </c>
      <c r="F10080" s="547"/>
      <c r="G10080" s="547">
        <f t="shared" si="318"/>
        <v>0</v>
      </c>
      <c r="H10080" s="547">
        <f t="shared" si="319"/>
        <v>0</v>
      </c>
    </row>
    <row r="10081" spans="1:8" x14ac:dyDescent="0.25">
      <c r="A10081" s="396" t="e">
        <f>"INN."&amp;EIGNIR!$B$3&amp;C10081</f>
        <v>#N/A</v>
      </c>
      <c r="B10081" s="511">
        <f>'Sundurliðun Skuldabréf'!K48</f>
        <v>0</v>
      </c>
      <c r="C10081" s="503" t="s">
        <v>12592</v>
      </c>
      <c r="F10081" s="547"/>
      <c r="G10081" s="547">
        <f t="shared" si="318"/>
        <v>0</v>
      </c>
      <c r="H10081" s="547">
        <f t="shared" si="319"/>
        <v>0</v>
      </c>
    </row>
    <row r="10082" spans="1:8" x14ac:dyDescent="0.25">
      <c r="A10082" s="396" t="e">
        <f>"INN."&amp;EIGNIR!$B$3&amp;C10082</f>
        <v>#N/A</v>
      </c>
      <c r="B10082" s="511">
        <f>'Sundurliðun Skuldabréf'!K49</f>
        <v>0</v>
      </c>
      <c r="C10082" s="503" t="s">
        <v>12602</v>
      </c>
      <c r="F10082" s="547"/>
      <c r="G10082" s="547">
        <f t="shared" si="318"/>
        <v>0</v>
      </c>
      <c r="H10082" s="547">
        <f t="shared" si="319"/>
        <v>0</v>
      </c>
    </row>
    <row r="10083" spans="1:8" x14ac:dyDescent="0.25">
      <c r="A10083" s="396" t="e">
        <f>"INN."&amp;EIGNIR!$B$3&amp;C10083</f>
        <v>#N/A</v>
      </c>
      <c r="B10083" s="511">
        <f>'Sundurliðun Skuldabréf'!K50</f>
        <v>0</v>
      </c>
      <c r="C10083" s="503" t="s">
        <v>12612</v>
      </c>
      <c r="F10083" s="547"/>
      <c r="G10083" s="547">
        <f t="shared" si="318"/>
        <v>0</v>
      </c>
      <c r="H10083" s="547">
        <f t="shared" si="319"/>
        <v>0</v>
      </c>
    </row>
    <row r="10084" spans="1:8" x14ac:dyDescent="0.25">
      <c r="A10084" s="396" t="e">
        <f>"INN."&amp;EIGNIR!$B$3&amp;C10084</f>
        <v>#N/A</v>
      </c>
      <c r="B10084" s="511">
        <f>'Sundurliðun Skuldabréf'!K51</f>
        <v>0</v>
      </c>
      <c r="C10084" s="503" t="s">
        <v>12622</v>
      </c>
      <c r="F10084" s="547"/>
      <c r="G10084" s="547">
        <f t="shared" si="318"/>
        <v>0</v>
      </c>
      <c r="H10084" s="547">
        <f t="shared" si="319"/>
        <v>0</v>
      </c>
    </row>
    <row r="10085" spans="1:8" x14ac:dyDescent="0.25">
      <c r="A10085" s="396" t="e">
        <f>"INN."&amp;EIGNIR!$B$3&amp;C10085</f>
        <v>#N/A</v>
      </c>
      <c r="B10085" s="511">
        <f>'Sundurliðun Skuldabréf'!K52</f>
        <v>0</v>
      </c>
      <c r="C10085" s="503" t="s">
        <v>12632</v>
      </c>
      <c r="F10085" s="547"/>
      <c r="G10085" s="547">
        <f t="shared" si="318"/>
        <v>0</v>
      </c>
      <c r="H10085" s="547">
        <f t="shared" si="319"/>
        <v>0</v>
      </c>
    </row>
    <row r="10086" spans="1:8" x14ac:dyDescent="0.25">
      <c r="A10086" s="396" t="e">
        <f>"INN."&amp;EIGNIR!$B$3&amp;C10086</f>
        <v>#N/A</v>
      </c>
      <c r="B10086" s="511">
        <f>'Sundurliðun Skuldabréf'!K53</f>
        <v>0</v>
      </c>
      <c r="C10086" s="503" t="s">
        <v>12642</v>
      </c>
      <c r="F10086" s="547"/>
      <c r="G10086" s="547">
        <f t="shared" si="318"/>
        <v>0</v>
      </c>
      <c r="H10086" s="547">
        <f t="shared" si="319"/>
        <v>0</v>
      </c>
    </row>
    <row r="10087" spans="1:8" x14ac:dyDescent="0.25">
      <c r="A10087" s="396" t="e">
        <f>"INN."&amp;EIGNIR!$B$3&amp;C10087</f>
        <v>#N/A</v>
      </c>
      <c r="B10087" s="511">
        <f>'Sundurliðun Skuldabréf'!K54</f>
        <v>0</v>
      </c>
      <c r="C10087" s="503" t="s">
        <v>12652</v>
      </c>
      <c r="F10087" s="547"/>
      <c r="G10087" s="547">
        <f t="shared" si="318"/>
        <v>0</v>
      </c>
      <c r="H10087" s="547">
        <f t="shared" si="319"/>
        <v>0</v>
      </c>
    </row>
    <row r="10088" spans="1:8" x14ac:dyDescent="0.25">
      <c r="A10088" s="396" t="e">
        <f>"INN."&amp;EIGNIR!$B$3&amp;C10088</f>
        <v>#N/A</v>
      </c>
      <c r="B10088" s="511">
        <f>'Sundurliðun Skuldabréf'!K55</f>
        <v>0</v>
      </c>
      <c r="C10088" s="503" t="s">
        <v>12662</v>
      </c>
      <c r="F10088" s="547"/>
      <c r="G10088" s="547">
        <f t="shared" si="318"/>
        <v>0</v>
      </c>
      <c r="H10088" s="547">
        <f t="shared" si="319"/>
        <v>0</v>
      </c>
    </row>
    <row r="10089" spans="1:8" x14ac:dyDescent="0.25">
      <c r="A10089" s="396" t="e">
        <f>"INN."&amp;EIGNIR!$B$3&amp;C10089</f>
        <v>#N/A</v>
      </c>
      <c r="B10089" s="511">
        <f>'Sundurliðun Skuldabréf'!K56</f>
        <v>0</v>
      </c>
      <c r="C10089" s="503" t="s">
        <v>12672</v>
      </c>
      <c r="F10089" s="547"/>
      <c r="G10089" s="547">
        <f t="shared" si="318"/>
        <v>0</v>
      </c>
      <c r="H10089" s="547">
        <f t="shared" si="319"/>
        <v>0</v>
      </c>
    </row>
    <row r="10090" spans="1:8" x14ac:dyDescent="0.25">
      <c r="A10090" s="396" t="e">
        <f>"INN."&amp;EIGNIR!$B$3&amp;C10090</f>
        <v>#N/A</v>
      </c>
      <c r="B10090" s="511">
        <f>'Sundurliðun Skuldabréf'!K57</f>
        <v>0</v>
      </c>
      <c r="C10090" s="503" t="s">
        <v>12682</v>
      </c>
      <c r="F10090" s="547"/>
      <c r="G10090" s="547">
        <f t="shared" si="318"/>
        <v>0</v>
      </c>
      <c r="H10090" s="547">
        <f t="shared" si="319"/>
        <v>0</v>
      </c>
    </row>
    <row r="10091" spans="1:8" x14ac:dyDescent="0.25">
      <c r="A10091" s="396" t="e">
        <f>"INN."&amp;EIGNIR!$B$3&amp;C10091</f>
        <v>#N/A</v>
      </c>
      <c r="B10091" s="511">
        <f>'Sundurliðun Skuldabréf'!K58</f>
        <v>0</v>
      </c>
      <c r="C10091" s="503" t="s">
        <v>12692</v>
      </c>
      <c r="F10091" s="547"/>
      <c r="G10091" s="547">
        <f t="shared" si="318"/>
        <v>0</v>
      </c>
      <c r="H10091" s="547">
        <f t="shared" si="319"/>
        <v>0</v>
      </c>
    </row>
    <row r="10092" spans="1:8" x14ac:dyDescent="0.25">
      <c r="A10092" s="396" t="e">
        <f>"INN."&amp;EIGNIR!$B$3&amp;C10092</f>
        <v>#N/A</v>
      </c>
      <c r="B10092" s="511">
        <f>'Sundurliðun Skuldabréf'!K59</f>
        <v>0</v>
      </c>
      <c r="C10092" s="503" t="s">
        <v>12702</v>
      </c>
      <c r="F10092" s="547"/>
      <c r="G10092" s="547">
        <f t="shared" si="318"/>
        <v>0</v>
      </c>
      <c r="H10092" s="547">
        <f t="shared" si="319"/>
        <v>0</v>
      </c>
    </row>
    <row r="10093" spans="1:8" x14ac:dyDescent="0.25">
      <c r="A10093" s="396" t="e">
        <f>"INN."&amp;EIGNIR!$B$3&amp;C10093</f>
        <v>#N/A</v>
      </c>
      <c r="B10093" s="511">
        <f>'Sundurliðun Skuldabréf'!L47</f>
        <v>0</v>
      </c>
      <c r="C10093" s="503" t="s">
        <v>12583</v>
      </c>
      <c r="D10093" s="504" t="s">
        <v>13542</v>
      </c>
      <c r="F10093" s="547"/>
      <c r="G10093" s="547">
        <f t="shared" si="318"/>
        <v>0</v>
      </c>
      <c r="H10093" s="547">
        <f t="shared" si="319"/>
        <v>0</v>
      </c>
    </row>
    <row r="10094" spans="1:8" x14ac:dyDescent="0.25">
      <c r="A10094" s="396" t="e">
        <f>"INN."&amp;EIGNIR!$B$3&amp;C10094</f>
        <v>#N/A</v>
      </c>
      <c r="B10094" s="511">
        <f>'Sundurliðun Skuldabréf'!L48</f>
        <v>0</v>
      </c>
      <c r="C10094" s="503" t="s">
        <v>12593</v>
      </c>
      <c r="F10094" s="547"/>
      <c r="G10094" s="547">
        <f t="shared" si="318"/>
        <v>0</v>
      </c>
      <c r="H10094" s="547">
        <f t="shared" si="319"/>
        <v>0</v>
      </c>
    </row>
    <row r="10095" spans="1:8" x14ac:dyDescent="0.25">
      <c r="A10095" s="396" t="e">
        <f>"INN."&amp;EIGNIR!$B$3&amp;C10095</f>
        <v>#N/A</v>
      </c>
      <c r="B10095" s="511">
        <f>'Sundurliðun Skuldabréf'!L49</f>
        <v>0</v>
      </c>
      <c r="C10095" s="503" t="s">
        <v>12603</v>
      </c>
      <c r="F10095" s="547"/>
      <c r="G10095" s="547">
        <f t="shared" si="318"/>
        <v>0</v>
      </c>
      <c r="H10095" s="547">
        <f t="shared" si="319"/>
        <v>0</v>
      </c>
    </row>
    <row r="10096" spans="1:8" x14ac:dyDescent="0.25">
      <c r="A10096" s="396" t="e">
        <f>"INN."&amp;EIGNIR!$B$3&amp;C10096</f>
        <v>#N/A</v>
      </c>
      <c r="B10096" s="511">
        <f>'Sundurliðun Skuldabréf'!L50</f>
        <v>0</v>
      </c>
      <c r="C10096" s="503" t="s">
        <v>12613</v>
      </c>
      <c r="F10096" s="547"/>
      <c r="G10096" s="547">
        <f t="shared" si="318"/>
        <v>0</v>
      </c>
      <c r="H10096" s="547">
        <f t="shared" si="319"/>
        <v>0</v>
      </c>
    </row>
    <row r="10097" spans="1:8" x14ac:dyDescent="0.25">
      <c r="A10097" s="396" t="e">
        <f>"INN."&amp;EIGNIR!$B$3&amp;C10097</f>
        <v>#N/A</v>
      </c>
      <c r="B10097" s="511">
        <f>'Sundurliðun Skuldabréf'!L51</f>
        <v>0</v>
      </c>
      <c r="C10097" s="503" t="s">
        <v>12623</v>
      </c>
      <c r="F10097" s="547"/>
      <c r="G10097" s="547">
        <f t="shared" si="318"/>
        <v>0</v>
      </c>
      <c r="H10097" s="547">
        <f t="shared" si="319"/>
        <v>0</v>
      </c>
    </row>
    <row r="10098" spans="1:8" x14ac:dyDescent="0.25">
      <c r="A10098" s="396" t="e">
        <f>"INN."&amp;EIGNIR!$B$3&amp;C10098</f>
        <v>#N/A</v>
      </c>
      <c r="B10098" s="511">
        <f>'Sundurliðun Skuldabréf'!L52</f>
        <v>0</v>
      </c>
      <c r="C10098" s="503" t="s">
        <v>12633</v>
      </c>
      <c r="F10098" s="547"/>
      <c r="G10098" s="547">
        <f t="shared" si="318"/>
        <v>0</v>
      </c>
      <c r="H10098" s="547">
        <f t="shared" si="319"/>
        <v>0</v>
      </c>
    </row>
    <row r="10099" spans="1:8" x14ac:dyDescent="0.25">
      <c r="A10099" s="396" t="e">
        <f>"INN."&amp;EIGNIR!$B$3&amp;C10099</f>
        <v>#N/A</v>
      </c>
      <c r="B10099" s="511">
        <f>'Sundurliðun Skuldabréf'!L53</f>
        <v>0</v>
      </c>
      <c r="C10099" s="503" t="s">
        <v>12643</v>
      </c>
      <c r="F10099" s="547"/>
      <c r="G10099" s="547">
        <f t="shared" si="318"/>
        <v>0</v>
      </c>
      <c r="H10099" s="547">
        <f t="shared" si="319"/>
        <v>0</v>
      </c>
    </row>
    <row r="10100" spans="1:8" x14ac:dyDescent="0.25">
      <c r="A10100" s="396" t="e">
        <f>"INN."&amp;EIGNIR!$B$3&amp;C10100</f>
        <v>#N/A</v>
      </c>
      <c r="B10100" s="511">
        <f>'Sundurliðun Skuldabréf'!L54</f>
        <v>0</v>
      </c>
      <c r="C10100" s="503" t="s">
        <v>12653</v>
      </c>
      <c r="F10100" s="547"/>
      <c r="G10100" s="547">
        <f t="shared" si="318"/>
        <v>0</v>
      </c>
      <c r="H10100" s="547">
        <f t="shared" si="319"/>
        <v>0</v>
      </c>
    </row>
    <row r="10101" spans="1:8" x14ac:dyDescent="0.25">
      <c r="A10101" s="396" t="e">
        <f>"INN."&amp;EIGNIR!$B$3&amp;C10101</f>
        <v>#N/A</v>
      </c>
      <c r="B10101" s="511">
        <f>'Sundurliðun Skuldabréf'!L55</f>
        <v>0</v>
      </c>
      <c r="C10101" s="503" t="s">
        <v>12663</v>
      </c>
      <c r="F10101" s="547"/>
      <c r="G10101" s="547">
        <f t="shared" si="318"/>
        <v>0</v>
      </c>
      <c r="H10101" s="547">
        <f t="shared" si="319"/>
        <v>0</v>
      </c>
    </row>
    <row r="10102" spans="1:8" x14ac:dyDescent="0.25">
      <c r="A10102" s="396" t="e">
        <f>"INN."&amp;EIGNIR!$B$3&amp;C10102</f>
        <v>#N/A</v>
      </c>
      <c r="B10102" s="511">
        <f>'Sundurliðun Skuldabréf'!L56</f>
        <v>0</v>
      </c>
      <c r="C10102" s="503" t="s">
        <v>12673</v>
      </c>
      <c r="F10102" s="547"/>
      <c r="G10102" s="547">
        <f t="shared" si="318"/>
        <v>0</v>
      </c>
      <c r="H10102" s="547">
        <f t="shared" si="319"/>
        <v>0</v>
      </c>
    </row>
    <row r="10103" spans="1:8" x14ac:dyDescent="0.25">
      <c r="A10103" s="396" t="e">
        <f>"INN."&amp;EIGNIR!$B$3&amp;C10103</f>
        <v>#N/A</v>
      </c>
      <c r="B10103" s="511">
        <f>'Sundurliðun Skuldabréf'!L57</f>
        <v>0</v>
      </c>
      <c r="C10103" s="503" t="s">
        <v>12683</v>
      </c>
      <c r="F10103" s="547"/>
      <c r="G10103" s="547">
        <f t="shared" si="318"/>
        <v>0</v>
      </c>
      <c r="H10103" s="547">
        <f t="shared" si="319"/>
        <v>0</v>
      </c>
    </row>
    <row r="10104" spans="1:8" x14ac:dyDescent="0.25">
      <c r="A10104" s="396" t="e">
        <f>"INN."&amp;EIGNIR!$B$3&amp;C10104</f>
        <v>#N/A</v>
      </c>
      <c r="B10104" s="511">
        <f>'Sundurliðun Skuldabréf'!L58</f>
        <v>0</v>
      </c>
      <c r="C10104" s="503" t="s">
        <v>12693</v>
      </c>
      <c r="F10104" s="547"/>
      <c r="G10104" s="547">
        <f t="shared" si="318"/>
        <v>0</v>
      </c>
      <c r="H10104" s="547">
        <f t="shared" si="319"/>
        <v>0</v>
      </c>
    </row>
    <row r="10105" spans="1:8" x14ac:dyDescent="0.25">
      <c r="A10105" s="396" t="e">
        <f>"INN."&amp;EIGNIR!$B$3&amp;C10105</f>
        <v>#N/A</v>
      </c>
      <c r="B10105" s="511">
        <f>'Sundurliðun Skuldabréf'!L59</f>
        <v>0</v>
      </c>
      <c r="C10105" s="503" t="s">
        <v>12703</v>
      </c>
      <c r="F10105" s="547"/>
      <c r="G10105" s="547">
        <f t="shared" si="318"/>
        <v>0</v>
      </c>
      <c r="H10105" s="547">
        <f t="shared" si="319"/>
        <v>0</v>
      </c>
    </row>
    <row r="10106" spans="1:8" x14ac:dyDescent="0.25">
      <c r="A10106" s="396" t="e">
        <f>"INN."&amp;EIGNIR!$B$3&amp;C10106</f>
        <v>#N/A</v>
      </c>
      <c r="B10106" s="511">
        <f>'Sundurliðun Skuldabréf'!M47</f>
        <v>0</v>
      </c>
      <c r="C10106" s="503" t="s">
        <v>12584</v>
      </c>
      <c r="D10106" s="504" t="s">
        <v>13543</v>
      </c>
      <c r="F10106" s="547"/>
      <c r="G10106" s="547">
        <f t="shared" si="318"/>
        <v>0</v>
      </c>
      <c r="H10106" s="547">
        <f t="shared" si="319"/>
        <v>0</v>
      </c>
    </row>
    <row r="10107" spans="1:8" x14ac:dyDescent="0.25">
      <c r="A10107" s="396" t="e">
        <f>"INN."&amp;EIGNIR!$B$3&amp;C10107</f>
        <v>#N/A</v>
      </c>
      <c r="B10107" s="511">
        <f>'Sundurliðun Skuldabréf'!M48</f>
        <v>0</v>
      </c>
      <c r="C10107" s="503" t="s">
        <v>12594</v>
      </c>
      <c r="F10107" s="547"/>
      <c r="G10107" s="547">
        <f t="shared" si="318"/>
        <v>0</v>
      </c>
      <c r="H10107" s="547">
        <f t="shared" si="319"/>
        <v>0</v>
      </c>
    </row>
    <row r="10108" spans="1:8" x14ac:dyDescent="0.25">
      <c r="A10108" s="396" t="e">
        <f>"INN."&amp;EIGNIR!$B$3&amp;C10108</f>
        <v>#N/A</v>
      </c>
      <c r="B10108" s="511">
        <f>'Sundurliðun Skuldabréf'!M49</f>
        <v>0</v>
      </c>
      <c r="C10108" s="503" t="s">
        <v>12604</v>
      </c>
      <c r="F10108" s="547"/>
      <c r="G10108" s="547">
        <f t="shared" si="318"/>
        <v>0</v>
      </c>
      <c r="H10108" s="547">
        <f t="shared" si="319"/>
        <v>0</v>
      </c>
    </row>
    <row r="10109" spans="1:8" x14ac:dyDescent="0.25">
      <c r="A10109" s="396" t="e">
        <f>"INN."&amp;EIGNIR!$B$3&amp;C10109</f>
        <v>#N/A</v>
      </c>
      <c r="B10109" s="511">
        <f>'Sundurliðun Skuldabréf'!M50</f>
        <v>0</v>
      </c>
      <c r="C10109" s="503" t="s">
        <v>12614</v>
      </c>
      <c r="F10109" s="547"/>
      <c r="G10109" s="547">
        <f t="shared" si="318"/>
        <v>0</v>
      </c>
      <c r="H10109" s="547">
        <f t="shared" si="319"/>
        <v>0</v>
      </c>
    </row>
    <row r="10110" spans="1:8" x14ac:dyDescent="0.25">
      <c r="A10110" s="396" t="e">
        <f>"INN."&amp;EIGNIR!$B$3&amp;C10110</f>
        <v>#N/A</v>
      </c>
      <c r="B10110" s="511">
        <f>'Sundurliðun Skuldabréf'!M51</f>
        <v>0</v>
      </c>
      <c r="C10110" s="503" t="s">
        <v>12624</v>
      </c>
      <c r="F10110" s="547"/>
      <c r="G10110" s="547">
        <f t="shared" si="318"/>
        <v>0</v>
      </c>
      <c r="H10110" s="547">
        <f t="shared" si="319"/>
        <v>0</v>
      </c>
    </row>
    <row r="10111" spans="1:8" x14ac:dyDescent="0.25">
      <c r="A10111" s="396" t="e">
        <f>"INN."&amp;EIGNIR!$B$3&amp;C10111</f>
        <v>#N/A</v>
      </c>
      <c r="B10111" s="511">
        <f>'Sundurliðun Skuldabréf'!M52</f>
        <v>0</v>
      </c>
      <c r="C10111" s="503" t="s">
        <v>12634</v>
      </c>
      <c r="F10111" s="547"/>
      <c r="G10111" s="547">
        <f t="shared" si="318"/>
        <v>0</v>
      </c>
      <c r="H10111" s="547">
        <f t="shared" si="319"/>
        <v>0</v>
      </c>
    </row>
    <row r="10112" spans="1:8" x14ac:dyDescent="0.25">
      <c r="A10112" s="396" t="e">
        <f>"INN."&amp;EIGNIR!$B$3&amp;C10112</f>
        <v>#N/A</v>
      </c>
      <c r="B10112" s="511">
        <f>'Sundurliðun Skuldabréf'!M53</f>
        <v>0</v>
      </c>
      <c r="C10112" s="503" t="s">
        <v>12644</v>
      </c>
      <c r="F10112" s="547"/>
      <c r="G10112" s="547">
        <f t="shared" si="318"/>
        <v>0</v>
      </c>
      <c r="H10112" s="547">
        <f t="shared" si="319"/>
        <v>0</v>
      </c>
    </row>
    <row r="10113" spans="1:8" x14ac:dyDescent="0.25">
      <c r="A10113" s="396" t="e">
        <f>"INN."&amp;EIGNIR!$B$3&amp;C10113</f>
        <v>#N/A</v>
      </c>
      <c r="B10113" s="511">
        <f>'Sundurliðun Skuldabréf'!M54</f>
        <v>0</v>
      </c>
      <c r="C10113" s="503" t="s">
        <v>12654</v>
      </c>
      <c r="F10113" s="547"/>
      <c r="G10113" s="547">
        <f t="shared" si="318"/>
        <v>0</v>
      </c>
      <c r="H10113" s="547">
        <f t="shared" si="319"/>
        <v>0</v>
      </c>
    </row>
    <row r="10114" spans="1:8" x14ac:dyDescent="0.25">
      <c r="A10114" s="396" t="e">
        <f>"INN."&amp;EIGNIR!$B$3&amp;C10114</f>
        <v>#N/A</v>
      </c>
      <c r="B10114" s="511">
        <f>'Sundurliðun Skuldabréf'!M55</f>
        <v>0</v>
      </c>
      <c r="C10114" s="503" t="s">
        <v>12664</v>
      </c>
      <c r="F10114" s="547"/>
      <c r="G10114" s="547">
        <f t="shared" si="318"/>
        <v>0</v>
      </c>
      <c r="H10114" s="547">
        <f t="shared" si="319"/>
        <v>0</v>
      </c>
    </row>
    <row r="10115" spans="1:8" x14ac:dyDescent="0.25">
      <c r="A10115" s="396" t="e">
        <f>"INN."&amp;EIGNIR!$B$3&amp;C10115</f>
        <v>#N/A</v>
      </c>
      <c r="B10115" s="511">
        <f>'Sundurliðun Skuldabréf'!M56</f>
        <v>0</v>
      </c>
      <c r="C10115" s="503" t="s">
        <v>12674</v>
      </c>
      <c r="F10115" s="547"/>
      <c r="G10115" s="547">
        <f t="shared" si="318"/>
        <v>0</v>
      </c>
      <c r="H10115" s="547">
        <f t="shared" si="319"/>
        <v>0</v>
      </c>
    </row>
    <row r="10116" spans="1:8" x14ac:dyDescent="0.25">
      <c r="A10116" s="396" t="e">
        <f>"INN."&amp;EIGNIR!$B$3&amp;C10116</f>
        <v>#N/A</v>
      </c>
      <c r="B10116" s="511">
        <f>'Sundurliðun Skuldabréf'!M57</f>
        <v>0</v>
      </c>
      <c r="C10116" s="503" t="s">
        <v>12684</v>
      </c>
      <c r="F10116" s="547"/>
      <c r="G10116" s="547">
        <f t="shared" si="318"/>
        <v>0</v>
      </c>
      <c r="H10116" s="547">
        <f t="shared" si="319"/>
        <v>0</v>
      </c>
    </row>
    <row r="10117" spans="1:8" x14ac:dyDescent="0.25">
      <c r="A10117" s="396" t="e">
        <f>"INN."&amp;EIGNIR!$B$3&amp;C10117</f>
        <v>#N/A</v>
      </c>
      <c r="B10117" s="511">
        <f>'Sundurliðun Skuldabréf'!M58</f>
        <v>0</v>
      </c>
      <c r="C10117" s="503" t="s">
        <v>12694</v>
      </c>
      <c r="F10117" s="547"/>
      <c r="G10117" s="547">
        <f t="shared" si="318"/>
        <v>0</v>
      </c>
      <c r="H10117" s="547">
        <f t="shared" si="319"/>
        <v>0</v>
      </c>
    </row>
    <row r="10118" spans="1:8" x14ac:dyDescent="0.25">
      <c r="A10118" s="396" t="e">
        <f>"INN."&amp;EIGNIR!$B$3&amp;C10118</f>
        <v>#N/A</v>
      </c>
      <c r="B10118" s="511">
        <f>'Sundurliðun Skuldabréf'!M59</f>
        <v>0</v>
      </c>
      <c r="C10118" s="503" t="s">
        <v>12704</v>
      </c>
      <c r="F10118" s="547"/>
      <c r="G10118" s="547">
        <f t="shared" si="318"/>
        <v>0</v>
      </c>
      <c r="H10118" s="547">
        <f t="shared" si="319"/>
        <v>0</v>
      </c>
    </row>
    <row r="10119" spans="1:8" x14ac:dyDescent="0.25">
      <c r="A10119" s="396" t="e">
        <f>"INN."&amp;EIGNIR!$B$3&amp;C10119</f>
        <v>#N/A</v>
      </c>
      <c r="B10119" s="511">
        <f>'Sundurliðun Skuldabréf'!N47</f>
        <v>0</v>
      </c>
      <c r="C10119" s="503" t="s">
        <v>12585</v>
      </c>
      <c r="D10119" s="504" t="s">
        <v>13544</v>
      </c>
      <c r="F10119" s="547"/>
      <c r="G10119" s="547">
        <f t="shared" si="318"/>
        <v>0</v>
      </c>
      <c r="H10119" s="547">
        <f t="shared" si="319"/>
        <v>0</v>
      </c>
    </row>
    <row r="10120" spans="1:8" x14ac:dyDescent="0.25">
      <c r="A10120" s="396" t="e">
        <f>"INN."&amp;EIGNIR!$B$3&amp;C10120</f>
        <v>#N/A</v>
      </c>
      <c r="B10120" s="511">
        <f>'Sundurliðun Skuldabréf'!N48</f>
        <v>0</v>
      </c>
      <c r="C10120" s="503" t="s">
        <v>12595</v>
      </c>
      <c r="F10120" s="547"/>
      <c r="G10120" s="547">
        <f t="shared" si="318"/>
        <v>0</v>
      </c>
      <c r="H10120" s="547">
        <f t="shared" si="319"/>
        <v>0</v>
      </c>
    </row>
    <row r="10121" spans="1:8" x14ac:dyDescent="0.25">
      <c r="A10121" s="396" t="e">
        <f>"INN."&amp;EIGNIR!$B$3&amp;C10121</f>
        <v>#N/A</v>
      </c>
      <c r="B10121" s="511">
        <f>'Sundurliðun Skuldabréf'!N49</f>
        <v>0</v>
      </c>
      <c r="C10121" s="503" t="s">
        <v>12605</v>
      </c>
      <c r="F10121" s="547"/>
      <c r="G10121" s="547">
        <f t="shared" si="318"/>
        <v>0</v>
      </c>
      <c r="H10121" s="547">
        <f t="shared" si="319"/>
        <v>0</v>
      </c>
    </row>
    <row r="10122" spans="1:8" x14ac:dyDescent="0.25">
      <c r="A10122" s="396" t="e">
        <f>"INN."&amp;EIGNIR!$B$3&amp;C10122</f>
        <v>#N/A</v>
      </c>
      <c r="B10122" s="511">
        <f>'Sundurliðun Skuldabréf'!N50</f>
        <v>0</v>
      </c>
      <c r="C10122" s="503" t="s">
        <v>12615</v>
      </c>
      <c r="F10122" s="547"/>
      <c r="G10122" s="547">
        <f t="shared" si="318"/>
        <v>0</v>
      </c>
      <c r="H10122" s="547">
        <f t="shared" si="319"/>
        <v>0</v>
      </c>
    </row>
    <row r="10123" spans="1:8" x14ac:dyDescent="0.25">
      <c r="A10123" s="396" t="e">
        <f>"INN."&amp;EIGNIR!$B$3&amp;C10123</f>
        <v>#N/A</v>
      </c>
      <c r="B10123" s="511">
        <f>'Sundurliðun Skuldabréf'!N51</f>
        <v>0</v>
      </c>
      <c r="C10123" s="503" t="s">
        <v>12625</v>
      </c>
      <c r="F10123" s="547"/>
      <c r="G10123" s="547">
        <f t="shared" si="318"/>
        <v>0</v>
      </c>
      <c r="H10123" s="547">
        <f t="shared" si="319"/>
        <v>0</v>
      </c>
    </row>
    <row r="10124" spans="1:8" x14ac:dyDescent="0.25">
      <c r="A10124" s="396" t="e">
        <f>"INN."&amp;EIGNIR!$B$3&amp;C10124</f>
        <v>#N/A</v>
      </c>
      <c r="B10124" s="511">
        <f>'Sundurliðun Skuldabréf'!N52</f>
        <v>0</v>
      </c>
      <c r="C10124" s="503" t="s">
        <v>12635</v>
      </c>
      <c r="F10124" s="547"/>
      <c r="G10124" s="547">
        <f t="shared" si="318"/>
        <v>0</v>
      </c>
      <c r="H10124" s="547">
        <f t="shared" si="319"/>
        <v>0</v>
      </c>
    </row>
    <row r="10125" spans="1:8" x14ac:dyDescent="0.25">
      <c r="A10125" s="396" t="e">
        <f>"INN."&amp;EIGNIR!$B$3&amp;C10125</f>
        <v>#N/A</v>
      </c>
      <c r="B10125" s="511">
        <f>'Sundurliðun Skuldabréf'!N53</f>
        <v>0</v>
      </c>
      <c r="C10125" s="503" t="s">
        <v>12645</v>
      </c>
      <c r="F10125" s="547"/>
      <c r="G10125" s="547">
        <f t="shared" si="318"/>
        <v>0</v>
      </c>
      <c r="H10125" s="547">
        <f t="shared" si="319"/>
        <v>0</v>
      </c>
    </row>
    <row r="10126" spans="1:8" x14ac:dyDescent="0.25">
      <c r="A10126" s="396" t="e">
        <f>"INN."&amp;EIGNIR!$B$3&amp;C10126</f>
        <v>#N/A</v>
      </c>
      <c r="B10126" s="511">
        <f>'Sundurliðun Skuldabréf'!N54</f>
        <v>0</v>
      </c>
      <c r="C10126" s="503" t="s">
        <v>12655</v>
      </c>
      <c r="F10126" s="547"/>
      <c r="G10126" s="547">
        <f t="shared" si="318"/>
        <v>0</v>
      </c>
      <c r="H10126" s="547">
        <f t="shared" si="319"/>
        <v>0</v>
      </c>
    </row>
    <row r="10127" spans="1:8" x14ac:dyDescent="0.25">
      <c r="A10127" s="396" t="e">
        <f>"INN."&amp;EIGNIR!$B$3&amp;C10127</f>
        <v>#N/A</v>
      </c>
      <c r="B10127" s="511">
        <f>'Sundurliðun Skuldabréf'!N55</f>
        <v>0</v>
      </c>
      <c r="C10127" s="503" t="s">
        <v>12665</v>
      </c>
      <c r="F10127" s="547"/>
      <c r="G10127" s="547">
        <f t="shared" si="318"/>
        <v>0</v>
      </c>
      <c r="H10127" s="547">
        <f t="shared" si="319"/>
        <v>0</v>
      </c>
    </row>
    <row r="10128" spans="1:8" x14ac:dyDescent="0.25">
      <c r="A10128" s="396" t="e">
        <f>"INN."&amp;EIGNIR!$B$3&amp;C10128</f>
        <v>#N/A</v>
      </c>
      <c r="B10128" s="511">
        <f>'Sundurliðun Skuldabréf'!N56</f>
        <v>0</v>
      </c>
      <c r="C10128" s="503" t="s">
        <v>12675</v>
      </c>
      <c r="F10128" s="547"/>
      <c r="G10128" s="547">
        <f t="shared" si="318"/>
        <v>0</v>
      </c>
      <c r="H10128" s="547">
        <f t="shared" si="319"/>
        <v>0</v>
      </c>
    </row>
    <row r="10129" spans="1:8" x14ac:dyDescent="0.25">
      <c r="A10129" s="396" t="e">
        <f>"INN."&amp;EIGNIR!$B$3&amp;C10129</f>
        <v>#N/A</v>
      </c>
      <c r="B10129" s="511">
        <f>'Sundurliðun Skuldabréf'!N57</f>
        <v>0</v>
      </c>
      <c r="C10129" s="503" t="s">
        <v>12685</v>
      </c>
      <c r="F10129" s="547"/>
      <c r="G10129" s="547">
        <f t="shared" si="318"/>
        <v>0</v>
      </c>
      <c r="H10129" s="547">
        <f t="shared" si="319"/>
        <v>0</v>
      </c>
    </row>
    <row r="10130" spans="1:8" x14ac:dyDescent="0.25">
      <c r="A10130" s="396" t="e">
        <f>"INN."&amp;EIGNIR!$B$3&amp;C10130</f>
        <v>#N/A</v>
      </c>
      <c r="B10130" s="511">
        <f>'Sundurliðun Skuldabréf'!N58</f>
        <v>0</v>
      </c>
      <c r="C10130" s="503" t="s">
        <v>12695</v>
      </c>
      <c r="F10130" s="547"/>
      <c r="G10130" s="547">
        <f t="shared" si="318"/>
        <v>0</v>
      </c>
      <c r="H10130" s="547">
        <f t="shared" si="319"/>
        <v>0</v>
      </c>
    </row>
    <row r="10131" spans="1:8" x14ac:dyDescent="0.25">
      <c r="A10131" s="396" t="e">
        <f>"INN."&amp;EIGNIR!$B$3&amp;C10131</f>
        <v>#N/A</v>
      </c>
      <c r="B10131" s="511">
        <f>'Sundurliðun Skuldabréf'!N59</f>
        <v>0</v>
      </c>
      <c r="C10131" s="503" t="s">
        <v>12705</v>
      </c>
      <c r="F10131" s="547"/>
      <c r="G10131" s="547">
        <f t="shared" si="318"/>
        <v>0</v>
      </c>
      <c r="H10131" s="547">
        <f t="shared" si="319"/>
        <v>0</v>
      </c>
    </row>
    <row r="10132" spans="1:8" x14ac:dyDescent="0.25">
      <c r="A10132" s="396" t="e">
        <f>"INN."&amp;EIGNIR!$B$3&amp;C10132</f>
        <v>#N/A</v>
      </c>
      <c r="B10132" s="511">
        <f>'Sundurliðun Skuldabréf'!O47</f>
        <v>0</v>
      </c>
      <c r="C10132" s="503" t="s">
        <v>12586</v>
      </c>
      <c r="D10132" s="504" t="s">
        <v>13545</v>
      </c>
      <c r="F10132" s="547"/>
      <c r="G10132" s="547">
        <f t="shared" si="318"/>
        <v>0</v>
      </c>
      <c r="H10132" s="547">
        <f t="shared" si="319"/>
        <v>0</v>
      </c>
    </row>
    <row r="10133" spans="1:8" x14ac:dyDescent="0.25">
      <c r="A10133" s="396" t="e">
        <f>"INN."&amp;EIGNIR!$B$3&amp;C10133</f>
        <v>#N/A</v>
      </c>
      <c r="B10133" s="511">
        <f>'Sundurliðun Skuldabréf'!O48</f>
        <v>0</v>
      </c>
      <c r="C10133" s="503" t="s">
        <v>12596</v>
      </c>
      <c r="F10133" s="547"/>
      <c r="G10133" s="547">
        <f t="shared" si="318"/>
        <v>0</v>
      </c>
      <c r="H10133" s="547">
        <f t="shared" si="319"/>
        <v>0</v>
      </c>
    </row>
    <row r="10134" spans="1:8" x14ac:dyDescent="0.25">
      <c r="A10134" s="396" t="e">
        <f>"INN."&amp;EIGNIR!$B$3&amp;C10134</f>
        <v>#N/A</v>
      </c>
      <c r="B10134" s="511">
        <f>'Sundurliðun Skuldabréf'!O49</f>
        <v>0</v>
      </c>
      <c r="C10134" s="503" t="s">
        <v>12606</v>
      </c>
      <c r="F10134" s="547"/>
      <c r="G10134" s="547">
        <f t="shared" si="318"/>
        <v>0</v>
      </c>
      <c r="H10134" s="547">
        <f t="shared" si="319"/>
        <v>0</v>
      </c>
    </row>
    <row r="10135" spans="1:8" x14ac:dyDescent="0.25">
      <c r="A10135" s="396" t="e">
        <f>"INN."&amp;EIGNIR!$B$3&amp;C10135</f>
        <v>#N/A</v>
      </c>
      <c r="B10135" s="511">
        <f>'Sundurliðun Skuldabréf'!O50</f>
        <v>0</v>
      </c>
      <c r="C10135" s="503" t="s">
        <v>12616</v>
      </c>
      <c r="F10135" s="547"/>
      <c r="G10135" s="547">
        <f t="shared" si="318"/>
        <v>0</v>
      </c>
      <c r="H10135" s="547">
        <f t="shared" si="319"/>
        <v>0</v>
      </c>
    </row>
    <row r="10136" spans="1:8" x14ac:dyDescent="0.25">
      <c r="A10136" s="396" t="e">
        <f>"INN."&amp;EIGNIR!$B$3&amp;C10136</f>
        <v>#N/A</v>
      </c>
      <c r="B10136" s="511">
        <f>'Sundurliðun Skuldabréf'!O51</f>
        <v>0</v>
      </c>
      <c r="C10136" s="503" t="s">
        <v>12626</v>
      </c>
      <c r="F10136" s="547"/>
      <c r="G10136" s="547">
        <f t="shared" si="318"/>
        <v>0</v>
      </c>
      <c r="H10136" s="547">
        <f t="shared" si="319"/>
        <v>0</v>
      </c>
    </row>
    <row r="10137" spans="1:8" x14ac:dyDescent="0.25">
      <c r="A10137" s="396" t="e">
        <f>"INN."&amp;EIGNIR!$B$3&amp;C10137</f>
        <v>#N/A</v>
      </c>
      <c r="B10137" s="511">
        <f>'Sundurliðun Skuldabréf'!O52</f>
        <v>0</v>
      </c>
      <c r="C10137" s="503" t="s">
        <v>12636</v>
      </c>
      <c r="F10137" s="547"/>
      <c r="G10137" s="547">
        <f t="shared" si="318"/>
        <v>0</v>
      </c>
      <c r="H10137" s="547">
        <f t="shared" si="319"/>
        <v>0</v>
      </c>
    </row>
    <row r="10138" spans="1:8" x14ac:dyDescent="0.25">
      <c r="A10138" s="396" t="e">
        <f>"INN."&amp;EIGNIR!$B$3&amp;C10138</f>
        <v>#N/A</v>
      </c>
      <c r="B10138" s="511">
        <f>'Sundurliðun Skuldabréf'!O53</f>
        <v>0</v>
      </c>
      <c r="C10138" s="503" t="s">
        <v>12646</v>
      </c>
      <c r="F10138" s="547"/>
      <c r="G10138" s="547">
        <f t="shared" si="318"/>
        <v>0</v>
      </c>
      <c r="H10138" s="547">
        <f t="shared" si="319"/>
        <v>0</v>
      </c>
    </row>
    <row r="10139" spans="1:8" x14ac:dyDescent="0.25">
      <c r="A10139" s="396" t="e">
        <f>"INN."&amp;EIGNIR!$B$3&amp;C10139</f>
        <v>#N/A</v>
      </c>
      <c r="B10139" s="511">
        <f>'Sundurliðun Skuldabréf'!O54</f>
        <v>0</v>
      </c>
      <c r="C10139" s="503" t="s">
        <v>12656</v>
      </c>
      <c r="F10139" s="547"/>
      <c r="G10139" s="547">
        <f t="shared" si="318"/>
        <v>0</v>
      </c>
      <c r="H10139" s="547">
        <f t="shared" si="319"/>
        <v>0</v>
      </c>
    </row>
    <row r="10140" spans="1:8" x14ac:dyDescent="0.25">
      <c r="A10140" s="396" t="e">
        <f>"INN."&amp;EIGNIR!$B$3&amp;C10140</f>
        <v>#N/A</v>
      </c>
      <c r="B10140" s="511">
        <f>'Sundurliðun Skuldabréf'!O55</f>
        <v>0</v>
      </c>
      <c r="C10140" s="503" t="s">
        <v>12666</v>
      </c>
      <c r="F10140" s="547"/>
      <c r="G10140" s="547">
        <f t="shared" si="318"/>
        <v>0</v>
      </c>
      <c r="H10140" s="547">
        <f t="shared" si="319"/>
        <v>0</v>
      </c>
    </row>
    <row r="10141" spans="1:8" x14ac:dyDescent="0.25">
      <c r="A10141" s="396" t="e">
        <f>"INN."&amp;EIGNIR!$B$3&amp;C10141</f>
        <v>#N/A</v>
      </c>
      <c r="B10141" s="511">
        <f>'Sundurliðun Skuldabréf'!O56</f>
        <v>0</v>
      </c>
      <c r="C10141" s="503" t="s">
        <v>12676</v>
      </c>
      <c r="F10141" s="547"/>
      <c r="G10141" s="547">
        <f t="shared" si="318"/>
        <v>0</v>
      </c>
      <c r="H10141" s="547">
        <f t="shared" si="319"/>
        <v>0</v>
      </c>
    </row>
    <row r="10142" spans="1:8" x14ac:dyDescent="0.25">
      <c r="A10142" s="396" t="e">
        <f>"INN."&amp;EIGNIR!$B$3&amp;C10142</f>
        <v>#N/A</v>
      </c>
      <c r="B10142" s="511">
        <f>'Sundurliðun Skuldabréf'!O57</f>
        <v>0</v>
      </c>
      <c r="C10142" s="503" t="s">
        <v>12686</v>
      </c>
      <c r="F10142" s="547"/>
      <c r="G10142" s="547">
        <f t="shared" ref="G10142:G10205" si="320">+F10142-B10142</f>
        <v>0</v>
      </c>
      <c r="H10142" s="547">
        <f t="shared" si="319"/>
        <v>0</v>
      </c>
    </row>
    <row r="10143" spans="1:8" x14ac:dyDescent="0.25">
      <c r="A10143" s="396" t="e">
        <f>"INN."&amp;EIGNIR!$B$3&amp;C10143</f>
        <v>#N/A</v>
      </c>
      <c r="B10143" s="511">
        <f>'Sundurliðun Skuldabréf'!O58</f>
        <v>0</v>
      </c>
      <c r="C10143" s="503" t="s">
        <v>12696</v>
      </c>
      <c r="F10143" s="547"/>
      <c r="G10143" s="547">
        <f t="shared" si="320"/>
        <v>0</v>
      </c>
      <c r="H10143" s="547">
        <f t="shared" ref="H10143:H10206" si="321">+ABS(G10143)</f>
        <v>0</v>
      </c>
    </row>
    <row r="10144" spans="1:8" x14ac:dyDescent="0.25">
      <c r="A10144" s="396" t="e">
        <f>"INN."&amp;EIGNIR!$B$3&amp;C10144</f>
        <v>#N/A</v>
      </c>
      <c r="B10144" s="511">
        <f>'Sundurliðun Skuldabréf'!O59</f>
        <v>0</v>
      </c>
      <c r="C10144" s="503" t="s">
        <v>12706</v>
      </c>
      <c r="F10144" s="547"/>
      <c r="G10144" s="547">
        <f t="shared" si="320"/>
        <v>0</v>
      </c>
      <c r="H10144" s="547">
        <f t="shared" si="321"/>
        <v>0</v>
      </c>
    </row>
    <row r="10145" spans="1:8" x14ac:dyDescent="0.25">
      <c r="A10145" s="396" t="e">
        <f>"INN."&amp;EIGNIR!$B$3&amp;C10145</f>
        <v>#N/A</v>
      </c>
      <c r="B10145" s="511">
        <f>'Sundurliðun Skuldabréf'!P47</f>
        <v>0</v>
      </c>
      <c r="C10145" s="503" t="s">
        <v>12587</v>
      </c>
      <c r="D10145" s="504" t="s">
        <v>13546</v>
      </c>
      <c r="F10145" s="547"/>
      <c r="G10145" s="547">
        <f t="shared" si="320"/>
        <v>0</v>
      </c>
      <c r="H10145" s="547">
        <f t="shared" si="321"/>
        <v>0</v>
      </c>
    </row>
    <row r="10146" spans="1:8" x14ac:dyDescent="0.25">
      <c r="A10146" s="396" t="e">
        <f>"INN."&amp;EIGNIR!$B$3&amp;C10146</f>
        <v>#N/A</v>
      </c>
      <c r="B10146" s="511">
        <f>'Sundurliðun Skuldabréf'!P48</f>
        <v>0</v>
      </c>
      <c r="C10146" s="503" t="s">
        <v>12597</v>
      </c>
      <c r="F10146" s="547"/>
      <c r="G10146" s="547">
        <f t="shared" si="320"/>
        <v>0</v>
      </c>
      <c r="H10146" s="547">
        <f t="shared" si="321"/>
        <v>0</v>
      </c>
    </row>
    <row r="10147" spans="1:8" x14ac:dyDescent="0.25">
      <c r="A10147" s="396" t="e">
        <f>"INN."&amp;EIGNIR!$B$3&amp;C10147</f>
        <v>#N/A</v>
      </c>
      <c r="B10147" s="511">
        <f>'Sundurliðun Skuldabréf'!P49</f>
        <v>0</v>
      </c>
      <c r="C10147" s="503" t="s">
        <v>12607</v>
      </c>
      <c r="F10147" s="547"/>
      <c r="G10147" s="547">
        <f t="shared" si="320"/>
        <v>0</v>
      </c>
      <c r="H10147" s="547">
        <f t="shared" si="321"/>
        <v>0</v>
      </c>
    </row>
    <row r="10148" spans="1:8" x14ac:dyDescent="0.25">
      <c r="A10148" s="396" t="e">
        <f>"INN."&amp;EIGNIR!$B$3&amp;C10148</f>
        <v>#N/A</v>
      </c>
      <c r="B10148" s="511">
        <f>'Sundurliðun Skuldabréf'!P50</f>
        <v>0</v>
      </c>
      <c r="C10148" s="503" t="s">
        <v>12617</v>
      </c>
      <c r="F10148" s="547"/>
      <c r="G10148" s="547">
        <f t="shared" si="320"/>
        <v>0</v>
      </c>
      <c r="H10148" s="547">
        <f t="shared" si="321"/>
        <v>0</v>
      </c>
    </row>
    <row r="10149" spans="1:8" x14ac:dyDescent="0.25">
      <c r="A10149" s="396" t="e">
        <f>"INN."&amp;EIGNIR!$B$3&amp;C10149</f>
        <v>#N/A</v>
      </c>
      <c r="B10149" s="511">
        <f>'Sundurliðun Skuldabréf'!P51</f>
        <v>0</v>
      </c>
      <c r="C10149" s="503" t="s">
        <v>12627</v>
      </c>
      <c r="F10149" s="547"/>
      <c r="G10149" s="547">
        <f t="shared" si="320"/>
        <v>0</v>
      </c>
      <c r="H10149" s="547">
        <f t="shared" si="321"/>
        <v>0</v>
      </c>
    </row>
    <row r="10150" spans="1:8" x14ac:dyDescent="0.25">
      <c r="A10150" s="396" t="e">
        <f>"INN."&amp;EIGNIR!$B$3&amp;C10150</f>
        <v>#N/A</v>
      </c>
      <c r="B10150" s="511">
        <f>'Sundurliðun Skuldabréf'!P52</f>
        <v>0</v>
      </c>
      <c r="C10150" s="503" t="s">
        <v>12637</v>
      </c>
      <c r="F10150" s="547"/>
      <c r="G10150" s="547">
        <f t="shared" si="320"/>
        <v>0</v>
      </c>
      <c r="H10150" s="547">
        <f t="shared" si="321"/>
        <v>0</v>
      </c>
    </row>
    <row r="10151" spans="1:8" x14ac:dyDescent="0.25">
      <c r="A10151" s="396" t="e">
        <f>"INN."&amp;EIGNIR!$B$3&amp;C10151</f>
        <v>#N/A</v>
      </c>
      <c r="B10151" s="511">
        <f>'Sundurliðun Skuldabréf'!P53</f>
        <v>0</v>
      </c>
      <c r="C10151" s="503" t="s">
        <v>12647</v>
      </c>
      <c r="F10151" s="547"/>
      <c r="G10151" s="547">
        <f t="shared" si="320"/>
        <v>0</v>
      </c>
      <c r="H10151" s="547">
        <f t="shared" si="321"/>
        <v>0</v>
      </c>
    </row>
    <row r="10152" spans="1:8" x14ac:dyDescent="0.25">
      <c r="A10152" s="396" t="e">
        <f>"INN."&amp;EIGNIR!$B$3&amp;C10152</f>
        <v>#N/A</v>
      </c>
      <c r="B10152" s="511">
        <f>'Sundurliðun Skuldabréf'!P54</f>
        <v>0</v>
      </c>
      <c r="C10152" s="503" t="s">
        <v>12657</v>
      </c>
      <c r="F10152" s="547"/>
      <c r="G10152" s="547">
        <f t="shared" si="320"/>
        <v>0</v>
      </c>
      <c r="H10152" s="547">
        <f t="shared" si="321"/>
        <v>0</v>
      </c>
    </row>
    <row r="10153" spans="1:8" x14ac:dyDescent="0.25">
      <c r="A10153" s="396" t="e">
        <f>"INN."&amp;EIGNIR!$B$3&amp;C10153</f>
        <v>#N/A</v>
      </c>
      <c r="B10153" s="511">
        <f>'Sundurliðun Skuldabréf'!P55</f>
        <v>0</v>
      </c>
      <c r="C10153" s="503" t="s">
        <v>12667</v>
      </c>
      <c r="F10153" s="547"/>
      <c r="G10153" s="547">
        <f t="shared" si="320"/>
        <v>0</v>
      </c>
      <c r="H10153" s="547">
        <f t="shared" si="321"/>
        <v>0</v>
      </c>
    </row>
    <row r="10154" spans="1:8" x14ac:dyDescent="0.25">
      <c r="A10154" s="396" t="e">
        <f>"INN."&amp;EIGNIR!$B$3&amp;C10154</f>
        <v>#N/A</v>
      </c>
      <c r="B10154" s="511">
        <f>'Sundurliðun Skuldabréf'!P56</f>
        <v>0</v>
      </c>
      <c r="C10154" s="503" t="s">
        <v>12677</v>
      </c>
      <c r="F10154" s="547"/>
      <c r="G10154" s="547">
        <f t="shared" si="320"/>
        <v>0</v>
      </c>
      <c r="H10154" s="547">
        <f t="shared" si="321"/>
        <v>0</v>
      </c>
    </row>
    <row r="10155" spans="1:8" x14ac:dyDescent="0.25">
      <c r="A10155" s="396" t="e">
        <f>"INN."&amp;EIGNIR!$B$3&amp;C10155</f>
        <v>#N/A</v>
      </c>
      <c r="B10155" s="511">
        <f>'Sundurliðun Skuldabréf'!P57</f>
        <v>0</v>
      </c>
      <c r="C10155" s="503" t="s">
        <v>12687</v>
      </c>
      <c r="F10155" s="547"/>
      <c r="G10155" s="547">
        <f t="shared" si="320"/>
        <v>0</v>
      </c>
      <c r="H10155" s="547">
        <f t="shared" si="321"/>
        <v>0</v>
      </c>
    </row>
    <row r="10156" spans="1:8" x14ac:dyDescent="0.25">
      <c r="A10156" s="396" t="e">
        <f>"INN."&amp;EIGNIR!$B$3&amp;C10156</f>
        <v>#N/A</v>
      </c>
      <c r="B10156" s="511">
        <f>'Sundurliðun Skuldabréf'!P58</f>
        <v>0</v>
      </c>
      <c r="C10156" s="503" t="s">
        <v>12697</v>
      </c>
      <c r="F10156" s="547"/>
      <c r="G10156" s="547">
        <f t="shared" si="320"/>
        <v>0</v>
      </c>
      <c r="H10156" s="547">
        <f t="shared" si="321"/>
        <v>0</v>
      </c>
    </row>
    <row r="10157" spans="1:8" x14ac:dyDescent="0.25">
      <c r="A10157" s="396" t="e">
        <f>"INN."&amp;EIGNIR!$B$3&amp;C10157</f>
        <v>#N/A</v>
      </c>
      <c r="B10157" s="511">
        <f>'Sundurliðun Skuldabréf'!P59</f>
        <v>0</v>
      </c>
      <c r="C10157" s="503" t="s">
        <v>12707</v>
      </c>
      <c r="F10157" s="547"/>
      <c r="G10157" s="547">
        <f t="shared" si="320"/>
        <v>0</v>
      </c>
      <c r="H10157" s="547">
        <f t="shared" si="321"/>
        <v>0</v>
      </c>
    </row>
    <row r="10158" spans="1:8" x14ac:dyDescent="0.25">
      <c r="A10158" s="396" t="e">
        <f>"INN."&amp;EIGNIR!$B$3&amp;C10158</f>
        <v>#N/A</v>
      </c>
      <c r="B10158" s="511">
        <f>'Sundurliðun Skuldabréf'!Q47</f>
        <v>0</v>
      </c>
      <c r="C10158" s="503" t="s">
        <v>12588</v>
      </c>
      <c r="D10158" s="504" t="s">
        <v>13547</v>
      </c>
      <c r="F10158" s="547"/>
      <c r="G10158" s="547">
        <f t="shared" si="320"/>
        <v>0</v>
      </c>
      <c r="H10158" s="547">
        <f t="shared" si="321"/>
        <v>0</v>
      </c>
    </row>
    <row r="10159" spans="1:8" x14ac:dyDescent="0.25">
      <c r="A10159" s="396" t="e">
        <f>"INN."&amp;EIGNIR!$B$3&amp;C10159</f>
        <v>#N/A</v>
      </c>
      <c r="B10159" s="511">
        <f>'Sundurliðun Skuldabréf'!Q48</f>
        <v>0</v>
      </c>
      <c r="C10159" s="503" t="s">
        <v>12598</v>
      </c>
      <c r="F10159" s="547"/>
      <c r="G10159" s="547">
        <f t="shared" si="320"/>
        <v>0</v>
      </c>
      <c r="H10159" s="547">
        <f t="shared" si="321"/>
        <v>0</v>
      </c>
    </row>
    <row r="10160" spans="1:8" x14ac:dyDescent="0.25">
      <c r="A10160" s="396" t="e">
        <f>"INN."&amp;EIGNIR!$B$3&amp;C10160</f>
        <v>#N/A</v>
      </c>
      <c r="B10160" s="511">
        <f>'Sundurliðun Skuldabréf'!Q49</f>
        <v>0</v>
      </c>
      <c r="C10160" s="503" t="s">
        <v>12608</v>
      </c>
      <c r="F10160" s="547"/>
      <c r="G10160" s="547">
        <f t="shared" si="320"/>
        <v>0</v>
      </c>
      <c r="H10160" s="547">
        <f t="shared" si="321"/>
        <v>0</v>
      </c>
    </row>
    <row r="10161" spans="1:8" x14ac:dyDescent="0.25">
      <c r="A10161" s="396" t="e">
        <f>"INN."&amp;EIGNIR!$B$3&amp;C10161</f>
        <v>#N/A</v>
      </c>
      <c r="B10161" s="511">
        <f>'Sundurliðun Skuldabréf'!Q50</f>
        <v>0</v>
      </c>
      <c r="C10161" s="503" t="s">
        <v>12618</v>
      </c>
      <c r="F10161" s="547"/>
      <c r="G10161" s="547">
        <f t="shared" si="320"/>
        <v>0</v>
      </c>
      <c r="H10161" s="547">
        <f t="shared" si="321"/>
        <v>0</v>
      </c>
    </row>
    <row r="10162" spans="1:8" x14ac:dyDescent="0.25">
      <c r="A10162" s="396" t="e">
        <f>"INN."&amp;EIGNIR!$B$3&amp;C10162</f>
        <v>#N/A</v>
      </c>
      <c r="B10162" s="511">
        <f>'Sundurliðun Skuldabréf'!Q51</f>
        <v>0</v>
      </c>
      <c r="C10162" s="503" t="s">
        <v>12628</v>
      </c>
      <c r="F10162" s="547"/>
      <c r="G10162" s="547">
        <f t="shared" si="320"/>
        <v>0</v>
      </c>
      <c r="H10162" s="547">
        <f t="shared" si="321"/>
        <v>0</v>
      </c>
    </row>
    <row r="10163" spans="1:8" x14ac:dyDescent="0.25">
      <c r="A10163" s="396" t="e">
        <f>"INN."&amp;EIGNIR!$B$3&amp;C10163</f>
        <v>#N/A</v>
      </c>
      <c r="B10163" s="511">
        <f>'Sundurliðun Skuldabréf'!Q52</f>
        <v>0</v>
      </c>
      <c r="C10163" s="503" t="s">
        <v>12638</v>
      </c>
      <c r="F10163" s="547"/>
      <c r="G10163" s="547">
        <f t="shared" si="320"/>
        <v>0</v>
      </c>
      <c r="H10163" s="547">
        <f t="shared" si="321"/>
        <v>0</v>
      </c>
    </row>
    <row r="10164" spans="1:8" x14ac:dyDescent="0.25">
      <c r="A10164" s="396" t="e">
        <f>"INN."&amp;EIGNIR!$B$3&amp;C10164</f>
        <v>#N/A</v>
      </c>
      <c r="B10164" s="511">
        <f>'Sundurliðun Skuldabréf'!Q53</f>
        <v>0</v>
      </c>
      <c r="C10164" s="503" t="s">
        <v>12648</v>
      </c>
      <c r="F10164" s="547"/>
      <c r="G10164" s="547">
        <f t="shared" si="320"/>
        <v>0</v>
      </c>
      <c r="H10164" s="547">
        <f t="shared" si="321"/>
        <v>0</v>
      </c>
    </row>
    <row r="10165" spans="1:8" x14ac:dyDescent="0.25">
      <c r="A10165" s="396" t="e">
        <f>"INN."&amp;EIGNIR!$B$3&amp;C10165</f>
        <v>#N/A</v>
      </c>
      <c r="B10165" s="511">
        <f>'Sundurliðun Skuldabréf'!Q54</f>
        <v>0</v>
      </c>
      <c r="C10165" s="503" t="s">
        <v>12658</v>
      </c>
      <c r="F10165" s="547"/>
      <c r="G10165" s="547">
        <f t="shared" si="320"/>
        <v>0</v>
      </c>
      <c r="H10165" s="547">
        <f t="shared" si="321"/>
        <v>0</v>
      </c>
    </row>
    <row r="10166" spans="1:8" x14ac:dyDescent="0.25">
      <c r="A10166" s="396" t="e">
        <f>"INN."&amp;EIGNIR!$B$3&amp;C10166</f>
        <v>#N/A</v>
      </c>
      <c r="B10166" s="511">
        <f>'Sundurliðun Skuldabréf'!Q55</f>
        <v>0</v>
      </c>
      <c r="C10166" s="503" t="s">
        <v>12668</v>
      </c>
      <c r="F10166" s="547"/>
      <c r="G10166" s="547">
        <f t="shared" si="320"/>
        <v>0</v>
      </c>
      <c r="H10166" s="547">
        <f t="shared" si="321"/>
        <v>0</v>
      </c>
    </row>
    <row r="10167" spans="1:8" x14ac:dyDescent="0.25">
      <c r="A10167" s="396" t="e">
        <f>"INN."&amp;EIGNIR!$B$3&amp;C10167</f>
        <v>#N/A</v>
      </c>
      <c r="B10167" s="511">
        <f>'Sundurliðun Skuldabréf'!Q56</f>
        <v>0</v>
      </c>
      <c r="C10167" s="503" t="s">
        <v>12678</v>
      </c>
      <c r="F10167" s="547"/>
      <c r="G10167" s="547">
        <f t="shared" si="320"/>
        <v>0</v>
      </c>
      <c r="H10167" s="547">
        <f t="shared" si="321"/>
        <v>0</v>
      </c>
    </row>
    <row r="10168" spans="1:8" x14ac:dyDescent="0.25">
      <c r="A10168" s="396" t="e">
        <f>"INN."&amp;EIGNIR!$B$3&amp;C10168</f>
        <v>#N/A</v>
      </c>
      <c r="B10168" s="511">
        <f>'Sundurliðun Skuldabréf'!Q57</f>
        <v>0</v>
      </c>
      <c r="C10168" s="503" t="s">
        <v>12688</v>
      </c>
      <c r="F10168" s="547"/>
      <c r="G10168" s="547">
        <f t="shared" si="320"/>
        <v>0</v>
      </c>
      <c r="H10168" s="547">
        <f t="shared" si="321"/>
        <v>0</v>
      </c>
    </row>
    <row r="10169" spans="1:8" x14ac:dyDescent="0.25">
      <c r="A10169" s="396" t="e">
        <f>"INN."&amp;EIGNIR!$B$3&amp;C10169</f>
        <v>#N/A</v>
      </c>
      <c r="B10169" s="511">
        <f>'Sundurliðun Skuldabréf'!Q58</f>
        <v>0</v>
      </c>
      <c r="C10169" s="503" t="s">
        <v>12698</v>
      </c>
      <c r="F10169" s="547"/>
      <c r="G10169" s="547">
        <f t="shared" si="320"/>
        <v>0</v>
      </c>
      <c r="H10169" s="547">
        <f t="shared" si="321"/>
        <v>0</v>
      </c>
    </row>
    <row r="10170" spans="1:8" x14ac:dyDescent="0.25">
      <c r="A10170" s="396" t="e">
        <f>"INN."&amp;EIGNIR!$B$3&amp;C10170</f>
        <v>#N/A</v>
      </c>
      <c r="B10170" s="511">
        <f>'Sundurliðun Skuldabréf'!Q59</f>
        <v>0</v>
      </c>
      <c r="C10170" s="503" t="s">
        <v>12708</v>
      </c>
      <c r="F10170" s="547"/>
      <c r="G10170" s="547">
        <f t="shared" si="320"/>
        <v>0</v>
      </c>
      <c r="H10170" s="547">
        <f t="shared" si="321"/>
        <v>0</v>
      </c>
    </row>
    <row r="10171" spans="1:8" x14ac:dyDescent="0.25">
      <c r="A10171" s="396" t="e">
        <f>"INN."&amp;EIGNIR!$B$3&amp;C10171</f>
        <v>#N/A</v>
      </c>
      <c r="B10171" s="511">
        <f>'Sundurliðun Skuldabréf'!R47</f>
        <v>0</v>
      </c>
      <c r="C10171" s="503" t="s">
        <v>12589</v>
      </c>
      <c r="D10171" s="504" t="s">
        <v>13548</v>
      </c>
      <c r="F10171" s="547"/>
      <c r="G10171" s="547">
        <f t="shared" si="320"/>
        <v>0</v>
      </c>
      <c r="H10171" s="547">
        <f t="shared" si="321"/>
        <v>0</v>
      </c>
    </row>
    <row r="10172" spans="1:8" x14ac:dyDescent="0.25">
      <c r="A10172" s="396" t="e">
        <f>"INN."&amp;EIGNIR!$B$3&amp;C10172</f>
        <v>#N/A</v>
      </c>
      <c r="B10172" s="511">
        <f>'Sundurliðun Skuldabréf'!R48</f>
        <v>0</v>
      </c>
      <c r="C10172" s="503" t="s">
        <v>12599</v>
      </c>
      <c r="F10172" s="547"/>
      <c r="G10172" s="547">
        <f t="shared" si="320"/>
        <v>0</v>
      </c>
      <c r="H10172" s="547">
        <f t="shared" si="321"/>
        <v>0</v>
      </c>
    </row>
    <row r="10173" spans="1:8" x14ac:dyDescent="0.25">
      <c r="A10173" s="396" t="e">
        <f>"INN."&amp;EIGNIR!$B$3&amp;C10173</f>
        <v>#N/A</v>
      </c>
      <c r="B10173" s="511">
        <f>'Sundurliðun Skuldabréf'!R49</f>
        <v>0</v>
      </c>
      <c r="C10173" s="503" t="s">
        <v>12609</v>
      </c>
      <c r="F10173" s="547"/>
      <c r="G10173" s="547">
        <f t="shared" si="320"/>
        <v>0</v>
      </c>
      <c r="H10173" s="547">
        <f t="shared" si="321"/>
        <v>0</v>
      </c>
    </row>
    <row r="10174" spans="1:8" x14ac:dyDescent="0.25">
      <c r="A10174" s="396" t="e">
        <f>"INN."&amp;EIGNIR!$B$3&amp;C10174</f>
        <v>#N/A</v>
      </c>
      <c r="B10174" s="511">
        <f>'Sundurliðun Skuldabréf'!R50</f>
        <v>0</v>
      </c>
      <c r="C10174" s="503" t="s">
        <v>12619</v>
      </c>
      <c r="F10174" s="547"/>
      <c r="G10174" s="547">
        <f t="shared" si="320"/>
        <v>0</v>
      </c>
      <c r="H10174" s="547">
        <f t="shared" si="321"/>
        <v>0</v>
      </c>
    </row>
    <row r="10175" spans="1:8" x14ac:dyDescent="0.25">
      <c r="A10175" s="396" t="e">
        <f>"INN."&amp;EIGNIR!$B$3&amp;C10175</f>
        <v>#N/A</v>
      </c>
      <c r="B10175" s="511">
        <f>'Sundurliðun Skuldabréf'!R51</f>
        <v>0</v>
      </c>
      <c r="C10175" s="503" t="s">
        <v>12629</v>
      </c>
      <c r="F10175" s="547"/>
      <c r="G10175" s="547">
        <f t="shared" si="320"/>
        <v>0</v>
      </c>
      <c r="H10175" s="547">
        <f t="shared" si="321"/>
        <v>0</v>
      </c>
    </row>
    <row r="10176" spans="1:8" x14ac:dyDescent="0.25">
      <c r="A10176" s="396" t="e">
        <f>"INN."&amp;EIGNIR!$B$3&amp;C10176</f>
        <v>#N/A</v>
      </c>
      <c r="B10176" s="511">
        <f>'Sundurliðun Skuldabréf'!R52</f>
        <v>0</v>
      </c>
      <c r="C10176" s="503" t="s">
        <v>12639</v>
      </c>
      <c r="F10176" s="547"/>
      <c r="G10176" s="547">
        <f t="shared" si="320"/>
        <v>0</v>
      </c>
      <c r="H10176" s="547">
        <f t="shared" si="321"/>
        <v>0</v>
      </c>
    </row>
    <row r="10177" spans="1:8" x14ac:dyDescent="0.25">
      <c r="A10177" s="396" t="e">
        <f>"INN."&amp;EIGNIR!$B$3&amp;C10177</f>
        <v>#N/A</v>
      </c>
      <c r="B10177" s="511">
        <f>'Sundurliðun Skuldabréf'!R53</f>
        <v>0</v>
      </c>
      <c r="C10177" s="503" t="s">
        <v>12649</v>
      </c>
      <c r="F10177" s="547"/>
      <c r="G10177" s="547">
        <f t="shared" si="320"/>
        <v>0</v>
      </c>
      <c r="H10177" s="547">
        <f t="shared" si="321"/>
        <v>0</v>
      </c>
    </row>
    <row r="10178" spans="1:8" x14ac:dyDescent="0.25">
      <c r="A10178" s="396" t="e">
        <f>"INN."&amp;EIGNIR!$B$3&amp;C10178</f>
        <v>#N/A</v>
      </c>
      <c r="B10178" s="511">
        <f>'Sundurliðun Skuldabréf'!R54</f>
        <v>0</v>
      </c>
      <c r="C10178" s="503" t="s">
        <v>12659</v>
      </c>
      <c r="F10178" s="547"/>
      <c r="G10178" s="547">
        <f t="shared" si="320"/>
        <v>0</v>
      </c>
      <c r="H10178" s="547">
        <f t="shared" si="321"/>
        <v>0</v>
      </c>
    </row>
    <row r="10179" spans="1:8" x14ac:dyDescent="0.25">
      <c r="A10179" s="396" t="e">
        <f>"INN."&amp;EIGNIR!$B$3&amp;C10179</f>
        <v>#N/A</v>
      </c>
      <c r="B10179" s="511">
        <f>'Sundurliðun Skuldabréf'!R55</f>
        <v>0</v>
      </c>
      <c r="C10179" s="503" t="s">
        <v>12669</v>
      </c>
      <c r="F10179" s="547"/>
      <c r="G10179" s="547">
        <f t="shared" si="320"/>
        <v>0</v>
      </c>
      <c r="H10179" s="547">
        <f t="shared" si="321"/>
        <v>0</v>
      </c>
    </row>
    <row r="10180" spans="1:8" x14ac:dyDescent="0.25">
      <c r="A10180" s="396" t="e">
        <f>"INN."&amp;EIGNIR!$B$3&amp;C10180</f>
        <v>#N/A</v>
      </c>
      <c r="B10180" s="511">
        <f>'Sundurliðun Skuldabréf'!R56</f>
        <v>0</v>
      </c>
      <c r="C10180" s="503" t="s">
        <v>12679</v>
      </c>
      <c r="F10180" s="547"/>
      <c r="G10180" s="547">
        <f t="shared" si="320"/>
        <v>0</v>
      </c>
      <c r="H10180" s="547">
        <f t="shared" si="321"/>
        <v>0</v>
      </c>
    </row>
    <row r="10181" spans="1:8" x14ac:dyDescent="0.25">
      <c r="A10181" s="396" t="e">
        <f>"INN."&amp;EIGNIR!$B$3&amp;C10181</f>
        <v>#N/A</v>
      </c>
      <c r="B10181" s="511">
        <f>'Sundurliðun Skuldabréf'!R57</f>
        <v>0</v>
      </c>
      <c r="C10181" s="503" t="s">
        <v>12689</v>
      </c>
      <c r="F10181" s="547"/>
      <c r="G10181" s="547">
        <f t="shared" si="320"/>
        <v>0</v>
      </c>
      <c r="H10181" s="547">
        <f t="shared" si="321"/>
        <v>0</v>
      </c>
    </row>
    <row r="10182" spans="1:8" x14ac:dyDescent="0.25">
      <c r="A10182" s="396" t="e">
        <f>"INN."&amp;EIGNIR!$B$3&amp;C10182</f>
        <v>#N/A</v>
      </c>
      <c r="B10182" s="511">
        <f>'Sundurliðun Skuldabréf'!R58</f>
        <v>0</v>
      </c>
      <c r="C10182" s="503" t="s">
        <v>12699</v>
      </c>
      <c r="F10182" s="547"/>
      <c r="G10182" s="547">
        <f t="shared" si="320"/>
        <v>0</v>
      </c>
      <c r="H10182" s="547">
        <f t="shared" si="321"/>
        <v>0</v>
      </c>
    </row>
    <row r="10183" spans="1:8" x14ac:dyDescent="0.25">
      <c r="A10183" s="396" t="e">
        <f>"INN."&amp;EIGNIR!$B$3&amp;C10183</f>
        <v>#N/A</v>
      </c>
      <c r="B10183" s="511">
        <f>'Sundurliðun Skuldabréf'!R59</f>
        <v>0</v>
      </c>
      <c r="C10183" s="503" t="s">
        <v>12709</v>
      </c>
      <c r="F10183" s="547"/>
      <c r="G10183" s="547">
        <f t="shared" si="320"/>
        <v>0</v>
      </c>
      <c r="H10183" s="547">
        <f t="shared" si="321"/>
        <v>0</v>
      </c>
    </row>
    <row r="10184" spans="1:8" collapsed="1" x14ac:dyDescent="0.25">
      <c r="A10184" s="396" t="e">
        <f>"INN."&amp;EIGNIR!$B$3&amp;C10184</f>
        <v>#N/A</v>
      </c>
      <c r="B10184" s="511">
        <f>'Sundurliðun Skuldabréf'!F86</f>
        <v>0</v>
      </c>
      <c r="C10184" s="503" t="s">
        <v>12710</v>
      </c>
      <c r="D10184" s="504" t="s">
        <v>13549</v>
      </c>
      <c r="F10184" s="547"/>
      <c r="G10184" s="547">
        <f t="shared" si="320"/>
        <v>0</v>
      </c>
      <c r="H10184" s="547">
        <f t="shared" si="321"/>
        <v>0</v>
      </c>
    </row>
    <row r="10185" spans="1:8" x14ac:dyDescent="0.25">
      <c r="A10185" s="396" t="e">
        <f>"INN."&amp;EIGNIR!$B$3&amp;C10185</f>
        <v>#N/A</v>
      </c>
      <c r="B10185" s="511">
        <f>'Sundurliðun Skuldabréf'!F87</f>
        <v>0</v>
      </c>
      <c r="C10185" s="503" t="s">
        <v>12711</v>
      </c>
      <c r="F10185" s="547"/>
      <c r="G10185" s="547">
        <f t="shared" si="320"/>
        <v>0</v>
      </c>
      <c r="H10185" s="547">
        <f t="shared" si="321"/>
        <v>0</v>
      </c>
    </row>
    <row r="10186" spans="1:8" x14ac:dyDescent="0.25">
      <c r="A10186" s="396" t="e">
        <f>"INN."&amp;EIGNIR!$B$3&amp;C10186</f>
        <v>#N/A</v>
      </c>
      <c r="B10186" s="511">
        <f>'Sundurliðun Skuldabréf'!F88</f>
        <v>0</v>
      </c>
      <c r="C10186" s="503" t="s">
        <v>12712</v>
      </c>
      <c r="F10186" s="547"/>
      <c r="G10186" s="547">
        <f t="shared" si="320"/>
        <v>0</v>
      </c>
      <c r="H10186" s="547">
        <f t="shared" si="321"/>
        <v>0</v>
      </c>
    </row>
    <row r="10187" spans="1:8" x14ac:dyDescent="0.25">
      <c r="A10187" s="396" t="e">
        <f>"INN."&amp;EIGNIR!$B$3&amp;C10187</f>
        <v>#N/A</v>
      </c>
      <c r="B10187" s="511">
        <f>'Sundurliðun Skuldabréf'!F89</f>
        <v>0</v>
      </c>
      <c r="C10187" s="503" t="s">
        <v>12713</v>
      </c>
      <c r="F10187" s="547"/>
      <c r="G10187" s="547">
        <f t="shared" si="320"/>
        <v>0</v>
      </c>
      <c r="H10187" s="547">
        <f t="shared" si="321"/>
        <v>0</v>
      </c>
    </row>
    <row r="10188" spans="1:8" x14ac:dyDescent="0.25">
      <c r="A10188" s="396" t="e">
        <f>"INN."&amp;EIGNIR!$B$3&amp;C10188</f>
        <v>#N/A</v>
      </c>
      <c r="B10188" s="511">
        <f>'Sundurliðun Skuldabréf'!F90</f>
        <v>0</v>
      </c>
      <c r="C10188" s="503" t="s">
        <v>12714</v>
      </c>
      <c r="F10188" s="547"/>
      <c r="G10188" s="547">
        <f t="shared" si="320"/>
        <v>0</v>
      </c>
      <c r="H10188" s="547">
        <f t="shared" si="321"/>
        <v>0</v>
      </c>
    </row>
    <row r="10189" spans="1:8" x14ac:dyDescent="0.25">
      <c r="A10189" s="396" t="e">
        <f>"INN."&amp;EIGNIR!$B$3&amp;C10189</f>
        <v>#N/A</v>
      </c>
      <c r="B10189" s="511">
        <f>'Sundurliðun Skuldabréf'!F91</f>
        <v>0</v>
      </c>
      <c r="C10189" s="503" t="s">
        <v>12715</v>
      </c>
      <c r="F10189" s="547"/>
      <c r="G10189" s="547">
        <f t="shared" si="320"/>
        <v>0</v>
      </c>
      <c r="H10189" s="547">
        <f t="shared" si="321"/>
        <v>0</v>
      </c>
    </row>
    <row r="10190" spans="1:8" x14ac:dyDescent="0.25">
      <c r="A10190" s="396" t="e">
        <f>"INN."&amp;EIGNIR!$B$3&amp;C10190</f>
        <v>#N/A</v>
      </c>
      <c r="B10190" s="511">
        <f>'Sundurliðun Skuldabréf'!F92</f>
        <v>0</v>
      </c>
      <c r="C10190" s="503" t="s">
        <v>12716</v>
      </c>
      <c r="F10190" s="547"/>
      <c r="G10190" s="547">
        <f t="shared" si="320"/>
        <v>0</v>
      </c>
      <c r="H10190" s="547">
        <f t="shared" si="321"/>
        <v>0</v>
      </c>
    </row>
    <row r="10191" spans="1:8" x14ac:dyDescent="0.25">
      <c r="A10191" s="396" t="e">
        <f>"INN."&amp;EIGNIR!$B$3&amp;C10191</f>
        <v>#N/A</v>
      </c>
      <c r="B10191" s="511">
        <f>'Sundurliðun Skuldabréf'!F93</f>
        <v>0</v>
      </c>
      <c r="C10191" s="503" t="s">
        <v>12717</v>
      </c>
      <c r="F10191" s="547"/>
      <c r="G10191" s="547">
        <f t="shared" si="320"/>
        <v>0</v>
      </c>
      <c r="H10191" s="547">
        <f t="shared" si="321"/>
        <v>0</v>
      </c>
    </row>
    <row r="10192" spans="1:8" x14ac:dyDescent="0.25">
      <c r="A10192" s="396" t="e">
        <f>"INN."&amp;EIGNIR!$B$3&amp;C10192</f>
        <v>#N/A</v>
      </c>
      <c r="B10192" s="511">
        <f>'Sundurliðun Skuldabréf'!F94</f>
        <v>0</v>
      </c>
      <c r="C10192" s="503" t="s">
        <v>12718</v>
      </c>
      <c r="F10192" s="547"/>
      <c r="G10192" s="547">
        <f t="shared" si="320"/>
        <v>0</v>
      </c>
      <c r="H10192" s="547">
        <f t="shared" si="321"/>
        <v>0</v>
      </c>
    </row>
    <row r="10193" spans="1:8" x14ac:dyDescent="0.25">
      <c r="A10193" s="396" t="e">
        <f>"INN."&amp;EIGNIR!$B$3&amp;C10193</f>
        <v>#N/A</v>
      </c>
      <c r="B10193" s="511">
        <f>'Sundurliðun Skuldabréf'!F95</f>
        <v>0</v>
      </c>
      <c r="C10193" s="503" t="s">
        <v>12719</v>
      </c>
      <c r="F10193" s="547"/>
      <c r="G10193" s="547">
        <f t="shared" si="320"/>
        <v>0</v>
      </c>
      <c r="H10193" s="547">
        <f t="shared" si="321"/>
        <v>0</v>
      </c>
    </row>
    <row r="10194" spans="1:8" x14ac:dyDescent="0.25">
      <c r="A10194" s="396" t="e">
        <f>"INN."&amp;EIGNIR!$B$3&amp;C10194</f>
        <v>#N/A</v>
      </c>
      <c r="B10194" s="511">
        <f>'Sundurliðun Skuldabréf'!F96</f>
        <v>0</v>
      </c>
      <c r="C10194" s="503" t="s">
        <v>12720</v>
      </c>
      <c r="F10194" s="547"/>
      <c r="G10194" s="547">
        <f t="shared" si="320"/>
        <v>0</v>
      </c>
      <c r="H10194" s="547">
        <f t="shared" si="321"/>
        <v>0</v>
      </c>
    </row>
    <row r="10195" spans="1:8" x14ac:dyDescent="0.25">
      <c r="A10195" s="396" t="e">
        <f>"INN."&amp;EIGNIR!$B$3&amp;C10195</f>
        <v>#N/A</v>
      </c>
      <c r="B10195" s="511">
        <f>'Sundurliðun Skuldabréf'!F97</f>
        <v>0</v>
      </c>
      <c r="C10195" s="503" t="s">
        <v>12721</v>
      </c>
      <c r="F10195" s="547"/>
      <c r="G10195" s="547">
        <f t="shared" si="320"/>
        <v>0</v>
      </c>
      <c r="H10195" s="547">
        <f t="shared" si="321"/>
        <v>0</v>
      </c>
    </row>
    <row r="10196" spans="1:8" x14ac:dyDescent="0.25">
      <c r="A10196" s="396" t="e">
        <f>"INN."&amp;EIGNIR!$B$3&amp;C10196</f>
        <v>#N/A</v>
      </c>
      <c r="B10196" s="511">
        <f>'Sundurliðun Skuldabréf'!F98</f>
        <v>0</v>
      </c>
      <c r="C10196" s="503" t="s">
        <v>12722</v>
      </c>
      <c r="F10196" s="547"/>
      <c r="G10196" s="547">
        <f t="shared" si="320"/>
        <v>0</v>
      </c>
      <c r="H10196" s="547">
        <f t="shared" si="321"/>
        <v>0</v>
      </c>
    </row>
    <row r="10197" spans="1:8" x14ac:dyDescent="0.25">
      <c r="A10197" s="396" t="e">
        <f>"INN."&amp;EIGNIR!$B$3&amp;C10197</f>
        <v>#N/A</v>
      </c>
      <c r="B10197" s="511">
        <f>'Sundurliðun Skuldabréf'!I86</f>
        <v>0</v>
      </c>
      <c r="C10197" s="503" t="s">
        <v>12723</v>
      </c>
      <c r="D10197" s="504" t="s">
        <v>13550</v>
      </c>
      <c r="F10197" s="547"/>
      <c r="G10197" s="547">
        <f t="shared" si="320"/>
        <v>0</v>
      </c>
      <c r="H10197" s="547">
        <f t="shared" si="321"/>
        <v>0</v>
      </c>
    </row>
    <row r="10198" spans="1:8" x14ac:dyDescent="0.25">
      <c r="A10198" s="396" t="e">
        <f>"INN."&amp;EIGNIR!$B$3&amp;C10198</f>
        <v>#N/A</v>
      </c>
      <c r="B10198" s="511">
        <f>'Sundurliðun Skuldabréf'!I87</f>
        <v>0</v>
      </c>
      <c r="C10198" s="503" t="s">
        <v>12733</v>
      </c>
      <c r="F10198" s="547"/>
      <c r="G10198" s="547">
        <f t="shared" si="320"/>
        <v>0</v>
      </c>
      <c r="H10198" s="547">
        <f t="shared" si="321"/>
        <v>0</v>
      </c>
    </row>
    <row r="10199" spans="1:8" x14ac:dyDescent="0.25">
      <c r="A10199" s="396" t="e">
        <f>"INN."&amp;EIGNIR!$B$3&amp;C10199</f>
        <v>#N/A</v>
      </c>
      <c r="B10199" s="511">
        <f>'Sundurliðun Skuldabréf'!I88</f>
        <v>0</v>
      </c>
      <c r="C10199" s="503" t="s">
        <v>12743</v>
      </c>
      <c r="F10199" s="547"/>
      <c r="G10199" s="547">
        <f t="shared" si="320"/>
        <v>0</v>
      </c>
      <c r="H10199" s="547">
        <f t="shared" si="321"/>
        <v>0</v>
      </c>
    </row>
    <row r="10200" spans="1:8" x14ac:dyDescent="0.25">
      <c r="A10200" s="396" t="e">
        <f>"INN."&amp;EIGNIR!$B$3&amp;C10200</f>
        <v>#N/A</v>
      </c>
      <c r="B10200" s="511">
        <f>'Sundurliðun Skuldabréf'!I89</f>
        <v>0</v>
      </c>
      <c r="C10200" s="503" t="s">
        <v>12753</v>
      </c>
      <c r="F10200" s="547"/>
      <c r="G10200" s="547">
        <f t="shared" si="320"/>
        <v>0</v>
      </c>
      <c r="H10200" s="547">
        <f t="shared" si="321"/>
        <v>0</v>
      </c>
    </row>
    <row r="10201" spans="1:8" x14ac:dyDescent="0.25">
      <c r="A10201" s="396" t="e">
        <f>"INN."&amp;EIGNIR!$B$3&amp;C10201</f>
        <v>#N/A</v>
      </c>
      <c r="B10201" s="511">
        <f>'Sundurliðun Skuldabréf'!I90</f>
        <v>0</v>
      </c>
      <c r="C10201" s="503" t="s">
        <v>12763</v>
      </c>
      <c r="F10201" s="547"/>
      <c r="G10201" s="547">
        <f t="shared" si="320"/>
        <v>0</v>
      </c>
      <c r="H10201" s="547">
        <f t="shared" si="321"/>
        <v>0</v>
      </c>
    </row>
    <row r="10202" spans="1:8" x14ac:dyDescent="0.25">
      <c r="A10202" s="396" t="e">
        <f>"INN."&amp;EIGNIR!$B$3&amp;C10202</f>
        <v>#N/A</v>
      </c>
      <c r="B10202" s="511">
        <f>'Sundurliðun Skuldabréf'!I91</f>
        <v>0</v>
      </c>
      <c r="C10202" s="503" t="s">
        <v>12773</v>
      </c>
      <c r="F10202" s="547"/>
      <c r="G10202" s="547">
        <f t="shared" si="320"/>
        <v>0</v>
      </c>
      <c r="H10202" s="547">
        <f t="shared" si="321"/>
        <v>0</v>
      </c>
    </row>
    <row r="10203" spans="1:8" x14ac:dyDescent="0.25">
      <c r="A10203" s="396" t="e">
        <f>"INN."&amp;EIGNIR!$B$3&amp;C10203</f>
        <v>#N/A</v>
      </c>
      <c r="B10203" s="511">
        <f>'Sundurliðun Skuldabréf'!I92</f>
        <v>0</v>
      </c>
      <c r="C10203" s="503" t="s">
        <v>12783</v>
      </c>
      <c r="F10203" s="547"/>
      <c r="G10203" s="547">
        <f t="shared" si="320"/>
        <v>0</v>
      </c>
      <c r="H10203" s="547">
        <f t="shared" si="321"/>
        <v>0</v>
      </c>
    </row>
    <row r="10204" spans="1:8" x14ac:dyDescent="0.25">
      <c r="A10204" s="396" t="e">
        <f>"INN."&amp;EIGNIR!$B$3&amp;C10204</f>
        <v>#N/A</v>
      </c>
      <c r="B10204" s="511">
        <f>'Sundurliðun Skuldabréf'!I93</f>
        <v>0</v>
      </c>
      <c r="C10204" s="503" t="s">
        <v>12793</v>
      </c>
      <c r="F10204" s="547"/>
      <c r="G10204" s="547">
        <f t="shared" si="320"/>
        <v>0</v>
      </c>
      <c r="H10204" s="547">
        <f t="shared" si="321"/>
        <v>0</v>
      </c>
    </row>
    <row r="10205" spans="1:8" x14ac:dyDescent="0.25">
      <c r="A10205" s="396" t="e">
        <f>"INN."&amp;EIGNIR!$B$3&amp;C10205</f>
        <v>#N/A</v>
      </c>
      <c r="B10205" s="511">
        <f>'Sundurliðun Skuldabréf'!I94</f>
        <v>0</v>
      </c>
      <c r="C10205" s="503" t="s">
        <v>12803</v>
      </c>
      <c r="F10205" s="547"/>
      <c r="G10205" s="547">
        <f t="shared" si="320"/>
        <v>0</v>
      </c>
      <c r="H10205" s="547">
        <f t="shared" si="321"/>
        <v>0</v>
      </c>
    </row>
    <row r="10206" spans="1:8" x14ac:dyDescent="0.25">
      <c r="A10206" s="396" t="e">
        <f>"INN."&amp;EIGNIR!$B$3&amp;C10206</f>
        <v>#N/A</v>
      </c>
      <c r="B10206" s="511">
        <f>'Sundurliðun Skuldabréf'!I95</f>
        <v>0</v>
      </c>
      <c r="C10206" s="503" t="s">
        <v>12813</v>
      </c>
      <c r="F10206" s="547"/>
      <c r="G10206" s="547">
        <f t="shared" ref="G10206:G10269" si="322">+F10206-B10206</f>
        <v>0</v>
      </c>
      <c r="H10206" s="547">
        <f t="shared" si="321"/>
        <v>0</v>
      </c>
    </row>
    <row r="10207" spans="1:8" x14ac:dyDescent="0.25">
      <c r="A10207" s="396" t="e">
        <f>"INN."&amp;EIGNIR!$B$3&amp;C10207</f>
        <v>#N/A</v>
      </c>
      <c r="B10207" s="511">
        <f>'Sundurliðun Skuldabréf'!I96</f>
        <v>0</v>
      </c>
      <c r="C10207" s="503" t="s">
        <v>12823</v>
      </c>
      <c r="F10207" s="547"/>
      <c r="G10207" s="547">
        <f t="shared" si="322"/>
        <v>0</v>
      </c>
      <c r="H10207" s="547">
        <f t="shared" ref="H10207:H10270" si="323">+ABS(G10207)</f>
        <v>0</v>
      </c>
    </row>
    <row r="10208" spans="1:8" x14ac:dyDescent="0.25">
      <c r="A10208" s="396" t="e">
        <f>"INN."&amp;EIGNIR!$B$3&amp;C10208</f>
        <v>#N/A</v>
      </c>
      <c r="B10208" s="511">
        <f>'Sundurliðun Skuldabréf'!I97</f>
        <v>0</v>
      </c>
      <c r="C10208" s="503" t="s">
        <v>12833</v>
      </c>
      <c r="F10208" s="547"/>
      <c r="G10208" s="547">
        <f t="shared" si="322"/>
        <v>0</v>
      </c>
      <c r="H10208" s="547">
        <f t="shared" si="323"/>
        <v>0</v>
      </c>
    </row>
    <row r="10209" spans="1:8" x14ac:dyDescent="0.25">
      <c r="A10209" s="396" t="e">
        <f>"INN."&amp;EIGNIR!$B$3&amp;C10209</f>
        <v>#N/A</v>
      </c>
      <c r="B10209" s="511">
        <f>'Sundurliðun Skuldabréf'!I98</f>
        <v>0</v>
      </c>
      <c r="C10209" s="503" t="s">
        <v>12843</v>
      </c>
      <c r="F10209" s="547"/>
      <c r="G10209" s="547">
        <f t="shared" si="322"/>
        <v>0</v>
      </c>
      <c r="H10209" s="547">
        <f t="shared" si="323"/>
        <v>0</v>
      </c>
    </row>
    <row r="10210" spans="1:8" x14ac:dyDescent="0.25">
      <c r="A10210" s="396" t="e">
        <f>"INN."&amp;EIGNIR!$B$3&amp;C10210</f>
        <v>#N/A</v>
      </c>
      <c r="B10210" s="511">
        <f>'Sundurliðun Skuldabréf'!J86</f>
        <v>0</v>
      </c>
      <c r="C10210" s="503" t="s">
        <v>12724</v>
      </c>
      <c r="D10210" s="504" t="s">
        <v>13551</v>
      </c>
      <c r="F10210" s="547"/>
      <c r="G10210" s="547">
        <f t="shared" si="322"/>
        <v>0</v>
      </c>
      <c r="H10210" s="547">
        <f t="shared" si="323"/>
        <v>0</v>
      </c>
    </row>
    <row r="10211" spans="1:8" x14ac:dyDescent="0.25">
      <c r="A10211" s="396" t="e">
        <f>"INN."&amp;EIGNIR!$B$3&amp;C10211</f>
        <v>#N/A</v>
      </c>
      <c r="B10211" s="511">
        <f>'Sundurliðun Skuldabréf'!J87</f>
        <v>0</v>
      </c>
      <c r="C10211" s="503" t="s">
        <v>12734</v>
      </c>
      <c r="F10211" s="547"/>
      <c r="G10211" s="547">
        <f t="shared" si="322"/>
        <v>0</v>
      </c>
      <c r="H10211" s="547">
        <f t="shared" si="323"/>
        <v>0</v>
      </c>
    </row>
    <row r="10212" spans="1:8" x14ac:dyDescent="0.25">
      <c r="A10212" s="396" t="e">
        <f>"INN."&amp;EIGNIR!$B$3&amp;C10212</f>
        <v>#N/A</v>
      </c>
      <c r="B10212" s="511">
        <f>'Sundurliðun Skuldabréf'!J88</f>
        <v>0</v>
      </c>
      <c r="C10212" s="503" t="s">
        <v>12744</v>
      </c>
      <c r="F10212" s="547"/>
      <c r="G10212" s="547">
        <f t="shared" si="322"/>
        <v>0</v>
      </c>
      <c r="H10212" s="547">
        <f t="shared" si="323"/>
        <v>0</v>
      </c>
    </row>
    <row r="10213" spans="1:8" x14ac:dyDescent="0.25">
      <c r="A10213" s="396" t="e">
        <f>"INN."&amp;EIGNIR!$B$3&amp;C10213</f>
        <v>#N/A</v>
      </c>
      <c r="B10213" s="511">
        <f>'Sundurliðun Skuldabréf'!J89</f>
        <v>0</v>
      </c>
      <c r="C10213" s="503" t="s">
        <v>12754</v>
      </c>
      <c r="F10213" s="547"/>
      <c r="G10213" s="547">
        <f t="shared" si="322"/>
        <v>0</v>
      </c>
      <c r="H10213" s="547">
        <f t="shared" si="323"/>
        <v>0</v>
      </c>
    </row>
    <row r="10214" spans="1:8" x14ac:dyDescent="0.25">
      <c r="A10214" s="396" t="e">
        <f>"INN."&amp;EIGNIR!$B$3&amp;C10214</f>
        <v>#N/A</v>
      </c>
      <c r="B10214" s="511">
        <f>'Sundurliðun Skuldabréf'!J90</f>
        <v>0</v>
      </c>
      <c r="C10214" s="503" t="s">
        <v>12764</v>
      </c>
      <c r="F10214" s="547"/>
      <c r="G10214" s="547">
        <f t="shared" si="322"/>
        <v>0</v>
      </c>
      <c r="H10214" s="547">
        <f t="shared" si="323"/>
        <v>0</v>
      </c>
    </row>
    <row r="10215" spans="1:8" x14ac:dyDescent="0.25">
      <c r="A10215" s="396" t="e">
        <f>"INN."&amp;EIGNIR!$B$3&amp;C10215</f>
        <v>#N/A</v>
      </c>
      <c r="B10215" s="511">
        <f>'Sundurliðun Skuldabréf'!J91</f>
        <v>0</v>
      </c>
      <c r="C10215" s="503" t="s">
        <v>12774</v>
      </c>
      <c r="F10215" s="547"/>
      <c r="G10215" s="547">
        <f t="shared" si="322"/>
        <v>0</v>
      </c>
      <c r="H10215" s="547">
        <f t="shared" si="323"/>
        <v>0</v>
      </c>
    </row>
    <row r="10216" spans="1:8" x14ac:dyDescent="0.25">
      <c r="A10216" s="396" t="e">
        <f>"INN."&amp;EIGNIR!$B$3&amp;C10216</f>
        <v>#N/A</v>
      </c>
      <c r="B10216" s="511">
        <f>'Sundurliðun Skuldabréf'!J92</f>
        <v>0</v>
      </c>
      <c r="C10216" s="503" t="s">
        <v>12784</v>
      </c>
      <c r="F10216" s="547"/>
      <c r="G10216" s="547">
        <f t="shared" si="322"/>
        <v>0</v>
      </c>
      <c r="H10216" s="547">
        <f t="shared" si="323"/>
        <v>0</v>
      </c>
    </row>
    <row r="10217" spans="1:8" x14ac:dyDescent="0.25">
      <c r="A10217" s="396" t="e">
        <f>"INN."&amp;EIGNIR!$B$3&amp;C10217</f>
        <v>#N/A</v>
      </c>
      <c r="B10217" s="511">
        <f>'Sundurliðun Skuldabréf'!J93</f>
        <v>0</v>
      </c>
      <c r="C10217" s="503" t="s">
        <v>12794</v>
      </c>
      <c r="F10217" s="547"/>
      <c r="G10217" s="547">
        <f t="shared" si="322"/>
        <v>0</v>
      </c>
      <c r="H10217" s="547">
        <f t="shared" si="323"/>
        <v>0</v>
      </c>
    </row>
    <row r="10218" spans="1:8" x14ac:dyDescent="0.25">
      <c r="A10218" s="396" t="e">
        <f>"INN."&amp;EIGNIR!$B$3&amp;C10218</f>
        <v>#N/A</v>
      </c>
      <c r="B10218" s="511">
        <f>'Sundurliðun Skuldabréf'!J94</f>
        <v>0</v>
      </c>
      <c r="C10218" s="503" t="s">
        <v>12804</v>
      </c>
      <c r="F10218" s="547"/>
      <c r="G10218" s="547">
        <f t="shared" si="322"/>
        <v>0</v>
      </c>
      <c r="H10218" s="547">
        <f t="shared" si="323"/>
        <v>0</v>
      </c>
    </row>
    <row r="10219" spans="1:8" x14ac:dyDescent="0.25">
      <c r="A10219" s="396" t="e">
        <f>"INN."&amp;EIGNIR!$B$3&amp;C10219</f>
        <v>#N/A</v>
      </c>
      <c r="B10219" s="511">
        <f>'Sundurliðun Skuldabréf'!J95</f>
        <v>0</v>
      </c>
      <c r="C10219" s="503" t="s">
        <v>12814</v>
      </c>
      <c r="F10219" s="547"/>
      <c r="G10219" s="547">
        <f t="shared" si="322"/>
        <v>0</v>
      </c>
      <c r="H10219" s="547">
        <f t="shared" si="323"/>
        <v>0</v>
      </c>
    </row>
    <row r="10220" spans="1:8" x14ac:dyDescent="0.25">
      <c r="A10220" s="396" t="e">
        <f>"INN."&amp;EIGNIR!$B$3&amp;C10220</f>
        <v>#N/A</v>
      </c>
      <c r="B10220" s="511">
        <f>'Sundurliðun Skuldabréf'!J96</f>
        <v>0</v>
      </c>
      <c r="C10220" s="503" t="s">
        <v>12824</v>
      </c>
      <c r="F10220" s="547"/>
      <c r="G10220" s="547">
        <f t="shared" si="322"/>
        <v>0</v>
      </c>
      <c r="H10220" s="547">
        <f t="shared" si="323"/>
        <v>0</v>
      </c>
    </row>
    <row r="10221" spans="1:8" x14ac:dyDescent="0.25">
      <c r="A10221" s="396" t="e">
        <f>"INN."&amp;EIGNIR!$B$3&amp;C10221</f>
        <v>#N/A</v>
      </c>
      <c r="B10221" s="511">
        <f>'Sundurliðun Skuldabréf'!J97</f>
        <v>0</v>
      </c>
      <c r="C10221" s="503" t="s">
        <v>12834</v>
      </c>
      <c r="F10221" s="547"/>
      <c r="G10221" s="547">
        <f t="shared" si="322"/>
        <v>0</v>
      </c>
      <c r="H10221" s="547">
        <f t="shared" si="323"/>
        <v>0</v>
      </c>
    </row>
    <row r="10222" spans="1:8" x14ac:dyDescent="0.25">
      <c r="A10222" s="396" t="e">
        <f>"INN."&amp;EIGNIR!$B$3&amp;C10222</f>
        <v>#N/A</v>
      </c>
      <c r="B10222" s="511">
        <f>'Sundurliðun Skuldabréf'!J98</f>
        <v>0</v>
      </c>
      <c r="C10222" s="503" t="s">
        <v>12844</v>
      </c>
      <c r="F10222" s="547"/>
      <c r="G10222" s="547">
        <f t="shared" si="322"/>
        <v>0</v>
      </c>
      <c r="H10222" s="547">
        <f t="shared" si="323"/>
        <v>0</v>
      </c>
    </row>
    <row r="10223" spans="1:8" x14ac:dyDescent="0.25">
      <c r="A10223" s="396" t="e">
        <f>"INN."&amp;EIGNIR!$B$3&amp;C10223</f>
        <v>#N/A</v>
      </c>
      <c r="B10223" s="511">
        <f>'Sundurliðun Skuldabréf'!K86</f>
        <v>0</v>
      </c>
      <c r="C10223" s="503" t="s">
        <v>12725</v>
      </c>
      <c r="D10223" s="504" t="s">
        <v>13552</v>
      </c>
      <c r="F10223" s="547"/>
      <c r="G10223" s="547">
        <f t="shared" si="322"/>
        <v>0</v>
      </c>
      <c r="H10223" s="547">
        <f t="shared" si="323"/>
        <v>0</v>
      </c>
    </row>
    <row r="10224" spans="1:8" x14ac:dyDescent="0.25">
      <c r="A10224" s="396" t="e">
        <f>"INN."&amp;EIGNIR!$B$3&amp;C10224</f>
        <v>#N/A</v>
      </c>
      <c r="B10224" s="511">
        <f>'Sundurliðun Skuldabréf'!K87</f>
        <v>0</v>
      </c>
      <c r="C10224" s="503" t="s">
        <v>12735</v>
      </c>
      <c r="F10224" s="547"/>
      <c r="G10224" s="547">
        <f t="shared" si="322"/>
        <v>0</v>
      </c>
      <c r="H10224" s="547">
        <f t="shared" si="323"/>
        <v>0</v>
      </c>
    </row>
    <row r="10225" spans="1:8" x14ac:dyDescent="0.25">
      <c r="A10225" s="396" t="e">
        <f>"INN."&amp;EIGNIR!$B$3&amp;C10225</f>
        <v>#N/A</v>
      </c>
      <c r="B10225" s="511">
        <f>'Sundurliðun Skuldabréf'!K88</f>
        <v>0</v>
      </c>
      <c r="C10225" s="503" t="s">
        <v>12745</v>
      </c>
      <c r="F10225" s="547"/>
      <c r="G10225" s="547">
        <f t="shared" si="322"/>
        <v>0</v>
      </c>
      <c r="H10225" s="547">
        <f t="shared" si="323"/>
        <v>0</v>
      </c>
    </row>
    <row r="10226" spans="1:8" x14ac:dyDescent="0.25">
      <c r="A10226" s="396" t="e">
        <f>"INN."&amp;EIGNIR!$B$3&amp;C10226</f>
        <v>#N/A</v>
      </c>
      <c r="B10226" s="511">
        <f>'Sundurliðun Skuldabréf'!K89</f>
        <v>0</v>
      </c>
      <c r="C10226" s="503" t="s">
        <v>12755</v>
      </c>
      <c r="F10226" s="547"/>
      <c r="G10226" s="547">
        <f t="shared" si="322"/>
        <v>0</v>
      </c>
      <c r="H10226" s="547">
        <f t="shared" si="323"/>
        <v>0</v>
      </c>
    </row>
    <row r="10227" spans="1:8" x14ac:dyDescent="0.25">
      <c r="A10227" s="396" t="e">
        <f>"INN."&amp;EIGNIR!$B$3&amp;C10227</f>
        <v>#N/A</v>
      </c>
      <c r="B10227" s="511">
        <f>'Sundurliðun Skuldabréf'!K90</f>
        <v>0</v>
      </c>
      <c r="C10227" s="503" t="s">
        <v>12765</v>
      </c>
      <c r="F10227" s="547"/>
      <c r="G10227" s="547">
        <f t="shared" si="322"/>
        <v>0</v>
      </c>
      <c r="H10227" s="547">
        <f t="shared" si="323"/>
        <v>0</v>
      </c>
    </row>
    <row r="10228" spans="1:8" x14ac:dyDescent="0.25">
      <c r="A10228" s="396" t="e">
        <f>"INN."&amp;EIGNIR!$B$3&amp;C10228</f>
        <v>#N/A</v>
      </c>
      <c r="B10228" s="511">
        <f>'Sundurliðun Skuldabréf'!K91</f>
        <v>0</v>
      </c>
      <c r="C10228" s="503" t="s">
        <v>12775</v>
      </c>
      <c r="F10228" s="547"/>
      <c r="G10228" s="547">
        <f t="shared" si="322"/>
        <v>0</v>
      </c>
      <c r="H10228" s="547">
        <f t="shared" si="323"/>
        <v>0</v>
      </c>
    </row>
    <row r="10229" spans="1:8" x14ac:dyDescent="0.25">
      <c r="A10229" s="396" t="e">
        <f>"INN."&amp;EIGNIR!$B$3&amp;C10229</f>
        <v>#N/A</v>
      </c>
      <c r="B10229" s="511">
        <f>'Sundurliðun Skuldabréf'!K92</f>
        <v>0</v>
      </c>
      <c r="C10229" s="503" t="s">
        <v>12785</v>
      </c>
      <c r="F10229" s="547"/>
      <c r="G10229" s="547">
        <f t="shared" si="322"/>
        <v>0</v>
      </c>
      <c r="H10229" s="547">
        <f t="shared" si="323"/>
        <v>0</v>
      </c>
    </row>
    <row r="10230" spans="1:8" x14ac:dyDescent="0.25">
      <c r="A10230" s="396" t="e">
        <f>"INN."&amp;EIGNIR!$B$3&amp;C10230</f>
        <v>#N/A</v>
      </c>
      <c r="B10230" s="511">
        <f>'Sundurliðun Skuldabréf'!K93</f>
        <v>0</v>
      </c>
      <c r="C10230" s="503" t="s">
        <v>12795</v>
      </c>
      <c r="F10230" s="547"/>
      <c r="G10230" s="547">
        <f t="shared" si="322"/>
        <v>0</v>
      </c>
      <c r="H10230" s="547">
        <f t="shared" si="323"/>
        <v>0</v>
      </c>
    </row>
    <row r="10231" spans="1:8" x14ac:dyDescent="0.25">
      <c r="A10231" s="396" t="e">
        <f>"INN."&amp;EIGNIR!$B$3&amp;C10231</f>
        <v>#N/A</v>
      </c>
      <c r="B10231" s="511">
        <f>'Sundurliðun Skuldabréf'!K94</f>
        <v>0</v>
      </c>
      <c r="C10231" s="503" t="s">
        <v>12805</v>
      </c>
      <c r="F10231" s="547"/>
      <c r="G10231" s="547">
        <f t="shared" si="322"/>
        <v>0</v>
      </c>
      <c r="H10231" s="547">
        <f t="shared" si="323"/>
        <v>0</v>
      </c>
    </row>
    <row r="10232" spans="1:8" x14ac:dyDescent="0.25">
      <c r="A10232" s="396" t="e">
        <f>"INN."&amp;EIGNIR!$B$3&amp;C10232</f>
        <v>#N/A</v>
      </c>
      <c r="B10232" s="511">
        <f>'Sundurliðun Skuldabréf'!K95</f>
        <v>0</v>
      </c>
      <c r="C10232" s="503" t="s">
        <v>12815</v>
      </c>
      <c r="F10232" s="547"/>
      <c r="G10232" s="547">
        <f t="shared" si="322"/>
        <v>0</v>
      </c>
      <c r="H10232" s="547">
        <f t="shared" si="323"/>
        <v>0</v>
      </c>
    </row>
    <row r="10233" spans="1:8" x14ac:dyDescent="0.25">
      <c r="A10233" s="396" t="e">
        <f>"INN."&amp;EIGNIR!$B$3&amp;C10233</f>
        <v>#N/A</v>
      </c>
      <c r="B10233" s="511">
        <f>'Sundurliðun Skuldabréf'!K96</f>
        <v>0</v>
      </c>
      <c r="C10233" s="503" t="s">
        <v>12825</v>
      </c>
      <c r="F10233" s="547"/>
      <c r="G10233" s="547">
        <f t="shared" si="322"/>
        <v>0</v>
      </c>
      <c r="H10233" s="547">
        <f t="shared" si="323"/>
        <v>0</v>
      </c>
    </row>
    <row r="10234" spans="1:8" x14ac:dyDescent="0.25">
      <c r="A10234" s="396" t="e">
        <f>"INN."&amp;EIGNIR!$B$3&amp;C10234</f>
        <v>#N/A</v>
      </c>
      <c r="B10234" s="511">
        <f>'Sundurliðun Skuldabréf'!K97</f>
        <v>0</v>
      </c>
      <c r="C10234" s="503" t="s">
        <v>12835</v>
      </c>
      <c r="F10234" s="547"/>
      <c r="G10234" s="547">
        <f t="shared" si="322"/>
        <v>0</v>
      </c>
      <c r="H10234" s="547">
        <f t="shared" si="323"/>
        <v>0</v>
      </c>
    </row>
    <row r="10235" spans="1:8" x14ac:dyDescent="0.25">
      <c r="A10235" s="396" t="e">
        <f>"INN."&amp;EIGNIR!$B$3&amp;C10235</f>
        <v>#N/A</v>
      </c>
      <c r="B10235" s="511">
        <f>'Sundurliðun Skuldabréf'!K98</f>
        <v>0</v>
      </c>
      <c r="C10235" s="503" t="s">
        <v>12845</v>
      </c>
      <c r="F10235" s="547"/>
      <c r="G10235" s="547">
        <f t="shared" si="322"/>
        <v>0</v>
      </c>
      <c r="H10235" s="547">
        <f t="shared" si="323"/>
        <v>0</v>
      </c>
    </row>
    <row r="10236" spans="1:8" x14ac:dyDescent="0.25">
      <c r="A10236" s="396" t="e">
        <f>"INN."&amp;EIGNIR!$B$3&amp;C10236</f>
        <v>#N/A</v>
      </c>
      <c r="B10236" s="511">
        <f>'Sundurliðun Skuldabréf'!L86</f>
        <v>0</v>
      </c>
      <c r="C10236" s="503" t="s">
        <v>12726</v>
      </c>
      <c r="D10236" s="504" t="s">
        <v>13553</v>
      </c>
      <c r="F10236" s="547"/>
      <c r="G10236" s="547">
        <f t="shared" si="322"/>
        <v>0</v>
      </c>
      <c r="H10236" s="547">
        <f t="shared" si="323"/>
        <v>0</v>
      </c>
    </row>
    <row r="10237" spans="1:8" x14ac:dyDescent="0.25">
      <c r="A10237" s="396" t="e">
        <f>"INN."&amp;EIGNIR!$B$3&amp;C10237</f>
        <v>#N/A</v>
      </c>
      <c r="B10237" s="511">
        <f>'Sundurliðun Skuldabréf'!L87</f>
        <v>0</v>
      </c>
      <c r="C10237" s="503" t="s">
        <v>12736</v>
      </c>
      <c r="F10237" s="547"/>
      <c r="G10237" s="547">
        <f t="shared" si="322"/>
        <v>0</v>
      </c>
      <c r="H10237" s="547">
        <f t="shared" si="323"/>
        <v>0</v>
      </c>
    </row>
    <row r="10238" spans="1:8" x14ac:dyDescent="0.25">
      <c r="A10238" s="396" t="e">
        <f>"INN."&amp;EIGNIR!$B$3&amp;C10238</f>
        <v>#N/A</v>
      </c>
      <c r="B10238" s="511">
        <f>'Sundurliðun Skuldabréf'!L88</f>
        <v>0</v>
      </c>
      <c r="C10238" s="503" t="s">
        <v>12746</v>
      </c>
      <c r="F10238" s="547"/>
      <c r="G10238" s="547">
        <f t="shared" si="322"/>
        <v>0</v>
      </c>
      <c r="H10238" s="547">
        <f t="shared" si="323"/>
        <v>0</v>
      </c>
    </row>
    <row r="10239" spans="1:8" x14ac:dyDescent="0.25">
      <c r="A10239" s="396" t="e">
        <f>"INN."&amp;EIGNIR!$B$3&amp;C10239</f>
        <v>#N/A</v>
      </c>
      <c r="B10239" s="511">
        <f>'Sundurliðun Skuldabréf'!L89</f>
        <v>0</v>
      </c>
      <c r="C10239" s="503" t="s">
        <v>12756</v>
      </c>
      <c r="F10239" s="547"/>
      <c r="G10239" s="547">
        <f t="shared" si="322"/>
        <v>0</v>
      </c>
      <c r="H10239" s="547">
        <f t="shared" si="323"/>
        <v>0</v>
      </c>
    </row>
    <row r="10240" spans="1:8" x14ac:dyDescent="0.25">
      <c r="A10240" s="396" t="e">
        <f>"INN."&amp;EIGNIR!$B$3&amp;C10240</f>
        <v>#N/A</v>
      </c>
      <c r="B10240" s="511">
        <f>'Sundurliðun Skuldabréf'!L90</f>
        <v>0</v>
      </c>
      <c r="C10240" s="503" t="s">
        <v>12766</v>
      </c>
      <c r="F10240" s="547"/>
      <c r="G10240" s="547">
        <f t="shared" si="322"/>
        <v>0</v>
      </c>
      <c r="H10240" s="547">
        <f t="shared" si="323"/>
        <v>0</v>
      </c>
    </row>
    <row r="10241" spans="1:8" x14ac:dyDescent="0.25">
      <c r="A10241" s="396" t="e">
        <f>"INN."&amp;EIGNIR!$B$3&amp;C10241</f>
        <v>#N/A</v>
      </c>
      <c r="B10241" s="511">
        <f>'Sundurliðun Skuldabréf'!L91</f>
        <v>0</v>
      </c>
      <c r="C10241" s="503" t="s">
        <v>12776</v>
      </c>
      <c r="F10241" s="547"/>
      <c r="G10241" s="547">
        <f t="shared" si="322"/>
        <v>0</v>
      </c>
      <c r="H10241" s="547">
        <f t="shared" si="323"/>
        <v>0</v>
      </c>
    </row>
    <row r="10242" spans="1:8" x14ac:dyDescent="0.25">
      <c r="A10242" s="396" t="e">
        <f>"INN."&amp;EIGNIR!$B$3&amp;C10242</f>
        <v>#N/A</v>
      </c>
      <c r="B10242" s="511">
        <f>'Sundurliðun Skuldabréf'!L92</f>
        <v>0</v>
      </c>
      <c r="C10242" s="503" t="s">
        <v>12786</v>
      </c>
      <c r="F10242" s="547"/>
      <c r="G10242" s="547">
        <f t="shared" si="322"/>
        <v>0</v>
      </c>
      <c r="H10242" s="547">
        <f t="shared" si="323"/>
        <v>0</v>
      </c>
    </row>
    <row r="10243" spans="1:8" x14ac:dyDescent="0.25">
      <c r="A10243" s="396" t="e">
        <f>"INN."&amp;EIGNIR!$B$3&amp;C10243</f>
        <v>#N/A</v>
      </c>
      <c r="B10243" s="511">
        <f>'Sundurliðun Skuldabréf'!L93</f>
        <v>0</v>
      </c>
      <c r="C10243" s="503" t="s">
        <v>12796</v>
      </c>
      <c r="F10243" s="547"/>
      <c r="G10243" s="547">
        <f t="shared" si="322"/>
        <v>0</v>
      </c>
      <c r="H10243" s="547">
        <f t="shared" si="323"/>
        <v>0</v>
      </c>
    </row>
    <row r="10244" spans="1:8" x14ac:dyDescent="0.25">
      <c r="A10244" s="396" t="e">
        <f>"INN."&amp;EIGNIR!$B$3&amp;C10244</f>
        <v>#N/A</v>
      </c>
      <c r="B10244" s="511">
        <f>'Sundurliðun Skuldabréf'!L94</f>
        <v>0</v>
      </c>
      <c r="C10244" s="503" t="s">
        <v>12806</v>
      </c>
      <c r="F10244" s="547"/>
      <c r="G10244" s="547">
        <f t="shared" si="322"/>
        <v>0</v>
      </c>
      <c r="H10244" s="547">
        <f t="shared" si="323"/>
        <v>0</v>
      </c>
    </row>
    <row r="10245" spans="1:8" x14ac:dyDescent="0.25">
      <c r="A10245" s="396" t="e">
        <f>"INN."&amp;EIGNIR!$B$3&amp;C10245</f>
        <v>#N/A</v>
      </c>
      <c r="B10245" s="511">
        <f>'Sundurliðun Skuldabréf'!L95</f>
        <v>0</v>
      </c>
      <c r="C10245" s="503" t="s">
        <v>12816</v>
      </c>
      <c r="F10245" s="547"/>
      <c r="G10245" s="547">
        <f t="shared" si="322"/>
        <v>0</v>
      </c>
      <c r="H10245" s="547">
        <f t="shared" si="323"/>
        <v>0</v>
      </c>
    </row>
    <row r="10246" spans="1:8" x14ac:dyDescent="0.25">
      <c r="A10246" s="396" t="e">
        <f>"INN."&amp;EIGNIR!$B$3&amp;C10246</f>
        <v>#N/A</v>
      </c>
      <c r="B10246" s="511">
        <f>'Sundurliðun Skuldabréf'!L96</f>
        <v>0</v>
      </c>
      <c r="C10246" s="503" t="s">
        <v>12826</v>
      </c>
      <c r="F10246" s="547"/>
      <c r="G10246" s="547">
        <f t="shared" si="322"/>
        <v>0</v>
      </c>
      <c r="H10246" s="547">
        <f t="shared" si="323"/>
        <v>0</v>
      </c>
    </row>
    <row r="10247" spans="1:8" x14ac:dyDescent="0.25">
      <c r="A10247" s="396" t="e">
        <f>"INN."&amp;EIGNIR!$B$3&amp;C10247</f>
        <v>#N/A</v>
      </c>
      <c r="B10247" s="511">
        <f>'Sundurliðun Skuldabréf'!L97</f>
        <v>0</v>
      </c>
      <c r="C10247" s="503" t="s">
        <v>12836</v>
      </c>
      <c r="F10247" s="547"/>
      <c r="G10247" s="547">
        <f t="shared" si="322"/>
        <v>0</v>
      </c>
      <c r="H10247" s="547">
        <f t="shared" si="323"/>
        <v>0</v>
      </c>
    </row>
    <row r="10248" spans="1:8" x14ac:dyDescent="0.25">
      <c r="A10248" s="396" t="e">
        <f>"INN."&amp;EIGNIR!$B$3&amp;C10248</f>
        <v>#N/A</v>
      </c>
      <c r="B10248" s="511">
        <f>'Sundurliðun Skuldabréf'!L98</f>
        <v>0</v>
      </c>
      <c r="C10248" s="503" t="s">
        <v>12846</v>
      </c>
      <c r="F10248" s="547"/>
      <c r="G10248" s="547">
        <f t="shared" si="322"/>
        <v>0</v>
      </c>
      <c r="H10248" s="547">
        <f t="shared" si="323"/>
        <v>0</v>
      </c>
    </row>
    <row r="10249" spans="1:8" x14ac:dyDescent="0.25">
      <c r="A10249" s="396" t="e">
        <f>"INN."&amp;EIGNIR!$B$3&amp;C10249</f>
        <v>#N/A</v>
      </c>
      <c r="B10249" s="511">
        <f>'Sundurliðun Skuldabréf'!M86</f>
        <v>0</v>
      </c>
      <c r="C10249" s="503" t="s">
        <v>12727</v>
      </c>
      <c r="D10249" s="504" t="s">
        <v>13554</v>
      </c>
      <c r="F10249" s="547"/>
      <c r="G10249" s="547">
        <f t="shared" si="322"/>
        <v>0</v>
      </c>
      <c r="H10249" s="547">
        <f t="shared" si="323"/>
        <v>0</v>
      </c>
    </row>
    <row r="10250" spans="1:8" x14ac:dyDescent="0.25">
      <c r="A10250" s="396" t="e">
        <f>"INN."&amp;EIGNIR!$B$3&amp;C10250</f>
        <v>#N/A</v>
      </c>
      <c r="B10250" s="511">
        <f>'Sundurliðun Skuldabréf'!M87</f>
        <v>0</v>
      </c>
      <c r="C10250" s="503" t="s">
        <v>12737</v>
      </c>
      <c r="F10250" s="547"/>
      <c r="G10250" s="547">
        <f t="shared" si="322"/>
        <v>0</v>
      </c>
      <c r="H10250" s="547">
        <f t="shared" si="323"/>
        <v>0</v>
      </c>
    </row>
    <row r="10251" spans="1:8" x14ac:dyDescent="0.25">
      <c r="A10251" s="396" t="e">
        <f>"INN."&amp;EIGNIR!$B$3&amp;C10251</f>
        <v>#N/A</v>
      </c>
      <c r="B10251" s="511">
        <f>'Sundurliðun Skuldabréf'!M88</f>
        <v>0</v>
      </c>
      <c r="C10251" s="503" t="s">
        <v>12747</v>
      </c>
      <c r="F10251" s="547"/>
      <c r="G10251" s="547">
        <f t="shared" si="322"/>
        <v>0</v>
      </c>
      <c r="H10251" s="547">
        <f t="shared" si="323"/>
        <v>0</v>
      </c>
    </row>
    <row r="10252" spans="1:8" x14ac:dyDescent="0.25">
      <c r="A10252" s="396" t="e">
        <f>"INN."&amp;EIGNIR!$B$3&amp;C10252</f>
        <v>#N/A</v>
      </c>
      <c r="B10252" s="511">
        <f>'Sundurliðun Skuldabréf'!M89</f>
        <v>0</v>
      </c>
      <c r="C10252" s="503" t="s">
        <v>12757</v>
      </c>
      <c r="F10252" s="547"/>
      <c r="G10252" s="547">
        <f t="shared" si="322"/>
        <v>0</v>
      </c>
      <c r="H10252" s="547">
        <f t="shared" si="323"/>
        <v>0</v>
      </c>
    </row>
    <row r="10253" spans="1:8" x14ac:dyDescent="0.25">
      <c r="A10253" s="396" t="e">
        <f>"INN."&amp;EIGNIR!$B$3&amp;C10253</f>
        <v>#N/A</v>
      </c>
      <c r="B10253" s="511">
        <f>'Sundurliðun Skuldabréf'!M90</f>
        <v>0</v>
      </c>
      <c r="C10253" s="503" t="s">
        <v>12767</v>
      </c>
      <c r="F10253" s="547"/>
      <c r="G10253" s="547">
        <f t="shared" si="322"/>
        <v>0</v>
      </c>
      <c r="H10253" s="547">
        <f t="shared" si="323"/>
        <v>0</v>
      </c>
    </row>
    <row r="10254" spans="1:8" x14ac:dyDescent="0.25">
      <c r="A10254" s="396" t="e">
        <f>"INN."&amp;EIGNIR!$B$3&amp;C10254</f>
        <v>#N/A</v>
      </c>
      <c r="B10254" s="511">
        <f>'Sundurliðun Skuldabréf'!M91</f>
        <v>0</v>
      </c>
      <c r="C10254" s="503" t="s">
        <v>12777</v>
      </c>
      <c r="F10254" s="547"/>
      <c r="G10254" s="547">
        <f t="shared" si="322"/>
        <v>0</v>
      </c>
      <c r="H10254" s="547">
        <f t="shared" si="323"/>
        <v>0</v>
      </c>
    </row>
    <row r="10255" spans="1:8" x14ac:dyDescent="0.25">
      <c r="A10255" s="396" t="e">
        <f>"INN."&amp;EIGNIR!$B$3&amp;C10255</f>
        <v>#N/A</v>
      </c>
      <c r="B10255" s="511">
        <f>'Sundurliðun Skuldabréf'!M92</f>
        <v>0</v>
      </c>
      <c r="C10255" s="503" t="s">
        <v>12787</v>
      </c>
      <c r="F10255" s="547"/>
      <c r="G10255" s="547">
        <f t="shared" si="322"/>
        <v>0</v>
      </c>
      <c r="H10255" s="547">
        <f t="shared" si="323"/>
        <v>0</v>
      </c>
    </row>
    <row r="10256" spans="1:8" x14ac:dyDescent="0.25">
      <c r="A10256" s="396" t="e">
        <f>"INN."&amp;EIGNIR!$B$3&amp;C10256</f>
        <v>#N/A</v>
      </c>
      <c r="B10256" s="511">
        <f>'Sundurliðun Skuldabréf'!M93</f>
        <v>0</v>
      </c>
      <c r="C10256" s="503" t="s">
        <v>12797</v>
      </c>
      <c r="F10256" s="547"/>
      <c r="G10256" s="547">
        <f t="shared" si="322"/>
        <v>0</v>
      </c>
      <c r="H10256" s="547">
        <f t="shared" si="323"/>
        <v>0</v>
      </c>
    </row>
    <row r="10257" spans="1:8" x14ac:dyDescent="0.25">
      <c r="A10257" s="396" t="e">
        <f>"INN."&amp;EIGNIR!$B$3&amp;C10257</f>
        <v>#N/A</v>
      </c>
      <c r="B10257" s="511">
        <f>'Sundurliðun Skuldabréf'!M94</f>
        <v>0</v>
      </c>
      <c r="C10257" s="503" t="s">
        <v>12807</v>
      </c>
      <c r="F10257" s="547"/>
      <c r="G10257" s="547">
        <f t="shared" si="322"/>
        <v>0</v>
      </c>
      <c r="H10257" s="547">
        <f t="shared" si="323"/>
        <v>0</v>
      </c>
    </row>
    <row r="10258" spans="1:8" x14ac:dyDescent="0.25">
      <c r="A10258" s="396" t="e">
        <f>"INN."&amp;EIGNIR!$B$3&amp;C10258</f>
        <v>#N/A</v>
      </c>
      <c r="B10258" s="511">
        <f>'Sundurliðun Skuldabréf'!M95</f>
        <v>0</v>
      </c>
      <c r="C10258" s="503" t="s">
        <v>12817</v>
      </c>
      <c r="F10258" s="547"/>
      <c r="G10258" s="547">
        <f t="shared" si="322"/>
        <v>0</v>
      </c>
      <c r="H10258" s="547">
        <f t="shared" si="323"/>
        <v>0</v>
      </c>
    </row>
    <row r="10259" spans="1:8" x14ac:dyDescent="0.25">
      <c r="A10259" s="396" t="e">
        <f>"INN."&amp;EIGNIR!$B$3&amp;C10259</f>
        <v>#N/A</v>
      </c>
      <c r="B10259" s="511">
        <f>'Sundurliðun Skuldabréf'!M96</f>
        <v>0</v>
      </c>
      <c r="C10259" s="503" t="s">
        <v>12827</v>
      </c>
      <c r="F10259" s="547"/>
      <c r="G10259" s="547">
        <f t="shared" si="322"/>
        <v>0</v>
      </c>
      <c r="H10259" s="547">
        <f t="shared" si="323"/>
        <v>0</v>
      </c>
    </row>
    <row r="10260" spans="1:8" x14ac:dyDescent="0.25">
      <c r="A10260" s="396" t="e">
        <f>"INN."&amp;EIGNIR!$B$3&amp;C10260</f>
        <v>#N/A</v>
      </c>
      <c r="B10260" s="511">
        <f>'Sundurliðun Skuldabréf'!M97</f>
        <v>0</v>
      </c>
      <c r="C10260" s="503" t="s">
        <v>12837</v>
      </c>
      <c r="F10260" s="547"/>
      <c r="G10260" s="547">
        <f t="shared" si="322"/>
        <v>0</v>
      </c>
      <c r="H10260" s="547">
        <f t="shared" si="323"/>
        <v>0</v>
      </c>
    </row>
    <row r="10261" spans="1:8" x14ac:dyDescent="0.25">
      <c r="A10261" s="396" t="e">
        <f>"INN."&amp;EIGNIR!$B$3&amp;C10261</f>
        <v>#N/A</v>
      </c>
      <c r="B10261" s="511">
        <f>'Sundurliðun Skuldabréf'!M98</f>
        <v>0</v>
      </c>
      <c r="C10261" s="503" t="s">
        <v>12847</v>
      </c>
      <c r="F10261" s="547"/>
      <c r="G10261" s="547">
        <f t="shared" si="322"/>
        <v>0</v>
      </c>
      <c r="H10261" s="547">
        <f t="shared" si="323"/>
        <v>0</v>
      </c>
    </row>
    <row r="10262" spans="1:8" x14ac:dyDescent="0.25">
      <c r="A10262" s="396" t="e">
        <f>"INN."&amp;EIGNIR!$B$3&amp;C10262</f>
        <v>#N/A</v>
      </c>
      <c r="B10262" s="511">
        <f>'Sundurliðun Skuldabréf'!N86</f>
        <v>0</v>
      </c>
      <c r="C10262" s="503" t="s">
        <v>12728</v>
      </c>
      <c r="D10262" s="504" t="s">
        <v>13555</v>
      </c>
      <c r="F10262" s="547"/>
      <c r="G10262" s="547">
        <f t="shared" si="322"/>
        <v>0</v>
      </c>
      <c r="H10262" s="547">
        <f t="shared" si="323"/>
        <v>0</v>
      </c>
    </row>
    <row r="10263" spans="1:8" x14ac:dyDescent="0.25">
      <c r="A10263" s="396" t="e">
        <f>"INN."&amp;EIGNIR!$B$3&amp;C10263</f>
        <v>#N/A</v>
      </c>
      <c r="B10263" s="511">
        <f>'Sundurliðun Skuldabréf'!N87</f>
        <v>0</v>
      </c>
      <c r="C10263" s="503" t="s">
        <v>12738</v>
      </c>
      <c r="F10263" s="547"/>
      <c r="G10263" s="547">
        <f t="shared" si="322"/>
        <v>0</v>
      </c>
      <c r="H10263" s="547">
        <f t="shared" si="323"/>
        <v>0</v>
      </c>
    </row>
    <row r="10264" spans="1:8" x14ac:dyDescent="0.25">
      <c r="A10264" s="396" t="e">
        <f>"INN."&amp;EIGNIR!$B$3&amp;C10264</f>
        <v>#N/A</v>
      </c>
      <c r="B10264" s="511">
        <f>'Sundurliðun Skuldabréf'!N88</f>
        <v>0</v>
      </c>
      <c r="C10264" s="503" t="s">
        <v>12748</v>
      </c>
      <c r="F10264" s="547"/>
      <c r="G10264" s="547">
        <f t="shared" si="322"/>
        <v>0</v>
      </c>
      <c r="H10264" s="547">
        <f t="shared" si="323"/>
        <v>0</v>
      </c>
    </row>
    <row r="10265" spans="1:8" x14ac:dyDescent="0.25">
      <c r="A10265" s="396" t="e">
        <f>"INN."&amp;EIGNIR!$B$3&amp;C10265</f>
        <v>#N/A</v>
      </c>
      <c r="B10265" s="511">
        <f>'Sundurliðun Skuldabréf'!N89</f>
        <v>0</v>
      </c>
      <c r="C10265" s="503" t="s">
        <v>12758</v>
      </c>
      <c r="F10265" s="547"/>
      <c r="G10265" s="547">
        <f t="shared" si="322"/>
        <v>0</v>
      </c>
      <c r="H10265" s="547">
        <f t="shared" si="323"/>
        <v>0</v>
      </c>
    </row>
    <row r="10266" spans="1:8" x14ac:dyDescent="0.25">
      <c r="A10266" s="396" t="e">
        <f>"INN."&amp;EIGNIR!$B$3&amp;C10266</f>
        <v>#N/A</v>
      </c>
      <c r="B10266" s="511">
        <f>'Sundurliðun Skuldabréf'!N90</f>
        <v>0</v>
      </c>
      <c r="C10266" s="503" t="s">
        <v>12768</v>
      </c>
      <c r="F10266" s="547"/>
      <c r="G10266" s="547">
        <f t="shared" si="322"/>
        <v>0</v>
      </c>
      <c r="H10266" s="547">
        <f t="shared" si="323"/>
        <v>0</v>
      </c>
    </row>
    <row r="10267" spans="1:8" x14ac:dyDescent="0.25">
      <c r="A10267" s="396" t="e">
        <f>"INN."&amp;EIGNIR!$B$3&amp;C10267</f>
        <v>#N/A</v>
      </c>
      <c r="B10267" s="511">
        <f>'Sundurliðun Skuldabréf'!N91</f>
        <v>0</v>
      </c>
      <c r="C10267" s="503" t="s">
        <v>12778</v>
      </c>
      <c r="F10267" s="547"/>
      <c r="G10267" s="547">
        <f t="shared" si="322"/>
        <v>0</v>
      </c>
      <c r="H10267" s="547">
        <f t="shared" si="323"/>
        <v>0</v>
      </c>
    </row>
    <row r="10268" spans="1:8" x14ac:dyDescent="0.25">
      <c r="A10268" s="396" t="e">
        <f>"INN."&amp;EIGNIR!$B$3&amp;C10268</f>
        <v>#N/A</v>
      </c>
      <c r="B10268" s="511">
        <f>'Sundurliðun Skuldabréf'!N92</f>
        <v>0</v>
      </c>
      <c r="C10268" s="503" t="s">
        <v>12788</v>
      </c>
      <c r="F10268" s="547"/>
      <c r="G10268" s="547">
        <f t="shared" si="322"/>
        <v>0</v>
      </c>
      <c r="H10268" s="547">
        <f t="shared" si="323"/>
        <v>0</v>
      </c>
    </row>
    <row r="10269" spans="1:8" x14ac:dyDescent="0.25">
      <c r="A10269" s="396" t="e">
        <f>"INN."&amp;EIGNIR!$B$3&amp;C10269</f>
        <v>#N/A</v>
      </c>
      <c r="B10269" s="511">
        <f>'Sundurliðun Skuldabréf'!N93</f>
        <v>0</v>
      </c>
      <c r="C10269" s="503" t="s">
        <v>12798</v>
      </c>
      <c r="F10269" s="547"/>
      <c r="G10269" s="547">
        <f t="shared" si="322"/>
        <v>0</v>
      </c>
      <c r="H10269" s="547">
        <f t="shared" si="323"/>
        <v>0</v>
      </c>
    </row>
    <row r="10270" spans="1:8" x14ac:dyDescent="0.25">
      <c r="A10270" s="396" t="e">
        <f>"INN."&amp;EIGNIR!$B$3&amp;C10270</f>
        <v>#N/A</v>
      </c>
      <c r="B10270" s="511">
        <f>'Sundurliðun Skuldabréf'!N94</f>
        <v>0</v>
      </c>
      <c r="C10270" s="503" t="s">
        <v>12808</v>
      </c>
      <c r="F10270" s="547"/>
      <c r="G10270" s="547">
        <f t="shared" ref="G10270:G10333" si="324">+F10270-B10270</f>
        <v>0</v>
      </c>
      <c r="H10270" s="547">
        <f t="shared" si="323"/>
        <v>0</v>
      </c>
    </row>
    <row r="10271" spans="1:8" x14ac:dyDescent="0.25">
      <c r="A10271" s="396" t="e">
        <f>"INN."&amp;EIGNIR!$B$3&amp;C10271</f>
        <v>#N/A</v>
      </c>
      <c r="B10271" s="511">
        <f>'Sundurliðun Skuldabréf'!N95</f>
        <v>0</v>
      </c>
      <c r="C10271" s="503" t="s">
        <v>12818</v>
      </c>
      <c r="F10271" s="547"/>
      <c r="G10271" s="547">
        <f t="shared" si="324"/>
        <v>0</v>
      </c>
      <c r="H10271" s="547">
        <f t="shared" ref="H10271:H10334" si="325">+ABS(G10271)</f>
        <v>0</v>
      </c>
    </row>
    <row r="10272" spans="1:8" x14ac:dyDescent="0.25">
      <c r="A10272" s="396" t="e">
        <f>"INN."&amp;EIGNIR!$B$3&amp;C10272</f>
        <v>#N/A</v>
      </c>
      <c r="B10272" s="511">
        <f>'Sundurliðun Skuldabréf'!N96</f>
        <v>0</v>
      </c>
      <c r="C10272" s="503" t="s">
        <v>12828</v>
      </c>
      <c r="F10272" s="547"/>
      <c r="G10272" s="547">
        <f t="shared" si="324"/>
        <v>0</v>
      </c>
      <c r="H10272" s="547">
        <f t="shared" si="325"/>
        <v>0</v>
      </c>
    </row>
    <row r="10273" spans="1:8" x14ac:dyDescent="0.25">
      <c r="A10273" s="396" t="e">
        <f>"INN."&amp;EIGNIR!$B$3&amp;C10273</f>
        <v>#N/A</v>
      </c>
      <c r="B10273" s="511">
        <f>'Sundurliðun Skuldabréf'!N97</f>
        <v>0</v>
      </c>
      <c r="C10273" s="503" t="s">
        <v>12838</v>
      </c>
      <c r="F10273" s="547"/>
      <c r="G10273" s="547">
        <f t="shared" si="324"/>
        <v>0</v>
      </c>
      <c r="H10273" s="547">
        <f t="shared" si="325"/>
        <v>0</v>
      </c>
    </row>
    <row r="10274" spans="1:8" x14ac:dyDescent="0.25">
      <c r="A10274" s="396" t="e">
        <f>"INN."&amp;EIGNIR!$B$3&amp;C10274</f>
        <v>#N/A</v>
      </c>
      <c r="B10274" s="511">
        <f>'Sundurliðun Skuldabréf'!N98</f>
        <v>0</v>
      </c>
      <c r="C10274" s="503" t="s">
        <v>12848</v>
      </c>
      <c r="F10274" s="547"/>
      <c r="G10274" s="547">
        <f t="shared" si="324"/>
        <v>0</v>
      </c>
      <c r="H10274" s="547">
        <f t="shared" si="325"/>
        <v>0</v>
      </c>
    </row>
    <row r="10275" spans="1:8" x14ac:dyDescent="0.25">
      <c r="A10275" s="396" t="e">
        <f>"INN."&amp;EIGNIR!$B$3&amp;C10275</f>
        <v>#N/A</v>
      </c>
      <c r="B10275" s="511">
        <f>'Sundurliðun Skuldabréf'!O86</f>
        <v>0</v>
      </c>
      <c r="C10275" s="503" t="s">
        <v>12729</v>
      </c>
      <c r="D10275" s="504" t="s">
        <v>13556</v>
      </c>
      <c r="F10275" s="547"/>
      <c r="G10275" s="547">
        <f t="shared" si="324"/>
        <v>0</v>
      </c>
      <c r="H10275" s="547">
        <f t="shared" si="325"/>
        <v>0</v>
      </c>
    </row>
    <row r="10276" spans="1:8" x14ac:dyDescent="0.25">
      <c r="A10276" s="396" t="e">
        <f>"INN."&amp;EIGNIR!$B$3&amp;C10276</f>
        <v>#N/A</v>
      </c>
      <c r="B10276" s="511">
        <f>'Sundurliðun Skuldabréf'!O87</f>
        <v>0</v>
      </c>
      <c r="C10276" s="503" t="s">
        <v>12739</v>
      </c>
      <c r="F10276" s="547"/>
      <c r="G10276" s="547">
        <f t="shared" si="324"/>
        <v>0</v>
      </c>
      <c r="H10276" s="547">
        <f t="shared" si="325"/>
        <v>0</v>
      </c>
    </row>
    <row r="10277" spans="1:8" x14ac:dyDescent="0.25">
      <c r="A10277" s="396" t="e">
        <f>"INN."&amp;EIGNIR!$B$3&amp;C10277</f>
        <v>#N/A</v>
      </c>
      <c r="B10277" s="511">
        <f>'Sundurliðun Skuldabréf'!O88</f>
        <v>0</v>
      </c>
      <c r="C10277" s="503" t="s">
        <v>12749</v>
      </c>
      <c r="F10277" s="547"/>
      <c r="G10277" s="547">
        <f t="shared" si="324"/>
        <v>0</v>
      </c>
      <c r="H10277" s="547">
        <f t="shared" si="325"/>
        <v>0</v>
      </c>
    </row>
    <row r="10278" spans="1:8" x14ac:dyDescent="0.25">
      <c r="A10278" s="396" t="e">
        <f>"INN."&amp;EIGNIR!$B$3&amp;C10278</f>
        <v>#N/A</v>
      </c>
      <c r="B10278" s="511">
        <f>'Sundurliðun Skuldabréf'!O89</f>
        <v>0</v>
      </c>
      <c r="C10278" s="503" t="s">
        <v>12759</v>
      </c>
      <c r="F10278" s="547"/>
      <c r="G10278" s="547">
        <f t="shared" si="324"/>
        <v>0</v>
      </c>
      <c r="H10278" s="547">
        <f t="shared" si="325"/>
        <v>0</v>
      </c>
    </row>
    <row r="10279" spans="1:8" x14ac:dyDescent="0.25">
      <c r="A10279" s="396" t="e">
        <f>"INN."&amp;EIGNIR!$B$3&amp;C10279</f>
        <v>#N/A</v>
      </c>
      <c r="B10279" s="511">
        <f>'Sundurliðun Skuldabréf'!O90</f>
        <v>0</v>
      </c>
      <c r="C10279" s="503" t="s">
        <v>12769</v>
      </c>
      <c r="F10279" s="547"/>
      <c r="G10279" s="547">
        <f t="shared" si="324"/>
        <v>0</v>
      </c>
      <c r="H10279" s="547">
        <f t="shared" si="325"/>
        <v>0</v>
      </c>
    </row>
    <row r="10280" spans="1:8" x14ac:dyDescent="0.25">
      <c r="A10280" s="396" t="e">
        <f>"INN."&amp;EIGNIR!$B$3&amp;C10280</f>
        <v>#N/A</v>
      </c>
      <c r="B10280" s="511">
        <f>'Sundurliðun Skuldabréf'!O91</f>
        <v>0</v>
      </c>
      <c r="C10280" s="503" t="s">
        <v>12779</v>
      </c>
      <c r="F10280" s="547"/>
      <c r="G10280" s="547">
        <f t="shared" si="324"/>
        <v>0</v>
      </c>
      <c r="H10280" s="547">
        <f t="shared" si="325"/>
        <v>0</v>
      </c>
    </row>
    <row r="10281" spans="1:8" x14ac:dyDescent="0.25">
      <c r="A10281" s="396" t="e">
        <f>"INN."&amp;EIGNIR!$B$3&amp;C10281</f>
        <v>#N/A</v>
      </c>
      <c r="B10281" s="511">
        <f>'Sundurliðun Skuldabréf'!O92</f>
        <v>0</v>
      </c>
      <c r="C10281" s="503" t="s">
        <v>12789</v>
      </c>
      <c r="F10281" s="547"/>
      <c r="G10281" s="547">
        <f t="shared" si="324"/>
        <v>0</v>
      </c>
      <c r="H10281" s="547">
        <f t="shared" si="325"/>
        <v>0</v>
      </c>
    </row>
    <row r="10282" spans="1:8" x14ac:dyDescent="0.25">
      <c r="A10282" s="396" t="e">
        <f>"INN."&amp;EIGNIR!$B$3&amp;C10282</f>
        <v>#N/A</v>
      </c>
      <c r="B10282" s="511">
        <f>'Sundurliðun Skuldabréf'!O93</f>
        <v>0</v>
      </c>
      <c r="C10282" s="503" t="s">
        <v>12799</v>
      </c>
      <c r="F10282" s="547"/>
      <c r="G10282" s="547">
        <f t="shared" si="324"/>
        <v>0</v>
      </c>
      <c r="H10282" s="547">
        <f t="shared" si="325"/>
        <v>0</v>
      </c>
    </row>
    <row r="10283" spans="1:8" x14ac:dyDescent="0.25">
      <c r="A10283" s="396" t="e">
        <f>"INN."&amp;EIGNIR!$B$3&amp;C10283</f>
        <v>#N/A</v>
      </c>
      <c r="B10283" s="511">
        <f>'Sundurliðun Skuldabréf'!O94</f>
        <v>0</v>
      </c>
      <c r="C10283" s="503" t="s">
        <v>12809</v>
      </c>
      <c r="F10283" s="547"/>
      <c r="G10283" s="547">
        <f t="shared" si="324"/>
        <v>0</v>
      </c>
      <c r="H10283" s="547">
        <f t="shared" si="325"/>
        <v>0</v>
      </c>
    </row>
    <row r="10284" spans="1:8" x14ac:dyDescent="0.25">
      <c r="A10284" s="396" t="e">
        <f>"INN."&amp;EIGNIR!$B$3&amp;C10284</f>
        <v>#N/A</v>
      </c>
      <c r="B10284" s="511">
        <f>'Sundurliðun Skuldabréf'!O95</f>
        <v>0</v>
      </c>
      <c r="C10284" s="503" t="s">
        <v>12819</v>
      </c>
      <c r="F10284" s="547"/>
      <c r="G10284" s="547">
        <f t="shared" si="324"/>
        <v>0</v>
      </c>
      <c r="H10284" s="547">
        <f t="shared" si="325"/>
        <v>0</v>
      </c>
    </row>
    <row r="10285" spans="1:8" x14ac:dyDescent="0.25">
      <c r="A10285" s="396" t="e">
        <f>"INN."&amp;EIGNIR!$B$3&amp;C10285</f>
        <v>#N/A</v>
      </c>
      <c r="B10285" s="511">
        <f>'Sundurliðun Skuldabréf'!O96</f>
        <v>0</v>
      </c>
      <c r="C10285" s="503" t="s">
        <v>12829</v>
      </c>
      <c r="F10285" s="547"/>
      <c r="G10285" s="547">
        <f t="shared" si="324"/>
        <v>0</v>
      </c>
      <c r="H10285" s="547">
        <f t="shared" si="325"/>
        <v>0</v>
      </c>
    </row>
    <row r="10286" spans="1:8" x14ac:dyDescent="0.25">
      <c r="A10286" s="396" t="e">
        <f>"INN."&amp;EIGNIR!$B$3&amp;C10286</f>
        <v>#N/A</v>
      </c>
      <c r="B10286" s="511">
        <f>'Sundurliðun Skuldabréf'!O97</f>
        <v>0</v>
      </c>
      <c r="C10286" s="503" t="s">
        <v>12839</v>
      </c>
      <c r="F10286" s="547"/>
      <c r="G10286" s="547">
        <f t="shared" si="324"/>
        <v>0</v>
      </c>
      <c r="H10286" s="547">
        <f t="shared" si="325"/>
        <v>0</v>
      </c>
    </row>
    <row r="10287" spans="1:8" x14ac:dyDescent="0.25">
      <c r="A10287" s="396" t="e">
        <f>"INN."&amp;EIGNIR!$B$3&amp;C10287</f>
        <v>#N/A</v>
      </c>
      <c r="B10287" s="511">
        <f>'Sundurliðun Skuldabréf'!O98</f>
        <v>0</v>
      </c>
      <c r="C10287" s="503" t="s">
        <v>12849</v>
      </c>
      <c r="F10287" s="547"/>
      <c r="G10287" s="547">
        <f t="shared" si="324"/>
        <v>0</v>
      </c>
      <c r="H10287" s="547">
        <f t="shared" si="325"/>
        <v>0</v>
      </c>
    </row>
    <row r="10288" spans="1:8" x14ac:dyDescent="0.25">
      <c r="A10288" s="396" t="e">
        <f>"INN."&amp;EIGNIR!$B$3&amp;C10288</f>
        <v>#N/A</v>
      </c>
      <c r="B10288" s="511">
        <f>'Sundurliðun Skuldabréf'!P86</f>
        <v>0</v>
      </c>
      <c r="C10288" s="503" t="s">
        <v>12730</v>
      </c>
      <c r="D10288" s="504" t="s">
        <v>13557</v>
      </c>
      <c r="F10288" s="547"/>
      <c r="G10288" s="547">
        <f t="shared" si="324"/>
        <v>0</v>
      </c>
      <c r="H10288" s="547">
        <f t="shared" si="325"/>
        <v>0</v>
      </c>
    </row>
    <row r="10289" spans="1:8" x14ac:dyDescent="0.25">
      <c r="A10289" s="396" t="e">
        <f>"INN."&amp;EIGNIR!$B$3&amp;C10289</f>
        <v>#N/A</v>
      </c>
      <c r="B10289" s="511">
        <f>'Sundurliðun Skuldabréf'!P87</f>
        <v>0</v>
      </c>
      <c r="C10289" s="503" t="s">
        <v>12740</v>
      </c>
      <c r="F10289" s="547"/>
      <c r="G10289" s="547">
        <f t="shared" si="324"/>
        <v>0</v>
      </c>
      <c r="H10289" s="547">
        <f t="shared" si="325"/>
        <v>0</v>
      </c>
    </row>
    <row r="10290" spans="1:8" x14ac:dyDescent="0.25">
      <c r="A10290" s="396" t="e">
        <f>"INN."&amp;EIGNIR!$B$3&amp;C10290</f>
        <v>#N/A</v>
      </c>
      <c r="B10290" s="511">
        <f>'Sundurliðun Skuldabréf'!P88</f>
        <v>0</v>
      </c>
      <c r="C10290" s="503" t="s">
        <v>12750</v>
      </c>
      <c r="F10290" s="547"/>
      <c r="G10290" s="547">
        <f t="shared" si="324"/>
        <v>0</v>
      </c>
      <c r="H10290" s="547">
        <f t="shared" si="325"/>
        <v>0</v>
      </c>
    </row>
    <row r="10291" spans="1:8" x14ac:dyDescent="0.25">
      <c r="A10291" s="396" t="e">
        <f>"INN."&amp;EIGNIR!$B$3&amp;C10291</f>
        <v>#N/A</v>
      </c>
      <c r="B10291" s="511">
        <f>'Sundurliðun Skuldabréf'!P89</f>
        <v>0</v>
      </c>
      <c r="C10291" s="503" t="s">
        <v>12760</v>
      </c>
      <c r="F10291" s="547"/>
      <c r="G10291" s="547">
        <f t="shared" si="324"/>
        <v>0</v>
      </c>
      <c r="H10291" s="547">
        <f t="shared" si="325"/>
        <v>0</v>
      </c>
    </row>
    <row r="10292" spans="1:8" x14ac:dyDescent="0.25">
      <c r="A10292" s="396" t="e">
        <f>"INN."&amp;EIGNIR!$B$3&amp;C10292</f>
        <v>#N/A</v>
      </c>
      <c r="B10292" s="511">
        <f>'Sundurliðun Skuldabréf'!P90</f>
        <v>0</v>
      </c>
      <c r="C10292" s="503" t="s">
        <v>12770</v>
      </c>
      <c r="F10292" s="547"/>
      <c r="G10292" s="547">
        <f t="shared" si="324"/>
        <v>0</v>
      </c>
      <c r="H10292" s="547">
        <f t="shared" si="325"/>
        <v>0</v>
      </c>
    </row>
    <row r="10293" spans="1:8" x14ac:dyDescent="0.25">
      <c r="A10293" s="396" t="e">
        <f>"INN."&amp;EIGNIR!$B$3&amp;C10293</f>
        <v>#N/A</v>
      </c>
      <c r="B10293" s="511">
        <f>'Sundurliðun Skuldabréf'!P91</f>
        <v>0</v>
      </c>
      <c r="C10293" s="503" t="s">
        <v>12780</v>
      </c>
      <c r="F10293" s="547"/>
      <c r="G10293" s="547">
        <f t="shared" si="324"/>
        <v>0</v>
      </c>
      <c r="H10293" s="547">
        <f t="shared" si="325"/>
        <v>0</v>
      </c>
    </row>
    <row r="10294" spans="1:8" x14ac:dyDescent="0.25">
      <c r="A10294" s="396" t="e">
        <f>"INN."&amp;EIGNIR!$B$3&amp;C10294</f>
        <v>#N/A</v>
      </c>
      <c r="B10294" s="511">
        <f>'Sundurliðun Skuldabréf'!P92</f>
        <v>0</v>
      </c>
      <c r="C10294" s="503" t="s">
        <v>12790</v>
      </c>
      <c r="F10294" s="547"/>
      <c r="G10294" s="547">
        <f t="shared" si="324"/>
        <v>0</v>
      </c>
      <c r="H10294" s="547">
        <f t="shared" si="325"/>
        <v>0</v>
      </c>
    </row>
    <row r="10295" spans="1:8" x14ac:dyDescent="0.25">
      <c r="A10295" s="396" t="e">
        <f>"INN."&amp;EIGNIR!$B$3&amp;C10295</f>
        <v>#N/A</v>
      </c>
      <c r="B10295" s="511">
        <f>'Sundurliðun Skuldabréf'!P93</f>
        <v>0</v>
      </c>
      <c r="C10295" s="503" t="s">
        <v>12800</v>
      </c>
      <c r="F10295" s="547"/>
      <c r="G10295" s="547">
        <f t="shared" si="324"/>
        <v>0</v>
      </c>
      <c r="H10295" s="547">
        <f t="shared" si="325"/>
        <v>0</v>
      </c>
    </row>
    <row r="10296" spans="1:8" x14ac:dyDescent="0.25">
      <c r="A10296" s="396" t="e">
        <f>"INN."&amp;EIGNIR!$B$3&amp;C10296</f>
        <v>#N/A</v>
      </c>
      <c r="B10296" s="511">
        <f>'Sundurliðun Skuldabréf'!P94</f>
        <v>0</v>
      </c>
      <c r="C10296" s="503" t="s">
        <v>12810</v>
      </c>
      <c r="F10296" s="547"/>
      <c r="G10296" s="547">
        <f t="shared" si="324"/>
        <v>0</v>
      </c>
      <c r="H10296" s="547">
        <f t="shared" si="325"/>
        <v>0</v>
      </c>
    </row>
    <row r="10297" spans="1:8" x14ac:dyDescent="0.25">
      <c r="A10297" s="396" t="e">
        <f>"INN."&amp;EIGNIR!$B$3&amp;C10297</f>
        <v>#N/A</v>
      </c>
      <c r="B10297" s="511">
        <f>'Sundurliðun Skuldabréf'!P95</f>
        <v>0</v>
      </c>
      <c r="C10297" s="503" t="s">
        <v>12820</v>
      </c>
      <c r="F10297" s="547"/>
      <c r="G10297" s="547">
        <f t="shared" si="324"/>
        <v>0</v>
      </c>
      <c r="H10297" s="547">
        <f t="shared" si="325"/>
        <v>0</v>
      </c>
    </row>
    <row r="10298" spans="1:8" x14ac:dyDescent="0.25">
      <c r="A10298" s="396" t="e">
        <f>"INN."&amp;EIGNIR!$B$3&amp;C10298</f>
        <v>#N/A</v>
      </c>
      <c r="B10298" s="511">
        <f>'Sundurliðun Skuldabréf'!P96</f>
        <v>0</v>
      </c>
      <c r="C10298" s="503" t="s">
        <v>12830</v>
      </c>
      <c r="F10298" s="547"/>
      <c r="G10298" s="547">
        <f t="shared" si="324"/>
        <v>0</v>
      </c>
      <c r="H10298" s="547">
        <f t="shared" si="325"/>
        <v>0</v>
      </c>
    </row>
    <row r="10299" spans="1:8" x14ac:dyDescent="0.25">
      <c r="A10299" s="396" t="e">
        <f>"INN."&amp;EIGNIR!$B$3&amp;C10299</f>
        <v>#N/A</v>
      </c>
      <c r="B10299" s="511">
        <f>'Sundurliðun Skuldabréf'!P97</f>
        <v>0</v>
      </c>
      <c r="C10299" s="503" t="s">
        <v>12840</v>
      </c>
      <c r="F10299" s="547"/>
      <c r="G10299" s="547">
        <f t="shared" si="324"/>
        <v>0</v>
      </c>
      <c r="H10299" s="547">
        <f t="shared" si="325"/>
        <v>0</v>
      </c>
    </row>
    <row r="10300" spans="1:8" x14ac:dyDescent="0.25">
      <c r="A10300" s="396" t="e">
        <f>"INN."&amp;EIGNIR!$B$3&amp;C10300</f>
        <v>#N/A</v>
      </c>
      <c r="B10300" s="511">
        <f>'Sundurliðun Skuldabréf'!P98</f>
        <v>0</v>
      </c>
      <c r="C10300" s="503" t="s">
        <v>12850</v>
      </c>
      <c r="F10300" s="547"/>
      <c r="G10300" s="547">
        <f t="shared" si="324"/>
        <v>0</v>
      </c>
      <c r="H10300" s="547">
        <f t="shared" si="325"/>
        <v>0</v>
      </c>
    </row>
    <row r="10301" spans="1:8" x14ac:dyDescent="0.25">
      <c r="A10301" s="396" t="e">
        <f>"INN."&amp;EIGNIR!$B$3&amp;C10301</f>
        <v>#N/A</v>
      </c>
      <c r="B10301" s="511">
        <f>'Sundurliðun Skuldabréf'!Q86</f>
        <v>0</v>
      </c>
      <c r="C10301" s="503" t="s">
        <v>12731</v>
      </c>
      <c r="D10301" s="504" t="s">
        <v>13558</v>
      </c>
      <c r="F10301" s="547"/>
      <c r="G10301" s="547">
        <f t="shared" si="324"/>
        <v>0</v>
      </c>
      <c r="H10301" s="547">
        <f t="shared" si="325"/>
        <v>0</v>
      </c>
    </row>
    <row r="10302" spans="1:8" x14ac:dyDescent="0.25">
      <c r="A10302" s="396" t="e">
        <f>"INN."&amp;EIGNIR!$B$3&amp;C10302</f>
        <v>#N/A</v>
      </c>
      <c r="B10302" s="511">
        <f>'Sundurliðun Skuldabréf'!Q87</f>
        <v>0</v>
      </c>
      <c r="C10302" s="503" t="s">
        <v>12741</v>
      </c>
      <c r="F10302" s="547"/>
      <c r="G10302" s="547">
        <f t="shared" si="324"/>
        <v>0</v>
      </c>
      <c r="H10302" s="547">
        <f t="shared" si="325"/>
        <v>0</v>
      </c>
    </row>
    <row r="10303" spans="1:8" x14ac:dyDescent="0.25">
      <c r="A10303" s="396" t="e">
        <f>"INN."&amp;EIGNIR!$B$3&amp;C10303</f>
        <v>#N/A</v>
      </c>
      <c r="B10303" s="511">
        <f>'Sundurliðun Skuldabréf'!Q88</f>
        <v>0</v>
      </c>
      <c r="C10303" s="503" t="s">
        <v>12751</v>
      </c>
      <c r="F10303" s="547"/>
      <c r="G10303" s="547">
        <f t="shared" si="324"/>
        <v>0</v>
      </c>
      <c r="H10303" s="547">
        <f t="shared" si="325"/>
        <v>0</v>
      </c>
    </row>
    <row r="10304" spans="1:8" x14ac:dyDescent="0.25">
      <c r="A10304" s="396" t="e">
        <f>"INN."&amp;EIGNIR!$B$3&amp;C10304</f>
        <v>#N/A</v>
      </c>
      <c r="B10304" s="511">
        <f>'Sundurliðun Skuldabréf'!Q89</f>
        <v>0</v>
      </c>
      <c r="C10304" s="503" t="s">
        <v>12761</v>
      </c>
      <c r="F10304" s="547"/>
      <c r="G10304" s="547">
        <f t="shared" si="324"/>
        <v>0</v>
      </c>
      <c r="H10304" s="547">
        <f t="shared" si="325"/>
        <v>0</v>
      </c>
    </row>
    <row r="10305" spans="1:8" x14ac:dyDescent="0.25">
      <c r="A10305" s="396" t="e">
        <f>"INN."&amp;EIGNIR!$B$3&amp;C10305</f>
        <v>#N/A</v>
      </c>
      <c r="B10305" s="511">
        <f>'Sundurliðun Skuldabréf'!Q90</f>
        <v>0</v>
      </c>
      <c r="C10305" s="503" t="s">
        <v>12771</v>
      </c>
      <c r="F10305" s="547"/>
      <c r="G10305" s="547">
        <f t="shared" si="324"/>
        <v>0</v>
      </c>
      <c r="H10305" s="547">
        <f t="shared" si="325"/>
        <v>0</v>
      </c>
    </row>
    <row r="10306" spans="1:8" x14ac:dyDescent="0.25">
      <c r="A10306" s="396" t="e">
        <f>"INN."&amp;EIGNIR!$B$3&amp;C10306</f>
        <v>#N/A</v>
      </c>
      <c r="B10306" s="511">
        <f>'Sundurliðun Skuldabréf'!Q91</f>
        <v>0</v>
      </c>
      <c r="C10306" s="503" t="s">
        <v>12781</v>
      </c>
      <c r="F10306" s="547"/>
      <c r="G10306" s="547">
        <f t="shared" si="324"/>
        <v>0</v>
      </c>
      <c r="H10306" s="547">
        <f t="shared" si="325"/>
        <v>0</v>
      </c>
    </row>
    <row r="10307" spans="1:8" x14ac:dyDescent="0.25">
      <c r="A10307" s="396" t="e">
        <f>"INN."&amp;EIGNIR!$B$3&amp;C10307</f>
        <v>#N/A</v>
      </c>
      <c r="B10307" s="511">
        <f>'Sundurliðun Skuldabréf'!Q92</f>
        <v>0</v>
      </c>
      <c r="C10307" s="503" t="s">
        <v>12791</v>
      </c>
      <c r="F10307" s="547"/>
      <c r="G10307" s="547">
        <f t="shared" si="324"/>
        <v>0</v>
      </c>
      <c r="H10307" s="547">
        <f t="shared" si="325"/>
        <v>0</v>
      </c>
    </row>
    <row r="10308" spans="1:8" x14ac:dyDescent="0.25">
      <c r="A10308" s="396" t="e">
        <f>"INN."&amp;EIGNIR!$B$3&amp;C10308</f>
        <v>#N/A</v>
      </c>
      <c r="B10308" s="511">
        <f>'Sundurliðun Skuldabréf'!Q93</f>
        <v>0</v>
      </c>
      <c r="C10308" s="503" t="s">
        <v>12801</v>
      </c>
      <c r="F10308" s="547"/>
      <c r="G10308" s="547">
        <f t="shared" si="324"/>
        <v>0</v>
      </c>
      <c r="H10308" s="547">
        <f t="shared" si="325"/>
        <v>0</v>
      </c>
    </row>
    <row r="10309" spans="1:8" x14ac:dyDescent="0.25">
      <c r="A10309" s="396" t="e">
        <f>"INN."&amp;EIGNIR!$B$3&amp;C10309</f>
        <v>#N/A</v>
      </c>
      <c r="B10309" s="511">
        <f>'Sundurliðun Skuldabréf'!Q94</f>
        <v>0</v>
      </c>
      <c r="C10309" s="503" t="s">
        <v>12811</v>
      </c>
      <c r="F10309" s="547"/>
      <c r="G10309" s="547">
        <f t="shared" si="324"/>
        <v>0</v>
      </c>
      <c r="H10309" s="547">
        <f t="shared" si="325"/>
        <v>0</v>
      </c>
    </row>
    <row r="10310" spans="1:8" x14ac:dyDescent="0.25">
      <c r="A10310" s="396" t="e">
        <f>"INN."&amp;EIGNIR!$B$3&amp;C10310</f>
        <v>#N/A</v>
      </c>
      <c r="B10310" s="511">
        <f>'Sundurliðun Skuldabréf'!Q95</f>
        <v>0</v>
      </c>
      <c r="C10310" s="503" t="s">
        <v>12821</v>
      </c>
      <c r="F10310" s="547"/>
      <c r="G10310" s="547">
        <f t="shared" si="324"/>
        <v>0</v>
      </c>
      <c r="H10310" s="547">
        <f t="shared" si="325"/>
        <v>0</v>
      </c>
    </row>
    <row r="10311" spans="1:8" x14ac:dyDescent="0.25">
      <c r="A10311" s="396" t="e">
        <f>"INN."&amp;EIGNIR!$B$3&amp;C10311</f>
        <v>#N/A</v>
      </c>
      <c r="B10311" s="511">
        <f>'Sundurliðun Skuldabréf'!Q96</f>
        <v>0</v>
      </c>
      <c r="C10311" s="503" t="s">
        <v>12831</v>
      </c>
      <c r="F10311" s="547"/>
      <c r="G10311" s="547">
        <f t="shared" si="324"/>
        <v>0</v>
      </c>
      <c r="H10311" s="547">
        <f t="shared" si="325"/>
        <v>0</v>
      </c>
    </row>
    <row r="10312" spans="1:8" x14ac:dyDescent="0.25">
      <c r="A10312" s="396" t="e">
        <f>"INN."&amp;EIGNIR!$B$3&amp;C10312</f>
        <v>#N/A</v>
      </c>
      <c r="B10312" s="511">
        <f>'Sundurliðun Skuldabréf'!Q97</f>
        <v>0</v>
      </c>
      <c r="C10312" s="503" t="s">
        <v>12841</v>
      </c>
      <c r="F10312" s="547"/>
      <c r="G10312" s="547">
        <f t="shared" si="324"/>
        <v>0</v>
      </c>
      <c r="H10312" s="547">
        <f t="shared" si="325"/>
        <v>0</v>
      </c>
    </row>
    <row r="10313" spans="1:8" x14ac:dyDescent="0.25">
      <c r="A10313" s="396" t="e">
        <f>"INN."&amp;EIGNIR!$B$3&amp;C10313</f>
        <v>#N/A</v>
      </c>
      <c r="B10313" s="511">
        <f>'Sundurliðun Skuldabréf'!Q98</f>
        <v>0</v>
      </c>
      <c r="C10313" s="503" t="s">
        <v>12851</v>
      </c>
      <c r="F10313" s="547"/>
      <c r="G10313" s="547">
        <f t="shared" si="324"/>
        <v>0</v>
      </c>
      <c r="H10313" s="547">
        <f t="shared" si="325"/>
        <v>0</v>
      </c>
    </row>
    <row r="10314" spans="1:8" x14ac:dyDescent="0.25">
      <c r="A10314" s="396" t="e">
        <f>"INN."&amp;EIGNIR!$B$3&amp;C10314</f>
        <v>#N/A</v>
      </c>
      <c r="B10314" s="511">
        <f>'Sundurliðun Skuldabréf'!R86</f>
        <v>0</v>
      </c>
      <c r="C10314" s="503" t="s">
        <v>12732</v>
      </c>
      <c r="D10314" s="504" t="s">
        <v>13560</v>
      </c>
      <c r="F10314" s="547"/>
      <c r="G10314" s="547">
        <f t="shared" si="324"/>
        <v>0</v>
      </c>
      <c r="H10314" s="547">
        <f t="shared" si="325"/>
        <v>0</v>
      </c>
    </row>
    <row r="10315" spans="1:8" x14ac:dyDescent="0.25">
      <c r="A10315" s="396" t="e">
        <f>"INN."&amp;EIGNIR!$B$3&amp;C10315</f>
        <v>#N/A</v>
      </c>
      <c r="B10315" s="511">
        <f>'Sundurliðun Skuldabréf'!R87</f>
        <v>0</v>
      </c>
      <c r="C10315" s="503" t="s">
        <v>12742</v>
      </c>
      <c r="F10315" s="547"/>
      <c r="G10315" s="547">
        <f t="shared" si="324"/>
        <v>0</v>
      </c>
      <c r="H10315" s="547">
        <f t="shared" si="325"/>
        <v>0</v>
      </c>
    </row>
    <row r="10316" spans="1:8" x14ac:dyDescent="0.25">
      <c r="A10316" s="396" t="e">
        <f>"INN."&amp;EIGNIR!$B$3&amp;C10316</f>
        <v>#N/A</v>
      </c>
      <c r="B10316" s="511">
        <f>'Sundurliðun Skuldabréf'!R88</f>
        <v>0</v>
      </c>
      <c r="C10316" s="503" t="s">
        <v>12752</v>
      </c>
      <c r="F10316" s="547"/>
      <c r="G10316" s="547">
        <f t="shared" si="324"/>
        <v>0</v>
      </c>
      <c r="H10316" s="547">
        <f t="shared" si="325"/>
        <v>0</v>
      </c>
    </row>
    <row r="10317" spans="1:8" x14ac:dyDescent="0.25">
      <c r="A10317" s="396" t="e">
        <f>"INN."&amp;EIGNIR!$B$3&amp;C10317</f>
        <v>#N/A</v>
      </c>
      <c r="B10317" s="511">
        <f>'Sundurliðun Skuldabréf'!R89</f>
        <v>0</v>
      </c>
      <c r="C10317" s="503" t="s">
        <v>12762</v>
      </c>
      <c r="F10317" s="547"/>
      <c r="G10317" s="547">
        <f t="shared" si="324"/>
        <v>0</v>
      </c>
      <c r="H10317" s="547">
        <f t="shared" si="325"/>
        <v>0</v>
      </c>
    </row>
    <row r="10318" spans="1:8" x14ac:dyDescent="0.25">
      <c r="A10318" s="396" t="e">
        <f>"INN."&amp;EIGNIR!$B$3&amp;C10318</f>
        <v>#N/A</v>
      </c>
      <c r="B10318" s="511">
        <f>'Sundurliðun Skuldabréf'!R90</f>
        <v>0</v>
      </c>
      <c r="C10318" s="503" t="s">
        <v>12772</v>
      </c>
      <c r="F10318" s="547"/>
      <c r="G10318" s="547">
        <f t="shared" si="324"/>
        <v>0</v>
      </c>
      <c r="H10318" s="547">
        <f t="shared" si="325"/>
        <v>0</v>
      </c>
    </row>
    <row r="10319" spans="1:8" x14ac:dyDescent="0.25">
      <c r="A10319" s="396" t="e">
        <f>"INN."&amp;EIGNIR!$B$3&amp;C10319</f>
        <v>#N/A</v>
      </c>
      <c r="B10319" s="511">
        <f>'Sundurliðun Skuldabréf'!R91</f>
        <v>0</v>
      </c>
      <c r="C10319" s="503" t="s">
        <v>12782</v>
      </c>
      <c r="F10319" s="547"/>
      <c r="G10319" s="547">
        <f t="shared" si="324"/>
        <v>0</v>
      </c>
      <c r="H10319" s="547">
        <f t="shared" si="325"/>
        <v>0</v>
      </c>
    </row>
    <row r="10320" spans="1:8" x14ac:dyDescent="0.25">
      <c r="A10320" s="396" t="e">
        <f>"INN."&amp;EIGNIR!$B$3&amp;C10320</f>
        <v>#N/A</v>
      </c>
      <c r="B10320" s="511">
        <f>'Sundurliðun Skuldabréf'!R92</f>
        <v>0</v>
      </c>
      <c r="C10320" s="503" t="s">
        <v>12792</v>
      </c>
      <c r="F10320" s="547"/>
      <c r="G10320" s="547">
        <f t="shared" si="324"/>
        <v>0</v>
      </c>
      <c r="H10320" s="547">
        <f t="shared" si="325"/>
        <v>0</v>
      </c>
    </row>
    <row r="10321" spans="1:8" x14ac:dyDescent="0.25">
      <c r="A10321" s="396" t="e">
        <f>"INN."&amp;EIGNIR!$B$3&amp;C10321</f>
        <v>#N/A</v>
      </c>
      <c r="B10321" s="511">
        <f>'Sundurliðun Skuldabréf'!R93</f>
        <v>0</v>
      </c>
      <c r="C10321" s="503" t="s">
        <v>12802</v>
      </c>
      <c r="F10321" s="547"/>
      <c r="G10321" s="547">
        <f t="shared" si="324"/>
        <v>0</v>
      </c>
      <c r="H10321" s="547">
        <f t="shared" si="325"/>
        <v>0</v>
      </c>
    </row>
    <row r="10322" spans="1:8" x14ac:dyDescent="0.25">
      <c r="A10322" s="396" t="e">
        <f>"INN."&amp;EIGNIR!$B$3&amp;C10322</f>
        <v>#N/A</v>
      </c>
      <c r="B10322" s="511">
        <f>'Sundurliðun Skuldabréf'!R94</f>
        <v>0</v>
      </c>
      <c r="C10322" s="503" t="s">
        <v>12812</v>
      </c>
      <c r="F10322" s="547"/>
      <c r="G10322" s="547">
        <f t="shared" si="324"/>
        <v>0</v>
      </c>
      <c r="H10322" s="547">
        <f t="shared" si="325"/>
        <v>0</v>
      </c>
    </row>
    <row r="10323" spans="1:8" x14ac:dyDescent="0.25">
      <c r="A10323" s="396" t="e">
        <f>"INN."&amp;EIGNIR!$B$3&amp;C10323</f>
        <v>#N/A</v>
      </c>
      <c r="B10323" s="511">
        <f>'Sundurliðun Skuldabréf'!R95</f>
        <v>0</v>
      </c>
      <c r="C10323" s="503" t="s">
        <v>12822</v>
      </c>
      <c r="F10323" s="547"/>
      <c r="G10323" s="547">
        <f t="shared" si="324"/>
        <v>0</v>
      </c>
      <c r="H10323" s="547">
        <f t="shared" si="325"/>
        <v>0</v>
      </c>
    </row>
    <row r="10324" spans="1:8" x14ac:dyDescent="0.25">
      <c r="A10324" s="396" t="e">
        <f>"INN."&amp;EIGNIR!$B$3&amp;C10324</f>
        <v>#N/A</v>
      </c>
      <c r="B10324" s="511">
        <f>'Sundurliðun Skuldabréf'!R96</f>
        <v>0</v>
      </c>
      <c r="C10324" s="503" t="s">
        <v>12832</v>
      </c>
      <c r="F10324" s="547"/>
      <c r="G10324" s="547">
        <f t="shared" si="324"/>
        <v>0</v>
      </c>
      <c r="H10324" s="547">
        <f t="shared" si="325"/>
        <v>0</v>
      </c>
    </row>
    <row r="10325" spans="1:8" x14ac:dyDescent="0.25">
      <c r="A10325" s="396" t="e">
        <f>"INN."&amp;EIGNIR!$B$3&amp;C10325</f>
        <v>#N/A</v>
      </c>
      <c r="B10325" s="511">
        <f>'Sundurliðun Skuldabréf'!R97</f>
        <v>0</v>
      </c>
      <c r="C10325" s="503" t="s">
        <v>12842</v>
      </c>
      <c r="F10325" s="547"/>
      <c r="G10325" s="547">
        <f t="shared" si="324"/>
        <v>0</v>
      </c>
      <c r="H10325" s="547">
        <f t="shared" si="325"/>
        <v>0</v>
      </c>
    </row>
    <row r="10326" spans="1:8" collapsed="1" x14ac:dyDescent="0.25">
      <c r="A10326" s="396" t="e">
        <f>"INN."&amp;EIGNIR!$B$3&amp;C10326</f>
        <v>#N/A</v>
      </c>
      <c r="B10326" s="511">
        <f>'Sundurliðun Skuldabréf'!R98</f>
        <v>0</v>
      </c>
      <c r="C10326" s="503" t="s">
        <v>12852</v>
      </c>
      <c r="F10326" s="547"/>
      <c r="G10326" s="547">
        <f t="shared" si="324"/>
        <v>0</v>
      </c>
      <c r="H10326" s="547">
        <f t="shared" si="325"/>
        <v>0</v>
      </c>
    </row>
    <row r="10327" spans="1:8" x14ac:dyDescent="0.25">
      <c r="A10327" s="396" t="e">
        <f>"INN."&amp;EIGNIR!$B$3&amp;C10327</f>
        <v>#N/A</v>
      </c>
      <c r="B10327" s="511">
        <f>'Sundurliðun Útlán'!H13</f>
        <v>0</v>
      </c>
      <c r="C10327" s="503" t="s">
        <v>11878</v>
      </c>
      <c r="D10327" s="504" t="s">
        <v>13559</v>
      </c>
      <c r="F10327" s="547"/>
      <c r="G10327" s="547">
        <f t="shared" si="324"/>
        <v>0</v>
      </c>
      <c r="H10327" s="547">
        <f t="shared" si="325"/>
        <v>0</v>
      </c>
    </row>
    <row r="10328" spans="1:8" x14ac:dyDescent="0.25">
      <c r="A10328" s="396" t="e">
        <f>"INN."&amp;EIGNIR!$B$3&amp;C10328</f>
        <v>#N/A</v>
      </c>
      <c r="B10328" s="511">
        <f>'Sundurliðun Útlán'!H14</f>
        <v>0</v>
      </c>
      <c r="C10328" s="503" t="s">
        <v>11888</v>
      </c>
      <c r="F10328" s="547"/>
      <c r="G10328" s="547">
        <f t="shared" si="324"/>
        <v>0</v>
      </c>
      <c r="H10328" s="547">
        <f t="shared" si="325"/>
        <v>0</v>
      </c>
    </row>
    <row r="10329" spans="1:8" x14ac:dyDescent="0.25">
      <c r="A10329" s="396" t="e">
        <f>"INN."&amp;EIGNIR!$B$3&amp;C10329</f>
        <v>#N/A</v>
      </c>
      <c r="B10329" s="511">
        <f>'Sundurliðun Útlán'!H15</f>
        <v>0</v>
      </c>
      <c r="C10329" s="503" t="s">
        <v>11898</v>
      </c>
      <c r="F10329" s="547"/>
      <c r="G10329" s="547">
        <f t="shared" si="324"/>
        <v>0</v>
      </c>
      <c r="H10329" s="547">
        <f t="shared" si="325"/>
        <v>0</v>
      </c>
    </row>
    <row r="10330" spans="1:8" x14ac:dyDescent="0.25">
      <c r="A10330" s="396" t="e">
        <f>"INN."&amp;EIGNIR!$B$3&amp;C10330</f>
        <v>#N/A</v>
      </c>
      <c r="B10330" s="511">
        <f>'Sundurliðun Útlán'!H16</f>
        <v>0</v>
      </c>
      <c r="C10330" s="503" t="s">
        <v>11908</v>
      </c>
      <c r="F10330" s="547"/>
      <c r="G10330" s="547">
        <f t="shared" si="324"/>
        <v>0</v>
      </c>
      <c r="H10330" s="547">
        <f t="shared" si="325"/>
        <v>0</v>
      </c>
    </row>
    <row r="10331" spans="1:8" x14ac:dyDescent="0.25">
      <c r="A10331" s="396" t="e">
        <f>"INN."&amp;EIGNIR!$B$3&amp;C10331</f>
        <v>#N/A</v>
      </c>
      <c r="B10331" s="511">
        <f>'Sundurliðun Útlán'!H17</f>
        <v>0</v>
      </c>
      <c r="C10331" s="503" t="s">
        <v>11918</v>
      </c>
      <c r="F10331" s="547"/>
      <c r="G10331" s="547">
        <f t="shared" si="324"/>
        <v>0</v>
      </c>
      <c r="H10331" s="547">
        <f t="shared" si="325"/>
        <v>0</v>
      </c>
    </row>
    <row r="10332" spans="1:8" x14ac:dyDescent="0.25">
      <c r="A10332" s="396" t="e">
        <f>"INN."&amp;EIGNIR!$B$3&amp;C10332</f>
        <v>#N/A</v>
      </c>
      <c r="B10332" s="511">
        <f>'Sundurliðun Útlán'!H18</f>
        <v>0</v>
      </c>
      <c r="C10332" s="503" t="s">
        <v>11928</v>
      </c>
      <c r="F10332" s="547"/>
      <c r="G10332" s="547">
        <f t="shared" si="324"/>
        <v>0</v>
      </c>
      <c r="H10332" s="547">
        <f t="shared" si="325"/>
        <v>0</v>
      </c>
    </row>
    <row r="10333" spans="1:8" x14ac:dyDescent="0.25">
      <c r="A10333" s="396" t="e">
        <f>"INN."&amp;EIGNIR!$B$3&amp;C10333</f>
        <v>#N/A</v>
      </c>
      <c r="B10333" s="511">
        <f>'Sundurliðun Útlán'!H19</f>
        <v>0</v>
      </c>
      <c r="C10333" s="503" t="s">
        <v>11938</v>
      </c>
      <c r="F10333" s="547"/>
      <c r="G10333" s="547">
        <f t="shared" si="324"/>
        <v>0</v>
      </c>
      <c r="H10333" s="547">
        <f t="shared" si="325"/>
        <v>0</v>
      </c>
    </row>
    <row r="10334" spans="1:8" x14ac:dyDescent="0.25">
      <c r="A10334" s="396" t="e">
        <f>"INN."&amp;EIGNIR!$B$3&amp;C10334</f>
        <v>#N/A</v>
      </c>
      <c r="B10334" s="511">
        <f>'Sundurliðun Útlán'!H20</f>
        <v>0</v>
      </c>
      <c r="C10334" s="503" t="s">
        <v>11948</v>
      </c>
      <c r="F10334" s="547"/>
      <c r="G10334" s="547">
        <f t="shared" ref="G10334:G10397" si="326">+F10334-B10334</f>
        <v>0</v>
      </c>
      <c r="H10334" s="547">
        <f t="shared" si="325"/>
        <v>0</v>
      </c>
    </row>
    <row r="10335" spans="1:8" x14ac:dyDescent="0.25">
      <c r="A10335" s="396" t="e">
        <f>"INN."&amp;EIGNIR!$B$3&amp;C10335</f>
        <v>#N/A</v>
      </c>
      <c r="B10335" s="511">
        <f>'Sundurliðun Útlán'!H21</f>
        <v>0</v>
      </c>
      <c r="C10335" s="503" t="s">
        <v>11958</v>
      </c>
      <c r="F10335" s="547"/>
      <c r="G10335" s="547">
        <f t="shared" si="326"/>
        <v>0</v>
      </c>
      <c r="H10335" s="547">
        <f t="shared" ref="H10335:H10398" si="327">+ABS(G10335)</f>
        <v>0</v>
      </c>
    </row>
    <row r="10336" spans="1:8" x14ac:dyDescent="0.25">
      <c r="A10336" s="396" t="e">
        <f>"INN."&amp;EIGNIR!$B$3&amp;C10336</f>
        <v>#N/A</v>
      </c>
      <c r="B10336" s="511">
        <f>'Sundurliðun Útlán'!H22</f>
        <v>0</v>
      </c>
      <c r="C10336" s="503" t="s">
        <v>11968</v>
      </c>
      <c r="F10336" s="547"/>
      <c r="G10336" s="547">
        <f t="shared" si="326"/>
        <v>0</v>
      </c>
      <c r="H10336" s="547">
        <f t="shared" si="327"/>
        <v>0</v>
      </c>
    </row>
    <row r="10337" spans="1:8" x14ac:dyDescent="0.25">
      <c r="A10337" s="396" t="e">
        <f>"INN."&amp;EIGNIR!$B$3&amp;C10337</f>
        <v>#N/A</v>
      </c>
      <c r="B10337" s="511">
        <f>'Sundurliðun Útlán'!H23</f>
        <v>0</v>
      </c>
      <c r="C10337" s="503" t="s">
        <v>11978</v>
      </c>
      <c r="F10337" s="547"/>
      <c r="G10337" s="547">
        <f t="shared" si="326"/>
        <v>0</v>
      </c>
      <c r="H10337" s="547">
        <f t="shared" si="327"/>
        <v>0</v>
      </c>
    </row>
    <row r="10338" spans="1:8" x14ac:dyDescent="0.25">
      <c r="A10338" s="396" t="e">
        <f>"INN."&amp;EIGNIR!$B$3&amp;C10338</f>
        <v>#N/A</v>
      </c>
      <c r="B10338" s="511">
        <f>'Sundurliðun Útlán'!H24</f>
        <v>0</v>
      </c>
      <c r="C10338" s="503" t="s">
        <v>11988</v>
      </c>
      <c r="F10338" s="547"/>
      <c r="G10338" s="547">
        <f t="shared" si="326"/>
        <v>0</v>
      </c>
      <c r="H10338" s="547">
        <f t="shared" si="327"/>
        <v>0</v>
      </c>
    </row>
    <row r="10339" spans="1:8" x14ac:dyDescent="0.25">
      <c r="A10339" s="396" t="e">
        <f>"INN."&amp;EIGNIR!$B$3&amp;C10339</f>
        <v>#N/A</v>
      </c>
      <c r="B10339" s="511">
        <f>'Sundurliðun Útlán'!H25</f>
        <v>0</v>
      </c>
      <c r="C10339" s="503" t="s">
        <v>11998</v>
      </c>
      <c r="F10339" s="547"/>
      <c r="G10339" s="547">
        <f t="shared" si="326"/>
        <v>0</v>
      </c>
      <c r="H10339" s="547">
        <f t="shared" si="327"/>
        <v>0</v>
      </c>
    </row>
    <row r="10340" spans="1:8" x14ac:dyDescent="0.25">
      <c r="A10340" s="396" t="e">
        <f>"INN."&amp;EIGNIR!$B$3&amp;C10340</f>
        <v>#N/A</v>
      </c>
      <c r="B10340" s="511">
        <f>'Sundurliðun Útlán'!I13</f>
        <v>0</v>
      </c>
      <c r="C10340" s="503" t="s">
        <v>11879</v>
      </c>
      <c r="D10340" s="504" t="s">
        <v>13551</v>
      </c>
      <c r="F10340" s="547"/>
      <c r="G10340" s="547">
        <f t="shared" si="326"/>
        <v>0</v>
      </c>
      <c r="H10340" s="547">
        <f t="shared" si="327"/>
        <v>0</v>
      </c>
    </row>
    <row r="10341" spans="1:8" x14ac:dyDescent="0.25">
      <c r="A10341" s="396" t="e">
        <f>"INN."&amp;EIGNIR!$B$3&amp;C10341</f>
        <v>#N/A</v>
      </c>
      <c r="B10341" s="511">
        <f>'Sundurliðun Útlán'!I14</f>
        <v>0</v>
      </c>
      <c r="C10341" s="503" t="s">
        <v>11889</v>
      </c>
      <c r="F10341" s="547"/>
      <c r="G10341" s="547">
        <f t="shared" si="326"/>
        <v>0</v>
      </c>
      <c r="H10341" s="547">
        <f t="shared" si="327"/>
        <v>0</v>
      </c>
    </row>
    <row r="10342" spans="1:8" x14ac:dyDescent="0.25">
      <c r="A10342" s="396" t="e">
        <f>"INN."&amp;EIGNIR!$B$3&amp;C10342</f>
        <v>#N/A</v>
      </c>
      <c r="B10342" s="511">
        <f>'Sundurliðun Útlán'!I15</f>
        <v>0</v>
      </c>
      <c r="C10342" s="503" t="s">
        <v>11899</v>
      </c>
      <c r="F10342" s="547"/>
      <c r="G10342" s="547">
        <f t="shared" si="326"/>
        <v>0</v>
      </c>
      <c r="H10342" s="547">
        <f t="shared" si="327"/>
        <v>0</v>
      </c>
    </row>
    <row r="10343" spans="1:8" x14ac:dyDescent="0.25">
      <c r="A10343" s="396" t="e">
        <f>"INN."&amp;EIGNIR!$B$3&amp;C10343</f>
        <v>#N/A</v>
      </c>
      <c r="B10343" s="511">
        <f>'Sundurliðun Útlán'!I16</f>
        <v>0</v>
      </c>
      <c r="C10343" s="503" t="s">
        <v>11909</v>
      </c>
      <c r="F10343" s="547"/>
      <c r="G10343" s="547">
        <f t="shared" si="326"/>
        <v>0</v>
      </c>
      <c r="H10343" s="547">
        <f t="shared" si="327"/>
        <v>0</v>
      </c>
    </row>
    <row r="10344" spans="1:8" x14ac:dyDescent="0.25">
      <c r="A10344" s="396" t="e">
        <f>"INN."&amp;EIGNIR!$B$3&amp;C10344</f>
        <v>#N/A</v>
      </c>
      <c r="B10344" s="511">
        <f>'Sundurliðun Útlán'!I17</f>
        <v>0</v>
      </c>
      <c r="C10344" s="503" t="s">
        <v>11919</v>
      </c>
      <c r="F10344" s="547"/>
      <c r="G10344" s="547">
        <f t="shared" si="326"/>
        <v>0</v>
      </c>
      <c r="H10344" s="547">
        <f t="shared" si="327"/>
        <v>0</v>
      </c>
    </row>
    <row r="10345" spans="1:8" x14ac:dyDescent="0.25">
      <c r="A10345" s="396" t="e">
        <f>"INN."&amp;EIGNIR!$B$3&amp;C10345</f>
        <v>#N/A</v>
      </c>
      <c r="B10345" s="511">
        <f>'Sundurliðun Útlán'!I18</f>
        <v>0</v>
      </c>
      <c r="C10345" s="503" t="s">
        <v>11929</v>
      </c>
      <c r="F10345" s="547"/>
      <c r="G10345" s="547">
        <f t="shared" si="326"/>
        <v>0</v>
      </c>
      <c r="H10345" s="547">
        <f t="shared" si="327"/>
        <v>0</v>
      </c>
    </row>
    <row r="10346" spans="1:8" x14ac:dyDescent="0.25">
      <c r="A10346" s="396" t="e">
        <f>"INN."&amp;EIGNIR!$B$3&amp;C10346</f>
        <v>#N/A</v>
      </c>
      <c r="B10346" s="511">
        <f>'Sundurliðun Útlán'!I19</f>
        <v>0</v>
      </c>
      <c r="C10346" s="503" t="s">
        <v>11939</v>
      </c>
      <c r="F10346" s="547"/>
      <c r="G10346" s="547">
        <f t="shared" si="326"/>
        <v>0</v>
      </c>
      <c r="H10346" s="547">
        <f t="shared" si="327"/>
        <v>0</v>
      </c>
    </row>
    <row r="10347" spans="1:8" x14ac:dyDescent="0.25">
      <c r="A10347" s="396" t="e">
        <f>"INN."&amp;EIGNIR!$B$3&amp;C10347</f>
        <v>#N/A</v>
      </c>
      <c r="B10347" s="511">
        <f>'Sundurliðun Útlán'!I20</f>
        <v>0</v>
      </c>
      <c r="C10347" s="503" t="s">
        <v>11949</v>
      </c>
      <c r="F10347" s="547"/>
      <c r="G10347" s="547">
        <f t="shared" si="326"/>
        <v>0</v>
      </c>
      <c r="H10347" s="547">
        <f t="shared" si="327"/>
        <v>0</v>
      </c>
    </row>
    <row r="10348" spans="1:8" x14ac:dyDescent="0.25">
      <c r="A10348" s="396" t="e">
        <f>"INN."&amp;EIGNIR!$B$3&amp;C10348</f>
        <v>#N/A</v>
      </c>
      <c r="B10348" s="511">
        <f>'Sundurliðun Útlán'!I21</f>
        <v>0</v>
      </c>
      <c r="C10348" s="503" t="s">
        <v>11959</v>
      </c>
      <c r="F10348" s="547"/>
      <c r="G10348" s="547">
        <f t="shared" si="326"/>
        <v>0</v>
      </c>
      <c r="H10348" s="547">
        <f t="shared" si="327"/>
        <v>0</v>
      </c>
    </row>
    <row r="10349" spans="1:8" x14ac:dyDescent="0.25">
      <c r="A10349" s="396" t="e">
        <f>"INN."&amp;EIGNIR!$B$3&amp;C10349</f>
        <v>#N/A</v>
      </c>
      <c r="B10349" s="511">
        <f>'Sundurliðun Útlán'!I22</f>
        <v>0</v>
      </c>
      <c r="C10349" s="503" t="s">
        <v>11969</v>
      </c>
      <c r="F10349" s="547"/>
      <c r="G10349" s="547">
        <f t="shared" si="326"/>
        <v>0</v>
      </c>
      <c r="H10349" s="547">
        <f t="shared" si="327"/>
        <v>0</v>
      </c>
    </row>
    <row r="10350" spans="1:8" x14ac:dyDescent="0.25">
      <c r="A10350" s="396" t="e">
        <f>"INN."&amp;EIGNIR!$B$3&amp;C10350</f>
        <v>#N/A</v>
      </c>
      <c r="B10350" s="511">
        <f>'Sundurliðun Útlán'!I23</f>
        <v>0</v>
      </c>
      <c r="C10350" s="503" t="s">
        <v>11979</v>
      </c>
      <c r="F10350" s="547"/>
      <c r="G10350" s="547">
        <f t="shared" si="326"/>
        <v>0</v>
      </c>
      <c r="H10350" s="547">
        <f t="shared" si="327"/>
        <v>0</v>
      </c>
    </row>
    <row r="10351" spans="1:8" x14ac:dyDescent="0.25">
      <c r="A10351" s="396" t="e">
        <f>"INN."&amp;EIGNIR!$B$3&amp;C10351</f>
        <v>#N/A</v>
      </c>
      <c r="B10351" s="511">
        <f>'Sundurliðun Útlán'!I24</f>
        <v>0</v>
      </c>
      <c r="C10351" s="503" t="s">
        <v>11989</v>
      </c>
      <c r="F10351" s="547"/>
      <c r="G10351" s="547">
        <f t="shared" si="326"/>
        <v>0</v>
      </c>
      <c r="H10351" s="547">
        <f t="shared" si="327"/>
        <v>0</v>
      </c>
    </row>
    <row r="10352" spans="1:8" x14ac:dyDescent="0.25">
      <c r="A10352" s="396" t="e">
        <f>"INN."&amp;EIGNIR!$B$3&amp;C10352</f>
        <v>#N/A</v>
      </c>
      <c r="B10352" s="511">
        <f>'Sundurliðun Útlán'!I25</f>
        <v>0</v>
      </c>
      <c r="C10352" s="503" t="s">
        <v>11999</v>
      </c>
      <c r="F10352" s="547"/>
      <c r="G10352" s="547">
        <f t="shared" si="326"/>
        <v>0</v>
      </c>
      <c r="H10352" s="547">
        <f t="shared" si="327"/>
        <v>0</v>
      </c>
    </row>
    <row r="10353" spans="1:8" x14ac:dyDescent="0.25">
      <c r="A10353" s="396" t="e">
        <f>"INN."&amp;EIGNIR!$B$3&amp;C10353</f>
        <v>#N/A</v>
      </c>
      <c r="B10353" s="511">
        <f>'Sundurliðun Útlán'!J13</f>
        <v>0</v>
      </c>
      <c r="C10353" s="503" t="s">
        <v>11880</v>
      </c>
      <c r="D10353" s="504" t="s">
        <v>13552</v>
      </c>
      <c r="F10353" s="547"/>
      <c r="G10353" s="547">
        <f t="shared" si="326"/>
        <v>0</v>
      </c>
      <c r="H10353" s="547">
        <f t="shared" si="327"/>
        <v>0</v>
      </c>
    </row>
    <row r="10354" spans="1:8" x14ac:dyDescent="0.25">
      <c r="A10354" s="396" t="e">
        <f>"INN."&amp;EIGNIR!$B$3&amp;C10354</f>
        <v>#N/A</v>
      </c>
      <c r="B10354" s="511">
        <f>'Sundurliðun Útlán'!J14</f>
        <v>0</v>
      </c>
      <c r="C10354" s="503" t="s">
        <v>11890</v>
      </c>
      <c r="F10354" s="547"/>
      <c r="G10354" s="547">
        <f t="shared" si="326"/>
        <v>0</v>
      </c>
      <c r="H10354" s="547">
        <f t="shared" si="327"/>
        <v>0</v>
      </c>
    </row>
    <row r="10355" spans="1:8" x14ac:dyDescent="0.25">
      <c r="A10355" s="396" t="e">
        <f>"INN."&amp;EIGNIR!$B$3&amp;C10355</f>
        <v>#N/A</v>
      </c>
      <c r="B10355" s="511">
        <f>'Sundurliðun Útlán'!J15</f>
        <v>0</v>
      </c>
      <c r="C10355" s="503" t="s">
        <v>11900</v>
      </c>
      <c r="F10355" s="547"/>
      <c r="G10355" s="547">
        <f t="shared" si="326"/>
        <v>0</v>
      </c>
      <c r="H10355" s="547">
        <f t="shared" si="327"/>
        <v>0</v>
      </c>
    </row>
    <row r="10356" spans="1:8" x14ac:dyDescent="0.25">
      <c r="A10356" s="396" t="e">
        <f>"INN."&amp;EIGNIR!$B$3&amp;C10356</f>
        <v>#N/A</v>
      </c>
      <c r="B10356" s="511">
        <f>'Sundurliðun Útlán'!J16</f>
        <v>0</v>
      </c>
      <c r="C10356" s="503" t="s">
        <v>11910</v>
      </c>
      <c r="F10356" s="547"/>
      <c r="G10356" s="547">
        <f t="shared" si="326"/>
        <v>0</v>
      </c>
      <c r="H10356" s="547">
        <f t="shared" si="327"/>
        <v>0</v>
      </c>
    </row>
    <row r="10357" spans="1:8" x14ac:dyDescent="0.25">
      <c r="A10357" s="396" t="e">
        <f>"INN."&amp;EIGNIR!$B$3&amp;C10357</f>
        <v>#N/A</v>
      </c>
      <c r="B10357" s="511">
        <f>'Sundurliðun Útlán'!J17</f>
        <v>0</v>
      </c>
      <c r="C10357" s="503" t="s">
        <v>11920</v>
      </c>
      <c r="F10357" s="547"/>
      <c r="G10357" s="547">
        <f t="shared" si="326"/>
        <v>0</v>
      </c>
      <c r="H10357" s="547">
        <f t="shared" si="327"/>
        <v>0</v>
      </c>
    </row>
    <row r="10358" spans="1:8" x14ac:dyDescent="0.25">
      <c r="A10358" s="396" t="e">
        <f>"INN."&amp;EIGNIR!$B$3&amp;C10358</f>
        <v>#N/A</v>
      </c>
      <c r="B10358" s="511">
        <f>'Sundurliðun Útlán'!J18</f>
        <v>0</v>
      </c>
      <c r="C10358" s="503" t="s">
        <v>11930</v>
      </c>
      <c r="F10358" s="547"/>
      <c r="G10358" s="547">
        <f t="shared" si="326"/>
        <v>0</v>
      </c>
      <c r="H10358" s="547">
        <f t="shared" si="327"/>
        <v>0</v>
      </c>
    </row>
    <row r="10359" spans="1:8" x14ac:dyDescent="0.25">
      <c r="A10359" s="396" t="e">
        <f>"INN."&amp;EIGNIR!$B$3&amp;C10359</f>
        <v>#N/A</v>
      </c>
      <c r="B10359" s="511">
        <f>'Sundurliðun Útlán'!J19</f>
        <v>0</v>
      </c>
      <c r="C10359" s="503" t="s">
        <v>11940</v>
      </c>
      <c r="F10359" s="547"/>
      <c r="G10359" s="547">
        <f t="shared" si="326"/>
        <v>0</v>
      </c>
      <c r="H10359" s="547">
        <f t="shared" si="327"/>
        <v>0</v>
      </c>
    </row>
    <row r="10360" spans="1:8" x14ac:dyDescent="0.25">
      <c r="A10360" s="396" t="e">
        <f>"INN."&amp;EIGNIR!$B$3&amp;C10360</f>
        <v>#N/A</v>
      </c>
      <c r="B10360" s="511">
        <f>'Sundurliðun Útlán'!J20</f>
        <v>0</v>
      </c>
      <c r="C10360" s="503" t="s">
        <v>11950</v>
      </c>
      <c r="F10360" s="547"/>
      <c r="G10360" s="547">
        <f t="shared" si="326"/>
        <v>0</v>
      </c>
      <c r="H10360" s="547">
        <f t="shared" si="327"/>
        <v>0</v>
      </c>
    </row>
    <row r="10361" spans="1:8" x14ac:dyDescent="0.25">
      <c r="A10361" s="396" t="e">
        <f>"INN."&amp;EIGNIR!$B$3&amp;C10361</f>
        <v>#N/A</v>
      </c>
      <c r="B10361" s="511">
        <f>'Sundurliðun Útlán'!J21</f>
        <v>0</v>
      </c>
      <c r="C10361" s="503" t="s">
        <v>11960</v>
      </c>
      <c r="F10361" s="547"/>
      <c r="G10361" s="547">
        <f t="shared" si="326"/>
        <v>0</v>
      </c>
      <c r="H10361" s="547">
        <f t="shared" si="327"/>
        <v>0</v>
      </c>
    </row>
    <row r="10362" spans="1:8" x14ac:dyDescent="0.25">
      <c r="A10362" s="396" t="e">
        <f>"INN."&amp;EIGNIR!$B$3&amp;C10362</f>
        <v>#N/A</v>
      </c>
      <c r="B10362" s="511">
        <f>'Sundurliðun Útlán'!J22</f>
        <v>0</v>
      </c>
      <c r="C10362" s="503" t="s">
        <v>11970</v>
      </c>
      <c r="F10362" s="547"/>
      <c r="G10362" s="547">
        <f t="shared" si="326"/>
        <v>0</v>
      </c>
      <c r="H10362" s="547">
        <f t="shared" si="327"/>
        <v>0</v>
      </c>
    </row>
    <row r="10363" spans="1:8" x14ac:dyDescent="0.25">
      <c r="A10363" s="396" t="e">
        <f>"INN."&amp;EIGNIR!$B$3&amp;C10363</f>
        <v>#N/A</v>
      </c>
      <c r="B10363" s="511">
        <f>'Sundurliðun Útlán'!J23</f>
        <v>0</v>
      </c>
      <c r="C10363" s="503" t="s">
        <v>11980</v>
      </c>
      <c r="F10363" s="547"/>
      <c r="G10363" s="547">
        <f t="shared" si="326"/>
        <v>0</v>
      </c>
      <c r="H10363" s="547">
        <f t="shared" si="327"/>
        <v>0</v>
      </c>
    </row>
    <row r="10364" spans="1:8" x14ac:dyDescent="0.25">
      <c r="A10364" s="396" t="e">
        <f>"INN."&amp;EIGNIR!$B$3&amp;C10364</f>
        <v>#N/A</v>
      </c>
      <c r="B10364" s="511">
        <f>'Sundurliðun Útlán'!J24</f>
        <v>0</v>
      </c>
      <c r="C10364" s="503" t="s">
        <v>11990</v>
      </c>
      <c r="F10364" s="547"/>
      <c r="G10364" s="547">
        <f t="shared" si="326"/>
        <v>0</v>
      </c>
      <c r="H10364" s="547">
        <f t="shared" si="327"/>
        <v>0</v>
      </c>
    </row>
    <row r="10365" spans="1:8" x14ac:dyDescent="0.25">
      <c r="A10365" s="396" t="e">
        <f>"INN."&amp;EIGNIR!$B$3&amp;C10365</f>
        <v>#N/A</v>
      </c>
      <c r="B10365" s="511">
        <f>'Sundurliðun Útlán'!J25</f>
        <v>0</v>
      </c>
      <c r="C10365" s="503" t="s">
        <v>12000</v>
      </c>
      <c r="F10365" s="547"/>
      <c r="G10365" s="547">
        <f t="shared" si="326"/>
        <v>0</v>
      </c>
      <c r="H10365" s="547">
        <f t="shared" si="327"/>
        <v>0</v>
      </c>
    </row>
    <row r="10366" spans="1:8" x14ac:dyDescent="0.25">
      <c r="A10366" s="396" t="e">
        <f>"INN."&amp;EIGNIR!$B$3&amp;C10366</f>
        <v>#N/A</v>
      </c>
      <c r="B10366" s="511">
        <f>'Sundurliðun Útlán'!K13</f>
        <v>0</v>
      </c>
      <c r="C10366" s="503" t="s">
        <v>11881</v>
      </c>
      <c r="D10366" s="504" t="s">
        <v>13553</v>
      </c>
      <c r="F10366" s="547"/>
      <c r="G10366" s="547">
        <f t="shared" si="326"/>
        <v>0</v>
      </c>
      <c r="H10366" s="547">
        <f t="shared" si="327"/>
        <v>0</v>
      </c>
    </row>
    <row r="10367" spans="1:8" x14ac:dyDescent="0.25">
      <c r="A10367" s="396" t="e">
        <f>"INN."&amp;EIGNIR!$B$3&amp;C10367</f>
        <v>#N/A</v>
      </c>
      <c r="B10367" s="511">
        <f>'Sundurliðun Útlán'!K14</f>
        <v>0</v>
      </c>
      <c r="C10367" s="503" t="s">
        <v>11891</v>
      </c>
      <c r="F10367" s="547"/>
      <c r="G10367" s="547">
        <f t="shared" si="326"/>
        <v>0</v>
      </c>
      <c r="H10367" s="547">
        <f t="shared" si="327"/>
        <v>0</v>
      </c>
    </row>
    <row r="10368" spans="1:8" x14ac:dyDescent="0.25">
      <c r="A10368" s="396" t="e">
        <f>"INN."&amp;EIGNIR!$B$3&amp;C10368</f>
        <v>#N/A</v>
      </c>
      <c r="B10368" s="511">
        <f>'Sundurliðun Útlán'!K15</f>
        <v>0</v>
      </c>
      <c r="C10368" s="503" t="s">
        <v>11901</v>
      </c>
      <c r="F10368" s="547"/>
      <c r="G10368" s="547">
        <f t="shared" si="326"/>
        <v>0</v>
      </c>
      <c r="H10368" s="547">
        <f t="shared" si="327"/>
        <v>0</v>
      </c>
    </row>
    <row r="10369" spans="1:8" x14ac:dyDescent="0.25">
      <c r="A10369" s="396" t="e">
        <f>"INN."&amp;EIGNIR!$B$3&amp;C10369</f>
        <v>#N/A</v>
      </c>
      <c r="B10369" s="511">
        <f>'Sundurliðun Útlán'!K16</f>
        <v>0</v>
      </c>
      <c r="C10369" s="503" t="s">
        <v>11911</v>
      </c>
      <c r="F10369" s="547"/>
      <c r="G10369" s="547">
        <f t="shared" si="326"/>
        <v>0</v>
      </c>
      <c r="H10369" s="547">
        <f t="shared" si="327"/>
        <v>0</v>
      </c>
    </row>
    <row r="10370" spans="1:8" x14ac:dyDescent="0.25">
      <c r="A10370" s="396" t="e">
        <f>"INN."&amp;EIGNIR!$B$3&amp;C10370</f>
        <v>#N/A</v>
      </c>
      <c r="B10370" s="511">
        <f>'Sundurliðun Útlán'!K17</f>
        <v>0</v>
      </c>
      <c r="C10370" s="503" t="s">
        <v>11921</v>
      </c>
      <c r="F10370" s="547"/>
      <c r="G10370" s="547">
        <f t="shared" si="326"/>
        <v>0</v>
      </c>
      <c r="H10370" s="547">
        <f t="shared" si="327"/>
        <v>0</v>
      </c>
    </row>
    <row r="10371" spans="1:8" x14ac:dyDescent="0.25">
      <c r="A10371" s="396" t="e">
        <f>"INN."&amp;EIGNIR!$B$3&amp;C10371</f>
        <v>#N/A</v>
      </c>
      <c r="B10371" s="511">
        <f>'Sundurliðun Útlán'!K18</f>
        <v>0</v>
      </c>
      <c r="C10371" s="503" t="s">
        <v>11931</v>
      </c>
      <c r="F10371" s="547"/>
      <c r="G10371" s="547">
        <f t="shared" si="326"/>
        <v>0</v>
      </c>
      <c r="H10371" s="547">
        <f t="shared" si="327"/>
        <v>0</v>
      </c>
    </row>
    <row r="10372" spans="1:8" x14ac:dyDescent="0.25">
      <c r="A10372" s="396" t="e">
        <f>"INN."&amp;EIGNIR!$B$3&amp;C10372</f>
        <v>#N/A</v>
      </c>
      <c r="B10372" s="511">
        <f>'Sundurliðun Útlán'!K19</f>
        <v>0</v>
      </c>
      <c r="C10372" s="503" t="s">
        <v>11941</v>
      </c>
      <c r="F10372" s="547"/>
      <c r="G10372" s="547">
        <f t="shared" si="326"/>
        <v>0</v>
      </c>
      <c r="H10372" s="547">
        <f t="shared" si="327"/>
        <v>0</v>
      </c>
    </row>
    <row r="10373" spans="1:8" x14ac:dyDescent="0.25">
      <c r="A10373" s="396" t="e">
        <f>"INN."&amp;EIGNIR!$B$3&amp;C10373</f>
        <v>#N/A</v>
      </c>
      <c r="B10373" s="511">
        <f>'Sundurliðun Útlán'!K20</f>
        <v>0</v>
      </c>
      <c r="C10373" s="503" t="s">
        <v>11951</v>
      </c>
      <c r="F10373" s="547"/>
      <c r="G10373" s="547">
        <f t="shared" si="326"/>
        <v>0</v>
      </c>
      <c r="H10373" s="547">
        <f t="shared" si="327"/>
        <v>0</v>
      </c>
    </row>
    <row r="10374" spans="1:8" x14ac:dyDescent="0.25">
      <c r="A10374" s="396" t="e">
        <f>"INN."&amp;EIGNIR!$B$3&amp;C10374</f>
        <v>#N/A</v>
      </c>
      <c r="B10374" s="511">
        <f>'Sundurliðun Útlán'!K21</f>
        <v>0</v>
      </c>
      <c r="C10374" s="503" t="s">
        <v>11961</v>
      </c>
      <c r="F10374" s="547"/>
      <c r="G10374" s="547">
        <f t="shared" si="326"/>
        <v>0</v>
      </c>
      <c r="H10374" s="547">
        <f t="shared" si="327"/>
        <v>0</v>
      </c>
    </row>
    <row r="10375" spans="1:8" x14ac:dyDescent="0.25">
      <c r="A10375" s="396" t="e">
        <f>"INN."&amp;EIGNIR!$B$3&amp;C10375</f>
        <v>#N/A</v>
      </c>
      <c r="B10375" s="511">
        <f>'Sundurliðun Útlán'!K22</f>
        <v>0</v>
      </c>
      <c r="C10375" s="503" t="s">
        <v>11971</v>
      </c>
      <c r="F10375" s="547"/>
      <c r="G10375" s="547">
        <f t="shared" si="326"/>
        <v>0</v>
      </c>
      <c r="H10375" s="547">
        <f t="shared" si="327"/>
        <v>0</v>
      </c>
    </row>
    <row r="10376" spans="1:8" x14ac:dyDescent="0.25">
      <c r="A10376" s="396" t="e">
        <f>"INN."&amp;EIGNIR!$B$3&amp;C10376</f>
        <v>#N/A</v>
      </c>
      <c r="B10376" s="511">
        <f>'Sundurliðun Útlán'!K23</f>
        <v>0</v>
      </c>
      <c r="C10376" s="503" t="s">
        <v>11981</v>
      </c>
      <c r="F10376" s="547"/>
      <c r="G10376" s="547">
        <f t="shared" si="326"/>
        <v>0</v>
      </c>
      <c r="H10376" s="547">
        <f t="shared" si="327"/>
        <v>0</v>
      </c>
    </row>
    <row r="10377" spans="1:8" x14ac:dyDescent="0.25">
      <c r="A10377" s="396" t="e">
        <f>"INN."&amp;EIGNIR!$B$3&amp;C10377</f>
        <v>#N/A</v>
      </c>
      <c r="B10377" s="511">
        <f>'Sundurliðun Útlán'!K24</f>
        <v>0</v>
      </c>
      <c r="C10377" s="503" t="s">
        <v>11991</v>
      </c>
      <c r="F10377" s="547"/>
      <c r="G10377" s="547">
        <f t="shared" si="326"/>
        <v>0</v>
      </c>
      <c r="H10377" s="547">
        <f t="shared" si="327"/>
        <v>0</v>
      </c>
    </row>
    <row r="10378" spans="1:8" x14ac:dyDescent="0.25">
      <c r="A10378" s="396" t="e">
        <f>"INN."&amp;EIGNIR!$B$3&amp;C10378</f>
        <v>#N/A</v>
      </c>
      <c r="B10378" s="511">
        <f>'Sundurliðun Útlán'!K25</f>
        <v>0</v>
      </c>
      <c r="C10378" s="503" t="s">
        <v>12001</v>
      </c>
      <c r="F10378" s="547"/>
      <c r="G10378" s="547">
        <f t="shared" si="326"/>
        <v>0</v>
      </c>
      <c r="H10378" s="547">
        <f t="shared" si="327"/>
        <v>0</v>
      </c>
    </row>
    <row r="10379" spans="1:8" x14ac:dyDescent="0.25">
      <c r="A10379" s="396" t="e">
        <f>"INN."&amp;EIGNIR!$B$3&amp;C10379</f>
        <v>#N/A</v>
      </c>
      <c r="B10379" s="511">
        <f>'Sundurliðun Útlán'!L13</f>
        <v>0</v>
      </c>
      <c r="C10379" s="503" t="s">
        <v>11882</v>
      </c>
      <c r="D10379" s="504" t="s">
        <v>13554</v>
      </c>
      <c r="F10379" s="547"/>
      <c r="G10379" s="547">
        <f t="shared" si="326"/>
        <v>0</v>
      </c>
      <c r="H10379" s="547">
        <f t="shared" si="327"/>
        <v>0</v>
      </c>
    </row>
    <row r="10380" spans="1:8" x14ac:dyDescent="0.25">
      <c r="A10380" s="396" t="e">
        <f>"INN."&amp;EIGNIR!$B$3&amp;C10380</f>
        <v>#N/A</v>
      </c>
      <c r="B10380" s="511">
        <f>'Sundurliðun Útlán'!L14</f>
        <v>0</v>
      </c>
      <c r="C10380" s="503" t="s">
        <v>11892</v>
      </c>
      <c r="F10380" s="547"/>
      <c r="G10380" s="547">
        <f t="shared" si="326"/>
        <v>0</v>
      </c>
      <c r="H10380" s="547">
        <f t="shared" si="327"/>
        <v>0</v>
      </c>
    </row>
    <row r="10381" spans="1:8" x14ac:dyDescent="0.25">
      <c r="A10381" s="396" t="e">
        <f>"INN."&amp;EIGNIR!$B$3&amp;C10381</f>
        <v>#N/A</v>
      </c>
      <c r="B10381" s="511">
        <f>'Sundurliðun Útlán'!L15</f>
        <v>0</v>
      </c>
      <c r="C10381" s="503" t="s">
        <v>11902</v>
      </c>
      <c r="F10381" s="547"/>
      <c r="G10381" s="547">
        <f t="shared" si="326"/>
        <v>0</v>
      </c>
      <c r="H10381" s="547">
        <f t="shared" si="327"/>
        <v>0</v>
      </c>
    </row>
    <row r="10382" spans="1:8" x14ac:dyDescent="0.25">
      <c r="A10382" s="396" t="e">
        <f>"INN."&amp;EIGNIR!$B$3&amp;C10382</f>
        <v>#N/A</v>
      </c>
      <c r="B10382" s="511">
        <f>'Sundurliðun Útlán'!L16</f>
        <v>0</v>
      </c>
      <c r="C10382" s="503" t="s">
        <v>11912</v>
      </c>
      <c r="F10382" s="547"/>
      <c r="G10382" s="547">
        <f t="shared" si="326"/>
        <v>0</v>
      </c>
      <c r="H10382" s="547">
        <f t="shared" si="327"/>
        <v>0</v>
      </c>
    </row>
    <row r="10383" spans="1:8" x14ac:dyDescent="0.25">
      <c r="A10383" s="396" t="e">
        <f>"INN."&amp;EIGNIR!$B$3&amp;C10383</f>
        <v>#N/A</v>
      </c>
      <c r="B10383" s="511">
        <f>'Sundurliðun Útlán'!L17</f>
        <v>0</v>
      </c>
      <c r="C10383" s="503" t="s">
        <v>11922</v>
      </c>
      <c r="F10383" s="547"/>
      <c r="G10383" s="547">
        <f t="shared" si="326"/>
        <v>0</v>
      </c>
      <c r="H10383" s="547">
        <f t="shared" si="327"/>
        <v>0</v>
      </c>
    </row>
    <row r="10384" spans="1:8" x14ac:dyDescent="0.25">
      <c r="A10384" s="396" t="e">
        <f>"INN."&amp;EIGNIR!$B$3&amp;C10384</f>
        <v>#N/A</v>
      </c>
      <c r="B10384" s="511">
        <f>'Sundurliðun Útlán'!L18</f>
        <v>0</v>
      </c>
      <c r="C10384" s="503" t="s">
        <v>11932</v>
      </c>
      <c r="F10384" s="547"/>
      <c r="G10384" s="547">
        <f t="shared" si="326"/>
        <v>0</v>
      </c>
      <c r="H10384" s="547">
        <f t="shared" si="327"/>
        <v>0</v>
      </c>
    </row>
    <row r="10385" spans="1:8" x14ac:dyDescent="0.25">
      <c r="A10385" s="396" t="e">
        <f>"INN."&amp;EIGNIR!$B$3&amp;C10385</f>
        <v>#N/A</v>
      </c>
      <c r="B10385" s="511">
        <f>'Sundurliðun Útlán'!L19</f>
        <v>0</v>
      </c>
      <c r="C10385" s="503" t="s">
        <v>11942</v>
      </c>
      <c r="F10385" s="547"/>
      <c r="G10385" s="547">
        <f t="shared" si="326"/>
        <v>0</v>
      </c>
      <c r="H10385" s="547">
        <f t="shared" si="327"/>
        <v>0</v>
      </c>
    </row>
    <row r="10386" spans="1:8" x14ac:dyDescent="0.25">
      <c r="A10386" s="396" t="e">
        <f>"INN."&amp;EIGNIR!$B$3&amp;C10386</f>
        <v>#N/A</v>
      </c>
      <c r="B10386" s="511">
        <f>'Sundurliðun Útlán'!L20</f>
        <v>0</v>
      </c>
      <c r="C10386" s="503" t="s">
        <v>11952</v>
      </c>
      <c r="F10386" s="547"/>
      <c r="G10386" s="547">
        <f t="shared" si="326"/>
        <v>0</v>
      </c>
      <c r="H10386" s="547">
        <f t="shared" si="327"/>
        <v>0</v>
      </c>
    </row>
    <row r="10387" spans="1:8" x14ac:dyDescent="0.25">
      <c r="A10387" s="396" t="e">
        <f>"INN."&amp;EIGNIR!$B$3&amp;C10387</f>
        <v>#N/A</v>
      </c>
      <c r="B10387" s="511">
        <f>'Sundurliðun Útlán'!L21</f>
        <v>0</v>
      </c>
      <c r="C10387" s="503" t="s">
        <v>11962</v>
      </c>
      <c r="F10387" s="547"/>
      <c r="G10387" s="547">
        <f t="shared" si="326"/>
        <v>0</v>
      </c>
      <c r="H10387" s="547">
        <f t="shared" si="327"/>
        <v>0</v>
      </c>
    </row>
    <row r="10388" spans="1:8" x14ac:dyDescent="0.25">
      <c r="A10388" s="396" t="e">
        <f>"INN."&amp;EIGNIR!$B$3&amp;C10388</f>
        <v>#N/A</v>
      </c>
      <c r="B10388" s="511">
        <f>'Sundurliðun Útlán'!L22</f>
        <v>0</v>
      </c>
      <c r="C10388" s="503" t="s">
        <v>11972</v>
      </c>
      <c r="F10388" s="547"/>
      <c r="G10388" s="547">
        <f t="shared" si="326"/>
        <v>0</v>
      </c>
      <c r="H10388" s="547">
        <f t="shared" si="327"/>
        <v>0</v>
      </c>
    </row>
    <row r="10389" spans="1:8" x14ac:dyDescent="0.25">
      <c r="A10389" s="396" t="e">
        <f>"INN."&amp;EIGNIR!$B$3&amp;C10389</f>
        <v>#N/A</v>
      </c>
      <c r="B10389" s="511">
        <f>'Sundurliðun Útlán'!L23</f>
        <v>0</v>
      </c>
      <c r="C10389" s="503" t="s">
        <v>11982</v>
      </c>
      <c r="F10389" s="547"/>
      <c r="G10389" s="547">
        <f t="shared" si="326"/>
        <v>0</v>
      </c>
      <c r="H10389" s="547">
        <f t="shared" si="327"/>
        <v>0</v>
      </c>
    </row>
    <row r="10390" spans="1:8" x14ac:dyDescent="0.25">
      <c r="A10390" s="396" t="e">
        <f>"INN."&amp;EIGNIR!$B$3&amp;C10390</f>
        <v>#N/A</v>
      </c>
      <c r="B10390" s="511">
        <f>'Sundurliðun Útlán'!L24</f>
        <v>0</v>
      </c>
      <c r="C10390" s="503" t="s">
        <v>11992</v>
      </c>
      <c r="F10390" s="547"/>
      <c r="G10390" s="547">
        <f t="shared" si="326"/>
        <v>0</v>
      </c>
      <c r="H10390" s="547">
        <f t="shared" si="327"/>
        <v>0</v>
      </c>
    </row>
    <row r="10391" spans="1:8" x14ac:dyDescent="0.25">
      <c r="A10391" s="396" t="e">
        <f>"INN."&amp;EIGNIR!$B$3&amp;C10391</f>
        <v>#N/A</v>
      </c>
      <c r="B10391" s="511">
        <f>'Sundurliðun Útlán'!L25</f>
        <v>0</v>
      </c>
      <c r="C10391" s="503" t="s">
        <v>12002</v>
      </c>
      <c r="F10391" s="547"/>
      <c r="G10391" s="547">
        <f t="shared" si="326"/>
        <v>0</v>
      </c>
      <c r="H10391" s="547">
        <f t="shared" si="327"/>
        <v>0</v>
      </c>
    </row>
    <row r="10392" spans="1:8" x14ac:dyDescent="0.25">
      <c r="A10392" s="396" t="e">
        <f>"INN."&amp;EIGNIR!$B$3&amp;C10392</f>
        <v>#N/A</v>
      </c>
      <c r="B10392" s="511">
        <f>'Sundurliðun Útlán'!M13</f>
        <v>0</v>
      </c>
      <c r="C10392" s="503" t="s">
        <v>11883</v>
      </c>
      <c r="D10392" s="504" t="s">
        <v>13544</v>
      </c>
      <c r="F10392" s="547"/>
      <c r="G10392" s="547">
        <f t="shared" si="326"/>
        <v>0</v>
      </c>
      <c r="H10392" s="547">
        <f t="shared" si="327"/>
        <v>0</v>
      </c>
    </row>
    <row r="10393" spans="1:8" x14ac:dyDescent="0.25">
      <c r="A10393" s="396" t="e">
        <f>"INN."&amp;EIGNIR!$B$3&amp;C10393</f>
        <v>#N/A</v>
      </c>
      <c r="B10393" s="511">
        <f>'Sundurliðun Útlán'!M14</f>
        <v>0</v>
      </c>
      <c r="C10393" s="503" t="s">
        <v>11893</v>
      </c>
      <c r="F10393" s="547"/>
      <c r="G10393" s="547">
        <f t="shared" si="326"/>
        <v>0</v>
      </c>
      <c r="H10393" s="547">
        <f t="shared" si="327"/>
        <v>0</v>
      </c>
    </row>
    <row r="10394" spans="1:8" x14ac:dyDescent="0.25">
      <c r="A10394" s="396" t="e">
        <f>"INN."&amp;EIGNIR!$B$3&amp;C10394</f>
        <v>#N/A</v>
      </c>
      <c r="B10394" s="511">
        <f>'Sundurliðun Útlán'!M15</f>
        <v>0</v>
      </c>
      <c r="C10394" s="503" t="s">
        <v>11903</v>
      </c>
      <c r="F10394" s="547"/>
      <c r="G10394" s="547">
        <f t="shared" si="326"/>
        <v>0</v>
      </c>
      <c r="H10394" s="547">
        <f t="shared" si="327"/>
        <v>0</v>
      </c>
    </row>
    <row r="10395" spans="1:8" x14ac:dyDescent="0.25">
      <c r="A10395" s="396" t="e">
        <f>"INN."&amp;EIGNIR!$B$3&amp;C10395</f>
        <v>#N/A</v>
      </c>
      <c r="B10395" s="511">
        <f>'Sundurliðun Útlán'!M16</f>
        <v>0</v>
      </c>
      <c r="C10395" s="503" t="s">
        <v>11913</v>
      </c>
      <c r="F10395" s="547"/>
      <c r="G10395" s="547">
        <f t="shared" si="326"/>
        <v>0</v>
      </c>
      <c r="H10395" s="547">
        <f t="shared" si="327"/>
        <v>0</v>
      </c>
    </row>
    <row r="10396" spans="1:8" x14ac:dyDescent="0.25">
      <c r="A10396" s="396" t="e">
        <f>"INN."&amp;EIGNIR!$B$3&amp;C10396</f>
        <v>#N/A</v>
      </c>
      <c r="B10396" s="511">
        <f>'Sundurliðun Útlán'!M17</f>
        <v>0</v>
      </c>
      <c r="C10396" s="503" t="s">
        <v>11923</v>
      </c>
      <c r="F10396" s="547"/>
      <c r="G10396" s="547">
        <f t="shared" si="326"/>
        <v>0</v>
      </c>
      <c r="H10396" s="547">
        <f t="shared" si="327"/>
        <v>0</v>
      </c>
    </row>
    <row r="10397" spans="1:8" x14ac:dyDescent="0.25">
      <c r="A10397" s="396" t="e">
        <f>"INN."&amp;EIGNIR!$B$3&amp;C10397</f>
        <v>#N/A</v>
      </c>
      <c r="B10397" s="511">
        <f>'Sundurliðun Útlán'!M18</f>
        <v>0</v>
      </c>
      <c r="C10397" s="503" t="s">
        <v>11933</v>
      </c>
      <c r="F10397" s="547"/>
      <c r="G10397" s="547">
        <f t="shared" si="326"/>
        <v>0</v>
      </c>
      <c r="H10397" s="547">
        <f t="shared" si="327"/>
        <v>0</v>
      </c>
    </row>
    <row r="10398" spans="1:8" x14ac:dyDescent="0.25">
      <c r="A10398" s="396" t="e">
        <f>"INN."&amp;EIGNIR!$B$3&amp;C10398</f>
        <v>#N/A</v>
      </c>
      <c r="B10398" s="511">
        <f>'Sundurliðun Útlán'!M19</f>
        <v>0</v>
      </c>
      <c r="C10398" s="503" t="s">
        <v>11943</v>
      </c>
      <c r="F10398" s="547"/>
      <c r="G10398" s="547">
        <f t="shared" ref="G10398:G10461" si="328">+F10398-B10398</f>
        <v>0</v>
      </c>
      <c r="H10398" s="547">
        <f t="shared" si="327"/>
        <v>0</v>
      </c>
    </row>
    <row r="10399" spans="1:8" x14ac:dyDescent="0.25">
      <c r="A10399" s="396" t="e">
        <f>"INN."&amp;EIGNIR!$B$3&amp;C10399</f>
        <v>#N/A</v>
      </c>
      <c r="B10399" s="511">
        <f>'Sundurliðun Útlán'!M20</f>
        <v>0</v>
      </c>
      <c r="C10399" s="503" t="s">
        <v>11953</v>
      </c>
      <c r="F10399" s="547"/>
      <c r="G10399" s="547">
        <f t="shared" si="328"/>
        <v>0</v>
      </c>
      <c r="H10399" s="547">
        <f t="shared" ref="H10399:H10462" si="329">+ABS(G10399)</f>
        <v>0</v>
      </c>
    </row>
    <row r="10400" spans="1:8" x14ac:dyDescent="0.25">
      <c r="A10400" s="396" t="e">
        <f>"INN."&amp;EIGNIR!$B$3&amp;C10400</f>
        <v>#N/A</v>
      </c>
      <c r="B10400" s="511">
        <f>'Sundurliðun Útlán'!M21</f>
        <v>0</v>
      </c>
      <c r="C10400" s="503" t="s">
        <v>11963</v>
      </c>
      <c r="F10400" s="547"/>
      <c r="G10400" s="547">
        <f t="shared" si="328"/>
        <v>0</v>
      </c>
      <c r="H10400" s="547">
        <f t="shared" si="329"/>
        <v>0</v>
      </c>
    </row>
    <row r="10401" spans="1:8" x14ac:dyDescent="0.25">
      <c r="A10401" s="396" t="e">
        <f>"INN."&amp;EIGNIR!$B$3&amp;C10401</f>
        <v>#N/A</v>
      </c>
      <c r="B10401" s="511">
        <f>'Sundurliðun Útlán'!M22</f>
        <v>0</v>
      </c>
      <c r="C10401" s="503" t="s">
        <v>11973</v>
      </c>
      <c r="F10401" s="547"/>
      <c r="G10401" s="547">
        <f t="shared" si="328"/>
        <v>0</v>
      </c>
      <c r="H10401" s="547">
        <f t="shared" si="329"/>
        <v>0</v>
      </c>
    </row>
    <row r="10402" spans="1:8" x14ac:dyDescent="0.25">
      <c r="A10402" s="396" t="e">
        <f>"INN."&amp;EIGNIR!$B$3&amp;C10402</f>
        <v>#N/A</v>
      </c>
      <c r="B10402" s="511">
        <f>'Sundurliðun Útlán'!M23</f>
        <v>0</v>
      </c>
      <c r="C10402" s="503" t="s">
        <v>11983</v>
      </c>
      <c r="F10402" s="547"/>
      <c r="G10402" s="547">
        <f t="shared" si="328"/>
        <v>0</v>
      </c>
      <c r="H10402" s="547">
        <f t="shared" si="329"/>
        <v>0</v>
      </c>
    </row>
    <row r="10403" spans="1:8" x14ac:dyDescent="0.25">
      <c r="A10403" s="396" t="e">
        <f>"INN."&amp;EIGNIR!$B$3&amp;C10403</f>
        <v>#N/A</v>
      </c>
      <c r="B10403" s="511">
        <f>'Sundurliðun Útlán'!M24</f>
        <v>0</v>
      </c>
      <c r="C10403" s="503" t="s">
        <v>11993</v>
      </c>
      <c r="F10403" s="547"/>
      <c r="G10403" s="547">
        <f t="shared" si="328"/>
        <v>0</v>
      </c>
      <c r="H10403" s="547">
        <f t="shared" si="329"/>
        <v>0</v>
      </c>
    </row>
    <row r="10404" spans="1:8" x14ac:dyDescent="0.25">
      <c r="A10404" s="396" t="e">
        <f>"INN."&amp;EIGNIR!$B$3&amp;C10404</f>
        <v>#N/A</v>
      </c>
      <c r="B10404" s="511">
        <f>'Sundurliðun Útlán'!M25</f>
        <v>0</v>
      </c>
      <c r="C10404" s="503" t="s">
        <v>12003</v>
      </c>
      <c r="F10404" s="547"/>
      <c r="G10404" s="547">
        <f t="shared" si="328"/>
        <v>0</v>
      </c>
      <c r="H10404" s="547">
        <f t="shared" si="329"/>
        <v>0</v>
      </c>
    </row>
    <row r="10405" spans="1:8" x14ac:dyDescent="0.25">
      <c r="A10405" s="396" t="e">
        <f>"INN."&amp;EIGNIR!$B$3&amp;C10405</f>
        <v>#N/A</v>
      </c>
      <c r="B10405" s="511">
        <f>'Sundurliðun Útlán'!N13</f>
        <v>0</v>
      </c>
      <c r="C10405" s="503" t="s">
        <v>11884</v>
      </c>
      <c r="D10405" s="504" t="s">
        <v>13556</v>
      </c>
      <c r="F10405" s="547"/>
      <c r="G10405" s="547">
        <f t="shared" si="328"/>
        <v>0</v>
      </c>
      <c r="H10405" s="547">
        <f t="shared" si="329"/>
        <v>0</v>
      </c>
    </row>
    <row r="10406" spans="1:8" x14ac:dyDescent="0.25">
      <c r="A10406" s="396" t="e">
        <f>"INN."&amp;EIGNIR!$B$3&amp;C10406</f>
        <v>#N/A</v>
      </c>
      <c r="B10406" s="511">
        <f>'Sundurliðun Útlán'!N14</f>
        <v>0</v>
      </c>
      <c r="C10406" s="503" t="s">
        <v>11894</v>
      </c>
      <c r="F10406" s="547"/>
      <c r="G10406" s="547">
        <f t="shared" si="328"/>
        <v>0</v>
      </c>
      <c r="H10406" s="547">
        <f t="shared" si="329"/>
        <v>0</v>
      </c>
    </row>
    <row r="10407" spans="1:8" x14ac:dyDescent="0.25">
      <c r="A10407" s="396" t="e">
        <f>"INN."&amp;EIGNIR!$B$3&amp;C10407</f>
        <v>#N/A</v>
      </c>
      <c r="B10407" s="511">
        <f>'Sundurliðun Útlán'!N15</f>
        <v>0</v>
      </c>
      <c r="C10407" s="503" t="s">
        <v>11904</v>
      </c>
      <c r="F10407" s="547"/>
      <c r="G10407" s="547">
        <f t="shared" si="328"/>
        <v>0</v>
      </c>
      <c r="H10407" s="547">
        <f t="shared" si="329"/>
        <v>0</v>
      </c>
    </row>
    <row r="10408" spans="1:8" x14ac:dyDescent="0.25">
      <c r="A10408" s="396" t="e">
        <f>"INN."&amp;EIGNIR!$B$3&amp;C10408</f>
        <v>#N/A</v>
      </c>
      <c r="B10408" s="511">
        <f>'Sundurliðun Útlán'!N16</f>
        <v>0</v>
      </c>
      <c r="C10408" s="503" t="s">
        <v>11914</v>
      </c>
      <c r="F10408" s="547"/>
      <c r="G10408" s="547">
        <f t="shared" si="328"/>
        <v>0</v>
      </c>
      <c r="H10408" s="547">
        <f t="shared" si="329"/>
        <v>0</v>
      </c>
    </row>
    <row r="10409" spans="1:8" x14ac:dyDescent="0.25">
      <c r="A10409" s="396" t="e">
        <f>"INN."&amp;EIGNIR!$B$3&amp;C10409</f>
        <v>#N/A</v>
      </c>
      <c r="B10409" s="511">
        <f>'Sundurliðun Útlán'!N17</f>
        <v>0</v>
      </c>
      <c r="C10409" s="503" t="s">
        <v>11924</v>
      </c>
      <c r="F10409" s="547"/>
      <c r="G10409" s="547">
        <f t="shared" si="328"/>
        <v>0</v>
      </c>
      <c r="H10409" s="547">
        <f t="shared" si="329"/>
        <v>0</v>
      </c>
    </row>
    <row r="10410" spans="1:8" x14ac:dyDescent="0.25">
      <c r="A10410" s="396" t="e">
        <f>"INN."&amp;EIGNIR!$B$3&amp;C10410</f>
        <v>#N/A</v>
      </c>
      <c r="B10410" s="511">
        <f>'Sundurliðun Útlán'!N18</f>
        <v>0</v>
      </c>
      <c r="C10410" s="503" t="s">
        <v>11934</v>
      </c>
      <c r="F10410" s="547"/>
      <c r="G10410" s="547">
        <f t="shared" si="328"/>
        <v>0</v>
      </c>
      <c r="H10410" s="547">
        <f t="shared" si="329"/>
        <v>0</v>
      </c>
    </row>
    <row r="10411" spans="1:8" x14ac:dyDescent="0.25">
      <c r="A10411" s="396" t="e">
        <f>"INN."&amp;EIGNIR!$B$3&amp;C10411</f>
        <v>#N/A</v>
      </c>
      <c r="B10411" s="511">
        <f>'Sundurliðun Útlán'!N19</f>
        <v>0</v>
      </c>
      <c r="C10411" s="503" t="s">
        <v>11944</v>
      </c>
      <c r="F10411" s="547"/>
      <c r="G10411" s="547">
        <f t="shared" si="328"/>
        <v>0</v>
      </c>
      <c r="H10411" s="547">
        <f t="shared" si="329"/>
        <v>0</v>
      </c>
    </row>
    <row r="10412" spans="1:8" x14ac:dyDescent="0.25">
      <c r="A10412" s="396" t="e">
        <f>"INN."&amp;EIGNIR!$B$3&amp;C10412</f>
        <v>#N/A</v>
      </c>
      <c r="B10412" s="511">
        <f>'Sundurliðun Útlán'!N20</f>
        <v>0</v>
      </c>
      <c r="C10412" s="503" t="s">
        <v>11954</v>
      </c>
      <c r="F10412" s="547"/>
      <c r="G10412" s="547">
        <f t="shared" si="328"/>
        <v>0</v>
      </c>
      <c r="H10412" s="547">
        <f t="shared" si="329"/>
        <v>0</v>
      </c>
    </row>
    <row r="10413" spans="1:8" x14ac:dyDescent="0.25">
      <c r="A10413" s="396" t="e">
        <f>"INN."&amp;EIGNIR!$B$3&amp;C10413</f>
        <v>#N/A</v>
      </c>
      <c r="B10413" s="511">
        <f>'Sundurliðun Útlán'!N21</f>
        <v>0</v>
      </c>
      <c r="C10413" s="503" t="s">
        <v>11964</v>
      </c>
      <c r="F10413" s="547"/>
      <c r="G10413" s="547">
        <f t="shared" si="328"/>
        <v>0</v>
      </c>
      <c r="H10413" s="547">
        <f t="shared" si="329"/>
        <v>0</v>
      </c>
    </row>
    <row r="10414" spans="1:8" x14ac:dyDescent="0.25">
      <c r="A10414" s="396" t="e">
        <f>"INN."&amp;EIGNIR!$B$3&amp;C10414</f>
        <v>#N/A</v>
      </c>
      <c r="B10414" s="511">
        <f>'Sundurliðun Útlán'!N22</f>
        <v>0</v>
      </c>
      <c r="C10414" s="503" t="s">
        <v>11974</v>
      </c>
      <c r="F10414" s="547"/>
      <c r="G10414" s="547">
        <f t="shared" si="328"/>
        <v>0</v>
      </c>
      <c r="H10414" s="547">
        <f t="shared" si="329"/>
        <v>0</v>
      </c>
    </row>
    <row r="10415" spans="1:8" x14ac:dyDescent="0.25">
      <c r="A10415" s="396" t="e">
        <f>"INN."&amp;EIGNIR!$B$3&amp;C10415</f>
        <v>#N/A</v>
      </c>
      <c r="B10415" s="511">
        <f>'Sundurliðun Útlán'!N23</f>
        <v>0</v>
      </c>
      <c r="C10415" s="503" t="s">
        <v>11984</v>
      </c>
      <c r="F10415" s="547"/>
      <c r="G10415" s="547">
        <f t="shared" si="328"/>
        <v>0</v>
      </c>
      <c r="H10415" s="547">
        <f t="shared" si="329"/>
        <v>0</v>
      </c>
    </row>
    <row r="10416" spans="1:8" x14ac:dyDescent="0.25">
      <c r="A10416" s="396" t="e">
        <f>"INN."&amp;EIGNIR!$B$3&amp;C10416</f>
        <v>#N/A</v>
      </c>
      <c r="B10416" s="511">
        <f>'Sundurliðun Útlán'!N24</f>
        <v>0</v>
      </c>
      <c r="C10416" s="503" t="s">
        <v>11994</v>
      </c>
      <c r="F10416" s="547"/>
      <c r="G10416" s="547">
        <f t="shared" si="328"/>
        <v>0</v>
      </c>
      <c r="H10416" s="547">
        <f t="shared" si="329"/>
        <v>0</v>
      </c>
    </row>
    <row r="10417" spans="1:8" x14ac:dyDescent="0.25">
      <c r="A10417" s="396" t="e">
        <f>"INN."&amp;EIGNIR!$B$3&amp;C10417</f>
        <v>#N/A</v>
      </c>
      <c r="B10417" s="511">
        <f>'Sundurliðun Útlán'!N25</f>
        <v>0</v>
      </c>
      <c r="C10417" s="503" t="s">
        <v>12004</v>
      </c>
      <c r="F10417" s="547"/>
      <c r="G10417" s="547">
        <f t="shared" si="328"/>
        <v>0</v>
      </c>
      <c r="H10417" s="547">
        <f t="shared" si="329"/>
        <v>0</v>
      </c>
    </row>
    <row r="10418" spans="1:8" x14ac:dyDescent="0.25">
      <c r="A10418" s="396" t="e">
        <f>"INN."&amp;EIGNIR!$B$3&amp;C10418</f>
        <v>#N/A</v>
      </c>
      <c r="B10418" s="511">
        <f>'Sundurliðun Útlán'!O13</f>
        <v>0</v>
      </c>
      <c r="C10418" s="503" t="s">
        <v>11885</v>
      </c>
      <c r="D10418" s="504" t="s">
        <v>13557</v>
      </c>
      <c r="F10418" s="547"/>
      <c r="G10418" s="547">
        <f t="shared" si="328"/>
        <v>0</v>
      </c>
      <c r="H10418" s="547">
        <f t="shared" si="329"/>
        <v>0</v>
      </c>
    </row>
    <row r="10419" spans="1:8" x14ac:dyDescent="0.25">
      <c r="A10419" s="396" t="e">
        <f>"INN."&amp;EIGNIR!$B$3&amp;C10419</f>
        <v>#N/A</v>
      </c>
      <c r="B10419" s="511">
        <f>'Sundurliðun Útlán'!O14</f>
        <v>0</v>
      </c>
      <c r="C10419" s="503" t="s">
        <v>11895</v>
      </c>
      <c r="F10419" s="547"/>
      <c r="G10419" s="547">
        <f t="shared" si="328"/>
        <v>0</v>
      </c>
      <c r="H10419" s="547">
        <f t="shared" si="329"/>
        <v>0</v>
      </c>
    </row>
    <row r="10420" spans="1:8" x14ac:dyDescent="0.25">
      <c r="A10420" s="396" t="e">
        <f>"INN."&amp;EIGNIR!$B$3&amp;C10420</f>
        <v>#N/A</v>
      </c>
      <c r="B10420" s="511">
        <f>'Sundurliðun Útlán'!O15</f>
        <v>0</v>
      </c>
      <c r="C10420" s="503" t="s">
        <v>11905</v>
      </c>
      <c r="F10420" s="547"/>
      <c r="G10420" s="547">
        <f t="shared" si="328"/>
        <v>0</v>
      </c>
      <c r="H10420" s="547">
        <f t="shared" si="329"/>
        <v>0</v>
      </c>
    </row>
    <row r="10421" spans="1:8" x14ac:dyDescent="0.25">
      <c r="A10421" s="396" t="e">
        <f>"INN."&amp;EIGNIR!$B$3&amp;C10421</f>
        <v>#N/A</v>
      </c>
      <c r="B10421" s="511">
        <f>'Sundurliðun Útlán'!O16</f>
        <v>0</v>
      </c>
      <c r="C10421" s="503" t="s">
        <v>11915</v>
      </c>
      <c r="F10421" s="547"/>
      <c r="G10421" s="547">
        <f t="shared" si="328"/>
        <v>0</v>
      </c>
      <c r="H10421" s="547">
        <f t="shared" si="329"/>
        <v>0</v>
      </c>
    </row>
    <row r="10422" spans="1:8" x14ac:dyDescent="0.25">
      <c r="A10422" s="396" t="e">
        <f>"INN."&amp;EIGNIR!$B$3&amp;C10422</f>
        <v>#N/A</v>
      </c>
      <c r="B10422" s="511">
        <f>'Sundurliðun Útlán'!O17</f>
        <v>0</v>
      </c>
      <c r="C10422" s="503" t="s">
        <v>11925</v>
      </c>
      <c r="F10422" s="547"/>
      <c r="G10422" s="547">
        <f t="shared" si="328"/>
        <v>0</v>
      </c>
      <c r="H10422" s="547">
        <f t="shared" si="329"/>
        <v>0</v>
      </c>
    </row>
    <row r="10423" spans="1:8" x14ac:dyDescent="0.25">
      <c r="A10423" s="396" t="e">
        <f>"INN."&amp;EIGNIR!$B$3&amp;C10423</f>
        <v>#N/A</v>
      </c>
      <c r="B10423" s="511">
        <f>'Sundurliðun Útlán'!O18</f>
        <v>0</v>
      </c>
      <c r="C10423" s="503" t="s">
        <v>11935</v>
      </c>
      <c r="F10423" s="547"/>
      <c r="G10423" s="547">
        <f t="shared" si="328"/>
        <v>0</v>
      </c>
      <c r="H10423" s="547">
        <f t="shared" si="329"/>
        <v>0</v>
      </c>
    </row>
    <row r="10424" spans="1:8" x14ac:dyDescent="0.25">
      <c r="A10424" s="396" t="e">
        <f>"INN."&amp;EIGNIR!$B$3&amp;C10424</f>
        <v>#N/A</v>
      </c>
      <c r="B10424" s="511">
        <f>'Sundurliðun Útlán'!O19</f>
        <v>0</v>
      </c>
      <c r="C10424" s="503" t="s">
        <v>11945</v>
      </c>
      <c r="F10424" s="547"/>
      <c r="G10424" s="547">
        <f t="shared" si="328"/>
        <v>0</v>
      </c>
      <c r="H10424" s="547">
        <f t="shared" si="329"/>
        <v>0</v>
      </c>
    </row>
    <row r="10425" spans="1:8" x14ac:dyDescent="0.25">
      <c r="A10425" s="396" t="e">
        <f>"INN."&amp;EIGNIR!$B$3&amp;C10425</f>
        <v>#N/A</v>
      </c>
      <c r="B10425" s="511">
        <f>'Sundurliðun Útlán'!O20</f>
        <v>0</v>
      </c>
      <c r="C10425" s="503" t="s">
        <v>11955</v>
      </c>
      <c r="F10425" s="547"/>
      <c r="G10425" s="547">
        <f t="shared" si="328"/>
        <v>0</v>
      </c>
      <c r="H10425" s="547">
        <f t="shared" si="329"/>
        <v>0</v>
      </c>
    </row>
    <row r="10426" spans="1:8" x14ac:dyDescent="0.25">
      <c r="A10426" s="396" t="e">
        <f>"INN."&amp;EIGNIR!$B$3&amp;C10426</f>
        <v>#N/A</v>
      </c>
      <c r="B10426" s="511">
        <f>'Sundurliðun Útlán'!O21</f>
        <v>0</v>
      </c>
      <c r="C10426" s="503" t="s">
        <v>11965</v>
      </c>
      <c r="F10426" s="547"/>
      <c r="G10426" s="547">
        <f t="shared" si="328"/>
        <v>0</v>
      </c>
      <c r="H10426" s="547">
        <f t="shared" si="329"/>
        <v>0</v>
      </c>
    </row>
    <row r="10427" spans="1:8" x14ac:dyDescent="0.25">
      <c r="A10427" s="396" t="e">
        <f>"INN."&amp;EIGNIR!$B$3&amp;C10427</f>
        <v>#N/A</v>
      </c>
      <c r="B10427" s="511">
        <f>'Sundurliðun Útlán'!O22</f>
        <v>0</v>
      </c>
      <c r="C10427" s="503" t="s">
        <v>11975</v>
      </c>
      <c r="F10427" s="547"/>
      <c r="G10427" s="547">
        <f t="shared" si="328"/>
        <v>0</v>
      </c>
      <c r="H10427" s="547">
        <f t="shared" si="329"/>
        <v>0</v>
      </c>
    </row>
    <row r="10428" spans="1:8" x14ac:dyDescent="0.25">
      <c r="A10428" s="396" t="e">
        <f>"INN."&amp;EIGNIR!$B$3&amp;C10428</f>
        <v>#N/A</v>
      </c>
      <c r="B10428" s="511">
        <f>'Sundurliðun Útlán'!O23</f>
        <v>0</v>
      </c>
      <c r="C10428" s="503" t="s">
        <v>11985</v>
      </c>
      <c r="F10428" s="547"/>
      <c r="G10428" s="547">
        <f t="shared" si="328"/>
        <v>0</v>
      </c>
      <c r="H10428" s="547">
        <f t="shared" si="329"/>
        <v>0</v>
      </c>
    </row>
    <row r="10429" spans="1:8" x14ac:dyDescent="0.25">
      <c r="A10429" s="396" t="e">
        <f>"INN."&amp;EIGNIR!$B$3&amp;C10429</f>
        <v>#N/A</v>
      </c>
      <c r="B10429" s="511">
        <f>'Sundurliðun Útlán'!O24</f>
        <v>0</v>
      </c>
      <c r="C10429" s="503" t="s">
        <v>11995</v>
      </c>
      <c r="F10429" s="547"/>
      <c r="G10429" s="547">
        <f t="shared" si="328"/>
        <v>0</v>
      </c>
      <c r="H10429" s="547">
        <f t="shared" si="329"/>
        <v>0</v>
      </c>
    </row>
    <row r="10430" spans="1:8" x14ac:dyDescent="0.25">
      <c r="A10430" s="396" t="e">
        <f>"INN."&amp;EIGNIR!$B$3&amp;C10430</f>
        <v>#N/A</v>
      </c>
      <c r="B10430" s="511">
        <f>'Sundurliðun Útlán'!O25</f>
        <v>0</v>
      </c>
      <c r="C10430" s="503" t="s">
        <v>12005</v>
      </c>
      <c r="F10430" s="547"/>
      <c r="G10430" s="547">
        <f t="shared" si="328"/>
        <v>0</v>
      </c>
      <c r="H10430" s="547">
        <f t="shared" si="329"/>
        <v>0</v>
      </c>
    </row>
    <row r="10431" spans="1:8" x14ac:dyDescent="0.25">
      <c r="A10431" s="396" t="e">
        <f>"INN."&amp;EIGNIR!$B$3&amp;C10431</f>
        <v>#N/A</v>
      </c>
      <c r="B10431" s="511">
        <f>'Sundurliðun Útlán'!P13</f>
        <v>0</v>
      </c>
      <c r="C10431" s="503" t="s">
        <v>11886</v>
      </c>
      <c r="D10431" s="504" t="s">
        <v>13561</v>
      </c>
      <c r="F10431" s="547"/>
      <c r="G10431" s="547">
        <f t="shared" si="328"/>
        <v>0</v>
      </c>
      <c r="H10431" s="547">
        <f t="shared" si="329"/>
        <v>0</v>
      </c>
    </row>
    <row r="10432" spans="1:8" x14ac:dyDescent="0.25">
      <c r="A10432" s="396" t="e">
        <f>"INN."&amp;EIGNIR!$B$3&amp;C10432</f>
        <v>#N/A</v>
      </c>
      <c r="B10432" s="511">
        <f>'Sundurliðun Útlán'!P14</f>
        <v>0</v>
      </c>
      <c r="C10432" s="503" t="s">
        <v>11896</v>
      </c>
      <c r="F10432" s="547"/>
      <c r="G10432" s="547">
        <f t="shared" si="328"/>
        <v>0</v>
      </c>
      <c r="H10432" s="547">
        <f t="shared" si="329"/>
        <v>0</v>
      </c>
    </row>
    <row r="10433" spans="1:8" x14ac:dyDescent="0.25">
      <c r="A10433" s="396" t="e">
        <f>"INN."&amp;EIGNIR!$B$3&amp;C10433</f>
        <v>#N/A</v>
      </c>
      <c r="B10433" s="511">
        <f>'Sundurliðun Útlán'!P15</f>
        <v>0</v>
      </c>
      <c r="C10433" s="503" t="s">
        <v>11906</v>
      </c>
      <c r="F10433" s="547"/>
      <c r="G10433" s="547">
        <f t="shared" si="328"/>
        <v>0</v>
      </c>
      <c r="H10433" s="547">
        <f t="shared" si="329"/>
        <v>0</v>
      </c>
    </row>
    <row r="10434" spans="1:8" x14ac:dyDescent="0.25">
      <c r="A10434" s="396" t="e">
        <f>"INN."&amp;EIGNIR!$B$3&amp;C10434</f>
        <v>#N/A</v>
      </c>
      <c r="B10434" s="511">
        <f>'Sundurliðun Útlán'!P16</f>
        <v>0</v>
      </c>
      <c r="C10434" s="503" t="s">
        <v>11916</v>
      </c>
      <c r="F10434" s="547"/>
      <c r="G10434" s="547">
        <f t="shared" si="328"/>
        <v>0</v>
      </c>
      <c r="H10434" s="547">
        <f t="shared" si="329"/>
        <v>0</v>
      </c>
    </row>
    <row r="10435" spans="1:8" x14ac:dyDescent="0.25">
      <c r="A10435" s="396" t="e">
        <f>"INN."&amp;EIGNIR!$B$3&amp;C10435</f>
        <v>#N/A</v>
      </c>
      <c r="B10435" s="511">
        <f>'Sundurliðun Útlán'!P17</f>
        <v>0</v>
      </c>
      <c r="C10435" s="503" t="s">
        <v>11926</v>
      </c>
      <c r="F10435" s="547"/>
      <c r="G10435" s="547">
        <f t="shared" si="328"/>
        <v>0</v>
      </c>
      <c r="H10435" s="547">
        <f t="shared" si="329"/>
        <v>0</v>
      </c>
    </row>
    <row r="10436" spans="1:8" x14ac:dyDescent="0.25">
      <c r="A10436" s="396" t="e">
        <f>"INN."&amp;EIGNIR!$B$3&amp;C10436</f>
        <v>#N/A</v>
      </c>
      <c r="B10436" s="511">
        <f>'Sundurliðun Útlán'!P18</f>
        <v>0</v>
      </c>
      <c r="C10436" s="503" t="s">
        <v>11936</v>
      </c>
      <c r="F10436" s="547"/>
      <c r="G10436" s="547">
        <f t="shared" si="328"/>
        <v>0</v>
      </c>
      <c r="H10436" s="547">
        <f t="shared" si="329"/>
        <v>0</v>
      </c>
    </row>
    <row r="10437" spans="1:8" x14ac:dyDescent="0.25">
      <c r="A10437" s="396" t="e">
        <f>"INN."&amp;EIGNIR!$B$3&amp;C10437</f>
        <v>#N/A</v>
      </c>
      <c r="B10437" s="511">
        <f>'Sundurliðun Útlán'!P19</f>
        <v>0</v>
      </c>
      <c r="C10437" s="503" t="s">
        <v>11946</v>
      </c>
      <c r="F10437" s="547"/>
      <c r="G10437" s="547">
        <f t="shared" si="328"/>
        <v>0</v>
      </c>
      <c r="H10437" s="547">
        <f t="shared" si="329"/>
        <v>0</v>
      </c>
    </row>
    <row r="10438" spans="1:8" x14ac:dyDescent="0.25">
      <c r="A10438" s="396" t="e">
        <f>"INN."&amp;EIGNIR!$B$3&amp;C10438</f>
        <v>#N/A</v>
      </c>
      <c r="B10438" s="511">
        <f>'Sundurliðun Útlán'!P20</f>
        <v>0</v>
      </c>
      <c r="C10438" s="503" t="s">
        <v>11956</v>
      </c>
      <c r="F10438" s="547"/>
      <c r="G10438" s="547">
        <f t="shared" si="328"/>
        <v>0</v>
      </c>
      <c r="H10438" s="547">
        <f t="shared" si="329"/>
        <v>0</v>
      </c>
    </row>
    <row r="10439" spans="1:8" x14ac:dyDescent="0.25">
      <c r="A10439" s="396" t="e">
        <f>"INN."&amp;EIGNIR!$B$3&amp;C10439</f>
        <v>#N/A</v>
      </c>
      <c r="B10439" s="511">
        <f>'Sundurliðun Útlán'!P21</f>
        <v>0</v>
      </c>
      <c r="C10439" s="503" t="s">
        <v>11966</v>
      </c>
      <c r="F10439" s="547"/>
      <c r="G10439" s="547">
        <f t="shared" si="328"/>
        <v>0</v>
      </c>
      <c r="H10439" s="547">
        <f t="shared" si="329"/>
        <v>0</v>
      </c>
    </row>
    <row r="10440" spans="1:8" x14ac:dyDescent="0.25">
      <c r="A10440" s="396" t="e">
        <f>"INN."&amp;EIGNIR!$B$3&amp;C10440</f>
        <v>#N/A</v>
      </c>
      <c r="B10440" s="511">
        <f>'Sundurliðun Útlán'!P22</f>
        <v>0</v>
      </c>
      <c r="C10440" s="503" t="s">
        <v>11976</v>
      </c>
      <c r="F10440" s="547"/>
      <c r="G10440" s="547">
        <f t="shared" si="328"/>
        <v>0</v>
      </c>
      <c r="H10440" s="547">
        <f t="shared" si="329"/>
        <v>0</v>
      </c>
    </row>
    <row r="10441" spans="1:8" x14ac:dyDescent="0.25">
      <c r="A10441" s="396" t="e">
        <f>"INN."&amp;EIGNIR!$B$3&amp;C10441</f>
        <v>#N/A</v>
      </c>
      <c r="B10441" s="511">
        <f>'Sundurliðun Útlán'!P23</f>
        <v>0</v>
      </c>
      <c r="C10441" s="503" t="s">
        <v>11986</v>
      </c>
      <c r="F10441" s="547"/>
      <c r="G10441" s="547">
        <f t="shared" si="328"/>
        <v>0</v>
      </c>
      <c r="H10441" s="547">
        <f t="shared" si="329"/>
        <v>0</v>
      </c>
    </row>
    <row r="10442" spans="1:8" x14ac:dyDescent="0.25">
      <c r="A10442" s="396" t="e">
        <f>"INN."&amp;EIGNIR!$B$3&amp;C10442</f>
        <v>#N/A</v>
      </c>
      <c r="B10442" s="511">
        <f>'Sundurliðun Útlán'!P24</f>
        <v>0</v>
      </c>
      <c r="C10442" s="503" t="s">
        <v>11996</v>
      </c>
      <c r="F10442" s="547"/>
      <c r="G10442" s="547">
        <f t="shared" si="328"/>
        <v>0</v>
      </c>
      <c r="H10442" s="547">
        <f t="shared" si="329"/>
        <v>0</v>
      </c>
    </row>
    <row r="10443" spans="1:8" x14ac:dyDescent="0.25">
      <c r="A10443" s="396" t="e">
        <f>"INN."&amp;EIGNIR!$B$3&amp;C10443</f>
        <v>#N/A</v>
      </c>
      <c r="B10443" s="511">
        <f>'Sundurliðun Útlán'!P25</f>
        <v>0</v>
      </c>
      <c r="C10443" s="503" t="s">
        <v>12006</v>
      </c>
      <c r="F10443" s="547"/>
      <c r="G10443" s="547">
        <f t="shared" si="328"/>
        <v>0</v>
      </c>
      <c r="H10443" s="547">
        <f t="shared" si="329"/>
        <v>0</v>
      </c>
    </row>
    <row r="10444" spans="1:8" x14ac:dyDescent="0.25">
      <c r="A10444" s="396" t="e">
        <f>"INN."&amp;EIGNIR!$B$3&amp;C10444</f>
        <v>#N/A</v>
      </c>
      <c r="B10444" s="511">
        <f>'Sundurliðun Útlán'!Q13</f>
        <v>0</v>
      </c>
      <c r="C10444" s="503" t="s">
        <v>11887</v>
      </c>
      <c r="D10444" s="504" t="s">
        <v>13562</v>
      </c>
      <c r="F10444" s="547"/>
      <c r="G10444" s="547">
        <f t="shared" si="328"/>
        <v>0</v>
      </c>
      <c r="H10444" s="547">
        <f t="shared" si="329"/>
        <v>0</v>
      </c>
    </row>
    <row r="10445" spans="1:8" x14ac:dyDescent="0.25">
      <c r="A10445" s="396" t="e">
        <f>"INN."&amp;EIGNIR!$B$3&amp;C10445</f>
        <v>#N/A</v>
      </c>
      <c r="B10445" s="511">
        <f>'Sundurliðun Útlán'!Q14</f>
        <v>0</v>
      </c>
      <c r="C10445" s="503" t="s">
        <v>11897</v>
      </c>
      <c r="F10445" s="547"/>
      <c r="G10445" s="547">
        <f t="shared" si="328"/>
        <v>0</v>
      </c>
      <c r="H10445" s="547">
        <f t="shared" si="329"/>
        <v>0</v>
      </c>
    </row>
    <row r="10446" spans="1:8" x14ac:dyDescent="0.25">
      <c r="A10446" s="396" t="e">
        <f>"INN."&amp;EIGNIR!$B$3&amp;C10446</f>
        <v>#N/A</v>
      </c>
      <c r="B10446" s="511">
        <f>'Sundurliðun Útlán'!Q15</f>
        <v>0</v>
      </c>
      <c r="C10446" s="503" t="s">
        <v>11907</v>
      </c>
      <c r="F10446" s="547"/>
      <c r="G10446" s="547">
        <f t="shared" si="328"/>
        <v>0</v>
      </c>
      <c r="H10446" s="547">
        <f t="shared" si="329"/>
        <v>0</v>
      </c>
    </row>
    <row r="10447" spans="1:8" x14ac:dyDescent="0.25">
      <c r="A10447" s="396" t="e">
        <f>"INN."&amp;EIGNIR!$B$3&amp;C10447</f>
        <v>#N/A</v>
      </c>
      <c r="B10447" s="511">
        <f>'Sundurliðun Útlán'!Q16</f>
        <v>0</v>
      </c>
      <c r="C10447" s="503" t="s">
        <v>11917</v>
      </c>
      <c r="F10447" s="547"/>
      <c r="G10447" s="547">
        <f t="shared" si="328"/>
        <v>0</v>
      </c>
      <c r="H10447" s="547">
        <f t="shared" si="329"/>
        <v>0</v>
      </c>
    </row>
    <row r="10448" spans="1:8" x14ac:dyDescent="0.25">
      <c r="A10448" s="396" t="e">
        <f>"INN."&amp;EIGNIR!$B$3&amp;C10448</f>
        <v>#N/A</v>
      </c>
      <c r="B10448" s="511">
        <f>'Sundurliðun Útlán'!Q17</f>
        <v>0</v>
      </c>
      <c r="C10448" s="503" t="s">
        <v>11927</v>
      </c>
      <c r="F10448" s="547"/>
      <c r="G10448" s="547">
        <f t="shared" si="328"/>
        <v>0</v>
      </c>
      <c r="H10448" s="547">
        <f t="shared" si="329"/>
        <v>0</v>
      </c>
    </row>
    <row r="10449" spans="1:8" x14ac:dyDescent="0.25">
      <c r="A10449" s="396" t="e">
        <f>"INN."&amp;EIGNIR!$B$3&amp;C10449</f>
        <v>#N/A</v>
      </c>
      <c r="B10449" s="511">
        <f>'Sundurliðun Útlán'!Q18</f>
        <v>0</v>
      </c>
      <c r="C10449" s="503" t="s">
        <v>11937</v>
      </c>
      <c r="F10449" s="547"/>
      <c r="G10449" s="547">
        <f t="shared" si="328"/>
        <v>0</v>
      </c>
      <c r="H10449" s="547">
        <f t="shared" si="329"/>
        <v>0</v>
      </c>
    </row>
    <row r="10450" spans="1:8" x14ac:dyDescent="0.25">
      <c r="A10450" s="396" t="e">
        <f>"INN."&amp;EIGNIR!$B$3&amp;C10450</f>
        <v>#N/A</v>
      </c>
      <c r="B10450" s="511">
        <f>'Sundurliðun Útlán'!Q19</f>
        <v>0</v>
      </c>
      <c r="C10450" s="503" t="s">
        <v>11947</v>
      </c>
      <c r="F10450" s="547"/>
      <c r="G10450" s="547">
        <f t="shared" si="328"/>
        <v>0</v>
      </c>
      <c r="H10450" s="547">
        <f t="shared" si="329"/>
        <v>0</v>
      </c>
    </row>
    <row r="10451" spans="1:8" x14ac:dyDescent="0.25">
      <c r="A10451" s="396" t="e">
        <f>"INN."&amp;EIGNIR!$B$3&amp;C10451</f>
        <v>#N/A</v>
      </c>
      <c r="B10451" s="511">
        <f>'Sundurliðun Útlán'!Q20</f>
        <v>0</v>
      </c>
      <c r="C10451" s="503" t="s">
        <v>11957</v>
      </c>
      <c r="F10451" s="547"/>
      <c r="G10451" s="547">
        <f t="shared" si="328"/>
        <v>0</v>
      </c>
      <c r="H10451" s="547">
        <f t="shared" si="329"/>
        <v>0</v>
      </c>
    </row>
    <row r="10452" spans="1:8" x14ac:dyDescent="0.25">
      <c r="A10452" s="396" t="e">
        <f>"INN."&amp;EIGNIR!$B$3&amp;C10452</f>
        <v>#N/A</v>
      </c>
      <c r="B10452" s="511">
        <f>'Sundurliðun Útlán'!Q21</f>
        <v>0</v>
      </c>
      <c r="C10452" s="503" t="s">
        <v>11967</v>
      </c>
      <c r="F10452" s="547"/>
      <c r="G10452" s="547">
        <f t="shared" si="328"/>
        <v>0</v>
      </c>
      <c r="H10452" s="547">
        <f t="shared" si="329"/>
        <v>0</v>
      </c>
    </row>
    <row r="10453" spans="1:8" x14ac:dyDescent="0.25">
      <c r="A10453" s="396" t="e">
        <f>"INN."&amp;EIGNIR!$B$3&amp;C10453</f>
        <v>#N/A</v>
      </c>
      <c r="B10453" s="511">
        <f>'Sundurliðun Útlán'!Q22</f>
        <v>0</v>
      </c>
      <c r="C10453" s="503" t="s">
        <v>11977</v>
      </c>
      <c r="F10453" s="547"/>
      <c r="G10453" s="547">
        <f t="shared" si="328"/>
        <v>0</v>
      </c>
      <c r="H10453" s="547">
        <f t="shared" si="329"/>
        <v>0</v>
      </c>
    </row>
    <row r="10454" spans="1:8" x14ac:dyDescent="0.25">
      <c r="A10454" s="396" t="e">
        <f>"INN."&amp;EIGNIR!$B$3&amp;C10454</f>
        <v>#N/A</v>
      </c>
      <c r="B10454" s="511">
        <f>'Sundurliðun Útlán'!Q23</f>
        <v>0</v>
      </c>
      <c r="C10454" s="503" t="s">
        <v>11987</v>
      </c>
      <c r="F10454" s="547"/>
      <c r="G10454" s="547">
        <f t="shared" si="328"/>
        <v>0</v>
      </c>
      <c r="H10454" s="547">
        <f t="shared" si="329"/>
        <v>0</v>
      </c>
    </row>
    <row r="10455" spans="1:8" x14ac:dyDescent="0.25">
      <c r="A10455" s="396" t="e">
        <f>"INN."&amp;EIGNIR!$B$3&amp;C10455</f>
        <v>#N/A</v>
      </c>
      <c r="B10455" s="511">
        <f>'Sundurliðun Útlán'!Q24</f>
        <v>0</v>
      </c>
      <c r="C10455" s="503" t="s">
        <v>11997</v>
      </c>
      <c r="F10455" s="547"/>
      <c r="G10455" s="547">
        <f t="shared" si="328"/>
        <v>0</v>
      </c>
      <c r="H10455" s="547">
        <f t="shared" si="329"/>
        <v>0</v>
      </c>
    </row>
    <row r="10456" spans="1:8" x14ac:dyDescent="0.25">
      <c r="A10456" s="396" t="e">
        <f>"INN."&amp;EIGNIR!$B$3&amp;C10456</f>
        <v>#N/A</v>
      </c>
      <c r="B10456" s="511">
        <f>'Sundurliðun Útlán'!Q25</f>
        <v>0</v>
      </c>
      <c r="C10456" s="503" t="s">
        <v>12007</v>
      </c>
      <c r="F10456" s="547"/>
      <c r="G10456" s="547">
        <f t="shared" si="328"/>
        <v>0</v>
      </c>
      <c r="H10456" s="547">
        <f t="shared" si="329"/>
        <v>0</v>
      </c>
    </row>
    <row r="10457" spans="1:8" x14ac:dyDescent="0.25">
      <c r="A10457" s="396" t="e">
        <f>"INN."&amp;EIGNIR!$B$3&amp;C10457</f>
        <v>#N/A</v>
      </c>
      <c r="B10457" s="511">
        <f>'Sundurliðun Útlán'!H44</f>
        <v>0</v>
      </c>
      <c r="C10457" s="503" t="s">
        <v>12008</v>
      </c>
      <c r="D10457" s="504" t="s">
        <v>13563</v>
      </c>
      <c r="F10457" s="547"/>
      <c r="G10457" s="547">
        <f t="shared" si="328"/>
        <v>0</v>
      </c>
      <c r="H10457" s="547">
        <f t="shared" si="329"/>
        <v>0</v>
      </c>
    </row>
    <row r="10458" spans="1:8" x14ac:dyDescent="0.25">
      <c r="A10458" s="396" t="e">
        <f>"INN."&amp;EIGNIR!$B$3&amp;C10458</f>
        <v>#N/A</v>
      </c>
      <c r="B10458" s="511">
        <f>'Sundurliðun Útlán'!H45</f>
        <v>0</v>
      </c>
      <c r="C10458" s="503" t="s">
        <v>12018</v>
      </c>
      <c r="F10458" s="547"/>
      <c r="G10458" s="547">
        <f t="shared" si="328"/>
        <v>0</v>
      </c>
      <c r="H10458" s="547">
        <f t="shared" si="329"/>
        <v>0</v>
      </c>
    </row>
    <row r="10459" spans="1:8" x14ac:dyDescent="0.25">
      <c r="A10459" s="396" t="e">
        <f>"INN."&amp;EIGNIR!$B$3&amp;C10459</f>
        <v>#N/A</v>
      </c>
      <c r="B10459" s="511">
        <f>'Sundurliðun Útlán'!H46</f>
        <v>0</v>
      </c>
      <c r="C10459" s="503" t="s">
        <v>12028</v>
      </c>
      <c r="F10459" s="547"/>
      <c r="G10459" s="547">
        <f t="shared" si="328"/>
        <v>0</v>
      </c>
      <c r="H10459" s="547">
        <f t="shared" si="329"/>
        <v>0</v>
      </c>
    </row>
    <row r="10460" spans="1:8" x14ac:dyDescent="0.25">
      <c r="A10460" s="396" t="e">
        <f>"INN."&amp;EIGNIR!$B$3&amp;C10460</f>
        <v>#N/A</v>
      </c>
      <c r="B10460" s="511">
        <f>'Sundurliðun Útlán'!H47</f>
        <v>0</v>
      </c>
      <c r="C10460" s="503" t="s">
        <v>12038</v>
      </c>
      <c r="F10460" s="547"/>
      <c r="G10460" s="547">
        <f t="shared" si="328"/>
        <v>0</v>
      </c>
      <c r="H10460" s="547">
        <f t="shared" si="329"/>
        <v>0</v>
      </c>
    </row>
    <row r="10461" spans="1:8" x14ac:dyDescent="0.25">
      <c r="A10461" s="396" t="e">
        <f>"INN."&amp;EIGNIR!$B$3&amp;C10461</f>
        <v>#N/A</v>
      </c>
      <c r="B10461" s="511">
        <f>'Sundurliðun Útlán'!H48</f>
        <v>0</v>
      </c>
      <c r="C10461" s="503" t="s">
        <v>12048</v>
      </c>
      <c r="F10461" s="547"/>
      <c r="G10461" s="547">
        <f t="shared" si="328"/>
        <v>0</v>
      </c>
      <c r="H10461" s="547">
        <f t="shared" si="329"/>
        <v>0</v>
      </c>
    </row>
    <row r="10462" spans="1:8" x14ac:dyDescent="0.25">
      <c r="A10462" s="396" t="e">
        <f>"INN."&amp;EIGNIR!$B$3&amp;C10462</f>
        <v>#N/A</v>
      </c>
      <c r="B10462" s="511">
        <f>'Sundurliðun Útlán'!H49</f>
        <v>0</v>
      </c>
      <c r="C10462" s="503" t="s">
        <v>12058</v>
      </c>
      <c r="F10462" s="547"/>
      <c r="G10462" s="547">
        <f t="shared" ref="G10462:G10525" si="330">+F10462-B10462</f>
        <v>0</v>
      </c>
      <c r="H10462" s="547">
        <f t="shared" si="329"/>
        <v>0</v>
      </c>
    </row>
    <row r="10463" spans="1:8" x14ac:dyDescent="0.25">
      <c r="A10463" s="396" t="e">
        <f>"INN."&amp;EIGNIR!$B$3&amp;C10463</f>
        <v>#N/A</v>
      </c>
      <c r="B10463" s="511">
        <f>'Sundurliðun Útlán'!H50</f>
        <v>0</v>
      </c>
      <c r="C10463" s="503" t="s">
        <v>12068</v>
      </c>
      <c r="F10463" s="547"/>
      <c r="G10463" s="547">
        <f t="shared" si="330"/>
        <v>0</v>
      </c>
      <c r="H10463" s="547">
        <f t="shared" ref="H10463:H10526" si="331">+ABS(G10463)</f>
        <v>0</v>
      </c>
    </row>
    <row r="10464" spans="1:8" x14ac:dyDescent="0.25">
      <c r="A10464" s="396" t="e">
        <f>"INN."&amp;EIGNIR!$B$3&amp;C10464</f>
        <v>#N/A</v>
      </c>
      <c r="B10464" s="511">
        <f>'Sundurliðun Útlán'!H51</f>
        <v>0</v>
      </c>
      <c r="C10464" s="503" t="s">
        <v>12078</v>
      </c>
      <c r="F10464" s="547"/>
      <c r="G10464" s="547">
        <f t="shared" si="330"/>
        <v>0</v>
      </c>
      <c r="H10464" s="547">
        <f t="shared" si="331"/>
        <v>0</v>
      </c>
    </row>
    <row r="10465" spans="1:8" x14ac:dyDescent="0.25">
      <c r="A10465" s="396" t="e">
        <f>"INN."&amp;EIGNIR!$B$3&amp;C10465</f>
        <v>#N/A</v>
      </c>
      <c r="B10465" s="511">
        <f>'Sundurliðun Útlán'!H52</f>
        <v>0</v>
      </c>
      <c r="C10465" s="503" t="s">
        <v>12088</v>
      </c>
      <c r="F10465" s="547"/>
      <c r="G10465" s="547">
        <f t="shared" si="330"/>
        <v>0</v>
      </c>
      <c r="H10465" s="547">
        <f t="shared" si="331"/>
        <v>0</v>
      </c>
    </row>
    <row r="10466" spans="1:8" x14ac:dyDescent="0.25">
      <c r="A10466" s="396" t="e">
        <f>"INN."&amp;EIGNIR!$B$3&amp;C10466</f>
        <v>#N/A</v>
      </c>
      <c r="B10466" s="511">
        <f>'Sundurliðun Útlán'!H53</f>
        <v>0</v>
      </c>
      <c r="C10466" s="503" t="s">
        <v>12098</v>
      </c>
      <c r="F10466" s="547"/>
      <c r="G10466" s="547">
        <f t="shared" si="330"/>
        <v>0</v>
      </c>
      <c r="H10466" s="547">
        <f t="shared" si="331"/>
        <v>0</v>
      </c>
    </row>
    <row r="10467" spans="1:8" x14ac:dyDescent="0.25">
      <c r="A10467" s="396" t="e">
        <f>"INN."&amp;EIGNIR!$B$3&amp;C10467</f>
        <v>#N/A</v>
      </c>
      <c r="B10467" s="511">
        <f>'Sundurliðun Útlán'!H54</f>
        <v>0</v>
      </c>
      <c r="C10467" s="503" t="s">
        <v>12108</v>
      </c>
      <c r="F10467" s="547"/>
      <c r="G10467" s="547">
        <f t="shared" si="330"/>
        <v>0</v>
      </c>
      <c r="H10467" s="547">
        <f t="shared" si="331"/>
        <v>0</v>
      </c>
    </row>
    <row r="10468" spans="1:8" x14ac:dyDescent="0.25">
      <c r="A10468" s="396" t="e">
        <f>"INN."&amp;EIGNIR!$B$3&amp;C10468</f>
        <v>#N/A</v>
      </c>
      <c r="B10468" s="511">
        <f>'Sundurliðun Útlán'!H55</f>
        <v>0</v>
      </c>
      <c r="C10468" s="503" t="s">
        <v>12118</v>
      </c>
      <c r="F10468" s="547"/>
      <c r="G10468" s="547">
        <f t="shared" si="330"/>
        <v>0</v>
      </c>
      <c r="H10468" s="547">
        <f t="shared" si="331"/>
        <v>0</v>
      </c>
    </row>
    <row r="10469" spans="1:8" x14ac:dyDescent="0.25">
      <c r="A10469" s="396" t="e">
        <f>"INN."&amp;EIGNIR!$B$3&amp;C10469</f>
        <v>#N/A</v>
      </c>
      <c r="B10469" s="511">
        <f>'Sundurliðun Útlán'!H56</f>
        <v>0</v>
      </c>
      <c r="C10469" s="503" t="s">
        <v>12128</v>
      </c>
      <c r="F10469" s="547"/>
      <c r="G10469" s="547">
        <f t="shared" si="330"/>
        <v>0</v>
      </c>
      <c r="H10469" s="547">
        <f t="shared" si="331"/>
        <v>0</v>
      </c>
    </row>
    <row r="10470" spans="1:8" x14ac:dyDescent="0.25">
      <c r="A10470" s="396" t="e">
        <f>"INN."&amp;EIGNIR!$B$3&amp;C10470</f>
        <v>#N/A</v>
      </c>
      <c r="B10470" s="511">
        <f>'Sundurliðun Útlán'!I44</f>
        <v>0</v>
      </c>
      <c r="C10470" s="503" t="s">
        <v>12009</v>
      </c>
      <c r="D10470" s="504" t="s">
        <v>13551</v>
      </c>
      <c r="F10470" s="547"/>
      <c r="G10470" s="547">
        <f t="shared" si="330"/>
        <v>0</v>
      </c>
      <c r="H10470" s="547">
        <f t="shared" si="331"/>
        <v>0</v>
      </c>
    </row>
    <row r="10471" spans="1:8" x14ac:dyDescent="0.25">
      <c r="A10471" s="396" t="e">
        <f>"INN."&amp;EIGNIR!$B$3&amp;C10471</f>
        <v>#N/A</v>
      </c>
      <c r="B10471" s="511">
        <f>'Sundurliðun Útlán'!I45</f>
        <v>0</v>
      </c>
      <c r="C10471" s="503" t="s">
        <v>12019</v>
      </c>
      <c r="F10471" s="547"/>
      <c r="G10471" s="547">
        <f t="shared" si="330"/>
        <v>0</v>
      </c>
      <c r="H10471" s="547">
        <f t="shared" si="331"/>
        <v>0</v>
      </c>
    </row>
    <row r="10472" spans="1:8" x14ac:dyDescent="0.25">
      <c r="A10472" s="396" t="e">
        <f>"INN."&amp;EIGNIR!$B$3&amp;C10472</f>
        <v>#N/A</v>
      </c>
      <c r="B10472" s="511">
        <f>'Sundurliðun Útlán'!I46</f>
        <v>0</v>
      </c>
      <c r="C10472" s="503" t="s">
        <v>12029</v>
      </c>
      <c r="F10472" s="547"/>
      <c r="G10472" s="547">
        <f t="shared" si="330"/>
        <v>0</v>
      </c>
      <c r="H10472" s="547">
        <f t="shared" si="331"/>
        <v>0</v>
      </c>
    </row>
    <row r="10473" spans="1:8" x14ac:dyDescent="0.25">
      <c r="A10473" s="396" t="e">
        <f>"INN."&amp;EIGNIR!$B$3&amp;C10473</f>
        <v>#N/A</v>
      </c>
      <c r="B10473" s="511">
        <f>'Sundurliðun Útlán'!I47</f>
        <v>0</v>
      </c>
      <c r="C10473" s="503" t="s">
        <v>12039</v>
      </c>
      <c r="F10473" s="547"/>
      <c r="G10473" s="547">
        <f t="shared" si="330"/>
        <v>0</v>
      </c>
      <c r="H10473" s="547">
        <f t="shared" si="331"/>
        <v>0</v>
      </c>
    </row>
    <row r="10474" spans="1:8" x14ac:dyDescent="0.25">
      <c r="A10474" s="396" t="e">
        <f>"INN."&amp;EIGNIR!$B$3&amp;C10474</f>
        <v>#N/A</v>
      </c>
      <c r="B10474" s="511">
        <f>'Sundurliðun Útlán'!I48</f>
        <v>0</v>
      </c>
      <c r="C10474" s="503" t="s">
        <v>12049</v>
      </c>
      <c r="F10474" s="547"/>
      <c r="G10474" s="547">
        <f t="shared" si="330"/>
        <v>0</v>
      </c>
      <c r="H10474" s="547">
        <f t="shared" si="331"/>
        <v>0</v>
      </c>
    </row>
    <row r="10475" spans="1:8" x14ac:dyDescent="0.25">
      <c r="A10475" s="396" t="e">
        <f>"INN."&amp;EIGNIR!$B$3&amp;C10475</f>
        <v>#N/A</v>
      </c>
      <c r="B10475" s="511">
        <f>'Sundurliðun Útlán'!I49</f>
        <v>0</v>
      </c>
      <c r="C10475" s="503" t="s">
        <v>12059</v>
      </c>
      <c r="F10475" s="547"/>
      <c r="G10475" s="547">
        <f t="shared" si="330"/>
        <v>0</v>
      </c>
      <c r="H10475" s="547">
        <f t="shared" si="331"/>
        <v>0</v>
      </c>
    </row>
    <row r="10476" spans="1:8" x14ac:dyDescent="0.25">
      <c r="A10476" s="396" t="e">
        <f>"INN."&amp;EIGNIR!$B$3&amp;C10476</f>
        <v>#N/A</v>
      </c>
      <c r="B10476" s="511">
        <f>'Sundurliðun Útlán'!I50</f>
        <v>0</v>
      </c>
      <c r="C10476" s="503" t="s">
        <v>12069</v>
      </c>
      <c r="F10476" s="547"/>
      <c r="G10476" s="547">
        <f t="shared" si="330"/>
        <v>0</v>
      </c>
      <c r="H10476" s="547">
        <f t="shared" si="331"/>
        <v>0</v>
      </c>
    </row>
    <row r="10477" spans="1:8" x14ac:dyDescent="0.25">
      <c r="A10477" s="396" t="e">
        <f>"INN."&amp;EIGNIR!$B$3&amp;C10477</f>
        <v>#N/A</v>
      </c>
      <c r="B10477" s="511">
        <f>'Sundurliðun Útlán'!I51</f>
        <v>0</v>
      </c>
      <c r="C10477" s="503" t="s">
        <v>12079</v>
      </c>
      <c r="F10477" s="547"/>
      <c r="G10477" s="547">
        <f t="shared" si="330"/>
        <v>0</v>
      </c>
      <c r="H10477" s="547">
        <f t="shared" si="331"/>
        <v>0</v>
      </c>
    </row>
    <row r="10478" spans="1:8" x14ac:dyDescent="0.25">
      <c r="A10478" s="396" t="e">
        <f>"INN."&amp;EIGNIR!$B$3&amp;C10478</f>
        <v>#N/A</v>
      </c>
      <c r="B10478" s="511">
        <f>'Sundurliðun Útlán'!I52</f>
        <v>0</v>
      </c>
      <c r="C10478" s="503" t="s">
        <v>12089</v>
      </c>
      <c r="F10478" s="547"/>
      <c r="G10478" s="547">
        <f t="shared" si="330"/>
        <v>0</v>
      </c>
      <c r="H10478" s="547">
        <f t="shared" si="331"/>
        <v>0</v>
      </c>
    </row>
    <row r="10479" spans="1:8" x14ac:dyDescent="0.25">
      <c r="A10479" s="396" t="e">
        <f>"INN."&amp;EIGNIR!$B$3&amp;C10479</f>
        <v>#N/A</v>
      </c>
      <c r="B10479" s="511">
        <f>'Sundurliðun Útlán'!I53</f>
        <v>0</v>
      </c>
      <c r="C10479" s="503" t="s">
        <v>12099</v>
      </c>
      <c r="F10479" s="547"/>
      <c r="G10479" s="547">
        <f t="shared" si="330"/>
        <v>0</v>
      </c>
      <c r="H10479" s="547">
        <f t="shared" si="331"/>
        <v>0</v>
      </c>
    </row>
    <row r="10480" spans="1:8" x14ac:dyDescent="0.25">
      <c r="A10480" s="396" t="e">
        <f>"INN."&amp;EIGNIR!$B$3&amp;C10480</f>
        <v>#N/A</v>
      </c>
      <c r="B10480" s="511">
        <f>'Sundurliðun Útlán'!I54</f>
        <v>0</v>
      </c>
      <c r="C10480" s="503" t="s">
        <v>12109</v>
      </c>
      <c r="F10480" s="547"/>
      <c r="G10480" s="547">
        <f t="shared" si="330"/>
        <v>0</v>
      </c>
      <c r="H10480" s="547">
        <f t="shared" si="331"/>
        <v>0</v>
      </c>
    </row>
    <row r="10481" spans="1:8" x14ac:dyDescent="0.25">
      <c r="A10481" s="396" t="e">
        <f>"INN."&amp;EIGNIR!$B$3&amp;C10481</f>
        <v>#N/A</v>
      </c>
      <c r="B10481" s="511">
        <f>'Sundurliðun Útlán'!I55</f>
        <v>0</v>
      </c>
      <c r="C10481" s="503" t="s">
        <v>12119</v>
      </c>
      <c r="F10481" s="547"/>
      <c r="G10481" s="547">
        <f t="shared" si="330"/>
        <v>0</v>
      </c>
      <c r="H10481" s="547">
        <f t="shared" si="331"/>
        <v>0</v>
      </c>
    </row>
    <row r="10482" spans="1:8" x14ac:dyDescent="0.25">
      <c r="A10482" s="396" t="e">
        <f>"INN."&amp;EIGNIR!$B$3&amp;C10482</f>
        <v>#N/A</v>
      </c>
      <c r="B10482" s="511">
        <f>'Sundurliðun Útlán'!I56</f>
        <v>0</v>
      </c>
      <c r="C10482" s="503" t="s">
        <v>12129</v>
      </c>
      <c r="F10482" s="547"/>
      <c r="G10482" s="547">
        <f t="shared" si="330"/>
        <v>0</v>
      </c>
      <c r="H10482" s="547">
        <f t="shared" si="331"/>
        <v>0</v>
      </c>
    </row>
    <row r="10483" spans="1:8" x14ac:dyDescent="0.25">
      <c r="A10483" s="396" t="e">
        <f>"INN."&amp;EIGNIR!$B$3&amp;C10483</f>
        <v>#N/A</v>
      </c>
      <c r="B10483" s="511">
        <f>'Sundurliðun Útlán'!J44</f>
        <v>0</v>
      </c>
      <c r="C10483" s="503" t="s">
        <v>12010</v>
      </c>
      <c r="D10483" s="504" t="s">
        <v>13552</v>
      </c>
      <c r="F10483" s="547"/>
      <c r="G10483" s="547">
        <f t="shared" si="330"/>
        <v>0</v>
      </c>
      <c r="H10483" s="547">
        <f t="shared" si="331"/>
        <v>0</v>
      </c>
    </row>
    <row r="10484" spans="1:8" x14ac:dyDescent="0.25">
      <c r="A10484" s="396" t="e">
        <f>"INN."&amp;EIGNIR!$B$3&amp;C10484</f>
        <v>#N/A</v>
      </c>
      <c r="B10484" s="511">
        <f>'Sundurliðun Útlán'!J45</f>
        <v>0</v>
      </c>
      <c r="C10484" s="503" t="s">
        <v>12020</v>
      </c>
      <c r="F10484" s="547"/>
      <c r="G10484" s="547">
        <f t="shared" si="330"/>
        <v>0</v>
      </c>
      <c r="H10484" s="547">
        <f t="shared" si="331"/>
        <v>0</v>
      </c>
    </row>
    <row r="10485" spans="1:8" x14ac:dyDescent="0.25">
      <c r="A10485" s="396" t="e">
        <f>"INN."&amp;EIGNIR!$B$3&amp;C10485</f>
        <v>#N/A</v>
      </c>
      <c r="B10485" s="511">
        <f>'Sundurliðun Útlán'!J46</f>
        <v>0</v>
      </c>
      <c r="C10485" s="503" t="s">
        <v>12030</v>
      </c>
      <c r="F10485" s="547"/>
      <c r="G10485" s="547">
        <f t="shared" si="330"/>
        <v>0</v>
      </c>
      <c r="H10485" s="547">
        <f t="shared" si="331"/>
        <v>0</v>
      </c>
    </row>
    <row r="10486" spans="1:8" x14ac:dyDescent="0.25">
      <c r="A10486" s="396" t="e">
        <f>"INN."&amp;EIGNIR!$B$3&amp;C10486</f>
        <v>#N/A</v>
      </c>
      <c r="B10486" s="511">
        <f>'Sundurliðun Útlán'!J47</f>
        <v>0</v>
      </c>
      <c r="C10486" s="503" t="s">
        <v>12040</v>
      </c>
      <c r="F10486" s="547"/>
      <c r="G10486" s="547">
        <f t="shared" si="330"/>
        <v>0</v>
      </c>
      <c r="H10486" s="547">
        <f t="shared" si="331"/>
        <v>0</v>
      </c>
    </row>
    <row r="10487" spans="1:8" x14ac:dyDescent="0.25">
      <c r="A10487" s="396" t="e">
        <f>"INN."&amp;EIGNIR!$B$3&amp;C10487</f>
        <v>#N/A</v>
      </c>
      <c r="B10487" s="511">
        <f>'Sundurliðun Útlán'!J48</f>
        <v>0</v>
      </c>
      <c r="C10487" s="503" t="s">
        <v>12050</v>
      </c>
      <c r="F10487" s="547"/>
      <c r="G10487" s="547">
        <f t="shared" si="330"/>
        <v>0</v>
      </c>
      <c r="H10487" s="547">
        <f t="shared" si="331"/>
        <v>0</v>
      </c>
    </row>
    <row r="10488" spans="1:8" x14ac:dyDescent="0.25">
      <c r="A10488" s="396" t="e">
        <f>"INN."&amp;EIGNIR!$B$3&amp;C10488</f>
        <v>#N/A</v>
      </c>
      <c r="B10488" s="511">
        <f>'Sundurliðun Útlán'!J49</f>
        <v>0</v>
      </c>
      <c r="C10488" s="503" t="s">
        <v>12060</v>
      </c>
      <c r="F10488" s="547"/>
      <c r="G10488" s="547">
        <f t="shared" si="330"/>
        <v>0</v>
      </c>
      <c r="H10488" s="547">
        <f t="shared" si="331"/>
        <v>0</v>
      </c>
    </row>
    <row r="10489" spans="1:8" x14ac:dyDescent="0.25">
      <c r="A10489" s="396" t="e">
        <f>"INN."&amp;EIGNIR!$B$3&amp;C10489</f>
        <v>#N/A</v>
      </c>
      <c r="B10489" s="511">
        <f>'Sundurliðun Útlán'!J50</f>
        <v>0</v>
      </c>
      <c r="C10489" s="503" t="s">
        <v>12070</v>
      </c>
      <c r="F10489" s="547"/>
      <c r="G10489" s="547">
        <f t="shared" si="330"/>
        <v>0</v>
      </c>
      <c r="H10489" s="547">
        <f t="shared" si="331"/>
        <v>0</v>
      </c>
    </row>
    <row r="10490" spans="1:8" x14ac:dyDescent="0.25">
      <c r="A10490" s="396" t="e">
        <f>"INN."&amp;EIGNIR!$B$3&amp;C10490</f>
        <v>#N/A</v>
      </c>
      <c r="B10490" s="511">
        <f>'Sundurliðun Útlán'!J51</f>
        <v>0</v>
      </c>
      <c r="C10490" s="503" t="s">
        <v>12080</v>
      </c>
      <c r="F10490" s="547"/>
      <c r="G10490" s="547">
        <f t="shared" si="330"/>
        <v>0</v>
      </c>
      <c r="H10490" s="547">
        <f t="shared" si="331"/>
        <v>0</v>
      </c>
    </row>
    <row r="10491" spans="1:8" x14ac:dyDescent="0.25">
      <c r="A10491" s="396" t="e">
        <f>"INN."&amp;EIGNIR!$B$3&amp;C10491</f>
        <v>#N/A</v>
      </c>
      <c r="B10491" s="511">
        <f>'Sundurliðun Útlán'!J52</f>
        <v>0</v>
      </c>
      <c r="C10491" s="503" t="s">
        <v>12090</v>
      </c>
      <c r="F10491" s="547"/>
      <c r="G10491" s="547">
        <f t="shared" si="330"/>
        <v>0</v>
      </c>
      <c r="H10491" s="547">
        <f t="shared" si="331"/>
        <v>0</v>
      </c>
    </row>
    <row r="10492" spans="1:8" x14ac:dyDescent="0.25">
      <c r="A10492" s="396" t="e">
        <f>"INN."&amp;EIGNIR!$B$3&amp;C10492</f>
        <v>#N/A</v>
      </c>
      <c r="B10492" s="511">
        <f>'Sundurliðun Útlán'!J53</f>
        <v>0</v>
      </c>
      <c r="C10492" s="503" t="s">
        <v>12100</v>
      </c>
      <c r="F10492" s="547"/>
      <c r="G10492" s="547">
        <f t="shared" si="330"/>
        <v>0</v>
      </c>
      <c r="H10492" s="547">
        <f t="shared" si="331"/>
        <v>0</v>
      </c>
    </row>
    <row r="10493" spans="1:8" x14ac:dyDescent="0.25">
      <c r="A10493" s="396" t="e">
        <f>"INN."&amp;EIGNIR!$B$3&amp;C10493</f>
        <v>#N/A</v>
      </c>
      <c r="B10493" s="511">
        <f>'Sundurliðun Útlán'!J54</f>
        <v>0</v>
      </c>
      <c r="C10493" s="503" t="s">
        <v>12110</v>
      </c>
      <c r="F10493" s="547"/>
      <c r="G10493" s="547">
        <f t="shared" si="330"/>
        <v>0</v>
      </c>
      <c r="H10493" s="547">
        <f t="shared" si="331"/>
        <v>0</v>
      </c>
    </row>
    <row r="10494" spans="1:8" x14ac:dyDescent="0.25">
      <c r="A10494" s="396" t="e">
        <f>"INN."&amp;EIGNIR!$B$3&amp;C10494</f>
        <v>#N/A</v>
      </c>
      <c r="B10494" s="511">
        <f>'Sundurliðun Útlán'!J55</f>
        <v>0</v>
      </c>
      <c r="C10494" s="503" t="s">
        <v>12120</v>
      </c>
      <c r="F10494" s="547"/>
      <c r="G10494" s="547">
        <f t="shared" si="330"/>
        <v>0</v>
      </c>
      <c r="H10494" s="547">
        <f t="shared" si="331"/>
        <v>0</v>
      </c>
    </row>
    <row r="10495" spans="1:8" x14ac:dyDescent="0.25">
      <c r="A10495" s="396" t="e">
        <f>"INN."&amp;EIGNIR!$B$3&amp;C10495</f>
        <v>#N/A</v>
      </c>
      <c r="B10495" s="511">
        <f>'Sundurliðun Útlán'!J56</f>
        <v>0</v>
      </c>
      <c r="C10495" s="503" t="s">
        <v>12130</v>
      </c>
      <c r="F10495" s="547"/>
      <c r="G10495" s="547">
        <f t="shared" si="330"/>
        <v>0</v>
      </c>
      <c r="H10495" s="547">
        <f t="shared" si="331"/>
        <v>0</v>
      </c>
    </row>
    <row r="10496" spans="1:8" x14ac:dyDescent="0.25">
      <c r="A10496" s="396" t="e">
        <f>"INN."&amp;EIGNIR!$B$3&amp;C10496</f>
        <v>#N/A</v>
      </c>
      <c r="B10496" s="511">
        <f>'Sundurliðun Útlán'!K44</f>
        <v>0</v>
      </c>
      <c r="C10496" s="503" t="s">
        <v>12011</v>
      </c>
      <c r="D10496" s="504" t="s">
        <v>13553</v>
      </c>
      <c r="F10496" s="547"/>
      <c r="G10496" s="547">
        <f t="shared" si="330"/>
        <v>0</v>
      </c>
      <c r="H10496" s="547">
        <f t="shared" si="331"/>
        <v>0</v>
      </c>
    </row>
    <row r="10497" spans="1:8" x14ac:dyDescent="0.25">
      <c r="A10497" s="396" t="e">
        <f>"INN."&amp;EIGNIR!$B$3&amp;C10497</f>
        <v>#N/A</v>
      </c>
      <c r="B10497" s="511">
        <f>'Sundurliðun Útlán'!K45</f>
        <v>0</v>
      </c>
      <c r="C10497" s="503" t="s">
        <v>12021</v>
      </c>
      <c r="F10497" s="547"/>
      <c r="G10497" s="547">
        <f t="shared" si="330"/>
        <v>0</v>
      </c>
      <c r="H10497" s="547">
        <f t="shared" si="331"/>
        <v>0</v>
      </c>
    </row>
    <row r="10498" spans="1:8" x14ac:dyDescent="0.25">
      <c r="A10498" s="396" t="e">
        <f>"INN."&amp;EIGNIR!$B$3&amp;C10498</f>
        <v>#N/A</v>
      </c>
      <c r="B10498" s="511">
        <f>'Sundurliðun Útlán'!K46</f>
        <v>0</v>
      </c>
      <c r="C10498" s="503" t="s">
        <v>12031</v>
      </c>
      <c r="F10498" s="547"/>
      <c r="G10498" s="547">
        <f t="shared" si="330"/>
        <v>0</v>
      </c>
      <c r="H10498" s="547">
        <f t="shared" si="331"/>
        <v>0</v>
      </c>
    </row>
    <row r="10499" spans="1:8" x14ac:dyDescent="0.25">
      <c r="A10499" s="396" t="e">
        <f>"INN."&amp;EIGNIR!$B$3&amp;C10499</f>
        <v>#N/A</v>
      </c>
      <c r="B10499" s="511">
        <f>'Sundurliðun Útlán'!K47</f>
        <v>0</v>
      </c>
      <c r="C10499" s="503" t="s">
        <v>12041</v>
      </c>
      <c r="F10499" s="547"/>
      <c r="G10499" s="547">
        <f t="shared" si="330"/>
        <v>0</v>
      </c>
      <c r="H10499" s="547">
        <f t="shared" si="331"/>
        <v>0</v>
      </c>
    </row>
    <row r="10500" spans="1:8" x14ac:dyDescent="0.25">
      <c r="A10500" s="396" t="e">
        <f>"INN."&amp;EIGNIR!$B$3&amp;C10500</f>
        <v>#N/A</v>
      </c>
      <c r="B10500" s="511">
        <f>'Sundurliðun Útlán'!K48</f>
        <v>0</v>
      </c>
      <c r="C10500" s="503" t="s">
        <v>12051</v>
      </c>
      <c r="F10500" s="547"/>
      <c r="G10500" s="547">
        <f t="shared" si="330"/>
        <v>0</v>
      </c>
      <c r="H10500" s="547">
        <f t="shared" si="331"/>
        <v>0</v>
      </c>
    </row>
    <row r="10501" spans="1:8" x14ac:dyDescent="0.25">
      <c r="A10501" s="396" t="e">
        <f>"INN."&amp;EIGNIR!$B$3&amp;C10501</f>
        <v>#N/A</v>
      </c>
      <c r="B10501" s="511">
        <f>'Sundurliðun Útlán'!K49</f>
        <v>0</v>
      </c>
      <c r="C10501" s="503" t="s">
        <v>12061</v>
      </c>
      <c r="F10501" s="547"/>
      <c r="G10501" s="547">
        <f t="shared" si="330"/>
        <v>0</v>
      </c>
      <c r="H10501" s="547">
        <f t="shared" si="331"/>
        <v>0</v>
      </c>
    </row>
    <row r="10502" spans="1:8" x14ac:dyDescent="0.25">
      <c r="A10502" s="396" t="e">
        <f>"INN."&amp;EIGNIR!$B$3&amp;C10502</f>
        <v>#N/A</v>
      </c>
      <c r="B10502" s="511">
        <f>'Sundurliðun Útlán'!K50</f>
        <v>0</v>
      </c>
      <c r="C10502" s="503" t="s">
        <v>12071</v>
      </c>
      <c r="F10502" s="547"/>
      <c r="G10502" s="547">
        <f t="shared" si="330"/>
        <v>0</v>
      </c>
      <c r="H10502" s="547">
        <f t="shared" si="331"/>
        <v>0</v>
      </c>
    </row>
    <row r="10503" spans="1:8" x14ac:dyDescent="0.25">
      <c r="A10503" s="396" t="e">
        <f>"INN."&amp;EIGNIR!$B$3&amp;C10503</f>
        <v>#N/A</v>
      </c>
      <c r="B10503" s="511">
        <f>'Sundurliðun Útlán'!K51</f>
        <v>0</v>
      </c>
      <c r="C10503" s="503" t="s">
        <v>12081</v>
      </c>
      <c r="F10503" s="547"/>
      <c r="G10503" s="547">
        <f t="shared" si="330"/>
        <v>0</v>
      </c>
      <c r="H10503" s="547">
        <f t="shared" si="331"/>
        <v>0</v>
      </c>
    </row>
    <row r="10504" spans="1:8" x14ac:dyDescent="0.25">
      <c r="A10504" s="396" t="e">
        <f>"INN."&amp;EIGNIR!$B$3&amp;C10504</f>
        <v>#N/A</v>
      </c>
      <c r="B10504" s="511">
        <f>'Sundurliðun Útlán'!K52</f>
        <v>0</v>
      </c>
      <c r="C10504" s="503" t="s">
        <v>12091</v>
      </c>
      <c r="F10504" s="547"/>
      <c r="G10504" s="547">
        <f t="shared" si="330"/>
        <v>0</v>
      </c>
      <c r="H10504" s="547">
        <f t="shared" si="331"/>
        <v>0</v>
      </c>
    </row>
    <row r="10505" spans="1:8" x14ac:dyDescent="0.25">
      <c r="A10505" s="396" t="e">
        <f>"INN."&amp;EIGNIR!$B$3&amp;C10505</f>
        <v>#N/A</v>
      </c>
      <c r="B10505" s="511">
        <f>'Sundurliðun Útlán'!K53</f>
        <v>0</v>
      </c>
      <c r="C10505" s="503" t="s">
        <v>12101</v>
      </c>
      <c r="F10505" s="547"/>
      <c r="G10505" s="547">
        <f t="shared" si="330"/>
        <v>0</v>
      </c>
      <c r="H10505" s="547">
        <f t="shared" si="331"/>
        <v>0</v>
      </c>
    </row>
    <row r="10506" spans="1:8" x14ac:dyDescent="0.25">
      <c r="A10506" s="396" t="e">
        <f>"INN."&amp;EIGNIR!$B$3&amp;C10506</f>
        <v>#N/A</v>
      </c>
      <c r="B10506" s="511">
        <f>'Sundurliðun Útlán'!K54</f>
        <v>0</v>
      </c>
      <c r="C10506" s="503" t="s">
        <v>12111</v>
      </c>
      <c r="F10506" s="547"/>
      <c r="G10506" s="547">
        <f t="shared" si="330"/>
        <v>0</v>
      </c>
      <c r="H10506" s="547">
        <f t="shared" si="331"/>
        <v>0</v>
      </c>
    </row>
    <row r="10507" spans="1:8" x14ac:dyDescent="0.25">
      <c r="A10507" s="396" t="e">
        <f>"INN."&amp;EIGNIR!$B$3&amp;C10507</f>
        <v>#N/A</v>
      </c>
      <c r="B10507" s="511">
        <f>'Sundurliðun Útlán'!K55</f>
        <v>0</v>
      </c>
      <c r="C10507" s="503" t="s">
        <v>12121</v>
      </c>
      <c r="F10507" s="547"/>
      <c r="G10507" s="547">
        <f t="shared" si="330"/>
        <v>0</v>
      </c>
      <c r="H10507" s="547">
        <f t="shared" si="331"/>
        <v>0</v>
      </c>
    </row>
    <row r="10508" spans="1:8" x14ac:dyDescent="0.25">
      <c r="A10508" s="396" t="e">
        <f>"INN."&amp;EIGNIR!$B$3&amp;C10508</f>
        <v>#N/A</v>
      </c>
      <c r="B10508" s="511">
        <f>'Sundurliðun Útlán'!K56</f>
        <v>0</v>
      </c>
      <c r="C10508" s="503" t="s">
        <v>12131</v>
      </c>
      <c r="F10508" s="547"/>
      <c r="G10508" s="547">
        <f t="shared" si="330"/>
        <v>0</v>
      </c>
      <c r="H10508" s="547">
        <f t="shared" si="331"/>
        <v>0</v>
      </c>
    </row>
    <row r="10509" spans="1:8" x14ac:dyDescent="0.25">
      <c r="A10509" s="396" t="e">
        <f>"INN."&amp;EIGNIR!$B$3&amp;C10509</f>
        <v>#N/A</v>
      </c>
      <c r="B10509" s="511">
        <f>'Sundurliðun Útlán'!L44</f>
        <v>0</v>
      </c>
      <c r="C10509" s="503" t="s">
        <v>12012</v>
      </c>
      <c r="D10509" s="504" t="s">
        <v>13543</v>
      </c>
      <c r="F10509" s="547"/>
      <c r="G10509" s="547">
        <f t="shared" si="330"/>
        <v>0</v>
      </c>
      <c r="H10509" s="547">
        <f t="shared" si="331"/>
        <v>0</v>
      </c>
    </row>
    <row r="10510" spans="1:8" x14ac:dyDescent="0.25">
      <c r="A10510" s="396" t="e">
        <f>"INN."&amp;EIGNIR!$B$3&amp;C10510</f>
        <v>#N/A</v>
      </c>
      <c r="B10510" s="511">
        <f>'Sundurliðun Útlán'!L45</f>
        <v>0</v>
      </c>
      <c r="C10510" s="503" t="s">
        <v>12022</v>
      </c>
      <c r="F10510" s="547"/>
      <c r="G10510" s="547">
        <f t="shared" si="330"/>
        <v>0</v>
      </c>
      <c r="H10510" s="547">
        <f t="shared" si="331"/>
        <v>0</v>
      </c>
    </row>
    <row r="10511" spans="1:8" x14ac:dyDescent="0.25">
      <c r="A10511" s="396" t="e">
        <f>"INN."&amp;EIGNIR!$B$3&amp;C10511</f>
        <v>#N/A</v>
      </c>
      <c r="B10511" s="511">
        <f>'Sundurliðun Útlán'!L46</f>
        <v>0</v>
      </c>
      <c r="C10511" s="503" t="s">
        <v>12032</v>
      </c>
      <c r="F10511" s="547"/>
      <c r="G10511" s="547">
        <f t="shared" si="330"/>
        <v>0</v>
      </c>
      <c r="H10511" s="547">
        <f t="shared" si="331"/>
        <v>0</v>
      </c>
    </row>
    <row r="10512" spans="1:8" x14ac:dyDescent="0.25">
      <c r="A10512" s="396" t="e">
        <f>"INN."&amp;EIGNIR!$B$3&amp;C10512</f>
        <v>#N/A</v>
      </c>
      <c r="B10512" s="511">
        <f>'Sundurliðun Útlán'!L47</f>
        <v>0</v>
      </c>
      <c r="C10512" s="503" t="s">
        <v>12042</v>
      </c>
      <c r="F10512" s="547"/>
      <c r="G10512" s="547">
        <f t="shared" si="330"/>
        <v>0</v>
      </c>
      <c r="H10512" s="547">
        <f t="shared" si="331"/>
        <v>0</v>
      </c>
    </row>
    <row r="10513" spans="1:8" x14ac:dyDescent="0.25">
      <c r="A10513" s="396" t="e">
        <f>"INN."&amp;EIGNIR!$B$3&amp;C10513</f>
        <v>#N/A</v>
      </c>
      <c r="B10513" s="511">
        <f>'Sundurliðun Útlán'!L48</f>
        <v>0</v>
      </c>
      <c r="C10513" s="503" t="s">
        <v>12052</v>
      </c>
      <c r="F10513" s="547"/>
      <c r="G10513" s="547">
        <f t="shared" si="330"/>
        <v>0</v>
      </c>
      <c r="H10513" s="547">
        <f t="shared" si="331"/>
        <v>0</v>
      </c>
    </row>
    <row r="10514" spans="1:8" x14ac:dyDescent="0.25">
      <c r="A10514" s="396" t="e">
        <f>"INN."&amp;EIGNIR!$B$3&amp;C10514</f>
        <v>#N/A</v>
      </c>
      <c r="B10514" s="511">
        <f>'Sundurliðun Útlán'!L49</f>
        <v>0</v>
      </c>
      <c r="C10514" s="503" t="s">
        <v>12062</v>
      </c>
      <c r="F10514" s="547"/>
      <c r="G10514" s="547">
        <f t="shared" si="330"/>
        <v>0</v>
      </c>
      <c r="H10514" s="547">
        <f t="shared" si="331"/>
        <v>0</v>
      </c>
    </row>
    <row r="10515" spans="1:8" x14ac:dyDescent="0.25">
      <c r="A10515" s="396" t="e">
        <f>"INN."&amp;EIGNIR!$B$3&amp;C10515</f>
        <v>#N/A</v>
      </c>
      <c r="B10515" s="511">
        <f>'Sundurliðun Útlán'!L50</f>
        <v>0</v>
      </c>
      <c r="C10515" s="503" t="s">
        <v>12072</v>
      </c>
      <c r="F10515" s="547"/>
      <c r="G10515" s="547">
        <f t="shared" si="330"/>
        <v>0</v>
      </c>
      <c r="H10515" s="547">
        <f t="shared" si="331"/>
        <v>0</v>
      </c>
    </row>
    <row r="10516" spans="1:8" x14ac:dyDescent="0.25">
      <c r="A10516" s="396" t="e">
        <f>"INN."&amp;EIGNIR!$B$3&amp;C10516</f>
        <v>#N/A</v>
      </c>
      <c r="B10516" s="511">
        <f>'Sundurliðun Útlán'!L51</f>
        <v>0</v>
      </c>
      <c r="C10516" s="503" t="s">
        <v>12082</v>
      </c>
      <c r="F10516" s="547"/>
      <c r="G10516" s="547">
        <f t="shared" si="330"/>
        <v>0</v>
      </c>
      <c r="H10516" s="547">
        <f t="shared" si="331"/>
        <v>0</v>
      </c>
    </row>
    <row r="10517" spans="1:8" x14ac:dyDescent="0.25">
      <c r="A10517" s="396" t="e">
        <f>"INN."&amp;EIGNIR!$B$3&amp;C10517</f>
        <v>#N/A</v>
      </c>
      <c r="B10517" s="511">
        <f>'Sundurliðun Útlán'!L52</f>
        <v>0</v>
      </c>
      <c r="C10517" s="503" t="s">
        <v>12092</v>
      </c>
      <c r="F10517" s="547"/>
      <c r="G10517" s="547">
        <f t="shared" si="330"/>
        <v>0</v>
      </c>
      <c r="H10517" s="547">
        <f t="shared" si="331"/>
        <v>0</v>
      </c>
    </row>
    <row r="10518" spans="1:8" x14ac:dyDescent="0.25">
      <c r="A10518" s="396" t="e">
        <f>"INN."&amp;EIGNIR!$B$3&amp;C10518</f>
        <v>#N/A</v>
      </c>
      <c r="B10518" s="511">
        <f>'Sundurliðun Útlán'!L53</f>
        <v>0</v>
      </c>
      <c r="C10518" s="503" t="s">
        <v>12102</v>
      </c>
      <c r="F10518" s="547"/>
      <c r="G10518" s="547">
        <f t="shared" si="330"/>
        <v>0</v>
      </c>
      <c r="H10518" s="547">
        <f t="shared" si="331"/>
        <v>0</v>
      </c>
    </row>
    <row r="10519" spans="1:8" x14ac:dyDescent="0.25">
      <c r="A10519" s="396" t="e">
        <f>"INN."&amp;EIGNIR!$B$3&amp;C10519</f>
        <v>#N/A</v>
      </c>
      <c r="B10519" s="511">
        <f>'Sundurliðun Útlán'!L54</f>
        <v>0</v>
      </c>
      <c r="C10519" s="503" t="s">
        <v>12112</v>
      </c>
      <c r="F10519" s="547"/>
      <c r="G10519" s="547">
        <f t="shared" si="330"/>
        <v>0</v>
      </c>
      <c r="H10519" s="547">
        <f t="shared" si="331"/>
        <v>0</v>
      </c>
    </row>
    <row r="10520" spans="1:8" x14ac:dyDescent="0.25">
      <c r="A10520" s="396" t="e">
        <f>"INN."&amp;EIGNIR!$B$3&amp;C10520</f>
        <v>#N/A</v>
      </c>
      <c r="B10520" s="511">
        <f>'Sundurliðun Útlán'!L55</f>
        <v>0</v>
      </c>
      <c r="C10520" s="503" t="s">
        <v>12122</v>
      </c>
      <c r="F10520" s="547"/>
      <c r="G10520" s="547">
        <f t="shared" si="330"/>
        <v>0</v>
      </c>
      <c r="H10520" s="547">
        <f t="shared" si="331"/>
        <v>0</v>
      </c>
    </row>
    <row r="10521" spans="1:8" x14ac:dyDescent="0.25">
      <c r="A10521" s="396" t="e">
        <f>"INN."&amp;EIGNIR!$B$3&amp;C10521</f>
        <v>#N/A</v>
      </c>
      <c r="B10521" s="511">
        <f>'Sundurliðun Útlán'!L56</f>
        <v>0</v>
      </c>
      <c r="C10521" s="503" t="s">
        <v>12132</v>
      </c>
      <c r="F10521" s="547"/>
      <c r="G10521" s="547">
        <f t="shared" si="330"/>
        <v>0</v>
      </c>
      <c r="H10521" s="547">
        <f t="shared" si="331"/>
        <v>0</v>
      </c>
    </row>
    <row r="10522" spans="1:8" x14ac:dyDescent="0.25">
      <c r="A10522" s="396" t="e">
        <f>"INN."&amp;EIGNIR!$B$3&amp;C10522</f>
        <v>#N/A</v>
      </c>
      <c r="B10522" s="511">
        <f>'Sundurliðun Útlán'!M44</f>
        <v>0</v>
      </c>
      <c r="C10522" s="503" t="s">
        <v>12013</v>
      </c>
      <c r="D10522" s="504" t="s">
        <v>13555</v>
      </c>
      <c r="F10522" s="547"/>
      <c r="G10522" s="547">
        <f t="shared" si="330"/>
        <v>0</v>
      </c>
      <c r="H10522" s="547">
        <f t="shared" si="331"/>
        <v>0</v>
      </c>
    </row>
    <row r="10523" spans="1:8" x14ac:dyDescent="0.25">
      <c r="A10523" s="396" t="e">
        <f>"INN."&amp;EIGNIR!$B$3&amp;C10523</f>
        <v>#N/A</v>
      </c>
      <c r="B10523" s="511">
        <f>'Sundurliðun Útlán'!M45</f>
        <v>0</v>
      </c>
      <c r="C10523" s="503" t="s">
        <v>12023</v>
      </c>
      <c r="F10523" s="547"/>
      <c r="G10523" s="547">
        <f t="shared" si="330"/>
        <v>0</v>
      </c>
      <c r="H10523" s="547">
        <f t="shared" si="331"/>
        <v>0</v>
      </c>
    </row>
    <row r="10524" spans="1:8" x14ac:dyDescent="0.25">
      <c r="A10524" s="396" t="e">
        <f>"INN."&amp;EIGNIR!$B$3&amp;C10524</f>
        <v>#N/A</v>
      </c>
      <c r="B10524" s="511">
        <f>'Sundurliðun Útlán'!M46</f>
        <v>0</v>
      </c>
      <c r="C10524" s="503" t="s">
        <v>12033</v>
      </c>
      <c r="F10524" s="547"/>
      <c r="G10524" s="547">
        <f t="shared" si="330"/>
        <v>0</v>
      </c>
      <c r="H10524" s="547">
        <f t="shared" si="331"/>
        <v>0</v>
      </c>
    </row>
    <row r="10525" spans="1:8" x14ac:dyDescent="0.25">
      <c r="A10525" s="396" t="e">
        <f>"INN."&amp;EIGNIR!$B$3&amp;C10525</f>
        <v>#N/A</v>
      </c>
      <c r="B10525" s="511">
        <f>'Sundurliðun Útlán'!M47</f>
        <v>0</v>
      </c>
      <c r="C10525" s="503" t="s">
        <v>12043</v>
      </c>
      <c r="F10525" s="547"/>
      <c r="G10525" s="547">
        <f t="shared" si="330"/>
        <v>0</v>
      </c>
      <c r="H10525" s="547">
        <f t="shared" si="331"/>
        <v>0</v>
      </c>
    </row>
    <row r="10526" spans="1:8" x14ac:dyDescent="0.25">
      <c r="A10526" s="396" t="e">
        <f>"INN."&amp;EIGNIR!$B$3&amp;C10526</f>
        <v>#N/A</v>
      </c>
      <c r="B10526" s="511">
        <f>'Sundurliðun Útlán'!M48</f>
        <v>0</v>
      </c>
      <c r="C10526" s="503" t="s">
        <v>12053</v>
      </c>
      <c r="F10526" s="547"/>
      <c r="G10526" s="547">
        <f t="shared" ref="G10526:G10589" si="332">+F10526-B10526</f>
        <v>0</v>
      </c>
      <c r="H10526" s="547">
        <f t="shared" si="331"/>
        <v>0</v>
      </c>
    </row>
    <row r="10527" spans="1:8" x14ac:dyDescent="0.25">
      <c r="A10527" s="396" t="e">
        <f>"INN."&amp;EIGNIR!$B$3&amp;C10527</f>
        <v>#N/A</v>
      </c>
      <c r="B10527" s="511">
        <f>'Sundurliðun Útlán'!M49</f>
        <v>0</v>
      </c>
      <c r="C10527" s="503" t="s">
        <v>12063</v>
      </c>
      <c r="F10527" s="547"/>
      <c r="G10527" s="547">
        <f t="shared" si="332"/>
        <v>0</v>
      </c>
      <c r="H10527" s="547">
        <f t="shared" ref="H10527:H10590" si="333">+ABS(G10527)</f>
        <v>0</v>
      </c>
    </row>
    <row r="10528" spans="1:8" x14ac:dyDescent="0.25">
      <c r="A10528" s="396" t="e">
        <f>"INN."&amp;EIGNIR!$B$3&amp;C10528</f>
        <v>#N/A</v>
      </c>
      <c r="B10528" s="511">
        <f>'Sundurliðun Útlán'!M50</f>
        <v>0</v>
      </c>
      <c r="C10528" s="503" t="s">
        <v>12073</v>
      </c>
      <c r="F10528" s="547"/>
      <c r="G10528" s="547">
        <f t="shared" si="332"/>
        <v>0</v>
      </c>
      <c r="H10528" s="547">
        <f t="shared" si="333"/>
        <v>0</v>
      </c>
    </row>
    <row r="10529" spans="1:8" x14ac:dyDescent="0.25">
      <c r="A10529" s="396" t="e">
        <f>"INN."&amp;EIGNIR!$B$3&amp;C10529</f>
        <v>#N/A</v>
      </c>
      <c r="B10529" s="511">
        <f>'Sundurliðun Útlán'!M51</f>
        <v>0</v>
      </c>
      <c r="C10529" s="503" t="s">
        <v>12083</v>
      </c>
      <c r="F10529" s="547"/>
      <c r="G10529" s="547">
        <f t="shared" si="332"/>
        <v>0</v>
      </c>
      <c r="H10529" s="547">
        <f t="shared" si="333"/>
        <v>0</v>
      </c>
    </row>
    <row r="10530" spans="1:8" x14ac:dyDescent="0.25">
      <c r="A10530" s="396" t="e">
        <f>"INN."&amp;EIGNIR!$B$3&amp;C10530</f>
        <v>#N/A</v>
      </c>
      <c r="B10530" s="511">
        <f>'Sundurliðun Útlán'!M52</f>
        <v>0</v>
      </c>
      <c r="C10530" s="503" t="s">
        <v>12093</v>
      </c>
      <c r="F10530" s="547"/>
      <c r="G10530" s="547">
        <f t="shared" si="332"/>
        <v>0</v>
      </c>
      <c r="H10530" s="547">
        <f t="shared" si="333"/>
        <v>0</v>
      </c>
    </row>
    <row r="10531" spans="1:8" x14ac:dyDescent="0.25">
      <c r="A10531" s="396" t="e">
        <f>"INN."&amp;EIGNIR!$B$3&amp;C10531</f>
        <v>#N/A</v>
      </c>
      <c r="B10531" s="511">
        <f>'Sundurliðun Útlán'!M53</f>
        <v>0</v>
      </c>
      <c r="C10531" s="503" t="s">
        <v>12103</v>
      </c>
      <c r="F10531" s="547"/>
      <c r="G10531" s="547">
        <f t="shared" si="332"/>
        <v>0</v>
      </c>
      <c r="H10531" s="547">
        <f t="shared" si="333"/>
        <v>0</v>
      </c>
    </row>
    <row r="10532" spans="1:8" x14ac:dyDescent="0.25">
      <c r="A10532" s="396" t="e">
        <f>"INN."&amp;EIGNIR!$B$3&amp;C10532</f>
        <v>#N/A</v>
      </c>
      <c r="B10532" s="511">
        <f>'Sundurliðun Útlán'!M54</f>
        <v>0</v>
      </c>
      <c r="C10532" s="503" t="s">
        <v>12113</v>
      </c>
      <c r="F10532" s="547"/>
      <c r="G10532" s="547">
        <f t="shared" si="332"/>
        <v>0</v>
      </c>
      <c r="H10532" s="547">
        <f t="shared" si="333"/>
        <v>0</v>
      </c>
    </row>
    <row r="10533" spans="1:8" x14ac:dyDescent="0.25">
      <c r="A10533" s="396" t="e">
        <f>"INN."&amp;EIGNIR!$B$3&amp;C10533</f>
        <v>#N/A</v>
      </c>
      <c r="B10533" s="511">
        <f>'Sundurliðun Útlán'!M55</f>
        <v>0</v>
      </c>
      <c r="C10533" s="503" t="s">
        <v>12123</v>
      </c>
      <c r="F10533" s="547"/>
      <c r="G10533" s="547">
        <f t="shared" si="332"/>
        <v>0</v>
      </c>
      <c r="H10533" s="547">
        <f t="shared" si="333"/>
        <v>0</v>
      </c>
    </row>
    <row r="10534" spans="1:8" x14ac:dyDescent="0.25">
      <c r="A10534" s="396" t="e">
        <f>"INN."&amp;EIGNIR!$B$3&amp;C10534</f>
        <v>#N/A</v>
      </c>
      <c r="B10534" s="511">
        <f>'Sundurliðun Útlán'!M56</f>
        <v>0</v>
      </c>
      <c r="C10534" s="503" t="s">
        <v>12133</v>
      </c>
      <c r="F10534" s="547"/>
      <c r="G10534" s="547">
        <f t="shared" si="332"/>
        <v>0</v>
      </c>
      <c r="H10534" s="547">
        <f t="shared" si="333"/>
        <v>0</v>
      </c>
    </row>
    <row r="10535" spans="1:8" x14ac:dyDescent="0.25">
      <c r="A10535" s="396" t="e">
        <f>"INN."&amp;EIGNIR!$B$3&amp;C10535</f>
        <v>#N/A</v>
      </c>
      <c r="B10535" s="511">
        <f>'Sundurliðun Útlán'!N44</f>
        <v>0</v>
      </c>
      <c r="C10535" s="503" t="s">
        <v>12014</v>
      </c>
      <c r="D10535" s="504" t="s">
        <v>13556</v>
      </c>
      <c r="F10535" s="547"/>
      <c r="G10535" s="547">
        <f t="shared" si="332"/>
        <v>0</v>
      </c>
      <c r="H10535" s="547">
        <f t="shared" si="333"/>
        <v>0</v>
      </c>
    </row>
    <row r="10536" spans="1:8" x14ac:dyDescent="0.25">
      <c r="A10536" s="396" t="e">
        <f>"INN."&amp;EIGNIR!$B$3&amp;C10536</f>
        <v>#N/A</v>
      </c>
      <c r="B10536" s="511">
        <f>'Sundurliðun Útlán'!N45</f>
        <v>0</v>
      </c>
      <c r="C10536" s="503" t="s">
        <v>12024</v>
      </c>
      <c r="F10536" s="547"/>
      <c r="G10536" s="547">
        <f t="shared" si="332"/>
        <v>0</v>
      </c>
      <c r="H10536" s="547">
        <f t="shared" si="333"/>
        <v>0</v>
      </c>
    </row>
    <row r="10537" spans="1:8" x14ac:dyDescent="0.25">
      <c r="A10537" s="396" t="e">
        <f>"INN."&amp;EIGNIR!$B$3&amp;C10537</f>
        <v>#N/A</v>
      </c>
      <c r="B10537" s="511">
        <f>'Sundurliðun Útlán'!N46</f>
        <v>0</v>
      </c>
      <c r="C10537" s="503" t="s">
        <v>12034</v>
      </c>
      <c r="F10537" s="547"/>
      <c r="G10537" s="547">
        <f t="shared" si="332"/>
        <v>0</v>
      </c>
      <c r="H10537" s="547">
        <f t="shared" si="333"/>
        <v>0</v>
      </c>
    </row>
    <row r="10538" spans="1:8" x14ac:dyDescent="0.25">
      <c r="A10538" s="396" t="e">
        <f>"INN."&amp;EIGNIR!$B$3&amp;C10538</f>
        <v>#N/A</v>
      </c>
      <c r="B10538" s="511">
        <f>'Sundurliðun Útlán'!N47</f>
        <v>0</v>
      </c>
      <c r="C10538" s="503" t="s">
        <v>12044</v>
      </c>
      <c r="F10538" s="547"/>
      <c r="G10538" s="547">
        <f t="shared" si="332"/>
        <v>0</v>
      </c>
      <c r="H10538" s="547">
        <f t="shared" si="333"/>
        <v>0</v>
      </c>
    </row>
    <row r="10539" spans="1:8" x14ac:dyDescent="0.25">
      <c r="A10539" s="396" t="e">
        <f>"INN."&amp;EIGNIR!$B$3&amp;C10539</f>
        <v>#N/A</v>
      </c>
      <c r="B10539" s="511">
        <f>'Sundurliðun Útlán'!N48</f>
        <v>0</v>
      </c>
      <c r="C10539" s="503" t="s">
        <v>12054</v>
      </c>
      <c r="F10539" s="547"/>
      <c r="G10539" s="547">
        <f t="shared" si="332"/>
        <v>0</v>
      </c>
      <c r="H10539" s="547">
        <f t="shared" si="333"/>
        <v>0</v>
      </c>
    </row>
    <row r="10540" spans="1:8" x14ac:dyDescent="0.25">
      <c r="A10540" s="396" t="e">
        <f>"INN."&amp;EIGNIR!$B$3&amp;C10540</f>
        <v>#N/A</v>
      </c>
      <c r="B10540" s="511">
        <f>'Sundurliðun Útlán'!N49</f>
        <v>0</v>
      </c>
      <c r="C10540" s="503" t="s">
        <v>12064</v>
      </c>
      <c r="F10540" s="547"/>
      <c r="G10540" s="547">
        <f t="shared" si="332"/>
        <v>0</v>
      </c>
      <c r="H10540" s="547">
        <f t="shared" si="333"/>
        <v>0</v>
      </c>
    </row>
    <row r="10541" spans="1:8" x14ac:dyDescent="0.25">
      <c r="A10541" s="396" t="e">
        <f>"INN."&amp;EIGNIR!$B$3&amp;C10541</f>
        <v>#N/A</v>
      </c>
      <c r="B10541" s="511">
        <f>'Sundurliðun Útlán'!N50</f>
        <v>0</v>
      </c>
      <c r="C10541" s="503" t="s">
        <v>12074</v>
      </c>
      <c r="F10541" s="547"/>
      <c r="G10541" s="547">
        <f t="shared" si="332"/>
        <v>0</v>
      </c>
      <c r="H10541" s="547">
        <f t="shared" si="333"/>
        <v>0</v>
      </c>
    </row>
    <row r="10542" spans="1:8" x14ac:dyDescent="0.25">
      <c r="A10542" s="396" t="e">
        <f>"INN."&amp;EIGNIR!$B$3&amp;C10542</f>
        <v>#N/A</v>
      </c>
      <c r="B10542" s="511">
        <f>'Sundurliðun Útlán'!N51</f>
        <v>0</v>
      </c>
      <c r="C10542" s="503" t="s">
        <v>12084</v>
      </c>
      <c r="F10542" s="547"/>
      <c r="G10542" s="547">
        <f t="shared" si="332"/>
        <v>0</v>
      </c>
      <c r="H10542" s="547">
        <f t="shared" si="333"/>
        <v>0</v>
      </c>
    </row>
    <row r="10543" spans="1:8" x14ac:dyDescent="0.25">
      <c r="A10543" s="396" t="e">
        <f>"INN."&amp;EIGNIR!$B$3&amp;C10543</f>
        <v>#N/A</v>
      </c>
      <c r="B10543" s="511">
        <f>'Sundurliðun Útlán'!N52</f>
        <v>0</v>
      </c>
      <c r="C10543" s="503" t="s">
        <v>12094</v>
      </c>
      <c r="F10543" s="547"/>
      <c r="G10543" s="547">
        <f t="shared" si="332"/>
        <v>0</v>
      </c>
      <c r="H10543" s="547">
        <f t="shared" si="333"/>
        <v>0</v>
      </c>
    </row>
    <row r="10544" spans="1:8" x14ac:dyDescent="0.25">
      <c r="A10544" s="396" t="e">
        <f>"INN."&amp;EIGNIR!$B$3&amp;C10544</f>
        <v>#N/A</v>
      </c>
      <c r="B10544" s="511">
        <f>'Sundurliðun Útlán'!N53</f>
        <v>0</v>
      </c>
      <c r="C10544" s="503" t="s">
        <v>12104</v>
      </c>
      <c r="F10544" s="547"/>
      <c r="G10544" s="547">
        <f t="shared" si="332"/>
        <v>0</v>
      </c>
      <c r="H10544" s="547">
        <f t="shared" si="333"/>
        <v>0</v>
      </c>
    </row>
    <row r="10545" spans="1:8" x14ac:dyDescent="0.25">
      <c r="A10545" s="396" t="e">
        <f>"INN."&amp;EIGNIR!$B$3&amp;C10545</f>
        <v>#N/A</v>
      </c>
      <c r="B10545" s="511">
        <f>'Sundurliðun Útlán'!N54</f>
        <v>0</v>
      </c>
      <c r="C10545" s="503" t="s">
        <v>12114</v>
      </c>
      <c r="F10545" s="547"/>
      <c r="G10545" s="547">
        <f t="shared" si="332"/>
        <v>0</v>
      </c>
      <c r="H10545" s="547">
        <f t="shared" si="333"/>
        <v>0</v>
      </c>
    </row>
    <row r="10546" spans="1:8" x14ac:dyDescent="0.25">
      <c r="A10546" s="396" t="e">
        <f>"INN."&amp;EIGNIR!$B$3&amp;C10546</f>
        <v>#N/A</v>
      </c>
      <c r="B10546" s="511">
        <f>'Sundurliðun Útlán'!N55</f>
        <v>0</v>
      </c>
      <c r="C10546" s="503" t="s">
        <v>12124</v>
      </c>
      <c r="F10546" s="547"/>
      <c r="G10546" s="547">
        <f t="shared" si="332"/>
        <v>0</v>
      </c>
      <c r="H10546" s="547">
        <f t="shared" si="333"/>
        <v>0</v>
      </c>
    </row>
    <row r="10547" spans="1:8" x14ac:dyDescent="0.25">
      <c r="A10547" s="396" t="e">
        <f>"INN."&amp;EIGNIR!$B$3&amp;C10547</f>
        <v>#N/A</v>
      </c>
      <c r="B10547" s="511">
        <f>'Sundurliðun Útlán'!N56</f>
        <v>0</v>
      </c>
      <c r="C10547" s="503" t="s">
        <v>12134</v>
      </c>
      <c r="F10547" s="547"/>
      <c r="G10547" s="547">
        <f t="shared" si="332"/>
        <v>0</v>
      </c>
      <c r="H10547" s="547">
        <f t="shared" si="333"/>
        <v>0</v>
      </c>
    </row>
    <row r="10548" spans="1:8" x14ac:dyDescent="0.25">
      <c r="A10548" s="396" t="e">
        <f>"INN."&amp;EIGNIR!$B$3&amp;C10548</f>
        <v>#N/A</v>
      </c>
      <c r="B10548" s="511">
        <f>'Sundurliðun Útlán'!O44</f>
        <v>0</v>
      </c>
      <c r="C10548" s="503" t="s">
        <v>12015</v>
      </c>
      <c r="D10548" s="504" t="s">
        <v>13557</v>
      </c>
      <c r="F10548" s="547"/>
      <c r="G10548" s="547">
        <f t="shared" si="332"/>
        <v>0</v>
      </c>
      <c r="H10548" s="547">
        <f t="shared" si="333"/>
        <v>0</v>
      </c>
    </row>
    <row r="10549" spans="1:8" x14ac:dyDescent="0.25">
      <c r="A10549" s="396" t="e">
        <f>"INN."&amp;EIGNIR!$B$3&amp;C10549</f>
        <v>#N/A</v>
      </c>
      <c r="B10549" s="511">
        <f>'Sundurliðun Útlán'!O45</f>
        <v>0</v>
      </c>
      <c r="C10549" s="503" t="s">
        <v>12025</v>
      </c>
      <c r="F10549" s="547"/>
      <c r="G10549" s="547">
        <f t="shared" si="332"/>
        <v>0</v>
      </c>
      <c r="H10549" s="547">
        <f t="shared" si="333"/>
        <v>0</v>
      </c>
    </row>
    <row r="10550" spans="1:8" x14ac:dyDescent="0.25">
      <c r="A10550" s="396" t="e">
        <f>"INN."&amp;EIGNIR!$B$3&amp;C10550</f>
        <v>#N/A</v>
      </c>
      <c r="B10550" s="511">
        <f>'Sundurliðun Útlán'!O46</f>
        <v>0</v>
      </c>
      <c r="C10550" s="503" t="s">
        <v>12035</v>
      </c>
      <c r="F10550" s="547"/>
      <c r="G10550" s="547">
        <f t="shared" si="332"/>
        <v>0</v>
      </c>
      <c r="H10550" s="547">
        <f t="shared" si="333"/>
        <v>0</v>
      </c>
    </row>
    <row r="10551" spans="1:8" x14ac:dyDescent="0.25">
      <c r="A10551" s="396" t="e">
        <f>"INN."&amp;EIGNIR!$B$3&amp;C10551</f>
        <v>#N/A</v>
      </c>
      <c r="B10551" s="511">
        <f>'Sundurliðun Útlán'!O47</f>
        <v>0</v>
      </c>
      <c r="C10551" s="503" t="s">
        <v>12045</v>
      </c>
      <c r="F10551" s="547"/>
      <c r="G10551" s="547">
        <f t="shared" si="332"/>
        <v>0</v>
      </c>
      <c r="H10551" s="547">
        <f t="shared" si="333"/>
        <v>0</v>
      </c>
    </row>
    <row r="10552" spans="1:8" x14ac:dyDescent="0.25">
      <c r="A10552" s="396" t="e">
        <f>"INN."&amp;EIGNIR!$B$3&amp;C10552</f>
        <v>#N/A</v>
      </c>
      <c r="B10552" s="511">
        <f>'Sundurliðun Útlán'!O48</f>
        <v>0</v>
      </c>
      <c r="C10552" s="503" t="s">
        <v>12055</v>
      </c>
      <c r="F10552" s="547"/>
      <c r="G10552" s="547">
        <f t="shared" si="332"/>
        <v>0</v>
      </c>
      <c r="H10552" s="547">
        <f t="shared" si="333"/>
        <v>0</v>
      </c>
    </row>
    <row r="10553" spans="1:8" x14ac:dyDescent="0.25">
      <c r="A10553" s="396" t="e">
        <f>"INN."&amp;EIGNIR!$B$3&amp;C10553</f>
        <v>#N/A</v>
      </c>
      <c r="B10553" s="511">
        <f>'Sundurliðun Útlán'!O49</f>
        <v>0</v>
      </c>
      <c r="C10553" s="503" t="s">
        <v>12065</v>
      </c>
      <c r="F10553" s="547"/>
      <c r="G10553" s="547">
        <f t="shared" si="332"/>
        <v>0</v>
      </c>
      <c r="H10553" s="547">
        <f t="shared" si="333"/>
        <v>0</v>
      </c>
    </row>
    <row r="10554" spans="1:8" x14ac:dyDescent="0.25">
      <c r="A10554" s="396" t="e">
        <f>"INN."&amp;EIGNIR!$B$3&amp;C10554</f>
        <v>#N/A</v>
      </c>
      <c r="B10554" s="511">
        <f>'Sundurliðun Útlán'!O50</f>
        <v>0</v>
      </c>
      <c r="C10554" s="503" t="s">
        <v>12075</v>
      </c>
      <c r="F10554" s="547"/>
      <c r="G10554" s="547">
        <f t="shared" si="332"/>
        <v>0</v>
      </c>
      <c r="H10554" s="547">
        <f t="shared" si="333"/>
        <v>0</v>
      </c>
    </row>
    <row r="10555" spans="1:8" x14ac:dyDescent="0.25">
      <c r="A10555" s="396" t="e">
        <f>"INN."&amp;EIGNIR!$B$3&amp;C10555</f>
        <v>#N/A</v>
      </c>
      <c r="B10555" s="511">
        <f>'Sundurliðun Útlán'!O51</f>
        <v>0</v>
      </c>
      <c r="C10555" s="503" t="s">
        <v>12085</v>
      </c>
      <c r="F10555" s="547"/>
      <c r="G10555" s="547">
        <f t="shared" si="332"/>
        <v>0</v>
      </c>
      <c r="H10555" s="547">
        <f t="shared" si="333"/>
        <v>0</v>
      </c>
    </row>
    <row r="10556" spans="1:8" x14ac:dyDescent="0.25">
      <c r="A10556" s="396" t="e">
        <f>"INN."&amp;EIGNIR!$B$3&amp;C10556</f>
        <v>#N/A</v>
      </c>
      <c r="B10556" s="511">
        <f>'Sundurliðun Útlán'!O52</f>
        <v>0</v>
      </c>
      <c r="C10556" s="503" t="s">
        <v>12095</v>
      </c>
      <c r="F10556" s="547"/>
      <c r="G10556" s="547">
        <f t="shared" si="332"/>
        <v>0</v>
      </c>
      <c r="H10556" s="547">
        <f t="shared" si="333"/>
        <v>0</v>
      </c>
    </row>
    <row r="10557" spans="1:8" x14ac:dyDescent="0.25">
      <c r="A10557" s="396" t="e">
        <f>"INN."&amp;EIGNIR!$B$3&amp;C10557</f>
        <v>#N/A</v>
      </c>
      <c r="B10557" s="511">
        <f>'Sundurliðun Útlán'!O53</f>
        <v>0</v>
      </c>
      <c r="C10557" s="503" t="s">
        <v>12105</v>
      </c>
      <c r="F10557" s="547"/>
      <c r="G10557" s="547">
        <f t="shared" si="332"/>
        <v>0</v>
      </c>
      <c r="H10557" s="547">
        <f t="shared" si="333"/>
        <v>0</v>
      </c>
    </row>
    <row r="10558" spans="1:8" x14ac:dyDescent="0.25">
      <c r="A10558" s="396" t="e">
        <f>"INN."&amp;EIGNIR!$B$3&amp;C10558</f>
        <v>#N/A</v>
      </c>
      <c r="B10558" s="511">
        <f>'Sundurliðun Útlán'!O54</f>
        <v>0</v>
      </c>
      <c r="C10558" s="503" t="s">
        <v>12115</v>
      </c>
      <c r="F10558" s="547"/>
      <c r="G10558" s="547">
        <f t="shared" si="332"/>
        <v>0</v>
      </c>
      <c r="H10558" s="547">
        <f t="shared" si="333"/>
        <v>0</v>
      </c>
    </row>
    <row r="10559" spans="1:8" x14ac:dyDescent="0.25">
      <c r="A10559" s="396" t="e">
        <f>"INN."&amp;EIGNIR!$B$3&amp;C10559</f>
        <v>#N/A</v>
      </c>
      <c r="B10559" s="511">
        <f>'Sundurliðun Útlán'!O55</f>
        <v>0</v>
      </c>
      <c r="C10559" s="503" t="s">
        <v>12125</v>
      </c>
      <c r="F10559" s="547"/>
      <c r="G10559" s="547">
        <f t="shared" si="332"/>
        <v>0</v>
      </c>
      <c r="H10559" s="547">
        <f t="shared" si="333"/>
        <v>0</v>
      </c>
    </row>
    <row r="10560" spans="1:8" x14ac:dyDescent="0.25">
      <c r="A10560" s="396" t="e">
        <f>"INN."&amp;EIGNIR!$B$3&amp;C10560</f>
        <v>#N/A</v>
      </c>
      <c r="B10560" s="511">
        <f>'Sundurliðun Útlán'!O56</f>
        <v>0</v>
      </c>
      <c r="C10560" s="503" t="s">
        <v>12135</v>
      </c>
      <c r="F10560" s="547"/>
      <c r="G10560" s="547">
        <f t="shared" si="332"/>
        <v>0</v>
      </c>
      <c r="H10560" s="547">
        <f t="shared" si="333"/>
        <v>0</v>
      </c>
    </row>
    <row r="10561" spans="1:8" x14ac:dyDescent="0.25">
      <c r="A10561" s="396" t="e">
        <f>"INN."&amp;EIGNIR!$B$3&amp;C10561</f>
        <v>#N/A</v>
      </c>
      <c r="B10561" s="511">
        <f>'Sundurliðun Útlán'!P44</f>
        <v>0</v>
      </c>
      <c r="C10561" s="503" t="s">
        <v>12016</v>
      </c>
      <c r="D10561" s="504" t="s">
        <v>13558</v>
      </c>
      <c r="F10561" s="547"/>
      <c r="G10561" s="547">
        <f t="shared" si="332"/>
        <v>0</v>
      </c>
      <c r="H10561" s="547">
        <f t="shared" si="333"/>
        <v>0</v>
      </c>
    </row>
    <row r="10562" spans="1:8" x14ac:dyDescent="0.25">
      <c r="A10562" s="396" t="e">
        <f>"INN."&amp;EIGNIR!$B$3&amp;C10562</f>
        <v>#N/A</v>
      </c>
      <c r="B10562" s="511">
        <f>'Sundurliðun Útlán'!P45</f>
        <v>0</v>
      </c>
      <c r="C10562" s="503" t="s">
        <v>12026</v>
      </c>
      <c r="F10562" s="547"/>
      <c r="G10562" s="547">
        <f t="shared" si="332"/>
        <v>0</v>
      </c>
      <c r="H10562" s="547">
        <f t="shared" si="333"/>
        <v>0</v>
      </c>
    </row>
    <row r="10563" spans="1:8" x14ac:dyDescent="0.25">
      <c r="A10563" s="396" t="e">
        <f>"INN."&amp;EIGNIR!$B$3&amp;C10563</f>
        <v>#N/A</v>
      </c>
      <c r="B10563" s="511">
        <f>'Sundurliðun Útlán'!P46</f>
        <v>0</v>
      </c>
      <c r="C10563" s="503" t="s">
        <v>12036</v>
      </c>
      <c r="F10563" s="547"/>
      <c r="G10563" s="547">
        <f t="shared" si="332"/>
        <v>0</v>
      </c>
      <c r="H10563" s="547">
        <f t="shared" si="333"/>
        <v>0</v>
      </c>
    </row>
    <row r="10564" spans="1:8" x14ac:dyDescent="0.25">
      <c r="A10564" s="396" t="e">
        <f>"INN."&amp;EIGNIR!$B$3&amp;C10564</f>
        <v>#N/A</v>
      </c>
      <c r="B10564" s="511">
        <f>'Sundurliðun Útlán'!P47</f>
        <v>0</v>
      </c>
      <c r="C10564" s="503" t="s">
        <v>12046</v>
      </c>
      <c r="F10564" s="547"/>
      <c r="G10564" s="547">
        <f t="shared" si="332"/>
        <v>0</v>
      </c>
      <c r="H10564" s="547">
        <f t="shared" si="333"/>
        <v>0</v>
      </c>
    </row>
    <row r="10565" spans="1:8" x14ac:dyDescent="0.25">
      <c r="A10565" s="396" t="e">
        <f>"INN."&amp;EIGNIR!$B$3&amp;C10565</f>
        <v>#N/A</v>
      </c>
      <c r="B10565" s="511">
        <f>'Sundurliðun Útlán'!P48</f>
        <v>0</v>
      </c>
      <c r="C10565" s="503" t="s">
        <v>12056</v>
      </c>
      <c r="F10565" s="547"/>
      <c r="G10565" s="547">
        <f t="shared" si="332"/>
        <v>0</v>
      </c>
      <c r="H10565" s="547">
        <f t="shared" si="333"/>
        <v>0</v>
      </c>
    </row>
    <row r="10566" spans="1:8" x14ac:dyDescent="0.25">
      <c r="A10566" s="396" t="e">
        <f>"INN."&amp;EIGNIR!$B$3&amp;C10566</f>
        <v>#N/A</v>
      </c>
      <c r="B10566" s="511">
        <f>'Sundurliðun Útlán'!P49</f>
        <v>0</v>
      </c>
      <c r="C10566" s="503" t="s">
        <v>12066</v>
      </c>
      <c r="F10566" s="547"/>
      <c r="G10566" s="547">
        <f t="shared" si="332"/>
        <v>0</v>
      </c>
      <c r="H10566" s="547">
        <f t="shared" si="333"/>
        <v>0</v>
      </c>
    </row>
    <row r="10567" spans="1:8" x14ac:dyDescent="0.25">
      <c r="A10567" s="396" t="e">
        <f>"INN."&amp;EIGNIR!$B$3&amp;C10567</f>
        <v>#N/A</v>
      </c>
      <c r="B10567" s="511">
        <f>'Sundurliðun Útlán'!P50</f>
        <v>0</v>
      </c>
      <c r="C10567" s="503" t="s">
        <v>12076</v>
      </c>
      <c r="F10567" s="547"/>
      <c r="G10567" s="547">
        <f t="shared" si="332"/>
        <v>0</v>
      </c>
      <c r="H10567" s="547">
        <f t="shared" si="333"/>
        <v>0</v>
      </c>
    </row>
    <row r="10568" spans="1:8" x14ac:dyDescent="0.25">
      <c r="A10568" s="396" t="e">
        <f>"INN."&amp;EIGNIR!$B$3&amp;C10568</f>
        <v>#N/A</v>
      </c>
      <c r="B10568" s="511">
        <f>'Sundurliðun Útlán'!P51</f>
        <v>0</v>
      </c>
      <c r="C10568" s="503" t="s">
        <v>12086</v>
      </c>
      <c r="F10568" s="547"/>
      <c r="G10568" s="547">
        <f t="shared" si="332"/>
        <v>0</v>
      </c>
      <c r="H10568" s="547">
        <f t="shared" si="333"/>
        <v>0</v>
      </c>
    </row>
    <row r="10569" spans="1:8" x14ac:dyDescent="0.25">
      <c r="A10569" s="396" t="e">
        <f>"INN."&amp;EIGNIR!$B$3&amp;C10569</f>
        <v>#N/A</v>
      </c>
      <c r="B10569" s="511">
        <f>'Sundurliðun Útlán'!P52</f>
        <v>0</v>
      </c>
      <c r="C10569" s="503" t="s">
        <v>12096</v>
      </c>
      <c r="F10569" s="547"/>
      <c r="G10569" s="547">
        <f t="shared" si="332"/>
        <v>0</v>
      </c>
      <c r="H10569" s="547">
        <f t="shared" si="333"/>
        <v>0</v>
      </c>
    </row>
    <row r="10570" spans="1:8" x14ac:dyDescent="0.25">
      <c r="A10570" s="396" t="e">
        <f>"INN."&amp;EIGNIR!$B$3&amp;C10570</f>
        <v>#N/A</v>
      </c>
      <c r="B10570" s="511">
        <f>'Sundurliðun Útlán'!P53</f>
        <v>0</v>
      </c>
      <c r="C10570" s="503" t="s">
        <v>12106</v>
      </c>
      <c r="F10570" s="547"/>
      <c r="G10570" s="547">
        <f t="shared" si="332"/>
        <v>0</v>
      </c>
      <c r="H10570" s="547">
        <f t="shared" si="333"/>
        <v>0</v>
      </c>
    </row>
    <row r="10571" spans="1:8" x14ac:dyDescent="0.25">
      <c r="A10571" s="396" t="e">
        <f>"INN."&amp;EIGNIR!$B$3&amp;C10571</f>
        <v>#N/A</v>
      </c>
      <c r="B10571" s="511">
        <f>'Sundurliðun Útlán'!P54</f>
        <v>0</v>
      </c>
      <c r="C10571" s="503" t="s">
        <v>12116</v>
      </c>
      <c r="F10571" s="547"/>
      <c r="G10571" s="547">
        <f t="shared" si="332"/>
        <v>0</v>
      </c>
      <c r="H10571" s="547">
        <f t="shared" si="333"/>
        <v>0</v>
      </c>
    </row>
    <row r="10572" spans="1:8" x14ac:dyDescent="0.25">
      <c r="A10572" s="396" t="e">
        <f>"INN."&amp;EIGNIR!$B$3&amp;C10572</f>
        <v>#N/A</v>
      </c>
      <c r="B10572" s="511">
        <f>'Sundurliðun Útlán'!P55</f>
        <v>0</v>
      </c>
      <c r="C10572" s="503" t="s">
        <v>12126</v>
      </c>
      <c r="F10572" s="547"/>
      <c r="G10572" s="547">
        <f t="shared" si="332"/>
        <v>0</v>
      </c>
      <c r="H10572" s="547">
        <f t="shared" si="333"/>
        <v>0</v>
      </c>
    </row>
    <row r="10573" spans="1:8" x14ac:dyDescent="0.25">
      <c r="A10573" s="396" t="e">
        <f>"INN."&amp;EIGNIR!$B$3&amp;C10573</f>
        <v>#N/A</v>
      </c>
      <c r="B10573" s="511">
        <f>'Sundurliðun Útlán'!P56</f>
        <v>0</v>
      </c>
      <c r="C10573" s="503" t="s">
        <v>12136</v>
      </c>
      <c r="F10573" s="547"/>
      <c r="G10573" s="547">
        <f t="shared" si="332"/>
        <v>0</v>
      </c>
      <c r="H10573" s="547">
        <f t="shared" si="333"/>
        <v>0</v>
      </c>
    </row>
    <row r="10574" spans="1:8" x14ac:dyDescent="0.25">
      <c r="A10574" s="396" t="e">
        <f>"INN."&amp;EIGNIR!$B$3&amp;C10574</f>
        <v>#N/A</v>
      </c>
      <c r="B10574" s="511">
        <f>'Sundurliðun Útlán'!Q44</f>
        <v>0</v>
      </c>
      <c r="C10574" s="503" t="s">
        <v>12017</v>
      </c>
      <c r="D10574" s="504" t="s">
        <v>13564</v>
      </c>
      <c r="F10574" s="547"/>
      <c r="G10574" s="547">
        <f t="shared" si="332"/>
        <v>0</v>
      </c>
      <c r="H10574" s="547">
        <f t="shared" si="333"/>
        <v>0</v>
      </c>
    </row>
    <row r="10575" spans="1:8" x14ac:dyDescent="0.25">
      <c r="A10575" s="396" t="e">
        <f>"INN."&amp;EIGNIR!$B$3&amp;C10575</f>
        <v>#N/A</v>
      </c>
      <c r="B10575" s="511">
        <f>'Sundurliðun Útlán'!Q45</f>
        <v>0</v>
      </c>
      <c r="C10575" s="503" t="s">
        <v>12027</v>
      </c>
      <c r="F10575" s="547"/>
      <c r="G10575" s="547">
        <f t="shared" si="332"/>
        <v>0</v>
      </c>
      <c r="H10575" s="547">
        <f t="shared" si="333"/>
        <v>0</v>
      </c>
    </row>
    <row r="10576" spans="1:8" x14ac:dyDescent="0.25">
      <c r="A10576" s="396" t="e">
        <f>"INN."&amp;EIGNIR!$B$3&amp;C10576</f>
        <v>#N/A</v>
      </c>
      <c r="B10576" s="511">
        <f>'Sundurliðun Útlán'!Q46</f>
        <v>0</v>
      </c>
      <c r="C10576" s="503" t="s">
        <v>12037</v>
      </c>
      <c r="F10576" s="547"/>
      <c r="G10576" s="547">
        <f t="shared" si="332"/>
        <v>0</v>
      </c>
      <c r="H10576" s="547">
        <f t="shared" si="333"/>
        <v>0</v>
      </c>
    </row>
    <row r="10577" spans="1:8" x14ac:dyDescent="0.25">
      <c r="A10577" s="396" t="e">
        <f>"INN."&amp;EIGNIR!$B$3&amp;C10577</f>
        <v>#N/A</v>
      </c>
      <c r="B10577" s="511">
        <f>'Sundurliðun Útlán'!Q47</f>
        <v>0</v>
      </c>
      <c r="C10577" s="503" t="s">
        <v>12047</v>
      </c>
      <c r="F10577" s="547"/>
      <c r="G10577" s="547">
        <f t="shared" si="332"/>
        <v>0</v>
      </c>
      <c r="H10577" s="547">
        <f t="shared" si="333"/>
        <v>0</v>
      </c>
    </row>
    <row r="10578" spans="1:8" x14ac:dyDescent="0.25">
      <c r="A10578" s="396" t="e">
        <f>"INN."&amp;EIGNIR!$B$3&amp;C10578</f>
        <v>#N/A</v>
      </c>
      <c r="B10578" s="511">
        <f>'Sundurliðun Útlán'!Q48</f>
        <v>0</v>
      </c>
      <c r="C10578" s="503" t="s">
        <v>12057</v>
      </c>
      <c r="F10578" s="547"/>
      <c r="G10578" s="547">
        <f t="shared" si="332"/>
        <v>0</v>
      </c>
      <c r="H10578" s="547">
        <f t="shared" si="333"/>
        <v>0</v>
      </c>
    </row>
    <row r="10579" spans="1:8" x14ac:dyDescent="0.25">
      <c r="A10579" s="396" t="e">
        <f>"INN."&amp;EIGNIR!$B$3&amp;C10579</f>
        <v>#N/A</v>
      </c>
      <c r="B10579" s="511">
        <f>'Sundurliðun Útlán'!Q49</f>
        <v>0</v>
      </c>
      <c r="C10579" s="503" t="s">
        <v>12067</v>
      </c>
      <c r="F10579" s="547"/>
      <c r="G10579" s="547">
        <f t="shared" si="332"/>
        <v>0</v>
      </c>
      <c r="H10579" s="547">
        <f t="shared" si="333"/>
        <v>0</v>
      </c>
    </row>
    <row r="10580" spans="1:8" x14ac:dyDescent="0.25">
      <c r="A10580" s="396" t="e">
        <f>"INN."&amp;EIGNIR!$B$3&amp;C10580</f>
        <v>#N/A</v>
      </c>
      <c r="B10580" s="511">
        <f>'Sundurliðun Útlán'!Q50</f>
        <v>0</v>
      </c>
      <c r="C10580" s="503" t="s">
        <v>12077</v>
      </c>
      <c r="F10580" s="547"/>
      <c r="G10580" s="547">
        <f t="shared" si="332"/>
        <v>0</v>
      </c>
      <c r="H10580" s="547">
        <f t="shared" si="333"/>
        <v>0</v>
      </c>
    </row>
    <row r="10581" spans="1:8" x14ac:dyDescent="0.25">
      <c r="A10581" s="396" t="e">
        <f>"INN."&amp;EIGNIR!$B$3&amp;C10581</f>
        <v>#N/A</v>
      </c>
      <c r="B10581" s="511">
        <f>'Sundurliðun Útlán'!Q51</f>
        <v>0</v>
      </c>
      <c r="C10581" s="503" t="s">
        <v>12087</v>
      </c>
      <c r="F10581" s="547"/>
      <c r="G10581" s="547">
        <f t="shared" si="332"/>
        <v>0</v>
      </c>
      <c r="H10581" s="547">
        <f t="shared" si="333"/>
        <v>0</v>
      </c>
    </row>
    <row r="10582" spans="1:8" x14ac:dyDescent="0.25">
      <c r="A10582" s="396" t="e">
        <f>"INN."&amp;EIGNIR!$B$3&amp;C10582</f>
        <v>#N/A</v>
      </c>
      <c r="B10582" s="511">
        <f>'Sundurliðun Útlán'!Q52</f>
        <v>0</v>
      </c>
      <c r="C10582" s="503" t="s">
        <v>12097</v>
      </c>
      <c r="F10582" s="547"/>
      <c r="G10582" s="547">
        <f t="shared" si="332"/>
        <v>0</v>
      </c>
      <c r="H10582" s="547">
        <f t="shared" si="333"/>
        <v>0</v>
      </c>
    </row>
    <row r="10583" spans="1:8" x14ac:dyDescent="0.25">
      <c r="A10583" s="396" t="e">
        <f>"INN."&amp;EIGNIR!$B$3&amp;C10583</f>
        <v>#N/A</v>
      </c>
      <c r="B10583" s="511">
        <f>'Sundurliðun Útlán'!Q53</f>
        <v>0</v>
      </c>
      <c r="C10583" s="503" t="s">
        <v>12107</v>
      </c>
      <c r="F10583" s="547"/>
      <c r="G10583" s="547">
        <f t="shared" si="332"/>
        <v>0</v>
      </c>
      <c r="H10583" s="547">
        <f t="shared" si="333"/>
        <v>0</v>
      </c>
    </row>
    <row r="10584" spans="1:8" x14ac:dyDescent="0.25">
      <c r="A10584" s="396" t="e">
        <f>"INN."&amp;EIGNIR!$B$3&amp;C10584</f>
        <v>#N/A</v>
      </c>
      <c r="B10584" s="511">
        <f>'Sundurliðun Útlán'!Q54</f>
        <v>0</v>
      </c>
      <c r="C10584" s="503" t="s">
        <v>12117</v>
      </c>
      <c r="F10584" s="547"/>
      <c r="G10584" s="547">
        <f t="shared" si="332"/>
        <v>0</v>
      </c>
      <c r="H10584" s="547">
        <f t="shared" si="333"/>
        <v>0</v>
      </c>
    </row>
    <row r="10585" spans="1:8" x14ac:dyDescent="0.25">
      <c r="A10585" s="396" t="e">
        <f>"INN."&amp;EIGNIR!$B$3&amp;C10585</f>
        <v>#N/A</v>
      </c>
      <c r="B10585" s="511">
        <f>'Sundurliðun Útlán'!Q55</f>
        <v>0</v>
      </c>
      <c r="C10585" s="503" t="s">
        <v>12127</v>
      </c>
      <c r="F10585" s="547"/>
      <c r="G10585" s="547">
        <f t="shared" si="332"/>
        <v>0</v>
      </c>
      <c r="H10585" s="547">
        <f t="shared" si="333"/>
        <v>0</v>
      </c>
    </row>
    <row r="10586" spans="1:8" x14ac:dyDescent="0.25">
      <c r="A10586" s="396" t="e">
        <f>"INN."&amp;EIGNIR!$B$3&amp;C10586</f>
        <v>#N/A</v>
      </c>
      <c r="B10586" s="511">
        <f>'Sundurliðun Útlán'!Q56</f>
        <v>0</v>
      </c>
      <c r="C10586" s="503" t="s">
        <v>12137</v>
      </c>
      <c r="F10586" s="547"/>
      <c r="G10586" s="547">
        <f t="shared" si="332"/>
        <v>0</v>
      </c>
      <c r="H10586" s="547">
        <f t="shared" si="333"/>
        <v>0</v>
      </c>
    </row>
    <row r="10587" spans="1:8" x14ac:dyDescent="0.25">
      <c r="A10587" s="396" t="e">
        <f>"INN."&amp;EIGNIR!$B$3&amp;C10587</f>
        <v>#N/A</v>
      </c>
      <c r="B10587" s="511">
        <f>'Sundurliðun Útlán'!H75</f>
        <v>0</v>
      </c>
      <c r="C10587" s="503" t="s">
        <v>12138</v>
      </c>
      <c r="D10587" s="504" t="s">
        <v>13565</v>
      </c>
      <c r="F10587" s="547"/>
      <c r="G10587" s="547">
        <f t="shared" si="332"/>
        <v>0</v>
      </c>
      <c r="H10587" s="547">
        <f t="shared" si="333"/>
        <v>0</v>
      </c>
    </row>
    <row r="10588" spans="1:8" x14ac:dyDescent="0.25">
      <c r="A10588" s="396" t="e">
        <f>"INN."&amp;EIGNIR!$B$3&amp;C10588</f>
        <v>#N/A</v>
      </c>
      <c r="B10588" s="511">
        <f>'Sundurliðun Útlán'!H76</f>
        <v>0</v>
      </c>
      <c r="C10588" s="503" t="s">
        <v>12148</v>
      </c>
      <c r="F10588" s="547"/>
      <c r="G10588" s="547">
        <f t="shared" si="332"/>
        <v>0</v>
      </c>
      <c r="H10588" s="547">
        <f t="shared" si="333"/>
        <v>0</v>
      </c>
    </row>
    <row r="10589" spans="1:8" x14ac:dyDescent="0.25">
      <c r="A10589" s="396" t="e">
        <f>"INN."&amp;EIGNIR!$B$3&amp;C10589</f>
        <v>#N/A</v>
      </c>
      <c r="B10589" s="511">
        <f>'Sundurliðun Útlán'!H77</f>
        <v>0</v>
      </c>
      <c r="C10589" s="503" t="s">
        <v>12158</v>
      </c>
      <c r="F10589" s="547"/>
      <c r="G10589" s="547">
        <f t="shared" si="332"/>
        <v>0</v>
      </c>
      <c r="H10589" s="547">
        <f t="shared" si="333"/>
        <v>0</v>
      </c>
    </row>
    <row r="10590" spans="1:8" x14ac:dyDescent="0.25">
      <c r="A10590" s="396" t="e">
        <f>"INN."&amp;EIGNIR!$B$3&amp;C10590</f>
        <v>#N/A</v>
      </c>
      <c r="B10590" s="511">
        <f>'Sundurliðun Útlán'!H78</f>
        <v>0</v>
      </c>
      <c r="C10590" s="503" t="s">
        <v>12168</v>
      </c>
      <c r="F10590" s="547"/>
      <c r="G10590" s="547">
        <f t="shared" ref="G10590:G10653" si="334">+F10590-B10590</f>
        <v>0</v>
      </c>
      <c r="H10590" s="547">
        <f t="shared" si="333"/>
        <v>0</v>
      </c>
    </row>
    <row r="10591" spans="1:8" x14ac:dyDescent="0.25">
      <c r="A10591" s="396" t="e">
        <f>"INN."&amp;EIGNIR!$B$3&amp;C10591</f>
        <v>#N/A</v>
      </c>
      <c r="B10591" s="511">
        <f>'Sundurliðun Útlán'!H79</f>
        <v>0</v>
      </c>
      <c r="C10591" s="503" t="s">
        <v>12178</v>
      </c>
      <c r="F10591" s="547"/>
      <c r="G10591" s="547">
        <f t="shared" si="334"/>
        <v>0</v>
      </c>
      <c r="H10591" s="547">
        <f t="shared" ref="H10591:H10654" si="335">+ABS(G10591)</f>
        <v>0</v>
      </c>
    </row>
    <row r="10592" spans="1:8" x14ac:dyDescent="0.25">
      <c r="A10592" s="396" t="e">
        <f>"INN."&amp;EIGNIR!$B$3&amp;C10592</f>
        <v>#N/A</v>
      </c>
      <c r="B10592" s="511">
        <f>'Sundurliðun Útlán'!H80</f>
        <v>0</v>
      </c>
      <c r="C10592" s="503" t="s">
        <v>12188</v>
      </c>
      <c r="F10592" s="547"/>
      <c r="G10592" s="547">
        <f t="shared" si="334"/>
        <v>0</v>
      </c>
      <c r="H10592" s="547">
        <f t="shared" si="335"/>
        <v>0</v>
      </c>
    </row>
    <row r="10593" spans="1:8" x14ac:dyDescent="0.25">
      <c r="A10593" s="396" t="e">
        <f>"INN."&amp;EIGNIR!$B$3&amp;C10593</f>
        <v>#N/A</v>
      </c>
      <c r="B10593" s="511">
        <f>'Sundurliðun Útlán'!H81</f>
        <v>0</v>
      </c>
      <c r="C10593" s="503" t="s">
        <v>12198</v>
      </c>
      <c r="F10593" s="547"/>
      <c r="G10593" s="547">
        <f t="shared" si="334"/>
        <v>0</v>
      </c>
      <c r="H10593" s="547">
        <f t="shared" si="335"/>
        <v>0</v>
      </c>
    </row>
    <row r="10594" spans="1:8" x14ac:dyDescent="0.25">
      <c r="A10594" s="396" t="e">
        <f>"INN."&amp;EIGNIR!$B$3&amp;C10594</f>
        <v>#N/A</v>
      </c>
      <c r="B10594" s="511">
        <f>'Sundurliðun Útlán'!H82</f>
        <v>0</v>
      </c>
      <c r="C10594" s="503" t="s">
        <v>12208</v>
      </c>
      <c r="F10594" s="547"/>
      <c r="G10594" s="547">
        <f t="shared" si="334"/>
        <v>0</v>
      </c>
      <c r="H10594" s="547">
        <f t="shared" si="335"/>
        <v>0</v>
      </c>
    </row>
    <row r="10595" spans="1:8" x14ac:dyDescent="0.25">
      <c r="A10595" s="396" t="e">
        <f>"INN."&amp;EIGNIR!$B$3&amp;C10595</f>
        <v>#N/A</v>
      </c>
      <c r="B10595" s="511">
        <f>'Sundurliðun Útlán'!H83</f>
        <v>0</v>
      </c>
      <c r="C10595" s="503" t="s">
        <v>12218</v>
      </c>
      <c r="F10595" s="547"/>
      <c r="G10595" s="547">
        <f t="shared" si="334"/>
        <v>0</v>
      </c>
      <c r="H10595" s="547">
        <f t="shared" si="335"/>
        <v>0</v>
      </c>
    </row>
    <row r="10596" spans="1:8" x14ac:dyDescent="0.25">
      <c r="A10596" s="396" t="e">
        <f>"INN."&amp;EIGNIR!$B$3&amp;C10596</f>
        <v>#N/A</v>
      </c>
      <c r="B10596" s="511">
        <f>'Sundurliðun Útlán'!H84</f>
        <v>0</v>
      </c>
      <c r="C10596" s="503" t="s">
        <v>12228</v>
      </c>
      <c r="F10596" s="547"/>
      <c r="G10596" s="547">
        <f t="shared" si="334"/>
        <v>0</v>
      </c>
      <c r="H10596" s="547">
        <f t="shared" si="335"/>
        <v>0</v>
      </c>
    </row>
    <row r="10597" spans="1:8" x14ac:dyDescent="0.25">
      <c r="A10597" s="396" t="e">
        <f>"INN."&amp;EIGNIR!$B$3&amp;C10597</f>
        <v>#N/A</v>
      </c>
      <c r="B10597" s="511">
        <f>'Sundurliðun Útlán'!H85</f>
        <v>0</v>
      </c>
      <c r="C10597" s="503" t="s">
        <v>12238</v>
      </c>
      <c r="F10597" s="547"/>
      <c r="G10597" s="547">
        <f t="shared" si="334"/>
        <v>0</v>
      </c>
      <c r="H10597" s="547">
        <f t="shared" si="335"/>
        <v>0</v>
      </c>
    </row>
    <row r="10598" spans="1:8" x14ac:dyDescent="0.25">
      <c r="A10598" s="396" t="e">
        <f>"INN."&amp;EIGNIR!$B$3&amp;C10598</f>
        <v>#N/A</v>
      </c>
      <c r="B10598" s="511">
        <f>'Sundurliðun Útlán'!H86</f>
        <v>0</v>
      </c>
      <c r="C10598" s="503" t="s">
        <v>12248</v>
      </c>
      <c r="F10598" s="547"/>
      <c r="G10598" s="547">
        <f t="shared" si="334"/>
        <v>0</v>
      </c>
      <c r="H10598" s="547">
        <f t="shared" si="335"/>
        <v>0</v>
      </c>
    </row>
    <row r="10599" spans="1:8" x14ac:dyDescent="0.25">
      <c r="A10599" s="396" t="e">
        <f>"INN."&amp;EIGNIR!$B$3&amp;C10599</f>
        <v>#N/A</v>
      </c>
      <c r="B10599" s="511">
        <f>'Sundurliðun Útlán'!H87</f>
        <v>0</v>
      </c>
      <c r="C10599" s="503" t="s">
        <v>12258</v>
      </c>
      <c r="F10599" s="547"/>
      <c r="G10599" s="547">
        <f t="shared" si="334"/>
        <v>0</v>
      </c>
      <c r="H10599" s="547">
        <f t="shared" si="335"/>
        <v>0</v>
      </c>
    </row>
    <row r="10600" spans="1:8" x14ac:dyDescent="0.25">
      <c r="A10600" s="396" t="e">
        <f>"INN."&amp;EIGNIR!$B$3&amp;C10600</f>
        <v>#N/A</v>
      </c>
      <c r="B10600" s="511">
        <f>'Sundurliðun Útlán'!I75</f>
        <v>0</v>
      </c>
      <c r="C10600" s="503" t="s">
        <v>12139</v>
      </c>
      <c r="D10600" s="504" t="s">
        <v>13551</v>
      </c>
      <c r="F10600" s="547"/>
      <c r="G10600" s="547">
        <f t="shared" si="334"/>
        <v>0</v>
      </c>
      <c r="H10600" s="547">
        <f t="shared" si="335"/>
        <v>0</v>
      </c>
    </row>
    <row r="10601" spans="1:8" x14ac:dyDescent="0.25">
      <c r="A10601" s="396" t="e">
        <f>"INN."&amp;EIGNIR!$B$3&amp;C10601</f>
        <v>#N/A</v>
      </c>
      <c r="B10601" s="511">
        <f>'Sundurliðun Útlán'!I76</f>
        <v>0</v>
      </c>
      <c r="C10601" s="503" t="s">
        <v>12149</v>
      </c>
      <c r="F10601" s="547"/>
      <c r="G10601" s="547">
        <f t="shared" si="334"/>
        <v>0</v>
      </c>
      <c r="H10601" s="547">
        <f t="shared" si="335"/>
        <v>0</v>
      </c>
    </row>
    <row r="10602" spans="1:8" x14ac:dyDescent="0.25">
      <c r="A10602" s="396" t="e">
        <f>"INN."&amp;EIGNIR!$B$3&amp;C10602</f>
        <v>#N/A</v>
      </c>
      <c r="B10602" s="511">
        <f>'Sundurliðun Útlán'!I77</f>
        <v>0</v>
      </c>
      <c r="C10602" s="503" t="s">
        <v>12159</v>
      </c>
      <c r="F10602" s="547"/>
      <c r="G10602" s="547">
        <f t="shared" si="334"/>
        <v>0</v>
      </c>
      <c r="H10602" s="547">
        <f t="shared" si="335"/>
        <v>0</v>
      </c>
    </row>
    <row r="10603" spans="1:8" x14ac:dyDescent="0.25">
      <c r="A10603" s="396" t="e">
        <f>"INN."&amp;EIGNIR!$B$3&amp;C10603</f>
        <v>#N/A</v>
      </c>
      <c r="B10603" s="511">
        <f>'Sundurliðun Útlán'!I78</f>
        <v>0</v>
      </c>
      <c r="C10603" s="503" t="s">
        <v>12169</v>
      </c>
      <c r="F10603" s="547"/>
      <c r="G10603" s="547">
        <f t="shared" si="334"/>
        <v>0</v>
      </c>
      <c r="H10603" s="547">
        <f t="shared" si="335"/>
        <v>0</v>
      </c>
    </row>
    <row r="10604" spans="1:8" x14ac:dyDescent="0.25">
      <c r="A10604" s="396" t="e">
        <f>"INN."&amp;EIGNIR!$B$3&amp;C10604</f>
        <v>#N/A</v>
      </c>
      <c r="B10604" s="511">
        <f>'Sundurliðun Útlán'!I79</f>
        <v>0</v>
      </c>
      <c r="C10604" s="503" t="s">
        <v>12179</v>
      </c>
      <c r="F10604" s="547"/>
      <c r="G10604" s="547">
        <f t="shared" si="334"/>
        <v>0</v>
      </c>
      <c r="H10604" s="547">
        <f t="shared" si="335"/>
        <v>0</v>
      </c>
    </row>
    <row r="10605" spans="1:8" x14ac:dyDescent="0.25">
      <c r="A10605" s="396" t="e">
        <f>"INN."&amp;EIGNIR!$B$3&amp;C10605</f>
        <v>#N/A</v>
      </c>
      <c r="B10605" s="511">
        <f>'Sundurliðun Útlán'!I80</f>
        <v>0</v>
      </c>
      <c r="C10605" s="503" t="s">
        <v>12189</v>
      </c>
      <c r="F10605" s="547"/>
      <c r="G10605" s="547">
        <f t="shared" si="334"/>
        <v>0</v>
      </c>
      <c r="H10605" s="547">
        <f t="shared" si="335"/>
        <v>0</v>
      </c>
    </row>
    <row r="10606" spans="1:8" x14ac:dyDescent="0.25">
      <c r="A10606" s="396" t="e">
        <f>"INN."&amp;EIGNIR!$B$3&amp;C10606</f>
        <v>#N/A</v>
      </c>
      <c r="B10606" s="511">
        <f>'Sundurliðun Útlán'!I81</f>
        <v>0</v>
      </c>
      <c r="C10606" s="503" t="s">
        <v>12199</v>
      </c>
      <c r="F10606" s="547"/>
      <c r="G10606" s="547">
        <f t="shared" si="334"/>
        <v>0</v>
      </c>
      <c r="H10606" s="547">
        <f t="shared" si="335"/>
        <v>0</v>
      </c>
    </row>
    <row r="10607" spans="1:8" x14ac:dyDescent="0.25">
      <c r="A10607" s="396" t="e">
        <f>"INN."&amp;EIGNIR!$B$3&amp;C10607</f>
        <v>#N/A</v>
      </c>
      <c r="B10607" s="511">
        <f>'Sundurliðun Útlán'!I82</f>
        <v>0</v>
      </c>
      <c r="C10607" s="503" t="s">
        <v>12209</v>
      </c>
      <c r="F10607" s="547"/>
      <c r="G10607" s="547">
        <f t="shared" si="334"/>
        <v>0</v>
      </c>
      <c r="H10607" s="547">
        <f t="shared" si="335"/>
        <v>0</v>
      </c>
    </row>
    <row r="10608" spans="1:8" x14ac:dyDescent="0.25">
      <c r="A10608" s="396" t="e">
        <f>"INN."&amp;EIGNIR!$B$3&amp;C10608</f>
        <v>#N/A</v>
      </c>
      <c r="B10608" s="511">
        <f>'Sundurliðun Útlán'!I83</f>
        <v>0</v>
      </c>
      <c r="C10608" s="503" t="s">
        <v>12219</v>
      </c>
      <c r="F10608" s="547"/>
      <c r="G10608" s="547">
        <f t="shared" si="334"/>
        <v>0</v>
      </c>
      <c r="H10608" s="547">
        <f t="shared" si="335"/>
        <v>0</v>
      </c>
    </row>
    <row r="10609" spans="1:8" x14ac:dyDescent="0.25">
      <c r="A10609" s="396" t="e">
        <f>"INN."&amp;EIGNIR!$B$3&amp;C10609</f>
        <v>#N/A</v>
      </c>
      <c r="B10609" s="511">
        <f>'Sundurliðun Útlán'!I84</f>
        <v>0</v>
      </c>
      <c r="C10609" s="503" t="s">
        <v>12229</v>
      </c>
      <c r="F10609" s="547"/>
      <c r="G10609" s="547">
        <f t="shared" si="334"/>
        <v>0</v>
      </c>
      <c r="H10609" s="547">
        <f t="shared" si="335"/>
        <v>0</v>
      </c>
    </row>
    <row r="10610" spans="1:8" x14ac:dyDescent="0.25">
      <c r="A10610" s="396" t="e">
        <f>"INN."&amp;EIGNIR!$B$3&amp;C10610</f>
        <v>#N/A</v>
      </c>
      <c r="B10610" s="511">
        <f>'Sundurliðun Útlán'!I85</f>
        <v>0</v>
      </c>
      <c r="C10610" s="503" t="s">
        <v>12239</v>
      </c>
      <c r="F10610" s="547"/>
      <c r="G10610" s="547">
        <f t="shared" si="334"/>
        <v>0</v>
      </c>
      <c r="H10610" s="547">
        <f t="shared" si="335"/>
        <v>0</v>
      </c>
    </row>
    <row r="10611" spans="1:8" x14ac:dyDescent="0.25">
      <c r="A10611" s="396" t="e">
        <f>"INN."&amp;EIGNIR!$B$3&amp;C10611</f>
        <v>#N/A</v>
      </c>
      <c r="B10611" s="511">
        <f>'Sundurliðun Útlán'!I86</f>
        <v>0</v>
      </c>
      <c r="C10611" s="503" t="s">
        <v>12249</v>
      </c>
      <c r="F10611" s="547"/>
      <c r="G10611" s="547">
        <f t="shared" si="334"/>
        <v>0</v>
      </c>
      <c r="H10611" s="547">
        <f t="shared" si="335"/>
        <v>0</v>
      </c>
    </row>
    <row r="10612" spans="1:8" x14ac:dyDescent="0.25">
      <c r="A10612" s="396" t="e">
        <f>"INN."&amp;EIGNIR!$B$3&amp;C10612</f>
        <v>#N/A</v>
      </c>
      <c r="B10612" s="511">
        <f>'Sundurliðun Útlán'!I87</f>
        <v>0</v>
      </c>
      <c r="C10612" s="503" t="s">
        <v>12259</v>
      </c>
      <c r="F10612" s="547"/>
      <c r="G10612" s="547">
        <f t="shared" si="334"/>
        <v>0</v>
      </c>
      <c r="H10612" s="547">
        <f t="shared" si="335"/>
        <v>0</v>
      </c>
    </row>
    <row r="10613" spans="1:8" x14ac:dyDescent="0.25">
      <c r="A10613" s="396" t="e">
        <f>"INN."&amp;EIGNIR!$B$3&amp;C10613</f>
        <v>#N/A</v>
      </c>
      <c r="B10613" s="511">
        <f>'Sundurliðun Útlán'!J75</f>
        <v>0</v>
      </c>
      <c r="C10613" s="503" t="s">
        <v>12140</v>
      </c>
      <c r="D10613" s="504" t="s">
        <v>13552</v>
      </c>
      <c r="F10613" s="547"/>
      <c r="G10613" s="547">
        <f t="shared" si="334"/>
        <v>0</v>
      </c>
      <c r="H10613" s="547">
        <f t="shared" si="335"/>
        <v>0</v>
      </c>
    </row>
    <row r="10614" spans="1:8" x14ac:dyDescent="0.25">
      <c r="A10614" s="396" t="e">
        <f>"INN."&amp;EIGNIR!$B$3&amp;C10614</f>
        <v>#N/A</v>
      </c>
      <c r="B10614" s="511">
        <f>'Sundurliðun Útlán'!J76</f>
        <v>0</v>
      </c>
      <c r="C10614" s="503" t="s">
        <v>12150</v>
      </c>
      <c r="F10614" s="547"/>
      <c r="G10614" s="547">
        <f t="shared" si="334"/>
        <v>0</v>
      </c>
      <c r="H10614" s="547">
        <f t="shared" si="335"/>
        <v>0</v>
      </c>
    </row>
    <row r="10615" spans="1:8" x14ac:dyDescent="0.25">
      <c r="A10615" s="396" t="e">
        <f>"INN."&amp;EIGNIR!$B$3&amp;C10615</f>
        <v>#N/A</v>
      </c>
      <c r="B10615" s="511">
        <f>'Sundurliðun Útlán'!J77</f>
        <v>0</v>
      </c>
      <c r="C10615" s="503" t="s">
        <v>12160</v>
      </c>
      <c r="F10615" s="547"/>
      <c r="G10615" s="547">
        <f t="shared" si="334"/>
        <v>0</v>
      </c>
      <c r="H10615" s="547">
        <f t="shared" si="335"/>
        <v>0</v>
      </c>
    </row>
    <row r="10616" spans="1:8" x14ac:dyDescent="0.25">
      <c r="A10616" s="396" t="e">
        <f>"INN."&amp;EIGNIR!$B$3&amp;C10616</f>
        <v>#N/A</v>
      </c>
      <c r="B10616" s="511">
        <f>'Sundurliðun Útlán'!J78</f>
        <v>0</v>
      </c>
      <c r="C10616" s="503" t="s">
        <v>12170</v>
      </c>
      <c r="F10616" s="547"/>
      <c r="G10616" s="547">
        <f t="shared" si="334"/>
        <v>0</v>
      </c>
      <c r="H10616" s="547">
        <f t="shared" si="335"/>
        <v>0</v>
      </c>
    </row>
    <row r="10617" spans="1:8" x14ac:dyDescent="0.25">
      <c r="A10617" s="396" t="e">
        <f>"INN."&amp;EIGNIR!$B$3&amp;C10617</f>
        <v>#N/A</v>
      </c>
      <c r="B10617" s="511">
        <f>'Sundurliðun Útlán'!J79</f>
        <v>0</v>
      </c>
      <c r="C10617" s="503" t="s">
        <v>12180</v>
      </c>
      <c r="F10617" s="547"/>
      <c r="G10617" s="547">
        <f t="shared" si="334"/>
        <v>0</v>
      </c>
      <c r="H10617" s="547">
        <f t="shared" si="335"/>
        <v>0</v>
      </c>
    </row>
    <row r="10618" spans="1:8" x14ac:dyDescent="0.25">
      <c r="A10618" s="396" t="e">
        <f>"INN."&amp;EIGNIR!$B$3&amp;C10618</f>
        <v>#N/A</v>
      </c>
      <c r="B10618" s="511">
        <f>'Sundurliðun Útlán'!J80</f>
        <v>0</v>
      </c>
      <c r="C10618" s="503" t="s">
        <v>12190</v>
      </c>
      <c r="F10618" s="547"/>
      <c r="G10618" s="547">
        <f t="shared" si="334"/>
        <v>0</v>
      </c>
      <c r="H10618" s="547">
        <f t="shared" si="335"/>
        <v>0</v>
      </c>
    </row>
    <row r="10619" spans="1:8" x14ac:dyDescent="0.25">
      <c r="A10619" s="396" t="e">
        <f>"INN."&amp;EIGNIR!$B$3&amp;C10619</f>
        <v>#N/A</v>
      </c>
      <c r="B10619" s="511">
        <f>'Sundurliðun Útlán'!J81</f>
        <v>0</v>
      </c>
      <c r="C10619" s="503" t="s">
        <v>12200</v>
      </c>
      <c r="F10619" s="547"/>
      <c r="G10619" s="547">
        <f t="shared" si="334"/>
        <v>0</v>
      </c>
      <c r="H10619" s="547">
        <f t="shared" si="335"/>
        <v>0</v>
      </c>
    </row>
    <row r="10620" spans="1:8" x14ac:dyDescent="0.25">
      <c r="A10620" s="396" t="e">
        <f>"INN."&amp;EIGNIR!$B$3&amp;C10620</f>
        <v>#N/A</v>
      </c>
      <c r="B10620" s="511">
        <f>'Sundurliðun Útlán'!J82</f>
        <v>0</v>
      </c>
      <c r="C10620" s="503" t="s">
        <v>12210</v>
      </c>
      <c r="F10620" s="547"/>
      <c r="G10620" s="547">
        <f t="shared" si="334"/>
        <v>0</v>
      </c>
      <c r="H10620" s="547">
        <f t="shared" si="335"/>
        <v>0</v>
      </c>
    </row>
    <row r="10621" spans="1:8" x14ac:dyDescent="0.25">
      <c r="A10621" s="396" t="e">
        <f>"INN."&amp;EIGNIR!$B$3&amp;C10621</f>
        <v>#N/A</v>
      </c>
      <c r="B10621" s="511">
        <f>'Sundurliðun Útlán'!J83</f>
        <v>0</v>
      </c>
      <c r="C10621" s="503" t="s">
        <v>12220</v>
      </c>
      <c r="F10621" s="547"/>
      <c r="G10621" s="547">
        <f t="shared" si="334"/>
        <v>0</v>
      </c>
      <c r="H10621" s="547">
        <f t="shared" si="335"/>
        <v>0</v>
      </c>
    </row>
    <row r="10622" spans="1:8" x14ac:dyDescent="0.25">
      <c r="A10622" s="396" t="e">
        <f>"INN."&amp;EIGNIR!$B$3&amp;C10622</f>
        <v>#N/A</v>
      </c>
      <c r="B10622" s="511">
        <f>'Sundurliðun Útlán'!J84</f>
        <v>0</v>
      </c>
      <c r="C10622" s="503" t="s">
        <v>12230</v>
      </c>
      <c r="F10622" s="547"/>
      <c r="G10622" s="547">
        <f t="shared" si="334"/>
        <v>0</v>
      </c>
      <c r="H10622" s="547">
        <f t="shared" si="335"/>
        <v>0</v>
      </c>
    </row>
    <row r="10623" spans="1:8" x14ac:dyDescent="0.25">
      <c r="A10623" s="396" t="e">
        <f>"INN."&amp;EIGNIR!$B$3&amp;C10623</f>
        <v>#N/A</v>
      </c>
      <c r="B10623" s="511">
        <f>'Sundurliðun Útlán'!J85</f>
        <v>0</v>
      </c>
      <c r="C10623" s="503" t="s">
        <v>12240</v>
      </c>
      <c r="F10623" s="547"/>
      <c r="G10623" s="547">
        <f t="shared" si="334"/>
        <v>0</v>
      </c>
      <c r="H10623" s="547">
        <f t="shared" si="335"/>
        <v>0</v>
      </c>
    </row>
    <row r="10624" spans="1:8" x14ac:dyDescent="0.25">
      <c r="A10624" s="396" t="e">
        <f>"INN."&amp;EIGNIR!$B$3&amp;C10624</f>
        <v>#N/A</v>
      </c>
      <c r="B10624" s="511">
        <f>'Sundurliðun Útlán'!J86</f>
        <v>0</v>
      </c>
      <c r="C10624" s="503" t="s">
        <v>12250</v>
      </c>
      <c r="F10624" s="547"/>
      <c r="G10624" s="547">
        <f t="shared" si="334"/>
        <v>0</v>
      </c>
      <c r="H10624" s="547">
        <f t="shared" si="335"/>
        <v>0</v>
      </c>
    </row>
    <row r="10625" spans="1:8" x14ac:dyDescent="0.25">
      <c r="A10625" s="396" t="e">
        <f>"INN."&amp;EIGNIR!$B$3&amp;C10625</f>
        <v>#N/A</v>
      </c>
      <c r="B10625" s="511">
        <f>'Sundurliðun Útlán'!J87</f>
        <v>0</v>
      </c>
      <c r="C10625" s="503" t="s">
        <v>12260</v>
      </c>
      <c r="F10625" s="547"/>
      <c r="G10625" s="547">
        <f t="shared" si="334"/>
        <v>0</v>
      </c>
      <c r="H10625" s="547">
        <f t="shared" si="335"/>
        <v>0</v>
      </c>
    </row>
    <row r="10626" spans="1:8" x14ac:dyDescent="0.25">
      <c r="A10626" s="396" t="e">
        <f>"INN."&amp;EIGNIR!$B$3&amp;C10626</f>
        <v>#N/A</v>
      </c>
      <c r="B10626" s="511">
        <f>'Sundurliðun Útlán'!K75</f>
        <v>0</v>
      </c>
      <c r="C10626" s="503" t="s">
        <v>12141</v>
      </c>
      <c r="D10626" s="504" t="s">
        <v>13553</v>
      </c>
      <c r="F10626" s="547"/>
      <c r="G10626" s="547">
        <f t="shared" si="334"/>
        <v>0</v>
      </c>
      <c r="H10626" s="547">
        <f t="shared" si="335"/>
        <v>0</v>
      </c>
    </row>
    <row r="10627" spans="1:8" x14ac:dyDescent="0.25">
      <c r="A10627" s="396" t="e">
        <f>"INN."&amp;EIGNIR!$B$3&amp;C10627</f>
        <v>#N/A</v>
      </c>
      <c r="B10627" s="511">
        <f>'Sundurliðun Útlán'!K76</f>
        <v>0</v>
      </c>
      <c r="C10627" s="503" t="s">
        <v>12151</v>
      </c>
      <c r="F10627" s="547"/>
      <c r="G10627" s="547">
        <f t="shared" si="334"/>
        <v>0</v>
      </c>
      <c r="H10627" s="547">
        <f t="shared" si="335"/>
        <v>0</v>
      </c>
    </row>
    <row r="10628" spans="1:8" x14ac:dyDescent="0.25">
      <c r="A10628" s="396" t="e">
        <f>"INN."&amp;EIGNIR!$B$3&amp;C10628</f>
        <v>#N/A</v>
      </c>
      <c r="B10628" s="511">
        <f>'Sundurliðun Útlán'!K77</f>
        <v>0</v>
      </c>
      <c r="C10628" s="503" t="s">
        <v>12161</v>
      </c>
      <c r="F10628" s="547"/>
      <c r="G10628" s="547">
        <f t="shared" si="334"/>
        <v>0</v>
      </c>
      <c r="H10628" s="547">
        <f t="shared" si="335"/>
        <v>0</v>
      </c>
    </row>
    <row r="10629" spans="1:8" x14ac:dyDescent="0.25">
      <c r="A10629" s="396" t="e">
        <f>"INN."&amp;EIGNIR!$B$3&amp;C10629</f>
        <v>#N/A</v>
      </c>
      <c r="B10629" s="511">
        <f>'Sundurliðun Útlán'!K78</f>
        <v>0</v>
      </c>
      <c r="C10629" s="503" t="s">
        <v>12171</v>
      </c>
      <c r="F10629" s="547"/>
      <c r="G10629" s="547">
        <f t="shared" si="334"/>
        <v>0</v>
      </c>
      <c r="H10629" s="547">
        <f t="shared" si="335"/>
        <v>0</v>
      </c>
    </row>
    <row r="10630" spans="1:8" x14ac:dyDescent="0.25">
      <c r="A10630" s="396" t="e">
        <f>"INN."&amp;EIGNIR!$B$3&amp;C10630</f>
        <v>#N/A</v>
      </c>
      <c r="B10630" s="511">
        <f>'Sundurliðun Útlán'!K79</f>
        <v>0</v>
      </c>
      <c r="C10630" s="503" t="s">
        <v>12181</v>
      </c>
      <c r="F10630" s="547"/>
      <c r="G10630" s="547">
        <f t="shared" si="334"/>
        <v>0</v>
      </c>
      <c r="H10630" s="547">
        <f t="shared" si="335"/>
        <v>0</v>
      </c>
    </row>
    <row r="10631" spans="1:8" x14ac:dyDescent="0.25">
      <c r="A10631" s="396" t="e">
        <f>"INN."&amp;EIGNIR!$B$3&amp;C10631</f>
        <v>#N/A</v>
      </c>
      <c r="B10631" s="511">
        <f>'Sundurliðun Útlán'!K80</f>
        <v>0</v>
      </c>
      <c r="C10631" s="503" t="s">
        <v>12191</v>
      </c>
      <c r="F10631" s="547"/>
      <c r="G10631" s="547">
        <f t="shared" si="334"/>
        <v>0</v>
      </c>
      <c r="H10631" s="547">
        <f t="shared" si="335"/>
        <v>0</v>
      </c>
    </row>
    <row r="10632" spans="1:8" x14ac:dyDescent="0.25">
      <c r="A10632" s="396" t="e">
        <f>"INN."&amp;EIGNIR!$B$3&amp;C10632</f>
        <v>#N/A</v>
      </c>
      <c r="B10632" s="511">
        <f>'Sundurliðun Útlán'!K81</f>
        <v>0</v>
      </c>
      <c r="C10632" s="503" t="s">
        <v>12201</v>
      </c>
      <c r="F10632" s="547"/>
      <c r="G10632" s="547">
        <f t="shared" si="334"/>
        <v>0</v>
      </c>
      <c r="H10632" s="547">
        <f t="shared" si="335"/>
        <v>0</v>
      </c>
    </row>
    <row r="10633" spans="1:8" x14ac:dyDescent="0.25">
      <c r="A10633" s="396" t="e">
        <f>"INN."&amp;EIGNIR!$B$3&amp;C10633</f>
        <v>#N/A</v>
      </c>
      <c r="B10633" s="511">
        <f>'Sundurliðun Útlán'!K82</f>
        <v>0</v>
      </c>
      <c r="C10633" s="503" t="s">
        <v>12211</v>
      </c>
      <c r="F10633" s="547"/>
      <c r="G10633" s="547">
        <f t="shared" si="334"/>
        <v>0</v>
      </c>
      <c r="H10633" s="547">
        <f t="shared" si="335"/>
        <v>0</v>
      </c>
    </row>
    <row r="10634" spans="1:8" x14ac:dyDescent="0.25">
      <c r="A10634" s="396" t="e">
        <f>"INN."&amp;EIGNIR!$B$3&amp;C10634</f>
        <v>#N/A</v>
      </c>
      <c r="B10634" s="511">
        <f>'Sundurliðun Útlán'!K83</f>
        <v>0</v>
      </c>
      <c r="C10634" s="503" t="s">
        <v>12221</v>
      </c>
      <c r="F10634" s="547"/>
      <c r="G10634" s="547">
        <f t="shared" si="334"/>
        <v>0</v>
      </c>
      <c r="H10634" s="547">
        <f t="shared" si="335"/>
        <v>0</v>
      </c>
    </row>
    <row r="10635" spans="1:8" x14ac:dyDescent="0.25">
      <c r="A10635" s="396" t="e">
        <f>"INN."&amp;EIGNIR!$B$3&amp;C10635</f>
        <v>#N/A</v>
      </c>
      <c r="B10635" s="511">
        <f>'Sundurliðun Útlán'!K84</f>
        <v>0</v>
      </c>
      <c r="C10635" s="503" t="s">
        <v>12231</v>
      </c>
      <c r="F10635" s="547"/>
      <c r="G10635" s="547">
        <f t="shared" si="334"/>
        <v>0</v>
      </c>
      <c r="H10635" s="547">
        <f t="shared" si="335"/>
        <v>0</v>
      </c>
    </row>
    <row r="10636" spans="1:8" x14ac:dyDescent="0.25">
      <c r="A10636" s="396" t="e">
        <f>"INN."&amp;EIGNIR!$B$3&amp;C10636</f>
        <v>#N/A</v>
      </c>
      <c r="B10636" s="511">
        <f>'Sundurliðun Útlán'!K85</f>
        <v>0</v>
      </c>
      <c r="C10636" s="503" t="s">
        <v>12241</v>
      </c>
      <c r="F10636" s="547"/>
      <c r="G10636" s="547">
        <f t="shared" si="334"/>
        <v>0</v>
      </c>
      <c r="H10636" s="547">
        <f t="shared" si="335"/>
        <v>0</v>
      </c>
    </row>
    <row r="10637" spans="1:8" x14ac:dyDescent="0.25">
      <c r="A10637" s="396" t="e">
        <f>"INN."&amp;EIGNIR!$B$3&amp;C10637</f>
        <v>#N/A</v>
      </c>
      <c r="B10637" s="511">
        <f>'Sundurliðun Útlán'!K86</f>
        <v>0</v>
      </c>
      <c r="C10637" s="503" t="s">
        <v>12251</v>
      </c>
      <c r="F10637" s="547"/>
      <c r="G10637" s="547">
        <f t="shared" si="334"/>
        <v>0</v>
      </c>
      <c r="H10637" s="547">
        <f t="shared" si="335"/>
        <v>0</v>
      </c>
    </row>
    <row r="10638" spans="1:8" x14ac:dyDescent="0.25">
      <c r="A10638" s="396" t="e">
        <f>"INN."&amp;EIGNIR!$B$3&amp;C10638</f>
        <v>#N/A</v>
      </c>
      <c r="B10638" s="511">
        <f>'Sundurliðun Útlán'!K87</f>
        <v>0</v>
      </c>
      <c r="C10638" s="503" t="s">
        <v>12261</v>
      </c>
      <c r="F10638" s="547"/>
      <c r="G10638" s="547">
        <f t="shared" si="334"/>
        <v>0</v>
      </c>
      <c r="H10638" s="547">
        <f t="shared" si="335"/>
        <v>0</v>
      </c>
    </row>
    <row r="10639" spans="1:8" x14ac:dyDescent="0.25">
      <c r="A10639" s="396" t="e">
        <f>"INN."&amp;EIGNIR!$B$3&amp;C10639</f>
        <v>#N/A</v>
      </c>
      <c r="B10639" s="511">
        <f>'Sundurliðun Útlán'!L75</f>
        <v>0</v>
      </c>
      <c r="C10639" s="503" t="s">
        <v>12142</v>
      </c>
      <c r="D10639" s="504" t="s">
        <v>13543</v>
      </c>
      <c r="F10639" s="547"/>
      <c r="G10639" s="547">
        <f t="shared" si="334"/>
        <v>0</v>
      </c>
      <c r="H10639" s="547">
        <f t="shared" si="335"/>
        <v>0</v>
      </c>
    </row>
    <row r="10640" spans="1:8" x14ac:dyDescent="0.25">
      <c r="A10640" s="396" t="e">
        <f>"INN."&amp;EIGNIR!$B$3&amp;C10640</f>
        <v>#N/A</v>
      </c>
      <c r="B10640" s="511">
        <f>'Sundurliðun Útlán'!L76</f>
        <v>0</v>
      </c>
      <c r="C10640" s="503" t="s">
        <v>12152</v>
      </c>
      <c r="F10640" s="547"/>
      <c r="G10640" s="547">
        <f t="shared" si="334"/>
        <v>0</v>
      </c>
      <c r="H10640" s="547">
        <f t="shared" si="335"/>
        <v>0</v>
      </c>
    </row>
    <row r="10641" spans="1:8" x14ac:dyDescent="0.25">
      <c r="A10641" s="396" t="e">
        <f>"INN."&amp;EIGNIR!$B$3&amp;C10641</f>
        <v>#N/A</v>
      </c>
      <c r="B10641" s="511">
        <f>'Sundurliðun Útlán'!L77</f>
        <v>0</v>
      </c>
      <c r="C10641" s="503" t="s">
        <v>12162</v>
      </c>
      <c r="F10641" s="547"/>
      <c r="G10641" s="547">
        <f t="shared" si="334"/>
        <v>0</v>
      </c>
      <c r="H10641" s="547">
        <f t="shared" si="335"/>
        <v>0</v>
      </c>
    </row>
    <row r="10642" spans="1:8" x14ac:dyDescent="0.25">
      <c r="A10642" s="396" t="e">
        <f>"INN."&amp;EIGNIR!$B$3&amp;C10642</f>
        <v>#N/A</v>
      </c>
      <c r="B10642" s="511">
        <f>'Sundurliðun Útlán'!L78</f>
        <v>0</v>
      </c>
      <c r="C10642" s="503" t="s">
        <v>12172</v>
      </c>
      <c r="F10642" s="547"/>
      <c r="G10642" s="547">
        <f t="shared" si="334"/>
        <v>0</v>
      </c>
      <c r="H10642" s="547">
        <f t="shared" si="335"/>
        <v>0</v>
      </c>
    </row>
    <row r="10643" spans="1:8" x14ac:dyDescent="0.25">
      <c r="A10643" s="396" t="e">
        <f>"INN."&amp;EIGNIR!$B$3&amp;C10643</f>
        <v>#N/A</v>
      </c>
      <c r="B10643" s="511">
        <f>'Sundurliðun Útlán'!L79</f>
        <v>0</v>
      </c>
      <c r="C10643" s="503" t="s">
        <v>12182</v>
      </c>
      <c r="F10643" s="547"/>
      <c r="G10643" s="547">
        <f t="shared" si="334"/>
        <v>0</v>
      </c>
      <c r="H10643" s="547">
        <f t="shared" si="335"/>
        <v>0</v>
      </c>
    </row>
    <row r="10644" spans="1:8" x14ac:dyDescent="0.25">
      <c r="A10644" s="396" t="e">
        <f>"INN."&amp;EIGNIR!$B$3&amp;C10644</f>
        <v>#N/A</v>
      </c>
      <c r="B10644" s="511">
        <f>'Sundurliðun Útlán'!L80</f>
        <v>0</v>
      </c>
      <c r="C10644" s="503" t="s">
        <v>12192</v>
      </c>
      <c r="F10644" s="547"/>
      <c r="G10644" s="547">
        <f t="shared" si="334"/>
        <v>0</v>
      </c>
      <c r="H10644" s="547">
        <f t="shared" si="335"/>
        <v>0</v>
      </c>
    </row>
    <row r="10645" spans="1:8" x14ac:dyDescent="0.25">
      <c r="A10645" s="396" t="e">
        <f>"INN."&amp;EIGNIR!$B$3&amp;C10645</f>
        <v>#N/A</v>
      </c>
      <c r="B10645" s="511">
        <f>'Sundurliðun Útlán'!L81</f>
        <v>0</v>
      </c>
      <c r="C10645" s="503" t="s">
        <v>12202</v>
      </c>
      <c r="F10645" s="547"/>
      <c r="G10645" s="547">
        <f t="shared" si="334"/>
        <v>0</v>
      </c>
      <c r="H10645" s="547">
        <f t="shared" si="335"/>
        <v>0</v>
      </c>
    </row>
    <row r="10646" spans="1:8" x14ac:dyDescent="0.25">
      <c r="A10646" s="396" t="e">
        <f>"INN."&amp;EIGNIR!$B$3&amp;C10646</f>
        <v>#N/A</v>
      </c>
      <c r="B10646" s="511">
        <f>'Sundurliðun Útlán'!L82</f>
        <v>0</v>
      </c>
      <c r="C10646" s="503" t="s">
        <v>12212</v>
      </c>
      <c r="F10646" s="547"/>
      <c r="G10646" s="547">
        <f t="shared" si="334"/>
        <v>0</v>
      </c>
      <c r="H10646" s="547">
        <f t="shared" si="335"/>
        <v>0</v>
      </c>
    </row>
    <row r="10647" spans="1:8" x14ac:dyDescent="0.25">
      <c r="A10647" s="396" t="e">
        <f>"INN."&amp;EIGNIR!$B$3&amp;C10647</f>
        <v>#N/A</v>
      </c>
      <c r="B10647" s="511">
        <f>'Sundurliðun Útlán'!L83</f>
        <v>0</v>
      </c>
      <c r="C10647" s="503" t="s">
        <v>12222</v>
      </c>
      <c r="F10647" s="547"/>
      <c r="G10647" s="547">
        <f t="shared" si="334"/>
        <v>0</v>
      </c>
      <c r="H10647" s="547">
        <f t="shared" si="335"/>
        <v>0</v>
      </c>
    </row>
    <row r="10648" spans="1:8" x14ac:dyDescent="0.25">
      <c r="A10648" s="396" t="e">
        <f>"INN."&amp;EIGNIR!$B$3&amp;C10648</f>
        <v>#N/A</v>
      </c>
      <c r="B10648" s="511">
        <f>'Sundurliðun Útlán'!L84</f>
        <v>0</v>
      </c>
      <c r="C10648" s="503" t="s">
        <v>12232</v>
      </c>
      <c r="F10648" s="547"/>
      <c r="G10648" s="547">
        <f t="shared" si="334"/>
        <v>0</v>
      </c>
      <c r="H10648" s="547">
        <f t="shared" si="335"/>
        <v>0</v>
      </c>
    </row>
    <row r="10649" spans="1:8" x14ac:dyDescent="0.25">
      <c r="A10649" s="396" t="e">
        <f>"INN."&amp;EIGNIR!$B$3&amp;C10649</f>
        <v>#N/A</v>
      </c>
      <c r="B10649" s="511">
        <f>'Sundurliðun Útlán'!L85</f>
        <v>0</v>
      </c>
      <c r="C10649" s="503" t="s">
        <v>12242</v>
      </c>
      <c r="F10649" s="547"/>
      <c r="G10649" s="547">
        <f t="shared" si="334"/>
        <v>0</v>
      </c>
      <c r="H10649" s="547">
        <f t="shared" si="335"/>
        <v>0</v>
      </c>
    </row>
    <row r="10650" spans="1:8" x14ac:dyDescent="0.25">
      <c r="A10650" s="396" t="e">
        <f>"INN."&amp;EIGNIR!$B$3&amp;C10650</f>
        <v>#N/A</v>
      </c>
      <c r="B10650" s="511">
        <f>'Sundurliðun Útlán'!L86</f>
        <v>0</v>
      </c>
      <c r="C10650" s="503" t="s">
        <v>12252</v>
      </c>
      <c r="F10650" s="547"/>
      <c r="G10650" s="547">
        <f t="shared" si="334"/>
        <v>0</v>
      </c>
      <c r="H10650" s="547">
        <f t="shared" si="335"/>
        <v>0</v>
      </c>
    </row>
    <row r="10651" spans="1:8" x14ac:dyDescent="0.25">
      <c r="A10651" s="396" t="e">
        <f>"INN."&amp;EIGNIR!$B$3&amp;C10651</f>
        <v>#N/A</v>
      </c>
      <c r="B10651" s="511">
        <f>'Sundurliðun Útlán'!L87</f>
        <v>0</v>
      </c>
      <c r="C10651" s="503" t="s">
        <v>12262</v>
      </c>
      <c r="F10651" s="547"/>
      <c r="G10651" s="547">
        <f t="shared" si="334"/>
        <v>0</v>
      </c>
      <c r="H10651" s="547">
        <f t="shared" si="335"/>
        <v>0</v>
      </c>
    </row>
    <row r="10652" spans="1:8" x14ac:dyDescent="0.25">
      <c r="A10652" s="396" t="e">
        <f>"INN."&amp;EIGNIR!$B$3&amp;C10652</f>
        <v>#N/A</v>
      </c>
      <c r="B10652" s="511">
        <f>'Sundurliðun Útlán'!M75</f>
        <v>0</v>
      </c>
      <c r="C10652" s="503" t="s">
        <v>12143</v>
      </c>
      <c r="D10652" s="504" t="s">
        <v>13555</v>
      </c>
      <c r="F10652" s="547"/>
      <c r="G10652" s="547">
        <f t="shared" si="334"/>
        <v>0</v>
      </c>
      <c r="H10652" s="547">
        <f t="shared" si="335"/>
        <v>0</v>
      </c>
    </row>
    <row r="10653" spans="1:8" x14ac:dyDescent="0.25">
      <c r="A10653" s="396" t="e">
        <f>"INN."&amp;EIGNIR!$B$3&amp;C10653</f>
        <v>#N/A</v>
      </c>
      <c r="B10653" s="511">
        <f>'Sundurliðun Útlán'!M76</f>
        <v>0</v>
      </c>
      <c r="C10653" s="503" t="s">
        <v>12153</v>
      </c>
      <c r="F10653" s="547"/>
      <c r="G10653" s="547">
        <f t="shared" si="334"/>
        <v>0</v>
      </c>
      <c r="H10653" s="547">
        <f t="shared" si="335"/>
        <v>0</v>
      </c>
    </row>
    <row r="10654" spans="1:8" x14ac:dyDescent="0.25">
      <c r="A10654" s="396" t="e">
        <f>"INN."&amp;EIGNIR!$B$3&amp;C10654</f>
        <v>#N/A</v>
      </c>
      <c r="B10654" s="511">
        <f>'Sundurliðun Útlán'!M77</f>
        <v>0</v>
      </c>
      <c r="C10654" s="503" t="s">
        <v>12163</v>
      </c>
      <c r="F10654" s="547"/>
      <c r="G10654" s="547">
        <f t="shared" ref="G10654:G10717" si="336">+F10654-B10654</f>
        <v>0</v>
      </c>
      <c r="H10654" s="547">
        <f t="shared" si="335"/>
        <v>0</v>
      </c>
    </row>
    <row r="10655" spans="1:8" x14ac:dyDescent="0.25">
      <c r="A10655" s="396" t="e">
        <f>"INN."&amp;EIGNIR!$B$3&amp;C10655</f>
        <v>#N/A</v>
      </c>
      <c r="B10655" s="511">
        <f>'Sundurliðun Útlán'!M78</f>
        <v>0</v>
      </c>
      <c r="C10655" s="503" t="s">
        <v>12173</v>
      </c>
      <c r="F10655" s="547"/>
      <c r="G10655" s="547">
        <f t="shared" si="336"/>
        <v>0</v>
      </c>
      <c r="H10655" s="547">
        <f t="shared" ref="H10655:H10718" si="337">+ABS(G10655)</f>
        <v>0</v>
      </c>
    </row>
    <row r="10656" spans="1:8" x14ac:dyDescent="0.25">
      <c r="A10656" s="396" t="e">
        <f>"INN."&amp;EIGNIR!$B$3&amp;C10656</f>
        <v>#N/A</v>
      </c>
      <c r="B10656" s="511">
        <f>'Sundurliðun Útlán'!M79</f>
        <v>0</v>
      </c>
      <c r="C10656" s="503" t="s">
        <v>12183</v>
      </c>
      <c r="F10656" s="547"/>
      <c r="G10656" s="547">
        <f t="shared" si="336"/>
        <v>0</v>
      </c>
      <c r="H10656" s="547">
        <f t="shared" si="337"/>
        <v>0</v>
      </c>
    </row>
    <row r="10657" spans="1:8" x14ac:dyDescent="0.25">
      <c r="A10657" s="396" t="e">
        <f>"INN."&amp;EIGNIR!$B$3&amp;C10657</f>
        <v>#N/A</v>
      </c>
      <c r="B10657" s="511">
        <f>'Sundurliðun Útlán'!M80</f>
        <v>0</v>
      </c>
      <c r="C10657" s="503" t="s">
        <v>12193</v>
      </c>
      <c r="F10657" s="547"/>
      <c r="G10657" s="547">
        <f t="shared" si="336"/>
        <v>0</v>
      </c>
      <c r="H10657" s="547">
        <f t="shared" si="337"/>
        <v>0</v>
      </c>
    </row>
    <row r="10658" spans="1:8" x14ac:dyDescent="0.25">
      <c r="A10658" s="396" t="e">
        <f>"INN."&amp;EIGNIR!$B$3&amp;C10658</f>
        <v>#N/A</v>
      </c>
      <c r="B10658" s="511">
        <f>'Sundurliðun Útlán'!M81</f>
        <v>0</v>
      </c>
      <c r="C10658" s="503" t="s">
        <v>12203</v>
      </c>
      <c r="F10658" s="547"/>
      <c r="G10658" s="547">
        <f t="shared" si="336"/>
        <v>0</v>
      </c>
      <c r="H10658" s="547">
        <f t="shared" si="337"/>
        <v>0</v>
      </c>
    </row>
    <row r="10659" spans="1:8" x14ac:dyDescent="0.25">
      <c r="A10659" s="396" t="e">
        <f>"INN."&amp;EIGNIR!$B$3&amp;C10659</f>
        <v>#N/A</v>
      </c>
      <c r="B10659" s="511">
        <f>'Sundurliðun Útlán'!M82</f>
        <v>0</v>
      </c>
      <c r="C10659" s="503" t="s">
        <v>12213</v>
      </c>
      <c r="F10659" s="547"/>
      <c r="G10659" s="547">
        <f t="shared" si="336"/>
        <v>0</v>
      </c>
      <c r="H10659" s="547">
        <f t="shared" si="337"/>
        <v>0</v>
      </c>
    </row>
    <row r="10660" spans="1:8" x14ac:dyDescent="0.25">
      <c r="A10660" s="396" t="e">
        <f>"INN."&amp;EIGNIR!$B$3&amp;C10660</f>
        <v>#N/A</v>
      </c>
      <c r="B10660" s="511">
        <f>'Sundurliðun Útlán'!M83</f>
        <v>0</v>
      </c>
      <c r="C10660" s="503" t="s">
        <v>12223</v>
      </c>
      <c r="F10660" s="547"/>
      <c r="G10660" s="547">
        <f t="shared" si="336"/>
        <v>0</v>
      </c>
      <c r="H10660" s="547">
        <f t="shared" si="337"/>
        <v>0</v>
      </c>
    </row>
    <row r="10661" spans="1:8" x14ac:dyDescent="0.25">
      <c r="A10661" s="396" t="e">
        <f>"INN."&amp;EIGNIR!$B$3&amp;C10661</f>
        <v>#N/A</v>
      </c>
      <c r="B10661" s="511">
        <f>'Sundurliðun Útlán'!M84</f>
        <v>0</v>
      </c>
      <c r="C10661" s="503" t="s">
        <v>12233</v>
      </c>
      <c r="F10661" s="547"/>
      <c r="G10661" s="547">
        <f t="shared" si="336"/>
        <v>0</v>
      </c>
      <c r="H10661" s="547">
        <f t="shared" si="337"/>
        <v>0</v>
      </c>
    </row>
    <row r="10662" spans="1:8" x14ac:dyDescent="0.25">
      <c r="A10662" s="396" t="e">
        <f>"INN."&amp;EIGNIR!$B$3&amp;C10662</f>
        <v>#N/A</v>
      </c>
      <c r="B10662" s="511">
        <f>'Sundurliðun Útlán'!M85</f>
        <v>0</v>
      </c>
      <c r="C10662" s="503" t="s">
        <v>12243</v>
      </c>
      <c r="F10662" s="547"/>
      <c r="G10662" s="547">
        <f t="shared" si="336"/>
        <v>0</v>
      </c>
      <c r="H10662" s="547">
        <f t="shared" si="337"/>
        <v>0</v>
      </c>
    </row>
    <row r="10663" spans="1:8" x14ac:dyDescent="0.25">
      <c r="A10663" s="396" t="e">
        <f>"INN."&amp;EIGNIR!$B$3&amp;C10663</f>
        <v>#N/A</v>
      </c>
      <c r="B10663" s="511">
        <f>'Sundurliðun Útlán'!M86</f>
        <v>0</v>
      </c>
      <c r="C10663" s="503" t="s">
        <v>12253</v>
      </c>
      <c r="F10663" s="547"/>
      <c r="G10663" s="547">
        <f t="shared" si="336"/>
        <v>0</v>
      </c>
      <c r="H10663" s="547">
        <f t="shared" si="337"/>
        <v>0</v>
      </c>
    </row>
    <row r="10664" spans="1:8" x14ac:dyDescent="0.25">
      <c r="A10664" s="396" t="e">
        <f>"INN."&amp;EIGNIR!$B$3&amp;C10664</f>
        <v>#N/A</v>
      </c>
      <c r="B10664" s="511">
        <f>'Sundurliðun Útlán'!M87</f>
        <v>0</v>
      </c>
      <c r="C10664" s="503" t="s">
        <v>12263</v>
      </c>
      <c r="F10664" s="547"/>
      <c r="G10664" s="547">
        <f t="shared" si="336"/>
        <v>0</v>
      </c>
      <c r="H10664" s="547">
        <f t="shared" si="337"/>
        <v>0</v>
      </c>
    </row>
    <row r="10665" spans="1:8" x14ac:dyDescent="0.25">
      <c r="A10665" s="396" t="e">
        <f>"INN."&amp;EIGNIR!$B$3&amp;C10665</f>
        <v>#N/A</v>
      </c>
      <c r="B10665" s="511">
        <f>'Sundurliðun Útlán'!N75</f>
        <v>0</v>
      </c>
      <c r="C10665" s="503" t="s">
        <v>12144</v>
      </c>
      <c r="D10665" s="504" t="s">
        <v>13556</v>
      </c>
      <c r="F10665" s="547"/>
      <c r="G10665" s="547">
        <f t="shared" si="336"/>
        <v>0</v>
      </c>
      <c r="H10665" s="547">
        <f t="shared" si="337"/>
        <v>0</v>
      </c>
    </row>
    <row r="10666" spans="1:8" x14ac:dyDescent="0.25">
      <c r="A10666" s="396" t="e">
        <f>"INN."&amp;EIGNIR!$B$3&amp;C10666</f>
        <v>#N/A</v>
      </c>
      <c r="B10666" s="511">
        <f>'Sundurliðun Útlán'!N76</f>
        <v>0</v>
      </c>
      <c r="C10666" s="503" t="s">
        <v>12154</v>
      </c>
      <c r="F10666" s="547"/>
      <c r="G10666" s="547">
        <f t="shared" si="336"/>
        <v>0</v>
      </c>
      <c r="H10666" s="547">
        <f t="shared" si="337"/>
        <v>0</v>
      </c>
    </row>
    <row r="10667" spans="1:8" x14ac:dyDescent="0.25">
      <c r="A10667" s="396" t="e">
        <f>"INN."&amp;EIGNIR!$B$3&amp;C10667</f>
        <v>#N/A</v>
      </c>
      <c r="B10667" s="511">
        <f>'Sundurliðun Útlán'!N77</f>
        <v>0</v>
      </c>
      <c r="C10667" s="503" t="s">
        <v>12164</v>
      </c>
      <c r="F10667" s="547"/>
      <c r="G10667" s="547">
        <f t="shared" si="336"/>
        <v>0</v>
      </c>
      <c r="H10667" s="547">
        <f t="shared" si="337"/>
        <v>0</v>
      </c>
    </row>
    <row r="10668" spans="1:8" x14ac:dyDescent="0.25">
      <c r="A10668" s="396" t="e">
        <f>"INN."&amp;EIGNIR!$B$3&amp;C10668</f>
        <v>#N/A</v>
      </c>
      <c r="B10668" s="511">
        <f>'Sundurliðun Útlán'!N78</f>
        <v>0</v>
      </c>
      <c r="C10668" s="503" t="s">
        <v>12174</v>
      </c>
      <c r="F10668" s="547"/>
      <c r="G10668" s="547">
        <f t="shared" si="336"/>
        <v>0</v>
      </c>
      <c r="H10668" s="547">
        <f t="shared" si="337"/>
        <v>0</v>
      </c>
    </row>
    <row r="10669" spans="1:8" x14ac:dyDescent="0.25">
      <c r="A10669" s="396" t="e">
        <f>"INN."&amp;EIGNIR!$B$3&amp;C10669</f>
        <v>#N/A</v>
      </c>
      <c r="B10669" s="511">
        <f>'Sundurliðun Útlán'!N79</f>
        <v>0</v>
      </c>
      <c r="C10669" s="503" t="s">
        <v>12184</v>
      </c>
      <c r="F10669" s="547"/>
      <c r="G10669" s="547">
        <f t="shared" si="336"/>
        <v>0</v>
      </c>
      <c r="H10669" s="547">
        <f t="shared" si="337"/>
        <v>0</v>
      </c>
    </row>
    <row r="10670" spans="1:8" x14ac:dyDescent="0.25">
      <c r="A10670" s="396" t="e">
        <f>"INN."&amp;EIGNIR!$B$3&amp;C10670</f>
        <v>#N/A</v>
      </c>
      <c r="B10670" s="511">
        <f>'Sundurliðun Útlán'!N80</f>
        <v>0</v>
      </c>
      <c r="C10670" s="503" t="s">
        <v>12194</v>
      </c>
      <c r="F10670" s="547"/>
      <c r="G10670" s="547">
        <f t="shared" si="336"/>
        <v>0</v>
      </c>
      <c r="H10670" s="547">
        <f t="shared" si="337"/>
        <v>0</v>
      </c>
    </row>
    <row r="10671" spans="1:8" x14ac:dyDescent="0.25">
      <c r="A10671" s="396" t="e">
        <f>"INN."&amp;EIGNIR!$B$3&amp;C10671</f>
        <v>#N/A</v>
      </c>
      <c r="B10671" s="511">
        <f>'Sundurliðun Útlán'!N81</f>
        <v>0</v>
      </c>
      <c r="C10671" s="503" t="s">
        <v>12204</v>
      </c>
      <c r="F10671" s="547"/>
      <c r="G10671" s="547">
        <f t="shared" si="336"/>
        <v>0</v>
      </c>
      <c r="H10671" s="547">
        <f t="shared" si="337"/>
        <v>0</v>
      </c>
    </row>
    <row r="10672" spans="1:8" x14ac:dyDescent="0.25">
      <c r="A10672" s="396" t="e">
        <f>"INN."&amp;EIGNIR!$B$3&amp;C10672</f>
        <v>#N/A</v>
      </c>
      <c r="B10672" s="511">
        <f>'Sundurliðun Útlán'!N82</f>
        <v>0</v>
      </c>
      <c r="C10672" s="503" t="s">
        <v>12214</v>
      </c>
      <c r="F10672" s="547"/>
      <c r="G10672" s="547">
        <f t="shared" si="336"/>
        <v>0</v>
      </c>
      <c r="H10672" s="547">
        <f t="shared" si="337"/>
        <v>0</v>
      </c>
    </row>
    <row r="10673" spans="1:8" x14ac:dyDescent="0.25">
      <c r="A10673" s="396" t="e">
        <f>"INN."&amp;EIGNIR!$B$3&amp;C10673</f>
        <v>#N/A</v>
      </c>
      <c r="B10673" s="511">
        <f>'Sundurliðun Útlán'!N83</f>
        <v>0</v>
      </c>
      <c r="C10673" s="503" t="s">
        <v>12224</v>
      </c>
      <c r="F10673" s="547"/>
      <c r="G10673" s="547">
        <f t="shared" si="336"/>
        <v>0</v>
      </c>
      <c r="H10673" s="547">
        <f t="shared" si="337"/>
        <v>0</v>
      </c>
    </row>
    <row r="10674" spans="1:8" x14ac:dyDescent="0.25">
      <c r="A10674" s="396" t="e">
        <f>"INN."&amp;EIGNIR!$B$3&amp;C10674</f>
        <v>#N/A</v>
      </c>
      <c r="B10674" s="511">
        <f>'Sundurliðun Útlán'!N84</f>
        <v>0</v>
      </c>
      <c r="C10674" s="503" t="s">
        <v>12234</v>
      </c>
      <c r="F10674" s="547"/>
      <c r="G10674" s="547">
        <f t="shared" si="336"/>
        <v>0</v>
      </c>
      <c r="H10674" s="547">
        <f t="shared" si="337"/>
        <v>0</v>
      </c>
    </row>
    <row r="10675" spans="1:8" x14ac:dyDescent="0.25">
      <c r="A10675" s="396" t="e">
        <f>"INN."&amp;EIGNIR!$B$3&amp;C10675</f>
        <v>#N/A</v>
      </c>
      <c r="B10675" s="511">
        <f>'Sundurliðun Útlán'!N85</f>
        <v>0</v>
      </c>
      <c r="C10675" s="503" t="s">
        <v>12244</v>
      </c>
      <c r="F10675" s="547"/>
      <c r="G10675" s="547">
        <f t="shared" si="336"/>
        <v>0</v>
      </c>
      <c r="H10675" s="547">
        <f t="shared" si="337"/>
        <v>0</v>
      </c>
    </row>
    <row r="10676" spans="1:8" x14ac:dyDescent="0.25">
      <c r="A10676" s="396" t="e">
        <f>"INN."&amp;EIGNIR!$B$3&amp;C10676</f>
        <v>#N/A</v>
      </c>
      <c r="B10676" s="511">
        <f>'Sundurliðun Útlán'!N86</f>
        <v>0</v>
      </c>
      <c r="C10676" s="503" t="s">
        <v>12254</v>
      </c>
      <c r="F10676" s="547"/>
      <c r="G10676" s="547">
        <f t="shared" si="336"/>
        <v>0</v>
      </c>
      <c r="H10676" s="547">
        <f t="shared" si="337"/>
        <v>0</v>
      </c>
    </row>
    <row r="10677" spans="1:8" x14ac:dyDescent="0.25">
      <c r="A10677" s="396" t="e">
        <f>"INN."&amp;EIGNIR!$B$3&amp;C10677</f>
        <v>#N/A</v>
      </c>
      <c r="B10677" s="511">
        <f>'Sundurliðun Útlán'!N87</f>
        <v>0</v>
      </c>
      <c r="C10677" s="503" t="s">
        <v>12264</v>
      </c>
      <c r="F10677" s="547"/>
      <c r="G10677" s="547">
        <f t="shared" si="336"/>
        <v>0</v>
      </c>
      <c r="H10677" s="547">
        <f t="shared" si="337"/>
        <v>0</v>
      </c>
    </row>
    <row r="10678" spans="1:8" x14ac:dyDescent="0.25">
      <c r="A10678" s="396" t="e">
        <f>"INN."&amp;EIGNIR!$B$3&amp;C10678</f>
        <v>#N/A</v>
      </c>
      <c r="B10678" s="511">
        <f>'Sundurliðun Útlán'!O75</f>
        <v>0</v>
      </c>
      <c r="C10678" s="503" t="s">
        <v>12145</v>
      </c>
      <c r="D10678" s="504" t="s">
        <v>13557</v>
      </c>
      <c r="F10678" s="547"/>
      <c r="G10678" s="547">
        <f t="shared" si="336"/>
        <v>0</v>
      </c>
      <c r="H10678" s="547">
        <f t="shared" si="337"/>
        <v>0</v>
      </c>
    </row>
    <row r="10679" spans="1:8" x14ac:dyDescent="0.25">
      <c r="A10679" s="396" t="e">
        <f>"INN."&amp;EIGNIR!$B$3&amp;C10679</f>
        <v>#N/A</v>
      </c>
      <c r="B10679" s="511">
        <f>'Sundurliðun Útlán'!O76</f>
        <v>0</v>
      </c>
      <c r="C10679" s="503" t="s">
        <v>12155</v>
      </c>
      <c r="F10679" s="547"/>
      <c r="G10679" s="547">
        <f t="shared" si="336"/>
        <v>0</v>
      </c>
      <c r="H10679" s="547">
        <f t="shared" si="337"/>
        <v>0</v>
      </c>
    </row>
    <row r="10680" spans="1:8" x14ac:dyDescent="0.25">
      <c r="A10680" s="396" t="e">
        <f>"INN."&amp;EIGNIR!$B$3&amp;C10680</f>
        <v>#N/A</v>
      </c>
      <c r="B10680" s="511">
        <f>'Sundurliðun Útlán'!O77</f>
        <v>0</v>
      </c>
      <c r="C10680" s="503" t="s">
        <v>12165</v>
      </c>
      <c r="F10680" s="547"/>
      <c r="G10680" s="547">
        <f t="shared" si="336"/>
        <v>0</v>
      </c>
      <c r="H10680" s="547">
        <f t="shared" si="337"/>
        <v>0</v>
      </c>
    </row>
    <row r="10681" spans="1:8" x14ac:dyDescent="0.25">
      <c r="A10681" s="396" t="e">
        <f>"INN."&amp;EIGNIR!$B$3&amp;C10681</f>
        <v>#N/A</v>
      </c>
      <c r="B10681" s="511">
        <f>'Sundurliðun Útlán'!O78</f>
        <v>0</v>
      </c>
      <c r="C10681" s="503" t="s">
        <v>12175</v>
      </c>
      <c r="F10681" s="547"/>
      <c r="G10681" s="547">
        <f t="shared" si="336"/>
        <v>0</v>
      </c>
      <c r="H10681" s="547">
        <f t="shared" si="337"/>
        <v>0</v>
      </c>
    </row>
    <row r="10682" spans="1:8" x14ac:dyDescent="0.25">
      <c r="A10682" s="396" t="e">
        <f>"INN."&amp;EIGNIR!$B$3&amp;C10682</f>
        <v>#N/A</v>
      </c>
      <c r="B10682" s="511">
        <f>'Sundurliðun Útlán'!O79</f>
        <v>0</v>
      </c>
      <c r="C10682" s="503" t="s">
        <v>12185</v>
      </c>
      <c r="F10682" s="547"/>
      <c r="G10682" s="547">
        <f t="shared" si="336"/>
        <v>0</v>
      </c>
      <c r="H10682" s="547">
        <f t="shared" si="337"/>
        <v>0</v>
      </c>
    </row>
    <row r="10683" spans="1:8" x14ac:dyDescent="0.25">
      <c r="A10683" s="396" t="e">
        <f>"INN."&amp;EIGNIR!$B$3&amp;C10683</f>
        <v>#N/A</v>
      </c>
      <c r="B10683" s="511">
        <f>'Sundurliðun Útlán'!O80</f>
        <v>0</v>
      </c>
      <c r="C10683" s="503" t="s">
        <v>12195</v>
      </c>
      <c r="F10683" s="547"/>
      <c r="G10683" s="547">
        <f t="shared" si="336"/>
        <v>0</v>
      </c>
      <c r="H10683" s="547">
        <f t="shared" si="337"/>
        <v>0</v>
      </c>
    </row>
    <row r="10684" spans="1:8" x14ac:dyDescent="0.25">
      <c r="A10684" s="396" t="e">
        <f>"INN."&amp;EIGNIR!$B$3&amp;C10684</f>
        <v>#N/A</v>
      </c>
      <c r="B10684" s="511">
        <f>'Sundurliðun Útlán'!O81</f>
        <v>0</v>
      </c>
      <c r="C10684" s="503" t="s">
        <v>12205</v>
      </c>
      <c r="F10684" s="547"/>
      <c r="G10684" s="547">
        <f t="shared" si="336"/>
        <v>0</v>
      </c>
      <c r="H10684" s="547">
        <f t="shared" si="337"/>
        <v>0</v>
      </c>
    </row>
    <row r="10685" spans="1:8" x14ac:dyDescent="0.25">
      <c r="A10685" s="396" t="e">
        <f>"INN."&amp;EIGNIR!$B$3&amp;C10685</f>
        <v>#N/A</v>
      </c>
      <c r="B10685" s="511">
        <f>'Sundurliðun Útlán'!O82</f>
        <v>0</v>
      </c>
      <c r="C10685" s="503" t="s">
        <v>12215</v>
      </c>
      <c r="F10685" s="547"/>
      <c r="G10685" s="547">
        <f t="shared" si="336"/>
        <v>0</v>
      </c>
      <c r="H10685" s="547">
        <f t="shared" si="337"/>
        <v>0</v>
      </c>
    </row>
    <row r="10686" spans="1:8" x14ac:dyDescent="0.25">
      <c r="A10686" s="396" t="e">
        <f>"INN."&amp;EIGNIR!$B$3&amp;C10686</f>
        <v>#N/A</v>
      </c>
      <c r="B10686" s="511">
        <f>'Sundurliðun Útlán'!O83</f>
        <v>0</v>
      </c>
      <c r="C10686" s="503" t="s">
        <v>12225</v>
      </c>
      <c r="F10686" s="547"/>
      <c r="G10686" s="547">
        <f t="shared" si="336"/>
        <v>0</v>
      </c>
      <c r="H10686" s="547">
        <f t="shared" si="337"/>
        <v>0</v>
      </c>
    </row>
    <row r="10687" spans="1:8" x14ac:dyDescent="0.25">
      <c r="A10687" s="396" t="e">
        <f>"INN."&amp;EIGNIR!$B$3&amp;C10687</f>
        <v>#N/A</v>
      </c>
      <c r="B10687" s="511">
        <f>'Sundurliðun Útlán'!O84</f>
        <v>0</v>
      </c>
      <c r="C10687" s="503" t="s">
        <v>12235</v>
      </c>
      <c r="F10687" s="547"/>
      <c r="G10687" s="547">
        <f t="shared" si="336"/>
        <v>0</v>
      </c>
      <c r="H10687" s="547">
        <f t="shared" si="337"/>
        <v>0</v>
      </c>
    </row>
    <row r="10688" spans="1:8" x14ac:dyDescent="0.25">
      <c r="A10688" s="396" t="e">
        <f>"INN."&amp;EIGNIR!$B$3&amp;C10688</f>
        <v>#N/A</v>
      </c>
      <c r="B10688" s="511">
        <f>'Sundurliðun Útlán'!O85</f>
        <v>0</v>
      </c>
      <c r="C10688" s="503" t="s">
        <v>12245</v>
      </c>
      <c r="F10688" s="547"/>
      <c r="G10688" s="547">
        <f t="shared" si="336"/>
        <v>0</v>
      </c>
      <c r="H10688" s="547">
        <f t="shared" si="337"/>
        <v>0</v>
      </c>
    </row>
    <row r="10689" spans="1:8" x14ac:dyDescent="0.25">
      <c r="A10689" s="396" t="e">
        <f>"INN."&amp;EIGNIR!$B$3&amp;C10689</f>
        <v>#N/A</v>
      </c>
      <c r="B10689" s="511">
        <f>'Sundurliðun Útlán'!O86</f>
        <v>0</v>
      </c>
      <c r="C10689" s="503" t="s">
        <v>12255</v>
      </c>
      <c r="F10689" s="547"/>
      <c r="G10689" s="547">
        <f t="shared" si="336"/>
        <v>0</v>
      </c>
      <c r="H10689" s="547">
        <f t="shared" si="337"/>
        <v>0</v>
      </c>
    </row>
    <row r="10690" spans="1:8" x14ac:dyDescent="0.25">
      <c r="A10690" s="396" t="e">
        <f>"INN."&amp;EIGNIR!$B$3&amp;C10690</f>
        <v>#N/A</v>
      </c>
      <c r="B10690" s="511">
        <f>'Sundurliðun Útlán'!O87</f>
        <v>0</v>
      </c>
      <c r="C10690" s="503" t="s">
        <v>12265</v>
      </c>
      <c r="F10690" s="547"/>
      <c r="G10690" s="547">
        <f t="shared" si="336"/>
        <v>0</v>
      </c>
      <c r="H10690" s="547">
        <f t="shared" si="337"/>
        <v>0</v>
      </c>
    </row>
    <row r="10691" spans="1:8" x14ac:dyDescent="0.25">
      <c r="A10691" s="396" t="e">
        <f>"INN."&amp;EIGNIR!$B$3&amp;C10691</f>
        <v>#N/A</v>
      </c>
      <c r="B10691" s="511">
        <f>'Sundurliðun Útlán'!P75</f>
        <v>0</v>
      </c>
      <c r="C10691" s="503" t="s">
        <v>12146</v>
      </c>
      <c r="D10691" s="504" t="s">
        <v>13558</v>
      </c>
      <c r="F10691" s="547"/>
      <c r="G10691" s="547">
        <f t="shared" si="336"/>
        <v>0</v>
      </c>
      <c r="H10691" s="547">
        <f t="shared" si="337"/>
        <v>0</v>
      </c>
    </row>
    <row r="10692" spans="1:8" x14ac:dyDescent="0.25">
      <c r="A10692" s="396" t="e">
        <f>"INN."&amp;EIGNIR!$B$3&amp;C10692</f>
        <v>#N/A</v>
      </c>
      <c r="B10692" s="511">
        <f>'Sundurliðun Útlán'!P76</f>
        <v>0</v>
      </c>
      <c r="C10692" s="503" t="s">
        <v>12156</v>
      </c>
      <c r="F10692" s="547"/>
      <c r="G10692" s="547">
        <f t="shared" si="336"/>
        <v>0</v>
      </c>
      <c r="H10692" s="547">
        <f t="shared" si="337"/>
        <v>0</v>
      </c>
    </row>
    <row r="10693" spans="1:8" x14ac:dyDescent="0.25">
      <c r="A10693" s="396" t="e">
        <f>"INN."&amp;EIGNIR!$B$3&amp;C10693</f>
        <v>#N/A</v>
      </c>
      <c r="B10693" s="511">
        <f>'Sundurliðun Útlán'!P77</f>
        <v>0</v>
      </c>
      <c r="C10693" s="503" t="s">
        <v>12166</v>
      </c>
      <c r="F10693" s="547"/>
      <c r="G10693" s="547">
        <f t="shared" si="336"/>
        <v>0</v>
      </c>
      <c r="H10693" s="547">
        <f t="shared" si="337"/>
        <v>0</v>
      </c>
    </row>
    <row r="10694" spans="1:8" x14ac:dyDescent="0.25">
      <c r="A10694" s="396" t="e">
        <f>"INN."&amp;EIGNIR!$B$3&amp;C10694</f>
        <v>#N/A</v>
      </c>
      <c r="B10694" s="511">
        <f>'Sundurliðun Útlán'!P78</f>
        <v>0</v>
      </c>
      <c r="C10694" s="503" t="s">
        <v>12176</v>
      </c>
      <c r="F10694" s="547"/>
      <c r="G10694" s="547">
        <f t="shared" si="336"/>
        <v>0</v>
      </c>
      <c r="H10694" s="547">
        <f t="shared" si="337"/>
        <v>0</v>
      </c>
    </row>
    <row r="10695" spans="1:8" x14ac:dyDescent="0.25">
      <c r="A10695" s="396" t="e">
        <f>"INN."&amp;EIGNIR!$B$3&amp;C10695</f>
        <v>#N/A</v>
      </c>
      <c r="B10695" s="511">
        <f>'Sundurliðun Útlán'!P79</f>
        <v>0</v>
      </c>
      <c r="C10695" s="503" t="s">
        <v>12186</v>
      </c>
      <c r="F10695" s="547"/>
      <c r="G10695" s="547">
        <f t="shared" si="336"/>
        <v>0</v>
      </c>
      <c r="H10695" s="547">
        <f t="shared" si="337"/>
        <v>0</v>
      </c>
    </row>
    <row r="10696" spans="1:8" x14ac:dyDescent="0.25">
      <c r="A10696" s="396" t="e">
        <f>"INN."&amp;EIGNIR!$B$3&amp;C10696</f>
        <v>#N/A</v>
      </c>
      <c r="B10696" s="511">
        <f>'Sundurliðun Útlán'!P80</f>
        <v>0</v>
      </c>
      <c r="C10696" s="503" t="s">
        <v>12196</v>
      </c>
      <c r="F10696" s="547"/>
      <c r="G10696" s="547">
        <f t="shared" si="336"/>
        <v>0</v>
      </c>
      <c r="H10696" s="547">
        <f t="shared" si="337"/>
        <v>0</v>
      </c>
    </row>
    <row r="10697" spans="1:8" x14ac:dyDescent="0.25">
      <c r="A10697" s="396" t="e">
        <f>"INN."&amp;EIGNIR!$B$3&amp;C10697</f>
        <v>#N/A</v>
      </c>
      <c r="B10697" s="511">
        <f>'Sundurliðun Útlán'!P81</f>
        <v>0</v>
      </c>
      <c r="C10697" s="503" t="s">
        <v>12206</v>
      </c>
      <c r="F10697" s="547"/>
      <c r="G10697" s="547">
        <f t="shared" si="336"/>
        <v>0</v>
      </c>
      <c r="H10697" s="547">
        <f t="shared" si="337"/>
        <v>0</v>
      </c>
    </row>
    <row r="10698" spans="1:8" x14ac:dyDescent="0.25">
      <c r="A10698" s="396" t="e">
        <f>"INN."&amp;EIGNIR!$B$3&amp;C10698</f>
        <v>#N/A</v>
      </c>
      <c r="B10698" s="511">
        <f>'Sundurliðun Útlán'!P82</f>
        <v>0</v>
      </c>
      <c r="C10698" s="503" t="s">
        <v>12216</v>
      </c>
      <c r="F10698" s="547"/>
      <c r="G10698" s="547">
        <f t="shared" si="336"/>
        <v>0</v>
      </c>
      <c r="H10698" s="547">
        <f t="shared" si="337"/>
        <v>0</v>
      </c>
    </row>
    <row r="10699" spans="1:8" x14ac:dyDescent="0.25">
      <c r="A10699" s="396" t="e">
        <f>"INN."&amp;EIGNIR!$B$3&amp;C10699</f>
        <v>#N/A</v>
      </c>
      <c r="B10699" s="511">
        <f>'Sundurliðun Útlán'!P83</f>
        <v>0</v>
      </c>
      <c r="C10699" s="503" t="s">
        <v>12226</v>
      </c>
      <c r="F10699" s="547"/>
      <c r="G10699" s="547">
        <f t="shared" si="336"/>
        <v>0</v>
      </c>
      <c r="H10699" s="547">
        <f t="shared" si="337"/>
        <v>0</v>
      </c>
    </row>
    <row r="10700" spans="1:8" x14ac:dyDescent="0.25">
      <c r="A10700" s="396" t="e">
        <f>"INN."&amp;EIGNIR!$B$3&amp;C10700</f>
        <v>#N/A</v>
      </c>
      <c r="B10700" s="511">
        <f>'Sundurliðun Útlán'!P84</f>
        <v>0</v>
      </c>
      <c r="C10700" s="503" t="s">
        <v>12236</v>
      </c>
      <c r="F10700" s="547"/>
      <c r="G10700" s="547">
        <f t="shared" si="336"/>
        <v>0</v>
      </c>
      <c r="H10700" s="547">
        <f t="shared" si="337"/>
        <v>0</v>
      </c>
    </row>
    <row r="10701" spans="1:8" x14ac:dyDescent="0.25">
      <c r="A10701" s="396" t="e">
        <f>"INN."&amp;EIGNIR!$B$3&amp;C10701</f>
        <v>#N/A</v>
      </c>
      <c r="B10701" s="511">
        <f>'Sundurliðun Útlán'!P85</f>
        <v>0</v>
      </c>
      <c r="C10701" s="503" t="s">
        <v>12246</v>
      </c>
      <c r="F10701" s="547"/>
      <c r="G10701" s="547">
        <f t="shared" si="336"/>
        <v>0</v>
      </c>
      <c r="H10701" s="547">
        <f t="shared" si="337"/>
        <v>0</v>
      </c>
    </row>
    <row r="10702" spans="1:8" x14ac:dyDescent="0.25">
      <c r="A10702" s="396" t="e">
        <f>"INN."&amp;EIGNIR!$B$3&amp;C10702</f>
        <v>#N/A</v>
      </c>
      <c r="B10702" s="511">
        <f>'Sundurliðun Útlán'!P86</f>
        <v>0</v>
      </c>
      <c r="C10702" s="503" t="s">
        <v>12256</v>
      </c>
      <c r="F10702" s="547"/>
      <c r="G10702" s="547">
        <f t="shared" si="336"/>
        <v>0</v>
      </c>
      <c r="H10702" s="547">
        <f t="shared" si="337"/>
        <v>0</v>
      </c>
    </row>
    <row r="10703" spans="1:8" x14ac:dyDescent="0.25">
      <c r="A10703" s="396" t="e">
        <f>"INN."&amp;EIGNIR!$B$3&amp;C10703</f>
        <v>#N/A</v>
      </c>
      <c r="B10703" s="511">
        <f>'Sundurliðun Útlán'!P87</f>
        <v>0</v>
      </c>
      <c r="C10703" s="503" t="s">
        <v>12266</v>
      </c>
      <c r="F10703" s="547"/>
      <c r="G10703" s="547">
        <f t="shared" si="336"/>
        <v>0</v>
      </c>
      <c r="H10703" s="547">
        <f t="shared" si="337"/>
        <v>0</v>
      </c>
    </row>
    <row r="10704" spans="1:8" x14ac:dyDescent="0.25">
      <c r="A10704" s="396" t="e">
        <f>"INN."&amp;EIGNIR!$B$3&amp;C10704</f>
        <v>#N/A</v>
      </c>
      <c r="B10704" s="511">
        <f>'Sundurliðun Útlán'!Q75</f>
        <v>0</v>
      </c>
      <c r="C10704" s="503" t="s">
        <v>12147</v>
      </c>
      <c r="D10704" s="504" t="s">
        <v>13564</v>
      </c>
      <c r="F10704" s="547"/>
      <c r="G10704" s="547">
        <f t="shared" si="336"/>
        <v>0</v>
      </c>
      <c r="H10704" s="547">
        <f t="shared" si="337"/>
        <v>0</v>
      </c>
    </row>
    <row r="10705" spans="1:8" x14ac:dyDescent="0.25">
      <c r="A10705" s="396" t="e">
        <f>"INN."&amp;EIGNIR!$B$3&amp;C10705</f>
        <v>#N/A</v>
      </c>
      <c r="B10705" s="511">
        <f>'Sundurliðun Útlán'!Q76</f>
        <v>0</v>
      </c>
      <c r="C10705" s="503" t="s">
        <v>12157</v>
      </c>
      <c r="F10705" s="547"/>
      <c r="G10705" s="547">
        <f t="shared" si="336"/>
        <v>0</v>
      </c>
      <c r="H10705" s="547">
        <f t="shared" si="337"/>
        <v>0</v>
      </c>
    </row>
    <row r="10706" spans="1:8" x14ac:dyDescent="0.25">
      <c r="A10706" s="396" t="e">
        <f>"INN."&amp;EIGNIR!$B$3&amp;C10706</f>
        <v>#N/A</v>
      </c>
      <c r="B10706" s="511">
        <f>'Sundurliðun Útlán'!Q77</f>
        <v>0</v>
      </c>
      <c r="C10706" s="503" t="s">
        <v>12167</v>
      </c>
      <c r="F10706" s="547"/>
      <c r="G10706" s="547">
        <f t="shared" si="336"/>
        <v>0</v>
      </c>
      <c r="H10706" s="547">
        <f t="shared" si="337"/>
        <v>0</v>
      </c>
    </row>
    <row r="10707" spans="1:8" x14ac:dyDescent="0.25">
      <c r="A10707" s="396" t="e">
        <f>"INN."&amp;EIGNIR!$B$3&amp;C10707</f>
        <v>#N/A</v>
      </c>
      <c r="B10707" s="511">
        <f>'Sundurliðun Útlán'!Q78</f>
        <v>0</v>
      </c>
      <c r="C10707" s="503" t="s">
        <v>12177</v>
      </c>
      <c r="F10707" s="547"/>
      <c r="G10707" s="547">
        <f t="shared" si="336"/>
        <v>0</v>
      </c>
      <c r="H10707" s="547">
        <f t="shared" si="337"/>
        <v>0</v>
      </c>
    </row>
    <row r="10708" spans="1:8" x14ac:dyDescent="0.25">
      <c r="A10708" s="396" t="e">
        <f>"INN."&amp;EIGNIR!$B$3&amp;C10708</f>
        <v>#N/A</v>
      </c>
      <c r="B10708" s="511">
        <f>'Sundurliðun Útlán'!Q79</f>
        <v>0</v>
      </c>
      <c r="C10708" s="503" t="s">
        <v>12187</v>
      </c>
      <c r="F10708" s="547"/>
      <c r="G10708" s="547">
        <f t="shared" si="336"/>
        <v>0</v>
      </c>
      <c r="H10708" s="547">
        <f t="shared" si="337"/>
        <v>0</v>
      </c>
    </row>
    <row r="10709" spans="1:8" x14ac:dyDescent="0.25">
      <c r="A10709" s="396" t="e">
        <f>"INN."&amp;EIGNIR!$B$3&amp;C10709</f>
        <v>#N/A</v>
      </c>
      <c r="B10709" s="511">
        <f>'Sundurliðun Útlán'!Q80</f>
        <v>0</v>
      </c>
      <c r="C10709" s="503" t="s">
        <v>12197</v>
      </c>
      <c r="F10709" s="547"/>
      <c r="G10709" s="547">
        <f t="shared" si="336"/>
        <v>0</v>
      </c>
      <c r="H10709" s="547">
        <f t="shared" si="337"/>
        <v>0</v>
      </c>
    </row>
    <row r="10710" spans="1:8" x14ac:dyDescent="0.25">
      <c r="A10710" s="396" t="e">
        <f>"INN."&amp;EIGNIR!$B$3&amp;C10710</f>
        <v>#N/A</v>
      </c>
      <c r="B10710" s="511">
        <f>'Sundurliðun Útlán'!Q81</f>
        <v>0</v>
      </c>
      <c r="C10710" s="503" t="s">
        <v>12207</v>
      </c>
      <c r="F10710" s="547"/>
      <c r="G10710" s="547">
        <f t="shared" si="336"/>
        <v>0</v>
      </c>
      <c r="H10710" s="547">
        <f t="shared" si="337"/>
        <v>0</v>
      </c>
    </row>
    <row r="10711" spans="1:8" x14ac:dyDescent="0.25">
      <c r="A10711" s="396" t="e">
        <f>"INN."&amp;EIGNIR!$B$3&amp;C10711</f>
        <v>#N/A</v>
      </c>
      <c r="B10711" s="511">
        <f>'Sundurliðun Útlán'!Q82</f>
        <v>0</v>
      </c>
      <c r="C10711" s="503" t="s">
        <v>12217</v>
      </c>
      <c r="F10711" s="547"/>
      <c r="G10711" s="547">
        <f t="shared" si="336"/>
        <v>0</v>
      </c>
      <c r="H10711" s="547">
        <f t="shared" si="337"/>
        <v>0</v>
      </c>
    </row>
    <row r="10712" spans="1:8" x14ac:dyDescent="0.25">
      <c r="A10712" s="396" t="e">
        <f>"INN."&amp;EIGNIR!$B$3&amp;C10712</f>
        <v>#N/A</v>
      </c>
      <c r="B10712" s="511">
        <f>'Sundurliðun Útlán'!Q83</f>
        <v>0</v>
      </c>
      <c r="C10712" s="503" t="s">
        <v>12227</v>
      </c>
      <c r="F10712" s="547"/>
      <c r="G10712" s="547">
        <f t="shared" si="336"/>
        <v>0</v>
      </c>
      <c r="H10712" s="547">
        <f t="shared" si="337"/>
        <v>0</v>
      </c>
    </row>
    <row r="10713" spans="1:8" x14ac:dyDescent="0.25">
      <c r="A10713" s="396" t="e">
        <f>"INN."&amp;EIGNIR!$B$3&amp;C10713</f>
        <v>#N/A</v>
      </c>
      <c r="B10713" s="511">
        <f>'Sundurliðun Útlán'!Q84</f>
        <v>0</v>
      </c>
      <c r="C10713" s="503" t="s">
        <v>12237</v>
      </c>
      <c r="F10713" s="547"/>
      <c r="G10713" s="547">
        <f t="shared" si="336"/>
        <v>0</v>
      </c>
      <c r="H10713" s="547">
        <f t="shared" si="337"/>
        <v>0</v>
      </c>
    </row>
    <row r="10714" spans="1:8" x14ac:dyDescent="0.25">
      <c r="A10714" s="396" t="e">
        <f>"INN."&amp;EIGNIR!$B$3&amp;C10714</f>
        <v>#N/A</v>
      </c>
      <c r="B10714" s="511">
        <f>'Sundurliðun Útlán'!Q85</f>
        <v>0</v>
      </c>
      <c r="C10714" s="503" t="s">
        <v>12247</v>
      </c>
      <c r="F10714" s="547"/>
      <c r="G10714" s="547">
        <f t="shared" si="336"/>
        <v>0</v>
      </c>
      <c r="H10714" s="547">
        <f t="shared" si="337"/>
        <v>0</v>
      </c>
    </row>
    <row r="10715" spans="1:8" x14ac:dyDescent="0.25">
      <c r="A10715" s="396" t="e">
        <f>"INN."&amp;EIGNIR!$B$3&amp;C10715</f>
        <v>#N/A</v>
      </c>
      <c r="B10715" s="511">
        <f>'Sundurliðun Útlán'!Q86</f>
        <v>0</v>
      </c>
      <c r="C10715" s="503" t="s">
        <v>12257</v>
      </c>
      <c r="F10715" s="547"/>
      <c r="G10715" s="547">
        <f t="shared" si="336"/>
        <v>0</v>
      </c>
      <c r="H10715" s="547">
        <f t="shared" si="337"/>
        <v>0</v>
      </c>
    </row>
    <row r="10716" spans="1:8" x14ac:dyDescent="0.25">
      <c r="A10716" s="396" t="e">
        <f>"INN."&amp;EIGNIR!$B$3&amp;C10716</f>
        <v>#N/A</v>
      </c>
      <c r="B10716" s="511">
        <f>'Sundurliðun Útlán'!Q87</f>
        <v>0</v>
      </c>
      <c r="C10716" s="503" t="s">
        <v>12267</v>
      </c>
      <c r="F10716" s="547"/>
      <c r="G10716" s="547">
        <f t="shared" si="336"/>
        <v>0</v>
      </c>
      <c r="H10716" s="547">
        <f t="shared" si="337"/>
        <v>0</v>
      </c>
    </row>
    <row r="10717" spans="1:8" x14ac:dyDescent="0.25">
      <c r="A10717" s="396" t="e">
        <f>"INN."&amp;EIGNIR!$B$3&amp;C10717</f>
        <v>#N/A</v>
      </c>
      <c r="B10717" s="511">
        <f>'Sundurliðun Útlán'!H106</f>
        <v>0</v>
      </c>
      <c r="C10717" s="503" t="s">
        <v>12268</v>
      </c>
      <c r="D10717" s="504" t="s">
        <v>13566</v>
      </c>
      <c r="F10717" s="547"/>
      <c r="G10717" s="547">
        <f t="shared" si="336"/>
        <v>0</v>
      </c>
      <c r="H10717" s="547">
        <f t="shared" si="337"/>
        <v>0</v>
      </c>
    </row>
    <row r="10718" spans="1:8" x14ac:dyDescent="0.25">
      <c r="A10718" s="396" t="e">
        <f>"INN."&amp;EIGNIR!$B$3&amp;C10718</f>
        <v>#N/A</v>
      </c>
      <c r="B10718" s="511">
        <f>'Sundurliðun Útlán'!H107</f>
        <v>0</v>
      </c>
      <c r="C10718" s="503" t="s">
        <v>12269</v>
      </c>
      <c r="F10718" s="547"/>
      <c r="G10718" s="547">
        <f t="shared" ref="G10718:G10781" si="338">+F10718-B10718</f>
        <v>0</v>
      </c>
      <c r="H10718" s="547">
        <f t="shared" si="337"/>
        <v>0</v>
      </c>
    </row>
    <row r="10719" spans="1:8" x14ac:dyDescent="0.25">
      <c r="A10719" s="396" t="e">
        <f>"INN."&amp;EIGNIR!$B$3&amp;C10719</f>
        <v>#N/A</v>
      </c>
      <c r="B10719" s="511">
        <f>'Sundurliðun Útlán'!H108</f>
        <v>0</v>
      </c>
      <c r="C10719" s="503" t="s">
        <v>12270</v>
      </c>
      <c r="F10719" s="547"/>
      <c r="G10719" s="547">
        <f t="shared" si="338"/>
        <v>0</v>
      </c>
      <c r="H10719" s="547">
        <f t="shared" ref="H10719:H10782" si="339">+ABS(G10719)</f>
        <v>0</v>
      </c>
    </row>
    <row r="10720" spans="1:8" x14ac:dyDescent="0.25">
      <c r="A10720" s="396" t="e">
        <f>"INN."&amp;EIGNIR!$B$3&amp;C10720</f>
        <v>#N/A</v>
      </c>
      <c r="B10720" s="511">
        <f>'Sundurliðun Útlán'!H109</f>
        <v>0</v>
      </c>
      <c r="C10720" s="503" t="s">
        <v>12271</v>
      </c>
      <c r="F10720" s="547"/>
      <c r="G10720" s="547">
        <f t="shared" si="338"/>
        <v>0</v>
      </c>
      <c r="H10720" s="547">
        <f t="shared" si="339"/>
        <v>0</v>
      </c>
    </row>
    <row r="10721" spans="1:8" x14ac:dyDescent="0.25">
      <c r="A10721" s="396" t="e">
        <f>"INN."&amp;EIGNIR!$B$3&amp;C10721</f>
        <v>#N/A</v>
      </c>
      <c r="B10721" s="511">
        <f>'Sundurliðun Útlán'!H110</f>
        <v>0</v>
      </c>
      <c r="C10721" s="503" t="s">
        <v>12272</v>
      </c>
      <c r="F10721" s="547"/>
      <c r="G10721" s="547">
        <f t="shared" si="338"/>
        <v>0</v>
      </c>
      <c r="H10721" s="547">
        <f t="shared" si="339"/>
        <v>0</v>
      </c>
    </row>
    <row r="10722" spans="1:8" x14ac:dyDescent="0.25">
      <c r="A10722" s="396" t="e">
        <f>"INN."&amp;EIGNIR!$B$3&amp;C10722</f>
        <v>#N/A</v>
      </c>
      <c r="B10722" s="511">
        <f>'Sundurliðun Útlán'!H111</f>
        <v>0</v>
      </c>
      <c r="C10722" s="503" t="s">
        <v>12273</v>
      </c>
      <c r="F10722" s="547"/>
      <c r="G10722" s="547">
        <f t="shared" si="338"/>
        <v>0</v>
      </c>
      <c r="H10722" s="547">
        <f t="shared" si="339"/>
        <v>0</v>
      </c>
    </row>
    <row r="10723" spans="1:8" x14ac:dyDescent="0.25">
      <c r="A10723" s="396" t="e">
        <f>"INN."&amp;EIGNIR!$B$3&amp;C10723</f>
        <v>#N/A</v>
      </c>
      <c r="B10723" s="511">
        <f>'Sundurliðun Útlán'!H112</f>
        <v>0</v>
      </c>
      <c r="C10723" s="503" t="s">
        <v>12274</v>
      </c>
      <c r="F10723" s="547"/>
      <c r="G10723" s="547">
        <f t="shared" si="338"/>
        <v>0</v>
      </c>
      <c r="H10723" s="547">
        <f t="shared" si="339"/>
        <v>0</v>
      </c>
    </row>
    <row r="10724" spans="1:8" x14ac:dyDescent="0.25">
      <c r="A10724" s="396" t="e">
        <f>"INN."&amp;EIGNIR!$B$3&amp;C10724</f>
        <v>#N/A</v>
      </c>
      <c r="B10724" s="511">
        <f>'Sundurliðun Útlán'!H113</f>
        <v>0</v>
      </c>
      <c r="C10724" s="503" t="s">
        <v>12275</v>
      </c>
      <c r="F10724" s="547"/>
      <c r="G10724" s="547">
        <f t="shared" si="338"/>
        <v>0</v>
      </c>
      <c r="H10724" s="547">
        <f t="shared" si="339"/>
        <v>0</v>
      </c>
    </row>
    <row r="10725" spans="1:8" x14ac:dyDescent="0.25">
      <c r="A10725" s="396" t="e">
        <f>"INN."&amp;EIGNIR!$B$3&amp;C10725</f>
        <v>#N/A</v>
      </c>
      <c r="B10725" s="511">
        <f>'Sundurliðun Útlán'!H114</f>
        <v>0</v>
      </c>
      <c r="C10725" s="503" t="s">
        <v>12276</v>
      </c>
      <c r="F10725" s="547"/>
      <c r="G10725" s="547">
        <f t="shared" si="338"/>
        <v>0</v>
      </c>
      <c r="H10725" s="547">
        <f t="shared" si="339"/>
        <v>0</v>
      </c>
    </row>
    <row r="10726" spans="1:8" x14ac:dyDescent="0.25">
      <c r="A10726" s="396" t="e">
        <f>"INN."&amp;EIGNIR!$B$3&amp;C10726</f>
        <v>#N/A</v>
      </c>
      <c r="B10726" s="511">
        <f>'Sundurliðun Útlán'!H115</f>
        <v>0</v>
      </c>
      <c r="C10726" s="503" t="s">
        <v>12277</v>
      </c>
      <c r="F10726" s="547"/>
      <c r="G10726" s="547">
        <f t="shared" si="338"/>
        <v>0</v>
      </c>
      <c r="H10726" s="547">
        <f t="shared" si="339"/>
        <v>0</v>
      </c>
    </row>
    <row r="10727" spans="1:8" x14ac:dyDescent="0.25">
      <c r="A10727" s="396" t="e">
        <f>"INN."&amp;EIGNIR!$B$3&amp;C10727</f>
        <v>#N/A</v>
      </c>
      <c r="B10727" s="511">
        <f>'Sundurliðun Útlán'!H116</f>
        <v>0</v>
      </c>
      <c r="C10727" s="503" t="s">
        <v>12278</v>
      </c>
      <c r="F10727" s="547"/>
      <c r="G10727" s="547">
        <f t="shared" si="338"/>
        <v>0</v>
      </c>
      <c r="H10727" s="547">
        <f t="shared" si="339"/>
        <v>0</v>
      </c>
    </row>
    <row r="10728" spans="1:8" x14ac:dyDescent="0.25">
      <c r="A10728" s="396" t="e">
        <f>"INN."&amp;EIGNIR!$B$3&amp;C10728</f>
        <v>#N/A</v>
      </c>
      <c r="B10728" s="511">
        <f>'Sundurliðun Útlán'!H117</f>
        <v>0</v>
      </c>
      <c r="C10728" s="503" t="s">
        <v>12279</v>
      </c>
      <c r="F10728" s="547"/>
      <c r="G10728" s="547">
        <f t="shared" si="338"/>
        <v>0</v>
      </c>
      <c r="H10728" s="547">
        <f t="shared" si="339"/>
        <v>0</v>
      </c>
    </row>
    <row r="10729" spans="1:8" x14ac:dyDescent="0.25">
      <c r="A10729" s="396" t="e">
        <f>"INN."&amp;EIGNIR!$B$3&amp;C10729</f>
        <v>#N/A</v>
      </c>
      <c r="B10729" s="511">
        <f>'Sundurliðun Útlán'!H118</f>
        <v>0</v>
      </c>
      <c r="C10729" s="503" t="s">
        <v>12280</v>
      </c>
      <c r="F10729" s="547"/>
      <c r="G10729" s="547">
        <f t="shared" si="338"/>
        <v>0</v>
      </c>
      <c r="H10729" s="547">
        <f t="shared" si="339"/>
        <v>0</v>
      </c>
    </row>
    <row r="10730" spans="1:8" collapsed="1" x14ac:dyDescent="0.25">
      <c r="A10730" s="396" t="e">
        <f>"INN."&amp;EIGNIR!$B$3&amp;C10730</f>
        <v>#N/A</v>
      </c>
      <c r="B10730" s="511">
        <f>'Sundurliðun Útlán'!H138</f>
        <v>0</v>
      </c>
      <c r="C10730" s="503" t="s">
        <v>12281</v>
      </c>
      <c r="D10730" s="504" t="s">
        <v>13567</v>
      </c>
      <c r="F10730" s="547"/>
      <c r="G10730" s="547">
        <f t="shared" si="338"/>
        <v>0</v>
      </c>
      <c r="H10730" s="547">
        <f t="shared" si="339"/>
        <v>0</v>
      </c>
    </row>
    <row r="10731" spans="1:8" x14ac:dyDescent="0.25">
      <c r="A10731" s="396" t="e">
        <f>"INN."&amp;EIGNIR!$B$3&amp;C10731</f>
        <v>#N/A</v>
      </c>
      <c r="B10731" s="511">
        <f>'Sundurliðun Útlán'!H139</f>
        <v>0</v>
      </c>
      <c r="C10731" s="503" t="s">
        <v>12291</v>
      </c>
      <c r="F10731" s="547"/>
      <c r="G10731" s="547">
        <f t="shared" si="338"/>
        <v>0</v>
      </c>
      <c r="H10731" s="547">
        <f t="shared" si="339"/>
        <v>0</v>
      </c>
    </row>
    <row r="10732" spans="1:8" x14ac:dyDescent="0.25">
      <c r="A10732" s="396" t="e">
        <f>"INN."&amp;EIGNIR!$B$3&amp;C10732</f>
        <v>#N/A</v>
      </c>
      <c r="B10732" s="511">
        <f>'Sundurliðun Útlán'!H140</f>
        <v>0</v>
      </c>
      <c r="C10732" s="503" t="s">
        <v>12301</v>
      </c>
      <c r="F10732" s="547"/>
      <c r="G10732" s="547">
        <f t="shared" si="338"/>
        <v>0</v>
      </c>
      <c r="H10732" s="547">
        <f t="shared" si="339"/>
        <v>0</v>
      </c>
    </row>
    <row r="10733" spans="1:8" x14ac:dyDescent="0.25">
      <c r="A10733" s="396" t="e">
        <f>"INN."&amp;EIGNIR!$B$3&amp;C10733</f>
        <v>#N/A</v>
      </c>
      <c r="B10733" s="511">
        <f>'Sundurliðun Útlán'!H141</f>
        <v>0</v>
      </c>
      <c r="C10733" s="503" t="s">
        <v>12311</v>
      </c>
      <c r="F10733" s="547"/>
      <c r="G10733" s="547">
        <f t="shared" si="338"/>
        <v>0</v>
      </c>
      <c r="H10733" s="547">
        <f t="shared" si="339"/>
        <v>0</v>
      </c>
    </row>
    <row r="10734" spans="1:8" x14ac:dyDescent="0.25">
      <c r="A10734" s="396" t="e">
        <f>"INN."&amp;EIGNIR!$B$3&amp;C10734</f>
        <v>#N/A</v>
      </c>
      <c r="B10734" s="511">
        <f>'Sundurliðun Útlán'!H142</f>
        <v>0</v>
      </c>
      <c r="C10734" s="503" t="s">
        <v>12321</v>
      </c>
      <c r="F10734" s="547"/>
      <c r="G10734" s="547">
        <f t="shared" si="338"/>
        <v>0</v>
      </c>
      <c r="H10734" s="547">
        <f t="shared" si="339"/>
        <v>0</v>
      </c>
    </row>
    <row r="10735" spans="1:8" x14ac:dyDescent="0.25">
      <c r="A10735" s="396" t="e">
        <f>"INN."&amp;EIGNIR!$B$3&amp;C10735</f>
        <v>#N/A</v>
      </c>
      <c r="B10735" s="511">
        <f>'Sundurliðun Útlán'!H143</f>
        <v>0</v>
      </c>
      <c r="C10735" s="503" t="s">
        <v>12331</v>
      </c>
      <c r="F10735" s="547"/>
      <c r="G10735" s="547">
        <f t="shared" si="338"/>
        <v>0</v>
      </c>
      <c r="H10735" s="547">
        <f t="shared" si="339"/>
        <v>0</v>
      </c>
    </row>
    <row r="10736" spans="1:8" x14ac:dyDescent="0.25">
      <c r="A10736" s="396" t="e">
        <f>"INN."&amp;EIGNIR!$B$3&amp;C10736</f>
        <v>#N/A</v>
      </c>
      <c r="B10736" s="511">
        <f>'Sundurliðun Útlán'!H144</f>
        <v>0</v>
      </c>
      <c r="C10736" s="503" t="s">
        <v>12341</v>
      </c>
      <c r="F10736" s="547"/>
      <c r="G10736" s="547">
        <f t="shared" si="338"/>
        <v>0</v>
      </c>
      <c r="H10736" s="547">
        <f t="shared" si="339"/>
        <v>0</v>
      </c>
    </row>
    <row r="10737" spans="1:8" x14ac:dyDescent="0.25">
      <c r="A10737" s="396" t="e">
        <f>"INN."&amp;EIGNIR!$B$3&amp;C10737</f>
        <v>#N/A</v>
      </c>
      <c r="B10737" s="511">
        <f>'Sundurliðun Útlán'!H145</f>
        <v>0</v>
      </c>
      <c r="C10737" s="503" t="s">
        <v>12351</v>
      </c>
      <c r="F10737" s="547"/>
      <c r="G10737" s="547">
        <f t="shared" si="338"/>
        <v>0</v>
      </c>
      <c r="H10737" s="547">
        <f t="shared" si="339"/>
        <v>0</v>
      </c>
    </row>
    <row r="10738" spans="1:8" x14ac:dyDescent="0.25">
      <c r="A10738" s="396" t="e">
        <f>"INN."&amp;EIGNIR!$B$3&amp;C10738</f>
        <v>#N/A</v>
      </c>
      <c r="B10738" s="511">
        <f>'Sundurliðun Útlán'!H146</f>
        <v>0</v>
      </c>
      <c r="C10738" s="503" t="s">
        <v>12361</v>
      </c>
      <c r="F10738" s="547"/>
      <c r="G10738" s="547">
        <f t="shared" si="338"/>
        <v>0</v>
      </c>
      <c r="H10738" s="547">
        <f t="shared" si="339"/>
        <v>0</v>
      </c>
    </row>
    <row r="10739" spans="1:8" x14ac:dyDescent="0.25">
      <c r="A10739" s="396" t="e">
        <f>"INN."&amp;EIGNIR!$B$3&amp;C10739</f>
        <v>#N/A</v>
      </c>
      <c r="B10739" s="511">
        <f>'Sundurliðun Útlán'!H147</f>
        <v>0</v>
      </c>
      <c r="C10739" s="503" t="s">
        <v>12371</v>
      </c>
      <c r="F10739" s="547"/>
      <c r="G10739" s="547">
        <f t="shared" si="338"/>
        <v>0</v>
      </c>
      <c r="H10739" s="547">
        <f t="shared" si="339"/>
        <v>0</v>
      </c>
    </row>
    <row r="10740" spans="1:8" x14ac:dyDescent="0.25">
      <c r="A10740" s="396" t="e">
        <f>"INN."&amp;EIGNIR!$B$3&amp;C10740</f>
        <v>#N/A</v>
      </c>
      <c r="B10740" s="511">
        <f>'Sundurliðun Útlán'!H148</f>
        <v>0</v>
      </c>
      <c r="C10740" s="503" t="s">
        <v>12381</v>
      </c>
      <c r="F10740" s="547"/>
      <c r="G10740" s="547">
        <f t="shared" si="338"/>
        <v>0</v>
      </c>
      <c r="H10740" s="547">
        <f t="shared" si="339"/>
        <v>0</v>
      </c>
    </row>
    <row r="10741" spans="1:8" x14ac:dyDescent="0.25">
      <c r="A10741" s="396" t="e">
        <f>"INN."&amp;EIGNIR!$B$3&amp;C10741</f>
        <v>#N/A</v>
      </c>
      <c r="B10741" s="511">
        <f>'Sundurliðun Útlán'!H149</f>
        <v>0</v>
      </c>
      <c r="C10741" s="503" t="s">
        <v>12391</v>
      </c>
      <c r="F10741" s="547"/>
      <c r="G10741" s="547">
        <f t="shared" si="338"/>
        <v>0</v>
      </c>
      <c r="H10741" s="547">
        <f t="shared" si="339"/>
        <v>0</v>
      </c>
    </row>
    <row r="10742" spans="1:8" x14ac:dyDescent="0.25">
      <c r="A10742" s="396" t="e">
        <f>"INN."&amp;EIGNIR!$B$3&amp;C10742</f>
        <v>#N/A</v>
      </c>
      <c r="B10742" s="511">
        <f>'Sundurliðun Útlán'!H150</f>
        <v>0</v>
      </c>
      <c r="C10742" s="503" t="s">
        <v>12401</v>
      </c>
      <c r="F10742" s="547"/>
      <c r="G10742" s="547">
        <f t="shared" si="338"/>
        <v>0</v>
      </c>
      <c r="H10742" s="547">
        <f t="shared" si="339"/>
        <v>0</v>
      </c>
    </row>
    <row r="10743" spans="1:8" x14ac:dyDescent="0.25">
      <c r="A10743" s="396" t="e">
        <f>"INN."&amp;EIGNIR!$B$3&amp;C10743</f>
        <v>#N/A</v>
      </c>
      <c r="B10743" s="511">
        <f>'Sundurliðun Útlán'!I138</f>
        <v>0</v>
      </c>
      <c r="C10743" s="503" t="s">
        <v>12282</v>
      </c>
      <c r="D10743" s="504" t="s">
        <v>13551</v>
      </c>
      <c r="F10743" s="547"/>
      <c r="G10743" s="547">
        <f t="shared" si="338"/>
        <v>0</v>
      </c>
      <c r="H10743" s="547">
        <f t="shared" si="339"/>
        <v>0</v>
      </c>
    </row>
    <row r="10744" spans="1:8" x14ac:dyDescent="0.25">
      <c r="A10744" s="396" t="e">
        <f>"INN."&amp;EIGNIR!$B$3&amp;C10744</f>
        <v>#N/A</v>
      </c>
      <c r="B10744" s="511">
        <f>'Sundurliðun Útlán'!I139</f>
        <v>0</v>
      </c>
      <c r="C10744" s="503" t="s">
        <v>12292</v>
      </c>
      <c r="F10744" s="547"/>
      <c r="G10744" s="547">
        <f t="shared" si="338"/>
        <v>0</v>
      </c>
      <c r="H10744" s="547">
        <f t="shared" si="339"/>
        <v>0</v>
      </c>
    </row>
    <row r="10745" spans="1:8" x14ac:dyDescent="0.25">
      <c r="A10745" s="396" t="e">
        <f>"INN."&amp;EIGNIR!$B$3&amp;C10745</f>
        <v>#N/A</v>
      </c>
      <c r="B10745" s="511">
        <f>'Sundurliðun Útlán'!I140</f>
        <v>0</v>
      </c>
      <c r="C10745" s="503" t="s">
        <v>12302</v>
      </c>
      <c r="F10745" s="547"/>
      <c r="G10745" s="547">
        <f t="shared" si="338"/>
        <v>0</v>
      </c>
      <c r="H10745" s="547">
        <f t="shared" si="339"/>
        <v>0</v>
      </c>
    </row>
    <row r="10746" spans="1:8" x14ac:dyDescent="0.25">
      <c r="A10746" s="396" t="e">
        <f>"INN."&amp;EIGNIR!$B$3&amp;C10746</f>
        <v>#N/A</v>
      </c>
      <c r="B10746" s="511">
        <f>'Sundurliðun Útlán'!I141</f>
        <v>0</v>
      </c>
      <c r="C10746" s="503" t="s">
        <v>12312</v>
      </c>
      <c r="F10746" s="547"/>
      <c r="G10746" s="547">
        <f t="shared" si="338"/>
        <v>0</v>
      </c>
      <c r="H10746" s="547">
        <f t="shared" si="339"/>
        <v>0</v>
      </c>
    </row>
    <row r="10747" spans="1:8" x14ac:dyDescent="0.25">
      <c r="A10747" s="396" t="e">
        <f>"INN."&amp;EIGNIR!$B$3&amp;C10747</f>
        <v>#N/A</v>
      </c>
      <c r="B10747" s="511">
        <f>'Sundurliðun Útlán'!I142</f>
        <v>0</v>
      </c>
      <c r="C10747" s="503" t="s">
        <v>12322</v>
      </c>
      <c r="F10747" s="547"/>
      <c r="G10747" s="547">
        <f t="shared" si="338"/>
        <v>0</v>
      </c>
      <c r="H10747" s="547">
        <f t="shared" si="339"/>
        <v>0</v>
      </c>
    </row>
    <row r="10748" spans="1:8" x14ac:dyDescent="0.25">
      <c r="A10748" s="396" t="e">
        <f>"INN."&amp;EIGNIR!$B$3&amp;C10748</f>
        <v>#N/A</v>
      </c>
      <c r="B10748" s="511">
        <f>'Sundurliðun Útlán'!I143</f>
        <v>0</v>
      </c>
      <c r="C10748" s="503" t="s">
        <v>12332</v>
      </c>
      <c r="F10748" s="547"/>
      <c r="G10748" s="547">
        <f t="shared" si="338"/>
        <v>0</v>
      </c>
      <c r="H10748" s="547">
        <f t="shared" si="339"/>
        <v>0</v>
      </c>
    </row>
    <row r="10749" spans="1:8" x14ac:dyDescent="0.25">
      <c r="A10749" s="396" t="e">
        <f>"INN."&amp;EIGNIR!$B$3&amp;C10749</f>
        <v>#N/A</v>
      </c>
      <c r="B10749" s="511">
        <f>'Sundurliðun Útlán'!I144</f>
        <v>0</v>
      </c>
      <c r="C10749" s="503" t="s">
        <v>12342</v>
      </c>
      <c r="F10749" s="547"/>
      <c r="G10749" s="547">
        <f t="shared" si="338"/>
        <v>0</v>
      </c>
      <c r="H10749" s="547">
        <f t="shared" si="339"/>
        <v>0</v>
      </c>
    </row>
    <row r="10750" spans="1:8" x14ac:dyDescent="0.25">
      <c r="A10750" s="396" t="e">
        <f>"INN."&amp;EIGNIR!$B$3&amp;C10750</f>
        <v>#N/A</v>
      </c>
      <c r="B10750" s="511">
        <f>'Sundurliðun Útlán'!I145</f>
        <v>0</v>
      </c>
      <c r="C10750" s="503" t="s">
        <v>12352</v>
      </c>
      <c r="F10750" s="547"/>
      <c r="G10750" s="547">
        <f t="shared" si="338"/>
        <v>0</v>
      </c>
      <c r="H10750" s="547">
        <f t="shared" si="339"/>
        <v>0</v>
      </c>
    </row>
    <row r="10751" spans="1:8" x14ac:dyDescent="0.25">
      <c r="A10751" s="396" t="e">
        <f>"INN."&amp;EIGNIR!$B$3&amp;C10751</f>
        <v>#N/A</v>
      </c>
      <c r="B10751" s="511">
        <f>'Sundurliðun Útlán'!I146</f>
        <v>0</v>
      </c>
      <c r="C10751" s="503" t="s">
        <v>12362</v>
      </c>
      <c r="F10751" s="547"/>
      <c r="G10751" s="547">
        <f t="shared" si="338"/>
        <v>0</v>
      </c>
      <c r="H10751" s="547">
        <f t="shared" si="339"/>
        <v>0</v>
      </c>
    </row>
    <row r="10752" spans="1:8" x14ac:dyDescent="0.25">
      <c r="A10752" s="396" t="e">
        <f>"INN."&amp;EIGNIR!$B$3&amp;C10752</f>
        <v>#N/A</v>
      </c>
      <c r="B10752" s="511">
        <f>'Sundurliðun Útlán'!I147</f>
        <v>0</v>
      </c>
      <c r="C10752" s="503" t="s">
        <v>12372</v>
      </c>
      <c r="F10752" s="547"/>
      <c r="G10752" s="547">
        <f t="shared" si="338"/>
        <v>0</v>
      </c>
      <c r="H10752" s="547">
        <f t="shared" si="339"/>
        <v>0</v>
      </c>
    </row>
    <row r="10753" spans="1:8" x14ac:dyDescent="0.25">
      <c r="A10753" s="396" t="e">
        <f>"INN."&amp;EIGNIR!$B$3&amp;C10753</f>
        <v>#N/A</v>
      </c>
      <c r="B10753" s="511">
        <f>'Sundurliðun Útlán'!I148</f>
        <v>0</v>
      </c>
      <c r="C10753" s="503" t="s">
        <v>12382</v>
      </c>
      <c r="F10753" s="547"/>
      <c r="G10753" s="547">
        <f t="shared" si="338"/>
        <v>0</v>
      </c>
      <c r="H10753" s="547">
        <f t="shared" si="339"/>
        <v>0</v>
      </c>
    </row>
    <row r="10754" spans="1:8" x14ac:dyDescent="0.25">
      <c r="A10754" s="396" t="e">
        <f>"INN."&amp;EIGNIR!$B$3&amp;C10754</f>
        <v>#N/A</v>
      </c>
      <c r="B10754" s="511">
        <f>'Sundurliðun Útlán'!I149</f>
        <v>0</v>
      </c>
      <c r="C10754" s="503" t="s">
        <v>12392</v>
      </c>
      <c r="F10754" s="547"/>
      <c r="G10754" s="547">
        <f t="shared" si="338"/>
        <v>0</v>
      </c>
      <c r="H10754" s="547">
        <f t="shared" si="339"/>
        <v>0</v>
      </c>
    </row>
    <row r="10755" spans="1:8" x14ac:dyDescent="0.25">
      <c r="A10755" s="396" t="e">
        <f>"INN."&amp;EIGNIR!$B$3&amp;C10755</f>
        <v>#N/A</v>
      </c>
      <c r="B10755" s="511">
        <f>'Sundurliðun Útlán'!I150</f>
        <v>0</v>
      </c>
      <c r="C10755" s="503" t="s">
        <v>12402</v>
      </c>
      <c r="F10755" s="547"/>
      <c r="G10755" s="547">
        <f t="shared" si="338"/>
        <v>0</v>
      </c>
      <c r="H10755" s="547">
        <f t="shared" si="339"/>
        <v>0</v>
      </c>
    </row>
    <row r="10756" spans="1:8" x14ac:dyDescent="0.25">
      <c r="A10756" s="396" t="e">
        <f>"INN."&amp;EIGNIR!$B$3&amp;C10756</f>
        <v>#N/A</v>
      </c>
      <c r="B10756" s="511">
        <f>'Sundurliðun Útlán'!J138</f>
        <v>0</v>
      </c>
      <c r="C10756" s="503" t="s">
        <v>12283</v>
      </c>
      <c r="D10756" s="504" t="s">
        <v>13552</v>
      </c>
      <c r="F10756" s="547"/>
      <c r="G10756" s="547">
        <f t="shared" si="338"/>
        <v>0</v>
      </c>
      <c r="H10756" s="547">
        <f t="shared" si="339"/>
        <v>0</v>
      </c>
    </row>
    <row r="10757" spans="1:8" x14ac:dyDescent="0.25">
      <c r="A10757" s="396" t="e">
        <f>"INN."&amp;EIGNIR!$B$3&amp;C10757</f>
        <v>#N/A</v>
      </c>
      <c r="B10757" s="511">
        <f>'Sundurliðun Útlán'!J139</f>
        <v>0</v>
      </c>
      <c r="C10757" s="503" t="s">
        <v>12293</v>
      </c>
      <c r="F10757" s="547"/>
      <c r="G10757" s="547">
        <f t="shared" si="338"/>
        <v>0</v>
      </c>
      <c r="H10757" s="547">
        <f t="shared" si="339"/>
        <v>0</v>
      </c>
    </row>
    <row r="10758" spans="1:8" x14ac:dyDescent="0.25">
      <c r="A10758" s="396" t="e">
        <f>"INN."&amp;EIGNIR!$B$3&amp;C10758</f>
        <v>#N/A</v>
      </c>
      <c r="B10758" s="511">
        <f>'Sundurliðun Útlán'!J140</f>
        <v>0</v>
      </c>
      <c r="C10758" s="503" t="s">
        <v>12303</v>
      </c>
      <c r="F10758" s="547"/>
      <c r="G10758" s="547">
        <f t="shared" si="338"/>
        <v>0</v>
      </c>
      <c r="H10758" s="547">
        <f t="shared" si="339"/>
        <v>0</v>
      </c>
    </row>
    <row r="10759" spans="1:8" x14ac:dyDescent="0.25">
      <c r="A10759" s="396" t="e">
        <f>"INN."&amp;EIGNIR!$B$3&amp;C10759</f>
        <v>#N/A</v>
      </c>
      <c r="B10759" s="511">
        <f>'Sundurliðun Útlán'!J141</f>
        <v>0</v>
      </c>
      <c r="C10759" s="503" t="s">
        <v>12313</v>
      </c>
      <c r="F10759" s="547"/>
      <c r="G10759" s="547">
        <f t="shared" si="338"/>
        <v>0</v>
      </c>
      <c r="H10759" s="547">
        <f t="shared" si="339"/>
        <v>0</v>
      </c>
    </row>
    <row r="10760" spans="1:8" x14ac:dyDescent="0.25">
      <c r="A10760" s="396" t="e">
        <f>"INN."&amp;EIGNIR!$B$3&amp;C10760</f>
        <v>#N/A</v>
      </c>
      <c r="B10760" s="511">
        <f>'Sundurliðun Útlán'!J142</f>
        <v>0</v>
      </c>
      <c r="C10760" s="503" t="s">
        <v>12323</v>
      </c>
      <c r="F10760" s="547"/>
      <c r="G10760" s="547">
        <f t="shared" si="338"/>
        <v>0</v>
      </c>
      <c r="H10760" s="547">
        <f t="shared" si="339"/>
        <v>0</v>
      </c>
    </row>
    <row r="10761" spans="1:8" x14ac:dyDescent="0.25">
      <c r="A10761" s="396" t="e">
        <f>"INN."&amp;EIGNIR!$B$3&amp;C10761</f>
        <v>#N/A</v>
      </c>
      <c r="B10761" s="511">
        <f>'Sundurliðun Útlán'!J143</f>
        <v>0</v>
      </c>
      <c r="C10761" s="503" t="s">
        <v>12333</v>
      </c>
      <c r="F10761" s="547"/>
      <c r="G10761" s="547">
        <f t="shared" si="338"/>
        <v>0</v>
      </c>
      <c r="H10761" s="547">
        <f t="shared" si="339"/>
        <v>0</v>
      </c>
    </row>
    <row r="10762" spans="1:8" x14ac:dyDescent="0.25">
      <c r="A10762" s="396" t="e">
        <f>"INN."&amp;EIGNIR!$B$3&amp;C10762</f>
        <v>#N/A</v>
      </c>
      <c r="B10762" s="511">
        <f>'Sundurliðun Útlán'!J144</f>
        <v>0</v>
      </c>
      <c r="C10762" s="503" t="s">
        <v>12343</v>
      </c>
      <c r="F10762" s="547"/>
      <c r="G10762" s="547">
        <f t="shared" si="338"/>
        <v>0</v>
      </c>
      <c r="H10762" s="547">
        <f t="shared" si="339"/>
        <v>0</v>
      </c>
    </row>
    <row r="10763" spans="1:8" x14ac:dyDescent="0.25">
      <c r="A10763" s="396" t="e">
        <f>"INN."&amp;EIGNIR!$B$3&amp;C10763</f>
        <v>#N/A</v>
      </c>
      <c r="B10763" s="511">
        <f>'Sundurliðun Útlán'!J145</f>
        <v>0</v>
      </c>
      <c r="C10763" s="503" t="s">
        <v>12353</v>
      </c>
      <c r="F10763" s="547"/>
      <c r="G10763" s="547">
        <f t="shared" si="338"/>
        <v>0</v>
      </c>
      <c r="H10763" s="547">
        <f t="shared" si="339"/>
        <v>0</v>
      </c>
    </row>
    <row r="10764" spans="1:8" x14ac:dyDescent="0.25">
      <c r="A10764" s="396" t="e">
        <f>"INN."&amp;EIGNIR!$B$3&amp;C10764</f>
        <v>#N/A</v>
      </c>
      <c r="B10764" s="511">
        <f>'Sundurliðun Útlán'!J146</f>
        <v>0</v>
      </c>
      <c r="C10764" s="503" t="s">
        <v>12363</v>
      </c>
      <c r="F10764" s="547"/>
      <c r="G10764" s="547">
        <f t="shared" si="338"/>
        <v>0</v>
      </c>
      <c r="H10764" s="547">
        <f t="shared" si="339"/>
        <v>0</v>
      </c>
    </row>
    <row r="10765" spans="1:8" x14ac:dyDescent="0.25">
      <c r="A10765" s="396" t="e">
        <f>"INN."&amp;EIGNIR!$B$3&amp;C10765</f>
        <v>#N/A</v>
      </c>
      <c r="B10765" s="511">
        <f>'Sundurliðun Útlán'!J147</f>
        <v>0</v>
      </c>
      <c r="C10765" s="503" t="s">
        <v>12373</v>
      </c>
      <c r="F10765" s="547"/>
      <c r="G10765" s="547">
        <f t="shared" si="338"/>
        <v>0</v>
      </c>
      <c r="H10765" s="547">
        <f t="shared" si="339"/>
        <v>0</v>
      </c>
    </row>
    <row r="10766" spans="1:8" x14ac:dyDescent="0.25">
      <c r="A10766" s="396" t="e">
        <f>"INN."&amp;EIGNIR!$B$3&amp;C10766</f>
        <v>#N/A</v>
      </c>
      <c r="B10766" s="511">
        <f>'Sundurliðun Útlán'!J148</f>
        <v>0</v>
      </c>
      <c r="C10766" s="503" t="s">
        <v>12383</v>
      </c>
      <c r="F10766" s="547"/>
      <c r="G10766" s="547">
        <f t="shared" si="338"/>
        <v>0</v>
      </c>
      <c r="H10766" s="547">
        <f t="shared" si="339"/>
        <v>0</v>
      </c>
    </row>
    <row r="10767" spans="1:8" x14ac:dyDescent="0.25">
      <c r="A10767" s="396" t="e">
        <f>"INN."&amp;EIGNIR!$B$3&amp;C10767</f>
        <v>#N/A</v>
      </c>
      <c r="B10767" s="511">
        <f>'Sundurliðun Útlán'!J149</f>
        <v>0</v>
      </c>
      <c r="C10767" s="503" t="s">
        <v>12393</v>
      </c>
      <c r="F10767" s="547"/>
      <c r="G10767" s="547">
        <f t="shared" si="338"/>
        <v>0</v>
      </c>
      <c r="H10767" s="547">
        <f t="shared" si="339"/>
        <v>0</v>
      </c>
    </row>
    <row r="10768" spans="1:8" x14ac:dyDescent="0.25">
      <c r="A10768" s="396" t="e">
        <f>"INN."&amp;EIGNIR!$B$3&amp;C10768</f>
        <v>#N/A</v>
      </c>
      <c r="B10768" s="511">
        <f>'Sundurliðun Útlán'!J150</f>
        <v>0</v>
      </c>
      <c r="C10768" s="503" t="s">
        <v>12403</v>
      </c>
      <c r="F10768" s="547"/>
      <c r="G10768" s="547">
        <f t="shared" si="338"/>
        <v>0</v>
      </c>
      <c r="H10768" s="547">
        <f t="shared" si="339"/>
        <v>0</v>
      </c>
    </row>
    <row r="10769" spans="1:8" x14ac:dyDescent="0.25">
      <c r="A10769" s="396" t="e">
        <f>"INN."&amp;EIGNIR!$B$3&amp;C10769</f>
        <v>#N/A</v>
      </c>
      <c r="B10769" s="511">
        <f>'Sundurliðun Útlán'!K138</f>
        <v>0</v>
      </c>
      <c r="C10769" s="503" t="s">
        <v>12284</v>
      </c>
      <c r="D10769" s="504" t="s">
        <v>13553</v>
      </c>
      <c r="F10769" s="547"/>
      <c r="G10769" s="547">
        <f t="shared" si="338"/>
        <v>0</v>
      </c>
      <c r="H10769" s="547">
        <f t="shared" si="339"/>
        <v>0</v>
      </c>
    </row>
    <row r="10770" spans="1:8" x14ac:dyDescent="0.25">
      <c r="A10770" s="396" t="e">
        <f>"INN."&amp;EIGNIR!$B$3&amp;C10770</f>
        <v>#N/A</v>
      </c>
      <c r="B10770" s="511">
        <f>'Sundurliðun Útlán'!K139</f>
        <v>0</v>
      </c>
      <c r="C10770" s="503" t="s">
        <v>12294</v>
      </c>
      <c r="F10770" s="547"/>
      <c r="G10770" s="547">
        <f t="shared" si="338"/>
        <v>0</v>
      </c>
      <c r="H10770" s="547">
        <f t="shared" si="339"/>
        <v>0</v>
      </c>
    </row>
    <row r="10771" spans="1:8" x14ac:dyDescent="0.25">
      <c r="A10771" s="396" t="e">
        <f>"INN."&amp;EIGNIR!$B$3&amp;C10771</f>
        <v>#N/A</v>
      </c>
      <c r="B10771" s="511">
        <f>'Sundurliðun Útlán'!K140</f>
        <v>0</v>
      </c>
      <c r="C10771" s="503" t="s">
        <v>12304</v>
      </c>
      <c r="F10771" s="547"/>
      <c r="G10771" s="547">
        <f t="shared" si="338"/>
        <v>0</v>
      </c>
      <c r="H10771" s="547">
        <f t="shared" si="339"/>
        <v>0</v>
      </c>
    </row>
    <row r="10772" spans="1:8" x14ac:dyDescent="0.25">
      <c r="A10772" s="396" t="e">
        <f>"INN."&amp;EIGNIR!$B$3&amp;C10772</f>
        <v>#N/A</v>
      </c>
      <c r="B10772" s="511">
        <f>'Sundurliðun Útlán'!K141</f>
        <v>0</v>
      </c>
      <c r="C10772" s="503" t="s">
        <v>12314</v>
      </c>
      <c r="F10772" s="547"/>
      <c r="G10772" s="547">
        <f t="shared" si="338"/>
        <v>0</v>
      </c>
      <c r="H10772" s="547">
        <f t="shared" si="339"/>
        <v>0</v>
      </c>
    </row>
    <row r="10773" spans="1:8" x14ac:dyDescent="0.25">
      <c r="A10773" s="396" t="e">
        <f>"INN."&amp;EIGNIR!$B$3&amp;C10773</f>
        <v>#N/A</v>
      </c>
      <c r="B10773" s="511">
        <f>'Sundurliðun Útlán'!K142</f>
        <v>0</v>
      </c>
      <c r="C10773" s="503" t="s">
        <v>12324</v>
      </c>
      <c r="F10773" s="547"/>
      <c r="G10773" s="547">
        <f t="shared" si="338"/>
        <v>0</v>
      </c>
      <c r="H10773" s="547">
        <f t="shared" si="339"/>
        <v>0</v>
      </c>
    </row>
    <row r="10774" spans="1:8" x14ac:dyDescent="0.25">
      <c r="A10774" s="396" t="e">
        <f>"INN."&amp;EIGNIR!$B$3&amp;C10774</f>
        <v>#N/A</v>
      </c>
      <c r="B10774" s="511">
        <f>'Sundurliðun Útlán'!K143</f>
        <v>0</v>
      </c>
      <c r="C10774" s="503" t="s">
        <v>12334</v>
      </c>
      <c r="F10774" s="547"/>
      <c r="G10774" s="547">
        <f t="shared" si="338"/>
        <v>0</v>
      </c>
      <c r="H10774" s="547">
        <f t="shared" si="339"/>
        <v>0</v>
      </c>
    </row>
    <row r="10775" spans="1:8" x14ac:dyDescent="0.25">
      <c r="A10775" s="396" t="e">
        <f>"INN."&amp;EIGNIR!$B$3&amp;C10775</f>
        <v>#N/A</v>
      </c>
      <c r="B10775" s="511">
        <f>'Sundurliðun Útlán'!K144</f>
        <v>0</v>
      </c>
      <c r="C10775" s="503" t="s">
        <v>12344</v>
      </c>
      <c r="F10775" s="547"/>
      <c r="G10775" s="547">
        <f t="shared" si="338"/>
        <v>0</v>
      </c>
      <c r="H10775" s="547">
        <f t="shared" si="339"/>
        <v>0</v>
      </c>
    </row>
    <row r="10776" spans="1:8" x14ac:dyDescent="0.25">
      <c r="A10776" s="396" t="e">
        <f>"INN."&amp;EIGNIR!$B$3&amp;C10776</f>
        <v>#N/A</v>
      </c>
      <c r="B10776" s="511">
        <f>'Sundurliðun Útlán'!K145</f>
        <v>0</v>
      </c>
      <c r="C10776" s="503" t="s">
        <v>12354</v>
      </c>
      <c r="F10776" s="547"/>
      <c r="G10776" s="547">
        <f t="shared" si="338"/>
        <v>0</v>
      </c>
      <c r="H10776" s="547">
        <f t="shared" si="339"/>
        <v>0</v>
      </c>
    </row>
    <row r="10777" spans="1:8" x14ac:dyDescent="0.25">
      <c r="A10777" s="396" t="e">
        <f>"INN."&amp;EIGNIR!$B$3&amp;C10777</f>
        <v>#N/A</v>
      </c>
      <c r="B10777" s="511">
        <f>'Sundurliðun Útlán'!K146</f>
        <v>0</v>
      </c>
      <c r="C10777" s="503" t="s">
        <v>12364</v>
      </c>
      <c r="F10777" s="547"/>
      <c r="G10777" s="547">
        <f t="shared" si="338"/>
        <v>0</v>
      </c>
      <c r="H10777" s="547">
        <f t="shared" si="339"/>
        <v>0</v>
      </c>
    </row>
    <row r="10778" spans="1:8" x14ac:dyDescent="0.25">
      <c r="A10778" s="396" t="e">
        <f>"INN."&amp;EIGNIR!$B$3&amp;C10778</f>
        <v>#N/A</v>
      </c>
      <c r="B10778" s="511">
        <f>'Sundurliðun Útlán'!K147</f>
        <v>0</v>
      </c>
      <c r="C10778" s="503" t="s">
        <v>12374</v>
      </c>
      <c r="F10778" s="547"/>
      <c r="G10778" s="547">
        <f t="shared" si="338"/>
        <v>0</v>
      </c>
      <c r="H10778" s="547">
        <f t="shared" si="339"/>
        <v>0</v>
      </c>
    </row>
    <row r="10779" spans="1:8" x14ac:dyDescent="0.25">
      <c r="A10779" s="396" t="e">
        <f>"INN."&amp;EIGNIR!$B$3&amp;C10779</f>
        <v>#N/A</v>
      </c>
      <c r="B10779" s="511">
        <f>'Sundurliðun Útlán'!K148</f>
        <v>0</v>
      </c>
      <c r="C10779" s="503" t="s">
        <v>12384</v>
      </c>
      <c r="F10779" s="547"/>
      <c r="G10779" s="547">
        <f t="shared" si="338"/>
        <v>0</v>
      </c>
      <c r="H10779" s="547">
        <f t="shared" si="339"/>
        <v>0</v>
      </c>
    </row>
    <row r="10780" spans="1:8" x14ac:dyDescent="0.25">
      <c r="A10780" s="396" t="e">
        <f>"INN."&amp;EIGNIR!$B$3&amp;C10780</f>
        <v>#N/A</v>
      </c>
      <c r="B10780" s="511">
        <f>'Sundurliðun Útlán'!K149</f>
        <v>0</v>
      </c>
      <c r="C10780" s="503" t="s">
        <v>12394</v>
      </c>
      <c r="F10780" s="547"/>
      <c r="G10780" s="547">
        <f t="shared" si="338"/>
        <v>0</v>
      </c>
      <c r="H10780" s="547">
        <f t="shared" si="339"/>
        <v>0</v>
      </c>
    </row>
    <row r="10781" spans="1:8" x14ac:dyDescent="0.25">
      <c r="A10781" s="396" t="e">
        <f>"INN."&amp;EIGNIR!$B$3&amp;C10781</f>
        <v>#N/A</v>
      </c>
      <c r="B10781" s="511">
        <f>'Sundurliðun Útlán'!K150</f>
        <v>0</v>
      </c>
      <c r="C10781" s="503" t="s">
        <v>12404</v>
      </c>
      <c r="F10781" s="547"/>
      <c r="G10781" s="547">
        <f t="shared" si="338"/>
        <v>0</v>
      </c>
      <c r="H10781" s="547">
        <f t="shared" si="339"/>
        <v>0</v>
      </c>
    </row>
    <row r="10782" spans="1:8" x14ac:dyDescent="0.25">
      <c r="A10782" s="396" t="e">
        <f>"INN."&amp;EIGNIR!$B$3&amp;C10782</f>
        <v>#N/A</v>
      </c>
      <c r="B10782" s="511">
        <f>'Sundurliðun Útlán'!L138</f>
        <v>0</v>
      </c>
      <c r="C10782" s="503" t="s">
        <v>12285</v>
      </c>
      <c r="D10782" s="504" t="s">
        <v>13554</v>
      </c>
      <c r="F10782" s="547"/>
      <c r="G10782" s="547">
        <f t="shared" ref="G10782:G10845" si="340">+F10782-B10782</f>
        <v>0</v>
      </c>
      <c r="H10782" s="547">
        <f t="shared" si="339"/>
        <v>0</v>
      </c>
    </row>
    <row r="10783" spans="1:8" x14ac:dyDescent="0.25">
      <c r="A10783" s="396" t="e">
        <f>"INN."&amp;EIGNIR!$B$3&amp;C10783</f>
        <v>#N/A</v>
      </c>
      <c r="B10783" s="511">
        <f>'Sundurliðun Útlán'!L139</f>
        <v>0</v>
      </c>
      <c r="C10783" s="503" t="s">
        <v>12295</v>
      </c>
      <c r="F10783" s="547"/>
      <c r="G10783" s="547">
        <f t="shared" si="340"/>
        <v>0</v>
      </c>
      <c r="H10783" s="547">
        <f t="shared" ref="H10783:H10846" si="341">+ABS(G10783)</f>
        <v>0</v>
      </c>
    </row>
    <row r="10784" spans="1:8" x14ac:dyDescent="0.25">
      <c r="A10784" s="396" t="e">
        <f>"INN."&amp;EIGNIR!$B$3&amp;C10784</f>
        <v>#N/A</v>
      </c>
      <c r="B10784" s="511">
        <f>'Sundurliðun Útlán'!L140</f>
        <v>0</v>
      </c>
      <c r="C10784" s="503" t="s">
        <v>12305</v>
      </c>
      <c r="F10784" s="547"/>
      <c r="G10784" s="547">
        <f t="shared" si="340"/>
        <v>0</v>
      </c>
      <c r="H10784" s="547">
        <f t="shared" si="341"/>
        <v>0</v>
      </c>
    </row>
    <row r="10785" spans="1:8" x14ac:dyDescent="0.25">
      <c r="A10785" s="396" t="e">
        <f>"INN."&amp;EIGNIR!$B$3&amp;C10785</f>
        <v>#N/A</v>
      </c>
      <c r="B10785" s="511">
        <f>'Sundurliðun Útlán'!L141</f>
        <v>0</v>
      </c>
      <c r="C10785" s="503" t="s">
        <v>12315</v>
      </c>
      <c r="F10785" s="547"/>
      <c r="G10785" s="547">
        <f t="shared" si="340"/>
        <v>0</v>
      </c>
      <c r="H10785" s="547">
        <f t="shared" si="341"/>
        <v>0</v>
      </c>
    </row>
    <row r="10786" spans="1:8" x14ac:dyDescent="0.25">
      <c r="A10786" s="396" t="e">
        <f>"INN."&amp;EIGNIR!$B$3&amp;C10786</f>
        <v>#N/A</v>
      </c>
      <c r="B10786" s="511">
        <f>'Sundurliðun Útlán'!L142</f>
        <v>0</v>
      </c>
      <c r="C10786" s="503" t="s">
        <v>12325</v>
      </c>
      <c r="F10786" s="547"/>
      <c r="G10786" s="547">
        <f t="shared" si="340"/>
        <v>0</v>
      </c>
      <c r="H10786" s="547">
        <f t="shared" si="341"/>
        <v>0</v>
      </c>
    </row>
    <row r="10787" spans="1:8" x14ac:dyDescent="0.25">
      <c r="A10787" s="396" t="e">
        <f>"INN."&amp;EIGNIR!$B$3&amp;C10787</f>
        <v>#N/A</v>
      </c>
      <c r="B10787" s="511">
        <f>'Sundurliðun Útlán'!L143</f>
        <v>0</v>
      </c>
      <c r="C10787" s="503" t="s">
        <v>12335</v>
      </c>
      <c r="F10787" s="547"/>
      <c r="G10787" s="547">
        <f t="shared" si="340"/>
        <v>0</v>
      </c>
      <c r="H10787" s="547">
        <f t="shared" si="341"/>
        <v>0</v>
      </c>
    </row>
    <row r="10788" spans="1:8" x14ac:dyDescent="0.25">
      <c r="A10788" s="396" t="e">
        <f>"INN."&amp;EIGNIR!$B$3&amp;C10788</f>
        <v>#N/A</v>
      </c>
      <c r="B10788" s="511">
        <f>'Sundurliðun Útlán'!L144</f>
        <v>0</v>
      </c>
      <c r="C10788" s="503" t="s">
        <v>12345</v>
      </c>
      <c r="F10788" s="547"/>
      <c r="G10788" s="547">
        <f t="shared" si="340"/>
        <v>0</v>
      </c>
      <c r="H10788" s="547">
        <f t="shared" si="341"/>
        <v>0</v>
      </c>
    </row>
    <row r="10789" spans="1:8" x14ac:dyDescent="0.25">
      <c r="A10789" s="396" t="e">
        <f>"INN."&amp;EIGNIR!$B$3&amp;C10789</f>
        <v>#N/A</v>
      </c>
      <c r="B10789" s="511">
        <f>'Sundurliðun Útlán'!L145</f>
        <v>0</v>
      </c>
      <c r="C10789" s="503" t="s">
        <v>12355</v>
      </c>
      <c r="F10789" s="547"/>
      <c r="G10789" s="547">
        <f t="shared" si="340"/>
        <v>0</v>
      </c>
      <c r="H10789" s="547">
        <f t="shared" si="341"/>
        <v>0</v>
      </c>
    </row>
    <row r="10790" spans="1:8" x14ac:dyDescent="0.25">
      <c r="A10790" s="396" t="e">
        <f>"INN."&amp;EIGNIR!$B$3&amp;C10790</f>
        <v>#N/A</v>
      </c>
      <c r="B10790" s="511">
        <f>'Sundurliðun Útlán'!L146</f>
        <v>0</v>
      </c>
      <c r="C10790" s="503" t="s">
        <v>12365</v>
      </c>
      <c r="F10790" s="547"/>
      <c r="G10790" s="547">
        <f t="shared" si="340"/>
        <v>0</v>
      </c>
      <c r="H10790" s="547">
        <f t="shared" si="341"/>
        <v>0</v>
      </c>
    </row>
    <row r="10791" spans="1:8" x14ac:dyDescent="0.25">
      <c r="A10791" s="396" t="e">
        <f>"INN."&amp;EIGNIR!$B$3&amp;C10791</f>
        <v>#N/A</v>
      </c>
      <c r="B10791" s="511">
        <f>'Sundurliðun Útlán'!L147</f>
        <v>0</v>
      </c>
      <c r="C10791" s="503" t="s">
        <v>12375</v>
      </c>
      <c r="F10791" s="547"/>
      <c r="G10791" s="547">
        <f t="shared" si="340"/>
        <v>0</v>
      </c>
      <c r="H10791" s="547">
        <f t="shared" si="341"/>
        <v>0</v>
      </c>
    </row>
    <row r="10792" spans="1:8" x14ac:dyDescent="0.25">
      <c r="A10792" s="396" t="e">
        <f>"INN."&amp;EIGNIR!$B$3&amp;C10792</f>
        <v>#N/A</v>
      </c>
      <c r="B10792" s="511">
        <f>'Sundurliðun Útlán'!L148</f>
        <v>0</v>
      </c>
      <c r="C10792" s="503" t="s">
        <v>12385</v>
      </c>
      <c r="F10792" s="547"/>
      <c r="G10792" s="547">
        <f t="shared" si="340"/>
        <v>0</v>
      </c>
      <c r="H10792" s="547">
        <f t="shared" si="341"/>
        <v>0</v>
      </c>
    </row>
    <row r="10793" spans="1:8" x14ac:dyDescent="0.25">
      <c r="A10793" s="396" t="e">
        <f>"INN."&amp;EIGNIR!$B$3&amp;C10793</f>
        <v>#N/A</v>
      </c>
      <c r="B10793" s="511">
        <f>'Sundurliðun Útlán'!L149</f>
        <v>0</v>
      </c>
      <c r="C10793" s="503" t="s">
        <v>12395</v>
      </c>
      <c r="F10793" s="547"/>
      <c r="G10793" s="547">
        <f t="shared" si="340"/>
        <v>0</v>
      </c>
      <c r="H10793" s="547">
        <f t="shared" si="341"/>
        <v>0</v>
      </c>
    </row>
    <row r="10794" spans="1:8" x14ac:dyDescent="0.25">
      <c r="A10794" s="396" t="e">
        <f>"INN."&amp;EIGNIR!$B$3&amp;C10794</f>
        <v>#N/A</v>
      </c>
      <c r="B10794" s="511">
        <f>'Sundurliðun Útlán'!L150</f>
        <v>0</v>
      </c>
      <c r="C10794" s="503" t="s">
        <v>12405</v>
      </c>
      <c r="F10794" s="547"/>
      <c r="G10794" s="547">
        <f t="shared" si="340"/>
        <v>0</v>
      </c>
      <c r="H10794" s="547">
        <f t="shared" si="341"/>
        <v>0</v>
      </c>
    </row>
    <row r="10795" spans="1:8" x14ac:dyDescent="0.25">
      <c r="A10795" s="396" t="e">
        <f>"INN."&amp;EIGNIR!$B$3&amp;C10795</f>
        <v>#N/A</v>
      </c>
      <c r="B10795" s="511">
        <f>'Sundurliðun Útlán'!M138</f>
        <v>0</v>
      </c>
      <c r="C10795" s="503" t="s">
        <v>12286</v>
      </c>
      <c r="D10795" s="504" t="s">
        <v>13555</v>
      </c>
      <c r="F10795" s="547"/>
      <c r="G10795" s="547">
        <f t="shared" si="340"/>
        <v>0</v>
      </c>
      <c r="H10795" s="547">
        <f t="shared" si="341"/>
        <v>0</v>
      </c>
    </row>
    <row r="10796" spans="1:8" x14ac:dyDescent="0.25">
      <c r="A10796" s="396" t="e">
        <f>"INN."&amp;EIGNIR!$B$3&amp;C10796</f>
        <v>#N/A</v>
      </c>
      <c r="B10796" s="511">
        <f>'Sundurliðun Útlán'!M139</f>
        <v>0</v>
      </c>
      <c r="C10796" s="503" t="s">
        <v>12296</v>
      </c>
      <c r="F10796" s="547"/>
      <c r="G10796" s="547">
        <f t="shared" si="340"/>
        <v>0</v>
      </c>
      <c r="H10796" s="547">
        <f t="shared" si="341"/>
        <v>0</v>
      </c>
    </row>
    <row r="10797" spans="1:8" x14ac:dyDescent="0.25">
      <c r="A10797" s="396" t="e">
        <f>"INN."&amp;EIGNIR!$B$3&amp;C10797</f>
        <v>#N/A</v>
      </c>
      <c r="B10797" s="511">
        <f>'Sundurliðun Útlán'!M140</f>
        <v>0</v>
      </c>
      <c r="C10797" s="503" t="s">
        <v>12306</v>
      </c>
      <c r="F10797" s="547"/>
      <c r="G10797" s="547">
        <f t="shared" si="340"/>
        <v>0</v>
      </c>
      <c r="H10797" s="547">
        <f t="shared" si="341"/>
        <v>0</v>
      </c>
    </row>
    <row r="10798" spans="1:8" x14ac:dyDescent="0.25">
      <c r="A10798" s="396" t="e">
        <f>"INN."&amp;EIGNIR!$B$3&amp;C10798</f>
        <v>#N/A</v>
      </c>
      <c r="B10798" s="511">
        <f>'Sundurliðun Útlán'!M141</f>
        <v>0</v>
      </c>
      <c r="C10798" s="503" t="s">
        <v>12316</v>
      </c>
      <c r="F10798" s="547"/>
      <c r="G10798" s="547">
        <f t="shared" si="340"/>
        <v>0</v>
      </c>
      <c r="H10798" s="547">
        <f t="shared" si="341"/>
        <v>0</v>
      </c>
    </row>
    <row r="10799" spans="1:8" x14ac:dyDescent="0.25">
      <c r="A10799" s="396" t="e">
        <f>"INN."&amp;EIGNIR!$B$3&amp;C10799</f>
        <v>#N/A</v>
      </c>
      <c r="B10799" s="511">
        <f>'Sundurliðun Útlán'!M142</f>
        <v>0</v>
      </c>
      <c r="C10799" s="503" t="s">
        <v>12326</v>
      </c>
      <c r="F10799" s="547"/>
      <c r="G10799" s="547">
        <f t="shared" si="340"/>
        <v>0</v>
      </c>
      <c r="H10799" s="547">
        <f t="shared" si="341"/>
        <v>0</v>
      </c>
    </row>
    <row r="10800" spans="1:8" x14ac:dyDescent="0.25">
      <c r="A10800" s="396" t="e">
        <f>"INN."&amp;EIGNIR!$B$3&amp;C10800</f>
        <v>#N/A</v>
      </c>
      <c r="B10800" s="511">
        <f>'Sundurliðun Útlán'!M143</f>
        <v>0</v>
      </c>
      <c r="C10800" s="503" t="s">
        <v>12336</v>
      </c>
      <c r="F10800" s="547"/>
      <c r="G10800" s="547">
        <f t="shared" si="340"/>
        <v>0</v>
      </c>
      <c r="H10800" s="547">
        <f t="shared" si="341"/>
        <v>0</v>
      </c>
    </row>
    <row r="10801" spans="1:8" x14ac:dyDescent="0.25">
      <c r="A10801" s="396" t="e">
        <f>"INN."&amp;EIGNIR!$B$3&amp;C10801</f>
        <v>#N/A</v>
      </c>
      <c r="B10801" s="511">
        <f>'Sundurliðun Útlán'!M144</f>
        <v>0</v>
      </c>
      <c r="C10801" s="503" t="s">
        <v>12346</v>
      </c>
      <c r="F10801" s="547"/>
      <c r="G10801" s="547">
        <f t="shared" si="340"/>
        <v>0</v>
      </c>
      <c r="H10801" s="547">
        <f t="shared" si="341"/>
        <v>0</v>
      </c>
    </row>
    <row r="10802" spans="1:8" x14ac:dyDescent="0.25">
      <c r="A10802" s="396" t="e">
        <f>"INN."&amp;EIGNIR!$B$3&amp;C10802</f>
        <v>#N/A</v>
      </c>
      <c r="B10802" s="511">
        <f>'Sundurliðun Útlán'!M145</f>
        <v>0</v>
      </c>
      <c r="C10802" s="503" t="s">
        <v>12356</v>
      </c>
      <c r="F10802" s="547"/>
      <c r="G10802" s="547">
        <f t="shared" si="340"/>
        <v>0</v>
      </c>
      <c r="H10802" s="547">
        <f t="shared" si="341"/>
        <v>0</v>
      </c>
    </row>
    <row r="10803" spans="1:8" x14ac:dyDescent="0.25">
      <c r="A10803" s="396" t="e">
        <f>"INN."&amp;EIGNIR!$B$3&amp;C10803</f>
        <v>#N/A</v>
      </c>
      <c r="B10803" s="511">
        <f>'Sundurliðun Útlán'!M146</f>
        <v>0</v>
      </c>
      <c r="C10803" s="503" t="s">
        <v>12366</v>
      </c>
      <c r="F10803" s="547"/>
      <c r="G10803" s="547">
        <f t="shared" si="340"/>
        <v>0</v>
      </c>
      <c r="H10803" s="547">
        <f t="shared" si="341"/>
        <v>0</v>
      </c>
    </row>
    <row r="10804" spans="1:8" x14ac:dyDescent="0.25">
      <c r="A10804" s="396" t="e">
        <f>"INN."&amp;EIGNIR!$B$3&amp;C10804</f>
        <v>#N/A</v>
      </c>
      <c r="B10804" s="511">
        <f>'Sundurliðun Útlán'!M147</f>
        <v>0</v>
      </c>
      <c r="C10804" s="503" t="s">
        <v>12376</v>
      </c>
      <c r="F10804" s="547"/>
      <c r="G10804" s="547">
        <f t="shared" si="340"/>
        <v>0</v>
      </c>
      <c r="H10804" s="547">
        <f t="shared" si="341"/>
        <v>0</v>
      </c>
    </row>
    <row r="10805" spans="1:8" x14ac:dyDescent="0.25">
      <c r="A10805" s="396" t="e">
        <f>"INN."&amp;EIGNIR!$B$3&amp;C10805</f>
        <v>#N/A</v>
      </c>
      <c r="B10805" s="511">
        <f>'Sundurliðun Útlán'!M148</f>
        <v>0</v>
      </c>
      <c r="C10805" s="503" t="s">
        <v>12386</v>
      </c>
      <c r="F10805" s="547"/>
      <c r="G10805" s="547">
        <f t="shared" si="340"/>
        <v>0</v>
      </c>
      <c r="H10805" s="547">
        <f t="shared" si="341"/>
        <v>0</v>
      </c>
    </row>
    <row r="10806" spans="1:8" x14ac:dyDescent="0.25">
      <c r="A10806" s="396" t="e">
        <f>"INN."&amp;EIGNIR!$B$3&amp;C10806</f>
        <v>#N/A</v>
      </c>
      <c r="B10806" s="511">
        <f>'Sundurliðun Útlán'!M149</f>
        <v>0</v>
      </c>
      <c r="C10806" s="503" t="s">
        <v>12396</v>
      </c>
      <c r="F10806" s="547"/>
      <c r="G10806" s="547">
        <f t="shared" si="340"/>
        <v>0</v>
      </c>
      <c r="H10806" s="547">
        <f t="shared" si="341"/>
        <v>0</v>
      </c>
    </row>
    <row r="10807" spans="1:8" x14ac:dyDescent="0.25">
      <c r="A10807" s="396" t="e">
        <f>"INN."&amp;EIGNIR!$B$3&amp;C10807</f>
        <v>#N/A</v>
      </c>
      <c r="B10807" s="511">
        <f>'Sundurliðun Útlán'!M150</f>
        <v>0</v>
      </c>
      <c r="C10807" s="503" t="s">
        <v>12406</v>
      </c>
      <c r="F10807" s="547"/>
      <c r="G10807" s="547">
        <f t="shared" si="340"/>
        <v>0</v>
      </c>
      <c r="H10807" s="547">
        <f t="shared" si="341"/>
        <v>0</v>
      </c>
    </row>
    <row r="10808" spans="1:8" x14ac:dyDescent="0.25">
      <c r="A10808" s="396" t="e">
        <f>"INN."&amp;EIGNIR!$B$3&amp;C10808</f>
        <v>#N/A</v>
      </c>
      <c r="B10808" s="511">
        <f>'Sundurliðun Útlán'!N138</f>
        <v>0</v>
      </c>
      <c r="C10808" s="503" t="s">
        <v>12287</v>
      </c>
      <c r="D10808" s="504" t="s">
        <v>13556</v>
      </c>
      <c r="F10808" s="547"/>
      <c r="G10808" s="547">
        <f t="shared" si="340"/>
        <v>0</v>
      </c>
      <c r="H10808" s="547">
        <f t="shared" si="341"/>
        <v>0</v>
      </c>
    </row>
    <row r="10809" spans="1:8" x14ac:dyDescent="0.25">
      <c r="A10809" s="396" t="e">
        <f>"INN."&amp;EIGNIR!$B$3&amp;C10809</f>
        <v>#N/A</v>
      </c>
      <c r="B10809" s="511">
        <f>'Sundurliðun Útlán'!N139</f>
        <v>0</v>
      </c>
      <c r="C10809" s="503" t="s">
        <v>12297</v>
      </c>
      <c r="F10809" s="547"/>
      <c r="G10809" s="547">
        <f t="shared" si="340"/>
        <v>0</v>
      </c>
      <c r="H10809" s="547">
        <f t="shared" si="341"/>
        <v>0</v>
      </c>
    </row>
    <row r="10810" spans="1:8" x14ac:dyDescent="0.25">
      <c r="A10810" s="396" t="e">
        <f>"INN."&amp;EIGNIR!$B$3&amp;C10810</f>
        <v>#N/A</v>
      </c>
      <c r="B10810" s="511">
        <f>'Sundurliðun Útlán'!N140</f>
        <v>0</v>
      </c>
      <c r="C10810" s="503" t="s">
        <v>12307</v>
      </c>
      <c r="F10810" s="547"/>
      <c r="G10810" s="547">
        <f t="shared" si="340"/>
        <v>0</v>
      </c>
      <c r="H10810" s="547">
        <f t="shared" si="341"/>
        <v>0</v>
      </c>
    </row>
    <row r="10811" spans="1:8" x14ac:dyDescent="0.25">
      <c r="A10811" s="396" t="e">
        <f>"INN."&amp;EIGNIR!$B$3&amp;C10811</f>
        <v>#N/A</v>
      </c>
      <c r="B10811" s="511">
        <f>'Sundurliðun Útlán'!N141</f>
        <v>0</v>
      </c>
      <c r="C10811" s="503" t="s">
        <v>12317</v>
      </c>
      <c r="F10811" s="547"/>
      <c r="G10811" s="547">
        <f t="shared" si="340"/>
        <v>0</v>
      </c>
      <c r="H10811" s="547">
        <f t="shared" si="341"/>
        <v>0</v>
      </c>
    </row>
    <row r="10812" spans="1:8" x14ac:dyDescent="0.25">
      <c r="A10812" s="396" t="e">
        <f>"INN."&amp;EIGNIR!$B$3&amp;C10812</f>
        <v>#N/A</v>
      </c>
      <c r="B10812" s="511">
        <f>'Sundurliðun Útlán'!N142</f>
        <v>0</v>
      </c>
      <c r="C10812" s="503" t="s">
        <v>12327</v>
      </c>
      <c r="F10812" s="547"/>
      <c r="G10812" s="547">
        <f t="shared" si="340"/>
        <v>0</v>
      </c>
      <c r="H10812" s="547">
        <f t="shared" si="341"/>
        <v>0</v>
      </c>
    </row>
    <row r="10813" spans="1:8" x14ac:dyDescent="0.25">
      <c r="A10813" s="396" t="e">
        <f>"INN."&amp;EIGNIR!$B$3&amp;C10813</f>
        <v>#N/A</v>
      </c>
      <c r="B10813" s="511">
        <f>'Sundurliðun Útlán'!N143</f>
        <v>0</v>
      </c>
      <c r="C10813" s="503" t="s">
        <v>12337</v>
      </c>
      <c r="F10813" s="547"/>
      <c r="G10813" s="547">
        <f t="shared" si="340"/>
        <v>0</v>
      </c>
      <c r="H10813" s="547">
        <f t="shared" si="341"/>
        <v>0</v>
      </c>
    </row>
    <row r="10814" spans="1:8" x14ac:dyDescent="0.25">
      <c r="A10814" s="396" t="e">
        <f>"INN."&amp;EIGNIR!$B$3&amp;C10814</f>
        <v>#N/A</v>
      </c>
      <c r="B10814" s="511">
        <f>'Sundurliðun Útlán'!N144</f>
        <v>0</v>
      </c>
      <c r="C10814" s="503" t="s">
        <v>12347</v>
      </c>
      <c r="F10814" s="547"/>
      <c r="G10814" s="547">
        <f t="shared" si="340"/>
        <v>0</v>
      </c>
      <c r="H10814" s="547">
        <f t="shared" si="341"/>
        <v>0</v>
      </c>
    </row>
    <row r="10815" spans="1:8" x14ac:dyDescent="0.25">
      <c r="A10815" s="396" t="e">
        <f>"INN."&amp;EIGNIR!$B$3&amp;C10815</f>
        <v>#N/A</v>
      </c>
      <c r="B10815" s="511">
        <f>'Sundurliðun Útlán'!N145</f>
        <v>0</v>
      </c>
      <c r="C10815" s="503" t="s">
        <v>12357</v>
      </c>
      <c r="F10815" s="547"/>
      <c r="G10815" s="547">
        <f t="shared" si="340"/>
        <v>0</v>
      </c>
      <c r="H10815" s="547">
        <f t="shared" si="341"/>
        <v>0</v>
      </c>
    </row>
    <row r="10816" spans="1:8" x14ac:dyDescent="0.25">
      <c r="A10816" s="396" t="e">
        <f>"INN."&amp;EIGNIR!$B$3&amp;C10816</f>
        <v>#N/A</v>
      </c>
      <c r="B10816" s="511">
        <f>'Sundurliðun Útlán'!N146</f>
        <v>0</v>
      </c>
      <c r="C10816" s="503" t="s">
        <v>12367</v>
      </c>
      <c r="F10816" s="547"/>
      <c r="G10816" s="547">
        <f t="shared" si="340"/>
        <v>0</v>
      </c>
      <c r="H10816" s="547">
        <f t="shared" si="341"/>
        <v>0</v>
      </c>
    </row>
    <row r="10817" spans="1:8" x14ac:dyDescent="0.25">
      <c r="A10817" s="396" t="e">
        <f>"INN."&amp;EIGNIR!$B$3&amp;C10817</f>
        <v>#N/A</v>
      </c>
      <c r="B10817" s="511">
        <f>'Sundurliðun Útlán'!N147</f>
        <v>0</v>
      </c>
      <c r="C10817" s="503" t="s">
        <v>12377</v>
      </c>
      <c r="F10817" s="547"/>
      <c r="G10817" s="547">
        <f t="shared" si="340"/>
        <v>0</v>
      </c>
      <c r="H10817" s="547">
        <f t="shared" si="341"/>
        <v>0</v>
      </c>
    </row>
    <row r="10818" spans="1:8" x14ac:dyDescent="0.25">
      <c r="A10818" s="396" t="e">
        <f>"INN."&amp;EIGNIR!$B$3&amp;C10818</f>
        <v>#N/A</v>
      </c>
      <c r="B10818" s="511">
        <f>'Sundurliðun Útlán'!N148</f>
        <v>0</v>
      </c>
      <c r="C10818" s="503" t="s">
        <v>12387</v>
      </c>
      <c r="F10818" s="547"/>
      <c r="G10818" s="547">
        <f t="shared" si="340"/>
        <v>0</v>
      </c>
      <c r="H10818" s="547">
        <f t="shared" si="341"/>
        <v>0</v>
      </c>
    </row>
    <row r="10819" spans="1:8" x14ac:dyDescent="0.25">
      <c r="A10819" s="396" t="e">
        <f>"INN."&amp;EIGNIR!$B$3&amp;C10819</f>
        <v>#N/A</v>
      </c>
      <c r="B10819" s="511">
        <f>'Sundurliðun Útlán'!N149</f>
        <v>0</v>
      </c>
      <c r="C10819" s="503" t="s">
        <v>12397</v>
      </c>
      <c r="F10819" s="547"/>
      <c r="G10819" s="547">
        <f t="shared" si="340"/>
        <v>0</v>
      </c>
      <c r="H10819" s="547">
        <f t="shared" si="341"/>
        <v>0</v>
      </c>
    </row>
    <row r="10820" spans="1:8" x14ac:dyDescent="0.25">
      <c r="A10820" s="396" t="e">
        <f>"INN."&amp;EIGNIR!$B$3&amp;C10820</f>
        <v>#N/A</v>
      </c>
      <c r="B10820" s="511">
        <f>'Sundurliðun Útlán'!N150</f>
        <v>0</v>
      </c>
      <c r="C10820" s="503" t="s">
        <v>12407</v>
      </c>
      <c r="F10820" s="547"/>
      <c r="G10820" s="547">
        <f t="shared" si="340"/>
        <v>0</v>
      </c>
      <c r="H10820" s="547">
        <f t="shared" si="341"/>
        <v>0</v>
      </c>
    </row>
    <row r="10821" spans="1:8" x14ac:dyDescent="0.25">
      <c r="A10821" s="396" t="e">
        <f>"INN."&amp;EIGNIR!$B$3&amp;C10821</f>
        <v>#N/A</v>
      </c>
      <c r="B10821" s="511">
        <f>'Sundurliðun Útlán'!O138</f>
        <v>0</v>
      </c>
      <c r="C10821" s="503" t="s">
        <v>12288</v>
      </c>
      <c r="D10821" s="504" t="s">
        <v>13557</v>
      </c>
      <c r="F10821" s="547"/>
      <c r="G10821" s="547">
        <f t="shared" si="340"/>
        <v>0</v>
      </c>
      <c r="H10821" s="547">
        <f t="shared" si="341"/>
        <v>0</v>
      </c>
    </row>
    <row r="10822" spans="1:8" x14ac:dyDescent="0.25">
      <c r="A10822" s="396" t="e">
        <f>"INN."&amp;EIGNIR!$B$3&amp;C10822</f>
        <v>#N/A</v>
      </c>
      <c r="B10822" s="511">
        <f>'Sundurliðun Útlán'!O139</f>
        <v>0</v>
      </c>
      <c r="C10822" s="503" t="s">
        <v>12298</v>
      </c>
      <c r="F10822" s="547"/>
      <c r="G10822" s="547">
        <f t="shared" si="340"/>
        <v>0</v>
      </c>
      <c r="H10822" s="547">
        <f t="shared" si="341"/>
        <v>0</v>
      </c>
    </row>
    <row r="10823" spans="1:8" x14ac:dyDescent="0.25">
      <c r="A10823" s="396" t="e">
        <f>"INN."&amp;EIGNIR!$B$3&amp;C10823</f>
        <v>#N/A</v>
      </c>
      <c r="B10823" s="511">
        <f>'Sundurliðun Útlán'!O140</f>
        <v>0</v>
      </c>
      <c r="C10823" s="503" t="s">
        <v>12308</v>
      </c>
      <c r="F10823" s="547"/>
      <c r="G10823" s="547">
        <f t="shared" si="340"/>
        <v>0</v>
      </c>
      <c r="H10823" s="547">
        <f t="shared" si="341"/>
        <v>0</v>
      </c>
    </row>
    <row r="10824" spans="1:8" x14ac:dyDescent="0.25">
      <c r="A10824" s="396" t="e">
        <f>"INN."&amp;EIGNIR!$B$3&amp;C10824</f>
        <v>#N/A</v>
      </c>
      <c r="B10824" s="511">
        <f>'Sundurliðun Útlán'!O141</f>
        <v>0</v>
      </c>
      <c r="C10824" s="503" t="s">
        <v>12318</v>
      </c>
      <c r="F10824" s="547"/>
      <c r="G10824" s="547">
        <f t="shared" si="340"/>
        <v>0</v>
      </c>
      <c r="H10824" s="547">
        <f t="shared" si="341"/>
        <v>0</v>
      </c>
    </row>
    <row r="10825" spans="1:8" x14ac:dyDescent="0.25">
      <c r="A10825" s="396" t="e">
        <f>"INN."&amp;EIGNIR!$B$3&amp;C10825</f>
        <v>#N/A</v>
      </c>
      <c r="B10825" s="511">
        <f>'Sundurliðun Útlán'!O142</f>
        <v>0</v>
      </c>
      <c r="C10825" s="503" t="s">
        <v>12328</v>
      </c>
      <c r="F10825" s="547"/>
      <c r="G10825" s="547">
        <f t="shared" si="340"/>
        <v>0</v>
      </c>
      <c r="H10825" s="547">
        <f t="shared" si="341"/>
        <v>0</v>
      </c>
    </row>
    <row r="10826" spans="1:8" x14ac:dyDescent="0.25">
      <c r="A10826" s="396" t="e">
        <f>"INN."&amp;EIGNIR!$B$3&amp;C10826</f>
        <v>#N/A</v>
      </c>
      <c r="B10826" s="511">
        <f>'Sundurliðun Útlán'!O143</f>
        <v>0</v>
      </c>
      <c r="C10826" s="503" t="s">
        <v>12338</v>
      </c>
      <c r="F10826" s="547"/>
      <c r="G10826" s="547">
        <f t="shared" si="340"/>
        <v>0</v>
      </c>
      <c r="H10826" s="547">
        <f t="shared" si="341"/>
        <v>0</v>
      </c>
    </row>
    <row r="10827" spans="1:8" x14ac:dyDescent="0.25">
      <c r="A10827" s="396" t="e">
        <f>"INN."&amp;EIGNIR!$B$3&amp;C10827</f>
        <v>#N/A</v>
      </c>
      <c r="B10827" s="511">
        <f>'Sundurliðun Útlán'!O144</f>
        <v>0</v>
      </c>
      <c r="C10827" s="503" t="s">
        <v>12348</v>
      </c>
      <c r="F10827" s="547"/>
      <c r="G10827" s="547">
        <f t="shared" si="340"/>
        <v>0</v>
      </c>
      <c r="H10827" s="547">
        <f t="shared" si="341"/>
        <v>0</v>
      </c>
    </row>
    <row r="10828" spans="1:8" x14ac:dyDescent="0.25">
      <c r="A10828" s="396" t="e">
        <f>"INN."&amp;EIGNIR!$B$3&amp;C10828</f>
        <v>#N/A</v>
      </c>
      <c r="B10828" s="511">
        <f>'Sundurliðun Útlán'!O145</f>
        <v>0</v>
      </c>
      <c r="C10828" s="503" t="s">
        <v>12358</v>
      </c>
      <c r="F10828" s="547"/>
      <c r="G10828" s="547">
        <f t="shared" si="340"/>
        <v>0</v>
      </c>
      <c r="H10828" s="547">
        <f t="shared" si="341"/>
        <v>0</v>
      </c>
    </row>
    <row r="10829" spans="1:8" x14ac:dyDescent="0.25">
      <c r="A10829" s="396" t="e">
        <f>"INN."&amp;EIGNIR!$B$3&amp;C10829</f>
        <v>#N/A</v>
      </c>
      <c r="B10829" s="511">
        <f>'Sundurliðun Útlán'!O146</f>
        <v>0</v>
      </c>
      <c r="C10829" s="503" t="s">
        <v>12368</v>
      </c>
      <c r="F10829" s="547"/>
      <c r="G10829" s="547">
        <f t="shared" si="340"/>
        <v>0</v>
      </c>
      <c r="H10829" s="547">
        <f t="shared" si="341"/>
        <v>0</v>
      </c>
    </row>
    <row r="10830" spans="1:8" x14ac:dyDescent="0.25">
      <c r="A10830" s="396" t="e">
        <f>"INN."&amp;EIGNIR!$B$3&amp;C10830</f>
        <v>#N/A</v>
      </c>
      <c r="B10830" s="511">
        <f>'Sundurliðun Útlán'!O147</f>
        <v>0</v>
      </c>
      <c r="C10830" s="503" t="s">
        <v>12378</v>
      </c>
      <c r="F10830" s="547"/>
      <c r="G10830" s="547">
        <f t="shared" si="340"/>
        <v>0</v>
      </c>
      <c r="H10830" s="547">
        <f t="shared" si="341"/>
        <v>0</v>
      </c>
    </row>
    <row r="10831" spans="1:8" x14ac:dyDescent="0.25">
      <c r="A10831" s="396" t="e">
        <f>"INN."&amp;EIGNIR!$B$3&amp;C10831</f>
        <v>#N/A</v>
      </c>
      <c r="B10831" s="511">
        <f>'Sundurliðun Útlán'!O148</f>
        <v>0</v>
      </c>
      <c r="C10831" s="503" t="s">
        <v>12388</v>
      </c>
      <c r="F10831" s="547"/>
      <c r="G10831" s="547">
        <f t="shared" si="340"/>
        <v>0</v>
      </c>
      <c r="H10831" s="547">
        <f t="shared" si="341"/>
        <v>0</v>
      </c>
    </row>
    <row r="10832" spans="1:8" x14ac:dyDescent="0.25">
      <c r="A10832" s="396" t="e">
        <f>"INN."&amp;EIGNIR!$B$3&amp;C10832</f>
        <v>#N/A</v>
      </c>
      <c r="B10832" s="511">
        <f>'Sundurliðun Útlán'!O149</f>
        <v>0</v>
      </c>
      <c r="C10832" s="503" t="s">
        <v>12398</v>
      </c>
      <c r="F10832" s="547"/>
      <c r="G10832" s="547">
        <f t="shared" si="340"/>
        <v>0</v>
      </c>
      <c r="H10832" s="547">
        <f t="shared" si="341"/>
        <v>0</v>
      </c>
    </row>
    <row r="10833" spans="1:8" x14ac:dyDescent="0.25">
      <c r="A10833" s="396" t="e">
        <f>"INN."&amp;EIGNIR!$B$3&amp;C10833</f>
        <v>#N/A</v>
      </c>
      <c r="B10833" s="511">
        <f>'Sundurliðun Útlán'!O150</f>
        <v>0</v>
      </c>
      <c r="C10833" s="503" t="s">
        <v>12408</v>
      </c>
      <c r="F10833" s="547"/>
      <c r="G10833" s="547">
        <f t="shared" si="340"/>
        <v>0</v>
      </c>
      <c r="H10833" s="547">
        <f t="shared" si="341"/>
        <v>0</v>
      </c>
    </row>
    <row r="10834" spans="1:8" x14ac:dyDescent="0.25">
      <c r="A10834" s="396" t="e">
        <f>"INN."&amp;EIGNIR!$B$3&amp;C10834</f>
        <v>#N/A</v>
      </c>
      <c r="B10834" s="511">
        <f>'Sundurliðun Útlán'!P138</f>
        <v>0</v>
      </c>
      <c r="C10834" s="503" t="s">
        <v>12289</v>
      </c>
      <c r="D10834" s="504" t="s">
        <v>13558</v>
      </c>
      <c r="F10834" s="547"/>
      <c r="G10834" s="547">
        <f t="shared" si="340"/>
        <v>0</v>
      </c>
      <c r="H10834" s="547">
        <f t="shared" si="341"/>
        <v>0</v>
      </c>
    </row>
    <row r="10835" spans="1:8" x14ac:dyDescent="0.25">
      <c r="A10835" s="396" t="e">
        <f>"INN."&amp;EIGNIR!$B$3&amp;C10835</f>
        <v>#N/A</v>
      </c>
      <c r="B10835" s="511">
        <f>'Sundurliðun Útlán'!P139</f>
        <v>0</v>
      </c>
      <c r="C10835" s="503" t="s">
        <v>12299</v>
      </c>
      <c r="F10835" s="547"/>
      <c r="G10835" s="547">
        <f t="shared" si="340"/>
        <v>0</v>
      </c>
      <c r="H10835" s="547">
        <f t="shared" si="341"/>
        <v>0</v>
      </c>
    </row>
    <row r="10836" spans="1:8" x14ac:dyDescent="0.25">
      <c r="A10836" s="396" t="e">
        <f>"INN."&amp;EIGNIR!$B$3&amp;C10836</f>
        <v>#N/A</v>
      </c>
      <c r="B10836" s="511">
        <f>'Sundurliðun Útlán'!P140</f>
        <v>0</v>
      </c>
      <c r="C10836" s="503" t="s">
        <v>12309</v>
      </c>
      <c r="F10836" s="547"/>
      <c r="G10836" s="547">
        <f t="shared" si="340"/>
        <v>0</v>
      </c>
      <c r="H10836" s="547">
        <f t="shared" si="341"/>
        <v>0</v>
      </c>
    </row>
    <row r="10837" spans="1:8" x14ac:dyDescent="0.25">
      <c r="A10837" s="396" t="e">
        <f>"INN."&amp;EIGNIR!$B$3&amp;C10837</f>
        <v>#N/A</v>
      </c>
      <c r="B10837" s="511">
        <f>'Sundurliðun Útlán'!P141</f>
        <v>0</v>
      </c>
      <c r="C10837" s="503" t="s">
        <v>12319</v>
      </c>
      <c r="F10837" s="547"/>
      <c r="G10837" s="547">
        <f t="shared" si="340"/>
        <v>0</v>
      </c>
      <c r="H10837" s="547">
        <f t="shared" si="341"/>
        <v>0</v>
      </c>
    </row>
    <row r="10838" spans="1:8" x14ac:dyDescent="0.25">
      <c r="A10838" s="396" t="e">
        <f>"INN."&amp;EIGNIR!$B$3&amp;C10838</f>
        <v>#N/A</v>
      </c>
      <c r="B10838" s="511">
        <f>'Sundurliðun Útlán'!P142</f>
        <v>0</v>
      </c>
      <c r="C10838" s="503" t="s">
        <v>12329</v>
      </c>
      <c r="F10838" s="547"/>
      <c r="G10838" s="547">
        <f t="shared" si="340"/>
        <v>0</v>
      </c>
      <c r="H10838" s="547">
        <f t="shared" si="341"/>
        <v>0</v>
      </c>
    </row>
    <row r="10839" spans="1:8" x14ac:dyDescent="0.25">
      <c r="A10839" s="396" t="e">
        <f>"INN."&amp;EIGNIR!$B$3&amp;C10839</f>
        <v>#N/A</v>
      </c>
      <c r="B10839" s="511">
        <f>'Sundurliðun Útlán'!P143</f>
        <v>0</v>
      </c>
      <c r="C10839" s="503" t="s">
        <v>12339</v>
      </c>
      <c r="F10839" s="547"/>
      <c r="G10839" s="547">
        <f t="shared" si="340"/>
        <v>0</v>
      </c>
      <c r="H10839" s="547">
        <f t="shared" si="341"/>
        <v>0</v>
      </c>
    </row>
    <row r="10840" spans="1:8" x14ac:dyDescent="0.25">
      <c r="A10840" s="396" t="e">
        <f>"INN."&amp;EIGNIR!$B$3&amp;C10840</f>
        <v>#N/A</v>
      </c>
      <c r="B10840" s="511">
        <f>'Sundurliðun Útlán'!P144</f>
        <v>0</v>
      </c>
      <c r="C10840" s="503" t="s">
        <v>12349</v>
      </c>
      <c r="F10840" s="547"/>
      <c r="G10840" s="547">
        <f t="shared" si="340"/>
        <v>0</v>
      </c>
      <c r="H10840" s="547">
        <f t="shared" si="341"/>
        <v>0</v>
      </c>
    </row>
    <row r="10841" spans="1:8" x14ac:dyDescent="0.25">
      <c r="A10841" s="396" t="e">
        <f>"INN."&amp;EIGNIR!$B$3&amp;C10841</f>
        <v>#N/A</v>
      </c>
      <c r="B10841" s="511">
        <f>'Sundurliðun Útlán'!P145</f>
        <v>0</v>
      </c>
      <c r="C10841" s="503" t="s">
        <v>12359</v>
      </c>
      <c r="F10841" s="547"/>
      <c r="G10841" s="547">
        <f t="shared" si="340"/>
        <v>0</v>
      </c>
      <c r="H10841" s="547">
        <f t="shared" si="341"/>
        <v>0</v>
      </c>
    </row>
    <row r="10842" spans="1:8" x14ac:dyDescent="0.25">
      <c r="A10842" s="396" t="e">
        <f>"INN."&amp;EIGNIR!$B$3&amp;C10842</f>
        <v>#N/A</v>
      </c>
      <c r="B10842" s="511">
        <f>'Sundurliðun Útlán'!P146</f>
        <v>0</v>
      </c>
      <c r="C10842" s="503" t="s">
        <v>12369</v>
      </c>
      <c r="F10842" s="547"/>
      <c r="G10842" s="547">
        <f t="shared" si="340"/>
        <v>0</v>
      </c>
      <c r="H10842" s="547">
        <f t="shared" si="341"/>
        <v>0</v>
      </c>
    </row>
    <row r="10843" spans="1:8" x14ac:dyDescent="0.25">
      <c r="A10843" s="396" t="e">
        <f>"INN."&amp;EIGNIR!$B$3&amp;C10843</f>
        <v>#N/A</v>
      </c>
      <c r="B10843" s="511">
        <f>'Sundurliðun Útlán'!P147</f>
        <v>0</v>
      </c>
      <c r="C10843" s="503" t="s">
        <v>12379</v>
      </c>
      <c r="F10843" s="547"/>
      <c r="G10843" s="547">
        <f t="shared" si="340"/>
        <v>0</v>
      </c>
      <c r="H10843" s="547">
        <f t="shared" si="341"/>
        <v>0</v>
      </c>
    </row>
    <row r="10844" spans="1:8" x14ac:dyDescent="0.25">
      <c r="A10844" s="396" t="e">
        <f>"INN."&amp;EIGNIR!$B$3&amp;C10844</f>
        <v>#N/A</v>
      </c>
      <c r="B10844" s="511">
        <f>'Sundurliðun Útlán'!P148</f>
        <v>0</v>
      </c>
      <c r="C10844" s="503" t="s">
        <v>12389</v>
      </c>
      <c r="F10844" s="547"/>
      <c r="G10844" s="547">
        <f t="shared" si="340"/>
        <v>0</v>
      </c>
      <c r="H10844" s="547">
        <f t="shared" si="341"/>
        <v>0</v>
      </c>
    </row>
    <row r="10845" spans="1:8" x14ac:dyDescent="0.25">
      <c r="A10845" s="396" t="e">
        <f>"INN."&amp;EIGNIR!$B$3&amp;C10845</f>
        <v>#N/A</v>
      </c>
      <c r="B10845" s="511">
        <f>'Sundurliðun Útlán'!P149</f>
        <v>0</v>
      </c>
      <c r="C10845" s="503" t="s">
        <v>12399</v>
      </c>
      <c r="F10845" s="547"/>
      <c r="G10845" s="547">
        <f t="shared" si="340"/>
        <v>0</v>
      </c>
      <c r="H10845" s="547">
        <f t="shared" si="341"/>
        <v>0</v>
      </c>
    </row>
    <row r="10846" spans="1:8" x14ac:dyDescent="0.25">
      <c r="A10846" s="396" t="e">
        <f>"INN."&amp;EIGNIR!$B$3&amp;C10846</f>
        <v>#N/A</v>
      </c>
      <c r="B10846" s="511">
        <f>'Sundurliðun Útlán'!P150</f>
        <v>0</v>
      </c>
      <c r="C10846" s="503" t="s">
        <v>12409</v>
      </c>
      <c r="F10846" s="547"/>
      <c r="G10846" s="547">
        <f t="shared" ref="G10846:G10909" si="342">+F10846-B10846</f>
        <v>0</v>
      </c>
      <c r="H10846" s="547">
        <f t="shared" si="341"/>
        <v>0</v>
      </c>
    </row>
    <row r="10847" spans="1:8" x14ac:dyDescent="0.25">
      <c r="A10847" s="396" t="e">
        <f>"INN."&amp;EIGNIR!$B$3&amp;C10847</f>
        <v>#N/A</v>
      </c>
      <c r="B10847" s="511">
        <f>'Sundurliðun Útlán'!Q138</f>
        <v>0</v>
      </c>
      <c r="C10847" s="503" t="s">
        <v>12290</v>
      </c>
      <c r="D10847" s="504" t="s">
        <v>13564</v>
      </c>
      <c r="F10847" s="547"/>
      <c r="G10847" s="547">
        <f t="shared" si="342"/>
        <v>0</v>
      </c>
      <c r="H10847" s="547">
        <f t="shared" ref="H10847:H10910" si="343">+ABS(G10847)</f>
        <v>0</v>
      </c>
    </row>
    <row r="10848" spans="1:8" x14ac:dyDescent="0.25">
      <c r="A10848" s="396" t="e">
        <f>"INN."&amp;EIGNIR!$B$3&amp;C10848</f>
        <v>#N/A</v>
      </c>
      <c r="B10848" s="511">
        <f>'Sundurliðun Útlán'!Q139</f>
        <v>0</v>
      </c>
      <c r="C10848" s="503" t="s">
        <v>12300</v>
      </c>
      <c r="F10848" s="547"/>
      <c r="G10848" s="547">
        <f t="shared" si="342"/>
        <v>0</v>
      </c>
      <c r="H10848" s="547">
        <f t="shared" si="343"/>
        <v>0</v>
      </c>
    </row>
    <row r="10849" spans="1:8" x14ac:dyDescent="0.25">
      <c r="A10849" s="396" t="e">
        <f>"INN."&amp;EIGNIR!$B$3&amp;C10849</f>
        <v>#N/A</v>
      </c>
      <c r="B10849" s="511">
        <f>'Sundurliðun Útlán'!Q140</f>
        <v>0</v>
      </c>
      <c r="C10849" s="503" t="s">
        <v>12310</v>
      </c>
      <c r="F10849" s="547"/>
      <c r="G10849" s="547">
        <f t="shared" si="342"/>
        <v>0</v>
      </c>
      <c r="H10849" s="547">
        <f t="shared" si="343"/>
        <v>0</v>
      </c>
    </row>
    <row r="10850" spans="1:8" x14ac:dyDescent="0.25">
      <c r="A10850" s="396" t="e">
        <f>"INN."&amp;EIGNIR!$B$3&amp;C10850</f>
        <v>#N/A</v>
      </c>
      <c r="B10850" s="511">
        <f>'Sundurliðun Útlán'!Q141</f>
        <v>0</v>
      </c>
      <c r="C10850" s="503" t="s">
        <v>12320</v>
      </c>
      <c r="F10850" s="547"/>
      <c r="G10850" s="547">
        <f t="shared" si="342"/>
        <v>0</v>
      </c>
      <c r="H10850" s="547">
        <f t="shared" si="343"/>
        <v>0</v>
      </c>
    </row>
    <row r="10851" spans="1:8" x14ac:dyDescent="0.25">
      <c r="A10851" s="396" t="e">
        <f>"INN."&amp;EIGNIR!$B$3&amp;C10851</f>
        <v>#N/A</v>
      </c>
      <c r="B10851" s="511">
        <f>'Sundurliðun Útlán'!Q142</f>
        <v>0</v>
      </c>
      <c r="C10851" s="503" t="s">
        <v>12330</v>
      </c>
      <c r="F10851" s="547"/>
      <c r="G10851" s="547">
        <f t="shared" si="342"/>
        <v>0</v>
      </c>
      <c r="H10851" s="547">
        <f t="shared" si="343"/>
        <v>0</v>
      </c>
    </row>
    <row r="10852" spans="1:8" x14ac:dyDescent="0.25">
      <c r="A10852" s="396" t="e">
        <f>"INN."&amp;EIGNIR!$B$3&amp;C10852</f>
        <v>#N/A</v>
      </c>
      <c r="B10852" s="511">
        <f>'Sundurliðun Útlán'!Q143</f>
        <v>0</v>
      </c>
      <c r="C10852" s="503" t="s">
        <v>12340</v>
      </c>
      <c r="F10852" s="547"/>
      <c r="G10852" s="547">
        <f t="shared" si="342"/>
        <v>0</v>
      </c>
      <c r="H10852" s="547">
        <f t="shared" si="343"/>
        <v>0</v>
      </c>
    </row>
    <row r="10853" spans="1:8" x14ac:dyDescent="0.25">
      <c r="A10853" s="396" t="e">
        <f>"INN."&amp;EIGNIR!$B$3&amp;C10853</f>
        <v>#N/A</v>
      </c>
      <c r="B10853" s="511">
        <f>'Sundurliðun Útlán'!Q144</f>
        <v>0</v>
      </c>
      <c r="C10853" s="503" t="s">
        <v>12350</v>
      </c>
      <c r="F10853" s="547"/>
      <c r="G10853" s="547">
        <f t="shared" si="342"/>
        <v>0</v>
      </c>
      <c r="H10853" s="547">
        <f t="shared" si="343"/>
        <v>0</v>
      </c>
    </row>
    <row r="10854" spans="1:8" x14ac:dyDescent="0.25">
      <c r="A10854" s="396" t="e">
        <f>"INN."&amp;EIGNIR!$B$3&amp;C10854</f>
        <v>#N/A</v>
      </c>
      <c r="B10854" s="511">
        <f>'Sundurliðun Útlán'!Q145</f>
        <v>0</v>
      </c>
      <c r="C10854" s="503" t="s">
        <v>12360</v>
      </c>
      <c r="F10854" s="547"/>
      <c r="G10854" s="547">
        <f t="shared" si="342"/>
        <v>0</v>
      </c>
      <c r="H10854" s="547">
        <f t="shared" si="343"/>
        <v>0</v>
      </c>
    </row>
    <row r="10855" spans="1:8" x14ac:dyDescent="0.25">
      <c r="A10855" s="396" t="e">
        <f>"INN."&amp;EIGNIR!$B$3&amp;C10855</f>
        <v>#N/A</v>
      </c>
      <c r="B10855" s="511">
        <f>'Sundurliðun Útlán'!Q146</f>
        <v>0</v>
      </c>
      <c r="C10855" s="503" t="s">
        <v>12370</v>
      </c>
      <c r="F10855" s="547"/>
      <c r="G10855" s="547">
        <f t="shared" si="342"/>
        <v>0</v>
      </c>
      <c r="H10855" s="547">
        <f t="shared" si="343"/>
        <v>0</v>
      </c>
    </row>
    <row r="10856" spans="1:8" x14ac:dyDescent="0.25">
      <c r="A10856" s="396" t="e">
        <f>"INN."&amp;EIGNIR!$B$3&amp;C10856</f>
        <v>#N/A</v>
      </c>
      <c r="B10856" s="511">
        <f>'Sundurliðun Útlán'!Q147</f>
        <v>0</v>
      </c>
      <c r="C10856" s="503" t="s">
        <v>12380</v>
      </c>
      <c r="F10856" s="547"/>
      <c r="G10856" s="547">
        <f t="shared" si="342"/>
        <v>0</v>
      </c>
      <c r="H10856" s="547">
        <f t="shared" si="343"/>
        <v>0</v>
      </c>
    </row>
    <row r="10857" spans="1:8" x14ac:dyDescent="0.25">
      <c r="A10857" s="396" t="e">
        <f>"INN."&amp;EIGNIR!$B$3&amp;C10857</f>
        <v>#N/A</v>
      </c>
      <c r="B10857" s="511">
        <f>'Sundurliðun Útlán'!Q148</f>
        <v>0</v>
      </c>
      <c r="C10857" s="503" t="s">
        <v>12390</v>
      </c>
      <c r="F10857" s="547"/>
      <c r="G10857" s="547">
        <f t="shared" si="342"/>
        <v>0</v>
      </c>
      <c r="H10857" s="547">
        <f t="shared" si="343"/>
        <v>0</v>
      </c>
    </row>
    <row r="10858" spans="1:8" x14ac:dyDescent="0.25">
      <c r="A10858" s="396" t="e">
        <f>"INN."&amp;EIGNIR!$B$3&amp;C10858</f>
        <v>#N/A</v>
      </c>
      <c r="B10858" s="511">
        <f>'Sundurliðun Útlán'!Q149</f>
        <v>0</v>
      </c>
      <c r="C10858" s="503" t="s">
        <v>12400</v>
      </c>
      <c r="F10858" s="547"/>
      <c r="G10858" s="547">
        <f t="shared" si="342"/>
        <v>0</v>
      </c>
      <c r="H10858" s="547">
        <f t="shared" si="343"/>
        <v>0</v>
      </c>
    </row>
    <row r="10859" spans="1:8" collapsed="1" x14ac:dyDescent="0.25">
      <c r="A10859" s="396" t="e">
        <f>"INN."&amp;EIGNIR!$B$3&amp;C10859</f>
        <v>#N/A</v>
      </c>
      <c r="B10859" s="511">
        <f>'Sundurliðun Útlán'!Q150</f>
        <v>0</v>
      </c>
      <c r="C10859" s="503" t="s">
        <v>12410</v>
      </c>
      <c r="F10859" s="547"/>
      <c r="G10859" s="547">
        <f t="shared" si="342"/>
        <v>0</v>
      </c>
      <c r="H10859" s="547">
        <f t="shared" si="343"/>
        <v>0</v>
      </c>
    </row>
    <row r="10860" spans="1:8" x14ac:dyDescent="0.25">
      <c r="A10860" s="396" t="e">
        <f>"INN."&amp;EIGNIR!$B$3&amp;C10860</f>
        <v>#N/A</v>
      </c>
      <c r="B10860" s="511">
        <f>'Sundurliðun Útlán'!H170</f>
        <v>0</v>
      </c>
      <c r="C10860" s="503" t="s">
        <v>12411</v>
      </c>
      <c r="D10860" s="504" t="s">
        <v>13568</v>
      </c>
      <c r="F10860" s="547"/>
      <c r="G10860" s="547">
        <f t="shared" si="342"/>
        <v>0</v>
      </c>
      <c r="H10860" s="547">
        <f t="shared" si="343"/>
        <v>0</v>
      </c>
    </row>
    <row r="10861" spans="1:8" x14ac:dyDescent="0.25">
      <c r="A10861" s="396" t="e">
        <f>"INN."&amp;EIGNIR!$B$3&amp;C10861</f>
        <v>#N/A</v>
      </c>
      <c r="B10861" s="511">
        <f>'Sundurliðun Útlán'!H171</f>
        <v>0</v>
      </c>
      <c r="C10861" s="503" t="s">
        <v>12421</v>
      </c>
      <c r="F10861" s="547"/>
      <c r="G10861" s="547">
        <f t="shared" si="342"/>
        <v>0</v>
      </c>
      <c r="H10861" s="547">
        <f t="shared" si="343"/>
        <v>0</v>
      </c>
    </row>
    <row r="10862" spans="1:8" x14ac:dyDescent="0.25">
      <c r="A10862" s="396" t="e">
        <f>"INN."&amp;EIGNIR!$B$3&amp;C10862</f>
        <v>#N/A</v>
      </c>
      <c r="B10862" s="511">
        <f>'Sundurliðun Útlán'!H172</f>
        <v>0</v>
      </c>
      <c r="C10862" s="503" t="s">
        <v>12431</v>
      </c>
      <c r="F10862" s="547"/>
      <c r="G10862" s="547">
        <f t="shared" si="342"/>
        <v>0</v>
      </c>
      <c r="H10862" s="547">
        <f t="shared" si="343"/>
        <v>0</v>
      </c>
    </row>
    <row r="10863" spans="1:8" x14ac:dyDescent="0.25">
      <c r="A10863" s="396" t="e">
        <f>"INN."&amp;EIGNIR!$B$3&amp;C10863</f>
        <v>#N/A</v>
      </c>
      <c r="B10863" s="511">
        <f>'Sundurliðun Útlán'!H173</f>
        <v>0</v>
      </c>
      <c r="C10863" s="503" t="s">
        <v>12441</v>
      </c>
      <c r="F10863" s="547"/>
      <c r="G10863" s="547">
        <f t="shared" si="342"/>
        <v>0</v>
      </c>
      <c r="H10863" s="547">
        <f t="shared" si="343"/>
        <v>0</v>
      </c>
    </row>
    <row r="10864" spans="1:8" x14ac:dyDescent="0.25">
      <c r="A10864" s="396" t="e">
        <f>"INN."&amp;EIGNIR!$B$3&amp;C10864</f>
        <v>#N/A</v>
      </c>
      <c r="B10864" s="511">
        <f>'Sundurliðun Útlán'!H174</f>
        <v>0</v>
      </c>
      <c r="C10864" s="503" t="s">
        <v>12451</v>
      </c>
      <c r="F10864" s="547"/>
      <c r="G10864" s="547">
        <f t="shared" si="342"/>
        <v>0</v>
      </c>
      <c r="H10864" s="547">
        <f t="shared" si="343"/>
        <v>0</v>
      </c>
    </row>
    <row r="10865" spans="1:8" x14ac:dyDescent="0.25">
      <c r="A10865" s="396" t="e">
        <f>"INN."&amp;EIGNIR!$B$3&amp;C10865</f>
        <v>#N/A</v>
      </c>
      <c r="B10865" s="511">
        <f>'Sundurliðun Útlán'!H175</f>
        <v>0</v>
      </c>
      <c r="C10865" s="503" t="s">
        <v>12461</v>
      </c>
      <c r="F10865" s="547"/>
      <c r="G10865" s="547">
        <f t="shared" si="342"/>
        <v>0</v>
      </c>
      <c r="H10865" s="547">
        <f t="shared" si="343"/>
        <v>0</v>
      </c>
    </row>
    <row r="10866" spans="1:8" x14ac:dyDescent="0.25">
      <c r="A10866" s="396" t="e">
        <f>"INN."&amp;EIGNIR!$B$3&amp;C10866</f>
        <v>#N/A</v>
      </c>
      <c r="B10866" s="511">
        <f>'Sundurliðun Útlán'!H176</f>
        <v>0</v>
      </c>
      <c r="C10866" s="503" t="s">
        <v>12471</v>
      </c>
      <c r="F10866" s="547"/>
      <c r="G10866" s="547">
        <f t="shared" si="342"/>
        <v>0</v>
      </c>
      <c r="H10866" s="547">
        <f t="shared" si="343"/>
        <v>0</v>
      </c>
    </row>
    <row r="10867" spans="1:8" x14ac:dyDescent="0.25">
      <c r="A10867" s="396" t="e">
        <f>"INN."&amp;EIGNIR!$B$3&amp;C10867</f>
        <v>#N/A</v>
      </c>
      <c r="B10867" s="511">
        <f>'Sundurliðun Útlán'!H177</f>
        <v>0</v>
      </c>
      <c r="C10867" s="503" t="s">
        <v>12481</v>
      </c>
      <c r="F10867" s="547"/>
      <c r="G10867" s="547">
        <f t="shared" si="342"/>
        <v>0</v>
      </c>
      <c r="H10867" s="547">
        <f t="shared" si="343"/>
        <v>0</v>
      </c>
    </row>
    <row r="10868" spans="1:8" x14ac:dyDescent="0.25">
      <c r="A10868" s="396" t="e">
        <f>"INN."&amp;EIGNIR!$B$3&amp;C10868</f>
        <v>#N/A</v>
      </c>
      <c r="B10868" s="511">
        <f>'Sundurliðun Útlán'!H178</f>
        <v>0</v>
      </c>
      <c r="C10868" s="503" t="s">
        <v>12491</v>
      </c>
      <c r="F10868" s="547"/>
      <c r="G10868" s="547">
        <f t="shared" si="342"/>
        <v>0</v>
      </c>
      <c r="H10868" s="547">
        <f t="shared" si="343"/>
        <v>0</v>
      </c>
    </row>
    <row r="10869" spans="1:8" x14ac:dyDescent="0.25">
      <c r="A10869" s="396" t="e">
        <f>"INN."&amp;EIGNIR!$B$3&amp;C10869</f>
        <v>#N/A</v>
      </c>
      <c r="B10869" s="511">
        <f>'Sundurliðun Útlán'!H179</f>
        <v>0</v>
      </c>
      <c r="C10869" s="503" t="s">
        <v>12501</v>
      </c>
      <c r="F10869" s="547"/>
      <c r="G10869" s="547">
        <f t="shared" si="342"/>
        <v>0</v>
      </c>
      <c r="H10869" s="547">
        <f t="shared" si="343"/>
        <v>0</v>
      </c>
    </row>
    <row r="10870" spans="1:8" x14ac:dyDescent="0.25">
      <c r="A10870" s="396" t="e">
        <f>"INN."&amp;EIGNIR!$B$3&amp;C10870</f>
        <v>#N/A</v>
      </c>
      <c r="B10870" s="511">
        <f>'Sundurliðun Útlán'!H180</f>
        <v>0</v>
      </c>
      <c r="C10870" s="503" t="s">
        <v>12511</v>
      </c>
      <c r="F10870" s="547"/>
      <c r="G10870" s="547">
        <f t="shared" si="342"/>
        <v>0</v>
      </c>
      <c r="H10870" s="547">
        <f t="shared" si="343"/>
        <v>0</v>
      </c>
    </row>
    <row r="10871" spans="1:8" x14ac:dyDescent="0.25">
      <c r="A10871" s="396" t="e">
        <f>"INN."&amp;EIGNIR!$B$3&amp;C10871</f>
        <v>#N/A</v>
      </c>
      <c r="B10871" s="511">
        <f>'Sundurliðun Útlán'!H181</f>
        <v>0</v>
      </c>
      <c r="C10871" s="503" t="s">
        <v>12521</v>
      </c>
      <c r="F10871" s="547"/>
      <c r="G10871" s="547">
        <f t="shared" si="342"/>
        <v>0</v>
      </c>
      <c r="H10871" s="547">
        <f t="shared" si="343"/>
        <v>0</v>
      </c>
    </row>
    <row r="10872" spans="1:8" x14ac:dyDescent="0.25">
      <c r="A10872" s="396" t="e">
        <f>"INN."&amp;EIGNIR!$B$3&amp;C10872</f>
        <v>#N/A</v>
      </c>
      <c r="B10872" s="511">
        <f>'Sundurliðun Útlán'!H182</f>
        <v>0</v>
      </c>
      <c r="C10872" s="503" t="s">
        <v>12531</v>
      </c>
      <c r="F10872" s="547"/>
      <c r="G10872" s="547">
        <f t="shared" si="342"/>
        <v>0</v>
      </c>
      <c r="H10872" s="547">
        <f t="shared" si="343"/>
        <v>0</v>
      </c>
    </row>
    <row r="10873" spans="1:8" x14ac:dyDescent="0.25">
      <c r="A10873" s="396" t="e">
        <f>"INN."&amp;EIGNIR!$B$3&amp;C10873</f>
        <v>#N/A</v>
      </c>
      <c r="B10873" s="511">
        <f>'Sundurliðun Útlán'!I170</f>
        <v>0</v>
      </c>
      <c r="C10873" s="503" t="s">
        <v>12412</v>
      </c>
      <c r="D10873" s="504" t="s">
        <v>13551</v>
      </c>
      <c r="F10873" s="547"/>
      <c r="G10873" s="547">
        <f t="shared" si="342"/>
        <v>0</v>
      </c>
      <c r="H10873" s="547">
        <f t="shared" si="343"/>
        <v>0</v>
      </c>
    </row>
    <row r="10874" spans="1:8" x14ac:dyDescent="0.25">
      <c r="A10874" s="396" t="e">
        <f>"INN."&amp;EIGNIR!$B$3&amp;C10874</f>
        <v>#N/A</v>
      </c>
      <c r="B10874" s="511">
        <f>'Sundurliðun Útlán'!I171</f>
        <v>0</v>
      </c>
      <c r="C10874" s="503" t="s">
        <v>12422</v>
      </c>
      <c r="F10874" s="547"/>
      <c r="G10874" s="547">
        <f t="shared" si="342"/>
        <v>0</v>
      </c>
      <c r="H10874" s="547">
        <f t="shared" si="343"/>
        <v>0</v>
      </c>
    </row>
    <row r="10875" spans="1:8" x14ac:dyDescent="0.25">
      <c r="A10875" s="396" t="e">
        <f>"INN."&amp;EIGNIR!$B$3&amp;C10875</f>
        <v>#N/A</v>
      </c>
      <c r="B10875" s="511">
        <f>'Sundurliðun Útlán'!I172</f>
        <v>0</v>
      </c>
      <c r="C10875" s="503" t="s">
        <v>12432</v>
      </c>
      <c r="F10875" s="547"/>
      <c r="G10875" s="547">
        <f t="shared" si="342"/>
        <v>0</v>
      </c>
      <c r="H10875" s="547">
        <f t="shared" si="343"/>
        <v>0</v>
      </c>
    </row>
    <row r="10876" spans="1:8" x14ac:dyDescent="0.25">
      <c r="A10876" s="396" t="e">
        <f>"INN."&amp;EIGNIR!$B$3&amp;C10876</f>
        <v>#N/A</v>
      </c>
      <c r="B10876" s="511">
        <f>'Sundurliðun Útlán'!I173</f>
        <v>0</v>
      </c>
      <c r="C10876" s="503" t="s">
        <v>12442</v>
      </c>
      <c r="F10876" s="547"/>
      <c r="G10876" s="547">
        <f t="shared" si="342"/>
        <v>0</v>
      </c>
      <c r="H10876" s="547">
        <f t="shared" si="343"/>
        <v>0</v>
      </c>
    </row>
    <row r="10877" spans="1:8" x14ac:dyDescent="0.25">
      <c r="A10877" s="396" t="e">
        <f>"INN."&amp;EIGNIR!$B$3&amp;C10877</f>
        <v>#N/A</v>
      </c>
      <c r="B10877" s="511">
        <f>'Sundurliðun Útlán'!I174</f>
        <v>0</v>
      </c>
      <c r="C10877" s="503" t="s">
        <v>12452</v>
      </c>
      <c r="F10877" s="547"/>
      <c r="G10877" s="547">
        <f t="shared" si="342"/>
        <v>0</v>
      </c>
      <c r="H10877" s="547">
        <f t="shared" si="343"/>
        <v>0</v>
      </c>
    </row>
    <row r="10878" spans="1:8" x14ac:dyDescent="0.25">
      <c r="A10878" s="396" t="e">
        <f>"INN."&amp;EIGNIR!$B$3&amp;C10878</f>
        <v>#N/A</v>
      </c>
      <c r="B10878" s="511">
        <f>'Sundurliðun Útlán'!I175</f>
        <v>0</v>
      </c>
      <c r="C10878" s="503" t="s">
        <v>12462</v>
      </c>
      <c r="F10878" s="547"/>
      <c r="G10878" s="547">
        <f t="shared" si="342"/>
        <v>0</v>
      </c>
      <c r="H10878" s="547">
        <f t="shared" si="343"/>
        <v>0</v>
      </c>
    </row>
    <row r="10879" spans="1:8" x14ac:dyDescent="0.25">
      <c r="A10879" s="396" t="e">
        <f>"INN."&amp;EIGNIR!$B$3&amp;C10879</f>
        <v>#N/A</v>
      </c>
      <c r="B10879" s="511">
        <f>'Sundurliðun Útlán'!I176</f>
        <v>0</v>
      </c>
      <c r="C10879" s="503" t="s">
        <v>12472</v>
      </c>
      <c r="F10879" s="547"/>
      <c r="G10879" s="547">
        <f t="shared" si="342"/>
        <v>0</v>
      </c>
      <c r="H10879" s="547">
        <f t="shared" si="343"/>
        <v>0</v>
      </c>
    </row>
    <row r="10880" spans="1:8" x14ac:dyDescent="0.25">
      <c r="A10880" s="396" t="e">
        <f>"INN."&amp;EIGNIR!$B$3&amp;C10880</f>
        <v>#N/A</v>
      </c>
      <c r="B10880" s="511">
        <f>'Sundurliðun Útlán'!I177</f>
        <v>0</v>
      </c>
      <c r="C10880" s="503" t="s">
        <v>12482</v>
      </c>
      <c r="F10880" s="547"/>
      <c r="G10880" s="547">
        <f t="shared" si="342"/>
        <v>0</v>
      </c>
      <c r="H10880" s="547">
        <f t="shared" si="343"/>
        <v>0</v>
      </c>
    </row>
    <row r="10881" spans="1:8" x14ac:dyDescent="0.25">
      <c r="A10881" s="396" t="e">
        <f>"INN."&amp;EIGNIR!$B$3&amp;C10881</f>
        <v>#N/A</v>
      </c>
      <c r="B10881" s="511">
        <f>'Sundurliðun Útlán'!I178</f>
        <v>0</v>
      </c>
      <c r="C10881" s="503" t="s">
        <v>12492</v>
      </c>
      <c r="F10881" s="547"/>
      <c r="G10881" s="547">
        <f t="shared" si="342"/>
        <v>0</v>
      </c>
      <c r="H10881" s="547">
        <f t="shared" si="343"/>
        <v>0</v>
      </c>
    </row>
    <row r="10882" spans="1:8" x14ac:dyDescent="0.25">
      <c r="A10882" s="396" t="e">
        <f>"INN."&amp;EIGNIR!$B$3&amp;C10882</f>
        <v>#N/A</v>
      </c>
      <c r="B10882" s="511">
        <f>'Sundurliðun Útlán'!I179</f>
        <v>0</v>
      </c>
      <c r="C10882" s="503" t="s">
        <v>12502</v>
      </c>
      <c r="F10882" s="547"/>
      <c r="G10882" s="547">
        <f t="shared" si="342"/>
        <v>0</v>
      </c>
      <c r="H10882" s="547">
        <f t="shared" si="343"/>
        <v>0</v>
      </c>
    </row>
    <row r="10883" spans="1:8" x14ac:dyDescent="0.25">
      <c r="A10883" s="396" t="e">
        <f>"INN."&amp;EIGNIR!$B$3&amp;C10883</f>
        <v>#N/A</v>
      </c>
      <c r="B10883" s="511">
        <f>'Sundurliðun Útlán'!I180</f>
        <v>0</v>
      </c>
      <c r="C10883" s="503" t="s">
        <v>12512</v>
      </c>
      <c r="F10883" s="547"/>
      <c r="G10883" s="547">
        <f t="shared" si="342"/>
        <v>0</v>
      </c>
      <c r="H10883" s="547">
        <f t="shared" si="343"/>
        <v>0</v>
      </c>
    </row>
    <row r="10884" spans="1:8" x14ac:dyDescent="0.25">
      <c r="A10884" s="396" t="e">
        <f>"INN."&amp;EIGNIR!$B$3&amp;C10884</f>
        <v>#N/A</v>
      </c>
      <c r="B10884" s="511">
        <f>'Sundurliðun Útlán'!I181</f>
        <v>0</v>
      </c>
      <c r="C10884" s="503" t="s">
        <v>12522</v>
      </c>
      <c r="F10884" s="547"/>
      <c r="G10884" s="547">
        <f t="shared" si="342"/>
        <v>0</v>
      </c>
      <c r="H10884" s="547">
        <f t="shared" si="343"/>
        <v>0</v>
      </c>
    </row>
    <row r="10885" spans="1:8" x14ac:dyDescent="0.25">
      <c r="A10885" s="396" t="e">
        <f>"INN."&amp;EIGNIR!$B$3&amp;C10885</f>
        <v>#N/A</v>
      </c>
      <c r="B10885" s="511">
        <f>'Sundurliðun Útlán'!I182</f>
        <v>0</v>
      </c>
      <c r="C10885" s="503" t="s">
        <v>12532</v>
      </c>
      <c r="F10885" s="547"/>
      <c r="G10885" s="547">
        <f t="shared" si="342"/>
        <v>0</v>
      </c>
      <c r="H10885" s="547">
        <f t="shared" si="343"/>
        <v>0</v>
      </c>
    </row>
    <row r="10886" spans="1:8" x14ac:dyDescent="0.25">
      <c r="A10886" s="396" t="e">
        <f>"INN."&amp;EIGNIR!$B$3&amp;C10886</f>
        <v>#N/A</v>
      </c>
      <c r="B10886" s="511">
        <f>'Sundurliðun Útlán'!J170</f>
        <v>0</v>
      </c>
      <c r="C10886" s="503" t="s">
        <v>12413</v>
      </c>
      <c r="D10886" s="504" t="s">
        <v>13552</v>
      </c>
      <c r="F10886" s="547"/>
      <c r="G10886" s="547">
        <f t="shared" si="342"/>
        <v>0</v>
      </c>
      <c r="H10886" s="547">
        <f t="shared" si="343"/>
        <v>0</v>
      </c>
    </row>
    <row r="10887" spans="1:8" x14ac:dyDescent="0.25">
      <c r="A10887" s="396" t="e">
        <f>"INN."&amp;EIGNIR!$B$3&amp;C10887</f>
        <v>#N/A</v>
      </c>
      <c r="B10887" s="511">
        <f>'Sundurliðun Útlán'!J171</f>
        <v>0</v>
      </c>
      <c r="C10887" s="503" t="s">
        <v>12423</v>
      </c>
      <c r="F10887" s="547"/>
      <c r="G10887" s="547">
        <f t="shared" si="342"/>
        <v>0</v>
      </c>
      <c r="H10887" s="547">
        <f t="shared" si="343"/>
        <v>0</v>
      </c>
    </row>
    <row r="10888" spans="1:8" x14ac:dyDescent="0.25">
      <c r="A10888" s="396" t="e">
        <f>"INN."&amp;EIGNIR!$B$3&amp;C10888</f>
        <v>#N/A</v>
      </c>
      <c r="B10888" s="511">
        <f>'Sundurliðun Útlán'!J172</f>
        <v>0</v>
      </c>
      <c r="C10888" s="503" t="s">
        <v>12433</v>
      </c>
      <c r="F10888" s="547"/>
      <c r="G10888" s="547">
        <f t="shared" si="342"/>
        <v>0</v>
      </c>
      <c r="H10888" s="547">
        <f t="shared" si="343"/>
        <v>0</v>
      </c>
    </row>
    <row r="10889" spans="1:8" x14ac:dyDescent="0.25">
      <c r="A10889" s="396" t="e">
        <f>"INN."&amp;EIGNIR!$B$3&amp;C10889</f>
        <v>#N/A</v>
      </c>
      <c r="B10889" s="511">
        <f>'Sundurliðun Útlán'!J173</f>
        <v>0</v>
      </c>
      <c r="C10889" s="503" t="s">
        <v>12443</v>
      </c>
      <c r="F10889" s="547"/>
      <c r="G10889" s="547">
        <f t="shared" si="342"/>
        <v>0</v>
      </c>
      <c r="H10889" s="547">
        <f t="shared" si="343"/>
        <v>0</v>
      </c>
    </row>
    <row r="10890" spans="1:8" x14ac:dyDescent="0.25">
      <c r="A10890" s="396" t="e">
        <f>"INN."&amp;EIGNIR!$B$3&amp;C10890</f>
        <v>#N/A</v>
      </c>
      <c r="B10890" s="511">
        <f>'Sundurliðun Útlán'!J174</f>
        <v>0</v>
      </c>
      <c r="C10890" s="503" t="s">
        <v>12453</v>
      </c>
      <c r="F10890" s="547"/>
      <c r="G10890" s="547">
        <f t="shared" si="342"/>
        <v>0</v>
      </c>
      <c r="H10890" s="547">
        <f t="shared" si="343"/>
        <v>0</v>
      </c>
    </row>
    <row r="10891" spans="1:8" x14ac:dyDescent="0.25">
      <c r="A10891" s="396" t="e">
        <f>"INN."&amp;EIGNIR!$B$3&amp;C10891</f>
        <v>#N/A</v>
      </c>
      <c r="B10891" s="511">
        <f>'Sundurliðun Útlán'!J175</f>
        <v>0</v>
      </c>
      <c r="C10891" s="503" t="s">
        <v>12463</v>
      </c>
      <c r="F10891" s="547"/>
      <c r="G10891" s="547">
        <f t="shared" si="342"/>
        <v>0</v>
      </c>
      <c r="H10891" s="547">
        <f t="shared" si="343"/>
        <v>0</v>
      </c>
    </row>
    <row r="10892" spans="1:8" x14ac:dyDescent="0.25">
      <c r="A10892" s="396" t="e">
        <f>"INN."&amp;EIGNIR!$B$3&amp;C10892</f>
        <v>#N/A</v>
      </c>
      <c r="B10892" s="511">
        <f>'Sundurliðun Útlán'!J176</f>
        <v>0</v>
      </c>
      <c r="C10892" s="503" t="s">
        <v>12473</v>
      </c>
      <c r="F10892" s="547"/>
      <c r="G10892" s="547">
        <f t="shared" si="342"/>
        <v>0</v>
      </c>
      <c r="H10892" s="547">
        <f t="shared" si="343"/>
        <v>0</v>
      </c>
    </row>
    <row r="10893" spans="1:8" x14ac:dyDescent="0.25">
      <c r="A10893" s="396" t="e">
        <f>"INN."&amp;EIGNIR!$B$3&amp;C10893</f>
        <v>#N/A</v>
      </c>
      <c r="B10893" s="511">
        <f>'Sundurliðun Útlán'!J177</f>
        <v>0</v>
      </c>
      <c r="C10893" s="503" t="s">
        <v>12483</v>
      </c>
      <c r="F10893" s="547"/>
      <c r="G10893" s="547">
        <f t="shared" si="342"/>
        <v>0</v>
      </c>
      <c r="H10893" s="547">
        <f t="shared" si="343"/>
        <v>0</v>
      </c>
    </row>
    <row r="10894" spans="1:8" x14ac:dyDescent="0.25">
      <c r="A10894" s="396" t="e">
        <f>"INN."&amp;EIGNIR!$B$3&amp;C10894</f>
        <v>#N/A</v>
      </c>
      <c r="B10894" s="511">
        <f>'Sundurliðun Útlán'!J178</f>
        <v>0</v>
      </c>
      <c r="C10894" s="503" t="s">
        <v>12493</v>
      </c>
      <c r="F10894" s="547"/>
      <c r="G10894" s="547">
        <f t="shared" si="342"/>
        <v>0</v>
      </c>
      <c r="H10894" s="547">
        <f t="shared" si="343"/>
        <v>0</v>
      </c>
    </row>
    <row r="10895" spans="1:8" x14ac:dyDescent="0.25">
      <c r="A10895" s="396" t="e">
        <f>"INN."&amp;EIGNIR!$B$3&amp;C10895</f>
        <v>#N/A</v>
      </c>
      <c r="B10895" s="511">
        <f>'Sundurliðun Útlán'!J179</f>
        <v>0</v>
      </c>
      <c r="C10895" s="503" t="s">
        <v>12503</v>
      </c>
      <c r="F10895" s="547"/>
      <c r="G10895" s="547">
        <f t="shared" si="342"/>
        <v>0</v>
      </c>
      <c r="H10895" s="547">
        <f t="shared" si="343"/>
        <v>0</v>
      </c>
    </row>
    <row r="10896" spans="1:8" x14ac:dyDescent="0.25">
      <c r="A10896" s="396" t="e">
        <f>"INN."&amp;EIGNIR!$B$3&amp;C10896</f>
        <v>#N/A</v>
      </c>
      <c r="B10896" s="511">
        <f>'Sundurliðun Útlán'!J180</f>
        <v>0</v>
      </c>
      <c r="C10896" s="503" t="s">
        <v>12513</v>
      </c>
      <c r="F10896" s="547"/>
      <c r="G10896" s="547">
        <f t="shared" si="342"/>
        <v>0</v>
      </c>
      <c r="H10896" s="547">
        <f t="shared" si="343"/>
        <v>0</v>
      </c>
    </row>
    <row r="10897" spans="1:8" x14ac:dyDescent="0.25">
      <c r="A10897" s="396" t="e">
        <f>"INN."&amp;EIGNIR!$B$3&amp;C10897</f>
        <v>#N/A</v>
      </c>
      <c r="B10897" s="511">
        <f>'Sundurliðun Útlán'!J181</f>
        <v>0</v>
      </c>
      <c r="C10897" s="503" t="s">
        <v>12523</v>
      </c>
      <c r="F10897" s="547"/>
      <c r="G10897" s="547">
        <f t="shared" si="342"/>
        <v>0</v>
      </c>
      <c r="H10897" s="547">
        <f t="shared" si="343"/>
        <v>0</v>
      </c>
    </row>
    <row r="10898" spans="1:8" x14ac:dyDescent="0.25">
      <c r="A10898" s="396" t="e">
        <f>"INN."&amp;EIGNIR!$B$3&amp;C10898</f>
        <v>#N/A</v>
      </c>
      <c r="B10898" s="511">
        <f>'Sundurliðun Útlán'!J182</f>
        <v>0</v>
      </c>
      <c r="C10898" s="503" t="s">
        <v>12533</v>
      </c>
      <c r="F10898" s="547"/>
      <c r="G10898" s="547">
        <f t="shared" si="342"/>
        <v>0</v>
      </c>
      <c r="H10898" s="547">
        <f t="shared" si="343"/>
        <v>0</v>
      </c>
    </row>
    <row r="10899" spans="1:8" x14ac:dyDescent="0.25">
      <c r="A10899" s="396" t="e">
        <f>"INN."&amp;EIGNIR!$B$3&amp;C10899</f>
        <v>#N/A</v>
      </c>
      <c r="B10899" s="511">
        <f>'Sundurliðun Útlán'!K170</f>
        <v>0</v>
      </c>
      <c r="C10899" s="503" t="s">
        <v>12414</v>
      </c>
      <c r="D10899" s="504" t="s">
        <v>13553</v>
      </c>
      <c r="F10899" s="547"/>
      <c r="G10899" s="547">
        <f t="shared" si="342"/>
        <v>0</v>
      </c>
      <c r="H10899" s="547">
        <f t="shared" si="343"/>
        <v>0</v>
      </c>
    </row>
    <row r="10900" spans="1:8" x14ac:dyDescent="0.25">
      <c r="A10900" s="396" t="e">
        <f>"INN."&amp;EIGNIR!$B$3&amp;C10900</f>
        <v>#N/A</v>
      </c>
      <c r="B10900" s="511">
        <f>'Sundurliðun Útlán'!K171</f>
        <v>0</v>
      </c>
      <c r="C10900" s="503" t="s">
        <v>12424</v>
      </c>
      <c r="F10900" s="547"/>
      <c r="G10900" s="547">
        <f t="shared" si="342"/>
        <v>0</v>
      </c>
      <c r="H10900" s="547">
        <f t="shared" si="343"/>
        <v>0</v>
      </c>
    </row>
    <row r="10901" spans="1:8" x14ac:dyDescent="0.25">
      <c r="A10901" s="396" t="e">
        <f>"INN."&amp;EIGNIR!$B$3&amp;C10901</f>
        <v>#N/A</v>
      </c>
      <c r="B10901" s="511">
        <f>'Sundurliðun Útlán'!K172</f>
        <v>0</v>
      </c>
      <c r="C10901" s="503" t="s">
        <v>12434</v>
      </c>
      <c r="F10901" s="547"/>
      <c r="G10901" s="547">
        <f t="shared" si="342"/>
        <v>0</v>
      </c>
      <c r="H10901" s="547">
        <f t="shared" si="343"/>
        <v>0</v>
      </c>
    </row>
    <row r="10902" spans="1:8" x14ac:dyDescent="0.25">
      <c r="A10902" s="396" t="e">
        <f>"INN."&amp;EIGNIR!$B$3&amp;C10902</f>
        <v>#N/A</v>
      </c>
      <c r="B10902" s="511">
        <f>'Sundurliðun Útlán'!K173</f>
        <v>0</v>
      </c>
      <c r="C10902" s="503" t="s">
        <v>12444</v>
      </c>
      <c r="F10902" s="547"/>
      <c r="G10902" s="547">
        <f t="shared" si="342"/>
        <v>0</v>
      </c>
      <c r="H10902" s="547">
        <f t="shared" si="343"/>
        <v>0</v>
      </c>
    </row>
    <row r="10903" spans="1:8" x14ac:dyDescent="0.25">
      <c r="A10903" s="396" t="e">
        <f>"INN."&amp;EIGNIR!$B$3&amp;C10903</f>
        <v>#N/A</v>
      </c>
      <c r="B10903" s="511">
        <f>'Sundurliðun Útlán'!K174</f>
        <v>0</v>
      </c>
      <c r="C10903" s="503" t="s">
        <v>12454</v>
      </c>
      <c r="F10903" s="547"/>
      <c r="G10903" s="547">
        <f t="shared" si="342"/>
        <v>0</v>
      </c>
      <c r="H10903" s="547">
        <f t="shared" si="343"/>
        <v>0</v>
      </c>
    </row>
    <row r="10904" spans="1:8" x14ac:dyDescent="0.25">
      <c r="A10904" s="396" t="e">
        <f>"INN."&amp;EIGNIR!$B$3&amp;C10904</f>
        <v>#N/A</v>
      </c>
      <c r="B10904" s="511">
        <f>'Sundurliðun Útlán'!K175</f>
        <v>0</v>
      </c>
      <c r="C10904" s="503" t="s">
        <v>12464</v>
      </c>
      <c r="F10904" s="547"/>
      <c r="G10904" s="547">
        <f t="shared" si="342"/>
        <v>0</v>
      </c>
      <c r="H10904" s="547">
        <f t="shared" si="343"/>
        <v>0</v>
      </c>
    </row>
    <row r="10905" spans="1:8" x14ac:dyDescent="0.25">
      <c r="A10905" s="396" t="e">
        <f>"INN."&amp;EIGNIR!$B$3&amp;C10905</f>
        <v>#N/A</v>
      </c>
      <c r="B10905" s="511">
        <f>'Sundurliðun Útlán'!K176</f>
        <v>0</v>
      </c>
      <c r="C10905" s="503" t="s">
        <v>12474</v>
      </c>
      <c r="F10905" s="547"/>
      <c r="G10905" s="547">
        <f t="shared" si="342"/>
        <v>0</v>
      </c>
      <c r="H10905" s="547">
        <f t="shared" si="343"/>
        <v>0</v>
      </c>
    </row>
    <row r="10906" spans="1:8" x14ac:dyDescent="0.25">
      <c r="A10906" s="396" t="e">
        <f>"INN."&amp;EIGNIR!$B$3&amp;C10906</f>
        <v>#N/A</v>
      </c>
      <c r="B10906" s="511">
        <f>'Sundurliðun Útlán'!K177</f>
        <v>0</v>
      </c>
      <c r="C10906" s="503" t="s">
        <v>12484</v>
      </c>
      <c r="F10906" s="547"/>
      <c r="G10906" s="547">
        <f t="shared" si="342"/>
        <v>0</v>
      </c>
      <c r="H10906" s="547">
        <f t="shared" si="343"/>
        <v>0</v>
      </c>
    </row>
    <row r="10907" spans="1:8" x14ac:dyDescent="0.25">
      <c r="A10907" s="396" t="e">
        <f>"INN."&amp;EIGNIR!$B$3&amp;C10907</f>
        <v>#N/A</v>
      </c>
      <c r="B10907" s="511">
        <f>'Sundurliðun Útlán'!K178</f>
        <v>0</v>
      </c>
      <c r="C10907" s="503" t="s">
        <v>12494</v>
      </c>
      <c r="F10907" s="547"/>
      <c r="G10907" s="547">
        <f t="shared" si="342"/>
        <v>0</v>
      </c>
      <c r="H10907" s="547">
        <f t="shared" si="343"/>
        <v>0</v>
      </c>
    </row>
    <row r="10908" spans="1:8" x14ac:dyDescent="0.25">
      <c r="A10908" s="396" t="e">
        <f>"INN."&amp;EIGNIR!$B$3&amp;C10908</f>
        <v>#N/A</v>
      </c>
      <c r="B10908" s="511">
        <f>'Sundurliðun Útlán'!K179</f>
        <v>0</v>
      </c>
      <c r="C10908" s="503" t="s">
        <v>12504</v>
      </c>
      <c r="F10908" s="547"/>
      <c r="G10908" s="547">
        <f t="shared" si="342"/>
        <v>0</v>
      </c>
      <c r="H10908" s="547">
        <f t="shared" si="343"/>
        <v>0</v>
      </c>
    </row>
    <row r="10909" spans="1:8" x14ac:dyDescent="0.25">
      <c r="A10909" s="396" t="e">
        <f>"INN."&amp;EIGNIR!$B$3&amp;C10909</f>
        <v>#N/A</v>
      </c>
      <c r="B10909" s="511">
        <f>'Sundurliðun Útlán'!K180</f>
        <v>0</v>
      </c>
      <c r="C10909" s="503" t="s">
        <v>12514</v>
      </c>
      <c r="F10909" s="547"/>
      <c r="G10909" s="547">
        <f t="shared" si="342"/>
        <v>0</v>
      </c>
      <c r="H10909" s="547">
        <f t="shared" si="343"/>
        <v>0</v>
      </c>
    </row>
    <row r="10910" spans="1:8" x14ac:dyDescent="0.25">
      <c r="A10910" s="396" t="e">
        <f>"INN."&amp;EIGNIR!$B$3&amp;C10910</f>
        <v>#N/A</v>
      </c>
      <c r="B10910" s="511">
        <f>'Sundurliðun Útlán'!K181</f>
        <v>0</v>
      </c>
      <c r="C10910" s="503" t="s">
        <v>12524</v>
      </c>
      <c r="F10910" s="547"/>
      <c r="G10910" s="547">
        <f t="shared" ref="G10910:G10973" si="344">+F10910-B10910</f>
        <v>0</v>
      </c>
      <c r="H10910" s="547">
        <f t="shared" si="343"/>
        <v>0</v>
      </c>
    </row>
    <row r="10911" spans="1:8" x14ac:dyDescent="0.25">
      <c r="A10911" s="396" t="e">
        <f>"INN."&amp;EIGNIR!$B$3&amp;C10911</f>
        <v>#N/A</v>
      </c>
      <c r="B10911" s="511">
        <f>'Sundurliðun Útlán'!K182</f>
        <v>0</v>
      </c>
      <c r="C10911" s="503" t="s">
        <v>12534</v>
      </c>
      <c r="F10911" s="547"/>
      <c r="G10911" s="547">
        <f t="shared" si="344"/>
        <v>0</v>
      </c>
      <c r="H10911" s="547">
        <f t="shared" ref="H10911:H10974" si="345">+ABS(G10911)</f>
        <v>0</v>
      </c>
    </row>
    <row r="10912" spans="1:8" x14ac:dyDescent="0.25">
      <c r="A10912" s="396" t="e">
        <f>"INN."&amp;EIGNIR!$B$3&amp;C10912</f>
        <v>#N/A</v>
      </c>
      <c r="B10912" s="511">
        <f>'Sundurliðun Útlán'!L170</f>
        <v>0</v>
      </c>
      <c r="C10912" s="503" t="s">
        <v>12415</v>
      </c>
      <c r="D10912" s="504" t="s">
        <v>13554</v>
      </c>
      <c r="F10912" s="547"/>
      <c r="G10912" s="547">
        <f t="shared" si="344"/>
        <v>0</v>
      </c>
      <c r="H10912" s="547">
        <f t="shared" si="345"/>
        <v>0</v>
      </c>
    </row>
    <row r="10913" spans="1:8" x14ac:dyDescent="0.25">
      <c r="A10913" s="396" t="e">
        <f>"INN."&amp;EIGNIR!$B$3&amp;C10913</f>
        <v>#N/A</v>
      </c>
      <c r="B10913" s="511">
        <f>'Sundurliðun Útlán'!L171</f>
        <v>0</v>
      </c>
      <c r="C10913" s="503" t="s">
        <v>12425</v>
      </c>
      <c r="F10913" s="547"/>
      <c r="G10913" s="547">
        <f t="shared" si="344"/>
        <v>0</v>
      </c>
      <c r="H10913" s="547">
        <f t="shared" si="345"/>
        <v>0</v>
      </c>
    </row>
    <row r="10914" spans="1:8" x14ac:dyDescent="0.25">
      <c r="A10914" s="396" t="e">
        <f>"INN."&amp;EIGNIR!$B$3&amp;C10914</f>
        <v>#N/A</v>
      </c>
      <c r="B10914" s="511">
        <f>'Sundurliðun Útlán'!L172</f>
        <v>0</v>
      </c>
      <c r="C10914" s="503" t="s">
        <v>12435</v>
      </c>
      <c r="F10914" s="547"/>
      <c r="G10914" s="547">
        <f t="shared" si="344"/>
        <v>0</v>
      </c>
      <c r="H10914" s="547">
        <f t="shared" si="345"/>
        <v>0</v>
      </c>
    </row>
    <row r="10915" spans="1:8" x14ac:dyDescent="0.25">
      <c r="A10915" s="396" t="e">
        <f>"INN."&amp;EIGNIR!$B$3&amp;C10915</f>
        <v>#N/A</v>
      </c>
      <c r="B10915" s="511">
        <f>'Sundurliðun Útlán'!L173</f>
        <v>0</v>
      </c>
      <c r="C10915" s="503" t="s">
        <v>12445</v>
      </c>
      <c r="F10915" s="547"/>
      <c r="G10915" s="547">
        <f t="shared" si="344"/>
        <v>0</v>
      </c>
      <c r="H10915" s="547">
        <f t="shared" si="345"/>
        <v>0</v>
      </c>
    </row>
    <row r="10916" spans="1:8" x14ac:dyDescent="0.25">
      <c r="A10916" s="396" t="e">
        <f>"INN."&amp;EIGNIR!$B$3&amp;C10916</f>
        <v>#N/A</v>
      </c>
      <c r="B10916" s="511">
        <f>'Sundurliðun Útlán'!L174</f>
        <v>0</v>
      </c>
      <c r="C10916" s="503" t="s">
        <v>12455</v>
      </c>
      <c r="F10916" s="547"/>
      <c r="G10916" s="547">
        <f t="shared" si="344"/>
        <v>0</v>
      </c>
      <c r="H10916" s="547">
        <f t="shared" si="345"/>
        <v>0</v>
      </c>
    </row>
    <row r="10917" spans="1:8" x14ac:dyDescent="0.25">
      <c r="A10917" s="396" t="e">
        <f>"INN."&amp;EIGNIR!$B$3&amp;C10917</f>
        <v>#N/A</v>
      </c>
      <c r="B10917" s="511">
        <f>'Sundurliðun Útlán'!L175</f>
        <v>0</v>
      </c>
      <c r="C10917" s="503" t="s">
        <v>12465</v>
      </c>
      <c r="F10917" s="547"/>
      <c r="G10917" s="547">
        <f t="shared" si="344"/>
        <v>0</v>
      </c>
      <c r="H10917" s="547">
        <f t="shared" si="345"/>
        <v>0</v>
      </c>
    </row>
    <row r="10918" spans="1:8" x14ac:dyDescent="0.25">
      <c r="A10918" s="396" t="e">
        <f>"INN."&amp;EIGNIR!$B$3&amp;C10918</f>
        <v>#N/A</v>
      </c>
      <c r="B10918" s="511">
        <f>'Sundurliðun Útlán'!L176</f>
        <v>0</v>
      </c>
      <c r="C10918" s="503" t="s">
        <v>12475</v>
      </c>
      <c r="F10918" s="547"/>
      <c r="G10918" s="547">
        <f t="shared" si="344"/>
        <v>0</v>
      </c>
      <c r="H10918" s="547">
        <f t="shared" si="345"/>
        <v>0</v>
      </c>
    </row>
    <row r="10919" spans="1:8" x14ac:dyDescent="0.25">
      <c r="A10919" s="396" t="e">
        <f>"INN."&amp;EIGNIR!$B$3&amp;C10919</f>
        <v>#N/A</v>
      </c>
      <c r="B10919" s="511">
        <f>'Sundurliðun Útlán'!L177</f>
        <v>0</v>
      </c>
      <c r="C10919" s="503" t="s">
        <v>12485</v>
      </c>
      <c r="F10919" s="547"/>
      <c r="G10919" s="547">
        <f t="shared" si="344"/>
        <v>0</v>
      </c>
      <c r="H10919" s="547">
        <f t="shared" si="345"/>
        <v>0</v>
      </c>
    </row>
    <row r="10920" spans="1:8" x14ac:dyDescent="0.25">
      <c r="A10920" s="396" t="e">
        <f>"INN."&amp;EIGNIR!$B$3&amp;C10920</f>
        <v>#N/A</v>
      </c>
      <c r="B10920" s="511">
        <f>'Sundurliðun Útlán'!L178</f>
        <v>0</v>
      </c>
      <c r="C10920" s="503" t="s">
        <v>12495</v>
      </c>
      <c r="F10920" s="547"/>
      <c r="G10920" s="547">
        <f t="shared" si="344"/>
        <v>0</v>
      </c>
      <c r="H10920" s="547">
        <f t="shared" si="345"/>
        <v>0</v>
      </c>
    </row>
    <row r="10921" spans="1:8" x14ac:dyDescent="0.25">
      <c r="A10921" s="396" t="e">
        <f>"INN."&amp;EIGNIR!$B$3&amp;C10921</f>
        <v>#N/A</v>
      </c>
      <c r="B10921" s="511">
        <f>'Sundurliðun Útlán'!L179</f>
        <v>0</v>
      </c>
      <c r="C10921" s="503" t="s">
        <v>12505</v>
      </c>
      <c r="F10921" s="547"/>
      <c r="G10921" s="547">
        <f t="shared" si="344"/>
        <v>0</v>
      </c>
      <c r="H10921" s="547">
        <f t="shared" si="345"/>
        <v>0</v>
      </c>
    </row>
    <row r="10922" spans="1:8" x14ac:dyDescent="0.25">
      <c r="A10922" s="396" t="e">
        <f>"INN."&amp;EIGNIR!$B$3&amp;C10922</f>
        <v>#N/A</v>
      </c>
      <c r="B10922" s="511">
        <f>'Sundurliðun Útlán'!L180</f>
        <v>0</v>
      </c>
      <c r="C10922" s="503" t="s">
        <v>12515</v>
      </c>
      <c r="F10922" s="547"/>
      <c r="G10922" s="547">
        <f t="shared" si="344"/>
        <v>0</v>
      </c>
      <c r="H10922" s="547">
        <f t="shared" si="345"/>
        <v>0</v>
      </c>
    </row>
    <row r="10923" spans="1:8" x14ac:dyDescent="0.25">
      <c r="A10923" s="396" t="e">
        <f>"INN."&amp;EIGNIR!$B$3&amp;C10923</f>
        <v>#N/A</v>
      </c>
      <c r="B10923" s="511">
        <f>'Sundurliðun Útlán'!L181</f>
        <v>0</v>
      </c>
      <c r="C10923" s="503" t="s">
        <v>12525</v>
      </c>
      <c r="F10923" s="547"/>
      <c r="G10923" s="547">
        <f t="shared" si="344"/>
        <v>0</v>
      </c>
      <c r="H10923" s="547">
        <f t="shared" si="345"/>
        <v>0</v>
      </c>
    </row>
    <row r="10924" spans="1:8" x14ac:dyDescent="0.25">
      <c r="A10924" s="396" t="e">
        <f>"INN."&amp;EIGNIR!$B$3&amp;C10924</f>
        <v>#N/A</v>
      </c>
      <c r="B10924" s="511">
        <f>'Sundurliðun Útlán'!L182</f>
        <v>0</v>
      </c>
      <c r="C10924" s="503" t="s">
        <v>12535</v>
      </c>
      <c r="F10924" s="547"/>
      <c r="G10924" s="547">
        <f t="shared" si="344"/>
        <v>0</v>
      </c>
      <c r="H10924" s="547">
        <f t="shared" si="345"/>
        <v>0</v>
      </c>
    </row>
    <row r="10925" spans="1:8" x14ac:dyDescent="0.25">
      <c r="A10925" s="396" t="e">
        <f>"INN."&amp;EIGNIR!$B$3&amp;C10925</f>
        <v>#N/A</v>
      </c>
      <c r="B10925" s="511">
        <f>'Sundurliðun Útlán'!M170</f>
        <v>0</v>
      </c>
      <c r="C10925" s="503" t="s">
        <v>12416</v>
      </c>
      <c r="D10925" s="504" t="s">
        <v>13555</v>
      </c>
      <c r="F10925" s="547"/>
      <c r="G10925" s="547">
        <f t="shared" si="344"/>
        <v>0</v>
      </c>
      <c r="H10925" s="547">
        <f t="shared" si="345"/>
        <v>0</v>
      </c>
    </row>
    <row r="10926" spans="1:8" x14ac:dyDescent="0.25">
      <c r="A10926" s="396" t="e">
        <f>"INN."&amp;EIGNIR!$B$3&amp;C10926</f>
        <v>#N/A</v>
      </c>
      <c r="B10926" s="511">
        <f>'Sundurliðun Útlán'!M171</f>
        <v>0</v>
      </c>
      <c r="C10926" s="503" t="s">
        <v>12426</v>
      </c>
      <c r="F10926" s="547"/>
      <c r="G10926" s="547">
        <f t="shared" si="344"/>
        <v>0</v>
      </c>
      <c r="H10926" s="547">
        <f t="shared" si="345"/>
        <v>0</v>
      </c>
    </row>
    <row r="10927" spans="1:8" x14ac:dyDescent="0.25">
      <c r="A10927" s="396" t="e">
        <f>"INN."&amp;EIGNIR!$B$3&amp;C10927</f>
        <v>#N/A</v>
      </c>
      <c r="B10927" s="511">
        <f>'Sundurliðun Útlán'!M172</f>
        <v>0</v>
      </c>
      <c r="C10927" s="503" t="s">
        <v>12436</v>
      </c>
      <c r="F10927" s="547"/>
      <c r="G10927" s="547">
        <f t="shared" si="344"/>
        <v>0</v>
      </c>
      <c r="H10927" s="547">
        <f t="shared" si="345"/>
        <v>0</v>
      </c>
    </row>
    <row r="10928" spans="1:8" x14ac:dyDescent="0.25">
      <c r="A10928" s="396" t="e">
        <f>"INN."&amp;EIGNIR!$B$3&amp;C10928</f>
        <v>#N/A</v>
      </c>
      <c r="B10928" s="511">
        <f>'Sundurliðun Útlán'!M173</f>
        <v>0</v>
      </c>
      <c r="C10928" s="503" t="s">
        <v>12446</v>
      </c>
      <c r="F10928" s="547"/>
      <c r="G10928" s="547">
        <f t="shared" si="344"/>
        <v>0</v>
      </c>
      <c r="H10928" s="547">
        <f t="shared" si="345"/>
        <v>0</v>
      </c>
    </row>
    <row r="10929" spans="1:8" x14ac:dyDescent="0.25">
      <c r="A10929" s="396" t="e">
        <f>"INN."&amp;EIGNIR!$B$3&amp;C10929</f>
        <v>#N/A</v>
      </c>
      <c r="B10929" s="511">
        <f>'Sundurliðun Útlán'!M174</f>
        <v>0</v>
      </c>
      <c r="C10929" s="503" t="s">
        <v>12456</v>
      </c>
      <c r="F10929" s="547"/>
      <c r="G10929" s="547">
        <f t="shared" si="344"/>
        <v>0</v>
      </c>
      <c r="H10929" s="547">
        <f t="shared" si="345"/>
        <v>0</v>
      </c>
    </row>
    <row r="10930" spans="1:8" x14ac:dyDescent="0.25">
      <c r="A10930" s="396" t="e">
        <f>"INN."&amp;EIGNIR!$B$3&amp;C10930</f>
        <v>#N/A</v>
      </c>
      <c r="B10930" s="511">
        <f>'Sundurliðun Útlán'!M175</f>
        <v>0</v>
      </c>
      <c r="C10930" s="503" t="s">
        <v>12466</v>
      </c>
      <c r="F10930" s="547"/>
      <c r="G10930" s="547">
        <f t="shared" si="344"/>
        <v>0</v>
      </c>
      <c r="H10930" s="547">
        <f t="shared" si="345"/>
        <v>0</v>
      </c>
    </row>
    <row r="10931" spans="1:8" x14ac:dyDescent="0.25">
      <c r="A10931" s="396" t="e">
        <f>"INN."&amp;EIGNIR!$B$3&amp;C10931</f>
        <v>#N/A</v>
      </c>
      <c r="B10931" s="511">
        <f>'Sundurliðun Útlán'!M176</f>
        <v>0</v>
      </c>
      <c r="C10931" s="503" t="s">
        <v>12476</v>
      </c>
      <c r="F10931" s="547"/>
      <c r="G10931" s="547">
        <f t="shared" si="344"/>
        <v>0</v>
      </c>
      <c r="H10931" s="547">
        <f t="shared" si="345"/>
        <v>0</v>
      </c>
    </row>
    <row r="10932" spans="1:8" x14ac:dyDescent="0.25">
      <c r="A10932" s="396" t="e">
        <f>"INN."&amp;EIGNIR!$B$3&amp;C10932</f>
        <v>#N/A</v>
      </c>
      <c r="B10932" s="511">
        <f>'Sundurliðun Útlán'!M177</f>
        <v>0</v>
      </c>
      <c r="C10932" s="503" t="s">
        <v>12486</v>
      </c>
      <c r="F10932" s="547"/>
      <c r="G10932" s="547">
        <f t="shared" si="344"/>
        <v>0</v>
      </c>
      <c r="H10932" s="547">
        <f t="shared" si="345"/>
        <v>0</v>
      </c>
    </row>
    <row r="10933" spans="1:8" x14ac:dyDescent="0.25">
      <c r="A10933" s="396" t="e">
        <f>"INN."&amp;EIGNIR!$B$3&amp;C10933</f>
        <v>#N/A</v>
      </c>
      <c r="B10933" s="511">
        <f>'Sundurliðun Útlán'!M178</f>
        <v>0</v>
      </c>
      <c r="C10933" s="503" t="s">
        <v>12496</v>
      </c>
      <c r="F10933" s="547"/>
      <c r="G10933" s="547">
        <f t="shared" si="344"/>
        <v>0</v>
      </c>
      <c r="H10933" s="547">
        <f t="shared" si="345"/>
        <v>0</v>
      </c>
    </row>
    <row r="10934" spans="1:8" x14ac:dyDescent="0.25">
      <c r="A10934" s="396" t="e">
        <f>"INN."&amp;EIGNIR!$B$3&amp;C10934</f>
        <v>#N/A</v>
      </c>
      <c r="B10934" s="511">
        <f>'Sundurliðun Útlán'!M179</f>
        <v>0</v>
      </c>
      <c r="C10934" s="503" t="s">
        <v>12506</v>
      </c>
      <c r="F10934" s="547"/>
      <c r="G10934" s="547">
        <f t="shared" si="344"/>
        <v>0</v>
      </c>
      <c r="H10934" s="547">
        <f t="shared" si="345"/>
        <v>0</v>
      </c>
    </row>
    <row r="10935" spans="1:8" x14ac:dyDescent="0.25">
      <c r="A10935" s="396" t="e">
        <f>"INN."&amp;EIGNIR!$B$3&amp;C10935</f>
        <v>#N/A</v>
      </c>
      <c r="B10935" s="511">
        <f>'Sundurliðun Útlán'!M180</f>
        <v>0</v>
      </c>
      <c r="C10935" s="503" t="s">
        <v>12516</v>
      </c>
      <c r="F10935" s="547"/>
      <c r="G10935" s="547">
        <f t="shared" si="344"/>
        <v>0</v>
      </c>
      <c r="H10935" s="547">
        <f t="shared" si="345"/>
        <v>0</v>
      </c>
    </row>
    <row r="10936" spans="1:8" x14ac:dyDescent="0.25">
      <c r="A10936" s="396" t="e">
        <f>"INN."&amp;EIGNIR!$B$3&amp;C10936</f>
        <v>#N/A</v>
      </c>
      <c r="B10936" s="511">
        <f>'Sundurliðun Útlán'!M181</f>
        <v>0</v>
      </c>
      <c r="C10936" s="503" t="s">
        <v>12526</v>
      </c>
      <c r="F10936" s="547"/>
      <c r="G10936" s="547">
        <f t="shared" si="344"/>
        <v>0</v>
      </c>
      <c r="H10936" s="547">
        <f t="shared" si="345"/>
        <v>0</v>
      </c>
    </row>
    <row r="10937" spans="1:8" x14ac:dyDescent="0.25">
      <c r="A10937" s="396" t="e">
        <f>"INN."&amp;EIGNIR!$B$3&amp;C10937</f>
        <v>#N/A</v>
      </c>
      <c r="B10937" s="511">
        <f>'Sundurliðun Útlán'!M182</f>
        <v>0</v>
      </c>
      <c r="C10937" s="503" t="s">
        <v>12536</v>
      </c>
      <c r="F10937" s="547"/>
      <c r="G10937" s="547">
        <f t="shared" si="344"/>
        <v>0</v>
      </c>
      <c r="H10937" s="547">
        <f t="shared" si="345"/>
        <v>0</v>
      </c>
    </row>
    <row r="10938" spans="1:8" x14ac:dyDescent="0.25">
      <c r="A10938" s="396" t="e">
        <f>"INN."&amp;EIGNIR!$B$3&amp;C10938</f>
        <v>#N/A</v>
      </c>
      <c r="B10938" s="511">
        <f>'Sundurliðun Útlán'!N170</f>
        <v>0</v>
      </c>
      <c r="C10938" s="503" t="s">
        <v>12417</v>
      </c>
      <c r="D10938" s="504" t="s">
        <v>13556</v>
      </c>
      <c r="F10938" s="547"/>
      <c r="G10938" s="547">
        <f t="shared" si="344"/>
        <v>0</v>
      </c>
      <c r="H10938" s="547">
        <f t="shared" si="345"/>
        <v>0</v>
      </c>
    </row>
    <row r="10939" spans="1:8" x14ac:dyDescent="0.25">
      <c r="A10939" s="396" t="e">
        <f>"INN."&amp;EIGNIR!$B$3&amp;C10939</f>
        <v>#N/A</v>
      </c>
      <c r="B10939" s="511">
        <f>'Sundurliðun Útlán'!N171</f>
        <v>0</v>
      </c>
      <c r="C10939" s="503" t="s">
        <v>12427</v>
      </c>
      <c r="F10939" s="547"/>
      <c r="G10939" s="547">
        <f t="shared" si="344"/>
        <v>0</v>
      </c>
      <c r="H10939" s="547">
        <f t="shared" si="345"/>
        <v>0</v>
      </c>
    </row>
    <row r="10940" spans="1:8" x14ac:dyDescent="0.25">
      <c r="A10940" s="396" t="e">
        <f>"INN."&amp;EIGNIR!$B$3&amp;C10940</f>
        <v>#N/A</v>
      </c>
      <c r="B10940" s="511">
        <f>'Sundurliðun Útlán'!N172</f>
        <v>0</v>
      </c>
      <c r="C10940" s="503" t="s">
        <v>12437</v>
      </c>
      <c r="F10940" s="547"/>
      <c r="G10940" s="547">
        <f t="shared" si="344"/>
        <v>0</v>
      </c>
      <c r="H10940" s="547">
        <f t="shared" si="345"/>
        <v>0</v>
      </c>
    </row>
    <row r="10941" spans="1:8" x14ac:dyDescent="0.25">
      <c r="A10941" s="396" t="e">
        <f>"INN."&amp;EIGNIR!$B$3&amp;C10941</f>
        <v>#N/A</v>
      </c>
      <c r="B10941" s="511">
        <f>'Sundurliðun Útlán'!N173</f>
        <v>0</v>
      </c>
      <c r="C10941" s="503" t="s">
        <v>12447</v>
      </c>
      <c r="F10941" s="547"/>
      <c r="G10941" s="547">
        <f t="shared" si="344"/>
        <v>0</v>
      </c>
      <c r="H10941" s="547">
        <f t="shared" si="345"/>
        <v>0</v>
      </c>
    </row>
    <row r="10942" spans="1:8" x14ac:dyDescent="0.25">
      <c r="A10942" s="396" t="e">
        <f>"INN."&amp;EIGNIR!$B$3&amp;C10942</f>
        <v>#N/A</v>
      </c>
      <c r="B10942" s="511">
        <f>'Sundurliðun Útlán'!N174</f>
        <v>0</v>
      </c>
      <c r="C10942" s="503" t="s">
        <v>12457</v>
      </c>
      <c r="F10942" s="547"/>
      <c r="G10942" s="547">
        <f t="shared" si="344"/>
        <v>0</v>
      </c>
      <c r="H10942" s="547">
        <f t="shared" si="345"/>
        <v>0</v>
      </c>
    </row>
    <row r="10943" spans="1:8" x14ac:dyDescent="0.25">
      <c r="A10943" s="396" t="e">
        <f>"INN."&amp;EIGNIR!$B$3&amp;C10943</f>
        <v>#N/A</v>
      </c>
      <c r="B10943" s="511">
        <f>'Sundurliðun Útlán'!N175</f>
        <v>0</v>
      </c>
      <c r="C10943" s="503" t="s">
        <v>12467</v>
      </c>
      <c r="F10943" s="547"/>
      <c r="G10943" s="547">
        <f t="shared" si="344"/>
        <v>0</v>
      </c>
      <c r="H10943" s="547">
        <f t="shared" si="345"/>
        <v>0</v>
      </c>
    </row>
    <row r="10944" spans="1:8" x14ac:dyDescent="0.25">
      <c r="A10944" s="396" t="e">
        <f>"INN."&amp;EIGNIR!$B$3&amp;C10944</f>
        <v>#N/A</v>
      </c>
      <c r="B10944" s="511">
        <f>'Sundurliðun Útlán'!N176</f>
        <v>0</v>
      </c>
      <c r="C10944" s="503" t="s">
        <v>12477</v>
      </c>
      <c r="F10944" s="547"/>
      <c r="G10944" s="547">
        <f t="shared" si="344"/>
        <v>0</v>
      </c>
      <c r="H10944" s="547">
        <f t="shared" si="345"/>
        <v>0</v>
      </c>
    </row>
    <row r="10945" spans="1:8" x14ac:dyDescent="0.25">
      <c r="A10945" s="396" t="e">
        <f>"INN."&amp;EIGNIR!$B$3&amp;C10945</f>
        <v>#N/A</v>
      </c>
      <c r="B10945" s="511">
        <f>'Sundurliðun Útlán'!N177</f>
        <v>0</v>
      </c>
      <c r="C10945" s="503" t="s">
        <v>12487</v>
      </c>
      <c r="F10945" s="547"/>
      <c r="G10945" s="547">
        <f t="shared" si="344"/>
        <v>0</v>
      </c>
      <c r="H10945" s="547">
        <f t="shared" si="345"/>
        <v>0</v>
      </c>
    </row>
    <row r="10946" spans="1:8" x14ac:dyDescent="0.25">
      <c r="A10946" s="396" t="e">
        <f>"INN."&amp;EIGNIR!$B$3&amp;C10946</f>
        <v>#N/A</v>
      </c>
      <c r="B10946" s="511">
        <f>'Sundurliðun Útlán'!N178</f>
        <v>0</v>
      </c>
      <c r="C10946" s="503" t="s">
        <v>12497</v>
      </c>
      <c r="F10946" s="547"/>
      <c r="G10946" s="547">
        <f t="shared" si="344"/>
        <v>0</v>
      </c>
      <c r="H10946" s="547">
        <f t="shared" si="345"/>
        <v>0</v>
      </c>
    </row>
    <row r="10947" spans="1:8" x14ac:dyDescent="0.25">
      <c r="A10947" s="396" t="e">
        <f>"INN."&amp;EIGNIR!$B$3&amp;C10947</f>
        <v>#N/A</v>
      </c>
      <c r="B10947" s="511">
        <f>'Sundurliðun Útlán'!N179</f>
        <v>0</v>
      </c>
      <c r="C10947" s="503" t="s">
        <v>12507</v>
      </c>
      <c r="F10947" s="547"/>
      <c r="G10947" s="547">
        <f t="shared" si="344"/>
        <v>0</v>
      </c>
      <c r="H10947" s="547">
        <f t="shared" si="345"/>
        <v>0</v>
      </c>
    </row>
    <row r="10948" spans="1:8" x14ac:dyDescent="0.25">
      <c r="A10948" s="396" t="e">
        <f>"INN."&amp;EIGNIR!$B$3&amp;C10948</f>
        <v>#N/A</v>
      </c>
      <c r="B10948" s="511">
        <f>'Sundurliðun Útlán'!N180</f>
        <v>0</v>
      </c>
      <c r="C10948" s="503" t="s">
        <v>12517</v>
      </c>
      <c r="F10948" s="547"/>
      <c r="G10948" s="547">
        <f t="shared" si="344"/>
        <v>0</v>
      </c>
      <c r="H10948" s="547">
        <f t="shared" si="345"/>
        <v>0</v>
      </c>
    </row>
    <row r="10949" spans="1:8" x14ac:dyDescent="0.25">
      <c r="A10949" s="396" t="e">
        <f>"INN."&amp;EIGNIR!$B$3&amp;C10949</f>
        <v>#N/A</v>
      </c>
      <c r="B10949" s="511">
        <f>'Sundurliðun Útlán'!N181</f>
        <v>0</v>
      </c>
      <c r="C10949" s="503" t="s">
        <v>12527</v>
      </c>
      <c r="F10949" s="547"/>
      <c r="G10949" s="547">
        <f t="shared" si="344"/>
        <v>0</v>
      </c>
      <c r="H10949" s="547">
        <f t="shared" si="345"/>
        <v>0</v>
      </c>
    </row>
    <row r="10950" spans="1:8" x14ac:dyDescent="0.25">
      <c r="A10950" s="396" t="e">
        <f>"INN."&amp;EIGNIR!$B$3&amp;C10950</f>
        <v>#N/A</v>
      </c>
      <c r="B10950" s="511">
        <f>'Sundurliðun Útlán'!N182</f>
        <v>0</v>
      </c>
      <c r="C10950" s="503" t="s">
        <v>12537</v>
      </c>
      <c r="F10950" s="547"/>
      <c r="G10950" s="547">
        <f t="shared" si="344"/>
        <v>0</v>
      </c>
      <c r="H10950" s="547">
        <f t="shared" si="345"/>
        <v>0</v>
      </c>
    </row>
    <row r="10951" spans="1:8" x14ac:dyDescent="0.25">
      <c r="A10951" s="396" t="e">
        <f>"INN."&amp;EIGNIR!$B$3&amp;C10951</f>
        <v>#N/A</v>
      </c>
      <c r="B10951" s="511">
        <f>'Sundurliðun Útlán'!O170</f>
        <v>0</v>
      </c>
      <c r="C10951" s="503" t="s">
        <v>12418</v>
      </c>
      <c r="D10951" s="504" t="s">
        <v>13557</v>
      </c>
      <c r="F10951" s="547"/>
      <c r="G10951" s="547">
        <f t="shared" si="344"/>
        <v>0</v>
      </c>
      <c r="H10951" s="547">
        <f t="shared" si="345"/>
        <v>0</v>
      </c>
    </row>
    <row r="10952" spans="1:8" x14ac:dyDescent="0.25">
      <c r="A10952" s="396" t="e">
        <f>"INN."&amp;EIGNIR!$B$3&amp;C10952</f>
        <v>#N/A</v>
      </c>
      <c r="B10952" s="511">
        <f>'Sundurliðun Útlán'!O171</f>
        <v>0</v>
      </c>
      <c r="C10952" s="503" t="s">
        <v>12428</v>
      </c>
      <c r="F10952" s="547"/>
      <c r="G10952" s="547">
        <f t="shared" si="344"/>
        <v>0</v>
      </c>
      <c r="H10952" s="547">
        <f t="shared" si="345"/>
        <v>0</v>
      </c>
    </row>
    <row r="10953" spans="1:8" x14ac:dyDescent="0.25">
      <c r="A10953" s="396" t="e">
        <f>"INN."&amp;EIGNIR!$B$3&amp;C10953</f>
        <v>#N/A</v>
      </c>
      <c r="B10953" s="511">
        <f>'Sundurliðun Útlán'!O172</f>
        <v>0</v>
      </c>
      <c r="C10953" s="503" t="s">
        <v>12438</v>
      </c>
      <c r="F10953" s="547"/>
      <c r="G10953" s="547">
        <f t="shared" si="344"/>
        <v>0</v>
      </c>
      <c r="H10953" s="547">
        <f t="shared" si="345"/>
        <v>0</v>
      </c>
    </row>
    <row r="10954" spans="1:8" x14ac:dyDescent="0.25">
      <c r="A10954" s="396" t="e">
        <f>"INN."&amp;EIGNIR!$B$3&amp;C10954</f>
        <v>#N/A</v>
      </c>
      <c r="B10954" s="511">
        <f>'Sundurliðun Útlán'!O173</f>
        <v>0</v>
      </c>
      <c r="C10954" s="503" t="s">
        <v>12448</v>
      </c>
      <c r="F10954" s="547"/>
      <c r="G10954" s="547">
        <f t="shared" si="344"/>
        <v>0</v>
      </c>
      <c r="H10954" s="547">
        <f t="shared" si="345"/>
        <v>0</v>
      </c>
    </row>
    <row r="10955" spans="1:8" x14ac:dyDescent="0.25">
      <c r="A10955" s="396" t="e">
        <f>"INN."&amp;EIGNIR!$B$3&amp;C10955</f>
        <v>#N/A</v>
      </c>
      <c r="B10955" s="511">
        <f>'Sundurliðun Útlán'!O174</f>
        <v>0</v>
      </c>
      <c r="C10955" s="503" t="s">
        <v>12458</v>
      </c>
      <c r="F10955" s="547"/>
      <c r="G10955" s="547">
        <f t="shared" si="344"/>
        <v>0</v>
      </c>
      <c r="H10955" s="547">
        <f t="shared" si="345"/>
        <v>0</v>
      </c>
    </row>
    <row r="10956" spans="1:8" x14ac:dyDescent="0.25">
      <c r="A10956" s="396" t="e">
        <f>"INN."&amp;EIGNIR!$B$3&amp;C10956</f>
        <v>#N/A</v>
      </c>
      <c r="B10956" s="511">
        <f>'Sundurliðun Útlán'!O175</f>
        <v>0</v>
      </c>
      <c r="C10956" s="503" t="s">
        <v>12468</v>
      </c>
      <c r="F10956" s="547"/>
      <c r="G10956" s="547">
        <f t="shared" si="344"/>
        <v>0</v>
      </c>
      <c r="H10956" s="547">
        <f t="shared" si="345"/>
        <v>0</v>
      </c>
    </row>
    <row r="10957" spans="1:8" x14ac:dyDescent="0.25">
      <c r="A10957" s="396" t="e">
        <f>"INN."&amp;EIGNIR!$B$3&amp;C10957</f>
        <v>#N/A</v>
      </c>
      <c r="B10957" s="511">
        <f>'Sundurliðun Útlán'!O176</f>
        <v>0</v>
      </c>
      <c r="C10957" s="503" t="s">
        <v>12478</v>
      </c>
      <c r="F10957" s="547"/>
      <c r="G10957" s="547">
        <f t="shared" si="344"/>
        <v>0</v>
      </c>
      <c r="H10957" s="547">
        <f t="shared" si="345"/>
        <v>0</v>
      </c>
    </row>
    <row r="10958" spans="1:8" x14ac:dyDescent="0.25">
      <c r="A10958" s="396" t="e">
        <f>"INN."&amp;EIGNIR!$B$3&amp;C10958</f>
        <v>#N/A</v>
      </c>
      <c r="B10958" s="511">
        <f>'Sundurliðun Útlán'!O177</f>
        <v>0</v>
      </c>
      <c r="C10958" s="503" t="s">
        <v>12488</v>
      </c>
      <c r="F10958" s="547"/>
      <c r="G10958" s="547">
        <f t="shared" si="344"/>
        <v>0</v>
      </c>
      <c r="H10958" s="547">
        <f t="shared" si="345"/>
        <v>0</v>
      </c>
    </row>
    <row r="10959" spans="1:8" x14ac:dyDescent="0.25">
      <c r="A10959" s="396" t="e">
        <f>"INN."&amp;EIGNIR!$B$3&amp;C10959</f>
        <v>#N/A</v>
      </c>
      <c r="B10959" s="511">
        <f>'Sundurliðun Útlán'!O178</f>
        <v>0</v>
      </c>
      <c r="C10959" s="503" t="s">
        <v>12498</v>
      </c>
      <c r="F10959" s="547"/>
      <c r="G10959" s="547">
        <f t="shared" si="344"/>
        <v>0</v>
      </c>
      <c r="H10959" s="547">
        <f t="shared" si="345"/>
        <v>0</v>
      </c>
    </row>
    <row r="10960" spans="1:8" x14ac:dyDescent="0.25">
      <c r="A10960" s="396" t="e">
        <f>"INN."&amp;EIGNIR!$B$3&amp;C10960</f>
        <v>#N/A</v>
      </c>
      <c r="B10960" s="511">
        <f>'Sundurliðun Útlán'!O179</f>
        <v>0</v>
      </c>
      <c r="C10960" s="503" t="s">
        <v>12508</v>
      </c>
      <c r="F10960" s="547"/>
      <c r="G10960" s="547">
        <f t="shared" si="344"/>
        <v>0</v>
      </c>
      <c r="H10960" s="547">
        <f t="shared" si="345"/>
        <v>0</v>
      </c>
    </row>
    <row r="10961" spans="1:8" x14ac:dyDescent="0.25">
      <c r="A10961" s="396" t="e">
        <f>"INN."&amp;EIGNIR!$B$3&amp;C10961</f>
        <v>#N/A</v>
      </c>
      <c r="B10961" s="511">
        <f>'Sundurliðun Útlán'!O180</f>
        <v>0</v>
      </c>
      <c r="C10961" s="503" t="s">
        <v>12518</v>
      </c>
      <c r="F10961" s="547"/>
      <c r="G10961" s="547">
        <f t="shared" si="344"/>
        <v>0</v>
      </c>
      <c r="H10961" s="547">
        <f t="shared" si="345"/>
        <v>0</v>
      </c>
    </row>
    <row r="10962" spans="1:8" x14ac:dyDescent="0.25">
      <c r="A10962" s="396" t="e">
        <f>"INN."&amp;EIGNIR!$B$3&amp;C10962</f>
        <v>#N/A</v>
      </c>
      <c r="B10962" s="511">
        <f>'Sundurliðun Útlán'!O181</f>
        <v>0</v>
      </c>
      <c r="C10962" s="503" t="s">
        <v>12528</v>
      </c>
      <c r="F10962" s="547"/>
      <c r="G10962" s="547">
        <f t="shared" si="344"/>
        <v>0</v>
      </c>
      <c r="H10962" s="547">
        <f t="shared" si="345"/>
        <v>0</v>
      </c>
    </row>
    <row r="10963" spans="1:8" x14ac:dyDescent="0.25">
      <c r="A10963" s="396" t="e">
        <f>"INN."&amp;EIGNIR!$B$3&amp;C10963</f>
        <v>#N/A</v>
      </c>
      <c r="B10963" s="511">
        <f>'Sundurliðun Útlán'!O182</f>
        <v>0</v>
      </c>
      <c r="C10963" s="503" t="s">
        <v>12538</v>
      </c>
      <c r="F10963" s="547"/>
      <c r="G10963" s="547">
        <f t="shared" si="344"/>
        <v>0</v>
      </c>
      <c r="H10963" s="547">
        <f t="shared" si="345"/>
        <v>0</v>
      </c>
    </row>
    <row r="10964" spans="1:8" x14ac:dyDescent="0.25">
      <c r="A10964" s="396" t="e">
        <f>"INN."&amp;EIGNIR!$B$3&amp;C10964</f>
        <v>#N/A</v>
      </c>
      <c r="B10964" s="511">
        <f>'Sundurliðun Útlán'!P170</f>
        <v>0</v>
      </c>
      <c r="C10964" s="503" t="s">
        <v>12419</v>
      </c>
      <c r="D10964" s="504" t="s">
        <v>13558</v>
      </c>
      <c r="F10964" s="547"/>
      <c r="G10964" s="547">
        <f t="shared" si="344"/>
        <v>0</v>
      </c>
      <c r="H10964" s="547">
        <f t="shared" si="345"/>
        <v>0</v>
      </c>
    </row>
    <row r="10965" spans="1:8" x14ac:dyDescent="0.25">
      <c r="A10965" s="396" t="e">
        <f>"INN."&amp;EIGNIR!$B$3&amp;C10965</f>
        <v>#N/A</v>
      </c>
      <c r="B10965" s="511">
        <f>'Sundurliðun Útlán'!P171</f>
        <v>0</v>
      </c>
      <c r="C10965" s="503" t="s">
        <v>12429</v>
      </c>
      <c r="F10965" s="547"/>
      <c r="G10965" s="547">
        <f t="shared" si="344"/>
        <v>0</v>
      </c>
      <c r="H10965" s="547">
        <f t="shared" si="345"/>
        <v>0</v>
      </c>
    </row>
    <row r="10966" spans="1:8" x14ac:dyDescent="0.25">
      <c r="A10966" s="396" t="e">
        <f>"INN."&amp;EIGNIR!$B$3&amp;C10966</f>
        <v>#N/A</v>
      </c>
      <c r="B10966" s="511">
        <f>'Sundurliðun Útlán'!P172</f>
        <v>0</v>
      </c>
      <c r="C10966" s="503" t="s">
        <v>12439</v>
      </c>
      <c r="F10966" s="547"/>
      <c r="G10966" s="547">
        <f t="shared" si="344"/>
        <v>0</v>
      </c>
      <c r="H10966" s="547">
        <f t="shared" si="345"/>
        <v>0</v>
      </c>
    </row>
    <row r="10967" spans="1:8" x14ac:dyDescent="0.25">
      <c r="A10967" s="396" t="e">
        <f>"INN."&amp;EIGNIR!$B$3&amp;C10967</f>
        <v>#N/A</v>
      </c>
      <c r="B10967" s="511">
        <f>'Sundurliðun Útlán'!P173</f>
        <v>0</v>
      </c>
      <c r="C10967" s="503" t="s">
        <v>12449</v>
      </c>
      <c r="F10967" s="547"/>
      <c r="G10967" s="547">
        <f t="shared" si="344"/>
        <v>0</v>
      </c>
      <c r="H10967" s="547">
        <f t="shared" si="345"/>
        <v>0</v>
      </c>
    </row>
    <row r="10968" spans="1:8" x14ac:dyDescent="0.25">
      <c r="A10968" s="396" t="e">
        <f>"INN."&amp;EIGNIR!$B$3&amp;C10968</f>
        <v>#N/A</v>
      </c>
      <c r="B10968" s="511">
        <f>'Sundurliðun Útlán'!P174</f>
        <v>0</v>
      </c>
      <c r="C10968" s="503" t="s">
        <v>12459</v>
      </c>
      <c r="F10968" s="547"/>
      <c r="G10968" s="547">
        <f t="shared" si="344"/>
        <v>0</v>
      </c>
      <c r="H10968" s="547">
        <f t="shared" si="345"/>
        <v>0</v>
      </c>
    </row>
    <row r="10969" spans="1:8" x14ac:dyDescent="0.25">
      <c r="A10969" s="396" t="e">
        <f>"INN."&amp;EIGNIR!$B$3&amp;C10969</f>
        <v>#N/A</v>
      </c>
      <c r="B10969" s="511">
        <f>'Sundurliðun Útlán'!P175</f>
        <v>0</v>
      </c>
      <c r="C10969" s="503" t="s">
        <v>12469</v>
      </c>
      <c r="F10969" s="547"/>
      <c r="G10969" s="547">
        <f t="shared" si="344"/>
        <v>0</v>
      </c>
      <c r="H10969" s="547">
        <f t="shared" si="345"/>
        <v>0</v>
      </c>
    </row>
    <row r="10970" spans="1:8" x14ac:dyDescent="0.25">
      <c r="A10970" s="396" t="e">
        <f>"INN."&amp;EIGNIR!$B$3&amp;C10970</f>
        <v>#N/A</v>
      </c>
      <c r="B10970" s="511">
        <f>'Sundurliðun Útlán'!P176</f>
        <v>0</v>
      </c>
      <c r="C10970" s="503" t="s">
        <v>12479</v>
      </c>
      <c r="F10970" s="547"/>
      <c r="G10970" s="547">
        <f t="shared" si="344"/>
        <v>0</v>
      </c>
      <c r="H10970" s="547">
        <f t="shared" si="345"/>
        <v>0</v>
      </c>
    </row>
    <row r="10971" spans="1:8" x14ac:dyDescent="0.25">
      <c r="A10971" s="396" t="e">
        <f>"INN."&amp;EIGNIR!$B$3&amp;C10971</f>
        <v>#N/A</v>
      </c>
      <c r="B10971" s="511">
        <f>'Sundurliðun Útlán'!P177</f>
        <v>0</v>
      </c>
      <c r="C10971" s="503" t="s">
        <v>12489</v>
      </c>
      <c r="F10971" s="547"/>
      <c r="G10971" s="547">
        <f t="shared" si="344"/>
        <v>0</v>
      </c>
      <c r="H10971" s="547">
        <f t="shared" si="345"/>
        <v>0</v>
      </c>
    </row>
    <row r="10972" spans="1:8" x14ac:dyDescent="0.25">
      <c r="A10972" s="396" t="e">
        <f>"INN."&amp;EIGNIR!$B$3&amp;C10972</f>
        <v>#N/A</v>
      </c>
      <c r="B10972" s="511">
        <f>'Sundurliðun Útlán'!P178</f>
        <v>0</v>
      </c>
      <c r="C10972" s="503" t="s">
        <v>12499</v>
      </c>
      <c r="F10972" s="547"/>
      <c r="G10972" s="547">
        <f t="shared" si="344"/>
        <v>0</v>
      </c>
      <c r="H10972" s="547">
        <f t="shared" si="345"/>
        <v>0</v>
      </c>
    </row>
    <row r="10973" spans="1:8" x14ac:dyDescent="0.25">
      <c r="A10973" s="396" t="e">
        <f>"INN."&amp;EIGNIR!$B$3&amp;C10973</f>
        <v>#N/A</v>
      </c>
      <c r="B10973" s="511">
        <f>'Sundurliðun Útlán'!P179</f>
        <v>0</v>
      </c>
      <c r="C10973" s="503" t="s">
        <v>12509</v>
      </c>
      <c r="F10973" s="547"/>
      <c r="G10973" s="547">
        <f t="shared" si="344"/>
        <v>0</v>
      </c>
      <c r="H10973" s="547">
        <f t="shared" si="345"/>
        <v>0</v>
      </c>
    </row>
    <row r="10974" spans="1:8" x14ac:dyDescent="0.25">
      <c r="A10974" s="396" t="e">
        <f>"INN."&amp;EIGNIR!$B$3&amp;C10974</f>
        <v>#N/A</v>
      </c>
      <c r="B10974" s="511">
        <f>'Sundurliðun Útlán'!P180</f>
        <v>0</v>
      </c>
      <c r="C10974" s="503" t="s">
        <v>12519</v>
      </c>
      <c r="F10974" s="547"/>
      <c r="G10974" s="547">
        <f t="shared" ref="G10974:G11037" si="346">+F10974-B10974</f>
        <v>0</v>
      </c>
      <c r="H10974" s="547">
        <f t="shared" si="345"/>
        <v>0</v>
      </c>
    </row>
    <row r="10975" spans="1:8" x14ac:dyDescent="0.25">
      <c r="A10975" s="396" t="e">
        <f>"INN."&amp;EIGNIR!$B$3&amp;C10975</f>
        <v>#N/A</v>
      </c>
      <c r="B10975" s="511">
        <f>'Sundurliðun Útlán'!P181</f>
        <v>0</v>
      </c>
      <c r="C10975" s="503" t="s">
        <v>12529</v>
      </c>
      <c r="F10975" s="547"/>
      <c r="G10975" s="547">
        <f t="shared" si="346"/>
        <v>0</v>
      </c>
      <c r="H10975" s="547">
        <f t="shared" ref="H10975:H11038" si="347">+ABS(G10975)</f>
        <v>0</v>
      </c>
    </row>
    <row r="10976" spans="1:8" x14ac:dyDescent="0.25">
      <c r="A10976" s="396" t="e">
        <f>"INN."&amp;EIGNIR!$B$3&amp;C10976</f>
        <v>#N/A</v>
      </c>
      <c r="B10976" s="511">
        <f>'Sundurliðun Útlán'!P182</f>
        <v>0</v>
      </c>
      <c r="C10976" s="503" t="s">
        <v>12539</v>
      </c>
      <c r="F10976" s="547"/>
      <c r="G10976" s="547">
        <f t="shared" si="346"/>
        <v>0</v>
      </c>
      <c r="H10976" s="547">
        <f t="shared" si="347"/>
        <v>0</v>
      </c>
    </row>
    <row r="10977" spans="1:8" x14ac:dyDescent="0.25">
      <c r="A10977" s="396" t="e">
        <f>"INN."&amp;EIGNIR!$B$3&amp;C10977</f>
        <v>#N/A</v>
      </c>
      <c r="B10977" s="511">
        <f>'Sundurliðun Útlán'!Q170</f>
        <v>0</v>
      </c>
      <c r="C10977" s="503" t="s">
        <v>12420</v>
      </c>
      <c r="D10977" s="504" t="s">
        <v>13564</v>
      </c>
      <c r="F10977" s="547"/>
      <c r="G10977" s="547">
        <f t="shared" si="346"/>
        <v>0</v>
      </c>
      <c r="H10977" s="547">
        <f t="shared" si="347"/>
        <v>0</v>
      </c>
    </row>
    <row r="10978" spans="1:8" x14ac:dyDescent="0.25">
      <c r="A10978" s="396" t="e">
        <f>"INN."&amp;EIGNIR!$B$3&amp;C10978</f>
        <v>#N/A</v>
      </c>
      <c r="B10978" s="511">
        <f>'Sundurliðun Útlán'!Q171</f>
        <v>0</v>
      </c>
      <c r="C10978" s="503" t="s">
        <v>12430</v>
      </c>
      <c r="F10978" s="547"/>
      <c r="G10978" s="547">
        <f t="shared" si="346"/>
        <v>0</v>
      </c>
      <c r="H10978" s="547">
        <f t="shared" si="347"/>
        <v>0</v>
      </c>
    </row>
    <row r="10979" spans="1:8" x14ac:dyDescent="0.25">
      <c r="A10979" s="396" t="e">
        <f>"INN."&amp;EIGNIR!$B$3&amp;C10979</f>
        <v>#N/A</v>
      </c>
      <c r="B10979" s="511">
        <f>'Sundurliðun Útlán'!Q172</f>
        <v>0</v>
      </c>
      <c r="C10979" s="503" t="s">
        <v>12440</v>
      </c>
      <c r="F10979" s="547"/>
      <c r="G10979" s="547">
        <f t="shared" si="346"/>
        <v>0</v>
      </c>
      <c r="H10979" s="547">
        <f t="shared" si="347"/>
        <v>0</v>
      </c>
    </row>
    <row r="10980" spans="1:8" x14ac:dyDescent="0.25">
      <c r="A10980" s="396" t="e">
        <f>"INN."&amp;EIGNIR!$B$3&amp;C10980</f>
        <v>#N/A</v>
      </c>
      <c r="B10980" s="511">
        <f>'Sundurliðun Útlán'!Q173</f>
        <v>0</v>
      </c>
      <c r="C10980" s="503" t="s">
        <v>12450</v>
      </c>
      <c r="F10980" s="547"/>
      <c r="G10980" s="547">
        <f t="shared" si="346"/>
        <v>0</v>
      </c>
      <c r="H10980" s="547">
        <f t="shared" si="347"/>
        <v>0</v>
      </c>
    </row>
    <row r="10981" spans="1:8" x14ac:dyDescent="0.25">
      <c r="A10981" s="396" t="e">
        <f>"INN."&amp;EIGNIR!$B$3&amp;C10981</f>
        <v>#N/A</v>
      </c>
      <c r="B10981" s="511">
        <f>'Sundurliðun Útlán'!Q174</f>
        <v>0</v>
      </c>
      <c r="C10981" s="503" t="s">
        <v>12460</v>
      </c>
      <c r="F10981" s="547"/>
      <c r="G10981" s="547">
        <f t="shared" si="346"/>
        <v>0</v>
      </c>
      <c r="H10981" s="547">
        <f t="shared" si="347"/>
        <v>0</v>
      </c>
    </row>
    <row r="10982" spans="1:8" x14ac:dyDescent="0.25">
      <c r="A10982" s="396" t="e">
        <f>"INN."&amp;EIGNIR!$B$3&amp;C10982</f>
        <v>#N/A</v>
      </c>
      <c r="B10982" s="511">
        <f>'Sundurliðun Útlán'!Q175</f>
        <v>0</v>
      </c>
      <c r="C10982" s="503" t="s">
        <v>12470</v>
      </c>
      <c r="F10982" s="547"/>
      <c r="G10982" s="547">
        <f t="shared" si="346"/>
        <v>0</v>
      </c>
      <c r="H10982" s="547">
        <f t="shared" si="347"/>
        <v>0</v>
      </c>
    </row>
    <row r="10983" spans="1:8" x14ac:dyDescent="0.25">
      <c r="A10983" s="396" t="e">
        <f>"INN."&amp;EIGNIR!$B$3&amp;C10983</f>
        <v>#N/A</v>
      </c>
      <c r="B10983" s="511">
        <f>'Sundurliðun Útlán'!Q176</f>
        <v>0</v>
      </c>
      <c r="C10983" s="503" t="s">
        <v>12480</v>
      </c>
      <c r="F10983" s="547"/>
      <c r="G10983" s="547">
        <f t="shared" si="346"/>
        <v>0</v>
      </c>
      <c r="H10983" s="547">
        <f t="shared" si="347"/>
        <v>0</v>
      </c>
    </row>
    <row r="10984" spans="1:8" x14ac:dyDescent="0.25">
      <c r="A10984" s="396" t="e">
        <f>"INN."&amp;EIGNIR!$B$3&amp;C10984</f>
        <v>#N/A</v>
      </c>
      <c r="B10984" s="511">
        <f>'Sundurliðun Útlán'!Q177</f>
        <v>0</v>
      </c>
      <c r="C10984" s="503" t="s">
        <v>12490</v>
      </c>
      <c r="F10984" s="547"/>
      <c r="G10984" s="547">
        <f t="shared" si="346"/>
        <v>0</v>
      </c>
      <c r="H10984" s="547">
        <f t="shared" si="347"/>
        <v>0</v>
      </c>
    </row>
    <row r="10985" spans="1:8" x14ac:dyDescent="0.25">
      <c r="A10985" s="396" t="e">
        <f>"INN."&amp;EIGNIR!$B$3&amp;C10985</f>
        <v>#N/A</v>
      </c>
      <c r="B10985" s="511">
        <f>'Sundurliðun Útlán'!Q178</f>
        <v>0</v>
      </c>
      <c r="C10985" s="503" t="s">
        <v>12500</v>
      </c>
      <c r="F10985" s="547"/>
      <c r="G10985" s="547">
        <f t="shared" si="346"/>
        <v>0</v>
      </c>
      <c r="H10985" s="547">
        <f t="shared" si="347"/>
        <v>0</v>
      </c>
    </row>
    <row r="10986" spans="1:8" x14ac:dyDescent="0.25">
      <c r="A10986" s="396" t="e">
        <f>"INN."&amp;EIGNIR!$B$3&amp;C10986</f>
        <v>#N/A</v>
      </c>
      <c r="B10986" s="511">
        <f>'Sundurliðun Útlán'!Q179</f>
        <v>0</v>
      </c>
      <c r="C10986" s="503" t="s">
        <v>12510</v>
      </c>
      <c r="F10986" s="547"/>
      <c r="G10986" s="547">
        <f t="shared" si="346"/>
        <v>0</v>
      </c>
      <c r="H10986" s="547">
        <f t="shared" si="347"/>
        <v>0</v>
      </c>
    </row>
    <row r="10987" spans="1:8" x14ac:dyDescent="0.25">
      <c r="A10987" s="396" t="e">
        <f>"INN."&amp;EIGNIR!$B$3&amp;C10987</f>
        <v>#N/A</v>
      </c>
      <c r="B10987" s="511">
        <f>'Sundurliðun Útlán'!Q180</f>
        <v>0</v>
      </c>
      <c r="C10987" s="503" t="s">
        <v>12520</v>
      </c>
      <c r="F10987" s="547"/>
      <c r="G10987" s="547">
        <f t="shared" si="346"/>
        <v>0</v>
      </c>
      <c r="H10987" s="547">
        <f t="shared" si="347"/>
        <v>0</v>
      </c>
    </row>
    <row r="10988" spans="1:8" x14ac:dyDescent="0.25">
      <c r="A10988" s="396" t="e">
        <f>"INN."&amp;EIGNIR!$B$3&amp;C10988</f>
        <v>#N/A</v>
      </c>
      <c r="B10988" s="511">
        <f>'Sundurliðun Útlán'!Q181</f>
        <v>0</v>
      </c>
      <c r="C10988" s="503" t="s">
        <v>12530</v>
      </c>
      <c r="F10988" s="547"/>
      <c r="G10988" s="547">
        <f t="shared" si="346"/>
        <v>0</v>
      </c>
      <c r="H10988" s="547">
        <f t="shared" si="347"/>
        <v>0</v>
      </c>
    </row>
    <row r="10989" spans="1:8" collapsed="1" x14ac:dyDescent="0.25">
      <c r="A10989" s="396" t="e">
        <f>"INN."&amp;EIGNIR!$B$3&amp;C10989</f>
        <v>#N/A</v>
      </c>
      <c r="B10989" s="511">
        <f>'Sundurliðun Útlán'!Q182</f>
        <v>0</v>
      </c>
      <c r="C10989" s="503" t="s">
        <v>12540</v>
      </c>
      <c r="F10989" s="547"/>
      <c r="G10989" s="547">
        <f t="shared" si="346"/>
        <v>0</v>
      </c>
      <c r="H10989" s="547">
        <f t="shared" si="347"/>
        <v>0</v>
      </c>
    </row>
    <row r="10990" spans="1:8" x14ac:dyDescent="0.25">
      <c r="A10990" s="396" t="e">
        <f>"INN."&amp;EIGNIR!$B$3&amp;C10990</f>
        <v>#N/A</v>
      </c>
      <c r="B10990" s="511">
        <f>'Sundurliðun Innlán'!H8</f>
        <v>0</v>
      </c>
      <c r="C10990" s="503" t="s">
        <v>12853</v>
      </c>
      <c r="D10990" s="504" t="s">
        <v>13569</v>
      </c>
      <c r="F10990" s="547"/>
      <c r="G10990" s="547">
        <f t="shared" si="346"/>
        <v>0</v>
      </c>
      <c r="H10990" s="547">
        <f t="shared" si="347"/>
        <v>0</v>
      </c>
    </row>
    <row r="10991" spans="1:8" x14ac:dyDescent="0.25">
      <c r="A10991" s="396" t="e">
        <f>"INN."&amp;EIGNIR!$B$3&amp;C10991</f>
        <v>#N/A</v>
      </c>
      <c r="B10991" s="511">
        <f>'Sundurliðun Innlán'!H9</f>
        <v>0</v>
      </c>
      <c r="C10991" s="503" t="s">
        <v>12863</v>
      </c>
      <c r="F10991" s="547"/>
      <c r="G10991" s="547">
        <f t="shared" si="346"/>
        <v>0</v>
      </c>
      <c r="H10991" s="547">
        <f t="shared" si="347"/>
        <v>0</v>
      </c>
    </row>
    <row r="10992" spans="1:8" x14ac:dyDescent="0.25">
      <c r="A10992" s="396" t="e">
        <f>"INN."&amp;EIGNIR!$B$3&amp;C10992</f>
        <v>#N/A</v>
      </c>
      <c r="B10992" s="511">
        <f>'Sundurliðun Innlán'!H10</f>
        <v>0</v>
      </c>
      <c r="C10992" s="503" t="s">
        <v>12873</v>
      </c>
      <c r="F10992" s="547"/>
      <c r="G10992" s="547">
        <f t="shared" si="346"/>
        <v>0</v>
      </c>
      <c r="H10992" s="547">
        <f t="shared" si="347"/>
        <v>0</v>
      </c>
    </row>
    <row r="10993" spans="1:8" x14ac:dyDescent="0.25">
      <c r="A10993" s="396" t="e">
        <f>"INN."&amp;EIGNIR!$B$3&amp;C10993</f>
        <v>#N/A</v>
      </c>
      <c r="B10993" s="511">
        <f>'Sundurliðun Innlán'!H11</f>
        <v>0</v>
      </c>
      <c r="C10993" s="503" t="s">
        <v>12883</v>
      </c>
      <c r="F10993" s="547"/>
      <c r="G10993" s="547">
        <f t="shared" si="346"/>
        <v>0</v>
      </c>
      <c r="H10993" s="547">
        <f t="shared" si="347"/>
        <v>0</v>
      </c>
    </row>
    <row r="10994" spans="1:8" x14ac:dyDescent="0.25">
      <c r="A10994" s="396" t="e">
        <f>"INN."&amp;EIGNIR!$B$3&amp;C10994</f>
        <v>#N/A</v>
      </c>
      <c r="B10994" s="511">
        <f>'Sundurliðun Innlán'!H12</f>
        <v>0</v>
      </c>
      <c r="C10994" s="503" t="s">
        <v>12893</v>
      </c>
      <c r="F10994" s="547"/>
      <c r="G10994" s="547">
        <f t="shared" si="346"/>
        <v>0</v>
      </c>
      <c r="H10994" s="547">
        <f t="shared" si="347"/>
        <v>0</v>
      </c>
    </row>
    <row r="10995" spans="1:8" x14ac:dyDescent="0.25">
      <c r="A10995" s="396" t="e">
        <f>"INN."&amp;EIGNIR!$B$3&amp;C10995</f>
        <v>#N/A</v>
      </c>
      <c r="B10995" s="511">
        <f>'Sundurliðun Innlán'!H13</f>
        <v>0</v>
      </c>
      <c r="C10995" s="503" t="s">
        <v>12903</v>
      </c>
      <c r="F10995" s="547"/>
      <c r="G10995" s="547">
        <f t="shared" si="346"/>
        <v>0</v>
      </c>
      <c r="H10995" s="547">
        <f t="shared" si="347"/>
        <v>0</v>
      </c>
    </row>
    <row r="10996" spans="1:8" x14ac:dyDescent="0.25">
      <c r="A10996" s="396" t="e">
        <f>"INN."&amp;EIGNIR!$B$3&amp;C10996</f>
        <v>#N/A</v>
      </c>
      <c r="B10996" s="511">
        <f>'Sundurliðun Innlán'!H14</f>
        <v>0</v>
      </c>
      <c r="C10996" s="503" t="s">
        <v>12913</v>
      </c>
      <c r="F10996" s="547"/>
      <c r="G10996" s="547">
        <f t="shared" si="346"/>
        <v>0</v>
      </c>
      <c r="H10996" s="547">
        <f t="shared" si="347"/>
        <v>0</v>
      </c>
    </row>
    <row r="10997" spans="1:8" x14ac:dyDescent="0.25">
      <c r="A10997" s="396" t="e">
        <f>"INN."&amp;EIGNIR!$B$3&amp;C10997</f>
        <v>#N/A</v>
      </c>
      <c r="B10997" s="511">
        <f>'Sundurliðun Innlán'!H15</f>
        <v>0</v>
      </c>
      <c r="C10997" s="503" t="s">
        <v>12923</v>
      </c>
      <c r="F10997" s="547"/>
      <c r="G10997" s="547">
        <f t="shared" si="346"/>
        <v>0</v>
      </c>
      <c r="H10997" s="547">
        <f t="shared" si="347"/>
        <v>0</v>
      </c>
    </row>
    <row r="10998" spans="1:8" x14ac:dyDescent="0.25">
      <c r="A10998" s="396" t="e">
        <f>"INN."&amp;EIGNIR!$B$3&amp;C10998</f>
        <v>#N/A</v>
      </c>
      <c r="B10998" s="511">
        <f>'Sundurliðun Innlán'!H16</f>
        <v>0</v>
      </c>
      <c r="C10998" s="503" t="s">
        <v>12933</v>
      </c>
      <c r="F10998" s="547"/>
      <c r="G10998" s="547">
        <f t="shared" si="346"/>
        <v>0</v>
      </c>
      <c r="H10998" s="547">
        <f t="shared" si="347"/>
        <v>0</v>
      </c>
    </row>
    <row r="10999" spans="1:8" x14ac:dyDescent="0.25">
      <c r="A10999" s="396" t="e">
        <f>"INN."&amp;EIGNIR!$B$3&amp;C10999</f>
        <v>#N/A</v>
      </c>
      <c r="B10999" s="511">
        <f>'Sundurliðun Innlán'!H17</f>
        <v>0</v>
      </c>
      <c r="C10999" s="503" t="s">
        <v>12943</v>
      </c>
      <c r="F10999" s="547"/>
      <c r="G10999" s="547">
        <f t="shared" si="346"/>
        <v>0</v>
      </c>
      <c r="H10999" s="547">
        <f t="shared" si="347"/>
        <v>0</v>
      </c>
    </row>
    <row r="11000" spans="1:8" x14ac:dyDescent="0.25">
      <c r="A11000" s="396" t="e">
        <f>"INN."&amp;EIGNIR!$B$3&amp;C11000</f>
        <v>#N/A</v>
      </c>
      <c r="B11000" s="511">
        <f>'Sundurliðun Innlán'!H18</f>
        <v>0</v>
      </c>
      <c r="C11000" s="503" t="s">
        <v>12953</v>
      </c>
      <c r="F11000" s="547"/>
      <c r="G11000" s="547">
        <f t="shared" si="346"/>
        <v>0</v>
      </c>
      <c r="H11000" s="547">
        <f t="shared" si="347"/>
        <v>0</v>
      </c>
    </row>
    <row r="11001" spans="1:8" x14ac:dyDescent="0.25">
      <c r="A11001" s="396" t="e">
        <f>"INN."&amp;EIGNIR!$B$3&amp;C11001</f>
        <v>#N/A</v>
      </c>
      <c r="B11001" s="511">
        <f>'Sundurliðun Innlán'!H19</f>
        <v>0</v>
      </c>
      <c r="C11001" s="503" t="s">
        <v>12963</v>
      </c>
      <c r="F11001" s="547"/>
      <c r="G11001" s="547">
        <f t="shared" si="346"/>
        <v>0</v>
      </c>
      <c r="H11001" s="547">
        <f t="shared" si="347"/>
        <v>0</v>
      </c>
    </row>
    <row r="11002" spans="1:8" x14ac:dyDescent="0.25">
      <c r="A11002" s="396" t="e">
        <f>"INN."&amp;EIGNIR!$B$3&amp;C11002</f>
        <v>#N/A</v>
      </c>
      <c r="B11002" s="511">
        <f>'Sundurliðun Innlán'!H20</f>
        <v>0</v>
      </c>
      <c r="C11002" s="503" t="s">
        <v>12973</v>
      </c>
      <c r="F11002" s="547"/>
      <c r="G11002" s="547">
        <f t="shared" si="346"/>
        <v>0</v>
      </c>
      <c r="H11002" s="547">
        <f t="shared" si="347"/>
        <v>0</v>
      </c>
    </row>
    <row r="11003" spans="1:8" x14ac:dyDescent="0.25">
      <c r="A11003" s="396" t="e">
        <f>"INN."&amp;EIGNIR!$B$3&amp;C11003</f>
        <v>#N/A</v>
      </c>
      <c r="B11003" s="511">
        <f>'Sundurliðun Innlán'!I8</f>
        <v>0</v>
      </c>
      <c r="C11003" s="503" t="s">
        <v>12854</v>
      </c>
      <c r="D11003" s="504" t="s">
        <v>13570</v>
      </c>
      <c r="F11003" s="547"/>
      <c r="G11003" s="547">
        <f t="shared" si="346"/>
        <v>0</v>
      </c>
      <c r="H11003" s="547">
        <f t="shared" si="347"/>
        <v>0</v>
      </c>
    </row>
    <row r="11004" spans="1:8" x14ac:dyDescent="0.25">
      <c r="A11004" s="396" t="e">
        <f>"INN."&amp;EIGNIR!$B$3&amp;C11004</f>
        <v>#N/A</v>
      </c>
      <c r="B11004" s="511">
        <f>'Sundurliðun Innlán'!I9</f>
        <v>0</v>
      </c>
      <c r="C11004" s="503" t="s">
        <v>12864</v>
      </c>
      <c r="F11004" s="547"/>
      <c r="G11004" s="547">
        <f t="shared" si="346"/>
        <v>0</v>
      </c>
      <c r="H11004" s="547">
        <f t="shared" si="347"/>
        <v>0</v>
      </c>
    </row>
    <row r="11005" spans="1:8" x14ac:dyDescent="0.25">
      <c r="A11005" s="396" t="e">
        <f>"INN."&amp;EIGNIR!$B$3&amp;C11005</f>
        <v>#N/A</v>
      </c>
      <c r="B11005" s="511">
        <f>'Sundurliðun Innlán'!I10</f>
        <v>0</v>
      </c>
      <c r="C11005" s="503" t="s">
        <v>12874</v>
      </c>
      <c r="F11005" s="547"/>
      <c r="G11005" s="547">
        <f t="shared" si="346"/>
        <v>0</v>
      </c>
      <c r="H11005" s="547">
        <f t="shared" si="347"/>
        <v>0</v>
      </c>
    </row>
    <row r="11006" spans="1:8" x14ac:dyDescent="0.25">
      <c r="A11006" s="396" t="e">
        <f>"INN."&amp;EIGNIR!$B$3&amp;C11006</f>
        <v>#N/A</v>
      </c>
      <c r="B11006" s="511">
        <f>'Sundurliðun Innlán'!I11</f>
        <v>0</v>
      </c>
      <c r="C11006" s="503" t="s">
        <v>12884</v>
      </c>
      <c r="F11006" s="547"/>
      <c r="G11006" s="547">
        <f t="shared" si="346"/>
        <v>0</v>
      </c>
      <c r="H11006" s="547">
        <f t="shared" si="347"/>
        <v>0</v>
      </c>
    </row>
    <row r="11007" spans="1:8" x14ac:dyDescent="0.25">
      <c r="A11007" s="396" t="e">
        <f>"INN."&amp;EIGNIR!$B$3&amp;C11007</f>
        <v>#N/A</v>
      </c>
      <c r="B11007" s="511">
        <f>'Sundurliðun Innlán'!I12</f>
        <v>0</v>
      </c>
      <c r="C11007" s="503" t="s">
        <v>12894</v>
      </c>
      <c r="F11007" s="547"/>
      <c r="G11007" s="547">
        <f t="shared" si="346"/>
        <v>0</v>
      </c>
      <c r="H11007" s="547">
        <f t="shared" si="347"/>
        <v>0</v>
      </c>
    </row>
    <row r="11008" spans="1:8" x14ac:dyDescent="0.25">
      <c r="A11008" s="396" t="e">
        <f>"INN."&amp;EIGNIR!$B$3&amp;C11008</f>
        <v>#N/A</v>
      </c>
      <c r="B11008" s="511">
        <f>'Sundurliðun Innlán'!I13</f>
        <v>0</v>
      </c>
      <c r="C11008" s="503" t="s">
        <v>12904</v>
      </c>
      <c r="F11008" s="547"/>
      <c r="G11008" s="547">
        <f t="shared" si="346"/>
        <v>0</v>
      </c>
      <c r="H11008" s="547">
        <f t="shared" si="347"/>
        <v>0</v>
      </c>
    </row>
    <row r="11009" spans="1:8" x14ac:dyDescent="0.25">
      <c r="A11009" s="396" t="e">
        <f>"INN."&amp;EIGNIR!$B$3&amp;C11009</f>
        <v>#N/A</v>
      </c>
      <c r="B11009" s="511">
        <f>'Sundurliðun Innlán'!I14</f>
        <v>0</v>
      </c>
      <c r="C11009" s="503" t="s">
        <v>12914</v>
      </c>
      <c r="F11009" s="547"/>
      <c r="G11009" s="547">
        <f t="shared" si="346"/>
        <v>0</v>
      </c>
      <c r="H11009" s="547">
        <f t="shared" si="347"/>
        <v>0</v>
      </c>
    </row>
    <row r="11010" spans="1:8" x14ac:dyDescent="0.25">
      <c r="A11010" s="396" t="e">
        <f>"INN."&amp;EIGNIR!$B$3&amp;C11010</f>
        <v>#N/A</v>
      </c>
      <c r="B11010" s="511">
        <f>'Sundurliðun Innlán'!I15</f>
        <v>0</v>
      </c>
      <c r="C11010" s="503" t="s">
        <v>12924</v>
      </c>
      <c r="F11010" s="547"/>
      <c r="G11010" s="547">
        <f t="shared" si="346"/>
        <v>0</v>
      </c>
      <c r="H11010" s="547">
        <f t="shared" si="347"/>
        <v>0</v>
      </c>
    </row>
    <row r="11011" spans="1:8" x14ac:dyDescent="0.25">
      <c r="A11011" s="396" t="e">
        <f>"INN."&amp;EIGNIR!$B$3&amp;C11011</f>
        <v>#N/A</v>
      </c>
      <c r="B11011" s="511">
        <f>'Sundurliðun Innlán'!I16</f>
        <v>0</v>
      </c>
      <c r="C11011" s="503" t="s">
        <v>12934</v>
      </c>
      <c r="F11011" s="547"/>
      <c r="G11011" s="547">
        <f t="shared" si="346"/>
        <v>0</v>
      </c>
      <c r="H11011" s="547">
        <f t="shared" si="347"/>
        <v>0</v>
      </c>
    </row>
    <row r="11012" spans="1:8" x14ac:dyDescent="0.25">
      <c r="A11012" s="396" t="e">
        <f>"INN."&amp;EIGNIR!$B$3&amp;C11012</f>
        <v>#N/A</v>
      </c>
      <c r="B11012" s="511">
        <f>'Sundurliðun Innlán'!I17</f>
        <v>0</v>
      </c>
      <c r="C11012" s="503" t="s">
        <v>12944</v>
      </c>
      <c r="F11012" s="547"/>
      <c r="G11012" s="547">
        <f t="shared" si="346"/>
        <v>0</v>
      </c>
      <c r="H11012" s="547">
        <f t="shared" si="347"/>
        <v>0</v>
      </c>
    </row>
    <row r="11013" spans="1:8" x14ac:dyDescent="0.25">
      <c r="A11013" s="396" t="e">
        <f>"INN."&amp;EIGNIR!$B$3&amp;C11013</f>
        <v>#N/A</v>
      </c>
      <c r="B11013" s="511">
        <f>'Sundurliðun Innlán'!I18</f>
        <v>0</v>
      </c>
      <c r="C11013" s="503" t="s">
        <v>12954</v>
      </c>
      <c r="F11013" s="547"/>
      <c r="G11013" s="547">
        <f t="shared" si="346"/>
        <v>0</v>
      </c>
      <c r="H11013" s="547">
        <f t="shared" si="347"/>
        <v>0</v>
      </c>
    </row>
    <row r="11014" spans="1:8" x14ac:dyDescent="0.25">
      <c r="A11014" s="396" t="e">
        <f>"INN."&amp;EIGNIR!$B$3&amp;C11014</f>
        <v>#N/A</v>
      </c>
      <c r="B11014" s="511">
        <f>'Sundurliðun Innlán'!I19</f>
        <v>0</v>
      </c>
      <c r="C11014" s="503" t="s">
        <v>12964</v>
      </c>
      <c r="F11014" s="547"/>
      <c r="G11014" s="547">
        <f t="shared" si="346"/>
        <v>0</v>
      </c>
      <c r="H11014" s="547">
        <f t="shared" si="347"/>
        <v>0</v>
      </c>
    </row>
    <row r="11015" spans="1:8" x14ac:dyDescent="0.25">
      <c r="A11015" s="396" t="e">
        <f>"INN."&amp;EIGNIR!$B$3&amp;C11015</f>
        <v>#N/A</v>
      </c>
      <c r="B11015" s="511">
        <f>'Sundurliðun Innlán'!I20</f>
        <v>0</v>
      </c>
      <c r="C11015" s="503" t="s">
        <v>12974</v>
      </c>
      <c r="F11015" s="547"/>
      <c r="G11015" s="547">
        <f t="shared" si="346"/>
        <v>0</v>
      </c>
      <c r="H11015" s="547">
        <f t="shared" si="347"/>
        <v>0</v>
      </c>
    </row>
    <row r="11016" spans="1:8" x14ac:dyDescent="0.25">
      <c r="A11016" s="396" t="e">
        <f>"INN."&amp;EIGNIR!$B$3&amp;C11016</f>
        <v>#N/A</v>
      </c>
      <c r="B11016" s="511">
        <f>'Sundurliðun Innlán'!J8</f>
        <v>0</v>
      </c>
      <c r="C11016" s="503" t="s">
        <v>12855</v>
      </c>
      <c r="D11016" s="504" t="s">
        <v>13571</v>
      </c>
      <c r="F11016" s="547"/>
      <c r="G11016" s="547">
        <f t="shared" si="346"/>
        <v>0</v>
      </c>
      <c r="H11016" s="547">
        <f t="shared" si="347"/>
        <v>0</v>
      </c>
    </row>
    <row r="11017" spans="1:8" x14ac:dyDescent="0.25">
      <c r="A11017" s="396" t="e">
        <f>"INN."&amp;EIGNIR!$B$3&amp;C11017</f>
        <v>#N/A</v>
      </c>
      <c r="B11017" s="511">
        <f>'Sundurliðun Innlán'!J9</f>
        <v>0</v>
      </c>
      <c r="C11017" s="503" t="s">
        <v>12865</v>
      </c>
      <c r="F11017" s="547"/>
      <c r="G11017" s="547">
        <f t="shared" si="346"/>
        <v>0</v>
      </c>
      <c r="H11017" s="547">
        <f t="shared" si="347"/>
        <v>0</v>
      </c>
    </row>
    <row r="11018" spans="1:8" x14ac:dyDescent="0.25">
      <c r="A11018" s="396" t="e">
        <f>"INN."&amp;EIGNIR!$B$3&amp;C11018</f>
        <v>#N/A</v>
      </c>
      <c r="B11018" s="511">
        <f>'Sundurliðun Innlán'!J10</f>
        <v>0</v>
      </c>
      <c r="C11018" s="503" t="s">
        <v>12875</v>
      </c>
      <c r="F11018" s="547"/>
      <c r="G11018" s="547">
        <f t="shared" si="346"/>
        <v>0</v>
      </c>
      <c r="H11018" s="547">
        <f t="shared" si="347"/>
        <v>0</v>
      </c>
    </row>
    <row r="11019" spans="1:8" x14ac:dyDescent="0.25">
      <c r="A11019" s="396" t="e">
        <f>"INN."&amp;EIGNIR!$B$3&amp;C11019</f>
        <v>#N/A</v>
      </c>
      <c r="B11019" s="511">
        <f>'Sundurliðun Innlán'!J11</f>
        <v>0</v>
      </c>
      <c r="C11019" s="503" t="s">
        <v>12885</v>
      </c>
      <c r="F11019" s="547"/>
      <c r="G11019" s="547">
        <f t="shared" si="346"/>
        <v>0</v>
      </c>
      <c r="H11019" s="547">
        <f t="shared" si="347"/>
        <v>0</v>
      </c>
    </row>
    <row r="11020" spans="1:8" x14ac:dyDescent="0.25">
      <c r="A11020" s="396" t="e">
        <f>"INN."&amp;EIGNIR!$B$3&amp;C11020</f>
        <v>#N/A</v>
      </c>
      <c r="B11020" s="511">
        <f>'Sundurliðun Innlán'!J12</f>
        <v>0</v>
      </c>
      <c r="C11020" s="503" t="s">
        <v>12895</v>
      </c>
      <c r="F11020" s="547"/>
      <c r="G11020" s="547">
        <f t="shared" si="346"/>
        <v>0</v>
      </c>
      <c r="H11020" s="547">
        <f t="shared" si="347"/>
        <v>0</v>
      </c>
    </row>
    <row r="11021" spans="1:8" x14ac:dyDescent="0.25">
      <c r="A11021" s="396" t="e">
        <f>"INN."&amp;EIGNIR!$B$3&amp;C11021</f>
        <v>#N/A</v>
      </c>
      <c r="B11021" s="511">
        <f>'Sundurliðun Innlán'!J13</f>
        <v>0</v>
      </c>
      <c r="C11021" s="503" t="s">
        <v>12905</v>
      </c>
      <c r="F11021" s="547"/>
      <c r="G11021" s="547">
        <f t="shared" si="346"/>
        <v>0</v>
      </c>
      <c r="H11021" s="547">
        <f t="shared" si="347"/>
        <v>0</v>
      </c>
    </row>
    <row r="11022" spans="1:8" x14ac:dyDescent="0.25">
      <c r="A11022" s="396" t="e">
        <f>"INN."&amp;EIGNIR!$B$3&amp;C11022</f>
        <v>#N/A</v>
      </c>
      <c r="B11022" s="511">
        <f>'Sundurliðun Innlán'!J14</f>
        <v>0</v>
      </c>
      <c r="C11022" s="503" t="s">
        <v>12915</v>
      </c>
      <c r="F11022" s="547"/>
      <c r="G11022" s="547">
        <f t="shared" si="346"/>
        <v>0</v>
      </c>
      <c r="H11022" s="547">
        <f t="shared" si="347"/>
        <v>0</v>
      </c>
    </row>
    <row r="11023" spans="1:8" x14ac:dyDescent="0.25">
      <c r="A11023" s="396" t="e">
        <f>"INN."&amp;EIGNIR!$B$3&amp;C11023</f>
        <v>#N/A</v>
      </c>
      <c r="B11023" s="511">
        <f>'Sundurliðun Innlán'!J15</f>
        <v>0</v>
      </c>
      <c r="C11023" s="503" t="s">
        <v>12925</v>
      </c>
      <c r="F11023" s="547"/>
      <c r="G11023" s="547">
        <f t="shared" si="346"/>
        <v>0</v>
      </c>
      <c r="H11023" s="547">
        <f t="shared" si="347"/>
        <v>0</v>
      </c>
    </row>
    <row r="11024" spans="1:8" x14ac:dyDescent="0.25">
      <c r="A11024" s="396" t="e">
        <f>"INN."&amp;EIGNIR!$B$3&amp;C11024</f>
        <v>#N/A</v>
      </c>
      <c r="B11024" s="511">
        <f>'Sundurliðun Innlán'!J16</f>
        <v>0</v>
      </c>
      <c r="C11024" s="503" t="s">
        <v>12935</v>
      </c>
      <c r="F11024" s="547"/>
      <c r="G11024" s="547">
        <f t="shared" si="346"/>
        <v>0</v>
      </c>
      <c r="H11024" s="547">
        <f t="shared" si="347"/>
        <v>0</v>
      </c>
    </row>
    <row r="11025" spans="1:8" x14ac:dyDescent="0.25">
      <c r="A11025" s="396" t="e">
        <f>"INN."&amp;EIGNIR!$B$3&amp;C11025</f>
        <v>#N/A</v>
      </c>
      <c r="B11025" s="511">
        <f>'Sundurliðun Innlán'!J17</f>
        <v>0</v>
      </c>
      <c r="C11025" s="503" t="s">
        <v>12945</v>
      </c>
      <c r="F11025" s="547"/>
      <c r="G11025" s="547">
        <f t="shared" si="346"/>
        <v>0</v>
      </c>
      <c r="H11025" s="547">
        <f t="shared" si="347"/>
        <v>0</v>
      </c>
    </row>
    <row r="11026" spans="1:8" x14ac:dyDescent="0.25">
      <c r="A11026" s="396" t="e">
        <f>"INN."&amp;EIGNIR!$B$3&amp;C11026</f>
        <v>#N/A</v>
      </c>
      <c r="B11026" s="511">
        <f>'Sundurliðun Innlán'!J18</f>
        <v>0</v>
      </c>
      <c r="C11026" s="503" t="s">
        <v>12955</v>
      </c>
      <c r="F11026" s="547"/>
      <c r="G11026" s="547">
        <f t="shared" si="346"/>
        <v>0</v>
      </c>
      <c r="H11026" s="547">
        <f t="shared" si="347"/>
        <v>0</v>
      </c>
    </row>
    <row r="11027" spans="1:8" x14ac:dyDescent="0.25">
      <c r="A11027" s="396" t="e">
        <f>"INN."&amp;EIGNIR!$B$3&amp;C11027</f>
        <v>#N/A</v>
      </c>
      <c r="B11027" s="511">
        <f>'Sundurliðun Innlán'!J19</f>
        <v>0</v>
      </c>
      <c r="C11027" s="503" t="s">
        <v>12965</v>
      </c>
      <c r="F11027" s="547"/>
      <c r="G11027" s="547">
        <f t="shared" si="346"/>
        <v>0</v>
      </c>
      <c r="H11027" s="547">
        <f t="shared" si="347"/>
        <v>0</v>
      </c>
    </row>
    <row r="11028" spans="1:8" x14ac:dyDescent="0.25">
      <c r="A11028" s="396" t="e">
        <f>"INN."&amp;EIGNIR!$B$3&amp;C11028</f>
        <v>#N/A</v>
      </c>
      <c r="B11028" s="511">
        <f>'Sundurliðun Innlán'!J20</f>
        <v>0</v>
      </c>
      <c r="C11028" s="503" t="s">
        <v>12975</v>
      </c>
      <c r="F11028" s="547"/>
      <c r="G11028" s="547">
        <f t="shared" si="346"/>
        <v>0</v>
      </c>
      <c r="H11028" s="547">
        <f t="shared" si="347"/>
        <v>0</v>
      </c>
    </row>
    <row r="11029" spans="1:8" x14ac:dyDescent="0.25">
      <c r="A11029" s="396" t="e">
        <f>"INN."&amp;EIGNIR!$B$3&amp;C11029</f>
        <v>#N/A</v>
      </c>
      <c r="B11029" s="511">
        <f>'Sundurliðun Innlán'!K8</f>
        <v>0</v>
      </c>
      <c r="C11029" s="503" t="s">
        <v>12856</v>
      </c>
      <c r="D11029" s="504" t="s">
        <v>13572</v>
      </c>
      <c r="F11029" s="547"/>
      <c r="G11029" s="547">
        <f t="shared" si="346"/>
        <v>0</v>
      </c>
      <c r="H11029" s="547">
        <f t="shared" si="347"/>
        <v>0</v>
      </c>
    </row>
    <row r="11030" spans="1:8" x14ac:dyDescent="0.25">
      <c r="A11030" s="396" t="e">
        <f>"INN."&amp;EIGNIR!$B$3&amp;C11030</f>
        <v>#N/A</v>
      </c>
      <c r="B11030" s="511">
        <f>'Sundurliðun Innlán'!K9</f>
        <v>0</v>
      </c>
      <c r="C11030" s="503" t="s">
        <v>12866</v>
      </c>
      <c r="F11030" s="547"/>
      <c r="G11030" s="547">
        <f t="shared" si="346"/>
        <v>0</v>
      </c>
      <c r="H11030" s="547">
        <f t="shared" si="347"/>
        <v>0</v>
      </c>
    </row>
    <row r="11031" spans="1:8" x14ac:dyDescent="0.25">
      <c r="A11031" s="396" t="e">
        <f>"INN."&amp;EIGNIR!$B$3&amp;C11031</f>
        <v>#N/A</v>
      </c>
      <c r="B11031" s="511">
        <f>'Sundurliðun Innlán'!K10</f>
        <v>0</v>
      </c>
      <c r="C11031" s="503" t="s">
        <v>12876</v>
      </c>
      <c r="F11031" s="547"/>
      <c r="G11031" s="547">
        <f t="shared" si="346"/>
        <v>0</v>
      </c>
      <c r="H11031" s="547">
        <f t="shared" si="347"/>
        <v>0</v>
      </c>
    </row>
    <row r="11032" spans="1:8" x14ac:dyDescent="0.25">
      <c r="A11032" s="396" t="e">
        <f>"INN."&amp;EIGNIR!$B$3&amp;C11032</f>
        <v>#N/A</v>
      </c>
      <c r="B11032" s="511">
        <f>'Sundurliðun Innlán'!K11</f>
        <v>0</v>
      </c>
      <c r="C11032" s="503" t="s">
        <v>12886</v>
      </c>
      <c r="F11032" s="547"/>
      <c r="G11032" s="547">
        <f t="shared" si="346"/>
        <v>0</v>
      </c>
      <c r="H11032" s="547">
        <f t="shared" si="347"/>
        <v>0</v>
      </c>
    </row>
    <row r="11033" spans="1:8" x14ac:dyDescent="0.25">
      <c r="A11033" s="396" t="e">
        <f>"INN."&amp;EIGNIR!$B$3&amp;C11033</f>
        <v>#N/A</v>
      </c>
      <c r="B11033" s="511">
        <f>'Sundurliðun Innlán'!K12</f>
        <v>0</v>
      </c>
      <c r="C11033" s="503" t="s">
        <v>12896</v>
      </c>
      <c r="F11033" s="547"/>
      <c r="G11033" s="547">
        <f t="shared" si="346"/>
        <v>0</v>
      </c>
      <c r="H11033" s="547">
        <f t="shared" si="347"/>
        <v>0</v>
      </c>
    </row>
    <row r="11034" spans="1:8" x14ac:dyDescent="0.25">
      <c r="A11034" s="396" t="e">
        <f>"INN."&amp;EIGNIR!$B$3&amp;C11034</f>
        <v>#N/A</v>
      </c>
      <c r="B11034" s="511">
        <f>'Sundurliðun Innlán'!K13</f>
        <v>0</v>
      </c>
      <c r="C11034" s="503" t="s">
        <v>12906</v>
      </c>
      <c r="F11034" s="547"/>
      <c r="G11034" s="547">
        <f t="shared" si="346"/>
        <v>0</v>
      </c>
      <c r="H11034" s="547">
        <f t="shared" si="347"/>
        <v>0</v>
      </c>
    </row>
    <row r="11035" spans="1:8" x14ac:dyDescent="0.25">
      <c r="A11035" s="396" t="e">
        <f>"INN."&amp;EIGNIR!$B$3&amp;C11035</f>
        <v>#N/A</v>
      </c>
      <c r="B11035" s="511">
        <f>'Sundurliðun Innlán'!K14</f>
        <v>0</v>
      </c>
      <c r="C11035" s="503" t="s">
        <v>12916</v>
      </c>
      <c r="F11035" s="547"/>
      <c r="G11035" s="547">
        <f t="shared" si="346"/>
        <v>0</v>
      </c>
      <c r="H11035" s="547">
        <f t="shared" si="347"/>
        <v>0</v>
      </c>
    </row>
    <row r="11036" spans="1:8" x14ac:dyDescent="0.25">
      <c r="A11036" s="396" t="e">
        <f>"INN."&amp;EIGNIR!$B$3&amp;C11036</f>
        <v>#N/A</v>
      </c>
      <c r="B11036" s="511">
        <f>'Sundurliðun Innlán'!K15</f>
        <v>0</v>
      </c>
      <c r="C11036" s="503" t="s">
        <v>12926</v>
      </c>
      <c r="F11036" s="547"/>
      <c r="G11036" s="547">
        <f t="shared" si="346"/>
        <v>0</v>
      </c>
      <c r="H11036" s="547">
        <f t="shared" si="347"/>
        <v>0</v>
      </c>
    </row>
    <row r="11037" spans="1:8" x14ac:dyDescent="0.25">
      <c r="A11037" s="396" t="e">
        <f>"INN."&amp;EIGNIR!$B$3&amp;C11037</f>
        <v>#N/A</v>
      </c>
      <c r="B11037" s="511">
        <f>'Sundurliðun Innlán'!K16</f>
        <v>0</v>
      </c>
      <c r="C11037" s="503" t="s">
        <v>12936</v>
      </c>
      <c r="F11037" s="547"/>
      <c r="G11037" s="547">
        <f t="shared" si="346"/>
        <v>0</v>
      </c>
      <c r="H11037" s="547">
        <f t="shared" si="347"/>
        <v>0</v>
      </c>
    </row>
    <row r="11038" spans="1:8" x14ac:dyDescent="0.25">
      <c r="A11038" s="396" t="e">
        <f>"INN."&amp;EIGNIR!$B$3&amp;C11038</f>
        <v>#N/A</v>
      </c>
      <c r="B11038" s="511">
        <f>'Sundurliðun Innlán'!K17</f>
        <v>0</v>
      </c>
      <c r="C11038" s="503" t="s">
        <v>12946</v>
      </c>
      <c r="F11038" s="547"/>
      <c r="G11038" s="547">
        <f t="shared" ref="G11038:G11101" si="348">+F11038-B11038</f>
        <v>0</v>
      </c>
      <c r="H11038" s="547">
        <f t="shared" si="347"/>
        <v>0</v>
      </c>
    </row>
    <row r="11039" spans="1:8" x14ac:dyDescent="0.25">
      <c r="A11039" s="396" t="e">
        <f>"INN."&amp;EIGNIR!$B$3&amp;C11039</f>
        <v>#N/A</v>
      </c>
      <c r="B11039" s="511">
        <f>'Sundurliðun Innlán'!K18</f>
        <v>0</v>
      </c>
      <c r="C11039" s="503" t="s">
        <v>12956</v>
      </c>
      <c r="F11039" s="547"/>
      <c r="G11039" s="547">
        <f t="shared" si="348"/>
        <v>0</v>
      </c>
      <c r="H11039" s="547">
        <f t="shared" ref="H11039:H11102" si="349">+ABS(G11039)</f>
        <v>0</v>
      </c>
    </row>
    <row r="11040" spans="1:8" x14ac:dyDescent="0.25">
      <c r="A11040" s="396" t="e">
        <f>"INN."&amp;EIGNIR!$B$3&amp;C11040</f>
        <v>#N/A</v>
      </c>
      <c r="B11040" s="511">
        <f>'Sundurliðun Innlán'!K19</f>
        <v>0</v>
      </c>
      <c r="C11040" s="503" t="s">
        <v>12966</v>
      </c>
      <c r="F11040" s="547"/>
      <c r="G11040" s="547">
        <f t="shared" si="348"/>
        <v>0</v>
      </c>
      <c r="H11040" s="547">
        <f t="shared" si="349"/>
        <v>0</v>
      </c>
    </row>
    <row r="11041" spans="1:8" x14ac:dyDescent="0.25">
      <c r="A11041" s="396" t="e">
        <f>"INN."&amp;EIGNIR!$B$3&amp;C11041</f>
        <v>#N/A</v>
      </c>
      <c r="B11041" s="511">
        <f>'Sundurliðun Innlán'!K20</f>
        <v>0</v>
      </c>
      <c r="C11041" s="503" t="s">
        <v>12976</v>
      </c>
      <c r="F11041" s="547"/>
      <c r="G11041" s="547">
        <f t="shared" si="348"/>
        <v>0</v>
      </c>
      <c r="H11041" s="547">
        <f t="shared" si="349"/>
        <v>0</v>
      </c>
    </row>
    <row r="11042" spans="1:8" x14ac:dyDescent="0.25">
      <c r="A11042" s="396" t="e">
        <f>"INN."&amp;EIGNIR!$B$3&amp;C11042</f>
        <v>#N/A</v>
      </c>
      <c r="B11042" s="511">
        <f>'Sundurliðun Innlán'!L8</f>
        <v>0</v>
      </c>
      <c r="C11042" s="503" t="s">
        <v>12857</v>
      </c>
      <c r="D11042" s="504" t="s">
        <v>13573</v>
      </c>
      <c r="F11042" s="547"/>
      <c r="G11042" s="547">
        <f t="shared" si="348"/>
        <v>0</v>
      </c>
      <c r="H11042" s="547">
        <f t="shared" si="349"/>
        <v>0</v>
      </c>
    </row>
    <row r="11043" spans="1:8" x14ac:dyDescent="0.25">
      <c r="A11043" s="396" t="e">
        <f>"INN."&amp;EIGNIR!$B$3&amp;C11043</f>
        <v>#N/A</v>
      </c>
      <c r="B11043" s="511">
        <f>'Sundurliðun Innlán'!L9</f>
        <v>0</v>
      </c>
      <c r="C11043" s="503" t="s">
        <v>12867</v>
      </c>
      <c r="F11043" s="547"/>
      <c r="G11043" s="547">
        <f t="shared" si="348"/>
        <v>0</v>
      </c>
      <c r="H11043" s="547">
        <f t="shared" si="349"/>
        <v>0</v>
      </c>
    </row>
    <row r="11044" spans="1:8" x14ac:dyDescent="0.25">
      <c r="A11044" s="396" t="e">
        <f>"INN."&amp;EIGNIR!$B$3&amp;C11044</f>
        <v>#N/A</v>
      </c>
      <c r="B11044" s="511">
        <f>'Sundurliðun Innlán'!L10</f>
        <v>0</v>
      </c>
      <c r="C11044" s="503" t="s">
        <v>12877</v>
      </c>
      <c r="F11044" s="547"/>
      <c r="G11044" s="547">
        <f t="shared" si="348"/>
        <v>0</v>
      </c>
      <c r="H11044" s="547">
        <f t="shared" si="349"/>
        <v>0</v>
      </c>
    </row>
    <row r="11045" spans="1:8" x14ac:dyDescent="0.25">
      <c r="A11045" s="396" t="e">
        <f>"INN."&amp;EIGNIR!$B$3&amp;C11045</f>
        <v>#N/A</v>
      </c>
      <c r="B11045" s="511">
        <f>'Sundurliðun Innlán'!L11</f>
        <v>0</v>
      </c>
      <c r="C11045" s="503" t="s">
        <v>12887</v>
      </c>
      <c r="F11045" s="547"/>
      <c r="G11045" s="547">
        <f t="shared" si="348"/>
        <v>0</v>
      </c>
      <c r="H11045" s="547">
        <f t="shared" si="349"/>
        <v>0</v>
      </c>
    </row>
    <row r="11046" spans="1:8" x14ac:dyDescent="0.25">
      <c r="A11046" s="396" t="e">
        <f>"INN."&amp;EIGNIR!$B$3&amp;C11046</f>
        <v>#N/A</v>
      </c>
      <c r="B11046" s="511">
        <f>'Sundurliðun Innlán'!L12</f>
        <v>0</v>
      </c>
      <c r="C11046" s="503" t="s">
        <v>12897</v>
      </c>
      <c r="F11046" s="547"/>
      <c r="G11046" s="547">
        <f t="shared" si="348"/>
        <v>0</v>
      </c>
      <c r="H11046" s="547">
        <f t="shared" si="349"/>
        <v>0</v>
      </c>
    </row>
    <row r="11047" spans="1:8" x14ac:dyDescent="0.25">
      <c r="A11047" s="396" t="e">
        <f>"INN."&amp;EIGNIR!$B$3&amp;C11047</f>
        <v>#N/A</v>
      </c>
      <c r="B11047" s="511">
        <f>'Sundurliðun Innlán'!L13</f>
        <v>0</v>
      </c>
      <c r="C11047" s="503" t="s">
        <v>12907</v>
      </c>
      <c r="F11047" s="547"/>
      <c r="G11047" s="547">
        <f t="shared" si="348"/>
        <v>0</v>
      </c>
      <c r="H11047" s="547">
        <f t="shared" si="349"/>
        <v>0</v>
      </c>
    </row>
    <row r="11048" spans="1:8" x14ac:dyDescent="0.25">
      <c r="A11048" s="396" t="e">
        <f>"INN."&amp;EIGNIR!$B$3&amp;C11048</f>
        <v>#N/A</v>
      </c>
      <c r="B11048" s="511">
        <f>'Sundurliðun Innlán'!L14</f>
        <v>0</v>
      </c>
      <c r="C11048" s="503" t="s">
        <v>12917</v>
      </c>
      <c r="F11048" s="547"/>
      <c r="G11048" s="547">
        <f t="shared" si="348"/>
        <v>0</v>
      </c>
      <c r="H11048" s="547">
        <f t="shared" si="349"/>
        <v>0</v>
      </c>
    </row>
    <row r="11049" spans="1:8" x14ac:dyDescent="0.25">
      <c r="A11049" s="396" t="e">
        <f>"INN."&amp;EIGNIR!$B$3&amp;C11049</f>
        <v>#N/A</v>
      </c>
      <c r="B11049" s="511">
        <f>'Sundurliðun Innlán'!L15</f>
        <v>0</v>
      </c>
      <c r="C11049" s="503" t="s">
        <v>12927</v>
      </c>
      <c r="F11049" s="547"/>
      <c r="G11049" s="547">
        <f t="shared" si="348"/>
        <v>0</v>
      </c>
      <c r="H11049" s="547">
        <f t="shared" si="349"/>
        <v>0</v>
      </c>
    </row>
    <row r="11050" spans="1:8" x14ac:dyDescent="0.25">
      <c r="A11050" s="396" t="e">
        <f>"INN."&amp;EIGNIR!$B$3&amp;C11050</f>
        <v>#N/A</v>
      </c>
      <c r="B11050" s="511">
        <f>'Sundurliðun Innlán'!L16</f>
        <v>0</v>
      </c>
      <c r="C11050" s="503" t="s">
        <v>12937</v>
      </c>
      <c r="F11050" s="547"/>
      <c r="G11050" s="547">
        <f t="shared" si="348"/>
        <v>0</v>
      </c>
      <c r="H11050" s="547">
        <f t="shared" si="349"/>
        <v>0</v>
      </c>
    </row>
    <row r="11051" spans="1:8" x14ac:dyDescent="0.25">
      <c r="A11051" s="396" t="e">
        <f>"INN."&amp;EIGNIR!$B$3&amp;C11051</f>
        <v>#N/A</v>
      </c>
      <c r="B11051" s="511">
        <f>'Sundurliðun Innlán'!L17</f>
        <v>0</v>
      </c>
      <c r="C11051" s="503" t="s">
        <v>12947</v>
      </c>
      <c r="F11051" s="547"/>
      <c r="G11051" s="547">
        <f t="shared" si="348"/>
        <v>0</v>
      </c>
      <c r="H11051" s="547">
        <f t="shared" si="349"/>
        <v>0</v>
      </c>
    </row>
    <row r="11052" spans="1:8" x14ac:dyDescent="0.25">
      <c r="A11052" s="396" t="e">
        <f>"INN."&amp;EIGNIR!$B$3&amp;C11052</f>
        <v>#N/A</v>
      </c>
      <c r="B11052" s="511">
        <f>'Sundurliðun Innlán'!L18</f>
        <v>0</v>
      </c>
      <c r="C11052" s="503" t="s">
        <v>12957</v>
      </c>
      <c r="F11052" s="547"/>
      <c r="G11052" s="547">
        <f t="shared" si="348"/>
        <v>0</v>
      </c>
      <c r="H11052" s="547">
        <f t="shared" si="349"/>
        <v>0</v>
      </c>
    </row>
    <row r="11053" spans="1:8" x14ac:dyDescent="0.25">
      <c r="A11053" s="396" t="e">
        <f>"INN."&amp;EIGNIR!$B$3&amp;C11053</f>
        <v>#N/A</v>
      </c>
      <c r="B11053" s="511">
        <f>'Sundurliðun Innlán'!L19</f>
        <v>0</v>
      </c>
      <c r="C11053" s="503" t="s">
        <v>12967</v>
      </c>
      <c r="F11053" s="547"/>
      <c r="G11053" s="547">
        <f t="shared" si="348"/>
        <v>0</v>
      </c>
      <c r="H11053" s="547">
        <f t="shared" si="349"/>
        <v>0</v>
      </c>
    </row>
    <row r="11054" spans="1:8" x14ac:dyDescent="0.25">
      <c r="A11054" s="396" t="e">
        <f>"INN."&amp;EIGNIR!$B$3&amp;C11054</f>
        <v>#N/A</v>
      </c>
      <c r="B11054" s="511">
        <f>'Sundurliðun Innlán'!L20</f>
        <v>0</v>
      </c>
      <c r="C11054" s="503" t="s">
        <v>12977</v>
      </c>
      <c r="F11054" s="547"/>
      <c r="G11054" s="547">
        <f t="shared" si="348"/>
        <v>0</v>
      </c>
      <c r="H11054" s="547">
        <f t="shared" si="349"/>
        <v>0</v>
      </c>
    </row>
    <row r="11055" spans="1:8" x14ac:dyDescent="0.25">
      <c r="A11055" s="396" t="e">
        <f>"INN."&amp;EIGNIR!$B$3&amp;C11055</f>
        <v>#N/A</v>
      </c>
      <c r="B11055" s="511">
        <f>'Sundurliðun Innlán'!M8</f>
        <v>0</v>
      </c>
      <c r="C11055" s="503" t="s">
        <v>12858</v>
      </c>
      <c r="D11055" s="504" t="s">
        <v>13574</v>
      </c>
      <c r="F11055" s="547"/>
      <c r="G11055" s="547">
        <f t="shared" si="348"/>
        <v>0</v>
      </c>
      <c r="H11055" s="547">
        <f t="shared" si="349"/>
        <v>0</v>
      </c>
    </row>
    <row r="11056" spans="1:8" x14ac:dyDescent="0.25">
      <c r="A11056" s="396" t="e">
        <f>"INN."&amp;EIGNIR!$B$3&amp;C11056</f>
        <v>#N/A</v>
      </c>
      <c r="B11056" s="511">
        <f>'Sundurliðun Innlán'!M9</f>
        <v>0</v>
      </c>
      <c r="C11056" s="503" t="s">
        <v>12868</v>
      </c>
      <c r="F11056" s="547"/>
      <c r="G11056" s="547">
        <f t="shared" si="348"/>
        <v>0</v>
      </c>
      <c r="H11056" s="547">
        <f t="shared" si="349"/>
        <v>0</v>
      </c>
    </row>
    <row r="11057" spans="1:8" x14ac:dyDescent="0.25">
      <c r="A11057" s="396" t="e">
        <f>"INN."&amp;EIGNIR!$B$3&amp;C11057</f>
        <v>#N/A</v>
      </c>
      <c r="B11057" s="511">
        <f>'Sundurliðun Innlán'!M10</f>
        <v>0</v>
      </c>
      <c r="C11057" s="503" t="s">
        <v>12878</v>
      </c>
      <c r="F11057" s="547"/>
      <c r="G11057" s="547">
        <f t="shared" si="348"/>
        <v>0</v>
      </c>
      <c r="H11057" s="547">
        <f t="shared" si="349"/>
        <v>0</v>
      </c>
    </row>
    <row r="11058" spans="1:8" x14ac:dyDescent="0.25">
      <c r="A11058" s="396" t="e">
        <f>"INN."&amp;EIGNIR!$B$3&amp;C11058</f>
        <v>#N/A</v>
      </c>
      <c r="B11058" s="511">
        <f>'Sundurliðun Innlán'!M11</f>
        <v>0</v>
      </c>
      <c r="C11058" s="503" t="s">
        <v>12888</v>
      </c>
      <c r="F11058" s="547"/>
      <c r="G11058" s="547">
        <f t="shared" si="348"/>
        <v>0</v>
      </c>
      <c r="H11058" s="547">
        <f t="shared" si="349"/>
        <v>0</v>
      </c>
    </row>
    <row r="11059" spans="1:8" x14ac:dyDescent="0.25">
      <c r="A11059" s="396" t="e">
        <f>"INN."&amp;EIGNIR!$B$3&amp;C11059</f>
        <v>#N/A</v>
      </c>
      <c r="B11059" s="511">
        <f>'Sundurliðun Innlán'!M12</f>
        <v>0</v>
      </c>
      <c r="C11059" s="503" t="s">
        <v>12898</v>
      </c>
      <c r="F11059" s="547"/>
      <c r="G11059" s="547">
        <f t="shared" si="348"/>
        <v>0</v>
      </c>
      <c r="H11059" s="547">
        <f t="shared" si="349"/>
        <v>0</v>
      </c>
    </row>
    <row r="11060" spans="1:8" x14ac:dyDescent="0.25">
      <c r="A11060" s="396" t="e">
        <f>"INN."&amp;EIGNIR!$B$3&amp;C11060</f>
        <v>#N/A</v>
      </c>
      <c r="B11060" s="511">
        <f>'Sundurliðun Innlán'!M13</f>
        <v>0</v>
      </c>
      <c r="C11060" s="503" t="s">
        <v>12908</v>
      </c>
      <c r="F11060" s="547"/>
      <c r="G11060" s="547">
        <f t="shared" si="348"/>
        <v>0</v>
      </c>
      <c r="H11060" s="547">
        <f t="shared" si="349"/>
        <v>0</v>
      </c>
    </row>
    <row r="11061" spans="1:8" x14ac:dyDescent="0.25">
      <c r="A11061" s="396" t="e">
        <f>"INN."&amp;EIGNIR!$B$3&amp;C11061</f>
        <v>#N/A</v>
      </c>
      <c r="B11061" s="511">
        <f>'Sundurliðun Innlán'!M14</f>
        <v>0</v>
      </c>
      <c r="C11061" s="503" t="s">
        <v>12918</v>
      </c>
      <c r="F11061" s="547"/>
      <c r="G11061" s="547">
        <f t="shared" si="348"/>
        <v>0</v>
      </c>
      <c r="H11061" s="547">
        <f t="shared" si="349"/>
        <v>0</v>
      </c>
    </row>
    <row r="11062" spans="1:8" x14ac:dyDescent="0.25">
      <c r="A11062" s="396" t="e">
        <f>"INN."&amp;EIGNIR!$B$3&amp;C11062</f>
        <v>#N/A</v>
      </c>
      <c r="B11062" s="511">
        <f>'Sundurliðun Innlán'!M15</f>
        <v>0</v>
      </c>
      <c r="C11062" s="503" t="s">
        <v>12928</v>
      </c>
      <c r="F11062" s="547"/>
      <c r="G11062" s="547">
        <f t="shared" si="348"/>
        <v>0</v>
      </c>
      <c r="H11062" s="547">
        <f t="shared" si="349"/>
        <v>0</v>
      </c>
    </row>
    <row r="11063" spans="1:8" x14ac:dyDescent="0.25">
      <c r="A11063" s="396" t="e">
        <f>"INN."&amp;EIGNIR!$B$3&amp;C11063</f>
        <v>#N/A</v>
      </c>
      <c r="B11063" s="511">
        <f>'Sundurliðun Innlán'!M16</f>
        <v>0</v>
      </c>
      <c r="C11063" s="503" t="s">
        <v>12938</v>
      </c>
      <c r="F11063" s="547"/>
      <c r="G11063" s="547">
        <f t="shared" si="348"/>
        <v>0</v>
      </c>
      <c r="H11063" s="547">
        <f t="shared" si="349"/>
        <v>0</v>
      </c>
    </row>
    <row r="11064" spans="1:8" x14ac:dyDescent="0.25">
      <c r="A11064" s="396" t="e">
        <f>"INN."&amp;EIGNIR!$B$3&amp;C11064</f>
        <v>#N/A</v>
      </c>
      <c r="B11064" s="511">
        <f>'Sundurliðun Innlán'!M17</f>
        <v>0</v>
      </c>
      <c r="C11064" s="503" t="s">
        <v>12948</v>
      </c>
      <c r="F11064" s="547"/>
      <c r="G11064" s="547">
        <f t="shared" si="348"/>
        <v>0</v>
      </c>
      <c r="H11064" s="547">
        <f t="shared" si="349"/>
        <v>0</v>
      </c>
    </row>
    <row r="11065" spans="1:8" x14ac:dyDescent="0.25">
      <c r="A11065" s="396" t="e">
        <f>"INN."&amp;EIGNIR!$B$3&amp;C11065</f>
        <v>#N/A</v>
      </c>
      <c r="B11065" s="511">
        <f>'Sundurliðun Innlán'!M18</f>
        <v>0</v>
      </c>
      <c r="C11065" s="503" t="s">
        <v>12958</v>
      </c>
      <c r="F11065" s="547"/>
      <c r="G11065" s="547">
        <f t="shared" si="348"/>
        <v>0</v>
      </c>
      <c r="H11065" s="547">
        <f t="shared" si="349"/>
        <v>0</v>
      </c>
    </row>
    <row r="11066" spans="1:8" x14ac:dyDescent="0.25">
      <c r="A11066" s="396" t="e">
        <f>"INN."&amp;EIGNIR!$B$3&amp;C11066</f>
        <v>#N/A</v>
      </c>
      <c r="B11066" s="511">
        <f>'Sundurliðun Innlán'!M19</f>
        <v>0</v>
      </c>
      <c r="C11066" s="503" t="s">
        <v>12968</v>
      </c>
      <c r="F11066" s="547"/>
      <c r="G11066" s="547">
        <f t="shared" si="348"/>
        <v>0</v>
      </c>
      <c r="H11066" s="547">
        <f t="shared" si="349"/>
        <v>0</v>
      </c>
    </row>
    <row r="11067" spans="1:8" x14ac:dyDescent="0.25">
      <c r="A11067" s="396" t="e">
        <f>"INN."&amp;EIGNIR!$B$3&amp;C11067</f>
        <v>#N/A</v>
      </c>
      <c r="B11067" s="511">
        <f>'Sundurliðun Innlán'!M20</f>
        <v>0</v>
      </c>
      <c r="C11067" s="503" t="s">
        <v>12978</v>
      </c>
      <c r="F11067" s="547"/>
      <c r="G11067" s="547">
        <f t="shared" si="348"/>
        <v>0</v>
      </c>
      <c r="H11067" s="547">
        <f t="shared" si="349"/>
        <v>0</v>
      </c>
    </row>
    <row r="11068" spans="1:8" x14ac:dyDescent="0.25">
      <c r="A11068" s="396" t="e">
        <f>"INN."&amp;EIGNIR!$B$3&amp;C11068</f>
        <v>#N/A</v>
      </c>
      <c r="B11068" s="511">
        <f>'Sundurliðun Innlán'!N8</f>
        <v>0</v>
      </c>
      <c r="C11068" s="503" t="s">
        <v>12859</v>
      </c>
      <c r="D11068" s="504" t="s">
        <v>13575</v>
      </c>
      <c r="F11068" s="547"/>
      <c r="G11068" s="547">
        <f t="shared" si="348"/>
        <v>0</v>
      </c>
      <c r="H11068" s="547">
        <f t="shared" si="349"/>
        <v>0</v>
      </c>
    </row>
    <row r="11069" spans="1:8" x14ac:dyDescent="0.25">
      <c r="A11069" s="396" t="e">
        <f>"INN."&amp;EIGNIR!$B$3&amp;C11069</f>
        <v>#N/A</v>
      </c>
      <c r="B11069" s="511">
        <f>'Sundurliðun Innlán'!N9</f>
        <v>0</v>
      </c>
      <c r="C11069" s="503" t="s">
        <v>12869</v>
      </c>
      <c r="F11069" s="547"/>
      <c r="G11069" s="547">
        <f t="shared" si="348"/>
        <v>0</v>
      </c>
      <c r="H11069" s="547">
        <f t="shared" si="349"/>
        <v>0</v>
      </c>
    </row>
    <row r="11070" spans="1:8" x14ac:dyDescent="0.25">
      <c r="A11070" s="396" t="e">
        <f>"INN."&amp;EIGNIR!$B$3&amp;C11070</f>
        <v>#N/A</v>
      </c>
      <c r="B11070" s="511">
        <f>'Sundurliðun Innlán'!N10</f>
        <v>0</v>
      </c>
      <c r="C11070" s="503" t="s">
        <v>12879</v>
      </c>
      <c r="F11070" s="547"/>
      <c r="G11070" s="547">
        <f t="shared" si="348"/>
        <v>0</v>
      </c>
      <c r="H11070" s="547">
        <f t="shared" si="349"/>
        <v>0</v>
      </c>
    </row>
    <row r="11071" spans="1:8" x14ac:dyDescent="0.25">
      <c r="A11071" s="396" t="e">
        <f>"INN."&amp;EIGNIR!$B$3&amp;C11071</f>
        <v>#N/A</v>
      </c>
      <c r="B11071" s="511">
        <f>'Sundurliðun Innlán'!N11</f>
        <v>0</v>
      </c>
      <c r="C11071" s="503" t="s">
        <v>12889</v>
      </c>
      <c r="F11071" s="547"/>
      <c r="G11071" s="547">
        <f t="shared" si="348"/>
        <v>0</v>
      </c>
      <c r="H11071" s="547">
        <f t="shared" si="349"/>
        <v>0</v>
      </c>
    </row>
    <row r="11072" spans="1:8" x14ac:dyDescent="0.25">
      <c r="A11072" s="396" t="e">
        <f>"INN."&amp;EIGNIR!$B$3&amp;C11072</f>
        <v>#N/A</v>
      </c>
      <c r="B11072" s="511">
        <f>'Sundurliðun Innlán'!N12</f>
        <v>0</v>
      </c>
      <c r="C11072" s="503" t="s">
        <v>12899</v>
      </c>
      <c r="F11072" s="547"/>
      <c r="G11072" s="547">
        <f t="shared" si="348"/>
        <v>0</v>
      </c>
      <c r="H11072" s="547">
        <f t="shared" si="349"/>
        <v>0</v>
      </c>
    </row>
    <row r="11073" spans="1:8" x14ac:dyDescent="0.25">
      <c r="A11073" s="396" t="e">
        <f>"INN."&amp;EIGNIR!$B$3&amp;C11073</f>
        <v>#N/A</v>
      </c>
      <c r="B11073" s="511">
        <f>'Sundurliðun Innlán'!N13</f>
        <v>0</v>
      </c>
      <c r="C11073" s="503" t="s">
        <v>12909</v>
      </c>
      <c r="F11073" s="547"/>
      <c r="G11073" s="547">
        <f t="shared" si="348"/>
        <v>0</v>
      </c>
      <c r="H11073" s="547">
        <f t="shared" si="349"/>
        <v>0</v>
      </c>
    </row>
    <row r="11074" spans="1:8" x14ac:dyDescent="0.25">
      <c r="A11074" s="396" t="e">
        <f>"INN."&amp;EIGNIR!$B$3&amp;C11074</f>
        <v>#N/A</v>
      </c>
      <c r="B11074" s="511">
        <f>'Sundurliðun Innlán'!N14</f>
        <v>0</v>
      </c>
      <c r="C11074" s="503" t="s">
        <v>12919</v>
      </c>
      <c r="F11074" s="547"/>
      <c r="G11074" s="547">
        <f t="shared" si="348"/>
        <v>0</v>
      </c>
      <c r="H11074" s="547">
        <f t="shared" si="349"/>
        <v>0</v>
      </c>
    </row>
    <row r="11075" spans="1:8" x14ac:dyDescent="0.25">
      <c r="A11075" s="396" t="e">
        <f>"INN."&amp;EIGNIR!$B$3&amp;C11075</f>
        <v>#N/A</v>
      </c>
      <c r="B11075" s="511">
        <f>'Sundurliðun Innlán'!N15</f>
        <v>0</v>
      </c>
      <c r="C11075" s="503" t="s">
        <v>12929</v>
      </c>
      <c r="F11075" s="547"/>
      <c r="G11075" s="547">
        <f t="shared" si="348"/>
        <v>0</v>
      </c>
      <c r="H11075" s="547">
        <f t="shared" si="349"/>
        <v>0</v>
      </c>
    </row>
    <row r="11076" spans="1:8" x14ac:dyDescent="0.25">
      <c r="A11076" s="396" t="e">
        <f>"INN."&amp;EIGNIR!$B$3&amp;C11076</f>
        <v>#N/A</v>
      </c>
      <c r="B11076" s="511">
        <f>'Sundurliðun Innlán'!N16</f>
        <v>0</v>
      </c>
      <c r="C11076" s="503" t="s">
        <v>12939</v>
      </c>
      <c r="F11076" s="547"/>
      <c r="G11076" s="547">
        <f t="shared" si="348"/>
        <v>0</v>
      </c>
      <c r="H11076" s="547">
        <f t="shared" si="349"/>
        <v>0</v>
      </c>
    </row>
    <row r="11077" spans="1:8" x14ac:dyDescent="0.25">
      <c r="A11077" s="396" t="e">
        <f>"INN."&amp;EIGNIR!$B$3&amp;C11077</f>
        <v>#N/A</v>
      </c>
      <c r="B11077" s="511">
        <f>'Sundurliðun Innlán'!N17</f>
        <v>0</v>
      </c>
      <c r="C11077" s="503" t="s">
        <v>12949</v>
      </c>
      <c r="F11077" s="547"/>
      <c r="G11077" s="547">
        <f t="shared" si="348"/>
        <v>0</v>
      </c>
      <c r="H11077" s="547">
        <f t="shared" si="349"/>
        <v>0</v>
      </c>
    </row>
    <row r="11078" spans="1:8" x14ac:dyDescent="0.25">
      <c r="A11078" s="396" t="e">
        <f>"INN."&amp;EIGNIR!$B$3&amp;C11078</f>
        <v>#N/A</v>
      </c>
      <c r="B11078" s="511">
        <f>'Sundurliðun Innlán'!N18</f>
        <v>0</v>
      </c>
      <c r="C11078" s="503" t="s">
        <v>12959</v>
      </c>
      <c r="F11078" s="547"/>
      <c r="G11078" s="547">
        <f t="shared" si="348"/>
        <v>0</v>
      </c>
      <c r="H11078" s="547">
        <f t="shared" si="349"/>
        <v>0</v>
      </c>
    </row>
    <row r="11079" spans="1:8" x14ac:dyDescent="0.25">
      <c r="A11079" s="396" t="e">
        <f>"INN."&amp;EIGNIR!$B$3&amp;C11079</f>
        <v>#N/A</v>
      </c>
      <c r="B11079" s="511">
        <f>'Sundurliðun Innlán'!N19</f>
        <v>0</v>
      </c>
      <c r="C11079" s="503" t="s">
        <v>12969</v>
      </c>
      <c r="F11079" s="547"/>
      <c r="G11079" s="547">
        <f t="shared" si="348"/>
        <v>0</v>
      </c>
      <c r="H11079" s="547">
        <f t="shared" si="349"/>
        <v>0</v>
      </c>
    </row>
    <row r="11080" spans="1:8" x14ac:dyDescent="0.25">
      <c r="A11080" s="396" t="e">
        <f>"INN."&amp;EIGNIR!$B$3&amp;C11080</f>
        <v>#N/A</v>
      </c>
      <c r="B11080" s="511">
        <f>'Sundurliðun Innlán'!N20</f>
        <v>0</v>
      </c>
      <c r="C11080" s="503" t="s">
        <v>12979</v>
      </c>
      <c r="F11080" s="547"/>
      <c r="G11080" s="547">
        <f t="shared" si="348"/>
        <v>0</v>
      </c>
      <c r="H11080" s="547">
        <f t="shared" si="349"/>
        <v>0</v>
      </c>
    </row>
    <row r="11081" spans="1:8" x14ac:dyDescent="0.25">
      <c r="A11081" s="396" t="e">
        <f>"INN."&amp;EIGNIR!$B$3&amp;C11081</f>
        <v>#N/A</v>
      </c>
      <c r="B11081" s="511">
        <f>'Sundurliðun Innlán'!O8</f>
        <v>0</v>
      </c>
      <c r="C11081" s="503" t="s">
        <v>12860</v>
      </c>
      <c r="D11081" s="504" t="s">
        <v>13576</v>
      </c>
      <c r="F11081" s="547"/>
      <c r="G11081" s="547">
        <f t="shared" si="348"/>
        <v>0</v>
      </c>
      <c r="H11081" s="547">
        <f t="shared" si="349"/>
        <v>0</v>
      </c>
    </row>
    <row r="11082" spans="1:8" x14ac:dyDescent="0.25">
      <c r="A11082" s="396" t="e">
        <f>"INN."&amp;EIGNIR!$B$3&amp;C11082</f>
        <v>#N/A</v>
      </c>
      <c r="B11082" s="511">
        <f>'Sundurliðun Innlán'!O9</f>
        <v>0</v>
      </c>
      <c r="C11082" s="503" t="s">
        <v>12870</v>
      </c>
      <c r="F11082" s="547"/>
      <c r="G11082" s="547">
        <f t="shared" si="348"/>
        <v>0</v>
      </c>
      <c r="H11082" s="547">
        <f t="shared" si="349"/>
        <v>0</v>
      </c>
    </row>
    <row r="11083" spans="1:8" x14ac:dyDescent="0.25">
      <c r="A11083" s="396" t="e">
        <f>"INN."&amp;EIGNIR!$B$3&amp;C11083</f>
        <v>#N/A</v>
      </c>
      <c r="B11083" s="511">
        <f>'Sundurliðun Innlán'!O10</f>
        <v>0</v>
      </c>
      <c r="C11083" s="503" t="s">
        <v>12880</v>
      </c>
      <c r="F11083" s="547"/>
      <c r="G11083" s="547">
        <f t="shared" si="348"/>
        <v>0</v>
      </c>
      <c r="H11083" s="547">
        <f t="shared" si="349"/>
        <v>0</v>
      </c>
    </row>
    <row r="11084" spans="1:8" x14ac:dyDescent="0.25">
      <c r="A11084" s="396" t="e">
        <f>"INN."&amp;EIGNIR!$B$3&amp;C11084</f>
        <v>#N/A</v>
      </c>
      <c r="B11084" s="511">
        <f>'Sundurliðun Innlán'!O11</f>
        <v>0</v>
      </c>
      <c r="C11084" s="503" t="s">
        <v>12890</v>
      </c>
      <c r="F11084" s="547"/>
      <c r="G11084" s="547">
        <f t="shared" si="348"/>
        <v>0</v>
      </c>
      <c r="H11084" s="547">
        <f t="shared" si="349"/>
        <v>0</v>
      </c>
    </row>
    <row r="11085" spans="1:8" x14ac:dyDescent="0.25">
      <c r="A11085" s="396" t="e">
        <f>"INN."&amp;EIGNIR!$B$3&amp;C11085</f>
        <v>#N/A</v>
      </c>
      <c r="B11085" s="511">
        <f>'Sundurliðun Innlán'!O12</f>
        <v>0</v>
      </c>
      <c r="C11085" s="503" t="s">
        <v>12900</v>
      </c>
      <c r="F11085" s="547"/>
      <c r="G11085" s="547">
        <f t="shared" si="348"/>
        <v>0</v>
      </c>
      <c r="H11085" s="547">
        <f t="shared" si="349"/>
        <v>0</v>
      </c>
    </row>
    <row r="11086" spans="1:8" x14ac:dyDescent="0.25">
      <c r="A11086" s="396" t="e">
        <f>"INN."&amp;EIGNIR!$B$3&amp;C11086</f>
        <v>#N/A</v>
      </c>
      <c r="B11086" s="511">
        <f>'Sundurliðun Innlán'!O13</f>
        <v>0</v>
      </c>
      <c r="C11086" s="503" t="s">
        <v>12910</v>
      </c>
      <c r="F11086" s="547"/>
      <c r="G11086" s="547">
        <f t="shared" si="348"/>
        <v>0</v>
      </c>
      <c r="H11086" s="547">
        <f t="shared" si="349"/>
        <v>0</v>
      </c>
    </row>
    <row r="11087" spans="1:8" x14ac:dyDescent="0.25">
      <c r="A11087" s="396" t="e">
        <f>"INN."&amp;EIGNIR!$B$3&amp;C11087</f>
        <v>#N/A</v>
      </c>
      <c r="B11087" s="511">
        <f>'Sundurliðun Innlán'!O14</f>
        <v>0</v>
      </c>
      <c r="C11087" s="503" t="s">
        <v>12920</v>
      </c>
      <c r="F11087" s="547"/>
      <c r="G11087" s="547">
        <f t="shared" si="348"/>
        <v>0</v>
      </c>
      <c r="H11087" s="547">
        <f t="shared" si="349"/>
        <v>0</v>
      </c>
    </row>
    <row r="11088" spans="1:8" x14ac:dyDescent="0.25">
      <c r="A11088" s="396" t="e">
        <f>"INN."&amp;EIGNIR!$B$3&amp;C11088</f>
        <v>#N/A</v>
      </c>
      <c r="B11088" s="511">
        <f>'Sundurliðun Innlán'!O15</f>
        <v>0</v>
      </c>
      <c r="C11088" s="503" t="s">
        <v>12930</v>
      </c>
      <c r="F11088" s="547"/>
      <c r="G11088" s="547">
        <f t="shared" si="348"/>
        <v>0</v>
      </c>
      <c r="H11088" s="547">
        <f t="shared" si="349"/>
        <v>0</v>
      </c>
    </row>
    <row r="11089" spans="1:8" x14ac:dyDescent="0.25">
      <c r="A11089" s="396" t="e">
        <f>"INN."&amp;EIGNIR!$B$3&amp;C11089</f>
        <v>#N/A</v>
      </c>
      <c r="B11089" s="511">
        <f>'Sundurliðun Innlán'!O16</f>
        <v>0</v>
      </c>
      <c r="C11089" s="503" t="s">
        <v>12940</v>
      </c>
      <c r="F11089" s="547"/>
      <c r="G11089" s="547">
        <f t="shared" si="348"/>
        <v>0</v>
      </c>
      <c r="H11089" s="547">
        <f t="shared" si="349"/>
        <v>0</v>
      </c>
    </row>
    <row r="11090" spans="1:8" x14ac:dyDescent="0.25">
      <c r="A11090" s="396" t="e">
        <f>"INN."&amp;EIGNIR!$B$3&amp;C11090</f>
        <v>#N/A</v>
      </c>
      <c r="B11090" s="511">
        <f>'Sundurliðun Innlán'!O17</f>
        <v>0</v>
      </c>
      <c r="C11090" s="503" t="s">
        <v>12950</v>
      </c>
      <c r="F11090" s="547"/>
      <c r="G11090" s="547">
        <f t="shared" si="348"/>
        <v>0</v>
      </c>
      <c r="H11090" s="547">
        <f t="shared" si="349"/>
        <v>0</v>
      </c>
    </row>
    <row r="11091" spans="1:8" x14ac:dyDescent="0.25">
      <c r="A11091" s="396" t="e">
        <f>"INN."&amp;EIGNIR!$B$3&amp;C11091</f>
        <v>#N/A</v>
      </c>
      <c r="B11091" s="511">
        <f>'Sundurliðun Innlán'!O18</f>
        <v>0</v>
      </c>
      <c r="C11091" s="503" t="s">
        <v>12960</v>
      </c>
      <c r="F11091" s="547"/>
      <c r="G11091" s="547">
        <f t="shared" si="348"/>
        <v>0</v>
      </c>
      <c r="H11091" s="547">
        <f t="shared" si="349"/>
        <v>0</v>
      </c>
    </row>
    <row r="11092" spans="1:8" x14ac:dyDescent="0.25">
      <c r="A11092" s="396" t="e">
        <f>"INN."&amp;EIGNIR!$B$3&amp;C11092</f>
        <v>#N/A</v>
      </c>
      <c r="B11092" s="511">
        <f>'Sundurliðun Innlán'!O19</f>
        <v>0</v>
      </c>
      <c r="C11092" s="503" t="s">
        <v>12970</v>
      </c>
      <c r="F11092" s="547"/>
      <c r="G11092" s="547">
        <f t="shared" si="348"/>
        <v>0</v>
      </c>
      <c r="H11092" s="547">
        <f t="shared" si="349"/>
        <v>0</v>
      </c>
    </row>
    <row r="11093" spans="1:8" x14ac:dyDescent="0.25">
      <c r="A11093" s="396" t="e">
        <f>"INN."&amp;EIGNIR!$B$3&amp;C11093</f>
        <v>#N/A</v>
      </c>
      <c r="B11093" s="511">
        <f>'Sundurliðun Innlán'!O20</f>
        <v>0</v>
      </c>
      <c r="C11093" s="503" t="s">
        <v>12980</v>
      </c>
      <c r="F11093" s="547"/>
      <c r="G11093" s="547">
        <f t="shared" si="348"/>
        <v>0</v>
      </c>
      <c r="H11093" s="547">
        <f t="shared" si="349"/>
        <v>0</v>
      </c>
    </row>
    <row r="11094" spans="1:8" x14ac:dyDescent="0.25">
      <c r="A11094" s="396" t="e">
        <f>"INN."&amp;EIGNIR!$B$3&amp;C11094</f>
        <v>#N/A</v>
      </c>
      <c r="B11094" s="511">
        <f>'Sundurliðun Innlán'!P8</f>
        <v>0</v>
      </c>
      <c r="C11094" s="503" t="s">
        <v>12861</v>
      </c>
      <c r="D11094" s="504" t="s">
        <v>13577</v>
      </c>
      <c r="F11094" s="547"/>
      <c r="G11094" s="547">
        <f t="shared" si="348"/>
        <v>0</v>
      </c>
      <c r="H11094" s="547">
        <f t="shared" si="349"/>
        <v>0</v>
      </c>
    </row>
    <row r="11095" spans="1:8" x14ac:dyDescent="0.25">
      <c r="A11095" s="396" t="e">
        <f>"INN."&amp;EIGNIR!$B$3&amp;C11095</f>
        <v>#N/A</v>
      </c>
      <c r="B11095" s="511">
        <f>'Sundurliðun Innlán'!P9</f>
        <v>0</v>
      </c>
      <c r="C11095" s="503" t="s">
        <v>12871</v>
      </c>
      <c r="F11095" s="547"/>
      <c r="G11095" s="547">
        <f t="shared" si="348"/>
        <v>0</v>
      </c>
      <c r="H11095" s="547">
        <f t="shared" si="349"/>
        <v>0</v>
      </c>
    </row>
    <row r="11096" spans="1:8" x14ac:dyDescent="0.25">
      <c r="A11096" s="396" t="e">
        <f>"INN."&amp;EIGNIR!$B$3&amp;C11096</f>
        <v>#N/A</v>
      </c>
      <c r="B11096" s="511">
        <f>'Sundurliðun Innlán'!P10</f>
        <v>0</v>
      </c>
      <c r="C11096" s="503" t="s">
        <v>12881</v>
      </c>
      <c r="F11096" s="547"/>
      <c r="G11096" s="547">
        <f t="shared" si="348"/>
        <v>0</v>
      </c>
      <c r="H11096" s="547">
        <f t="shared" si="349"/>
        <v>0</v>
      </c>
    </row>
    <row r="11097" spans="1:8" x14ac:dyDescent="0.25">
      <c r="A11097" s="396" t="e">
        <f>"INN."&amp;EIGNIR!$B$3&amp;C11097</f>
        <v>#N/A</v>
      </c>
      <c r="B11097" s="511">
        <f>'Sundurliðun Innlán'!P11</f>
        <v>0</v>
      </c>
      <c r="C11097" s="503" t="s">
        <v>12891</v>
      </c>
      <c r="F11097" s="547"/>
      <c r="G11097" s="547">
        <f t="shared" si="348"/>
        <v>0</v>
      </c>
      <c r="H11097" s="547">
        <f t="shared" si="349"/>
        <v>0</v>
      </c>
    </row>
    <row r="11098" spans="1:8" x14ac:dyDescent="0.25">
      <c r="A11098" s="396" t="e">
        <f>"INN."&amp;EIGNIR!$B$3&amp;C11098</f>
        <v>#N/A</v>
      </c>
      <c r="B11098" s="511">
        <f>'Sundurliðun Innlán'!P12</f>
        <v>0</v>
      </c>
      <c r="C11098" s="503" t="s">
        <v>12901</v>
      </c>
      <c r="F11098" s="547"/>
      <c r="G11098" s="547">
        <f t="shared" si="348"/>
        <v>0</v>
      </c>
      <c r="H11098" s="547">
        <f t="shared" si="349"/>
        <v>0</v>
      </c>
    </row>
    <row r="11099" spans="1:8" x14ac:dyDescent="0.25">
      <c r="A11099" s="396" t="e">
        <f>"INN."&amp;EIGNIR!$B$3&amp;C11099</f>
        <v>#N/A</v>
      </c>
      <c r="B11099" s="511">
        <f>'Sundurliðun Innlán'!P13</f>
        <v>0</v>
      </c>
      <c r="C11099" s="503" t="s">
        <v>12911</v>
      </c>
      <c r="F11099" s="547"/>
      <c r="G11099" s="547">
        <f t="shared" si="348"/>
        <v>0</v>
      </c>
      <c r="H11099" s="547">
        <f t="shared" si="349"/>
        <v>0</v>
      </c>
    </row>
    <row r="11100" spans="1:8" x14ac:dyDescent="0.25">
      <c r="A11100" s="396" t="e">
        <f>"INN."&amp;EIGNIR!$B$3&amp;C11100</f>
        <v>#N/A</v>
      </c>
      <c r="B11100" s="511">
        <f>'Sundurliðun Innlán'!P14</f>
        <v>0</v>
      </c>
      <c r="C11100" s="503" t="s">
        <v>12921</v>
      </c>
      <c r="F11100" s="547"/>
      <c r="G11100" s="547">
        <f t="shared" si="348"/>
        <v>0</v>
      </c>
      <c r="H11100" s="547">
        <f t="shared" si="349"/>
        <v>0</v>
      </c>
    </row>
    <row r="11101" spans="1:8" x14ac:dyDescent="0.25">
      <c r="A11101" s="396" t="e">
        <f>"INN."&amp;EIGNIR!$B$3&amp;C11101</f>
        <v>#N/A</v>
      </c>
      <c r="B11101" s="511">
        <f>'Sundurliðun Innlán'!P15</f>
        <v>0</v>
      </c>
      <c r="C11101" s="503" t="s">
        <v>12931</v>
      </c>
      <c r="F11101" s="547"/>
      <c r="G11101" s="547">
        <f t="shared" si="348"/>
        <v>0</v>
      </c>
      <c r="H11101" s="547">
        <f t="shared" si="349"/>
        <v>0</v>
      </c>
    </row>
    <row r="11102" spans="1:8" x14ac:dyDescent="0.25">
      <c r="A11102" s="396" t="e">
        <f>"INN."&amp;EIGNIR!$B$3&amp;C11102</f>
        <v>#N/A</v>
      </c>
      <c r="B11102" s="511">
        <f>'Sundurliðun Innlán'!P16</f>
        <v>0</v>
      </c>
      <c r="C11102" s="503" t="s">
        <v>12941</v>
      </c>
      <c r="F11102" s="547"/>
      <c r="G11102" s="547">
        <f t="shared" ref="G11102:G11165" si="350">+F11102-B11102</f>
        <v>0</v>
      </c>
      <c r="H11102" s="547">
        <f t="shared" si="349"/>
        <v>0</v>
      </c>
    </row>
    <row r="11103" spans="1:8" x14ac:dyDescent="0.25">
      <c r="A11103" s="396" t="e">
        <f>"INN."&amp;EIGNIR!$B$3&amp;C11103</f>
        <v>#N/A</v>
      </c>
      <c r="B11103" s="511">
        <f>'Sundurliðun Innlán'!P17</f>
        <v>0</v>
      </c>
      <c r="C11103" s="503" t="s">
        <v>12951</v>
      </c>
      <c r="F11103" s="547"/>
      <c r="G11103" s="547">
        <f t="shared" si="350"/>
        <v>0</v>
      </c>
      <c r="H11103" s="547">
        <f t="shared" ref="H11103:H11166" si="351">+ABS(G11103)</f>
        <v>0</v>
      </c>
    </row>
    <row r="11104" spans="1:8" x14ac:dyDescent="0.25">
      <c r="A11104" s="396" t="e">
        <f>"INN."&amp;EIGNIR!$B$3&amp;C11104</f>
        <v>#N/A</v>
      </c>
      <c r="B11104" s="511">
        <f>'Sundurliðun Innlán'!P18</f>
        <v>0</v>
      </c>
      <c r="C11104" s="503" t="s">
        <v>12961</v>
      </c>
      <c r="F11104" s="547"/>
      <c r="G11104" s="547">
        <f t="shared" si="350"/>
        <v>0</v>
      </c>
      <c r="H11104" s="547">
        <f t="shared" si="351"/>
        <v>0</v>
      </c>
    </row>
    <row r="11105" spans="1:8" x14ac:dyDescent="0.25">
      <c r="A11105" s="396" t="e">
        <f>"INN."&amp;EIGNIR!$B$3&amp;C11105</f>
        <v>#N/A</v>
      </c>
      <c r="B11105" s="511">
        <f>'Sundurliðun Innlán'!P19</f>
        <v>0</v>
      </c>
      <c r="C11105" s="503" t="s">
        <v>12971</v>
      </c>
      <c r="F11105" s="547"/>
      <c r="G11105" s="547">
        <f t="shared" si="350"/>
        <v>0</v>
      </c>
      <c r="H11105" s="547">
        <f t="shared" si="351"/>
        <v>0</v>
      </c>
    </row>
    <row r="11106" spans="1:8" x14ac:dyDescent="0.25">
      <c r="A11106" s="396" t="e">
        <f>"INN."&amp;EIGNIR!$B$3&amp;C11106</f>
        <v>#N/A</v>
      </c>
      <c r="B11106" s="511">
        <f>'Sundurliðun Innlán'!P20</f>
        <v>0</v>
      </c>
      <c r="C11106" s="503" t="s">
        <v>12981</v>
      </c>
      <c r="F11106" s="547"/>
      <c r="G11106" s="547">
        <f t="shared" si="350"/>
        <v>0</v>
      </c>
      <c r="H11106" s="547">
        <f t="shared" si="351"/>
        <v>0</v>
      </c>
    </row>
    <row r="11107" spans="1:8" x14ac:dyDescent="0.25">
      <c r="A11107" s="396" t="e">
        <f>"INN."&amp;EIGNIR!$B$3&amp;C11107</f>
        <v>#N/A</v>
      </c>
      <c r="B11107" s="511">
        <f>'Sundurliðun Innlán'!Q8</f>
        <v>0</v>
      </c>
      <c r="C11107" s="503" t="s">
        <v>12862</v>
      </c>
      <c r="D11107" s="504" t="s">
        <v>13578</v>
      </c>
      <c r="F11107" s="547"/>
      <c r="G11107" s="547">
        <f t="shared" si="350"/>
        <v>0</v>
      </c>
      <c r="H11107" s="547">
        <f t="shared" si="351"/>
        <v>0</v>
      </c>
    </row>
    <row r="11108" spans="1:8" x14ac:dyDescent="0.25">
      <c r="A11108" s="396" t="e">
        <f>"INN."&amp;EIGNIR!$B$3&amp;C11108</f>
        <v>#N/A</v>
      </c>
      <c r="B11108" s="511">
        <f>'Sundurliðun Innlán'!Q9</f>
        <v>0</v>
      </c>
      <c r="C11108" s="503" t="s">
        <v>12872</v>
      </c>
      <c r="F11108" s="547"/>
      <c r="G11108" s="547">
        <f t="shared" si="350"/>
        <v>0</v>
      </c>
      <c r="H11108" s="547">
        <f t="shared" si="351"/>
        <v>0</v>
      </c>
    </row>
    <row r="11109" spans="1:8" x14ac:dyDescent="0.25">
      <c r="A11109" s="396" t="e">
        <f>"INN."&amp;EIGNIR!$B$3&amp;C11109</f>
        <v>#N/A</v>
      </c>
      <c r="B11109" s="511">
        <f>'Sundurliðun Innlán'!Q10</f>
        <v>0</v>
      </c>
      <c r="C11109" s="503" t="s">
        <v>12882</v>
      </c>
      <c r="F11109" s="547"/>
      <c r="G11109" s="547">
        <f t="shared" si="350"/>
        <v>0</v>
      </c>
      <c r="H11109" s="547">
        <f t="shared" si="351"/>
        <v>0</v>
      </c>
    </row>
    <row r="11110" spans="1:8" x14ac:dyDescent="0.25">
      <c r="A11110" s="396" t="e">
        <f>"INN."&amp;EIGNIR!$B$3&amp;C11110</f>
        <v>#N/A</v>
      </c>
      <c r="B11110" s="511">
        <f>'Sundurliðun Innlán'!Q11</f>
        <v>0</v>
      </c>
      <c r="C11110" s="503" t="s">
        <v>12892</v>
      </c>
      <c r="F11110" s="547"/>
      <c r="G11110" s="547">
        <f t="shared" si="350"/>
        <v>0</v>
      </c>
      <c r="H11110" s="547">
        <f t="shared" si="351"/>
        <v>0</v>
      </c>
    </row>
    <row r="11111" spans="1:8" x14ac:dyDescent="0.25">
      <c r="A11111" s="396" t="e">
        <f>"INN."&amp;EIGNIR!$B$3&amp;C11111</f>
        <v>#N/A</v>
      </c>
      <c r="B11111" s="511">
        <f>'Sundurliðun Innlán'!Q12</f>
        <v>0</v>
      </c>
      <c r="C11111" s="503" t="s">
        <v>12902</v>
      </c>
      <c r="F11111" s="547"/>
      <c r="G11111" s="547">
        <f t="shared" si="350"/>
        <v>0</v>
      </c>
      <c r="H11111" s="547">
        <f t="shared" si="351"/>
        <v>0</v>
      </c>
    </row>
    <row r="11112" spans="1:8" x14ac:dyDescent="0.25">
      <c r="A11112" s="396" t="e">
        <f>"INN."&amp;EIGNIR!$B$3&amp;C11112</f>
        <v>#N/A</v>
      </c>
      <c r="B11112" s="511">
        <f>'Sundurliðun Innlán'!Q13</f>
        <v>0</v>
      </c>
      <c r="C11112" s="503" t="s">
        <v>12912</v>
      </c>
      <c r="F11112" s="547"/>
      <c r="G11112" s="547">
        <f t="shared" si="350"/>
        <v>0</v>
      </c>
      <c r="H11112" s="547">
        <f t="shared" si="351"/>
        <v>0</v>
      </c>
    </row>
    <row r="11113" spans="1:8" x14ac:dyDescent="0.25">
      <c r="A11113" s="396" t="e">
        <f>"INN."&amp;EIGNIR!$B$3&amp;C11113</f>
        <v>#N/A</v>
      </c>
      <c r="B11113" s="511">
        <f>'Sundurliðun Innlán'!Q14</f>
        <v>0</v>
      </c>
      <c r="C11113" s="503" t="s">
        <v>12922</v>
      </c>
      <c r="F11113" s="547"/>
      <c r="G11113" s="547">
        <f t="shared" si="350"/>
        <v>0</v>
      </c>
      <c r="H11113" s="547">
        <f t="shared" si="351"/>
        <v>0</v>
      </c>
    </row>
    <row r="11114" spans="1:8" x14ac:dyDescent="0.25">
      <c r="A11114" s="396" t="e">
        <f>"INN."&amp;EIGNIR!$B$3&amp;C11114</f>
        <v>#N/A</v>
      </c>
      <c r="B11114" s="511">
        <f>'Sundurliðun Innlán'!Q15</f>
        <v>0</v>
      </c>
      <c r="C11114" s="503" t="s">
        <v>12932</v>
      </c>
      <c r="F11114" s="547"/>
      <c r="G11114" s="547">
        <f t="shared" si="350"/>
        <v>0</v>
      </c>
      <c r="H11114" s="547">
        <f t="shared" si="351"/>
        <v>0</v>
      </c>
    </row>
    <row r="11115" spans="1:8" x14ac:dyDescent="0.25">
      <c r="A11115" s="396" t="e">
        <f>"INN."&amp;EIGNIR!$B$3&amp;C11115</f>
        <v>#N/A</v>
      </c>
      <c r="B11115" s="511">
        <f>'Sundurliðun Innlán'!Q16</f>
        <v>0</v>
      </c>
      <c r="C11115" s="503" t="s">
        <v>12942</v>
      </c>
      <c r="F11115" s="547"/>
      <c r="G11115" s="547">
        <f t="shared" si="350"/>
        <v>0</v>
      </c>
      <c r="H11115" s="547">
        <f t="shared" si="351"/>
        <v>0</v>
      </c>
    </row>
    <row r="11116" spans="1:8" x14ac:dyDescent="0.25">
      <c r="A11116" s="396" t="e">
        <f>"INN."&amp;EIGNIR!$B$3&amp;C11116</f>
        <v>#N/A</v>
      </c>
      <c r="B11116" s="511">
        <f>'Sundurliðun Innlán'!Q17</f>
        <v>0</v>
      </c>
      <c r="C11116" s="503" t="s">
        <v>12952</v>
      </c>
      <c r="F11116" s="547"/>
      <c r="G11116" s="547">
        <f t="shared" si="350"/>
        <v>0</v>
      </c>
      <c r="H11116" s="547">
        <f t="shared" si="351"/>
        <v>0</v>
      </c>
    </row>
    <row r="11117" spans="1:8" x14ac:dyDescent="0.25">
      <c r="A11117" s="396" t="e">
        <f>"INN."&amp;EIGNIR!$B$3&amp;C11117</f>
        <v>#N/A</v>
      </c>
      <c r="B11117" s="511">
        <f>'Sundurliðun Innlán'!Q18</f>
        <v>0</v>
      </c>
      <c r="C11117" s="503" t="s">
        <v>12962</v>
      </c>
      <c r="F11117" s="547"/>
      <c r="G11117" s="547">
        <f t="shared" si="350"/>
        <v>0</v>
      </c>
      <c r="H11117" s="547">
        <f t="shared" si="351"/>
        <v>0</v>
      </c>
    </row>
    <row r="11118" spans="1:8" x14ac:dyDescent="0.25">
      <c r="A11118" s="396" t="e">
        <f>"INN."&amp;EIGNIR!$B$3&amp;C11118</f>
        <v>#N/A</v>
      </c>
      <c r="B11118" s="511">
        <f>'Sundurliðun Innlán'!Q19</f>
        <v>0</v>
      </c>
      <c r="C11118" s="503" t="s">
        <v>12972</v>
      </c>
      <c r="F11118" s="547"/>
      <c r="G11118" s="547">
        <f t="shared" si="350"/>
        <v>0</v>
      </c>
      <c r="H11118" s="547">
        <f t="shared" si="351"/>
        <v>0</v>
      </c>
    </row>
    <row r="11119" spans="1:8" collapsed="1" x14ac:dyDescent="0.25">
      <c r="A11119" s="396" t="e">
        <f>"INN."&amp;EIGNIR!$B$3&amp;C11119</f>
        <v>#N/A</v>
      </c>
      <c r="B11119" s="511">
        <f>'Sundurliðun Innlán'!Q20</f>
        <v>0</v>
      </c>
      <c r="C11119" s="503" t="s">
        <v>12982</v>
      </c>
      <c r="F11119" s="547"/>
      <c r="G11119" s="547">
        <f t="shared" si="350"/>
        <v>0</v>
      </c>
      <c r="H11119" s="547">
        <f t="shared" si="351"/>
        <v>0</v>
      </c>
    </row>
    <row r="11120" spans="1:8" collapsed="1" x14ac:dyDescent="0.25">
      <c r="A11120" s="396" t="e">
        <f>"INN."&amp;EIGNIR!$B$3&amp;C11120</f>
        <v>#N/A</v>
      </c>
      <c r="B11120" s="511">
        <f>'Sundurliðun Innlán'!H47</f>
        <v>0</v>
      </c>
      <c r="C11120" s="503" t="s">
        <v>12983</v>
      </c>
      <c r="D11120" s="504" t="s">
        <v>13579</v>
      </c>
      <c r="F11120" s="547"/>
      <c r="G11120" s="547">
        <f t="shared" si="350"/>
        <v>0</v>
      </c>
      <c r="H11120" s="547">
        <f t="shared" si="351"/>
        <v>0</v>
      </c>
    </row>
    <row r="11121" spans="1:8" x14ac:dyDescent="0.25">
      <c r="A11121" s="396" t="e">
        <f>"INN."&amp;EIGNIR!$B$3&amp;C11121</f>
        <v>#N/A</v>
      </c>
      <c r="B11121" s="511">
        <f>'Sundurliðun Innlán'!H48</f>
        <v>0</v>
      </c>
      <c r="C11121" s="503" t="s">
        <v>12993</v>
      </c>
      <c r="F11121" s="547"/>
      <c r="G11121" s="547">
        <f t="shared" si="350"/>
        <v>0</v>
      </c>
      <c r="H11121" s="547">
        <f t="shared" si="351"/>
        <v>0</v>
      </c>
    </row>
    <row r="11122" spans="1:8" x14ac:dyDescent="0.25">
      <c r="A11122" s="396" t="e">
        <f>"INN."&amp;EIGNIR!$B$3&amp;C11122</f>
        <v>#N/A</v>
      </c>
      <c r="B11122" s="511">
        <f>'Sundurliðun Innlán'!H49</f>
        <v>0</v>
      </c>
      <c r="C11122" s="503" t="s">
        <v>13003</v>
      </c>
      <c r="F11122" s="547"/>
      <c r="G11122" s="547">
        <f t="shared" si="350"/>
        <v>0</v>
      </c>
      <c r="H11122" s="547">
        <f t="shared" si="351"/>
        <v>0</v>
      </c>
    </row>
    <row r="11123" spans="1:8" x14ac:dyDescent="0.25">
      <c r="A11123" s="396" t="e">
        <f>"INN."&amp;EIGNIR!$B$3&amp;C11123</f>
        <v>#N/A</v>
      </c>
      <c r="B11123" s="511">
        <f>'Sundurliðun Innlán'!H50</f>
        <v>0</v>
      </c>
      <c r="C11123" s="503" t="s">
        <v>13013</v>
      </c>
      <c r="F11123" s="547"/>
      <c r="G11123" s="547">
        <f t="shared" si="350"/>
        <v>0</v>
      </c>
      <c r="H11123" s="547">
        <f t="shared" si="351"/>
        <v>0</v>
      </c>
    </row>
    <row r="11124" spans="1:8" x14ac:dyDescent="0.25">
      <c r="A11124" s="396" t="e">
        <f>"INN."&amp;EIGNIR!$B$3&amp;C11124</f>
        <v>#N/A</v>
      </c>
      <c r="B11124" s="511">
        <f>'Sundurliðun Innlán'!H51</f>
        <v>0</v>
      </c>
      <c r="C11124" s="503" t="s">
        <v>13023</v>
      </c>
      <c r="F11124" s="547"/>
      <c r="G11124" s="547">
        <f t="shared" si="350"/>
        <v>0</v>
      </c>
      <c r="H11124" s="547">
        <f t="shared" si="351"/>
        <v>0</v>
      </c>
    </row>
    <row r="11125" spans="1:8" x14ac:dyDescent="0.25">
      <c r="A11125" s="396" t="e">
        <f>"INN."&amp;EIGNIR!$B$3&amp;C11125</f>
        <v>#N/A</v>
      </c>
      <c r="B11125" s="511">
        <f>'Sundurliðun Innlán'!H52</f>
        <v>0</v>
      </c>
      <c r="C11125" s="503" t="s">
        <v>13033</v>
      </c>
      <c r="F11125" s="547"/>
      <c r="G11125" s="547">
        <f t="shared" si="350"/>
        <v>0</v>
      </c>
      <c r="H11125" s="547">
        <f t="shared" si="351"/>
        <v>0</v>
      </c>
    </row>
    <row r="11126" spans="1:8" x14ac:dyDescent="0.25">
      <c r="A11126" s="396" t="e">
        <f>"INN."&amp;EIGNIR!$B$3&amp;C11126</f>
        <v>#N/A</v>
      </c>
      <c r="B11126" s="511">
        <f>'Sundurliðun Innlán'!H53</f>
        <v>0</v>
      </c>
      <c r="C11126" s="503" t="s">
        <v>13043</v>
      </c>
      <c r="F11126" s="547"/>
      <c r="G11126" s="547">
        <f t="shared" si="350"/>
        <v>0</v>
      </c>
      <c r="H11126" s="547">
        <f t="shared" si="351"/>
        <v>0</v>
      </c>
    </row>
    <row r="11127" spans="1:8" x14ac:dyDescent="0.25">
      <c r="A11127" s="396" t="e">
        <f>"INN."&amp;EIGNIR!$B$3&amp;C11127</f>
        <v>#N/A</v>
      </c>
      <c r="B11127" s="511">
        <f>'Sundurliðun Innlán'!H54</f>
        <v>0</v>
      </c>
      <c r="C11127" s="503" t="s">
        <v>13053</v>
      </c>
      <c r="F11127" s="547"/>
      <c r="G11127" s="547">
        <f t="shared" si="350"/>
        <v>0</v>
      </c>
      <c r="H11127" s="547">
        <f t="shared" si="351"/>
        <v>0</v>
      </c>
    </row>
    <row r="11128" spans="1:8" x14ac:dyDescent="0.25">
      <c r="A11128" s="396" t="e">
        <f>"INN."&amp;EIGNIR!$B$3&amp;C11128</f>
        <v>#N/A</v>
      </c>
      <c r="B11128" s="511">
        <f>'Sundurliðun Innlán'!H55</f>
        <v>0</v>
      </c>
      <c r="C11128" s="503" t="s">
        <v>13063</v>
      </c>
      <c r="F11128" s="547"/>
      <c r="G11128" s="547">
        <f t="shared" si="350"/>
        <v>0</v>
      </c>
      <c r="H11128" s="547">
        <f t="shared" si="351"/>
        <v>0</v>
      </c>
    </row>
    <row r="11129" spans="1:8" x14ac:dyDescent="0.25">
      <c r="A11129" s="396" t="e">
        <f>"INN."&amp;EIGNIR!$B$3&amp;C11129</f>
        <v>#N/A</v>
      </c>
      <c r="B11129" s="511">
        <f>'Sundurliðun Innlán'!H56</f>
        <v>0</v>
      </c>
      <c r="C11129" s="503" t="s">
        <v>13073</v>
      </c>
      <c r="F11129" s="547"/>
      <c r="G11129" s="547">
        <f t="shared" si="350"/>
        <v>0</v>
      </c>
      <c r="H11129" s="547">
        <f t="shared" si="351"/>
        <v>0</v>
      </c>
    </row>
    <row r="11130" spans="1:8" x14ac:dyDescent="0.25">
      <c r="A11130" s="396" t="e">
        <f>"INN."&amp;EIGNIR!$B$3&amp;C11130</f>
        <v>#N/A</v>
      </c>
      <c r="B11130" s="511">
        <f>'Sundurliðun Innlán'!H57</f>
        <v>0</v>
      </c>
      <c r="C11130" s="503" t="s">
        <v>13083</v>
      </c>
      <c r="F11130" s="547"/>
      <c r="G11130" s="547">
        <f t="shared" si="350"/>
        <v>0</v>
      </c>
      <c r="H11130" s="547">
        <f t="shared" si="351"/>
        <v>0</v>
      </c>
    </row>
    <row r="11131" spans="1:8" x14ac:dyDescent="0.25">
      <c r="A11131" s="396" t="e">
        <f>"INN."&amp;EIGNIR!$B$3&amp;C11131</f>
        <v>#N/A</v>
      </c>
      <c r="B11131" s="511">
        <f>'Sundurliðun Innlán'!H58</f>
        <v>0</v>
      </c>
      <c r="C11131" s="503" t="s">
        <v>13093</v>
      </c>
      <c r="F11131" s="547"/>
      <c r="G11131" s="547">
        <f t="shared" si="350"/>
        <v>0</v>
      </c>
      <c r="H11131" s="547">
        <f t="shared" si="351"/>
        <v>0</v>
      </c>
    </row>
    <row r="11132" spans="1:8" x14ac:dyDescent="0.25">
      <c r="A11132" s="396" t="e">
        <f>"INN."&amp;EIGNIR!$B$3&amp;C11132</f>
        <v>#N/A</v>
      </c>
      <c r="B11132" s="511">
        <f>'Sundurliðun Innlán'!H59</f>
        <v>0</v>
      </c>
      <c r="C11132" s="503" t="s">
        <v>13103</v>
      </c>
      <c r="F11132" s="547"/>
      <c r="G11132" s="547">
        <f t="shared" si="350"/>
        <v>0</v>
      </c>
      <c r="H11132" s="547">
        <f t="shared" si="351"/>
        <v>0</v>
      </c>
    </row>
    <row r="11133" spans="1:8" x14ac:dyDescent="0.25">
      <c r="A11133" s="396" t="e">
        <f>"INN."&amp;EIGNIR!$B$3&amp;C11133</f>
        <v>#N/A</v>
      </c>
      <c r="B11133" s="511">
        <f>'Sundurliðun Innlán'!I47</f>
        <v>0</v>
      </c>
      <c r="C11133" s="503" t="s">
        <v>12984</v>
      </c>
      <c r="D11133" s="504" t="s">
        <v>13580</v>
      </c>
      <c r="F11133" s="547"/>
      <c r="G11133" s="547">
        <f t="shared" si="350"/>
        <v>0</v>
      </c>
      <c r="H11133" s="547">
        <f t="shared" si="351"/>
        <v>0</v>
      </c>
    </row>
    <row r="11134" spans="1:8" x14ac:dyDescent="0.25">
      <c r="A11134" s="396" t="e">
        <f>"INN."&amp;EIGNIR!$B$3&amp;C11134</f>
        <v>#N/A</v>
      </c>
      <c r="B11134" s="511">
        <f>'Sundurliðun Innlán'!I48</f>
        <v>0</v>
      </c>
      <c r="C11134" s="503" t="s">
        <v>12994</v>
      </c>
      <c r="F11134" s="547"/>
      <c r="G11134" s="547">
        <f t="shared" si="350"/>
        <v>0</v>
      </c>
      <c r="H11134" s="547">
        <f t="shared" si="351"/>
        <v>0</v>
      </c>
    </row>
    <row r="11135" spans="1:8" x14ac:dyDescent="0.25">
      <c r="A11135" s="396" t="e">
        <f>"INN."&amp;EIGNIR!$B$3&amp;C11135</f>
        <v>#N/A</v>
      </c>
      <c r="B11135" s="511">
        <f>'Sundurliðun Innlán'!I49</f>
        <v>0</v>
      </c>
      <c r="C11135" s="503" t="s">
        <v>13004</v>
      </c>
      <c r="F11135" s="547"/>
      <c r="G11135" s="547">
        <f t="shared" si="350"/>
        <v>0</v>
      </c>
      <c r="H11135" s="547">
        <f t="shared" si="351"/>
        <v>0</v>
      </c>
    </row>
    <row r="11136" spans="1:8" x14ac:dyDescent="0.25">
      <c r="A11136" s="396" t="e">
        <f>"INN."&amp;EIGNIR!$B$3&amp;C11136</f>
        <v>#N/A</v>
      </c>
      <c r="B11136" s="511">
        <f>'Sundurliðun Innlán'!I50</f>
        <v>0</v>
      </c>
      <c r="C11136" s="503" t="s">
        <v>13014</v>
      </c>
      <c r="F11136" s="547"/>
      <c r="G11136" s="547">
        <f t="shared" si="350"/>
        <v>0</v>
      </c>
      <c r="H11136" s="547">
        <f t="shared" si="351"/>
        <v>0</v>
      </c>
    </row>
    <row r="11137" spans="1:8" x14ac:dyDescent="0.25">
      <c r="A11137" s="396" t="e">
        <f>"INN."&amp;EIGNIR!$B$3&amp;C11137</f>
        <v>#N/A</v>
      </c>
      <c r="B11137" s="511">
        <f>'Sundurliðun Innlán'!I51</f>
        <v>0</v>
      </c>
      <c r="C11137" s="503" t="s">
        <v>13024</v>
      </c>
      <c r="F11137" s="547"/>
      <c r="G11137" s="547">
        <f t="shared" si="350"/>
        <v>0</v>
      </c>
      <c r="H11137" s="547">
        <f t="shared" si="351"/>
        <v>0</v>
      </c>
    </row>
    <row r="11138" spans="1:8" x14ac:dyDescent="0.25">
      <c r="A11138" s="396" t="e">
        <f>"INN."&amp;EIGNIR!$B$3&amp;C11138</f>
        <v>#N/A</v>
      </c>
      <c r="B11138" s="511">
        <f>'Sundurliðun Innlán'!I52</f>
        <v>0</v>
      </c>
      <c r="C11138" s="503" t="s">
        <v>13034</v>
      </c>
      <c r="F11138" s="547"/>
      <c r="G11138" s="547">
        <f t="shared" si="350"/>
        <v>0</v>
      </c>
      <c r="H11138" s="547">
        <f t="shared" si="351"/>
        <v>0</v>
      </c>
    </row>
    <row r="11139" spans="1:8" x14ac:dyDescent="0.25">
      <c r="A11139" s="396" t="e">
        <f>"INN."&amp;EIGNIR!$B$3&amp;C11139</f>
        <v>#N/A</v>
      </c>
      <c r="B11139" s="511">
        <f>'Sundurliðun Innlán'!I53</f>
        <v>0</v>
      </c>
      <c r="C11139" s="503" t="s">
        <v>13044</v>
      </c>
      <c r="F11139" s="547"/>
      <c r="G11139" s="547">
        <f t="shared" si="350"/>
        <v>0</v>
      </c>
      <c r="H11139" s="547">
        <f t="shared" si="351"/>
        <v>0</v>
      </c>
    </row>
    <row r="11140" spans="1:8" x14ac:dyDescent="0.25">
      <c r="A11140" s="396" t="e">
        <f>"INN."&amp;EIGNIR!$B$3&amp;C11140</f>
        <v>#N/A</v>
      </c>
      <c r="B11140" s="511">
        <f>'Sundurliðun Innlán'!I54</f>
        <v>0</v>
      </c>
      <c r="C11140" s="503" t="s">
        <v>13054</v>
      </c>
      <c r="F11140" s="547"/>
      <c r="G11140" s="547">
        <f t="shared" si="350"/>
        <v>0</v>
      </c>
      <c r="H11140" s="547">
        <f t="shared" si="351"/>
        <v>0</v>
      </c>
    </row>
    <row r="11141" spans="1:8" x14ac:dyDescent="0.25">
      <c r="A11141" s="396" t="e">
        <f>"INN."&amp;EIGNIR!$B$3&amp;C11141</f>
        <v>#N/A</v>
      </c>
      <c r="B11141" s="511">
        <f>'Sundurliðun Innlán'!I55</f>
        <v>0</v>
      </c>
      <c r="C11141" s="503" t="s">
        <v>13064</v>
      </c>
      <c r="F11141" s="547"/>
      <c r="G11141" s="547">
        <f t="shared" si="350"/>
        <v>0</v>
      </c>
      <c r="H11141" s="547">
        <f t="shared" si="351"/>
        <v>0</v>
      </c>
    </row>
    <row r="11142" spans="1:8" x14ac:dyDescent="0.25">
      <c r="A11142" s="396" t="e">
        <f>"INN."&amp;EIGNIR!$B$3&amp;C11142</f>
        <v>#N/A</v>
      </c>
      <c r="B11142" s="511">
        <f>'Sundurliðun Innlán'!I56</f>
        <v>0</v>
      </c>
      <c r="C11142" s="503" t="s">
        <v>13074</v>
      </c>
      <c r="F11142" s="547"/>
      <c r="G11142" s="547">
        <f t="shared" si="350"/>
        <v>0</v>
      </c>
      <c r="H11142" s="547">
        <f t="shared" si="351"/>
        <v>0</v>
      </c>
    </row>
    <row r="11143" spans="1:8" x14ac:dyDescent="0.25">
      <c r="A11143" s="396" t="e">
        <f>"INN."&amp;EIGNIR!$B$3&amp;C11143</f>
        <v>#N/A</v>
      </c>
      <c r="B11143" s="511">
        <f>'Sundurliðun Innlán'!I57</f>
        <v>0</v>
      </c>
      <c r="C11143" s="503" t="s">
        <v>13084</v>
      </c>
      <c r="F11143" s="547"/>
      <c r="G11143" s="547">
        <f t="shared" si="350"/>
        <v>0</v>
      </c>
      <c r="H11143" s="547">
        <f t="shared" si="351"/>
        <v>0</v>
      </c>
    </row>
    <row r="11144" spans="1:8" x14ac:dyDescent="0.25">
      <c r="A11144" s="396" t="e">
        <f>"INN."&amp;EIGNIR!$B$3&amp;C11144</f>
        <v>#N/A</v>
      </c>
      <c r="B11144" s="511">
        <f>'Sundurliðun Innlán'!I58</f>
        <v>0</v>
      </c>
      <c r="C11144" s="503" t="s">
        <v>13094</v>
      </c>
      <c r="F11144" s="547"/>
      <c r="G11144" s="547">
        <f t="shared" si="350"/>
        <v>0</v>
      </c>
      <c r="H11144" s="547">
        <f t="shared" si="351"/>
        <v>0</v>
      </c>
    </row>
    <row r="11145" spans="1:8" x14ac:dyDescent="0.25">
      <c r="A11145" s="396" t="e">
        <f>"INN."&amp;EIGNIR!$B$3&amp;C11145</f>
        <v>#N/A</v>
      </c>
      <c r="B11145" s="511">
        <f>'Sundurliðun Innlán'!I59</f>
        <v>0</v>
      </c>
      <c r="C11145" s="503" t="s">
        <v>13104</v>
      </c>
      <c r="F11145" s="547"/>
      <c r="G11145" s="547">
        <f t="shared" si="350"/>
        <v>0</v>
      </c>
      <c r="H11145" s="547">
        <f t="shared" si="351"/>
        <v>0</v>
      </c>
    </row>
    <row r="11146" spans="1:8" x14ac:dyDescent="0.25">
      <c r="A11146" s="396" t="e">
        <f>"INN."&amp;EIGNIR!$B$3&amp;C11146</f>
        <v>#N/A</v>
      </c>
      <c r="B11146" s="511">
        <f>'Sundurliðun Innlán'!J47</f>
        <v>0</v>
      </c>
      <c r="C11146" s="503" t="s">
        <v>12985</v>
      </c>
      <c r="D11146" s="504" t="s">
        <v>13581</v>
      </c>
      <c r="F11146" s="547"/>
      <c r="G11146" s="547">
        <f t="shared" si="350"/>
        <v>0</v>
      </c>
      <c r="H11146" s="547">
        <f t="shared" si="351"/>
        <v>0</v>
      </c>
    </row>
    <row r="11147" spans="1:8" x14ac:dyDescent="0.25">
      <c r="A11147" s="396" t="e">
        <f>"INN."&amp;EIGNIR!$B$3&amp;C11147</f>
        <v>#N/A</v>
      </c>
      <c r="B11147" s="511">
        <f>'Sundurliðun Innlán'!J48</f>
        <v>0</v>
      </c>
      <c r="C11147" s="503" t="s">
        <v>12995</v>
      </c>
      <c r="F11147" s="547"/>
      <c r="G11147" s="547">
        <f t="shared" si="350"/>
        <v>0</v>
      </c>
      <c r="H11147" s="547">
        <f t="shared" si="351"/>
        <v>0</v>
      </c>
    </row>
    <row r="11148" spans="1:8" x14ac:dyDescent="0.25">
      <c r="A11148" s="396" t="e">
        <f>"INN."&amp;EIGNIR!$B$3&amp;C11148</f>
        <v>#N/A</v>
      </c>
      <c r="B11148" s="511">
        <f>'Sundurliðun Innlán'!J49</f>
        <v>0</v>
      </c>
      <c r="C11148" s="503" t="s">
        <v>13005</v>
      </c>
      <c r="F11148" s="547"/>
      <c r="G11148" s="547">
        <f t="shared" si="350"/>
        <v>0</v>
      </c>
      <c r="H11148" s="547">
        <f t="shared" si="351"/>
        <v>0</v>
      </c>
    </row>
    <row r="11149" spans="1:8" x14ac:dyDescent="0.25">
      <c r="A11149" s="396" t="e">
        <f>"INN."&amp;EIGNIR!$B$3&amp;C11149</f>
        <v>#N/A</v>
      </c>
      <c r="B11149" s="511">
        <f>'Sundurliðun Innlán'!J50</f>
        <v>0</v>
      </c>
      <c r="C11149" s="503" t="s">
        <v>13015</v>
      </c>
      <c r="F11149" s="547"/>
      <c r="G11149" s="547">
        <f t="shared" si="350"/>
        <v>0</v>
      </c>
      <c r="H11149" s="547">
        <f t="shared" si="351"/>
        <v>0</v>
      </c>
    </row>
    <row r="11150" spans="1:8" x14ac:dyDescent="0.25">
      <c r="A11150" s="396" t="e">
        <f>"INN."&amp;EIGNIR!$B$3&amp;C11150</f>
        <v>#N/A</v>
      </c>
      <c r="B11150" s="511">
        <f>'Sundurliðun Innlán'!J51</f>
        <v>0</v>
      </c>
      <c r="C11150" s="503" t="s">
        <v>13025</v>
      </c>
      <c r="F11150" s="547"/>
      <c r="G11150" s="547">
        <f t="shared" si="350"/>
        <v>0</v>
      </c>
      <c r="H11150" s="547">
        <f t="shared" si="351"/>
        <v>0</v>
      </c>
    </row>
    <row r="11151" spans="1:8" x14ac:dyDescent="0.25">
      <c r="A11151" s="396" t="e">
        <f>"INN."&amp;EIGNIR!$B$3&amp;C11151</f>
        <v>#N/A</v>
      </c>
      <c r="B11151" s="511">
        <f>'Sundurliðun Innlán'!J52</f>
        <v>0</v>
      </c>
      <c r="C11151" s="503" t="s">
        <v>13035</v>
      </c>
      <c r="F11151" s="547"/>
      <c r="G11151" s="547">
        <f t="shared" si="350"/>
        <v>0</v>
      </c>
      <c r="H11151" s="547">
        <f t="shared" si="351"/>
        <v>0</v>
      </c>
    </row>
    <row r="11152" spans="1:8" x14ac:dyDescent="0.25">
      <c r="A11152" s="396" t="e">
        <f>"INN."&amp;EIGNIR!$B$3&amp;C11152</f>
        <v>#N/A</v>
      </c>
      <c r="B11152" s="511">
        <f>'Sundurliðun Innlán'!J53</f>
        <v>0</v>
      </c>
      <c r="C11152" s="503" t="s">
        <v>13045</v>
      </c>
      <c r="F11152" s="547"/>
      <c r="G11152" s="547">
        <f t="shared" si="350"/>
        <v>0</v>
      </c>
      <c r="H11152" s="547">
        <f t="shared" si="351"/>
        <v>0</v>
      </c>
    </row>
    <row r="11153" spans="1:8" x14ac:dyDescent="0.25">
      <c r="A11153" s="396" t="e">
        <f>"INN."&amp;EIGNIR!$B$3&amp;C11153</f>
        <v>#N/A</v>
      </c>
      <c r="B11153" s="511">
        <f>'Sundurliðun Innlán'!J54</f>
        <v>0</v>
      </c>
      <c r="C11153" s="503" t="s">
        <v>13055</v>
      </c>
      <c r="F11153" s="547"/>
      <c r="G11153" s="547">
        <f t="shared" si="350"/>
        <v>0</v>
      </c>
      <c r="H11153" s="547">
        <f t="shared" si="351"/>
        <v>0</v>
      </c>
    </row>
    <row r="11154" spans="1:8" x14ac:dyDescent="0.25">
      <c r="A11154" s="396" t="e">
        <f>"INN."&amp;EIGNIR!$B$3&amp;C11154</f>
        <v>#N/A</v>
      </c>
      <c r="B11154" s="511">
        <f>'Sundurliðun Innlán'!J55</f>
        <v>0</v>
      </c>
      <c r="C11154" s="503" t="s">
        <v>13065</v>
      </c>
      <c r="F11154" s="547"/>
      <c r="G11154" s="547">
        <f t="shared" si="350"/>
        <v>0</v>
      </c>
      <c r="H11154" s="547">
        <f t="shared" si="351"/>
        <v>0</v>
      </c>
    </row>
    <row r="11155" spans="1:8" x14ac:dyDescent="0.25">
      <c r="A11155" s="396" t="e">
        <f>"INN."&amp;EIGNIR!$B$3&amp;C11155</f>
        <v>#N/A</v>
      </c>
      <c r="B11155" s="511">
        <f>'Sundurliðun Innlán'!J56</f>
        <v>0</v>
      </c>
      <c r="C11155" s="503" t="s">
        <v>13075</v>
      </c>
      <c r="F11155" s="547"/>
      <c r="G11155" s="547">
        <f t="shared" si="350"/>
        <v>0</v>
      </c>
      <c r="H11155" s="547">
        <f t="shared" si="351"/>
        <v>0</v>
      </c>
    </row>
    <row r="11156" spans="1:8" x14ac:dyDescent="0.25">
      <c r="A11156" s="396" t="e">
        <f>"INN."&amp;EIGNIR!$B$3&amp;C11156</f>
        <v>#N/A</v>
      </c>
      <c r="B11156" s="511">
        <f>'Sundurliðun Innlán'!J57</f>
        <v>0</v>
      </c>
      <c r="C11156" s="503" t="s">
        <v>13085</v>
      </c>
      <c r="F11156" s="547"/>
      <c r="G11156" s="547">
        <f t="shared" si="350"/>
        <v>0</v>
      </c>
      <c r="H11156" s="547">
        <f t="shared" si="351"/>
        <v>0</v>
      </c>
    </row>
    <row r="11157" spans="1:8" x14ac:dyDescent="0.25">
      <c r="A11157" s="396" t="e">
        <f>"INN."&amp;EIGNIR!$B$3&amp;C11157</f>
        <v>#N/A</v>
      </c>
      <c r="B11157" s="511">
        <f>'Sundurliðun Innlán'!J58</f>
        <v>0</v>
      </c>
      <c r="C11157" s="503" t="s">
        <v>13095</v>
      </c>
      <c r="F11157" s="547"/>
      <c r="G11157" s="547">
        <f t="shared" si="350"/>
        <v>0</v>
      </c>
      <c r="H11157" s="547">
        <f t="shared" si="351"/>
        <v>0</v>
      </c>
    </row>
    <row r="11158" spans="1:8" x14ac:dyDescent="0.25">
      <c r="A11158" s="396" t="e">
        <f>"INN."&amp;EIGNIR!$B$3&amp;C11158</f>
        <v>#N/A</v>
      </c>
      <c r="B11158" s="511">
        <f>'Sundurliðun Innlán'!J59</f>
        <v>0</v>
      </c>
      <c r="C11158" s="503" t="s">
        <v>13105</v>
      </c>
      <c r="F11158" s="547"/>
      <c r="G11158" s="547">
        <f t="shared" si="350"/>
        <v>0</v>
      </c>
      <c r="H11158" s="547">
        <f t="shared" si="351"/>
        <v>0</v>
      </c>
    </row>
    <row r="11159" spans="1:8" x14ac:dyDescent="0.25">
      <c r="A11159" s="396" t="e">
        <f>"INN."&amp;EIGNIR!$B$3&amp;C11159</f>
        <v>#N/A</v>
      </c>
      <c r="B11159" s="511">
        <f>'Sundurliðun Innlán'!K47</f>
        <v>0</v>
      </c>
      <c r="C11159" s="503" t="s">
        <v>12986</v>
      </c>
      <c r="D11159" s="504" t="s">
        <v>13582</v>
      </c>
      <c r="F11159" s="547"/>
      <c r="G11159" s="547">
        <f t="shared" si="350"/>
        <v>0</v>
      </c>
      <c r="H11159" s="547">
        <f t="shared" si="351"/>
        <v>0</v>
      </c>
    </row>
    <row r="11160" spans="1:8" x14ac:dyDescent="0.25">
      <c r="A11160" s="396" t="e">
        <f>"INN."&amp;EIGNIR!$B$3&amp;C11160</f>
        <v>#N/A</v>
      </c>
      <c r="B11160" s="511">
        <f>'Sundurliðun Innlán'!K48</f>
        <v>0</v>
      </c>
      <c r="C11160" s="503" t="s">
        <v>12996</v>
      </c>
      <c r="F11160" s="547"/>
      <c r="G11160" s="547">
        <f t="shared" si="350"/>
        <v>0</v>
      </c>
      <c r="H11160" s="547">
        <f t="shared" si="351"/>
        <v>0</v>
      </c>
    </row>
    <row r="11161" spans="1:8" x14ac:dyDescent="0.25">
      <c r="A11161" s="396" t="e">
        <f>"INN."&amp;EIGNIR!$B$3&amp;C11161</f>
        <v>#N/A</v>
      </c>
      <c r="B11161" s="511">
        <f>'Sundurliðun Innlán'!K49</f>
        <v>0</v>
      </c>
      <c r="C11161" s="503" t="s">
        <v>13006</v>
      </c>
      <c r="F11161" s="547"/>
      <c r="G11161" s="547">
        <f t="shared" si="350"/>
        <v>0</v>
      </c>
      <c r="H11161" s="547">
        <f t="shared" si="351"/>
        <v>0</v>
      </c>
    </row>
    <row r="11162" spans="1:8" x14ac:dyDescent="0.25">
      <c r="A11162" s="396" t="e">
        <f>"INN."&amp;EIGNIR!$B$3&amp;C11162</f>
        <v>#N/A</v>
      </c>
      <c r="B11162" s="511">
        <f>'Sundurliðun Innlán'!K50</f>
        <v>0</v>
      </c>
      <c r="C11162" s="503" t="s">
        <v>13016</v>
      </c>
      <c r="F11162" s="547"/>
      <c r="G11162" s="547">
        <f t="shared" si="350"/>
        <v>0</v>
      </c>
      <c r="H11162" s="547">
        <f t="shared" si="351"/>
        <v>0</v>
      </c>
    </row>
    <row r="11163" spans="1:8" x14ac:dyDescent="0.25">
      <c r="A11163" s="396" t="e">
        <f>"INN."&amp;EIGNIR!$B$3&amp;C11163</f>
        <v>#N/A</v>
      </c>
      <c r="B11163" s="511">
        <f>'Sundurliðun Innlán'!K51</f>
        <v>0</v>
      </c>
      <c r="C11163" s="503" t="s">
        <v>13026</v>
      </c>
      <c r="F11163" s="547"/>
      <c r="G11163" s="547">
        <f t="shared" si="350"/>
        <v>0</v>
      </c>
      <c r="H11163" s="547">
        <f t="shared" si="351"/>
        <v>0</v>
      </c>
    </row>
    <row r="11164" spans="1:8" x14ac:dyDescent="0.25">
      <c r="A11164" s="396" t="e">
        <f>"INN."&amp;EIGNIR!$B$3&amp;C11164</f>
        <v>#N/A</v>
      </c>
      <c r="B11164" s="511">
        <f>'Sundurliðun Innlán'!K52</f>
        <v>0</v>
      </c>
      <c r="C11164" s="503" t="s">
        <v>13036</v>
      </c>
      <c r="F11164" s="547"/>
      <c r="G11164" s="547">
        <f t="shared" si="350"/>
        <v>0</v>
      </c>
      <c r="H11164" s="547">
        <f t="shared" si="351"/>
        <v>0</v>
      </c>
    </row>
    <row r="11165" spans="1:8" x14ac:dyDescent="0.25">
      <c r="A11165" s="396" t="e">
        <f>"INN."&amp;EIGNIR!$B$3&amp;C11165</f>
        <v>#N/A</v>
      </c>
      <c r="B11165" s="511">
        <f>'Sundurliðun Innlán'!K53</f>
        <v>0</v>
      </c>
      <c r="C11165" s="503" t="s">
        <v>13046</v>
      </c>
      <c r="F11165" s="547"/>
      <c r="G11165" s="547">
        <f t="shared" si="350"/>
        <v>0</v>
      </c>
      <c r="H11165" s="547">
        <f t="shared" si="351"/>
        <v>0</v>
      </c>
    </row>
    <row r="11166" spans="1:8" x14ac:dyDescent="0.25">
      <c r="A11166" s="396" t="e">
        <f>"INN."&amp;EIGNIR!$B$3&amp;C11166</f>
        <v>#N/A</v>
      </c>
      <c r="B11166" s="511">
        <f>'Sundurliðun Innlán'!K54</f>
        <v>0</v>
      </c>
      <c r="C11166" s="503" t="s">
        <v>13056</v>
      </c>
      <c r="F11166" s="547"/>
      <c r="G11166" s="547">
        <f t="shared" ref="G11166:G11229" si="352">+F11166-B11166</f>
        <v>0</v>
      </c>
      <c r="H11166" s="547">
        <f t="shared" si="351"/>
        <v>0</v>
      </c>
    </row>
    <row r="11167" spans="1:8" x14ac:dyDescent="0.25">
      <c r="A11167" s="396" t="e">
        <f>"INN."&amp;EIGNIR!$B$3&amp;C11167</f>
        <v>#N/A</v>
      </c>
      <c r="B11167" s="511">
        <f>'Sundurliðun Innlán'!K55</f>
        <v>0</v>
      </c>
      <c r="C11167" s="503" t="s">
        <v>13066</v>
      </c>
      <c r="F11167" s="547"/>
      <c r="G11167" s="547">
        <f t="shared" si="352"/>
        <v>0</v>
      </c>
      <c r="H11167" s="547">
        <f t="shared" ref="H11167:H11230" si="353">+ABS(G11167)</f>
        <v>0</v>
      </c>
    </row>
    <row r="11168" spans="1:8" x14ac:dyDescent="0.25">
      <c r="A11168" s="396" t="e">
        <f>"INN."&amp;EIGNIR!$B$3&amp;C11168</f>
        <v>#N/A</v>
      </c>
      <c r="B11168" s="511">
        <f>'Sundurliðun Innlán'!K56</f>
        <v>0</v>
      </c>
      <c r="C11168" s="503" t="s">
        <v>13076</v>
      </c>
      <c r="F11168" s="547"/>
      <c r="G11168" s="547">
        <f t="shared" si="352"/>
        <v>0</v>
      </c>
      <c r="H11168" s="547">
        <f t="shared" si="353"/>
        <v>0</v>
      </c>
    </row>
    <row r="11169" spans="1:8" x14ac:dyDescent="0.25">
      <c r="A11169" s="396" t="e">
        <f>"INN."&amp;EIGNIR!$B$3&amp;C11169</f>
        <v>#N/A</v>
      </c>
      <c r="B11169" s="511">
        <f>'Sundurliðun Innlán'!K57</f>
        <v>0</v>
      </c>
      <c r="C11169" s="503" t="s">
        <v>13086</v>
      </c>
      <c r="F11169" s="547"/>
      <c r="G11169" s="547">
        <f t="shared" si="352"/>
        <v>0</v>
      </c>
      <c r="H11169" s="547">
        <f t="shared" si="353"/>
        <v>0</v>
      </c>
    </row>
    <row r="11170" spans="1:8" x14ac:dyDescent="0.25">
      <c r="A11170" s="396" t="e">
        <f>"INN."&amp;EIGNIR!$B$3&amp;C11170</f>
        <v>#N/A</v>
      </c>
      <c r="B11170" s="511">
        <f>'Sundurliðun Innlán'!K58</f>
        <v>0</v>
      </c>
      <c r="C11170" s="503" t="s">
        <v>13096</v>
      </c>
      <c r="F11170" s="547"/>
      <c r="G11170" s="547">
        <f t="shared" si="352"/>
        <v>0</v>
      </c>
      <c r="H11170" s="547">
        <f t="shared" si="353"/>
        <v>0</v>
      </c>
    </row>
    <row r="11171" spans="1:8" x14ac:dyDescent="0.25">
      <c r="A11171" s="396" t="e">
        <f>"INN."&amp;EIGNIR!$B$3&amp;C11171</f>
        <v>#N/A</v>
      </c>
      <c r="B11171" s="511">
        <f>'Sundurliðun Innlán'!K59</f>
        <v>0</v>
      </c>
      <c r="C11171" s="503" t="s">
        <v>13106</v>
      </c>
      <c r="F11171" s="547"/>
      <c r="G11171" s="547">
        <f t="shared" si="352"/>
        <v>0</v>
      </c>
      <c r="H11171" s="547">
        <f t="shared" si="353"/>
        <v>0</v>
      </c>
    </row>
    <row r="11172" spans="1:8" x14ac:dyDescent="0.25">
      <c r="A11172" s="396" t="e">
        <f>"INN."&amp;EIGNIR!$B$3&amp;C11172</f>
        <v>#N/A</v>
      </c>
      <c r="B11172" s="511">
        <f>'Sundurliðun Innlán'!L47</f>
        <v>0</v>
      </c>
      <c r="C11172" s="503" t="s">
        <v>12987</v>
      </c>
      <c r="D11172" s="504" t="s">
        <v>13583</v>
      </c>
      <c r="F11172" s="547"/>
      <c r="G11172" s="547">
        <f t="shared" si="352"/>
        <v>0</v>
      </c>
      <c r="H11172" s="547">
        <f t="shared" si="353"/>
        <v>0</v>
      </c>
    </row>
    <row r="11173" spans="1:8" x14ac:dyDescent="0.25">
      <c r="A11173" s="396" t="e">
        <f>"INN."&amp;EIGNIR!$B$3&amp;C11173</f>
        <v>#N/A</v>
      </c>
      <c r="B11173" s="511">
        <f>'Sundurliðun Innlán'!L48</f>
        <v>0</v>
      </c>
      <c r="C11173" s="503" t="s">
        <v>12997</v>
      </c>
      <c r="F11173" s="547"/>
      <c r="G11173" s="547">
        <f t="shared" si="352"/>
        <v>0</v>
      </c>
      <c r="H11173" s="547">
        <f t="shared" si="353"/>
        <v>0</v>
      </c>
    </row>
    <row r="11174" spans="1:8" x14ac:dyDescent="0.25">
      <c r="A11174" s="396" t="e">
        <f>"INN."&amp;EIGNIR!$B$3&amp;C11174</f>
        <v>#N/A</v>
      </c>
      <c r="B11174" s="511">
        <f>'Sundurliðun Innlán'!L49</f>
        <v>0</v>
      </c>
      <c r="C11174" s="503" t="s">
        <v>13007</v>
      </c>
      <c r="F11174" s="547"/>
      <c r="G11174" s="547">
        <f t="shared" si="352"/>
        <v>0</v>
      </c>
      <c r="H11174" s="547">
        <f t="shared" si="353"/>
        <v>0</v>
      </c>
    </row>
    <row r="11175" spans="1:8" x14ac:dyDescent="0.25">
      <c r="A11175" s="396" t="e">
        <f>"INN."&amp;EIGNIR!$B$3&amp;C11175</f>
        <v>#N/A</v>
      </c>
      <c r="B11175" s="511">
        <f>'Sundurliðun Innlán'!L50</f>
        <v>0</v>
      </c>
      <c r="C11175" s="503" t="s">
        <v>13017</v>
      </c>
      <c r="F11175" s="547"/>
      <c r="G11175" s="547">
        <f t="shared" si="352"/>
        <v>0</v>
      </c>
      <c r="H11175" s="547">
        <f t="shared" si="353"/>
        <v>0</v>
      </c>
    </row>
    <row r="11176" spans="1:8" x14ac:dyDescent="0.25">
      <c r="A11176" s="396" t="e">
        <f>"INN."&amp;EIGNIR!$B$3&amp;C11176</f>
        <v>#N/A</v>
      </c>
      <c r="B11176" s="511">
        <f>'Sundurliðun Innlán'!L51</f>
        <v>0</v>
      </c>
      <c r="C11176" s="503" t="s">
        <v>13027</v>
      </c>
      <c r="F11176" s="547"/>
      <c r="G11176" s="547">
        <f t="shared" si="352"/>
        <v>0</v>
      </c>
      <c r="H11176" s="547">
        <f t="shared" si="353"/>
        <v>0</v>
      </c>
    </row>
    <row r="11177" spans="1:8" x14ac:dyDescent="0.25">
      <c r="A11177" s="396" t="e">
        <f>"INN."&amp;EIGNIR!$B$3&amp;C11177</f>
        <v>#N/A</v>
      </c>
      <c r="B11177" s="511">
        <f>'Sundurliðun Innlán'!L52</f>
        <v>0</v>
      </c>
      <c r="C11177" s="503" t="s">
        <v>13037</v>
      </c>
      <c r="F11177" s="547"/>
      <c r="G11177" s="547">
        <f t="shared" si="352"/>
        <v>0</v>
      </c>
      <c r="H11177" s="547">
        <f t="shared" si="353"/>
        <v>0</v>
      </c>
    </row>
    <row r="11178" spans="1:8" x14ac:dyDescent="0.25">
      <c r="A11178" s="396" t="e">
        <f>"INN."&amp;EIGNIR!$B$3&amp;C11178</f>
        <v>#N/A</v>
      </c>
      <c r="B11178" s="511">
        <f>'Sundurliðun Innlán'!L53</f>
        <v>0</v>
      </c>
      <c r="C11178" s="503" t="s">
        <v>13047</v>
      </c>
      <c r="F11178" s="547"/>
      <c r="G11178" s="547">
        <f t="shared" si="352"/>
        <v>0</v>
      </c>
      <c r="H11178" s="547">
        <f t="shared" si="353"/>
        <v>0</v>
      </c>
    </row>
    <row r="11179" spans="1:8" x14ac:dyDescent="0.25">
      <c r="A11179" s="396" t="e">
        <f>"INN."&amp;EIGNIR!$B$3&amp;C11179</f>
        <v>#N/A</v>
      </c>
      <c r="B11179" s="511">
        <f>'Sundurliðun Innlán'!L54</f>
        <v>0</v>
      </c>
      <c r="C11179" s="503" t="s">
        <v>13057</v>
      </c>
      <c r="F11179" s="547"/>
      <c r="G11179" s="547">
        <f t="shared" si="352"/>
        <v>0</v>
      </c>
      <c r="H11179" s="547">
        <f t="shared" si="353"/>
        <v>0</v>
      </c>
    </row>
    <row r="11180" spans="1:8" x14ac:dyDescent="0.25">
      <c r="A11180" s="396" t="e">
        <f>"INN."&amp;EIGNIR!$B$3&amp;C11180</f>
        <v>#N/A</v>
      </c>
      <c r="B11180" s="511">
        <f>'Sundurliðun Innlán'!L55</f>
        <v>0</v>
      </c>
      <c r="C11180" s="503" t="s">
        <v>13067</v>
      </c>
      <c r="F11180" s="547"/>
      <c r="G11180" s="547">
        <f t="shared" si="352"/>
        <v>0</v>
      </c>
      <c r="H11180" s="547">
        <f t="shared" si="353"/>
        <v>0</v>
      </c>
    </row>
    <row r="11181" spans="1:8" x14ac:dyDescent="0.25">
      <c r="A11181" s="396" t="e">
        <f>"INN."&amp;EIGNIR!$B$3&amp;C11181</f>
        <v>#N/A</v>
      </c>
      <c r="B11181" s="511">
        <f>'Sundurliðun Innlán'!L56</f>
        <v>0</v>
      </c>
      <c r="C11181" s="503" t="s">
        <v>13077</v>
      </c>
      <c r="F11181" s="547"/>
      <c r="G11181" s="547">
        <f t="shared" si="352"/>
        <v>0</v>
      </c>
      <c r="H11181" s="547">
        <f t="shared" si="353"/>
        <v>0</v>
      </c>
    </row>
    <row r="11182" spans="1:8" x14ac:dyDescent="0.25">
      <c r="A11182" s="396" t="e">
        <f>"INN."&amp;EIGNIR!$B$3&amp;C11182</f>
        <v>#N/A</v>
      </c>
      <c r="B11182" s="511">
        <f>'Sundurliðun Innlán'!L57</f>
        <v>0</v>
      </c>
      <c r="C11182" s="503" t="s">
        <v>13087</v>
      </c>
      <c r="F11182" s="547"/>
      <c r="G11182" s="547">
        <f t="shared" si="352"/>
        <v>0</v>
      </c>
      <c r="H11182" s="547">
        <f t="shared" si="353"/>
        <v>0</v>
      </c>
    </row>
    <row r="11183" spans="1:8" x14ac:dyDescent="0.25">
      <c r="A11183" s="396" t="e">
        <f>"INN."&amp;EIGNIR!$B$3&amp;C11183</f>
        <v>#N/A</v>
      </c>
      <c r="B11183" s="511">
        <f>'Sundurliðun Innlán'!L58</f>
        <v>0</v>
      </c>
      <c r="C11183" s="503" t="s">
        <v>13097</v>
      </c>
      <c r="F11183" s="547"/>
      <c r="G11183" s="547">
        <f t="shared" si="352"/>
        <v>0</v>
      </c>
      <c r="H11183" s="547">
        <f t="shared" si="353"/>
        <v>0</v>
      </c>
    </row>
    <row r="11184" spans="1:8" x14ac:dyDescent="0.25">
      <c r="A11184" s="396" t="e">
        <f>"INN."&amp;EIGNIR!$B$3&amp;C11184</f>
        <v>#N/A</v>
      </c>
      <c r="B11184" s="511">
        <f>'Sundurliðun Innlán'!L59</f>
        <v>0</v>
      </c>
      <c r="C11184" s="503" t="s">
        <v>13107</v>
      </c>
      <c r="F11184" s="547"/>
      <c r="G11184" s="547">
        <f t="shared" si="352"/>
        <v>0</v>
      </c>
      <c r="H11184" s="547">
        <f t="shared" si="353"/>
        <v>0</v>
      </c>
    </row>
    <row r="11185" spans="1:8" x14ac:dyDescent="0.25">
      <c r="A11185" s="396" t="e">
        <f>"INN."&amp;EIGNIR!$B$3&amp;C11185</f>
        <v>#N/A</v>
      </c>
      <c r="B11185" s="511">
        <f>'Sundurliðun Innlán'!M47</f>
        <v>0</v>
      </c>
      <c r="C11185" s="503" t="s">
        <v>12988</v>
      </c>
      <c r="D11185" s="504" t="s">
        <v>13584</v>
      </c>
      <c r="F11185" s="547"/>
      <c r="G11185" s="547">
        <f t="shared" si="352"/>
        <v>0</v>
      </c>
      <c r="H11185" s="547">
        <f t="shared" si="353"/>
        <v>0</v>
      </c>
    </row>
    <row r="11186" spans="1:8" x14ac:dyDescent="0.25">
      <c r="A11186" s="396" t="e">
        <f>"INN."&amp;EIGNIR!$B$3&amp;C11186</f>
        <v>#N/A</v>
      </c>
      <c r="B11186" s="511">
        <f>'Sundurliðun Innlán'!M48</f>
        <v>0</v>
      </c>
      <c r="C11186" s="503" t="s">
        <v>12998</v>
      </c>
      <c r="F11186" s="547"/>
      <c r="G11186" s="547">
        <f t="shared" si="352"/>
        <v>0</v>
      </c>
      <c r="H11186" s="547">
        <f t="shared" si="353"/>
        <v>0</v>
      </c>
    </row>
    <row r="11187" spans="1:8" x14ac:dyDescent="0.25">
      <c r="A11187" s="396" t="e">
        <f>"INN."&amp;EIGNIR!$B$3&amp;C11187</f>
        <v>#N/A</v>
      </c>
      <c r="B11187" s="511">
        <f>'Sundurliðun Innlán'!M49</f>
        <v>0</v>
      </c>
      <c r="C11187" s="503" t="s">
        <v>13008</v>
      </c>
      <c r="F11187" s="547"/>
      <c r="G11187" s="547">
        <f t="shared" si="352"/>
        <v>0</v>
      </c>
      <c r="H11187" s="547">
        <f t="shared" si="353"/>
        <v>0</v>
      </c>
    </row>
    <row r="11188" spans="1:8" x14ac:dyDescent="0.25">
      <c r="A11188" s="396" t="e">
        <f>"INN."&amp;EIGNIR!$B$3&amp;C11188</f>
        <v>#N/A</v>
      </c>
      <c r="B11188" s="511">
        <f>'Sundurliðun Innlán'!M50</f>
        <v>0</v>
      </c>
      <c r="C11188" s="503" t="s">
        <v>13018</v>
      </c>
      <c r="F11188" s="547"/>
      <c r="G11188" s="547">
        <f t="shared" si="352"/>
        <v>0</v>
      </c>
      <c r="H11188" s="547">
        <f t="shared" si="353"/>
        <v>0</v>
      </c>
    </row>
    <row r="11189" spans="1:8" x14ac:dyDescent="0.25">
      <c r="A11189" s="396" t="e">
        <f>"INN."&amp;EIGNIR!$B$3&amp;C11189</f>
        <v>#N/A</v>
      </c>
      <c r="B11189" s="511">
        <f>'Sundurliðun Innlán'!M51</f>
        <v>0</v>
      </c>
      <c r="C11189" s="503" t="s">
        <v>13028</v>
      </c>
      <c r="F11189" s="547"/>
      <c r="G11189" s="547">
        <f t="shared" si="352"/>
        <v>0</v>
      </c>
      <c r="H11189" s="547">
        <f t="shared" si="353"/>
        <v>0</v>
      </c>
    </row>
    <row r="11190" spans="1:8" x14ac:dyDescent="0.25">
      <c r="A11190" s="396" t="e">
        <f>"INN."&amp;EIGNIR!$B$3&amp;C11190</f>
        <v>#N/A</v>
      </c>
      <c r="B11190" s="511">
        <f>'Sundurliðun Innlán'!M52</f>
        <v>0</v>
      </c>
      <c r="C11190" s="503" t="s">
        <v>13038</v>
      </c>
      <c r="F11190" s="547"/>
      <c r="G11190" s="547">
        <f t="shared" si="352"/>
        <v>0</v>
      </c>
      <c r="H11190" s="547">
        <f t="shared" si="353"/>
        <v>0</v>
      </c>
    </row>
    <row r="11191" spans="1:8" x14ac:dyDescent="0.25">
      <c r="A11191" s="396" t="e">
        <f>"INN."&amp;EIGNIR!$B$3&amp;C11191</f>
        <v>#N/A</v>
      </c>
      <c r="B11191" s="511">
        <f>'Sundurliðun Innlán'!M53</f>
        <v>0</v>
      </c>
      <c r="C11191" s="503" t="s">
        <v>13048</v>
      </c>
      <c r="F11191" s="547"/>
      <c r="G11191" s="547">
        <f t="shared" si="352"/>
        <v>0</v>
      </c>
      <c r="H11191" s="547">
        <f t="shared" si="353"/>
        <v>0</v>
      </c>
    </row>
    <row r="11192" spans="1:8" x14ac:dyDescent="0.25">
      <c r="A11192" s="396" t="e">
        <f>"INN."&amp;EIGNIR!$B$3&amp;C11192</f>
        <v>#N/A</v>
      </c>
      <c r="B11192" s="511">
        <f>'Sundurliðun Innlán'!M54</f>
        <v>0</v>
      </c>
      <c r="C11192" s="503" t="s">
        <v>13058</v>
      </c>
      <c r="F11192" s="547"/>
      <c r="G11192" s="547">
        <f t="shared" si="352"/>
        <v>0</v>
      </c>
      <c r="H11192" s="547">
        <f t="shared" si="353"/>
        <v>0</v>
      </c>
    </row>
    <row r="11193" spans="1:8" x14ac:dyDescent="0.25">
      <c r="A11193" s="396" t="e">
        <f>"INN."&amp;EIGNIR!$B$3&amp;C11193</f>
        <v>#N/A</v>
      </c>
      <c r="B11193" s="511">
        <f>'Sundurliðun Innlán'!M55</f>
        <v>0</v>
      </c>
      <c r="C11193" s="503" t="s">
        <v>13068</v>
      </c>
      <c r="F11193" s="547"/>
      <c r="G11193" s="547">
        <f t="shared" si="352"/>
        <v>0</v>
      </c>
      <c r="H11193" s="547">
        <f t="shared" si="353"/>
        <v>0</v>
      </c>
    </row>
    <row r="11194" spans="1:8" x14ac:dyDescent="0.25">
      <c r="A11194" s="396" t="e">
        <f>"INN."&amp;EIGNIR!$B$3&amp;C11194</f>
        <v>#N/A</v>
      </c>
      <c r="B11194" s="511">
        <f>'Sundurliðun Innlán'!M56</f>
        <v>0</v>
      </c>
      <c r="C11194" s="503" t="s">
        <v>13078</v>
      </c>
      <c r="F11194" s="547"/>
      <c r="G11194" s="547">
        <f t="shared" si="352"/>
        <v>0</v>
      </c>
      <c r="H11194" s="547">
        <f t="shared" si="353"/>
        <v>0</v>
      </c>
    </row>
    <row r="11195" spans="1:8" x14ac:dyDescent="0.25">
      <c r="A11195" s="396" t="e">
        <f>"INN."&amp;EIGNIR!$B$3&amp;C11195</f>
        <v>#N/A</v>
      </c>
      <c r="B11195" s="511">
        <f>'Sundurliðun Innlán'!M57</f>
        <v>0</v>
      </c>
      <c r="C11195" s="503" t="s">
        <v>13088</v>
      </c>
      <c r="F11195" s="547"/>
      <c r="G11195" s="547">
        <f t="shared" si="352"/>
        <v>0</v>
      </c>
      <c r="H11195" s="547">
        <f t="shared" si="353"/>
        <v>0</v>
      </c>
    </row>
    <row r="11196" spans="1:8" x14ac:dyDescent="0.25">
      <c r="A11196" s="396" t="e">
        <f>"INN."&amp;EIGNIR!$B$3&amp;C11196</f>
        <v>#N/A</v>
      </c>
      <c r="B11196" s="511">
        <f>'Sundurliðun Innlán'!M58</f>
        <v>0</v>
      </c>
      <c r="C11196" s="503" t="s">
        <v>13098</v>
      </c>
      <c r="F11196" s="547"/>
      <c r="G11196" s="547">
        <f t="shared" si="352"/>
        <v>0</v>
      </c>
      <c r="H11196" s="547">
        <f t="shared" si="353"/>
        <v>0</v>
      </c>
    </row>
    <row r="11197" spans="1:8" x14ac:dyDescent="0.25">
      <c r="A11197" s="396" t="e">
        <f>"INN."&amp;EIGNIR!$B$3&amp;C11197</f>
        <v>#N/A</v>
      </c>
      <c r="B11197" s="511">
        <f>'Sundurliðun Innlán'!M59</f>
        <v>0</v>
      </c>
      <c r="C11197" s="503" t="s">
        <v>13108</v>
      </c>
      <c r="F11197" s="547"/>
      <c r="G11197" s="547">
        <f t="shared" si="352"/>
        <v>0</v>
      </c>
      <c r="H11197" s="547">
        <f t="shared" si="353"/>
        <v>0</v>
      </c>
    </row>
    <row r="11198" spans="1:8" x14ac:dyDescent="0.25">
      <c r="A11198" s="396" t="e">
        <f>"INN."&amp;EIGNIR!$B$3&amp;C11198</f>
        <v>#N/A</v>
      </c>
      <c r="B11198" s="511">
        <f>'Sundurliðun Innlán'!N47</f>
        <v>0</v>
      </c>
      <c r="C11198" s="503" t="s">
        <v>12989</v>
      </c>
      <c r="D11198" s="504" t="s">
        <v>13585</v>
      </c>
      <c r="F11198" s="547"/>
      <c r="G11198" s="547">
        <f t="shared" si="352"/>
        <v>0</v>
      </c>
      <c r="H11198" s="547">
        <f t="shared" si="353"/>
        <v>0</v>
      </c>
    </row>
    <row r="11199" spans="1:8" x14ac:dyDescent="0.25">
      <c r="A11199" s="396" t="e">
        <f>"INN."&amp;EIGNIR!$B$3&amp;C11199</f>
        <v>#N/A</v>
      </c>
      <c r="B11199" s="511">
        <f>'Sundurliðun Innlán'!N48</f>
        <v>0</v>
      </c>
      <c r="C11199" s="503" t="s">
        <v>12999</v>
      </c>
      <c r="F11199" s="547"/>
      <c r="G11199" s="547">
        <f t="shared" si="352"/>
        <v>0</v>
      </c>
      <c r="H11199" s="547">
        <f t="shared" si="353"/>
        <v>0</v>
      </c>
    </row>
    <row r="11200" spans="1:8" x14ac:dyDescent="0.25">
      <c r="A11200" s="396" t="e">
        <f>"INN."&amp;EIGNIR!$B$3&amp;C11200</f>
        <v>#N/A</v>
      </c>
      <c r="B11200" s="511">
        <f>'Sundurliðun Innlán'!N49</f>
        <v>0</v>
      </c>
      <c r="C11200" s="503" t="s">
        <v>13009</v>
      </c>
      <c r="F11200" s="547"/>
      <c r="G11200" s="547">
        <f t="shared" si="352"/>
        <v>0</v>
      </c>
      <c r="H11200" s="547">
        <f t="shared" si="353"/>
        <v>0</v>
      </c>
    </row>
    <row r="11201" spans="1:8" x14ac:dyDescent="0.25">
      <c r="A11201" s="396" t="e">
        <f>"INN."&amp;EIGNIR!$B$3&amp;C11201</f>
        <v>#N/A</v>
      </c>
      <c r="B11201" s="511">
        <f>'Sundurliðun Innlán'!N50</f>
        <v>0</v>
      </c>
      <c r="C11201" s="503" t="s">
        <v>13019</v>
      </c>
      <c r="F11201" s="547"/>
      <c r="G11201" s="547">
        <f t="shared" si="352"/>
        <v>0</v>
      </c>
      <c r="H11201" s="547">
        <f t="shared" si="353"/>
        <v>0</v>
      </c>
    </row>
    <row r="11202" spans="1:8" x14ac:dyDescent="0.25">
      <c r="A11202" s="396" t="e">
        <f>"INN."&amp;EIGNIR!$B$3&amp;C11202</f>
        <v>#N/A</v>
      </c>
      <c r="B11202" s="511">
        <f>'Sundurliðun Innlán'!N51</f>
        <v>0</v>
      </c>
      <c r="C11202" s="503" t="s">
        <v>13029</v>
      </c>
      <c r="F11202" s="547"/>
      <c r="G11202" s="547">
        <f t="shared" si="352"/>
        <v>0</v>
      </c>
      <c r="H11202" s="547">
        <f t="shared" si="353"/>
        <v>0</v>
      </c>
    </row>
    <row r="11203" spans="1:8" x14ac:dyDescent="0.25">
      <c r="A11203" s="396" t="e">
        <f>"INN."&amp;EIGNIR!$B$3&amp;C11203</f>
        <v>#N/A</v>
      </c>
      <c r="B11203" s="511">
        <f>'Sundurliðun Innlán'!N52</f>
        <v>0</v>
      </c>
      <c r="C11203" s="503" t="s">
        <v>13039</v>
      </c>
      <c r="F11203" s="547"/>
      <c r="G11203" s="547">
        <f t="shared" si="352"/>
        <v>0</v>
      </c>
      <c r="H11203" s="547">
        <f t="shared" si="353"/>
        <v>0</v>
      </c>
    </row>
    <row r="11204" spans="1:8" x14ac:dyDescent="0.25">
      <c r="A11204" s="396" t="e">
        <f>"INN."&amp;EIGNIR!$B$3&amp;C11204</f>
        <v>#N/A</v>
      </c>
      <c r="B11204" s="511">
        <f>'Sundurliðun Innlán'!N53</f>
        <v>0</v>
      </c>
      <c r="C11204" s="503" t="s">
        <v>13049</v>
      </c>
      <c r="F11204" s="547"/>
      <c r="G11204" s="547">
        <f t="shared" si="352"/>
        <v>0</v>
      </c>
      <c r="H11204" s="547">
        <f t="shared" si="353"/>
        <v>0</v>
      </c>
    </row>
    <row r="11205" spans="1:8" x14ac:dyDescent="0.25">
      <c r="A11205" s="396" t="e">
        <f>"INN."&amp;EIGNIR!$B$3&amp;C11205</f>
        <v>#N/A</v>
      </c>
      <c r="B11205" s="511">
        <f>'Sundurliðun Innlán'!N54</f>
        <v>0</v>
      </c>
      <c r="C11205" s="503" t="s">
        <v>13059</v>
      </c>
      <c r="F11205" s="547"/>
      <c r="G11205" s="547">
        <f t="shared" si="352"/>
        <v>0</v>
      </c>
      <c r="H11205" s="547">
        <f t="shared" si="353"/>
        <v>0</v>
      </c>
    </row>
    <row r="11206" spans="1:8" x14ac:dyDescent="0.25">
      <c r="A11206" s="396" t="e">
        <f>"INN."&amp;EIGNIR!$B$3&amp;C11206</f>
        <v>#N/A</v>
      </c>
      <c r="B11206" s="511">
        <f>'Sundurliðun Innlán'!N55</f>
        <v>0</v>
      </c>
      <c r="C11206" s="503" t="s">
        <v>13069</v>
      </c>
      <c r="F11206" s="547"/>
      <c r="G11206" s="547">
        <f t="shared" si="352"/>
        <v>0</v>
      </c>
      <c r="H11206" s="547">
        <f t="shared" si="353"/>
        <v>0</v>
      </c>
    </row>
    <row r="11207" spans="1:8" x14ac:dyDescent="0.25">
      <c r="A11207" s="396" t="e">
        <f>"INN."&amp;EIGNIR!$B$3&amp;C11207</f>
        <v>#N/A</v>
      </c>
      <c r="B11207" s="511">
        <f>'Sundurliðun Innlán'!N56</f>
        <v>0</v>
      </c>
      <c r="C11207" s="503" t="s">
        <v>13079</v>
      </c>
      <c r="F11207" s="547"/>
      <c r="G11207" s="547">
        <f t="shared" si="352"/>
        <v>0</v>
      </c>
      <c r="H11207" s="547">
        <f t="shared" si="353"/>
        <v>0</v>
      </c>
    </row>
    <row r="11208" spans="1:8" x14ac:dyDescent="0.25">
      <c r="A11208" s="396" t="e">
        <f>"INN."&amp;EIGNIR!$B$3&amp;C11208</f>
        <v>#N/A</v>
      </c>
      <c r="B11208" s="511">
        <f>'Sundurliðun Innlán'!N57</f>
        <v>0</v>
      </c>
      <c r="C11208" s="503" t="s">
        <v>13089</v>
      </c>
      <c r="F11208" s="547"/>
      <c r="G11208" s="547">
        <f t="shared" si="352"/>
        <v>0</v>
      </c>
      <c r="H11208" s="547">
        <f t="shared" si="353"/>
        <v>0</v>
      </c>
    </row>
    <row r="11209" spans="1:8" x14ac:dyDescent="0.25">
      <c r="A11209" s="396" t="e">
        <f>"INN."&amp;EIGNIR!$B$3&amp;C11209</f>
        <v>#N/A</v>
      </c>
      <c r="B11209" s="511">
        <f>'Sundurliðun Innlán'!N58</f>
        <v>0</v>
      </c>
      <c r="C11209" s="503" t="s">
        <v>13099</v>
      </c>
      <c r="F11209" s="547"/>
      <c r="G11209" s="547">
        <f t="shared" si="352"/>
        <v>0</v>
      </c>
      <c r="H11209" s="547">
        <f t="shared" si="353"/>
        <v>0</v>
      </c>
    </row>
    <row r="11210" spans="1:8" x14ac:dyDescent="0.25">
      <c r="A11210" s="396" t="e">
        <f>"INN."&amp;EIGNIR!$B$3&amp;C11210</f>
        <v>#N/A</v>
      </c>
      <c r="B11210" s="511">
        <f>'Sundurliðun Innlán'!N59</f>
        <v>0</v>
      </c>
      <c r="C11210" s="503" t="s">
        <v>13109</v>
      </c>
      <c r="F11210" s="547"/>
      <c r="G11210" s="547">
        <f t="shared" si="352"/>
        <v>0</v>
      </c>
      <c r="H11210" s="547">
        <f t="shared" si="353"/>
        <v>0</v>
      </c>
    </row>
    <row r="11211" spans="1:8" x14ac:dyDescent="0.25">
      <c r="A11211" s="396" t="e">
        <f>"INN."&amp;EIGNIR!$B$3&amp;C11211</f>
        <v>#N/A</v>
      </c>
      <c r="B11211" s="511">
        <f>'Sundurliðun Innlán'!O47</f>
        <v>0</v>
      </c>
      <c r="C11211" s="503" t="s">
        <v>12990</v>
      </c>
      <c r="D11211" s="504" t="s">
        <v>13586</v>
      </c>
      <c r="F11211" s="547"/>
      <c r="G11211" s="547">
        <f t="shared" si="352"/>
        <v>0</v>
      </c>
      <c r="H11211" s="547">
        <f t="shared" si="353"/>
        <v>0</v>
      </c>
    </row>
    <row r="11212" spans="1:8" x14ac:dyDescent="0.25">
      <c r="A11212" s="396" t="e">
        <f>"INN."&amp;EIGNIR!$B$3&amp;C11212</f>
        <v>#N/A</v>
      </c>
      <c r="B11212" s="511">
        <f>'Sundurliðun Innlán'!O48</f>
        <v>0</v>
      </c>
      <c r="C11212" s="503" t="s">
        <v>13000</v>
      </c>
      <c r="F11212" s="547"/>
      <c r="G11212" s="547">
        <f t="shared" si="352"/>
        <v>0</v>
      </c>
      <c r="H11212" s="547">
        <f t="shared" si="353"/>
        <v>0</v>
      </c>
    </row>
    <row r="11213" spans="1:8" x14ac:dyDescent="0.25">
      <c r="A11213" s="396" t="e">
        <f>"INN."&amp;EIGNIR!$B$3&amp;C11213</f>
        <v>#N/A</v>
      </c>
      <c r="B11213" s="511">
        <f>'Sundurliðun Innlán'!O49</f>
        <v>0</v>
      </c>
      <c r="C11213" s="503" t="s">
        <v>13010</v>
      </c>
      <c r="F11213" s="547"/>
      <c r="G11213" s="547">
        <f t="shared" si="352"/>
        <v>0</v>
      </c>
      <c r="H11213" s="547">
        <f t="shared" si="353"/>
        <v>0</v>
      </c>
    </row>
    <row r="11214" spans="1:8" x14ac:dyDescent="0.25">
      <c r="A11214" s="396" t="e">
        <f>"INN."&amp;EIGNIR!$B$3&amp;C11214</f>
        <v>#N/A</v>
      </c>
      <c r="B11214" s="511">
        <f>'Sundurliðun Innlán'!O50</f>
        <v>0</v>
      </c>
      <c r="C11214" s="503" t="s">
        <v>13020</v>
      </c>
      <c r="F11214" s="547"/>
      <c r="G11214" s="547">
        <f t="shared" si="352"/>
        <v>0</v>
      </c>
      <c r="H11214" s="547">
        <f t="shared" si="353"/>
        <v>0</v>
      </c>
    </row>
    <row r="11215" spans="1:8" x14ac:dyDescent="0.25">
      <c r="A11215" s="396" t="e">
        <f>"INN."&amp;EIGNIR!$B$3&amp;C11215</f>
        <v>#N/A</v>
      </c>
      <c r="B11215" s="511">
        <f>'Sundurliðun Innlán'!O51</f>
        <v>0</v>
      </c>
      <c r="C11215" s="503" t="s">
        <v>13030</v>
      </c>
      <c r="F11215" s="547"/>
      <c r="G11215" s="547">
        <f t="shared" si="352"/>
        <v>0</v>
      </c>
      <c r="H11215" s="547">
        <f t="shared" si="353"/>
        <v>0</v>
      </c>
    </row>
    <row r="11216" spans="1:8" x14ac:dyDescent="0.25">
      <c r="A11216" s="396" t="e">
        <f>"INN."&amp;EIGNIR!$B$3&amp;C11216</f>
        <v>#N/A</v>
      </c>
      <c r="B11216" s="511">
        <f>'Sundurliðun Innlán'!O52</f>
        <v>0</v>
      </c>
      <c r="C11216" s="503" t="s">
        <v>13040</v>
      </c>
      <c r="F11216" s="547"/>
      <c r="G11216" s="547">
        <f t="shared" si="352"/>
        <v>0</v>
      </c>
      <c r="H11216" s="547">
        <f t="shared" si="353"/>
        <v>0</v>
      </c>
    </row>
    <row r="11217" spans="1:8" x14ac:dyDescent="0.25">
      <c r="A11217" s="396" t="e">
        <f>"INN."&amp;EIGNIR!$B$3&amp;C11217</f>
        <v>#N/A</v>
      </c>
      <c r="B11217" s="511">
        <f>'Sundurliðun Innlán'!O53</f>
        <v>0</v>
      </c>
      <c r="C11217" s="503" t="s">
        <v>13050</v>
      </c>
      <c r="F11217" s="547"/>
      <c r="G11217" s="547">
        <f t="shared" si="352"/>
        <v>0</v>
      </c>
      <c r="H11217" s="547">
        <f t="shared" si="353"/>
        <v>0</v>
      </c>
    </row>
    <row r="11218" spans="1:8" x14ac:dyDescent="0.25">
      <c r="A11218" s="396" t="e">
        <f>"INN."&amp;EIGNIR!$B$3&amp;C11218</f>
        <v>#N/A</v>
      </c>
      <c r="B11218" s="511">
        <f>'Sundurliðun Innlán'!O54</f>
        <v>0</v>
      </c>
      <c r="C11218" s="503" t="s">
        <v>13060</v>
      </c>
      <c r="F11218" s="547"/>
      <c r="G11218" s="547">
        <f t="shared" si="352"/>
        <v>0</v>
      </c>
      <c r="H11218" s="547">
        <f t="shared" si="353"/>
        <v>0</v>
      </c>
    </row>
    <row r="11219" spans="1:8" x14ac:dyDescent="0.25">
      <c r="A11219" s="396" t="e">
        <f>"INN."&amp;EIGNIR!$B$3&amp;C11219</f>
        <v>#N/A</v>
      </c>
      <c r="B11219" s="511">
        <f>'Sundurliðun Innlán'!O55</f>
        <v>0</v>
      </c>
      <c r="C11219" s="503" t="s">
        <v>13070</v>
      </c>
      <c r="F11219" s="547"/>
      <c r="G11219" s="547">
        <f t="shared" si="352"/>
        <v>0</v>
      </c>
      <c r="H11219" s="547">
        <f t="shared" si="353"/>
        <v>0</v>
      </c>
    </row>
    <row r="11220" spans="1:8" x14ac:dyDescent="0.25">
      <c r="A11220" s="396" t="e">
        <f>"INN."&amp;EIGNIR!$B$3&amp;C11220</f>
        <v>#N/A</v>
      </c>
      <c r="B11220" s="511">
        <f>'Sundurliðun Innlán'!O56</f>
        <v>0</v>
      </c>
      <c r="C11220" s="503" t="s">
        <v>13080</v>
      </c>
      <c r="F11220" s="547"/>
      <c r="G11220" s="547">
        <f t="shared" si="352"/>
        <v>0</v>
      </c>
      <c r="H11220" s="547">
        <f t="shared" si="353"/>
        <v>0</v>
      </c>
    </row>
    <row r="11221" spans="1:8" x14ac:dyDescent="0.25">
      <c r="A11221" s="396" t="e">
        <f>"INN."&amp;EIGNIR!$B$3&amp;C11221</f>
        <v>#N/A</v>
      </c>
      <c r="B11221" s="511">
        <f>'Sundurliðun Innlán'!O57</f>
        <v>0</v>
      </c>
      <c r="C11221" s="503" t="s">
        <v>13090</v>
      </c>
      <c r="F11221" s="547"/>
      <c r="G11221" s="547">
        <f t="shared" si="352"/>
        <v>0</v>
      </c>
      <c r="H11221" s="547">
        <f t="shared" si="353"/>
        <v>0</v>
      </c>
    </row>
    <row r="11222" spans="1:8" x14ac:dyDescent="0.25">
      <c r="A11222" s="396" t="e">
        <f>"INN."&amp;EIGNIR!$B$3&amp;C11222</f>
        <v>#N/A</v>
      </c>
      <c r="B11222" s="511">
        <f>'Sundurliðun Innlán'!O58</f>
        <v>0</v>
      </c>
      <c r="C11222" s="503" t="s">
        <v>13100</v>
      </c>
      <c r="F11222" s="547"/>
      <c r="G11222" s="547">
        <f t="shared" si="352"/>
        <v>0</v>
      </c>
      <c r="H11222" s="547">
        <f t="shared" si="353"/>
        <v>0</v>
      </c>
    </row>
    <row r="11223" spans="1:8" x14ac:dyDescent="0.25">
      <c r="A11223" s="396" t="e">
        <f>"INN."&amp;EIGNIR!$B$3&amp;C11223</f>
        <v>#N/A</v>
      </c>
      <c r="B11223" s="511">
        <f>'Sundurliðun Innlán'!O59</f>
        <v>0</v>
      </c>
      <c r="C11223" s="503" t="s">
        <v>13110</v>
      </c>
      <c r="F11223" s="547"/>
      <c r="G11223" s="547">
        <f t="shared" si="352"/>
        <v>0</v>
      </c>
      <c r="H11223" s="547">
        <f t="shared" si="353"/>
        <v>0</v>
      </c>
    </row>
    <row r="11224" spans="1:8" x14ac:dyDescent="0.25">
      <c r="A11224" s="396" t="e">
        <f>"INN."&amp;EIGNIR!$B$3&amp;C11224</f>
        <v>#N/A</v>
      </c>
      <c r="B11224" s="511">
        <f>'Sundurliðun Innlán'!P47</f>
        <v>0</v>
      </c>
      <c r="C11224" s="503" t="s">
        <v>12991</v>
      </c>
      <c r="D11224" s="504" t="s">
        <v>13587</v>
      </c>
      <c r="F11224" s="547"/>
      <c r="G11224" s="547">
        <f t="shared" si="352"/>
        <v>0</v>
      </c>
      <c r="H11224" s="547">
        <f t="shared" si="353"/>
        <v>0</v>
      </c>
    </row>
    <row r="11225" spans="1:8" x14ac:dyDescent="0.25">
      <c r="A11225" s="396" t="e">
        <f>"INN."&amp;EIGNIR!$B$3&amp;C11225</f>
        <v>#N/A</v>
      </c>
      <c r="B11225" s="511">
        <f>'Sundurliðun Innlán'!P48</f>
        <v>0</v>
      </c>
      <c r="C11225" s="503" t="s">
        <v>13001</v>
      </c>
      <c r="F11225" s="547"/>
      <c r="G11225" s="547">
        <f t="shared" si="352"/>
        <v>0</v>
      </c>
      <c r="H11225" s="547">
        <f t="shared" si="353"/>
        <v>0</v>
      </c>
    </row>
    <row r="11226" spans="1:8" x14ac:dyDescent="0.25">
      <c r="A11226" s="396" t="e">
        <f>"INN."&amp;EIGNIR!$B$3&amp;C11226</f>
        <v>#N/A</v>
      </c>
      <c r="B11226" s="511">
        <f>'Sundurliðun Innlán'!P49</f>
        <v>0</v>
      </c>
      <c r="C11226" s="503" t="s">
        <v>13011</v>
      </c>
      <c r="F11226" s="547"/>
      <c r="G11226" s="547">
        <f t="shared" si="352"/>
        <v>0</v>
      </c>
      <c r="H11226" s="547">
        <f t="shared" si="353"/>
        <v>0</v>
      </c>
    </row>
    <row r="11227" spans="1:8" x14ac:dyDescent="0.25">
      <c r="A11227" s="396" t="e">
        <f>"INN."&amp;EIGNIR!$B$3&amp;C11227</f>
        <v>#N/A</v>
      </c>
      <c r="B11227" s="511">
        <f>'Sundurliðun Innlán'!P50</f>
        <v>0</v>
      </c>
      <c r="C11227" s="503" t="s">
        <v>13021</v>
      </c>
      <c r="F11227" s="547"/>
      <c r="G11227" s="547">
        <f t="shared" si="352"/>
        <v>0</v>
      </c>
      <c r="H11227" s="547">
        <f t="shared" si="353"/>
        <v>0</v>
      </c>
    </row>
    <row r="11228" spans="1:8" x14ac:dyDescent="0.25">
      <c r="A11228" s="396" t="e">
        <f>"INN."&amp;EIGNIR!$B$3&amp;C11228</f>
        <v>#N/A</v>
      </c>
      <c r="B11228" s="511">
        <f>'Sundurliðun Innlán'!P51</f>
        <v>0</v>
      </c>
      <c r="C11228" s="503" t="s">
        <v>13031</v>
      </c>
      <c r="F11228" s="547"/>
      <c r="G11228" s="547">
        <f t="shared" si="352"/>
        <v>0</v>
      </c>
      <c r="H11228" s="547">
        <f t="shared" si="353"/>
        <v>0</v>
      </c>
    </row>
    <row r="11229" spans="1:8" x14ac:dyDescent="0.25">
      <c r="A11229" s="396" t="e">
        <f>"INN."&amp;EIGNIR!$B$3&amp;C11229</f>
        <v>#N/A</v>
      </c>
      <c r="B11229" s="511">
        <f>'Sundurliðun Innlán'!P52</f>
        <v>0</v>
      </c>
      <c r="C11229" s="503" t="s">
        <v>13041</v>
      </c>
      <c r="F11229" s="547"/>
      <c r="G11229" s="547">
        <f t="shared" si="352"/>
        <v>0</v>
      </c>
      <c r="H11229" s="547">
        <f t="shared" si="353"/>
        <v>0</v>
      </c>
    </row>
    <row r="11230" spans="1:8" x14ac:dyDescent="0.25">
      <c r="A11230" s="396" t="e">
        <f>"INN."&amp;EIGNIR!$B$3&amp;C11230</f>
        <v>#N/A</v>
      </c>
      <c r="B11230" s="511">
        <f>'Sundurliðun Innlán'!P53</f>
        <v>0</v>
      </c>
      <c r="C11230" s="503" t="s">
        <v>13051</v>
      </c>
      <c r="F11230" s="547"/>
      <c r="G11230" s="547">
        <f t="shared" ref="G11230:G11293" si="354">+F11230-B11230</f>
        <v>0</v>
      </c>
      <c r="H11230" s="547">
        <f t="shared" si="353"/>
        <v>0</v>
      </c>
    </row>
    <row r="11231" spans="1:8" x14ac:dyDescent="0.25">
      <c r="A11231" s="396" t="e">
        <f>"INN."&amp;EIGNIR!$B$3&amp;C11231</f>
        <v>#N/A</v>
      </c>
      <c r="B11231" s="511">
        <f>'Sundurliðun Innlán'!P54</f>
        <v>0</v>
      </c>
      <c r="C11231" s="503" t="s">
        <v>13061</v>
      </c>
      <c r="F11231" s="547"/>
      <c r="G11231" s="547">
        <f t="shared" si="354"/>
        <v>0</v>
      </c>
      <c r="H11231" s="547">
        <f t="shared" ref="H11231:H11294" si="355">+ABS(G11231)</f>
        <v>0</v>
      </c>
    </row>
    <row r="11232" spans="1:8" x14ac:dyDescent="0.25">
      <c r="A11232" s="396" t="e">
        <f>"INN."&amp;EIGNIR!$B$3&amp;C11232</f>
        <v>#N/A</v>
      </c>
      <c r="B11232" s="511">
        <f>'Sundurliðun Innlán'!P55</f>
        <v>0</v>
      </c>
      <c r="C11232" s="503" t="s">
        <v>13071</v>
      </c>
      <c r="F11232" s="547"/>
      <c r="G11232" s="547">
        <f t="shared" si="354"/>
        <v>0</v>
      </c>
      <c r="H11232" s="547">
        <f t="shared" si="355"/>
        <v>0</v>
      </c>
    </row>
    <row r="11233" spans="1:8" x14ac:dyDescent="0.25">
      <c r="A11233" s="396" t="e">
        <f>"INN."&amp;EIGNIR!$B$3&amp;C11233</f>
        <v>#N/A</v>
      </c>
      <c r="B11233" s="511">
        <f>'Sundurliðun Innlán'!P56</f>
        <v>0</v>
      </c>
      <c r="C11233" s="503" t="s">
        <v>13081</v>
      </c>
      <c r="F11233" s="547"/>
      <c r="G11233" s="547">
        <f t="shared" si="354"/>
        <v>0</v>
      </c>
      <c r="H11233" s="547">
        <f t="shared" si="355"/>
        <v>0</v>
      </c>
    </row>
    <row r="11234" spans="1:8" x14ac:dyDescent="0.25">
      <c r="A11234" s="396" t="e">
        <f>"INN."&amp;EIGNIR!$B$3&amp;C11234</f>
        <v>#N/A</v>
      </c>
      <c r="B11234" s="511">
        <f>'Sundurliðun Innlán'!P57</f>
        <v>0</v>
      </c>
      <c r="C11234" s="503" t="s">
        <v>13091</v>
      </c>
      <c r="F11234" s="547"/>
      <c r="G11234" s="547">
        <f t="shared" si="354"/>
        <v>0</v>
      </c>
      <c r="H11234" s="547">
        <f t="shared" si="355"/>
        <v>0</v>
      </c>
    </row>
    <row r="11235" spans="1:8" x14ac:dyDescent="0.25">
      <c r="A11235" s="396" t="e">
        <f>"INN."&amp;EIGNIR!$B$3&amp;C11235</f>
        <v>#N/A</v>
      </c>
      <c r="B11235" s="511">
        <f>'Sundurliðun Innlán'!P58</f>
        <v>0</v>
      </c>
      <c r="C11235" s="503" t="s">
        <v>13101</v>
      </c>
      <c r="F11235" s="547"/>
      <c r="G11235" s="547">
        <f t="shared" si="354"/>
        <v>0</v>
      </c>
      <c r="H11235" s="547">
        <f t="shared" si="355"/>
        <v>0</v>
      </c>
    </row>
    <row r="11236" spans="1:8" x14ac:dyDescent="0.25">
      <c r="A11236" s="396" t="e">
        <f>"INN."&amp;EIGNIR!$B$3&amp;C11236</f>
        <v>#N/A</v>
      </c>
      <c r="B11236" s="511">
        <f>'Sundurliðun Innlán'!P59</f>
        <v>0</v>
      </c>
      <c r="C11236" s="503" t="s">
        <v>13111</v>
      </c>
      <c r="F11236" s="547"/>
      <c r="G11236" s="547">
        <f t="shared" si="354"/>
        <v>0</v>
      </c>
      <c r="H11236" s="547">
        <f t="shared" si="355"/>
        <v>0</v>
      </c>
    </row>
    <row r="11237" spans="1:8" x14ac:dyDescent="0.25">
      <c r="A11237" s="396" t="e">
        <f>"INN."&amp;EIGNIR!$B$3&amp;C11237</f>
        <v>#N/A</v>
      </c>
      <c r="B11237" s="511">
        <f>'Sundurliðun Innlán'!Q47</f>
        <v>0</v>
      </c>
      <c r="C11237" s="503" t="s">
        <v>12992</v>
      </c>
      <c r="D11237" s="504" t="s">
        <v>13588</v>
      </c>
      <c r="F11237" s="547"/>
      <c r="G11237" s="547">
        <f t="shared" si="354"/>
        <v>0</v>
      </c>
      <c r="H11237" s="547">
        <f t="shared" si="355"/>
        <v>0</v>
      </c>
    </row>
    <row r="11238" spans="1:8" x14ac:dyDescent="0.25">
      <c r="A11238" s="396" t="e">
        <f>"INN."&amp;EIGNIR!$B$3&amp;C11238</f>
        <v>#N/A</v>
      </c>
      <c r="B11238" s="511">
        <f>'Sundurliðun Innlán'!Q48</f>
        <v>0</v>
      </c>
      <c r="C11238" s="503" t="s">
        <v>13002</v>
      </c>
      <c r="F11238" s="547"/>
      <c r="G11238" s="547">
        <f t="shared" si="354"/>
        <v>0</v>
      </c>
      <c r="H11238" s="547">
        <f t="shared" si="355"/>
        <v>0</v>
      </c>
    </row>
    <row r="11239" spans="1:8" x14ac:dyDescent="0.25">
      <c r="A11239" s="396" t="e">
        <f>"INN."&amp;EIGNIR!$B$3&amp;C11239</f>
        <v>#N/A</v>
      </c>
      <c r="B11239" s="511">
        <f>'Sundurliðun Innlán'!Q49</f>
        <v>0</v>
      </c>
      <c r="C11239" s="503" t="s">
        <v>13012</v>
      </c>
      <c r="F11239" s="547"/>
      <c r="G11239" s="547">
        <f t="shared" si="354"/>
        <v>0</v>
      </c>
      <c r="H11239" s="547">
        <f t="shared" si="355"/>
        <v>0</v>
      </c>
    </row>
    <row r="11240" spans="1:8" x14ac:dyDescent="0.25">
      <c r="A11240" s="396" t="e">
        <f>"INN."&amp;EIGNIR!$B$3&amp;C11240</f>
        <v>#N/A</v>
      </c>
      <c r="B11240" s="511">
        <f>'Sundurliðun Innlán'!Q50</f>
        <v>0</v>
      </c>
      <c r="C11240" s="503" t="s">
        <v>13022</v>
      </c>
      <c r="F11240" s="547"/>
      <c r="G11240" s="547">
        <f t="shared" si="354"/>
        <v>0</v>
      </c>
      <c r="H11240" s="547">
        <f t="shared" si="355"/>
        <v>0</v>
      </c>
    </row>
    <row r="11241" spans="1:8" x14ac:dyDescent="0.25">
      <c r="A11241" s="396" t="e">
        <f>"INN."&amp;EIGNIR!$B$3&amp;C11241</f>
        <v>#N/A</v>
      </c>
      <c r="B11241" s="511">
        <f>'Sundurliðun Innlán'!Q51</f>
        <v>0</v>
      </c>
      <c r="C11241" s="503" t="s">
        <v>13032</v>
      </c>
      <c r="F11241" s="547"/>
      <c r="G11241" s="547">
        <f t="shared" si="354"/>
        <v>0</v>
      </c>
      <c r="H11241" s="547">
        <f t="shared" si="355"/>
        <v>0</v>
      </c>
    </row>
    <row r="11242" spans="1:8" x14ac:dyDescent="0.25">
      <c r="A11242" s="396" t="e">
        <f>"INN."&amp;EIGNIR!$B$3&amp;C11242</f>
        <v>#N/A</v>
      </c>
      <c r="B11242" s="511">
        <f>'Sundurliðun Innlán'!Q52</f>
        <v>0</v>
      </c>
      <c r="C11242" s="503" t="s">
        <v>13042</v>
      </c>
      <c r="F11242" s="547"/>
      <c r="G11242" s="547">
        <f t="shared" si="354"/>
        <v>0</v>
      </c>
      <c r="H11242" s="547">
        <f t="shared" si="355"/>
        <v>0</v>
      </c>
    </row>
    <row r="11243" spans="1:8" x14ac:dyDescent="0.25">
      <c r="A11243" s="396" t="e">
        <f>"INN."&amp;EIGNIR!$B$3&amp;C11243</f>
        <v>#N/A</v>
      </c>
      <c r="B11243" s="511">
        <f>'Sundurliðun Innlán'!Q53</f>
        <v>0</v>
      </c>
      <c r="C11243" s="503" t="s">
        <v>13052</v>
      </c>
      <c r="F11243" s="547"/>
      <c r="G11243" s="547">
        <f t="shared" si="354"/>
        <v>0</v>
      </c>
      <c r="H11243" s="547">
        <f t="shared" si="355"/>
        <v>0</v>
      </c>
    </row>
    <row r="11244" spans="1:8" x14ac:dyDescent="0.25">
      <c r="A11244" s="396" t="e">
        <f>"INN."&amp;EIGNIR!$B$3&amp;C11244</f>
        <v>#N/A</v>
      </c>
      <c r="B11244" s="511">
        <f>'Sundurliðun Innlán'!Q54</f>
        <v>0</v>
      </c>
      <c r="C11244" s="503" t="s">
        <v>13062</v>
      </c>
      <c r="F11244" s="547"/>
      <c r="G11244" s="547">
        <f t="shared" si="354"/>
        <v>0</v>
      </c>
      <c r="H11244" s="547">
        <f t="shared" si="355"/>
        <v>0</v>
      </c>
    </row>
    <row r="11245" spans="1:8" x14ac:dyDescent="0.25">
      <c r="A11245" s="396" t="e">
        <f>"INN."&amp;EIGNIR!$B$3&amp;C11245</f>
        <v>#N/A</v>
      </c>
      <c r="B11245" s="511">
        <f>'Sundurliðun Innlán'!Q55</f>
        <v>0</v>
      </c>
      <c r="C11245" s="503" t="s">
        <v>13072</v>
      </c>
      <c r="F11245" s="547"/>
      <c r="G11245" s="547">
        <f t="shared" si="354"/>
        <v>0</v>
      </c>
      <c r="H11245" s="547">
        <f t="shared" si="355"/>
        <v>0</v>
      </c>
    </row>
    <row r="11246" spans="1:8" x14ac:dyDescent="0.25">
      <c r="A11246" s="396" t="e">
        <f>"INN."&amp;EIGNIR!$B$3&amp;C11246</f>
        <v>#N/A</v>
      </c>
      <c r="B11246" s="511">
        <f>'Sundurliðun Innlán'!Q56</f>
        <v>0</v>
      </c>
      <c r="C11246" s="503" t="s">
        <v>13082</v>
      </c>
      <c r="F11246" s="547"/>
      <c r="G11246" s="547">
        <f t="shared" si="354"/>
        <v>0</v>
      </c>
      <c r="H11246" s="547">
        <f t="shared" si="355"/>
        <v>0</v>
      </c>
    </row>
    <row r="11247" spans="1:8" x14ac:dyDescent="0.25">
      <c r="A11247" s="396" t="e">
        <f>"INN."&amp;EIGNIR!$B$3&amp;C11247</f>
        <v>#N/A</v>
      </c>
      <c r="B11247" s="511">
        <f>'Sundurliðun Innlán'!Q57</f>
        <v>0</v>
      </c>
      <c r="C11247" s="503" t="s">
        <v>13092</v>
      </c>
      <c r="F11247" s="547"/>
      <c r="G11247" s="547">
        <f t="shared" si="354"/>
        <v>0</v>
      </c>
      <c r="H11247" s="547">
        <f t="shared" si="355"/>
        <v>0</v>
      </c>
    </row>
    <row r="11248" spans="1:8" x14ac:dyDescent="0.25">
      <c r="A11248" s="396" t="e">
        <f>"INN."&amp;EIGNIR!$B$3&amp;C11248</f>
        <v>#N/A</v>
      </c>
      <c r="B11248" s="511">
        <f>'Sundurliðun Innlán'!Q58</f>
        <v>0</v>
      </c>
      <c r="C11248" s="503" t="s">
        <v>13102</v>
      </c>
      <c r="F11248" s="547"/>
      <c r="G11248" s="547">
        <f t="shared" si="354"/>
        <v>0</v>
      </c>
      <c r="H11248" s="547">
        <f t="shared" si="355"/>
        <v>0</v>
      </c>
    </row>
    <row r="11249" spans="1:8" collapsed="1" x14ac:dyDescent="0.25">
      <c r="A11249" s="396" t="e">
        <f>"INN."&amp;EIGNIR!$B$3&amp;C11249</f>
        <v>#N/A</v>
      </c>
      <c r="B11249" s="511">
        <f>'Sundurliðun Innlán'!Q59</f>
        <v>0</v>
      </c>
      <c r="C11249" s="503" t="s">
        <v>13112</v>
      </c>
      <c r="F11249" s="547"/>
      <c r="G11249" s="547">
        <f t="shared" si="354"/>
        <v>0</v>
      </c>
      <c r="H11249" s="547">
        <f t="shared" si="355"/>
        <v>0</v>
      </c>
    </row>
    <row r="11250" spans="1:8" collapsed="1" x14ac:dyDescent="0.25">
      <c r="A11250" s="396" t="e">
        <f>"INN."&amp;EIGNIR!$B$3&amp;C11250</f>
        <v>#N/A</v>
      </c>
      <c r="B11250" s="511">
        <f>'Sundurliðun Innlán'!H86</f>
        <v>0</v>
      </c>
      <c r="C11250" s="503" t="s">
        <v>13113</v>
      </c>
      <c r="D11250" s="504" t="s">
        <v>13589</v>
      </c>
      <c r="F11250" s="547"/>
      <c r="G11250" s="547">
        <f t="shared" si="354"/>
        <v>0</v>
      </c>
      <c r="H11250" s="547">
        <f t="shared" si="355"/>
        <v>0</v>
      </c>
    </row>
    <row r="11251" spans="1:8" x14ac:dyDescent="0.25">
      <c r="A11251" s="396" t="e">
        <f>"INN."&amp;EIGNIR!$B$3&amp;C11251</f>
        <v>#N/A</v>
      </c>
      <c r="B11251" s="511">
        <f>'Sundurliðun Innlán'!H87</f>
        <v>0</v>
      </c>
      <c r="C11251" s="503" t="s">
        <v>13114</v>
      </c>
      <c r="F11251" s="547"/>
      <c r="G11251" s="547">
        <f t="shared" si="354"/>
        <v>0</v>
      </c>
      <c r="H11251" s="547">
        <f t="shared" si="355"/>
        <v>0</v>
      </c>
    </row>
    <row r="11252" spans="1:8" x14ac:dyDescent="0.25">
      <c r="A11252" s="396" t="e">
        <f>"INN."&amp;EIGNIR!$B$3&amp;C11252</f>
        <v>#N/A</v>
      </c>
      <c r="B11252" s="511">
        <f>'Sundurliðun Innlán'!H88</f>
        <v>0</v>
      </c>
      <c r="C11252" s="503" t="s">
        <v>13115</v>
      </c>
      <c r="F11252" s="547"/>
      <c r="G11252" s="547">
        <f t="shared" si="354"/>
        <v>0</v>
      </c>
      <c r="H11252" s="547">
        <f t="shared" si="355"/>
        <v>0</v>
      </c>
    </row>
    <row r="11253" spans="1:8" x14ac:dyDescent="0.25">
      <c r="A11253" s="396" t="e">
        <f>"INN."&amp;EIGNIR!$B$3&amp;C11253</f>
        <v>#N/A</v>
      </c>
      <c r="B11253" s="511">
        <f>'Sundurliðun Innlán'!H89</f>
        <v>0</v>
      </c>
      <c r="C11253" s="503" t="s">
        <v>13116</v>
      </c>
      <c r="F11253" s="547"/>
      <c r="G11253" s="547">
        <f t="shared" si="354"/>
        <v>0</v>
      </c>
      <c r="H11253" s="547">
        <f t="shared" si="355"/>
        <v>0</v>
      </c>
    </row>
    <row r="11254" spans="1:8" x14ac:dyDescent="0.25">
      <c r="A11254" s="396" t="e">
        <f>"INN."&amp;EIGNIR!$B$3&amp;C11254</f>
        <v>#N/A</v>
      </c>
      <c r="B11254" s="511">
        <f>'Sundurliðun Innlán'!H90</f>
        <v>0</v>
      </c>
      <c r="C11254" s="503" t="s">
        <v>13117</v>
      </c>
      <c r="F11254" s="547"/>
      <c r="G11254" s="547">
        <f t="shared" si="354"/>
        <v>0</v>
      </c>
      <c r="H11254" s="547">
        <f t="shared" si="355"/>
        <v>0</v>
      </c>
    </row>
    <row r="11255" spans="1:8" x14ac:dyDescent="0.25">
      <c r="A11255" s="396" t="e">
        <f>"INN."&amp;EIGNIR!$B$3&amp;C11255</f>
        <v>#N/A</v>
      </c>
      <c r="B11255" s="511">
        <f>'Sundurliðun Innlán'!H91</f>
        <v>0</v>
      </c>
      <c r="C11255" s="503" t="s">
        <v>13118</v>
      </c>
      <c r="F11255" s="547"/>
      <c r="G11255" s="547">
        <f t="shared" si="354"/>
        <v>0</v>
      </c>
      <c r="H11255" s="547">
        <f t="shared" si="355"/>
        <v>0</v>
      </c>
    </row>
    <row r="11256" spans="1:8" x14ac:dyDescent="0.25">
      <c r="A11256" s="396" t="e">
        <f>"INN."&amp;EIGNIR!$B$3&amp;C11256</f>
        <v>#N/A</v>
      </c>
      <c r="B11256" s="511">
        <f>'Sundurliðun Innlán'!H92</f>
        <v>0</v>
      </c>
      <c r="C11256" s="503" t="s">
        <v>13119</v>
      </c>
      <c r="F11256" s="547"/>
      <c r="G11256" s="547">
        <f t="shared" si="354"/>
        <v>0</v>
      </c>
      <c r="H11256" s="547">
        <f t="shared" si="355"/>
        <v>0</v>
      </c>
    </row>
    <row r="11257" spans="1:8" x14ac:dyDescent="0.25">
      <c r="A11257" s="396" t="e">
        <f>"INN."&amp;EIGNIR!$B$3&amp;C11257</f>
        <v>#N/A</v>
      </c>
      <c r="B11257" s="511">
        <f>'Sundurliðun Innlán'!H93</f>
        <v>0</v>
      </c>
      <c r="C11257" s="503" t="s">
        <v>13120</v>
      </c>
      <c r="F11257" s="547"/>
      <c r="G11257" s="547">
        <f t="shared" si="354"/>
        <v>0</v>
      </c>
      <c r="H11257" s="547">
        <f t="shared" si="355"/>
        <v>0</v>
      </c>
    </row>
    <row r="11258" spans="1:8" x14ac:dyDescent="0.25">
      <c r="A11258" s="396" t="e">
        <f>"INN."&amp;EIGNIR!$B$3&amp;C11258</f>
        <v>#N/A</v>
      </c>
      <c r="B11258" s="511">
        <f>'Sundurliðun Innlán'!H94</f>
        <v>0</v>
      </c>
      <c r="C11258" s="503" t="s">
        <v>13121</v>
      </c>
      <c r="F11258" s="547"/>
      <c r="G11258" s="547">
        <f t="shared" si="354"/>
        <v>0</v>
      </c>
      <c r="H11258" s="547">
        <f t="shared" si="355"/>
        <v>0</v>
      </c>
    </row>
    <row r="11259" spans="1:8" x14ac:dyDescent="0.25">
      <c r="A11259" s="396" t="e">
        <f>"INN."&amp;EIGNIR!$B$3&amp;C11259</f>
        <v>#N/A</v>
      </c>
      <c r="B11259" s="511">
        <f>'Sundurliðun Innlán'!H95</f>
        <v>0</v>
      </c>
      <c r="C11259" s="503" t="s">
        <v>13122</v>
      </c>
      <c r="F11259" s="547"/>
      <c r="G11259" s="547">
        <f t="shared" si="354"/>
        <v>0</v>
      </c>
      <c r="H11259" s="547">
        <f t="shared" si="355"/>
        <v>0</v>
      </c>
    </row>
    <row r="11260" spans="1:8" x14ac:dyDescent="0.25">
      <c r="A11260" s="396" t="e">
        <f>"INN."&amp;EIGNIR!$B$3&amp;C11260</f>
        <v>#N/A</v>
      </c>
      <c r="B11260" s="511">
        <f>'Sundurliðun Innlán'!H96</f>
        <v>0</v>
      </c>
      <c r="C11260" s="503" t="s">
        <v>13123</v>
      </c>
      <c r="F11260" s="547"/>
      <c r="G11260" s="547">
        <f t="shared" si="354"/>
        <v>0</v>
      </c>
      <c r="H11260" s="547">
        <f t="shared" si="355"/>
        <v>0</v>
      </c>
    </row>
    <row r="11261" spans="1:8" x14ac:dyDescent="0.25">
      <c r="A11261" s="396" t="e">
        <f>"INN."&amp;EIGNIR!$B$3&amp;C11261</f>
        <v>#N/A</v>
      </c>
      <c r="B11261" s="511">
        <f>'Sundurliðun Innlán'!H97</f>
        <v>0</v>
      </c>
      <c r="C11261" s="503" t="s">
        <v>13124</v>
      </c>
      <c r="F11261" s="547"/>
      <c r="G11261" s="547">
        <f t="shared" si="354"/>
        <v>0</v>
      </c>
      <c r="H11261" s="547">
        <f t="shared" si="355"/>
        <v>0</v>
      </c>
    </row>
    <row r="11262" spans="1:8" collapsed="1" x14ac:dyDescent="0.25">
      <c r="A11262" s="396" t="e">
        <f>"INN."&amp;EIGNIR!$B$3&amp;C11262</f>
        <v>#N/A</v>
      </c>
      <c r="B11262" s="511">
        <f>'Sundurliðun Innlán'!H98</f>
        <v>0</v>
      </c>
      <c r="C11262" s="503" t="s">
        <v>13125</v>
      </c>
      <c r="F11262" s="547"/>
      <c r="G11262" s="547">
        <f t="shared" si="354"/>
        <v>0</v>
      </c>
      <c r="H11262" s="547">
        <f t="shared" si="355"/>
        <v>0</v>
      </c>
    </row>
    <row r="11263" spans="1:8" collapsed="1" x14ac:dyDescent="0.25">
      <c r="A11263" s="396" t="e">
        <f>"INN."&amp;EIGNIR!$B$3&amp;C11263</f>
        <v>#N/A</v>
      </c>
      <c r="B11263" s="511">
        <f>'Sundurliðun Innlán'!H131</f>
        <v>0</v>
      </c>
      <c r="C11263" s="503" t="s">
        <v>13126</v>
      </c>
      <c r="D11263" s="504" t="s">
        <v>13590</v>
      </c>
      <c r="F11263" s="547"/>
      <c r="G11263" s="547">
        <f t="shared" si="354"/>
        <v>0</v>
      </c>
      <c r="H11263" s="547">
        <f t="shared" si="355"/>
        <v>0</v>
      </c>
    </row>
    <row r="11264" spans="1:8" x14ac:dyDescent="0.25">
      <c r="A11264" s="396" t="e">
        <f>"INN."&amp;EIGNIR!$B$3&amp;C11264</f>
        <v>#N/A</v>
      </c>
      <c r="B11264" s="511">
        <f>'Sundurliðun Innlán'!H132</f>
        <v>0</v>
      </c>
      <c r="C11264" s="503" t="s">
        <v>13136</v>
      </c>
      <c r="F11264" s="547"/>
      <c r="G11264" s="547">
        <f t="shared" si="354"/>
        <v>0</v>
      </c>
      <c r="H11264" s="547">
        <f t="shared" si="355"/>
        <v>0</v>
      </c>
    </row>
    <row r="11265" spans="1:8" x14ac:dyDescent="0.25">
      <c r="A11265" s="396" t="e">
        <f>"INN."&amp;EIGNIR!$B$3&amp;C11265</f>
        <v>#N/A</v>
      </c>
      <c r="B11265" s="511">
        <f>'Sundurliðun Innlán'!H133</f>
        <v>0</v>
      </c>
      <c r="C11265" s="503" t="s">
        <v>13146</v>
      </c>
      <c r="F11265" s="547"/>
      <c r="G11265" s="547">
        <f t="shared" si="354"/>
        <v>0</v>
      </c>
      <c r="H11265" s="547">
        <f t="shared" si="355"/>
        <v>0</v>
      </c>
    </row>
    <row r="11266" spans="1:8" x14ac:dyDescent="0.25">
      <c r="A11266" s="396" t="e">
        <f>"INN."&amp;EIGNIR!$B$3&amp;C11266</f>
        <v>#N/A</v>
      </c>
      <c r="B11266" s="511">
        <f>'Sundurliðun Innlán'!H134</f>
        <v>0</v>
      </c>
      <c r="C11266" s="503" t="s">
        <v>13156</v>
      </c>
      <c r="F11266" s="547"/>
      <c r="G11266" s="547">
        <f t="shared" si="354"/>
        <v>0</v>
      </c>
      <c r="H11266" s="547">
        <f t="shared" si="355"/>
        <v>0</v>
      </c>
    </row>
    <row r="11267" spans="1:8" x14ac:dyDescent="0.25">
      <c r="A11267" s="396" t="e">
        <f>"INN."&amp;EIGNIR!$B$3&amp;C11267</f>
        <v>#N/A</v>
      </c>
      <c r="B11267" s="511">
        <f>'Sundurliðun Innlán'!H135</f>
        <v>0</v>
      </c>
      <c r="C11267" s="503" t="s">
        <v>13166</v>
      </c>
      <c r="F11267" s="547"/>
      <c r="G11267" s="547">
        <f t="shared" si="354"/>
        <v>0</v>
      </c>
      <c r="H11267" s="547">
        <f t="shared" si="355"/>
        <v>0</v>
      </c>
    </row>
    <row r="11268" spans="1:8" x14ac:dyDescent="0.25">
      <c r="A11268" s="396" t="e">
        <f>"INN."&amp;EIGNIR!$B$3&amp;C11268</f>
        <v>#N/A</v>
      </c>
      <c r="B11268" s="511">
        <f>'Sundurliðun Innlán'!H136</f>
        <v>0</v>
      </c>
      <c r="C11268" s="503" t="s">
        <v>13176</v>
      </c>
      <c r="F11268" s="547"/>
      <c r="G11268" s="547">
        <f t="shared" si="354"/>
        <v>0</v>
      </c>
      <c r="H11268" s="547">
        <f t="shared" si="355"/>
        <v>0</v>
      </c>
    </row>
    <row r="11269" spans="1:8" x14ac:dyDescent="0.25">
      <c r="A11269" s="396" t="e">
        <f>"INN."&amp;EIGNIR!$B$3&amp;C11269</f>
        <v>#N/A</v>
      </c>
      <c r="B11269" s="511">
        <f>'Sundurliðun Innlán'!H137</f>
        <v>0</v>
      </c>
      <c r="C11269" s="503" t="s">
        <v>13186</v>
      </c>
      <c r="F11269" s="547"/>
      <c r="G11269" s="547">
        <f t="shared" si="354"/>
        <v>0</v>
      </c>
      <c r="H11269" s="547">
        <f t="shared" si="355"/>
        <v>0</v>
      </c>
    </row>
    <row r="11270" spans="1:8" x14ac:dyDescent="0.25">
      <c r="A11270" s="396" t="e">
        <f>"INN."&amp;EIGNIR!$B$3&amp;C11270</f>
        <v>#N/A</v>
      </c>
      <c r="B11270" s="511">
        <f>'Sundurliðun Innlán'!H138</f>
        <v>0</v>
      </c>
      <c r="C11270" s="503" t="s">
        <v>13196</v>
      </c>
      <c r="F11270" s="547"/>
      <c r="G11270" s="547">
        <f t="shared" si="354"/>
        <v>0</v>
      </c>
      <c r="H11270" s="547">
        <f t="shared" si="355"/>
        <v>0</v>
      </c>
    </row>
    <row r="11271" spans="1:8" x14ac:dyDescent="0.25">
      <c r="A11271" s="396" t="e">
        <f>"INN."&amp;EIGNIR!$B$3&amp;C11271</f>
        <v>#N/A</v>
      </c>
      <c r="B11271" s="511">
        <f>'Sundurliðun Innlán'!H139</f>
        <v>0</v>
      </c>
      <c r="C11271" s="503" t="s">
        <v>13206</v>
      </c>
      <c r="F11271" s="547"/>
      <c r="G11271" s="547">
        <f t="shared" si="354"/>
        <v>0</v>
      </c>
      <c r="H11271" s="547">
        <f t="shared" si="355"/>
        <v>0</v>
      </c>
    </row>
    <row r="11272" spans="1:8" x14ac:dyDescent="0.25">
      <c r="A11272" s="396" t="e">
        <f>"INN."&amp;EIGNIR!$B$3&amp;C11272</f>
        <v>#N/A</v>
      </c>
      <c r="B11272" s="511">
        <f>'Sundurliðun Innlán'!H140</f>
        <v>0</v>
      </c>
      <c r="C11272" s="503" t="s">
        <v>13216</v>
      </c>
      <c r="F11272" s="547"/>
      <c r="G11272" s="547">
        <f t="shared" si="354"/>
        <v>0</v>
      </c>
      <c r="H11272" s="547">
        <f t="shared" si="355"/>
        <v>0</v>
      </c>
    </row>
    <row r="11273" spans="1:8" x14ac:dyDescent="0.25">
      <c r="A11273" s="396" t="e">
        <f>"INN."&amp;EIGNIR!$B$3&amp;C11273</f>
        <v>#N/A</v>
      </c>
      <c r="B11273" s="511">
        <f>'Sundurliðun Innlán'!H141</f>
        <v>0</v>
      </c>
      <c r="C11273" s="503" t="s">
        <v>13226</v>
      </c>
      <c r="F11273" s="547"/>
      <c r="G11273" s="547">
        <f t="shared" si="354"/>
        <v>0</v>
      </c>
      <c r="H11273" s="547">
        <f t="shared" si="355"/>
        <v>0</v>
      </c>
    </row>
    <row r="11274" spans="1:8" x14ac:dyDescent="0.25">
      <c r="A11274" s="396" t="e">
        <f>"INN."&amp;EIGNIR!$B$3&amp;C11274</f>
        <v>#N/A</v>
      </c>
      <c r="B11274" s="511">
        <f>'Sundurliðun Innlán'!H142</f>
        <v>0</v>
      </c>
      <c r="C11274" s="503" t="s">
        <v>13236</v>
      </c>
      <c r="F11274" s="547"/>
      <c r="G11274" s="547">
        <f t="shared" si="354"/>
        <v>0</v>
      </c>
      <c r="H11274" s="547">
        <f t="shared" si="355"/>
        <v>0</v>
      </c>
    </row>
    <row r="11275" spans="1:8" x14ac:dyDescent="0.25">
      <c r="A11275" s="396" t="e">
        <f>"INN."&amp;EIGNIR!$B$3&amp;C11275</f>
        <v>#N/A</v>
      </c>
      <c r="B11275" s="511">
        <f>'Sundurliðun Innlán'!H143</f>
        <v>0</v>
      </c>
      <c r="C11275" s="503" t="s">
        <v>13246</v>
      </c>
      <c r="F11275" s="547"/>
      <c r="G11275" s="547">
        <f t="shared" si="354"/>
        <v>0</v>
      </c>
      <c r="H11275" s="547">
        <f t="shared" si="355"/>
        <v>0</v>
      </c>
    </row>
    <row r="11276" spans="1:8" x14ac:dyDescent="0.25">
      <c r="A11276" s="396" t="e">
        <f>"INN."&amp;EIGNIR!$B$3&amp;C11276</f>
        <v>#N/A</v>
      </c>
      <c r="B11276" s="511">
        <f>'Sundurliðun Innlán'!I131</f>
        <v>0</v>
      </c>
      <c r="C11276" s="503" t="s">
        <v>13127</v>
      </c>
      <c r="D11276" s="504" t="s">
        <v>13591</v>
      </c>
      <c r="F11276" s="547"/>
      <c r="G11276" s="547">
        <f t="shared" si="354"/>
        <v>0</v>
      </c>
      <c r="H11276" s="547">
        <f t="shared" si="355"/>
        <v>0</v>
      </c>
    </row>
    <row r="11277" spans="1:8" x14ac:dyDescent="0.25">
      <c r="A11277" s="396" t="e">
        <f>"INN."&amp;EIGNIR!$B$3&amp;C11277</f>
        <v>#N/A</v>
      </c>
      <c r="B11277" s="511">
        <f>'Sundurliðun Innlán'!I132</f>
        <v>0</v>
      </c>
      <c r="C11277" s="503" t="s">
        <v>13137</v>
      </c>
      <c r="F11277" s="547"/>
      <c r="G11277" s="547">
        <f t="shared" si="354"/>
        <v>0</v>
      </c>
      <c r="H11277" s="547">
        <f t="shared" si="355"/>
        <v>0</v>
      </c>
    </row>
    <row r="11278" spans="1:8" x14ac:dyDescent="0.25">
      <c r="A11278" s="396" t="e">
        <f>"INN."&amp;EIGNIR!$B$3&amp;C11278</f>
        <v>#N/A</v>
      </c>
      <c r="B11278" s="511">
        <f>'Sundurliðun Innlán'!I133</f>
        <v>0</v>
      </c>
      <c r="C11278" s="503" t="s">
        <v>13147</v>
      </c>
      <c r="F11278" s="547"/>
      <c r="G11278" s="547">
        <f t="shared" si="354"/>
        <v>0</v>
      </c>
      <c r="H11278" s="547">
        <f t="shared" si="355"/>
        <v>0</v>
      </c>
    </row>
    <row r="11279" spans="1:8" x14ac:dyDescent="0.25">
      <c r="A11279" s="396" t="e">
        <f>"INN."&amp;EIGNIR!$B$3&amp;C11279</f>
        <v>#N/A</v>
      </c>
      <c r="B11279" s="511">
        <f>'Sundurliðun Innlán'!I134</f>
        <v>0</v>
      </c>
      <c r="C11279" s="503" t="s">
        <v>13157</v>
      </c>
      <c r="F11279" s="547"/>
      <c r="G11279" s="547">
        <f t="shared" si="354"/>
        <v>0</v>
      </c>
      <c r="H11279" s="547">
        <f t="shared" si="355"/>
        <v>0</v>
      </c>
    </row>
    <row r="11280" spans="1:8" x14ac:dyDescent="0.25">
      <c r="A11280" s="396" t="e">
        <f>"INN."&amp;EIGNIR!$B$3&amp;C11280</f>
        <v>#N/A</v>
      </c>
      <c r="B11280" s="511">
        <f>'Sundurliðun Innlán'!I135</f>
        <v>0</v>
      </c>
      <c r="C11280" s="503" t="s">
        <v>13167</v>
      </c>
      <c r="F11280" s="547"/>
      <c r="G11280" s="547">
        <f t="shared" si="354"/>
        <v>0</v>
      </c>
      <c r="H11280" s="547">
        <f t="shared" si="355"/>
        <v>0</v>
      </c>
    </row>
    <row r="11281" spans="1:8" x14ac:dyDescent="0.25">
      <c r="A11281" s="396" t="e">
        <f>"INN."&amp;EIGNIR!$B$3&amp;C11281</f>
        <v>#N/A</v>
      </c>
      <c r="B11281" s="511">
        <f>'Sundurliðun Innlán'!I136</f>
        <v>0</v>
      </c>
      <c r="C11281" s="503" t="s">
        <v>13177</v>
      </c>
      <c r="F11281" s="547"/>
      <c r="G11281" s="547">
        <f t="shared" si="354"/>
        <v>0</v>
      </c>
      <c r="H11281" s="547">
        <f t="shared" si="355"/>
        <v>0</v>
      </c>
    </row>
    <row r="11282" spans="1:8" x14ac:dyDescent="0.25">
      <c r="A11282" s="396" t="e">
        <f>"INN."&amp;EIGNIR!$B$3&amp;C11282</f>
        <v>#N/A</v>
      </c>
      <c r="B11282" s="511">
        <f>'Sundurliðun Innlán'!I137</f>
        <v>0</v>
      </c>
      <c r="C11282" s="503" t="s">
        <v>13187</v>
      </c>
      <c r="F11282" s="547"/>
      <c r="G11282" s="547">
        <f t="shared" si="354"/>
        <v>0</v>
      </c>
      <c r="H11282" s="547">
        <f t="shared" si="355"/>
        <v>0</v>
      </c>
    </row>
    <row r="11283" spans="1:8" x14ac:dyDescent="0.25">
      <c r="A11283" s="396" t="e">
        <f>"INN."&amp;EIGNIR!$B$3&amp;C11283</f>
        <v>#N/A</v>
      </c>
      <c r="B11283" s="511">
        <f>'Sundurliðun Innlán'!I138</f>
        <v>0</v>
      </c>
      <c r="C11283" s="503" t="s">
        <v>13197</v>
      </c>
      <c r="F11283" s="547"/>
      <c r="G11283" s="547">
        <f t="shared" si="354"/>
        <v>0</v>
      </c>
      <c r="H11283" s="547">
        <f t="shared" si="355"/>
        <v>0</v>
      </c>
    </row>
    <row r="11284" spans="1:8" x14ac:dyDescent="0.25">
      <c r="A11284" s="396" t="e">
        <f>"INN."&amp;EIGNIR!$B$3&amp;C11284</f>
        <v>#N/A</v>
      </c>
      <c r="B11284" s="511">
        <f>'Sundurliðun Innlán'!I139</f>
        <v>0</v>
      </c>
      <c r="C11284" s="503" t="s">
        <v>13207</v>
      </c>
      <c r="F11284" s="547"/>
      <c r="G11284" s="547">
        <f t="shared" si="354"/>
        <v>0</v>
      </c>
      <c r="H11284" s="547">
        <f t="shared" si="355"/>
        <v>0</v>
      </c>
    </row>
    <row r="11285" spans="1:8" x14ac:dyDescent="0.25">
      <c r="A11285" s="396" t="e">
        <f>"INN."&amp;EIGNIR!$B$3&amp;C11285</f>
        <v>#N/A</v>
      </c>
      <c r="B11285" s="511">
        <f>'Sundurliðun Innlán'!I140</f>
        <v>0</v>
      </c>
      <c r="C11285" s="503" t="s">
        <v>13217</v>
      </c>
      <c r="F11285" s="547"/>
      <c r="G11285" s="547">
        <f t="shared" si="354"/>
        <v>0</v>
      </c>
      <c r="H11285" s="547">
        <f t="shared" si="355"/>
        <v>0</v>
      </c>
    </row>
    <row r="11286" spans="1:8" x14ac:dyDescent="0.25">
      <c r="A11286" s="396" t="e">
        <f>"INN."&amp;EIGNIR!$B$3&amp;C11286</f>
        <v>#N/A</v>
      </c>
      <c r="B11286" s="511">
        <f>'Sundurliðun Innlán'!I141</f>
        <v>0</v>
      </c>
      <c r="C11286" s="503" t="s">
        <v>13227</v>
      </c>
      <c r="F11286" s="547"/>
      <c r="G11286" s="547">
        <f t="shared" si="354"/>
        <v>0</v>
      </c>
      <c r="H11286" s="547">
        <f t="shared" si="355"/>
        <v>0</v>
      </c>
    </row>
    <row r="11287" spans="1:8" x14ac:dyDescent="0.25">
      <c r="A11287" s="396" t="e">
        <f>"INN."&amp;EIGNIR!$B$3&amp;C11287</f>
        <v>#N/A</v>
      </c>
      <c r="B11287" s="511">
        <f>'Sundurliðun Innlán'!I142</f>
        <v>0</v>
      </c>
      <c r="C11287" s="503" t="s">
        <v>13237</v>
      </c>
      <c r="F11287" s="547"/>
      <c r="G11287" s="547">
        <f t="shared" si="354"/>
        <v>0</v>
      </c>
      <c r="H11287" s="547">
        <f t="shared" si="355"/>
        <v>0</v>
      </c>
    </row>
    <row r="11288" spans="1:8" x14ac:dyDescent="0.25">
      <c r="A11288" s="396" t="e">
        <f>"INN."&amp;EIGNIR!$B$3&amp;C11288</f>
        <v>#N/A</v>
      </c>
      <c r="B11288" s="511">
        <f>'Sundurliðun Innlán'!I143</f>
        <v>0</v>
      </c>
      <c r="C11288" s="503" t="s">
        <v>13247</v>
      </c>
      <c r="F11288" s="547"/>
      <c r="G11288" s="547">
        <f t="shared" si="354"/>
        <v>0</v>
      </c>
      <c r="H11288" s="547">
        <f t="shared" si="355"/>
        <v>0</v>
      </c>
    </row>
    <row r="11289" spans="1:8" x14ac:dyDescent="0.25">
      <c r="A11289" s="396" t="e">
        <f>"INN."&amp;EIGNIR!$B$3&amp;C11289</f>
        <v>#N/A</v>
      </c>
      <c r="B11289" s="511">
        <f>'Sundurliðun Innlán'!J131</f>
        <v>0</v>
      </c>
      <c r="C11289" s="503" t="s">
        <v>13128</v>
      </c>
      <c r="D11289" s="504" t="s">
        <v>13592</v>
      </c>
      <c r="F11289" s="547"/>
      <c r="G11289" s="547">
        <f t="shared" si="354"/>
        <v>0</v>
      </c>
      <c r="H11289" s="547">
        <f t="shared" si="355"/>
        <v>0</v>
      </c>
    </row>
    <row r="11290" spans="1:8" x14ac:dyDescent="0.25">
      <c r="A11290" s="396" t="e">
        <f>"INN."&amp;EIGNIR!$B$3&amp;C11290</f>
        <v>#N/A</v>
      </c>
      <c r="B11290" s="511">
        <f>'Sundurliðun Innlán'!J132</f>
        <v>0</v>
      </c>
      <c r="C11290" s="503" t="s">
        <v>13138</v>
      </c>
      <c r="F11290" s="547"/>
      <c r="G11290" s="547">
        <f t="shared" si="354"/>
        <v>0</v>
      </c>
      <c r="H11290" s="547">
        <f t="shared" si="355"/>
        <v>0</v>
      </c>
    </row>
    <row r="11291" spans="1:8" x14ac:dyDescent="0.25">
      <c r="A11291" s="396" t="e">
        <f>"INN."&amp;EIGNIR!$B$3&amp;C11291</f>
        <v>#N/A</v>
      </c>
      <c r="B11291" s="511">
        <f>'Sundurliðun Innlán'!J133</f>
        <v>0</v>
      </c>
      <c r="C11291" s="503" t="s">
        <v>13148</v>
      </c>
      <c r="F11291" s="547"/>
      <c r="G11291" s="547">
        <f t="shared" si="354"/>
        <v>0</v>
      </c>
      <c r="H11291" s="547">
        <f t="shared" si="355"/>
        <v>0</v>
      </c>
    </row>
    <row r="11292" spans="1:8" x14ac:dyDescent="0.25">
      <c r="A11292" s="396" t="e">
        <f>"INN."&amp;EIGNIR!$B$3&amp;C11292</f>
        <v>#N/A</v>
      </c>
      <c r="B11292" s="511">
        <f>'Sundurliðun Innlán'!J134</f>
        <v>0</v>
      </c>
      <c r="C11292" s="503" t="s">
        <v>13158</v>
      </c>
      <c r="F11292" s="547"/>
      <c r="G11292" s="547">
        <f t="shared" si="354"/>
        <v>0</v>
      </c>
      <c r="H11292" s="547">
        <f t="shared" si="355"/>
        <v>0</v>
      </c>
    </row>
    <row r="11293" spans="1:8" x14ac:dyDescent="0.25">
      <c r="A11293" s="396" t="e">
        <f>"INN."&amp;EIGNIR!$B$3&amp;C11293</f>
        <v>#N/A</v>
      </c>
      <c r="B11293" s="511">
        <f>'Sundurliðun Innlán'!J135</f>
        <v>0</v>
      </c>
      <c r="C11293" s="503" t="s">
        <v>13168</v>
      </c>
      <c r="F11293" s="547"/>
      <c r="G11293" s="547">
        <f t="shared" si="354"/>
        <v>0</v>
      </c>
      <c r="H11293" s="547">
        <f t="shared" si="355"/>
        <v>0</v>
      </c>
    </row>
    <row r="11294" spans="1:8" x14ac:dyDescent="0.25">
      <c r="A11294" s="396" t="e">
        <f>"INN."&amp;EIGNIR!$B$3&amp;C11294</f>
        <v>#N/A</v>
      </c>
      <c r="B11294" s="511">
        <f>'Sundurliðun Innlán'!J136</f>
        <v>0</v>
      </c>
      <c r="C11294" s="503" t="s">
        <v>13178</v>
      </c>
      <c r="F11294" s="547"/>
      <c r="G11294" s="547">
        <f t="shared" ref="G11294:G11357" si="356">+F11294-B11294</f>
        <v>0</v>
      </c>
      <c r="H11294" s="547">
        <f t="shared" si="355"/>
        <v>0</v>
      </c>
    </row>
    <row r="11295" spans="1:8" x14ac:dyDescent="0.25">
      <c r="A11295" s="396" t="e">
        <f>"INN."&amp;EIGNIR!$B$3&amp;C11295</f>
        <v>#N/A</v>
      </c>
      <c r="B11295" s="511">
        <f>'Sundurliðun Innlán'!J137</f>
        <v>0</v>
      </c>
      <c r="C11295" s="503" t="s">
        <v>13188</v>
      </c>
      <c r="F11295" s="547"/>
      <c r="G11295" s="547">
        <f t="shared" si="356"/>
        <v>0</v>
      </c>
      <c r="H11295" s="547">
        <f t="shared" ref="H11295:H11358" si="357">+ABS(G11295)</f>
        <v>0</v>
      </c>
    </row>
    <row r="11296" spans="1:8" x14ac:dyDescent="0.25">
      <c r="A11296" s="396" t="e">
        <f>"INN."&amp;EIGNIR!$B$3&amp;C11296</f>
        <v>#N/A</v>
      </c>
      <c r="B11296" s="511">
        <f>'Sundurliðun Innlán'!J138</f>
        <v>0</v>
      </c>
      <c r="C11296" s="503" t="s">
        <v>13198</v>
      </c>
      <c r="F11296" s="547"/>
      <c r="G11296" s="547">
        <f t="shared" si="356"/>
        <v>0</v>
      </c>
      <c r="H11296" s="547">
        <f t="shared" si="357"/>
        <v>0</v>
      </c>
    </row>
    <row r="11297" spans="1:8" x14ac:dyDescent="0.25">
      <c r="A11297" s="396" t="e">
        <f>"INN."&amp;EIGNIR!$B$3&amp;C11297</f>
        <v>#N/A</v>
      </c>
      <c r="B11297" s="511">
        <f>'Sundurliðun Innlán'!J139</f>
        <v>0</v>
      </c>
      <c r="C11297" s="503" t="s">
        <v>13208</v>
      </c>
      <c r="F11297" s="547"/>
      <c r="G11297" s="547">
        <f t="shared" si="356"/>
        <v>0</v>
      </c>
      <c r="H11297" s="547">
        <f t="shared" si="357"/>
        <v>0</v>
      </c>
    </row>
    <row r="11298" spans="1:8" x14ac:dyDescent="0.25">
      <c r="A11298" s="396" t="e">
        <f>"INN."&amp;EIGNIR!$B$3&amp;C11298</f>
        <v>#N/A</v>
      </c>
      <c r="B11298" s="511">
        <f>'Sundurliðun Innlán'!J140</f>
        <v>0</v>
      </c>
      <c r="C11298" s="503" t="s">
        <v>13218</v>
      </c>
      <c r="F11298" s="547"/>
      <c r="G11298" s="547">
        <f t="shared" si="356"/>
        <v>0</v>
      </c>
      <c r="H11298" s="547">
        <f t="shared" si="357"/>
        <v>0</v>
      </c>
    </row>
    <row r="11299" spans="1:8" x14ac:dyDescent="0.25">
      <c r="A11299" s="396" t="e">
        <f>"INN."&amp;EIGNIR!$B$3&amp;C11299</f>
        <v>#N/A</v>
      </c>
      <c r="B11299" s="511">
        <f>'Sundurliðun Innlán'!J141</f>
        <v>0</v>
      </c>
      <c r="C11299" s="503" t="s">
        <v>13228</v>
      </c>
      <c r="F11299" s="547"/>
      <c r="G11299" s="547">
        <f t="shared" si="356"/>
        <v>0</v>
      </c>
      <c r="H11299" s="547">
        <f t="shared" si="357"/>
        <v>0</v>
      </c>
    </row>
    <row r="11300" spans="1:8" x14ac:dyDescent="0.25">
      <c r="A11300" s="396" t="e">
        <f>"INN."&amp;EIGNIR!$B$3&amp;C11300</f>
        <v>#N/A</v>
      </c>
      <c r="B11300" s="511">
        <f>'Sundurliðun Innlán'!J142</f>
        <v>0</v>
      </c>
      <c r="C11300" s="503" t="s">
        <v>13238</v>
      </c>
      <c r="F11300" s="547"/>
      <c r="G11300" s="547">
        <f t="shared" si="356"/>
        <v>0</v>
      </c>
      <c r="H11300" s="547">
        <f t="shared" si="357"/>
        <v>0</v>
      </c>
    </row>
    <row r="11301" spans="1:8" x14ac:dyDescent="0.25">
      <c r="A11301" s="396" t="e">
        <f>"INN."&amp;EIGNIR!$B$3&amp;C11301</f>
        <v>#N/A</v>
      </c>
      <c r="B11301" s="511">
        <f>'Sundurliðun Innlán'!J143</f>
        <v>0</v>
      </c>
      <c r="C11301" s="503" t="s">
        <v>13248</v>
      </c>
      <c r="F11301" s="547"/>
      <c r="G11301" s="547">
        <f t="shared" si="356"/>
        <v>0</v>
      </c>
      <c r="H11301" s="547">
        <f t="shared" si="357"/>
        <v>0</v>
      </c>
    </row>
    <row r="11302" spans="1:8" x14ac:dyDescent="0.25">
      <c r="A11302" s="396" t="e">
        <f>"INN."&amp;EIGNIR!$B$3&amp;C11302</f>
        <v>#N/A</v>
      </c>
      <c r="B11302" s="511">
        <f>'Sundurliðun Innlán'!K131</f>
        <v>0</v>
      </c>
      <c r="C11302" s="503" t="s">
        <v>13129</v>
      </c>
      <c r="D11302" s="504" t="s">
        <v>13593</v>
      </c>
      <c r="F11302" s="547"/>
      <c r="G11302" s="547">
        <f t="shared" si="356"/>
        <v>0</v>
      </c>
      <c r="H11302" s="547">
        <f t="shared" si="357"/>
        <v>0</v>
      </c>
    </row>
    <row r="11303" spans="1:8" x14ac:dyDescent="0.25">
      <c r="A11303" s="396" t="e">
        <f>"INN."&amp;EIGNIR!$B$3&amp;C11303</f>
        <v>#N/A</v>
      </c>
      <c r="B11303" s="511">
        <f>'Sundurliðun Innlán'!K132</f>
        <v>0</v>
      </c>
      <c r="C11303" s="503" t="s">
        <v>13139</v>
      </c>
      <c r="F11303" s="547"/>
      <c r="G11303" s="547">
        <f t="shared" si="356"/>
        <v>0</v>
      </c>
      <c r="H11303" s="547">
        <f t="shared" si="357"/>
        <v>0</v>
      </c>
    </row>
    <row r="11304" spans="1:8" x14ac:dyDescent="0.25">
      <c r="A11304" s="396" t="e">
        <f>"INN."&amp;EIGNIR!$B$3&amp;C11304</f>
        <v>#N/A</v>
      </c>
      <c r="B11304" s="511">
        <f>'Sundurliðun Innlán'!K133</f>
        <v>0</v>
      </c>
      <c r="C11304" s="503" t="s">
        <v>13149</v>
      </c>
      <c r="F11304" s="547"/>
      <c r="G11304" s="547">
        <f t="shared" si="356"/>
        <v>0</v>
      </c>
      <c r="H11304" s="547">
        <f t="shared" si="357"/>
        <v>0</v>
      </c>
    </row>
    <row r="11305" spans="1:8" x14ac:dyDescent="0.25">
      <c r="A11305" s="396" t="e">
        <f>"INN."&amp;EIGNIR!$B$3&amp;C11305</f>
        <v>#N/A</v>
      </c>
      <c r="B11305" s="511">
        <f>'Sundurliðun Innlán'!K134</f>
        <v>0</v>
      </c>
      <c r="C11305" s="503" t="s">
        <v>13159</v>
      </c>
      <c r="F11305" s="547"/>
      <c r="G11305" s="547">
        <f t="shared" si="356"/>
        <v>0</v>
      </c>
      <c r="H11305" s="547">
        <f t="shared" si="357"/>
        <v>0</v>
      </c>
    </row>
    <row r="11306" spans="1:8" x14ac:dyDescent="0.25">
      <c r="A11306" s="396" t="e">
        <f>"INN."&amp;EIGNIR!$B$3&amp;C11306</f>
        <v>#N/A</v>
      </c>
      <c r="B11306" s="511">
        <f>'Sundurliðun Innlán'!K135</f>
        <v>0</v>
      </c>
      <c r="C11306" s="503" t="s">
        <v>13169</v>
      </c>
      <c r="F11306" s="547"/>
      <c r="G11306" s="547">
        <f t="shared" si="356"/>
        <v>0</v>
      </c>
      <c r="H11306" s="547">
        <f t="shared" si="357"/>
        <v>0</v>
      </c>
    </row>
    <row r="11307" spans="1:8" x14ac:dyDescent="0.25">
      <c r="A11307" s="396" t="e">
        <f>"INN."&amp;EIGNIR!$B$3&amp;C11307</f>
        <v>#N/A</v>
      </c>
      <c r="B11307" s="511">
        <f>'Sundurliðun Innlán'!K136</f>
        <v>0</v>
      </c>
      <c r="C11307" s="503" t="s">
        <v>13179</v>
      </c>
      <c r="F11307" s="547"/>
      <c r="G11307" s="547">
        <f t="shared" si="356"/>
        <v>0</v>
      </c>
      <c r="H11307" s="547">
        <f t="shared" si="357"/>
        <v>0</v>
      </c>
    </row>
    <row r="11308" spans="1:8" x14ac:dyDescent="0.25">
      <c r="A11308" s="396" t="e">
        <f>"INN."&amp;EIGNIR!$B$3&amp;C11308</f>
        <v>#N/A</v>
      </c>
      <c r="B11308" s="511">
        <f>'Sundurliðun Innlán'!K137</f>
        <v>0</v>
      </c>
      <c r="C11308" s="503" t="s">
        <v>13189</v>
      </c>
      <c r="F11308" s="547"/>
      <c r="G11308" s="547">
        <f t="shared" si="356"/>
        <v>0</v>
      </c>
      <c r="H11308" s="547">
        <f t="shared" si="357"/>
        <v>0</v>
      </c>
    </row>
    <row r="11309" spans="1:8" x14ac:dyDescent="0.25">
      <c r="A11309" s="396" t="e">
        <f>"INN."&amp;EIGNIR!$B$3&amp;C11309</f>
        <v>#N/A</v>
      </c>
      <c r="B11309" s="511">
        <f>'Sundurliðun Innlán'!K138</f>
        <v>0</v>
      </c>
      <c r="C11309" s="503" t="s">
        <v>13199</v>
      </c>
      <c r="F11309" s="547"/>
      <c r="G11309" s="547">
        <f t="shared" si="356"/>
        <v>0</v>
      </c>
      <c r="H11309" s="547">
        <f t="shared" si="357"/>
        <v>0</v>
      </c>
    </row>
    <row r="11310" spans="1:8" x14ac:dyDescent="0.25">
      <c r="A11310" s="396" t="e">
        <f>"INN."&amp;EIGNIR!$B$3&amp;C11310</f>
        <v>#N/A</v>
      </c>
      <c r="B11310" s="511">
        <f>'Sundurliðun Innlán'!K139</f>
        <v>0</v>
      </c>
      <c r="C11310" s="503" t="s">
        <v>13209</v>
      </c>
      <c r="F11310" s="547"/>
      <c r="G11310" s="547">
        <f t="shared" si="356"/>
        <v>0</v>
      </c>
      <c r="H11310" s="547">
        <f t="shared" si="357"/>
        <v>0</v>
      </c>
    </row>
    <row r="11311" spans="1:8" x14ac:dyDescent="0.25">
      <c r="A11311" s="396" t="e">
        <f>"INN."&amp;EIGNIR!$B$3&amp;C11311</f>
        <v>#N/A</v>
      </c>
      <c r="B11311" s="511">
        <f>'Sundurliðun Innlán'!K140</f>
        <v>0</v>
      </c>
      <c r="C11311" s="503" t="s">
        <v>13219</v>
      </c>
      <c r="F11311" s="547"/>
      <c r="G11311" s="547">
        <f t="shared" si="356"/>
        <v>0</v>
      </c>
      <c r="H11311" s="547">
        <f t="shared" si="357"/>
        <v>0</v>
      </c>
    </row>
    <row r="11312" spans="1:8" x14ac:dyDescent="0.25">
      <c r="A11312" s="396" t="e">
        <f>"INN."&amp;EIGNIR!$B$3&amp;C11312</f>
        <v>#N/A</v>
      </c>
      <c r="B11312" s="511">
        <f>'Sundurliðun Innlán'!K141</f>
        <v>0</v>
      </c>
      <c r="C11312" s="503" t="s">
        <v>13229</v>
      </c>
      <c r="F11312" s="547"/>
      <c r="G11312" s="547">
        <f t="shared" si="356"/>
        <v>0</v>
      </c>
      <c r="H11312" s="547">
        <f t="shared" si="357"/>
        <v>0</v>
      </c>
    </row>
    <row r="11313" spans="1:8" x14ac:dyDescent="0.25">
      <c r="A11313" s="396" t="e">
        <f>"INN."&amp;EIGNIR!$B$3&amp;C11313</f>
        <v>#N/A</v>
      </c>
      <c r="B11313" s="511">
        <f>'Sundurliðun Innlán'!K142</f>
        <v>0</v>
      </c>
      <c r="C11313" s="503" t="s">
        <v>13239</v>
      </c>
      <c r="F11313" s="547"/>
      <c r="G11313" s="547">
        <f t="shared" si="356"/>
        <v>0</v>
      </c>
      <c r="H11313" s="547">
        <f t="shared" si="357"/>
        <v>0</v>
      </c>
    </row>
    <row r="11314" spans="1:8" x14ac:dyDescent="0.25">
      <c r="A11314" s="396" t="e">
        <f>"INN."&amp;EIGNIR!$B$3&amp;C11314</f>
        <v>#N/A</v>
      </c>
      <c r="B11314" s="511">
        <f>'Sundurliðun Innlán'!K143</f>
        <v>0</v>
      </c>
      <c r="C11314" s="503" t="s">
        <v>13249</v>
      </c>
      <c r="F11314" s="547"/>
      <c r="G11314" s="547">
        <f t="shared" si="356"/>
        <v>0</v>
      </c>
      <c r="H11314" s="547">
        <f t="shared" si="357"/>
        <v>0</v>
      </c>
    </row>
    <row r="11315" spans="1:8" x14ac:dyDescent="0.25">
      <c r="A11315" s="396" t="e">
        <f>"INN."&amp;EIGNIR!$B$3&amp;C11315</f>
        <v>#N/A</v>
      </c>
      <c r="B11315" s="511">
        <f>'Sundurliðun Innlán'!L131</f>
        <v>0</v>
      </c>
      <c r="C11315" s="503" t="s">
        <v>13130</v>
      </c>
      <c r="D11315" s="504" t="s">
        <v>13594</v>
      </c>
      <c r="F11315" s="547"/>
      <c r="G11315" s="547">
        <f t="shared" si="356"/>
        <v>0</v>
      </c>
      <c r="H11315" s="547">
        <f t="shared" si="357"/>
        <v>0</v>
      </c>
    </row>
    <row r="11316" spans="1:8" x14ac:dyDescent="0.25">
      <c r="A11316" s="396" t="e">
        <f>"INN."&amp;EIGNIR!$B$3&amp;C11316</f>
        <v>#N/A</v>
      </c>
      <c r="B11316" s="511">
        <f>'Sundurliðun Innlán'!L132</f>
        <v>0</v>
      </c>
      <c r="C11316" s="503" t="s">
        <v>13140</v>
      </c>
      <c r="F11316" s="547"/>
      <c r="G11316" s="547">
        <f t="shared" si="356"/>
        <v>0</v>
      </c>
      <c r="H11316" s="547">
        <f t="shared" si="357"/>
        <v>0</v>
      </c>
    </row>
    <row r="11317" spans="1:8" x14ac:dyDescent="0.25">
      <c r="A11317" s="396" t="e">
        <f>"INN."&amp;EIGNIR!$B$3&amp;C11317</f>
        <v>#N/A</v>
      </c>
      <c r="B11317" s="511">
        <f>'Sundurliðun Innlán'!L133</f>
        <v>0</v>
      </c>
      <c r="C11317" s="503" t="s">
        <v>13150</v>
      </c>
      <c r="F11317" s="547"/>
      <c r="G11317" s="547">
        <f t="shared" si="356"/>
        <v>0</v>
      </c>
      <c r="H11317" s="547">
        <f t="shared" si="357"/>
        <v>0</v>
      </c>
    </row>
    <row r="11318" spans="1:8" x14ac:dyDescent="0.25">
      <c r="A11318" s="396" t="e">
        <f>"INN."&amp;EIGNIR!$B$3&amp;C11318</f>
        <v>#N/A</v>
      </c>
      <c r="B11318" s="511">
        <f>'Sundurliðun Innlán'!L134</f>
        <v>0</v>
      </c>
      <c r="C11318" s="503" t="s">
        <v>13160</v>
      </c>
      <c r="F11318" s="547"/>
      <c r="G11318" s="547">
        <f t="shared" si="356"/>
        <v>0</v>
      </c>
      <c r="H11318" s="547">
        <f t="shared" si="357"/>
        <v>0</v>
      </c>
    </row>
    <row r="11319" spans="1:8" x14ac:dyDescent="0.25">
      <c r="A11319" s="396" t="e">
        <f>"INN."&amp;EIGNIR!$B$3&amp;C11319</f>
        <v>#N/A</v>
      </c>
      <c r="B11319" s="511">
        <f>'Sundurliðun Innlán'!L135</f>
        <v>0</v>
      </c>
      <c r="C11319" s="503" t="s">
        <v>13170</v>
      </c>
      <c r="F11319" s="547"/>
      <c r="G11319" s="547">
        <f t="shared" si="356"/>
        <v>0</v>
      </c>
      <c r="H11319" s="547">
        <f t="shared" si="357"/>
        <v>0</v>
      </c>
    </row>
    <row r="11320" spans="1:8" x14ac:dyDescent="0.25">
      <c r="A11320" s="396" t="e">
        <f>"INN."&amp;EIGNIR!$B$3&amp;C11320</f>
        <v>#N/A</v>
      </c>
      <c r="B11320" s="511">
        <f>'Sundurliðun Innlán'!L136</f>
        <v>0</v>
      </c>
      <c r="C11320" s="503" t="s">
        <v>13180</v>
      </c>
      <c r="F11320" s="547"/>
      <c r="G11320" s="547">
        <f t="shared" si="356"/>
        <v>0</v>
      </c>
      <c r="H11320" s="547">
        <f t="shared" si="357"/>
        <v>0</v>
      </c>
    </row>
    <row r="11321" spans="1:8" x14ac:dyDescent="0.25">
      <c r="A11321" s="396" t="e">
        <f>"INN."&amp;EIGNIR!$B$3&amp;C11321</f>
        <v>#N/A</v>
      </c>
      <c r="B11321" s="511">
        <f>'Sundurliðun Innlán'!L137</f>
        <v>0</v>
      </c>
      <c r="C11321" s="503" t="s">
        <v>13190</v>
      </c>
      <c r="F11321" s="547"/>
      <c r="G11321" s="547">
        <f t="shared" si="356"/>
        <v>0</v>
      </c>
      <c r="H11321" s="547">
        <f t="shared" si="357"/>
        <v>0</v>
      </c>
    </row>
    <row r="11322" spans="1:8" x14ac:dyDescent="0.25">
      <c r="A11322" s="396" t="e">
        <f>"INN."&amp;EIGNIR!$B$3&amp;C11322</f>
        <v>#N/A</v>
      </c>
      <c r="B11322" s="511">
        <f>'Sundurliðun Innlán'!L138</f>
        <v>0</v>
      </c>
      <c r="C11322" s="503" t="s">
        <v>13200</v>
      </c>
      <c r="F11322" s="547"/>
      <c r="G11322" s="547">
        <f t="shared" si="356"/>
        <v>0</v>
      </c>
      <c r="H11322" s="547">
        <f t="shared" si="357"/>
        <v>0</v>
      </c>
    </row>
    <row r="11323" spans="1:8" x14ac:dyDescent="0.25">
      <c r="A11323" s="396" t="e">
        <f>"INN."&amp;EIGNIR!$B$3&amp;C11323</f>
        <v>#N/A</v>
      </c>
      <c r="B11323" s="511">
        <f>'Sundurliðun Innlán'!L139</f>
        <v>0</v>
      </c>
      <c r="C11323" s="503" t="s">
        <v>13210</v>
      </c>
      <c r="F11323" s="547"/>
      <c r="G11323" s="547">
        <f t="shared" si="356"/>
        <v>0</v>
      </c>
      <c r="H11323" s="547">
        <f t="shared" si="357"/>
        <v>0</v>
      </c>
    </row>
    <row r="11324" spans="1:8" x14ac:dyDescent="0.25">
      <c r="A11324" s="396" t="e">
        <f>"INN."&amp;EIGNIR!$B$3&amp;C11324</f>
        <v>#N/A</v>
      </c>
      <c r="B11324" s="511">
        <f>'Sundurliðun Innlán'!L140</f>
        <v>0</v>
      </c>
      <c r="C11324" s="503" t="s">
        <v>13220</v>
      </c>
      <c r="F11324" s="547"/>
      <c r="G11324" s="547">
        <f t="shared" si="356"/>
        <v>0</v>
      </c>
      <c r="H11324" s="547">
        <f t="shared" si="357"/>
        <v>0</v>
      </c>
    </row>
    <row r="11325" spans="1:8" x14ac:dyDescent="0.25">
      <c r="A11325" s="396" t="e">
        <f>"INN."&amp;EIGNIR!$B$3&amp;C11325</f>
        <v>#N/A</v>
      </c>
      <c r="B11325" s="511">
        <f>'Sundurliðun Innlán'!L141</f>
        <v>0</v>
      </c>
      <c r="C11325" s="503" t="s">
        <v>13230</v>
      </c>
      <c r="F11325" s="547"/>
      <c r="G11325" s="547">
        <f t="shared" si="356"/>
        <v>0</v>
      </c>
      <c r="H11325" s="547">
        <f t="shared" si="357"/>
        <v>0</v>
      </c>
    </row>
    <row r="11326" spans="1:8" x14ac:dyDescent="0.25">
      <c r="A11326" s="396" t="e">
        <f>"INN."&amp;EIGNIR!$B$3&amp;C11326</f>
        <v>#N/A</v>
      </c>
      <c r="B11326" s="511">
        <f>'Sundurliðun Innlán'!L142</f>
        <v>0</v>
      </c>
      <c r="C11326" s="503" t="s">
        <v>13240</v>
      </c>
      <c r="F11326" s="547"/>
      <c r="G11326" s="547">
        <f t="shared" si="356"/>
        <v>0</v>
      </c>
      <c r="H11326" s="547">
        <f t="shared" si="357"/>
        <v>0</v>
      </c>
    </row>
    <row r="11327" spans="1:8" x14ac:dyDescent="0.25">
      <c r="A11327" s="396" t="e">
        <f>"INN."&amp;EIGNIR!$B$3&amp;C11327</f>
        <v>#N/A</v>
      </c>
      <c r="B11327" s="511">
        <f>'Sundurliðun Innlán'!L143</f>
        <v>0</v>
      </c>
      <c r="C11327" s="503" t="s">
        <v>13250</v>
      </c>
      <c r="F11327" s="547"/>
      <c r="G11327" s="547">
        <f t="shared" si="356"/>
        <v>0</v>
      </c>
      <c r="H11327" s="547">
        <f t="shared" si="357"/>
        <v>0</v>
      </c>
    </row>
    <row r="11328" spans="1:8" x14ac:dyDescent="0.25">
      <c r="A11328" s="396" t="e">
        <f>"INN."&amp;EIGNIR!$B$3&amp;C11328</f>
        <v>#N/A</v>
      </c>
      <c r="B11328" s="511">
        <f>'Sundurliðun Innlán'!M131</f>
        <v>0</v>
      </c>
      <c r="C11328" s="503" t="s">
        <v>13131</v>
      </c>
      <c r="D11328" s="504" t="s">
        <v>13595</v>
      </c>
      <c r="F11328" s="547"/>
      <c r="G11328" s="547">
        <f t="shared" si="356"/>
        <v>0</v>
      </c>
      <c r="H11328" s="547">
        <f t="shared" si="357"/>
        <v>0</v>
      </c>
    </row>
    <row r="11329" spans="1:8" x14ac:dyDescent="0.25">
      <c r="A11329" s="396" t="e">
        <f>"INN."&amp;EIGNIR!$B$3&amp;C11329</f>
        <v>#N/A</v>
      </c>
      <c r="B11329" s="511">
        <f>'Sundurliðun Innlán'!M132</f>
        <v>0</v>
      </c>
      <c r="C11329" s="503" t="s">
        <v>13141</v>
      </c>
      <c r="F11329" s="547"/>
      <c r="G11329" s="547">
        <f t="shared" si="356"/>
        <v>0</v>
      </c>
      <c r="H11329" s="547">
        <f t="shared" si="357"/>
        <v>0</v>
      </c>
    </row>
    <row r="11330" spans="1:8" x14ac:dyDescent="0.25">
      <c r="A11330" s="396" t="e">
        <f>"INN."&amp;EIGNIR!$B$3&amp;C11330</f>
        <v>#N/A</v>
      </c>
      <c r="B11330" s="511">
        <f>'Sundurliðun Innlán'!M133</f>
        <v>0</v>
      </c>
      <c r="C11330" s="503" t="s">
        <v>13151</v>
      </c>
      <c r="F11330" s="547"/>
      <c r="G11330" s="547">
        <f t="shared" si="356"/>
        <v>0</v>
      </c>
      <c r="H11330" s="547">
        <f t="shared" si="357"/>
        <v>0</v>
      </c>
    </row>
    <row r="11331" spans="1:8" x14ac:dyDescent="0.25">
      <c r="A11331" s="396" t="e">
        <f>"INN."&amp;EIGNIR!$B$3&amp;C11331</f>
        <v>#N/A</v>
      </c>
      <c r="B11331" s="511">
        <f>'Sundurliðun Innlán'!M134</f>
        <v>0</v>
      </c>
      <c r="C11331" s="503" t="s">
        <v>13161</v>
      </c>
      <c r="F11331" s="547"/>
      <c r="G11331" s="547">
        <f t="shared" si="356"/>
        <v>0</v>
      </c>
      <c r="H11331" s="547">
        <f t="shared" si="357"/>
        <v>0</v>
      </c>
    </row>
    <row r="11332" spans="1:8" x14ac:dyDescent="0.25">
      <c r="A11332" s="396" t="e">
        <f>"INN."&amp;EIGNIR!$B$3&amp;C11332</f>
        <v>#N/A</v>
      </c>
      <c r="B11332" s="511">
        <f>'Sundurliðun Innlán'!M135</f>
        <v>0</v>
      </c>
      <c r="C11332" s="503" t="s">
        <v>13171</v>
      </c>
      <c r="F11332" s="547"/>
      <c r="G11332" s="547">
        <f t="shared" si="356"/>
        <v>0</v>
      </c>
      <c r="H11332" s="547">
        <f t="shared" si="357"/>
        <v>0</v>
      </c>
    </row>
    <row r="11333" spans="1:8" x14ac:dyDescent="0.25">
      <c r="A11333" s="396" t="e">
        <f>"INN."&amp;EIGNIR!$B$3&amp;C11333</f>
        <v>#N/A</v>
      </c>
      <c r="B11333" s="511">
        <f>'Sundurliðun Innlán'!M136</f>
        <v>0</v>
      </c>
      <c r="C11333" s="503" t="s">
        <v>13181</v>
      </c>
      <c r="F11333" s="547"/>
      <c r="G11333" s="547">
        <f t="shared" si="356"/>
        <v>0</v>
      </c>
      <c r="H11333" s="547">
        <f t="shared" si="357"/>
        <v>0</v>
      </c>
    </row>
    <row r="11334" spans="1:8" x14ac:dyDescent="0.25">
      <c r="A11334" s="396" t="e">
        <f>"INN."&amp;EIGNIR!$B$3&amp;C11334</f>
        <v>#N/A</v>
      </c>
      <c r="B11334" s="511">
        <f>'Sundurliðun Innlán'!M137</f>
        <v>0</v>
      </c>
      <c r="C11334" s="503" t="s">
        <v>13191</v>
      </c>
      <c r="F11334" s="547"/>
      <c r="G11334" s="547">
        <f t="shared" si="356"/>
        <v>0</v>
      </c>
      <c r="H11334" s="547">
        <f t="shared" si="357"/>
        <v>0</v>
      </c>
    </row>
    <row r="11335" spans="1:8" x14ac:dyDescent="0.25">
      <c r="A11335" s="396" t="e">
        <f>"INN."&amp;EIGNIR!$B$3&amp;C11335</f>
        <v>#N/A</v>
      </c>
      <c r="B11335" s="511">
        <f>'Sundurliðun Innlán'!M138</f>
        <v>0</v>
      </c>
      <c r="C11335" s="503" t="s">
        <v>13201</v>
      </c>
      <c r="F11335" s="547"/>
      <c r="G11335" s="547">
        <f t="shared" si="356"/>
        <v>0</v>
      </c>
      <c r="H11335" s="547">
        <f t="shared" si="357"/>
        <v>0</v>
      </c>
    </row>
    <row r="11336" spans="1:8" x14ac:dyDescent="0.25">
      <c r="A11336" s="396" t="e">
        <f>"INN."&amp;EIGNIR!$B$3&amp;C11336</f>
        <v>#N/A</v>
      </c>
      <c r="B11336" s="511">
        <f>'Sundurliðun Innlán'!M139</f>
        <v>0</v>
      </c>
      <c r="C11336" s="503" t="s">
        <v>13211</v>
      </c>
      <c r="F11336" s="547"/>
      <c r="G11336" s="547">
        <f t="shared" si="356"/>
        <v>0</v>
      </c>
      <c r="H11336" s="547">
        <f t="shared" si="357"/>
        <v>0</v>
      </c>
    </row>
    <row r="11337" spans="1:8" x14ac:dyDescent="0.25">
      <c r="A11337" s="396" t="e">
        <f>"INN."&amp;EIGNIR!$B$3&amp;C11337</f>
        <v>#N/A</v>
      </c>
      <c r="B11337" s="511">
        <f>'Sundurliðun Innlán'!M140</f>
        <v>0</v>
      </c>
      <c r="C11337" s="503" t="s">
        <v>13221</v>
      </c>
      <c r="F11337" s="547"/>
      <c r="G11337" s="547">
        <f t="shared" si="356"/>
        <v>0</v>
      </c>
      <c r="H11337" s="547">
        <f t="shared" si="357"/>
        <v>0</v>
      </c>
    </row>
    <row r="11338" spans="1:8" x14ac:dyDescent="0.25">
      <c r="A11338" s="396" t="e">
        <f>"INN."&amp;EIGNIR!$B$3&amp;C11338</f>
        <v>#N/A</v>
      </c>
      <c r="B11338" s="511">
        <f>'Sundurliðun Innlán'!M141</f>
        <v>0</v>
      </c>
      <c r="C11338" s="503" t="s">
        <v>13231</v>
      </c>
      <c r="F11338" s="547"/>
      <c r="G11338" s="547">
        <f t="shared" si="356"/>
        <v>0</v>
      </c>
      <c r="H11338" s="547">
        <f t="shared" si="357"/>
        <v>0</v>
      </c>
    </row>
    <row r="11339" spans="1:8" x14ac:dyDescent="0.25">
      <c r="A11339" s="396" t="e">
        <f>"INN."&amp;EIGNIR!$B$3&amp;C11339</f>
        <v>#N/A</v>
      </c>
      <c r="B11339" s="511">
        <f>'Sundurliðun Innlán'!M142</f>
        <v>0</v>
      </c>
      <c r="C11339" s="503" t="s">
        <v>13241</v>
      </c>
      <c r="F11339" s="547"/>
      <c r="G11339" s="547">
        <f t="shared" si="356"/>
        <v>0</v>
      </c>
      <c r="H11339" s="547">
        <f t="shared" si="357"/>
        <v>0</v>
      </c>
    </row>
    <row r="11340" spans="1:8" x14ac:dyDescent="0.25">
      <c r="A11340" s="396" t="e">
        <f>"INN."&amp;EIGNIR!$B$3&amp;C11340</f>
        <v>#N/A</v>
      </c>
      <c r="B11340" s="511">
        <f>'Sundurliðun Innlán'!M143</f>
        <v>0</v>
      </c>
      <c r="C11340" s="503" t="s">
        <v>13251</v>
      </c>
      <c r="F11340" s="547"/>
      <c r="G11340" s="547">
        <f t="shared" si="356"/>
        <v>0</v>
      </c>
      <c r="H11340" s="547">
        <f t="shared" si="357"/>
        <v>0</v>
      </c>
    </row>
    <row r="11341" spans="1:8" x14ac:dyDescent="0.25">
      <c r="A11341" s="396" t="e">
        <f>"INN."&amp;EIGNIR!$B$3&amp;C11341</f>
        <v>#N/A</v>
      </c>
      <c r="B11341" s="511">
        <f>'Sundurliðun Innlán'!N131</f>
        <v>0</v>
      </c>
      <c r="C11341" s="503" t="s">
        <v>13132</v>
      </c>
      <c r="D11341" s="504" t="s">
        <v>13596</v>
      </c>
      <c r="F11341" s="547"/>
      <c r="G11341" s="547">
        <f t="shared" si="356"/>
        <v>0</v>
      </c>
      <c r="H11341" s="547">
        <f t="shared" si="357"/>
        <v>0</v>
      </c>
    </row>
    <row r="11342" spans="1:8" x14ac:dyDescent="0.25">
      <c r="A11342" s="396" t="e">
        <f>"INN."&amp;EIGNIR!$B$3&amp;C11342</f>
        <v>#N/A</v>
      </c>
      <c r="B11342" s="511">
        <f>'Sundurliðun Innlán'!N132</f>
        <v>0</v>
      </c>
      <c r="C11342" s="503" t="s">
        <v>13142</v>
      </c>
      <c r="F11342" s="547"/>
      <c r="G11342" s="547">
        <f t="shared" si="356"/>
        <v>0</v>
      </c>
      <c r="H11342" s="547">
        <f t="shared" si="357"/>
        <v>0</v>
      </c>
    </row>
    <row r="11343" spans="1:8" x14ac:dyDescent="0.25">
      <c r="A11343" s="396" t="e">
        <f>"INN."&amp;EIGNIR!$B$3&amp;C11343</f>
        <v>#N/A</v>
      </c>
      <c r="B11343" s="511">
        <f>'Sundurliðun Innlán'!N133</f>
        <v>0</v>
      </c>
      <c r="C11343" s="503" t="s">
        <v>13152</v>
      </c>
      <c r="F11343" s="547"/>
      <c r="G11343" s="547">
        <f t="shared" si="356"/>
        <v>0</v>
      </c>
      <c r="H11343" s="547">
        <f t="shared" si="357"/>
        <v>0</v>
      </c>
    </row>
    <row r="11344" spans="1:8" x14ac:dyDescent="0.25">
      <c r="A11344" s="396" t="e">
        <f>"INN."&amp;EIGNIR!$B$3&amp;C11344</f>
        <v>#N/A</v>
      </c>
      <c r="B11344" s="511">
        <f>'Sundurliðun Innlán'!N134</f>
        <v>0</v>
      </c>
      <c r="C11344" s="503" t="s">
        <v>13162</v>
      </c>
      <c r="F11344" s="547"/>
      <c r="G11344" s="547">
        <f t="shared" si="356"/>
        <v>0</v>
      </c>
      <c r="H11344" s="547">
        <f t="shared" si="357"/>
        <v>0</v>
      </c>
    </row>
    <row r="11345" spans="1:8" x14ac:dyDescent="0.25">
      <c r="A11345" s="396" t="e">
        <f>"INN."&amp;EIGNIR!$B$3&amp;C11345</f>
        <v>#N/A</v>
      </c>
      <c r="B11345" s="511">
        <f>'Sundurliðun Innlán'!N135</f>
        <v>0</v>
      </c>
      <c r="C11345" s="503" t="s">
        <v>13172</v>
      </c>
      <c r="F11345" s="547"/>
      <c r="G11345" s="547">
        <f t="shared" si="356"/>
        <v>0</v>
      </c>
      <c r="H11345" s="547">
        <f t="shared" si="357"/>
        <v>0</v>
      </c>
    </row>
    <row r="11346" spans="1:8" x14ac:dyDescent="0.25">
      <c r="A11346" s="396" t="e">
        <f>"INN."&amp;EIGNIR!$B$3&amp;C11346</f>
        <v>#N/A</v>
      </c>
      <c r="B11346" s="511">
        <f>'Sundurliðun Innlán'!N136</f>
        <v>0</v>
      </c>
      <c r="C11346" s="503" t="s">
        <v>13182</v>
      </c>
      <c r="F11346" s="547"/>
      <c r="G11346" s="547">
        <f t="shared" si="356"/>
        <v>0</v>
      </c>
      <c r="H11346" s="547">
        <f t="shared" si="357"/>
        <v>0</v>
      </c>
    </row>
    <row r="11347" spans="1:8" x14ac:dyDescent="0.25">
      <c r="A11347" s="396" t="e">
        <f>"INN."&amp;EIGNIR!$B$3&amp;C11347</f>
        <v>#N/A</v>
      </c>
      <c r="B11347" s="511">
        <f>'Sundurliðun Innlán'!N137</f>
        <v>0</v>
      </c>
      <c r="C11347" s="503" t="s">
        <v>13192</v>
      </c>
      <c r="F11347" s="547"/>
      <c r="G11347" s="547">
        <f t="shared" si="356"/>
        <v>0</v>
      </c>
      <c r="H11347" s="547">
        <f t="shared" si="357"/>
        <v>0</v>
      </c>
    </row>
    <row r="11348" spans="1:8" x14ac:dyDescent="0.25">
      <c r="A11348" s="396" t="e">
        <f>"INN."&amp;EIGNIR!$B$3&amp;C11348</f>
        <v>#N/A</v>
      </c>
      <c r="B11348" s="511">
        <f>'Sundurliðun Innlán'!N138</f>
        <v>0</v>
      </c>
      <c r="C11348" s="503" t="s">
        <v>13202</v>
      </c>
      <c r="F11348" s="547"/>
      <c r="G11348" s="547">
        <f t="shared" si="356"/>
        <v>0</v>
      </c>
      <c r="H11348" s="547">
        <f t="shared" si="357"/>
        <v>0</v>
      </c>
    </row>
    <row r="11349" spans="1:8" x14ac:dyDescent="0.25">
      <c r="A11349" s="396" t="e">
        <f>"INN."&amp;EIGNIR!$B$3&amp;C11349</f>
        <v>#N/A</v>
      </c>
      <c r="B11349" s="511">
        <f>'Sundurliðun Innlán'!N139</f>
        <v>0</v>
      </c>
      <c r="C11349" s="503" t="s">
        <v>13212</v>
      </c>
      <c r="F11349" s="547"/>
      <c r="G11349" s="547">
        <f t="shared" si="356"/>
        <v>0</v>
      </c>
      <c r="H11349" s="547">
        <f t="shared" si="357"/>
        <v>0</v>
      </c>
    </row>
    <row r="11350" spans="1:8" x14ac:dyDescent="0.25">
      <c r="A11350" s="396" t="e">
        <f>"INN."&amp;EIGNIR!$B$3&amp;C11350</f>
        <v>#N/A</v>
      </c>
      <c r="B11350" s="511">
        <f>'Sundurliðun Innlán'!N140</f>
        <v>0</v>
      </c>
      <c r="C11350" s="503" t="s">
        <v>13222</v>
      </c>
      <c r="F11350" s="547"/>
      <c r="G11350" s="547">
        <f t="shared" si="356"/>
        <v>0</v>
      </c>
      <c r="H11350" s="547">
        <f t="shared" si="357"/>
        <v>0</v>
      </c>
    </row>
    <row r="11351" spans="1:8" x14ac:dyDescent="0.25">
      <c r="A11351" s="396" t="e">
        <f>"INN."&amp;EIGNIR!$B$3&amp;C11351</f>
        <v>#N/A</v>
      </c>
      <c r="B11351" s="511">
        <f>'Sundurliðun Innlán'!N141</f>
        <v>0</v>
      </c>
      <c r="C11351" s="503" t="s">
        <v>13232</v>
      </c>
      <c r="F11351" s="547"/>
      <c r="G11351" s="547">
        <f t="shared" si="356"/>
        <v>0</v>
      </c>
      <c r="H11351" s="547">
        <f t="shared" si="357"/>
        <v>0</v>
      </c>
    </row>
    <row r="11352" spans="1:8" x14ac:dyDescent="0.25">
      <c r="A11352" s="396" t="e">
        <f>"INN."&amp;EIGNIR!$B$3&amp;C11352</f>
        <v>#N/A</v>
      </c>
      <c r="B11352" s="511">
        <f>'Sundurliðun Innlán'!N142</f>
        <v>0</v>
      </c>
      <c r="C11352" s="503" t="s">
        <v>13242</v>
      </c>
      <c r="F11352" s="547"/>
      <c r="G11352" s="547">
        <f t="shared" si="356"/>
        <v>0</v>
      </c>
      <c r="H11352" s="547">
        <f t="shared" si="357"/>
        <v>0</v>
      </c>
    </row>
    <row r="11353" spans="1:8" x14ac:dyDescent="0.25">
      <c r="A11353" s="396" t="e">
        <f>"INN."&amp;EIGNIR!$B$3&amp;C11353</f>
        <v>#N/A</v>
      </c>
      <c r="B11353" s="511">
        <f>'Sundurliðun Innlán'!N143</f>
        <v>0</v>
      </c>
      <c r="C11353" s="503" t="s">
        <v>13252</v>
      </c>
      <c r="F11353" s="547"/>
      <c r="G11353" s="547">
        <f t="shared" si="356"/>
        <v>0</v>
      </c>
      <c r="H11353" s="547">
        <f t="shared" si="357"/>
        <v>0</v>
      </c>
    </row>
    <row r="11354" spans="1:8" x14ac:dyDescent="0.25">
      <c r="A11354" s="396" t="e">
        <f>"INN."&amp;EIGNIR!$B$3&amp;C11354</f>
        <v>#N/A</v>
      </c>
      <c r="B11354" s="511">
        <f>'Sundurliðun Innlán'!O131</f>
        <v>0</v>
      </c>
      <c r="C11354" s="503" t="s">
        <v>13133</v>
      </c>
      <c r="D11354" s="504" t="s">
        <v>13597</v>
      </c>
      <c r="F11354" s="547"/>
      <c r="G11354" s="547">
        <f t="shared" si="356"/>
        <v>0</v>
      </c>
      <c r="H11354" s="547">
        <f t="shared" si="357"/>
        <v>0</v>
      </c>
    </row>
    <row r="11355" spans="1:8" x14ac:dyDescent="0.25">
      <c r="A11355" s="396" t="e">
        <f>"INN."&amp;EIGNIR!$B$3&amp;C11355</f>
        <v>#N/A</v>
      </c>
      <c r="B11355" s="511">
        <f>'Sundurliðun Innlán'!O132</f>
        <v>0</v>
      </c>
      <c r="C11355" s="503" t="s">
        <v>13143</v>
      </c>
      <c r="F11355" s="547"/>
      <c r="G11355" s="547">
        <f t="shared" si="356"/>
        <v>0</v>
      </c>
      <c r="H11355" s="547">
        <f t="shared" si="357"/>
        <v>0</v>
      </c>
    </row>
    <row r="11356" spans="1:8" x14ac:dyDescent="0.25">
      <c r="A11356" s="396" t="e">
        <f>"INN."&amp;EIGNIR!$B$3&amp;C11356</f>
        <v>#N/A</v>
      </c>
      <c r="B11356" s="511">
        <f>'Sundurliðun Innlán'!O133</f>
        <v>0</v>
      </c>
      <c r="C11356" s="503" t="s">
        <v>13153</v>
      </c>
      <c r="F11356" s="547"/>
      <c r="G11356" s="547">
        <f t="shared" si="356"/>
        <v>0</v>
      </c>
      <c r="H11356" s="547">
        <f t="shared" si="357"/>
        <v>0</v>
      </c>
    </row>
    <row r="11357" spans="1:8" x14ac:dyDescent="0.25">
      <c r="A11357" s="396" t="e">
        <f>"INN."&amp;EIGNIR!$B$3&amp;C11357</f>
        <v>#N/A</v>
      </c>
      <c r="B11357" s="511">
        <f>'Sundurliðun Innlán'!O134</f>
        <v>0</v>
      </c>
      <c r="C11357" s="503" t="s">
        <v>13163</v>
      </c>
      <c r="F11357" s="547"/>
      <c r="G11357" s="547">
        <f t="shared" si="356"/>
        <v>0</v>
      </c>
      <c r="H11357" s="547">
        <f t="shared" si="357"/>
        <v>0</v>
      </c>
    </row>
    <row r="11358" spans="1:8" x14ac:dyDescent="0.25">
      <c r="A11358" s="396" t="e">
        <f>"INN."&amp;EIGNIR!$B$3&amp;C11358</f>
        <v>#N/A</v>
      </c>
      <c r="B11358" s="511">
        <f>'Sundurliðun Innlán'!O135</f>
        <v>0</v>
      </c>
      <c r="C11358" s="503" t="s">
        <v>13173</v>
      </c>
      <c r="F11358" s="547"/>
      <c r="G11358" s="547">
        <f t="shared" ref="G11358:G11421" si="358">+F11358-B11358</f>
        <v>0</v>
      </c>
      <c r="H11358" s="547">
        <f t="shared" si="357"/>
        <v>0</v>
      </c>
    </row>
    <row r="11359" spans="1:8" x14ac:dyDescent="0.25">
      <c r="A11359" s="396" t="e">
        <f>"INN."&amp;EIGNIR!$B$3&amp;C11359</f>
        <v>#N/A</v>
      </c>
      <c r="B11359" s="511">
        <f>'Sundurliðun Innlán'!O136</f>
        <v>0</v>
      </c>
      <c r="C11359" s="503" t="s">
        <v>13183</v>
      </c>
      <c r="F11359" s="547"/>
      <c r="G11359" s="547">
        <f t="shared" si="358"/>
        <v>0</v>
      </c>
      <c r="H11359" s="547">
        <f t="shared" ref="H11359:H11422" si="359">+ABS(G11359)</f>
        <v>0</v>
      </c>
    </row>
    <row r="11360" spans="1:8" x14ac:dyDescent="0.25">
      <c r="A11360" s="396" t="e">
        <f>"INN."&amp;EIGNIR!$B$3&amp;C11360</f>
        <v>#N/A</v>
      </c>
      <c r="B11360" s="511">
        <f>'Sundurliðun Innlán'!O137</f>
        <v>0</v>
      </c>
      <c r="C11360" s="503" t="s">
        <v>13193</v>
      </c>
      <c r="F11360" s="547"/>
      <c r="G11360" s="547">
        <f t="shared" si="358"/>
        <v>0</v>
      </c>
      <c r="H11360" s="547">
        <f t="shared" si="359"/>
        <v>0</v>
      </c>
    </row>
    <row r="11361" spans="1:8" x14ac:dyDescent="0.25">
      <c r="A11361" s="396" t="e">
        <f>"INN."&amp;EIGNIR!$B$3&amp;C11361</f>
        <v>#N/A</v>
      </c>
      <c r="B11361" s="511">
        <f>'Sundurliðun Innlán'!O138</f>
        <v>0</v>
      </c>
      <c r="C11361" s="503" t="s">
        <v>13203</v>
      </c>
      <c r="F11361" s="547"/>
      <c r="G11361" s="547">
        <f t="shared" si="358"/>
        <v>0</v>
      </c>
      <c r="H11361" s="547">
        <f t="shared" si="359"/>
        <v>0</v>
      </c>
    </row>
    <row r="11362" spans="1:8" x14ac:dyDescent="0.25">
      <c r="A11362" s="396" t="e">
        <f>"INN."&amp;EIGNIR!$B$3&amp;C11362</f>
        <v>#N/A</v>
      </c>
      <c r="B11362" s="511">
        <f>'Sundurliðun Innlán'!O139</f>
        <v>0</v>
      </c>
      <c r="C11362" s="503" t="s">
        <v>13213</v>
      </c>
      <c r="F11362" s="547"/>
      <c r="G11362" s="547">
        <f t="shared" si="358"/>
        <v>0</v>
      </c>
      <c r="H11362" s="547">
        <f t="shared" si="359"/>
        <v>0</v>
      </c>
    </row>
    <row r="11363" spans="1:8" x14ac:dyDescent="0.25">
      <c r="A11363" s="396" t="e">
        <f>"INN."&amp;EIGNIR!$B$3&amp;C11363</f>
        <v>#N/A</v>
      </c>
      <c r="B11363" s="511">
        <f>'Sundurliðun Innlán'!O140</f>
        <v>0</v>
      </c>
      <c r="C11363" s="503" t="s">
        <v>13223</v>
      </c>
      <c r="F11363" s="547"/>
      <c r="G11363" s="547">
        <f t="shared" si="358"/>
        <v>0</v>
      </c>
      <c r="H11363" s="547">
        <f t="shared" si="359"/>
        <v>0</v>
      </c>
    </row>
    <row r="11364" spans="1:8" x14ac:dyDescent="0.25">
      <c r="A11364" s="396" t="e">
        <f>"INN."&amp;EIGNIR!$B$3&amp;C11364</f>
        <v>#N/A</v>
      </c>
      <c r="B11364" s="511">
        <f>'Sundurliðun Innlán'!O141</f>
        <v>0</v>
      </c>
      <c r="C11364" s="503" t="s">
        <v>13233</v>
      </c>
      <c r="F11364" s="547"/>
      <c r="G11364" s="547">
        <f t="shared" si="358"/>
        <v>0</v>
      </c>
      <c r="H11364" s="547">
        <f t="shared" si="359"/>
        <v>0</v>
      </c>
    </row>
    <row r="11365" spans="1:8" x14ac:dyDescent="0.25">
      <c r="A11365" s="396" t="e">
        <f>"INN."&amp;EIGNIR!$B$3&amp;C11365</f>
        <v>#N/A</v>
      </c>
      <c r="B11365" s="511">
        <f>'Sundurliðun Innlán'!O142</f>
        <v>0</v>
      </c>
      <c r="C11365" s="503" t="s">
        <v>13243</v>
      </c>
      <c r="F11365" s="547"/>
      <c r="G11365" s="547">
        <f t="shared" si="358"/>
        <v>0</v>
      </c>
      <c r="H11365" s="547">
        <f t="shared" si="359"/>
        <v>0</v>
      </c>
    </row>
    <row r="11366" spans="1:8" x14ac:dyDescent="0.25">
      <c r="A11366" s="396" t="e">
        <f>"INN."&amp;EIGNIR!$B$3&amp;C11366</f>
        <v>#N/A</v>
      </c>
      <c r="B11366" s="511">
        <f>'Sundurliðun Innlán'!O143</f>
        <v>0</v>
      </c>
      <c r="C11366" s="503" t="s">
        <v>13253</v>
      </c>
      <c r="F11366" s="547"/>
      <c r="G11366" s="547">
        <f t="shared" si="358"/>
        <v>0</v>
      </c>
      <c r="H11366" s="547">
        <f t="shared" si="359"/>
        <v>0</v>
      </c>
    </row>
    <row r="11367" spans="1:8" x14ac:dyDescent="0.25">
      <c r="A11367" s="396" t="e">
        <f>"INN."&amp;EIGNIR!$B$3&amp;C11367</f>
        <v>#N/A</v>
      </c>
      <c r="B11367" s="511">
        <f>'Sundurliðun Innlán'!P131</f>
        <v>0</v>
      </c>
      <c r="C11367" s="503" t="s">
        <v>13134</v>
      </c>
      <c r="D11367" s="504" t="s">
        <v>13598</v>
      </c>
      <c r="F11367" s="547"/>
      <c r="G11367" s="547">
        <f t="shared" si="358"/>
        <v>0</v>
      </c>
      <c r="H11367" s="547">
        <f t="shared" si="359"/>
        <v>0</v>
      </c>
    </row>
    <row r="11368" spans="1:8" x14ac:dyDescent="0.25">
      <c r="A11368" s="396" t="e">
        <f>"INN."&amp;EIGNIR!$B$3&amp;C11368</f>
        <v>#N/A</v>
      </c>
      <c r="B11368" s="511">
        <f>'Sundurliðun Innlán'!P132</f>
        <v>0</v>
      </c>
      <c r="C11368" s="503" t="s">
        <v>13144</v>
      </c>
      <c r="F11368" s="547"/>
      <c r="G11368" s="547">
        <f t="shared" si="358"/>
        <v>0</v>
      </c>
      <c r="H11368" s="547">
        <f t="shared" si="359"/>
        <v>0</v>
      </c>
    </row>
    <row r="11369" spans="1:8" x14ac:dyDescent="0.25">
      <c r="A11369" s="396" t="e">
        <f>"INN."&amp;EIGNIR!$B$3&amp;C11369</f>
        <v>#N/A</v>
      </c>
      <c r="B11369" s="511">
        <f>'Sundurliðun Innlán'!P133</f>
        <v>0</v>
      </c>
      <c r="C11369" s="503" t="s">
        <v>13154</v>
      </c>
      <c r="F11369" s="547"/>
      <c r="G11369" s="547">
        <f t="shared" si="358"/>
        <v>0</v>
      </c>
      <c r="H11369" s="547">
        <f t="shared" si="359"/>
        <v>0</v>
      </c>
    </row>
    <row r="11370" spans="1:8" x14ac:dyDescent="0.25">
      <c r="A11370" s="396" t="e">
        <f>"INN."&amp;EIGNIR!$B$3&amp;C11370</f>
        <v>#N/A</v>
      </c>
      <c r="B11370" s="511">
        <f>'Sundurliðun Innlán'!P134</f>
        <v>0</v>
      </c>
      <c r="C11370" s="503" t="s">
        <v>13164</v>
      </c>
      <c r="F11370" s="547"/>
      <c r="G11370" s="547">
        <f t="shared" si="358"/>
        <v>0</v>
      </c>
      <c r="H11370" s="547">
        <f t="shared" si="359"/>
        <v>0</v>
      </c>
    </row>
    <row r="11371" spans="1:8" x14ac:dyDescent="0.25">
      <c r="A11371" s="396" t="e">
        <f>"INN."&amp;EIGNIR!$B$3&amp;C11371</f>
        <v>#N/A</v>
      </c>
      <c r="B11371" s="511">
        <f>'Sundurliðun Innlán'!P135</f>
        <v>0</v>
      </c>
      <c r="C11371" s="503" t="s">
        <v>13174</v>
      </c>
      <c r="F11371" s="547"/>
      <c r="G11371" s="547">
        <f t="shared" si="358"/>
        <v>0</v>
      </c>
      <c r="H11371" s="547">
        <f t="shared" si="359"/>
        <v>0</v>
      </c>
    </row>
    <row r="11372" spans="1:8" x14ac:dyDescent="0.25">
      <c r="A11372" s="396" t="e">
        <f>"INN."&amp;EIGNIR!$B$3&amp;C11372</f>
        <v>#N/A</v>
      </c>
      <c r="B11372" s="511">
        <f>'Sundurliðun Innlán'!P136</f>
        <v>0</v>
      </c>
      <c r="C11372" s="503" t="s">
        <v>13184</v>
      </c>
      <c r="F11372" s="547"/>
      <c r="G11372" s="547">
        <f t="shared" si="358"/>
        <v>0</v>
      </c>
      <c r="H11372" s="547">
        <f t="shared" si="359"/>
        <v>0</v>
      </c>
    </row>
    <row r="11373" spans="1:8" x14ac:dyDescent="0.25">
      <c r="A11373" s="396" t="e">
        <f>"INN."&amp;EIGNIR!$B$3&amp;C11373</f>
        <v>#N/A</v>
      </c>
      <c r="B11373" s="511">
        <f>'Sundurliðun Innlán'!P137</f>
        <v>0</v>
      </c>
      <c r="C11373" s="503" t="s">
        <v>13194</v>
      </c>
      <c r="F11373" s="547"/>
      <c r="G11373" s="547">
        <f t="shared" si="358"/>
        <v>0</v>
      </c>
      <c r="H11373" s="547">
        <f t="shared" si="359"/>
        <v>0</v>
      </c>
    </row>
    <row r="11374" spans="1:8" x14ac:dyDescent="0.25">
      <c r="A11374" s="396" t="e">
        <f>"INN."&amp;EIGNIR!$B$3&amp;C11374</f>
        <v>#N/A</v>
      </c>
      <c r="B11374" s="511">
        <f>'Sundurliðun Innlán'!P138</f>
        <v>0</v>
      </c>
      <c r="C11374" s="503" t="s">
        <v>13204</v>
      </c>
      <c r="F11374" s="547"/>
      <c r="G11374" s="547">
        <f t="shared" si="358"/>
        <v>0</v>
      </c>
      <c r="H11374" s="547">
        <f t="shared" si="359"/>
        <v>0</v>
      </c>
    </row>
    <row r="11375" spans="1:8" x14ac:dyDescent="0.25">
      <c r="A11375" s="396" t="e">
        <f>"INN."&amp;EIGNIR!$B$3&amp;C11375</f>
        <v>#N/A</v>
      </c>
      <c r="B11375" s="511">
        <f>'Sundurliðun Innlán'!P139</f>
        <v>0</v>
      </c>
      <c r="C11375" s="503" t="s">
        <v>13214</v>
      </c>
      <c r="F11375" s="547"/>
      <c r="G11375" s="547">
        <f t="shared" si="358"/>
        <v>0</v>
      </c>
      <c r="H11375" s="547">
        <f t="shared" si="359"/>
        <v>0</v>
      </c>
    </row>
    <row r="11376" spans="1:8" x14ac:dyDescent="0.25">
      <c r="A11376" s="396" t="e">
        <f>"INN."&amp;EIGNIR!$B$3&amp;C11376</f>
        <v>#N/A</v>
      </c>
      <c r="B11376" s="511">
        <f>'Sundurliðun Innlán'!P140</f>
        <v>0</v>
      </c>
      <c r="C11376" s="503" t="s">
        <v>13224</v>
      </c>
      <c r="F11376" s="547"/>
      <c r="G11376" s="547">
        <f t="shared" si="358"/>
        <v>0</v>
      </c>
      <c r="H11376" s="547">
        <f t="shared" si="359"/>
        <v>0</v>
      </c>
    </row>
    <row r="11377" spans="1:8" x14ac:dyDescent="0.25">
      <c r="A11377" s="396" t="e">
        <f>"INN."&amp;EIGNIR!$B$3&amp;C11377</f>
        <v>#N/A</v>
      </c>
      <c r="B11377" s="511">
        <f>'Sundurliðun Innlán'!P141</f>
        <v>0</v>
      </c>
      <c r="C11377" s="503" t="s">
        <v>13234</v>
      </c>
      <c r="F11377" s="547"/>
      <c r="G11377" s="547">
        <f t="shared" si="358"/>
        <v>0</v>
      </c>
      <c r="H11377" s="547">
        <f t="shared" si="359"/>
        <v>0</v>
      </c>
    </row>
    <row r="11378" spans="1:8" x14ac:dyDescent="0.25">
      <c r="A11378" s="396" t="e">
        <f>"INN."&amp;EIGNIR!$B$3&amp;C11378</f>
        <v>#N/A</v>
      </c>
      <c r="B11378" s="511">
        <f>'Sundurliðun Innlán'!P142</f>
        <v>0</v>
      </c>
      <c r="C11378" s="503" t="s">
        <v>13244</v>
      </c>
      <c r="F11378" s="547"/>
      <c r="G11378" s="547">
        <f t="shared" si="358"/>
        <v>0</v>
      </c>
      <c r="H11378" s="547">
        <f t="shared" si="359"/>
        <v>0</v>
      </c>
    </row>
    <row r="11379" spans="1:8" x14ac:dyDescent="0.25">
      <c r="A11379" s="396" t="e">
        <f>"INN."&amp;EIGNIR!$B$3&amp;C11379</f>
        <v>#N/A</v>
      </c>
      <c r="B11379" s="511">
        <f>'Sundurliðun Innlán'!P143</f>
        <v>0</v>
      </c>
      <c r="C11379" s="503" t="s">
        <v>13254</v>
      </c>
      <c r="F11379" s="547"/>
      <c r="G11379" s="547">
        <f t="shared" si="358"/>
        <v>0</v>
      </c>
      <c r="H11379" s="547">
        <f t="shared" si="359"/>
        <v>0</v>
      </c>
    </row>
    <row r="11380" spans="1:8" x14ac:dyDescent="0.25">
      <c r="A11380" s="396" t="e">
        <f>"INN."&amp;EIGNIR!$B$3&amp;C11380</f>
        <v>#N/A</v>
      </c>
      <c r="B11380" s="511">
        <f>'Sundurliðun Innlán'!Q131</f>
        <v>0</v>
      </c>
      <c r="C11380" s="503" t="s">
        <v>13135</v>
      </c>
      <c r="D11380" s="504" t="s">
        <v>13599</v>
      </c>
      <c r="F11380" s="547"/>
      <c r="G11380" s="547">
        <f t="shared" si="358"/>
        <v>0</v>
      </c>
      <c r="H11380" s="547">
        <f t="shared" si="359"/>
        <v>0</v>
      </c>
    </row>
    <row r="11381" spans="1:8" x14ac:dyDescent="0.25">
      <c r="A11381" s="396" t="e">
        <f>"INN."&amp;EIGNIR!$B$3&amp;C11381</f>
        <v>#N/A</v>
      </c>
      <c r="B11381" s="511">
        <f>'Sundurliðun Innlán'!Q132</f>
        <v>0</v>
      </c>
      <c r="C11381" s="503" t="s">
        <v>13145</v>
      </c>
      <c r="F11381" s="547"/>
      <c r="G11381" s="547">
        <f t="shared" si="358"/>
        <v>0</v>
      </c>
      <c r="H11381" s="547">
        <f t="shared" si="359"/>
        <v>0</v>
      </c>
    </row>
    <row r="11382" spans="1:8" x14ac:dyDescent="0.25">
      <c r="A11382" s="396" t="e">
        <f>"INN."&amp;EIGNIR!$B$3&amp;C11382</f>
        <v>#N/A</v>
      </c>
      <c r="B11382" s="511">
        <f>'Sundurliðun Innlán'!Q133</f>
        <v>0</v>
      </c>
      <c r="C11382" s="503" t="s">
        <v>13155</v>
      </c>
      <c r="F11382" s="547"/>
      <c r="G11382" s="547">
        <f t="shared" si="358"/>
        <v>0</v>
      </c>
      <c r="H11382" s="547">
        <f t="shared" si="359"/>
        <v>0</v>
      </c>
    </row>
    <row r="11383" spans="1:8" x14ac:dyDescent="0.25">
      <c r="A11383" s="396" t="e">
        <f>"INN."&amp;EIGNIR!$B$3&amp;C11383</f>
        <v>#N/A</v>
      </c>
      <c r="B11383" s="511">
        <f>'Sundurliðun Innlán'!Q134</f>
        <v>0</v>
      </c>
      <c r="C11383" s="503" t="s">
        <v>13165</v>
      </c>
      <c r="F11383" s="547"/>
      <c r="G11383" s="547">
        <f t="shared" si="358"/>
        <v>0</v>
      </c>
      <c r="H11383" s="547">
        <f t="shared" si="359"/>
        <v>0</v>
      </c>
    </row>
    <row r="11384" spans="1:8" x14ac:dyDescent="0.25">
      <c r="A11384" s="396" t="e">
        <f>"INN."&amp;EIGNIR!$B$3&amp;C11384</f>
        <v>#N/A</v>
      </c>
      <c r="B11384" s="511">
        <f>'Sundurliðun Innlán'!Q135</f>
        <v>0</v>
      </c>
      <c r="C11384" s="503" t="s">
        <v>13175</v>
      </c>
      <c r="F11384" s="547"/>
      <c r="G11384" s="547">
        <f t="shared" si="358"/>
        <v>0</v>
      </c>
      <c r="H11384" s="547">
        <f t="shared" si="359"/>
        <v>0</v>
      </c>
    </row>
    <row r="11385" spans="1:8" x14ac:dyDescent="0.25">
      <c r="A11385" s="396" t="e">
        <f>"INN."&amp;EIGNIR!$B$3&amp;C11385</f>
        <v>#N/A</v>
      </c>
      <c r="B11385" s="511">
        <f>'Sundurliðun Innlán'!Q136</f>
        <v>0</v>
      </c>
      <c r="C11385" s="503" t="s">
        <v>13185</v>
      </c>
      <c r="F11385" s="547"/>
      <c r="G11385" s="547">
        <f t="shared" si="358"/>
        <v>0</v>
      </c>
      <c r="H11385" s="547">
        <f t="shared" si="359"/>
        <v>0</v>
      </c>
    </row>
    <row r="11386" spans="1:8" x14ac:dyDescent="0.25">
      <c r="A11386" s="396" t="e">
        <f>"INN."&amp;EIGNIR!$B$3&amp;C11386</f>
        <v>#N/A</v>
      </c>
      <c r="B11386" s="511">
        <f>'Sundurliðun Innlán'!Q137</f>
        <v>0</v>
      </c>
      <c r="C11386" s="503" t="s">
        <v>13195</v>
      </c>
      <c r="F11386" s="547"/>
      <c r="G11386" s="547">
        <f t="shared" si="358"/>
        <v>0</v>
      </c>
      <c r="H11386" s="547">
        <f t="shared" si="359"/>
        <v>0</v>
      </c>
    </row>
    <row r="11387" spans="1:8" x14ac:dyDescent="0.25">
      <c r="A11387" s="396" t="e">
        <f>"INN."&amp;EIGNIR!$B$3&amp;C11387</f>
        <v>#N/A</v>
      </c>
      <c r="B11387" s="511">
        <f>'Sundurliðun Innlán'!Q138</f>
        <v>0</v>
      </c>
      <c r="C11387" s="503" t="s">
        <v>13205</v>
      </c>
      <c r="F11387" s="547"/>
      <c r="G11387" s="547">
        <f t="shared" si="358"/>
        <v>0</v>
      </c>
      <c r="H11387" s="547">
        <f t="shared" si="359"/>
        <v>0</v>
      </c>
    </row>
    <row r="11388" spans="1:8" x14ac:dyDescent="0.25">
      <c r="A11388" s="396" t="e">
        <f>"INN."&amp;EIGNIR!$B$3&amp;C11388</f>
        <v>#N/A</v>
      </c>
      <c r="B11388" s="511">
        <f>'Sundurliðun Innlán'!Q139</f>
        <v>0</v>
      </c>
      <c r="C11388" s="503" t="s">
        <v>13215</v>
      </c>
      <c r="F11388" s="547"/>
      <c r="G11388" s="547">
        <f t="shared" si="358"/>
        <v>0</v>
      </c>
      <c r="H11388" s="547">
        <f t="shared" si="359"/>
        <v>0</v>
      </c>
    </row>
    <row r="11389" spans="1:8" x14ac:dyDescent="0.25">
      <c r="A11389" s="396" t="e">
        <f>"INN."&amp;EIGNIR!$B$3&amp;C11389</f>
        <v>#N/A</v>
      </c>
      <c r="B11389" s="511">
        <f>'Sundurliðun Innlán'!Q140</f>
        <v>0</v>
      </c>
      <c r="C11389" s="503" t="s">
        <v>13225</v>
      </c>
      <c r="F11389" s="547"/>
      <c r="G11389" s="547">
        <f t="shared" si="358"/>
        <v>0</v>
      </c>
      <c r="H11389" s="547">
        <f t="shared" si="359"/>
        <v>0</v>
      </c>
    </row>
    <row r="11390" spans="1:8" x14ac:dyDescent="0.25">
      <c r="A11390" s="396" t="e">
        <f>"INN."&amp;EIGNIR!$B$3&amp;C11390</f>
        <v>#N/A</v>
      </c>
      <c r="B11390" s="511">
        <f>'Sundurliðun Innlán'!Q141</f>
        <v>0</v>
      </c>
      <c r="C11390" s="503" t="s">
        <v>13235</v>
      </c>
      <c r="F11390" s="547"/>
      <c r="G11390" s="547">
        <f t="shared" si="358"/>
        <v>0</v>
      </c>
      <c r="H11390" s="547">
        <f t="shared" si="359"/>
        <v>0</v>
      </c>
    </row>
    <row r="11391" spans="1:8" x14ac:dyDescent="0.25">
      <c r="A11391" s="396" t="e">
        <f>"INN."&amp;EIGNIR!$B$3&amp;C11391</f>
        <v>#N/A</v>
      </c>
      <c r="B11391" s="511">
        <f>'Sundurliðun Innlán'!Q142</f>
        <v>0</v>
      </c>
      <c r="C11391" s="503" t="s">
        <v>13245</v>
      </c>
      <c r="F11391" s="547"/>
      <c r="G11391" s="547">
        <f t="shared" si="358"/>
        <v>0</v>
      </c>
      <c r="H11391" s="547">
        <f t="shared" si="359"/>
        <v>0</v>
      </c>
    </row>
    <row r="11392" spans="1:8" collapsed="1" x14ac:dyDescent="0.25">
      <c r="A11392" s="396" t="e">
        <f>"INN."&amp;EIGNIR!$B$3&amp;C11392</f>
        <v>#N/A</v>
      </c>
      <c r="B11392" s="511">
        <f>'Sundurliðun Innlán'!Q143</f>
        <v>0</v>
      </c>
      <c r="C11392" s="503" t="s">
        <v>13255</v>
      </c>
      <c r="F11392" s="547"/>
      <c r="G11392" s="547">
        <f t="shared" si="358"/>
        <v>0</v>
      </c>
      <c r="H11392" s="547">
        <f t="shared" si="359"/>
        <v>0</v>
      </c>
    </row>
    <row r="11393" spans="1:8" x14ac:dyDescent="0.25">
      <c r="A11393" s="396" t="e">
        <f>"INN."&amp;EIGNIR!$B$3&amp;C11393</f>
        <v>#N/A</v>
      </c>
      <c r="B11393" s="511">
        <f>+'Eigið fe'!G26</f>
        <v>0</v>
      </c>
      <c r="C11393" s="503" t="s">
        <v>13306</v>
      </c>
      <c r="D11393" s="504" t="s">
        <v>13600</v>
      </c>
      <c r="F11393" s="547"/>
      <c r="G11393" s="547">
        <f t="shared" si="358"/>
        <v>0</v>
      </c>
      <c r="H11393" s="547">
        <f t="shared" si="359"/>
        <v>0</v>
      </c>
    </row>
    <row r="11394" spans="1:8" x14ac:dyDescent="0.25">
      <c r="A11394" s="396" t="e">
        <f>"INN."&amp;EIGNIR!$B$3&amp;C11394</f>
        <v>#N/A</v>
      </c>
      <c r="B11394" s="511">
        <f>+'Eigið fe'!H26</f>
        <v>0</v>
      </c>
      <c r="C11394" s="503" t="s">
        <v>13307</v>
      </c>
      <c r="D11394" s="504" t="s">
        <v>13601</v>
      </c>
      <c r="F11394" s="547"/>
      <c r="G11394" s="547">
        <f t="shared" si="358"/>
        <v>0</v>
      </c>
      <c r="H11394" s="547">
        <f t="shared" si="359"/>
        <v>0</v>
      </c>
    </row>
    <row r="11395" spans="1:8" x14ac:dyDescent="0.25">
      <c r="A11395" s="396" t="e">
        <f>"INN."&amp;EIGNIR!$B$3&amp;C11395</f>
        <v>#N/A</v>
      </c>
      <c r="B11395" s="511">
        <f>+'Eigið fe'!I26</f>
        <v>0</v>
      </c>
      <c r="C11395" s="503" t="s">
        <v>13308</v>
      </c>
      <c r="D11395" s="504" t="s">
        <v>13602</v>
      </c>
      <c r="F11395" s="547"/>
      <c r="G11395" s="547">
        <f t="shared" si="358"/>
        <v>0</v>
      </c>
      <c r="H11395" s="547">
        <f t="shared" si="359"/>
        <v>0</v>
      </c>
    </row>
    <row r="11396" spans="1:8" x14ac:dyDescent="0.25">
      <c r="A11396" s="396" t="e">
        <f>"INN."&amp;EIGNIR!$B$3&amp;C11396</f>
        <v>#N/A</v>
      </c>
      <c r="B11396" s="511">
        <f>+'Eigið fe'!J26</f>
        <v>0</v>
      </c>
      <c r="C11396" s="503" t="s">
        <v>13309</v>
      </c>
      <c r="D11396" s="504" t="s">
        <v>13603</v>
      </c>
      <c r="F11396" s="547"/>
      <c r="G11396" s="547">
        <f t="shared" si="358"/>
        <v>0</v>
      </c>
      <c r="H11396" s="547">
        <f t="shared" si="359"/>
        <v>0</v>
      </c>
    </row>
    <row r="11397" spans="1:8" x14ac:dyDescent="0.25">
      <c r="A11397" s="396" t="e">
        <f>"INN."&amp;EIGNIR!$B$3&amp;C11397</f>
        <v>#N/A</v>
      </c>
      <c r="B11397" s="511">
        <f>+'Eigið fe'!K5</f>
        <v>0</v>
      </c>
      <c r="C11397" s="503" t="s">
        <v>13310</v>
      </c>
      <c r="D11397" s="504" t="s">
        <v>13604</v>
      </c>
      <c r="F11397" s="547"/>
      <c r="G11397" s="547">
        <f t="shared" si="358"/>
        <v>0</v>
      </c>
      <c r="H11397" s="547">
        <f t="shared" si="359"/>
        <v>0</v>
      </c>
    </row>
    <row r="11398" spans="1:8" x14ac:dyDescent="0.25">
      <c r="A11398" s="396" t="e">
        <f>"INN."&amp;EIGNIR!$B$3&amp;C11398</f>
        <v>#N/A</v>
      </c>
      <c r="B11398" s="511">
        <f>+'Eigið fe'!K6</f>
        <v>0</v>
      </c>
      <c r="C11398" s="503" t="s">
        <v>13311</v>
      </c>
      <c r="F11398" s="547"/>
      <c r="G11398" s="547">
        <f t="shared" si="358"/>
        <v>0</v>
      </c>
      <c r="H11398" s="547">
        <f t="shared" si="359"/>
        <v>0</v>
      </c>
    </row>
    <row r="11399" spans="1:8" x14ac:dyDescent="0.25">
      <c r="A11399" s="396" t="e">
        <f>"INN."&amp;EIGNIR!$B$3&amp;C11399</f>
        <v>#N/A</v>
      </c>
      <c r="B11399" s="511">
        <f>+'Eigið fe'!K7</f>
        <v>0</v>
      </c>
      <c r="C11399" s="503" t="s">
        <v>13312</v>
      </c>
      <c r="F11399" s="547"/>
      <c r="G11399" s="547">
        <f t="shared" si="358"/>
        <v>0</v>
      </c>
      <c r="H11399" s="547">
        <f t="shared" si="359"/>
        <v>0</v>
      </c>
    </row>
    <row r="11400" spans="1:8" x14ac:dyDescent="0.25">
      <c r="A11400" s="396" t="e">
        <f>"INN."&amp;EIGNIR!$B$3&amp;C11400</f>
        <v>#N/A</v>
      </c>
      <c r="B11400" s="511">
        <f>+'Eigið fe'!K8</f>
        <v>0</v>
      </c>
      <c r="C11400" s="503" t="s">
        <v>13313</v>
      </c>
      <c r="F11400" s="547"/>
      <c r="G11400" s="547">
        <f t="shared" si="358"/>
        <v>0</v>
      </c>
      <c r="H11400" s="547">
        <f t="shared" si="359"/>
        <v>0</v>
      </c>
    </row>
    <row r="11401" spans="1:8" x14ac:dyDescent="0.25">
      <c r="A11401" s="396" t="e">
        <f>"INN."&amp;EIGNIR!$B$3&amp;C11401</f>
        <v>#N/A</v>
      </c>
      <c r="B11401" s="511">
        <f>+'Eigið fe'!K9</f>
        <v>0</v>
      </c>
      <c r="C11401" s="503" t="s">
        <v>13314</v>
      </c>
      <c r="F11401" s="547"/>
      <c r="G11401" s="547">
        <f t="shared" si="358"/>
        <v>0</v>
      </c>
      <c r="H11401" s="547">
        <f t="shared" si="359"/>
        <v>0</v>
      </c>
    </row>
    <row r="11402" spans="1:8" x14ac:dyDescent="0.25">
      <c r="A11402" s="396" t="e">
        <f>"INN."&amp;EIGNIR!$B$3&amp;C11402</f>
        <v>#N/A</v>
      </c>
      <c r="B11402" s="511">
        <f>+'Eigið fe'!K10</f>
        <v>0</v>
      </c>
      <c r="C11402" s="503" t="s">
        <v>13315</v>
      </c>
      <c r="F11402" s="547"/>
      <c r="G11402" s="547">
        <f t="shared" si="358"/>
        <v>0</v>
      </c>
      <c r="H11402" s="547">
        <f t="shared" si="359"/>
        <v>0</v>
      </c>
    </row>
    <row r="11403" spans="1:8" x14ac:dyDescent="0.25">
      <c r="A11403" s="396" t="e">
        <f>"INN."&amp;EIGNIR!$B$3&amp;C11403</f>
        <v>#N/A</v>
      </c>
      <c r="B11403" s="511">
        <f>+'Eigið fe'!K11</f>
        <v>0</v>
      </c>
      <c r="C11403" s="503" t="s">
        <v>13316</v>
      </c>
      <c r="F11403" s="547"/>
      <c r="G11403" s="547">
        <f t="shared" si="358"/>
        <v>0</v>
      </c>
      <c r="H11403" s="547">
        <f t="shared" si="359"/>
        <v>0</v>
      </c>
    </row>
    <row r="11404" spans="1:8" x14ac:dyDescent="0.25">
      <c r="A11404" s="396" t="e">
        <f>"INN."&amp;EIGNIR!$B$3&amp;C11404</f>
        <v>#N/A</v>
      </c>
      <c r="B11404" s="511">
        <f>+'Eigið fe'!K12</f>
        <v>0</v>
      </c>
      <c r="C11404" s="503" t="s">
        <v>13317</v>
      </c>
      <c r="F11404" s="547"/>
      <c r="G11404" s="547">
        <f t="shared" si="358"/>
        <v>0</v>
      </c>
      <c r="H11404" s="547">
        <f t="shared" si="359"/>
        <v>0</v>
      </c>
    </row>
    <row r="11405" spans="1:8" x14ac:dyDescent="0.25">
      <c r="A11405" s="396" t="e">
        <f>"INN."&amp;EIGNIR!$B$3&amp;C11405</f>
        <v>#N/A</v>
      </c>
      <c r="B11405" s="511">
        <f>+'Eigið fe'!K13</f>
        <v>0</v>
      </c>
      <c r="C11405" s="503" t="s">
        <v>13318</v>
      </c>
      <c r="F11405" s="547"/>
      <c r="G11405" s="547">
        <f t="shared" si="358"/>
        <v>0</v>
      </c>
      <c r="H11405" s="547">
        <f t="shared" si="359"/>
        <v>0</v>
      </c>
    </row>
    <row r="11406" spans="1:8" x14ac:dyDescent="0.25">
      <c r="A11406" s="396" t="e">
        <f>"INN."&amp;EIGNIR!$B$3&amp;C11406</f>
        <v>#N/A</v>
      </c>
      <c r="B11406" s="511">
        <f>+'Eigið fe'!K14</f>
        <v>0</v>
      </c>
      <c r="C11406" s="503" t="s">
        <v>13319</v>
      </c>
      <c r="F11406" s="547"/>
      <c r="G11406" s="547">
        <f t="shared" si="358"/>
        <v>0</v>
      </c>
      <c r="H11406" s="547">
        <f t="shared" si="359"/>
        <v>0</v>
      </c>
    </row>
    <row r="11407" spans="1:8" x14ac:dyDescent="0.25">
      <c r="A11407" s="396" t="e">
        <f>"INN."&amp;EIGNIR!$B$3&amp;C11407</f>
        <v>#N/A</v>
      </c>
      <c r="B11407" s="511">
        <f>+'Eigið fe'!K15</f>
        <v>0</v>
      </c>
      <c r="C11407" s="503" t="s">
        <v>13320</v>
      </c>
      <c r="F11407" s="547"/>
      <c r="G11407" s="547">
        <f t="shared" si="358"/>
        <v>0</v>
      </c>
      <c r="H11407" s="547">
        <f t="shared" si="359"/>
        <v>0</v>
      </c>
    </row>
    <row r="11408" spans="1:8" x14ac:dyDescent="0.25">
      <c r="A11408" s="396" t="e">
        <f>"INN."&amp;EIGNIR!$B$3&amp;C11408</f>
        <v>#N/A</v>
      </c>
      <c r="B11408" s="511">
        <f>+'Eigið fe'!K16</f>
        <v>0</v>
      </c>
      <c r="C11408" s="503" t="s">
        <v>13321</v>
      </c>
      <c r="F11408" s="547"/>
      <c r="G11408" s="547">
        <f t="shared" si="358"/>
        <v>0</v>
      </c>
      <c r="H11408" s="547">
        <f t="shared" si="359"/>
        <v>0</v>
      </c>
    </row>
    <row r="11409" spans="1:8" x14ac:dyDescent="0.25">
      <c r="A11409" s="396" t="e">
        <f>"INN."&amp;EIGNIR!$B$3&amp;C11409</f>
        <v>#N/A</v>
      </c>
      <c r="B11409" s="511">
        <f>+'Eigið fe'!K17</f>
        <v>0</v>
      </c>
      <c r="C11409" s="503" t="s">
        <v>13322</v>
      </c>
      <c r="F11409" s="547"/>
      <c r="G11409" s="547">
        <f t="shared" si="358"/>
        <v>0</v>
      </c>
      <c r="H11409" s="547">
        <f t="shared" si="359"/>
        <v>0</v>
      </c>
    </row>
    <row r="11410" spans="1:8" x14ac:dyDescent="0.25">
      <c r="A11410" s="396" t="e">
        <f>"INN."&amp;EIGNIR!$B$3&amp;C11410</f>
        <v>#N/A</v>
      </c>
      <c r="B11410" s="511">
        <f>+'Eigið fe'!K18</f>
        <v>0</v>
      </c>
      <c r="C11410" s="503" t="s">
        <v>13323</v>
      </c>
      <c r="F11410" s="547"/>
      <c r="G11410" s="547">
        <f t="shared" si="358"/>
        <v>0</v>
      </c>
      <c r="H11410" s="547">
        <f t="shared" si="359"/>
        <v>0</v>
      </c>
    </row>
    <row r="11411" spans="1:8" x14ac:dyDescent="0.25">
      <c r="A11411" s="396" t="e">
        <f>"INN."&amp;EIGNIR!$B$3&amp;C11411</f>
        <v>#N/A</v>
      </c>
      <c r="B11411" s="511">
        <f>+'Eigið fe'!K19</f>
        <v>0</v>
      </c>
      <c r="C11411" s="503" t="s">
        <v>13324</v>
      </c>
      <c r="F11411" s="547"/>
      <c r="G11411" s="547">
        <f t="shared" si="358"/>
        <v>0</v>
      </c>
      <c r="H11411" s="547">
        <f t="shared" si="359"/>
        <v>0</v>
      </c>
    </row>
    <row r="11412" spans="1:8" x14ac:dyDescent="0.25">
      <c r="A11412" s="396" t="e">
        <f>"INN."&amp;EIGNIR!$B$3&amp;C11412</f>
        <v>#N/A</v>
      </c>
      <c r="B11412" s="511">
        <f>+'Eigið fe'!K20</f>
        <v>0</v>
      </c>
      <c r="C11412" s="503" t="s">
        <v>13325</v>
      </c>
      <c r="F11412" s="547"/>
      <c r="G11412" s="547">
        <f t="shared" si="358"/>
        <v>0</v>
      </c>
      <c r="H11412" s="547">
        <f t="shared" si="359"/>
        <v>0</v>
      </c>
    </row>
    <row r="11413" spans="1:8" x14ac:dyDescent="0.25">
      <c r="A11413" s="396" t="e">
        <f>"INN."&amp;EIGNIR!$B$3&amp;C11413</f>
        <v>#N/A</v>
      </c>
      <c r="B11413" s="511">
        <f>+'Eigið fe'!K21</f>
        <v>0</v>
      </c>
      <c r="C11413" s="503" t="s">
        <v>13326</v>
      </c>
      <c r="F11413" s="547"/>
      <c r="G11413" s="547">
        <f t="shared" si="358"/>
        <v>0</v>
      </c>
      <c r="H11413" s="547">
        <f t="shared" si="359"/>
        <v>0</v>
      </c>
    </row>
    <row r="11414" spans="1:8" x14ac:dyDescent="0.25">
      <c r="A11414" s="396" t="e">
        <f>"INN."&amp;EIGNIR!$B$3&amp;C11414</f>
        <v>#N/A</v>
      </c>
      <c r="B11414" s="511">
        <f>+'Eigið fe'!K22</f>
        <v>0</v>
      </c>
      <c r="C11414" s="503" t="s">
        <v>13327</v>
      </c>
      <c r="F11414" s="547"/>
      <c r="G11414" s="547">
        <f t="shared" si="358"/>
        <v>0</v>
      </c>
      <c r="H11414" s="547">
        <f t="shared" si="359"/>
        <v>0</v>
      </c>
    </row>
    <row r="11415" spans="1:8" x14ac:dyDescent="0.25">
      <c r="A11415" s="396" t="e">
        <f>"INN."&amp;EIGNIR!$B$3&amp;C11415</f>
        <v>#N/A</v>
      </c>
      <c r="B11415" s="511">
        <f>+'Eigið fe'!K23</f>
        <v>0</v>
      </c>
      <c r="C11415" s="503" t="s">
        <v>13328</v>
      </c>
      <c r="F11415" s="547"/>
      <c r="G11415" s="547">
        <f t="shared" si="358"/>
        <v>0</v>
      </c>
      <c r="H11415" s="547">
        <f t="shared" si="359"/>
        <v>0</v>
      </c>
    </row>
    <row r="11416" spans="1:8" x14ac:dyDescent="0.25">
      <c r="A11416" s="396" t="e">
        <f>"INN."&amp;EIGNIR!$B$3&amp;C11416</f>
        <v>#N/A</v>
      </c>
      <c r="B11416" s="511">
        <f>+'Eigið fe'!K24</f>
        <v>0</v>
      </c>
      <c r="C11416" s="503" t="s">
        <v>13329</v>
      </c>
      <c r="F11416" s="547"/>
      <c r="G11416" s="547">
        <f t="shared" si="358"/>
        <v>0</v>
      </c>
      <c r="H11416" s="547">
        <f t="shared" si="359"/>
        <v>0</v>
      </c>
    </row>
    <row r="11417" spans="1:8" x14ac:dyDescent="0.25">
      <c r="A11417" s="396" t="e">
        <f>"INN."&amp;EIGNIR!$B$3&amp;C11417</f>
        <v>#N/A</v>
      </c>
      <c r="B11417" s="511">
        <f>+'Eigið fe'!K25</f>
        <v>0</v>
      </c>
      <c r="C11417" s="503" t="s">
        <v>13330</v>
      </c>
      <c r="F11417" s="547"/>
      <c r="G11417" s="547">
        <f t="shared" si="358"/>
        <v>0</v>
      </c>
      <c r="H11417" s="547">
        <f t="shared" si="359"/>
        <v>0</v>
      </c>
    </row>
    <row r="11418" spans="1:8" x14ac:dyDescent="0.25">
      <c r="A11418" s="396" t="e">
        <f>"INN."&amp;EIGNIR!$B$3&amp;C11418</f>
        <v>#N/A</v>
      </c>
      <c r="B11418" s="511">
        <f>+'Eigið fe'!K26</f>
        <v>0</v>
      </c>
      <c r="C11418" s="503" t="s">
        <v>13331</v>
      </c>
      <c r="F11418" s="547"/>
      <c r="G11418" s="547">
        <f t="shared" si="358"/>
        <v>0</v>
      </c>
      <c r="H11418" s="547">
        <f t="shared" si="359"/>
        <v>0</v>
      </c>
    </row>
    <row r="11419" spans="1:8" x14ac:dyDescent="0.25">
      <c r="A11419" s="396" t="e">
        <f>"INN."&amp;EIGNIR!$B$3&amp;C11419</f>
        <v>#N/A</v>
      </c>
      <c r="B11419" s="511">
        <f>+'Eigið fe'!L5</f>
        <v>0</v>
      </c>
      <c r="C11419" s="503" t="s">
        <v>13332</v>
      </c>
      <c r="D11419" s="504" t="s">
        <v>13605</v>
      </c>
      <c r="F11419" s="547"/>
      <c r="G11419" s="547">
        <f t="shared" si="358"/>
        <v>0</v>
      </c>
      <c r="H11419" s="547">
        <f t="shared" si="359"/>
        <v>0</v>
      </c>
    </row>
    <row r="11420" spans="1:8" x14ac:dyDescent="0.25">
      <c r="A11420" s="396" t="e">
        <f>"INN."&amp;EIGNIR!$B$3&amp;C11420</f>
        <v>#N/A</v>
      </c>
      <c r="B11420" s="511">
        <f>+'Eigið fe'!L6</f>
        <v>0</v>
      </c>
      <c r="C11420" s="503" t="s">
        <v>13333</v>
      </c>
      <c r="F11420" s="547"/>
      <c r="G11420" s="547">
        <f t="shared" si="358"/>
        <v>0</v>
      </c>
      <c r="H11420" s="547">
        <f t="shared" si="359"/>
        <v>0</v>
      </c>
    </row>
    <row r="11421" spans="1:8" x14ac:dyDescent="0.25">
      <c r="A11421" s="396" t="e">
        <f>"INN."&amp;EIGNIR!$B$3&amp;C11421</f>
        <v>#N/A</v>
      </c>
      <c r="B11421" s="511">
        <f>+'Eigið fe'!L7</f>
        <v>0</v>
      </c>
      <c r="C11421" s="503" t="s">
        <v>13334</v>
      </c>
      <c r="F11421" s="547"/>
      <c r="G11421" s="547">
        <f t="shared" si="358"/>
        <v>0</v>
      </c>
      <c r="H11421" s="547">
        <f t="shared" si="359"/>
        <v>0</v>
      </c>
    </row>
    <row r="11422" spans="1:8" x14ac:dyDescent="0.25">
      <c r="A11422" s="396" t="e">
        <f>"INN."&amp;EIGNIR!$B$3&amp;C11422</f>
        <v>#N/A</v>
      </c>
      <c r="B11422" s="511">
        <f>+'Eigið fe'!L8</f>
        <v>0</v>
      </c>
      <c r="C11422" s="503" t="s">
        <v>13335</v>
      </c>
      <c r="F11422" s="547"/>
      <c r="G11422" s="547">
        <f t="shared" ref="G11422:G11485" si="360">+F11422-B11422</f>
        <v>0</v>
      </c>
      <c r="H11422" s="547">
        <f t="shared" si="359"/>
        <v>0</v>
      </c>
    </row>
    <row r="11423" spans="1:8" x14ac:dyDescent="0.25">
      <c r="A11423" s="396" t="e">
        <f>"INN."&amp;EIGNIR!$B$3&amp;C11423</f>
        <v>#N/A</v>
      </c>
      <c r="B11423" s="511">
        <f>+'Eigið fe'!L9</f>
        <v>0</v>
      </c>
      <c r="C11423" s="503" t="s">
        <v>13336</v>
      </c>
      <c r="F11423" s="547"/>
      <c r="G11423" s="547">
        <f t="shared" si="360"/>
        <v>0</v>
      </c>
      <c r="H11423" s="547">
        <f t="shared" ref="H11423:H11486" si="361">+ABS(G11423)</f>
        <v>0</v>
      </c>
    </row>
    <row r="11424" spans="1:8" x14ac:dyDescent="0.25">
      <c r="A11424" s="396" t="e">
        <f>"INN."&amp;EIGNIR!$B$3&amp;C11424</f>
        <v>#N/A</v>
      </c>
      <c r="B11424" s="511">
        <f>+'Eigið fe'!L10</f>
        <v>0</v>
      </c>
      <c r="C11424" s="503" t="s">
        <v>13337</v>
      </c>
      <c r="F11424" s="547"/>
      <c r="G11424" s="547">
        <f t="shared" si="360"/>
        <v>0</v>
      </c>
      <c r="H11424" s="547">
        <f t="shared" si="361"/>
        <v>0</v>
      </c>
    </row>
    <row r="11425" spans="1:8" x14ac:dyDescent="0.25">
      <c r="A11425" s="396" t="e">
        <f>"INN."&amp;EIGNIR!$B$3&amp;C11425</f>
        <v>#N/A</v>
      </c>
      <c r="B11425" s="511">
        <f>+'Eigið fe'!L11</f>
        <v>0</v>
      </c>
      <c r="C11425" s="503" t="s">
        <v>13338</v>
      </c>
      <c r="F11425" s="547"/>
      <c r="G11425" s="547">
        <f t="shared" si="360"/>
        <v>0</v>
      </c>
      <c r="H11425" s="547">
        <f t="shared" si="361"/>
        <v>0</v>
      </c>
    </row>
    <row r="11426" spans="1:8" x14ac:dyDescent="0.25">
      <c r="A11426" s="396" t="e">
        <f>"INN."&amp;EIGNIR!$B$3&amp;C11426</f>
        <v>#N/A</v>
      </c>
      <c r="B11426" s="511">
        <f>+'Eigið fe'!L12</f>
        <v>0</v>
      </c>
      <c r="C11426" s="503" t="s">
        <v>13339</v>
      </c>
      <c r="F11426" s="547"/>
      <c r="G11426" s="547">
        <f t="shared" si="360"/>
        <v>0</v>
      </c>
      <c r="H11426" s="547">
        <f t="shared" si="361"/>
        <v>0</v>
      </c>
    </row>
    <row r="11427" spans="1:8" x14ac:dyDescent="0.25">
      <c r="A11427" s="396" t="e">
        <f>"INN."&amp;EIGNIR!$B$3&amp;C11427</f>
        <v>#N/A</v>
      </c>
      <c r="B11427" s="511">
        <f>+'Eigið fe'!L13</f>
        <v>0</v>
      </c>
      <c r="C11427" s="503" t="s">
        <v>13340</v>
      </c>
      <c r="F11427" s="547"/>
      <c r="G11427" s="547">
        <f t="shared" si="360"/>
        <v>0</v>
      </c>
      <c r="H11427" s="547">
        <f t="shared" si="361"/>
        <v>0</v>
      </c>
    </row>
    <row r="11428" spans="1:8" x14ac:dyDescent="0.25">
      <c r="A11428" s="396" t="e">
        <f>"INN."&amp;EIGNIR!$B$3&amp;C11428</f>
        <v>#N/A</v>
      </c>
      <c r="B11428" s="511">
        <f>+'Eigið fe'!L14</f>
        <v>0</v>
      </c>
      <c r="C11428" s="503" t="s">
        <v>13341</v>
      </c>
      <c r="F11428" s="547"/>
      <c r="G11428" s="547">
        <f t="shared" si="360"/>
        <v>0</v>
      </c>
      <c r="H11428" s="547">
        <f t="shared" si="361"/>
        <v>0</v>
      </c>
    </row>
    <row r="11429" spans="1:8" x14ac:dyDescent="0.25">
      <c r="A11429" s="396" t="e">
        <f>"INN."&amp;EIGNIR!$B$3&amp;C11429</f>
        <v>#N/A</v>
      </c>
      <c r="B11429" s="511">
        <f>+'Eigið fe'!L15</f>
        <v>0</v>
      </c>
      <c r="C11429" s="503" t="s">
        <v>13342</v>
      </c>
      <c r="F11429" s="547"/>
      <c r="G11429" s="547">
        <f t="shared" si="360"/>
        <v>0</v>
      </c>
      <c r="H11429" s="547">
        <f t="shared" si="361"/>
        <v>0</v>
      </c>
    </row>
    <row r="11430" spans="1:8" x14ac:dyDescent="0.25">
      <c r="A11430" s="396" t="e">
        <f>"INN."&amp;EIGNIR!$B$3&amp;C11430</f>
        <v>#N/A</v>
      </c>
      <c r="B11430" s="511">
        <f>+'Eigið fe'!L16</f>
        <v>0</v>
      </c>
      <c r="C11430" s="503" t="s">
        <v>13343</v>
      </c>
      <c r="F11430" s="547"/>
      <c r="G11430" s="547">
        <f t="shared" si="360"/>
        <v>0</v>
      </c>
      <c r="H11430" s="547">
        <f t="shared" si="361"/>
        <v>0</v>
      </c>
    </row>
    <row r="11431" spans="1:8" x14ac:dyDescent="0.25">
      <c r="A11431" s="396" t="e">
        <f>"INN."&amp;EIGNIR!$B$3&amp;C11431</f>
        <v>#N/A</v>
      </c>
      <c r="B11431" s="511">
        <f>+'Eigið fe'!L17</f>
        <v>0</v>
      </c>
      <c r="C11431" s="503" t="s">
        <v>13344</v>
      </c>
      <c r="F11431" s="547"/>
      <c r="G11431" s="547">
        <f t="shared" si="360"/>
        <v>0</v>
      </c>
      <c r="H11431" s="547">
        <f t="shared" si="361"/>
        <v>0</v>
      </c>
    </row>
    <row r="11432" spans="1:8" x14ac:dyDescent="0.25">
      <c r="A11432" s="396" t="e">
        <f>"INN."&amp;EIGNIR!$B$3&amp;C11432</f>
        <v>#N/A</v>
      </c>
      <c r="B11432" s="511">
        <f>+'Eigið fe'!L18</f>
        <v>0</v>
      </c>
      <c r="C11432" s="503" t="s">
        <v>13345</v>
      </c>
      <c r="F11432" s="547"/>
      <c r="G11432" s="547">
        <f t="shared" si="360"/>
        <v>0</v>
      </c>
      <c r="H11432" s="547">
        <f t="shared" si="361"/>
        <v>0</v>
      </c>
    </row>
    <row r="11433" spans="1:8" x14ac:dyDescent="0.25">
      <c r="A11433" s="396" t="e">
        <f>"INN."&amp;EIGNIR!$B$3&amp;C11433</f>
        <v>#N/A</v>
      </c>
      <c r="B11433" s="511">
        <f>+'Eigið fe'!L19</f>
        <v>0</v>
      </c>
      <c r="C11433" s="503" t="s">
        <v>13346</v>
      </c>
      <c r="F11433" s="547"/>
      <c r="G11433" s="547">
        <f t="shared" si="360"/>
        <v>0</v>
      </c>
      <c r="H11433" s="547">
        <f t="shared" si="361"/>
        <v>0</v>
      </c>
    </row>
    <row r="11434" spans="1:8" x14ac:dyDescent="0.25">
      <c r="A11434" s="396" t="e">
        <f>"INN."&amp;EIGNIR!$B$3&amp;C11434</f>
        <v>#N/A</v>
      </c>
      <c r="B11434" s="511">
        <f>+'Eigið fe'!L20</f>
        <v>0</v>
      </c>
      <c r="C11434" s="503" t="s">
        <v>13347</v>
      </c>
      <c r="F11434" s="547"/>
      <c r="G11434" s="547">
        <f t="shared" si="360"/>
        <v>0</v>
      </c>
      <c r="H11434" s="547">
        <f t="shared" si="361"/>
        <v>0</v>
      </c>
    </row>
    <row r="11435" spans="1:8" x14ac:dyDescent="0.25">
      <c r="A11435" s="396" t="e">
        <f>"INN."&amp;EIGNIR!$B$3&amp;C11435</f>
        <v>#N/A</v>
      </c>
      <c r="B11435" s="511">
        <f>+'Eigið fe'!L21</f>
        <v>0</v>
      </c>
      <c r="C11435" s="503" t="s">
        <v>13348</v>
      </c>
      <c r="F11435" s="547"/>
      <c r="G11435" s="547">
        <f t="shared" si="360"/>
        <v>0</v>
      </c>
      <c r="H11435" s="547">
        <f t="shared" si="361"/>
        <v>0</v>
      </c>
    </row>
    <row r="11436" spans="1:8" x14ac:dyDescent="0.25">
      <c r="A11436" s="396" t="e">
        <f>"INN."&amp;EIGNIR!$B$3&amp;C11436</f>
        <v>#N/A</v>
      </c>
      <c r="B11436" s="511">
        <f>+'Eigið fe'!L22</f>
        <v>0</v>
      </c>
      <c r="C11436" s="503" t="s">
        <v>13349</v>
      </c>
      <c r="F11436" s="547"/>
      <c r="G11436" s="547">
        <f t="shared" si="360"/>
        <v>0</v>
      </c>
      <c r="H11436" s="547">
        <f t="shared" si="361"/>
        <v>0</v>
      </c>
    </row>
    <row r="11437" spans="1:8" x14ac:dyDescent="0.25">
      <c r="A11437" s="396" t="e">
        <f>"INN."&amp;EIGNIR!$B$3&amp;C11437</f>
        <v>#N/A</v>
      </c>
      <c r="B11437" s="511">
        <f>+'Eigið fe'!L23</f>
        <v>0</v>
      </c>
      <c r="C11437" s="503" t="s">
        <v>13350</v>
      </c>
      <c r="F11437" s="547"/>
      <c r="G11437" s="547">
        <f t="shared" si="360"/>
        <v>0</v>
      </c>
      <c r="H11437" s="547">
        <f t="shared" si="361"/>
        <v>0</v>
      </c>
    </row>
    <row r="11438" spans="1:8" x14ac:dyDescent="0.25">
      <c r="A11438" s="396" t="e">
        <f>"INN."&amp;EIGNIR!$B$3&amp;C11438</f>
        <v>#N/A</v>
      </c>
      <c r="B11438" s="511">
        <f>+'Eigið fe'!L24</f>
        <v>0</v>
      </c>
      <c r="C11438" s="503" t="s">
        <v>13351</v>
      </c>
      <c r="F11438" s="547"/>
      <c r="G11438" s="547">
        <f t="shared" si="360"/>
        <v>0</v>
      </c>
      <c r="H11438" s="547">
        <f t="shared" si="361"/>
        <v>0</v>
      </c>
    </row>
    <row r="11439" spans="1:8" x14ac:dyDescent="0.25">
      <c r="A11439" s="396" t="e">
        <f>"INN."&amp;EIGNIR!$B$3&amp;C11439</f>
        <v>#N/A</v>
      </c>
      <c r="B11439" s="511">
        <f>+'Eigið fe'!L25</f>
        <v>0</v>
      </c>
      <c r="C11439" s="503" t="s">
        <v>13352</v>
      </c>
      <c r="F11439" s="547"/>
      <c r="G11439" s="547">
        <f t="shared" si="360"/>
        <v>0</v>
      </c>
      <c r="H11439" s="547">
        <f t="shared" si="361"/>
        <v>0</v>
      </c>
    </row>
    <row r="11440" spans="1:8" x14ac:dyDescent="0.25">
      <c r="A11440" s="396" t="e">
        <f>"INN."&amp;EIGNIR!$B$3&amp;C11440</f>
        <v>#N/A</v>
      </c>
      <c r="B11440" s="511">
        <f>+'Eigið fe'!L26</f>
        <v>0</v>
      </c>
      <c r="C11440" s="503" t="s">
        <v>13353</v>
      </c>
      <c r="F11440" s="547"/>
      <c r="G11440" s="547">
        <f t="shared" si="360"/>
        <v>0</v>
      </c>
      <c r="H11440" s="547">
        <f t="shared" si="361"/>
        <v>0</v>
      </c>
    </row>
    <row r="11441" spans="1:8" x14ac:dyDescent="0.25">
      <c r="A11441" s="396" t="e">
        <f>"INN."&amp;EIGNIR!$B$3&amp;C11441</f>
        <v>#N/A</v>
      </c>
      <c r="B11441" s="511">
        <f>+'Eigið fe'!M5</f>
        <v>0</v>
      </c>
      <c r="C11441" s="503" t="s">
        <v>13354</v>
      </c>
      <c r="D11441" s="504" t="s">
        <v>13606</v>
      </c>
      <c r="F11441" s="547"/>
      <c r="G11441" s="547">
        <f t="shared" si="360"/>
        <v>0</v>
      </c>
      <c r="H11441" s="547">
        <f t="shared" si="361"/>
        <v>0</v>
      </c>
    </row>
    <row r="11442" spans="1:8" x14ac:dyDescent="0.25">
      <c r="A11442" s="396" t="e">
        <f>"INN."&amp;EIGNIR!$B$3&amp;C11442</f>
        <v>#N/A</v>
      </c>
      <c r="B11442" s="511">
        <f>+'Eigið fe'!M6</f>
        <v>0</v>
      </c>
      <c r="C11442" s="503" t="s">
        <v>13355</v>
      </c>
      <c r="F11442" s="547"/>
      <c r="G11442" s="547">
        <f t="shared" si="360"/>
        <v>0</v>
      </c>
      <c r="H11442" s="547">
        <f t="shared" si="361"/>
        <v>0</v>
      </c>
    </row>
    <row r="11443" spans="1:8" x14ac:dyDescent="0.25">
      <c r="A11443" s="396" t="e">
        <f>"INN."&amp;EIGNIR!$B$3&amp;C11443</f>
        <v>#N/A</v>
      </c>
      <c r="B11443" s="511">
        <f>+'Eigið fe'!M7</f>
        <v>0</v>
      </c>
      <c r="C11443" s="503" t="s">
        <v>13356</v>
      </c>
      <c r="F11443" s="547"/>
      <c r="G11443" s="547">
        <f t="shared" si="360"/>
        <v>0</v>
      </c>
      <c r="H11443" s="547">
        <f t="shared" si="361"/>
        <v>0</v>
      </c>
    </row>
    <row r="11444" spans="1:8" x14ac:dyDescent="0.25">
      <c r="A11444" s="396" t="e">
        <f>"INN."&amp;EIGNIR!$B$3&amp;C11444</f>
        <v>#N/A</v>
      </c>
      <c r="B11444" s="511">
        <f>+'Eigið fe'!M8</f>
        <v>0</v>
      </c>
      <c r="C11444" s="503" t="s">
        <v>13357</v>
      </c>
      <c r="F11444" s="547"/>
      <c r="G11444" s="547">
        <f t="shared" si="360"/>
        <v>0</v>
      </c>
      <c r="H11444" s="547">
        <f t="shared" si="361"/>
        <v>0</v>
      </c>
    </row>
    <row r="11445" spans="1:8" x14ac:dyDescent="0.25">
      <c r="A11445" s="396" t="e">
        <f>"INN."&amp;EIGNIR!$B$3&amp;C11445</f>
        <v>#N/A</v>
      </c>
      <c r="B11445" s="511">
        <f>+'Eigið fe'!M9</f>
        <v>0</v>
      </c>
      <c r="C11445" s="503" t="s">
        <v>13358</v>
      </c>
      <c r="F11445" s="547"/>
      <c r="G11445" s="547">
        <f t="shared" si="360"/>
        <v>0</v>
      </c>
      <c r="H11445" s="547">
        <f t="shared" si="361"/>
        <v>0</v>
      </c>
    </row>
    <row r="11446" spans="1:8" x14ac:dyDescent="0.25">
      <c r="A11446" s="396" t="e">
        <f>"INN."&amp;EIGNIR!$B$3&amp;C11446</f>
        <v>#N/A</v>
      </c>
      <c r="B11446" s="511">
        <f>+'Eigið fe'!M10</f>
        <v>0</v>
      </c>
      <c r="C11446" s="503" t="s">
        <v>13359</v>
      </c>
      <c r="F11446" s="547"/>
      <c r="G11446" s="547">
        <f t="shared" si="360"/>
        <v>0</v>
      </c>
      <c r="H11446" s="547">
        <f t="shared" si="361"/>
        <v>0</v>
      </c>
    </row>
    <row r="11447" spans="1:8" x14ac:dyDescent="0.25">
      <c r="A11447" s="396" t="e">
        <f>"INN."&amp;EIGNIR!$B$3&amp;C11447</f>
        <v>#N/A</v>
      </c>
      <c r="B11447" s="511">
        <f>+'Eigið fe'!M11</f>
        <v>0</v>
      </c>
      <c r="C11447" s="503" t="s">
        <v>13360</v>
      </c>
      <c r="F11447" s="547"/>
      <c r="G11447" s="547">
        <f t="shared" si="360"/>
        <v>0</v>
      </c>
      <c r="H11447" s="547">
        <f t="shared" si="361"/>
        <v>0</v>
      </c>
    </row>
    <row r="11448" spans="1:8" x14ac:dyDescent="0.25">
      <c r="A11448" s="396" t="e">
        <f>"INN."&amp;EIGNIR!$B$3&amp;C11448</f>
        <v>#N/A</v>
      </c>
      <c r="B11448" s="511">
        <f>+'Eigið fe'!M12</f>
        <v>0</v>
      </c>
      <c r="C11448" s="503" t="s">
        <v>13361</v>
      </c>
      <c r="F11448" s="547"/>
      <c r="G11448" s="547">
        <f t="shared" si="360"/>
        <v>0</v>
      </c>
      <c r="H11448" s="547">
        <f t="shared" si="361"/>
        <v>0</v>
      </c>
    </row>
    <row r="11449" spans="1:8" x14ac:dyDescent="0.25">
      <c r="A11449" s="396" t="e">
        <f>"INN."&amp;EIGNIR!$B$3&amp;C11449</f>
        <v>#N/A</v>
      </c>
      <c r="B11449" s="511">
        <f>+'Eigið fe'!M13</f>
        <v>0</v>
      </c>
      <c r="C11449" s="503" t="s">
        <v>13362</v>
      </c>
      <c r="F11449" s="547"/>
      <c r="G11449" s="547">
        <f t="shared" si="360"/>
        <v>0</v>
      </c>
      <c r="H11449" s="547">
        <f t="shared" si="361"/>
        <v>0</v>
      </c>
    </row>
    <row r="11450" spans="1:8" x14ac:dyDescent="0.25">
      <c r="A11450" s="396" t="e">
        <f>"INN."&amp;EIGNIR!$B$3&amp;C11450</f>
        <v>#N/A</v>
      </c>
      <c r="B11450" s="511">
        <f>+'Eigið fe'!M14</f>
        <v>0</v>
      </c>
      <c r="C11450" s="503" t="s">
        <v>13363</v>
      </c>
      <c r="F11450" s="547"/>
      <c r="G11450" s="547">
        <f t="shared" si="360"/>
        <v>0</v>
      </c>
      <c r="H11450" s="547">
        <f t="shared" si="361"/>
        <v>0</v>
      </c>
    </row>
    <row r="11451" spans="1:8" x14ac:dyDescent="0.25">
      <c r="A11451" s="396" t="e">
        <f>"INN."&amp;EIGNIR!$B$3&amp;C11451</f>
        <v>#N/A</v>
      </c>
      <c r="B11451" s="511">
        <f>+'Eigið fe'!M15</f>
        <v>0</v>
      </c>
      <c r="C11451" s="503" t="s">
        <v>13364</v>
      </c>
      <c r="F11451" s="547"/>
      <c r="G11451" s="547">
        <f t="shared" si="360"/>
        <v>0</v>
      </c>
      <c r="H11451" s="547">
        <f t="shared" si="361"/>
        <v>0</v>
      </c>
    </row>
    <row r="11452" spans="1:8" x14ac:dyDescent="0.25">
      <c r="A11452" s="396" t="e">
        <f>"INN."&amp;EIGNIR!$B$3&amp;C11452</f>
        <v>#N/A</v>
      </c>
      <c r="B11452" s="511">
        <f>+'Eigið fe'!M16</f>
        <v>0</v>
      </c>
      <c r="C11452" s="503" t="s">
        <v>13365</v>
      </c>
      <c r="F11452" s="547"/>
      <c r="G11452" s="547">
        <f t="shared" si="360"/>
        <v>0</v>
      </c>
      <c r="H11452" s="547">
        <f t="shared" si="361"/>
        <v>0</v>
      </c>
    </row>
    <row r="11453" spans="1:8" x14ac:dyDescent="0.25">
      <c r="A11453" s="396" t="e">
        <f>"INN."&amp;EIGNIR!$B$3&amp;C11453</f>
        <v>#N/A</v>
      </c>
      <c r="B11453" s="511">
        <f>+'Eigið fe'!M17</f>
        <v>0</v>
      </c>
      <c r="C11453" s="503" t="s">
        <v>13366</v>
      </c>
      <c r="F11453" s="547"/>
      <c r="G11453" s="547">
        <f t="shared" si="360"/>
        <v>0</v>
      </c>
      <c r="H11453" s="547">
        <f t="shared" si="361"/>
        <v>0</v>
      </c>
    </row>
    <row r="11454" spans="1:8" x14ac:dyDescent="0.25">
      <c r="A11454" s="396" t="e">
        <f>"INN."&amp;EIGNIR!$B$3&amp;C11454</f>
        <v>#N/A</v>
      </c>
      <c r="B11454" s="511">
        <f>+'Eigið fe'!M18</f>
        <v>0</v>
      </c>
      <c r="C11454" s="503" t="s">
        <v>13367</v>
      </c>
      <c r="F11454" s="547"/>
      <c r="G11454" s="547">
        <f t="shared" si="360"/>
        <v>0</v>
      </c>
      <c r="H11454" s="547">
        <f t="shared" si="361"/>
        <v>0</v>
      </c>
    </row>
    <row r="11455" spans="1:8" x14ac:dyDescent="0.25">
      <c r="A11455" s="396" t="e">
        <f>"INN."&amp;EIGNIR!$B$3&amp;C11455</f>
        <v>#N/A</v>
      </c>
      <c r="B11455" s="511">
        <f>+'Eigið fe'!M19</f>
        <v>0</v>
      </c>
      <c r="C11455" s="503" t="s">
        <v>13368</v>
      </c>
      <c r="F11455" s="547"/>
      <c r="G11455" s="547">
        <f t="shared" si="360"/>
        <v>0</v>
      </c>
      <c r="H11455" s="547">
        <f t="shared" si="361"/>
        <v>0</v>
      </c>
    </row>
    <row r="11456" spans="1:8" x14ac:dyDescent="0.25">
      <c r="A11456" s="396" t="e">
        <f>"INN."&amp;EIGNIR!$B$3&amp;C11456</f>
        <v>#N/A</v>
      </c>
      <c r="B11456" s="511">
        <f>+'Eigið fe'!M20</f>
        <v>0</v>
      </c>
      <c r="C11456" s="503" t="s">
        <v>13369</v>
      </c>
      <c r="F11456" s="547"/>
      <c r="G11456" s="547">
        <f t="shared" si="360"/>
        <v>0</v>
      </c>
      <c r="H11456" s="547">
        <f t="shared" si="361"/>
        <v>0</v>
      </c>
    </row>
    <row r="11457" spans="1:8" x14ac:dyDescent="0.25">
      <c r="A11457" s="396" t="e">
        <f>"INN."&amp;EIGNIR!$B$3&amp;C11457</f>
        <v>#N/A</v>
      </c>
      <c r="B11457" s="511">
        <f>+'Eigið fe'!M21</f>
        <v>0</v>
      </c>
      <c r="C11457" s="503" t="s">
        <v>13370</v>
      </c>
      <c r="F11457" s="547"/>
      <c r="G11457" s="547">
        <f t="shared" si="360"/>
        <v>0</v>
      </c>
      <c r="H11457" s="547">
        <f t="shared" si="361"/>
        <v>0</v>
      </c>
    </row>
    <row r="11458" spans="1:8" x14ac:dyDescent="0.25">
      <c r="A11458" s="396" t="e">
        <f>"INN."&amp;EIGNIR!$B$3&amp;C11458</f>
        <v>#N/A</v>
      </c>
      <c r="B11458" s="511">
        <f>+'Eigið fe'!M22</f>
        <v>0</v>
      </c>
      <c r="C11458" s="503" t="s">
        <v>13371</v>
      </c>
      <c r="F11458" s="547"/>
      <c r="G11458" s="547">
        <f t="shared" si="360"/>
        <v>0</v>
      </c>
      <c r="H11458" s="547">
        <f t="shared" si="361"/>
        <v>0</v>
      </c>
    </row>
    <row r="11459" spans="1:8" x14ac:dyDescent="0.25">
      <c r="A11459" s="396" t="e">
        <f>"INN."&amp;EIGNIR!$B$3&amp;C11459</f>
        <v>#N/A</v>
      </c>
      <c r="B11459" s="511">
        <f>+'Eigið fe'!M23</f>
        <v>0</v>
      </c>
      <c r="C11459" s="503" t="s">
        <v>13372</v>
      </c>
      <c r="F11459" s="547"/>
      <c r="G11459" s="547">
        <f t="shared" si="360"/>
        <v>0</v>
      </c>
      <c r="H11459" s="547">
        <f t="shared" si="361"/>
        <v>0</v>
      </c>
    </row>
    <row r="11460" spans="1:8" x14ac:dyDescent="0.25">
      <c r="A11460" s="396" t="e">
        <f>"INN."&amp;EIGNIR!$B$3&amp;C11460</f>
        <v>#N/A</v>
      </c>
      <c r="B11460" s="511">
        <f>+'Eigið fe'!M24</f>
        <v>0</v>
      </c>
      <c r="C11460" s="503" t="s">
        <v>13373</v>
      </c>
      <c r="F11460" s="547"/>
      <c r="G11460" s="547">
        <f t="shared" si="360"/>
        <v>0</v>
      </c>
      <c r="H11460" s="547">
        <f t="shared" si="361"/>
        <v>0</v>
      </c>
    </row>
    <row r="11461" spans="1:8" x14ac:dyDescent="0.25">
      <c r="A11461" s="396" t="e">
        <f>"INN."&amp;EIGNIR!$B$3&amp;C11461</f>
        <v>#N/A</v>
      </c>
      <c r="B11461" s="511">
        <f>+'Eigið fe'!M25</f>
        <v>0</v>
      </c>
      <c r="C11461" s="503" t="s">
        <v>13374</v>
      </c>
      <c r="F11461" s="547"/>
      <c r="G11461" s="547">
        <f t="shared" si="360"/>
        <v>0</v>
      </c>
      <c r="H11461" s="547">
        <f t="shared" si="361"/>
        <v>0</v>
      </c>
    </row>
    <row r="11462" spans="1:8" x14ac:dyDescent="0.25">
      <c r="A11462" s="396" t="e">
        <f>"INN."&amp;EIGNIR!$B$3&amp;C11462</f>
        <v>#N/A</v>
      </c>
      <c r="B11462" s="511">
        <f>+'Eigið fe'!M26</f>
        <v>0</v>
      </c>
      <c r="C11462" s="503" t="s">
        <v>13375</v>
      </c>
      <c r="F11462" s="547"/>
      <c r="G11462" s="547">
        <f t="shared" si="360"/>
        <v>0</v>
      </c>
      <c r="H11462" s="547">
        <f t="shared" si="361"/>
        <v>0</v>
      </c>
    </row>
    <row r="11463" spans="1:8" x14ac:dyDescent="0.25">
      <c r="A11463" s="396" t="e">
        <f>"INN."&amp;EIGNIR!$B$3&amp;C11463</f>
        <v>#N/A</v>
      </c>
      <c r="B11463" s="511">
        <f>+'Eigið fe'!N5</f>
        <v>0</v>
      </c>
      <c r="C11463" s="503" t="s">
        <v>13376</v>
      </c>
      <c r="D11463" s="504" t="s">
        <v>13607</v>
      </c>
      <c r="F11463" s="547"/>
      <c r="G11463" s="547">
        <f t="shared" si="360"/>
        <v>0</v>
      </c>
      <c r="H11463" s="547">
        <f t="shared" si="361"/>
        <v>0</v>
      </c>
    </row>
    <row r="11464" spans="1:8" x14ac:dyDescent="0.25">
      <c r="A11464" s="396" t="e">
        <f>"INN."&amp;EIGNIR!$B$3&amp;C11464</f>
        <v>#N/A</v>
      </c>
      <c r="B11464" s="511">
        <f>+'Eigið fe'!N6</f>
        <v>0</v>
      </c>
      <c r="C11464" s="503" t="s">
        <v>13377</v>
      </c>
      <c r="F11464" s="547"/>
      <c r="G11464" s="547">
        <f t="shared" si="360"/>
        <v>0</v>
      </c>
      <c r="H11464" s="547">
        <f t="shared" si="361"/>
        <v>0</v>
      </c>
    </row>
    <row r="11465" spans="1:8" x14ac:dyDescent="0.25">
      <c r="A11465" s="396" t="e">
        <f>"INN."&amp;EIGNIR!$B$3&amp;C11465</f>
        <v>#N/A</v>
      </c>
      <c r="B11465" s="511">
        <f>+'Eigið fe'!N7</f>
        <v>0</v>
      </c>
      <c r="C11465" s="503" t="s">
        <v>13378</v>
      </c>
      <c r="F11465" s="547"/>
      <c r="G11465" s="547">
        <f t="shared" si="360"/>
        <v>0</v>
      </c>
      <c r="H11465" s="547">
        <f t="shared" si="361"/>
        <v>0</v>
      </c>
    </row>
    <row r="11466" spans="1:8" x14ac:dyDescent="0.25">
      <c r="A11466" s="396" t="e">
        <f>"INN."&amp;EIGNIR!$B$3&amp;C11466</f>
        <v>#N/A</v>
      </c>
      <c r="B11466" s="511">
        <f>+'Eigið fe'!N8</f>
        <v>0</v>
      </c>
      <c r="C11466" s="503" t="s">
        <v>13379</v>
      </c>
      <c r="F11466" s="547"/>
      <c r="G11466" s="547">
        <f t="shared" si="360"/>
        <v>0</v>
      </c>
      <c r="H11466" s="547">
        <f t="shared" si="361"/>
        <v>0</v>
      </c>
    </row>
    <row r="11467" spans="1:8" x14ac:dyDescent="0.25">
      <c r="A11467" s="396" t="e">
        <f>"INN."&amp;EIGNIR!$B$3&amp;C11467</f>
        <v>#N/A</v>
      </c>
      <c r="B11467" s="511">
        <f>+'Eigið fe'!N9</f>
        <v>0</v>
      </c>
      <c r="C11467" s="503" t="s">
        <v>13380</v>
      </c>
      <c r="F11467" s="547"/>
      <c r="G11467" s="547">
        <f t="shared" si="360"/>
        <v>0</v>
      </c>
      <c r="H11467" s="547">
        <f t="shared" si="361"/>
        <v>0</v>
      </c>
    </row>
    <row r="11468" spans="1:8" x14ac:dyDescent="0.25">
      <c r="A11468" s="396" t="e">
        <f>"INN."&amp;EIGNIR!$B$3&amp;C11468</f>
        <v>#N/A</v>
      </c>
      <c r="B11468" s="511">
        <f>+'Eigið fe'!N10</f>
        <v>0</v>
      </c>
      <c r="C11468" s="503" t="s">
        <v>13381</v>
      </c>
      <c r="F11468" s="547"/>
      <c r="G11468" s="547">
        <f t="shared" si="360"/>
        <v>0</v>
      </c>
      <c r="H11468" s="547">
        <f t="shared" si="361"/>
        <v>0</v>
      </c>
    </row>
    <row r="11469" spans="1:8" x14ac:dyDescent="0.25">
      <c r="A11469" s="396" t="e">
        <f>"INN."&amp;EIGNIR!$B$3&amp;C11469</f>
        <v>#N/A</v>
      </c>
      <c r="B11469" s="511">
        <f>+'Eigið fe'!N11</f>
        <v>0</v>
      </c>
      <c r="C11469" s="503" t="s">
        <v>13382</v>
      </c>
      <c r="F11469" s="547"/>
      <c r="G11469" s="547">
        <f t="shared" si="360"/>
        <v>0</v>
      </c>
      <c r="H11469" s="547">
        <f t="shared" si="361"/>
        <v>0</v>
      </c>
    </row>
    <row r="11470" spans="1:8" x14ac:dyDescent="0.25">
      <c r="A11470" s="396" t="e">
        <f>"INN."&amp;EIGNIR!$B$3&amp;C11470</f>
        <v>#N/A</v>
      </c>
      <c r="B11470" s="511">
        <f>+'Eigið fe'!N12</f>
        <v>0</v>
      </c>
      <c r="C11470" s="503" t="s">
        <v>13383</v>
      </c>
      <c r="F11470" s="547"/>
      <c r="G11470" s="547">
        <f t="shared" si="360"/>
        <v>0</v>
      </c>
      <c r="H11470" s="547">
        <f t="shared" si="361"/>
        <v>0</v>
      </c>
    </row>
    <row r="11471" spans="1:8" x14ac:dyDescent="0.25">
      <c r="A11471" s="396" t="e">
        <f>"INN."&amp;EIGNIR!$B$3&amp;C11471</f>
        <v>#N/A</v>
      </c>
      <c r="B11471" s="511">
        <f>+'Eigið fe'!N13</f>
        <v>0</v>
      </c>
      <c r="C11471" s="503" t="s">
        <v>13384</v>
      </c>
      <c r="F11471" s="547"/>
      <c r="G11471" s="547">
        <f t="shared" si="360"/>
        <v>0</v>
      </c>
      <c r="H11471" s="547">
        <f t="shared" si="361"/>
        <v>0</v>
      </c>
    </row>
    <row r="11472" spans="1:8" x14ac:dyDescent="0.25">
      <c r="A11472" s="396" t="e">
        <f>"INN."&amp;EIGNIR!$B$3&amp;C11472</f>
        <v>#N/A</v>
      </c>
      <c r="B11472" s="511">
        <f>+'Eigið fe'!N14</f>
        <v>0</v>
      </c>
      <c r="C11472" s="503" t="s">
        <v>13385</v>
      </c>
      <c r="F11472" s="547"/>
      <c r="G11472" s="547">
        <f t="shared" si="360"/>
        <v>0</v>
      </c>
      <c r="H11472" s="547">
        <f t="shared" si="361"/>
        <v>0</v>
      </c>
    </row>
    <row r="11473" spans="1:8" x14ac:dyDescent="0.25">
      <c r="A11473" s="396" t="e">
        <f>"INN."&amp;EIGNIR!$B$3&amp;C11473</f>
        <v>#N/A</v>
      </c>
      <c r="B11473" s="511">
        <f>+'Eigið fe'!N15</f>
        <v>0</v>
      </c>
      <c r="C11473" s="503" t="s">
        <v>13386</v>
      </c>
      <c r="F11473" s="547"/>
      <c r="G11473" s="547">
        <f t="shared" si="360"/>
        <v>0</v>
      </c>
      <c r="H11473" s="547">
        <f t="shared" si="361"/>
        <v>0</v>
      </c>
    </row>
    <row r="11474" spans="1:8" x14ac:dyDescent="0.25">
      <c r="A11474" s="396" t="e">
        <f>"INN."&amp;EIGNIR!$B$3&amp;C11474</f>
        <v>#N/A</v>
      </c>
      <c r="B11474" s="511">
        <f>+'Eigið fe'!N16</f>
        <v>0</v>
      </c>
      <c r="C11474" s="503" t="s">
        <v>13387</v>
      </c>
      <c r="F11474" s="547"/>
      <c r="G11474" s="547">
        <f t="shared" si="360"/>
        <v>0</v>
      </c>
      <c r="H11474" s="547">
        <f t="shared" si="361"/>
        <v>0</v>
      </c>
    </row>
    <row r="11475" spans="1:8" x14ac:dyDescent="0.25">
      <c r="A11475" s="396" t="e">
        <f>"INN."&amp;EIGNIR!$B$3&amp;C11475</f>
        <v>#N/A</v>
      </c>
      <c r="B11475" s="511">
        <f>+'Eigið fe'!N17</f>
        <v>0</v>
      </c>
      <c r="C11475" s="503" t="s">
        <v>13388</v>
      </c>
      <c r="F11475" s="547"/>
      <c r="G11475" s="547">
        <f t="shared" si="360"/>
        <v>0</v>
      </c>
      <c r="H11475" s="547">
        <f t="shared" si="361"/>
        <v>0</v>
      </c>
    </row>
    <row r="11476" spans="1:8" x14ac:dyDescent="0.25">
      <c r="A11476" s="396" t="e">
        <f>"INN."&amp;EIGNIR!$B$3&amp;C11476</f>
        <v>#N/A</v>
      </c>
      <c r="B11476" s="511">
        <f>+'Eigið fe'!N18</f>
        <v>0</v>
      </c>
      <c r="C11476" s="503" t="s">
        <v>13389</v>
      </c>
      <c r="F11476" s="547"/>
      <c r="G11476" s="547">
        <f t="shared" si="360"/>
        <v>0</v>
      </c>
      <c r="H11476" s="547">
        <f t="shared" si="361"/>
        <v>0</v>
      </c>
    </row>
    <row r="11477" spans="1:8" x14ac:dyDescent="0.25">
      <c r="A11477" s="396" t="e">
        <f>"INN."&amp;EIGNIR!$B$3&amp;C11477</f>
        <v>#N/A</v>
      </c>
      <c r="B11477" s="511">
        <f>+'Eigið fe'!N19</f>
        <v>0</v>
      </c>
      <c r="C11477" s="503" t="s">
        <v>13390</v>
      </c>
      <c r="F11477" s="547"/>
      <c r="G11477" s="547">
        <f t="shared" si="360"/>
        <v>0</v>
      </c>
      <c r="H11477" s="547">
        <f t="shared" si="361"/>
        <v>0</v>
      </c>
    </row>
    <row r="11478" spans="1:8" x14ac:dyDescent="0.25">
      <c r="A11478" s="396" t="e">
        <f>"INN."&amp;EIGNIR!$B$3&amp;C11478</f>
        <v>#N/A</v>
      </c>
      <c r="B11478" s="511">
        <f>+'Eigið fe'!N20</f>
        <v>0</v>
      </c>
      <c r="C11478" s="503" t="s">
        <v>13391</v>
      </c>
      <c r="F11478" s="547"/>
      <c r="G11478" s="547">
        <f t="shared" si="360"/>
        <v>0</v>
      </c>
      <c r="H11478" s="547">
        <f t="shared" si="361"/>
        <v>0</v>
      </c>
    </row>
    <row r="11479" spans="1:8" x14ac:dyDescent="0.25">
      <c r="A11479" s="396" t="e">
        <f>"INN."&amp;EIGNIR!$B$3&amp;C11479</f>
        <v>#N/A</v>
      </c>
      <c r="B11479" s="511">
        <f>+'Eigið fe'!N21</f>
        <v>0</v>
      </c>
      <c r="C11479" s="503" t="s">
        <v>13392</v>
      </c>
      <c r="F11479" s="547"/>
      <c r="G11479" s="547">
        <f t="shared" si="360"/>
        <v>0</v>
      </c>
      <c r="H11479" s="547">
        <f t="shared" si="361"/>
        <v>0</v>
      </c>
    </row>
    <row r="11480" spans="1:8" x14ac:dyDescent="0.25">
      <c r="A11480" s="396" t="e">
        <f>"INN."&amp;EIGNIR!$B$3&amp;C11480</f>
        <v>#N/A</v>
      </c>
      <c r="B11480" s="511">
        <f>+'Eigið fe'!N22</f>
        <v>0</v>
      </c>
      <c r="C11480" s="503" t="s">
        <v>13393</v>
      </c>
      <c r="F11480" s="547"/>
      <c r="G11480" s="547">
        <f t="shared" si="360"/>
        <v>0</v>
      </c>
      <c r="H11480" s="547">
        <f t="shared" si="361"/>
        <v>0</v>
      </c>
    </row>
    <row r="11481" spans="1:8" x14ac:dyDescent="0.25">
      <c r="A11481" s="396" t="e">
        <f>"INN."&amp;EIGNIR!$B$3&amp;C11481</f>
        <v>#N/A</v>
      </c>
      <c r="B11481" s="511">
        <f>+'Eigið fe'!N23</f>
        <v>0</v>
      </c>
      <c r="C11481" s="503" t="s">
        <v>13394</v>
      </c>
      <c r="F11481" s="547"/>
      <c r="G11481" s="547">
        <f t="shared" si="360"/>
        <v>0</v>
      </c>
      <c r="H11481" s="547">
        <f t="shared" si="361"/>
        <v>0</v>
      </c>
    </row>
    <row r="11482" spans="1:8" x14ac:dyDescent="0.25">
      <c r="A11482" s="396" t="e">
        <f>"INN."&amp;EIGNIR!$B$3&amp;C11482</f>
        <v>#N/A</v>
      </c>
      <c r="B11482" s="511">
        <f>+'Eigið fe'!N24</f>
        <v>0</v>
      </c>
      <c r="C11482" s="503" t="s">
        <v>13395</v>
      </c>
      <c r="F11482" s="547"/>
      <c r="G11482" s="547">
        <f t="shared" si="360"/>
        <v>0</v>
      </c>
      <c r="H11482" s="547">
        <f t="shared" si="361"/>
        <v>0</v>
      </c>
    </row>
    <row r="11483" spans="1:8" x14ac:dyDescent="0.25">
      <c r="A11483" s="396" t="e">
        <f>"INN."&amp;EIGNIR!$B$3&amp;C11483</f>
        <v>#N/A</v>
      </c>
      <c r="B11483" s="511">
        <f>+'Eigið fe'!N25</f>
        <v>0</v>
      </c>
      <c r="C11483" s="503" t="s">
        <v>13396</v>
      </c>
      <c r="F11483" s="547"/>
      <c r="G11483" s="547">
        <f t="shared" si="360"/>
        <v>0</v>
      </c>
      <c r="H11483" s="547">
        <f t="shared" si="361"/>
        <v>0</v>
      </c>
    </row>
    <row r="11484" spans="1:8" x14ac:dyDescent="0.25">
      <c r="A11484" s="396" t="e">
        <f>"INN."&amp;EIGNIR!$B$3&amp;C11484</f>
        <v>#N/A</v>
      </c>
      <c r="B11484" s="511">
        <f>+'Eigið fe'!N26</f>
        <v>0</v>
      </c>
      <c r="C11484" s="503" t="s">
        <v>13397</v>
      </c>
      <c r="F11484" s="547"/>
      <c r="G11484" s="547">
        <f t="shared" si="360"/>
        <v>0</v>
      </c>
      <c r="H11484" s="547">
        <f t="shared" si="361"/>
        <v>0</v>
      </c>
    </row>
    <row r="11485" spans="1:8" x14ac:dyDescent="0.25">
      <c r="A11485" s="396" t="e">
        <f>"INN."&amp;EIGNIR!$B$3&amp;C11485</f>
        <v>#N/A</v>
      </c>
      <c r="B11485" s="511">
        <f>+'Eigið fe'!O5</f>
        <v>0</v>
      </c>
      <c r="C11485" s="503" t="s">
        <v>13398</v>
      </c>
      <c r="D11485" s="504" t="s">
        <v>13608</v>
      </c>
      <c r="F11485" s="547"/>
      <c r="G11485" s="547">
        <f t="shared" si="360"/>
        <v>0</v>
      </c>
      <c r="H11485" s="547">
        <f t="shared" si="361"/>
        <v>0</v>
      </c>
    </row>
    <row r="11486" spans="1:8" x14ac:dyDescent="0.25">
      <c r="A11486" s="396" t="e">
        <f>"INN."&amp;EIGNIR!$B$3&amp;C11486</f>
        <v>#N/A</v>
      </c>
      <c r="B11486" s="511">
        <f>+'Eigið fe'!O6</f>
        <v>0</v>
      </c>
      <c r="C11486" s="503" t="s">
        <v>13399</v>
      </c>
      <c r="F11486" s="547"/>
      <c r="G11486" s="547">
        <f t="shared" ref="G11486:G11549" si="362">+F11486-B11486</f>
        <v>0</v>
      </c>
      <c r="H11486" s="547">
        <f t="shared" si="361"/>
        <v>0</v>
      </c>
    </row>
    <row r="11487" spans="1:8" x14ac:dyDescent="0.25">
      <c r="A11487" s="396" t="e">
        <f>"INN."&amp;EIGNIR!$B$3&amp;C11487</f>
        <v>#N/A</v>
      </c>
      <c r="B11487" s="511">
        <f>+'Eigið fe'!O7</f>
        <v>0</v>
      </c>
      <c r="C11487" s="503" t="s">
        <v>13400</v>
      </c>
      <c r="F11487" s="547"/>
      <c r="G11487" s="547">
        <f t="shared" si="362"/>
        <v>0</v>
      </c>
      <c r="H11487" s="547">
        <f t="shared" ref="H11487:H11550" si="363">+ABS(G11487)</f>
        <v>0</v>
      </c>
    </row>
    <row r="11488" spans="1:8" x14ac:dyDescent="0.25">
      <c r="A11488" s="396" t="e">
        <f>"INN."&amp;EIGNIR!$B$3&amp;C11488</f>
        <v>#N/A</v>
      </c>
      <c r="B11488" s="511">
        <f>+'Eigið fe'!O8</f>
        <v>0</v>
      </c>
      <c r="C11488" s="503" t="s">
        <v>13401</v>
      </c>
      <c r="F11488" s="547"/>
      <c r="G11488" s="547">
        <f t="shared" si="362"/>
        <v>0</v>
      </c>
      <c r="H11488" s="547">
        <f t="shared" si="363"/>
        <v>0</v>
      </c>
    </row>
    <row r="11489" spans="1:8" x14ac:dyDescent="0.25">
      <c r="A11489" s="396" t="e">
        <f>"INN."&amp;EIGNIR!$B$3&amp;C11489</f>
        <v>#N/A</v>
      </c>
      <c r="B11489" s="511">
        <f>+'Eigið fe'!O9</f>
        <v>0</v>
      </c>
      <c r="C11489" s="503" t="s">
        <v>13402</v>
      </c>
      <c r="F11489" s="547"/>
      <c r="G11489" s="547">
        <f t="shared" si="362"/>
        <v>0</v>
      </c>
      <c r="H11489" s="547">
        <f t="shared" si="363"/>
        <v>0</v>
      </c>
    </row>
    <row r="11490" spans="1:8" x14ac:dyDescent="0.25">
      <c r="A11490" s="396" t="e">
        <f>"INN."&amp;EIGNIR!$B$3&amp;C11490</f>
        <v>#N/A</v>
      </c>
      <c r="B11490" s="511">
        <f>+'Eigið fe'!O10</f>
        <v>0</v>
      </c>
      <c r="C11490" s="503" t="s">
        <v>13403</v>
      </c>
      <c r="F11490" s="547"/>
      <c r="G11490" s="547">
        <f t="shared" si="362"/>
        <v>0</v>
      </c>
      <c r="H11490" s="547">
        <f t="shared" si="363"/>
        <v>0</v>
      </c>
    </row>
    <row r="11491" spans="1:8" x14ac:dyDescent="0.25">
      <c r="A11491" s="396" t="e">
        <f>"INN."&amp;EIGNIR!$B$3&amp;C11491</f>
        <v>#N/A</v>
      </c>
      <c r="B11491" s="511">
        <f>+'Eigið fe'!O11</f>
        <v>0</v>
      </c>
      <c r="C11491" s="503" t="s">
        <v>13404</v>
      </c>
      <c r="F11491" s="547"/>
      <c r="G11491" s="547">
        <f t="shared" si="362"/>
        <v>0</v>
      </c>
      <c r="H11491" s="547">
        <f t="shared" si="363"/>
        <v>0</v>
      </c>
    </row>
    <row r="11492" spans="1:8" x14ac:dyDescent="0.25">
      <c r="A11492" s="396" t="e">
        <f>"INN."&amp;EIGNIR!$B$3&amp;C11492</f>
        <v>#N/A</v>
      </c>
      <c r="B11492" s="511">
        <f>+'Eigið fe'!O12</f>
        <v>0</v>
      </c>
      <c r="C11492" s="503" t="s">
        <v>13405</v>
      </c>
      <c r="F11492" s="547"/>
      <c r="G11492" s="547">
        <f t="shared" si="362"/>
        <v>0</v>
      </c>
      <c r="H11492" s="547">
        <f t="shared" si="363"/>
        <v>0</v>
      </c>
    </row>
    <row r="11493" spans="1:8" x14ac:dyDescent="0.25">
      <c r="A11493" s="396" t="e">
        <f>"INN."&amp;EIGNIR!$B$3&amp;C11493</f>
        <v>#N/A</v>
      </c>
      <c r="B11493" s="511">
        <f>+'Eigið fe'!O13</f>
        <v>0</v>
      </c>
      <c r="C11493" s="503" t="s">
        <v>13406</v>
      </c>
      <c r="F11493" s="547"/>
      <c r="G11493" s="547">
        <f t="shared" si="362"/>
        <v>0</v>
      </c>
      <c r="H11493" s="547">
        <f t="shared" si="363"/>
        <v>0</v>
      </c>
    </row>
    <row r="11494" spans="1:8" x14ac:dyDescent="0.25">
      <c r="A11494" s="396" t="e">
        <f>"INN."&amp;EIGNIR!$B$3&amp;C11494</f>
        <v>#N/A</v>
      </c>
      <c r="B11494" s="511">
        <f>+'Eigið fe'!O14</f>
        <v>0</v>
      </c>
      <c r="C11494" s="503" t="s">
        <v>13407</v>
      </c>
      <c r="F11494" s="547"/>
      <c r="G11494" s="547">
        <f t="shared" si="362"/>
        <v>0</v>
      </c>
      <c r="H11494" s="547">
        <f t="shared" si="363"/>
        <v>0</v>
      </c>
    </row>
    <row r="11495" spans="1:8" x14ac:dyDescent="0.25">
      <c r="A11495" s="396" t="e">
        <f>"INN."&amp;EIGNIR!$B$3&amp;C11495</f>
        <v>#N/A</v>
      </c>
      <c r="B11495" s="511">
        <f>+'Eigið fe'!O15</f>
        <v>0</v>
      </c>
      <c r="C11495" s="503" t="s">
        <v>13408</v>
      </c>
      <c r="F11495" s="547"/>
      <c r="G11495" s="547">
        <f t="shared" si="362"/>
        <v>0</v>
      </c>
      <c r="H11495" s="547">
        <f t="shared" si="363"/>
        <v>0</v>
      </c>
    </row>
    <row r="11496" spans="1:8" x14ac:dyDescent="0.25">
      <c r="A11496" s="396" t="e">
        <f>"INN."&amp;EIGNIR!$B$3&amp;C11496</f>
        <v>#N/A</v>
      </c>
      <c r="B11496" s="511">
        <f>+'Eigið fe'!O16</f>
        <v>0</v>
      </c>
      <c r="C11496" s="503" t="s">
        <v>13409</v>
      </c>
      <c r="F11496" s="547"/>
      <c r="G11496" s="547">
        <f t="shared" si="362"/>
        <v>0</v>
      </c>
      <c r="H11496" s="547">
        <f t="shared" si="363"/>
        <v>0</v>
      </c>
    </row>
    <row r="11497" spans="1:8" x14ac:dyDescent="0.25">
      <c r="A11497" s="396" t="e">
        <f>"INN."&amp;EIGNIR!$B$3&amp;C11497</f>
        <v>#N/A</v>
      </c>
      <c r="B11497" s="511">
        <f>+'Eigið fe'!O17</f>
        <v>0</v>
      </c>
      <c r="C11497" s="503" t="s">
        <v>13410</v>
      </c>
      <c r="F11497" s="547"/>
      <c r="G11497" s="547">
        <f t="shared" si="362"/>
        <v>0</v>
      </c>
      <c r="H11497" s="547">
        <f t="shared" si="363"/>
        <v>0</v>
      </c>
    </row>
    <row r="11498" spans="1:8" x14ac:dyDescent="0.25">
      <c r="A11498" s="396" t="e">
        <f>"INN."&amp;EIGNIR!$B$3&amp;C11498</f>
        <v>#N/A</v>
      </c>
      <c r="B11498" s="511">
        <f>+'Eigið fe'!O18</f>
        <v>0</v>
      </c>
      <c r="C11498" s="503" t="s">
        <v>13411</v>
      </c>
      <c r="F11498" s="547"/>
      <c r="G11498" s="547">
        <f t="shared" si="362"/>
        <v>0</v>
      </c>
      <c r="H11498" s="547">
        <f t="shared" si="363"/>
        <v>0</v>
      </c>
    </row>
    <row r="11499" spans="1:8" x14ac:dyDescent="0.25">
      <c r="A11499" s="396" t="e">
        <f>"INN."&amp;EIGNIR!$B$3&amp;C11499</f>
        <v>#N/A</v>
      </c>
      <c r="B11499" s="511">
        <f>+'Eigið fe'!O19</f>
        <v>0</v>
      </c>
      <c r="C11499" s="503" t="s">
        <v>13412</v>
      </c>
      <c r="F11499" s="547"/>
      <c r="G11499" s="547">
        <f t="shared" si="362"/>
        <v>0</v>
      </c>
      <c r="H11499" s="547">
        <f t="shared" si="363"/>
        <v>0</v>
      </c>
    </row>
    <row r="11500" spans="1:8" x14ac:dyDescent="0.25">
      <c r="A11500" s="396" t="e">
        <f>"INN."&amp;EIGNIR!$B$3&amp;C11500</f>
        <v>#N/A</v>
      </c>
      <c r="B11500" s="511">
        <f>+'Eigið fe'!O20</f>
        <v>0</v>
      </c>
      <c r="C11500" s="503" t="s">
        <v>13413</v>
      </c>
      <c r="F11500" s="547"/>
      <c r="G11500" s="547">
        <f t="shared" si="362"/>
        <v>0</v>
      </c>
      <c r="H11500" s="547">
        <f t="shared" si="363"/>
        <v>0</v>
      </c>
    </row>
    <row r="11501" spans="1:8" x14ac:dyDescent="0.25">
      <c r="A11501" s="396" t="e">
        <f>"INN."&amp;EIGNIR!$B$3&amp;C11501</f>
        <v>#N/A</v>
      </c>
      <c r="B11501" s="511">
        <f>+'Eigið fe'!O21</f>
        <v>0</v>
      </c>
      <c r="C11501" s="503" t="s">
        <v>13414</v>
      </c>
      <c r="F11501" s="547"/>
      <c r="G11501" s="547">
        <f t="shared" si="362"/>
        <v>0</v>
      </c>
      <c r="H11501" s="547">
        <f t="shared" si="363"/>
        <v>0</v>
      </c>
    </row>
    <row r="11502" spans="1:8" x14ac:dyDescent="0.25">
      <c r="A11502" s="396" t="e">
        <f>"INN."&amp;EIGNIR!$B$3&amp;C11502</f>
        <v>#N/A</v>
      </c>
      <c r="B11502" s="511">
        <f>+'Eigið fe'!O22</f>
        <v>0</v>
      </c>
      <c r="C11502" s="503" t="s">
        <v>13415</v>
      </c>
      <c r="F11502" s="547"/>
      <c r="G11502" s="547">
        <f t="shared" si="362"/>
        <v>0</v>
      </c>
      <c r="H11502" s="547">
        <f t="shared" si="363"/>
        <v>0</v>
      </c>
    </row>
    <row r="11503" spans="1:8" x14ac:dyDescent="0.25">
      <c r="A11503" s="396" t="e">
        <f>"INN."&amp;EIGNIR!$B$3&amp;C11503</f>
        <v>#N/A</v>
      </c>
      <c r="B11503" s="511">
        <f>+'Eigið fe'!O23</f>
        <v>0</v>
      </c>
      <c r="C11503" s="503" t="s">
        <v>13416</v>
      </c>
      <c r="F11503" s="547"/>
      <c r="G11503" s="547">
        <f t="shared" si="362"/>
        <v>0</v>
      </c>
      <c r="H11503" s="547">
        <f t="shared" si="363"/>
        <v>0</v>
      </c>
    </row>
    <row r="11504" spans="1:8" x14ac:dyDescent="0.25">
      <c r="A11504" s="396" t="e">
        <f>"INN."&amp;EIGNIR!$B$3&amp;C11504</f>
        <v>#N/A</v>
      </c>
      <c r="B11504" s="511">
        <f>+'Eigið fe'!O24</f>
        <v>0</v>
      </c>
      <c r="C11504" s="503" t="s">
        <v>13417</v>
      </c>
      <c r="F11504" s="547"/>
      <c r="G11504" s="547">
        <f t="shared" si="362"/>
        <v>0</v>
      </c>
      <c r="H11504" s="547">
        <f t="shared" si="363"/>
        <v>0</v>
      </c>
    </row>
    <row r="11505" spans="1:8" x14ac:dyDescent="0.25">
      <c r="A11505" s="396" t="e">
        <f>"INN."&amp;EIGNIR!$B$3&amp;C11505</f>
        <v>#N/A</v>
      </c>
      <c r="B11505" s="511">
        <f>+'Eigið fe'!O25</f>
        <v>0</v>
      </c>
      <c r="C11505" s="503" t="s">
        <v>13418</v>
      </c>
      <c r="F11505" s="547"/>
      <c r="G11505" s="547">
        <f t="shared" si="362"/>
        <v>0</v>
      </c>
      <c r="H11505" s="547">
        <f t="shared" si="363"/>
        <v>0</v>
      </c>
    </row>
    <row r="11506" spans="1:8" x14ac:dyDescent="0.25">
      <c r="A11506" s="396" t="e">
        <f>"INN."&amp;EIGNIR!$B$3&amp;C11506</f>
        <v>#N/A</v>
      </c>
      <c r="B11506" s="511">
        <f>+'Eigið fe'!O26</f>
        <v>0</v>
      </c>
      <c r="C11506" s="503" t="s">
        <v>13419</v>
      </c>
      <c r="F11506" s="547"/>
      <c r="G11506" s="547">
        <f t="shared" si="362"/>
        <v>0</v>
      </c>
      <c r="H11506" s="547">
        <f t="shared" si="363"/>
        <v>0</v>
      </c>
    </row>
    <row r="11507" spans="1:8" x14ac:dyDescent="0.25">
      <c r="A11507" s="396" t="e">
        <f>"INN."&amp;EIGNIR!$B$3&amp;C11507</f>
        <v>#N/A</v>
      </c>
      <c r="B11507" s="511">
        <f>+'Eigið fe'!P5</f>
        <v>0</v>
      </c>
      <c r="C11507" s="503" t="s">
        <v>13420</v>
      </c>
      <c r="D11507" s="504" t="s">
        <v>13609</v>
      </c>
      <c r="F11507" s="547"/>
      <c r="G11507" s="547">
        <f t="shared" si="362"/>
        <v>0</v>
      </c>
      <c r="H11507" s="547">
        <f t="shared" si="363"/>
        <v>0</v>
      </c>
    </row>
    <row r="11508" spans="1:8" x14ac:dyDescent="0.25">
      <c r="A11508" s="396" t="e">
        <f>"INN."&amp;EIGNIR!$B$3&amp;C11508</f>
        <v>#N/A</v>
      </c>
      <c r="B11508" s="511">
        <f>+'Eigið fe'!P6</f>
        <v>0</v>
      </c>
      <c r="C11508" s="503" t="s">
        <v>13421</v>
      </c>
      <c r="F11508" s="547"/>
      <c r="G11508" s="547">
        <f t="shared" si="362"/>
        <v>0</v>
      </c>
      <c r="H11508" s="547">
        <f t="shared" si="363"/>
        <v>0</v>
      </c>
    </row>
    <row r="11509" spans="1:8" x14ac:dyDescent="0.25">
      <c r="A11509" s="396" t="e">
        <f>"INN."&amp;EIGNIR!$B$3&amp;C11509</f>
        <v>#N/A</v>
      </c>
      <c r="B11509" s="511">
        <f>+'Eigið fe'!P7</f>
        <v>0</v>
      </c>
      <c r="C11509" s="503" t="s">
        <v>13422</v>
      </c>
      <c r="F11509" s="547"/>
      <c r="G11509" s="547">
        <f t="shared" si="362"/>
        <v>0</v>
      </c>
      <c r="H11509" s="547">
        <f t="shared" si="363"/>
        <v>0</v>
      </c>
    </row>
    <row r="11510" spans="1:8" x14ac:dyDescent="0.25">
      <c r="A11510" s="396" t="e">
        <f>"INN."&amp;EIGNIR!$B$3&amp;C11510</f>
        <v>#N/A</v>
      </c>
      <c r="B11510" s="511">
        <f>+'Eigið fe'!P8</f>
        <v>0</v>
      </c>
      <c r="C11510" s="503" t="s">
        <v>13423</v>
      </c>
      <c r="F11510" s="547"/>
      <c r="G11510" s="547">
        <f t="shared" si="362"/>
        <v>0</v>
      </c>
      <c r="H11510" s="547">
        <f t="shared" si="363"/>
        <v>0</v>
      </c>
    </row>
    <row r="11511" spans="1:8" x14ac:dyDescent="0.25">
      <c r="A11511" s="396" t="e">
        <f>"INN."&amp;EIGNIR!$B$3&amp;C11511</f>
        <v>#N/A</v>
      </c>
      <c r="B11511" s="511">
        <f>+'Eigið fe'!P9</f>
        <v>0</v>
      </c>
      <c r="C11511" s="503" t="s">
        <v>13424</v>
      </c>
      <c r="F11511" s="547"/>
      <c r="G11511" s="547">
        <f t="shared" si="362"/>
        <v>0</v>
      </c>
      <c r="H11511" s="547">
        <f t="shared" si="363"/>
        <v>0</v>
      </c>
    </row>
    <row r="11512" spans="1:8" x14ac:dyDescent="0.25">
      <c r="A11512" s="396" t="e">
        <f>"INN."&amp;EIGNIR!$B$3&amp;C11512</f>
        <v>#N/A</v>
      </c>
      <c r="B11512" s="511">
        <f>+'Eigið fe'!P10</f>
        <v>0</v>
      </c>
      <c r="C11512" s="503" t="s">
        <v>13425</v>
      </c>
      <c r="F11512" s="547"/>
      <c r="G11512" s="547">
        <f t="shared" si="362"/>
        <v>0</v>
      </c>
      <c r="H11512" s="547">
        <f t="shared" si="363"/>
        <v>0</v>
      </c>
    </row>
    <row r="11513" spans="1:8" x14ac:dyDescent="0.25">
      <c r="A11513" s="396" t="e">
        <f>"INN."&amp;EIGNIR!$B$3&amp;C11513</f>
        <v>#N/A</v>
      </c>
      <c r="B11513" s="511">
        <f>+'Eigið fe'!P11</f>
        <v>0</v>
      </c>
      <c r="C11513" s="503" t="s">
        <v>13426</v>
      </c>
      <c r="F11513" s="547"/>
      <c r="G11513" s="547">
        <f t="shared" si="362"/>
        <v>0</v>
      </c>
      <c r="H11513" s="547">
        <f t="shared" si="363"/>
        <v>0</v>
      </c>
    </row>
    <row r="11514" spans="1:8" x14ac:dyDescent="0.25">
      <c r="A11514" s="396" t="e">
        <f>"INN."&amp;EIGNIR!$B$3&amp;C11514</f>
        <v>#N/A</v>
      </c>
      <c r="B11514" s="511">
        <f>+'Eigið fe'!P12</f>
        <v>0</v>
      </c>
      <c r="C11514" s="503" t="s">
        <v>13427</v>
      </c>
      <c r="F11514" s="547"/>
      <c r="G11514" s="547">
        <f t="shared" si="362"/>
        <v>0</v>
      </c>
      <c r="H11514" s="547">
        <f t="shared" si="363"/>
        <v>0</v>
      </c>
    </row>
    <row r="11515" spans="1:8" x14ac:dyDescent="0.25">
      <c r="A11515" s="396" t="e">
        <f>"INN."&amp;EIGNIR!$B$3&amp;C11515</f>
        <v>#N/A</v>
      </c>
      <c r="B11515" s="511">
        <f>+'Eigið fe'!P13</f>
        <v>0</v>
      </c>
      <c r="C11515" s="503" t="s">
        <v>13428</v>
      </c>
      <c r="F11515" s="547"/>
      <c r="G11515" s="547">
        <f t="shared" si="362"/>
        <v>0</v>
      </c>
      <c r="H11515" s="547">
        <f t="shared" si="363"/>
        <v>0</v>
      </c>
    </row>
    <row r="11516" spans="1:8" x14ac:dyDescent="0.25">
      <c r="A11516" s="396" t="e">
        <f>"INN."&amp;EIGNIR!$B$3&amp;C11516</f>
        <v>#N/A</v>
      </c>
      <c r="B11516" s="511">
        <f>+'Eigið fe'!P14</f>
        <v>0</v>
      </c>
      <c r="C11516" s="503" t="s">
        <v>13429</v>
      </c>
      <c r="F11516" s="547"/>
      <c r="G11516" s="547">
        <f t="shared" si="362"/>
        <v>0</v>
      </c>
      <c r="H11516" s="547">
        <f t="shared" si="363"/>
        <v>0</v>
      </c>
    </row>
    <row r="11517" spans="1:8" x14ac:dyDescent="0.25">
      <c r="A11517" s="396" t="e">
        <f>"INN."&amp;EIGNIR!$B$3&amp;C11517</f>
        <v>#N/A</v>
      </c>
      <c r="B11517" s="511">
        <f>+'Eigið fe'!P15</f>
        <v>0</v>
      </c>
      <c r="C11517" s="503" t="s">
        <v>13430</v>
      </c>
      <c r="F11517" s="547"/>
      <c r="G11517" s="547">
        <f t="shared" si="362"/>
        <v>0</v>
      </c>
      <c r="H11517" s="547">
        <f t="shared" si="363"/>
        <v>0</v>
      </c>
    </row>
    <row r="11518" spans="1:8" x14ac:dyDescent="0.25">
      <c r="A11518" s="396" t="e">
        <f>"INN."&amp;EIGNIR!$B$3&amp;C11518</f>
        <v>#N/A</v>
      </c>
      <c r="B11518" s="511">
        <f>+'Eigið fe'!P16</f>
        <v>0</v>
      </c>
      <c r="C11518" s="503" t="s">
        <v>13431</v>
      </c>
      <c r="F11518" s="547"/>
      <c r="G11518" s="547">
        <f t="shared" si="362"/>
        <v>0</v>
      </c>
      <c r="H11518" s="547">
        <f t="shared" si="363"/>
        <v>0</v>
      </c>
    </row>
    <row r="11519" spans="1:8" x14ac:dyDescent="0.25">
      <c r="A11519" s="396" t="e">
        <f>"INN."&amp;EIGNIR!$B$3&amp;C11519</f>
        <v>#N/A</v>
      </c>
      <c r="B11519" s="511">
        <f>+'Eigið fe'!P17</f>
        <v>0</v>
      </c>
      <c r="C11519" s="503" t="s">
        <v>13432</v>
      </c>
      <c r="F11519" s="547"/>
      <c r="G11519" s="547">
        <f t="shared" si="362"/>
        <v>0</v>
      </c>
      <c r="H11519" s="547">
        <f t="shared" si="363"/>
        <v>0</v>
      </c>
    </row>
    <row r="11520" spans="1:8" x14ac:dyDescent="0.25">
      <c r="A11520" s="396" t="e">
        <f>"INN."&amp;EIGNIR!$B$3&amp;C11520</f>
        <v>#N/A</v>
      </c>
      <c r="B11520" s="511">
        <f>+'Eigið fe'!P18</f>
        <v>0</v>
      </c>
      <c r="C11520" s="503" t="s">
        <v>13433</v>
      </c>
      <c r="F11520" s="547"/>
      <c r="G11520" s="547">
        <f t="shared" si="362"/>
        <v>0</v>
      </c>
      <c r="H11520" s="547">
        <f t="shared" si="363"/>
        <v>0</v>
      </c>
    </row>
    <row r="11521" spans="1:8" x14ac:dyDescent="0.25">
      <c r="A11521" s="396" t="e">
        <f>"INN."&amp;EIGNIR!$B$3&amp;C11521</f>
        <v>#N/A</v>
      </c>
      <c r="B11521" s="511">
        <f>+'Eigið fe'!P19</f>
        <v>0</v>
      </c>
      <c r="C11521" s="503" t="s">
        <v>13434</v>
      </c>
      <c r="F11521" s="547"/>
      <c r="G11521" s="547">
        <f t="shared" si="362"/>
        <v>0</v>
      </c>
      <c r="H11521" s="547">
        <f t="shared" si="363"/>
        <v>0</v>
      </c>
    </row>
    <row r="11522" spans="1:8" x14ac:dyDescent="0.25">
      <c r="A11522" s="396" t="e">
        <f>"INN."&amp;EIGNIR!$B$3&amp;C11522</f>
        <v>#N/A</v>
      </c>
      <c r="B11522" s="511">
        <f>+'Eigið fe'!P20</f>
        <v>0</v>
      </c>
      <c r="C11522" s="503" t="s">
        <v>13435</v>
      </c>
      <c r="F11522" s="547"/>
      <c r="G11522" s="547">
        <f t="shared" si="362"/>
        <v>0</v>
      </c>
      <c r="H11522" s="547">
        <f t="shared" si="363"/>
        <v>0</v>
      </c>
    </row>
    <row r="11523" spans="1:8" x14ac:dyDescent="0.25">
      <c r="A11523" s="396" t="e">
        <f>"INN."&amp;EIGNIR!$B$3&amp;C11523</f>
        <v>#N/A</v>
      </c>
      <c r="B11523" s="511">
        <f>+'Eigið fe'!P21</f>
        <v>0</v>
      </c>
      <c r="C11523" s="503" t="s">
        <v>13436</v>
      </c>
      <c r="F11523" s="547"/>
      <c r="G11523" s="547">
        <f t="shared" si="362"/>
        <v>0</v>
      </c>
      <c r="H11523" s="547">
        <f t="shared" si="363"/>
        <v>0</v>
      </c>
    </row>
    <row r="11524" spans="1:8" x14ac:dyDescent="0.25">
      <c r="A11524" s="396" t="e">
        <f>"INN."&amp;EIGNIR!$B$3&amp;C11524</f>
        <v>#N/A</v>
      </c>
      <c r="B11524" s="511">
        <f>+'Eigið fe'!P22</f>
        <v>0</v>
      </c>
      <c r="C11524" s="503" t="s">
        <v>13437</v>
      </c>
      <c r="F11524" s="547"/>
      <c r="G11524" s="547">
        <f t="shared" si="362"/>
        <v>0</v>
      </c>
      <c r="H11524" s="547">
        <f t="shared" si="363"/>
        <v>0</v>
      </c>
    </row>
    <row r="11525" spans="1:8" x14ac:dyDescent="0.25">
      <c r="A11525" s="396" t="e">
        <f>"INN."&amp;EIGNIR!$B$3&amp;C11525</f>
        <v>#N/A</v>
      </c>
      <c r="B11525" s="511">
        <f>+'Eigið fe'!P23</f>
        <v>0</v>
      </c>
      <c r="C11525" s="503" t="s">
        <v>13438</v>
      </c>
      <c r="F11525" s="547"/>
      <c r="G11525" s="547">
        <f t="shared" si="362"/>
        <v>0</v>
      </c>
      <c r="H11525" s="547">
        <f t="shared" si="363"/>
        <v>0</v>
      </c>
    </row>
    <row r="11526" spans="1:8" x14ac:dyDescent="0.25">
      <c r="A11526" s="396" t="e">
        <f>"INN."&amp;EIGNIR!$B$3&amp;C11526</f>
        <v>#N/A</v>
      </c>
      <c r="B11526" s="511">
        <f>+'Eigið fe'!P24</f>
        <v>0</v>
      </c>
      <c r="C11526" s="503" t="s">
        <v>13439</v>
      </c>
      <c r="F11526" s="547"/>
      <c r="G11526" s="547">
        <f t="shared" si="362"/>
        <v>0</v>
      </c>
      <c r="H11526" s="547">
        <f t="shared" si="363"/>
        <v>0</v>
      </c>
    </row>
    <row r="11527" spans="1:8" x14ac:dyDescent="0.25">
      <c r="A11527" s="396" t="e">
        <f>"INN."&amp;EIGNIR!$B$3&amp;C11527</f>
        <v>#N/A</v>
      </c>
      <c r="B11527" s="511">
        <f>+'Eigið fe'!P25</f>
        <v>0</v>
      </c>
      <c r="C11527" s="503" t="s">
        <v>13440</v>
      </c>
      <c r="F11527" s="547"/>
      <c r="G11527" s="547">
        <f t="shared" si="362"/>
        <v>0</v>
      </c>
      <c r="H11527" s="547">
        <f t="shared" si="363"/>
        <v>0</v>
      </c>
    </row>
    <row r="11528" spans="1:8" x14ac:dyDescent="0.25">
      <c r="A11528" s="396" t="e">
        <f>"INN."&amp;EIGNIR!$B$3&amp;C11528</f>
        <v>#N/A</v>
      </c>
      <c r="B11528" s="511">
        <f>+'Eigið fe'!P26</f>
        <v>0</v>
      </c>
      <c r="C11528" s="503" t="s">
        <v>13441</v>
      </c>
      <c r="F11528" s="547"/>
      <c r="G11528" s="547">
        <f t="shared" si="362"/>
        <v>0</v>
      </c>
      <c r="H11528" s="547">
        <f t="shared" si="363"/>
        <v>0</v>
      </c>
    </row>
    <row r="11529" spans="1:8" x14ac:dyDescent="0.25">
      <c r="A11529" s="396" t="e">
        <f>"INN."&amp;EIGNIR!$B$3&amp;C11529</f>
        <v>#N/A</v>
      </c>
      <c r="B11529" s="511">
        <f>+'Eigið fe'!Q5</f>
        <v>0</v>
      </c>
      <c r="C11529" s="503" t="s">
        <v>13442</v>
      </c>
      <c r="D11529" s="504" t="s">
        <v>13610</v>
      </c>
      <c r="F11529" s="547"/>
      <c r="G11529" s="547">
        <f t="shared" si="362"/>
        <v>0</v>
      </c>
      <c r="H11529" s="547">
        <f t="shared" si="363"/>
        <v>0</v>
      </c>
    </row>
    <row r="11530" spans="1:8" x14ac:dyDescent="0.25">
      <c r="A11530" s="396" t="e">
        <f>"INN."&amp;EIGNIR!$B$3&amp;C11530</f>
        <v>#N/A</v>
      </c>
      <c r="B11530" s="511">
        <f>+'Eigið fe'!Q6</f>
        <v>0</v>
      </c>
      <c r="C11530" s="503" t="s">
        <v>13443</v>
      </c>
      <c r="F11530" s="547"/>
      <c r="G11530" s="547">
        <f t="shared" si="362"/>
        <v>0</v>
      </c>
      <c r="H11530" s="547">
        <f t="shared" si="363"/>
        <v>0</v>
      </c>
    </row>
    <row r="11531" spans="1:8" x14ac:dyDescent="0.25">
      <c r="A11531" s="396" t="e">
        <f>"INN."&amp;EIGNIR!$B$3&amp;C11531</f>
        <v>#N/A</v>
      </c>
      <c r="B11531" s="511">
        <f>+'Eigið fe'!Q7</f>
        <v>0</v>
      </c>
      <c r="C11531" s="503" t="s">
        <v>13444</v>
      </c>
      <c r="F11531" s="547"/>
      <c r="G11531" s="547">
        <f t="shared" si="362"/>
        <v>0</v>
      </c>
      <c r="H11531" s="547">
        <f t="shared" si="363"/>
        <v>0</v>
      </c>
    </row>
    <row r="11532" spans="1:8" x14ac:dyDescent="0.25">
      <c r="A11532" s="396" t="e">
        <f>"INN."&amp;EIGNIR!$B$3&amp;C11532</f>
        <v>#N/A</v>
      </c>
      <c r="B11532" s="511">
        <f>+'Eigið fe'!Q8</f>
        <v>0</v>
      </c>
      <c r="C11532" s="503" t="s">
        <v>13445</v>
      </c>
      <c r="F11532" s="547"/>
      <c r="G11532" s="547">
        <f t="shared" si="362"/>
        <v>0</v>
      </c>
      <c r="H11532" s="547">
        <f t="shared" si="363"/>
        <v>0</v>
      </c>
    </row>
    <row r="11533" spans="1:8" x14ac:dyDescent="0.25">
      <c r="A11533" s="396" t="e">
        <f>"INN."&amp;EIGNIR!$B$3&amp;C11533</f>
        <v>#N/A</v>
      </c>
      <c r="B11533" s="511">
        <f>+'Eigið fe'!Q9</f>
        <v>0</v>
      </c>
      <c r="C11533" s="503" t="s">
        <v>13446</v>
      </c>
      <c r="F11533" s="547"/>
      <c r="G11533" s="547">
        <f t="shared" si="362"/>
        <v>0</v>
      </c>
      <c r="H11533" s="547">
        <f t="shared" si="363"/>
        <v>0</v>
      </c>
    </row>
    <row r="11534" spans="1:8" x14ac:dyDescent="0.25">
      <c r="A11534" s="396" t="e">
        <f>"INN."&amp;EIGNIR!$B$3&amp;C11534</f>
        <v>#N/A</v>
      </c>
      <c r="B11534" s="511">
        <f>+'Eigið fe'!Q10</f>
        <v>0</v>
      </c>
      <c r="C11534" s="503" t="s">
        <v>13447</v>
      </c>
      <c r="F11534" s="547"/>
      <c r="G11534" s="547">
        <f t="shared" si="362"/>
        <v>0</v>
      </c>
      <c r="H11534" s="547">
        <f t="shared" si="363"/>
        <v>0</v>
      </c>
    </row>
    <row r="11535" spans="1:8" x14ac:dyDescent="0.25">
      <c r="A11535" s="396" t="e">
        <f>"INN."&amp;EIGNIR!$B$3&amp;C11535</f>
        <v>#N/A</v>
      </c>
      <c r="B11535" s="511">
        <f>+'Eigið fe'!Q11</f>
        <v>0</v>
      </c>
      <c r="C11535" s="503" t="s">
        <v>13448</v>
      </c>
      <c r="F11535" s="547"/>
      <c r="G11535" s="547">
        <f t="shared" si="362"/>
        <v>0</v>
      </c>
      <c r="H11535" s="547">
        <f t="shared" si="363"/>
        <v>0</v>
      </c>
    </row>
    <row r="11536" spans="1:8" x14ac:dyDescent="0.25">
      <c r="A11536" s="396" t="e">
        <f>"INN."&amp;EIGNIR!$B$3&amp;C11536</f>
        <v>#N/A</v>
      </c>
      <c r="B11536" s="511">
        <f>+'Eigið fe'!Q12</f>
        <v>0</v>
      </c>
      <c r="C11536" s="503" t="s">
        <v>13449</v>
      </c>
      <c r="F11536" s="547"/>
      <c r="G11536" s="547">
        <f t="shared" si="362"/>
        <v>0</v>
      </c>
      <c r="H11536" s="547">
        <f t="shared" si="363"/>
        <v>0</v>
      </c>
    </row>
    <row r="11537" spans="1:8" x14ac:dyDescent="0.25">
      <c r="A11537" s="396" t="e">
        <f>"INN."&amp;EIGNIR!$B$3&amp;C11537</f>
        <v>#N/A</v>
      </c>
      <c r="B11537" s="511">
        <f>+'Eigið fe'!Q13</f>
        <v>0</v>
      </c>
      <c r="C11537" s="503" t="s">
        <v>13450</v>
      </c>
      <c r="F11537" s="547"/>
      <c r="G11537" s="547">
        <f t="shared" si="362"/>
        <v>0</v>
      </c>
      <c r="H11537" s="547">
        <f t="shared" si="363"/>
        <v>0</v>
      </c>
    </row>
    <row r="11538" spans="1:8" x14ac:dyDescent="0.25">
      <c r="A11538" s="396" t="e">
        <f>"INN."&amp;EIGNIR!$B$3&amp;C11538</f>
        <v>#N/A</v>
      </c>
      <c r="B11538" s="511">
        <f>+'Eigið fe'!Q14</f>
        <v>0</v>
      </c>
      <c r="C11538" s="503" t="s">
        <v>13451</v>
      </c>
      <c r="F11538" s="547"/>
      <c r="G11538" s="547">
        <f t="shared" si="362"/>
        <v>0</v>
      </c>
      <c r="H11538" s="547">
        <f t="shared" si="363"/>
        <v>0</v>
      </c>
    </row>
    <row r="11539" spans="1:8" x14ac:dyDescent="0.25">
      <c r="A11539" s="396" t="e">
        <f>"INN."&amp;EIGNIR!$B$3&amp;C11539</f>
        <v>#N/A</v>
      </c>
      <c r="B11539" s="511">
        <f>+'Eigið fe'!Q15</f>
        <v>0</v>
      </c>
      <c r="C11539" s="503" t="s">
        <v>13452</v>
      </c>
      <c r="F11539" s="547"/>
      <c r="G11539" s="547">
        <f t="shared" si="362"/>
        <v>0</v>
      </c>
      <c r="H11539" s="547">
        <f t="shared" si="363"/>
        <v>0</v>
      </c>
    </row>
    <row r="11540" spans="1:8" x14ac:dyDescent="0.25">
      <c r="A11540" s="396" t="e">
        <f>"INN."&amp;EIGNIR!$B$3&amp;C11540</f>
        <v>#N/A</v>
      </c>
      <c r="B11540" s="511">
        <f>+'Eigið fe'!Q16</f>
        <v>0</v>
      </c>
      <c r="C11540" s="503" t="s">
        <v>13453</v>
      </c>
      <c r="F11540" s="547"/>
      <c r="G11540" s="547">
        <f t="shared" si="362"/>
        <v>0</v>
      </c>
      <c r="H11540" s="547">
        <f t="shared" si="363"/>
        <v>0</v>
      </c>
    </row>
    <row r="11541" spans="1:8" x14ac:dyDescent="0.25">
      <c r="A11541" s="396" t="e">
        <f>"INN."&amp;EIGNIR!$B$3&amp;C11541</f>
        <v>#N/A</v>
      </c>
      <c r="B11541" s="511">
        <f>+'Eigið fe'!Q17</f>
        <v>0</v>
      </c>
      <c r="C11541" s="503" t="s">
        <v>13454</v>
      </c>
      <c r="F11541" s="547"/>
      <c r="G11541" s="547">
        <f t="shared" si="362"/>
        <v>0</v>
      </c>
      <c r="H11541" s="547">
        <f t="shared" si="363"/>
        <v>0</v>
      </c>
    </row>
    <row r="11542" spans="1:8" x14ac:dyDescent="0.25">
      <c r="A11542" s="396" t="e">
        <f>"INN."&amp;EIGNIR!$B$3&amp;C11542</f>
        <v>#N/A</v>
      </c>
      <c r="B11542" s="511">
        <f>+'Eigið fe'!Q18</f>
        <v>0</v>
      </c>
      <c r="C11542" s="503" t="s">
        <v>13455</v>
      </c>
      <c r="F11542" s="547"/>
      <c r="G11542" s="547">
        <f t="shared" si="362"/>
        <v>0</v>
      </c>
      <c r="H11542" s="547">
        <f t="shared" si="363"/>
        <v>0</v>
      </c>
    </row>
    <row r="11543" spans="1:8" x14ac:dyDescent="0.25">
      <c r="A11543" s="396" t="e">
        <f>"INN."&amp;EIGNIR!$B$3&amp;C11543</f>
        <v>#N/A</v>
      </c>
      <c r="B11543" s="511">
        <f>+'Eigið fe'!Q19</f>
        <v>0</v>
      </c>
      <c r="C11543" s="503" t="s">
        <v>13456</v>
      </c>
      <c r="F11543" s="547"/>
      <c r="G11543" s="547">
        <f t="shared" si="362"/>
        <v>0</v>
      </c>
      <c r="H11543" s="547">
        <f t="shared" si="363"/>
        <v>0</v>
      </c>
    </row>
    <row r="11544" spans="1:8" x14ac:dyDescent="0.25">
      <c r="A11544" s="396" t="e">
        <f>"INN."&amp;EIGNIR!$B$3&amp;C11544</f>
        <v>#N/A</v>
      </c>
      <c r="B11544" s="511">
        <f>+'Eigið fe'!Q20</f>
        <v>0</v>
      </c>
      <c r="C11544" s="503" t="s">
        <v>13457</v>
      </c>
      <c r="F11544" s="547"/>
      <c r="G11544" s="547">
        <f t="shared" si="362"/>
        <v>0</v>
      </c>
      <c r="H11544" s="547">
        <f t="shared" si="363"/>
        <v>0</v>
      </c>
    </row>
    <row r="11545" spans="1:8" x14ac:dyDescent="0.25">
      <c r="A11545" s="396" t="e">
        <f>"INN."&amp;EIGNIR!$B$3&amp;C11545</f>
        <v>#N/A</v>
      </c>
      <c r="B11545" s="511">
        <f>+'Eigið fe'!Q21</f>
        <v>0</v>
      </c>
      <c r="C11545" s="503" t="s">
        <v>13458</v>
      </c>
      <c r="F11545" s="547"/>
      <c r="G11545" s="547">
        <f t="shared" si="362"/>
        <v>0</v>
      </c>
      <c r="H11545" s="547">
        <f t="shared" si="363"/>
        <v>0</v>
      </c>
    </row>
    <row r="11546" spans="1:8" x14ac:dyDescent="0.25">
      <c r="A11546" s="396" t="e">
        <f>"INN."&amp;EIGNIR!$B$3&amp;C11546</f>
        <v>#N/A</v>
      </c>
      <c r="B11546" s="511">
        <f>+'Eigið fe'!Q22</f>
        <v>0</v>
      </c>
      <c r="C11546" s="503" t="s">
        <v>13459</v>
      </c>
      <c r="F11546" s="547"/>
      <c r="G11546" s="547">
        <f t="shared" si="362"/>
        <v>0</v>
      </c>
      <c r="H11546" s="547">
        <f t="shared" si="363"/>
        <v>0</v>
      </c>
    </row>
    <row r="11547" spans="1:8" x14ac:dyDescent="0.25">
      <c r="A11547" s="396" t="e">
        <f>"INN."&amp;EIGNIR!$B$3&amp;C11547</f>
        <v>#N/A</v>
      </c>
      <c r="B11547" s="511">
        <f>+'Eigið fe'!Q23</f>
        <v>0</v>
      </c>
      <c r="C11547" s="503" t="s">
        <v>13460</v>
      </c>
      <c r="F11547" s="547"/>
      <c r="G11547" s="547">
        <f t="shared" si="362"/>
        <v>0</v>
      </c>
      <c r="H11547" s="547">
        <f t="shared" si="363"/>
        <v>0</v>
      </c>
    </row>
    <row r="11548" spans="1:8" x14ac:dyDescent="0.25">
      <c r="A11548" s="396" t="e">
        <f>"INN."&amp;EIGNIR!$B$3&amp;C11548</f>
        <v>#N/A</v>
      </c>
      <c r="B11548" s="511">
        <f>+'Eigið fe'!Q24</f>
        <v>0</v>
      </c>
      <c r="C11548" s="503" t="s">
        <v>13461</v>
      </c>
      <c r="F11548" s="547"/>
      <c r="G11548" s="547">
        <f t="shared" si="362"/>
        <v>0</v>
      </c>
      <c r="H11548" s="547">
        <f t="shared" si="363"/>
        <v>0</v>
      </c>
    </row>
    <row r="11549" spans="1:8" x14ac:dyDescent="0.25">
      <c r="A11549" s="396" t="e">
        <f>"INN."&amp;EIGNIR!$B$3&amp;C11549</f>
        <v>#N/A</v>
      </c>
      <c r="B11549" s="511">
        <f>+'Eigið fe'!Q25</f>
        <v>0</v>
      </c>
      <c r="C11549" s="503" t="s">
        <v>13462</v>
      </c>
      <c r="F11549" s="547"/>
      <c r="G11549" s="547">
        <f t="shared" si="362"/>
        <v>0</v>
      </c>
      <c r="H11549" s="547">
        <f t="shared" si="363"/>
        <v>0</v>
      </c>
    </row>
    <row r="11550" spans="1:8" x14ac:dyDescent="0.25">
      <c r="A11550" s="396" t="e">
        <f>"INN."&amp;EIGNIR!$B$3&amp;C11550</f>
        <v>#N/A</v>
      </c>
      <c r="B11550" s="511">
        <f>+'Eigið fe'!Q26</f>
        <v>0</v>
      </c>
      <c r="C11550" s="503" t="s">
        <v>13463</v>
      </c>
      <c r="F11550" s="547"/>
      <c r="G11550" s="547">
        <f t="shared" ref="G11550:G11613" si="364">+F11550-B11550</f>
        <v>0</v>
      </c>
      <c r="H11550" s="547">
        <f t="shared" si="363"/>
        <v>0</v>
      </c>
    </row>
    <row r="11551" spans="1:8" x14ac:dyDescent="0.25">
      <c r="A11551" s="396" t="e">
        <f>"INN."&amp;EIGNIR!$B$3&amp;C11551</f>
        <v>#N/A</v>
      </c>
      <c r="B11551" s="511">
        <f>+'Eigið fe'!R5</f>
        <v>0</v>
      </c>
      <c r="C11551" s="503" t="s">
        <v>13464</v>
      </c>
      <c r="D11551" s="504" t="s">
        <v>13611</v>
      </c>
      <c r="F11551" s="547"/>
      <c r="G11551" s="547">
        <f t="shared" si="364"/>
        <v>0</v>
      </c>
      <c r="H11551" s="547">
        <f t="shared" ref="H11551:H11614" si="365">+ABS(G11551)</f>
        <v>0</v>
      </c>
    </row>
    <row r="11552" spans="1:8" x14ac:dyDescent="0.25">
      <c r="A11552" s="396" t="e">
        <f>"INN."&amp;EIGNIR!$B$3&amp;C11552</f>
        <v>#N/A</v>
      </c>
      <c r="B11552" s="511">
        <f>+'Eigið fe'!R6</f>
        <v>0</v>
      </c>
      <c r="C11552" s="503" t="s">
        <v>13465</v>
      </c>
      <c r="F11552" s="547"/>
      <c r="G11552" s="547">
        <f t="shared" si="364"/>
        <v>0</v>
      </c>
      <c r="H11552" s="547">
        <f t="shared" si="365"/>
        <v>0</v>
      </c>
    </row>
    <row r="11553" spans="1:8" x14ac:dyDescent="0.25">
      <c r="A11553" s="396" t="e">
        <f>"INN."&amp;EIGNIR!$B$3&amp;C11553</f>
        <v>#N/A</v>
      </c>
      <c r="B11553" s="511">
        <f>+'Eigið fe'!R7</f>
        <v>0</v>
      </c>
      <c r="C11553" s="503" t="s">
        <v>13466</v>
      </c>
      <c r="F11553" s="547"/>
      <c r="G11553" s="547">
        <f t="shared" si="364"/>
        <v>0</v>
      </c>
      <c r="H11553" s="547">
        <f t="shared" si="365"/>
        <v>0</v>
      </c>
    </row>
    <row r="11554" spans="1:8" x14ac:dyDescent="0.25">
      <c r="A11554" s="396" t="e">
        <f>"INN."&amp;EIGNIR!$B$3&amp;C11554</f>
        <v>#N/A</v>
      </c>
      <c r="B11554" s="511">
        <f>+'Eigið fe'!R8</f>
        <v>0</v>
      </c>
      <c r="C11554" s="503" t="s">
        <v>13467</v>
      </c>
      <c r="F11554" s="547"/>
      <c r="G11554" s="547">
        <f t="shared" si="364"/>
        <v>0</v>
      </c>
      <c r="H11554" s="547">
        <f t="shared" si="365"/>
        <v>0</v>
      </c>
    </row>
    <row r="11555" spans="1:8" x14ac:dyDescent="0.25">
      <c r="A11555" s="396" t="e">
        <f>"INN."&amp;EIGNIR!$B$3&amp;C11555</f>
        <v>#N/A</v>
      </c>
      <c r="B11555" s="511">
        <f>+'Eigið fe'!R9</f>
        <v>0</v>
      </c>
      <c r="C11555" s="503" t="s">
        <v>13468</v>
      </c>
      <c r="F11555" s="547"/>
      <c r="G11555" s="547">
        <f t="shared" si="364"/>
        <v>0</v>
      </c>
      <c r="H11555" s="547">
        <f t="shared" si="365"/>
        <v>0</v>
      </c>
    </row>
    <row r="11556" spans="1:8" x14ac:dyDescent="0.25">
      <c r="A11556" s="396" t="e">
        <f>"INN."&amp;EIGNIR!$B$3&amp;C11556</f>
        <v>#N/A</v>
      </c>
      <c r="B11556" s="511">
        <f>+'Eigið fe'!R10</f>
        <v>0</v>
      </c>
      <c r="C11556" s="503" t="s">
        <v>13469</v>
      </c>
      <c r="F11556" s="547"/>
      <c r="G11556" s="547">
        <f t="shared" si="364"/>
        <v>0</v>
      </c>
      <c r="H11556" s="547">
        <f t="shared" si="365"/>
        <v>0</v>
      </c>
    </row>
    <row r="11557" spans="1:8" x14ac:dyDescent="0.25">
      <c r="A11557" s="396" t="e">
        <f>"INN."&amp;EIGNIR!$B$3&amp;C11557</f>
        <v>#N/A</v>
      </c>
      <c r="B11557" s="511">
        <f>+'Eigið fe'!R11</f>
        <v>0</v>
      </c>
      <c r="C11557" s="503" t="s">
        <v>13470</v>
      </c>
      <c r="F11557" s="547"/>
      <c r="G11557" s="547">
        <f t="shared" si="364"/>
        <v>0</v>
      </c>
      <c r="H11557" s="547">
        <f t="shared" si="365"/>
        <v>0</v>
      </c>
    </row>
    <row r="11558" spans="1:8" x14ac:dyDescent="0.25">
      <c r="A11558" s="396" t="e">
        <f>"INN."&amp;EIGNIR!$B$3&amp;C11558</f>
        <v>#N/A</v>
      </c>
      <c r="B11558" s="511">
        <f>+'Eigið fe'!R12</f>
        <v>0</v>
      </c>
      <c r="C11558" s="503" t="s">
        <v>13471</v>
      </c>
      <c r="F11558" s="547"/>
      <c r="G11558" s="547">
        <f t="shared" si="364"/>
        <v>0</v>
      </c>
      <c r="H11558" s="547">
        <f t="shared" si="365"/>
        <v>0</v>
      </c>
    </row>
    <row r="11559" spans="1:8" x14ac:dyDescent="0.25">
      <c r="A11559" s="396" t="e">
        <f>"INN."&amp;EIGNIR!$B$3&amp;C11559</f>
        <v>#N/A</v>
      </c>
      <c r="B11559" s="511">
        <f>+'Eigið fe'!R13</f>
        <v>0</v>
      </c>
      <c r="C11559" s="503" t="s">
        <v>13472</v>
      </c>
      <c r="F11559" s="547"/>
      <c r="G11559" s="547">
        <f t="shared" si="364"/>
        <v>0</v>
      </c>
      <c r="H11559" s="547">
        <f t="shared" si="365"/>
        <v>0</v>
      </c>
    </row>
    <row r="11560" spans="1:8" x14ac:dyDescent="0.25">
      <c r="A11560" s="396" t="e">
        <f>"INN."&amp;EIGNIR!$B$3&amp;C11560</f>
        <v>#N/A</v>
      </c>
      <c r="B11560" s="511">
        <f>+'Eigið fe'!R14</f>
        <v>0</v>
      </c>
      <c r="C11560" s="503" t="s">
        <v>13473</v>
      </c>
      <c r="F11560" s="547"/>
      <c r="G11560" s="547">
        <f t="shared" si="364"/>
        <v>0</v>
      </c>
      <c r="H11560" s="547">
        <f t="shared" si="365"/>
        <v>0</v>
      </c>
    </row>
    <row r="11561" spans="1:8" x14ac:dyDescent="0.25">
      <c r="A11561" s="396" t="e">
        <f>"INN."&amp;EIGNIR!$B$3&amp;C11561</f>
        <v>#N/A</v>
      </c>
      <c r="B11561" s="511">
        <f>+'Eigið fe'!R15</f>
        <v>0</v>
      </c>
      <c r="C11561" s="503" t="s">
        <v>13474</v>
      </c>
      <c r="F11561" s="547"/>
      <c r="G11561" s="547">
        <f t="shared" si="364"/>
        <v>0</v>
      </c>
      <c r="H11561" s="547">
        <f t="shared" si="365"/>
        <v>0</v>
      </c>
    </row>
    <row r="11562" spans="1:8" x14ac:dyDescent="0.25">
      <c r="A11562" s="396" t="e">
        <f>"INN."&amp;EIGNIR!$B$3&amp;C11562</f>
        <v>#N/A</v>
      </c>
      <c r="B11562" s="511">
        <f>+'Eigið fe'!R16</f>
        <v>0</v>
      </c>
      <c r="C11562" s="503" t="s">
        <v>13475</v>
      </c>
      <c r="F11562" s="547"/>
      <c r="G11562" s="547">
        <f t="shared" si="364"/>
        <v>0</v>
      </c>
      <c r="H11562" s="547">
        <f t="shared" si="365"/>
        <v>0</v>
      </c>
    </row>
    <row r="11563" spans="1:8" x14ac:dyDescent="0.25">
      <c r="A11563" s="396" t="e">
        <f>"INN."&amp;EIGNIR!$B$3&amp;C11563</f>
        <v>#N/A</v>
      </c>
      <c r="B11563" s="511">
        <f>+'Eigið fe'!R17</f>
        <v>0</v>
      </c>
      <c r="C11563" s="503" t="s">
        <v>13476</v>
      </c>
      <c r="F11563" s="547"/>
      <c r="G11563" s="547">
        <f t="shared" si="364"/>
        <v>0</v>
      </c>
      <c r="H11563" s="547">
        <f t="shared" si="365"/>
        <v>0</v>
      </c>
    </row>
    <row r="11564" spans="1:8" x14ac:dyDescent="0.25">
      <c r="A11564" s="396" t="e">
        <f>"INN."&amp;EIGNIR!$B$3&amp;C11564</f>
        <v>#N/A</v>
      </c>
      <c r="B11564" s="511">
        <f>+'Eigið fe'!R18</f>
        <v>0</v>
      </c>
      <c r="C11564" s="503" t="s">
        <v>13477</v>
      </c>
      <c r="F11564" s="547"/>
      <c r="G11564" s="547">
        <f t="shared" si="364"/>
        <v>0</v>
      </c>
      <c r="H11564" s="547">
        <f t="shared" si="365"/>
        <v>0</v>
      </c>
    </row>
    <row r="11565" spans="1:8" x14ac:dyDescent="0.25">
      <c r="A11565" s="396" t="e">
        <f>"INN."&amp;EIGNIR!$B$3&amp;C11565</f>
        <v>#N/A</v>
      </c>
      <c r="B11565" s="511">
        <f>+'Eigið fe'!R19</f>
        <v>0</v>
      </c>
      <c r="C11565" s="503" t="s">
        <v>13478</v>
      </c>
      <c r="F11565" s="547"/>
      <c r="G11565" s="547">
        <f t="shared" si="364"/>
        <v>0</v>
      </c>
      <c r="H11565" s="547">
        <f t="shared" si="365"/>
        <v>0</v>
      </c>
    </row>
    <row r="11566" spans="1:8" x14ac:dyDescent="0.25">
      <c r="A11566" s="396" t="e">
        <f>"INN."&amp;EIGNIR!$B$3&amp;C11566</f>
        <v>#N/A</v>
      </c>
      <c r="B11566" s="511">
        <f>+'Eigið fe'!R20</f>
        <v>0</v>
      </c>
      <c r="C11566" s="503" t="s">
        <v>13479</v>
      </c>
      <c r="F11566" s="547"/>
      <c r="G11566" s="547">
        <f t="shared" si="364"/>
        <v>0</v>
      </c>
      <c r="H11566" s="547">
        <f t="shared" si="365"/>
        <v>0</v>
      </c>
    </row>
    <row r="11567" spans="1:8" x14ac:dyDescent="0.25">
      <c r="A11567" s="396" t="e">
        <f>"INN."&amp;EIGNIR!$B$3&amp;C11567</f>
        <v>#N/A</v>
      </c>
      <c r="B11567" s="511">
        <f>+'Eigið fe'!R21</f>
        <v>0</v>
      </c>
      <c r="C11567" s="503" t="s">
        <v>13480</v>
      </c>
      <c r="F11567" s="547"/>
      <c r="G11567" s="547">
        <f t="shared" si="364"/>
        <v>0</v>
      </c>
      <c r="H11567" s="547">
        <f t="shared" si="365"/>
        <v>0</v>
      </c>
    </row>
    <row r="11568" spans="1:8" x14ac:dyDescent="0.25">
      <c r="A11568" s="396" t="e">
        <f>"INN."&amp;EIGNIR!$B$3&amp;C11568</f>
        <v>#N/A</v>
      </c>
      <c r="B11568" s="511">
        <f>+'Eigið fe'!R22</f>
        <v>0</v>
      </c>
      <c r="C11568" s="503" t="s">
        <v>13481</v>
      </c>
      <c r="F11568" s="547"/>
      <c r="G11568" s="547">
        <f t="shared" si="364"/>
        <v>0</v>
      </c>
      <c r="H11568" s="547">
        <f t="shared" si="365"/>
        <v>0</v>
      </c>
    </row>
    <row r="11569" spans="1:8" x14ac:dyDescent="0.25">
      <c r="A11569" s="396" t="e">
        <f>"INN."&amp;EIGNIR!$B$3&amp;C11569</f>
        <v>#N/A</v>
      </c>
      <c r="B11569" s="511">
        <f>+'Eigið fe'!R23</f>
        <v>0</v>
      </c>
      <c r="C11569" s="503" t="s">
        <v>13482</v>
      </c>
      <c r="F11569" s="547"/>
      <c r="G11569" s="547">
        <f t="shared" si="364"/>
        <v>0</v>
      </c>
      <c r="H11569" s="547">
        <f t="shared" si="365"/>
        <v>0</v>
      </c>
    </row>
    <row r="11570" spans="1:8" x14ac:dyDescent="0.25">
      <c r="A11570" s="396" t="e">
        <f>"INN."&amp;EIGNIR!$B$3&amp;C11570</f>
        <v>#N/A</v>
      </c>
      <c r="B11570" s="511">
        <f>+'Eigið fe'!R24</f>
        <v>0</v>
      </c>
      <c r="C11570" s="503" t="s">
        <v>13483</v>
      </c>
      <c r="F11570" s="547"/>
      <c r="G11570" s="547">
        <f t="shared" si="364"/>
        <v>0</v>
      </c>
      <c r="H11570" s="547">
        <f t="shared" si="365"/>
        <v>0</v>
      </c>
    </row>
    <row r="11571" spans="1:8" x14ac:dyDescent="0.25">
      <c r="A11571" s="396" t="e">
        <f>"INN."&amp;EIGNIR!$B$3&amp;C11571</f>
        <v>#N/A</v>
      </c>
      <c r="B11571" s="511">
        <f>+'Eigið fe'!R25</f>
        <v>0</v>
      </c>
      <c r="C11571" s="503" t="s">
        <v>13484</v>
      </c>
      <c r="F11571" s="547"/>
      <c r="G11571" s="547">
        <f t="shared" si="364"/>
        <v>0</v>
      </c>
      <c r="H11571" s="547">
        <f t="shared" si="365"/>
        <v>0</v>
      </c>
    </row>
    <row r="11572" spans="1:8" x14ac:dyDescent="0.25">
      <c r="A11572" s="396" t="e">
        <f>"INN."&amp;EIGNIR!$B$3&amp;C11572</f>
        <v>#N/A</v>
      </c>
      <c r="B11572" s="511">
        <f>+'Eigið fe'!R26</f>
        <v>0</v>
      </c>
      <c r="C11572" s="503" t="s">
        <v>13485</v>
      </c>
      <c r="F11572" s="547"/>
      <c r="G11572" s="547">
        <f t="shared" si="364"/>
        <v>0</v>
      </c>
      <c r="H11572" s="547">
        <f t="shared" si="365"/>
        <v>0</v>
      </c>
    </row>
    <row r="11573" spans="1:8" x14ac:dyDescent="0.25">
      <c r="A11573" s="396" t="e">
        <f>"INN."&amp;EIGNIR!$B$3&amp;C11573</f>
        <v>#N/A</v>
      </c>
      <c r="B11573" s="511">
        <f>+'Eigið fe'!S5</f>
        <v>0</v>
      </c>
      <c r="C11573" s="503" t="s">
        <v>13486</v>
      </c>
      <c r="D11573" s="504" t="s">
        <v>13612</v>
      </c>
      <c r="F11573" s="547"/>
      <c r="G11573" s="547">
        <f t="shared" si="364"/>
        <v>0</v>
      </c>
      <c r="H11573" s="547">
        <f t="shared" si="365"/>
        <v>0</v>
      </c>
    </row>
    <row r="11574" spans="1:8" x14ac:dyDescent="0.25">
      <c r="A11574" s="396" t="e">
        <f>"INN."&amp;EIGNIR!$B$3&amp;C11574</f>
        <v>#N/A</v>
      </c>
      <c r="B11574" s="511">
        <f>+'Eigið fe'!S6</f>
        <v>0</v>
      </c>
      <c r="C11574" s="503" t="s">
        <v>13487</v>
      </c>
      <c r="F11574" s="547"/>
      <c r="G11574" s="547">
        <f t="shared" si="364"/>
        <v>0</v>
      </c>
      <c r="H11574" s="547">
        <f t="shared" si="365"/>
        <v>0</v>
      </c>
    </row>
    <row r="11575" spans="1:8" x14ac:dyDescent="0.25">
      <c r="A11575" s="396" t="e">
        <f>"INN."&amp;EIGNIR!$B$3&amp;C11575</f>
        <v>#N/A</v>
      </c>
      <c r="B11575" s="511">
        <f>+'Eigið fe'!S7</f>
        <v>0</v>
      </c>
      <c r="C11575" s="503" t="s">
        <v>13488</v>
      </c>
      <c r="F11575" s="547"/>
      <c r="G11575" s="547">
        <f t="shared" si="364"/>
        <v>0</v>
      </c>
      <c r="H11575" s="547">
        <f t="shared" si="365"/>
        <v>0</v>
      </c>
    </row>
    <row r="11576" spans="1:8" x14ac:dyDescent="0.25">
      <c r="A11576" s="396" t="e">
        <f>"INN."&amp;EIGNIR!$B$3&amp;C11576</f>
        <v>#N/A</v>
      </c>
      <c r="B11576" s="511">
        <f>+'Eigið fe'!S8</f>
        <v>0</v>
      </c>
      <c r="C11576" s="503" t="s">
        <v>13489</v>
      </c>
      <c r="F11576" s="547"/>
      <c r="G11576" s="547">
        <f t="shared" si="364"/>
        <v>0</v>
      </c>
      <c r="H11576" s="547">
        <f t="shared" si="365"/>
        <v>0</v>
      </c>
    </row>
    <row r="11577" spans="1:8" x14ac:dyDescent="0.25">
      <c r="A11577" s="396" t="e">
        <f>"INN."&amp;EIGNIR!$B$3&amp;C11577</f>
        <v>#N/A</v>
      </c>
      <c r="B11577" s="511">
        <f>+'Eigið fe'!S9</f>
        <v>0</v>
      </c>
      <c r="C11577" s="503" t="s">
        <v>13490</v>
      </c>
      <c r="F11577" s="547"/>
      <c r="G11577" s="547">
        <f t="shared" si="364"/>
        <v>0</v>
      </c>
      <c r="H11577" s="547">
        <f t="shared" si="365"/>
        <v>0</v>
      </c>
    </row>
    <row r="11578" spans="1:8" x14ac:dyDescent="0.25">
      <c r="A11578" s="396" t="e">
        <f>"INN."&amp;EIGNIR!$B$3&amp;C11578</f>
        <v>#N/A</v>
      </c>
      <c r="B11578" s="511">
        <f>+'Eigið fe'!S10</f>
        <v>0</v>
      </c>
      <c r="C11578" s="503" t="s">
        <v>13491</v>
      </c>
      <c r="F11578" s="547"/>
      <c r="G11578" s="547">
        <f t="shared" si="364"/>
        <v>0</v>
      </c>
      <c r="H11578" s="547">
        <f t="shared" si="365"/>
        <v>0</v>
      </c>
    </row>
    <row r="11579" spans="1:8" x14ac:dyDescent="0.25">
      <c r="A11579" s="396" t="e">
        <f>"INN."&amp;EIGNIR!$B$3&amp;C11579</f>
        <v>#N/A</v>
      </c>
      <c r="B11579" s="511">
        <f>+'Eigið fe'!S11</f>
        <v>0</v>
      </c>
      <c r="C11579" s="503" t="s">
        <v>13492</v>
      </c>
      <c r="F11579" s="547"/>
      <c r="G11579" s="547">
        <f t="shared" si="364"/>
        <v>0</v>
      </c>
      <c r="H11579" s="547">
        <f t="shared" si="365"/>
        <v>0</v>
      </c>
    </row>
    <row r="11580" spans="1:8" x14ac:dyDescent="0.25">
      <c r="A11580" s="396" t="e">
        <f>"INN."&amp;EIGNIR!$B$3&amp;C11580</f>
        <v>#N/A</v>
      </c>
      <c r="B11580" s="511">
        <f>+'Eigið fe'!S12</f>
        <v>0</v>
      </c>
      <c r="C11580" s="503" t="s">
        <v>13493</v>
      </c>
      <c r="F11580" s="547"/>
      <c r="G11580" s="547">
        <f t="shared" si="364"/>
        <v>0</v>
      </c>
      <c r="H11580" s="547">
        <f t="shared" si="365"/>
        <v>0</v>
      </c>
    </row>
    <row r="11581" spans="1:8" x14ac:dyDescent="0.25">
      <c r="A11581" s="396" t="e">
        <f>"INN."&amp;EIGNIR!$B$3&amp;C11581</f>
        <v>#N/A</v>
      </c>
      <c r="B11581" s="511">
        <f>+'Eigið fe'!S13</f>
        <v>0</v>
      </c>
      <c r="C11581" s="503" t="s">
        <v>13494</v>
      </c>
      <c r="F11581" s="547"/>
      <c r="G11581" s="547">
        <f t="shared" si="364"/>
        <v>0</v>
      </c>
      <c r="H11581" s="547">
        <f t="shared" si="365"/>
        <v>0</v>
      </c>
    </row>
    <row r="11582" spans="1:8" x14ac:dyDescent="0.25">
      <c r="A11582" s="396" t="e">
        <f>"INN."&amp;EIGNIR!$B$3&amp;C11582</f>
        <v>#N/A</v>
      </c>
      <c r="B11582" s="511">
        <f>+'Eigið fe'!S14</f>
        <v>0</v>
      </c>
      <c r="C11582" s="503" t="s">
        <v>13495</v>
      </c>
      <c r="F11582" s="547"/>
      <c r="G11582" s="547">
        <f t="shared" si="364"/>
        <v>0</v>
      </c>
      <c r="H11582" s="547">
        <f t="shared" si="365"/>
        <v>0</v>
      </c>
    </row>
    <row r="11583" spans="1:8" x14ac:dyDescent="0.25">
      <c r="A11583" s="396" t="e">
        <f>"INN."&amp;EIGNIR!$B$3&amp;C11583</f>
        <v>#N/A</v>
      </c>
      <c r="B11583" s="511">
        <f>+'Eigið fe'!S15</f>
        <v>0</v>
      </c>
      <c r="C11583" s="503" t="s">
        <v>13496</v>
      </c>
      <c r="F11583" s="547"/>
      <c r="G11583" s="547">
        <f t="shared" si="364"/>
        <v>0</v>
      </c>
      <c r="H11583" s="547">
        <f t="shared" si="365"/>
        <v>0</v>
      </c>
    </row>
    <row r="11584" spans="1:8" x14ac:dyDescent="0.25">
      <c r="A11584" s="396" t="e">
        <f>"INN."&amp;EIGNIR!$B$3&amp;C11584</f>
        <v>#N/A</v>
      </c>
      <c r="B11584" s="511">
        <f>+'Eigið fe'!S16</f>
        <v>0</v>
      </c>
      <c r="C11584" s="503" t="s">
        <v>13497</v>
      </c>
      <c r="F11584" s="547"/>
      <c r="G11584" s="547">
        <f t="shared" si="364"/>
        <v>0</v>
      </c>
      <c r="H11584" s="547">
        <f t="shared" si="365"/>
        <v>0</v>
      </c>
    </row>
    <row r="11585" spans="1:8" x14ac:dyDescent="0.25">
      <c r="A11585" s="396" t="e">
        <f>"INN."&amp;EIGNIR!$B$3&amp;C11585</f>
        <v>#N/A</v>
      </c>
      <c r="B11585" s="511">
        <f>+'Eigið fe'!S17</f>
        <v>0</v>
      </c>
      <c r="C11585" s="503" t="s">
        <v>13498</v>
      </c>
      <c r="F11585" s="547"/>
      <c r="G11585" s="547">
        <f t="shared" si="364"/>
        <v>0</v>
      </c>
      <c r="H11585" s="547">
        <f t="shared" si="365"/>
        <v>0</v>
      </c>
    </row>
    <row r="11586" spans="1:8" x14ac:dyDescent="0.25">
      <c r="A11586" s="396" t="e">
        <f>"INN."&amp;EIGNIR!$B$3&amp;C11586</f>
        <v>#N/A</v>
      </c>
      <c r="B11586" s="511">
        <f>+'Eigið fe'!S18</f>
        <v>0</v>
      </c>
      <c r="C11586" s="503" t="s">
        <v>13499</v>
      </c>
      <c r="F11586" s="547"/>
      <c r="G11586" s="547">
        <f t="shared" si="364"/>
        <v>0</v>
      </c>
      <c r="H11586" s="547">
        <f t="shared" si="365"/>
        <v>0</v>
      </c>
    </row>
    <row r="11587" spans="1:8" x14ac:dyDescent="0.25">
      <c r="A11587" s="396" t="e">
        <f>"INN."&amp;EIGNIR!$B$3&amp;C11587</f>
        <v>#N/A</v>
      </c>
      <c r="B11587" s="511">
        <f>+'Eigið fe'!S19</f>
        <v>0</v>
      </c>
      <c r="C11587" s="503" t="s">
        <v>13500</v>
      </c>
      <c r="F11587" s="547"/>
      <c r="G11587" s="547">
        <f t="shared" si="364"/>
        <v>0</v>
      </c>
      <c r="H11587" s="547">
        <f t="shared" si="365"/>
        <v>0</v>
      </c>
    </row>
    <row r="11588" spans="1:8" x14ac:dyDescent="0.25">
      <c r="A11588" s="396" t="e">
        <f>"INN."&amp;EIGNIR!$B$3&amp;C11588</f>
        <v>#N/A</v>
      </c>
      <c r="B11588" s="511">
        <f>+'Eigið fe'!S20</f>
        <v>0</v>
      </c>
      <c r="C11588" s="503" t="s">
        <v>13501</v>
      </c>
      <c r="F11588" s="547"/>
      <c r="G11588" s="547">
        <f t="shared" si="364"/>
        <v>0</v>
      </c>
      <c r="H11588" s="547">
        <f t="shared" si="365"/>
        <v>0</v>
      </c>
    </row>
    <row r="11589" spans="1:8" x14ac:dyDescent="0.25">
      <c r="A11589" s="396" t="e">
        <f>"INN."&amp;EIGNIR!$B$3&amp;C11589</f>
        <v>#N/A</v>
      </c>
      <c r="B11589" s="511">
        <f>+'Eigið fe'!S21</f>
        <v>0</v>
      </c>
      <c r="C11589" s="503" t="s">
        <v>13502</v>
      </c>
      <c r="F11589" s="547"/>
      <c r="G11589" s="547">
        <f t="shared" si="364"/>
        <v>0</v>
      </c>
      <c r="H11589" s="547">
        <f t="shared" si="365"/>
        <v>0</v>
      </c>
    </row>
    <row r="11590" spans="1:8" x14ac:dyDescent="0.25">
      <c r="A11590" s="396" t="e">
        <f>"INN."&amp;EIGNIR!$B$3&amp;C11590</f>
        <v>#N/A</v>
      </c>
      <c r="B11590" s="511">
        <f>+'Eigið fe'!S22</f>
        <v>0</v>
      </c>
      <c r="C11590" s="503" t="s">
        <v>13503</v>
      </c>
      <c r="F11590" s="547"/>
      <c r="G11590" s="547">
        <f t="shared" si="364"/>
        <v>0</v>
      </c>
      <c r="H11590" s="547">
        <f t="shared" si="365"/>
        <v>0</v>
      </c>
    </row>
    <row r="11591" spans="1:8" x14ac:dyDescent="0.25">
      <c r="A11591" s="396" t="e">
        <f>"INN."&amp;EIGNIR!$B$3&amp;C11591</f>
        <v>#N/A</v>
      </c>
      <c r="B11591" s="511">
        <f>+'Eigið fe'!S23</f>
        <v>0</v>
      </c>
      <c r="C11591" s="503" t="s">
        <v>13504</v>
      </c>
      <c r="F11591" s="547"/>
      <c r="G11591" s="547">
        <f t="shared" si="364"/>
        <v>0</v>
      </c>
      <c r="H11591" s="547">
        <f t="shared" si="365"/>
        <v>0</v>
      </c>
    </row>
    <row r="11592" spans="1:8" x14ac:dyDescent="0.25">
      <c r="A11592" s="396" t="e">
        <f>"INN."&amp;EIGNIR!$B$3&amp;C11592</f>
        <v>#N/A</v>
      </c>
      <c r="B11592" s="511">
        <f>+'Eigið fe'!S24</f>
        <v>0</v>
      </c>
      <c r="C11592" s="503" t="s">
        <v>13505</v>
      </c>
      <c r="F11592" s="547"/>
      <c r="G11592" s="547">
        <f t="shared" si="364"/>
        <v>0</v>
      </c>
      <c r="H11592" s="547">
        <f t="shared" si="365"/>
        <v>0</v>
      </c>
    </row>
    <row r="11593" spans="1:8" x14ac:dyDescent="0.25">
      <c r="A11593" s="396" t="e">
        <f>"INN."&amp;EIGNIR!$B$3&amp;C11593</f>
        <v>#N/A</v>
      </c>
      <c r="B11593" s="511">
        <f>+'Eigið fe'!S25</f>
        <v>0</v>
      </c>
      <c r="C11593" s="503" t="s">
        <v>13506</v>
      </c>
      <c r="F11593" s="547"/>
      <c r="G11593" s="547">
        <f t="shared" si="364"/>
        <v>0</v>
      </c>
      <c r="H11593" s="547">
        <f t="shared" si="365"/>
        <v>0</v>
      </c>
    </row>
    <row r="11594" spans="1:8" x14ac:dyDescent="0.25">
      <c r="A11594" s="396" t="e">
        <f>"INN."&amp;EIGNIR!$B$3&amp;C11594</f>
        <v>#N/A</v>
      </c>
      <c r="B11594" s="511">
        <f>+'Eigið fe'!S26</f>
        <v>0</v>
      </c>
      <c r="C11594" s="503" t="s">
        <v>13507</v>
      </c>
      <c r="F11594" s="547"/>
      <c r="G11594" s="547">
        <f t="shared" si="364"/>
        <v>0</v>
      </c>
      <c r="H11594" s="547">
        <f t="shared" si="365"/>
        <v>0</v>
      </c>
    </row>
    <row r="11595" spans="1:8" x14ac:dyDescent="0.25">
      <c r="A11595" s="396" t="e">
        <f>"INN."&amp;EIGNIR!$B$3&amp;C11595</f>
        <v>#N/A</v>
      </c>
      <c r="B11595" s="511">
        <f>+'Eigið fe'!T5</f>
        <v>0</v>
      </c>
      <c r="C11595" s="503" t="s">
        <v>13508</v>
      </c>
      <c r="D11595" s="504" t="s">
        <v>13613</v>
      </c>
      <c r="F11595" s="547"/>
      <c r="G11595" s="547">
        <f t="shared" si="364"/>
        <v>0</v>
      </c>
      <c r="H11595" s="547">
        <f t="shared" si="365"/>
        <v>0</v>
      </c>
    </row>
    <row r="11596" spans="1:8" x14ac:dyDescent="0.25">
      <c r="A11596" s="396" t="e">
        <f>"INN."&amp;EIGNIR!$B$3&amp;C11596</f>
        <v>#N/A</v>
      </c>
      <c r="B11596" s="511">
        <f>+'Eigið fe'!T6</f>
        <v>0</v>
      </c>
      <c r="C11596" s="503" t="s">
        <v>13509</v>
      </c>
      <c r="F11596" s="547"/>
      <c r="G11596" s="547">
        <f t="shared" si="364"/>
        <v>0</v>
      </c>
      <c r="H11596" s="547">
        <f t="shared" si="365"/>
        <v>0</v>
      </c>
    </row>
    <row r="11597" spans="1:8" x14ac:dyDescent="0.25">
      <c r="A11597" s="396" t="e">
        <f>"INN."&amp;EIGNIR!$B$3&amp;C11597</f>
        <v>#N/A</v>
      </c>
      <c r="B11597" s="511">
        <f>+'Eigið fe'!T7</f>
        <v>0</v>
      </c>
      <c r="C11597" s="503" t="s">
        <v>13510</v>
      </c>
      <c r="F11597" s="547"/>
      <c r="G11597" s="547">
        <f t="shared" si="364"/>
        <v>0</v>
      </c>
      <c r="H11597" s="547">
        <f t="shared" si="365"/>
        <v>0</v>
      </c>
    </row>
    <row r="11598" spans="1:8" x14ac:dyDescent="0.25">
      <c r="A11598" s="396" t="e">
        <f>"INN."&amp;EIGNIR!$B$3&amp;C11598</f>
        <v>#N/A</v>
      </c>
      <c r="B11598" s="511">
        <f>+'Eigið fe'!T8</f>
        <v>0</v>
      </c>
      <c r="C11598" s="503" t="s">
        <v>13511</v>
      </c>
      <c r="F11598" s="547"/>
      <c r="G11598" s="547">
        <f t="shared" si="364"/>
        <v>0</v>
      </c>
      <c r="H11598" s="547">
        <f t="shared" si="365"/>
        <v>0</v>
      </c>
    </row>
    <row r="11599" spans="1:8" x14ac:dyDescent="0.25">
      <c r="A11599" s="396" t="e">
        <f>"INN."&amp;EIGNIR!$B$3&amp;C11599</f>
        <v>#N/A</v>
      </c>
      <c r="B11599" s="511">
        <f>+'Eigið fe'!T9</f>
        <v>0</v>
      </c>
      <c r="C11599" s="503" t="s">
        <v>13512</v>
      </c>
      <c r="F11599" s="547"/>
      <c r="G11599" s="547">
        <f t="shared" si="364"/>
        <v>0</v>
      </c>
      <c r="H11599" s="547">
        <f t="shared" si="365"/>
        <v>0</v>
      </c>
    </row>
    <row r="11600" spans="1:8" x14ac:dyDescent="0.25">
      <c r="A11600" s="396" t="e">
        <f>"INN."&amp;EIGNIR!$B$3&amp;C11600</f>
        <v>#N/A</v>
      </c>
      <c r="B11600" s="511">
        <f>+'Eigið fe'!T10</f>
        <v>0</v>
      </c>
      <c r="C11600" s="503" t="s">
        <v>13513</v>
      </c>
      <c r="F11600" s="547"/>
      <c r="G11600" s="547">
        <f t="shared" si="364"/>
        <v>0</v>
      </c>
      <c r="H11600" s="547">
        <f t="shared" si="365"/>
        <v>0</v>
      </c>
    </row>
    <row r="11601" spans="1:8" x14ac:dyDescent="0.25">
      <c r="A11601" s="396" t="e">
        <f>"INN."&amp;EIGNIR!$B$3&amp;C11601</f>
        <v>#N/A</v>
      </c>
      <c r="B11601" s="511">
        <f>+'Eigið fe'!T11</f>
        <v>0</v>
      </c>
      <c r="C11601" s="503" t="s">
        <v>13514</v>
      </c>
      <c r="F11601" s="547"/>
      <c r="G11601" s="547">
        <f t="shared" si="364"/>
        <v>0</v>
      </c>
      <c r="H11601" s="547">
        <f t="shared" si="365"/>
        <v>0</v>
      </c>
    </row>
    <row r="11602" spans="1:8" x14ac:dyDescent="0.25">
      <c r="A11602" s="396" t="e">
        <f>"INN."&amp;EIGNIR!$B$3&amp;C11602</f>
        <v>#N/A</v>
      </c>
      <c r="B11602" s="511">
        <f>+'Eigið fe'!T12</f>
        <v>0</v>
      </c>
      <c r="C11602" s="503" t="s">
        <v>13515</v>
      </c>
      <c r="F11602" s="547"/>
      <c r="G11602" s="547">
        <f t="shared" si="364"/>
        <v>0</v>
      </c>
      <c r="H11602" s="547">
        <f t="shared" si="365"/>
        <v>0</v>
      </c>
    </row>
    <row r="11603" spans="1:8" x14ac:dyDescent="0.25">
      <c r="A11603" s="396" t="e">
        <f>"INN."&amp;EIGNIR!$B$3&amp;C11603</f>
        <v>#N/A</v>
      </c>
      <c r="B11603" s="511">
        <f>+'Eigið fe'!T13</f>
        <v>0</v>
      </c>
      <c r="C11603" s="503" t="s">
        <v>13516</v>
      </c>
      <c r="F11603" s="547"/>
      <c r="G11603" s="547">
        <f t="shared" si="364"/>
        <v>0</v>
      </c>
      <c r="H11603" s="547">
        <f t="shared" si="365"/>
        <v>0</v>
      </c>
    </row>
    <row r="11604" spans="1:8" x14ac:dyDescent="0.25">
      <c r="A11604" s="396" t="e">
        <f>"INN."&amp;EIGNIR!$B$3&amp;C11604</f>
        <v>#N/A</v>
      </c>
      <c r="B11604" s="511">
        <f>+'Eigið fe'!T14</f>
        <v>0</v>
      </c>
      <c r="C11604" s="503" t="s">
        <v>13517</v>
      </c>
      <c r="F11604" s="547"/>
      <c r="G11604" s="547">
        <f t="shared" si="364"/>
        <v>0</v>
      </c>
      <c r="H11604" s="547">
        <f t="shared" si="365"/>
        <v>0</v>
      </c>
    </row>
    <row r="11605" spans="1:8" x14ac:dyDescent="0.25">
      <c r="A11605" s="396" t="e">
        <f>"INN."&amp;EIGNIR!$B$3&amp;C11605</f>
        <v>#N/A</v>
      </c>
      <c r="B11605" s="511">
        <f>+'Eigið fe'!T15</f>
        <v>0</v>
      </c>
      <c r="C11605" s="503" t="s">
        <v>13518</v>
      </c>
      <c r="F11605" s="547"/>
      <c r="G11605" s="547">
        <f t="shared" si="364"/>
        <v>0</v>
      </c>
      <c r="H11605" s="547">
        <f t="shared" si="365"/>
        <v>0</v>
      </c>
    </row>
    <row r="11606" spans="1:8" x14ac:dyDescent="0.25">
      <c r="A11606" s="396" t="e">
        <f>"INN."&amp;EIGNIR!$B$3&amp;C11606</f>
        <v>#N/A</v>
      </c>
      <c r="B11606" s="511">
        <f>+'Eigið fe'!T16</f>
        <v>0</v>
      </c>
      <c r="C11606" s="503" t="s">
        <v>13519</v>
      </c>
      <c r="F11606" s="547"/>
      <c r="G11606" s="547">
        <f t="shared" si="364"/>
        <v>0</v>
      </c>
      <c r="H11606" s="547">
        <f t="shared" si="365"/>
        <v>0</v>
      </c>
    </row>
    <row r="11607" spans="1:8" x14ac:dyDescent="0.25">
      <c r="A11607" s="396" t="e">
        <f>"INN."&amp;EIGNIR!$B$3&amp;C11607</f>
        <v>#N/A</v>
      </c>
      <c r="B11607" s="511">
        <f>+'Eigið fe'!T17</f>
        <v>0</v>
      </c>
      <c r="C11607" s="503" t="s">
        <v>13520</v>
      </c>
      <c r="F11607" s="547"/>
      <c r="G11607" s="547">
        <f t="shared" si="364"/>
        <v>0</v>
      </c>
      <c r="H11607" s="547">
        <f t="shared" si="365"/>
        <v>0</v>
      </c>
    </row>
    <row r="11608" spans="1:8" x14ac:dyDescent="0.25">
      <c r="A11608" s="396" t="e">
        <f>"INN."&amp;EIGNIR!$B$3&amp;C11608</f>
        <v>#N/A</v>
      </c>
      <c r="B11608" s="511">
        <f>+'Eigið fe'!T18</f>
        <v>0</v>
      </c>
      <c r="C11608" s="503" t="s">
        <v>13521</v>
      </c>
      <c r="F11608" s="547"/>
      <c r="G11608" s="547">
        <f t="shared" si="364"/>
        <v>0</v>
      </c>
      <c r="H11608" s="547">
        <f t="shared" si="365"/>
        <v>0</v>
      </c>
    </row>
    <row r="11609" spans="1:8" x14ac:dyDescent="0.25">
      <c r="A11609" s="396" t="e">
        <f>"INN."&amp;EIGNIR!$B$3&amp;C11609</f>
        <v>#N/A</v>
      </c>
      <c r="B11609" s="511">
        <f>+'Eigið fe'!T19</f>
        <v>0</v>
      </c>
      <c r="C11609" s="503" t="s">
        <v>13522</v>
      </c>
      <c r="F11609" s="547"/>
      <c r="G11609" s="547">
        <f t="shared" si="364"/>
        <v>0</v>
      </c>
      <c r="H11609" s="547">
        <f t="shared" si="365"/>
        <v>0</v>
      </c>
    </row>
    <row r="11610" spans="1:8" x14ac:dyDescent="0.25">
      <c r="A11610" s="396" t="e">
        <f>"INN."&amp;EIGNIR!$B$3&amp;C11610</f>
        <v>#N/A</v>
      </c>
      <c r="B11610" s="511">
        <f>+'Eigið fe'!T20</f>
        <v>0</v>
      </c>
      <c r="C11610" s="503" t="s">
        <v>13523</v>
      </c>
      <c r="F11610" s="547"/>
      <c r="G11610" s="547">
        <f t="shared" si="364"/>
        <v>0</v>
      </c>
      <c r="H11610" s="547">
        <f t="shared" si="365"/>
        <v>0</v>
      </c>
    </row>
    <row r="11611" spans="1:8" x14ac:dyDescent="0.25">
      <c r="A11611" s="396" t="e">
        <f>"INN."&amp;EIGNIR!$B$3&amp;C11611</f>
        <v>#N/A</v>
      </c>
      <c r="B11611" s="511">
        <f>+'Eigið fe'!T21</f>
        <v>0</v>
      </c>
      <c r="C11611" s="503" t="s">
        <v>13524</v>
      </c>
      <c r="F11611" s="547"/>
      <c r="G11611" s="547">
        <f t="shared" si="364"/>
        <v>0</v>
      </c>
      <c r="H11611" s="547">
        <f t="shared" si="365"/>
        <v>0</v>
      </c>
    </row>
    <row r="11612" spans="1:8" x14ac:dyDescent="0.25">
      <c r="A11612" s="396" t="e">
        <f>"INN."&amp;EIGNIR!$B$3&amp;C11612</f>
        <v>#N/A</v>
      </c>
      <c r="B11612" s="511">
        <f>+'Eigið fe'!T22</f>
        <v>0</v>
      </c>
      <c r="C11612" s="503" t="s">
        <v>13525</v>
      </c>
      <c r="F11612" s="547"/>
      <c r="G11612" s="547">
        <f t="shared" si="364"/>
        <v>0</v>
      </c>
      <c r="H11612" s="547">
        <f t="shared" si="365"/>
        <v>0</v>
      </c>
    </row>
    <row r="11613" spans="1:8" x14ac:dyDescent="0.25">
      <c r="A11613" s="396" t="e">
        <f>"INN."&amp;EIGNIR!$B$3&amp;C11613</f>
        <v>#N/A</v>
      </c>
      <c r="B11613" s="511">
        <f>+'Eigið fe'!T23</f>
        <v>0</v>
      </c>
      <c r="C11613" s="503" t="s">
        <v>13526</v>
      </c>
      <c r="F11613" s="547"/>
      <c r="G11613" s="547">
        <f t="shared" si="364"/>
        <v>0</v>
      </c>
      <c r="H11613" s="547">
        <f t="shared" si="365"/>
        <v>0</v>
      </c>
    </row>
    <row r="11614" spans="1:8" x14ac:dyDescent="0.25">
      <c r="A11614" s="396" t="e">
        <f>"INN."&amp;EIGNIR!$B$3&amp;C11614</f>
        <v>#N/A</v>
      </c>
      <c r="B11614" s="511">
        <f>+'Eigið fe'!T24</f>
        <v>0</v>
      </c>
      <c r="C11614" s="503" t="s">
        <v>13527</v>
      </c>
      <c r="F11614" s="547"/>
      <c r="G11614" s="547">
        <f t="shared" ref="G11614:G11616" si="366">+F11614-B11614</f>
        <v>0</v>
      </c>
      <c r="H11614" s="547">
        <f t="shared" si="365"/>
        <v>0</v>
      </c>
    </row>
    <row r="11615" spans="1:8" x14ac:dyDescent="0.25">
      <c r="A11615" s="396" t="e">
        <f>"INN."&amp;EIGNIR!$B$3&amp;C11615</f>
        <v>#N/A</v>
      </c>
      <c r="B11615" s="511">
        <f>+'Eigið fe'!T25</f>
        <v>0</v>
      </c>
      <c r="C11615" s="503" t="s">
        <v>13528</v>
      </c>
      <c r="F11615" s="547"/>
      <c r="G11615" s="547">
        <f t="shared" si="366"/>
        <v>0</v>
      </c>
      <c r="H11615" s="547">
        <f>+ABS(G11615)</f>
        <v>0</v>
      </c>
    </row>
    <row r="11616" spans="1:8" x14ac:dyDescent="0.25">
      <c r="A11616" s="396" t="e">
        <f>"INN."&amp;EIGNIR!$B$3&amp;C11616</f>
        <v>#N/A</v>
      </c>
      <c r="B11616" s="511">
        <f>+'Eigið fe'!T26</f>
        <v>0</v>
      </c>
      <c r="C11616" s="503" t="s">
        <v>13529</v>
      </c>
      <c r="F11616" s="547"/>
      <c r="G11616" s="547">
        <f t="shared" si="366"/>
        <v>0</v>
      </c>
      <c r="H11616" s="547">
        <f>+ABS(G11616)</f>
        <v>0</v>
      </c>
    </row>
    <row r="11617" spans="1:3" x14ac:dyDescent="0.25">
      <c r="A11617" s="396" t="s">
        <v>13256</v>
      </c>
      <c r="C11617" s="512" t="s">
        <v>11803</v>
      </c>
    </row>
  </sheetData>
  <conditionalFormatting sqref="F10:H1711 F1761:H8626 G1712:H1760 F8731:H11616 G8627:H8730">
    <cfRule type="cellIs" dxfId="13" priority="14" operator="notEqual">
      <formula>0</formula>
    </cfRule>
  </conditionalFormatting>
  <conditionalFormatting sqref="G6:G7">
    <cfRule type="cellIs" dxfId="12" priority="13" operator="notEqual">
      <formula>0</formula>
    </cfRule>
  </conditionalFormatting>
  <conditionalFormatting sqref="F1712:F1760">
    <cfRule type="cellIs" dxfId="11" priority="12" operator="notEqual">
      <formula>0</formula>
    </cfRule>
  </conditionalFormatting>
  <conditionalFormatting sqref="F8627:F8730">
    <cfRule type="cellIs" dxfId="10" priority="11" operator="notEqual">
      <formula>0</formula>
    </cfRule>
  </conditionalFormatting>
  <conditionalFormatting sqref="C8651:C8730">
    <cfRule type="cellIs" dxfId="9" priority="10" operator="lessThan">
      <formula>0</formula>
    </cfRule>
  </conditionalFormatting>
  <conditionalFormatting sqref="C8627:C8632">
    <cfRule type="cellIs" dxfId="8" priority="9" operator="lessThan">
      <formula>0</formula>
    </cfRule>
  </conditionalFormatting>
  <conditionalFormatting sqref="C8633">
    <cfRule type="cellIs" dxfId="7" priority="8" operator="lessThan">
      <formula>0</formula>
    </cfRule>
  </conditionalFormatting>
  <conditionalFormatting sqref="C8634">
    <cfRule type="cellIs" dxfId="6" priority="7" operator="lessThan">
      <formula>0</formula>
    </cfRule>
  </conditionalFormatting>
  <conditionalFormatting sqref="C8635:C8640">
    <cfRule type="cellIs" dxfId="5" priority="6" operator="lessThan">
      <formula>0</formula>
    </cfRule>
  </conditionalFormatting>
  <conditionalFormatting sqref="C8641">
    <cfRule type="cellIs" dxfId="4" priority="5" operator="lessThan">
      <formula>0</formula>
    </cfRule>
  </conditionalFormatting>
  <conditionalFormatting sqref="C8642">
    <cfRule type="cellIs" dxfId="3" priority="4" operator="lessThan">
      <formula>0</formula>
    </cfRule>
  </conditionalFormatting>
  <conditionalFormatting sqref="C8643:C8648">
    <cfRule type="cellIs" dxfId="2" priority="3" operator="lessThan">
      <formula>0</formula>
    </cfRule>
  </conditionalFormatting>
  <conditionalFormatting sqref="C8649">
    <cfRule type="cellIs" dxfId="1" priority="2" operator="lessThan">
      <formula>0</formula>
    </cfRule>
  </conditionalFormatting>
  <conditionalFormatting sqref="C8650">
    <cfRule type="cellIs" dxfId="0" priority="1" operator="lessThan">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Button 1">
              <controlPr defaultSize="0" print="0" autoFill="0" autoPict="0" macro="[0]!Button11_Click">
                <anchor moveWithCells="1" sizeWithCells="1">
                  <from>
                    <xdr:col>1</xdr:col>
                    <xdr:colOff>314325</xdr:colOff>
                    <xdr:row>0</xdr:row>
                    <xdr:rowOff>38100</xdr:rowOff>
                  </from>
                  <to>
                    <xdr:col>1</xdr:col>
                    <xdr:colOff>1666875</xdr:colOff>
                    <xdr:row>1</xdr:row>
                    <xdr:rowOff>142875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13"/>
  <sheetViews>
    <sheetView workbookViewId="0">
      <selection activeCell="A11" sqref="A11"/>
    </sheetView>
  </sheetViews>
  <sheetFormatPr defaultColWidth="8.85546875" defaultRowHeight="12.75" x14ac:dyDescent="0.2"/>
  <cols>
    <col min="1" max="1" width="32.28515625" style="435" customWidth="1"/>
    <col min="2" max="2" width="8.42578125" style="443" customWidth="1"/>
    <col min="3" max="3" width="12.42578125" style="443" bestFit="1" customWidth="1"/>
    <col min="4" max="4" width="40.7109375" style="435" customWidth="1"/>
    <col min="5" max="12" width="8.85546875" style="435"/>
    <col min="13" max="13" width="26" style="435" customWidth="1"/>
    <col min="14" max="16384" width="8.85546875" style="435"/>
  </cols>
  <sheetData>
    <row r="1" spans="1:4" ht="18.75" thickBot="1" x14ac:dyDescent="0.3">
      <c r="A1" s="431" t="s">
        <v>343</v>
      </c>
      <c r="B1" s="432" t="s">
        <v>341</v>
      </c>
      <c r="C1" s="433" t="s">
        <v>342</v>
      </c>
      <c r="D1" s="434" t="s">
        <v>1848</v>
      </c>
    </row>
    <row r="2" spans="1:4" ht="14.25" x14ac:dyDescent="0.2">
      <c r="A2" s="436" t="s">
        <v>346</v>
      </c>
      <c r="B2" s="437" t="s">
        <v>345</v>
      </c>
      <c r="C2" s="505" t="s">
        <v>11804</v>
      </c>
      <c r="D2" s="438">
        <v>5810080150</v>
      </c>
    </row>
    <row r="3" spans="1:4" ht="14.25" x14ac:dyDescent="0.2">
      <c r="A3" s="436" t="s">
        <v>348</v>
      </c>
      <c r="B3" s="437" t="s">
        <v>347</v>
      </c>
      <c r="C3" s="505" t="s">
        <v>11805</v>
      </c>
      <c r="D3" s="439" t="s">
        <v>1850</v>
      </c>
    </row>
    <row r="4" spans="1:4" ht="14.25" x14ac:dyDescent="0.2">
      <c r="A4" s="436" t="s">
        <v>13641</v>
      </c>
      <c r="B4" s="437" t="s">
        <v>356</v>
      </c>
      <c r="C4" s="505" t="s">
        <v>11811</v>
      </c>
      <c r="D4" s="439" t="s">
        <v>1849</v>
      </c>
    </row>
    <row r="5" spans="1:4" ht="14.25" x14ac:dyDescent="0.2">
      <c r="A5" s="436" t="s">
        <v>1705</v>
      </c>
      <c r="B5" s="437" t="s">
        <v>344</v>
      </c>
      <c r="C5" s="505" t="s">
        <v>11810</v>
      </c>
      <c r="D5" s="438">
        <v>4710080280</v>
      </c>
    </row>
    <row r="6" spans="1:4" ht="14.25" x14ac:dyDescent="0.2">
      <c r="A6" s="436" t="s">
        <v>11848</v>
      </c>
      <c r="B6" s="437" t="s">
        <v>349</v>
      </c>
      <c r="C6" s="505" t="s">
        <v>11807</v>
      </c>
      <c r="D6" s="439" t="s">
        <v>1854</v>
      </c>
    </row>
    <row r="7" spans="1:4" ht="14.25" x14ac:dyDescent="0.2">
      <c r="A7" s="436" t="s">
        <v>355</v>
      </c>
      <c r="B7" s="437" t="s">
        <v>354</v>
      </c>
      <c r="C7" s="505" t="s">
        <v>11806</v>
      </c>
      <c r="D7" s="439" t="s">
        <v>1853</v>
      </c>
    </row>
    <row r="8" spans="1:4" ht="14.25" x14ac:dyDescent="0.2">
      <c r="A8" s="440" t="s">
        <v>353</v>
      </c>
      <c r="B8" s="441" t="s">
        <v>352</v>
      </c>
      <c r="C8" s="506" t="s">
        <v>11808</v>
      </c>
      <c r="D8" s="442" t="s">
        <v>1852</v>
      </c>
    </row>
    <row r="9" spans="1:4" ht="14.25" x14ac:dyDescent="0.2">
      <c r="A9" s="440" t="s">
        <v>351</v>
      </c>
      <c r="B9" s="441" t="s">
        <v>350</v>
      </c>
      <c r="C9" s="506" t="s">
        <v>11809</v>
      </c>
      <c r="D9" s="442" t="s">
        <v>1851</v>
      </c>
    </row>
    <row r="13" spans="1:4" ht="13.5" customHeight="1" x14ac:dyDescent="0.2"/>
  </sheetData>
  <sortState ref="A3:D9">
    <sortCondition ref="A2"/>
  </sortState>
  <customSheetViews>
    <customSheetView guid="{36FBA667-E62D-4CB2-8A1E-E3E39D09B465}">
      <selection activeCell="E18" sqref="E18"/>
      <pageMargins left="0.75" right="0.75" top="1" bottom="1" header="0.5" footer="0.5"/>
      <pageSetup paperSize="9" orientation="portrait" r:id="rId1"/>
      <headerFooter alignWithMargins="0"/>
    </customSheetView>
    <customSheetView guid="{066FE8E2-BD01-4A3D-B08F-7AE148820913}">
      <selection activeCell="E18" sqref="E18"/>
      <pageMargins left="0.75" right="0.75" top="1" bottom="1" header="0.5" footer="0.5"/>
      <pageSetup paperSize="9" orientation="portrait" r:id="rId2"/>
      <headerFooter alignWithMargins="0"/>
    </customSheetView>
    <customSheetView guid="{89A248D1-1EB8-46F5-9763-087E5D6B4AF5}">
      <selection activeCell="O23" sqref="O23"/>
      <pageMargins left="0.75" right="0.75" top="1" bottom="1" header="0.5" footer="0.5"/>
      <pageSetup paperSize="9" orientation="portrait" r:id="rId3"/>
      <headerFooter alignWithMargins="0"/>
    </customSheetView>
    <customSheetView guid="{79D16477-B0C6-48AF-AE89-11794E47C250}" showPageBreaks="1">
      <selection activeCell="O23" sqref="O23"/>
      <pageMargins left="0.75" right="0.75" top="1" bottom="1" header="0.5" footer="0.5"/>
      <pageSetup paperSize="9" orientation="portrait" r:id="rId4"/>
      <headerFooter alignWithMargins="0"/>
    </customSheetView>
  </customSheetViews>
  <pageMargins left="0.75" right="0.75" top="1" bottom="1" header="0.5" footer="0.5"/>
  <pageSetup paperSize="9" orientation="portrait"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Q59"/>
  <sheetViews>
    <sheetView showGridLines="0" zoomScale="75" workbookViewId="0">
      <selection activeCell="O30" sqref="O30"/>
    </sheetView>
  </sheetViews>
  <sheetFormatPr defaultColWidth="9.140625" defaultRowHeight="15" x14ac:dyDescent="0.2"/>
  <cols>
    <col min="1" max="1" width="9.140625" style="7"/>
    <col min="2" max="2" width="22.140625" style="7" customWidth="1"/>
    <col min="3" max="3" width="10.28515625" style="7" customWidth="1"/>
    <col min="4" max="4" width="7.140625" style="7" customWidth="1"/>
    <col min="5" max="5" width="23.7109375" style="7" customWidth="1"/>
    <col min="6" max="6" width="20.7109375" style="7" customWidth="1"/>
    <col min="7" max="7" width="2.5703125" style="7" customWidth="1"/>
    <col min="8" max="8" width="2.28515625" style="7" customWidth="1"/>
    <col min="9" max="9" width="1.7109375" style="7" customWidth="1"/>
    <col min="10" max="10" width="13" style="7" customWidth="1"/>
    <col min="11" max="11" width="29.42578125" style="7" customWidth="1"/>
    <col min="12" max="12" width="9.140625" style="7"/>
    <col min="13" max="13" width="6" style="7" customWidth="1"/>
    <col min="14" max="14" width="9.28515625" style="7" customWidth="1"/>
    <col min="15" max="15" width="16.5703125" style="7" customWidth="1"/>
    <col min="16" max="16" width="9.140625" style="7"/>
    <col min="17" max="17" width="14.5703125" style="7" bestFit="1" customWidth="1"/>
    <col min="18" max="16384" width="9.140625" style="7"/>
  </cols>
  <sheetData>
    <row r="1" spans="1:17" s="3" customFormat="1" ht="20.25" customHeight="1" x14ac:dyDescent="0.25">
      <c r="B1" s="4" t="s">
        <v>52</v>
      </c>
      <c r="D1" s="5"/>
    </row>
    <row r="2" spans="1:17" s="3" customFormat="1" ht="20.25" customHeight="1" x14ac:dyDescent="0.25">
      <c r="B2" s="7" t="s">
        <v>1787</v>
      </c>
      <c r="E2" s="576" t="s">
        <v>53</v>
      </c>
      <c r="F2" s="576"/>
      <c r="K2" s="4" t="s">
        <v>54</v>
      </c>
      <c r="L2" s="6">
        <f>EIGNIR!C5</f>
        <v>0</v>
      </c>
    </row>
    <row r="3" spans="1:17" ht="18" customHeight="1" x14ac:dyDescent="0.25">
      <c r="E3" s="429">
        <f>EIGNIR!C8</f>
        <v>43585</v>
      </c>
      <c r="F3" s="8"/>
    </row>
    <row r="4" spans="1:17" ht="24" customHeight="1" x14ac:dyDescent="0.25">
      <c r="A4" s="417"/>
      <c r="B4" s="417"/>
      <c r="C4" s="417"/>
      <c r="D4" s="417"/>
      <c r="E4" s="575" t="s">
        <v>55</v>
      </c>
      <c r="F4" s="575"/>
      <c r="G4" s="575"/>
      <c r="H4" s="575"/>
      <c r="I4" s="575"/>
      <c r="J4" s="575"/>
      <c r="K4" s="575"/>
      <c r="L4" s="417"/>
      <c r="M4" s="417"/>
      <c r="N4" s="417"/>
      <c r="O4" s="417"/>
    </row>
    <row r="6" spans="1:17" ht="15.75" x14ac:dyDescent="0.25">
      <c r="A6" s="9" t="s">
        <v>56</v>
      </c>
      <c r="B6" s="10"/>
      <c r="C6" s="10"/>
      <c r="D6" s="10"/>
      <c r="E6" s="10"/>
      <c r="F6" s="11" t="s">
        <v>57</v>
      </c>
      <c r="G6" s="10"/>
      <c r="H6" s="10"/>
      <c r="I6" s="10"/>
      <c r="J6" s="9" t="s">
        <v>58</v>
      </c>
      <c r="K6" s="10"/>
      <c r="L6" s="10"/>
      <c r="M6" s="10"/>
      <c r="O6" s="11" t="s">
        <v>57</v>
      </c>
    </row>
    <row r="7" spans="1:17" ht="17.25" customHeight="1" x14ac:dyDescent="0.2">
      <c r="A7" s="10"/>
      <c r="B7" s="10"/>
      <c r="C7" s="10"/>
      <c r="D7" s="10"/>
      <c r="E7" s="12"/>
      <c r="F7" s="10"/>
      <c r="G7" s="10"/>
      <c r="H7" s="10"/>
      <c r="I7" s="10"/>
      <c r="J7" s="10"/>
      <c r="K7" s="10"/>
      <c r="L7" s="10"/>
      <c r="M7" s="10"/>
      <c r="O7" s="10"/>
      <c r="Q7" s="3"/>
    </row>
    <row r="8" spans="1:17" ht="17.25" customHeight="1" x14ac:dyDescent="0.25">
      <c r="A8" s="9" t="s">
        <v>59</v>
      </c>
      <c r="B8" s="10"/>
      <c r="C8" s="10"/>
      <c r="D8" s="10"/>
      <c r="E8" s="10"/>
      <c r="F8" s="13">
        <f>EIGNIR!C17</f>
        <v>0</v>
      </c>
      <c r="G8" s="10"/>
      <c r="H8" s="10"/>
      <c r="I8" s="10"/>
      <c r="J8" s="14" t="s">
        <v>60</v>
      </c>
      <c r="K8" s="15"/>
      <c r="L8" s="15"/>
      <c r="M8" s="15"/>
      <c r="O8" s="16">
        <f>+SKULDIR!C11</f>
        <v>0</v>
      </c>
    </row>
    <row r="9" spans="1:17" ht="17.25" customHeight="1" x14ac:dyDescent="0.25">
      <c r="A9" s="9"/>
      <c r="B9" s="10" t="s">
        <v>61</v>
      </c>
      <c r="C9" s="10"/>
      <c r="D9" s="10"/>
      <c r="E9" s="10"/>
      <c r="F9" s="17">
        <f>+EIGNIR!C18</f>
        <v>0</v>
      </c>
      <c r="G9" s="10"/>
      <c r="H9" s="10"/>
      <c r="I9" s="10"/>
      <c r="J9" s="10"/>
      <c r="K9" s="10" t="s">
        <v>62</v>
      </c>
      <c r="L9" s="15"/>
      <c r="M9" s="15"/>
      <c r="O9" s="18">
        <f>+SKULDIR!C12</f>
        <v>0</v>
      </c>
    </row>
    <row r="10" spans="1:17" ht="17.25" customHeight="1" x14ac:dyDescent="0.2">
      <c r="A10" s="10"/>
      <c r="B10" s="10" t="s">
        <v>63</v>
      </c>
      <c r="C10" s="10"/>
      <c r="D10" s="10"/>
      <c r="E10" s="10"/>
      <c r="F10" s="17">
        <f>+EIGNIR!C19</f>
        <v>0</v>
      </c>
      <c r="G10" s="10"/>
      <c r="H10" s="10"/>
      <c r="I10" s="10"/>
      <c r="J10" s="15"/>
      <c r="K10" s="15" t="s">
        <v>64</v>
      </c>
      <c r="L10" s="15"/>
      <c r="M10" s="15"/>
      <c r="O10" s="18">
        <f>+SKULDIR!C13</f>
        <v>0</v>
      </c>
    </row>
    <row r="11" spans="1:17" ht="17.25" customHeight="1" x14ac:dyDescent="0.2">
      <c r="A11" s="10"/>
      <c r="B11" s="10" t="s">
        <v>65</v>
      </c>
      <c r="C11" s="10"/>
      <c r="D11" s="10"/>
      <c r="E11" s="10"/>
      <c r="F11" s="17">
        <f>+EIGNIR!C29</f>
        <v>0</v>
      </c>
      <c r="G11" s="10"/>
      <c r="H11" s="10"/>
      <c r="I11" s="10"/>
      <c r="J11" s="15"/>
      <c r="K11" s="15" t="s">
        <v>1695</v>
      </c>
      <c r="L11" s="15"/>
      <c r="M11" s="15"/>
      <c r="O11" s="18">
        <f>+SKULDIR!C14</f>
        <v>0</v>
      </c>
    </row>
    <row r="12" spans="1:17" ht="17.25" customHeight="1" x14ac:dyDescent="0.2">
      <c r="A12" s="10"/>
      <c r="B12" s="10" t="s">
        <v>66</v>
      </c>
      <c r="C12" s="10"/>
      <c r="D12" s="10"/>
      <c r="E12" s="10"/>
      <c r="F12" s="17">
        <f>+EIGNIR!C30</f>
        <v>0</v>
      </c>
      <c r="G12" s="10"/>
      <c r="H12" s="10"/>
      <c r="I12" s="10"/>
      <c r="J12" s="15"/>
      <c r="K12" s="15" t="s">
        <v>444</v>
      </c>
      <c r="L12" s="15"/>
      <c r="M12" s="15"/>
      <c r="O12" s="18">
        <f>+SKULDIR!C15</f>
        <v>0</v>
      </c>
    </row>
    <row r="13" spans="1:17" ht="17.25" customHeight="1" x14ac:dyDescent="0.2">
      <c r="A13" s="10"/>
      <c r="B13" s="10" t="s">
        <v>67</v>
      </c>
      <c r="C13" s="10"/>
      <c r="D13" s="10"/>
      <c r="E13" s="10"/>
      <c r="F13" s="17">
        <f>+EIGNIR!C31</f>
        <v>0</v>
      </c>
      <c r="G13" s="10"/>
      <c r="H13" s="10"/>
      <c r="I13" s="10"/>
      <c r="K13" s="15"/>
      <c r="L13" s="15"/>
      <c r="M13" s="15"/>
      <c r="O13" s="20"/>
    </row>
    <row r="14" spans="1:17" ht="17.25" customHeight="1" x14ac:dyDescent="0.25">
      <c r="A14" s="10"/>
      <c r="B14" s="10" t="s">
        <v>605</v>
      </c>
      <c r="C14" s="10"/>
      <c r="D14" s="10"/>
      <c r="E14" s="10"/>
      <c r="F14" s="17">
        <f>+EIGNIR!C32</f>
        <v>0</v>
      </c>
      <c r="G14" s="10"/>
      <c r="H14" s="10"/>
      <c r="I14" s="10"/>
      <c r="J14" s="14" t="s">
        <v>68</v>
      </c>
      <c r="L14" s="15"/>
      <c r="M14" s="15"/>
      <c r="O14" s="21">
        <f>+SKULDIR!C16</f>
        <v>0</v>
      </c>
    </row>
    <row r="15" spans="1:17" ht="17.25" customHeight="1" x14ac:dyDescent="0.2">
      <c r="A15" s="10"/>
      <c r="B15" s="10" t="s">
        <v>1695</v>
      </c>
      <c r="C15" s="10"/>
      <c r="D15" s="10"/>
      <c r="E15" s="10"/>
      <c r="F15" s="17">
        <f>+EIGNIR!C33</f>
        <v>0</v>
      </c>
      <c r="G15" s="10"/>
      <c r="H15" s="10"/>
      <c r="I15" s="10"/>
      <c r="J15" s="15"/>
      <c r="K15" s="10" t="s">
        <v>1079</v>
      </c>
      <c r="L15" s="15"/>
      <c r="M15" s="15"/>
      <c r="N15" s="22"/>
      <c r="O15" s="18">
        <f>+SKULDIR!C17</f>
        <v>0</v>
      </c>
    </row>
    <row r="16" spans="1:17" ht="17.25" customHeight="1" x14ac:dyDescent="0.2">
      <c r="B16" s="10"/>
      <c r="C16" s="10"/>
      <c r="D16" s="10"/>
      <c r="E16" s="10"/>
      <c r="F16" s="20"/>
      <c r="G16" s="10"/>
      <c r="H16" s="10"/>
      <c r="I16" s="10"/>
      <c r="J16" s="15"/>
      <c r="K16" s="15" t="s">
        <v>69</v>
      </c>
      <c r="L16" s="15"/>
      <c r="M16" s="15"/>
      <c r="N16" s="22"/>
      <c r="O16" s="18">
        <f>+SKULDIR!C18</f>
        <v>0</v>
      </c>
    </row>
    <row r="17" spans="1:17" ht="17.25" customHeight="1" x14ac:dyDescent="0.25">
      <c r="A17" s="9" t="s">
        <v>40</v>
      </c>
      <c r="B17" s="10"/>
      <c r="C17" s="10"/>
      <c r="D17" s="10"/>
      <c r="E17" s="10"/>
      <c r="F17" s="13">
        <f>+EIGNIR!C34</f>
        <v>0</v>
      </c>
      <c r="G17" s="10"/>
      <c r="H17" s="10"/>
      <c r="I17" s="10"/>
      <c r="J17" s="15"/>
      <c r="K17" s="15" t="s">
        <v>70</v>
      </c>
      <c r="L17" s="15"/>
      <c r="M17" s="15"/>
      <c r="N17" s="22"/>
      <c r="O17" s="18">
        <f>+SKULDIR!C21</f>
        <v>0</v>
      </c>
    </row>
    <row r="18" spans="1:17" ht="17.25" customHeight="1" x14ac:dyDescent="0.2">
      <c r="B18" s="15" t="s">
        <v>1079</v>
      </c>
      <c r="C18" s="10"/>
      <c r="D18" s="10"/>
      <c r="E18" s="10"/>
      <c r="F18" s="18">
        <f>+EIGNIR!C35</f>
        <v>0</v>
      </c>
      <c r="G18" s="10"/>
      <c r="H18" s="10"/>
      <c r="I18" s="10"/>
      <c r="J18" s="15"/>
      <c r="K18" s="15" t="s">
        <v>542</v>
      </c>
      <c r="L18" s="15"/>
      <c r="M18" s="15"/>
      <c r="N18" s="22"/>
      <c r="O18" s="18">
        <f>+SKULDIR!C22</f>
        <v>0</v>
      </c>
    </row>
    <row r="19" spans="1:17" ht="17.25" customHeight="1" x14ac:dyDescent="0.25">
      <c r="A19" s="9"/>
      <c r="B19" s="15" t="s">
        <v>49</v>
      </c>
      <c r="C19" s="10"/>
      <c r="D19" s="10"/>
      <c r="E19" s="10"/>
      <c r="F19" s="19">
        <f>+EIGNIR!C36</f>
        <v>0</v>
      </c>
      <c r="G19" s="10"/>
      <c r="H19" s="10"/>
      <c r="I19" s="10"/>
    </row>
    <row r="20" spans="1:17" ht="17.25" customHeight="1" x14ac:dyDescent="0.25">
      <c r="A20" s="9"/>
      <c r="B20" s="15" t="s">
        <v>71</v>
      </c>
      <c r="C20" s="10"/>
      <c r="D20" s="10"/>
      <c r="E20" s="10"/>
      <c r="F20" s="19">
        <f>+EIGNIR!C68</f>
        <v>0</v>
      </c>
      <c r="G20" s="10"/>
      <c r="H20" s="10"/>
      <c r="I20" s="10"/>
    </row>
    <row r="21" spans="1:17" ht="17.25" customHeight="1" x14ac:dyDescent="0.25">
      <c r="C21" s="10"/>
      <c r="D21" s="10"/>
      <c r="E21" s="10"/>
      <c r="F21" s="20"/>
      <c r="G21" s="10"/>
      <c r="H21" s="10"/>
      <c r="I21" s="10"/>
      <c r="J21" s="14" t="s">
        <v>13674</v>
      </c>
      <c r="K21" s="15"/>
      <c r="L21" s="15"/>
      <c r="M21" s="15"/>
      <c r="N21" s="551"/>
      <c r="O21" s="16">
        <f>+SKULDIR!C23</f>
        <v>0</v>
      </c>
    </row>
    <row r="22" spans="1:17" ht="17.25" customHeight="1" x14ac:dyDescent="0.25">
      <c r="A22" s="14" t="s">
        <v>13676</v>
      </c>
      <c r="B22" s="551"/>
      <c r="C22" s="15"/>
      <c r="D22" s="15"/>
      <c r="E22" s="15"/>
      <c r="F22" s="21">
        <f>+EIGNIR!C165</f>
        <v>0</v>
      </c>
      <c r="G22" s="10"/>
      <c r="H22" s="10"/>
      <c r="I22" s="10"/>
      <c r="K22" s="15" t="s">
        <v>72</v>
      </c>
      <c r="L22" s="15"/>
      <c r="M22" s="15"/>
      <c r="N22" s="15"/>
      <c r="O22" s="18">
        <f>+SKULDIR!C24</f>
        <v>0</v>
      </c>
    </row>
    <row r="23" spans="1:17" ht="17.25" customHeight="1" x14ac:dyDescent="0.2">
      <c r="A23" s="551"/>
      <c r="B23" s="15" t="s">
        <v>49</v>
      </c>
      <c r="C23" s="551"/>
      <c r="D23" s="551"/>
      <c r="E23" s="551"/>
      <c r="F23" s="18">
        <f>+EIGNIR!C166</f>
        <v>0</v>
      </c>
      <c r="G23" s="10"/>
      <c r="H23" s="10"/>
      <c r="I23" s="10"/>
      <c r="K23" s="260" t="s">
        <v>13694</v>
      </c>
      <c r="L23" s="260"/>
      <c r="M23" s="260"/>
      <c r="N23" s="260"/>
      <c r="O23" s="572">
        <f>+SKULDIR!C27</f>
        <v>0</v>
      </c>
    </row>
    <row r="24" spans="1:17" ht="17.25" customHeight="1" x14ac:dyDescent="0.2">
      <c r="A24" s="551"/>
      <c r="B24" s="15" t="s">
        <v>71</v>
      </c>
      <c r="C24" s="551"/>
      <c r="D24" s="551"/>
      <c r="E24" s="551"/>
      <c r="F24" s="18">
        <f>+EIGNIR!C198</f>
        <v>0</v>
      </c>
      <c r="G24" s="10"/>
      <c r="H24" s="10"/>
      <c r="I24" s="10"/>
      <c r="K24" s="15" t="s">
        <v>73</v>
      </c>
      <c r="O24" s="18">
        <f>+SKULDIR!C30</f>
        <v>0</v>
      </c>
    </row>
    <row r="25" spans="1:17" ht="17.25" customHeight="1" x14ac:dyDescent="0.2">
      <c r="A25" s="551"/>
      <c r="B25" s="15"/>
      <c r="C25" s="551"/>
      <c r="D25" s="551"/>
      <c r="E25" s="551"/>
      <c r="F25" s="20"/>
      <c r="G25" s="10"/>
      <c r="H25" s="10"/>
      <c r="I25" s="10"/>
      <c r="K25" s="15" t="s">
        <v>74</v>
      </c>
      <c r="O25" s="18">
        <f>+SKULDIR!C35</f>
        <v>0</v>
      </c>
    </row>
    <row r="26" spans="1:17" ht="17.25" customHeight="1" x14ac:dyDescent="0.25">
      <c r="A26" s="14" t="s">
        <v>13673</v>
      </c>
      <c r="B26" s="551"/>
      <c r="C26" s="551"/>
      <c r="D26" s="551"/>
      <c r="E26" s="551"/>
      <c r="F26" s="21">
        <f>+EIGNIR!C295</f>
        <v>0</v>
      </c>
      <c r="G26" s="10"/>
      <c r="H26" s="10"/>
      <c r="I26" s="10"/>
    </row>
    <row r="27" spans="1:17" ht="17.25" customHeight="1" x14ac:dyDescent="0.25">
      <c r="A27" s="551"/>
      <c r="B27" s="15" t="s">
        <v>49</v>
      </c>
      <c r="C27" s="551"/>
      <c r="D27" s="551"/>
      <c r="E27" s="551"/>
      <c r="F27" s="18">
        <f>+EIGNIR!C296</f>
        <v>0</v>
      </c>
      <c r="G27" s="10"/>
      <c r="H27" s="10"/>
      <c r="I27" s="10"/>
      <c r="J27" s="14" t="s">
        <v>75</v>
      </c>
      <c r="K27" s="15"/>
      <c r="L27" s="15"/>
      <c r="M27" s="15"/>
      <c r="N27" s="20"/>
      <c r="O27" s="23">
        <f>+SKULDIR!C39</f>
        <v>0</v>
      </c>
    </row>
    <row r="28" spans="1:17" ht="17.25" customHeight="1" x14ac:dyDescent="0.2">
      <c r="A28" s="551"/>
      <c r="B28" s="15" t="s">
        <v>71</v>
      </c>
      <c r="C28" s="551"/>
      <c r="D28" s="551"/>
      <c r="E28" s="551"/>
      <c r="F28" s="18">
        <f>+EIGNIR!C328</f>
        <v>0</v>
      </c>
      <c r="G28" s="10"/>
      <c r="H28" s="10"/>
      <c r="I28" s="10"/>
      <c r="J28" s="15"/>
      <c r="K28" s="15" t="s">
        <v>361</v>
      </c>
      <c r="L28" s="15"/>
      <c r="M28" s="15"/>
      <c r="N28" s="15"/>
      <c r="O28" s="18">
        <f>+SKULDIR!C40</f>
        <v>0</v>
      </c>
      <c r="Q28" s="27"/>
    </row>
    <row r="29" spans="1:17" ht="17.25" customHeight="1" x14ac:dyDescent="0.2">
      <c r="A29" s="551"/>
      <c r="B29" s="15"/>
      <c r="C29" s="551"/>
      <c r="D29" s="551"/>
      <c r="E29" s="551"/>
      <c r="F29" s="20"/>
      <c r="G29" s="10"/>
      <c r="H29" s="10"/>
      <c r="I29" s="10"/>
      <c r="J29" s="15"/>
      <c r="K29" s="15" t="s">
        <v>72</v>
      </c>
      <c r="L29" s="15"/>
      <c r="M29" s="15"/>
      <c r="N29" s="20"/>
      <c r="O29" s="18">
        <f>+SKULDIR!C171</f>
        <v>0</v>
      </c>
    </row>
    <row r="30" spans="1:17" ht="17.25" customHeight="1" x14ac:dyDescent="0.25">
      <c r="A30" s="14" t="s">
        <v>76</v>
      </c>
      <c r="B30" s="551"/>
      <c r="C30" s="551"/>
      <c r="D30" s="551"/>
      <c r="E30" s="551"/>
      <c r="F30" s="23">
        <f>+EIGNIR!C425</f>
        <v>0</v>
      </c>
      <c r="G30" s="10"/>
      <c r="H30" s="10"/>
      <c r="I30" s="10"/>
      <c r="K30" s="260" t="s">
        <v>13694</v>
      </c>
      <c r="L30" s="573"/>
      <c r="M30" s="573"/>
      <c r="N30" s="574"/>
      <c r="O30" s="572">
        <f>+SKULDIR!C174</f>
        <v>0</v>
      </c>
    </row>
    <row r="31" spans="1:17" ht="17.25" customHeight="1" x14ac:dyDescent="0.2">
      <c r="A31" s="551"/>
      <c r="B31" s="15" t="s">
        <v>1660</v>
      </c>
      <c r="C31" s="551"/>
      <c r="D31" s="551"/>
      <c r="E31" s="551"/>
      <c r="F31" s="18">
        <f>+EIGNIR!C426</f>
        <v>0</v>
      </c>
      <c r="G31" s="10"/>
      <c r="H31" s="10"/>
      <c r="I31" s="10"/>
      <c r="K31" s="15" t="s">
        <v>73</v>
      </c>
      <c r="L31" s="15"/>
      <c r="M31" s="15"/>
      <c r="N31" s="20"/>
      <c r="O31" s="18">
        <f>+SKULDIR!C177</f>
        <v>0</v>
      </c>
    </row>
    <row r="32" spans="1:17" ht="17.25" customHeight="1" x14ac:dyDescent="0.2">
      <c r="A32" s="551"/>
      <c r="B32" s="15" t="s">
        <v>357</v>
      </c>
      <c r="C32" s="551"/>
      <c r="D32" s="551"/>
      <c r="E32" s="551"/>
      <c r="F32" s="18">
        <f>+EIGNIR!C430</f>
        <v>0</v>
      </c>
      <c r="G32" s="10"/>
      <c r="H32" s="10"/>
      <c r="I32" s="10"/>
      <c r="K32" s="15" t="s">
        <v>74</v>
      </c>
      <c r="O32" s="18">
        <f>+SKULDIR!C182</f>
        <v>0</v>
      </c>
    </row>
    <row r="33" spans="1:15" ht="17.25" customHeight="1" x14ac:dyDescent="0.25">
      <c r="A33" s="14"/>
      <c r="B33" s="15" t="s">
        <v>643</v>
      </c>
      <c r="C33" s="551"/>
      <c r="D33" s="551"/>
      <c r="E33" s="551"/>
      <c r="F33" s="18">
        <f>+-EIGNIR!C623</f>
        <v>0</v>
      </c>
      <c r="G33" s="10"/>
      <c r="H33" s="10"/>
      <c r="I33" s="10"/>
    </row>
    <row r="34" spans="1:15" ht="17.25" customHeight="1" x14ac:dyDescent="0.25">
      <c r="A34" s="551"/>
      <c r="B34" s="551"/>
      <c r="C34" s="551"/>
      <c r="D34" s="551"/>
      <c r="E34" s="551"/>
      <c r="F34" s="20"/>
      <c r="G34" s="10"/>
      <c r="H34" s="10"/>
      <c r="I34" s="10"/>
      <c r="J34" s="14" t="s">
        <v>77</v>
      </c>
      <c r="K34" s="15"/>
      <c r="L34" s="15"/>
      <c r="M34" s="15"/>
      <c r="N34" s="15"/>
      <c r="O34" s="23">
        <f>+SKULDIR!C186</f>
        <v>0</v>
      </c>
    </row>
    <row r="35" spans="1:15" ht="17.25" customHeight="1" x14ac:dyDescent="0.25">
      <c r="A35" s="14" t="s">
        <v>13691</v>
      </c>
      <c r="B35" s="15"/>
      <c r="C35" s="551"/>
      <c r="D35" s="551"/>
      <c r="E35" s="551"/>
      <c r="F35" s="23">
        <f>+EIGNIR!C626</f>
        <v>0</v>
      </c>
      <c r="G35" s="10"/>
      <c r="H35" s="10"/>
      <c r="I35" s="10"/>
    </row>
    <row r="36" spans="1:15" ht="17.25" customHeight="1" x14ac:dyDescent="0.25">
      <c r="B36" s="10" t="s">
        <v>71</v>
      </c>
      <c r="F36" s="18">
        <f>+EIGNIR!C627</f>
        <v>0</v>
      </c>
      <c r="G36" s="10"/>
      <c r="H36" s="10"/>
      <c r="I36" s="10"/>
      <c r="J36" s="14" t="s">
        <v>78</v>
      </c>
      <c r="K36" s="15"/>
      <c r="L36" s="15"/>
      <c r="M36" s="15"/>
      <c r="N36" s="15"/>
      <c r="O36" s="23">
        <f>+SKULDIR!C187</f>
        <v>0</v>
      </c>
    </row>
    <row r="37" spans="1:15" ht="17.25" customHeight="1" x14ac:dyDescent="0.25">
      <c r="B37" s="10"/>
      <c r="F37" s="20"/>
      <c r="G37" s="10"/>
      <c r="H37" s="10"/>
      <c r="I37" s="10"/>
      <c r="J37" s="15"/>
      <c r="K37" s="15" t="s">
        <v>79</v>
      </c>
      <c r="L37" s="15"/>
      <c r="M37" s="24"/>
      <c r="N37" s="25"/>
      <c r="O37" s="18">
        <f>+SKULDIR!C188</f>
        <v>0</v>
      </c>
    </row>
    <row r="38" spans="1:15" ht="17.25" customHeight="1" x14ac:dyDescent="0.25">
      <c r="A38" s="9" t="s">
        <v>78</v>
      </c>
      <c r="F38" s="23">
        <f>+EIGNIR!C724</f>
        <v>0</v>
      </c>
      <c r="G38" s="10"/>
      <c r="H38" s="10"/>
      <c r="I38" s="10"/>
      <c r="J38" s="15"/>
      <c r="K38" s="15" t="s">
        <v>80</v>
      </c>
      <c r="L38" s="15"/>
      <c r="M38" s="15"/>
      <c r="N38" s="15"/>
      <c r="O38" s="18">
        <f>+SKULDIR!C189</f>
        <v>0</v>
      </c>
    </row>
    <row r="39" spans="1:15" ht="17.25" customHeight="1" x14ac:dyDescent="0.25">
      <c r="B39" s="15" t="s">
        <v>79</v>
      </c>
      <c r="F39" s="18">
        <f>+EIGNIR!C725</f>
        <v>0</v>
      </c>
      <c r="G39" s="10"/>
      <c r="H39" s="10"/>
      <c r="I39" s="10"/>
      <c r="J39" s="14"/>
      <c r="K39" s="15" t="s">
        <v>81</v>
      </c>
      <c r="L39" s="15"/>
      <c r="M39" s="15"/>
      <c r="N39" s="15"/>
      <c r="O39" s="18">
        <f>+SKULDIR!C190</f>
        <v>0</v>
      </c>
    </row>
    <row r="40" spans="1:15" ht="17.25" customHeight="1" x14ac:dyDescent="0.2">
      <c r="B40" s="15" t="s">
        <v>80</v>
      </c>
      <c r="F40" s="18">
        <f>+EIGNIR!C726</f>
        <v>0</v>
      </c>
      <c r="G40" s="10"/>
      <c r="H40" s="10"/>
      <c r="I40" s="10"/>
      <c r="K40" s="15" t="s">
        <v>82</v>
      </c>
      <c r="L40" s="15"/>
      <c r="M40" s="15"/>
      <c r="N40" s="20"/>
      <c r="O40" s="18">
        <f>+SKULDIR!C191</f>
        <v>0</v>
      </c>
    </row>
    <row r="41" spans="1:15" ht="17.25" customHeight="1" x14ac:dyDescent="0.2">
      <c r="B41" s="15" t="s">
        <v>81</v>
      </c>
      <c r="F41" s="18">
        <f>+EIGNIR!C727</f>
        <v>0</v>
      </c>
      <c r="G41" s="10"/>
      <c r="H41" s="10"/>
      <c r="I41" s="10"/>
      <c r="J41" s="15"/>
      <c r="K41" s="15" t="s">
        <v>83</v>
      </c>
      <c r="O41" s="18">
        <f>+SKULDIR!C192</f>
        <v>0</v>
      </c>
    </row>
    <row r="42" spans="1:15" ht="17.25" customHeight="1" x14ac:dyDescent="0.2">
      <c r="B42" s="15" t="s">
        <v>82</v>
      </c>
      <c r="F42" s="18">
        <f>+EIGNIR!C728</f>
        <v>0</v>
      </c>
      <c r="G42" s="10"/>
      <c r="H42" s="10"/>
      <c r="I42" s="10"/>
      <c r="K42" s="10"/>
      <c r="L42" s="15"/>
      <c r="M42" s="15"/>
      <c r="N42" s="22"/>
      <c r="O42" s="20"/>
    </row>
    <row r="43" spans="1:15" ht="17.25" customHeight="1" x14ac:dyDescent="0.25">
      <c r="B43" s="15" t="s">
        <v>83</v>
      </c>
      <c r="F43" s="18">
        <f>+EIGNIR!C729</f>
        <v>0</v>
      </c>
      <c r="G43" s="10"/>
      <c r="H43" s="10"/>
      <c r="I43" s="10"/>
      <c r="J43" s="9" t="s">
        <v>84</v>
      </c>
      <c r="O43" s="23">
        <f>+SKULDIR!C193</f>
        <v>0</v>
      </c>
    </row>
    <row r="44" spans="1:15" ht="17.25" customHeight="1" thickBot="1" x14ac:dyDescent="0.25">
      <c r="G44" s="10"/>
      <c r="H44" s="10"/>
      <c r="I44" s="10"/>
      <c r="K44" s="15"/>
      <c r="L44" s="15"/>
      <c r="M44" s="15"/>
      <c r="N44" s="15"/>
    </row>
    <row r="45" spans="1:15" ht="16.5" thickBot="1" x14ac:dyDescent="0.3">
      <c r="A45" s="9" t="s">
        <v>85</v>
      </c>
      <c r="F45" s="23">
        <f>+EIGNIR!C730</f>
        <v>0</v>
      </c>
      <c r="G45" s="10"/>
      <c r="H45" s="10"/>
      <c r="I45" s="10"/>
      <c r="L45" s="9" t="s">
        <v>86</v>
      </c>
      <c r="O45" s="26">
        <f>+SKULDIR!C209</f>
        <v>0</v>
      </c>
    </row>
    <row r="46" spans="1:15" x14ac:dyDescent="0.2">
      <c r="B46" s="7" t="s">
        <v>87</v>
      </c>
      <c r="F46" s="18">
        <f>+EIGNIR!C731+EIGNIR!C732</f>
        <v>0</v>
      </c>
      <c r="G46" s="10"/>
      <c r="H46" s="10"/>
      <c r="I46" s="10"/>
    </row>
    <row r="47" spans="1:15" x14ac:dyDescent="0.2">
      <c r="B47" s="7" t="s">
        <v>88</v>
      </c>
      <c r="F47" s="18">
        <f>+EIGNIR!C733+EIGNIR!C734</f>
        <v>0</v>
      </c>
    </row>
    <row r="48" spans="1:15" ht="15.75" thickBot="1" x14ac:dyDescent="0.25">
      <c r="F48" s="20"/>
    </row>
    <row r="49" spans="1:15" ht="16.5" thickBot="1" x14ac:dyDescent="0.3">
      <c r="A49" s="9" t="s">
        <v>89</v>
      </c>
      <c r="F49" s="23">
        <f>+EIGNIR!C735</f>
        <v>0</v>
      </c>
      <c r="J49" s="9" t="s">
        <v>1035</v>
      </c>
      <c r="O49" s="26">
        <f>+'Eigið fé'!C33</f>
        <v>0</v>
      </c>
    </row>
    <row r="50" spans="1:15" ht="16.5" thickBot="1" x14ac:dyDescent="0.3">
      <c r="A50" s="9"/>
    </row>
    <row r="51" spans="1:15" ht="16.5" thickBot="1" x14ac:dyDescent="0.3">
      <c r="E51" s="9" t="s">
        <v>91</v>
      </c>
      <c r="F51" s="26">
        <f>+EIGNIR!C753</f>
        <v>0</v>
      </c>
      <c r="J51" s="9" t="s">
        <v>92</v>
      </c>
      <c r="K51" s="10"/>
      <c r="L51" s="15"/>
      <c r="M51" s="15"/>
      <c r="N51" s="15"/>
      <c r="O51" s="26">
        <f>+SKULDIR!C209+'Eigið fé'!C33</f>
        <v>0</v>
      </c>
    </row>
    <row r="57" spans="1:15" x14ac:dyDescent="0.2">
      <c r="B57" s="552" t="s">
        <v>13684</v>
      </c>
      <c r="C57" s="553"/>
      <c r="D57" s="553"/>
      <c r="E57" s="553"/>
      <c r="F57" s="554">
        <f>F51-O51</f>
        <v>0</v>
      </c>
    </row>
    <row r="58" spans="1:15" x14ac:dyDescent="0.2">
      <c r="B58" s="552" t="s">
        <v>13685</v>
      </c>
      <c r="C58" s="553"/>
      <c r="D58" s="553"/>
      <c r="E58" s="553"/>
      <c r="F58" s="554">
        <f>+F8+F17+F22+F30+F35+F38+F45+F49-F51</f>
        <v>0</v>
      </c>
    </row>
    <row r="59" spans="1:15" x14ac:dyDescent="0.2">
      <c r="B59" s="552" t="s">
        <v>13686</v>
      </c>
      <c r="C59" s="553"/>
      <c r="D59" s="553"/>
      <c r="E59" s="553"/>
      <c r="F59" s="554">
        <f>+O8+O14+O21+O27+O34+O36+O43+O49-O51</f>
        <v>0</v>
      </c>
    </row>
  </sheetData>
  <customSheetViews>
    <customSheetView guid="{36FBA667-E62D-4CB2-8A1E-E3E39D09B465}" scale="75" showGridLines="0" fitToPage="1" topLeftCell="A10">
      <selection activeCell="M54" sqref="M54"/>
      <pageMargins left="0.75" right="0.75" top="1" bottom="1" header="0.5" footer="0.5"/>
      <pageSetup paperSize="9" scale="50" orientation="portrait" r:id="rId1"/>
      <headerFooter alignWithMargins="0"/>
    </customSheetView>
    <customSheetView guid="{066FE8E2-BD01-4A3D-B08F-7AE148820913}" scale="75" showGridLines="0" fitToPage="1" topLeftCell="A10">
      <selection activeCell="M54" sqref="M54"/>
      <pageMargins left="0.75" right="0.75" top="1" bottom="1" header="0.5" footer="0.5"/>
      <pageSetup paperSize="9" scale="50" orientation="portrait" r:id="rId2"/>
      <headerFooter alignWithMargins="0"/>
    </customSheetView>
    <customSheetView guid="{89A248D1-1EB8-46F5-9763-087E5D6B4AF5}" scale="75" showGridLines="0" fitToPage="1">
      <selection activeCell="T32" sqref="T32"/>
      <pageMargins left="0.75" right="0.75" top="1" bottom="1" header="0.5" footer="0.5"/>
      <pageSetup paperSize="9" scale="50" orientation="portrait" r:id="rId3"/>
      <headerFooter alignWithMargins="0"/>
    </customSheetView>
    <customSheetView guid="{79D16477-B0C6-48AF-AE89-11794E47C250}" scale="75" showPageBreaks="1" showGridLines="0" fitToPage="1" topLeftCell="A19">
      <selection activeCell="AA32" sqref="AA32"/>
      <pageMargins left="0.75" right="0.75" top="1" bottom="1" header="0.5" footer="0.5"/>
      <pageSetup paperSize="9" scale="50" orientation="portrait" r:id="rId4"/>
      <headerFooter alignWithMargins="0"/>
    </customSheetView>
  </customSheetViews>
  <mergeCells count="2">
    <mergeCell ref="E4:K4"/>
    <mergeCell ref="E2:F2"/>
  </mergeCells>
  <pageMargins left="0.75" right="0.75" top="1" bottom="1" header="0.5" footer="0.5"/>
  <pageSetup paperSize="9" scale="47" orientation="portrait" r:id="rId5"/>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3366FF"/>
    <pageSetUpPr fitToPage="1"/>
  </sheetPr>
  <dimension ref="A1:E905"/>
  <sheetViews>
    <sheetView tabSelected="1" zoomScaleNormal="100" workbookViewId="0">
      <selection activeCell="C5" sqref="C5"/>
    </sheetView>
  </sheetViews>
  <sheetFormatPr defaultColWidth="9.140625" defaultRowHeight="12.75" x14ac:dyDescent="0.2"/>
  <cols>
    <col min="1" max="1" width="9.7109375" style="159" customWidth="1"/>
    <col min="2" max="2" width="70.7109375" style="172" customWidth="1"/>
    <col min="3" max="3" width="21" style="166" customWidth="1" collapsed="1"/>
    <col min="4" max="4" width="27.28515625" style="386" customWidth="1"/>
    <col min="5" max="5" width="83.7109375" style="159" customWidth="1"/>
    <col min="6" max="16384" width="9.140625" style="159"/>
  </cols>
  <sheetData>
    <row r="1" spans="1:5" ht="24.95" customHeight="1" x14ac:dyDescent="0.25">
      <c r="A1" s="577" t="s">
        <v>93</v>
      </c>
      <c r="B1" s="577"/>
      <c r="C1" s="577"/>
      <c r="D1" s="158"/>
    </row>
    <row r="2" spans="1:5" x14ac:dyDescent="0.2">
      <c r="A2" s="160"/>
      <c r="B2" s="161"/>
      <c r="C2" s="162" t="s">
        <v>94</v>
      </c>
      <c r="D2" s="385"/>
      <c r="E2" s="161"/>
    </row>
    <row r="3" spans="1:5" x14ac:dyDescent="0.2">
      <c r="B3" s="507" t="e">
        <f>VLOOKUP(C5,Bankanúmer!A2:C9,3,FALSE)</f>
        <v>#N/A</v>
      </c>
      <c r="C3" s="568" t="s">
        <v>13923</v>
      </c>
      <c r="D3" s="569">
        <v>28</v>
      </c>
    </row>
    <row r="4" spans="1:5" x14ac:dyDescent="0.2">
      <c r="A4" s="165"/>
      <c r="B4" s="411"/>
      <c r="E4" s="165"/>
    </row>
    <row r="5" spans="1:5" ht="15.75" x14ac:dyDescent="0.25">
      <c r="A5" s="164"/>
      <c r="B5" s="167" t="s">
        <v>1856</v>
      </c>
      <c r="C5" s="537"/>
      <c r="D5" s="419" t="s">
        <v>97</v>
      </c>
      <c r="E5" s="168"/>
    </row>
    <row r="6" spans="1:5" x14ac:dyDescent="0.2">
      <c r="B6" s="167" t="s">
        <v>1843</v>
      </c>
      <c r="C6" s="518" t="str">
        <f>IF(C5="","velja skilaaðila í reit C5",VLOOKUP(C5,Bankanúmer!A2:D9,4,TRUE))</f>
        <v>velja skilaaðila í reit C5</v>
      </c>
      <c r="D6" s="30"/>
      <c r="E6" s="168"/>
    </row>
    <row r="7" spans="1:5" x14ac:dyDescent="0.2">
      <c r="B7" s="167" t="s">
        <v>1855</v>
      </c>
      <c r="C7" s="519" t="str">
        <f>IF(C5="","velja skilaaðila í reit C5",VLOOKUP(C5,Bankanúmer!A2:D9,2,TRUE))</f>
        <v>velja skilaaðila í reit C5</v>
      </c>
      <c r="D7" s="30"/>
      <c r="E7" s="168"/>
    </row>
    <row r="8" spans="1:5" x14ac:dyDescent="0.2">
      <c r="B8" s="167" t="s">
        <v>1789</v>
      </c>
      <c r="C8" s="534">
        <v>43585</v>
      </c>
      <c r="D8" s="30"/>
      <c r="E8" s="168"/>
    </row>
    <row r="9" spans="1:5" x14ac:dyDescent="0.2">
      <c r="B9" s="167" t="s">
        <v>98</v>
      </c>
      <c r="C9" s="538"/>
      <c r="E9" s="168"/>
    </row>
    <row r="10" spans="1:5" x14ac:dyDescent="0.2">
      <c r="B10" s="167" t="s">
        <v>99</v>
      </c>
      <c r="C10" s="538"/>
      <c r="E10" s="168"/>
    </row>
    <row r="11" spans="1:5" x14ac:dyDescent="0.2">
      <c r="B11" s="167" t="s">
        <v>1790</v>
      </c>
      <c r="C11" s="538"/>
      <c r="E11" s="168"/>
    </row>
    <row r="13" spans="1:5" ht="18" x14ac:dyDescent="0.25">
      <c r="A13" s="169"/>
      <c r="B13" s="195"/>
      <c r="C13" s="29"/>
      <c r="E13" s="170"/>
    </row>
    <row r="14" spans="1:5" ht="15.75" x14ac:dyDescent="0.25">
      <c r="A14" s="171" t="s">
        <v>100</v>
      </c>
      <c r="C14" s="173"/>
      <c r="D14" s="387" t="s">
        <v>101</v>
      </c>
    </row>
    <row r="15" spans="1:5" x14ac:dyDescent="0.2">
      <c r="A15" s="174" t="s">
        <v>56</v>
      </c>
      <c r="C15" s="175" t="s">
        <v>102</v>
      </c>
    </row>
    <row r="16" spans="1:5" x14ac:dyDescent="0.2">
      <c r="A16" s="176"/>
      <c r="B16" s="159"/>
    </row>
    <row r="17" spans="1:5" s="181" customFormat="1" x14ac:dyDescent="0.2">
      <c r="A17" s="177" t="s">
        <v>103</v>
      </c>
      <c r="B17" s="178" t="s">
        <v>104</v>
      </c>
      <c r="C17" s="179">
        <f>C18+C19+C29+C30+C31+C32+C33</f>
        <v>0</v>
      </c>
      <c r="D17" s="193" t="str">
        <f>IF(ABS(+C17=SUM(+C18+C19+C29+C30+C31+C32+C33))," ","Samtala passar ekki við undirliði.")</f>
        <v xml:space="preserve"> </v>
      </c>
      <c r="E17" s="180" t="s">
        <v>105</v>
      </c>
    </row>
    <row r="18" spans="1:5" s="186" customFormat="1" x14ac:dyDescent="0.2">
      <c r="A18" s="328" t="s">
        <v>106</v>
      </c>
      <c r="B18" s="185" t="s">
        <v>1666</v>
      </c>
      <c r="C18" s="445">
        <v>0</v>
      </c>
      <c r="D18" s="193"/>
      <c r="E18" s="185" t="s">
        <v>1122</v>
      </c>
    </row>
    <row r="19" spans="1:5" s="186" customFormat="1" x14ac:dyDescent="0.2">
      <c r="A19" s="328" t="s">
        <v>107</v>
      </c>
      <c r="B19" s="165" t="s">
        <v>63</v>
      </c>
      <c r="C19" s="187">
        <f>SUM(C20:C28)</f>
        <v>0</v>
      </c>
      <c r="D19" s="193" t="str">
        <f>IF(ABS(C19=SUM(C20:C28))," ","Samtala passar ekki við undirliði.")</f>
        <v xml:space="preserve"> </v>
      </c>
      <c r="E19" s="185" t="s">
        <v>1123</v>
      </c>
    </row>
    <row r="20" spans="1:5" s="181" customFormat="1" x14ac:dyDescent="0.2">
      <c r="A20" s="328" t="s">
        <v>445</v>
      </c>
      <c r="B20" s="395" t="s">
        <v>1777</v>
      </c>
      <c r="C20" s="448">
        <v>0</v>
      </c>
      <c r="D20" s="193"/>
      <c r="E20" s="395" t="s">
        <v>1778</v>
      </c>
    </row>
    <row r="21" spans="1:5" s="181" customFormat="1" x14ac:dyDescent="0.2">
      <c r="A21" s="328" t="s">
        <v>446</v>
      </c>
      <c r="B21" s="395" t="s">
        <v>1771</v>
      </c>
      <c r="C21" s="448">
        <v>0</v>
      </c>
      <c r="D21" s="193"/>
      <c r="E21" s="395" t="s">
        <v>1779</v>
      </c>
    </row>
    <row r="22" spans="1:5" s="181" customFormat="1" ht="13.15" customHeight="1" x14ac:dyDescent="0.2">
      <c r="A22" s="328" t="s">
        <v>447</v>
      </c>
      <c r="B22" s="395" t="s">
        <v>282</v>
      </c>
      <c r="C22" s="448">
        <v>0</v>
      </c>
      <c r="D22" s="193"/>
      <c r="E22" s="395" t="s">
        <v>1780</v>
      </c>
    </row>
    <row r="23" spans="1:5" s="181" customFormat="1" x14ac:dyDescent="0.2">
      <c r="A23" s="328" t="s">
        <v>448</v>
      </c>
      <c r="B23" s="395" t="s">
        <v>1772</v>
      </c>
      <c r="C23" s="448">
        <v>0</v>
      </c>
      <c r="D23" s="193"/>
      <c r="E23" s="395" t="s">
        <v>1781</v>
      </c>
    </row>
    <row r="24" spans="1:5" s="181" customFormat="1" x14ac:dyDescent="0.2">
      <c r="A24" s="328" t="s">
        <v>449</v>
      </c>
      <c r="B24" s="395" t="s">
        <v>1773</v>
      </c>
      <c r="C24" s="448">
        <v>0</v>
      </c>
      <c r="D24" s="193"/>
      <c r="E24" s="395" t="s">
        <v>1782</v>
      </c>
    </row>
    <row r="25" spans="1:5" s="181" customFormat="1" x14ac:dyDescent="0.2">
      <c r="A25" s="328" t="s">
        <v>450</v>
      </c>
      <c r="B25" s="395" t="s">
        <v>1774</v>
      </c>
      <c r="C25" s="448">
        <v>0</v>
      </c>
      <c r="D25" s="193"/>
      <c r="E25" s="395" t="s">
        <v>1783</v>
      </c>
    </row>
    <row r="26" spans="1:5" s="181" customFormat="1" x14ac:dyDescent="0.2">
      <c r="A26" s="328" t="s">
        <v>451</v>
      </c>
      <c r="B26" s="395" t="s">
        <v>1775</v>
      </c>
      <c r="C26" s="448">
        <v>0</v>
      </c>
      <c r="D26" s="193"/>
      <c r="E26" s="395" t="s">
        <v>1784</v>
      </c>
    </row>
    <row r="27" spans="1:5" s="181" customFormat="1" ht="13.15" customHeight="1" x14ac:dyDescent="0.2">
      <c r="A27" s="328" t="s">
        <v>452</v>
      </c>
      <c r="B27" s="395" t="s">
        <v>288</v>
      </c>
      <c r="C27" s="448">
        <v>0</v>
      </c>
      <c r="D27" s="193"/>
      <c r="E27" s="395" t="s">
        <v>1785</v>
      </c>
    </row>
    <row r="28" spans="1:5" s="181" customFormat="1" x14ac:dyDescent="0.2">
      <c r="A28" s="328" t="s">
        <v>453</v>
      </c>
      <c r="B28" s="395" t="s">
        <v>1776</v>
      </c>
      <c r="C28" s="448">
        <v>0</v>
      </c>
      <c r="D28" s="193"/>
      <c r="E28" s="395" t="s">
        <v>1786</v>
      </c>
    </row>
    <row r="29" spans="1:5" s="181" customFormat="1" x14ac:dyDescent="0.2">
      <c r="A29" s="328" t="s">
        <v>108</v>
      </c>
      <c r="B29" s="185" t="s">
        <v>602</v>
      </c>
      <c r="C29" s="447">
        <v>0</v>
      </c>
      <c r="D29" s="193"/>
      <c r="E29" s="185" t="s">
        <v>1124</v>
      </c>
    </row>
    <row r="30" spans="1:5" s="181" customFormat="1" x14ac:dyDescent="0.2">
      <c r="A30" s="328" t="s">
        <v>109</v>
      </c>
      <c r="B30" s="185" t="s">
        <v>603</v>
      </c>
      <c r="C30" s="183">
        <v>0</v>
      </c>
      <c r="D30" s="193"/>
      <c r="E30" s="185" t="s">
        <v>1125</v>
      </c>
    </row>
    <row r="31" spans="1:5" s="181" customFormat="1" x14ac:dyDescent="0.2">
      <c r="A31" s="328" t="s">
        <v>110</v>
      </c>
      <c r="B31" s="185" t="s">
        <v>604</v>
      </c>
      <c r="C31" s="183">
        <v>0</v>
      </c>
      <c r="D31" s="193"/>
      <c r="E31" s="185" t="s">
        <v>1126</v>
      </c>
    </row>
    <row r="32" spans="1:5" s="181" customFormat="1" x14ac:dyDescent="0.2">
      <c r="A32" s="328" t="s">
        <v>111</v>
      </c>
      <c r="B32" s="185" t="s">
        <v>605</v>
      </c>
      <c r="C32" s="183">
        <v>0</v>
      </c>
      <c r="D32" s="193"/>
      <c r="E32" s="185" t="s">
        <v>11860</v>
      </c>
    </row>
    <row r="33" spans="1:5" s="181" customFormat="1" x14ac:dyDescent="0.2">
      <c r="A33" s="328" t="s">
        <v>1513</v>
      </c>
      <c r="B33" s="185" t="s">
        <v>1512</v>
      </c>
      <c r="C33" s="183">
        <v>0</v>
      </c>
      <c r="D33" s="193"/>
      <c r="E33" s="185" t="s">
        <v>1683</v>
      </c>
    </row>
    <row r="34" spans="1:5" s="181" customFormat="1" x14ac:dyDescent="0.2">
      <c r="A34" s="177" t="s">
        <v>454</v>
      </c>
      <c r="B34" s="178" t="s">
        <v>1135</v>
      </c>
      <c r="C34" s="179">
        <f>C35+C36+C68</f>
        <v>0</v>
      </c>
      <c r="D34" s="193" t="str">
        <f>IF(ABS(C34=SUM(C35+C36+C68))," ","Samtala passar ekki við undirliði.")</f>
        <v xml:space="preserve"> </v>
      </c>
      <c r="E34" s="180" t="s">
        <v>11853</v>
      </c>
    </row>
    <row r="35" spans="1:5" s="181" customFormat="1" x14ac:dyDescent="0.2">
      <c r="A35" s="328" t="s">
        <v>455</v>
      </c>
      <c r="B35" s="185" t="s">
        <v>1079</v>
      </c>
      <c r="C35" s="449">
        <v>0</v>
      </c>
      <c r="D35" s="193"/>
      <c r="E35" s="185" t="s">
        <v>1121</v>
      </c>
    </row>
    <row r="36" spans="1:5" s="181" customFormat="1" ht="15" customHeight="1" x14ac:dyDescent="0.2">
      <c r="A36" s="328" t="s">
        <v>1414</v>
      </c>
      <c r="B36" s="185" t="s">
        <v>1686</v>
      </c>
      <c r="C36" s="187">
        <f>SUM(C37,C51,C66,C67,C62,C65)</f>
        <v>0</v>
      </c>
      <c r="D36" s="193" t="str">
        <f>IF(ABS(C36=SUM(C37+C51+C66+C67))," ","Samtala passar ekki við undirliði.")</f>
        <v xml:space="preserve"> </v>
      </c>
      <c r="E36" s="185" t="s">
        <v>1490</v>
      </c>
    </row>
    <row r="37" spans="1:5" s="181" customFormat="1" x14ac:dyDescent="0.2">
      <c r="A37" s="328" t="s">
        <v>11</v>
      </c>
      <c r="B37" s="323" t="s">
        <v>19</v>
      </c>
      <c r="C37" s="187">
        <f>SUM(C38:C50)</f>
        <v>0</v>
      </c>
      <c r="D37" s="193" t="str">
        <f>IF(ABS(C37=SUM(C38:C50))," ","Samtala passar ekki við undirliði.")</f>
        <v xml:space="preserve"> </v>
      </c>
      <c r="E37" s="283" t="s">
        <v>662</v>
      </c>
    </row>
    <row r="38" spans="1:5" s="181" customFormat="1" x14ac:dyDescent="0.2">
      <c r="A38" s="328" t="s">
        <v>658</v>
      </c>
      <c r="B38" s="346" t="s">
        <v>5</v>
      </c>
      <c r="C38" s="188">
        <v>0</v>
      </c>
      <c r="D38" s="207"/>
      <c r="E38" s="64" t="s">
        <v>1068</v>
      </c>
    </row>
    <row r="39" spans="1:5" s="181" customFormat="1" x14ac:dyDescent="0.2">
      <c r="A39" s="328" t="s">
        <v>659</v>
      </c>
      <c r="B39" s="346" t="s">
        <v>6</v>
      </c>
      <c r="C39" s="188">
        <v>0</v>
      </c>
      <c r="D39" s="207"/>
      <c r="E39" s="64" t="s">
        <v>1069</v>
      </c>
    </row>
    <row r="40" spans="1:5" s="181" customFormat="1" x14ac:dyDescent="0.2">
      <c r="A40" s="328" t="s">
        <v>1415</v>
      </c>
      <c r="B40" s="346" t="s">
        <v>1329</v>
      </c>
      <c r="C40" s="188">
        <v>0</v>
      </c>
      <c r="D40" s="340"/>
      <c r="E40" s="322" t="s">
        <v>1392</v>
      </c>
    </row>
    <row r="41" spans="1:5" s="181" customFormat="1" x14ac:dyDescent="0.2">
      <c r="A41" s="328" t="s">
        <v>1416</v>
      </c>
      <c r="B41" s="346" t="s">
        <v>1334</v>
      </c>
      <c r="C41" s="188">
        <v>0</v>
      </c>
      <c r="D41" s="207"/>
      <c r="E41" s="322" t="s">
        <v>1393</v>
      </c>
    </row>
    <row r="42" spans="1:5" s="181" customFormat="1" x14ac:dyDescent="0.2">
      <c r="A42" s="328" t="s">
        <v>1417</v>
      </c>
      <c r="B42" s="346" t="s">
        <v>1330</v>
      </c>
      <c r="C42" s="188">
        <v>0</v>
      </c>
      <c r="D42" s="207"/>
      <c r="E42" s="322" t="s">
        <v>1394</v>
      </c>
    </row>
    <row r="43" spans="1:5" s="181" customFormat="1" x14ac:dyDescent="0.2">
      <c r="A43" s="328" t="s">
        <v>1349</v>
      </c>
      <c r="B43" s="346" t="s">
        <v>7</v>
      </c>
      <c r="C43" s="188">
        <v>0</v>
      </c>
      <c r="D43" s="207"/>
      <c r="E43" s="64" t="s">
        <v>1070</v>
      </c>
    </row>
    <row r="44" spans="1:5" s="181" customFormat="1" x14ac:dyDescent="0.2">
      <c r="A44" s="328" t="s">
        <v>1338</v>
      </c>
      <c r="B44" s="346" t="s">
        <v>8</v>
      </c>
      <c r="C44" s="188">
        <v>0</v>
      </c>
      <c r="D44" s="207"/>
      <c r="E44" s="64" t="s">
        <v>1071</v>
      </c>
    </row>
    <row r="45" spans="1:5" s="181" customFormat="1" x14ac:dyDescent="0.2">
      <c r="A45" s="328" t="s">
        <v>1350</v>
      </c>
      <c r="B45" s="346" t="s">
        <v>1328</v>
      </c>
      <c r="C45" s="188">
        <v>0</v>
      </c>
      <c r="D45" s="207"/>
      <c r="E45" s="64" t="s">
        <v>1072</v>
      </c>
    </row>
    <row r="46" spans="1:5" s="181" customFormat="1" x14ac:dyDescent="0.2">
      <c r="A46" s="328" t="s">
        <v>1418</v>
      </c>
      <c r="B46" s="346" t="s">
        <v>9</v>
      </c>
      <c r="C46" s="188">
        <v>0</v>
      </c>
      <c r="D46" s="207"/>
      <c r="E46" s="64" t="s">
        <v>1073</v>
      </c>
    </row>
    <row r="47" spans="1:5" s="181" customFormat="1" x14ac:dyDescent="0.2">
      <c r="A47" s="328" t="s">
        <v>1419</v>
      </c>
      <c r="B47" s="346" t="s">
        <v>1331</v>
      </c>
      <c r="C47" s="188">
        <v>0</v>
      </c>
      <c r="D47" s="340"/>
      <c r="E47" s="64" t="s">
        <v>1395</v>
      </c>
    </row>
    <row r="48" spans="1:5" s="181" customFormat="1" x14ac:dyDescent="0.2">
      <c r="A48" s="328" t="s">
        <v>1420</v>
      </c>
      <c r="B48" s="341" t="s">
        <v>1332</v>
      </c>
      <c r="C48" s="188">
        <v>0</v>
      </c>
      <c r="D48" s="207"/>
      <c r="E48" s="322" t="s">
        <v>1396</v>
      </c>
    </row>
    <row r="49" spans="1:5" s="181" customFormat="1" x14ac:dyDescent="0.2">
      <c r="A49" s="328" t="s">
        <v>1421</v>
      </c>
      <c r="B49" s="341" t="s">
        <v>1333</v>
      </c>
      <c r="C49" s="188">
        <v>0</v>
      </c>
      <c r="D49" s="207"/>
      <c r="E49" s="322" t="s">
        <v>1397</v>
      </c>
    </row>
    <row r="50" spans="1:5" s="181" customFormat="1" x14ac:dyDescent="0.2">
      <c r="A50" s="328" t="s">
        <v>1422</v>
      </c>
      <c r="B50" s="346" t="s">
        <v>28</v>
      </c>
      <c r="C50" s="188">
        <v>0</v>
      </c>
      <c r="D50" s="207"/>
      <c r="E50" s="64" t="s">
        <v>1074</v>
      </c>
    </row>
    <row r="51" spans="1:5" s="181" customFormat="1" x14ac:dyDescent="0.2">
      <c r="A51" s="328" t="s">
        <v>1423</v>
      </c>
      <c r="B51" s="323" t="s">
        <v>51</v>
      </c>
      <c r="C51" s="187">
        <f>+SUM(C52:C61)</f>
        <v>0</v>
      </c>
      <c r="D51" s="193" t="str">
        <f>IF(ABS(C51=SUM(C52:C61))," ","Samtala passar ekki við undirliði.")</f>
        <v xml:space="preserve"> </v>
      </c>
      <c r="E51" s="283" t="s">
        <v>1075</v>
      </c>
    </row>
    <row r="52" spans="1:5" s="181" customFormat="1" x14ac:dyDescent="0.2">
      <c r="A52" s="328" t="s">
        <v>1424</v>
      </c>
      <c r="B52" s="346" t="s">
        <v>15</v>
      </c>
      <c r="C52" s="450">
        <v>0</v>
      </c>
      <c r="D52" s="207"/>
      <c r="E52" s="346" t="s">
        <v>1529</v>
      </c>
    </row>
    <row r="53" spans="1:5" s="181" customFormat="1" ht="15" customHeight="1" x14ac:dyDescent="0.2">
      <c r="A53" s="328" t="s">
        <v>1425</v>
      </c>
      <c r="B53" s="346" t="s">
        <v>396</v>
      </c>
      <c r="C53" s="450">
        <v>0</v>
      </c>
      <c r="D53" s="207"/>
      <c r="E53" s="346" t="s">
        <v>1530</v>
      </c>
    </row>
    <row r="54" spans="1:5" s="181" customFormat="1" x14ac:dyDescent="0.2">
      <c r="A54" s="328" t="s">
        <v>1426</v>
      </c>
      <c r="B54" s="346" t="s">
        <v>370</v>
      </c>
      <c r="C54" s="450">
        <v>0</v>
      </c>
      <c r="D54" s="207"/>
      <c r="E54" s="64" t="s">
        <v>1066</v>
      </c>
    </row>
    <row r="55" spans="1:5" s="181" customFormat="1" x14ac:dyDescent="0.2">
      <c r="A55" s="328" t="s">
        <v>1427</v>
      </c>
      <c r="B55" s="346" t="s">
        <v>400</v>
      </c>
      <c r="C55" s="450">
        <v>0</v>
      </c>
      <c r="D55" s="207"/>
      <c r="E55" s="64" t="s">
        <v>1076</v>
      </c>
    </row>
    <row r="56" spans="1:5" s="181" customFormat="1" x14ac:dyDescent="0.2">
      <c r="A56" s="328" t="s">
        <v>1428</v>
      </c>
      <c r="B56" s="346" t="s">
        <v>3</v>
      </c>
      <c r="C56" s="450">
        <v>0</v>
      </c>
      <c r="D56" s="207"/>
      <c r="E56" s="262" t="s">
        <v>1077</v>
      </c>
    </row>
    <row r="57" spans="1:5" s="181" customFormat="1" ht="13.5" customHeight="1" x14ac:dyDescent="0.2">
      <c r="A57" s="328" t="s">
        <v>1429</v>
      </c>
      <c r="B57" s="346" t="s">
        <v>397</v>
      </c>
      <c r="C57" s="450">
        <v>0</v>
      </c>
      <c r="D57" s="207"/>
      <c r="E57" s="262" t="s">
        <v>1078</v>
      </c>
    </row>
    <row r="58" spans="1:5" s="181" customFormat="1" x14ac:dyDescent="0.2">
      <c r="A58" s="328" t="s">
        <v>1430</v>
      </c>
      <c r="B58" s="346" t="s">
        <v>371</v>
      </c>
      <c r="C58" s="450">
        <v>0</v>
      </c>
      <c r="D58" s="207"/>
      <c r="E58" s="262" t="s">
        <v>11861</v>
      </c>
    </row>
    <row r="59" spans="1:5" s="181" customFormat="1" x14ac:dyDescent="0.2">
      <c r="A59" s="328" t="s">
        <v>1431</v>
      </c>
      <c r="B59" s="346" t="s">
        <v>1734</v>
      </c>
      <c r="C59" s="450">
        <v>0</v>
      </c>
      <c r="D59" s="207"/>
      <c r="E59" s="64" t="s">
        <v>11862</v>
      </c>
    </row>
    <row r="60" spans="1:5" s="181" customFormat="1" x14ac:dyDescent="0.2">
      <c r="A60" s="328" t="s">
        <v>1432</v>
      </c>
      <c r="B60" s="346" t="s">
        <v>16</v>
      </c>
      <c r="C60" s="450">
        <v>0</v>
      </c>
      <c r="D60" s="207"/>
      <c r="E60" s="262" t="s">
        <v>1067</v>
      </c>
    </row>
    <row r="61" spans="1:5" s="181" customFormat="1" x14ac:dyDescent="0.2">
      <c r="A61" s="328" t="s">
        <v>1433</v>
      </c>
      <c r="B61" s="346" t="s">
        <v>2</v>
      </c>
      <c r="C61" s="449">
        <v>0</v>
      </c>
      <c r="D61" s="207"/>
      <c r="E61" s="262" t="s">
        <v>11863</v>
      </c>
    </row>
    <row r="62" spans="1:5" s="181" customFormat="1" x14ac:dyDescent="0.2">
      <c r="A62" s="328" t="s">
        <v>1434</v>
      </c>
      <c r="B62" s="323" t="s">
        <v>30</v>
      </c>
      <c r="C62" s="403" t="s">
        <v>368</v>
      </c>
      <c r="D62" s="193" t="str">
        <f>IF(C62="–", "",IF(C62="-","",IF(C62&lt;&gt;0,"Það er ekki hægt að kaupa hlutabréf í hinu opinbera","")))</f>
        <v/>
      </c>
      <c r="E62" s="323" t="s">
        <v>1127</v>
      </c>
    </row>
    <row r="63" spans="1:5" s="181" customFormat="1" x14ac:dyDescent="0.2">
      <c r="A63" s="328" t="s">
        <v>1435</v>
      </c>
      <c r="B63" s="346" t="s">
        <v>32</v>
      </c>
      <c r="C63" s="403" t="s">
        <v>368</v>
      </c>
      <c r="D63" s="193"/>
      <c r="E63" s="262" t="s">
        <v>1226</v>
      </c>
    </row>
    <row r="64" spans="1:5" s="181" customFormat="1" x14ac:dyDescent="0.2">
      <c r="A64" s="328" t="s">
        <v>1436</v>
      </c>
      <c r="B64" s="346" t="s">
        <v>34</v>
      </c>
      <c r="C64" s="403" t="s">
        <v>368</v>
      </c>
      <c r="D64" s="193"/>
      <c r="E64" s="262" t="s">
        <v>1227</v>
      </c>
    </row>
    <row r="65" spans="1:5" s="181" customFormat="1" x14ac:dyDescent="0.2">
      <c r="A65" s="328" t="s">
        <v>1437</v>
      </c>
      <c r="B65" s="323" t="s">
        <v>4</v>
      </c>
      <c r="C65" s="403" t="s">
        <v>368</v>
      </c>
      <c r="D65" s="193" t="str">
        <f>IF(C65="–", "",IF(C65="-","",IF(C65&lt;&gt;0,"Það er ekki hægt að kaupa hlutabréf í heimilum","")))</f>
        <v/>
      </c>
      <c r="E65" s="323" t="s">
        <v>1225</v>
      </c>
    </row>
    <row r="66" spans="1:5" s="181" customFormat="1" x14ac:dyDescent="0.2">
      <c r="A66" s="328" t="s">
        <v>1438</v>
      </c>
      <c r="B66" s="323" t="s">
        <v>1735</v>
      </c>
      <c r="C66" s="183">
        <v>0</v>
      </c>
      <c r="D66" s="207"/>
      <c r="E66" s="283" t="s">
        <v>1128</v>
      </c>
    </row>
    <row r="67" spans="1:5" s="181" customFormat="1" x14ac:dyDescent="0.2">
      <c r="A67" s="328" t="s">
        <v>1439</v>
      </c>
      <c r="B67" s="323" t="s">
        <v>369</v>
      </c>
      <c r="C67" s="451">
        <v>0</v>
      </c>
      <c r="D67" s="207"/>
      <c r="E67" s="185" t="s">
        <v>1131</v>
      </c>
    </row>
    <row r="68" spans="1:5" s="181" customFormat="1" x14ac:dyDescent="0.2">
      <c r="A68" s="328" t="s">
        <v>112</v>
      </c>
      <c r="B68" s="185" t="s">
        <v>1165</v>
      </c>
      <c r="C68" s="187">
        <f>C69+C101+C133</f>
        <v>0</v>
      </c>
      <c r="D68" s="193" t="str">
        <f>IF(ABS(C68=SUM(C69+C101+C133))," ","Samtala passar ekki við undirliði.")</f>
        <v xml:space="preserve"> </v>
      </c>
      <c r="E68" s="185" t="s">
        <v>11851</v>
      </c>
    </row>
    <row r="69" spans="1:5" s="181" customFormat="1" x14ac:dyDescent="0.2">
      <c r="A69" s="328" t="s">
        <v>113</v>
      </c>
      <c r="B69" s="185" t="s">
        <v>379</v>
      </c>
      <c r="C69" s="187">
        <f>SUM(C70,C84,C95,C98,C99,C100)</f>
        <v>0</v>
      </c>
      <c r="D69" s="193" t="str">
        <f>IF(ABS(C69=SUM(C70,C84,C95,C99,C100))," ","Samtala passar ekki við undirliði.")</f>
        <v xml:space="preserve"> </v>
      </c>
      <c r="E69" s="185" t="s">
        <v>1130</v>
      </c>
    </row>
    <row r="70" spans="1:5" s="181" customFormat="1" x14ac:dyDescent="0.2">
      <c r="A70" s="328" t="s">
        <v>665</v>
      </c>
      <c r="B70" s="323" t="s">
        <v>19</v>
      </c>
      <c r="C70" s="187">
        <f>SUM(C71:C83)</f>
        <v>0</v>
      </c>
      <c r="D70" s="193" t="str">
        <f>IF(ABS(C70=SUM(C71:C83))," ","Samtala passar ekki við undirliði.")</f>
        <v xml:space="preserve"> </v>
      </c>
      <c r="E70" s="283" t="s">
        <v>662</v>
      </c>
    </row>
    <row r="71" spans="1:5" s="181" customFormat="1" x14ac:dyDescent="0.2">
      <c r="A71" s="328" t="s">
        <v>669</v>
      </c>
      <c r="B71" s="346" t="s">
        <v>5</v>
      </c>
      <c r="C71" s="188">
        <v>0</v>
      </c>
      <c r="D71" s="207"/>
      <c r="E71" s="64" t="s">
        <v>1068</v>
      </c>
    </row>
    <row r="72" spans="1:5" s="181" customFormat="1" x14ac:dyDescent="0.2">
      <c r="A72" s="328" t="s">
        <v>670</v>
      </c>
      <c r="B72" s="346" t="s">
        <v>6</v>
      </c>
      <c r="C72" s="188">
        <v>0</v>
      </c>
      <c r="D72" s="207"/>
      <c r="E72" s="64" t="s">
        <v>1069</v>
      </c>
    </row>
    <row r="73" spans="1:5" s="181" customFormat="1" x14ac:dyDescent="0.2">
      <c r="A73" s="328" t="s">
        <v>671</v>
      </c>
      <c r="B73" s="346" t="s">
        <v>1329</v>
      </c>
      <c r="C73" s="188">
        <v>0</v>
      </c>
      <c r="D73" s="340"/>
      <c r="E73" s="322" t="s">
        <v>1392</v>
      </c>
    </row>
    <row r="74" spans="1:5" s="181" customFormat="1" x14ac:dyDescent="0.2">
      <c r="A74" s="328" t="s">
        <v>672</v>
      </c>
      <c r="B74" s="346" t="s">
        <v>1334</v>
      </c>
      <c r="C74" s="188">
        <v>0</v>
      </c>
      <c r="D74" s="207"/>
      <c r="E74" s="322" t="s">
        <v>1393</v>
      </c>
    </row>
    <row r="75" spans="1:5" s="181" customFormat="1" x14ac:dyDescent="0.2">
      <c r="A75" s="328" t="s">
        <v>1339</v>
      </c>
      <c r="B75" s="346" t="s">
        <v>1330</v>
      </c>
      <c r="C75" s="452">
        <v>0</v>
      </c>
      <c r="D75" s="207"/>
      <c r="E75" s="322" t="s">
        <v>1394</v>
      </c>
    </row>
    <row r="76" spans="1:5" s="181" customFormat="1" x14ac:dyDescent="0.2">
      <c r="A76" s="328" t="s">
        <v>673</v>
      </c>
      <c r="B76" s="346" t="s">
        <v>7</v>
      </c>
      <c r="C76" s="453">
        <v>0</v>
      </c>
      <c r="D76" s="207"/>
      <c r="E76" s="64" t="s">
        <v>1070</v>
      </c>
    </row>
    <row r="77" spans="1:5" s="181" customFormat="1" x14ac:dyDescent="0.2">
      <c r="A77" s="328" t="s">
        <v>674</v>
      </c>
      <c r="B77" s="346" t="s">
        <v>8</v>
      </c>
      <c r="C77" s="453">
        <v>0</v>
      </c>
      <c r="D77" s="207"/>
      <c r="E77" s="64" t="s">
        <v>1071</v>
      </c>
    </row>
    <row r="78" spans="1:5" s="181" customFormat="1" x14ac:dyDescent="0.2">
      <c r="A78" s="328" t="s">
        <v>675</v>
      </c>
      <c r="B78" s="346" t="s">
        <v>1327</v>
      </c>
      <c r="C78" s="453">
        <v>0</v>
      </c>
      <c r="D78" s="207"/>
      <c r="E78" s="64" t="s">
        <v>1072</v>
      </c>
    </row>
    <row r="79" spans="1:5" s="181" customFormat="1" x14ac:dyDescent="0.2">
      <c r="A79" s="328" t="s">
        <v>676</v>
      </c>
      <c r="B79" s="346" t="s">
        <v>9</v>
      </c>
      <c r="C79" s="453">
        <v>0</v>
      </c>
      <c r="D79" s="207"/>
      <c r="E79" s="64" t="s">
        <v>1073</v>
      </c>
    </row>
    <row r="80" spans="1:5" s="181" customFormat="1" x14ac:dyDescent="0.2">
      <c r="A80" s="328" t="s">
        <v>677</v>
      </c>
      <c r="B80" s="346" t="s">
        <v>1331</v>
      </c>
      <c r="C80" s="188">
        <v>0</v>
      </c>
      <c r="D80" s="340"/>
      <c r="E80" s="322" t="s">
        <v>1395</v>
      </c>
    </row>
    <row r="81" spans="1:5" s="181" customFormat="1" x14ac:dyDescent="0.2">
      <c r="A81" s="328" t="s">
        <v>678</v>
      </c>
      <c r="B81" s="341" t="s">
        <v>1332</v>
      </c>
      <c r="C81" s="188">
        <v>0</v>
      </c>
      <c r="D81" s="207"/>
      <c r="E81" s="322" t="s">
        <v>1396</v>
      </c>
    </row>
    <row r="82" spans="1:5" s="181" customFormat="1" x14ac:dyDescent="0.2">
      <c r="A82" s="328" t="s">
        <v>1340</v>
      </c>
      <c r="B82" s="341" t="s">
        <v>1333</v>
      </c>
      <c r="C82" s="188">
        <v>0</v>
      </c>
      <c r="D82" s="207"/>
      <c r="E82" s="322" t="s">
        <v>1397</v>
      </c>
    </row>
    <row r="83" spans="1:5" s="181" customFormat="1" x14ac:dyDescent="0.2">
      <c r="A83" s="328" t="s">
        <v>679</v>
      </c>
      <c r="B83" s="346" t="s">
        <v>28</v>
      </c>
      <c r="C83" s="188">
        <v>0</v>
      </c>
      <c r="D83" s="207"/>
      <c r="E83" s="64" t="s">
        <v>1074</v>
      </c>
    </row>
    <row r="84" spans="1:5" s="181" customFormat="1" x14ac:dyDescent="0.2">
      <c r="A84" s="328" t="s">
        <v>664</v>
      </c>
      <c r="B84" s="323" t="s">
        <v>51</v>
      </c>
      <c r="C84" s="187">
        <f>SUM(C85:C94)</f>
        <v>0</v>
      </c>
      <c r="D84" s="193" t="str">
        <f>IF(ABS(C84=SUM(C85:C94))," ","Samtala passar ekki við undirliði.")</f>
        <v xml:space="preserve"> </v>
      </c>
      <c r="E84" s="283" t="s">
        <v>1075</v>
      </c>
    </row>
    <row r="85" spans="1:5" s="181" customFormat="1" x14ac:dyDescent="0.2">
      <c r="A85" s="328" t="s">
        <v>680</v>
      </c>
      <c r="B85" s="346" t="s">
        <v>15</v>
      </c>
      <c r="C85" s="454">
        <v>0</v>
      </c>
      <c r="D85" s="207"/>
      <c r="E85" s="346" t="s">
        <v>1529</v>
      </c>
    </row>
    <row r="86" spans="1:5" s="181" customFormat="1" x14ac:dyDescent="0.2">
      <c r="A86" s="328" t="s">
        <v>681</v>
      </c>
      <c r="B86" s="346" t="s">
        <v>396</v>
      </c>
      <c r="C86" s="454">
        <v>0</v>
      </c>
      <c r="D86" s="207"/>
      <c r="E86" s="346" t="s">
        <v>1530</v>
      </c>
    </row>
    <row r="87" spans="1:5" s="181" customFormat="1" x14ac:dyDescent="0.2">
      <c r="A87" s="328" t="s">
        <v>682</v>
      </c>
      <c r="B87" s="346" t="s">
        <v>370</v>
      </c>
      <c r="C87" s="454">
        <v>0</v>
      </c>
      <c r="D87" s="207"/>
      <c r="E87" s="64" t="s">
        <v>1066</v>
      </c>
    </row>
    <row r="88" spans="1:5" s="181" customFormat="1" x14ac:dyDescent="0.2">
      <c r="A88" s="328" t="s">
        <v>683</v>
      </c>
      <c r="B88" s="346" t="s">
        <v>400</v>
      </c>
      <c r="C88" s="454">
        <v>0</v>
      </c>
      <c r="D88" s="207"/>
      <c r="E88" s="64" t="s">
        <v>1076</v>
      </c>
    </row>
    <row r="89" spans="1:5" s="181" customFormat="1" x14ac:dyDescent="0.2">
      <c r="A89" s="328" t="s">
        <v>684</v>
      </c>
      <c r="B89" s="346" t="s">
        <v>3</v>
      </c>
      <c r="C89" s="454">
        <v>0</v>
      </c>
      <c r="D89" s="207"/>
      <c r="E89" s="262" t="s">
        <v>1077</v>
      </c>
    </row>
    <row r="90" spans="1:5" s="181" customFormat="1" x14ac:dyDescent="0.2">
      <c r="A90" s="328" t="s">
        <v>685</v>
      </c>
      <c r="B90" s="346" t="s">
        <v>397</v>
      </c>
      <c r="C90" s="455">
        <v>0</v>
      </c>
      <c r="D90" s="207"/>
      <c r="E90" s="262" t="s">
        <v>1078</v>
      </c>
    </row>
    <row r="91" spans="1:5" s="181" customFormat="1" x14ac:dyDescent="0.2">
      <c r="A91" s="328" t="s">
        <v>686</v>
      </c>
      <c r="B91" s="346" t="s">
        <v>371</v>
      </c>
      <c r="C91" s="455">
        <v>0</v>
      </c>
      <c r="D91" s="207"/>
      <c r="E91" s="262" t="s">
        <v>11861</v>
      </c>
    </row>
    <row r="92" spans="1:5" s="181" customFormat="1" x14ac:dyDescent="0.2">
      <c r="A92" s="328" t="s">
        <v>687</v>
      </c>
      <c r="B92" s="346" t="s">
        <v>1734</v>
      </c>
      <c r="C92" s="455">
        <v>0</v>
      </c>
      <c r="D92" s="207"/>
      <c r="E92" s="64" t="s">
        <v>11862</v>
      </c>
    </row>
    <row r="93" spans="1:5" s="181" customFormat="1" x14ac:dyDescent="0.2">
      <c r="A93" s="328" t="s">
        <v>688</v>
      </c>
      <c r="B93" s="346" t="s">
        <v>16</v>
      </c>
      <c r="C93" s="455">
        <v>0</v>
      </c>
      <c r="D93" s="207"/>
      <c r="E93" s="262" t="s">
        <v>1067</v>
      </c>
    </row>
    <row r="94" spans="1:5" s="181" customFormat="1" x14ac:dyDescent="0.2">
      <c r="A94" s="328" t="s">
        <v>689</v>
      </c>
      <c r="B94" s="346" t="s">
        <v>2</v>
      </c>
      <c r="C94" s="455">
        <v>0</v>
      </c>
      <c r="D94" s="207"/>
      <c r="E94" s="262" t="s">
        <v>11863</v>
      </c>
    </row>
    <row r="95" spans="1:5" s="181" customFormat="1" x14ac:dyDescent="0.2">
      <c r="A95" s="328" t="s">
        <v>666</v>
      </c>
      <c r="B95" s="323" t="s">
        <v>30</v>
      </c>
      <c r="C95" s="187">
        <f>SUM(C96:C97)</f>
        <v>0</v>
      </c>
      <c r="D95" s="193" t="str">
        <f>IF(ABS(C95=SUM(C96:C97))," ","Samtala passar ekki við undirliði.")</f>
        <v xml:space="preserve"> </v>
      </c>
      <c r="E95" s="283" t="s">
        <v>1127</v>
      </c>
    </row>
    <row r="96" spans="1:5" s="181" customFormat="1" x14ac:dyDescent="0.2">
      <c r="A96" s="328" t="s">
        <v>690</v>
      </c>
      <c r="B96" s="346" t="s">
        <v>32</v>
      </c>
      <c r="C96" s="188">
        <v>0</v>
      </c>
      <c r="D96" s="207"/>
      <c r="E96" s="262" t="s">
        <v>1226</v>
      </c>
    </row>
    <row r="97" spans="1:5" s="181" customFormat="1" x14ac:dyDescent="0.2">
      <c r="A97" s="328" t="s">
        <v>691</v>
      </c>
      <c r="B97" s="346" t="s">
        <v>34</v>
      </c>
      <c r="C97" s="188">
        <v>0</v>
      </c>
      <c r="D97" s="207"/>
      <c r="E97" s="262" t="s">
        <v>1227</v>
      </c>
    </row>
    <row r="98" spans="1:5" s="181" customFormat="1" x14ac:dyDescent="0.2">
      <c r="A98" s="328" t="s">
        <v>667</v>
      </c>
      <c r="B98" s="323" t="s">
        <v>4</v>
      </c>
      <c r="C98" s="403" t="s">
        <v>368</v>
      </c>
      <c r="D98" s="193" t="str">
        <f>IF(C98="–", "",IF(C98="-","",IF(C98&lt;&gt;0,"Heimili gefa ekki út markaðsskuldabréf","")))</f>
        <v/>
      </c>
      <c r="E98" s="323" t="s">
        <v>1225</v>
      </c>
    </row>
    <row r="99" spans="1:5" s="181" customFormat="1" x14ac:dyDescent="0.2">
      <c r="A99" s="328" t="s">
        <v>668</v>
      </c>
      <c r="B99" s="323" t="s">
        <v>1735</v>
      </c>
      <c r="C99" s="183">
        <v>0</v>
      </c>
      <c r="D99" s="207"/>
      <c r="E99" s="283" t="s">
        <v>1128</v>
      </c>
    </row>
    <row r="100" spans="1:5" s="181" customFormat="1" x14ac:dyDescent="0.2">
      <c r="A100" s="328" t="s">
        <v>1341</v>
      </c>
      <c r="B100" s="323" t="s">
        <v>369</v>
      </c>
      <c r="C100" s="183">
        <v>0</v>
      </c>
      <c r="D100" s="207"/>
      <c r="E100" s="283" t="s">
        <v>1129</v>
      </c>
    </row>
    <row r="101" spans="1:5" s="181" customFormat="1" x14ac:dyDescent="0.2">
      <c r="A101" s="328" t="s">
        <v>1136</v>
      </c>
      <c r="B101" s="185" t="s">
        <v>1083</v>
      </c>
      <c r="C101" s="187">
        <f>SUM(C102,C116,C127,C130,C131,C132)</f>
        <v>0</v>
      </c>
      <c r="D101" s="193" t="str">
        <f>IF(ABS(C101=SUM(C102,C116,C127,C131,C132))," ","Samtala passar ekki við undirliði.")</f>
        <v xml:space="preserve"> </v>
      </c>
      <c r="E101" s="185" t="s">
        <v>1133</v>
      </c>
    </row>
    <row r="102" spans="1:5" s="181" customFormat="1" x14ac:dyDescent="0.2">
      <c r="A102" s="328" t="s">
        <v>1137</v>
      </c>
      <c r="B102" s="323" t="s">
        <v>19</v>
      </c>
      <c r="C102" s="187">
        <f>SUM(C103:C115)</f>
        <v>0</v>
      </c>
      <c r="D102" s="193" t="str">
        <f>IF(ABS(C102=SUM(C103:C115))," ","Samtala passar ekki við undirliði.")</f>
        <v xml:space="preserve"> </v>
      </c>
      <c r="E102" s="283" t="s">
        <v>662</v>
      </c>
    </row>
    <row r="103" spans="1:5" s="181" customFormat="1" x14ac:dyDescent="0.2">
      <c r="A103" s="328" t="s">
        <v>1138</v>
      </c>
      <c r="B103" s="346" t="s">
        <v>5</v>
      </c>
      <c r="C103" s="188">
        <v>0</v>
      </c>
      <c r="D103" s="207"/>
      <c r="E103" s="64" t="s">
        <v>1068</v>
      </c>
    </row>
    <row r="104" spans="1:5" s="181" customFormat="1" x14ac:dyDescent="0.2">
      <c r="A104" s="328" t="s">
        <v>1139</v>
      </c>
      <c r="B104" s="346" t="s">
        <v>6</v>
      </c>
      <c r="C104" s="188">
        <v>0</v>
      </c>
      <c r="D104" s="207"/>
      <c r="E104" s="64" t="s">
        <v>1069</v>
      </c>
    </row>
    <row r="105" spans="1:5" s="181" customFormat="1" x14ac:dyDescent="0.2">
      <c r="A105" s="328" t="s">
        <v>1140</v>
      </c>
      <c r="B105" s="346" t="s">
        <v>1329</v>
      </c>
      <c r="C105" s="188">
        <v>0</v>
      </c>
      <c r="D105" s="340"/>
      <c r="E105" s="322" t="s">
        <v>1392</v>
      </c>
    </row>
    <row r="106" spans="1:5" s="181" customFormat="1" x14ac:dyDescent="0.2">
      <c r="A106" s="328" t="s">
        <v>1141</v>
      </c>
      <c r="B106" s="346" t="s">
        <v>1334</v>
      </c>
      <c r="C106" s="188">
        <v>0</v>
      </c>
      <c r="D106" s="207"/>
      <c r="E106" s="322" t="s">
        <v>1393</v>
      </c>
    </row>
    <row r="107" spans="1:5" s="181" customFormat="1" x14ac:dyDescent="0.2">
      <c r="A107" s="328" t="s">
        <v>1342</v>
      </c>
      <c r="B107" s="346" t="s">
        <v>1330</v>
      </c>
      <c r="C107" s="188">
        <v>0</v>
      </c>
      <c r="D107" s="207"/>
      <c r="E107" s="322" t="s">
        <v>1394</v>
      </c>
    </row>
    <row r="108" spans="1:5" s="181" customFormat="1" x14ac:dyDescent="0.2">
      <c r="A108" s="328" t="s">
        <v>1142</v>
      </c>
      <c r="B108" s="346" t="s">
        <v>7</v>
      </c>
      <c r="C108" s="188">
        <v>0</v>
      </c>
      <c r="D108" s="207"/>
      <c r="E108" s="64" t="s">
        <v>1070</v>
      </c>
    </row>
    <row r="109" spans="1:5" s="181" customFormat="1" x14ac:dyDescent="0.2">
      <c r="A109" s="328" t="s">
        <v>1143</v>
      </c>
      <c r="B109" s="346" t="s">
        <v>8</v>
      </c>
      <c r="C109" s="188">
        <v>0</v>
      </c>
      <c r="D109" s="207"/>
      <c r="E109" s="64" t="s">
        <v>1071</v>
      </c>
    </row>
    <row r="110" spans="1:5" s="181" customFormat="1" x14ac:dyDescent="0.2">
      <c r="A110" s="328" t="s">
        <v>1144</v>
      </c>
      <c r="B110" s="346" t="s">
        <v>1328</v>
      </c>
      <c r="C110" s="188">
        <v>0</v>
      </c>
      <c r="D110" s="207"/>
      <c r="E110" s="64" t="s">
        <v>1072</v>
      </c>
    </row>
    <row r="111" spans="1:5" s="181" customFormat="1" x14ac:dyDescent="0.2">
      <c r="A111" s="328" t="s">
        <v>1145</v>
      </c>
      <c r="B111" s="346" t="s">
        <v>9</v>
      </c>
      <c r="C111" s="188">
        <v>0</v>
      </c>
      <c r="D111" s="207"/>
      <c r="E111" s="64" t="s">
        <v>1073</v>
      </c>
    </row>
    <row r="112" spans="1:5" s="181" customFormat="1" x14ac:dyDescent="0.2">
      <c r="A112" s="328" t="s">
        <v>1146</v>
      </c>
      <c r="B112" s="346" t="s">
        <v>1331</v>
      </c>
      <c r="C112" s="188">
        <v>0</v>
      </c>
      <c r="D112" s="340"/>
      <c r="E112" s="322" t="s">
        <v>1395</v>
      </c>
    </row>
    <row r="113" spans="1:5" s="181" customFormat="1" x14ac:dyDescent="0.2">
      <c r="A113" s="328" t="s">
        <v>1147</v>
      </c>
      <c r="B113" s="341" t="s">
        <v>1332</v>
      </c>
      <c r="C113" s="188">
        <v>0</v>
      </c>
      <c r="D113" s="207"/>
      <c r="E113" s="322" t="s">
        <v>1396</v>
      </c>
    </row>
    <row r="114" spans="1:5" s="181" customFormat="1" x14ac:dyDescent="0.2">
      <c r="A114" s="328" t="s">
        <v>1343</v>
      </c>
      <c r="B114" s="341" t="s">
        <v>1333</v>
      </c>
      <c r="C114" s="188">
        <v>0</v>
      </c>
      <c r="D114" s="207"/>
      <c r="E114" s="322" t="s">
        <v>1397</v>
      </c>
    </row>
    <row r="115" spans="1:5" s="181" customFormat="1" x14ac:dyDescent="0.2">
      <c r="A115" s="328" t="s">
        <v>1148</v>
      </c>
      <c r="B115" s="346" t="s">
        <v>28</v>
      </c>
      <c r="C115" s="188">
        <v>0</v>
      </c>
      <c r="D115" s="207"/>
      <c r="E115" s="64" t="s">
        <v>1074</v>
      </c>
    </row>
    <row r="116" spans="1:5" s="181" customFormat="1" x14ac:dyDescent="0.2">
      <c r="A116" s="328" t="s">
        <v>1149</v>
      </c>
      <c r="B116" s="323" t="s">
        <v>51</v>
      </c>
      <c r="C116" s="187">
        <f>+SUM(C117:C126)</f>
        <v>0</v>
      </c>
      <c r="D116" s="193" t="str">
        <f>IF(ABS(C116=SUM(C117:C126))," ","Samtala passar ekki við undirliði.")</f>
        <v xml:space="preserve"> </v>
      </c>
      <c r="E116" s="283" t="s">
        <v>1075</v>
      </c>
    </row>
    <row r="117" spans="1:5" s="181" customFormat="1" x14ac:dyDescent="0.2">
      <c r="A117" s="328" t="s">
        <v>1150</v>
      </c>
      <c r="B117" s="346" t="s">
        <v>15</v>
      </c>
      <c r="C117" s="188">
        <v>0</v>
      </c>
      <c r="D117" s="207"/>
      <c r="E117" s="346" t="s">
        <v>1529</v>
      </c>
    </row>
    <row r="118" spans="1:5" s="181" customFormat="1" x14ac:dyDescent="0.2">
      <c r="A118" s="328" t="s">
        <v>1151</v>
      </c>
      <c r="B118" s="346" t="s">
        <v>396</v>
      </c>
      <c r="C118" s="188">
        <v>0</v>
      </c>
      <c r="D118" s="207"/>
      <c r="E118" s="346" t="s">
        <v>1530</v>
      </c>
    </row>
    <row r="119" spans="1:5" s="181" customFormat="1" x14ac:dyDescent="0.2">
      <c r="A119" s="328" t="s">
        <v>1152</v>
      </c>
      <c r="B119" s="346" t="s">
        <v>370</v>
      </c>
      <c r="C119" s="188">
        <v>0</v>
      </c>
      <c r="D119" s="207"/>
      <c r="E119" s="64" t="s">
        <v>1066</v>
      </c>
    </row>
    <row r="120" spans="1:5" s="181" customFormat="1" x14ac:dyDescent="0.2">
      <c r="A120" s="328" t="s">
        <v>1153</v>
      </c>
      <c r="B120" s="346" t="s">
        <v>400</v>
      </c>
      <c r="C120" s="188">
        <v>0</v>
      </c>
      <c r="D120" s="207"/>
      <c r="E120" s="64" t="s">
        <v>1076</v>
      </c>
    </row>
    <row r="121" spans="1:5" s="181" customFormat="1" x14ac:dyDescent="0.2">
      <c r="A121" s="328" t="s">
        <v>1154</v>
      </c>
      <c r="B121" s="346" t="s">
        <v>3</v>
      </c>
      <c r="C121" s="188">
        <v>0</v>
      </c>
      <c r="D121" s="207"/>
      <c r="E121" s="262" t="s">
        <v>1077</v>
      </c>
    </row>
    <row r="122" spans="1:5" s="181" customFormat="1" x14ac:dyDescent="0.2">
      <c r="A122" s="328" t="s">
        <v>1155</v>
      </c>
      <c r="B122" s="346" t="s">
        <v>397</v>
      </c>
      <c r="C122" s="188">
        <v>0</v>
      </c>
      <c r="D122" s="207"/>
      <c r="E122" s="262" t="s">
        <v>1078</v>
      </c>
    </row>
    <row r="123" spans="1:5" s="181" customFormat="1" x14ac:dyDescent="0.2">
      <c r="A123" s="328" t="s">
        <v>1156</v>
      </c>
      <c r="B123" s="346" t="s">
        <v>371</v>
      </c>
      <c r="C123" s="188">
        <v>0</v>
      </c>
      <c r="D123" s="207"/>
      <c r="E123" s="262" t="s">
        <v>11861</v>
      </c>
    </row>
    <row r="124" spans="1:5" s="181" customFormat="1" x14ac:dyDescent="0.2">
      <c r="A124" s="328" t="s">
        <v>1157</v>
      </c>
      <c r="B124" s="346" t="s">
        <v>1734</v>
      </c>
      <c r="C124" s="188">
        <v>0</v>
      </c>
      <c r="D124" s="207"/>
      <c r="E124" s="64" t="s">
        <v>11862</v>
      </c>
    </row>
    <row r="125" spans="1:5" s="181" customFormat="1" x14ac:dyDescent="0.2">
      <c r="A125" s="328" t="s">
        <v>1158</v>
      </c>
      <c r="B125" s="346" t="s">
        <v>16</v>
      </c>
      <c r="C125" s="188">
        <v>0</v>
      </c>
      <c r="D125" s="207"/>
      <c r="E125" s="262" t="s">
        <v>1067</v>
      </c>
    </row>
    <row r="126" spans="1:5" s="181" customFormat="1" x14ac:dyDescent="0.2">
      <c r="A126" s="328" t="s">
        <v>1159</v>
      </c>
      <c r="B126" s="346" t="s">
        <v>2</v>
      </c>
      <c r="C126" s="188">
        <v>0</v>
      </c>
      <c r="D126" s="207"/>
      <c r="E126" s="262" t="s">
        <v>11863</v>
      </c>
    </row>
    <row r="127" spans="1:5" s="181" customFormat="1" x14ac:dyDescent="0.2">
      <c r="A127" s="328" t="s">
        <v>1160</v>
      </c>
      <c r="B127" s="323" t="s">
        <v>30</v>
      </c>
      <c r="C127" s="187">
        <f>+C128+C129</f>
        <v>0</v>
      </c>
      <c r="D127" s="193" t="str">
        <f>IF(ABS(C127=SUM(C128:C129))," ","Samtala passar ekki við undirliði.")</f>
        <v xml:space="preserve"> </v>
      </c>
      <c r="E127" s="283" t="s">
        <v>1127</v>
      </c>
    </row>
    <row r="128" spans="1:5" s="181" customFormat="1" x14ac:dyDescent="0.2">
      <c r="A128" s="328" t="s">
        <v>1161</v>
      </c>
      <c r="B128" s="346" t="s">
        <v>32</v>
      </c>
      <c r="C128" s="456">
        <v>0</v>
      </c>
      <c r="D128" s="207"/>
      <c r="E128" s="262" t="s">
        <v>1226</v>
      </c>
    </row>
    <row r="129" spans="1:5" s="181" customFormat="1" x14ac:dyDescent="0.2">
      <c r="A129" s="328" t="s">
        <v>1162</v>
      </c>
      <c r="B129" s="346" t="s">
        <v>34</v>
      </c>
      <c r="C129" s="188">
        <v>0</v>
      </c>
      <c r="D129" s="207"/>
      <c r="E129" s="262" t="s">
        <v>1227</v>
      </c>
    </row>
    <row r="130" spans="1:5" s="181" customFormat="1" x14ac:dyDescent="0.2">
      <c r="A130" s="328" t="s">
        <v>1163</v>
      </c>
      <c r="B130" s="323" t="s">
        <v>4</v>
      </c>
      <c r="C130" s="403" t="s">
        <v>368</v>
      </c>
      <c r="D130" s="193" t="str">
        <f>IF(C130="–", "",IF(C130="-","",IF(C130&lt;&gt;0,"Heimili gefa ekki út markaðsskuldabréf","")))</f>
        <v/>
      </c>
      <c r="E130" s="323" t="s">
        <v>1225</v>
      </c>
    </row>
    <row r="131" spans="1:5" s="181" customFormat="1" x14ac:dyDescent="0.2">
      <c r="A131" s="328" t="s">
        <v>1164</v>
      </c>
      <c r="B131" s="323" t="s">
        <v>1735</v>
      </c>
      <c r="C131" s="183">
        <v>0</v>
      </c>
      <c r="D131" s="207"/>
      <c r="E131" s="283" t="s">
        <v>1128</v>
      </c>
    </row>
    <row r="132" spans="1:5" s="181" customFormat="1" x14ac:dyDescent="0.2">
      <c r="A132" s="328" t="s">
        <v>1344</v>
      </c>
      <c r="B132" s="323" t="s">
        <v>369</v>
      </c>
      <c r="C132" s="183">
        <v>0</v>
      </c>
      <c r="D132" s="207"/>
      <c r="E132" s="283" t="s">
        <v>1129</v>
      </c>
    </row>
    <row r="133" spans="1:5" s="181" customFormat="1" x14ac:dyDescent="0.2">
      <c r="A133" s="328" t="s">
        <v>114</v>
      </c>
      <c r="B133" s="185" t="s">
        <v>1084</v>
      </c>
      <c r="C133" s="187">
        <f>SUM(C134,C148,C159,C162,C163,C164)</f>
        <v>0</v>
      </c>
      <c r="D133" s="193" t="str">
        <f>IF(ABS(C133=SUM(C134,C148,C159,C163,C164))," ","Samtala passar ekki við undirliði.")</f>
        <v xml:space="preserve"> </v>
      </c>
      <c r="E133" s="185" t="s">
        <v>1132</v>
      </c>
    </row>
    <row r="134" spans="1:5" s="181" customFormat="1" x14ac:dyDescent="0.2">
      <c r="A134" s="328" t="s">
        <v>692</v>
      </c>
      <c r="B134" s="323" t="s">
        <v>19</v>
      </c>
      <c r="C134" s="187">
        <f>SUM(C135:C147)</f>
        <v>0</v>
      </c>
      <c r="D134" s="193" t="str">
        <f>IF(ABS(C134=SUM(C135:C147))," ","Samtala passar ekki við undirliði.")</f>
        <v xml:space="preserve"> </v>
      </c>
      <c r="E134" s="283" t="s">
        <v>662</v>
      </c>
    </row>
    <row r="135" spans="1:5" s="181" customFormat="1" x14ac:dyDescent="0.2">
      <c r="A135" s="328" t="s">
        <v>699</v>
      </c>
      <c r="B135" s="346" t="s">
        <v>5</v>
      </c>
      <c r="C135" s="188">
        <v>0</v>
      </c>
      <c r="D135" s="207"/>
      <c r="E135" s="64" t="s">
        <v>1068</v>
      </c>
    </row>
    <row r="136" spans="1:5" s="181" customFormat="1" x14ac:dyDescent="0.2">
      <c r="A136" s="328" t="s">
        <v>700</v>
      </c>
      <c r="B136" s="346" t="s">
        <v>6</v>
      </c>
      <c r="C136" s="188">
        <v>0</v>
      </c>
      <c r="D136" s="207"/>
      <c r="E136" s="64" t="s">
        <v>1069</v>
      </c>
    </row>
    <row r="137" spans="1:5" s="181" customFormat="1" x14ac:dyDescent="0.2">
      <c r="A137" s="328" t="s">
        <v>701</v>
      </c>
      <c r="B137" s="346" t="s">
        <v>1329</v>
      </c>
      <c r="C137" s="188">
        <v>0</v>
      </c>
      <c r="D137" s="340"/>
      <c r="E137" s="322" t="s">
        <v>1392</v>
      </c>
    </row>
    <row r="138" spans="1:5" s="181" customFormat="1" x14ac:dyDescent="0.2">
      <c r="A138" s="328" t="s">
        <v>702</v>
      </c>
      <c r="B138" s="346" t="s">
        <v>1334</v>
      </c>
      <c r="C138" s="188">
        <v>0</v>
      </c>
      <c r="D138" s="207"/>
      <c r="E138" s="322" t="s">
        <v>1393</v>
      </c>
    </row>
    <row r="139" spans="1:5" s="181" customFormat="1" x14ac:dyDescent="0.2">
      <c r="A139" s="328" t="s">
        <v>1345</v>
      </c>
      <c r="B139" s="346" t="s">
        <v>1330</v>
      </c>
      <c r="C139" s="188">
        <v>0</v>
      </c>
      <c r="D139" s="207"/>
      <c r="E139" s="322" t="s">
        <v>1394</v>
      </c>
    </row>
    <row r="140" spans="1:5" s="181" customFormat="1" x14ac:dyDescent="0.2">
      <c r="A140" s="328" t="s">
        <v>703</v>
      </c>
      <c r="B140" s="346" t="s">
        <v>7</v>
      </c>
      <c r="C140" s="188">
        <v>0</v>
      </c>
      <c r="D140" s="207"/>
      <c r="E140" s="64" t="s">
        <v>1070</v>
      </c>
    </row>
    <row r="141" spans="1:5" s="181" customFormat="1" x14ac:dyDescent="0.2">
      <c r="A141" s="328" t="s">
        <v>704</v>
      </c>
      <c r="B141" s="346" t="s">
        <v>8</v>
      </c>
      <c r="C141" s="188">
        <v>0</v>
      </c>
      <c r="D141" s="207"/>
      <c r="E141" s="64" t="s">
        <v>1071</v>
      </c>
    </row>
    <row r="142" spans="1:5" s="181" customFormat="1" x14ac:dyDescent="0.2">
      <c r="A142" s="328" t="s">
        <v>705</v>
      </c>
      <c r="B142" s="346" t="s">
        <v>1328</v>
      </c>
      <c r="C142" s="188">
        <v>0</v>
      </c>
      <c r="D142" s="207"/>
      <c r="E142" s="64" t="s">
        <v>1072</v>
      </c>
    </row>
    <row r="143" spans="1:5" s="181" customFormat="1" x14ac:dyDescent="0.2">
      <c r="A143" s="328" t="s">
        <v>706</v>
      </c>
      <c r="B143" s="346" t="s">
        <v>9</v>
      </c>
      <c r="C143" s="188">
        <v>0</v>
      </c>
      <c r="D143" s="207"/>
      <c r="E143" s="64" t="s">
        <v>1073</v>
      </c>
    </row>
    <row r="144" spans="1:5" s="181" customFormat="1" x14ac:dyDescent="0.2">
      <c r="A144" s="328" t="s">
        <v>707</v>
      </c>
      <c r="B144" s="346" t="s">
        <v>1331</v>
      </c>
      <c r="C144" s="188">
        <v>0</v>
      </c>
      <c r="D144" s="340"/>
      <c r="E144" s="322" t="s">
        <v>1395</v>
      </c>
    </row>
    <row r="145" spans="1:5" s="181" customFormat="1" x14ac:dyDescent="0.2">
      <c r="A145" s="328" t="s">
        <v>708</v>
      </c>
      <c r="B145" s="341" t="s">
        <v>1332</v>
      </c>
      <c r="C145" s="188">
        <v>0</v>
      </c>
      <c r="D145" s="207"/>
      <c r="E145" s="322" t="s">
        <v>1396</v>
      </c>
    </row>
    <row r="146" spans="1:5" s="181" customFormat="1" x14ac:dyDescent="0.2">
      <c r="A146" s="328" t="s">
        <v>1346</v>
      </c>
      <c r="B146" s="341" t="s">
        <v>1333</v>
      </c>
      <c r="C146" s="188">
        <v>0</v>
      </c>
      <c r="D146" s="207"/>
      <c r="E146" s="322" t="s">
        <v>1397</v>
      </c>
    </row>
    <row r="147" spans="1:5" s="181" customFormat="1" x14ac:dyDescent="0.2">
      <c r="A147" s="328" t="s">
        <v>1347</v>
      </c>
      <c r="B147" s="346" t="s">
        <v>28</v>
      </c>
      <c r="C147" s="188">
        <v>0</v>
      </c>
      <c r="D147" s="207"/>
      <c r="E147" s="64" t="s">
        <v>1074</v>
      </c>
    </row>
    <row r="148" spans="1:5" s="181" customFormat="1" x14ac:dyDescent="0.2">
      <c r="A148" s="328" t="s">
        <v>693</v>
      </c>
      <c r="B148" s="323" t="s">
        <v>51</v>
      </c>
      <c r="C148" s="187">
        <f>+SUM(C149:C158)</f>
        <v>0</v>
      </c>
      <c r="D148" s="193" t="str">
        <f>IF(ABS(C148=SUM(C149:C158))," ","Samtala passar ekki við undirliði.")</f>
        <v xml:space="preserve"> </v>
      </c>
      <c r="E148" s="283" t="s">
        <v>1075</v>
      </c>
    </row>
    <row r="149" spans="1:5" s="181" customFormat="1" x14ac:dyDescent="0.2">
      <c r="A149" s="328" t="s">
        <v>709</v>
      </c>
      <c r="B149" s="346" t="s">
        <v>15</v>
      </c>
      <c r="C149" s="188">
        <v>0</v>
      </c>
      <c r="D149" s="207"/>
      <c r="E149" s="346" t="s">
        <v>1529</v>
      </c>
    </row>
    <row r="150" spans="1:5" s="181" customFormat="1" x14ac:dyDescent="0.2">
      <c r="A150" s="328" t="s">
        <v>710</v>
      </c>
      <c r="B150" s="346" t="s">
        <v>396</v>
      </c>
      <c r="C150" s="188">
        <v>0</v>
      </c>
      <c r="D150" s="207"/>
      <c r="E150" s="346" t="s">
        <v>1530</v>
      </c>
    </row>
    <row r="151" spans="1:5" s="181" customFormat="1" x14ac:dyDescent="0.2">
      <c r="A151" s="328" t="s">
        <v>711</v>
      </c>
      <c r="B151" s="346" t="s">
        <v>370</v>
      </c>
      <c r="C151" s="188">
        <v>0</v>
      </c>
      <c r="D151" s="207"/>
      <c r="E151" s="64" t="s">
        <v>1066</v>
      </c>
    </row>
    <row r="152" spans="1:5" s="181" customFormat="1" x14ac:dyDescent="0.2">
      <c r="A152" s="328" t="s">
        <v>712</v>
      </c>
      <c r="B152" s="346" t="s">
        <v>400</v>
      </c>
      <c r="C152" s="188">
        <v>0</v>
      </c>
      <c r="D152" s="207"/>
      <c r="E152" s="64" t="s">
        <v>1076</v>
      </c>
    </row>
    <row r="153" spans="1:5" s="186" customFormat="1" x14ac:dyDescent="0.2">
      <c r="A153" s="328" t="s">
        <v>713</v>
      </c>
      <c r="B153" s="346" t="s">
        <v>3</v>
      </c>
      <c r="C153" s="188">
        <v>0</v>
      </c>
      <c r="D153" s="207"/>
      <c r="E153" s="262" t="s">
        <v>1077</v>
      </c>
    </row>
    <row r="154" spans="1:5" s="186" customFormat="1" x14ac:dyDescent="0.2">
      <c r="A154" s="328" t="s">
        <v>714</v>
      </c>
      <c r="B154" s="346" t="s">
        <v>397</v>
      </c>
      <c r="C154" s="188">
        <v>0</v>
      </c>
      <c r="D154" s="207"/>
      <c r="E154" s="262" t="s">
        <v>1078</v>
      </c>
    </row>
    <row r="155" spans="1:5" s="181" customFormat="1" x14ac:dyDescent="0.2">
      <c r="A155" s="328" t="s">
        <v>715</v>
      </c>
      <c r="B155" s="346" t="s">
        <v>371</v>
      </c>
      <c r="C155" s="188">
        <v>0</v>
      </c>
      <c r="D155" s="207"/>
      <c r="E155" s="262" t="s">
        <v>11861</v>
      </c>
    </row>
    <row r="156" spans="1:5" s="181" customFormat="1" x14ac:dyDescent="0.2">
      <c r="A156" s="328" t="s">
        <v>716</v>
      </c>
      <c r="B156" s="346" t="s">
        <v>1734</v>
      </c>
      <c r="C156" s="188">
        <v>0</v>
      </c>
      <c r="D156" s="207"/>
      <c r="E156" s="64" t="s">
        <v>11862</v>
      </c>
    </row>
    <row r="157" spans="1:5" s="181" customFormat="1" x14ac:dyDescent="0.2">
      <c r="A157" s="328" t="s">
        <v>717</v>
      </c>
      <c r="B157" s="346" t="s">
        <v>16</v>
      </c>
      <c r="C157" s="188">
        <v>0</v>
      </c>
      <c r="D157" s="207"/>
      <c r="E157" s="262" t="s">
        <v>1067</v>
      </c>
    </row>
    <row r="158" spans="1:5" s="181" customFormat="1" x14ac:dyDescent="0.2">
      <c r="A158" s="328" t="s">
        <v>718</v>
      </c>
      <c r="B158" s="346" t="s">
        <v>2</v>
      </c>
      <c r="C158" s="188">
        <v>0</v>
      </c>
      <c r="D158" s="207"/>
      <c r="E158" s="262" t="s">
        <v>11863</v>
      </c>
    </row>
    <row r="159" spans="1:5" s="181" customFormat="1" x14ac:dyDescent="0.2">
      <c r="A159" s="328" t="s">
        <v>694</v>
      </c>
      <c r="B159" s="323" t="s">
        <v>30</v>
      </c>
      <c r="C159" s="187">
        <f>+C160+C161</f>
        <v>0</v>
      </c>
      <c r="D159" s="193" t="str">
        <f>IF(ABS(C159=SUM(C160:C161))," ","Samtala passar ekki við undirliði.")</f>
        <v xml:space="preserve"> </v>
      </c>
      <c r="E159" s="283" t="s">
        <v>1127</v>
      </c>
    </row>
    <row r="160" spans="1:5" s="181" customFormat="1" x14ac:dyDescent="0.2">
      <c r="A160" s="328" t="s">
        <v>697</v>
      </c>
      <c r="B160" s="346" t="s">
        <v>32</v>
      </c>
      <c r="C160" s="188">
        <v>0</v>
      </c>
      <c r="D160" s="207"/>
      <c r="E160" s="262" t="s">
        <v>1226</v>
      </c>
    </row>
    <row r="161" spans="1:5" s="181" customFormat="1" x14ac:dyDescent="0.2">
      <c r="A161" s="328" t="s">
        <v>698</v>
      </c>
      <c r="B161" s="346" t="s">
        <v>34</v>
      </c>
      <c r="C161" s="188">
        <v>0</v>
      </c>
      <c r="D161" s="207"/>
      <c r="E161" s="262" t="s">
        <v>1227</v>
      </c>
    </row>
    <row r="162" spans="1:5" s="181" customFormat="1" x14ac:dyDescent="0.2">
      <c r="A162" s="328" t="s">
        <v>695</v>
      </c>
      <c r="B162" s="323" t="s">
        <v>4</v>
      </c>
      <c r="C162" s="410" t="s">
        <v>368</v>
      </c>
      <c r="D162" s="193" t="str">
        <f>IF(C162="–", "",IF(C162="-","",IF(C162&lt;&gt;0,"Heimili gefa ekki út markaðsskuldabréf","")))</f>
        <v/>
      </c>
      <c r="E162" s="323" t="s">
        <v>1225</v>
      </c>
    </row>
    <row r="163" spans="1:5" s="181" customFormat="1" x14ac:dyDescent="0.2">
      <c r="A163" s="328" t="s">
        <v>696</v>
      </c>
      <c r="B163" s="323" t="s">
        <v>1735</v>
      </c>
      <c r="C163" s="183">
        <v>0</v>
      </c>
      <c r="D163" s="207"/>
      <c r="E163" s="283" t="s">
        <v>1128</v>
      </c>
    </row>
    <row r="164" spans="1:5" s="181" customFormat="1" x14ac:dyDescent="0.2">
      <c r="A164" s="328" t="s">
        <v>1348</v>
      </c>
      <c r="B164" s="323" t="s">
        <v>369</v>
      </c>
      <c r="C164" s="183">
        <v>0</v>
      </c>
      <c r="D164" s="207"/>
      <c r="E164" s="283" t="s">
        <v>1129</v>
      </c>
    </row>
    <row r="165" spans="1:5" s="181" customFormat="1" ht="16.5" customHeight="1" x14ac:dyDescent="0.2">
      <c r="A165" s="177" t="s">
        <v>456</v>
      </c>
      <c r="B165" s="178" t="s">
        <v>13676</v>
      </c>
      <c r="C165" s="179">
        <f>C166+C198</f>
        <v>0</v>
      </c>
      <c r="D165" s="193" t="str">
        <f>IF(ABS(C165=SUM(C166+C198))," ","Samtala passar ekki við undirliði.")</f>
        <v xml:space="preserve"> </v>
      </c>
      <c r="E165" s="180" t="s">
        <v>10</v>
      </c>
    </row>
    <row r="166" spans="1:5" s="181" customFormat="1" x14ac:dyDescent="0.2">
      <c r="A166" s="328" t="s">
        <v>457</v>
      </c>
      <c r="B166" s="185" t="s">
        <v>1686</v>
      </c>
      <c r="C166" s="187">
        <f>SUM(C167,C181,C196,C197,C192,C195)</f>
        <v>0</v>
      </c>
      <c r="D166" s="193" t="str">
        <f>IF(ABS(C166=SUM(C167+C181+C196+C197))," ","Samtala passar ekki við undirliði.")</f>
        <v xml:space="preserve"> </v>
      </c>
      <c r="E166" s="185" t="s">
        <v>11864</v>
      </c>
    </row>
    <row r="167" spans="1:5" s="181" customFormat="1" x14ac:dyDescent="0.2">
      <c r="A167" s="328" t="s">
        <v>458</v>
      </c>
      <c r="B167" s="323" t="s">
        <v>19</v>
      </c>
      <c r="C167" s="187">
        <f>SUM(C168:C180)</f>
        <v>0</v>
      </c>
      <c r="D167" s="193" t="str">
        <f>IF(ABS(C167=SUM(C168:C180))," ","Samtala passar ekki við undirliði.")</f>
        <v xml:space="preserve"> </v>
      </c>
      <c r="E167" s="283" t="s">
        <v>662</v>
      </c>
    </row>
    <row r="168" spans="1:5" s="181" customFormat="1" x14ac:dyDescent="0.2">
      <c r="A168" s="328" t="s">
        <v>719</v>
      </c>
      <c r="B168" s="346" t="s">
        <v>5</v>
      </c>
      <c r="C168" s="188">
        <v>0</v>
      </c>
      <c r="D168" s="207"/>
      <c r="E168" s="64" t="s">
        <v>1068</v>
      </c>
    </row>
    <row r="169" spans="1:5" s="181" customFormat="1" x14ac:dyDescent="0.2">
      <c r="A169" s="328" t="s">
        <v>720</v>
      </c>
      <c r="B169" s="346" t="s">
        <v>6</v>
      </c>
      <c r="C169" s="188">
        <v>0</v>
      </c>
      <c r="D169" s="207"/>
      <c r="E169" s="64" t="s">
        <v>1069</v>
      </c>
    </row>
    <row r="170" spans="1:5" s="181" customFormat="1" x14ac:dyDescent="0.2">
      <c r="A170" s="328" t="s">
        <v>1465</v>
      </c>
      <c r="B170" s="346" t="s">
        <v>1329</v>
      </c>
      <c r="C170" s="188">
        <v>0</v>
      </c>
      <c r="D170" s="340"/>
      <c r="E170" s="322" t="s">
        <v>1392</v>
      </c>
    </row>
    <row r="171" spans="1:5" s="181" customFormat="1" x14ac:dyDescent="0.2">
      <c r="A171" s="328" t="s">
        <v>1466</v>
      </c>
      <c r="B171" s="346" t="s">
        <v>1336</v>
      </c>
      <c r="C171" s="188">
        <v>0</v>
      </c>
      <c r="D171" s="207"/>
      <c r="E171" s="322" t="s">
        <v>1393</v>
      </c>
    </row>
    <row r="172" spans="1:5" s="181" customFormat="1" x14ac:dyDescent="0.2">
      <c r="A172" s="328" t="s">
        <v>1467</v>
      </c>
      <c r="B172" s="346" t="s">
        <v>1330</v>
      </c>
      <c r="C172" s="188">
        <v>0</v>
      </c>
      <c r="D172" s="207"/>
      <c r="E172" s="322" t="s">
        <v>1394</v>
      </c>
    </row>
    <row r="173" spans="1:5" s="181" customFormat="1" x14ac:dyDescent="0.2">
      <c r="A173" s="328" t="s">
        <v>1351</v>
      </c>
      <c r="B173" s="346" t="s">
        <v>7</v>
      </c>
      <c r="C173" s="188">
        <v>0</v>
      </c>
      <c r="D173" s="207"/>
      <c r="E173" s="64" t="s">
        <v>1070</v>
      </c>
    </row>
    <row r="174" spans="1:5" s="181" customFormat="1" x14ac:dyDescent="0.2">
      <c r="A174" s="328" t="s">
        <v>1352</v>
      </c>
      <c r="B174" s="346" t="s">
        <v>8</v>
      </c>
      <c r="C174" s="188">
        <v>0</v>
      </c>
      <c r="D174" s="207"/>
      <c r="E174" s="64" t="s">
        <v>1071</v>
      </c>
    </row>
    <row r="175" spans="1:5" s="181" customFormat="1" x14ac:dyDescent="0.2">
      <c r="A175" s="328" t="s">
        <v>1353</v>
      </c>
      <c r="B175" s="346" t="s">
        <v>1328</v>
      </c>
      <c r="C175" s="188">
        <v>0</v>
      </c>
      <c r="D175" s="207"/>
      <c r="E175" s="64" t="s">
        <v>1072</v>
      </c>
    </row>
    <row r="176" spans="1:5" s="181" customFormat="1" x14ac:dyDescent="0.2">
      <c r="A176" s="328" t="s">
        <v>1468</v>
      </c>
      <c r="B176" s="346" t="s">
        <v>9</v>
      </c>
      <c r="C176" s="188">
        <v>0</v>
      </c>
      <c r="D176" s="207"/>
      <c r="E176" s="64" t="s">
        <v>1073</v>
      </c>
    </row>
    <row r="177" spans="1:5" s="181" customFormat="1" x14ac:dyDescent="0.2">
      <c r="A177" s="328" t="s">
        <v>1469</v>
      </c>
      <c r="B177" s="346" t="s">
        <v>1331</v>
      </c>
      <c r="C177" s="188">
        <v>0</v>
      </c>
      <c r="D177" s="340"/>
      <c r="E177" s="322" t="s">
        <v>1395</v>
      </c>
    </row>
    <row r="178" spans="1:5" s="181" customFormat="1" x14ac:dyDescent="0.2">
      <c r="A178" s="328" t="s">
        <v>1470</v>
      </c>
      <c r="B178" s="341" t="s">
        <v>1332</v>
      </c>
      <c r="C178" s="188">
        <v>0</v>
      </c>
      <c r="D178" s="207"/>
      <c r="E178" s="322" t="s">
        <v>1396</v>
      </c>
    </row>
    <row r="179" spans="1:5" s="181" customFormat="1" x14ac:dyDescent="0.2">
      <c r="A179" s="328" t="s">
        <v>1471</v>
      </c>
      <c r="B179" s="341" t="s">
        <v>1333</v>
      </c>
      <c r="C179" s="188">
        <v>0</v>
      </c>
      <c r="D179" s="207"/>
      <c r="E179" s="322" t="s">
        <v>1397</v>
      </c>
    </row>
    <row r="180" spans="1:5" s="181" customFormat="1" x14ac:dyDescent="0.2">
      <c r="A180" s="328" t="s">
        <v>1472</v>
      </c>
      <c r="B180" s="346" t="s">
        <v>28</v>
      </c>
      <c r="C180" s="188">
        <v>0</v>
      </c>
      <c r="D180" s="207"/>
      <c r="E180" s="64" t="s">
        <v>1074</v>
      </c>
    </row>
    <row r="181" spans="1:5" s="181" customFormat="1" x14ac:dyDescent="0.2">
      <c r="A181" s="328" t="s">
        <v>1473</v>
      </c>
      <c r="B181" s="323" t="s">
        <v>51</v>
      </c>
      <c r="C181" s="187">
        <f>+SUM(C182:C191)</f>
        <v>0</v>
      </c>
      <c r="D181" s="193" t="str">
        <f>IF(ABS(C181=SUM(C182:C191))," ","Samtala passar ekki við undirliði.")</f>
        <v xml:space="preserve"> </v>
      </c>
      <c r="E181" s="283" t="s">
        <v>1075</v>
      </c>
    </row>
    <row r="182" spans="1:5" s="181" customFormat="1" x14ac:dyDescent="0.2">
      <c r="A182" s="328" t="s">
        <v>1474</v>
      </c>
      <c r="B182" s="346" t="s">
        <v>15</v>
      </c>
      <c r="C182" s="188">
        <v>0</v>
      </c>
      <c r="D182" s="207"/>
      <c r="E182" s="346" t="s">
        <v>1529</v>
      </c>
    </row>
    <row r="183" spans="1:5" s="181" customFormat="1" x14ac:dyDescent="0.2">
      <c r="A183" s="328" t="s">
        <v>1475</v>
      </c>
      <c r="B183" s="346" t="s">
        <v>396</v>
      </c>
      <c r="C183" s="188">
        <v>0</v>
      </c>
      <c r="D183" s="207"/>
      <c r="E183" s="346" t="s">
        <v>1530</v>
      </c>
    </row>
    <row r="184" spans="1:5" s="181" customFormat="1" x14ac:dyDescent="0.2">
      <c r="A184" s="328" t="s">
        <v>1476</v>
      </c>
      <c r="B184" s="346" t="s">
        <v>370</v>
      </c>
      <c r="C184" s="188">
        <v>0</v>
      </c>
      <c r="D184" s="207"/>
      <c r="E184" s="64" t="s">
        <v>1066</v>
      </c>
    </row>
    <row r="185" spans="1:5" s="181" customFormat="1" x14ac:dyDescent="0.2">
      <c r="A185" s="328" t="s">
        <v>1477</v>
      </c>
      <c r="B185" s="346" t="s">
        <v>399</v>
      </c>
      <c r="C185" s="188">
        <v>0</v>
      </c>
      <c r="D185" s="207"/>
      <c r="E185" s="64" t="s">
        <v>1076</v>
      </c>
    </row>
    <row r="186" spans="1:5" s="181" customFormat="1" x14ac:dyDescent="0.2">
      <c r="A186" s="328" t="s">
        <v>1478</v>
      </c>
      <c r="B186" s="346" t="s">
        <v>3</v>
      </c>
      <c r="C186" s="188">
        <v>0</v>
      </c>
      <c r="D186" s="207"/>
      <c r="E186" s="262" t="s">
        <v>1077</v>
      </c>
    </row>
    <row r="187" spans="1:5" s="181" customFormat="1" x14ac:dyDescent="0.2">
      <c r="A187" s="328" t="s">
        <v>1479</v>
      </c>
      <c r="B187" s="346" t="s">
        <v>397</v>
      </c>
      <c r="C187" s="188">
        <v>0</v>
      </c>
      <c r="D187" s="207"/>
      <c r="E187" s="262" t="s">
        <v>1078</v>
      </c>
    </row>
    <row r="188" spans="1:5" s="181" customFormat="1" x14ac:dyDescent="0.2">
      <c r="A188" s="328" t="s">
        <v>1480</v>
      </c>
      <c r="B188" s="346" t="s">
        <v>371</v>
      </c>
      <c r="C188" s="188">
        <v>0</v>
      </c>
      <c r="D188" s="207"/>
      <c r="E188" s="262" t="s">
        <v>11861</v>
      </c>
    </row>
    <row r="189" spans="1:5" s="181" customFormat="1" x14ac:dyDescent="0.2">
      <c r="A189" s="328" t="s">
        <v>1481</v>
      </c>
      <c r="B189" s="346" t="s">
        <v>1734</v>
      </c>
      <c r="C189" s="188">
        <v>0</v>
      </c>
      <c r="D189" s="207"/>
      <c r="E189" s="64" t="s">
        <v>11862</v>
      </c>
    </row>
    <row r="190" spans="1:5" s="181" customFormat="1" x14ac:dyDescent="0.2">
      <c r="A190" s="328" t="s">
        <v>1482</v>
      </c>
      <c r="B190" s="346" t="s">
        <v>16</v>
      </c>
      <c r="C190" s="188">
        <v>0</v>
      </c>
      <c r="D190" s="207"/>
      <c r="E190" s="262" t="s">
        <v>1067</v>
      </c>
    </row>
    <row r="191" spans="1:5" s="181" customFormat="1" x14ac:dyDescent="0.2">
      <c r="A191" s="328" t="s">
        <v>1483</v>
      </c>
      <c r="B191" s="346" t="s">
        <v>2</v>
      </c>
      <c r="C191" s="188">
        <v>0</v>
      </c>
      <c r="D191" s="207"/>
      <c r="E191" s="262" t="s">
        <v>11863</v>
      </c>
    </row>
    <row r="192" spans="1:5" s="181" customFormat="1" x14ac:dyDescent="0.2">
      <c r="A192" s="328" t="s">
        <v>1484</v>
      </c>
      <c r="B192" s="323" t="s">
        <v>30</v>
      </c>
      <c r="C192" s="403" t="s">
        <v>368</v>
      </c>
      <c r="D192" s="193" t="str">
        <f>IF(C192="–", "",IF(C192="-","",IF(C192&lt;&gt;0,"Það er ekki hægt að kaupa hlutabréf í hinu opinbera","")))</f>
        <v/>
      </c>
      <c r="E192" s="323" t="s">
        <v>1127</v>
      </c>
    </row>
    <row r="193" spans="1:5" s="181" customFormat="1" x14ac:dyDescent="0.2">
      <c r="A193" s="328" t="s">
        <v>1485</v>
      </c>
      <c r="B193" s="346" t="s">
        <v>1335</v>
      </c>
      <c r="C193" s="403" t="s">
        <v>368</v>
      </c>
      <c r="D193" s="193"/>
      <c r="E193" s="262" t="s">
        <v>1226</v>
      </c>
    </row>
    <row r="194" spans="1:5" s="181" customFormat="1" x14ac:dyDescent="0.2">
      <c r="A194" s="328" t="s">
        <v>1486</v>
      </c>
      <c r="B194" s="346" t="s">
        <v>34</v>
      </c>
      <c r="C194" s="403" t="s">
        <v>368</v>
      </c>
      <c r="D194" s="193"/>
      <c r="E194" s="262" t="s">
        <v>1227</v>
      </c>
    </row>
    <row r="195" spans="1:5" s="181" customFormat="1" x14ac:dyDescent="0.2">
      <c r="A195" s="328" t="s">
        <v>1487</v>
      </c>
      <c r="B195" s="323" t="s">
        <v>4</v>
      </c>
      <c r="C195" s="403" t="s">
        <v>368</v>
      </c>
      <c r="D195" s="193" t="str">
        <f>IF(C195="–", "",IF(C195="-","",IF(C195&lt;&gt;0,"Það er ekki hægt að kaupa hlutabréf í heimilum","")))</f>
        <v/>
      </c>
      <c r="E195" s="323" t="s">
        <v>1225</v>
      </c>
    </row>
    <row r="196" spans="1:5" s="181" customFormat="1" x14ac:dyDescent="0.2">
      <c r="A196" s="328" t="s">
        <v>1488</v>
      </c>
      <c r="B196" s="323" t="s">
        <v>1735</v>
      </c>
      <c r="C196" s="183">
        <v>0</v>
      </c>
      <c r="D196" s="207"/>
      <c r="E196" s="283" t="s">
        <v>1128</v>
      </c>
    </row>
    <row r="197" spans="1:5" s="181" customFormat="1" x14ac:dyDescent="0.2">
      <c r="A197" s="328" t="s">
        <v>1489</v>
      </c>
      <c r="B197" s="323" t="s">
        <v>369</v>
      </c>
      <c r="C197" s="183">
        <v>0</v>
      </c>
      <c r="D197" s="207"/>
      <c r="E197" s="185" t="s">
        <v>1131</v>
      </c>
    </row>
    <row r="198" spans="1:5" s="181" customFormat="1" x14ac:dyDescent="0.2">
      <c r="A198" s="328" t="s">
        <v>459</v>
      </c>
      <c r="B198" s="185" t="s">
        <v>1195</v>
      </c>
      <c r="C198" s="187">
        <f>C199+C231+C263</f>
        <v>0</v>
      </c>
      <c r="D198" s="193" t="str">
        <f>IF(ABS(C198=SUM(C199+C231+C263))," ","Samtala passar ekki við undirliði.")</f>
        <v xml:space="preserve"> </v>
      </c>
      <c r="E198" s="185" t="s">
        <v>11852</v>
      </c>
    </row>
    <row r="199" spans="1:5" s="181" customFormat="1" x14ac:dyDescent="0.2">
      <c r="A199" s="328" t="s">
        <v>460</v>
      </c>
      <c r="B199" s="185" t="s">
        <v>379</v>
      </c>
      <c r="C199" s="187">
        <f>SUM(C200,C214,C225,C228,C229,C230)</f>
        <v>0</v>
      </c>
      <c r="D199" s="193" t="str">
        <f>IF(ABS(C199=SUM(C200,C214,C225,C229,C230))," ","Samtala passar ekki við undirliði.")</f>
        <v xml:space="preserve"> </v>
      </c>
      <c r="E199" s="185" t="s">
        <v>1130</v>
      </c>
    </row>
    <row r="200" spans="1:5" s="181" customFormat="1" x14ac:dyDescent="0.2">
      <c r="A200" s="328" t="s">
        <v>721</v>
      </c>
      <c r="B200" s="323" t="s">
        <v>19</v>
      </c>
      <c r="C200" s="187">
        <f>SUM(C201:C213)</f>
        <v>0</v>
      </c>
      <c r="D200" s="193" t="str">
        <f>IF(ABS(C200=SUM(C201:C213))," ","Samtala passar ekki við undirliði.")</f>
        <v xml:space="preserve"> </v>
      </c>
      <c r="E200" s="283" t="s">
        <v>662</v>
      </c>
    </row>
    <row r="201" spans="1:5" s="181" customFormat="1" x14ac:dyDescent="0.2">
      <c r="A201" s="328" t="s">
        <v>728</v>
      </c>
      <c r="B201" s="346" t="s">
        <v>5</v>
      </c>
      <c r="C201" s="188">
        <v>0</v>
      </c>
      <c r="D201" s="207"/>
      <c r="E201" s="64" t="s">
        <v>1068</v>
      </c>
    </row>
    <row r="202" spans="1:5" s="181" customFormat="1" x14ac:dyDescent="0.2">
      <c r="A202" s="328" t="s">
        <v>729</v>
      </c>
      <c r="B202" s="346" t="s">
        <v>6</v>
      </c>
      <c r="C202" s="188">
        <v>0</v>
      </c>
      <c r="D202" s="207"/>
      <c r="E202" s="64" t="s">
        <v>1069</v>
      </c>
    </row>
    <row r="203" spans="1:5" s="181" customFormat="1" x14ac:dyDescent="0.2">
      <c r="A203" s="328" t="s">
        <v>730</v>
      </c>
      <c r="B203" s="346" t="s">
        <v>1329</v>
      </c>
      <c r="C203" s="188">
        <v>0</v>
      </c>
      <c r="D203" s="340"/>
      <c r="E203" s="322" t="s">
        <v>1392</v>
      </c>
    </row>
    <row r="204" spans="1:5" s="181" customFormat="1" x14ac:dyDescent="0.2">
      <c r="A204" s="328" t="s">
        <v>731</v>
      </c>
      <c r="B204" s="346" t="s">
        <v>1334</v>
      </c>
      <c r="C204" s="188">
        <v>0</v>
      </c>
      <c r="D204" s="207"/>
      <c r="E204" s="322" t="s">
        <v>1393</v>
      </c>
    </row>
    <row r="205" spans="1:5" s="181" customFormat="1" x14ac:dyDescent="0.2">
      <c r="A205" s="328" t="s">
        <v>1354</v>
      </c>
      <c r="B205" s="346" t="s">
        <v>1337</v>
      </c>
      <c r="C205" s="188">
        <v>0</v>
      </c>
      <c r="D205" s="207"/>
      <c r="E205" s="322" t="s">
        <v>1394</v>
      </c>
    </row>
    <row r="206" spans="1:5" s="181" customFormat="1" x14ac:dyDescent="0.2">
      <c r="A206" s="328" t="s">
        <v>732</v>
      </c>
      <c r="B206" s="346" t="s">
        <v>7</v>
      </c>
      <c r="C206" s="188">
        <v>0</v>
      </c>
      <c r="D206" s="207"/>
      <c r="E206" s="64" t="s">
        <v>1070</v>
      </c>
    </row>
    <row r="207" spans="1:5" s="181" customFormat="1" x14ac:dyDescent="0.2">
      <c r="A207" s="328" t="s">
        <v>733</v>
      </c>
      <c r="B207" s="346" t="s">
        <v>8</v>
      </c>
      <c r="C207" s="188">
        <v>0</v>
      </c>
      <c r="D207" s="207"/>
      <c r="E207" s="64" t="s">
        <v>1071</v>
      </c>
    </row>
    <row r="208" spans="1:5" s="181" customFormat="1" x14ac:dyDescent="0.2">
      <c r="A208" s="328" t="s">
        <v>734</v>
      </c>
      <c r="B208" s="346" t="s">
        <v>1328</v>
      </c>
      <c r="C208" s="188">
        <v>0</v>
      </c>
      <c r="D208" s="207"/>
      <c r="E208" s="64" t="s">
        <v>1072</v>
      </c>
    </row>
    <row r="209" spans="1:5" s="181" customFormat="1" x14ac:dyDescent="0.2">
      <c r="A209" s="328" t="s">
        <v>735</v>
      </c>
      <c r="B209" s="346" t="s">
        <v>9</v>
      </c>
      <c r="C209" s="188">
        <v>0</v>
      </c>
      <c r="D209" s="207"/>
      <c r="E209" s="64" t="s">
        <v>1073</v>
      </c>
    </row>
    <row r="210" spans="1:5" s="181" customFormat="1" x14ac:dyDescent="0.2">
      <c r="A210" s="328" t="s">
        <v>736</v>
      </c>
      <c r="B210" s="346" t="s">
        <v>1331</v>
      </c>
      <c r="C210" s="188">
        <v>0</v>
      </c>
      <c r="D210" s="340"/>
      <c r="E210" s="322" t="s">
        <v>1395</v>
      </c>
    </row>
    <row r="211" spans="1:5" s="181" customFormat="1" x14ac:dyDescent="0.2">
      <c r="A211" s="328" t="s">
        <v>737</v>
      </c>
      <c r="B211" s="341" t="s">
        <v>1332</v>
      </c>
      <c r="C211" s="188">
        <v>0</v>
      </c>
      <c r="D211" s="207"/>
      <c r="E211" s="322" t="s">
        <v>1396</v>
      </c>
    </row>
    <row r="212" spans="1:5" s="181" customFormat="1" x14ac:dyDescent="0.2">
      <c r="A212" s="328" t="s">
        <v>1355</v>
      </c>
      <c r="B212" s="341" t="s">
        <v>1333</v>
      </c>
      <c r="C212" s="188">
        <v>0</v>
      </c>
      <c r="D212" s="207"/>
      <c r="E212" s="322" t="s">
        <v>1397</v>
      </c>
    </row>
    <row r="213" spans="1:5" s="181" customFormat="1" x14ac:dyDescent="0.2">
      <c r="A213" s="328" t="s">
        <v>738</v>
      </c>
      <c r="B213" s="346" t="s">
        <v>28</v>
      </c>
      <c r="C213" s="188">
        <v>0</v>
      </c>
      <c r="D213" s="207"/>
      <c r="E213" s="64" t="s">
        <v>1074</v>
      </c>
    </row>
    <row r="214" spans="1:5" s="181" customFormat="1" x14ac:dyDescent="0.2">
      <c r="A214" s="328" t="s">
        <v>722</v>
      </c>
      <c r="B214" s="323" t="s">
        <v>51</v>
      </c>
      <c r="C214" s="187">
        <f>+SUM(C215:C224)</f>
        <v>0</v>
      </c>
      <c r="D214" s="193" t="str">
        <f>IF(ABS(C214=SUM(C215:C224))," ","Samtala passar ekki við undirliði.")</f>
        <v xml:space="preserve"> </v>
      </c>
      <c r="E214" s="283" t="s">
        <v>1075</v>
      </c>
    </row>
    <row r="215" spans="1:5" s="181" customFormat="1" x14ac:dyDescent="0.2">
      <c r="A215" s="328" t="s">
        <v>739</v>
      </c>
      <c r="B215" s="346" t="s">
        <v>15</v>
      </c>
      <c r="C215" s="188">
        <v>0</v>
      </c>
      <c r="D215" s="207"/>
      <c r="E215" s="346" t="s">
        <v>1529</v>
      </c>
    </row>
    <row r="216" spans="1:5" s="181" customFormat="1" x14ac:dyDescent="0.2">
      <c r="A216" s="328" t="s">
        <v>740</v>
      </c>
      <c r="B216" s="346" t="s">
        <v>396</v>
      </c>
      <c r="C216" s="188">
        <v>0</v>
      </c>
      <c r="D216" s="207"/>
      <c r="E216" s="346" t="s">
        <v>1530</v>
      </c>
    </row>
    <row r="217" spans="1:5" s="181" customFormat="1" x14ac:dyDescent="0.2">
      <c r="A217" s="328" t="s">
        <v>741</v>
      </c>
      <c r="B217" s="346" t="s">
        <v>370</v>
      </c>
      <c r="C217" s="188">
        <v>0</v>
      </c>
      <c r="D217" s="207"/>
      <c r="E217" s="64" t="s">
        <v>1066</v>
      </c>
    </row>
    <row r="218" spans="1:5" s="181" customFormat="1" x14ac:dyDescent="0.2">
      <c r="A218" s="328" t="s">
        <v>742</v>
      </c>
      <c r="B218" s="346" t="s">
        <v>400</v>
      </c>
      <c r="C218" s="188">
        <v>0</v>
      </c>
      <c r="D218" s="207"/>
      <c r="E218" s="64" t="s">
        <v>1076</v>
      </c>
    </row>
    <row r="219" spans="1:5" s="181" customFormat="1" x14ac:dyDescent="0.2">
      <c r="A219" s="328" t="s">
        <v>743</v>
      </c>
      <c r="B219" s="346" t="s">
        <v>3</v>
      </c>
      <c r="C219" s="188">
        <v>0</v>
      </c>
      <c r="D219" s="207"/>
      <c r="E219" s="262" t="s">
        <v>1077</v>
      </c>
    </row>
    <row r="220" spans="1:5" s="181" customFormat="1" x14ac:dyDescent="0.2">
      <c r="A220" s="328" t="s">
        <v>744</v>
      </c>
      <c r="B220" s="346" t="s">
        <v>397</v>
      </c>
      <c r="C220" s="188">
        <v>0</v>
      </c>
      <c r="D220" s="207"/>
      <c r="E220" s="262" t="s">
        <v>1078</v>
      </c>
    </row>
    <row r="221" spans="1:5" s="181" customFormat="1" x14ac:dyDescent="0.2">
      <c r="A221" s="328" t="s">
        <v>745</v>
      </c>
      <c r="B221" s="346" t="s">
        <v>371</v>
      </c>
      <c r="C221" s="188">
        <v>0</v>
      </c>
      <c r="D221" s="207"/>
      <c r="E221" s="262" t="s">
        <v>11861</v>
      </c>
    </row>
    <row r="222" spans="1:5" s="181" customFormat="1" x14ac:dyDescent="0.2">
      <c r="A222" s="328" t="s">
        <v>746</v>
      </c>
      <c r="B222" s="346" t="s">
        <v>1734</v>
      </c>
      <c r="C222" s="188">
        <v>0</v>
      </c>
      <c r="D222" s="207"/>
      <c r="E222" s="64" t="s">
        <v>11862</v>
      </c>
    </row>
    <row r="223" spans="1:5" s="181" customFormat="1" x14ac:dyDescent="0.2">
      <c r="A223" s="328" t="s">
        <v>747</v>
      </c>
      <c r="B223" s="346" t="s">
        <v>16</v>
      </c>
      <c r="C223" s="188">
        <v>0</v>
      </c>
      <c r="D223" s="207"/>
      <c r="E223" s="262" t="s">
        <v>1067</v>
      </c>
    </row>
    <row r="224" spans="1:5" s="181" customFormat="1" x14ac:dyDescent="0.2">
      <c r="A224" s="328" t="s">
        <v>748</v>
      </c>
      <c r="B224" s="346" t="s">
        <v>2</v>
      </c>
      <c r="C224" s="188">
        <v>0</v>
      </c>
      <c r="D224" s="207"/>
      <c r="E224" s="262" t="s">
        <v>11863</v>
      </c>
    </row>
    <row r="225" spans="1:5" s="181" customFormat="1" x14ac:dyDescent="0.2">
      <c r="A225" s="328" t="s">
        <v>723</v>
      </c>
      <c r="B225" s="323" t="s">
        <v>30</v>
      </c>
      <c r="C225" s="187">
        <f>+C226+C227</f>
        <v>0</v>
      </c>
      <c r="D225" s="193" t="str">
        <f>IF(ABS(C225=SUM(C226:C227))," ","Samtala passar ekki við undirliði.")</f>
        <v xml:space="preserve"> </v>
      </c>
      <c r="E225" s="283" t="s">
        <v>1127</v>
      </c>
    </row>
    <row r="226" spans="1:5" s="181" customFormat="1" x14ac:dyDescent="0.2">
      <c r="A226" s="328" t="s">
        <v>726</v>
      </c>
      <c r="B226" s="346" t="s">
        <v>32</v>
      </c>
      <c r="C226" s="188">
        <v>0</v>
      </c>
      <c r="D226" s="207"/>
      <c r="E226" s="262" t="s">
        <v>1226</v>
      </c>
    </row>
    <row r="227" spans="1:5" s="181" customFormat="1" x14ac:dyDescent="0.2">
      <c r="A227" s="328" t="s">
        <v>727</v>
      </c>
      <c r="B227" s="346" t="s">
        <v>34</v>
      </c>
      <c r="C227" s="188">
        <v>0</v>
      </c>
      <c r="D227" s="207"/>
      <c r="E227" s="262" t="s">
        <v>1227</v>
      </c>
    </row>
    <row r="228" spans="1:5" s="181" customFormat="1" x14ac:dyDescent="0.2">
      <c r="A228" s="328" t="s">
        <v>724</v>
      </c>
      <c r="B228" s="323" t="s">
        <v>4</v>
      </c>
      <c r="C228" s="403" t="s">
        <v>368</v>
      </c>
      <c r="D228" s="193" t="str">
        <f>IF(C228="–", "",IF(C228="-","",IF(C228&lt;&gt;0,"Heimili gefa ekki út markaðsskuldabréf","")))</f>
        <v/>
      </c>
      <c r="E228" s="323" t="s">
        <v>1225</v>
      </c>
    </row>
    <row r="229" spans="1:5" s="181" customFormat="1" x14ac:dyDescent="0.2">
      <c r="A229" s="328" t="s">
        <v>725</v>
      </c>
      <c r="B229" s="323" t="s">
        <v>1735</v>
      </c>
      <c r="C229" s="183">
        <v>0</v>
      </c>
      <c r="D229" s="207"/>
      <c r="E229" s="283" t="s">
        <v>1128</v>
      </c>
    </row>
    <row r="230" spans="1:5" s="181" customFormat="1" x14ac:dyDescent="0.2">
      <c r="A230" s="328" t="s">
        <v>1356</v>
      </c>
      <c r="B230" s="323" t="s">
        <v>369</v>
      </c>
      <c r="C230" s="183">
        <v>0</v>
      </c>
      <c r="D230" s="207"/>
      <c r="E230" s="283" t="s">
        <v>1129</v>
      </c>
    </row>
    <row r="231" spans="1:5" s="181" customFormat="1" x14ac:dyDescent="0.2">
      <c r="A231" s="328" t="s">
        <v>1166</v>
      </c>
      <c r="B231" s="185" t="s">
        <v>1085</v>
      </c>
      <c r="C231" s="187">
        <f>SUM(C232,C246,C257,C260,C261,C262)</f>
        <v>0</v>
      </c>
      <c r="D231" s="193" t="str">
        <f>IF(ABS(C231=SUM(C232,C246,C257,C261,C262))," ","Samtala passar ekki við undirliði.")</f>
        <v xml:space="preserve"> </v>
      </c>
      <c r="E231" s="185" t="s">
        <v>1134</v>
      </c>
    </row>
    <row r="232" spans="1:5" s="181" customFormat="1" x14ac:dyDescent="0.2">
      <c r="A232" s="328" t="s">
        <v>1167</v>
      </c>
      <c r="B232" s="323" t="s">
        <v>19</v>
      </c>
      <c r="C232" s="187">
        <f>SUM(C233:C245)</f>
        <v>0</v>
      </c>
      <c r="D232" s="193" t="str">
        <f>IF(ABS(C232=SUM(C233:C245))," ","Samtala passar ekki við undirliði.")</f>
        <v xml:space="preserve"> </v>
      </c>
      <c r="E232" s="283" t="s">
        <v>662</v>
      </c>
    </row>
    <row r="233" spans="1:5" s="181" customFormat="1" x14ac:dyDescent="0.2">
      <c r="A233" s="328" t="s">
        <v>1168</v>
      </c>
      <c r="B233" s="346" t="s">
        <v>5</v>
      </c>
      <c r="C233" s="188">
        <v>0</v>
      </c>
      <c r="D233" s="207"/>
      <c r="E233" s="64" t="s">
        <v>1068</v>
      </c>
    </row>
    <row r="234" spans="1:5" s="181" customFormat="1" x14ac:dyDescent="0.2">
      <c r="A234" s="328" t="s">
        <v>1169</v>
      </c>
      <c r="B234" s="346" t="s">
        <v>6</v>
      </c>
      <c r="C234" s="188">
        <v>0</v>
      </c>
      <c r="D234" s="207"/>
      <c r="E234" s="64" t="s">
        <v>1069</v>
      </c>
    </row>
    <row r="235" spans="1:5" s="181" customFormat="1" x14ac:dyDescent="0.2">
      <c r="A235" s="328" t="s">
        <v>1170</v>
      </c>
      <c r="B235" s="346" t="s">
        <v>1329</v>
      </c>
      <c r="C235" s="188">
        <v>0</v>
      </c>
      <c r="D235" s="340"/>
      <c r="E235" s="322" t="s">
        <v>1392</v>
      </c>
    </row>
    <row r="236" spans="1:5" s="181" customFormat="1" x14ac:dyDescent="0.2">
      <c r="A236" s="328" t="s">
        <v>1171</v>
      </c>
      <c r="B236" s="346" t="s">
        <v>1334</v>
      </c>
      <c r="C236" s="188">
        <v>0</v>
      </c>
      <c r="D236" s="207"/>
      <c r="E236" s="322" t="s">
        <v>1393</v>
      </c>
    </row>
    <row r="237" spans="1:5" s="181" customFormat="1" x14ac:dyDescent="0.2">
      <c r="A237" s="328" t="s">
        <v>1357</v>
      </c>
      <c r="B237" s="346" t="s">
        <v>1330</v>
      </c>
      <c r="C237" s="188">
        <v>0</v>
      </c>
      <c r="D237" s="207"/>
      <c r="E237" s="322" t="s">
        <v>1394</v>
      </c>
    </row>
    <row r="238" spans="1:5" s="181" customFormat="1" x14ac:dyDescent="0.2">
      <c r="A238" s="328" t="s">
        <v>1172</v>
      </c>
      <c r="B238" s="346" t="s">
        <v>7</v>
      </c>
      <c r="C238" s="188">
        <v>0</v>
      </c>
      <c r="D238" s="207"/>
      <c r="E238" s="64" t="s">
        <v>1070</v>
      </c>
    </row>
    <row r="239" spans="1:5" s="181" customFormat="1" x14ac:dyDescent="0.2">
      <c r="A239" s="328" t="s">
        <v>1173</v>
      </c>
      <c r="B239" s="346" t="s">
        <v>8</v>
      </c>
      <c r="C239" s="188">
        <v>0</v>
      </c>
      <c r="D239" s="207"/>
      <c r="E239" s="64" t="s">
        <v>1071</v>
      </c>
    </row>
    <row r="240" spans="1:5" s="181" customFormat="1" x14ac:dyDescent="0.2">
      <c r="A240" s="328" t="s">
        <v>1174</v>
      </c>
      <c r="B240" s="346" t="s">
        <v>1328</v>
      </c>
      <c r="C240" s="188">
        <v>0</v>
      </c>
      <c r="D240" s="207"/>
      <c r="E240" s="64" t="s">
        <v>1072</v>
      </c>
    </row>
    <row r="241" spans="1:5" s="181" customFormat="1" x14ac:dyDescent="0.2">
      <c r="A241" s="328" t="s">
        <v>1175</v>
      </c>
      <c r="B241" s="346" t="s">
        <v>9</v>
      </c>
      <c r="C241" s="188">
        <v>0</v>
      </c>
      <c r="D241" s="207"/>
      <c r="E241" s="64" t="s">
        <v>1073</v>
      </c>
    </row>
    <row r="242" spans="1:5" s="181" customFormat="1" x14ac:dyDescent="0.2">
      <c r="A242" s="328" t="s">
        <v>1176</v>
      </c>
      <c r="B242" s="346" t="s">
        <v>1331</v>
      </c>
      <c r="C242" s="188">
        <v>0</v>
      </c>
      <c r="D242" s="340"/>
      <c r="E242" s="322" t="s">
        <v>1395</v>
      </c>
    </row>
    <row r="243" spans="1:5" s="181" customFormat="1" x14ac:dyDescent="0.2">
      <c r="A243" s="328" t="s">
        <v>1177</v>
      </c>
      <c r="B243" s="341" t="s">
        <v>1332</v>
      </c>
      <c r="C243" s="188">
        <v>0</v>
      </c>
      <c r="D243" s="207"/>
      <c r="E243" s="322" t="s">
        <v>1396</v>
      </c>
    </row>
    <row r="244" spans="1:5" s="181" customFormat="1" x14ac:dyDescent="0.2">
      <c r="A244" s="328" t="s">
        <v>1358</v>
      </c>
      <c r="B244" s="341" t="s">
        <v>1333</v>
      </c>
      <c r="C244" s="188">
        <v>0</v>
      </c>
      <c r="D244" s="207"/>
      <c r="E244" s="322" t="s">
        <v>1397</v>
      </c>
    </row>
    <row r="245" spans="1:5" s="181" customFormat="1" x14ac:dyDescent="0.2">
      <c r="A245" s="328" t="s">
        <v>1178</v>
      </c>
      <c r="B245" s="346" t="s">
        <v>28</v>
      </c>
      <c r="C245" s="188">
        <v>0</v>
      </c>
      <c r="D245" s="207"/>
      <c r="E245" s="64" t="s">
        <v>1074</v>
      </c>
    </row>
    <row r="246" spans="1:5" s="181" customFormat="1" x14ac:dyDescent="0.2">
      <c r="A246" s="328" t="s">
        <v>1179</v>
      </c>
      <c r="B246" s="323" t="s">
        <v>51</v>
      </c>
      <c r="C246" s="187">
        <f>+SUM(C247:C256)</f>
        <v>0</v>
      </c>
      <c r="D246" s="193" t="str">
        <f>IF(ABS(C246=SUM(C247:C256))," ","Samtala passar ekki við undirliði.")</f>
        <v xml:space="preserve"> </v>
      </c>
      <c r="E246" s="283" t="s">
        <v>1075</v>
      </c>
    </row>
    <row r="247" spans="1:5" s="181" customFormat="1" x14ac:dyDescent="0.2">
      <c r="A247" s="328" t="s">
        <v>1180</v>
      </c>
      <c r="B247" s="346" t="s">
        <v>15</v>
      </c>
      <c r="C247" s="188">
        <v>0</v>
      </c>
      <c r="D247" s="207"/>
      <c r="E247" s="346" t="s">
        <v>1529</v>
      </c>
    </row>
    <row r="248" spans="1:5" s="181" customFormat="1" x14ac:dyDescent="0.2">
      <c r="A248" s="328" t="s">
        <v>1181</v>
      </c>
      <c r="B248" s="346" t="s">
        <v>396</v>
      </c>
      <c r="C248" s="188">
        <v>0</v>
      </c>
      <c r="D248" s="207"/>
      <c r="E248" s="346" t="s">
        <v>1530</v>
      </c>
    </row>
    <row r="249" spans="1:5" s="181" customFormat="1" x14ac:dyDescent="0.2">
      <c r="A249" s="328" t="s">
        <v>1182</v>
      </c>
      <c r="B249" s="346" t="s">
        <v>370</v>
      </c>
      <c r="C249" s="188">
        <v>0</v>
      </c>
      <c r="D249" s="207"/>
      <c r="E249" s="64" t="s">
        <v>1066</v>
      </c>
    </row>
    <row r="250" spans="1:5" s="181" customFormat="1" x14ac:dyDescent="0.2">
      <c r="A250" s="328" t="s">
        <v>1183</v>
      </c>
      <c r="B250" s="346" t="s">
        <v>400</v>
      </c>
      <c r="C250" s="188">
        <v>0</v>
      </c>
      <c r="D250" s="207"/>
      <c r="E250" s="64" t="s">
        <v>1076</v>
      </c>
    </row>
    <row r="251" spans="1:5" s="181" customFormat="1" x14ac:dyDescent="0.2">
      <c r="A251" s="328" t="s">
        <v>1184</v>
      </c>
      <c r="B251" s="346" t="s">
        <v>3</v>
      </c>
      <c r="C251" s="188">
        <v>0</v>
      </c>
      <c r="D251" s="207"/>
      <c r="E251" s="262" t="s">
        <v>1077</v>
      </c>
    </row>
    <row r="252" spans="1:5" s="181" customFormat="1" x14ac:dyDescent="0.2">
      <c r="A252" s="328" t="s">
        <v>1185</v>
      </c>
      <c r="B252" s="346" t="s">
        <v>397</v>
      </c>
      <c r="C252" s="188">
        <v>0</v>
      </c>
      <c r="D252" s="207"/>
      <c r="E252" s="262" t="s">
        <v>1078</v>
      </c>
    </row>
    <row r="253" spans="1:5" s="181" customFormat="1" x14ac:dyDescent="0.2">
      <c r="A253" s="328" t="s">
        <v>1186</v>
      </c>
      <c r="B253" s="346" t="s">
        <v>371</v>
      </c>
      <c r="C253" s="188">
        <v>0</v>
      </c>
      <c r="D253" s="207"/>
      <c r="E253" s="262" t="s">
        <v>11861</v>
      </c>
    </row>
    <row r="254" spans="1:5" s="181" customFormat="1" x14ac:dyDescent="0.2">
      <c r="A254" s="328" t="s">
        <v>1187</v>
      </c>
      <c r="B254" s="346" t="s">
        <v>1734</v>
      </c>
      <c r="C254" s="188">
        <v>0</v>
      </c>
      <c r="D254" s="207"/>
      <c r="E254" s="64" t="s">
        <v>11862</v>
      </c>
    </row>
    <row r="255" spans="1:5" s="181" customFormat="1" x14ac:dyDescent="0.2">
      <c r="A255" s="328" t="s">
        <v>1188</v>
      </c>
      <c r="B255" s="346" t="s">
        <v>16</v>
      </c>
      <c r="C255" s="188">
        <v>0</v>
      </c>
      <c r="D255" s="207"/>
      <c r="E255" s="262" t="s">
        <v>1067</v>
      </c>
    </row>
    <row r="256" spans="1:5" s="181" customFormat="1" x14ac:dyDescent="0.2">
      <c r="A256" s="328" t="s">
        <v>1189</v>
      </c>
      <c r="B256" s="346" t="s">
        <v>2</v>
      </c>
      <c r="C256" s="188">
        <v>0</v>
      </c>
      <c r="D256" s="207"/>
      <c r="E256" s="262" t="s">
        <v>11863</v>
      </c>
    </row>
    <row r="257" spans="1:5" s="181" customFormat="1" x14ac:dyDescent="0.2">
      <c r="A257" s="328" t="s">
        <v>1190</v>
      </c>
      <c r="B257" s="323" t="s">
        <v>30</v>
      </c>
      <c r="C257" s="187">
        <f>+C258+C259</f>
        <v>0</v>
      </c>
      <c r="D257" s="193" t="str">
        <f>IF(ABS(C257=SUM(C258:C259))," ","Samtala passar ekki við undirliði.")</f>
        <v xml:space="preserve"> </v>
      </c>
      <c r="E257" s="283" t="s">
        <v>1127</v>
      </c>
    </row>
    <row r="258" spans="1:5" s="181" customFormat="1" x14ac:dyDescent="0.2">
      <c r="A258" s="328" t="s">
        <v>1191</v>
      </c>
      <c r="B258" s="346" t="s">
        <v>32</v>
      </c>
      <c r="C258" s="188">
        <v>0</v>
      </c>
      <c r="D258" s="207"/>
      <c r="E258" s="64" t="s">
        <v>1226</v>
      </c>
    </row>
    <row r="259" spans="1:5" s="181" customFormat="1" x14ac:dyDescent="0.2">
      <c r="A259" s="328" t="s">
        <v>1192</v>
      </c>
      <c r="B259" s="346" t="s">
        <v>34</v>
      </c>
      <c r="C259" s="188">
        <v>0</v>
      </c>
      <c r="D259" s="207"/>
      <c r="E259" s="64" t="s">
        <v>1227</v>
      </c>
    </row>
    <row r="260" spans="1:5" s="181" customFormat="1" x14ac:dyDescent="0.2">
      <c r="A260" s="328" t="s">
        <v>1193</v>
      </c>
      <c r="B260" s="323" t="s">
        <v>4</v>
      </c>
      <c r="C260" s="403" t="s">
        <v>368</v>
      </c>
      <c r="D260" s="193" t="str">
        <f>IF(C260="–", "",IF(C260="-","",IF(C260&lt;&gt;0,"Heimili gefa ekki út markaðsskuldabréf","")))</f>
        <v/>
      </c>
      <c r="E260" s="323" t="s">
        <v>1225</v>
      </c>
    </row>
    <row r="261" spans="1:5" s="181" customFormat="1" x14ac:dyDescent="0.2">
      <c r="A261" s="328" t="s">
        <v>1194</v>
      </c>
      <c r="B261" s="323" t="s">
        <v>1735</v>
      </c>
      <c r="C261" s="183">
        <v>0</v>
      </c>
      <c r="D261" s="207"/>
      <c r="E261" s="283" t="s">
        <v>1128</v>
      </c>
    </row>
    <row r="262" spans="1:5" s="181" customFormat="1" x14ac:dyDescent="0.2">
      <c r="A262" s="328" t="s">
        <v>1359</v>
      </c>
      <c r="B262" s="323" t="s">
        <v>369</v>
      </c>
      <c r="C262" s="183">
        <v>0</v>
      </c>
      <c r="D262" s="207"/>
      <c r="E262" s="283" t="s">
        <v>1129</v>
      </c>
    </row>
    <row r="263" spans="1:5" s="181" customFormat="1" x14ac:dyDescent="0.2">
      <c r="A263" s="328" t="s">
        <v>461</v>
      </c>
      <c r="B263" s="185" t="s">
        <v>1084</v>
      </c>
      <c r="C263" s="187">
        <f>SUM(C264,C278,C289,C292,C293,C294)</f>
        <v>0</v>
      </c>
      <c r="D263" s="193" t="str">
        <f>IF(ABS(C263=SUM(C264,C278,C289,C293,C294))," ","Samtala passar ekki við undirliði.")</f>
        <v xml:space="preserve"> </v>
      </c>
      <c r="E263" s="185" t="s">
        <v>1132</v>
      </c>
    </row>
    <row r="264" spans="1:5" s="181" customFormat="1" x14ac:dyDescent="0.2">
      <c r="A264" s="328" t="s">
        <v>749</v>
      </c>
      <c r="B264" s="323" t="s">
        <v>19</v>
      </c>
      <c r="C264" s="187">
        <f>SUM(C265:C277)</f>
        <v>0</v>
      </c>
      <c r="D264" s="193" t="str">
        <f>IF(ABS(C264=SUM(C265:C277))," ","Samtala passar ekki við undirliði.")</f>
        <v xml:space="preserve"> </v>
      </c>
      <c r="E264" s="283" t="s">
        <v>662</v>
      </c>
    </row>
    <row r="265" spans="1:5" s="181" customFormat="1" x14ac:dyDescent="0.2">
      <c r="A265" s="328" t="s">
        <v>754</v>
      </c>
      <c r="B265" s="346" t="s">
        <v>5</v>
      </c>
      <c r="C265" s="188">
        <v>0</v>
      </c>
      <c r="D265" s="207"/>
      <c r="E265" s="64" t="s">
        <v>1068</v>
      </c>
    </row>
    <row r="266" spans="1:5" s="181" customFormat="1" x14ac:dyDescent="0.2">
      <c r="A266" s="328" t="s">
        <v>755</v>
      </c>
      <c r="B266" s="346" t="s">
        <v>6</v>
      </c>
      <c r="C266" s="188">
        <v>0</v>
      </c>
      <c r="D266" s="207"/>
      <c r="E266" s="64" t="s">
        <v>1069</v>
      </c>
    </row>
    <row r="267" spans="1:5" s="181" customFormat="1" x14ac:dyDescent="0.2">
      <c r="A267" s="328" t="s">
        <v>756</v>
      </c>
      <c r="B267" s="346" t="s">
        <v>1329</v>
      </c>
      <c r="C267" s="188">
        <v>0</v>
      </c>
      <c r="D267" s="340"/>
      <c r="E267" s="322" t="s">
        <v>1392</v>
      </c>
    </row>
    <row r="268" spans="1:5" s="181" customFormat="1" x14ac:dyDescent="0.2">
      <c r="A268" s="328" t="s">
        <v>757</v>
      </c>
      <c r="B268" s="346" t="s">
        <v>1334</v>
      </c>
      <c r="C268" s="188">
        <v>0</v>
      </c>
      <c r="D268" s="207"/>
      <c r="E268" s="322" t="s">
        <v>1393</v>
      </c>
    </row>
    <row r="269" spans="1:5" s="181" customFormat="1" x14ac:dyDescent="0.2">
      <c r="A269" s="328" t="s">
        <v>1360</v>
      </c>
      <c r="B269" s="346" t="s">
        <v>1330</v>
      </c>
      <c r="C269" s="188">
        <v>0</v>
      </c>
      <c r="D269" s="207"/>
      <c r="E269" s="322" t="s">
        <v>1394</v>
      </c>
    </row>
    <row r="270" spans="1:5" s="181" customFormat="1" x14ac:dyDescent="0.2">
      <c r="A270" s="328" t="s">
        <v>758</v>
      </c>
      <c r="B270" s="346" t="s">
        <v>7</v>
      </c>
      <c r="C270" s="188">
        <v>0</v>
      </c>
      <c r="D270" s="207"/>
      <c r="E270" s="64" t="s">
        <v>1070</v>
      </c>
    </row>
    <row r="271" spans="1:5" s="181" customFormat="1" x14ac:dyDescent="0.2">
      <c r="A271" s="328" t="s">
        <v>759</v>
      </c>
      <c r="B271" s="346" t="s">
        <v>8</v>
      </c>
      <c r="C271" s="188">
        <v>0</v>
      </c>
      <c r="D271" s="207"/>
      <c r="E271" s="64" t="s">
        <v>1071</v>
      </c>
    </row>
    <row r="272" spans="1:5" s="181" customFormat="1" x14ac:dyDescent="0.2">
      <c r="A272" s="328" t="s">
        <v>760</v>
      </c>
      <c r="B272" s="346" t="s">
        <v>1328</v>
      </c>
      <c r="C272" s="188">
        <v>0</v>
      </c>
      <c r="D272" s="207"/>
      <c r="E272" s="64" t="s">
        <v>1072</v>
      </c>
    </row>
    <row r="273" spans="1:5" s="181" customFormat="1" x14ac:dyDescent="0.2">
      <c r="A273" s="328" t="s">
        <v>761</v>
      </c>
      <c r="B273" s="346" t="s">
        <v>9</v>
      </c>
      <c r="C273" s="188">
        <v>0</v>
      </c>
      <c r="D273" s="207"/>
      <c r="E273" s="64" t="s">
        <v>1073</v>
      </c>
    </row>
    <row r="274" spans="1:5" s="181" customFormat="1" x14ac:dyDescent="0.2">
      <c r="A274" s="328" t="s">
        <v>762</v>
      </c>
      <c r="B274" s="346" t="s">
        <v>1331</v>
      </c>
      <c r="C274" s="188">
        <v>0</v>
      </c>
      <c r="D274" s="340"/>
      <c r="E274" s="322" t="s">
        <v>1395</v>
      </c>
    </row>
    <row r="275" spans="1:5" s="181" customFormat="1" x14ac:dyDescent="0.2">
      <c r="A275" s="328" t="s">
        <v>763</v>
      </c>
      <c r="B275" s="341" t="s">
        <v>1332</v>
      </c>
      <c r="C275" s="188">
        <v>0</v>
      </c>
      <c r="D275" s="207"/>
      <c r="E275" s="322" t="s">
        <v>1396</v>
      </c>
    </row>
    <row r="276" spans="1:5" s="181" customFormat="1" x14ac:dyDescent="0.2">
      <c r="A276" s="328" t="s">
        <v>1361</v>
      </c>
      <c r="B276" s="341" t="s">
        <v>1333</v>
      </c>
      <c r="C276" s="188">
        <v>0</v>
      </c>
      <c r="D276" s="207"/>
      <c r="E276" s="322" t="s">
        <v>1397</v>
      </c>
    </row>
    <row r="277" spans="1:5" s="181" customFormat="1" x14ac:dyDescent="0.2">
      <c r="A277" s="328" t="s">
        <v>764</v>
      </c>
      <c r="B277" s="346" t="s">
        <v>28</v>
      </c>
      <c r="C277" s="188">
        <v>0</v>
      </c>
      <c r="D277" s="207"/>
      <c r="E277" s="64" t="s">
        <v>1074</v>
      </c>
    </row>
    <row r="278" spans="1:5" s="181" customFormat="1" x14ac:dyDescent="0.2">
      <c r="A278" s="328" t="s">
        <v>750</v>
      </c>
      <c r="B278" s="323" t="s">
        <v>51</v>
      </c>
      <c r="C278" s="187">
        <f>+SUM(C279:C288)</f>
        <v>0</v>
      </c>
      <c r="D278" s="193" t="str">
        <f>IF(ABS(C278=SUM(C279:C288))," ","Samtala passar ekki við undirliði.")</f>
        <v xml:space="preserve"> </v>
      </c>
      <c r="E278" s="283" t="s">
        <v>1075</v>
      </c>
    </row>
    <row r="279" spans="1:5" s="181" customFormat="1" x14ac:dyDescent="0.2">
      <c r="A279" s="328" t="s">
        <v>765</v>
      </c>
      <c r="B279" s="346" t="s">
        <v>15</v>
      </c>
      <c r="C279" s="188">
        <v>0</v>
      </c>
      <c r="D279" s="207"/>
      <c r="E279" s="346" t="s">
        <v>1529</v>
      </c>
    </row>
    <row r="280" spans="1:5" s="181" customFormat="1" x14ac:dyDescent="0.2">
      <c r="A280" s="328" t="s">
        <v>766</v>
      </c>
      <c r="B280" s="346" t="s">
        <v>396</v>
      </c>
      <c r="C280" s="188">
        <v>0</v>
      </c>
      <c r="D280" s="207"/>
      <c r="E280" s="346" t="s">
        <v>1530</v>
      </c>
    </row>
    <row r="281" spans="1:5" s="181" customFormat="1" x14ac:dyDescent="0.2">
      <c r="A281" s="328" t="s">
        <v>767</v>
      </c>
      <c r="B281" s="346" t="s">
        <v>370</v>
      </c>
      <c r="C281" s="188">
        <v>0</v>
      </c>
      <c r="D281" s="207"/>
      <c r="E281" s="64" t="s">
        <v>1066</v>
      </c>
    </row>
    <row r="282" spans="1:5" s="181" customFormat="1" x14ac:dyDescent="0.2">
      <c r="A282" s="328" t="s">
        <v>768</v>
      </c>
      <c r="B282" s="346" t="s">
        <v>399</v>
      </c>
      <c r="C282" s="188">
        <v>0</v>
      </c>
      <c r="D282" s="207"/>
      <c r="E282" s="64" t="s">
        <v>1076</v>
      </c>
    </row>
    <row r="283" spans="1:5" s="181" customFormat="1" x14ac:dyDescent="0.2">
      <c r="A283" s="328" t="s">
        <v>769</v>
      </c>
      <c r="B283" s="346" t="s">
        <v>3</v>
      </c>
      <c r="C283" s="188">
        <v>0</v>
      </c>
      <c r="D283" s="207"/>
      <c r="E283" s="262" t="s">
        <v>1077</v>
      </c>
    </row>
    <row r="284" spans="1:5" s="181" customFormat="1" x14ac:dyDescent="0.2">
      <c r="A284" s="328" t="s">
        <v>770</v>
      </c>
      <c r="B284" s="346" t="s">
        <v>397</v>
      </c>
      <c r="C284" s="188">
        <v>0</v>
      </c>
      <c r="D284" s="207"/>
      <c r="E284" s="262" t="s">
        <v>1078</v>
      </c>
    </row>
    <row r="285" spans="1:5" s="181" customFormat="1" x14ac:dyDescent="0.2">
      <c r="A285" s="328" t="s">
        <v>771</v>
      </c>
      <c r="B285" s="346" t="s">
        <v>371</v>
      </c>
      <c r="C285" s="188">
        <v>0</v>
      </c>
      <c r="D285" s="207"/>
      <c r="E285" s="262" t="s">
        <v>11861</v>
      </c>
    </row>
    <row r="286" spans="1:5" s="181" customFormat="1" x14ac:dyDescent="0.2">
      <c r="A286" s="328" t="s">
        <v>772</v>
      </c>
      <c r="B286" s="346" t="s">
        <v>1734</v>
      </c>
      <c r="C286" s="188">
        <v>0</v>
      </c>
      <c r="D286" s="207"/>
      <c r="E286" s="64" t="s">
        <v>11862</v>
      </c>
    </row>
    <row r="287" spans="1:5" s="181" customFormat="1" x14ac:dyDescent="0.2">
      <c r="A287" s="328" t="s">
        <v>773</v>
      </c>
      <c r="B287" s="346" t="s">
        <v>16</v>
      </c>
      <c r="C287" s="188">
        <v>0</v>
      </c>
      <c r="D287" s="207"/>
      <c r="E287" s="262" t="s">
        <v>1067</v>
      </c>
    </row>
    <row r="288" spans="1:5" s="181" customFormat="1" x14ac:dyDescent="0.2">
      <c r="A288" s="328" t="s">
        <v>774</v>
      </c>
      <c r="B288" s="346" t="s">
        <v>2</v>
      </c>
      <c r="C288" s="188">
        <v>0</v>
      </c>
      <c r="D288" s="207"/>
      <c r="E288" s="262" t="s">
        <v>11863</v>
      </c>
    </row>
    <row r="289" spans="1:5" s="181" customFormat="1" x14ac:dyDescent="0.2">
      <c r="A289" s="328" t="s">
        <v>751</v>
      </c>
      <c r="B289" s="323" t="s">
        <v>30</v>
      </c>
      <c r="C289" s="187">
        <f>+C290+C291</f>
        <v>0</v>
      </c>
      <c r="D289" s="193" t="str">
        <f>IF(ABS(C289=SUM(C290:C291))," ","Samtala passar ekki við undirliði.")</f>
        <v xml:space="preserve"> </v>
      </c>
      <c r="E289" s="283" t="s">
        <v>1127</v>
      </c>
    </row>
    <row r="290" spans="1:5" s="181" customFormat="1" x14ac:dyDescent="0.2">
      <c r="A290" s="328" t="s">
        <v>775</v>
      </c>
      <c r="B290" s="346" t="s">
        <v>32</v>
      </c>
      <c r="C290" s="188">
        <v>0</v>
      </c>
      <c r="D290" s="207"/>
      <c r="E290" s="64" t="s">
        <v>1226</v>
      </c>
    </row>
    <row r="291" spans="1:5" s="181" customFormat="1" x14ac:dyDescent="0.2">
      <c r="A291" s="328" t="s">
        <v>776</v>
      </c>
      <c r="B291" s="346" t="s">
        <v>34</v>
      </c>
      <c r="C291" s="188">
        <v>0</v>
      </c>
      <c r="D291" s="207"/>
      <c r="E291" s="64" t="s">
        <v>1227</v>
      </c>
    </row>
    <row r="292" spans="1:5" s="181" customFormat="1" x14ac:dyDescent="0.2">
      <c r="A292" s="328" t="s">
        <v>752</v>
      </c>
      <c r="B292" s="323" t="s">
        <v>4</v>
      </c>
      <c r="C292" s="403" t="s">
        <v>368</v>
      </c>
      <c r="D292" s="193" t="str">
        <f>IF(C292="–", "",IF(C292="-","",IF(C292&lt;&gt;0,"Heimili gefa ekki út markaðsskuldabréf","")))</f>
        <v/>
      </c>
      <c r="E292" s="323" t="s">
        <v>1225</v>
      </c>
    </row>
    <row r="293" spans="1:5" s="181" customFormat="1" x14ac:dyDescent="0.2">
      <c r="A293" s="328" t="s">
        <v>753</v>
      </c>
      <c r="B293" s="323" t="s">
        <v>1735</v>
      </c>
      <c r="C293" s="183">
        <v>0</v>
      </c>
      <c r="D293" s="207"/>
      <c r="E293" s="283" t="s">
        <v>1128</v>
      </c>
    </row>
    <row r="294" spans="1:5" s="181" customFormat="1" x14ac:dyDescent="0.2">
      <c r="A294" s="328" t="s">
        <v>1362</v>
      </c>
      <c r="B294" s="323" t="s">
        <v>369</v>
      </c>
      <c r="C294" s="183">
        <v>0</v>
      </c>
      <c r="D294" s="207"/>
      <c r="E294" s="283" t="s">
        <v>1129</v>
      </c>
    </row>
    <row r="295" spans="1:5" s="181" customFormat="1" x14ac:dyDescent="0.2">
      <c r="A295" s="177" t="s">
        <v>462</v>
      </c>
      <c r="B295" s="178" t="s">
        <v>13675</v>
      </c>
      <c r="C295" s="179">
        <f>+C296+C328</f>
        <v>0</v>
      </c>
      <c r="D295" s="193" t="str">
        <f>IF(ABS(C295=SUM(C296+C328))," ","Samtala passar ekki við undirliði.")</f>
        <v xml:space="preserve"> </v>
      </c>
      <c r="E295" s="180" t="s">
        <v>13690</v>
      </c>
    </row>
    <row r="296" spans="1:5" s="181" customFormat="1" x14ac:dyDescent="0.2">
      <c r="A296" s="328" t="s">
        <v>463</v>
      </c>
      <c r="B296" s="185" t="s">
        <v>1686</v>
      </c>
      <c r="C296" s="187">
        <f>SUM(C297,C311,C326,C327,C322,C325)</f>
        <v>0</v>
      </c>
      <c r="D296" s="193" t="str">
        <f>IF(ABS(C296=SUM(C297+C311+C326+C327))," ","Samtala passar ekki við undirliði.")</f>
        <v xml:space="preserve"> </v>
      </c>
      <c r="E296" s="185" t="s">
        <v>1490</v>
      </c>
    </row>
    <row r="297" spans="1:5" s="181" customFormat="1" x14ac:dyDescent="0.2">
      <c r="A297" s="328" t="s">
        <v>464</v>
      </c>
      <c r="B297" s="323" t="s">
        <v>19</v>
      </c>
      <c r="C297" s="187">
        <f>SUM(C298:C310)</f>
        <v>0</v>
      </c>
      <c r="D297" s="193" t="str">
        <f>IF(ABS(C297=SUM(C298:C310))," ","Samtala passar ekki við undirliði.")</f>
        <v xml:space="preserve"> </v>
      </c>
      <c r="E297" s="283" t="s">
        <v>662</v>
      </c>
    </row>
    <row r="298" spans="1:5" s="181" customFormat="1" x14ac:dyDescent="0.2">
      <c r="A298" s="328" t="s">
        <v>777</v>
      </c>
      <c r="B298" s="346" t="s">
        <v>5</v>
      </c>
      <c r="C298" s="188">
        <v>0</v>
      </c>
      <c r="D298" s="207"/>
      <c r="E298" s="64" t="s">
        <v>1068</v>
      </c>
    </row>
    <row r="299" spans="1:5" s="181" customFormat="1" x14ac:dyDescent="0.2">
      <c r="A299" s="328" t="s">
        <v>778</v>
      </c>
      <c r="B299" s="346" t="s">
        <v>6</v>
      </c>
      <c r="C299" s="188">
        <v>0</v>
      </c>
      <c r="D299" s="207"/>
      <c r="E299" s="64" t="s">
        <v>1069</v>
      </c>
    </row>
    <row r="300" spans="1:5" s="181" customFormat="1" x14ac:dyDescent="0.2">
      <c r="A300" s="328" t="s">
        <v>1440</v>
      </c>
      <c r="B300" s="346" t="s">
        <v>1329</v>
      </c>
      <c r="C300" s="188">
        <v>0</v>
      </c>
      <c r="D300" s="340"/>
      <c r="E300" s="322" t="s">
        <v>1392</v>
      </c>
    </row>
    <row r="301" spans="1:5" s="181" customFormat="1" x14ac:dyDescent="0.2">
      <c r="A301" s="328" t="s">
        <v>1441</v>
      </c>
      <c r="B301" s="346" t="s">
        <v>1334</v>
      </c>
      <c r="C301" s="188">
        <v>0</v>
      </c>
      <c r="D301" s="207"/>
      <c r="E301" s="322" t="s">
        <v>1393</v>
      </c>
    </row>
    <row r="302" spans="1:5" s="181" customFormat="1" x14ac:dyDescent="0.2">
      <c r="A302" s="328" t="s">
        <v>1442</v>
      </c>
      <c r="B302" s="346" t="s">
        <v>1330</v>
      </c>
      <c r="C302" s="188">
        <v>0</v>
      </c>
      <c r="D302" s="207"/>
      <c r="E302" s="322" t="s">
        <v>1394</v>
      </c>
    </row>
    <row r="303" spans="1:5" s="181" customFormat="1" x14ac:dyDescent="0.2">
      <c r="A303" s="328" t="s">
        <v>1363</v>
      </c>
      <c r="B303" s="346" t="s">
        <v>7</v>
      </c>
      <c r="C303" s="188">
        <v>0</v>
      </c>
      <c r="D303" s="207"/>
      <c r="E303" s="64" t="s">
        <v>1070</v>
      </c>
    </row>
    <row r="304" spans="1:5" s="181" customFormat="1" x14ac:dyDescent="0.2">
      <c r="A304" s="328" t="s">
        <v>1364</v>
      </c>
      <c r="B304" s="346" t="s">
        <v>8</v>
      </c>
      <c r="C304" s="188">
        <v>0</v>
      </c>
      <c r="D304" s="207"/>
      <c r="E304" s="64" t="s">
        <v>1071</v>
      </c>
    </row>
    <row r="305" spans="1:5" s="181" customFormat="1" x14ac:dyDescent="0.2">
      <c r="A305" s="328" t="s">
        <v>1365</v>
      </c>
      <c r="B305" s="346" t="s">
        <v>1328</v>
      </c>
      <c r="C305" s="188">
        <v>0</v>
      </c>
      <c r="D305" s="207"/>
      <c r="E305" s="64" t="s">
        <v>1072</v>
      </c>
    </row>
    <row r="306" spans="1:5" s="181" customFormat="1" x14ac:dyDescent="0.2">
      <c r="A306" s="328" t="s">
        <v>1443</v>
      </c>
      <c r="B306" s="346" t="s">
        <v>9</v>
      </c>
      <c r="C306" s="188">
        <v>0</v>
      </c>
      <c r="D306" s="207"/>
      <c r="E306" s="64" t="s">
        <v>1073</v>
      </c>
    </row>
    <row r="307" spans="1:5" s="181" customFormat="1" x14ac:dyDescent="0.2">
      <c r="A307" s="328" t="s">
        <v>1444</v>
      </c>
      <c r="B307" s="346" t="s">
        <v>1331</v>
      </c>
      <c r="C307" s="188">
        <v>0</v>
      </c>
      <c r="D307" s="340"/>
      <c r="E307" s="322" t="s">
        <v>1395</v>
      </c>
    </row>
    <row r="308" spans="1:5" s="181" customFormat="1" x14ac:dyDescent="0.2">
      <c r="A308" s="328" t="s">
        <v>1445</v>
      </c>
      <c r="B308" s="341" t="s">
        <v>1332</v>
      </c>
      <c r="C308" s="188">
        <v>0</v>
      </c>
      <c r="D308" s="207"/>
      <c r="E308" s="322" t="s">
        <v>1396</v>
      </c>
    </row>
    <row r="309" spans="1:5" s="181" customFormat="1" x14ac:dyDescent="0.2">
      <c r="A309" s="328" t="s">
        <v>1446</v>
      </c>
      <c r="B309" s="341" t="s">
        <v>1333</v>
      </c>
      <c r="C309" s="188">
        <v>0</v>
      </c>
      <c r="D309" s="207"/>
      <c r="E309" s="322" t="s">
        <v>1397</v>
      </c>
    </row>
    <row r="310" spans="1:5" s="181" customFormat="1" x14ac:dyDescent="0.2">
      <c r="A310" s="328" t="s">
        <v>1447</v>
      </c>
      <c r="B310" s="346" t="s">
        <v>28</v>
      </c>
      <c r="C310" s="188">
        <v>0</v>
      </c>
      <c r="D310" s="207"/>
      <c r="E310" s="64" t="s">
        <v>1074</v>
      </c>
    </row>
    <row r="311" spans="1:5" s="181" customFormat="1" x14ac:dyDescent="0.2">
      <c r="A311" s="328" t="s">
        <v>1448</v>
      </c>
      <c r="B311" s="323" t="s">
        <v>51</v>
      </c>
      <c r="C311" s="187">
        <f>+SUM(C312:C321)</f>
        <v>0</v>
      </c>
      <c r="D311" s="193" t="str">
        <f>IF(ABS(C311=SUM(C312:C321))," ","Samtala passar ekki við undirliði.")</f>
        <v xml:space="preserve"> </v>
      </c>
      <c r="E311" s="283" t="s">
        <v>1075</v>
      </c>
    </row>
    <row r="312" spans="1:5" s="181" customFormat="1" x14ac:dyDescent="0.2">
      <c r="A312" s="328" t="s">
        <v>1449</v>
      </c>
      <c r="B312" s="346" t="s">
        <v>15</v>
      </c>
      <c r="C312" s="188">
        <v>0</v>
      </c>
      <c r="D312" s="207"/>
      <c r="E312" s="64" t="s">
        <v>1529</v>
      </c>
    </row>
    <row r="313" spans="1:5" s="181" customFormat="1" x14ac:dyDescent="0.2">
      <c r="A313" s="328" t="s">
        <v>1450</v>
      </c>
      <c r="B313" s="346" t="s">
        <v>396</v>
      </c>
      <c r="C313" s="188">
        <v>0</v>
      </c>
      <c r="D313" s="207"/>
      <c r="E313" s="64" t="s">
        <v>1530</v>
      </c>
    </row>
    <row r="314" spans="1:5" s="181" customFormat="1" x14ac:dyDescent="0.2">
      <c r="A314" s="328" t="s">
        <v>1451</v>
      </c>
      <c r="B314" s="346" t="s">
        <v>370</v>
      </c>
      <c r="C314" s="188">
        <v>0</v>
      </c>
      <c r="D314" s="207"/>
      <c r="E314" s="64" t="s">
        <v>1066</v>
      </c>
    </row>
    <row r="315" spans="1:5" s="181" customFormat="1" x14ac:dyDescent="0.2">
      <c r="A315" s="328" t="s">
        <v>1452</v>
      </c>
      <c r="B315" s="346" t="s">
        <v>400</v>
      </c>
      <c r="C315" s="188">
        <v>0</v>
      </c>
      <c r="D315" s="207"/>
      <c r="E315" s="64" t="s">
        <v>1076</v>
      </c>
    </row>
    <row r="316" spans="1:5" s="181" customFormat="1" x14ac:dyDescent="0.2">
      <c r="A316" s="328" t="s">
        <v>1453</v>
      </c>
      <c r="B316" s="346" t="s">
        <v>3</v>
      </c>
      <c r="C316" s="188">
        <v>0</v>
      </c>
      <c r="D316" s="207"/>
      <c r="E316" s="262" t="s">
        <v>1077</v>
      </c>
    </row>
    <row r="317" spans="1:5" s="181" customFormat="1" x14ac:dyDescent="0.2">
      <c r="A317" s="328" t="s">
        <v>1454</v>
      </c>
      <c r="B317" s="346" t="s">
        <v>397</v>
      </c>
      <c r="C317" s="188">
        <v>0</v>
      </c>
      <c r="D317" s="207"/>
      <c r="E317" s="262" t="s">
        <v>1078</v>
      </c>
    </row>
    <row r="318" spans="1:5" s="181" customFormat="1" x14ac:dyDescent="0.2">
      <c r="A318" s="328" t="s">
        <v>1455</v>
      </c>
      <c r="B318" s="346" t="s">
        <v>371</v>
      </c>
      <c r="C318" s="188">
        <v>0</v>
      </c>
      <c r="D318" s="207"/>
      <c r="E318" s="262" t="s">
        <v>11861</v>
      </c>
    </row>
    <row r="319" spans="1:5" s="181" customFormat="1" x14ac:dyDescent="0.2">
      <c r="A319" s="328" t="s">
        <v>1456</v>
      </c>
      <c r="B319" s="346" t="s">
        <v>1734</v>
      </c>
      <c r="C319" s="188">
        <v>0</v>
      </c>
      <c r="D319" s="207"/>
      <c r="E319" s="64" t="s">
        <v>11862</v>
      </c>
    </row>
    <row r="320" spans="1:5" s="181" customFormat="1" x14ac:dyDescent="0.2">
      <c r="A320" s="328" t="s">
        <v>1457</v>
      </c>
      <c r="B320" s="346" t="s">
        <v>16</v>
      </c>
      <c r="C320" s="188">
        <v>0</v>
      </c>
      <c r="D320" s="207"/>
      <c r="E320" s="262" t="s">
        <v>1067</v>
      </c>
    </row>
    <row r="321" spans="1:5" s="181" customFormat="1" x14ac:dyDescent="0.2">
      <c r="A321" s="328" t="s">
        <v>1458</v>
      </c>
      <c r="B321" s="346" t="s">
        <v>2</v>
      </c>
      <c r="C321" s="188">
        <v>0</v>
      </c>
      <c r="D321" s="207"/>
      <c r="E321" s="262" t="s">
        <v>11863</v>
      </c>
    </row>
    <row r="322" spans="1:5" s="181" customFormat="1" ht="15" customHeight="1" x14ac:dyDescent="0.2">
      <c r="A322" s="328" t="s">
        <v>1459</v>
      </c>
      <c r="B322" s="323" t="s">
        <v>30</v>
      </c>
      <c r="C322" s="403" t="s">
        <v>368</v>
      </c>
      <c r="D322" s="193" t="str">
        <f>IF(C322="–", "",IF(C322="-","",IF(C322&lt;&gt;0,"Það er ekki hægt að kaupa hlutabréf í hinu opinbera","")))</f>
        <v/>
      </c>
      <c r="E322" s="323" t="s">
        <v>1127</v>
      </c>
    </row>
    <row r="323" spans="1:5" s="181" customFormat="1" ht="15" customHeight="1" x14ac:dyDescent="0.2">
      <c r="A323" s="328" t="s">
        <v>1460</v>
      </c>
      <c r="B323" s="346" t="s">
        <v>32</v>
      </c>
      <c r="C323" s="403" t="s">
        <v>368</v>
      </c>
      <c r="D323" s="193"/>
      <c r="E323" s="262" t="s">
        <v>1226</v>
      </c>
    </row>
    <row r="324" spans="1:5" s="181" customFormat="1" ht="15" customHeight="1" x14ac:dyDescent="0.2">
      <c r="A324" s="328" t="s">
        <v>1461</v>
      </c>
      <c r="B324" s="346" t="s">
        <v>34</v>
      </c>
      <c r="C324" s="403" t="s">
        <v>368</v>
      </c>
      <c r="D324" s="193"/>
      <c r="E324" s="262" t="s">
        <v>1227</v>
      </c>
    </row>
    <row r="325" spans="1:5" s="181" customFormat="1" x14ac:dyDescent="0.2">
      <c r="A325" s="328" t="s">
        <v>1462</v>
      </c>
      <c r="B325" s="323" t="s">
        <v>4</v>
      </c>
      <c r="C325" s="403" t="s">
        <v>368</v>
      </c>
      <c r="D325" s="193" t="str">
        <f>IF(C325="–", "",IF(C325="-","",IF(C325&lt;&gt;0,"Það er ekki hægt að kaupa hlutabréf í heimilum","")))</f>
        <v/>
      </c>
      <c r="E325" s="323" t="s">
        <v>1225</v>
      </c>
    </row>
    <row r="326" spans="1:5" s="181" customFormat="1" x14ac:dyDescent="0.2">
      <c r="A326" s="328" t="s">
        <v>1463</v>
      </c>
      <c r="B326" s="323" t="s">
        <v>1735</v>
      </c>
      <c r="C326" s="183">
        <v>0</v>
      </c>
      <c r="D326" s="207"/>
      <c r="E326" s="283" t="s">
        <v>1128</v>
      </c>
    </row>
    <row r="327" spans="1:5" s="181" customFormat="1" x14ac:dyDescent="0.2">
      <c r="A327" s="328" t="s">
        <v>1464</v>
      </c>
      <c r="B327" s="323" t="s">
        <v>369</v>
      </c>
      <c r="C327" s="183">
        <v>0</v>
      </c>
      <c r="D327" s="207"/>
      <c r="E327" s="185" t="s">
        <v>1131</v>
      </c>
    </row>
    <row r="328" spans="1:5" s="181" customFormat="1" x14ac:dyDescent="0.2">
      <c r="A328" s="328" t="s">
        <v>465</v>
      </c>
      <c r="B328" s="185" t="s">
        <v>1239</v>
      </c>
      <c r="C328" s="187">
        <f>C329+C361+C393</f>
        <v>0</v>
      </c>
      <c r="D328" s="193" t="str">
        <f>IF(ABS(C328=SUM(C329+C361+C393))," ","Samtala passar ekki við undirliði.")</f>
        <v xml:space="preserve"> </v>
      </c>
      <c r="E328" s="185" t="s">
        <v>11854</v>
      </c>
    </row>
    <row r="329" spans="1:5" s="181" customFormat="1" x14ac:dyDescent="0.2">
      <c r="A329" s="328" t="s">
        <v>466</v>
      </c>
      <c r="B329" s="185" t="s">
        <v>379</v>
      </c>
      <c r="C329" s="187">
        <f>SUM(C330,C344,C355,C358,C359,C360)</f>
        <v>0</v>
      </c>
      <c r="D329" s="193" t="str">
        <f>IF(ABS(C329=SUM(C330,C344,C355,C359,C360))," ","Samtala passar ekki við undirliði.")</f>
        <v xml:space="preserve"> </v>
      </c>
      <c r="E329" s="185" t="s">
        <v>1130</v>
      </c>
    </row>
    <row r="330" spans="1:5" s="181" customFormat="1" x14ac:dyDescent="0.2">
      <c r="A330" s="328" t="s">
        <v>779</v>
      </c>
      <c r="B330" s="323" t="s">
        <v>19</v>
      </c>
      <c r="C330" s="187">
        <f>SUM(C331:C343)</f>
        <v>0</v>
      </c>
      <c r="D330" s="193" t="str">
        <f>IF(ABS(C330=SUM(C331:C343))," ","Samtala passar ekki við undirliði.")</f>
        <v xml:space="preserve"> </v>
      </c>
      <c r="E330" s="283" t="s">
        <v>662</v>
      </c>
    </row>
    <row r="331" spans="1:5" s="181" customFormat="1" x14ac:dyDescent="0.2">
      <c r="A331" s="328" t="s">
        <v>796</v>
      </c>
      <c r="B331" s="346" t="s">
        <v>5</v>
      </c>
      <c r="C331" s="188">
        <v>0</v>
      </c>
      <c r="D331" s="207"/>
      <c r="E331" s="64" t="s">
        <v>1068</v>
      </c>
    </row>
    <row r="332" spans="1:5" s="181" customFormat="1" x14ac:dyDescent="0.2">
      <c r="A332" s="328" t="s">
        <v>797</v>
      </c>
      <c r="B332" s="346" t="s">
        <v>6</v>
      </c>
      <c r="C332" s="188">
        <v>0</v>
      </c>
      <c r="D332" s="207"/>
      <c r="E332" s="64" t="s">
        <v>1069</v>
      </c>
    </row>
    <row r="333" spans="1:5" s="181" customFormat="1" x14ac:dyDescent="0.2">
      <c r="A333" s="328" t="s">
        <v>798</v>
      </c>
      <c r="B333" s="346" t="s">
        <v>1329</v>
      </c>
      <c r="C333" s="188">
        <v>0</v>
      </c>
      <c r="D333" s="340"/>
      <c r="E333" s="322" t="s">
        <v>1392</v>
      </c>
    </row>
    <row r="334" spans="1:5" s="181" customFormat="1" x14ac:dyDescent="0.2">
      <c r="A334" s="328" t="s">
        <v>799</v>
      </c>
      <c r="B334" s="346" t="s">
        <v>1334</v>
      </c>
      <c r="C334" s="188">
        <v>0</v>
      </c>
      <c r="D334" s="207"/>
      <c r="E334" s="322" t="s">
        <v>1393</v>
      </c>
    </row>
    <row r="335" spans="1:5" s="181" customFormat="1" x14ac:dyDescent="0.2">
      <c r="A335" s="328" t="s">
        <v>1366</v>
      </c>
      <c r="B335" s="346" t="s">
        <v>1330</v>
      </c>
      <c r="C335" s="188">
        <v>0</v>
      </c>
      <c r="D335" s="207"/>
      <c r="E335" s="322" t="s">
        <v>1394</v>
      </c>
    </row>
    <row r="336" spans="1:5" s="181" customFormat="1" x14ac:dyDescent="0.2">
      <c r="A336" s="328" t="s">
        <v>800</v>
      </c>
      <c r="B336" s="346" t="s">
        <v>7</v>
      </c>
      <c r="C336" s="188">
        <v>0</v>
      </c>
      <c r="D336" s="207"/>
      <c r="E336" s="64" t="s">
        <v>1070</v>
      </c>
    </row>
    <row r="337" spans="1:5" s="181" customFormat="1" x14ac:dyDescent="0.2">
      <c r="A337" s="328" t="s">
        <v>801</v>
      </c>
      <c r="B337" s="346" t="s">
        <v>8</v>
      </c>
      <c r="C337" s="188">
        <v>0</v>
      </c>
      <c r="D337" s="207"/>
      <c r="E337" s="64" t="s">
        <v>1071</v>
      </c>
    </row>
    <row r="338" spans="1:5" s="181" customFormat="1" x14ac:dyDescent="0.2">
      <c r="A338" s="328" t="s">
        <v>802</v>
      </c>
      <c r="B338" s="346" t="s">
        <v>1328</v>
      </c>
      <c r="C338" s="188">
        <v>0</v>
      </c>
      <c r="D338" s="207"/>
      <c r="E338" s="64" t="s">
        <v>1072</v>
      </c>
    </row>
    <row r="339" spans="1:5" s="181" customFormat="1" x14ac:dyDescent="0.2">
      <c r="A339" s="328" t="s">
        <v>803</v>
      </c>
      <c r="B339" s="346" t="s">
        <v>9</v>
      </c>
      <c r="C339" s="188">
        <v>0</v>
      </c>
      <c r="D339" s="207"/>
      <c r="E339" s="64" t="s">
        <v>1073</v>
      </c>
    </row>
    <row r="340" spans="1:5" s="181" customFormat="1" x14ac:dyDescent="0.2">
      <c r="A340" s="328" t="s">
        <v>804</v>
      </c>
      <c r="B340" s="346" t="s">
        <v>1331</v>
      </c>
      <c r="C340" s="188">
        <v>0</v>
      </c>
      <c r="D340" s="340"/>
      <c r="E340" s="322" t="s">
        <v>1395</v>
      </c>
    </row>
    <row r="341" spans="1:5" s="181" customFormat="1" x14ac:dyDescent="0.2">
      <c r="A341" s="328" t="s">
        <v>805</v>
      </c>
      <c r="B341" s="341" t="s">
        <v>1332</v>
      </c>
      <c r="C341" s="188">
        <v>0</v>
      </c>
      <c r="D341" s="207"/>
      <c r="E341" s="322" t="s">
        <v>1396</v>
      </c>
    </row>
    <row r="342" spans="1:5" s="181" customFormat="1" x14ac:dyDescent="0.2">
      <c r="A342" s="328" t="s">
        <v>1367</v>
      </c>
      <c r="B342" s="341" t="s">
        <v>1333</v>
      </c>
      <c r="C342" s="188">
        <v>0</v>
      </c>
      <c r="D342" s="207"/>
      <c r="E342" s="322" t="s">
        <v>1397</v>
      </c>
    </row>
    <row r="343" spans="1:5" s="181" customFormat="1" x14ac:dyDescent="0.2">
      <c r="A343" s="328" t="s">
        <v>806</v>
      </c>
      <c r="B343" s="346" t="s">
        <v>28</v>
      </c>
      <c r="C343" s="188">
        <v>0</v>
      </c>
      <c r="D343" s="207"/>
      <c r="E343" s="64" t="s">
        <v>1074</v>
      </c>
    </row>
    <row r="344" spans="1:5" s="181" customFormat="1" x14ac:dyDescent="0.2">
      <c r="A344" s="328" t="s">
        <v>780</v>
      </c>
      <c r="B344" s="323" t="s">
        <v>51</v>
      </c>
      <c r="C344" s="187">
        <f>+SUM(C345:C354)</f>
        <v>0</v>
      </c>
      <c r="D344" s="193" t="str">
        <f>IF(ABS(C344=SUM(C345:C354))," ","Samtala passar ekki við undirliði.")</f>
        <v xml:space="preserve"> </v>
      </c>
      <c r="E344" s="283" t="s">
        <v>1075</v>
      </c>
    </row>
    <row r="345" spans="1:5" s="181" customFormat="1" x14ac:dyDescent="0.2">
      <c r="A345" s="328" t="s">
        <v>786</v>
      </c>
      <c r="B345" s="346" t="s">
        <v>15</v>
      </c>
      <c r="C345" s="188">
        <v>0</v>
      </c>
      <c r="D345" s="207"/>
      <c r="E345" s="346" t="s">
        <v>1529</v>
      </c>
    </row>
    <row r="346" spans="1:5" s="181" customFormat="1" x14ac:dyDescent="0.2">
      <c r="A346" s="328" t="s">
        <v>787</v>
      </c>
      <c r="B346" s="346" t="s">
        <v>396</v>
      </c>
      <c r="C346" s="188">
        <v>0</v>
      </c>
      <c r="D346" s="207"/>
      <c r="E346" s="346" t="s">
        <v>1530</v>
      </c>
    </row>
    <row r="347" spans="1:5" s="181" customFormat="1" x14ac:dyDescent="0.2">
      <c r="A347" s="328" t="s">
        <v>788</v>
      </c>
      <c r="B347" s="346" t="s">
        <v>370</v>
      </c>
      <c r="C347" s="188">
        <v>0</v>
      </c>
      <c r="D347" s="207"/>
      <c r="E347" s="64" t="s">
        <v>1066</v>
      </c>
    </row>
    <row r="348" spans="1:5" s="181" customFormat="1" x14ac:dyDescent="0.2">
      <c r="A348" s="328" t="s">
        <v>789</v>
      </c>
      <c r="B348" s="346" t="s">
        <v>400</v>
      </c>
      <c r="C348" s="188">
        <v>0</v>
      </c>
      <c r="D348" s="207"/>
      <c r="E348" s="64" t="s">
        <v>1076</v>
      </c>
    </row>
    <row r="349" spans="1:5" s="181" customFormat="1" x14ac:dyDescent="0.2">
      <c r="A349" s="328" t="s">
        <v>790</v>
      </c>
      <c r="B349" s="346" t="s">
        <v>3</v>
      </c>
      <c r="C349" s="188">
        <v>0</v>
      </c>
      <c r="D349" s="207"/>
      <c r="E349" s="262" t="s">
        <v>1077</v>
      </c>
    </row>
    <row r="350" spans="1:5" s="181" customFormat="1" x14ac:dyDescent="0.2">
      <c r="A350" s="328" t="s">
        <v>791</v>
      </c>
      <c r="B350" s="346" t="s">
        <v>397</v>
      </c>
      <c r="C350" s="188">
        <v>0</v>
      </c>
      <c r="D350" s="207"/>
      <c r="E350" s="262" t="s">
        <v>1078</v>
      </c>
    </row>
    <row r="351" spans="1:5" s="181" customFormat="1" x14ac:dyDescent="0.2">
      <c r="A351" s="328" t="s">
        <v>792</v>
      </c>
      <c r="B351" s="346" t="s">
        <v>371</v>
      </c>
      <c r="C351" s="188">
        <v>0</v>
      </c>
      <c r="D351" s="207"/>
      <c r="E351" s="262" t="s">
        <v>11861</v>
      </c>
    </row>
    <row r="352" spans="1:5" s="181" customFormat="1" x14ac:dyDescent="0.2">
      <c r="A352" s="328" t="s">
        <v>793</v>
      </c>
      <c r="B352" s="346" t="s">
        <v>1734</v>
      </c>
      <c r="C352" s="188">
        <v>0</v>
      </c>
      <c r="D352" s="207"/>
      <c r="E352" s="64" t="s">
        <v>11862</v>
      </c>
    </row>
    <row r="353" spans="1:5" s="181" customFormat="1" x14ac:dyDescent="0.2">
      <c r="A353" s="328" t="s">
        <v>794</v>
      </c>
      <c r="B353" s="346" t="s">
        <v>16</v>
      </c>
      <c r="C353" s="188">
        <v>0</v>
      </c>
      <c r="D353" s="207"/>
      <c r="E353" s="262" t="s">
        <v>1067</v>
      </c>
    </row>
    <row r="354" spans="1:5" s="181" customFormat="1" x14ac:dyDescent="0.2">
      <c r="A354" s="328" t="s">
        <v>795</v>
      </c>
      <c r="B354" s="346" t="s">
        <v>2</v>
      </c>
      <c r="C354" s="188">
        <v>0</v>
      </c>
      <c r="D354" s="207"/>
      <c r="E354" s="262" t="s">
        <v>11863</v>
      </c>
    </row>
    <row r="355" spans="1:5" s="181" customFormat="1" x14ac:dyDescent="0.2">
      <c r="A355" s="328" t="s">
        <v>781</v>
      </c>
      <c r="B355" s="323" t="s">
        <v>30</v>
      </c>
      <c r="C355" s="187">
        <f>+C356+C357</f>
        <v>0</v>
      </c>
      <c r="D355" s="193" t="str">
        <f>IF(ABS(C355=SUM(C356:C357))," ","Samtala passar ekki við undirliði.")</f>
        <v xml:space="preserve"> </v>
      </c>
      <c r="E355" s="283" t="s">
        <v>1127</v>
      </c>
    </row>
    <row r="356" spans="1:5" s="181" customFormat="1" x14ac:dyDescent="0.2">
      <c r="A356" s="328" t="s">
        <v>784</v>
      </c>
      <c r="B356" s="346" t="s">
        <v>32</v>
      </c>
      <c r="C356" s="188">
        <v>0</v>
      </c>
      <c r="D356" s="340"/>
      <c r="E356" s="64" t="s">
        <v>1226</v>
      </c>
    </row>
    <row r="357" spans="1:5" s="181" customFormat="1" x14ac:dyDescent="0.2">
      <c r="A357" s="328" t="s">
        <v>785</v>
      </c>
      <c r="B357" s="346" t="s">
        <v>34</v>
      </c>
      <c r="C357" s="188">
        <v>0</v>
      </c>
      <c r="D357" s="207"/>
      <c r="E357" s="64" t="s">
        <v>1227</v>
      </c>
    </row>
    <row r="358" spans="1:5" s="181" customFormat="1" x14ac:dyDescent="0.2">
      <c r="A358" s="328" t="s">
        <v>783</v>
      </c>
      <c r="B358" s="323" t="s">
        <v>4</v>
      </c>
      <c r="C358" s="403" t="s">
        <v>368</v>
      </c>
      <c r="D358" s="193" t="str">
        <f>IF(C358="–", "",IF(C358="-","",IF(C358&lt;&gt;0,"Heimili gefa ekki út markaðsskuldabréf","")))</f>
        <v/>
      </c>
      <c r="E358" s="323" t="s">
        <v>1225</v>
      </c>
    </row>
    <row r="359" spans="1:5" s="181" customFormat="1" x14ac:dyDescent="0.2">
      <c r="A359" s="328" t="s">
        <v>782</v>
      </c>
      <c r="B359" s="323" t="s">
        <v>1735</v>
      </c>
      <c r="C359" s="183">
        <v>0</v>
      </c>
      <c r="D359" s="207"/>
      <c r="E359" s="283" t="s">
        <v>1128</v>
      </c>
    </row>
    <row r="360" spans="1:5" s="181" customFormat="1" x14ac:dyDescent="0.2">
      <c r="A360" s="328" t="s">
        <v>1368</v>
      </c>
      <c r="B360" s="323" t="s">
        <v>369</v>
      </c>
      <c r="C360" s="183">
        <v>0</v>
      </c>
      <c r="D360" s="207"/>
      <c r="E360" s="283" t="s">
        <v>1129</v>
      </c>
    </row>
    <row r="361" spans="1:5" s="181" customFormat="1" x14ac:dyDescent="0.2">
      <c r="A361" s="328" t="s">
        <v>1196</v>
      </c>
      <c r="B361" s="185" t="s">
        <v>1085</v>
      </c>
      <c r="C361" s="187">
        <f>SUM(C362,C376,C387,C390,C391,C392)</f>
        <v>0</v>
      </c>
      <c r="D361" s="193" t="str">
        <f>IF(ABS(C361=SUM(C362,C376,C387,C391,C392))," ","Samtala passar ekki við undirliði.")</f>
        <v xml:space="preserve"> </v>
      </c>
      <c r="E361" s="185" t="s">
        <v>1134</v>
      </c>
    </row>
    <row r="362" spans="1:5" s="181" customFormat="1" x14ac:dyDescent="0.2">
      <c r="A362" s="328" t="s">
        <v>1197</v>
      </c>
      <c r="B362" s="323" t="s">
        <v>19</v>
      </c>
      <c r="C362" s="187">
        <f>SUM(C363:C375)</f>
        <v>0</v>
      </c>
      <c r="D362" s="193" t="str">
        <f>IF(ABS(C362=SUM(C363:C375))," ","Samtala passar ekki við undirliði.")</f>
        <v xml:space="preserve"> </v>
      </c>
      <c r="E362" s="283" t="s">
        <v>662</v>
      </c>
    </row>
    <row r="363" spans="1:5" s="181" customFormat="1" x14ac:dyDescent="0.2">
      <c r="A363" s="328" t="s">
        <v>1198</v>
      </c>
      <c r="B363" s="346" t="s">
        <v>5</v>
      </c>
      <c r="C363" s="188">
        <v>0</v>
      </c>
      <c r="D363" s="207"/>
      <c r="E363" s="64" t="s">
        <v>1068</v>
      </c>
    </row>
    <row r="364" spans="1:5" s="181" customFormat="1" x14ac:dyDescent="0.2">
      <c r="A364" s="328" t="s">
        <v>1199</v>
      </c>
      <c r="B364" s="346" t="s">
        <v>6</v>
      </c>
      <c r="C364" s="188">
        <v>0</v>
      </c>
      <c r="D364" s="207"/>
      <c r="E364" s="64" t="s">
        <v>1069</v>
      </c>
    </row>
    <row r="365" spans="1:5" s="181" customFormat="1" x14ac:dyDescent="0.2">
      <c r="A365" s="328" t="s">
        <v>1200</v>
      </c>
      <c r="B365" s="346" t="s">
        <v>1329</v>
      </c>
      <c r="C365" s="188">
        <v>0</v>
      </c>
      <c r="D365" s="340"/>
      <c r="E365" s="322" t="s">
        <v>1392</v>
      </c>
    </row>
    <row r="366" spans="1:5" s="181" customFormat="1" x14ac:dyDescent="0.2">
      <c r="A366" s="328" t="s">
        <v>1201</v>
      </c>
      <c r="B366" s="346" t="s">
        <v>1334</v>
      </c>
      <c r="C366" s="188">
        <v>0</v>
      </c>
      <c r="D366" s="207"/>
      <c r="E366" s="322" t="s">
        <v>1393</v>
      </c>
    </row>
    <row r="367" spans="1:5" s="181" customFormat="1" x14ac:dyDescent="0.2">
      <c r="A367" s="328" t="s">
        <v>1369</v>
      </c>
      <c r="B367" s="346" t="s">
        <v>1330</v>
      </c>
      <c r="C367" s="188">
        <v>0</v>
      </c>
      <c r="D367" s="207"/>
      <c r="E367" s="322" t="s">
        <v>1394</v>
      </c>
    </row>
    <row r="368" spans="1:5" s="181" customFormat="1" x14ac:dyDescent="0.2">
      <c r="A368" s="328" t="s">
        <v>1202</v>
      </c>
      <c r="B368" s="346" t="s">
        <v>7</v>
      </c>
      <c r="C368" s="188">
        <v>0</v>
      </c>
      <c r="D368" s="207"/>
      <c r="E368" s="64" t="s">
        <v>1070</v>
      </c>
    </row>
    <row r="369" spans="1:5" s="181" customFormat="1" x14ac:dyDescent="0.2">
      <c r="A369" s="328" t="s">
        <v>1203</v>
      </c>
      <c r="B369" s="346" t="s">
        <v>8</v>
      </c>
      <c r="C369" s="188">
        <v>0</v>
      </c>
      <c r="D369" s="207"/>
      <c r="E369" s="64" t="s">
        <v>1071</v>
      </c>
    </row>
    <row r="370" spans="1:5" s="181" customFormat="1" x14ac:dyDescent="0.2">
      <c r="A370" s="328" t="s">
        <v>1204</v>
      </c>
      <c r="B370" s="346" t="s">
        <v>1328</v>
      </c>
      <c r="C370" s="188">
        <v>0</v>
      </c>
      <c r="D370" s="207"/>
      <c r="E370" s="64" t="s">
        <v>1072</v>
      </c>
    </row>
    <row r="371" spans="1:5" s="181" customFormat="1" x14ac:dyDescent="0.2">
      <c r="A371" s="328" t="s">
        <v>1205</v>
      </c>
      <c r="B371" s="346" t="s">
        <v>9</v>
      </c>
      <c r="C371" s="188">
        <v>0</v>
      </c>
      <c r="D371" s="207"/>
      <c r="E371" s="64" t="s">
        <v>1073</v>
      </c>
    </row>
    <row r="372" spans="1:5" s="181" customFormat="1" x14ac:dyDescent="0.2">
      <c r="A372" s="328" t="s">
        <v>1206</v>
      </c>
      <c r="B372" s="346" t="s">
        <v>1331</v>
      </c>
      <c r="C372" s="188">
        <v>0</v>
      </c>
      <c r="D372" s="340"/>
      <c r="E372" s="322" t="s">
        <v>1395</v>
      </c>
    </row>
    <row r="373" spans="1:5" s="181" customFormat="1" x14ac:dyDescent="0.2">
      <c r="A373" s="328" t="s">
        <v>1207</v>
      </c>
      <c r="B373" s="341" t="s">
        <v>1332</v>
      </c>
      <c r="C373" s="188">
        <v>0</v>
      </c>
      <c r="D373" s="207"/>
      <c r="E373" s="322" t="s">
        <v>1396</v>
      </c>
    </row>
    <row r="374" spans="1:5" s="181" customFormat="1" x14ac:dyDescent="0.2">
      <c r="A374" s="328" t="s">
        <v>1370</v>
      </c>
      <c r="B374" s="341" t="s">
        <v>1333</v>
      </c>
      <c r="C374" s="188">
        <v>0</v>
      </c>
      <c r="D374" s="207"/>
      <c r="E374" s="322" t="s">
        <v>1397</v>
      </c>
    </row>
    <row r="375" spans="1:5" s="181" customFormat="1" x14ac:dyDescent="0.2">
      <c r="A375" s="328" t="s">
        <v>1208</v>
      </c>
      <c r="B375" s="346" t="s">
        <v>28</v>
      </c>
      <c r="C375" s="188">
        <v>0</v>
      </c>
      <c r="D375" s="207"/>
      <c r="E375" s="64" t="s">
        <v>1074</v>
      </c>
    </row>
    <row r="376" spans="1:5" s="181" customFormat="1" x14ac:dyDescent="0.2">
      <c r="A376" s="328" t="s">
        <v>1209</v>
      </c>
      <c r="B376" s="323" t="s">
        <v>51</v>
      </c>
      <c r="C376" s="187">
        <f>+SUM(C377:C386)</f>
        <v>0</v>
      </c>
      <c r="D376" s="193" t="str">
        <f>IF(ABS(C376=SUM(C377:C386))," ","Samtala passar ekki við undirliði.")</f>
        <v xml:space="preserve"> </v>
      </c>
      <c r="E376" s="283" t="s">
        <v>1075</v>
      </c>
    </row>
    <row r="377" spans="1:5" s="181" customFormat="1" x14ac:dyDescent="0.2">
      <c r="A377" s="328" t="s">
        <v>1210</v>
      </c>
      <c r="B377" s="346" t="s">
        <v>15</v>
      </c>
      <c r="C377" s="188">
        <v>0</v>
      </c>
      <c r="D377" s="207"/>
      <c r="E377" s="346" t="s">
        <v>1529</v>
      </c>
    </row>
    <row r="378" spans="1:5" s="181" customFormat="1" x14ac:dyDescent="0.2">
      <c r="A378" s="328" t="s">
        <v>1211</v>
      </c>
      <c r="B378" s="346" t="s">
        <v>396</v>
      </c>
      <c r="C378" s="188">
        <v>0</v>
      </c>
      <c r="D378" s="207"/>
      <c r="E378" s="346" t="s">
        <v>1530</v>
      </c>
    </row>
    <row r="379" spans="1:5" s="181" customFormat="1" x14ac:dyDescent="0.2">
      <c r="A379" s="328" t="s">
        <v>1212</v>
      </c>
      <c r="B379" s="346" t="s">
        <v>370</v>
      </c>
      <c r="C379" s="188">
        <v>0</v>
      </c>
      <c r="D379" s="207"/>
      <c r="E379" s="64" t="s">
        <v>1066</v>
      </c>
    </row>
    <row r="380" spans="1:5" s="181" customFormat="1" x14ac:dyDescent="0.2">
      <c r="A380" s="328" t="s">
        <v>1213</v>
      </c>
      <c r="B380" s="346" t="s">
        <v>399</v>
      </c>
      <c r="C380" s="188">
        <v>0</v>
      </c>
      <c r="D380" s="207"/>
      <c r="E380" s="64" t="s">
        <v>1076</v>
      </c>
    </row>
    <row r="381" spans="1:5" s="181" customFormat="1" x14ac:dyDescent="0.2">
      <c r="A381" s="328" t="s">
        <v>1214</v>
      </c>
      <c r="B381" s="346" t="s">
        <v>3</v>
      </c>
      <c r="C381" s="188">
        <v>0</v>
      </c>
      <c r="D381" s="207"/>
      <c r="E381" s="262" t="s">
        <v>1077</v>
      </c>
    </row>
    <row r="382" spans="1:5" s="181" customFormat="1" x14ac:dyDescent="0.2">
      <c r="A382" s="328" t="s">
        <v>1215</v>
      </c>
      <c r="B382" s="346" t="s">
        <v>397</v>
      </c>
      <c r="C382" s="188">
        <v>0</v>
      </c>
      <c r="D382" s="207"/>
      <c r="E382" s="262" t="s">
        <v>1078</v>
      </c>
    </row>
    <row r="383" spans="1:5" s="181" customFormat="1" x14ac:dyDescent="0.2">
      <c r="A383" s="328" t="s">
        <v>1216</v>
      </c>
      <c r="B383" s="346" t="s">
        <v>371</v>
      </c>
      <c r="C383" s="188">
        <v>0</v>
      </c>
      <c r="D383" s="207"/>
      <c r="E383" s="262" t="s">
        <v>11861</v>
      </c>
    </row>
    <row r="384" spans="1:5" s="181" customFormat="1" x14ac:dyDescent="0.2">
      <c r="A384" s="328" t="s">
        <v>1217</v>
      </c>
      <c r="B384" s="346" t="s">
        <v>1734</v>
      </c>
      <c r="C384" s="188">
        <v>0</v>
      </c>
      <c r="D384" s="207"/>
      <c r="E384" s="64" t="s">
        <v>11862</v>
      </c>
    </row>
    <row r="385" spans="1:5" s="181" customFormat="1" x14ac:dyDescent="0.2">
      <c r="A385" s="328" t="s">
        <v>1218</v>
      </c>
      <c r="B385" s="346" t="s">
        <v>16</v>
      </c>
      <c r="C385" s="188">
        <v>0</v>
      </c>
      <c r="D385" s="207"/>
      <c r="E385" s="262" t="s">
        <v>1067</v>
      </c>
    </row>
    <row r="386" spans="1:5" s="181" customFormat="1" x14ac:dyDescent="0.2">
      <c r="A386" s="328" t="s">
        <v>1219</v>
      </c>
      <c r="B386" s="346" t="s">
        <v>2</v>
      </c>
      <c r="C386" s="188">
        <v>0</v>
      </c>
      <c r="D386" s="207"/>
      <c r="E386" s="262" t="s">
        <v>11863</v>
      </c>
    </row>
    <row r="387" spans="1:5" s="181" customFormat="1" x14ac:dyDescent="0.2">
      <c r="A387" s="328" t="s">
        <v>1220</v>
      </c>
      <c r="B387" s="323" t="s">
        <v>30</v>
      </c>
      <c r="C387" s="187">
        <f>+C388+C389</f>
        <v>0</v>
      </c>
      <c r="D387" s="193" t="str">
        <f>IF(ABS(C387=SUM(C388:C389))," ","Samtala passar ekki við undirliði.")</f>
        <v xml:space="preserve"> </v>
      </c>
      <c r="E387" s="283" t="s">
        <v>1127</v>
      </c>
    </row>
    <row r="388" spans="1:5" s="181" customFormat="1" x14ac:dyDescent="0.2">
      <c r="A388" s="328" t="s">
        <v>1221</v>
      </c>
      <c r="B388" s="346" t="s">
        <v>32</v>
      </c>
      <c r="C388" s="188">
        <v>0</v>
      </c>
      <c r="D388" s="207"/>
      <c r="E388" s="64" t="s">
        <v>1226</v>
      </c>
    </row>
    <row r="389" spans="1:5" s="181" customFormat="1" x14ac:dyDescent="0.2">
      <c r="A389" s="328" t="s">
        <v>1222</v>
      </c>
      <c r="B389" s="346" t="s">
        <v>34</v>
      </c>
      <c r="C389" s="188">
        <v>0</v>
      </c>
      <c r="D389" s="207"/>
      <c r="E389" s="64" t="s">
        <v>1227</v>
      </c>
    </row>
    <row r="390" spans="1:5" s="181" customFormat="1" x14ac:dyDescent="0.2">
      <c r="A390" s="328" t="s">
        <v>1223</v>
      </c>
      <c r="B390" s="323" t="s">
        <v>4</v>
      </c>
      <c r="C390" s="403" t="s">
        <v>368</v>
      </c>
      <c r="D390" s="193" t="str">
        <f>IF(C390="–", "",IF(C390="-","",IF(C390&lt;&gt;0,"Heimili gefa ekki út markaðsskuldabréf","")))</f>
        <v/>
      </c>
      <c r="E390" s="323" t="s">
        <v>1225</v>
      </c>
    </row>
    <row r="391" spans="1:5" s="181" customFormat="1" x14ac:dyDescent="0.2">
      <c r="A391" s="328" t="s">
        <v>1224</v>
      </c>
      <c r="B391" s="323" t="s">
        <v>1735</v>
      </c>
      <c r="C391" s="183">
        <v>0</v>
      </c>
      <c r="D391" s="207"/>
      <c r="E391" s="283" t="s">
        <v>1128</v>
      </c>
    </row>
    <row r="392" spans="1:5" s="181" customFormat="1" x14ac:dyDescent="0.2">
      <c r="A392" s="328" t="s">
        <v>1371</v>
      </c>
      <c r="B392" s="323" t="s">
        <v>369</v>
      </c>
      <c r="C392" s="183">
        <v>0</v>
      </c>
      <c r="D392" s="207"/>
      <c r="E392" s="283" t="s">
        <v>1129</v>
      </c>
    </row>
    <row r="393" spans="1:5" s="181" customFormat="1" x14ac:dyDescent="0.2">
      <c r="A393" s="328" t="s">
        <v>467</v>
      </c>
      <c r="B393" s="185" t="s">
        <v>1084</v>
      </c>
      <c r="C393" s="187">
        <f>SUM(C394,C408,C419,C423,C422,C424)</f>
        <v>0</v>
      </c>
      <c r="D393" s="193" t="str">
        <f>IF(ABS(C393=SUM(C394+C408+C419+C423+C424))," ","Samtala passar ekki við undirliði.")</f>
        <v xml:space="preserve"> </v>
      </c>
      <c r="E393" s="185" t="s">
        <v>1132</v>
      </c>
    </row>
    <row r="394" spans="1:5" s="181" customFormat="1" x14ac:dyDescent="0.2">
      <c r="A394" s="328" t="s">
        <v>807</v>
      </c>
      <c r="B394" s="323" t="s">
        <v>19</v>
      </c>
      <c r="C394" s="187">
        <f>SUM(C395:C407)</f>
        <v>0</v>
      </c>
      <c r="D394" s="193" t="str">
        <f>IF(ABS(C394=SUM(C395:C407))," ","Samtala passar ekki við undirliði.")</f>
        <v xml:space="preserve"> </v>
      </c>
      <c r="E394" s="283" t="s">
        <v>662</v>
      </c>
    </row>
    <row r="395" spans="1:5" s="181" customFormat="1" x14ac:dyDescent="0.2">
      <c r="A395" s="328" t="s">
        <v>824</v>
      </c>
      <c r="B395" s="346" t="s">
        <v>5</v>
      </c>
      <c r="C395" s="188">
        <v>0</v>
      </c>
      <c r="D395" s="207"/>
      <c r="E395" s="64" t="s">
        <v>1068</v>
      </c>
    </row>
    <row r="396" spans="1:5" s="181" customFormat="1" x14ac:dyDescent="0.2">
      <c r="A396" s="328" t="s">
        <v>825</v>
      </c>
      <c r="B396" s="346" t="s">
        <v>6</v>
      </c>
      <c r="C396" s="188">
        <v>0</v>
      </c>
      <c r="D396" s="207"/>
      <c r="E396" s="64" t="s">
        <v>1069</v>
      </c>
    </row>
    <row r="397" spans="1:5" s="181" customFormat="1" x14ac:dyDescent="0.2">
      <c r="A397" s="328" t="s">
        <v>826</v>
      </c>
      <c r="B397" s="346" t="s">
        <v>1329</v>
      </c>
      <c r="C397" s="188">
        <v>0</v>
      </c>
      <c r="D397" s="340"/>
      <c r="E397" s="322" t="s">
        <v>1392</v>
      </c>
    </row>
    <row r="398" spans="1:5" s="181" customFormat="1" x14ac:dyDescent="0.2">
      <c r="A398" s="328" t="s">
        <v>827</v>
      </c>
      <c r="B398" s="346" t="s">
        <v>1334</v>
      </c>
      <c r="C398" s="188">
        <v>0</v>
      </c>
      <c r="D398" s="207"/>
      <c r="E398" s="322" t="s">
        <v>1393</v>
      </c>
    </row>
    <row r="399" spans="1:5" s="181" customFormat="1" x14ac:dyDescent="0.2">
      <c r="A399" s="328" t="s">
        <v>1372</v>
      </c>
      <c r="B399" s="346" t="s">
        <v>1330</v>
      </c>
      <c r="C399" s="188">
        <v>0</v>
      </c>
      <c r="D399" s="207"/>
      <c r="E399" s="322" t="s">
        <v>1394</v>
      </c>
    </row>
    <row r="400" spans="1:5" s="181" customFormat="1" x14ac:dyDescent="0.2">
      <c r="A400" s="328" t="s">
        <v>828</v>
      </c>
      <c r="B400" s="346" t="s">
        <v>7</v>
      </c>
      <c r="C400" s="188">
        <v>0</v>
      </c>
      <c r="D400" s="207"/>
      <c r="E400" s="64" t="s">
        <v>1070</v>
      </c>
    </row>
    <row r="401" spans="1:5" s="181" customFormat="1" x14ac:dyDescent="0.2">
      <c r="A401" s="328" t="s">
        <v>829</v>
      </c>
      <c r="B401" s="346" t="s">
        <v>8</v>
      </c>
      <c r="C401" s="188">
        <v>0</v>
      </c>
      <c r="D401" s="207"/>
      <c r="E401" s="64" t="s">
        <v>1071</v>
      </c>
    </row>
    <row r="402" spans="1:5" s="181" customFormat="1" x14ac:dyDescent="0.2">
      <c r="A402" s="328" t="s">
        <v>830</v>
      </c>
      <c r="B402" s="346" t="s">
        <v>1328</v>
      </c>
      <c r="C402" s="188">
        <v>0</v>
      </c>
      <c r="D402" s="207"/>
      <c r="E402" s="64" t="s">
        <v>1072</v>
      </c>
    </row>
    <row r="403" spans="1:5" s="181" customFormat="1" x14ac:dyDescent="0.2">
      <c r="A403" s="328" t="s">
        <v>831</v>
      </c>
      <c r="B403" s="346" t="s">
        <v>9</v>
      </c>
      <c r="C403" s="188">
        <v>0</v>
      </c>
      <c r="D403" s="207"/>
      <c r="E403" s="64" t="s">
        <v>1073</v>
      </c>
    </row>
    <row r="404" spans="1:5" s="181" customFormat="1" x14ac:dyDescent="0.2">
      <c r="A404" s="328" t="s">
        <v>1408</v>
      </c>
      <c r="B404" s="346" t="s">
        <v>1331</v>
      </c>
      <c r="C404" s="188">
        <v>0</v>
      </c>
      <c r="D404" s="340"/>
      <c r="E404" s="327" t="s">
        <v>1395</v>
      </c>
    </row>
    <row r="405" spans="1:5" s="181" customFormat="1" x14ac:dyDescent="0.2">
      <c r="A405" s="328" t="s">
        <v>1409</v>
      </c>
      <c r="B405" s="341" t="s">
        <v>1332</v>
      </c>
      <c r="C405" s="188">
        <v>0</v>
      </c>
      <c r="D405" s="207"/>
      <c r="E405" s="327" t="s">
        <v>1396</v>
      </c>
    </row>
    <row r="406" spans="1:5" s="181" customFormat="1" x14ac:dyDescent="0.2">
      <c r="A406" s="328" t="s">
        <v>1410</v>
      </c>
      <c r="B406" s="341" t="s">
        <v>1333</v>
      </c>
      <c r="C406" s="188">
        <v>0</v>
      </c>
      <c r="D406" s="207"/>
      <c r="E406" s="327" t="s">
        <v>1397</v>
      </c>
    </row>
    <row r="407" spans="1:5" s="181" customFormat="1" x14ac:dyDescent="0.2">
      <c r="A407" s="328" t="s">
        <v>832</v>
      </c>
      <c r="B407" s="346" t="s">
        <v>28</v>
      </c>
      <c r="C407" s="188">
        <v>0</v>
      </c>
      <c r="D407" s="207"/>
      <c r="E407" s="64" t="s">
        <v>1074</v>
      </c>
    </row>
    <row r="408" spans="1:5" s="181" customFormat="1" x14ac:dyDescent="0.2">
      <c r="A408" s="328" t="s">
        <v>808</v>
      </c>
      <c r="B408" s="323" t="s">
        <v>51</v>
      </c>
      <c r="C408" s="187">
        <f>+SUM(C409:C418)</f>
        <v>0</v>
      </c>
      <c r="D408" s="193" t="str">
        <f>IF(ABS(C408=SUM(C409:C418))," ","Samtala passar ekki við undirliði.")</f>
        <v xml:space="preserve"> </v>
      </c>
      <c r="E408" s="283" t="s">
        <v>1075</v>
      </c>
    </row>
    <row r="409" spans="1:5" s="181" customFormat="1" x14ac:dyDescent="0.2">
      <c r="A409" s="328" t="s">
        <v>814</v>
      </c>
      <c r="B409" s="346" t="s">
        <v>15</v>
      </c>
      <c r="C409" s="188">
        <v>0</v>
      </c>
      <c r="D409" s="207"/>
      <c r="E409" s="346" t="s">
        <v>1529</v>
      </c>
    </row>
    <row r="410" spans="1:5" s="181" customFormat="1" x14ac:dyDescent="0.2">
      <c r="A410" s="328" t="s">
        <v>815</v>
      </c>
      <c r="B410" s="346" t="s">
        <v>396</v>
      </c>
      <c r="C410" s="188">
        <v>0</v>
      </c>
      <c r="D410" s="207"/>
      <c r="E410" s="346" t="s">
        <v>1530</v>
      </c>
    </row>
    <row r="411" spans="1:5" s="181" customFormat="1" x14ac:dyDescent="0.2">
      <c r="A411" s="328" t="s">
        <v>816</v>
      </c>
      <c r="B411" s="346" t="s">
        <v>370</v>
      </c>
      <c r="C411" s="188">
        <v>0</v>
      </c>
      <c r="D411" s="207"/>
      <c r="E411" s="64" t="s">
        <v>1066</v>
      </c>
    </row>
    <row r="412" spans="1:5" s="181" customFormat="1" x14ac:dyDescent="0.2">
      <c r="A412" s="328" t="s">
        <v>817</v>
      </c>
      <c r="B412" s="346" t="s">
        <v>400</v>
      </c>
      <c r="C412" s="188">
        <v>0</v>
      </c>
      <c r="D412" s="207"/>
      <c r="E412" s="64" t="s">
        <v>1076</v>
      </c>
    </row>
    <row r="413" spans="1:5" s="181" customFormat="1" x14ac:dyDescent="0.2">
      <c r="A413" s="328" t="s">
        <v>818</v>
      </c>
      <c r="B413" s="346" t="s">
        <v>3</v>
      </c>
      <c r="C413" s="188">
        <v>0</v>
      </c>
      <c r="D413" s="207"/>
      <c r="E413" s="262" t="s">
        <v>1077</v>
      </c>
    </row>
    <row r="414" spans="1:5" s="181" customFormat="1" x14ac:dyDescent="0.2">
      <c r="A414" s="328" t="s">
        <v>819</v>
      </c>
      <c r="B414" s="346" t="s">
        <v>397</v>
      </c>
      <c r="C414" s="188">
        <v>0</v>
      </c>
      <c r="D414" s="207"/>
      <c r="E414" s="262" t="s">
        <v>1078</v>
      </c>
    </row>
    <row r="415" spans="1:5" s="181" customFormat="1" x14ac:dyDescent="0.2">
      <c r="A415" s="328" t="s">
        <v>820</v>
      </c>
      <c r="B415" s="346" t="s">
        <v>371</v>
      </c>
      <c r="C415" s="188">
        <v>0</v>
      </c>
      <c r="D415" s="207"/>
      <c r="E415" s="262" t="s">
        <v>11861</v>
      </c>
    </row>
    <row r="416" spans="1:5" s="181" customFormat="1" x14ac:dyDescent="0.2">
      <c r="A416" s="328" t="s">
        <v>821</v>
      </c>
      <c r="B416" s="346" t="s">
        <v>1734</v>
      </c>
      <c r="C416" s="188">
        <v>0</v>
      </c>
      <c r="D416" s="207"/>
      <c r="E416" s="64" t="s">
        <v>11862</v>
      </c>
    </row>
    <row r="417" spans="1:5" s="181" customFormat="1" x14ac:dyDescent="0.2">
      <c r="A417" s="328" t="s">
        <v>822</v>
      </c>
      <c r="B417" s="346" t="s">
        <v>16</v>
      </c>
      <c r="C417" s="188">
        <v>0</v>
      </c>
      <c r="D417" s="207"/>
      <c r="E417" s="262" t="s">
        <v>1067</v>
      </c>
    </row>
    <row r="418" spans="1:5" s="181" customFormat="1" x14ac:dyDescent="0.2">
      <c r="A418" s="328" t="s">
        <v>823</v>
      </c>
      <c r="B418" s="346" t="s">
        <v>2</v>
      </c>
      <c r="C418" s="188">
        <v>0</v>
      </c>
      <c r="D418" s="207"/>
      <c r="E418" s="262" t="s">
        <v>11863</v>
      </c>
    </row>
    <row r="419" spans="1:5" s="181" customFormat="1" x14ac:dyDescent="0.2">
      <c r="A419" s="328" t="s">
        <v>809</v>
      </c>
      <c r="B419" s="323" t="s">
        <v>30</v>
      </c>
      <c r="C419" s="187">
        <f>+C420+C421</f>
        <v>0</v>
      </c>
      <c r="D419" s="193" t="str">
        <f>IF(ABS(C419=SUM(C420:C421))," ","Samtala passar ekki við undirliði.")</f>
        <v xml:space="preserve"> </v>
      </c>
      <c r="E419" s="283" t="s">
        <v>1127</v>
      </c>
    </row>
    <row r="420" spans="1:5" s="181" customFormat="1" x14ac:dyDescent="0.2">
      <c r="A420" s="328" t="s">
        <v>812</v>
      </c>
      <c r="B420" s="346" t="s">
        <v>32</v>
      </c>
      <c r="C420" s="188">
        <v>0</v>
      </c>
      <c r="D420" s="207"/>
      <c r="E420" s="64" t="s">
        <v>1226</v>
      </c>
    </row>
    <row r="421" spans="1:5" s="181" customFormat="1" x14ac:dyDescent="0.2">
      <c r="A421" s="328" t="s">
        <v>813</v>
      </c>
      <c r="B421" s="346" t="s">
        <v>34</v>
      </c>
      <c r="C421" s="188">
        <v>0</v>
      </c>
      <c r="D421" s="207"/>
      <c r="E421" s="64" t="s">
        <v>1227</v>
      </c>
    </row>
    <row r="422" spans="1:5" s="181" customFormat="1" x14ac:dyDescent="0.2">
      <c r="A422" s="328" t="s">
        <v>810</v>
      </c>
      <c r="B422" s="323" t="s">
        <v>4</v>
      </c>
      <c r="C422" s="403" t="s">
        <v>368</v>
      </c>
      <c r="D422" s="193" t="str">
        <f>IF(C422="–", "",IF(C422="-","",IF(C422&lt;&gt;0,"Heimili gefa ekki út markaðsskuldabréf","")))</f>
        <v/>
      </c>
      <c r="E422" s="323" t="s">
        <v>1225</v>
      </c>
    </row>
    <row r="423" spans="1:5" s="181" customFormat="1" x14ac:dyDescent="0.2">
      <c r="A423" s="328" t="s">
        <v>811</v>
      </c>
      <c r="B423" s="323" t="s">
        <v>1735</v>
      </c>
      <c r="C423" s="183">
        <v>0</v>
      </c>
      <c r="D423" s="207"/>
      <c r="E423" s="283" t="s">
        <v>1128</v>
      </c>
    </row>
    <row r="424" spans="1:5" s="181" customFormat="1" x14ac:dyDescent="0.2">
      <c r="A424" s="328" t="s">
        <v>1373</v>
      </c>
      <c r="B424" s="323" t="s">
        <v>369</v>
      </c>
      <c r="C424" s="183">
        <v>0</v>
      </c>
      <c r="D424" s="207"/>
      <c r="E424" s="283" t="s">
        <v>1129</v>
      </c>
    </row>
    <row r="425" spans="1:5" s="181" customFormat="1" x14ac:dyDescent="0.2">
      <c r="A425" s="177" t="s">
        <v>115</v>
      </c>
      <c r="B425" s="178" t="s">
        <v>1769</v>
      </c>
      <c r="C425" s="187">
        <f>+C426+C430-C623</f>
        <v>0</v>
      </c>
      <c r="D425" s="193" t="str">
        <f>IF(ABS(C425=SUM(C426+C430-C623))," ","Samtala passar ekki við undirliði.")</f>
        <v xml:space="preserve"> </v>
      </c>
      <c r="E425" s="180" t="s">
        <v>11865</v>
      </c>
    </row>
    <row r="426" spans="1:5" s="181" customFormat="1" x14ac:dyDescent="0.2">
      <c r="A426" s="328" t="s">
        <v>116</v>
      </c>
      <c r="B426" s="185" t="s">
        <v>1660</v>
      </c>
      <c r="C426" s="187">
        <f>+SUM(C427:C429)</f>
        <v>0</v>
      </c>
      <c r="D426" s="193" t="str">
        <f>IF(ABS(C426=SUM(C427+C428+C429))," ","Samtala passar ekki við undirliði.")</f>
        <v xml:space="preserve"> </v>
      </c>
      <c r="E426" s="185" t="s">
        <v>11855</v>
      </c>
    </row>
    <row r="427" spans="1:5" s="181" customFormat="1" x14ac:dyDescent="0.2">
      <c r="A427" s="328" t="s">
        <v>117</v>
      </c>
      <c r="B427" s="264" t="s">
        <v>598</v>
      </c>
      <c r="C427" s="190">
        <v>0</v>
      </c>
      <c r="D427" s="193"/>
      <c r="E427" s="189" t="s">
        <v>118</v>
      </c>
    </row>
    <row r="428" spans="1:5" s="181" customFormat="1" x14ac:dyDescent="0.2">
      <c r="A428" s="328" t="s">
        <v>119</v>
      </c>
      <c r="B428" s="264" t="s">
        <v>599</v>
      </c>
      <c r="C428" s="190">
        <v>0</v>
      </c>
      <c r="D428" s="193"/>
      <c r="E428" s="189" t="s">
        <v>120</v>
      </c>
    </row>
    <row r="429" spans="1:5" s="181" customFormat="1" x14ac:dyDescent="0.2">
      <c r="A429" s="328" t="s">
        <v>468</v>
      </c>
      <c r="B429" s="264" t="s">
        <v>359</v>
      </c>
      <c r="C429" s="192">
        <v>0</v>
      </c>
      <c r="D429" s="207"/>
      <c r="E429" s="189" t="s">
        <v>469</v>
      </c>
    </row>
    <row r="430" spans="1:5" s="181" customFormat="1" ht="13.5" customHeight="1" x14ac:dyDescent="0.2">
      <c r="A430" s="328" t="s">
        <v>121</v>
      </c>
      <c r="B430" s="185" t="s">
        <v>1770</v>
      </c>
      <c r="C430" s="187">
        <f>+C431+C463+C495+C527+C559+C591</f>
        <v>0</v>
      </c>
      <c r="D430" s="193" t="str">
        <f>IF(ABS(C430=SUM(C431+C463+C495+C527+C559+C591))," ","Samtala passar ekki við undirliði.")</f>
        <v xml:space="preserve"> </v>
      </c>
      <c r="E430" s="185" t="s">
        <v>11856</v>
      </c>
    </row>
    <row r="431" spans="1:5" s="181" customFormat="1" x14ac:dyDescent="0.2">
      <c r="A431" s="328" t="s">
        <v>122</v>
      </c>
      <c r="B431" s="185" t="s">
        <v>382</v>
      </c>
      <c r="C431" s="187">
        <f>+C432+C446+C457+C460+C461+C462</f>
        <v>0</v>
      </c>
      <c r="D431" s="193" t="str">
        <f>IF(ABS(C431=SUM(C432+C446+C457+C460+C461+C462))," ","Samtala passar ekki við undirliði.")</f>
        <v xml:space="preserve"> </v>
      </c>
      <c r="E431" s="185" t="s">
        <v>11866</v>
      </c>
    </row>
    <row r="432" spans="1:5" s="181" customFormat="1" x14ac:dyDescent="0.2">
      <c r="A432" s="328" t="s">
        <v>833</v>
      </c>
      <c r="B432" s="323" t="s">
        <v>19</v>
      </c>
      <c r="C432" s="187">
        <f>SUM(C433:C445)</f>
        <v>0</v>
      </c>
      <c r="D432" s="193" t="str">
        <f>IF(ABS(C432=SUM(C433:C445))," ","Samtala passar ekki við undirliði.")</f>
        <v xml:space="preserve"> </v>
      </c>
      <c r="E432" s="283" t="s">
        <v>662</v>
      </c>
    </row>
    <row r="433" spans="1:5" s="181" customFormat="1" x14ac:dyDescent="0.2">
      <c r="A433" s="328" t="s">
        <v>838</v>
      </c>
      <c r="B433" s="346" t="s">
        <v>5</v>
      </c>
      <c r="C433" s="190">
        <v>0</v>
      </c>
      <c r="D433" s="207"/>
      <c r="E433" s="64" t="s">
        <v>1068</v>
      </c>
    </row>
    <row r="434" spans="1:5" s="181" customFormat="1" x14ac:dyDescent="0.2">
      <c r="A434" s="328" t="s">
        <v>839</v>
      </c>
      <c r="B434" s="346" t="s">
        <v>6</v>
      </c>
      <c r="C434" s="190">
        <v>0</v>
      </c>
      <c r="D434" s="207"/>
      <c r="E434" s="64" t="s">
        <v>1069</v>
      </c>
    </row>
    <row r="435" spans="1:5" s="181" customFormat="1" x14ac:dyDescent="0.2">
      <c r="A435" s="328" t="s">
        <v>840</v>
      </c>
      <c r="B435" s="346" t="s">
        <v>1329</v>
      </c>
      <c r="C435" s="190">
        <v>0</v>
      </c>
      <c r="D435" s="340"/>
      <c r="E435" s="322" t="s">
        <v>1392</v>
      </c>
    </row>
    <row r="436" spans="1:5" s="181" customFormat="1" x14ac:dyDescent="0.2">
      <c r="A436" s="328" t="s">
        <v>841</v>
      </c>
      <c r="B436" s="346" t="s">
        <v>1334</v>
      </c>
      <c r="C436" s="190">
        <v>0</v>
      </c>
      <c r="D436" s="207"/>
      <c r="E436" s="322" t="s">
        <v>1393</v>
      </c>
    </row>
    <row r="437" spans="1:5" s="181" customFormat="1" x14ac:dyDescent="0.2">
      <c r="A437" s="328" t="s">
        <v>1374</v>
      </c>
      <c r="B437" s="346" t="s">
        <v>1330</v>
      </c>
      <c r="C437" s="190">
        <v>0</v>
      </c>
      <c r="D437" s="207"/>
      <c r="E437" s="322" t="s">
        <v>1394</v>
      </c>
    </row>
    <row r="438" spans="1:5" s="181" customFormat="1" x14ac:dyDescent="0.2">
      <c r="A438" s="328" t="s">
        <v>842</v>
      </c>
      <c r="B438" s="346" t="s">
        <v>7</v>
      </c>
      <c r="C438" s="190">
        <v>0</v>
      </c>
      <c r="D438" s="207"/>
      <c r="E438" s="64" t="s">
        <v>1070</v>
      </c>
    </row>
    <row r="439" spans="1:5" s="181" customFormat="1" x14ac:dyDescent="0.2">
      <c r="A439" s="328" t="s">
        <v>843</v>
      </c>
      <c r="B439" s="346" t="s">
        <v>8</v>
      </c>
      <c r="C439" s="190">
        <v>0</v>
      </c>
      <c r="D439" s="207"/>
      <c r="E439" s="64" t="s">
        <v>1071</v>
      </c>
    </row>
    <row r="440" spans="1:5" s="181" customFormat="1" x14ac:dyDescent="0.2">
      <c r="A440" s="328" t="s">
        <v>844</v>
      </c>
      <c r="B440" s="346" t="s">
        <v>1328</v>
      </c>
      <c r="C440" s="190">
        <v>0</v>
      </c>
      <c r="D440" s="207"/>
      <c r="E440" s="64" t="s">
        <v>1072</v>
      </c>
    </row>
    <row r="441" spans="1:5" s="181" customFormat="1" x14ac:dyDescent="0.2">
      <c r="A441" s="328" t="s">
        <v>845</v>
      </c>
      <c r="B441" s="346" t="s">
        <v>9</v>
      </c>
      <c r="C441" s="190">
        <v>0</v>
      </c>
      <c r="D441" s="207"/>
      <c r="E441" s="64" t="s">
        <v>1073</v>
      </c>
    </row>
    <row r="442" spans="1:5" s="181" customFormat="1" x14ac:dyDescent="0.2">
      <c r="A442" s="328" t="s">
        <v>1405</v>
      </c>
      <c r="B442" s="346" t="s">
        <v>1331</v>
      </c>
      <c r="C442" s="190">
        <v>0</v>
      </c>
      <c r="D442" s="340"/>
      <c r="E442" s="326" t="s">
        <v>1395</v>
      </c>
    </row>
    <row r="443" spans="1:5" s="181" customFormat="1" x14ac:dyDescent="0.2">
      <c r="A443" s="328" t="s">
        <v>1406</v>
      </c>
      <c r="B443" s="341" t="s">
        <v>1332</v>
      </c>
      <c r="C443" s="190">
        <v>0</v>
      </c>
      <c r="D443" s="207"/>
      <c r="E443" s="326" t="s">
        <v>1396</v>
      </c>
    </row>
    <row r="444" spans="1:5" s="181" customFormat="1" x14ac:dyDescent="0.2">
      <c r="A444" s="328" t="s">
        <v>1407</v>
      </c>
      <c r="B444" s="341" t="s">
        <v>1333</v>
      </c>
      <c r="C444" s="190">
        <v>0</v>
      </c>
      <c r="D444" s="207"/>
      <c r="E444" s="326" t="s">
        <v>1397</v>
      </c>
    </row>
    <row r="445" spans="1:5" s="181" customFormat="1" x14ac:dyDescent="0.2">
      <c r="A445" s="328" t="s">
        <v>846</v>
      </c>
      <c r="B445" s="346" t="s">
        <v>28</v>
      </c>
      <c r="C445" s="190">
        <v>0</v>
      </c>
      <c r="D445" s="207"/>
      <c r="E445" s="64" t="s">
        <v>1074</v>
      </c>
    </row>
    <row r="446" spans="1:5" s="181" customFormat="1" x14ac:dyDescent="0.2">
      <c r="A446" s="328" t="s">
        <v>834</v>
      </c>
      <c r="B446" s="62" t="s">
        <v>51</v>
      </c>
      <c r="C446" s="187">
        <f>+SUM(C447:C456)</f>
        <v>0</v>
      </c>
      <c r="D446" s="193" t="str">
        <f>IF(ABS(C446=SUM(C447:C456))," ","Samtala passar ekki við undirliði.")</f>
        <v xml:space="preserve"> </v>
      </c>
      <c r="E446" s="283" t="s">
        <v>1075</v>
      </c>
    </row>
    <row r="447" spans="1:5" s="181" customFormat="1" x14ac:dyDescent="0.2">
      <c r="A447" s="328" t="s">
        <v>847</v>
      </c>
      <c r="B447" s="346" t="s">
        <v>15</v>
      </c>
      <c r="C447" s="342">
        <v>0</v>
      </c>
      <c r="D447" s="207"/>
      <c r="E447" s="346" t="s">
        <v>1529</v>
      </c>
    </row>
    <row r="448" spans="1:5" s="181" customFormat="1" x14ac:dyDescent="0.2">
      <c r="A448" s="328" t="s">
        <v>848</v>
      </c>
      <c r="B448" s="346" t="s">
        <v>396</v>
      </c>
      <c r="C448" s="190">
        <v>0</v>
      </c>
      <c r="D448" s="207"/>
      <c r="E448" s="346" t="s">
        <v>1530</v>
      </c>
    </row>
    <row r="449" spans="1:5" s="181" customFormat="1" x14ac:dyDescent="0.2">
      <c r="A449" s="328" t="s">
        <v>849</v>
      </c>
      <c r="B449" s="346" t="s">
        <v>370</v>
      </c>
      <c r="C449" s="190">
        <v>0</v>
      </c>
      <c r="D449" s="207"/>
      <c r="E449" s="64" t="s">
        <v>1066</v>
      </c>
    </row>
    <row r="450" spans="1:5" s="181" customFormat="1" x14ac:dyDescent="0.2">
      <c r="A450" s="328" t="s">
        <v>850</v>
      </c>
      <c r="B450" s="346" t="s">
        <v>400</v>
      </c>
      <c r="C450" s="190">
        <v>0</v>
      </c>
      <c r="D450" s="207"/>
      <c r="E450" s="64" t="s">
        <v>1076</v>
      </c>
    </row>
    <row r="451" spans="1:5" s="181" customFormat="1" x14ac:dyDescent="0.2">
      <c r="A451" s="328" t="s">
        <v>851</v>
      </c>
      <c r="B451" s="346" t="s">
        <v>3</v>
      </c>
      <c r="C451" s="190">
        <v>0</v>
      </c>
      <c r="D451" s="207"/>
      <c r="E451" s="262" t="s">
        <v>1077</v>
      </c>
    </row>
    <row r="452" spans="1:5" s="181" customFormat="1" x14ac:dyDescent="0.2">
      <c r="A452" s="328" t="s">
        <v>852</v>
      </c>
      <c r="B452" s="346" t="s">
        <v>397</v>
      </c>
      <c r="C452" s="190">
        <v>0</v>
      </c>
      <c r="D452" s="207"/>
      <c r="E452" s="262" t="s">
        <v>1078</v>
      </c>
    </row>
    <row r="453" spans="1:5" s="181" customFormat="1" x14ac:dyDescent="0.2">
      <c r="A453" s="328" t="s">
        <v>853</v>
      </c>
      <c r="B453" s="346" t="s">
        <v>371</v>
      </c>
      <c r="C453" s="190">
        <v>0</v>
      </c>
      <c r="D453" s="207"/>
      <c r="E453" s="262" t="s">
        <v>11861</v>
      </c>
    </row>
    <row r="454" spans="1:5" s="181" customFormat="1" x14ac:dyDescent="0.2">
      <c r="A454" s="328" t="s">
        <v>854</v>
      </c>
      <c r="B454" s="346" t="s">
        <v>1734</v>
      </c>
      <c r="C454" s="190">
        <v>0</v>
      </c>
      <c r="D454" s="207"/>
      <c r="E454" s="64" t="s">
        <v>11862</v>
      </c>
    </row>
    <row r="455" spans="1:5" s="181" customFormat="1" x14ac:dyDescent="0.2">
      <c r="A455" s="328" t="s">
        <v>855</v>
      </c>
      <c r="B455" s="346" t="s">
        <v>16</v>
      </c>
      <c r="C455" s="190">
        <v>0</v>
      </c>
      <c r="D455" s="207"/>
      <c r="E455" s="262" t="s">
        <v>1067</v>
      </c>
    </row>
    <row r="456" spans="1:5" s="181" customFormat="1" x14ac:dyDescent="0.2">
      <c r="A456" s="328" t="s">
        <v>1502</v>
      </c>
      <c r="B456" s="346" t="s">
        <v>2</v>
      </c>
      <c r="C456" s="190">
        <v>0</v>
      </c>
      <c r="D456" s="207"/>
      <c r="E456" s="262" t="s">
        <v>11863</v>
      </c>
    </row>
    <row r="457" spans="1:5" s="181" customFormat="1" x14ac:dyDescent="0.2">
      <c r="A457" s="328" t="s">
        <v>835</v>
      </c>
      <c r="B457" s="323" t="s">
        <v>30</v>
      </c>
      <c r="C457" s="187">
        <f>+C458+C459</f>
        <v>0</v>
      </c>
      <c r="D457" s="193" t="str">
        <f>IF(ABS(C457=SUM(C458:C459))," ","Samtala passar ekki við undirliði.")</f>
        <v xml:space="preserve"> </v>
      </c>
      <c r="E457" s="283" t="s">
        <v>1127</v>
      </c>
    </row>
    <row r="458" spans="1:5" s="181" customFormat="1" x14ac:dyDescent="0.2">
      <c r="A458" s="328" t="s">
        <v>856</v>
      </c>
      <c r="B458" s="346" t="s">
        <v>32</v>
      </c>
      <c r="C458" s="190">
        <v>0</v>
      </c>
      <c r="D458" s="207"/>
      <c r="E458" s="64" t="s">
        <v>1226</v>
      </c>
    </row>
    <row r="459" spans="1:5" s="181" customFormat="1" x14ac:dyDescent="0.2">
      <c r="A459" s="328" t="s">
        <v>857</v>
      </c>
      <c r="B459" s="346" t="s">
        <v>34</v>
      </c>
      <c r="C459" s="190">
        <v>0</v>
      </c>
      <c r="D459" s="207"/>
      <c r="E459" s="64" t="s">
        <v>1227</v>
      </c>
    </row>
    <row r="460" spans="1:5" s="181" customFormat="1" x14ac:dyDescent="0.2">
      <c r="A460" s="328" t="s">
        <v>836</v>
      </c>
      <c r="B460" s="323" t="s">
        <v>4</v>
      </c>
      <c r="C460" s="191">
        <v>0</v>
      </c>
      <c r="D460" s="207"/>
      <c r="E460" s="283" t="s">
        <v>1225</v>
      </c>
    </row>
    <row r="461" spans="1:5" s="181" customFormat="1" x14ac:dyDescent="0.2">
      <c r="A461" s="328" t="s">
        <v>837</v>
      </c>
      <c r="B461" s="323" t="s">
        <v>1735</v>
      </c>
      <c r="C461" s="191">
        <v>0</v>
      </c>
      <c r="D461" s="207"/>
      <c r="E461" s="283" t="s">
        <v>1128</v>
      </c>
    </row>
    <row r="462" spans="1:5" s="181" customFormat="1" x14ac:dyDescent="0.2">
      <c r="A462" s="328" t="s">
        <v>1375</v>
      </c>
      <c r="B462" s="323" t="s">
        <v>369</v>
      </c>
      <c r="C462" s="191">
        <v>0</v>
      </c>
      <c r="D462" s="207"/>
      <c r="E462" s="323" t="s">
        <v>1129</v>
      </c>
    </row>
    <row r="463" spans="1:5" s="181" customFormat="1" x14ac:dyDescent="0.2">
      <c r="A463" s="328" t="s">
        <v>123</v>
      </c>
      <c r="B463" s="185" t="s">
        <v>384</v>
      </c>
      <c r="C463" s="187">
        <f>+C464+C478+C489+C492+C493+C494</f>
        <v>0</v>
      </c>
      <c r="D463" s="193" t="str">
        <f>IF(ABS(C463=SUM(C464+C478+C489+C492+C493+C494))," ","Samtala passar ekki við undirliði.")</f>
        <v xml:space="preserve"> </v>
      </c>
      <c r="E463" s="185" t="s">
        <v>11867</v>
      </c>
    </row>
    <row r="464" spans="1:5" s="181" customFormat="1" x14ac:dyDescent="0.2">
      <c r="A464" s="328" t="s">
        <v>858</v>
      </c>
      <c r="B464" s="323" t="s">
        <v>19</v>
      </c>
      <c r="C464" s="187">
        <f>SUM(C465:C477)</f>
        <v>0</v>
      </c>
      <c r="D464" s="193" t="str">
        <f>IF(ABS(C464=SUM(C465:C477))," ","Samtala passar ekki við undirliði.")</f>
        <v xml:space="preserve"> </v>
      </c>
      <c r="E464" s="283" t="s">
        <v>662</v>
      </c>
    </row>
    <row r="465" spans="1:5" s="181" customFormat="1" x14ac:dyDescent="0.2">
      <c r="A465" s="328" t="s">
        <v>863</v>
      </c>
      <c r="B465" s="346" t="s">
        <v>5</v>
      </c>
      <c r="C465" s="190">
        <v>0</v>
      </c>
      <c r="D465" s="207"/>
      <c r="E465" s="64" t="s">
        <v>1068</v>
      </c>
    </row>
    <row r="466" spans="1:5" s="181" customFormat="1" x14ac:dyDescent="0.2">
      <c r="A466" s="328" t="s">
        <v>864</v>
      </c>
      <c r="B466" s="346" t="s">
        <v>6</v>
      </c>
      <c r="C466" s="190">
        <v>0</v>
      </c>
      <c r="D466" s="207"/>
      <c r="E466" s="64" t="s">
        <v>1069</v>
      </c>
    </row>
    <row r="467" spans="1:5" s="181" customFormat="1" x14ac:dyDescent="0.2">
      <c r="A467" s="328" t="s">
        <v>865</v>
      </c>
      <c r="B467" s="346" t="s">
        <v>1329</v>
      </c>
      <c r="C467" s="190">
        <v>0</v>
      </c>
      <c r="D467" s="446"/>
      <c r="E467" s="322" t="s">
        <v>1392</v>
      </c>
    </row>
    <row r="468" spans="1:5" s="181" customFormat="1" x14ac:dyDescent="0.2">
      <c r="A468" s="328" t="s">
        <v>866</v>
      </c>
      <c r="B468" s="346" t="s">
        <v>1334</v>
      </c>
      <c r="C468" s="190">
        <v>0</v>
      </c>
      <c r="D468" s="207"/>
      <c r="E468" s="322" t="s">
        <v>1393</v>
      </c>
    </row>
    <row r="469" spans="1:5" s="181" customFormat="1" x14ac:dyDescent="0.2">
      <c r="A469" s="328" t="s">
        <v>1376</v>
      </c>
      <c r="B469" s="346" t="s">
        <v>1330</v>
      </c>
      <c r="C469" s="190">
        <v>0</v>
      </c>
      <c r="D469" s="207"/>
      <c r="E469" s="322" t="s">
        <v>1394</v>
      </c>
    </row>
    <row r="470" spans="1:5" s="181" customFormat="1" x14ac:dyDescent="0.2">
      <c r="A470" s="328" t="s">
        <v>867</v>
      </c>
      <c r="B470" s="346" t="s">
        <v>7</v>
      </c>
      <c r="C470" s="190">
        <v>0</v>
      </c>
      <c r="D470" s="207"/>
      <c r="E470" s="64" t="s">
        <v>1070</v>
      </c>
    </row>
    <row r="471" spans="1:5" s="181" customFormat="1" x14ac:dyDescent="0.2">
      <c r="A471" s="328" t="s">
        <v>868</v>
      </c>
      <c r="B471" s="346" t="s">
        <v>8</v>
      </c>
      <c r="C471" s="190">
        <v>0</v>
      </c>
      <c r="D471" s="207"/>
      <c r="E471" s="64" t="s">
        <v>1071</v>
      </c>
    </row>
    <row r="472" spans="1:5" s="181" customFormat="1" x14ac:dyDescent="0.2">
      <c r="A472" s="328" t="s">
        <v>869</v>
      </c>
      <c r="B472" s="346" t="s">
        <v>1328</v>
      </c>
      <c r="C472" s="190">
        <v>0</v>
      </c>
      <c r="D472" s="207"/>
      <c r="E472" s="64" t="s">
        <v>1072</v>
      </c>
    </row>
    <row r="473" spans="1:5" s="181" customFormat="1" x14ac:dyDescent="0.2">
      <c r="A473" s="328" t="s">
        <v>870</v>
      </c>
      <c r="B473" s="346" t="s">
        <v>9</v>
      </c>
      <c r="C473" s="190">
        <v>0</v>
      </c>
      <c r="D473" s="207"/>
      <c r="E473" s="64" t="s">
        <v>1073</v>
      </c>
    </row>
    <row r="474" spans="1:5" s="181" customFormat="1" x14ac:dyDescent="0.2">
      <c r="A474" s="328" t="s">
        <v>871</v>
      </c>
      <c r="B474" s="346" t="s">
        <v>1331</v>
      </c>
      <c r="C474" s="190">
        <v>0</v>
      </c>
      <c r="D474" s="340"/>
      <c r="E474" s="325" t="s">
        <v>1395</v>
      </c>
    </row>
    <row r="475" spans="1:5" s="181" customFormat="1" x14ac:dyDescent="0.2">
      <c r="A475" s="328" t="s">
        <v>872</v>
      </c>
      <c r="B475" s="341" t="s">
        <v>1332</v>
      </c>
      <c r="C475" s="190">
        <v>0</v>
      </c>
      <c r="D475" s="207"/>
      <c r="E475" s="325" t="s">
        <v>1396</v>
      </c>
    </row>
    <row r="476" spans="1:5" s="181" customFormat="1" x14ac:dyDescent="0.2">
      <c r="A476" s="328" t="s">
        <v>1404</v>
      </c>
      <c r="B476" s="341" t="s">
        <v>1333</v>
      </c>
      <c r="C476" s="190">
        <v>0</v>
      </c>
      <c r="D476" s="207"/>
      <c r="E476" s="325" t="s">
        <v>1397</v>
      </c>
    </row>
    <row r="477" spans="1:5" s="181" customFormat="1" x14ac:dyDescent="0.2">
      <c r="A477" s="328" t="s">
        <v>873</v>
      </c>
      <c r="B477" s="346" t="s">
        <v>28</v>
      </c>
      <c r="C477" s="190">
        <v>0</v>
      </c>
      <c r="D477" s="207"/>
      <c r="E477" s="64" t="s">
        <v>1074</v>
      </c>
    </row>
    <row r="478" spans="1:5" s="181" customFormat="1" x14ac:dyDescent="0.2">
      <c r="A478" s="328" t="s">
        <v>859</v>
      </c>
      <c r="B478" s="323" t="s">
        <v>51</v>
      </c>
      <c r="C478" s="187">
        <f>+SUM(C479:C488)</f>
        <v>0</v>
      </c>
      <c r="D478" s="193" t="str">
        <f>IF(ABS(C478=SUM(C479:C488))," ","Samtala passar ekki við undirliði.")</f>
        <v xml:space="preserve"> </v>
      </c>
      <c r="E478" s="283" t="s">
        <v>1075</v>
      </c>
    </row>
    <row r="479" spans="1:5" s="181" customFormat="1" x14ac:dyDescent="0.2">
      <c r="A479" s="328" t="s">
        <v>874</v>
      </c>
      <c r="B479" s="346" t="s">
        <v>15</v>
      </c>
      <c r="C479" s="342">
        <v>0</v>
      </c>
      <c r="D479" s="207"/>
      <c r="E479" s="346" t="s">
        <v>1529</v>
      </c>
    </row>
    <row r="480" spans="1:5" s="181" customFormat="1" x14ac:dyDescent="0.2">
      <c r="A480" s="328" t="s">
        <v>875</v>
      </c>
      <c r="B480" s="346" t="s">
        <v>396</v>
      </c>
      <c r="C480" s="190">
        <v>0</v>
      </c>
      <c r="D480" s="207"/>
      <c r="E480" s="346" t="s">
        <v>1530</v>
      </c>
    </row>
    <row r="481" spans="1:5" s="181" customFormat="1" x14ac:dyDescent="0.2">
      <c r="A481" s="328" t="s">
        <v>876</v>
      </c>
      <c r="B481" s="346" t="s">
        <v>370</v>
      </c>
      <c r="C481" s="190">
        <v>0</v>
      </c>
      <c r="D481" s="207"/>
      <c r="E481" s="64" t="s">
        <v>1066</v>
      </c>
    </row>
    <row r="482" spans="1:5" s="181" customFormat="1" x14ac:dyDescent="0.2">
      <c r="A482" s="328" t="s">
        <v>877</v>
      </c>
      <c r="B482" s="346" t="s">
        <v>400</v>
      </c>
      <c r="C482" s="190">
        <v>0</v>
      </c>
      <c r="D482" s="207"/>
      <c r="E482" s="64" t="s">
        <v>1076</v>
      </c>
    </row>
    <row r="483" spans="1:5" s="181" customFormat="1" x14ac:dyDescent="0.2">
      <c r="A483" s="328" t="s">
        <v>878</v>
      </c>
      <c r="B483" s="346" t="s">
        <v>3</v>
      </c>
      <c r="C483" s="190">
        <v>0</v>
      </c>
      <c r="D483" s="207"/>
      <c r="E483" s="262" t="s">
        <v>1077</v>
      </c>
    </row>
    <row r="484" spans="1:5" s="181" customFormat="1" x14ac:dyDescent="0.2">
      <c r="A484" s="328" t="s">
        <v>879</v>
      </c>
      <c r="B484" s="346" t="s">
        <v>397</v>
      </c>
      <c r="C484" s="190">
        <v>0</v>
      </c>
      <c r="D484" s="207"/>
      <c r="E484" s="262" t="s">
        <v>1078</v>
      </c>
    </row>
    <row r="485" spans="1:5" s="181" customFormat="1" x14ac:dyDescent="0.2">
      <c r="A485" s="328" t="s">
        <v>880</v>
      </c>
      <c r="B485" s="346" t="s">
        <v>371</v>
      </c>
      <c r="C485" s="190">
        <v>0</v>
      </c>
      <c r="D485" s="207"/>
      <c r="E485" s="262" t="s">
        <v>11861</v>
      </c>
    </row>
    <row r="486" spans="1:5" s="181" customFormat="1" x14ac:dyDescent="0.2">
      <c r="A486" s="328" t="s">
        <v>881</v>
      </c>
      <c r="B486" s="346" t="s">
        <v>1734</v>
      </c>
      <c r="C486" s="457">
        <v>0</v>
      </c>
      <c r="D486" s="207"/>
      <c r="E486" s="64" t="s">
        <v>11862</v>
      </c>
    </row>
    <row r="487" spans="1:5" s="181" customFormat="1" x14ac:dyDescent="0.2">
      <c r="A487" s="328" t="s">
        <v>882</v>
      </c>
      <c r="B487" s="346" t="s">
        <v>16</v>
      </c>
      <c r="C487" s="190">
        <v>0</v>
      </c>
      <c r="D487" s="207"/>
      <c r="E487" s="262" t="s">
        <v>1067</v>
      </c>
    </row>
    <row r="488" spans="1:5" s="181" customFormat="1" x14ac:dyDescent="0.2">
      <c r="A488" s="328" t="s">
        <v>1503</v>
      </c>
      <c r="B488" s="346" t="s">
        <v>2</v>
      </c>
      <c r="C488" s="190">
        <v>0</v>
      </c>
      <c r="D488" s="207"/>
      <c r="E488" s="262" t="s">
        <v>11863</v>
      </c>
    </row>
    <row r="489" spans="1:5" s="181" customFormat="1" x14ac:dyDescent="0.2">
      <c r="A489" s="328" t="s">
        <v>860</v>
      </c>
      <c r="B489" s="323" t="s">
        <v>30</v>
      </c>
      <c r="C489" s="187">
        <f>+C490+C491</f>
        <v>0</v>
      </c>
      <c r="D489" s="193" t="str">
        <f>IF(ABS(C489=SUM(C490:C491))," ","Samtala passar ekki við undirliði.")</f>
        <v xml:space="preserve"> </v>
      </c>
      <c r="E489" s="283" t="s">
        <v>1127</v>
      </c>
    </row>
    <row r="490" spans="1:5" s="181" customFormat="1" x14ac:dyDescent="0.2">
      <c r="A490" s="328" t="s">
        <v>883</v>
      </c>
      <c r="B490" s="346" t="s">
        <v>32</v>
      </c>
      <c r="C490" s="190">
        <v>0</v>
      </c>
      <c r="D490" s="207"/>
      <c r="E490" s="64" t="s">
        <v>1226</v>
      </c>
    </row>
    <row r="491" spans="1:5" s="181" customFormat="1" x14ac:dyDescent="0.2">
      <c r="A491" s="328" t="s">
        <v>884</v>
      </c>
      <c r="B491" s="346" t="s">
        <v>34</v>
      </c>
      <c r="C491" s="190">
        <v>0</v>
      </c>
      <c r="D491" s="207"/>
      <c r="E491" s="64" t="s">
        <v>1227</v>
      </c>
    </row>
    <row r="492" spans="1:5" s="181" customFormat="1" x14ac:dyDescent="0.2">
      <c r="A492" s="328" t="s">
        <v>861</v>
      </c>
      <c r="B492" s="323" t="s">
        <v>4</v>
      </c>
      <c r="C492" s="191">
        <v>0</v>
      </c>
      <c r="D492" s="207"/>
      <c r="E492" s="283" t="s">
        <v>1225</v>
      </c>
    </row>
    <row r="493" spans="1:5" s="181" customFormat="1" x14ac:dyDescent="0.2">
      <c r="A493" s="328" t="s">
        <v>862</v>
      </c>
      <c r="B493" s="323" t="s">
        <v>1735</v>
      </c>
      <c r="C493" s="191">
        <v>0</v>
      </c>
      <c r="D493" s="207"/>
      <c r="E493" s="283" t="s">
        <v>1128</v>
      </c>
    </row>
    <row r="494" spans="1:5" s="181" customFormat="1" x14ac:dyDescent="0.2">
      <c r="A494" s="328" t="s">
        <v>1377</v>
      </c>
      <c r="B494" s="323" t="s">
        <v>369</v>
      </c>
      <c r="C494" s="191">
        <v>0</v>
      </c>
      <c r="D494" s="207"/>
      <c r="E494" s="323" t="s">
        <v>1129</v>
      </c>
    </row>
    <row r="495" spans="1:5" s="181" customFormat="1" x14ac:dyDescent="0.2">
      <c r="A495" s="328" t="s">
        <v>124</v>
      </c>
      <c r="B495" s="185" t="s">
        <v>381</v>
      </c>
      <c r="C495" s="187">
        <f>+C496+C510+C521+C524+C525+C526</f>
        <v>0</v>
      </c>
      <c r="D495" s="193" t="str">
        <f>IF(ABS(C495=SUM(C496+C510+C521+C524+C525+C526))," ","Samtala passar ekki við undirliði.")</f>
        <v xml:space="preserve"> </v>
      </c>
      <c r="E495" s="185" t="s">
        <v>11868</v>
      </c>
    </row>
    <row r="496" spans="1:5" s="181" customFormat="1" x14ac:dyDescent="0.2">
      <c r="A496" s="328" t="s">
        <v>885</v>
      </c>
      <c r="B496" s="323" t="s">
        <v>19</v>
      </c>
      <c r="C496" s="187">
        <f>SUM(C497:C509)</f>
        <v>0</v>
      </c>
      <c r="D496" s="193" t="str">
        <f>IF(ABS(C496=SUM(C497:C509))," ","Samtala passar ekki við undirliði.")</f>
        <v xml:space="preserve"> </v>
      </c>
      <c r="E496" s="283" t="s">
        <v>662</v>
      </c>
    </row>
    <row r="497" spans="1:5" s="181" customFormat="1" x14ac:dyDescent="0.2">
      <c r="A497" s="328" t="s">
        <v>901</v>
      </c>
      <c r="B497" s="346" t="s">
        <v>5</v>
      </c>
      <c r="C497" s="190">
        <v>0</v>
      </c>
      <c r="D497" s="207"/>
      <c r="E497" s="64" t="s">
        <v>1068</v>
      </c>
    </row>
    <row r="498" spans="1:5" s="181" customFormat="1" x14ac:dyDescent="0.2">
      <c r="A498" s="328" t="s">
        <v>902</v>
      </c>
      <c r="B498" s="346" t="s">
        <v>6</v>
      </c>
      <c r="C498" s="190">
        <v>0</v>
      </c>
      <c r="D498" s="207"/>
      <c r="E498" s="64" t="s">
        <v>1069</v>
      </c>
    </row>
    <row r="499" spans="1:5" s="181" customFormat="1" x14ac:dyDescent="0.2">
      <c r="A499" s="328" t="s">
        <v>903</v>
      </c>
      <c r="B499" s="346" t="s">
        <v>1329</v>
      </c>
      <c r="C499" s="190">
        <v>0</v>
      </c>
      <c r="D499" s="340"/>
      <c r="E499" s="322" t="s">
        <v>1392</v>
      </c>
    </row>
    <row r="500" spans="1:5" s="181" customFormat="1" x14ac:dyDescent="0.2">
      <c r="A500" s="328" t="s">
        <v>904</v>
      </c>
      <c r="B500" s="346" t="s">
        <v>1334</v>
      </c>
      <c r="C500" s="190">
        <v>0</v>
      </c>
      <c r="D500" s="207"/>
      <c r="E500" s="322" t="s">
        <v>1393</v>
      </c>
    </row>
    <row r="501" spans="1:5" s="181" customFormat="1" x14ac:dyDescent="0.2">
      <c r="A501" s="328" t="s">
        <v>1378</v>
      </c>
      <c r="B501" s="346" t="s">
        <v>1330</v>
      </c>
      <c r="C501" s="190">
        <v>0</v>
      </c>
      <c r="D501" s="207"/>
      <c r="E501" s="322" t="s">
        <v>1394</v>
      </c>
    </row>
    <row r="502" spans="1:5" s="181" customFormat="1" x14ac:dyDescent="0.2">
      <c r="A502" s="328" t="s">
        <v>905</v>
      </c>
      <c r="B502" s="346" t="s">
        <v>7</v>
      </c>
      <c r="C502" s="458">
        <v>0</v>
      </c>
      <c r="D502" s="207"/>
      <c r="E502" s="64" t="s">
        <v>1070</v>
      </c>
    </row>
    <row r="503" spans="1:5" s="181" customFormat="1" x14ac:dyDescent="0.2">
      <c r="A503" s="328" t="s">
        <v>906</v>
      </c>
      <c r="B503" s="346" t="s">
        <v>8</v>
      </c>
      <c r="C503" s="458">
        <v>0</v>
      </c>
      <c r="D503" s="207"/>
      <c r="E503" s="64" t="s">
        <v>1071</v>
      </c>
    </row>
    <row r="504" spans="1:5" s="181" customFormat="1" x14ac:dyDescent="0.2">
      <c r="A504" s="328" t="s">
        <v>907</v>
      </c>
      <c r="B504" s="346" t="s">
        <v>1328</v>
      </c>
      <c r="C504" s="458">
        <v>0</v>
      </c>
      <c r="D504" s="207"/>
      <c r="E504" s="64" t="s">
        <v>1072</v>
      </c>
    </row>
    <row r="505" spans="1:5" s="181" customFormat="1" x14ac:dyDescent="0.2">
      <c r="A505" s="328" t="s">
        <v>908</v>
      </c>
      <c r="B505" s="346" t="s">
        <v>9</v>
      </c>
      <c r="C505" s="458">
        <v>0</v>
      </c>
      <c r="D505" s="207"/>
      <c r="E505" s="64" t="s">
        <v>1073</v>
      </c>
    </row>
    <row r="506" spans="1:5" s="181" customFormat="1" x14ac:dyDescent="0.2">
      <c r="A506" s="328" t="s">
        <v>1413</v>
      </c>
      <c r="B506" s="346" t="s">
        <v>1331</v>
      </c>
      <c r="C506" s="190">
        <v>0</v>
      </c>
      <c r="D506" s="340"/>
      <c r="E506" s="346" t="s">
        <v>1395</v>
      </c>
    </row>
    <row r="507" spans="1:5" s="181" customFormat="1" x14ac:dyDescent="0.2">
      <c r="A507" s="328" t="s">
        <v>1411</v>
      </c>
      <c r="B507" s="346" t="s">
        <v>1332</v>
      </c>
      <c r="C507" s="190">
        <v>0</v>
      </c>
      <c r="D507" s="207"/>
      <c r="E507" s="346" t="s">
        <v>1396</v>
      </c>
    </row>
    <row r="508" spans="1:5" s="181" customFormat="1" x14ac:dyDescent="0.2">
      <c r="A508" s="328" t="s">
        <v>1412</v>
      </c>
      <c r="B508" s="346" t="s">
        <v>1333</v>
      </c>
      <c r="C508" s="190">
        <v>0</v>
      </c>
      <c r="D508" s="207"/>
      <c r="E508" s="346" t="s">
        <v>1397</v>
      </c>
    </row>
    <row r="509" spans="1:5" s="181" customFormat="1" x14ac:dyDescent="0.2">
      <c r="A509" s="328" t="s">
        <v>909</v>
      </c>
      <c r="B509" s="346" t="s">
        <v>28</v>
      </c>
      <c r="C509" s="190">
        <v>0</v>
      </c>
      <c r="D509" s="207"/>
      <c r="E509" s="64" t="s">
        <v>1074</v>
      </c>
    </row>
    <row r="510" spans="1:5" s="181" customFormat="1" x14ac:dyDescent="0.2">
      <c r="A510" s="328" t="s">
        <v>886</v>
      </c>
      <c r="B510" s="323" t="s">
        <v>51</v>
      </c>
      <c r="C510" s="187">
        <f>+SUM(C511:C520)</f>
        <v>0</v>
      </c>
      <c r="D510" s="193" t="str">
        <f>IF(ABS(C510=SUM(C511:C520))," ","Samtala passar ekki við undirliði.")</f>
        <v xml:space="preserve"> </v>
      </c>
      <c r="E510" s="283" t="s">
        <v>1075</v>
      </c>
    </row>
    <row r="511" spans="1:5" s="181" customFormat="1" x14ac:dyDescent="0.2">
      <c r="A511" s="328" t="s">
        <v>892</v>
      </c>
      <c r="B511" s="346" t="s">
        <v>15</v>
      </c>
      <c r="C511" s="342">
        <v>0</v>
      </c>
      <c r="D511" s="207"/>
      <c r="E511" s="346" t="s">
        <v>1529</v>
      </c>
    </row>
    <row r="512" spans="1:5" s="181" customFormat="1" x14ac:dyDescent="0.2">
      <c r="A512" s="328" t="s">
        <v>893</v>
      </c>
      <c r="B512" s="346" t="s">
        <v>396</v>
      </c>
      <c r="C512" s="190">
        <v>0</v>
      </c>
      <c r="D512" s="207"/>
      <c r="E512" s="346" t="s">
        <v>1530</v>
      </c>
    </row>
    <row r="513" spans="1:5" s="181" customFormat="1" x14ac:dyDescent="0.2">
      <c r="A513" s="328" t="s">
        <v>894</v>
      </c>
      <c r="B513" s="346" t="s">
        <v>370</v>
      </c>
      <c r="C513" s="190">
        <v>0</v>
      </c>
      <c r="D513" s="207"/>
      <c r="E513" s="64" t="s">
        <v>1066</v>
      </c>
    </row>
    <row r="514" spans="1:5" s="181" customFormat="1" x14ac:dyDescent="0.2">
      <c r="A514" s="328" t="s">
        <v>895</v>
      </c>
      <c r="B514" s="346" t="s">
        <v>400</v>
      </c>
      <c r="C514" s="190">
        <v>0</v>
      </c>
      <c r="D514" s="207"/>
      <c r="E514" s="64" t="s">
        <v>1076</v>
      </c>
    </row>
    <row r="515" spans="1:5" s="181" customFormat="1" x14ac:dyDescent="0.2">
      <c r="A515" s="328" t="s">
        <v>896</v>
      </c>
      <c r="B515" s="346" t="s">
        <v>3</v>
      </c>
      <c r="C515" s="190">
        <v>0</v>
      </c>
      <c r="D515" s="207"/>
      <c r="E515" s="262" t="s">
        <v>1077</v>
      </c>
    </row>
    <row r="516" spans="1:5" s="181" customFormat="1" x14ac:dyDescent="0.2">
      <c r="A516" s="328" t="s">
        <v>897</v>
      </c>
      <c r="B516" s="346" t="s">
        <v>397</v>
      </c>
      <c r="C516" s="190">
        <v>0</v>
      </c>
      <c r="D516" s="207"/>
      <c r="E516" s="262" t="s">
        <v>1078</v>
      </c>
    </row>
    <row r="517" spans="1:5" s="181" customFormat="1" x14ac:dyDescent="0.2">
      <c r="A517" s="328" t="s">
        <v>898</v>
      </c>
      <c r="B517" s="346" t="s">
        <v>371</v>
      </c>
      <c r="C517" s="190">
        <v>0</v>
      </c>
      <c r="D517" s="207"/>
      <c r="E517" s="262" t="s">
        <v>11861</v>
      </c>
    </row>
    <row r="518" spans="1:5" s="181" customFormat="1" x14ac:dyDescent="0.2">
      <c r="A518" s="328" t="s">
        <v>899</v>
      </c>
      <c r="B518" s="346" t="s">
        <v>1734</v>
      </c>
      <c r="C518" s="190">
        <v>0</v>
      </c>
      <c r="D518" s="207"/>
      <c r="E518" s="64" t="s">
        <v>11862</v>
      </c>
    </row>
    <row r="519" spans="1:5" s="181" customFormat="1" x14ac:dyDescent="0.2">
      <c r="A519" s="328" t="s">
        <v>900</v>
      </c>
      <c r="B519" s="346" t="s">
        <v>16</v>
      </c>
      <c r="C519" s="190">
        <v>0</v>
      </c>
      <c r="D519" s="207"/>
      <c r="E519" s="262" t="s">
        <v>1067</v>
      </c>
    </row>
    <row r="520" spans="1:5" s="181" customFormat="1" x14ac:dyDescent="0.2">
      <c r="A520" s="328" t="s">
        <v>1504</v>
      </c>
      <c r="B520" s="346" t="s">
        <v>2</v>
      </c>
      <c r="C520" s="190">
        <v>0</v>
      </c>
      <c r="D520" s="207"/>
      <c r="E520" s="262" t="s">
        <v>11863</v>
      </c>
    </row>
    <row r="521" spans="1:5" s="181" customFormat="1" x14ac:dyDescent="0.2">
      <c r="A521" s="328" t="s">
        <v>887</v>
      </c>
      <c r="B521" s="323" t="s">
        <v>30</v>
      </c>
      <c r="C521" s="187">
        <f>+C522+C523</f>
        <v>0</v>
      </c>
      <c r="D521" s="193" t="str">
        <f>IF(ABS(C521=SUM(C522:C523))," ","Samtala passar ekki við undirliði.")</f>
        <v xml:space="preserve"> </v>
      </c>
      <c r="E521" s="283" t="s">
        <v>1127</v>
      </c>
    </row>
    <row r="522" spans="1:5" s="181" customFormat="1" x14ac:dyDescent="0.2">
      <c r="A522" s="328" t="s">
        <v>890</v>
      </c>
      <c r="B522" s="346" t="s">
        <v>32</v>
      </c>
      <c r="C522" s="190">
        <v>0</v>
      </c>
      <c r="D522" s="207"/>
      <c r="E522" s="64" t="s">
        <v>1226</v>
      </c>
    </row>
    <row r="523" spans="1:5" s="181" customFormat="1" x14ac:dyDescent="0.2">
      <c r="A523" s="328" t="s">
        <v>891</v>
      </c>
      <c r="B523" s="346" t="s">
        <v>34</v>
      </c>
      <c r="C523" s="190">
        <v>0</v>
      </c>
      <c r="D523" s="207"/>
      <c r="E523" s="64" t="s">
        <v>1227</v>
      </c>
    </row>
    <row r="524" spans="1:5" s="181" customFormat="1" x14ac:dyDescent="0.2">
      <c r="A524" s="328" t="s">
        <v>888</v>
      </c>
      <c r="B524" s="323" t="s">
        <v>4</v>
      </c>
      <c r="C524" s="191">
        <v>0</v>
      </c>
      <c r="D524" s="207"/>
      <c r="E524" s="283" t="s">
        <v>1225</v>
      </c>
    </row>
    <row r="525" spans="1:5" s="181" customFormat="1" x14ac:dyDescent="0.2">
      <c r="A525" s="328" t="s">
        <v>889</v>
      </c>
      <c r="B525" s="323" t="s">
        <v>1735</v>
      </c>
      <c r="C525" s="191">
        <v>0</v>
      </c>
      <c r="D525" s="207"/>
      <c r="E525" s="283" t="s">
        <v>1128</v>
      </c>
    </row>
    <row r="526" spans="1:5" s="181" customFormat="1" x14ac:dyDescent="0.2">
      <c r="A526" s="328" t="s">
        <v>1379</v>
      </c>
      <c r="B526" s="323" t="s">
        <v>369</v>
      </c>
      <c r="C526" s="191">
        <v>0</v>
      </c>
      <c r="D526" s="207"/>
      <c r="E526" s="323" t="s">
        <v>1129</v>
      </c>
    </row>
    <row r="527" spans="1:5" s="181" customFormat="1" x14ac:dyDescent="0.2">
      <c r="A527" s="328" t="s">
        <v>125</v>
      </c>
      <c r="B527" s="185" t="s">
        <v>660</v>
      </c>
      <c r="C527" s="187">
        <f>+C528+C542+C553+C556+C557+C558</f>
        <v>0</v>
      </c>
      <c r="D527" s="193" t="str">
        <f>IF(ABS(C527=SUM(C528,C542,C553,C556,C557,C558))," ","Samtala passar ekki við undirliði.")</f>
        <v xml:space="preserve"> </v>
      </c>
      <c r="E527" s="185" t="s">
        <v>11869</v>
      </c>
    </row>
    <row r="528" spans="1:5" s="181" customFormat="1" x14ac:dyDescent="0.2">
      <c r="A528" s="328" t="s">
        <v>910</v>
      </c>
      <c r="B528" s="323" t="s">
        <v>19</v>
      </c>
      <c r="C528" s="187">
        <f>SUM(C529:C541)</f>
        <v>0</v>
      </c>
      <c r="D528" s="193" t="str">
        <f>IF(ABS(C528=SUM(C529:C541))," ","Samtala passar ekki við undirliði.")</f>
        <v xml:space="preserve"> </v>
      </c>
      <c r="E528" s="283" t="s">
        <v>662</v>
      </c>
    </row>
    <row r="529" spans="1:5" s="181" customFormat="1" x14ac:dyDescent="0.2">
      <c r="A529" s="328" t="s">
        <v>926</v>
      </c>
      <c r="B529" s="346" t="s">
        <v>5</v>
      </c>
      <c r="C529" s="190">
        <v>0</v>
      </c>
      <c r="D529" s="207"/>
      <c r="E529" s="64" t="s">
        <v>1068</v>
      </c>
    </row>
    <row r="530" spans="1:5" s="181" customFormat="1" x14ac:dyDescent="0.2">
      <c r="A530" s="328" t="s">
        <v>927</v>
      </c>
      <c r="B530" s="346" t="s">
        <v>6</v>
      </c>
      <c r="C530" s="190">
        <v>0</v>
      </c>
      <c r="D530" s="207"/>
      <c r="E530" s="64" t="s">
        <v>1069</v>
      </c>
    </row>
    <row r="531" spans="1:5" s="181" customFormat="1" x14ac:dyDescent="0.2">
      <c r="A531" s="328" t="s">
        <v>928</v>
      </c>
      <c r="B531" s="346" t="s">
        <v>1329</v>
      </c>
      <c r="C531" s="190">
        <v>0</v>
      </c>
      <c r="D531" s="340"/>
      <c r="E531" s="322" t="s">
        <v>1392</v>
      </c>
    </row>
    <row r="532" spans="1:5" s="181" customFormat="1" x14ac:dyDescent="0.2">
      <c r="A532" s="328" t="s">
        <v>929</v>
      </c>
      <c r="B532" s="346" t="s">
        <v>1334</v>
      </c>
      <c r="C532" s="190">
        <v>0</v>
      </c>
      <c r="D532" s="207"/>
      <c r="E532" s="322" t="s">
        <v>1393</v>
      </c>
    </row>
    <row r="533" spans="1:5" s="181" customFormat="1" x14ac:dyDescent="0.2">
      <c r="A533" s="328" t="s">
        <v>1380</v>
      </c>
      <c r="B533" s="346" t="s">
        <v>1330</v>
      </c>
      <c r="C533" s="190">
        <v>0</v>
      </c>
      <c r="D533" s="207"/>
      <c r="E533" s="322" t="s">
        <v>1394</v>
      </c>
    </row>
    <row r="534" spans="1:5" s="181" customFormat="1" x14ac:dyDescent="0.2">
      <c r="A534" s="328" t="s">
        <v>930</v>
      </c>
      <c r="B534" s="346" t="s">
        <v>7</v>
      </c>
      <c r="C534" s="190">
        <v>0</v>
      </c>
      <c r="D534" s="207"/>
      <c r="E534" s="64" t="s">
        <v>1070</v>
      </c>
    </row>
    <row r="535" spans="1:5" s="181" customFormat="1" x14ac:dyDescent="0.2">
      <c r="A535" s="328" t="s">
        <v>931</v>
      </c>
      <c r="B535" s="346" t="s">
        <v>8</v>
      </c>
      <c r="C535" s="190">
        <v>0</v>
      </c>
      <c r="D535" s="207"/>
      <c r="E535" s="64" t="s">
        <v>1071</v>
      </c>
    </row>
    <row r="536" spans="1:5" s="181" customFormat="1" x14ac:dyDescent="0.2">
      <c r="A536" s="328" t="s">
        <v>932</v>
      </c>
      <c r="B536" s="346" t="s">
        <v>1328</v>
      </c>
      <c r="C536" s="190">
        <v>0</v>
      </c>
      <c r="D536" s="207"/>
      <c r="E536" s="64" t="s">
        <v>1072</v>
      </c>
    </row>
    <row r="537" spans="1:5" s="181" customFormat="1" x14ac:dyDescent="0.2">
      <c r="A537" s="328" t="s">
        <v>933</v>
      </c>
      <c r="B537" s="346" t="s">
        <v>9</v>
      </c>
      <c r="C537" s="190">
        <v>0</v>
      </c>
      <c r="D537" s="207"/>
      <c r="E537" s="64" t="s">
        <v>1073</v>
      </c>
    </row>
    <row r="538" spans="1:5" s="181" customFormat="1" x14ac:dyDescent="0.2">
      <c r="A538" s="328" t="s">
        <v>934</v>
      </c>
      <c r="B538" s="346" t="s">
        <v>1331</v>
      </c>
      <c r="C538" s="190">
        <v>0</v>
      </c>
      <c r="D538" s="340"/>
      <c r="E538" s="324" t="s">
        <v>1395</v>
      </c>
    </row>
    <row r="539" spans="1:5" s="181" customFormat="1" x14ac:dyDescent="0.2">
      <c r="A539" s="328" t="s">
        <v>1402</v>
      </c>
      <c r="B539" s="341" t="s">
        <v>1332</v>
      </c>
      <c r="C539" s="190">
        <v>0</v>
      </c>
      <c r="D539" s="207"/>
      <c r="E539" s="324" t="s">
        <v>1396</v>
      </c>
    </row>
    <row r="540" spans="1:5" s="181" customFormat="1" x14ac:dyDescent="0.2">
      <c r="A540" s="328" t="s">
        <v>1403</v>
      </c>
      <c r="B540" s="341" t="s">
        <v>1333</v>
      </c>
      <c r="C540" s="190">
        <v>0</v>
      </c>
      <c r="D540" s="207"/>
      <c r="E540" s="324" t="s">
        <v>1397</v>
      </c>
    </row>
    <row r="541" spans="1:5" s="181" customFormat="1" x14ac:dyDescent="0.2">
      <c r="A541" s="328" t="s">
        <v>935</v>
      </c>
      <c r="B541" s="346" t="s">
        <v>28</v>
      </c>
      <c r="C541" s="190">
        <v>0</v>
      </c>
      <c r="D541" s="207"/>
      <c r="E541" s="64" t="s">
        <v>1074</v>
      </c>
    </row>
    <row r="542" spans="1:5" s="181" customFormat="1" x14ac:dyDescent="0.2">
      <c r="A542" s="328" t="s">
        <v>911</v>
      </c>
      <c r="B542" s="323" t="s">
        <v>51</v>
      </c>
      <c r="C542" s="187">
        <f>+SUM(C543:C552)</f>
        <v>0</v>
      </c>
      <c r="D542" s="193" t="str">
        <f>IF(ABS(C542=SUM(C543:C552))," ","Samtala passar ekki við undirliði.")</f>
        <v xml:space="preserve"> </v>
      </c>
      <c r="E542" s="283" t="s">
        <v>1075</v>
      </c>
    </row>
    <row r="543" spans="1:5" s="181" customFormat="1" x14ac:dyDescent="0.2">
      <c r="A543" s="328" t="s">
        <v>917</v>
      </c>
      <c r="B543" s="346" t="s">
        <v>15</v>
      </c>
      <c r="C543" s="342">
        <v>0</v>
      </c>
      <c r="D543" s="207"/>
      <c r="E543" s="346" t="s">
        <v>1529</v>
      </c>
    </row>
    <row r="544" spans="1:5" s="181" customFormat="1" x14ac:dyDescent="0.2">
      <c r="A544" s="328" t="s">
        <v>918</v>
      </c>
      <c r="B544" s="346" t="s">
        <v>396</v>
      </c>
      <c r="C544" s="190">
        <v>0</v>
      </c>
      <c r="D544" s="207"/>
      <c r="E544" s="346" t="s">
        <v>1530</v>
      </c>
    </row>
    <row r="545" spans="1:5" s="181" customFormat="1" x14ac:dyDescent="0.2">
      <c r="A545" s="328" t="s">
        <v>919</v>
      </c>
      <c r="B545" s="346" t="s">
        <v>370</v>
      </c>
      <c r="C545" s="190">
        <v>0</v>
      </c>
      <c r="D545" s="207"/>
      <c r="E545" s="64" t="s">
        <v>1066</v>
      </c>
    </row>
    <row r="546" spans="1:5" s="181" customFormat="1" x14ac:dyDescent="0.2">
      <c r="A546" s="328" t="s">
        <v>920</v>
      </c>
      <c r="B546" s="346" t="s">
        <v>400</v>
      </c>
      <c r="C546" s="190">
        <v>0</v>
      </c>
      <c r="D546" s="207"/>
      <c r="E546" s="64" t="s">
        <v>1076</v>
      </c>
    </row>
    <row r="547" spans="1:5" s="181" customFormat="1" x14ac:dyDescent="0.2">
      <c r="A547" s="328" t="s">
        <v>921</v>
      </c>
      <c r="B547" s="346" t="s">
        <v>3</v>
      </c>
      <c r="C547" s="190">
        <v>0</v>
      </c>
      <c r="D547" s="207"/>
      <c r="E547" s="262" t="s">
        <v>1077</v>
      </c>
    </row>
    <row r="548" spans="1:5" s="181" customFormat="1" x14ac:dyDescent="0.2">
      <c r="A548" s="328" t="s">
        <v>922</v>
      </c>
      <c r="B548" s="346" t="s">
        <v>397</v>
      </c>
      <c r="C548" s="190">
        <v>0</v>
      </c>
      <c r="D548" s="207"/>
      <c r="E548" s="262" t="s">
        <v>1078</v>
      </c>
    </row>
    <row r="549" spans="1:5" s="181" customFormat="1" x14ac:dyDescent="0.2">
      <c r="A549" s="328" t="s">
        <v>923</v>
      </c>
      <c r="B549" s="346" t="s">
        <v>371</v>
      </c>
      <c r="C549" s="190">
        <v>0</v>
      </c>
      <c r="D549" s="207"/>
      <c r="E549" s="262" t="s">
        <v>11861</v>
      </c>
    </row>
    <row r="550" spans="1:5" s="181" customFormat="1" x14ac:dyDescent="0.2">
      <c r="A550" s="328" t="s">
        <v>924</v>
      </c>
      <c r="B550" s="346" t="s">
        <v>1734</v>
      </c>
      <c r="C550" s="190">
        <v>0</v>
      </c>
      <c r="D550" s="207"/>
      <c r="E550" s="64" t="s">
        <v>11862</v>
      </c>
    </row>
    <row r="551" spans="1:5" s="181" customFormat="1" x14ac:dyDescent="0.2">
      <c r="A551" s="328" t="s">
        <v>925</v>
      </c>
      <c r="B551" s="346" t="s">
        <v>16</v>
      </c>
      <c r="C551" s="190">
        <v>0</v>
      </c>
      <c r="D551" s="207"/>
      <c r="E551" s="262" t="s">
        <v>1067</v>
      </c>
    </row>
    <row r="552" spans="1:5" s="181" customFormat="1" x14ac:dyDescent="0.2">
      <c r="A552" s="328" t="s">
        <v>1505</v>
      </c>
      <c r="B552" s="346" t="s">
        <v>2</v>
      </c>
      <c r="C552" s="190">
        <v>0</v>
      </c>
      <c r="D552" s="207"/>
      <c r="E552" s="262" t="s">
        <v>11863</v>
      </c>
    </row>
    <row r="553" spans="1:5" s="181" customFormat="1" x14ac:dyDescent="0.2">
      <c r="A553" s="328" t="s">
        <v>912</v>
      </c>
      <c r="B553" s="323" t="s">
        <v>30</v>
      </c>
      <c r="C553" s="187">
        <f>+C554+C555</f>
        <v>0</v>
      </c>
      <c r="D553" s="193" t="str">
        <f>IF(ABS(C553=SUM(C554:C555))," ","Samtala passar ekki við undirliði.")</f>
        <v xml:space="preserve"> </v>
      </c>
      <c r="E553" s="283" t="s">
        <v>1127</v>
      </c>
    </row>
    <row r="554" spans="1:5" s="181" customFormat="1" x14ac:dyDescent="0.2">
      <c r="A554" s="328" t="s">
        <v>915</v>
      </c>
      <c r="B554" s="346" t="s">
        <v>32</v>
      </c>
      <c r="C554" s="190">
        <v>0</v>
      </c>
      <c r="D554" s="207"/>
      <c r="E554" s="64" t="s">
        <v>1226</v>
      </c>
    </row>
    <row r="555" spans="1:5" s="181" customFormat="1" x14ac:dyDescent="0.2">
      <c r="A555" s="328" t="s">
        <v>916</v>
      </c>
      <c r="B555" s="346" t="s">
        <v>34</v>
      </c>
      <c r="C555" s="190">
        <v>0</v>
      </c>
      <c r="D555" s="207"/>
      <c r="E555" s="64" t="s">
        <v>1227</v>
      </c>
    </row>
    <row r="556" spans="1:5" s="181" customFormat="1" x14ac:dyDescent="0.2">
      <c r="A556" s="328" t="s">
        <v>913</v>
      </c>
      <c r="B556" s="323" t="s">
        <v>4</v>
      </c>
      <c r="C556" s="191">
        <v>0</v>
      </c>
      <c r="D556" s="207"/>
      <c r="E556" s="283" t="s">
        <v>1225</v>
      </c>
    </row>
    <row r="557" spans="1:5" s="181" customFormat="1" x14ac:dyDescent="0.2">
      <c r="A557" s="328" t="s">
        <v>914</v>
      </c>
      <c r="B557" s="323" t="s">
        <v>1735</v>
      </c>
      <c r="C557" s="191">
        <v>0</v>
      </c>
      <c r="D557" s="207"/>
      <c r="E557" s="283" t="s">
        <v>1128</v>
      </c>
    </row>
    <row r="558" spans="1:5" s="181" customFormat="1" x14ac:dyDescent="0.2">
      <c r="A558" s="328" t="s">
        <v>1381</v>
      </c>
      <c r="B558" s="323" t="s">
        <v>369</v>
      </c>
      <c r="C558" s="191">
        <v>0</v>
      </c>
      <c r="D558" s="207"/>
      <c r="E558" s="323" t="s">
        <v>1129</v>
      </c>
    </row>
    <row r="559" spans="1:5" s="181" customFormat="1" x14ac:dyDescent="0.2">
      <c r="A559" s="328" t="s">
        <v>126</v>
      </c>
      <c r="B559" s="185" t="s">
        <v>1758</v>
      </c>
      <c r="C559" s="187">
        <f>+C560+C574+C585+C588+C589+C590</f>
        <v>0</v>
      </c>
      <c r="D559" s="193" t="str">
        <f>IF(ABS(C559=SUM(C560+C574+C585+C588+C589+C590))," ","Samtala passar ekki við undirliði.")</f>
        <v xml:space="preserve"> </v>
      </c>
      <c r="E559" s="185" t="s">
        <v>11869</v>
      </c>
    </row>
    <row r="560" spans="1:5" s="181" customFormat="1" x14ac:dyDescent="0.2">
      <c r="A560" s="328" t="s">
        <v>936</v>
      </c>
      <c r="B560" s="323" t="s">
        <v>19</v>
      </c>
      <c r="C560" s="187">
        <f>SUM(C561:C573)</f>
        <v>0</v>
      </c>
      <c r="D560" s="193" t="str">
        <f>IF(ABS(C560=SUM(C561:C573))," ","Samtala passar ekki við undirliði.")</f>
        <v xml:space="preserve"> </v>
      </c>
      <c r="E560" s="283" t="s">
        <v>662</v>
      </c>
    </row>
    <row r="561" spans="1:5" s="181" customFormat="1" x14ac:dyDescent="0.2">
      <c r="A561" s="328" t="s">
        <v>937</v>
      </c>
      <c r="B561" s="346" t="s">
        <v>5</v>
      </c>
      <c r="C561" s="190">
        <v>0</v>
      </c>
      <c r="D561" s="207"/>
      <c r="E561" s="64" t="s">
        <v>1068</v>
      </c>
    </row>
    <row r="562" spans="1:5" s="181" customFormat="1" x14ac:dyDescent="0.2">
      <c r="A562" s="328" t="s">
        <v>938</v>
      </c>
      <c r="B562" s="346" t="s">
        <v>6</v>
      </c>
      <c r="C562" s="190">
        <v>0</v>
      </c>
      <c r="D562" s="207"/>
      <c r="E562" s="64" t="s">
        <v>1069</v>
      </c>
    </row>
    <row r="563" spans="1:5" s="181" customFormat="1" x14ac:dyDescent="0.2">
      <c r="A563" s="328" t="s">
        <v>939</v>
      </c>
      <c r="B563" s="346" t="s">
        <v>1329</v>
      </c>
      <c r="C563" s="190">
        <v>0</v>
      </c>
      <c r="D563" s="340"/>
      <c r="E563" s="322" t="s">
        <v>1392</v>
      </c>
    </row>
    <row r="564" spans="1:5" s="181" customFormat="1" x14ac:dyDescent="0.2">
      <c r="A564" s="328" t="s">
        <v>940</v>
      </c>
      <c r="B564" s="346" t="s">
        <v>1334</v>
      </c>
      <c r="C564" s="190">
        <v>0</v>
      </c>
      <c r="D564" s="207"/>
      <c r="E564" s="322" t="s">
        <v>1393</v>
      </c>
    </row>
    <row r="565" spans="1:5" s="181" customFormat="1" x14ac:dyDescent="0.2">
      <c r="A565" s="328" t="s">
        <v>1382</v>
      </c>
      <c r="B565" s="346" t="s">
        <v>1330</v>
      </c>
      <c r="C565" s="190">
        <v>0</v>
      </c>
      <c r="D565" s="207"/>
      <c r="E565" s="322" t="s">
        <v>1394</v>
      </c>
    </row>
    <row r="566" spans="1:5" s="181" customFormat="1" x14ac:dyDescent="0.2">
      <c r="A566" s="328" t="s">
        <v>941</v>
      </c>
      <c r="B566" s="346" t="s">
        <v>7</v>
      </c>
      <c r="C566" s="190">
        <v>0</v>
      </c>
      <c r="D566" s="207"/>
      <c r="E566" s="64" t="s">
        <v>1070</v>
      </c>
    </row>
    <row r="567" spans="1:5" s="181" customFormat="1" x14ac:dyDescent="0.2">
      <c r="A567" s="328" t="s">
        <v>942</v>
      </c>
      <c r="B567" s="346" t="s">
        <v>8</v>
      </c>
      <c r="C567" s="190">
        <v>0</v>
      </c>
      <c r="D567" s="207"/>
      <c r="E567" s="64" t="s">
        <v>1071</v>
      </c>
    </row>
    <row r="568" spans="1:5" s="181" customFormat="1" x14ac:dyDescent="0.2">
      <c r="A568" s="328" t="s">
        <v>943</v>
      </c>
      <c r="B568" s="346" t="s">
        <v>1328</v>
      </c>
      <c r="C568" s="190">
        <v>0</v>
      </c>
      <c r="D568" s="207"/>
      <c r="E568" s="64" t="s">
        <v>1072</v>
      </c>
    </row>
    <row r="569" spans="1:5" s="181" customFormat="1" x14ac:dyDescent="0.2">
      <c r="A569" s="328" t="s">
        <v>944</v>
      </c>
      <c r="B569" s="346" t="s">
        <v>9</v>
      </c>
      <c r="C569" s="190">
        <v>0</v>
      </c>
      <c r="D569" s="207"/>
      <c r="E569" s="64" t="s">
        <v>1073</v>
      </c>
    </row>
    <row r="570" spans="1:5" s="181" customFormat="1" x14ac:dyDescent="0.2">
      <c r="A570" s="328" t="s">
        <v>1507</v>
      </c>
      <c r="B570" s="346" t="s">
        <v>1331</v>
      </c>
      <c r="C570" s="190">
        <v>0</v>
      </c>
      <c r="D570" s="340"/>
      <c r="E570" s="346" t="s">
        <v>1395</v>
      </c>
    </row>
    <row r="571" spans="1:5" s="181" customFormat="1" x14ac:dyDescent="0.2">
      <c r="A571" s="328" t="s">
        <v>1508</v>
      </c>
      <c r="B571" s="341" t="s">
        <v>1332</v>
      </c>
      <c r="C571" s="342">
        <v>0</v>
      </c>
      <c r="D571" s="207"/>
      <c r="E571" s="346" t="s">
        <v>1396</v>
      </c>
    </row>
    <row r="572" spans="1:5" s="181" customFormat="1" x14ac:dyDescent="0.2">
      <c r="A572" s="328" t="s">
        <v>1509</v>
      </c>
      <c r="B572" s="341" t="s">
        <v>1333</v>
      </c>
      <c r="C572" s="342">
        <v>0</v>
      </c>
      <c r="D572" s="207"/>
      <c r="E572" s="346" t="s">
        <v>1397</v>
      </c>
    </row>
    <row r="573" spans="1:5" s="181" customFormat="1" x14ac:dyDescent="0.2">
      <c r="A573" s="328" t="s">
        <v>945</v>
      </c>
      <c r="B573" s="346" t="s">
        <v>28</v>
      </c>
      <c r="C573" s="190">
        <v>0</v>
      </c>
      <c r="D573" s="207"/>
      <c r="E573" s="64" t="s">
        <v>1074</v>
      </c>
    </row>
    <row r="574" spans="1:5" s="181" customFormat="1" x14ac:dyDescent="0.2">
      <c r="A574" s="328" t="s">
        <v>946</v>
      </c>
      <c r="B574" s="323" t="s">
        <v>51</v>
      </c>
      <c r="C574" s="187">
        <f>+SUM(C575:C584)</f>
        <v>0</v>
      </c>
      <c r="D574" s="193" t="str">
        <f>IF(ABS(C574=SUM(C575:C584))," ","Samtala passar ekki við undirliði.")</f>
        <v xml:space="preserve"> </v>
      </c>
      <c r="E574" s="283" t="s">
        <v>1075</v>
      </c>
    </row>
    <row r="575" spans="1:5" s="181" customFormat="1" x14ac:dyDescent="0.2">
      <c r="A575" s="328" t="s">
        <v>950</v>
      </c>
      <c r="B575" s="346" t="s">
        <v>15</v>
      </c>
      <c r="C575" s="342">
        <v>0</v>
      </c>
      <c r="D575" s="207"/>
      <c r="E575" s="346" t="s">
        <v>1529</v>
      </c>
    </row>
    <row r="576" spans="1:5" s="181" customFormat="1" x14ac:dyDescent="0.2">
      <c r="A576" s="328" t="s">
        <v>951</v>
      </c>
      <c r="B576" s="346" t="s">
        <v>396</v>
      </c>
      <c r="C576" s="190">
        <v>0</v>
      </c>
      <c r="D576" s="207"/>
      <c r="E576" s="346" t="s">
        <v>1530</v>
      </c>
    </row>
    <row r="577" spans="1:5" s="181" customFormat="1" x14ac:dyDescent="0.2">
      <c r="A577" s="328" t="s">
        <v>952</v>
      </c>
      <c r="B577" s="346" t="s">
        <v>370</v>
      </c>
      <c r="C577" s="190">
        <v>0</v>
      </c>
      <c r="D577" s="207"/>
      <c r="E577" s="64" t="s">
        <v>1066</v>
      </c>
    </row>
    <row r="578" spans="1:5" s="181" customFormat="1" x14ac:dyDescent="0.2">
      <c r="A578" s="328" t="s">
        <v>953</v>
      </c>
      <c r="B578" s="346" t="s">
        <v>400</v>
      </c>
      <c r="C578" s="459">
        <v>0</v>
      </c>
      <c r="D578" s="207"/>
      <c r="E578" s="64" t="s">
        <v>1076</v>
      </c>
    </row>
    <row r="579" spans="1:5" s="181" customFormat="1" x14ac:dyDescent="0.2">
      <c r="A579" s="328" t="s">
        <v>954</v>
      </c>
      <c r="B579" s="346" t="s">
        <v>3</v>
      </c>
      <c r="C579" s="459">
        <v>0</v>
      </c>
      <c r="D579" s="207"/>
      <c r="E579" s="262" t="s">
        <v>1077</v>
      </c>
    </row>
    <row r="580" spans="1:5" s="181" customFormat="1" x14ac:dyDescent="0.2">
      <c r="A580" s="328" t="s">
        <v>955</v>
      </c>
      <c r="B580" s="346" t="s">
        <v>397</v>
      </c>
      <c r="C580" s="459">
        <v>0</v>
      </c>
      <c r="D580" s="207"/>
      <c r="E580" s="262" t="s">
        <v>1078</v>
      </c>
    </row>
    <row r="581" spans="1:5" s="181" customFormat="1" x14ac:dyDescent="0.2">
      <c r="A581" s="328" t="s">
        <v>956</v>
      </c>
      <c r="B581" s="346" t="s">
        <v>371</v>
      </c>
      <c r="C581" s="459">
        <v>0</v>
      </c>
      <c r="D581" s="207"/>
      <c r="E581" s="262" t="s">
        <v>11861</v>
      </c>
    </row>
    <row r="582" spans="1:5" s="181" customFormat="1" x14ac:dyDescent="0.2">
      <c r="A582" s="328" t="s">
        <v>957</v>
      </c>
      <c r="B582" s="346" t="s">
        <v>1734</v>
      </c>
      <c r="C582" s="459">
        <v>0</v>
      </c>
      <c r="D582" s="207"/>
      <c r="E582" s="64" t="s">
        <v>11862</v>
      </c>
    </row>
    <row r="583" spans="1:5" s="181" customFormat="1" x14ac:dyDescent="0.2">
      <c r="A583" s="328" t="s">
        <v>958</v>
      </c>
      <c r="B583" s="346" t="s">
        <v>16</v>
      </c>
      <c r="C583" s="459">
        <v>0</v>
      </c>
      <c r="D583" s="207"/>
      <c r="E583" s="262" t="s">
        <v>1067</v>
      </c>
    </row>
    <row r="584" spans="1:5" s="181" customFormat="1" x14ac:dyDescent="0.2">
      <c r="A584" s="328" t="s">
        <v>1506</v>
      </c>
      <c r="B584" s="346" t="s">
        <v>2</v>
      </c>
      <c r="C584" s="190">
        <v>0</v>
      </c>
      <c r="D584" s="207"/>
      <c r="E584" s="262" t="s">
        <v>11863</v>
      </c>
    </row>
    <row r="585" spans="1:5" s="181" customFormat="1" x14ac:dyDescent="0.2">
      <c r="A585" s="328" t="s">
        <v>947</v>
      </c>
      <c r="B585" s="323" t="s">
        <v>30</v>
      </c>
      <c r="C585" s="187">
        <f>+C586+C587</f>
        <v>0</v>
      </c>
      <c r="D585" s="193" t="str">
        <f>IF(ABS(C585=SUM(C586:C587))," ","Samtala passar ekki við undirliði.")</f>
        <v xml:space="preserve"> </v>
      </c>
      <c r="E585" s="283" t="s">
        <v>1127</v>
      </c>
    </row>
    <row r="586" spans="1:5" s="181" customFormat="1" x14ac:dyDescent="0.2">
      <c r="A586" s="328" t="s">
        <v>960</v>
      </c>
      <c r="B586" s="346" t="s">
        <v>32</v>
      </c>
      <c r="C586" s="190">
        <v>0</v>
      </c>
      <c r="D586" s="207"/>
      <c r="E586" s="64" t="s">
        <v>1226</v>
      </c>
    </row>
    <row r="587" spans="1:5" s="181" customFormat="1" x14ac:dyDescent="0.2">
      <c r="A587" s="328" t="s">
        <v>959</v>
      </c>
      <c r="B587" s="346" t="s">
        <v>34</v>
      </c>
      <c r="C587" s="190">
        <v>0</v>
      </c>
      <c r="D587" s="207"/>
      <c r="E587" s="64" t="s">
        <v>1227</v>
      </c>
    </row>
    <row r="588" spans="1:5" s="181" customFormat="1" x14ac:dyDescent="0.2">
      <c r="A588" s="328" t="s">
        <v>948</v>
      </c>
      <c r="B588" s="323" t="s">
        <v>4</v>
      </c>
      <c r="C588" s="191">
        <v>0</v>
      </c>
      <c r="D588" s="207"/>
      <c r="E588" s="283" t="s">
        <v>1225</v>
      </c>
    </row>
    <row r="589" spans="1:5" s="181" customFormat="1" x14ac:dyDescent="0.2">
      <c r="A589" s="328" t="s">
        <v>949</v>
      </c>
      <c r="B589" s="323" t="s">
        <v>1735</v>
      </c>
      <c r="C589" s="191">
        <v>0</v>
      </c>
      <c r="D589" s="207"/>
      <c r="E589" s="283" t="s">
        <v>1128</v>
      </c>
    </row>
    <row r="590" spans="1:5" s="181" customFormat="1" x14ac:dyDescent="0.2">
      <c r="A590" s="328" t="s">
        <v>1383</v>
      </c>
      <c r="B590" s="323" t="s">
        <v>369</v>
      </c>
      <c r="C590" s="191">
        <v>0</v>
      </c>
      <c r="D590" s="207"/>
      <c r="E590" s="323" t="s">
        <v>1129</v>
      </c>
    </row>
    <row r="591" spans="1:5" s="181" customFormat="1" x14ac:dyDescent="0.2">
      <c r="A591" s="328" t="s">
        <v>1038</v>
      </c>
      <c r="B591" s="185" t="s">
        <v>383</v>
      </c>
      <c r="C591" s="187">
        <f>+C592+C606+C617+C620+C621+C622</f>
        <v>0</v>
      </c>
      <c r="D591" s="193" t="str">
        <f>IF(ABS(C591=SUM(C592+C606+C617+C620+C621+C622))," ","Samtala passar ekki við undirliði.")</f>
        <v xml:space="preserve"> </v>
      </c>
      <c r="E591" s="185" t="s">
        <v>11870</v>
      </c>
    </row>
    <row r="592" spans="1:5" s="181" customFormat="1" x14ac:dyDescent="0.2">
      <c r="A592" s="328" t="s">
        <v>1039</v>
      </c>
      <c r="B592" s="323" t="s">
        <v>19</v>
      </c>
      <c r="C592" s="187">
        <f>SUM(C593:C605)</f>
        <v>0</v>
      </c>
      <c r="D592" s="193" t="str">
        <f>IF(ABS(C592=SUM(C593:C605))," ","Samtala passar ekki við undirliði.")</f>
        <v xml:space="preserve"> </v>
      </c>
      <c r="E592" s="283" t="s">
        <v>662</v>
      </c>
    </row>
    <row r="593" spans="1:5" s="181" customFormat="1" x14ac:dyDescent="0.2">
      <c r="A593" s="328" t="s">
        <v>1040</v>
      </c>
      <c r="B593" s="346" t="s">
        <v>5</v>
      </c>
      <c r="C593" s="190">
        <v>0</v>
      </c>
      <c r="D593" s="207"/>
      <c r="E593" s="64" t="s">
        <v>1068</v>
      </c>
    </row>
    <row r="594" spans="1:5" s="181" customFormat="1" x14ac:dyDescent="0.2">
      <c r="A594" s="328" t="s">
        <v>1041</v>
      </c>
      <c r="B594" s="346" t="s">
        <v>6</v>
      </c>
      <c r="C594" s="190">
        <v>0</v>
      </c>
      <c r="D594" s="207"/>
      <c r="E594" s="64" t="s">
        <v>1069</v>
      </c>
    </row>
    <row r="595" spans="1:5" s="181" customFormat="1" x14ac:dyDescent="0.2">
      <c r="A595" s="328" t="s">
        <v>1042</v>
      </c>
      <c r="B595" s="346" t="s">
        <v>1329</v>
      </c>
      <c r="C595" s="190">
        <v>0</v>
      </c>
      <c r="D595" s="340"/>
      <c r="E595" s="322" t="s">
        <v>1392</v>
      </c>
    </row>
    <row r="596" spans="1:5" s="181" customFormat="1" x14ac:dyDescent="0.2">
      <c r="A596" s="328" t="s">
        <v>1043</v>
      </c>
      <c r="B596" s="346" t="s">
        <v>1334</v>
      </c>
      <c r="C596" s="190">
        <v>0</v>
      </c>
      <c r="D596" s="207"/>
      <c r="E596" s="322" t="s">
        <v>1393</v>
      </c>
    </row>
    <row r="597" spans="1:5" s="181" customFormat="1" x14ac:dyDescent="0.2">
      <c r="A597" s="328" t="s">
        <v>1384</v>
      </c>
      <c r="B597" s="346" t="s">
        <v>1330</v>
      </c>
      <c r="C597" s="190">
        <v>0</v>
      </c>
      <c r="D597" s="207"/>
      <c r="E597" s="322" t="s">
        <v>1394</v>
      </c>
    </row>
    <row r="598" spans="1:5" s="181" customFormat="1" x14ac:dyDescent="0.2">
      <c r="A598" s="328" t="s">
        <v>1044</v>
      </c>
      <c r="B598" s="346" t="s">
        <v>7</v>
      </c>
      <c r="C598" s="190">
        <v>0</v>
      </c>
      <c r="D598" s="207"/>
      <c r="E598" s="64" t="s">
        <v>1070</v>
      </c>
    </row>
    <row r="599" spans="1:5" s="181" customFormat="1" x14ac:dyDescent="0.2">
      <c r="A599" s="328" t="s">
        <v>1045</v>
      </c>
      <c r="B599" s="346" t="s">
        <v>8</v>
      </c>
      <c r="C599" s="190">
        <v>0</v>
      </c>
      <c r="D599" s="207"/>
      <c r="E599" s="64" t="s">
        <v>1071</v>
      </c>
    </row>
    <row r="600" spans="1:5" s="181" customFormat="1" x14ac:dyDescent="0.2">
      <c r="A600" s="328" t="s">
        <v>1046</v>
      </c>
      <c r="B600" s="346" t="s">
        <v>1328</v>
      </c>
      <c r="C600" s="190">
        <v>0</v>
      </c>
      <c r="D600" s="207"/>
      <c r="E600" s="64" t="s">
        <v>1072</v>
      </c>
    </row>
    <row r="601" spans="1:5" s="181" customFormat="1" x14ac:dyDescent="0.2">
      <c r="A601" s="328" t="s">
        <v>1047</v>
      </c>
      <c r="B601" s="346" t="s">
        <v>9</v>
      </c>
      <c r="C601" s="190">
        <v>0</v>
      </c>
      <c r="D601" s="207"/>
      <c r="E601" s="64" t="s">
        <v>1073</v>
      </c>
    </row>
    <row r="602" spans="1:5" s="181" customFormat="1" x14ac:dyDescent="0.2">
      <c r="A602" s="328" t="s">
        <v>1048</v>
      </c>
      <c r="B602" s="346" t="s">
        <v>1331</v>
      </c>
      <c r="C602" s="190">
        <v>0</v>
      </c>
      <c r="D602" s="340"/>
      <c r="E602" s="324" t="s">
        <v>1395</v>
      </c>
    </row>
    <row r="603" spans="1:5" s="181" customFormat="1" x14ac:dyDescent="0.2">
      <c r="A603" s="328" t="s">
        <v>1049</v>
      </c>
      <c r="B603" s="341" t="s">
        <v>1332</v>
      </c>
      <c r="C603" s="190">
        <v>0</v>
      </c>
      <c r="D603" s="207"/>
      <c r="E603" s="324" t="s">
        <v>1396</v>
      </c>
    </row>
    <row r="604" spans="1:5" s="181" customFormat="1" x14ac:dyDescent="0.2">
      <c r="A604" s="328" t="s">
        <v>1398</v>
      </c>
      <c r="B604" s="341" t="s">
        <v>1333</v>
      </c>
      <c r="C604" s="190">
        <v>0</v>
      </c>
      <c r="D604" s="207"/>
      <c r="E604" s="324" t="s">
        <v>1397</v>
      </c>
    </row>
    <row r="605" spans="1:5" s="181" customFormat="1" x14ac:dyDescent="0.2">
      <c r="A605" s="328" t="s">
        <v>1050</v>
      </c>
      <c r="B605" s="346" t="s">
        <v>28</v>
      </c>
      <c r="C605" s="190">
        <v>0</v>
      </c>
      <c r="D605" s="207"/>
      <c r="E605" s="64" t="s">
        <v>1074</v>
      </c>
    </row>
    <row r="606" spans="1:5" s="181" customFormat="1" x14ac:dyDescent="0.2">
      <c r="A606" s="328" t="s">
        <v>1051</v>
      </c>
      <c r="B606" s="323" t="s">
        <v>51</v>
      </c>
      <c r="C606" s="187">
        <f>+SUM(C607:C616)</f>
        <v>0</v>
      </c>
      <c r="D606" s="193" t="str">
        <f>IF(ABS(C606=SUM(C607:C616))," ","Samtala passar ekki við undirliði.")</f>
        <v xml:space="preserve"> </v>
      </c>
      <c r="E606" s="283" t="s">
        <v>1075</v>
      </c>
    </row>
    <row r="607" spans="1:5" s="181" customFormat="1" x14ac:dyDescent="0.2">
      <c r="A607" s="328" t="s">
        <v>1052</v>
      </c>
      <c r="B607" s="346" t="s">
        <v>15</v>
      </c>
      <c r="C607" s="342">
        <v>0</v>
      </c>
      <c r="D607" s="207"/>
      <c r="E607" s="346" t="s">
        <v>1529</v>
      </c>
    </row>
    <row r="608" spans="1:5" s="181" customFormat="1" x14ac:dyDescent="0.2">
      <c r="A608" s="328" t="s">
        <v>1053</v>
      </c>
      <c r="B608" s="346" t="s">
        <v>396</v>
      </c>
      <c r="C608" s="190">
        <v>0</v>
      </c>
      <c r="D608" s="207"/>
      <c r="E608" s="346" t="s">
        <v>1530</v>
      </c>
    </row>
    <row r="609" spans="1:5" s="181" customFormat="1" x14ac:dyDescent="0.2">
      <c r="A609" s="328" t="s">
        <v>1054</v>
      </c>
      <c r="B609" s="346" t="s">
        <v>370</v>
      </c>
      <c r="C609" s="190">
        <v>0</v>
      </c>
      <c r="D609" s="207"/>
      <c r="E609" s="64" t="s">
        <v>1066</v>
      </c>
    </row>
    <row r="610" spans="1:5" s="181" customFormat="1" x14ac:dyDescent="0.2">
      <c r="A610" s="328" t="s">
        <v>1055</v>
      </c>
      <c r="B610" s="346" t="s">
        <v>400</v>
      </c>
      <c r="C610" s="190">
        <v>0</v>
      </c>
      <c r="D610" s="207"/>
      <c r="E610" s="64" t="s">
        <v>1076</v>
      </c>
    </row>
    <row r="611" spans="1:5" s="181" customFormat="1" x14ac:dyDescent="0.2">
      <c r="A611" s="328" t="s">
        <v>1056</v>
      </c>
      <c r="B611" s="346" t="s">
        <v>3</v>
      </c>
      <c r="C611" s="190">
        <v>0</v>
      </c>
      <c r="D611" s="207"/>
      <c r="E611" s="262" t="s">
        <v>1077</v>
      </c>
    </row>
    <row r="612" spans="1:5" s="181" customFormat="1" x14ac:dyDescent="0.2">
      <c r="A612" s="328" t="s">
        <v>1057</v>
      </c>
      <c r="B612" s="346" t="s">
        <v>397</v>
      </c>
      <c r="C612" s="190">
        <v>0</v>
      </c>
      <c r="D612" s="207"/>
      <c r="E612" s="262" t="s">
        <v>1078</v>
      </c>
    </row>
    <row r="613" spans="1:5" s="181" customFormat="1" x14ac:dyDescent="0.2">
      <c r="A613" s="328" t="s">
        <v>1058</v>
      </c>
      <c r="B613" s="346" t="s">
        <v>371</v>
      </c>
      <c r="C613" s="190">
        <v>0</v>
      </c>
      <c r="D613" s="207"/>
      <c r="E613" s="262" t="s">
        <v>11861</v>
      </c>
    </row>
    <row r="614" spans="1:5" s="181" customFormat="1" x14ac:dyDescent="0.2">
      <c r="A614" s="328" t="s">
        <v>1059</v>
      </c>
      <c r="B614" s="346" t="s">
        <v>1734</v>
      </c>
      <c r="C614" s="190">
        <v>0</v>
      </c>
      <c r="D614" s="207"/>
      <c r="E614" s="64" t="s">
        <v>11862</v>
      </c>
    </row>
    <row r="615" spans="1:5" s="181" customFormat="1" x14ac:dyDescent="0.2">
      <c r="A615" s="328" t="s">
        <v>1060</v>
      </c>
      <c r="B615" s="346" t="s">
        <v>16</v>
      </c>
      <c r="C615" s="190">
        <v>0</v>
      </c>
      <c r="D615" s="207"/>
      <c r="E615" s="262" t="s">
        <v>1067</v>
      </c>
    </row>
    <row r="616" spans="1:5" s="181" customFormat="1" x14ac:dyDescent="0.2">
      <c r="A616" s="328" t="s">
        <v>1510</v>
      </c>
      <c r="B616" s="346" t="s">
        <v>2</v>
      </c>
      <c r="C616" s="190">
        <v>0</v>
      </c>
      <c r="D616" s="207"/>
      <c r="E616" s="262" t="s">
        <v>11863</v>
      </c>
    </row>
    <row r="617" spans="1:5" s="181" customFormat="1" x14ac:dyDescent="0.2">
      <c r="A617" s="328" t="s">
        <v>1061</v>
      </c>
      <c r="B617" s="323" t="s">
        <v>30</v>
      </c>
      <c r="C617" s="187">
        <f>+C618+C619</f>
        <v>0</v>
      </c>
      <c r="D617" s="193" t="str">
        <f>IF(ABS(C617=SUM(C618:C619))," ","Samtala passar ekki við undirliði.")</f>
        <v xml:space="preserve"> </v>
      </c>
      <c r="E617" s="283" t="s">
        <v>1127</v>
      </c>
    </row>
    <row r="618" spans="1:5" s="181" customFormat="1" x14ac:dyDescent="0.2">
      <c r="A618" s="328" t="s">
        <v>1062</v>
      </c>
      <c r="B618" s="346" t="s">
        <v>32</v>
      </c>
      <c r="C618" s="190">
        <v>0</v>
      </c>
      <c r="D618" s="207"/>
      <c r="E618" s="64" t="s">
        <v>1226</v>
      </c>
    </row>
    <row r="619" spans="1:5" s="181" customFormat="1" x14ac:dyDescent="0.2">
      <c r="A619" s="328" t="s">
        <v>1063</v>
      </c>
      <c r="B619" s="346" t="s">
        <v>34</v>
      </c>
      <c r="C619" s="190">
        <v>0</v>
      </c>
      <c r="D619" s="207"/>
      <c r="E619" s="64" t="s">
        <v>1227</v>
      </c>
    </row>
    <row r="620" spans="1:5" s="181" customFormat="1" x14ac:dyDescent="0.2">
      <c r="A620" s="328" t="s">
        <v>1064</v>
      </c>
      <c r="B620" s="323" t="s">
        <v>4</v>
      </c>
      <c r="C620" s="191">
        <v>0</v>
      </c>
      <c r="D620" s="207"/>
      <c r="E620" s="283" t="s">
        <v>1225</v>
      </c>
    </row>
    <row r="621" spans="1:5" s="181" customFormat="1" x14ac:dyDescent="0.2">
      <c r="A621" s="328" t="s">
        <v>1065</v>
      </c>
      <c r="B621" s="323" t="s">
        <v>1735</v>
      </c>
      <c r="C621" s="191">
        <v>0</v>
      </c>
      <c r="D621" s="207"/>
      <c r="E621" s="283" t="s">
        <v>1128</v>
      </c>
    </row>
    <row r="622" spans="1:5" s="181" customFormat="1" x14ac:dyDescent="0.2">
      <c r="A622" s="328" t="s">
        <v>1385</v>
      </c>
      <c r="B622" s="323" t="s">
        <v>369</v>
      </c>
      <c r="C622" s="191">
        <v>0</v>
      </c>
      <c r="D622" s="207"/>
      <c r="E622" s="323" t="s">
        <v>1129</v>
      </c>
    </row>
    <row r="623" spans="1:5" s="181" customFormat="1" x14ac:dyDescent="0.2">
      <c r="A623" s="328" t="s">
        <v>127</v>
      </c>
      <c r="B623" s="185" t="s">
        <v>643</v>
      </c>
      <c r="C623" s="187">
        <f>+C624+C625</f>
        <v>0</v>
      </c>
      <c r="D623" s="193" t="s">
        <v>128</v>
      </c>
      <c r="E623" s="165" t="s">
        <v>129</v>
      </c>
    </row>
    <row r="624" spans="1:5" s="181" customFormat="1" x14ac:dyDescent="0.2">
      <c r="A624" s="328" t="s">
        <v>130</v>
      </c>
      <c r="B624" s="555" t="s">
        <v>13687</v>
      </c>
      <c r="C624" s="490">
        <v>0</v>
      </c>
      <c r="D624" s="193"/>
      <c r="E624" s="555" t="s">
        <v>132</v>
      </c>
    </row>
    <row r="625" spans="1:5" s="181" customFormat="1" x14ac:dyDescent="0.2">
      <c r="A625" s="328" t="s">
        <v>131</v>
      </c>
      <c r="B625" s="555" t="s">
        <v>13688</v>
      </c>
      <c r="C625" s="192">
        <v>0</v>
      </c>
      <c r="D625" s="207"/>
      <c r="E625" s="555" t="s">
        <v>13689</v>
      </c>
    </row>
    <row r="626" spans="1:5" s="181" customFormat="1" x14ac:dyDescent="0.2">
      <c r="A626" s="177" t="s">
        <v>470</v>
      </c>
      <c r="B626" s="178" t="s">
        <v>13691</v>
      </c>
      <c r="C626" s="179">
        <f>+C627</f>
        <v>0</v>
      </c>
      <c r="D626" s="193" t="str">
        <f>IF(ABS(C626=SUM(C627))," ","Samtala passar ekki við undirliði.")</f>
        <v xml:space="preserve"> </v>
      </c>
      <c r="E626" s="180" t="s">
        <v>13692</v>
      </c>
    </row>
    <row r="627" spans="1:5" s="181" customFormat="1" x14ac:dyDescent="0.2">
      <c r="A627" s="328" t="s">
        <v>471</v>
      </c>
      <c r="B627" s="185" t="s">
        <v>1270</v>
      </c>
      <c r="C627" s="187">
        <f>C628+C660+C692</f>
        <v>0</v>
      </c>
      <c r="D627" s="193" t="str">
        <f>IF(ABS(C627=SUM(C628+C660+C692))," ","Samtala passar ekki við undirliði.")</f>
        <v xml:space="preserve"> </v>
      </c>
      <c r="E627" s="185" t="s">
        <v>11857</v>
      </c>
    </row>
    <row r="628" spans="1:5" s="181" customFormat="1" x14ac:dyDescent="0.2">
      <c r="A628" s="328" t="s">
        <v>472</v>
      </c>
      <c r="B628" s="185" t="s">
        <v>379</v>
      </c>
      <c r="C628" s="187">
        <f>SUM(C629,C643,C654,C658,C657,C659)</f>
        <v>0</v>
      </c>
      <c r="D628" s="193" t="str">
        <f>IF(ABS(C628=SUM(C629,C643,C654,C658,C659))," ","Samtala passar ekki við undirliði.")</f>
        <v xml:space="preserve"> </v>
      </c>
      <c r="E628" s="185" t="s">
        <v>11858</v>
      </c>
    </row>
    <row r="629" spans="1:5" s="181" customFormat="1" x14ac:dyDescent="0.2">
      <c r="A629" s="328" t="s">
        <v>961</v>
      </c>
      <c r="B629" s="323" t="s">
        <v>19</v>
      </c>
      <c r="C629" s="187">
        <f>SUM(C630:C642)</f>
        <v>0</v>
      </c>
      <c r="D629" s="193" t="str">
        <f>IF(ABS(C629=SUM(C630:C642))," ","Samtala passar ekki við undirliði.")</f>
        <v xml:space="preserve"> </v>
      </c>
      <c r="E629" s="283" t="s">
        <v>662</v>
      </c>
    </row>
    <row r="630" spans="1:5" s="181" customFormat="1" x14ac:dyDescent="0.2">
      <c r="A630" s="328" t="s">
        <v>966</v>
      </c>
      <c r="B630" s="346" t="s">
        <v>5</v>
      </c>
      <c r="C630" s="188">
        <v>0</v>
      </c>
      <c r="D630" s="207"/>
      <c r="E630" s="64" t="s">
        <v>1068</v>
      </c>
    </row>
    <row r="631" spans="1:5" s="181" customFormat="1" x14ac:dyDescent="0.2">
      <c r="A631" s="328" t="s">
        <v>967</v>
      </c>
      <c r="B631" s="346" t="s">
        <v>6</v>
      </c>
      <c r="C631" s="188">
        <v>0</v>
      </c>
      <c r="D631" s="207"/>
      <c r="E631" s="64" t="s">
        <v>1069</v>
      </c>
    </row>
    <row r="632" spans="1:5" s="181" customFormat="1" x14ac:dyDescent="0.2">
      <c r="A632" s="328" t="s">
        <v>968</v>
      </c>
      <c r="B632" s="346" t="s">
        <v>1329</v>
      </c>
      <c r="C632" s="188">
        <v>0</v>
      </c>
      <c r="D632" s="402"/>
      <c r="E632" s="322" t="s">
        <v>1392</v>
      </c>
    </row>
    <row r="633" spans="1:5" s="181" customFormat="1" x14ac:dyDescent="0.2">
      <c r="A633" s="328" t="s">
        <v>969</v>
      </c>
      <c r="B633" s="346" t="s">
        <v>1334</v>
      </c>
      <c r="C633" s="188">
        <v>0</v>
      </c>
      <c r="D633" s="207"/>
      <c r="E633" s="322" t="s">
        <v>1393</v>
      </c>
    </row>
    <row r="634" spans="1:5" s="181" customFormat="1" x14ac:dyDescent="0.2">
      <c r="A634" s="328" t="s">
        <v>1386</v>
      </c>
      <c r="B634" s="346" t="s">
        <v>1330</v>
      </c>
      <c r="C634" s="188">
        <v>0</v>
      </c>
      <c r="D634" s="207"/>
      <c r="E634" s="322" t="s">
        <v>1394</v>
      </c>
    </row>
    <row r="635" spans="1:5" s="181" customFormat="1" x14ac:dyDescent="0.2">
      <c r="A635" s="328" t="s">
        <v>970</v>
      </c>
      <c r="B635" s="346" t="s">
        <v>7</v>
      </c>
      <c r="C635" s="188">
        <v>0</v>
      </c>
      <c r="D635" s="207"/>
      <c r="E635" s="64" t="s">
        <v>1070</v>
      </c>
    </row>
    <row r="636" spans="1:5" s="181" customFormat="1" x14ac:dyDescent="0.2">
      <c r="A636" s="328" t="s">
        <v>971</v>
      </c>
      <c r="B636" s="346" t="s">
        <v>8</v>
      </c>
      <c r="C636" s="188">
        <v>0</v>
      </c>
      <c r="D636" s="207"/>
      <c r="E636" s="64" t="s">
        <v>1071</v>
      </c>
    </row>
    <row r="637" spans="1:5" s="181" customFormat="1" x14ac:dyDescent="0.2">
      <c r="A637" s="328" t="s">
        <v>972</v>
      </c>
      <c r="B637" s="346" t="s">
        <v>1328</v>
      </c>
      <c r="C637" s="188">
        <v>0</v>
      </c>
      <c r="D637" s="207"/>
      <c r="E637" s="64" t="s">
        <v>1072</v>
      </c>
    </row>
    <row r="638" spans="1:5" s="181" customFormat="1" x14ac:dyDescent="0.2">
      <c r="A638" s="328" t="s">
        <v>973</v>
      </c>
      <c r="B638" s="346" t="s">
        <v>9</v>
      </c>
      <c r="C638" s="188">
        <v>0</v>
      </c>
      <c r="D638" s="207"/>
      <c r="E638" s="64" t="s">
        <v>1073</v>
      </c>
    </row>
    <row r="639" spans="1:5" s="181" customFormat="1" x14ac:dyDescent="0.2">
      <c r="A639" s="328" t="s">
        <v>974</v>
      </c>
      <c r="B639" s="346" t="s">
        <v>1331</v>
      </c>
      <c r="C639" s="188">
        <v>0</v>
      </c>
      <c r="D639" s="340"/>
      <c r="E639" s="324" t="s">
        <v>1395</v>
      </c>
    </row>
    <row r="640" spans="1:5" s="181" customFormat="1" x14ac:dyDescent="0.2">
      <c r="A640" s="328" t="s">
        <v>975</v>
      </c>
      <c r="B640" s="341" t="s">
        <v>1332</v>
      </c>
      <c r="C640" s="188">
        <v>0</v>
      </c>
      <c r="D640" s="207"/>
      <c r="E640" s="324" t="s">
        <v>1396</v>
      </c>
    </row>
    <row r="641" spans="1:5" s="181" customFormat="1" x14ac:dyDescent="0.2">
      <c r="A641" s="328" t="s">
        <v>1399</v>
      </c>
      <c r="B641" s="341" t="s">
        <v>1333</v>
      </c>
      <c r="C641" s="188">
        <v>0</v>
      </c>
      <c r="D641" s="207"/>
      <c r="E641" s="324" t="s">
        <v>1397</v>
      </c>
    </row>
    <row r="642" spans="1:5" s="181" customFormat="1" x14ac:dyDescent="0.2">
      <c r="A642" s="328" t="s">
        <v>976</v>
      </c>
      <c r="B642" s="346" t="s">
        <v>28</v>
      </c>
      <c r="C642" s="188">
        <v>0</v>
      </c>
      <c r="D642" s="207"/>
      <c r="E642" s="64" t="s">
        <v>1074</v>
      </c>
    </row>
    <row r="643" spans="1:5" s="181" customFormat="1" x14ac:dyDescent="0.2">
      <c r="A643" s="328" t="s">
        <v>962</v>
      </c>
      <c r="B643" s="323" t="s">
        <v>51</v>
      </c>
      <c r="C643" s="187">
        <f>+SUM(C644:C653)</f>
        <v>0</v>
      </c>
      <c r="D643" s="193" t="str">
        <f>IF(ABS(C643=SUM(C644:C653))," ","Samtala passar ekki við undirliði.")</f>
        <v xml:space="preserve"> </v>
      </c>
      <c r="E643" s="283" t="s">
        <v>1075</v>
      </c>
    </row>
    <row r="644" spans="1:5" s="181" customFormat="1" x14ac:dyDescent="0.2">
      <c r="A644" s="328" t="s">
        <v>977</v>
      </c>
      <c r="B644" s="346" t="s">
        <v>15</v>
      </c>
      <c r="C644" s="188">
        <v>0</v>
      </c>
      <c r="D644" s="207"/>
      <c r="E644" s="346" t="s">
        <v>1529</v>
      </c>
    </row>
    <row r="645" spans="1:5" s="181" customFormat="1" x14ac:dyDescent="0.2">
      <c r="A645" s="328" t="s">
        <v>978</v>
      </c>
      <c r="B645" s="346" t="s">
        <v>396</v>
      </c>
      <c r="C645" s="188">
        <v>0</v>
      </c>
      <c r="D645" s="207"/>
      <c r="E645" s="346" t="s">
        <v>1530</v>
      </c>
    </row>
    <row r="646" spans="1:5" s="181" customFormat="1" x14ac:dyDescent="0.2">
      <c r="A646" s="328" t="s">
        <v>979</v>
      </c>
      <c r="B646" s="346" t="s">
        <v>370</v>
      </c>
      <c r="C646" s="188">
        <v>0</v>
      </c>
      <c r="D646" s="207"/>
      <c r="E646" s="64" t="s">
        <v>1066</v>
      </c>
    </row>
    <row r="647" spans="1:5" s="181" customFormat="1" x14ac:dyDescent="0.2">
      <c r="A647" s="328" t="s">
        <v>980</v>
      </c>
      <c r="B647" s="346" t="s">
        <v>400</v>
      </c>
      <c r="C647" s="188">
        <v>0</v>
      </c>
      <c r="D647" s="207"/>
      <c r="E647" s="64" t="s">
        <v>1076</v>
      </c>
    </row>
    <row r="648" spans="1:5" s="181" customFormat="1" x14ac:dyDescent="0.2">
      <c r="A648" s="328" t="s">
        <v>981</v>
      </c>
      <c r="B648" s="346" t="s">
        <v>3</v>
      </c>
      <c r="C648" s="188">
        <v>0</v>
      </c>
      <c r="D648" s="207"/>
      <c r="E648" s="262" t="s">
        <v>1077</v>
      </c>
    </row>
    <row r="649" spans="1:5" s="181" customFormat="1" x14ac:dyDescent="0.2">
      <c r="A649" s="328" t="s">
        <v>982</v>
      </c>
      <c r="B649" s="346" t="s">
        <v>397</v>
      </c>
      <c r="C649" s="188">
        <v>0</v>
      </c>
      <c r="D649" s="207"/>
      <c r="E649" s="262" t="s">
        <v>1078</v>
      </c>
    </row>
    <row r="650" spans="1:5" s="181" customFormat="1" x14ac:dyDescent="0.2">
      <c r="A650" s="328" t="s">
        <v>983</v>
      </c>
      <c r="B650" s="346" t="s">
        <v>371</v>
      </c>
      <c r="C650" s="188">
        <v>0</v>
      </c>
      <c r="D650" s="207"/>
      <c r="E650" s="262" t="s">
        <v>11861</v>
      </c>
    </row>
    <row r="651" spans="1:5" s="181" customFormat="1" x14ac:dyDescent="0.2">
      <c r="A651" s="328" t="s">
        <v>984</v>
      </c>
      <c r="B651" s="346" t="s">
        <v>1734</v>
      </c>
      <c r="C651" s="188">
        <v>0</v>
      </c>
      <c r="D651" s="207"/>
      <c r="E651" s="64" t="s">
        <v>11862</v>
      </c>
    </row>
    <row r="652" spans="1:5" s="181" customFormat="1" x14ac:dyDescent="0.2">
      <c r="A652" s="328" t="s">
        <v>985</v>
      </c>
      <c r="B652" s="346" t="s">
        <v>16</v>
      </c>
      <c r="C652" s="188">
        <v>0</v>
      </c>
      <c r="D652" s="207"/>
      <c r="E652" s="262" t="s">
        <v>1067</v>
      </c>
    </row>
    <row r="653" spans="1:5" s="181" customFormat="1" x14ac:dyDescent="0.2">
      <c r="A653" s="328" t="s">
        <v>986</v>
      </c>
      <c r="B653" s="346" t="s">
        <v>2</v>
      </c>
      <c r="C653" s="188">
        <v>0</v>
      </c>
      <c r="D653" s="207"/>
      <c r="E653" s="262" t="s">
        <v>11863</v>
      </c>
    </row>
    <row r="654" spans="1:5" s="181" customFormat="1" x14ac:dyDescent="0.2">
      <c r="A654" s="328" t="s">
        <v>963</v>
      </c>
      <c r="B654" s="323" t="s">
        <v>30</v>
      </c>
      <c r="C654" s="187">
        <f>+C655+C656</f>
        <v>0</v>
      </c>
      <c r="D654" s="193" t="str">
        <f>IF(ABS(C654=SUM(C655:C656))," ","Samtala passar ekki við undirliði.")</f>
        <v xml:space="preserve"> </v>
      </c>
      <c r="E654" s="283" t="s">
        <v>1127</v>
      </c>
    </row>
    <row r="655" spans="1:5" s="181" customFormat="1" x14ac:dyDescent="0.2">
      <c r="A655" s="328" t="s">
        <v>987</v>
      </c>
      <c r="B655" s="346" t="s">
        <v>32</v>
      </c>
      <c r="C655" s="188">
        <v>0</v>
      </c>
      <c r="D655" s="207"/>
      <c r="E655" s="262" t="s">
        <v>1226</v>
      </c>
    </row>
    <row r="656" spans="1:5" s="181" customFormat="1" x14ac:dyDescent="0.2">
      <c r="A656" s="328" t="s">
        <v>988</v>
      </c>
      <c r="B656" s="346" t="s">
        <v>34</v>
      </c>
      <c r="C656" s="188">
        <v>0</v>
      </c>
      <c r="D656" s="207"/>
      <c r="E656" s="262" t="s">
        <v>1227</v>
      </c>
    </row>
    <row r="657" spans="1:5" s="181" customFormat="1" x14ac:dyDescent="0.2">
      <c r="A657" s="328" t="s">
        <v>964</v>
      </c>
      <c r="B657" s="323" t="s">
        <v>4</v>
      </c>
      <c r="C657" s="403" t="s">
        <v>368</v>
      </c>
      <c r="D657" s="193" t="str">
        <f>IF(C657="–", "",IF(C657="-","",IF(C657&lt;&gt;0,"Heimili gefa ekki út markaðsskuldabréf","")))</f>
        <v/>
      </c>
      <c r="E657" s="323" t="s">
        <v>1225</v>
      </c>
    </row>
    <row r="658" spans="1:5" s="181" customFormat="1" x14ac:dyDescent="0.2">
      <c r="A658" s="328" t="s">
        <v>965</v>
      </c>
      <c r="B658" s="323" t="s">
        <v>1735</v>
      </c>
      <c r="C658" s="183">
        <v>0</v>
      </c>
      <c r="D658" s="207"/>
      <c r="E658" s="283" t="s">
        <v>1128</v>
      </c>
    </row>
    <row r="659" spans="1:5" s="181" customFormat="1" x14ac:dyDescent="0.2">
      <c r="A659" s="328" t="s">
        <v>1387</v>
      </c>
      <c r="B659" s="323" t="s">
        <v>369</v>
      </c>
      <c r="C659" s="183">
        <v>0</v>
      </c>
      <c r="D659" s="207"/>
      <c r="E659" s="283" t="s">
        <v>1129</v>
      </c>
    </row>
    <row r="660" spans="1:5" s="181" customFormat="1" x14ac:dyDescent="0.2">
      <c r="A660" s="328" t="s">
        <v>1240</v>
      </c>
      <c r="B660" s="185" t="s">
        <v>1085</v>
      </c>
      <c r="C660" s="187">
        <f>SUM(C661,C675,C686,C689,C690,C691)</f>
        <v>0</v>
      </c>
      <c r="D660" s="193" t="str">
        <f>IF(ABS(C660=SUM(C661,C675,C686,C690,C691))," ","Samtala passar ekki við undirliði.")</f>
        <v xml:space="preserve"> </v>
      </c>
      <c r="E660" s="185" t="s">
        <v>1134</v>
      </c>
    </row>
    <row r="661" spans="1:5" s="181" customFormat="1" x14ac:dyDescent="0.2">
      <c r="A661" s="328" t="s">
        <v>1241</v>
      </c>
      <c r="B661" s="323" t="s">
        <v>19</v>
      </c>
      <c r="C661" s="187">
        <f>SUM(C662:C674)</f>
        <v>0</v>
      </c>
      <c r="D661" s="193" t="str">
        <f>IF(ABS(C661=SUM(C662:C674))," ","Samtala passar ekki við undirliði.")</f>
        <v xml:space="preserve"> </v>
      </c>
      <c r="E661" s="283" t="s">
        <v>662</v>
      </c>
    </row>
    <row r="662" spans="1:5" s="181" customFormat="1" x14ac:dyDescent="0.2">
      <c r="A662" s="328" t="s">
        <v>1242</v>
      </c>
      <c r="B662" s="346" t="s">
        <v>5</v>
      </c>
      <c r="C662" s="188">
        <v>0</v>
      </c>
      <c r="D662" s="207"/>
      <c r="E662" s="64" t="s">
        <v>1068</v>
      </c>
    </row>
    <row r="663" spans="1:5" s="181" customFormat="1" x14ac:dyDescent="0.2">
      <c r="A663" s="328" t="s">
        <v>1243</v>
      </c>
      <c r="B663" s="346" t="s">
        <v>6</v>
      </c>
      <c r="C663" s="188">
        <v>0</v>
      </c>
      <c r="D663" s="207"/>
      <c r="E663" s="64" t="s">
        <v>1069</v>
      </c>
    </row>
    <row r="664" spans="1:5" s="181" customFormat="1" x14ac:dyDescent="0.2">
      <c r="A664" s="328" t="s">
        <v>1244</v>
      </c>
      <c r="B664" s="346" t="s">
        <v>1329</v>
      </c>
      <c r="C664" s="188">
        <v>0</v>
      </c>
      <c r="D664" s="402"/>
      <c r="E664" s="322" t="s">
        <v>1392</v>
      </c>
    </row>
    <row r="665" spans="1:5" s="181" customFormat="1" x14ac:dyDescent="0.2">
      <c r="A665" s="328" t="s">
        <v>1245</v>
      </c>
      <c r="B665" s="346" t="s">
        <v>1334</v>
      </c>
      <c r="C665" s="188">
        <v>0</v>
      </c>
      <c r="D665" s="207"/>
      <c r="E665" s="322" t="s">
        <v>1393</v>
      </c>
    </row>
    <row r="666" spans="1:5" s="181" customFormat="1" x14ac:dyDescent="0.2">
      <c r="A666" s="328" t="s">
        <v>1388</v>
      </c>
      <c r="B666" s="346" t="s">
        <v>1330</v>
      </c>
      <c r="C666" s="188">
        <v>0</v>
      </c>
      <c r="D666" s="207"/>
      <c r="E666" s="322" t="s">
        <v>1394</v>
      </c>
    </row>
    <row r="667" spans="1:5" s="181" customFormat="1" x14ac:dyDescent="0.2">
      <c r="A667" s="328" t="s">
        <v>1246</v>
      </c>
      <c r="B667" s="346" t="s">
        <v>7</v>
      </c>
      <c r="C667" s="188">
        <v>0</v>
      </c>
      <c r="D667" s="207"/>
      <c r="E667" s="64" t="s">
        <v>1070</v>
      </c>
    </row>
    <row r="668" spans="1:5" s="181" customFormat="1" x14ac:dyDescent="0.2">
      <c r="A668" s="328" t="s">
        <v>1247</v>
      </c>
      <c r="B668" s="346" t="s">
        <v>8</v>
      </c>
      <c r="C668" s="188">
        <v>0</v>
      </c>
      <c r="D668" s="207"/>
      <c r="E668" s="64" t="s">
        <v>1071</v>
      </c>
    </row>
    <row r="669" spans="1:5" s="181" customFormat="1" x14ac:dyDescent="0.2">
      <c r="A669" s="328" t="s">
        <v>1248</v>
      </c>
      <c r="B669" s="346" t="s">
        <v>1328</v>
      </c>
      <c r="C669" s="188">
        <v>0</v>
      </c>
      <c r="D669" s="207"/>
      <c r="E669" s="64" t="s">
        <v>1072</v>
      </c>
    </row>
    <row r="670" spans="1:5" s="181" customFormat="1" x14ac:dyDescent="0.2">
      <c r="A670" s="328" t="s">
        <v>1249</v>
      </c>
      <c r="B670" s="346" t="s">
        <v>9</v>
      </c>
      <c r="C670" s="188">
        <v>0</v>
      </c>
      <c r="D670" s="207"/>
      <c r="E670" s="64" t="s">
        <v>1073</v>
      </c>
    </row>
    <row r="671" spans="1:5" s="181" customFormat="1" x14ac:dyDescent="0.2">
      <c r="A671" s="328" t="s">
        <v>1250</v>
      </c>
      <c r="B671" s="346" t="s">
        <v>1331</v>
      </c>
      <c r="C671" s="188">
        <v>0</v>
      </c>
      <c r="D671" s="340"/>
      <c r="E671" s="324" t="s">
        <v>1395</v>
      </c>
    </row>
    <row r="672" spans="1:5" s="181" customFormat="1" x14ac:dyDescent="0.2">
      <c r="A672" s="328" t="s">
        <v>1251</v>
      </c>
      <c r="B672" s="341" t="s">
        <v>1332</v>
      </c>
      <c r="C672" s="188">
        <v>0</v>
      </c>
      <c r="D672" s="207"/>
      <c r="E672" s="324" t="s">
        <v>1396</v>
      </c>
    </row>
    <row r="673" spans="1:5" s="181" customFormat="1" x14ac:dyDescent="0.2">
      <c r="A673" s="328" t="s">
        <v>1400</v>
      </c>
      <c r="B673" s="341" t="s">
        <v>1333</v>
      </c>
      <c r="C673" s="188">
        <v>0</v>
      </c>
      <c r="D673" s="207"/>
      <c r="E673" s="324" t="s">
        <v>1397</v>
      </c>
    </row>
    <row r="674" spans="1:5" s="181" customFormat="1" x14ac:dyDescent="0.2">
      <c r="A674" s="328" t="s">
        <v>1252</v>
      </c>
      <c r="B674" s="346" t="s">
        <v>28</v>
      </c>
      <c r="C674" s="188">
        <v>0</v>
      </c>
      <c r="D674" s="207"/>
      <c r="E674" s="64" t="s">
        <v>1074</v>
      </c>
    </row>
    <row r="675" spans="1:5" s="181" customFormat="1" x14ac:dyDescent="0.2">
      <c r="A675" s="328" t="s">
        <v>1253</v>
      </c>
      <c r="B675" s="323" t="s">
        <v>51</v>
      </c>
      <c r="C675" s="187">
        <f>+SUM(C676:C685)</f>
        <v>0</v>
      </c>
      <c r="D675" s="193" t="str">
        <f>IF(ABS(C675=SUM(C676:C685))," ","Samtala passar ekki við undirliði.")</f>
        <v xml:space="preserve"> </v>
      </c>
      <c r="E675" s="283" t="s">
        <v>1075</v>
      </c>
    </row>
    <row r="676" spans="1:5" s="181" customFormat="1" x14ac:dyDescent="0.2">
      <c r="A676" s="328" t="s">
        <v>1254</v>
      </c>
      <c r="B676" s="346" t="s">
        <v>15</v>
      </c>
      <c r="C676" s="188">
        <v>0</v>
      </c>
      <c r="D676" s="207"/>
      <c r="E676" s="346" t="s">
        <v>1529</v>
      </c>
    </row>
    <row r="677" spans="1:5" s="181" customFormat="1" x14ac:dyDescent="0.2">
      <c r="A677" s="328" t="s">
        <v>1255</v>
      </c>
      <c r="B677" s="346" t="s">
        <v>396</v>
      </c>
      <c r="C677" s="188">
        <v>0</v>
      </c>
      <c r="D677" s="207"/>
      <c r="E677" s="346" t="s">
        <v>1530</v>
      </c>
    </row>
    <row r="678" spans="1:5" s="181" customFormat="1" x14ac:dyDescent="0.2">
      <c r="A678" s="328" t="s">
        <v>1256</v>
      </c>
      <c r="B678" s="346" t="s">
        <v>370</v>
      </c>
      <c r="C678" s="188">
        <v>0</v>
      </c>
      <c r="D678" s="207"/>
      <c r="E678" s="64" t="s">
        <v>1066</v>
      </c>
    </row>
    <row r="679" spans="1:5" s="181" customFormat="1" x14ac:dyDescent="0.2">
      <c r="A679" s="328" t="s">
        <v>1257</v>
      </c>
      <c r="B679" s="346" t="s">
        <v>400</v>
      </c>
      <c r="C679" s="188">
        <v>0</v>
      </c>
      <c r="D679" s="207"/>
      <c r="E679" s="64" t="s">
        <v>1076</v>
      </c>
    </row>
    <row r="680" spans="1:5" s="181" customFormat="1" x14ac:dyDescent="0.2">
      <c r="A680" s="328" t="s">
        <v>1258</v>
      </c>
      <c r="B680" s="346" t="s">
        <v>3</v>
      </c>
      <c r="C680" s="188">
        <v>0</v>
      </c>
      <c r="D680" s="207"/>
      <c r="E680" s="262" t="s">
        <v>1077</v>
      </c>
    </row>
    <row r="681" spans="1:5" s="181" customFormat="1" x14ac:dyDescent="0.2">
      <c r="A681" s="328" t="s">
        <v>1259</v>
      </c>
      <c r="B681" s="346" t="s">
        <v>397</v>
      </c>
      <c r="C681" s="188">
        <v>0</v>
      </c>
      <c r="D681" s="207"/>
      <c r="E681" s="262" t="s">
        <v>1078</v>
      </c>
    </row>
    <row r="682" spans="1:5" s="181" customFormat="1" x14ac:dyDescent="0.2">
      <c r="A682" s="328" t="s">
        <v>1260</v>
      </c>
      <c r="B682" s="346" t="s">
        <v>371</v>
      </c>
      <c r="C682" s="188">
        <v>0</v>
      </c>
      <c r="D682" s="207"/>
      <c r="E682" s="262" t="s">
        <v>11861</v>
      </c>
    </row>
    <row r="683" spans="1:5" s="181" customFormat="1" x14ac:dyDescent="0.2">
      <c r="A683" s="328" t="s">
        <v>1261</v>
      </c>
      <c r="B683" s="346" t="s">
        <v>1734</v>
      </c>
      <c r="C683" s="188">
        <v>0</v>
      </c>
      <c r="D683" s="207"/>
      <c r="E683" s="64" t="s">
        <v>11862</v>
      </c>
    </row>
    <row r="684" spans="1:5" s="181" customFormat="1" x14ac:dyDescent="0.2">
      <c r="A684" s="328" t="s">
        <v>1262</v>
      </c>
      <c r="B684" s="346" t="s">
        <v>16</v>
      </c>
      <c r="C684" s="188">
        <v>0</v>
      </c>
      <c r="D684" s="207"/>
      <c r="E684" s="262" t="s">
        <v>1067</v>
      </c>
    </row>
    <row r="685" spans="1:5" s="181" customFormat="1" x14ac:dyDescent="0.2">
      <c r="A685" s="328" t="s">
        <v>1263</v>
      </c>
      <c r="B685" s="346" t="s">
        <v>2</v>
      </c>
      <c r="C685" s="188">
        <v>0</v>
      </c>
      <c r="D685" s="207"/>
      <c r="E685" s="262" t="s">
        <v>11863</v>
      </c>
    </row>
    <row r="686" spans="1:5" s="181" customFormat="1" x14ac:dyDescent="0.2">
      <c r="A686" s="328" t="s">
        <v>1264</v>
      </c>
      <c r="B686" s="323" t="s">
        <v>30</v>
      </c>
      <c r="C686" s="187">
        <f>+C687+C688</f>
        <v>0</v>
      </c>
      <c r="D686" s="193" t="str">
        <f>IF(ABS(C686=SUM(C687:C688))," ","Samtala passar ekki við undirliði.")</f>
        <v xml:space="preserve"> </v>
      </c>
      <c r="E686" s="283" t="s">
        <v>1127</v>
      </c>
    </row>
    <row r="687" spans="1:5" s="181" customFormat="1" x14ac:dyDescent="0.2">
      <c r="A687" s="328" t="s">
        <v>1265</v>
      </c>
      <c r="B687" s="346" t="s">
        <v>32</v>
      </c>
      <c r="C687" s="188">
        <v>0</v>
      </c>
      <c r="D687" s="207"/>
      <c r="E687" s="64" t="s">
        <v>1226</v>
      </c>
    </row>
    <row r="688" spans="1:5" s="181" customFormat="1" x14ac:dyDescent="0.2">
      <c r="A688" s="328" t="s">
        <v>1266</v>
      </c>
      <c r="B688" s="346" t="s">
        <v>34</v>
      </c>
      <c r="C688" s="188">
        <v>0</v>
      </c>
      <c r="D688" s="207"/>
      <c r="E688" s="64" t="s">
        <v>1227</v>
      </c>
    </row>
    <row r="689" spans="1:5" s="181" customFormat="1" x14ac:dyDescent="0.2">
      <c r="A689" s="328" t="s">
        <v>1267</v>
      </c>
      <c r="B689" s="323" t="s">
        <v>4</v>
      </c>
      <c r="C689" s="403" t="s">
        <v>368</v>
      </c>
      <c r="D689" s="193" t="str">
        <f>IF(C689="–", "",IF(C689="-","",IF(C689&lt;&gt;0,"Heimili gefa ekki út markaðsskuldabréf","")))</f>
        <v/>
      </c>
      <c r="E689" s="323" t="s">
        <v>1225</v>
      </c>
    </row>
    <row r="690" spans="1:5" s="181" customFormat="1" x14ac:dyDescent="0.2">
      <c r="A690" s="328" t="s">
        <v>1268</v>
      </c>
      <c r="B690" s="323" t="s">
        <v>1735</v>
      </c>
      <c r="C690" s="183">
        <v>0</v>
      </c>
      <c r="D690" s="207"/>
      <c r="E690" s="283" t="s">
        <v>1128</v>
      </c>
    </row>
    <row r="691" spans="1:5" s="181" customFormat="1" x14ac:dyDescent="0.2">
      <c r="A691" s="328" t="s">
        <v>1389</v>
      </c>
      <c r="B691" s="323" t="s">
        <v>369</v>
      </c>
      <c r="C691" s="183">
        <v>0</v>
      </c>
      <c r="D691" s="207"/>
      <c r="E691" s="283" t="s">
        <v>1129</v>
      </c>
    </row>
    <row r="692" spans="1:5" s="181" customFormat="1" x14ac:dyDescent="0.2">
      <c r="A692" s="328" t="s">
        <v>473</v>
      </c>
      <c r="B692" s="62" t="s">
        <v>1084</v>
      </c>
      <c r="C692" s="187">
        <f>SUM(C693,C707,C718,C721,C722,C723)</f>
        <v>0</v>
      </c>
      <c r="D692" s="193" t="str">
        <f>IF(ABS(C692=SUM(C693,C707,C718,C722,C723))," ","Samtala passar ekki við undirliði.")</f>
        <v xml:space="preserve"> </v>
      </c>
      <c r="E692" s="185" t="s">
        <v>1132</v>
      </c>
    </row>
    <row r="693" spans="1:5" s="181" customFormat="1" x14ac:dyDescent="0.2">
      <c r="A693" s="328" t="s">
        <v>989</v>
      </c>
      <c r="B693" s="323" t="s">
        <v>19</v>
      </c>
      <c r="C693" s="187">
        <f>SUM(C694:C706)</f>
        <v>0</v>
      </c>
      <c r="D693" s="193" t="str">
        <f>IF(ABS(C693=SUM(C694:C706))," ","Samtala passar ekki við undirliði.")</f>
        <v xml:space="preserve"> </v>
      </c>
      <c r="E693" s="283" t="s">
        <v>662</v>
      </c>
    </row>
    <row r="694" spans="1:5" s="181" customFormat="1" x14ac:dyDescent="0.2">
      <c r="A694" s="328" t="s">
        <v>993</v>
      </c>
      <c r="B694" s="346" t="s">
        <v>5</v>
      </c>
      <c r="C694" s="188">
        <v>0</v>
      </c>
      <c r="D694" s="207"/>
      <c r="E694" s="64" t="s">
        <v>1068</v>
      </c>
    </row>
    <row r="695" spans="1:5" s="181" customFormat="1" x14ac:dyDescent="0.2">
      <c r="A695" s="328" t="s">
        <v>994</v>
      </c>
      <c r="B695" s="346" t="s">
        <v>6</v>
      </c>
      <c r="C695" s="188">
        <v>0</v>
      </c>
      <c r="D695" s="207"/>
      <c r="E695" s="64" t="s">
        <v>1069</v>
      </c>
    </row>
    <row r="696" spans="1:5" s="181" customFormat="1" x14ac:dyDescent="0.2">
      <c r="A696" s="328" t="s">
        <v>995</v>
      </c>
      <c r="B696" s="346" t="s">
        <v>1329</v>
      </c>
      <c r="C696" s="188">
        <v>0</v>
      </c>
      <c r="D696" s="402"/>
      <c r="E696" s="322" t="s">
        <v>1392</v>
      </c>
    </row>
    <row r="697" spans="1:5" s="181" customFormat="1" x14ac:dyDescent="0.2">
      <c r="A697" s="328" t="s">
        <v>996</v>
      </c>
      <c r="B697" s="346" t="s">
        <v>1334</v>
      </c>
      <c r="C697" s="188">
        <v>0</v>
      </c>
      <c r="D697" s="207"/>
      <c r="E697" s="322" t="s">
        <v>1393</v>
      </c>
    </row>
    <row r="698" spans="1:5" s="181" customFormat="1" x14ac:dyDescent="0.2">
      <c r="A698" s="328" t="s">
        <v>1390</v>
      </c>
      <c r="B698" s="346" t="s">
        <v>1330</v>
      </c>
      <c r="C698" s="188">
        <v>0</v>
      </c>
      <c r="D698" s="207"/>
      <c r="E698" s="322" t="s">
        <v>1394</v>
      </c>
    </row>
    <row r="699" spans="1:5" s="181" customFormat="1" x14ac:dyDescent="0.2">
      <c r="A699" s="328" t="s">
        <v>997</v>
      </c>
      <c r="B699" s="346" t="s">
        <v>7</v>
      </c>
      <c r="C699" s="188">
        <v>0</v>
      </c>
      <c r="D699" s="207"/>
      <c r="E699" s="64" t="s">
        <v>1070</v>
      </c>
    </row>
    <row r="700" spans="1:5" s="181" customFormat="1" x14ac:dyDescent="0.2">
      <c r="A700" s="328" t="s">
        <v>998</v>
      </c>
      <c r="B700" s="346" t="s">
        <v>8</v>
      </c>
      <c r="C700" s="188">
        <v>0</v>
      </c>
      <c r="D700" s="207"/>
      <c r="E700" s="64" t="s">
        <v>1071</v>
      </c>
    </row>
    <row r="701" spans="1:5" s="181" customFormat="1" x14ac:dyDescent="0.2">
      <c r="A701" s="328" t="s">
        <v>999</v>
      </c>
      <c r="B701" s="346" t="s">
        <v>1328</v>
      </c>
      <c r="C701" s="188">
        <v>0</v>
      </c>
      <c r="D701" s="207"/>
      <c r="E701" s="64" t="s">
        <v>1072</v>
      </c>
    </row>
    <row r="702" spans="1:5" s="181" customFormat="1" x14ac:dyDescent="0.2">
      <c r="A702" s="328" t="s">
        <v>1000</v>
      </c>
      <c r="B702" s="346" t="s">
        <v>9</v>
      </c>
      <c r="C702" s="188">
        <v>0</v>
      </c>
      <c r="D702" s="207"/>
      <c r="E702" s="64" t="s">
        <v>1073</v>
      </c>
    </row>
    <row r="703" spans="1:5" s="181" customFormat="1" x14ac:dyDescent="0.2">
      <c r="A703" s="328" t="s">
        <v>1001</v>
      </c>
      <c r="B703" s="346" t="s">
        <v>1331</v>
      </c>
      <c r="C703" s="188">
        <v>0</v>
      </c>
      <c r="D703" s="340"/>
      <c r="E703" s="324" t="s">
        <v>1395</v>
      </c>
    </row>
    <row r="704" spans="1:5" s="181" customFormat="1" x14ac:dyDescent="0.2">
      <c r="A704" s="328" t="s">
        <v>1002</v>
      </c>
      <c r="B704" s="341" t="s">
        <v>1332</v>
      </c>
      <c r="C704" s="188">
        <v>0</v>
      </c>
      <c r="D704" s="207"/>
      <c r="E704" s="324" t="s">
        <v>1396</v>
      </c>
    </row>
    <row r="705" spans="1:5" s="181" customFormat="1" x14ac:dyDescent="0.2">
      <c r="A705" s="328" t="s">
        <v>1401</v>
      </c>
      <c r="B705" s="341" t="s">
        <v>1333</v>
      </c>
      <c r="C705" s="188">
        <v>0</v>
      </c>
      <c r="D705" s="207"/>
      <c r="E705" s="324" t="s">
        <v>1397</v>
      </c>
    </row>
    <row r="706" spans="1:5" s="181" customFormat="1" x14ac:dyDescent="0.2">
      <c r="A706" s="328" t="s">
        <v>1003</v>
      </c>
      <c r="B706" s="346" t="s">
        <v>28</v>
      </c>
      <c r="C706" s="188">
        <v>0</v>
      </c>
      <c r="D706" s="207"/>
      <c r="E706" s="64" t="s">
        <v>1074</v>
      </c>
    </row>
    <row r="707" spans="1:5" s="181" customFormat="1" x14ac:dyDescent="0.2">
      <c r="A707" s="328" t="s">
        <v>990</v>
      </c>
      <c r="B707" s="323" t="s">
        <v>51</v>
      </c>
      <c r="C707" s="187">
        <f>+SUM(C708:C717)</f>
        <v>0</v>
      </c>
      <c r="D707" s="193" t="str">
        <f>IF(ABS(C707=SUM(C708:C717))," ","Samtala passar ekki við undirliði.")</f>
        <v xml:space="preserve"> </v>
      </c>
      <c r="E707" s="283" t="s">
        <v>1075</v>
      </c>
    </row>
    <row r="708" spans="1:5" s="181" customFormat="1" x14ac:dyDescent="0.2">
      <c r="A708" s="328" t="s">
        <v>1004</v>
      </c>
      <c r="B708" s="346" t="s">
        <v>15</v>
      </c>
      <c r="C708" s="188">
        <v>0</v>
      </c>
      <c r="D708" s="207"/>
      <c r="E708" s="346" t="s">
        <v>1529</v>
      </c>
    </row>
    <row r="709" spans="1:5" s="181" customFormat="1" x14ac:dyDescent="0.2">
      <c r="A709" s="328" t="s">
        <v>1005</v>
      </c>
      <c r="B709" s="346" t="s">
        <v>396</v>
      </c>
      <c r="C709" s="188">
        <v>0</v>
      </c>
      <c r="D709" s="207"/>
      <c r="E709" s="346" t="s">
        <v>1530</v>
      </c>
    </row>
    <row r="710" spans="1:5" s="181" customFormat="1" x14ac:dyDescent="0.2">
      <c r="A710" s="328" t="s">
        <v>1006</v>
      </c>
      <c r="B710" s="346" t="s">
        <v>370</v>
      </c>
      <c r="C710" s="188">
        <v>0</v>
      </c>
      <c r="D710" s="207"/>
      <c r="E710" s="64" t="s">
        <v>1066</v>
      </c>
    </row>
    <row r="711" spans="1:5" s="181" customFormat="1" x14ac:dyDescent="0.2">
      <c r="A711" s="328" t="s">
        <v>1007</v>
      </c>
      <c r="B711" s="346" t="s">
        <v>400</v>
      </c>
      <c r="C711" s="188">
        <v>0</v>
      </c>
      <c r="D711" s="207"/>
      <c r="E711" s="64" t="s">
        <v>1076</v>
      </c>
    </row>
    <row r="712" spans="1:5" s="181" customFormat="1" x14ac:dyDescent="0.2">
      <c r="A712" s="328" t="s">
        <v>1008</v>
      </c>
      <c r="B712" s="346" t="s">
        <v>3</v>
      </c>
      <c r="C712" s="188">
        <v>0</v>
      </c>
      <c r="D712" s="207"/>
      <c r="E712" s="262" t="s">
        <v>1077</v>
      </c>
    </row>
    <row r="713" spans="1:5" s="181" customFormat="1" x14ac:dyDescent="0.2">
      <c r="A713" s="328" t="s">
        <v>1009</v>
      </c>
      <c r="B713" s="346" t="s">
        <v>397</v>
      </c>
      <c r="C713" s="188">
        <v>0</v>
      </c>
      <c r="D713" s="207"/>
      <c r="E713" s="262" t="s">
        <v>1078</v>
      </c>
    </row>
    <row r="714" spans="1:5" s="181" customFormat="1" x14ac:dyDescent="0.2">
      <c r="A714" s="328" t="s">
        <v>1010</v>
      </c>
      <c r="B714" s="346" t="s">
        <v>371</v>
      </c>
      <c r="C714" s="188">
        <v>0</v>
      </c>
      <c r="D714" s="207"/>
      <c r="E714" s="262" t="s">
        <v>11861</v>
      </c>
    </row>
    <row r="715" spans="1:5" s="181" customFormat="1" x14ac:dyDescent="0.2">
      <c r="A715" s="328" t="s">
        <v>1011</v>
      </c>
      <c r="B715" s="346" t="s">
        <v>1734</v>
      </c>
      <c r="C715" s="188">
        <v>0</v>
      </c>
      <c r="D715" s="207"/>
      <c r="E715" s="64" t="s">
        <v>11862</v>
      </c>
    </row>
    <row r="716" spans="1:5" s="181" customFormat="1" x14ac:dyDescent="0.2">
      <c r="A716" s="328" t="s">
        <v>1012</v>
      </c>
      <c r="B716" s="346" t="s">
        <v>16</v>
      </c>
      <c r="C716" s="188">
        <v>0</v>
      </c>
      <c r="D716" s="207"/>
      <c r="E716" s="262" t="s">
        <v>1067</v>
      </c>
    </row>
    <row r="717" spans="1:5" s="181" customFormat="1" x14ac:dyDescent="0.2">
      <c r="A717" s="328" t="s">
        <v>1013</v>
      </c>
      <c r="B717" s="346" t="s">
        <v>2</v>
      </c>
      <c r="C717" s="188">
        <v>0</v>
      </c>
      <c r="D717" s="207"/>
      <c r="E717" s="262" t="s">
        <v>11863</v>
      </c>
    </row>
    <row r="718" spans="1:5" s="181" customFormat="1" x14ac:dyDescent="0.2">
      <c r="A718" s="328" t="s">
        <v>991</v>
      </c>
      <c r="B718" s="323" t="s">
        <v>30</v>
      </c>
      <c r="C718" s="187">
        <f>+C719+C720</f>
        <v>0</v>
      </c>
      <c r="D718" s="193" t="str">
        <f>IF(ABS(C718=SUM(C719:C720))," ","Samtala passar ekki við undirliði.")</f>
        <v xml:space="preserve"> </v>
      </c>
      <c r="E718" s="283" t="s">
        <v>1127</v>
      </c>
    </row>
    <row r="719" spans="1:5" s="181" customFormat="1" x14ac:dyDescent="0.2">
      <c r="A719" s="328" t="s">
        <v>1014</v>
      </c>
      <c r="B719" s="346" t="s">
        <v>32</v>
      </c>
      <c r="C719" s="188">
        <v>0</v>
      </c>
      <c r="D719" s="207"/>
      <c r="E719" s="64" t="s">
        <v>1226</v>
      </c>
    </row>
    <row r="720" spans="1:5" s="181" customFormat="1" x14ac:dyDescent="0.2">
      <c r="A720" s="328" t="s">
        <v>1015</v>
      </c>
      <c r="B720" s="346" t="s">
        <v>34</v>
      </c>
      <c r="C720" s="188">
        <v>0</v>
      </c>
      <c r="D720" s="207"/>
      <c r="E720" s="64" t="s">
        <v>1227</v>
      </c>
    </row>
    <row r="721" spans="1:5" s="181" customFormat="1" x14ac:dyDescent="0.2">
      <c r="A721" s="328" t="s">
        <v>992</v>
      </c>
      <c r="B721" s="323" t="s">
        <v>4</v>
      </c>
      <c r="C721" s="403" t="s">
        <v>368</v>
      </c>
      <c r="D721" s="193" t="str">
        <f>IF(C721="–", "",IF(C721="-","",IF(C721&lt;&gt;0,"Heimili gefa ekki út markaðsskuldabréf","")))</f>
        <v/>
      </c>
      <c r="E721" s="323" t="s">
        <v>1225</v>
      </c>
    </row>
    <row r="722" spans="1:5" s="181" customFormat="1" x14ac:dyDescent="0.2">
      <c r="A722" s="328" t="s">
        <v>1269</v>
      </c>
      <c r="B722" s="323" t="s">
        <v>1735</v>
      </c>
      <c r="C722" s="183">
        <v>0</v>
      </c>
      <c r="D722" s="207"/>
      <c r="E722" s="283" t="s">
        <v>1128</v>
      </c>
    </row>
    <row r="723" spans="1:5" s="181" customFormat="1" x14ac:dyDescent="0.2">
      <c r="A723" s="328" t="s">
        <v>1391</v>
      </c>
      <c r="B723" s="323" t="s">
        <v>369</v>
      </c>
      <c r="C723" s="183">
        <v>0</v>
      </c>
      <c r="D723" s="207"/>
      <c r="E723" s="283" t="s">
        <v>1129</v>
      </c>
    </row>
    <row r="724" spans="1:5" s="181" customFormat="1" x14ac:dyDescent="0.2">
      <c r="A724" s="177" t="s">
        <v>133</v>
      </c>
      <c r="B724" s="178" t="s">
        <v>1325</v>
      </c>
      <c r="C724" s="179">
        <f>C725+C726+C727+C728+C729</f>
        <v>0</v>
      </c>
      <c r="D724" s="193" t="str">
        <f>IF(ABS(C724=SUM(C725:C729))," ","Samtala passar ekki við undirliði.")</f>
        <v xml:space="preserve"> </v>
      </c>
      <c r="E724" s="180" t="s">
        <v>11859</v>
      </c>
    </row>
    <row r="725" spans="1:5" s="181" customFormat="1" x14ac:dyDescent="0.2">
      <c r="A725" s="328" t="s">
        <v>134</v>
      </c>
      <c r="B725" s="263" t="s">
        <v>79</v>
      </c>
      <c r="C725" s="191">
        <v>0</v>
      </c>
      <c r="D725" s="207"/>
      <c r="E725" s="263" t="s">
        <v>1228</v>
      </c>
    </row>
    <row r="726" spans="1:5" s="181" customFormat="1" x14ac:dyDescent="0.2">
      <c r="A726" s="328" t="s">
        <v>135</v>
      </c>
      <c r="B726" s="263" t="s">
        <v>606</v>
      </c>
      <c r="C726" s="191">
        <v>0</v>
      </c>
      <c r="D726" s="207"/>
      <c r="E726" s="263" t="s">
        <v>136</v>
      </c>
    </row>
    <row r="727" spans="1:5" s="181" customFormat="1" x14ac:dyDescent="0.2">
      <c r="A727" s="328" t="s">
        <v>137</v>
      </c>
      <c r="B727" s="263" t="s">
        <v>607</v>
      </c>
      <c r="C727" s="191">
        <v>0</v>
      </c>
      <c r="D727" s="207"/>
      <c r="E727" s="263" t="s">
        <v>138</v>
      </c>
    </row>
    <row r="728" spans="1:5" s="181" customFormat="1" x14ac:dyDescent="0.2">
      <c r="A728" s="328" t="s">
        <v>139</v>
      </c>
      <c r="B728" s="263" t="s">
        <v>82</v>
      </c>
      <c r="C728" s="191">
        <v>0</v>
      </c>
      <c r="D728" s="193"/>
      <c r="E728" s="263" t="s">
        <v>140</v>
      </c>
    </row>
    <row r="729" spans="1:5" s="181" customFormat="1" x14ac:dyDescent="0.2">
      <c r="A729" s="328" t="s">
        <v>141</v>
      </c>
      <c r="B729" s="263" t="s">
        <v>608</v>
      </c>
      <c r="C729" s="191">
        <v>0</v>
      </c>
      <c r="D729" s="193"/>
      <c r="E729" s="263" t="s">
        <v>142</v>
      </c>
    </row>
    <row r="730" spans="1:5" s="181" customFormat="1" ht="25.5" x14ac:dyDescent="0.2">
      <c r="A730" s="328" t="s">
        <v>143</v>
      </c>
      <c r="B730" s="178" t="s">
        <v>144</v>
      </c>
      <c r="C730" s="179">
        <f>+SUM(C731:C734)</f>
        <v>0</v>
      </c>
      <c r="D730" s="193" t="str">
        <f>IF(ABS(C730=SUM(C731:C734))," ","Samtala passar ekki við undirliði.")</f>
        <v xml:space="preserve"> </v>
      </c>
      <c r="E730" s="180" t="s">
        <v>145</v>
      </c>
    </row>
    <row r="731" spans="1:5" s="181" customFormat="1" x14ac:dyDescent="0.2">
      <c r="A731" s="195" t="s">
        <v>146</v>
      </c>
      <c r="B731" s="263" t="s">
        <v>609</v>
      </c>
      <c r="C731" s="183">
        <v>0</v>
      </c>
      <c r="D731" s="207"/>
      <c r="E731" s="185" t="s">
        <v>374</v>
      </c>
    </row>
    <row r="732" spans="1:5" s="181" customFormat="1" x14ac:dyDescent="0.2">
      <c r="A732" s="195" t="s">
        <v>474</v>
      </c>
      <c r="B732" s="263" t="s">
        <v>610</v>
      </c>
      <c r="C732" s="183">
        <v>0</v>
      </c>
      <c r="D732" s="207"/>
      <c r="E732" s="185" t="s">
        <v>475</v>
      </c>
    </row>
    <row r="733" spans="1:5" s="181" customFormat="1" x14ac:dyDescent="0.2">
      <c r="A733" s="195" t="s">
        <v>147</v>
      </c>
      <c r="B733" s="263" t="s">
        <v>611</v>
      </c>
      <c r="C733" s="183">
        <v>0</v>
      </c>
      <c r="D733" s="207"/>
      <c r="E733" s="185" t="s">
        <v>644</v>
      </c>
    </row>
    <row r="734" spans="1:5" s="181" customFormat="1" x14ac:dyDescent="0.2">
      <c r="A734" s="328" t="s">
        <v>476</v>
      </c>
      <c r="B734" s="263" t="s">
        <v>612</v>
      </c>
      <c r="C734" s="191">
        <v>0</v>
      </c>
      <c r="D734" s="207"/>
      <c r="E734" s="185" t="s">
        <v>645</v>
      </c>
    </row>
    <row r="735" spans="1:5" s="181" customFormat="1" x14ac:dyDescent="0.2">
      <c r="A735" s="177" t="s">
        <v>148</v>
      </c>
      <c r="B735" s="178" t="s">
        <v>1324</v>
      </c>
      <c r="C735" s="179">
        <f>C736+C739+C742+C745+C746+C750</f>
        <v>0</v>
      </c>
      <c r="D735" s="193" t="str">
        <f>IF(ABS(C735=SUM(C736+C739+C742+C745+C746+C750))," ","Samtala passar ekki við undirliði.")</f>
        <v xml:space="preserve"> </v>
      </c>
      <c r="E735" s="180" t="s">
        <v>164</v>
      </c>
    </row>
    <row r="736" spans="1:5" s="181" customFormat="1" x14ac:dyDescent="0.2">
      <c r="A736" s="328" t="s">
        <v>149</v>
      </c>
      <c r="B736" s="263" t="s">
        <v>613</v>
      </c>
      <c r="C736" s="187">
        <f>SUM(C737:C738)</f>
        <v>0</v>
      </c>
      <c r="D736" s="193" t="str">
        <f>IF(ABS(C736=SUM(C737:C738))," ","Samtala passar ekki við undirliði.")</f>
        <v xml:space="preserve"> </v>
      </c>
      <c r="E736" s="185" t="s">
        <v>150</v>
      </c>
    </row>
    <row r="737" spans="1:5" s="181" customFormat="1" x14ac:dyDescent="0.2">
      <c r="A737" s="328" t="s">
        <v>151</v>
      </c>
      <c r="B737" s="346" t="s">
        <v>614</v>
      </c>
      <c r="C737" s="188">
        <v>0</v>
      </c>
      <c r="D737" s="193"/>
      <c r="E737" s="64" t="s">
        <v>1230</v>
      </c>
    </row>
    <row r="738" spans="1:5" s="181" customFormat="1" x14ac:dyDescent="0.2">
      <c r="A738" s="328" t="s">
        <v>152</v>
      </c>
      <c r="B738" s="346" t="s">
        <v>615</v>
      </c>
      <c r="C738" s="188">
        <v>0</v>
      </c>
      <c r="D738" s="193"/>
      <c r="E738" s="64" t="s">
        <v>1231</v>
      </c>
    </row>
    <row r="739" spans="1:5" s="181" customFormat="1" x14ac:dyDescent="0.2">
      <c r="A739" s="328" t="s">
        <v>153</v>
      </c>
      <c r="B739" s="263" t="s">
        <v>616</v>
      </c>
      <c r="C739" s="187">
        <f>SUM(C740:C741)</f>
        <v>0</v>
      </c>
      <c r="D739" s="193" t="str">
        <f>IF(ABS(C739=SUM(C740:C741))," ","Samtala passar ekki við undirliði.")</f>
        <v xml:space="preserve"> </v>
      </c>
      <c r="E739" s="185" t="s">
        <v>154</v>
      </c>
    </row>
    <row r="740" spans="1:5" s="181" customFormat="1" x14ac:dyDescent="0.2">
      <c r="A740" s="328" t="s">
        <v>155</v>
      </c>
      <c r="B740" s="346" t="s">
        <v>617</v>
      </c>
      <c r="C740" s="188">
        <v>0</v>
      </c>
      <c r="D740" s="193"/>
      <c r="E740" s="64" t="s">
        <v>1232</v>
      </c>
    </row>
    <row r="741" spans="1:5" s="181" customFormat="1" x14ac:dyDescent="0.2">
      <c r="A741" s="328" t="s">
        <v>156</v>
      </c>
      <c r="B741" s="346" t="s">
        <v>618</v>
      </c>
      <c r="C741" s="188">
        <v>0</v>
      </c>
      <c r="D741" s="193"/>
      <c r="E741" s="64" t="s">
        <v>1233</v>
      </c>
    </row>
    <row r="742" spans="1:5" s="181" customFormat="1" x14ac:dyDescent="0.2">
      <c r="A742" s="328" t="s">
        <v>157</v>
      </c>
      <c r="B742" s="263" t="s">
        <v>619</v>
      </c>
      <c r="C742" s="187">
        <f>SUM(C743:C744)</f>
        <v>0</v>
      </c>
      <c r="D742" s="193" t="str">
        <f>IF(ABS(C742=SUM(C743:C744))," ","Samtala passar ekki við undirliði.")</f>
        <v xml:space="preserve"> </v>
      </c>
      <c r="E742" s="185" t="s">
        <v>158</v>
      </c>
    </row>
    <row r="743" spans="1:5" s="181" customFormat="1" x14ac:dyDescent="0.2">
      <c r="A743" s="328" t="s">
        <v>159</v>
      </c>
      <c r="B743" s="346" t="s">
        <v>620</v>
      </c>
      <c r="C743" s="188">
        <v>0</v>
      </c>
      <c r="D743" s="193"/>
      <c r="E743" s="64" t="s">
        <v>1234</v>
      </c>
    </row>
    <row r="744" spans="1:5" s="181" customFormat="1" x14ac:dyDescent="0.2">
      <c r="A744" s="328" t="s">
        <v>160</v>
      </c>
      <c r="B744" s="346" t="s">
        <v>621</v>
      </c>
      <c r="C744" s="188">
        <v>0</v>
      </c>
      <c r="D744" s="193"/>
      <c r="E744" s="64" t="s">
        <v>1235</v>
      </c>
    </row>
    <row r="745" spans="1:5" s="181" customFormat="1" x14ac:dyDescent="0.2">
      <c r="A745" s="328" t="s">
        <v>161</v>
      </c>
      <c r="B745" s="263" t="s">
        <v>622</v>
      </c>
      <c r="C745" s="188">
        <v>0</v>
      </c>
      <c r="D745" s="193"/>
      <c r="E745" s="185" t="s">
        <v>162</v>
      </c>
    </row>
    <row r="746" spans="1:5" s="181" customFormat="1" x14ac:dyDescent="0.2">
      <c r="A746" s="328" t="s">
        <v>163</v>
      </c>
      <c r="B746" s="263" t="s">
        <v>623</v>
      </c>
      <c r="C746" s="187">
        <f>SUM(C747:C749)</f>
        <v>0</v>
      </c>
      <c r="D746" s="193" t="str">
        <f>IF(ABS(C746=SUM(C747:C749))," ","Samtala passar ekki við undirliði.")</f>
        <v xml:space="preserve"> </v>
      </c>
      <c r="E746" s="185" t="s">
        <v>164</v>
      </c>
    </row>
    <row r="747" spans="1:5" s="181" customFormat="1" x14ac:dyDescent="0.2">
      <c r="A747" s="328" t="s">
        <v>165</v>
      </c>
      <c r="B747" s="346" t="s">
        <v>624</v>
      </c>
      <c r="C747" s="188">
        <v>0</v>
      </c>
      <c r="D747" s="207"/>
      <c r="E747" s="64" t="s">
        <v>1236</v>
      </c>
    </row>
    <row r="748" spans="1:5" s="181" customFormat="1" x14ac:dyDescent="0.2">
      <c r="A748" s="328" t="s">
        <v>627</v>
      </c>
      <c r="B748" s="346" t="s">
        <v>628</v>
      </c>
      <c r="C748" s="188">
        <v>0</v>
      </c>
      <c r="D748" s="207"/>
      <c r="E748" s="64" t="s">
        <v>1229</v>
      </c>
    </row>
    <row r="749" spans="1:5" s="181" customFormat="1" x14ac:dyDescent="0.2">
      <c r="A749" s="328" t="s">
        <v>166</v>
      </c>
      <c r="B749" s="346" t="s">
        <v>625</v>
      </c>
      <c r="C749" s="188">
        <v>0</v>
      </c>
      <c r="D749" s="207"/>
      <c r="E749" s="64" t="s">
        <v>1237</v>
      </c>
    </row>
    <row r="750" spans="1:5" s="181" customFormat="1" x14ac:dyDescent="0.2">
      <c r="A750" s="328" t="s">
        <v>167</v>
      </c>
      <c r="B750" s="263" t="s">
        <v>525</v>
      </c>
      <c r="C750" s="187">
        <f>+SUM(C751:C752)</f>
        <v>0</v>
      </c>
      <c r="D750" s="193" t="str">
        <f>IF(ABS(C750=SUM(C751:C752))," ","Samtala passar ekki við undirliði.")</f>
        <v xml:space="preserve"> </v>
      </c>
      <c r="E750" s="185" t="s">
        <v>574</v>
      </c>
    </row>
    <row r="751" spans="1:5" s="181" customFormat="1" x14ac:dyDescent="0.2">
      <c r="A751" s="328" t="s">
        <v>1238</v>
      </c>
      <c r="B751" s="346" t="s">
        <v>1663</v>
      </c>
      <c r="C751" s="188">
        <v>0</v>
      </c>
      <c r="D751" s="207"/>
      <c r="E751" s="320" t="s">
        <v>1684</v>
      </c>
    </row>
    <row r="752" spans="1:5" s="181" customFormat="1" x14ac:dyDescent="0.2">
      <c r="A752" s="328" t="s">
        <v>1672</v>
      </c>
      <c r="B752" s="346" t="s">
        <v>626</v>
      </c>
      <c r="C752" s="188">
        <v>0</v>
      </c>
      <c r="D752" s="207"/>
      <c r="E752" s="320" t="s">
        <v>1765</v>
      </c>
    </row>
    <row r="753" spans="1:5" s="181" customFormat="1" x14ac:dyDescent="0.2">
      <c r="A753" s="415"/>
      <c r="B753" s="416" t="s">
        <v>91</v>
      </c>
      <c r="C753" s="179">
        <f>C17+C34+C165+C295+C425+C626+C724+C730+C735</f>
        <v>0</v>
      </c>
      <c r="D753" s="237" t="str">
        <f>IF(ABS(EIGNIR!C753-SKULDIR!C209-'Eigið fé'!C33)&gt;10,"Eignir og skuldir stemma ekki"," ")</f>
        <v xml:space="preserve"> </v>
      </c>
      <c r="E753" s="416" t="s">
        <v>168</v>
      </c>
    </row>
    <row r="754" spans="1:5" s="186" customFormat="1" x14ac:dyDescent="0.2">
      <c r="A754" s="197"/>
      <c r="B754" s="198"/>
      <c r="C754" s="199"/>
      <c r="D754" s="196"/>
      <c r="E754" s="198"/>
    </row>
    <row r="755" spans="1:5" s="186" customFormat="1" x14ac:dyDescent="0.2">
      <c r="A755" s="197"/>
      <c r="B755" s="198"/>
      <c r="C755" s="199"/>
      <c r="D755" s="196"/>
      <c r="E755" s="198"/>
    </row>
    <row r="756" spans="1:5" s="186" customFormat="1" ht="15.75" customHeight="1" x14ac:dyDescent="0.2">
      <c r="A756" s="182" t="s">
        <v>530</v>
      </c>
      <c r="B756" s="416" t="s">
        <v>529</v>
      </c>
      <c r="C756" s="179">
        <f>+C753-C766</f>
        <v>0</v>
      </c>
      <c r="D756" s="193" t="str">
        <f>IF(ABS(C756-SUM(C757:C764))&lt;0.5," ","Samtala passar ekki við undirliði.")</f>
        <v xml:space="preserve"> </v>
      </c>
      <c r="E756" s="416" t="s">
        <v>1314</v>
      </c>
    </row>
    <row r="757" spans="1:5" s="186" customFormat="1" x14ac:dyDescent="0.2">
      <c r="A757" s="182" t="s">
        <v>531</v>
      </c>
      <c r="B757" s="64" t="s">
        <v>1298</v>
      </c>
      <c r="C757" s="188">
        <v>0</v>
      </c>
      <c r="D757" s="196"/>
      <c r="E757" s="321" t="s">
        <v>1315</v>
      </c>
    </row>
    <row r="758" spans="1:5" s="181" customFormat="1" x14ac:dyDescent="0.2">
      <c r="A758" s="182" t="s">
        <v>532</v>
      </c>
      <c r="B758" s="321" t="s">
        <v>1299</v>
      </c>
      <c r="C758" s="188">
        <v>0</v>
      </c>
      <c r="D758" s="193"/>
      <c r="E758" s="321" t="s">
        <v>1316</v>
      </c>
    </row>
    <row r="759" spans="1:5" s="181" customFormat="1" x14ac:dyDescent="0.2">
      <c r="A759" s="182" t="s">
        <v>533</v>
      </c>
      <c r="B759" s="321" t="s">
        <v>1300</v>
      </c>
      <c r="C759" s="188">
        <v>0</v>
      </c>
      <c r="D759" s="196"/>
      <c r="E759" s="321" t="s">
        <v>1307</v>
      </c>
    </row>
    <row r="760" spans="1:5" s="181" customFormat="1" x14ac:dyDescent="0.2">
      <c r="A760" s="182" t="s">
        <v>534</v>
      </c>
      <c r="B760" s="64" t="s">
        <v>1301</v>
      </c>
      <c r="C760" s="188">
        <v>0</v>
      </c>
      <c r="D760" s="201"/>
      <c r="E760" s="321" t="s">
        <v>1308</v>
      </c>
    </row>
    <row r="761" spans="1:5" s="181" customFormat="1" x14ac:dyDescent="0.2">
      <c r="A761" s="182" t="s">
        <v>535</v>
      </c>
      <c r="B761" s="64" t="s">
        <v>1302</v>
      </c>
      <c r="C761" s="188">
        <v>0</v>
      </c>
      <c r="D761" s="201"/>
      <c r="E761" s="321" t="s">
        <v>1309</v>
      </c>
    </row>
    <row r="762" spans="1:5" s="181" customFormat="1" x14ac:dyDescent="0.2">
      <c r="A762" s="182" t="s">
        <v>536</v>
      </c>
      <c r="B762" s="64" t="s">
        <v>1303</v>
      </c>
      <c r="C762" s="188">
        <v>0</v>
      </c>
      <c r="D762" s="201"/>
      <c r="E762" s="321" t="s">
        <v>1310</v>
      </c>
    </row>
    <row r="763" spans="1:5" s="181" customFormat="1" x14ac:dyDescent="0.2">
      <c r="A763" s="182" t="s">
        <v>537</v>
      </c>
      <c r="B763" s="64" t="s">
        <v>1304</v>
      </c>
      <c r="C763" s="188">
        <v>0</v>
      </c>
      <c r="D763" s="201"/>
      <c r="E763" s="321" t="s">
        <v>1311</v>
      </c>
    </row>
    <row r="764" spans="1:5" s="181" customFormat="1" x14ac:dyDescent="0.2">
      <c r="A764" s="182" t="s">
        <v>1306</v>
      </c>
      <c r="B764" s="64" t="s">
        <v>1305</v>
      </c>
      <c r="C764" s="188">
        <v>0</v>
      </c>
      <c r="D764" s="201"/>
      <c r="E764" s="321" t="s">
        <v>1312</v>
      </c>
    </row>
    <row r="765" spans="1:5" s="181" customFormat="1" x14ac:dyDescent="0.2">
      <c r="A765" s="182"/>
      <c r="C765" s="200"/>
      <c r="D765" s="201"/>
    </row>
    <row r="766" spans="1:5" s="181" customFormat="1" ht="17.25" customHeight="1" x14ac:dyDescent="0.2">
      <c r="A766" s="182" t="s">
        <v>169</v>
      </c>
      <c r="B766" s="416" t="s">
        <v>629</v>
      </c>
      <c r="C766" s="179">
        <f>+C19+C67+C100+C132+C164+C197+C230+C262+C294+C327+C360+C392+C428+C424+C462+C494+C526+C558+C590+C622-C625+C659+C691+C723+C732+C734+C750+'Sundurliðun Afleiður - eignir'!E24+'Sundurliðun Afleiður - eignir'!E50+'Sundurliðun Afleiður - eignir'!E76</f>
        <v>0</v>
      </c>
      <c r="D766" s="193" t="str">
        <f>IF(ABS(C766-SUM(C767:C774))&lt;0.5," ","Samtala passar ekki við undirliði.")</f>
        <v xml:space="preserve"> </v>
      </c>
      <c r="E766" s="416" t="s">
        <v>1313</v>
      </c>
    </row>
    <row r="767" spans="1:5" s="181" customFormat="1" x14ac:dyDescent="0.2">
      <c r="A767" s="182" t="s">
        <v>170</v>
      </c>
      <c r="B767" s="64" t="s">
        <v>1298</v>
      </c>
      <c r="C767" s="188">
        <v>0</v>
      </c>
      <c r="D767" s="170"/>
      <c r="E767" s="321" t="s">
        <v>1315</v>
      </c>
    </row>
    <row r="768" spans="1:5" s="181" customFormat="1" x14ac:dyDescent="0.2">
      <c r="A768" s="182" t="s">
        <v>172</v>
      </c>
      <c r="B768" s="64" t="s">
        <v>1299</v>
      </c>
      <c r="C768" s="490">
        <v>0</v>
      </c>
      <c r="D768" s="496"/>
      <c r="E768" s="321" t="s">
        <v>1316</v>
      </c>
    </row>
    <row r="769" spans="1:5" s="181" customFormat="1" x14ac:dyDescent="0.2">
      <c r="A769" s="182" t="s">
        <v>174</v>
      </c>
      <c r="B769" s="321" t="s">
        <v>1300</v>
      </c>
      <c r="C769" s="490">
        <v>0</v>
      </c>
      <c r="D769" s="170"/>
      <c r="E769" s="321" t="s">
        <v>1307</v>
      </c>
    </row>
    <row r="770" spans="1:5" s="181" customFormat="1" x14ac:dyDescent="0.2">
      <c r="A770" s="182" t="s">
        <v>176</v>
      </c>
      <c r="B770" s="64" t="s">
        <v>1301</v>
      </c>
      <c r="C770" s="490">
        <v>0</v>
      </c>
      <c r="D770" s="170"/>
      <c r="E770" s="321" t="s">
        <v>1308</v>
      </c>
    </row>
    <row r="771" spans="1:5" s="181" customFormat="1" x14ac:dyDescent="0.2">
      <c r="A771" s="182" t="s">
        <v>178</v>
      </c>
      <c r="B771" s="64" t="s">
        <v>1302</v>
      </c>
      <c r="C771" s="490">
        <v>0</v>
      </c>
      <c r="D771" s="170"/>
      <c r="E771" s="321" t="s">
        <v>1309</v>
      </c>
    </row>
    <row r="772" spans="1:5" s="181" customFormat="1" x14ac:dyDescent="0.2">
      <c r="A772" s="182" t="s">
        <v>180</v>
      </c>
      <c r="B772" s="64" t="s">
        <v>1303</v>
      </c>
      <c r="C772" s="490">
        <v>0</v>
      </c>
      <c r="D772" s="170"/>
      <c r="E772" s="321" t="s">
        <v>1310</v>
      </c>
    </row>
    <row r="773" spans="1:5" s="181" customFormat="1" x14ac:dyDescent="0.2">
      <c r="A773" s="182" t="s">
        <v>182</v>
      </c>
      <c r="B773" s="64" t="s">
        <v>1304</v>
      </c>
      <c r="C773" s="490">
        <v>0</v>
      </c>
      <c r="D773" s="170"/>
      <c r="E773" s="321" t="s">
        <v>1311</v>
      </c>
    </row>
    <row r="774" spans="1:5" s="181" customFormat="1" x14ac:dyDescent="0.2">
      <c r="A774" s="182" t="s">
        <v>1766</v>
      </c>
      <c r="B774" s="64" t="s">
        <v>1305</v>
      </c>
      <c r="C774" s="490">
        <v>0</v>
      </c>
      <c r="D774" s="170"/>
      <c r="E774" s="321" t="s">
        <v>1312</v>
      </c>
    </row>
    <row r="775" spans="1:5" s="181" customFormat="1" x14ac:dyDescent="0.2">
      <c r="A775" s="170"/>
      <c r="B775" s="193"/>
      <c r="C775" s="204"/>
      <c r="D775" s="186"/>
    </row>
    <row r="776" spans="1:5" s="181" customFormat="1" x14ac:dyDescent="0.2">
      <c r="A776" s="170"/>
      <c r="C776" s="204"/>
      <c r="D776" s="186"/>
    </row>
    <row r="777" spans="1:5" s="181" customFormat="1" x14ac:dyDescent="0.2">
      <c r="A777" s="194"/>
      <c r="B777" s="497" t="s">
        <v>1857</v>
      </c>
      <c r="C777" s="498">
        <f>+C766-Lönd!AC5</f>
        <v>0</v>
      </c>
      <c r="D777" s="186"/>
    </row>
    <row r="778" spans="1:5" s="181" customFormat="1" x14ac:dyDescent="0.2">
      <c r="A778" s="194"/>
      <c r="C778" s="205"/>
      <c r="D778" s="186"/>
    </row>
    <row r="779" spans="1:5" s="181" customFormat="1" x14ac:dyDescent="0.2">
      <c r="A779" s="194"/>
      <c r="C779" s="205"/>
      <c r="D779" s="186"/>
    </row>
    <row r="780" spans="1:5" s="181" customFormat="1" x14ac:dyDescent="0.2">
      <c r="A780" s="194"/>
      <c r="C780" s="205"/>
      <c r="D780" s="186"/>
    </row>
    <row r="781" spans="1:5" s="181" customFormat="1" x14ac:dyDescent="0.2">
      <c r="A781" s="194"/>
      <c r="C781" s="205"/>
      <c r="D781" s="186"/>
    </row>
    <row r="782" spans="1:5" s="181" customFormat="1" x14ac:dyDescent="0.2">
      <c r="A782" s="194"/>
      <c r="C782" s="205"/>
      <c r="D782" s="186"/>
    </row>
    <row r="783" spans="1:5" s="181" customFormat="1" x14ac:dyDescent="0.2">
      <c r="A783" s="194"/>
      <c r="C783" s="205"/>
      <c r="D783" s="186"/>
    </row>
    <row r="784" spans="1:5" s="181" customFormat="1" x14ac:dyDescent="0.2">
      <c r="A784" s="194"/>
      <c r="C784" s="205"/>
      <c r="D784" s="186"/>
    </row>
    <row r="785" spans="1:4" s="181" customFormat="1" x14ac:dyDescent="0.2">
      <c r="A785" s="194"/>
      <c r="C785" s="205"/>
      <c r="D785" s="186"/>
    </row>
    <row r="786" spans="1:4" s="181" customFormat="1" x14ac:dyDescent="0.2">
      <c r="A786" s="194"/>
      <c r="C786" s="205"/>
      <c r="D786" s="186"/>
    </row>
    <row r="787" spans="1:4" s="181" customFormat="1" x14ac:dyDescent="0.2">
      <c r="A787" s="194"/>
      <c r="C787" s="205"/>
      <c r="D787" s="186"/>
    </row>
    <row r="788" spans="1:4" s="181" customFormat="1" x14ac:dyDescent="0.2">
      <c r="A788" s="194"/>
      <c r="C788" s="205"/>
      <c r="D788" s="186"/>
    </row>
    <row r="789" spans="1:4" s="181" customFormat="1" x14ac:dyDescent="0.2">
      <c r="A789" s="194"/>
      <c r="C789" s="205"/>
      <c r="D789" s="186"/>
    </row>
    <row r="790" spans="1:4" s="181" customFormat="1" x14ac:dyDescent="0.2">
      <c r="A790" s="194"/>
      <c r="C790" s="205"/>
      <c r="D790" s="186"/>
    </row>
    <row r="791" spans="1:4" s="181" customFormat="1" x14ac:dyDescent="0.2">
      <c r="A791" s="194"/>
      <c r="C791" s="205"/>
      <c r="D791" s="186"/>
    </row>
    <row r="792" spans="1:4" s="181" customFormat="1" x14ac:dyDescent="0.2">
      <c r="A792" s="194"/>
      <c r="C792" s="205"/>
      <c r="D792" s="186"/>
    </row>
    <row r="793" spans="1:4" s="181" customFormat="1" x14ac:dyDescent="0.2">
      <c r="A793" s="194"/>
      <c r="C793" s="205"/>
      <c r="D793" s="186"/>
    </row>
    <row r="794" spans="1:4" s="181" customFormat="1" x14ac:dyDescent="0.2">
      <c r="A794" s="194"/>
      <c r="C794" s="205"/>
      <c r="D794" s="186"/>
    </row>
    <row r="795" spans="1:4" s="181" customFormat="1" x14ac:dyDescent="0.2">
      <c r="A795" s="194"/>
      <c r="C795" s="205"/>
      <c r="D795" s="186"/>
    </row>
    <row r="796" spans="1:4" s="181" customFormat="1" x14ac:dyDescent="0.2">
      <c r="A796" s="194"/>
      <c r="C796" s="205"/>
      <c r="D796" s="186"/>
    </row>
    <row r="797" spans="1:4" s="181" customFormat="1" x14ac:dyDescent="0.2">
      <c r="A797" s="194"/>
      <c r="C797" s="205"/>
      <c r="D797" s="186"/>
    </row>
    <row r="798" spans="1:4" s="181" customFormat="1" x14ac:dyDescent="0.2">
      <c r="A798" s="194"/>
      <c r="C798" s="205"/>
      <c r="D798" s="186"/>
    </row>
    <row r="799" spans="1:4" s="181" customFormat="1" x14ac:dyDescent="0.2">
      <c r="A799" s="194"/>
      <c r="C799" s="205"/>
      <c r="D799" s="186"/>
    </row>
    <row r="800" spans="1:4" s="181" customFormat="1" x14ac:dyDescent="0.2">
      <c r="A800" s="194"/>
      <c r="C800" s="205"/>
      <c r="D800" s="186"/>
    </row>
    <row r="801" spans="1:4" s="181" customFormat="1" x14ac:dyDescent="0.2">
      <c r="A801" s="194"/>
      <c r="C801" s="205"/>
      <c r="D801" s="186"/>
    </row>
    <row r="802" spans="1:4" s="181" customFormat="1" x14ac:dyDescent="0.2">
      <c r="A802" s="194"/>
      <c r="C802" s="205"/>
      <c r="D802" s="186"/>
    </row>
    <row r="803" spans="1:4" s="181" customFormat="1" x14ac:dyDescent="0.2">
      <c r="A803" s="194"/>
      <c r="C803" s="205"/>
      <c r="D803" s="186"/>
    </row>
    <row r="804" spans="1:4" s="181" customFormat="1" x14ac:dyDescent="0.2">
      <c r="A804" s="194"/>
      <c r="C804" s="205"/>
      <c r="D804" s="186"/>
    </row>
    <row r="805" spans="1:4" s="181" customFormat="1" x14ac:dyDescent="0.2">
      <c r="A805" s="194"/>
      <c r="C805" s="205"/>
      <c r="D805" s="186"/>
    </row>
    <row r="806" spans="1:4" s="181" customFormat="1" x14ac:dyDescent="0.2">
      <c r="A806" s="194"/>
      <c r="C806" s="205"/>
      <c r="D806" s="186"/>
    </row>
    <row r="807" spans="1:4" s="181" customFormat="1" x14ac:dyDescent="0.2">
      <c r="A807" s="194"/>
      <c r="C807" s="205"/>
      <c r="D807" s="186"/>
    </row>
    <row r="808" spans="1:4" s="181" customFormat="1" x14ac:dyDescent="0.2">
      <c r="A808" s="194"/>
      <c r="C808" s="205"/>
      <c r="D808" s="186"/>
    </row>
    <row r="809" spans="1:4" s="181" customFormat="1" x14ac:dyDescent="0.2">
      <c r="A809" s="194"/>
      <c r="C809" s="205"/>
      <c r="D809" s="186"/>
    </row>
    <row r="810" spans="1:4" s="181" customFormat="1" x14ac:dyDescent="0.2">
      <c r="A810" s="194"/>
      <c r="C810" s="205"/>
      <c r="D810" s="186"/>
    </row>
    <row r="811" spans="1:4" s="181" customFormat="1" x14ac:dyDescent="0.2">
      <c r="A811" s="194"/>
      <c r="C811" s="205"/>
      <c r="D811" s="186"/>
    </row>
    <row r="812" spans="1:4" s="181" customFormat="1" x14ac:dyDescent="0.2">
      <c r="A812" s="194"/>
      <c r="C812" s="205"/>
      <c r="D812" s="186"/>
    </row>
    <row r="813" spans="1:4" s="181" customFormat="1" x14ac:dyDescent="0.2">
      <c r="A813" s="194"/>
      <c r="C813" s="205"/>
      <c r="D813" s="186"/>
    </row>
    <row r="814" spans="1:4" s="181" customFormat="1" x14ac:dyDescent="0.2">
      <c r="A814" s="194"/>
      <c r="C814" s="205"/>
      <c r="D814" s="186"/>
    </row>
    <row r="815" spans="1:4" s="181" customFormat="1" x14ac:dyDescent="0.2">
      <c r="A815" s="194"/>
      <c r="C815" s="205"/>
      <c r="D815" s="186"/>
    </row>
    <row r="816" spans="1:4" s="181" customFormat="1" x14ac:dyDescent="0.2">
      <c r="A816" s="194"/>
      <c r="C816" s="205"/>
      <c r="D816" s="186"/>
    </row>
    <row r="817" spans="1:4" s="181" customFormat="1" x14ac:dyDescent="0.2">
      <c r="A817" s="194"/>
      <c r="C817" s="205"/>
      <c r="D817" s="186"/>
    </row>
    <row r="818" spans="1:4" s="181" customFormat="1" x14ac:dyDescent="0.2">
      <c r="A818" s="194"/>
      <c r="C818" s="205"/>
      <c r="D818" s="186"/>
    </row>
    <row r="819" spans="1:4" s="181" customFormat="1" x14ac:dyDescent="0.2">
      <c r="A819" s="194"/>
      <c r="C819" s="205"/>
      <c r="D819" s="186"/>
    </row>
    <row r="820" spans="1:4" s="181" customFormat="1" x14ac:dyDescent="0.2">
      <c r="A820" s="194"/>
      <c r="C820" s="205"/>
      <c r="D820" s="186"/>
    </row>
    <row r="821" spans="1:4" s="181" customFormat="1" x14ac:dyDescent="0.2">
      <c r="A821" s="194"/>
      <c r="C821" s="205"/>
      <c r="D821" s="186"/>
    </row>
    <row r="822" spans="1:4" s="181" customFormat="1" x14ac:dyDescent="0.2">
      <c r="A822" s="194"/>
      <c r="C822" s="205"/>
      <c r="D822" s="186"/>
    </row>
    <row r="823" spans="1:4" s="181" customFormat="1" x14ac:dyDescent="0.2">
      <c r="A823" s="194"/>
      <c r="C823" s="205"/>
      <c r="D823" s="186"/>
    </row>
    <row r="824" spans="1:4" s="181" customFormat="1" x14ac:dyDescent="0.2">
      <c r="A824" s="194"/>
      <c r="C824" s="205"/>
      <c r="D824" s="186"/>
    </row>
    <row r="825" spans="1:4" s="181" customFormat="1" x14ac:dyDescent="0.2">
      <c r="A825" s="194"/>
      <c r="C825" s="205"/>
      <c r="D825" s="186"/>
    </row>
    <row r="826" spans="1:4" s="181" customFormat="1" x14ac:dyDescent="0.2">
      <c r="A826" s="194"/>
      <c r="C826" s="205"/>
      <c r="D826" s="186"/>
    </row>
    <row r="827" spans="1:4" s="181" customFormat="1" x14ac:dyDescent="0.2">
      <c r="A827" s="194"/>
      <c r="C827" s="205"/>
      <c r="D827" s="186"/>
    </row>
    <row r="828" spans="1:4" s="181" customFormat="1" x14ac:dyDescent="0.2">
      <c r="A828" s="194"/>
      <c r="C828" s="205"/>
      <c r="D828" s="186"/>
    </row>
    <row r="829" spans="1:4" s="181" customFormat="1" x14ac:dyDescent="0.2">
      <c r="A829" s="194"/>
      <c r="C829" s="205"/>
      <c r="D829" s="186"/>
    </row>
    <row r="830" spans="1:4" s="181" customFormat="1" x14ac:dyDescent="0.2">
      <c r="A830" s="194"/>
      <c r="C830" s="205"/>
      <c r="D830" s="186"/>
    </row>
    <row r="831" spans="1:4" s="181" customFormat="1" x14ac:dyDescent="0.2">
      <c r="A831" s="194"/>
      <c r="C831" s="205"/>
      <c r="D831" s="186"/>
    </row>
    <row r="832" spans="1:4" s="181" customFormat="1" x14ac:dyDescent="0.2">
      <c r="A832" s="194"/>
      <c r="C832" s="205"/>
      <c r="D832" s="186"/>
    </row>
    <row r="833" spans="1:4" s="181" customFormat="1" x14ac:dyDescent="0.2">
      <c r="A833" s="194"/>
      <c r="C833" s="205"/>
      <c r="D833" s="186"/>
    </row>
    <row r="834" spans="1:4" s="181" customFormat="1" x14ac:dyDescent="0.2">
      <c r="A834" s="194"/>
      <c r="C834" s="205"/>
      <c r="D834" s="186"/>
    </row>
    <row r="835" spans="1:4" s="181" customFormat="1" x14ac:dyDescent="0.2">
      <c r="A835" s="194"/>
      <c r="C835" s="205"/>
      <c r="D835" s="186"/>
    </row>
    <row r="836" spans="1:4" s="181" customFormat="1" x14ac:dyDescent="0.2">
      <c r="A836" s="194"/>
      <c r="C836" s="205"/>
      <c r="D836" s="186"/>
    </row>
    <row r="837" spans="1:4" s="181" customFormat="1" x14ac:dyDescent="0.2">
      <c r="A837" s="194"/>
      <c r="C837" s="205"/>
      <c r="D837" s="186"/>
    </row>
    <row r="838" spans="1:4" s="181" customFormat="1" x14ac:dyDescent="0.2">
      <c r="A838" s="194"/>
      <c r="C838" s="205"/>
      <c r="D838" s="186"/>
    </row>
    <row r="839" spans="1:4" s="181" customFormat="1" x14ac:dyDescent="0.2">
      <c r="A839" s="194"/>
      <c r="C839" s="205"/>
      <c r="D839" s="186"/>
    </row>
    <row r="840" spans="1:4" s="181" customFormat="1" x14ac:dyDescent="0.2">
      <c r="A840" s="194"/>
      <c r="C840" s="205"/>
      <c r="D840" s="186"/>
    </row>
    <row r="841" spans="1:4" s="181" customFormat="1" x14ac:dyDescent="0.2">
      <c r="A841" s="194"/>
      <c r="C841" s="205"/>
      <c r="D841" s="186"/>
    </row>
    <row r="842" spans="1:4" s="181" customFormat="1" x14ac:dyDescent="0.2">
      <c r="A842" s="194"/>
      <c r="C842" s="205"/>
      <c r="D842" s="186"/>
    </row>
    <row r="843" spans="1:4" s="181" customFormat="1" x14ac:dyDescent="0.2">
      <c r="A843" s="194"/>
      <c r="C843" s="205"/>
      <c r="D843" s="186"/>
    </row>
    <row r="844" spans="1:4" s="181" customFormat="1" x14ac:dyDescent="0.2">
      <c r="A844" s="194"/>
      <c r="C844" s="205"/>
      <c r="D844" s="186"/>
    </row>
    <row r="845" spans="1:4" s="181" customFormat="1" x14ac:dyDescent="0.2">
      <c r="A845" s="194"/>
      <c r="C845" s="205"/>
      <c r="D845" s="186"/>
    </row>
    <row r="846" spans="1:4" s="181" customFormat="1" x14ac:dyDescent="0.2">
      <c r="A846" s="194"/>
      <c r="C846" s="205"/>
      <c r="D846" s="186"/>
    </row>
    <row r="847" spans="1:4" s="181" customFormat="1" x14ac:dyDescent="0.2">
      <c r="A847" s="194"/>
      <c r="C847" s="205"/>
      <c r="D847" s="186"/>
    </row>
    <row r="848" spans="1:4" s="181" customFormat="1" x14ac:dyDescent="0.2">
      <c r="A848" s="194"/>
      <c r="C848" s="205"/>
      <c r="D848" s="186"/>
    </row>
    <row r="849" spans="1:4" s="181" customFormat="1" x14ac:dyDescent="0.2">
      <c r="A849" s="194"/>
      <c r="C849" s="205"/>
      <c r="D849" s="186"/>
    </row>
    <row r="850" spans="1:4" s="181" customFormat="1" x14ac:dyDescent="0.2">
      <c r="A850" s="194"/>
      <c r="C850" s="205"/>
      <c r="D850" s="186"/>
    </row>
    <row r="851" spans="1:4" s="181" customFormat="1" x14ac:dyDescent="0.2">
      <c r="A851" s="194"/>
      <c r="C851" s="205"/>
      <c r="D851" s="186"/>
    </row>
    <row r="852" spans="1:4" s="181" customFormat="1" x14ac:dyDescent="0.2">
      <c r="A852" s="194"/>
      <c r="C852" s="205"/>
      <c r="D852" s="186"/>
    </row>
    <row r="853" spans="1:4" s="181" customFormat="1" x14ac:dyDescent="0.2">
      <c r="A853" s="194"/>
      <c r="C853" s="205"/>
      <c r="D853" s="186"/>
    </row>
    <row r="854" spans="1:4" s="181" customFormat="1" x14ac:dyDescent="0.2">
      <c r="A854" s="194"/>
      <c r="C854" s="205"/>
      <c r="D854" s="186"/>
    </row>
    <row r="855" spans="1:4" s="181" customFormat="1" x14ac:dyDescent="0.2">
      <c r="A855" s="194"/>
      <c r="C855" s="205"/>
      <c r="D855" s="186"/>
    </row>
    <row r="856" spans="1:4" s="181" customFormat="1" x14ac:dyDescent="0.2">
      <c r="A856" s="194"/>
      <c r="C856" s="205"/>
      <c r="D856" s="186"/>
    </row>
    <row r="857" spans="1:4" s="181" customFormat="1" x14ac:dyDescent="0.2">
      <c r="A857" s="194"/>
      <c r="C857" s="205"/>
      <c r="D857" s="186"/>
    </row>
    <row r="858" spans="1:4" x14ac:dyDescent="0.2">
      <c r="A858" s="206"/>
    </row>
    <row r="859" spans="1:4" x14ac:dyDescent="0.2">
      <c r="A859" s="206"/>
    </row>
    <row r="860" spans="1:4" x14ac:dyDescent="0.2">
      <c r="A860" s="206"/>
    </row>
    <row r="861" spans="1:4" x14ac:dyDescent="0.2">
      <c r="A861" s="206"/>
    </row>
    <row r="862" spans="1:4" x14ac:dyDescent="0.2">
      <c r="A862" s="206"/>
    </row>
    <row r="863" spans="1:4" x14ac:dyDescent="0.2">
      <c r="A863" s="206"/>
    </row>
    <row r="864" spans="1:4" x14ac:dyDescent="0.2">
      <c r="A864" s="206"/>
    </row>
    <row r="865" spans="1:5" x14ac:dyDescent="0.2">
      <c r="A865" s="206"/>
    </row>
    <row r="866" spans="1:5" x14ac:dyDescent="0.2">
      <c r="A866" s="206"/>
    </row>
    <row r="867" spans="1:5" x14ac:dyDescent="0.2">
      <c r="A867" s="206"/>
    </row>
    <row r="868" spans="1:5" x14ac:dyDescent="0.2">
      <c r="A868" s="206"/>
    </row>
    <row r="869" spans="1:5" x14ac:dyDescent="0.2">
      <c r="A869" s="206"/>
    </row>
    <row r="870" spans="1:5" x14ac:dyDescent="0.2">
      <c r="A870" s="206"/>
    </row>
    <row r="871" spans="1:5" x14ac:dyDescent="0.2">
      <c r="A871" s="206"/>
    </row>
    <row r="872" spans="1:5" s="172" customFormat="1" x14ac:dyDescent="0.2">
      <c r="A872" s="206"/>
      <c r="C872" s="166"/>
      <c r="D872" s="386"/>
      <c r="E872" s="159"/>
    </row>
    <row r="873" spans="1:5" s="172" customFormat="1" x14ac:dyDescent="0.2">
      <c r="A873" s="206"/>
      <c r="C873" s="166"/>
      <c r="D873" s="386"/>
      <c r="E873" s="159"/>
    </row>
    <row r="874" spans="1:5" s="172" customFormat="1" x14ac:dyDescent="0.2">
      <c r="A874" s="206"/>
      <c r="C874" s="166"/>
      <c r="D874" s="386"/>
      <c r="E874" s="159"/>
    </row>
    <row r="875" spans="1:5" s="172" customFormat="1" x14ac:dyDescent="0.2">
      <c r="A875" s="206"/>
      <c r="C875" s="166"/>
      <c r="D875" s="386"/>
      <c r="E875" s="159"/>
    </row>
    <row r="876" spans="1:5" s="172" customFormat="1" x14ac:dyDescent="0.2">
      <c r="A876" s="206"/>
      <c r="C876" s="166"/>
      <c r="D876" s="386"/>
      <c r="E876" s="159"/>
    </row>
    <row r="877" spans="1:5" s="172" customFormat="1" x14ac:dyDescent="0.2">
      <c r="A877" s="206"/>
      <c r="C877" s="166"/>
      <c r="D877" s="386"/>
      <c r="E877" s="159"/>
    </row>
    <row r="878" spans="1:5" s="172" customFormat="1" x14ac:dyDescent="0.2">
      <c r="A878" s="206"/>
      <c r="C878" s="166"/>
      <c r="D878" s="386"/>
      <c r="E878" s="159"/>
    </row>
    <row r="879" spans="1:5" s="172" customFormat="1" x14ac:dyDescent="0.2">
      <c r="A879" s="206"/>
      <c r="C879" s="166"/>
      <c r="D879" s="386"/>
      <c r="E879" s="159"/>
    </row>
    <row r="880" spans="1:5" s="172" customFormat="1" x14ac:dyDescent="0.2">
      <c r="A880" s="206"/>
      <c r="C880" s="166"/>
      <c r="D880" s="386"/>
      <c r="E880" s="159"/>
    </row>
    <row r="881" spans="1:5" s="172" customFormat="1" x14ac:dyDescent="0.2">
      <c r="A881" s="206"/>
      <c r="C881" s="166"/>
      <c r="D881" s="386"/>
      <c r="E881" s="159"/>
    </row>
    <row r="882" spans="1:5" s="172" customFormat="1" x14ac:dyDescent="0.2">
      <c r="A882" s="206"/>
      <c r="C882" s="166"/>
      <c r="D882" s="386"/>
      <c r="E882" s="159"/>
    </row>
    <row r="883" spans="1:5" s="172" customFormat="1" x14ac:dyDescent="0.2">
      <c r="A883" s="206"/>
      <c r="C883" s="166"/>
      <c r="D883" s="386"/>
      <c r="E883" s="159"/>
    </row>
    <row r="884" spans="1:5" s="172" customFormat="1" x14ac:dyDescent="0.2">
      <c r="A884" s="206"/>
      <c r="C884" s="166"/>
      <c r="D884" s="386"/>
      <c r="E884" s="159"/>
    </row>
    <row r="885" spans="1:5" s="172" customFormat="1" x14ac:dyDescent="0.2">
      <c r="A885" s="206"/>
      <c r="C885" s="166"/>
      <c r="D885" s="386"/>
      <c r="E885" s="159"/>
    </row>
    <row r="886" spans="1:5" s="172" customFormat="1" x14ac:dyDescent="0.2">
      <c r="A886" s="206"/>
      <c r="C886" s="166"/>
      <c r="D886" s="386"/>
      <c r="E886" s="159"/>
    </row>
    <row r="887" spans="1:5" s="172" customFormat="1" x14ac:dyDescent="0.2">
      <c r="A887" s="206"/>
      <c r="C887" s="166"/>
      <c r="D887" s="386"/>
      <c r="E887" s="159"/>
    </row>
    <row r="888" spans="1:5" s="172" customFormat="1" x14ac:dyDescent="0.2">
      <c r="A888" s="206"/>
      <c r="C888" s="166"/>
      <c r="D888" s="386"/>
      <c r="E888" s="159"/>
    </row>
    <row r="889" spans="1:5" s="172" customFormat="1" x14ac:dyDescent="0.2">
      <c r="A889" s="206"/>
      <c r="C889" s="166"/>
      <c r="D889" s="386"/>
      <c r="E889" s="159"/>
    </row>
    <row r="890" spans="1:5" s="172" customFormat="1" x14ac:dyDescent="0.2">
      <c r="A890" s="206"/>
      <c r="C890" s="166"/>
      <c r="D890" s="386"/>
      <c r="E890" s="159"/>
    </row>
    <row r="891" spans="1:5" s="172" customFormat="1" x14ac:dyDescent="0.2">
      <c r="A891" s="206"/>
      <c r="C891" s="166"/>
      <c r="D891" s="386"/>
      <c r="E891" s="159"/>
    </row>
    <row r="892" spans="1:5" s="172" customFormat="1" x14ac:dyDescent="0.2">
      <c r="A892" s="206"/>
      <c r="C892" s="166"/>
      <c r="D892" s="386"/>
      <c r="E892" s="159"/>
    </row>
    <row r="893" spans="1:5" s="172" customFormat="1" x14ac:dyDescent="0.2">
      <c r="A893" s="206"/>
      <c r="C893" s="166"/>
      <c r="D893" s="386"/>
      <c r="E893" s="159"/>
    </row>
    <row r="894" spans="1:5" s="172" customFormat="1" x14ac:dyDescent="0.2">
      <c r="A894" s="206"/>
      <c r="C894" s="166"/>
      <c r="D894" s="386"/>
      <c r="E894" s="159"/>
    </row>
    <row r="895" spans="1:5" s="172" customFormat="1" x14ac:dyDescent="0.2">
      <c r="A895" s="206"/>
      <c r="C895" s="166"/>
      <c r="D895" s="386"/>
      <c r="E895" s="159"/>
    </row>
    <row r="896" spans="1:5" s="172" customFormat="1" x14ac:dyDescent="0.2">
      <c r="A896" s="206"/>
      <c r="C896" s="166"/>
      <c r="D896" s="386"/>
      <c r="E896" s="159"/>
    </row>
    <row r="897" spans="1:5" s="172" customFormat="1" x14ac:dyDescent="0.2">
      <c r="A897" s="206"/>
      <c r="C897" s="166"/>
      <c r="D897" s="386"/>
      <c r="E897" s="159"/>
    </row>
    <row r="898" spans="1:5" s="172" customFormat="1" x14ac:dyDescent="0.2">
      <c r="A898" s="206"/>
      <c r="C898" s="166"/>
      <c r="D898" s="386"/>
      <c r="E898" s="159"/>
    </row>
    <row r="899" spans="1:5" s="172" customFormat="1" x14ac:dyDescent="0.2">
      <c r="A899" s="206"/>
      <c r="C899" s="166"/>
      <c r="D899" s="386"/>
      <c r="E899" s="159"/>
    </row>
    <row r="900" spans="1:5" s="172" customFormat="1" x14ac:dyDescent="0.2">
      <c r="A900" s="206"/>
      <c r="C900" s="166"/>
      <c r="D900" s="386"/>
      <c r="E900" s="159"/>
    </row>
    <row r="901" spans="1:5" s="172" customFormat="1" x14ac:dyDescent="0.2">
      <c r="A901" s="206"/>
      <c r="C901" s="166"/>
      <c r="D901" s="386"/>
      <c r="E901" s="159"/>
    </row>
    <row r="902" spans="1:5" s="172" customFormat="1" x14ac:dyDescent="0.2">
      <c r="A902" s="206"/>
      <c r="C902" s="166"/>
      <c r="D902" s="386"/>
      <c r="E902" s="159"/>
    </row>
    <row r="903" spans="1:5" s="172" customFormat="1" x14ac:dyDescent="0.2">
      <c r="A903" s="206"/>
      <c r="C903" s="166"/>
      <c r="D903" s="386"/>
      <c r="E903" s="159"/>
    </row>
    <row r="904" spans="1:5" s="172" customFormat="1" x14ac:dyDescent="0.2">
      <c r="A904" s="206"/>
      <c r="C904" s="166"/>
      <c r="D904" s="386"/>
      <c r="E904" s="159"/>
    </row>
    <row r="905" spans="1:5" s="172" customFormat="1" x14ac:dyDescent="0.2">
      <c r="A905" s="206"/>
      <c r="C905" s="166"/>
      <c r="D905" s="386"/>
      <c r="E905" s="159"/>
    </row>
  </sheetData>
  <sheetProtection formatCells="0" formatColumns="0" formatRows="0"/>
  <protectedRanges>
    <protectedRange sqref="C625 C6:C7" name="Range5_1"/>
    <protectedRange sqref="C429 C6:C7" name="Range4_1"/>
    <protectedRange sqref="C18 C20:C33 C6:C11" name="Range2_1"/>
    <protectedRange sqref="D16 D623 D754:D755 D757:D765" name="skýringar_1"/>
    <protectedRange sqref="C740:C741 C743:C745 C731:C733 C747:C752 C737:C738" name="Range6_1"/>
    <protectedRange sqref="C731 C757:C764 C767:C774" name="Range7_1"/>
    <protectedRange sqref="D753" name="Skýringar_4_1"/>
    <protectedRange sqref="D41:D46 D17:D39 D74:D79 D106:D111 D138:D143 D171:D176 D204:D209 D211:D225 D236:D241 D268:D273 D301:D306 D334:D339 D341:D355 D366:D371 D398:D403 D436:D441 D468:D473 D443:D466 D500:D505 D475:D498 D532:D537 D507:D530 D564:D569 D539:D562 D596:D601 D571:D594 D603:D622 D308:D332 D178:D202 D48:D72 D81:D104 D113:D136 D145:D169 D227:D234 D275:D299 D243:D266 D357:D364 D373:D396 D405:D434 D657 D689 D721" name="skýringar_1_4"/>
    <protectedRange sqref="D40 D47 D356 D226 D73 D80 D105 D112 D137 D144 D170 D177 D203 D210 D235 D242 D267 D274 D300 D307 D333 D340 D365 D372 D397 D404 D435 D442 D467 D474 D499 D506 D531 D538 D563 D570 D595 D602" name="Skýringar_4_2"/>
    <protectedRange sqref="D633:D638 D665:D670 D640:D656 D697:D702 D672:D688 D704:D720 D624:D631 D658:D663 D690:D695 D722:D752" name="skýringar_1_5"/>
    <protectedRange sqref="D639 D671 D703" name="Skýringar_4_3"/>
    <protectedRange sqref="D756" name="skýringar_1_1"/>
    <protectedRange sqref="D766" name="skýringar_1_2"/>
  </protectedRanges>
  <customSheetViews>
    <customSheetView guid="{36FBA667-E62D-4CB2-8A1E-E3E39D09B465}" fitToPage="1" topLeftCell="A448">
      <selection activeCell="A464" sqref="A464"/>
      <pageMargins left="0.74803149606299213" right="0.74803149606299213" top="0.98425196850393704" bottom="0.98425196850393704" header="0.51181102362204722" footer="0.51181102362204722"/>
      <printOptions horizontalCentered="1"/>
      <pageSetup paperSize="9" fitToHeight="20" orientation="portrait" copies="4" r:id="rId1"/>
      <headerFooter alignWithMargins="0">
        <oddHeader>&amp;L&amp;8Seðlabanki Íslands
Upplýsingasvið</oddHeader>
        <oddFooter>&amp;R&amp;P</oddFooter>
      </headerFooter>
    </customSheetView>
    <customSheetView guid="{066FE8E2-BD01-4A3D-B08F-7AE148820913}" fitToPage="1">
      <selection activeCell="D160" sqref="D160"/>
      <pageMargins left="0.74803149606299213" right="0.74803149606299213" top="0.98425196850393704" bottom="0.98425196850393704" header="0.51181102362204722" footer="0.51181102362204722"/>
      <printOptions horizontalCentered="1"/>
      <pageSetup paperSize="9" fitToHeight="20" orientation="portrait" copies="4" r:id="rId2"/>
      <headerFooter alignWithMargins="0">
        <oddHeader>&amp;L&amp;8Seðlabanki Íslands
Upplýsingasvið</oddHeader>
        <oddFooter>&amp;R&amp;P</oddFooter>
      </headerFooter>
    </customSheetView>
    <customSheetView guid="{89A248D1-1EB8-46F5-9763-087E5D6B4AF5}" fitToPage="1" topLeftCell="A4">
      <selection activeCell="B65" sqref="B65"/>
      <pageMargins left="0.74803149606299213" right="0.74803149606299213" top="0.98425196850393704" bottom="0.98425196850393704" header="0.51181102362204722" footer="0.51181102362204722"/>
      <printOptions horizontalCentered="1"/>
      <pageSetup paperSize="9" scale="70" fitToHeight="20" orientation="portrait" copies="4" r:id="rId3"/>
      <headerFooter alignWithMargins="0">
        <oddHeader>&amp;L&amp;8Seðlabanki Íslands
Upplýsingasvið</oddHeader>
        <oddFooter>&amp;R&amp;P</oddFooter>
      </headerFooter>
    </customSheetView>
    <customSheetView guid="{79D16477-B0C6-48AF-AE89-11794E47C250}" showPageBreaks="1" fitToPage="1" printArea="1" topLeftCell="A761">
      <selection activeCell="B738" sqref="B738"/>
      <pageMargins left="0.74803149606299213" right="0.74803149606299213" top="0.98425196850393704" bottom="0.98425196850393704" header="0.51181102362204722" footer="0.51181102362204722"/>
      <printOptions horizontalCentered="1"/>
      <pageSetup paperSize="9" scale="70" fitToHeight="20" orientation="portrait" copies="4" r:id="rId4"/>
      <headerFooter alignWithMargins="0">
        <oddHeader>&amp;L&amp;8Seðlabanki Íslands
Upplýsingasvið</oddHeader>
        <oddFooter>&amp;R&amp;P</oddFooter>
      </headerFooter>
    </customSheetView>
  </customSheetViews>
  <mergeCells count="1">
    <mergeCell ref="A1:C1"/>
  </mergeCells>
  <conditionalFormatting sqref="C17:C753">
    <cfRule type="cellIs" dxfId="161" priority="1" operator="lessThan">
      <formula>0</formula>
    </cfRule>
  </conditionalFormatting>
  <dataValidations count="2">
    <dataValidation type="list" allowBlank="1" showInputMessage="1" showErrorMessage="1" sqref="C5">
      <formula1>Skilaaðilar</formula1>
    </dataValidation>
    <dataValidation type="date" allowBlank="1" showInputMessage="1" showErrorMessage="1" errorTitle="Villa" error="Þessi dagsetning er ekki lögleg!" promptTitle="Dagsetning" prompt="Sláið inn dagsetningu á forminu d.m.yyyy" sqref="C8">
      <formula1>29526</formula1>
      <formula2>55153</formula2>
    </dataValidation>
  </dataValidations>
  <hyperlinks>
    <hyperlink ref="D5" r:id="rId5"/>
  </hyperlinks>
  <printOptions horizontalCentered="1"/>
  <pageMargins left="0.74803149606299213" right="0.74803149606299213" top="0.98425196850393704" bottom="0.98425196850393704" header="0.51181102362204722" footer="0.51181102362204722"/>
  <pageSetup paperSize="9" scale="67" fitToHeight="20" orientation="portrait" copies="4" r:id="rId6"/>
  <headerFooter alignWithMargins="0">
    <oddHeader>&amp;L&amp;8Seðlabanki Íslands
Gagnasöfnun og upplýsingavinnsla</oddHeader>
    <oddFooter>&amp;R&amp;P</oddFooter>
  </headerFooter>
  <legacyDrawing r:id="rId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3366FF"/>
    <pageSetUpPr fitToPage="1"/>
  </sheetPr>
  <dimension ref="A1:E240"/>
  <sheetViews>
    <sheetView zoomScaleNormal="100" workbookViewId="0">
      <selection activeCell="C209" sqref="C209"/>
    </sheetView>
  </sheetViews>
  <sheetFormatPr defaultColWidth="9.140625" defaultRowHeight="12.75" customHeight="1" x14ac:dyDescent="0.2"/>
  <cols>
    <col min="1" max="1" width="9.7109375" style="225" customWidth="1"/>
    <col min="2" max="2" width="70" style="208" customWidth="1"/>
    <col min="3" max="3" width="18.7109375" style="208" customWidth="1" collapsed="1"/>
    <col min="4" max="4" width="20.5703125" style="207" customWidth="1"/>
    <col min="5" max="5" width="61.7109375" style="208" customWidth="1"/>
    <col min="6" max="16384" width="9.140625" style="208"/>
  </cols>
  <sheetData>
    <row r="1" spans="1:5" ht="24.95" customHeight="1" x14ac:dyDescent="0.25">
      <c r="A1" s="578" t="s">
        <v>93</v>
      </c>
      <c r="B1" s="578"/>
      <c r="C1" s="578"/>
    </row>
    <row r="2" spans="1:5" s="189" customFormat="1" ht="17.25" customHeight="1" x14ac:dyDescent="0.2">
      <c r="A2" s="209"/>
      <c r="B2" s="210">
        <f>EIGNIR!C5</f>
        <v>0</v>
      </c>
      <c r="C2" s="163"/>
      <c r="D2" s="211"/>
    </row>
    <row r="3" spans="1:5" s="189" customFormat="1" ht="12.75" customHeight="1" x14ac:dyDescent="0.2">
      <c r="A3" s="209"/>
      <c r="B3" s="167" t="s">
        <v>1842</v>
      </c>
      <c r="C3" s="418">
        <f>EIGNIR!C8</f>
        <v>43585</v>
      </c>
      <c r="D3" s="211"/>
      <c r="E3" s="210"/>
    </row>
    <row r="4" spans="1:5" s="189" customFormat="1" ht="12.75" customHeight="1" x14ac:dyDescent="0.2">
      <c r="A4" s="209"/>
      <c r="B4" s="167"/>
      <c r="C4" s="212"/>
      <c r="D4" s="211"/>
      <c r="E4" s="210"/>
    </row>
    <row r="5" spans="1:5" s="189" customFormat="1" ht="12.75" customHeight="1" x14ac:dyDescent="0.2">
      <c r="A5" s="209"/>
      <c r="B5" s="213"/>
      <c r="C5" s="214"/>
      <c r="D5" s="211"/>
      <c r="E5" s="215"/>
    </row>
    <row r="6" spans="1:5" s="189" customFormat="1" ht="12.75" customHeight="1" x14ac:dyDescent="0.2">
      <c r="A6" s="165"/>
      <c r="B6" s="35"/>
      <c r="C6" s="30"/>
      <c r="D6" s="211"/>
      <c r="E6" s="213"/>
    </row>
    <row r="7" spans="1:5" s="189" customFormat="1" ht="12.75" customHeight="1" x14ac:dyDescent="0.2">
      <c r="A7" s="209"/>
      <c r="B7" s="213"/>
      <c r="C7" s="31"/>
      <c r="D7" s="211"/>
      <c r="E7" s="165"/>
    </row>
    <row r="8" spans="1:5" ht="15.75" customHeight="1" x14ac:dyDescent="0.25">
      <c r="A8" s="171" t="s">
        <v>100</v>
      </c>
      <c r="B8" s="216"/>
      <c r="D8" s="387" t="s">
        <v>101</v>
      </c>
      <c r="E8" s="171" t="s">
        <v>185</v>
      </c>
    </row>
    <row r="9" spans="1:5" ht="12.75" customHeight="1" x14ac:dyDescent="0.2">
      <c r="A9" s="174" t="s">
        <v>58</v>
      </c>
      <c r="B9" s="165"/>
      <c r="C9" s="217" t="str">
        <f>EIGNIR!C15</f>
        <v>Fjárhæð í þús.kr</v>
      </c>
      <c r="E9" s="178" t="s">
        <v>186</v>
      </c>
    </row>
    <row r="10" spans="1:5" ht="12.75" customHeight="1" x14ac:dyDescent="0.2">
      <c r="A10" s="218"/>
      <c r="B10" s="165"/>
    </row>
    <row r="11" spans="1:5" ht="12.75" customHeight="1" x14ac:dyDescent="0.2">
      <c r="A11" s="219">
        <v>100</v>
      </c>
      <c r="B11" s="178" t="s">
        <v>60</v>
      </c>
      <c r="C11" s="220">
        <f>SUM(C12:C15)</f>
        <v>0</v>
      </c>
      <c r="D11" s="193" t="str">
        <f>IF(ABS(C11=SUM(C12:C15))," ","Samtala passar ekki við undirliði.")</f>
        <v xml:space="preserve"> </v>
      </c>
      <c r="E11" s="178" t="s">
        <v>187</v>
      </c>
    </row>
    <row r="12" spans="1:5" ht="12.75" customHeight="1" x14ac:dyDescent="0.2">
      <c r="A12" s="219" t="s">
        <v>188</v>
      </c>
      <c r="B12" s="185" t="s">
        <v>189</v>
      </c>
      <c r="C12" s="221">
        <v>0</v>
      </c>
      <c r="D12" s="340"/>
      <c r="E12" s="165" t="s">
        <v>190</v>
      </c>
    </row>
    <row r="13" spans="1:5" ht="12.75" customHeight="1" x14ac:dyDescent="0.2">
      <c r="A13" s="219" t="s">
        <v>191</v>
      </c>
      <c r="B13" s="185" t="s">
        <v>192</v>
      </c>
      <c r="C13" s="221">
        <v>0</v>
      </c>
      <c r="D13" s="340"/>
      <c r="E13" s="165" t="s">
        <v>193</v>
      </c>
    </row>
    <row r="14" spans="1:5" s="339" customFormat="1" ht="12.75" customHeight="1" x14ac:dyDescent="0.2">
      <c r="A14" s="219" t="s">
        <v>538</v>
      </c>
      <c r="B14" s="185" t="s">
        <v>1512</v>
      </c>
      <c r="C14" s="221">
        <v>0</v>
      </c>
      <c r="D14" s="340"/>
      <c r="E14" s="165" t="s">
        <v>1683</v>
      </c>
    </row>
    <row r="15" spans="1:5" ht="12.75" customHeight="1" x14ac:dyDescent="0.2">
      <c r="A15" s="219" t="s">
        <v>1515</v>
      </c>
      <c r="B15" s="185" t="s">
        <v>444</v>
      </c>
      <c r="C15" s="221">
        <v>0</v>
      </c>
      <c r="D15" s="340"/>
      <c r="E15" s="165" t="s">
        <v>1323</v>
      </c>
    </row>
    <row r="16" spans="1:5" ht="12.75" customHeight="1" x14ac:dyDescent="0.2">
      <c r="A16" s="219">
        <v>101</v>
      </c>
      <c r="B16" s="178" t="s">
        <v>477</v>
      </c>
      <c r="C16" s="222">
        <f>C17+C18+C21+C22</f>
        <v>0</v>
      </c>
      <c r="D16" s="193" t="str">
        <f>IF(ABS(C16=SUM(C17+C18+C21+C22))," ","Samtala passar ekki við undirliði.")</f>
        <v xml:space="preserve"> </v>
      </c>
      <c r="E16" s="165" t="s">
        <v>11871</v>
      </c>
    </row>
    <row r="17" spans="1:5" ht="12.75" customHeight="1" x14ac:dyDescent="0.2">
      <c r="A17" s="219" t="s">
        <v>194</v>
      </c>
      <c r="B17" s="185" t="s">
        <v>1079</v>
      </c>
      <c r="C17" s="221">
        <v>0</v>
      </c>
      <c r="D17" s="340"/>
      <c r="E17" s="224" t="s">
        <v>1121</v>
      </c>
    </row>
    <row r="18" spans="1:5" ht="12.75" customHeight="1" x14ac:dyDescent="0.2">
      <c r="A18" s="343" t="s">
        <v>195</v>
      </c>
      <c r="B18" s="185" t="s">
        <v>69</v>
      </c>
      <c r="C18" s="305">
        <f>+C19+C20</f>
        <v>0</v>
      </c>
      <c r="D18" s="193" t="str">
        <f>IF(ABS(C18=SUM(C19:C20))," ","Samtala passar ekki við undirliði.")</f>
        <v xml:space="preserve"> </v>
      </c>
      <c r="E18" s="165" t="s">
        <v>1272</v>
      </c>
    </row>
    <row r="19" spans="1:5" ht="12.75" customHeight="1" x14ac:dyDescent="0.2">
      <c r="A19" s="343" t="s">
        <v>1020</v>
      </c>
      <c r="B19" s="262" t="s">
        <v>1021</v>
      </c>
      <c r="C19" s="304">
        <v>0</v>
      </c>
      <c r="D19" s="340"/>
      <c r="E19" s="262" t="s">
        <v>1279</v>
      </c>
    </row>
    <row r="20" spans="1:5" ht="12.75" customHeight="1" x14ac:dyDescent="0.2">
      <c r="A20" s="343" t="s">
        <v>1022</v>
      </c>
      <c r="B20" s="262" t="s">
        <v>1019</v>
      </c>
      <c r="C20" s="304">
        <v>0</v>
      </c>
      <c r="D20" s="340"/>
      <c r="E20" s="262" t="s">
        <v>1280</v>
      </c>
    </row>
    <row r="21" spans="1:5" ht="14.25" customHeight="1" x14ac:dyDescent="0.2">
      <c r="A21" s="343" t="s">
        <v>196</v>
      </c>
      <c r="B21" s="189" t="s">
        <v>541</v>
      </c>
      <c r="C21" s="226">
        <v>0</v>
      </c>
      <c r="E21" s="165" t="s">
        <v>1273</v>
      </c>
    </row>
    <row r="22" spans="1:5" ht="12.75" customHeight="1" x14ac:dyDescent="0.2">
      <c r="A22" s="343" t="s">
        <v>478</v>
      </c>
      <c r="B22" s="185" t="s">
        <v>542</v>
      </c>
      <c r="C22" s="226">
        <v>0</v>
      </c>
      <c r="E22" s="165" t="s">
        <v>1274</v>
      </c>
    </row>
    <row r="23" spans="1:5" ht="15.75" customHeight="1" x14ac:dyDescent="0.2">
      <c r="A23" s="343">
        <v>102</v>
      </c>
      <c r="B23" s="178" t="s">
        <v>479</v>
      </c>
      <c r="C23" s="222">
        <f>C24+C27+C30+C35</f>
        <v>0</v>
      </c>
      <c r="D23" s="193" t="str">
        <f>IF(ABS(C23=SUM(C24+C27+C30+C35))," ","Samtala passar ekki við undirliði.")</f>
        <v xml:space="preserve"> </v>
      </c>
      <c r="E23" s="165" t="s">
        <v>11872</v>
      </c>
    </row>
    <row r="24" spans="1:5" s="230" customFormat="1" ht="12.75" customHeight="1" x14ac:dyDescent="0.2">
      <c r="A24" s="343" t="s">
        <v>197</v>
      </c>
      <c r="B24" s="185" t="s">
        <v>72</v>
      </c>
      <c r="C24" s="228">
        <f>+SUM(C25:C26)</f>
        <v>0</v>
      </c>
      <c r="D24" s="193" t="str">
        <f>IF(ABS(C24=SUM(C25:C26))," ","Samtala passar ekki við undirliði.")</f>
        <v xml:space="preserve"> </v>
      </c>
      <c r="E24" s="165" t="s">
        <v>1491</v>
      </c>
    </row>
    <row r="25" spans="1:5" s="230" customFormat="1" ht="12.75" customHeight="1" x14ac:dyDescent="0.2">
      <c r="A25" s="343" t="s">
        <v>198</v>
      </c>
      <c r="B25" s="262" t="s">
        <v>539</v>
      </c>
      <c r="C25" s="231">
        <v>0</v>
      </c>
      <c r="D25" s="229"/>
      <c r="E25" s="262" t="s">
        <v>1281</v>
      </c>
    </row>
    <row r="26" spans="1:5" ht="12.75" customHeight="1" x14ac:dyDescent="0.2">
      <c r="A26" s="343" t="s">
        <v>199</v>
      </c>
      <c r="B26" s="262" t="s">
        <v>378</v>
      </c>
      <c r="C26" s="231">
        <v>0</v>
      </c>
      <c r="D26" s="340"/>
      <c r="E26" s="262" t="s">
        <v>578</v>
      </c>
    </row>
    <row r="27" spans="1:5" s="339" customFormat="1" ht="12.75" customHeight="1" x14ac:dyDescent="0.2">
      <c r="A27" s="343" t="s">
        <v>200</v>
      </c>
      <c r="B27" s="185" t="s">
        <v>13694</v>
      </c>
      <c r="C27" s="228">
        <f>+SUM(C28:C29)</f>
        <v>0</v>
      </c>
      <c r="D27" s="340"/>
      <c r="E27" s="165" t="s">
        <v>13720</v>
      </c>
    </row>
    <row r="28" spans="1:5" s="339" customFormat="1" ht="12.75" customHeight="1" x14ac:dyDescent="0.2">
      <c r="A28" s="343" t="s">
        <v>630</v>
      </c>
      <c r="B28" s="262" t="s">
        <v>13695</v>
      </c>
      <c r="C28" s="492">
        <v>0</v>
      </c>
      <c r="D28" s="340"/>
      <c r="E28" s="262" t="s">
        <v>13721</v>
      </c>
    </row>
    <row r="29" spans="1:5" s="339" customFormat="1" ht="12.75" customHeight="1" x14ac:dyDescent="0.2">
      <c r="A29" s="343" t="s">
        <v>631</v>
      </c>
      <c r="B29" s="262" t="s">
        <v>13699</v>
      </c>
      <c r="C29" s="492">
        <v>0</v>
      </c>
      <c r="D29" s="340"/>
      <c r="E29" s="262" t="s">
        <v>13722</v>
      </c>
    </row>
    <row r="30" spans="1:5" ht="12.75" customHeight="1" x14ac:dyDescent="0.2">
      <c r="A30" s="343" t="s">
        <v>201</v>
      </c>
      <c r="B30" s="185" t="s">
        <v>543</v>
      </c>
      <c r="C30" s="228">
        <f>+SUM(C31:C34)</f>
        <v>0</v>
      </c>
      <c r="D30" s="193" t="str">
        <f>IF(ABS(C30=SUM(C31:C34))," ","Samtala passar ekki við undirliði.")</f>
        <v xml:space="preserve"> </v>
      </c>
      <c r="E30" s="165" t="s">
        <v>1492</v>
      </c>
    </row>
    <row r="31" spans="1:5" ht="12.75" customHeight="1" x14ac:dyDescent="0.2">
      <c r="A31" s="343" t="s">
        <v>1737</v>
      </c>
      <c r="B31" s="262" t="s">
        <v>1517</v>
      </c>
      <c r="C31" s="231">
        <v>0</v>
      </c>
      <c r="D31" s="232"/>
      <c r="E31" s="262" t="s">
        <v>1673</v>
      </c>
    </row>
    <row r="32" spans="1:5" s="339" customFormat="1" ht="12.75" customHeight="1" x14ac:dyDescent="0.2">
      <c r="A32" s="343" t="s">
        <v>1738</v>
      </c>
      <c r="B32" s="262" t="s">
        <v>1519</v>
      </c>
      <c r="C32" s="231">
        <v>0</v>
      </c>
      <c r="D32" s="232"/>
      <c r="E32" s="262" t="s">
        <v>1674</v>
      </c>
    </row>
    <row r="33" spans="1:5" s="339" customFormat="1" ht="12.75" customHeight="1" x14ac:dyDescent="0.2">
      <c r="A33" s="343" t="s">
        <v>1739</v>
      </c>
      <c r="B33" s="262" t="s">
        <v>1518</v>
      </c>
      <c r="C33" s="231">
        <v>0</v>
      </c>
      <c r="D33" s="232"/>
      <c r="E33" s="262" t="s">
        <v>1675</v>
      </c>
    </row>
    <row r="34" spans="1:5" ht="12.75" customHeight="1" x14ac:dyDescent="0.2">
      <c r="A34" s="343" t="s">
        <v>13707</v>
      </c>
      <c r="B34" s="262" t="s">
        <v>1520</v>
      </c>
      <c r="C34" s="231">
        <v>0</v>
      </c>
      <c r="D34" s="232"/>
      <c r="E34" s="262" t="s">
        <v>1676</v>
      </c>
    </row>
    <row r="35" spans="1:5" ht="12.75" customHeight="1" x14ac:dyDescent="0.2">
      <c r="A35" s="343" t="s">
        <v>13708</v>
      </c>
      <c r="B35" s="185" t="s">
        <v>544</v>
      </c>
      <c r="C35" s="228">
        <f>SUM(C36:C38)</f>
        <v>0</v>
      </c>
      <c r="D35" s="193" t="str">
        <f>IF(ABS(C35=SUM(C36:C38))," ","Samtala passar ekki við undirliði.")</f>
        <v xml:space="preserve"> </v>
      </c>
      <c r="E35" s="165" t="s">
        <v>1493</v>
      </c>
    </row>
    <row r="36" spans="1:5" ht="12.75" customHeight="1" x14ac:dyDescent="0.2">
      <c r="A36" s="343" t="s">
        <v>13709</v>
      </c>
      <c r="B36" s="262" t="s">
        <v>656</v>
      </c>
      <c r="C36" s="233">
        <v>0</v>
      </c>
      <c r="D36" s="340"/>
      <c r="E36" s="262" t="s">
        <v>1679</v>
      </c>
    </row>
    <row r="37" spans="1:5" s="339" customFormat="1" ht="12.75" customHeight="1" x14ac:dyDescent="0.2">
      <c r="A37" s="343" t="s">
        <v>13710</v>
      </c>
      <c r="B37" s="262" t="s">
        <v>1523</v>
      </c>
      <c r="C37" s="233">
        <v>0</v>
      </c>
      <c r="D37" s="340"/>
      <c r="E37" s="262" t="s">
        <v>1677</v>
      </c>
    </row>
    <row r="38" spans="1:5" ht="12.75" customHeight="1" x14ac:dyDescent="0.2">
      <c r="A38" s="343" t="s">
        <v>13711</v>
      </c>
      <c r="B38" s="262" t="s">
        <v>1524</v>
      </c>
      <c r="C38" s="233">
        <v>0</v>
      </c>
      <c r="D38" s="340"/>
      <c r="E38" s="262" t="s">
        <v>1678</v>
      </c>
    </row>
    <row r="39" spans="1:5" ht="17.25" customHeight="1" x14ac:dyDescent="0.2">
      <c r="A39" s="343">
        <v>103</v>
      </c>
      <c r="B39" s="178" t="s">
        <v>480</v>
      </c>
      <c r="C39" s="222">
        <f>+C40+C171+C174+C177+C182</f>
        <v>0</v>
      </c>
      <c r="D39" s="193" t="str">
        <f>IF(ABS(C39=SUM(C40+C171+C174+C177+C182))," ","Samtala passar ekki við undirliði.")</f>
        <v xml:space="preserve"> </v>
      </c>
      <c r="E39" s="185" t="s">
        <v>11873</v>
      </c>
    </row>
    <row r="40" spans="1:5" ht="12.75" customHeight="1" x14ac:dyDescent="0.2">
      <c r="A40" s="343" t="s">
        <v>481</v>
      </c>
      <c r="B40" s="185" t="s">
        <v>361</v>
      </c>
      <c r="C40" s="228">
        <f>+C41+C73+C105+C137++C138+C139</f>
        <v>0</v>
      </c>
      <c r="D40" s="193" t="str">
        <f>IF(ABS(C40=SUM(C41+C73+C105+C137+C138+C139))," ","Samtala passar ekki við undirliði.")</f>
        <v xml:space="preserve"> </v>
      </c>
      <c r="E40" s="165" t="s">
        <v>1494</v>
      </c>
    </row>
    <row r="41" spans="1:5" ht="12.75" customHeight="1" x14ac:dyDescent="0.2">
      <c r="A41" s="343" t="s">
        <v>482</v>
      </c>
      <c r="B41" s="185" t="s">
        <v>365</v>
      </c>
      <c r="C41" s="228">
        <f>+C42+C56+C67+C70+C71+C72</f>
        <v>0</v>
      </c>
      <c r="D41" s="193" t="str">
        <f>IF(ABS(C41=SUM(C42+C56+C67+C70+C71+C72))," ","Samtala passar ekki við undirliði.")</f>
        <v xml:space="preserve"> </v>
      </c>
      <c r="E41" s="185" t="s">
        <v>1271</v>
      </c>
    </row>
    <row r="42" spans="1:5" ht="12.75" customHeight="1" x14ac:dyDescent="0.2">
      <c r="A42" s="343" t="s">
        <v>1532</v>
      </c>
      <c r="B42" s="323" t="s">
        <v>19</v>
      </c>
      <c r="C42" s="228">
        <f>SUM(C43:C55)</f>
        <v>0</v>
      </c>
      <c r="D42" s="193" t="str">
        <f>IF(ABS(C42=SUM(C43:C55))," ","Samtala passar ekki við undirliði.")</f>
        <v xml:space="preserve"> </v>
      </c>
      <c r="E42" s="283" t="s">
        <v>662</v>
      </c>
    </row>
    <row r="43" spans="1:5" ht="12.75" customHeight="1" x14ac:dyDescent="0.2">
      <c r="A43" s="343" t="s">
        <v>1533</v>
      </c>
      <c r="B43" s="346" t="s">
        <v>5</v>
      </c>
      <c r="C43" s="190">
        <v>0</v>
      </c>
      <c r="E43" s="64" t="s">
        <v>1068</v>
      </c>
    </row>
    <row r="44" spans="1:5" ht="12.75" customHeight="1" x14ac:dyDescent="0.2">
      <c r="A44" s="343" t="s">
        <v>1534</v>
      </c>
      <c r="B44" s="346" t="s">
        <v>6</v>
      </c>
      <c r="C44" s="190">
        <v>0</v>
      </c>
      <c r="E44" s="64" t="s">
        <v>1069</v>
      </c>
    </row>
    <row r="45" spans="1:5" ht="12.75" customHeight="1" x14ac:dyDescent="0.2">
      <c r="A45" s="343" t="s">
        <v>1535</v>
      </c>
      <c r="B45" s="346" t="s">
        <v>1329</v>
      </c>
      <c r="C45" s="190">
        <v>0</v>
      </c>
      <c r="D45" s="340"/>
      <c r="E45" s="329" t="s">
        <v>1392</v>
      </c>
    </row>
    <row r="46" spans="1:5" ht="12.75" customHeight="1" x14ac:dyDescent="0.2">
      <c r="A46" s="343" t="s">
        <v>1536</v>
      </c>
      <c r="B46" s="346" t="s">
        <v>1334</v>
      </c>
      <c r="C46" s="190">
        <v>0</v>
      </c>
      <c r="E46" s="329" t="s">
        <v>1393</v>
      </c>
    </row>
    <row r="47" spans="1:5" ht="12.75" customHeight="1" x14ac:dyDescent="0.2">
      <c r="A47" s="343" t="s">
        <v>1537</v>
      </c>
      <c r="B47" s="346" t="s">
        <v>1330</v>
      </c>
      <c r="C47" s="190">
        <v>0</v>
      </c>
      <c r="E47" s="329" t="s">
        <v>1394</v>
      </c>
    </row>
    <row r="48" spans="1:5" ht="12.75" customHeight="1" x14ac:dyDescent="0.2">
      <c r="A48" s="343" t="s">
        <v>1538</v>
      </c>
      <c r="B48" s="346" t="s">
        <v>7</v>
      </c>
      <c r="C48" s="460">
        <v>0</v>
      </c>
      <c r="E48" s="64" t="s">
        <v>1070</v>
      </c>
    </row>
    <row r="49" spans="1:5" ht="12.75" customHeight="1" x14ac:dyDescent="0.2">
      <c r="A49" s="343" t="s">
        <v>1539</v>
      </c>
      <c r="B49" s="346" t="s">
        <v>8</v>
      </c>
      <c r="C49" s="460">
        <v>0</v>
      </c>
      <c r="E49" s="64" t="s">
        <v>1071</v>
      </c>
    </row>
    <row r="50" spans="1:5" ht="12.75" customHeight="1" x14ac:dyDescent="0.2">
      <c r="A50" s="343" t="s">
        <v>1540</v>
      </c>
      <c r="B50" s="346" t="s">
        <v>1328</v>
      </c>
      <c r="C50" s="460">
        <v>0</v>
      </c>
      <c r="E50" s="64" t="s">
        <v>1072</v>
      </c>
    </row>
    <row r="51" spans="1:5" ht="12.75" customHeight="1" x14ac:dyDescent="0.2">
      <c r="A51" s="343" t="s">
        <v>1541</v>
      </c>
      <c r="B51" s="346" t="s">
        <v>9</v>
      </c>
      <c r="C51" s="460">
        <v>0</v>
      </c>
      <c r="E51" s="64" t="s">
        <v>1073</v>
      </c>
    </row>
    <row r="52" spans="1:5" ht="12.75" customHeight="1" x14ac:dyDescent="0.2">
      <c r="A52" s="343" t="s">
        <v>1542</v>
      </c>
      <c r="B52" s="346" t="s">
        <v>1331</v>
      </c>
      <c r="C52" s="190">
        <v>0</v>
      </c>
      <c r="D52" s="340"/>
      <c r="E52" s="330" t="s">
        <v>1395</v>
      </c>
    </row>
    <row r="53" spans="1:5" ht="12.75" customHeight="1" x14ac:dyDescent="0.2">
      <c r="A53" s="343" t="s">
        <v>1543</v>
      </c>
      <c r="B53" s="346" t="s">
        <v>1332</v>
      </c>
      <c r="C53" s="190">
        <v>0</v>
      </c>
      <c r="E53" s="330" t="s">
        <v>1396</v>
      </c>
    </row>
    <row r="54" spans="1:5" ht="12.75" customHeight="1" x14ac:dyDescent="0.2">
      <c r="A54" s="343" t="s">
        <v>1544</v>
      </c>
      <c r="B54" s="346" t="s">
        <v>1333</v>
      </c>
      <c r="C54" s="190">
        <v>0</v>
      </c>
      <c r="E54" s="330" t="s">
        <v>1397</v>
      </c>
    </row>
    <row r="55" spans="1:5" ht="12.75" customHeight="1" x14ac:dyDescent="0.2">
      <c r="A55" s="343" t="s">
        <v>1545</v>
      </c>
      <c r="B55" s="346" t="s">
        <v>28</v>
      </c>
      <c r="C55" s="190">
        <v>0</v>
      </c>
      <c r="E55" s="64" t="s">
        <v>1074</v>
      </c>
    </row>
    <row r="56" spans="1:5" ht="12.75" customHeight="1" x14ac:dyDescent="0.2">
      <c r="A56" s="343" t="s">
        <v>1546</v>
      </c>
      <c r="B56" s="323" t="s">
        <v>51</v>
      </c>
      <c r="C56" s="228">
        <f>+SUM(C57:C66)</f>
        <v>0</v>
      </c>
      <c r="D56" s="193" t="str">
        <f>IF(ABS(C56=SUM(C57:C66))," ","Samtala passar ekki við undirliði.")</f>
        <v xml:space="preserve"> </v>
      </c>
      <c r="E56" s="283" t="s">
        <v>1075</v>
      </c>
    </row>
    <row r="57" spans="1:5" s="339" customFormat="1" ht="12.75" customHeight="1" x14ac:dyDescent="0.2">
      <c r="A57" s="343" t="s">
        <v>1547</v>
      </c>
      <c r="B57" s="346" t="s">
        <v>1511</v>
      </c>
      <c r="C57" s="342">
        <v>0</v>
      </c>
      <c r="D57" s="207"/>
      <c r="E57" s="346" t="s">
        <v>1529</v>
      </c>
    </row>
    <row r="58" spans="1:5" ht="12.75" customHeight="1" x14ac:dyDescent="0.2">
      <c r="A58" s="343" t="s">
        <v>1548</v>
      </c>
      <c r="B58" s="346" t="s">
        <v>396</v>
      </c>
      <c r="C58" s="461">
        <v>0</v>
      </c>
      <c r="E58" s="346" t="s">
        <v>1530</v>
      </c>
    </row>
    <row r="59" spans="1:5" ht="12.75" customHeight="1" x14ac:dyDescent="0.2">
      <c r="A59" s="343" t="s">
        <v>1549</v>
      </c>
      <c r="B59" s="346" t="s">
        <v>370</v>
      </c>
      <c r="C59" s="461">
        <v>0</v>
      </c>
      <c r="E59" s="64" t="s">
        <v>1066</v>
      </c>
    </row>
    <row r="60" spans="1:5" ht="12.75" customHeight="1" x14ac:dyDescent="0.2">
      <c r="A60" s="343" t="s">
        <v>1550</v>
      </c>
      <c r="B60" s="346" t="s">
        <v>400</v>
      </c>
      <c r="C60" s="461">
        <v>0</v>
      </c>
      <c r="E60" s="64" t="s">
        <v>1076</v>
      </c>
    </row>
    <row r="61" spans="1:5" ht="12.75" customHeight="1" x14ac:dyDescent="0.2">
      <c r="A61" s="343" t="s">
        <v>1551</v>
      </c>
      <c r="B61" s="346" t="s">
        <v>3</v>
      </c>
      <c r="C61" s="461">
        <v>0</v>
      </c>
      <c r="E61" s="262" t="s">
        <v>1077</v>
      </c>
    </row>
    <row r="62" spans="1:5" ht="12.75" customHeight="1" x14ac:dyDescent="0.2">
      <c r="A62" s="343" t="s">
        <v>1552</v>
      </c>
      <c r="B62" s="346" t="s">
        <v>397</v>
      </c>
      <c r="C62" s="461">
        <v>0</v>
      </c>
      <c r="E62" s="262" t="s">
        <v>1078</v>
      </c>
    </row>
    <row r="63" spans="1:5" ht="12.75" customHeight="1" x14ac:dyDescent="0.2">
      <c r="A63" s="343" t="s">
        <v>1553</v>
      </c>
      <c r="B63" s="346" t="s">
        <v>371</v>
      </c>
      <c r="C63" s="461">
        <v>0</v>
      </c>
      <c r="E63" s="262" t="s">
        <v>11861</v>
      </c>
    </row>
    <row r="64" spans="1:5" ht="12.75" customHeight="1" x14ac:dyDescent="0.2">
      <c r="A64" s="343" t="s">
        <v>1554</v>
      </c>
      <c r="B64" s="346" t="s">
        <v>1734</v>
      </c>
      <c r="C64" s="461">
        <v>0</v>
      </c>
      <c r="E64" s="64" t="s">
        <v>11862</v>
      </c>
    </row>
    <row r="65" spans="1:5" ht="12.75" customHeight="1" x14ac:dyDescent="0.2">
      <c r="A65" s="343" t="s">
        <v>1555</v>
      </c>
      <c r="B65" s="346" t="s">
        <v>16</v>
      </c>
      <c r="C65" s="461">
        <v>0</v>
      </c>
      <c r="E65" s="262" t="s">
        <v>1067</v>
      </c>
    </row>
    <row r="66" spans="1:5" ht="12.75" customHeight="1" x14ac:dyDescent="0.2">
      <c r="A66" s="343" t="s">
        <v>1556</v>
      </c>
      <c r="B66" s="346" t="s">
        <v>2</v>
      </c>
      <c r="C66" s="461">
        <v>0</v>
      </c>
      <c r="E66" s="262" t="s">
        <v>11863</v>
      </c>
    </row>
    <row r="67" spans="1:5" ht="12.75" customHeight="1" x14ac:dyDescent="0.2">
      <c r="A67" s="343" t="s">
        <v>1557</v>
      </c>
      <c r="B67" s="323" t="s">
        <v>30</v>
      </c>
      <c r="C67" s="228">
        <f>+C68+C69</f>
        <v>0</v>
      </c>
      <c r="D67" s="193" t="str">
        <f>IF(ABS(C67=SUM(C68:C69))," ","Samtala passar ekki við undirliði.")</f>
        <v xml:space="preserve"> </v>
      </c>
      <c r="E67" s="283" t="s">
        <v>1127</v>
      </c>
    </row>
    <row r="68" spans="1:5" ht="12.75" customHeight="1" x14ac:dyDescent="0.2">
      <c r="A68" s="343" t="s">
        <v>1558</v>
      </c>
      <c r="B68" s="346" t="s">
        <v>32</v>
      </c>
      <c r="C68" s="462">
        <v>0</v>
      </c>
      <c r="D68" s="340"/>
      <c r="E68" s="64" t="s">
        <v>1226</v>
      </c>
    </row>
    <row r="69" spans="1:5" ht="12.75" customHeight="1" x14ac:dyDescent="0.2">
      <c r="A69" s="343" t="s">
        <v>1559</v>
      </c>
      <c r="B69" s="346" t="s">
        <v>34</v>
      </c>
      <c r="C69" s="462">
        <v>0</v>
      </c>
      <c r="D69" s="340"/>
      <c r="E69" s="64" t="s">
        <v>1227</v>
      </c>
    </row>
    <row r="70" spans="1:5" ht="12.75" customHeight="1" x14ac:dyDescent="0.2">
      <c r="A70" s="343" t="s">
        <v>1560</v>
      </c>
      <c r="B70" s="323" t="s">
        <v>4</v>
      </c>
      <c r="C70" s="191">
        <v>0</v>
      </c>
      <c r="D70" s="340"/>
      <c r="E70" s="283" t="s">
        <v>1225</v>
      </c>
    </row>
    <row r="71" spans="1:5" ht="12.75" customHeight="1" x14ac:dyDescent="0.2">
      <c r="A71" s="343" t="s">
        <v>1561</v>
      </c>
      <c r="B71" s="323" t="s">
        <v>1735</v>
      </c>
      <c r="C71" s="191">
        <v>0</v>
      </c>
      <c r="D71" s="340"/>
      <c r="E71" s="283" t="s">
        <v>1128</v>
      </c>
    </row>
    <row r="72" spans="1:5" ht="12.75" customHeight="1" x14ac:dyDescent="0.2">
      <c r="A72" s="343" t="s">
        <v>1562</v>
      </c>
      <c r="B72" s="323" t="s">
        <v>369</v>
      </c>
      <c r="C72" s="191">
        <v>0</v>
      </c>
      <c r="D72" s="340"/>
      <c r="E72" s="283" t="s">
        <v>1129</v>
      </c>
    </row>
    <row r="73" spans="1:5" ht="12.75" customHeight="1" x14ac:dyDescent="0.2">
      <c r="A73" s="343" t="s">
        <v>1563</v>
      </c>
      <c r="B73" s="185" t="s">
        <v>395</v>
      </c>
      <c r="C73" s="228">
        <f>+C74+C88+C99+C102+C103+C104</f>
        <v>0</v>
      </c>
      <c r="D73" s="193" t="str">
        <f>IF(ABS(C73=SUM(C74+C88+C99+C102+C103+C104))," ","Samtala passar ekki við undirliði.")</f>
        <v xml:space="preserve"> </v>
      </c>
      <c r="E73" s="185" t="s">
        <v>1275</v>
      </c>
    </row>
    <row r="74" spans="1:5" ht="12.75" customHeight="1" x14ac:dyDescent="0.2">
      <c r="A74" s="343" t="s">
        <v>1564</v>
      </c>
      <c r="B74" s="323" t="s">
        <v>19</v>
      </c>
      <c r="C74" s="228">
        <f>SUM(C75:C87)</f>
        <v>0</v>
      </c>
      <c r="D74" s="193" t="str">
        <f>IF(ABS(C74=SUM(C75:C87))," ","Samtala passar ekki við undirliði.")</f>
        <v xml:space="preserve"> </v>
      </c>
      <c r="E74" s="283" t="s">
        <v>662</v>
      </c>
    </row>
    <row r="75" spans="1:5" ht="12.75" customHeight="1" x14ac:dyDescent="0.2">
      <c r="A75" s="343" t="s">
        <v>1565</v>
      </c>
      <c r="B75" s="346" t="s">
        <v>5</v>
      </c>
      <c r="C75" s="190">
        <v>0</v>
      </c>
      <c r="E75" s="64" t="s">
        <v>1068</v>
      </c>
    </row>
    <row r="76" spans="1:5" ht="12.75" customHeight="1" x14ac:dyDescent="0.2">
      <c r="A76" s="343" t="s">
        <v>1566</v>
      </c>
      <c r="B76" s="346" t="s">
        <v>6</v>
      </c>
      <c r="C76" s="190">
        <v>0</v>
      </c>
      <c r="E76" s="64" t="s">
        <v>1069</v>
      </c>
    </row>
    <row r="77" spans="1:5" ht="12.75" customHeight="1" x14ac:dyDescent="0.2">
      <c r="A77" s="343" t="s">
        <v>1567</v>
      </c>
      <c r="B77" s="346" t="s">
        <v>1329</v>
      </c>
      <c r="C77" s="190">
        <v>0</v>
      </c>
      <c r="D77" s="340"/>
      <c r="E77" s="333" t="s">
        <v>1392</v>
      </c>
    </row>
    <row r="78" spans="1:5" ht="12.75" customHeight="1" x14ac:dyDescent="0.2">
      <c r="A78" s="343" t="s">
        <v>1568</v>
      </c>
      <c r="B78" s="346" t="s">
        <v>1334</v>
      </c>
      <c r="C78" s="190">
        <v>0</v>
      </c>
      <c r="E78" s="333" t="s">
        <v>1393</v>
      </c>
    </row>
    <row r="79" spans="1:5" ht="12.75" customHeight="1" x14ac:dyDescent="0.2">
      <c r="A79" s="343" t="s">
        <v>1569</v>
      </c>
      <c r="B79" s="346" t="s">
        <v>1330</v>
      </c>
      <c r="C79" s="190">
        <v>0</v>
      </c>
      <c r="E79" s="333" t="s">
        <v>1394</v>
      </c>
    </row>
    <row r="80" spans="1:5" ht="12.75" customHeight="1" x14ac:dyDescent="0.2">
      <c r="A80" s="343" t="s">
        <v>1570</v>
      </c>
      <c r="B80" s="346" t="s">
        <v>7</v>
      </c>
      <c r="C80" s="463">
        <v>0</v>
      </c>
      <c r="E80" s="64" t="s">
        <v>1070</v>
      </c>
    </row>
    <row r="81" spans="1:5" ht="12.75" customHeight="1" x14ac:dyDescent="0.2">
      <c r="A81" s="343" t="s">
        <v>1571</v>
      </c>
      <c r="B81" s="346" t="s">
        <v>8</v>
      </c>
      <c r="C81" s="463">
        <v>0</v>
      </c>
      <c r="E81" s="64" t="s">
        <v>1071</v>
      </c>
    </row>
    <row r="82" spans="1:5" ht="12.75" customHeight="1" x14ac:dyDescent="0.2">
      <c r="A82" s="343" t="s">
        <v>1572</v>
      </c>
      <c r="B82" s="346" t="s">
        <v>1328</v>
      </c>
      <c r="C82" s="463">
        <v>0</v>
      </c>
      <c r="E82" s="64" t="s">
        <v>1072</v>
      </c>
    </row>
    <row r="83" spans="1:5" ht="12.75" customHeight="1" x14ac:dyDescent="0.2">
      <c r="A83" s="343" t="s">
        <v>1573</v>
      </c>
      <c r="B83" s="346" t="s">
        <v>9</v>
      </c>
      <c r="C83" s="463">
        <v>0</v>
      </c>
      <c r="E83" s="64" t="s">
        <v>1073</v>
      </c>
    </row>
    <row r="84" spans="1:5" ht="12.75" customHeight="1" x14ac:dyDescent="0.2">
      <c r="A84" s="343" t="s">
        <v>1574</v>
      </c>
      <c r="B84" s="346" t="s">
        <v>1331</v>
      </c>
      <c r="C84" s="332">
        <v>0</v>
      </c>
      <c r="D84" s="340"/>
      <c r="E84" s="334" t="s">
        <v>1395</v>
      </c>
    </row>
    <row r="85" spans="1:5" s="331" customFormat="1" ht="12.75" customHeight="1" x14ac:dyDescent="0.2">
      <c r="A85" s="343" t="s">
        <v>1575</v>
      </c>
      <c r="B85" s="341" t="s">
        <v>1332</v>
      </c>
      <c r="C85" s="332">
        <v>0</v>
      </c>
      <c r="D85" s="207"/>
      <c r="E85" s="334" t="s">
        <v>1396</v>
      </c>
    </row>
    <row r="86" spans="1:5" s="331" customFormat="1" ht="12.75" customHeight="1" x14ac:dyDescent="0.2">
      <c r="A86" s="343" t="s">
        <v>1576</v>
      </c>
      <c r="B86" s="341" t="s">
        <v>1333</v>
      </c>
      <c r="C86" s="332">
        <v>0</v>
      </c>
      <c r="D86" s="207"/>
      <c r="E86" s="334" t="s">
        <v>1397</v>
      </c>
    </row>
    <row r="87" spans="1:5" ht="12.75" customHeight="1" x14ac:dyDescent="0.2">
      <c r="A87" s="343" t="s">
        <v>1577</v>
      </c>
      <c r="B87" s="346" t="s">
        <v>28</v>
      </c>
      <c r="C87" s="190">
        <v>0</v>
      </c>
      <c r="E87" s="64" t="s">
        <v>1074</v>
      </c>
    </row>
    <row r="88" spans="1:5" ht="12.75" customHeight="1" x14ac:dyDescent="0.2">
      <c r="A88" s="343" t="s">
        <v>1578</v>
      </c>
      <c r="B88" s="323" t="s">
        <v>51</v>
      </c>
      <c r="C88" s="228">
        <f>+SUM(C89:C98)</f>
        <v>0</v>
      </c>
      <c r="D88" s="193" t="str">
        <f>IF(ABS(C88=SUM(C89:C98))," ","Samtala passar ekki við undirliði.")</f>
        <v xml:space="preserve"> </v>
      </c>
      <c r="E88" s="283" t="s">
        <v>1075</v>
      </c>
    </row>
    <row r="89" spans="1:5" s="339" customFormat="1" ht="12.75" customHeight="1" x14ac:dyDescent="0.2">
      <c r="A89" s="343" t="s">
        <v>1579</v>
      </c>
      <c r="B89" s="346" t="s">
        <v>1511</v>
      </c>
      <c r="C89" s="342">
        <v>0</v>
      </c>
      <c r="D89" s="207"/>
      <c r="E89" s="346" t="s">
        <v>1529</v>
      </c>
    </row>
    <row r="90" spans="1:5" ht="12.75" customHeight="1" x14ac:dyDescent="0.2">
      <c r="A90" s="343" t="s">
        <v>1580</v>
      </c>
      <c r="B90" s="346" t="s">
        <v>396</v>
      </c>
      <c r="C90" s="190">
        <v>0</v>
      </c>
      <c r="E90" s="346" t="s">
        <v>1530</v>
      </c>
    </row>
    <row r="91" spans="1:5" ht="12.75" customHeight="1" x14ac:dyDescent="0.2">
      <c r="A91" s="343" t="s">
        <v>1581</v>
      </c>
      <c r="B91" s="346" t="s">
        <v>370</v>
      </c>
      <c r="C91" s="190">
        <v>0</v>
      </c>
      <c r="E91" s="64" t="s">
        <v>1066</v>
      </c>
    </row>
    <row r="92" spans="1:5" ht="12.75" customHeight="1" x14ac:dyDescent="0.2">
      <c r="A92" s="343" t="s">
        <v>1582</v>
      </c>
      <c r="B92" s="346" t="s">
        <v>400</v>
      </c>
      <c r="C92" s="466">
        <v>0</v>
      </c>
      <c r="E92" s="64" t="s">
        <v>1076</v>
      </c>
    </row>
    <row r="93" spans="1:5" ht="12.75" customHeight="1" x14ac:dyDescent="0.2">
      <c r="A93" s="343" t="s">
        <v>1583</v>
      </c>
      <c r="B93" s="346" t="s">
        <v>3</v>
      </c>
      <c r="C93" s="465">
        <v>0</v>
      </c>
      <c r="E93" s="262" t="s">
        <v>1077</v>
      </c>
    </row>
    <row r="94" spans="1:5" ht="12.75" customHeight="1" x14ac:dyDescent="0.2">
      <c r="A94" s="343" t="s">
        <v>1584</v>
      </c>
      <c r="B94" s="346" t="s">
        <v>397</v>
      </c>
      <c r="C94" s="465">
        <v>0</v>
      </c>
      <c r="E94" s="262" t="s">
        <v>1078</v>
      </c>
    </row>
    <row r="95" spans="1:5" ht="12.75" customHeight="1" x14ac:dyDescent="0.2">
      <c r="A95" s="343" t="s">
        <v>1585</v>
      </c>
      <c r="B95" s="346" t="s">
        <v>371</v>
      </c>
      <c r="C95" s="465">
        <v>0</v>
      </c>
      <c r="E95" s="262" t="s">
        <v>11861</v>
      </c>
    </row>
    <row r="96" spans="1:5" ht="12.75" customHeight="1" x14ac:dyDescent="0.2">
      <c r="A96" s="343" t="s">
        <v>1586</v>
      </c>
      <c r="B96" s="346" t="s">
        <v>1734</v>
      </c>
      <c r="C96" s="466">
        <v>0</v>
      </c>
      <c r="E96" s="64" t="s">
        <v>11862</v>
      </c>
    </row>
    <row r="97" spans="1:5" ht="12.75" customHeight="1" x14ac:dyDescent="0.2">
      <c r="A97" s="343" t="s">
        <v>1587</v>
      </c>
      <c r="B97" s="346" t="s">
        <v>16</v>
      </c>
      <c r="C97" s="466">
        <v>0</v>
      </c>
      <c r="E97" s="262" t="s">
        <v>1067</v>
      </c>
    </row>
    <row r="98" spans="1:5" ht="12.75" customHeight="1" x14ac:dyDescent="0.2">
      <c r="A98" s="343" t="s">
        <v>1588</v>
      </c>
      <c r="B98" s="346" t="s">
        <v>2</v>
      </c>
      <c r="C98" s="466">
        <v>0</v>
      </c>
      <c r="E98" s="262" t="s">
        <v>11863</v>
      </c>
    </row>
    <row r="99" spans="1:5" ht="12.75" customHeight="1" x14ac:dyDescent="0.2">
      <c r="A99" s="343" t="s">
        <v>1589</v>
      </c>
      <c r="B99" s="323" t="s">
        <v>30</v>
      </c>
      <c r="C99" s="228">
        <f>+C100+C101</f>
        <v>0</v>
      </c>
      <c r="D99" s="193" t="str">
        <f>IF(ABS(C99=SUM(C100:C101))," ","Samtala passar ekki við undirliði.")</f>
        <v xml:space="preserve"> </v>
      </c>
      <c r="E99" s="283" t="s">
        <v>1127</v>
      </c>
    </row>
    <row r="100" spans="1:5" ht="12.75" customHeight="1" x14ac:dyDescent="0.2">
      <c r="A100" s="343" t="s">
        <v>1590</v>
      </c>
      <c r="B100" s="346" t="s">
        <v>32</v>
      </c>
      <c r="C100" s="464">
        <v>0</v>
      </c>
      <c r="D100" s="340"/>
      <c r="E100" s="64" t="s">
        <v>1226</v>
      </c>
    </row>
    <row r="101" spans="1:5" ht="12.75" customHeight="1" x14ac:dyDescent="0.2">
      <c r="A101" s="343" t="s">
        <v>1591</v>
      </c>
      <c r="B101" s="346" t="s">
        <v>34</v>
      </c>
      <c r="C101" s="464">
        <v>0</v>
      </c>
      <c r="D101" s="340"/>
      <c r="E101" s="64" t="s">
        <v>1227</v>
      </c>
    </row>
    <row r="102" spans="1:5" ht="12.75" customHeight="1" x14ac:dyDescent="0.2">
      <c r="A102" s="343" t="s">
        <v>1592</v>
      </c>
      <c r="B102" s="323" t="s">
        <v>4</v>
      </c>
      <c r="C102" s="191">
        <v>0</v>
      </c>
      <c r="D102" s="340"/>
      <c r="E102" s="283" t="s">
        <v>1225</v>
      </c>
    </row>
    <row r="103" spans="1:5" ht="12.75" customHeight="1" x14ac:dyDescent="0.2">
      <c r="A103" s="343" t="s">
        <v>1593</v>
      </c>
      <c r="B103" s="323" t="s">
        <v>1735</v>
      </c>
      <c r="C103" s="191">
        <v>0</v>
      </c>
      <c r="D103" s="340"/>
      <c r="E103" s="283" t="s">
        <v>1128</v>
      </c>
    </row>
    <row r="104" spans="1:5" ht="12.75" customHeight="1" x14ac:dyDescent="0.2">
      <c r="A104" s="343" t="s">
        <v>1594</v>
      </c>
      <c r="B104" s="323" t="s">
        <v>369</v>
      </c>
      <c r="C104" s="191">
        <v>0</v>
      </c>
      <c r="D104" s="340"/>
      <c r="E104" s="283" t="s">
        <v>1129</v>
      </c>
    </row>
    <row r="105" spans="1:5" ht="12.75" customHeight="1" x14ac:dyDescent="0.2">
      <c r="A105" s="343" t="s">
        <v>483</v>
      </c>
      <c r="B105" s="185" t="s">
        <v>366</v>
      </c>
      <c r="C105" s="228">
        <f>+C106+C120+C131+C134+C135+C136</f>
        <v>0</v>
      </c>
      <c r="D105" s="193" t="str">
        <f>IF(ABS(C105=SUM(C106+C120+C131+C134+C135+C136))," ","Samtala passar ekki við undirliði.")</f>
        <v xml:space="preserve"> </v>
      </c>
      <c r="E105" s="185" t="s">
        <v>11875</v>
      </c>
    </row>
    <row r="106" spans="1:5" ht="12.75" customHeight="1" x14ac:dyDescent="0.2">
      <c r="A106" s="343" t="s">
        <v>1595</v>
      </c>
      <c r="B106" s="323" t="s">
        <v>19</v>
      </c>
      <c r="C106" s="228">
        <f>SUM(C107:C119)</f>
        <v>0</v>
      </c>
      <c r="D106" s="193" t="str">
        <f>IF(ABS(C106=SUM(C107:C119))," ","Samtala passar ekki við undirliði.")</f>
        <v xml:space="preserve"> </v>
      </c>
      <c r="E106" s="283" t="s">
        <v>662</v>
      </c>
    </row>
    <row r="107" spans="1:5" ht="12.75" customHeight="1" x14ac:dyDescent="0.2">
      <c r="A107" s="343" t="s">
        <v>1596</v>
      </c>
      <c r="B107" s="346" t="s">
        <v>5</v>
      </c>
      <c r="C107" s="468">
        <v>0</v>
      </c>
      <c r="E107" s="64" t="s">
        <v>1068</v>
      </c>
    </row>
    <row r="108" spans="1:5" ht="12.75" customHeight="1" x14ac:dyDescent="0.2">
      <c r="A108" s="343" t="s">
        <v>1597</v>
      </c>
      <c r="B108" s="346" t="s">
        <v>6</v>
      </c>
      <c r="C108" s="467">
        <v>0</v>
      </c>
      <c r="E108" s="64" t="s">
        <v>1069</v>
      </c>
    </row>
    <row r="109" spans="1:5" ht="12.75" customHeight="1" x14ac:dyDescent="0.2">
      <c r="A109" s="343" t="s">
        <v>1598</v>
      </c>
      <c r="B109" s="346" t="s">
        <v>1329</v>
      </c>
      <c r="C109" s="469">
        <v>0</v>
      </c>
      <c r="D109" s="340"/>
      <c r="E109" s="337" t="s">
        <v>1392</v>
      </c>
    </row>
    <row r="110" spans="1:5" ht="12.75" customHeight="1" x14ac:dyDescent="0.2">
      <c r="A110" s="343" t="s">
        <v>1599</v>
      </c>
      <c r="B110" s="346" t="s">
        <v>1334</v>
      </c>
      <c r="C110" s="469">
        <v>0</v>
      </c>
      <c r="E110" s="337" t="s">
        <v>1393</v>
      </c>
    </row>
    <row r="111" spans="1:5" ht="12.75" customHeight="1" x14ac:dyDescent="0.2">
      <c r="A111" s="343" t="s">
        <v>1600</v>
      </c>
      <c r="B111" s="346" t="s">
        <v>1330</v>
      </c>
      <c r="C111" s="190">
        <v>0</v>
      </c>
      <c r="E111" s="337" t="s">
        <v>1394</v>
      </c>
    </row>
    <row r="112" spans="1:5" ht="12.75" customHeight="1" x14ac:dyDescent="0.2">
      <c r="A112" s="343" t="s">
        <v>1601</v>
      </c>
      <c r="B112" s="346" t="s">
        <v>7</v>
      </c>
      <c r="C112" s="470">
        <v>0</v>
      </c>
      <c r="E112" s="64" t="s">
        <v>1070</v>
      </c>
    </row>
    <row r="113" spans="1:5" ht="12.75" customHeight="1" x14ac:dyDescent="0.2">
      <c r="A113" s="343" t="s">
        <v>1602</v>
      </c>
      <c r="B113" s="346" t="s">
        <v>8</v>
      </c>
      <c r="C113" s="470">
        <v>0</v>
      </c>
      <c r="E113" s="64" t="s">
        <v>1071</v>
      </c>
    </row>
    <row r="114" spans="1:5" ht="12.75" customHeight="1" x14ac:dyDescent="0.2">
      <c r="A114" s="343" t="s">
        <v>1603</v>
      </c>
      <c r="B114" s="346" t="s">
        <v>1328</v>
      </c>
      <c r="C114" s="470">
        <v>0</v>
      </c>
      <c r="E114" s="64" t="s">
        <v>1072</v>
      </c>
    </row>
    <row r="115" spans="1:5" ht="12.75" customHeight="1" x14ac:dyDescent="0.2">
      <c r="A115" s="343" t="s">
        <v>1604</v>
      </c>
      <c r="B115" s="346" t="s">
        <v>9</v>
      </c>
      <c r="C115" s="470">
        <v>0</v>
      </c>
      <c r="E115" s="64" t="s">
        <v>1073</v>
      </c>
    </row>
    <row r="116" spans="1:5" ht="12.75" customHeight="1" x14ac:dyDescent="0.2">
      <c r="A116" s="343" t="s">
        <v>1605</v>
      </c>
      <c r="B116" s="346" t="s">
        <v>1331</v>
      </c>
      <c r="C116" s="470">
        <v>0</v>
      </c>
      <c r="D116" s="340"/>
      <c r="E116" s="338" t="s">
        <v>1395</v>
      </c>
    </row>
    <row r="117" spans="1:5" s="335" customFormat="1" ht="12.75" customHeight="1" x14ac:dyDescent="0.2">
      <c r="A117" s="343" t="s">
        <v>1606</v>
      </c>
      <c r="B117" s="341" t="s">
        <v>1332</v>
      </c>
      <c r="C117" s="336">
        <v>0</v>
      </c>
      <c r="D117" s="207"/>
      <c r="E117" s="338" t="s">
        <v>1396</v>
      </c>
    </row>
    <row r="118" spans="1:5" s="335" customFormat="1" ht="12.75" customHeight="1" x14ac:dyDescent="0.2">
      <c r="A118" s="343" t="s">
        <v>1607</v>
      </c>
      <c r="B118" s="341" t="s">
        <v>1333</v>
      </c>
      <c r="C118" s="336">
        <v>0</v>
      </c>
      <c r="D118" s="207"/>
      <c r="E118" s="338" t="s">
        <v>1397</v>
      </c>
    </row>
    <row r="119" spans="1:5" ht="12.75" customHeight="1" x14ac:dyDescent="0.2">
      <c r="A119" s="343" t="s">
        <v>1608</v>
      </c>
      <c r="B119" s="346" t="s">
        <v>28</v>
      </c>
      <c r="C119" s="190">
        <v>0</v>
      </c>
      <c r="E119" s="64" t="s">
        <v>1074</v>
      </c>
    </row>
    <row r="120" spans="1:5" ht="12.75" customHeight="1" x14ac:dyDescent="0.2">
      <c r="A120" s="343" t="s">
        <v>1609</v>
      </c>
      <c r="B120" s="323" t="s">
        <v>51</v>
      </c>
      <c r="C120" s="228">
        <f>+SUM(C121:C130)</f>
        <v>0</v>
      </c>
      <c r="D120" s="193" t="str">
        <f>IF(ABS(C120=SUM(C121:C130))," ","Samtala passar ekki við undirliði.")</f>
        <v xml:space="preserve"> </v>
      </c>
      <c r="E120" s="283" t="s">
        <v>1075</v>
      </c>
    </row>
    <row r="121" spans="1:5" s="339" customFormat="1" ht="12.75" customHeight="1" x14ac:dyDescent="0.2">
      <c r="A121" s="343" t="s">
        <v>1610</v>
      </c>
      <c r="B121" s="346" t="s">
        <v>1511</v>
      </c>
      <c r="C121" s="342">
        <v>0</v>
      </c>
      <c r="D121" s="207"/>
      <c r="E121" s="346" t="s">
        <v>1529</v>
      </c>
    </row>
    <row r="122" spans="1:5" ht="12.75" customHeight="1" x14ac:dyDescent="0.2">
      <c r="A122" s="343" t="s">
        <v>1611</v>
      </c>
      <c r="B122" s="346" t="s">
        <v>396</v>
      </c>
      <c r="C122" s="190">
        <v>0</v>
      </c>
      <c r="E122" s="64" t="s">
        <v>1530</v>
      </c>
    </row>
    <row r="123" spans="1:5" ht="12.75" customHeight="1" x14ac:dyDescent="0.2">
      <c r="A123" s="343" t="s">
        <v>1612</v>
      </c>
      <c r="B123" s="346" t="s">
        <v>370</v>
      </c>
      <c r="C123" s="190">
        <v>0</v>
      </c>
      <c r="E123" s="64" t="s">
        <v>1066</v>
      </c>
    </row>
    <row r="124" spans="1:5" ht="12.75" customHeight="1" x14ac:dyDescent="0.2">
      <c r="A124" s="343" t="s">
        <v>1613</v>
      </c>
      <c r="B124" s="346" t="s">
        <v>400</v>
      </c>
      <c r="C124" s="190">
        <v>0</v>
      </c>
      <c r="E124" s="64" t="s">
        <v>1076</v>
      </c>
    </row>
    <row r="125" spans="1:5" ht="12.75" customHeight="1" x14ac:dyDescent="0.2">
      <c r="A125" s="343" t="s">
        <v>1614</v>
      </c>
      <c r="B125" s="346" t="s">
        <v>3</v>
      </c>
      <c r="C125" s="190">
        <v>0</v>
      </c>
      <c r="E125" s="262" t="s">
        <v>1077</v>
      </c>
    </row>
    <row r="126" spans="1:5" ht="12.75" customHeight="1" x14ac:dyDescent="0.2">
      <c r="A126" s="343" t="s">
        <v>1615</v>
      </c>
      <c r="B126" s="346" t="s">
        <v>397</v>
      </c>
      <c r="C126" s="190">
        <v>0</v>
      </c>
      <c r="E126" s="262" t="s">
        <v>1078</v>
      </c>
    </row>
    <row r="127" spans="1:5" ht="12.75" customHeight="1" x14ac:dyDescent="0.2">
      <c r="A127" s="343" t="s">
        <v>1616</v>
      </c>
      <c r="B127" s="346" t="s">
        <v>371</v>
      </c>
      <c r="C127" s="471">
        <v>0</v>
      </c>
      <c r="E127" s="262" t="s">
        <v>11861</v>
      </c>
    </row>
    <row r="128" spans="1:5" ht="12.75" customHeight="1" x14ac:dyDescent="0.2">
      <c r="A128" s="343" t="s">
        <v>1617</v>
      </c>
      <c r="B128" s="346" t="s">
        <v>1734</v>
      </c>
      <c r="C128" s="472">
        <v>0</v>
      </c>
      <c r="E128" s="64" t="s">
        <v>11862</v>
      </c>
    </row>
    <row r="129" spans="1:5" ht="12.75" customHeight="1" x14ac:dyDescent="0.2">
      <c r="A129" s="343" t="s">
        <v>1618</v>
      </c>
      <c r="B129" s="346" t="s">
        <v>16</v>
      </c>
      <c r="C129" s="472">
        <v>0</v>
      </c>
      <c r="E129" s="262" t="s">
        <v>1067</v>
      </c>
    </row>
    <row r="130" spans="1:5" ht="12.75" customHeight="1" x14ac:dyDescent="0.2">
      <c r="A130" s="343" t="s">
        <v>1619</v>
      </c>
      <c r="B130" s="346" t="s">
        <v>2</v>
      </c>
      <c r="C130" s="472">
        <v>0</v>
      </c>
      <c r="E130" s="262" t="s">
        <v>11863</v>
      </c>
    </row>
    <row r="131" spans="1:5" ht="12.75" customHeight="1" x14ac:dyDescent="0.2">
      <c r="A131" s="343" t="s">
        <v>1620</v>
      </c>
      <c r="B131" s="323" t="s">
        <v>30</v>
      </c>
      <c r="C131" s="228">
        <f>+C132+C133</f>
        <v>0</v>
      </c>
      <c r="D131" s="193" t="str">
        <f>IF(ABS(C131=SUM(C132:C133))," ","Samtala passar ekki við undirliði.")</f>
        <v xml:space="preserve"> </v>
      </c>
      <c r="E131" s="283" t="s">
        <v>1127</v>
      </c>
    </row>
    <row r="132" spans="1:5" ht="12.75" customHeight="1" x14ac:dyDescent="0.2">
      <c r="A132" s="343" t="s">
        <v>1621</v>
      </c>
      <c r="B132" s="346" t="s">
        <v>32</v>
      </c>
      <c r="C132" s="473">
        <v>0</v>
      </c>
      <c r="D132" s="340"/>
      <c r="E132" s="64" t="s">
        <v>1226</v>
      </c>
    </row>
    <row r="133" spans="1:5" ht="12.75" customHeight="1" x14ac:dyDescent="0.2">
      <c r="A133" s="343" t="s">
        <v>1622</v>
      </c>
      <c r="B133" s="346" t="s">
        <v>34</v>
      </c>
      <c r="C133" s="473">
        <v>0</v>
      </c>
      <c r="D133" s="340"/>
      <c r="E133" s="64" t="s">
        <v>1227</v>
      </c>
    </row>
    <row r="134" spans="1:5" ht="12.75" customHeight="1" x14ac:dyDescent="0.2">
      <c r="A134" s="343" t="s">
        <v>1623</v>
      </c>
      <c r="B134" s="323" t="s">
        <v>4</v>
      </c>
      <c r="C134" s="191">
        <v>0</v>
      </c>
      <c r="D134" s="340"/>
      <c r="E134" s="283" t="s">
        <v>1225</v>
      </c>
    </row>
    <row r="135" spans="1:5" ht="12.75" customHeight="1" x14ac:dyDescent="0.2">
      <c r="A135" s="343" t="s">
        <v>1624</v>
      </c>
      <c r="B135" s="323" t="s">
        <v>1735</v>
      </c>
      <c r="C135" s="191">
        <v>0</v>
      </c>
      <c r="D135" s="340"/>
      <c r="E135" s="283" t="s">
        <v>1128</v>
      </c>
    </row>
    <row r="136" spans="1:5" ht="12.75" customHeight="1" x14ac:dyDescent="0.2">
      <c r="A136" s="343" t="s">
        <v>1625</v>
      </c>
      <c r="B136" s="323" t="s">
        <v>369</v>
      </c>
      <c r="C136" s="191">
        <v>0</v>
      </c>
      <c r="D136" s="340"/>
      <c r="E136" s="283" t="s">
        <v>1129</v>
      </c>
    </row>
    <row r="137" spans="1:5" ht="12.75" customHeight="1" x14ac:dyDescent="0.2">
      <c r="A137" s="343" t="s">
        <v>1626</v>
      </c>
      <c r="B137" s="185" t="s">
        <v>585</v>
      </c>
      <c r="C137" s="409">
        <v>0</v>
      </c>
      <c r="D137" s="340"/>
      <c r="E137" s="185" t="s">
        <v>1276</v>
      </c>
    </row>
    <row r="138" spans="1:5" ht="12.75" customHeight="1" x14ac:dyDescent="0.2">
      <c r="A138" s="343" t="s">
        <v>1627</v>
      </c>
      <c r="B138" s="185" t="s">
        <v>367</v>
      </c>
      <c r="C138" s="409">
        <v>0</v>
      </c>
      <c r="D138" s="340"/>
      <c r="E138" s="185" t="s">
        <v>1277</v>
      </c>
    </row>
    <row r="139" spans="1:5" ht="12.75" customHeight="1" x14ac:dyDescent="0.2">
      <c r="A139" s="343" t="s">
        <v>1628</v>
      </c>
      <c r="B139" s="185" t="s">
        <v>545</v>
      </c>
      <c r="C139" s="228">
        <f>+C140+C154+C165+C168+C169+C170</f>
        <v>0</v>
      </c>
      <c r="D139" s="193" t="str">
        <f>IF(ABS(C139=SUM(C140+C154+C165+C168+C169+C170))," ","Samtala passar ekki við undirliði.")</f>
        <v xml:space="preserve"> </v>
      </c>
      <c r="E139" s="185" t="s">
        <v>1278</v>
      </c>
    </row>
    <row r="140" spans="1:5" ht="12.75" customHeight="1" x14ac:dyDescent="0.2">
      <c r="A140" s="343" t="s">
        <v>1629</v>
      </c>
      <c r="B140" s="323" t="s">
        <v>19</v>
      </c>
      <c r="C140" s="228">
        <f>SUM(C141:C153)</f>
        <v>0</v>
      </c>
      <c r="D140" s="193" t="str">
        <f>IF(ABS(C140=SUM(C141:C153))," ","Samtala passar ekki við undirliði.")</f>
        <v xml:space="preserve"> </v>
      </c>
      <c r="E140" s="283" t="s">
        <v>662</v>
      </c>
    </row>
    <row r="141" spans="1:5" ht="12.75" customHeight="1" x14ac:dyDescent="0.2">
      <c r="A141" s="343" t="s">
        <v>1630</v>
      </c>
      <c r="B141" s="346" t="s">
        <v>5</v>
      </c>
      <c r="C141" s="475">
        <v>0</v>
      </c>
      <c r="E141" s="64" t="s">
        <v>1068</v>
      </c>
    </row>
    <row r="142" spans="1:5" ht="12.75" customHeight="1" x14ac:dyDescent="0.2">
      <c r="A142" s="343" t="s">
        <v>1631</v>
      </c>
      <c r="B142" s="346" t="s">
        <v>6</v>
      </c>
      <c r="C142" s="474">
        <v>0</v>
      </c>
      <c r="E142" s="64" t="s">
        <v>1069</v>
      </c>
    </row>
    <row r="143" spans="1:5" ht="12.75" customHeight="1" x14ac:dyDescent="0.2">
      <c r="A143" s="343" t="s">
        <v>1632</v>
      </c>
      <c r="B143" s="346" t="s">
        <v>1329</v>
      </c>
      <c r="C143" s="476">
        <v>0</v>
      </c>
      <c r="D143" s="340"/>
      <c r="E143" s="344" t="s">
        <v>1392</v>
      </c>
    </row>
    <row r="144" spans="1:5" ht="12.75" customHeight="1" x14ac:dyDescent="0.2">
      <c r="A144" s="343" t="s">
        <v>1633</v>
      </c>
      <c r="B144" s="346" t="s">
        <v>1334</v>
      </c>
      <c r="C144" s="476">
        <v>0</v>
      </c>
      <c r="E144" s="344" t="s">
        <v>1393</v>
      </c>
    </row>
    <row r="145" spans="1:5" ht="12.75" customHeight="1" x14ac:dyDescent="0.2">
      <c r="A145" s="343" t="s">
        <v>1634</v>
      </c>
      <c r="B145" s="346" t="s">
        <v>1330</v>
      </c>
      <c r="C145" s="190">
        <v>0</v>
      </c>
      <c r="E145" s="344" t="s">
        <v>1394</v>
      </c>
    </row>
    <row r="146" spans="1:5" ht="12.75" customHeight="1" x14ac:dyDescent="0.2">
      <c r="A146" s="343" t="s">
        <v>1635</v>
      </c>
      <c r="B146" s="346" t="s">
        <v>7</v>
      </c>
      <c r="C146" s="495">
        <v>0</v>
      </c>
      <c r="E146" s="64" t="s">
        <v>1070</v>
      </c>
    </row>
    <row r="147" spans="1:5" ht="12.75" customHeight="1" x14ac:dyDescent="0.2">
      <c r="A147" s="343" t="s">
        <v>1636</v>
      </c>
      <c r="B147" s="346" t="s">
        <v>8</v>
      </c>
      <c r="C147" s="495">
        <v>0</v>
      </c>
      <c r="E147" s="64" t="s">
        <v>1071</v>
      </c>
    </row>
    <row r="148" spans="1:5" ht="12.75" customHeight="1" x14ac:dyDescent="0.2">
      <c r="A148" s="343" t="s">
        <v>1637</v>
      </c>
      <c r="B148" s="346" t="s">
        <v>1328</v>
      </c>
      <c r="C148" s="495">
        <v>0</v>
      </c>
      <c r="E148" s="64" t="s">
        <v>1072</v>
      </c>
    </row>
    <row r="149" spans="1:5" ht="12.75" customHeight="1" x14ac:dyDescent="0.2">
      <c r="A149" s="343" t="s">
        <v>1638</v>
      </c>
      <c r="B149" s="346" t="s">
        <v>9</v>
      </c>
      <c r="C149" s="495">
        <v>0</v>
      </c>
      <c r="E149" s="64" t="s">
        <v>1073</v>
      </c>
    </row>
    <row r="150" spans="1:5" ht="12.75" customHeight="1" x14ac:dyDescent="0.2">
      <c r="A150" s="343" t="s">
        <v>1639</v>
      </c>
      <c r="B150" s="346" t="s">
        <v>1331</v>
      </c>
      <c r="C150" s="190">
        <v>0</v>
      </c>
      <c r="D150" s="340"/>
      <c r="E150" s="346" t="s">
        <v>1395</v>
      </c>
    </row>
    <row r="151" spans="1:5" s="339" customFormat="1" ht="12.75" customHeight="1" x14ac:dyDescent="0.2">
      <c r="A151" s="343" t="s">
        <v>1640</v>
      </c>
      <c r="B151" s="341" t="s">
        <v>1332</v>
      </c>
      <c r="C151" s="342">
        <v>0</v>
      </c>
      <c r="D151" s="207"/>
      <c r="E151" s="346" t="s">
        <v>1396</v>
      </c>
    </row>
    <row r="152" spans="1:5" s="339" customFormat="1" ht="12.75" customHeight="1" x14ac:dyDescent="0.2">
      <c r="A152" s="343" t="s">
        <v>1641</v>
      </c>
      <c r="B152" s="341" t="s">
        <v>1333</v>
      </c>
      <c r="C152" s="342">
        <v>0</v>
      </c>
      <c r="D152" s="207"/>
      <c r="E152" s="346" t="s">
        <v>1397</v>
      </c>
    </row>
    <row r="153" spans="1:5" ht="12.75" customHeight="1" x14ac:dyDescent="0.2">
      <c r="A153" s="343" t="s">
        <v>1642</v>
      </c>
      <c r="B153" s="346" t="s">
        <v>28</v>
      </c>
      <c r="C153" s="190">
        <v>0</v>
      </c>
      <c r="E153" s="64" t="s">
        <v>1074</v>
      </c>
    </row>
    <row r="154" spans="1:5" ht="12.75" customHeight="1" x14ac:dyDescent="0.2">
      <c r="A154" s="343" t="s">
        <v>1643</v>
      </c>
      <c r="B154" s="323" t="s">
        <v>51</v>
      </c>
      <c r="C154" s="228">
        <f>+SUM(C155:C164)</f>
        <v>0</v>
      </c>
      <c r="D154" s="193" t="str">
        <f>IF(ABS(C154=SUM(C155:C164))," ","Samtala passar ekki við undirliði.")</f>
        <v xml:space="preserve"> </v>
      </c>
      <c r="E154" s="283" t="s">
        <v>1075</v>
      </c>
    </row>
    <row r="155" spans="1:5" s="339" customFormat="1" ht="12.75" customHeight="1" x14ac:dyDescent="0.2">
      <c r="A155" s="343" t="s">
        <v>1644</v>
      </c>
      <c r="B155" s="346" t="s">
        <v>1511</v>
      </c>
      <c r="C155" s="342">
        <v>0</v>
      </c>
      <c r="D155" s="207"/>
      <c r="E155" s="346" t="s">
        <v>1529</v>
      </c>
    </row>
    <row r="156" spans="1:5" ht="12.75" customHeight="1" x14ac:dyDescent="0.2">
      <c r="A156" s="343" t="s">
        <v>1645</v>
      </c>
      <c r="B156" s="346" t="s">
        <v>396</v>
      </c>
      <c r="C156" s="190">
        <v>0</v>
      </c>
      <c r="E156" s="346" t="s">
        <v>1530</v>
      </c>
    </row>
    <row r="157" spans="1:5" ht="12.75" customHeight="1" x14ac:dyDescent="0.2">
      <c r="A157" s="343" t="s">
        <v>1646</v>
      </c>
      <c r="B157" s="346" t="s">
        <v>370</v>
      </c>
      <c r="C157" s="190">
        <v>0</v>
      </c>
      <c r="E157" s="64" t="s">
        <v>1066</v>
      </c>
    </row>
    <row r="158" spans="1:5" ht="12.75" customHeight="1" x14ac:dyDescent="0.2">
      <c r="A158" s="343" t="s">
        <v>1647</v>
      </c>
      <c r="B158" s="346" t="s">
        <v>400</v>
      </c>
      <c r="C158" s="190">
        <v>0</v>
      </c>
      <c r="E158" s="64" t="s">
        <v>1076</v>
      </c>
    </row>
    <row r="159" spans="1:5" ht="12.75" customHeight="1" x14ac:dyDescent="0.2">
      <c r="A159" s="343" t="s">
        <v>1648</v>
      </c>
      <c r="B159" s="346" t="s">
        <v>3</v>
      </c>
      <c r="C159" s="190">
        <v>0</v>
      </c>
      <c r="E159" s="262" t="s">
        <v>1077</v>
      </c>
    </row>
    <row r="160" spans="1:5" ht="12.75" customHeight="1" x14ac:dyDescent="0.2">
      <c r="A160" s="343" t="s">
        <v>1649</v>
      </c>
      <c r="B160" s="346" t="s">
        <v>397</v>
      </c>
      <c r="C160" s="190">
        <v>0</v>
      </c>
      <c r="E160" s="262" t="s">
        <v>1078</v>
      </c>
    </row>
    <row r="161" spans="1:5" ht="12.75" customHeight="1" x14ac:dyDescent="0.2">
      <c r="A161" s="343" t="s">
        <v>1650</v>
      </c>
      <c r="B161" s="346" t="s">
        <v>371</v>
      </c>
      <c r="C161" s="491">
        <v>0</v>
      </c>
      <c r="E161" s="262" t="s">
        <v>11861</v>
      </c>
    </row>
    <row r="162" spans="1:5" ht="12.75" customHeight="1" x14ac:dyDescent="0.2">
      <c r="A162" s="343" t="s">
        <v>1651</v>
      </c>
      <c r="B162" s="346" t="s">
        <v>1734</v>
      </c>
      <c r="C162" s="491">
        <v>0</v>
      </c>
      <c r="E162" s="64" t="s">
        <v>11862</v>
      </c>
    </row>
    <row r="163" spans="1:5" ht="12.75" customHeight="1" x14ac:dyDescent="0.2">
      <c r="A163" s="343" t="s">
        <v>1652</v>
      </c>
      <c r="B163" s="346" t="s">
        <v>16</v>
      </c>
      <c r="C163" s="491">
        <v>0</v>
      </c>
      <c r="E163" s="262" t="s">
        <v>1067</v>
      </c>
    </row>
    <row r="164" spans="1:5" ht="12.75" customHeight="1" x14ac:dyDescent="0.2">
      <c r="A164" s="343" t="s">
        <v>1653</v>
      </c>
      <c r="B164" s="346" t="s">
        <v>2</v>
      </c>
      <c r="C164" s="491">
        <v>0</v>
      </c>
      <c r="E164" s="262" t="s">
        <v>11863</v>
      </c>
    </row>
    <row r="165" spans="1:5" ht="12.75" customHeight="1" x14ac:dyDescent="0.2">
      <c r="A165" s="343" t="s">
        <v>1654</v>
      </c>
      <c r="B165" s="323" t="s">
        <v>30</v>
      </c>
      <c r="C165" s="228">
        <f>+C166+C167</f>
        <v>0</v>
      </c>
      <c r="D165" s="193" t="str">
        <f>IF(ABS(C165=SUM(C166:C167))," ","Samtala passar ekki við undirliði.")</f>
        <v xml:space="preserve"> </v>
      </c>
      <c r="E165" s="283" t="s">
        <v>1127</v>
      </c>
    </row>
    <row r="166" spans="1:5" ht="12.75" customHeight="1" x14ac:dyDescent="0.2">
      <c r="A166" s="343" t="s">
        <v>1655</v>
      </c>
      <c r="B166" s="346" t="s">
        <v>32</v>
      </c>
      <c r="C166" s="491">
        <v>0</v>
      </c>
      <c r="D166" s="340"/>
      <c r="E166" s="64" t="s">
        <v>1226</v>
      </c>
    </row>
    <row r="167" spans="1:5" ht="12.75" customHeight="1" x14ac:dyDescent="0.2">
      <c r="A167" s="343" t="s">
        <v>1656</v>
      </c>
      <c r="B167" s="346" t="s">
        <v>34</v>
      </c>
      <c r="C167" s="491">
        <v>0</v>
      </c>
      <c r="D167" s="340"/>
      <c r="E167" s="64" t="s">
        <v>1227</v>
      </c>
    </row>
    <row r="168" spans="1:5" ht="12.75" customHeight="1" x14ac:dyDescent="0.2">
      <c r="A168" s="343" t="s">
        <v>1657</v>
      </c>
      <c r="B168" s="323" t="s">
        <v>4</v>
      </c>
      <c r="C168" s="191">
        <v>0</v>
      </c>
      <c r="D168" s="340"/>
      <c r="E168" s="283" t="s">
        <v>1225</v>
      </c>
    </row>
    <row r="169" spans="1:5" ht="12.75" customHeight="1" x14ac:dyDescent="0.2">
      <c r="A169" s="343" t="s">
        <v>1658</v>
      </c>
      <c r="B169" s="323" t="s">
        <v>1735</v>
      </c>
      <c r="C169" s="191">
        <v>0</v>
      </c>
      <c r="D169" s="340"/>
      <c r="E169" s="283" t="s">
        <v>1128</v>
      </c>
    </row>
    <row r="170" spans="1:5" ht="12.75" customHeight="1" x14ac:dyDescent="0.2">
      <c r="A170" s="343" t="s">
        <v>1659</v>
      </c>
      <c r="B170" s="323" t="s">
        <v>369</v>
      </c>
      <c r="C170" s="191">
        <v>0</v>
      </c>
      <c r="D170" s="340"/>
      <c r="E170" s="283" t="s">
        <v>1129</v>
      </c>
    </row>
    <row r="171" spans="1:5" ht="12.75" customHeight="1" x14ac:dyDescent="0.2">
      <c r="A171" s="343" t="s">
        <v>484</v>
      </c>
      <c r="B171" s="185" t="s">
        <v>634</v>
      </c>
      <c r="C171" s="228">
        <f>+SUM(C172:C173)</f>
        <v>0</v>
      </c>
      <c r="D171" s="193" t="str">
        <f>IF(ABS(C171=SUM(C172:C173))," ","Samtala passar ekki við undirliði.")</f>
        <v xml:space="preserve"> </v>
      </c>
      <c r="E171" s="165" t="s">
        <v>1495</v>
      </c>
    </row>
    <row r="172" spans="1:5" ht="12.75" customHeight="1" x14ac:dyDescent="0.2">
      <c r="A172" s="343" t="s">
        <v>485</v>
      </c>
      <c r="B172" s="346" t="s">
        <v>539</v>
      </c>
      <c r="C172" s="492">
        <v>0</v>
      </c>
      <c r="D172" s="340"/>
      <c r="E172" s="262" t="s">
        <v>1282</v>
      </c>
    </row>
    <row r="173" spans="1:5" s="339" customFormat="1" ht="12.75" customHeight="1" x14ac:dyDescent="0.2">
      <c r="A173" s="343" t="s">
        <v>1768</v>
      </c>
      <c r="B173" s="346" t="s">
        <v>378</v>
      </c>
      <c r="C173" s="492">
        <v>0</v>
      </c>
      <c r="D173" s="340"/>
      <c r="E173" s="262" t="s">
        <v>578</v>
      </c>
    </row>
    <row r="174" spans="1:5" s="339" customFormat="1" ht="12.75" customHeight="1" x14ac:dyDescent="0.2">
      <c r="A174" s="343" t="s">
        <v>486</v>
      </c>
      <c r="B174" s="185" t="s">
        <v>13694</v>
      </c>
      <c r="C174" s="228">
        <f>+SUM(C175:C176)</f>
        <v>0</v>
      </c>
      <c r="D174" s="340"/>
      <c r="E174" s="165" t="s">
        <v>13720</v>
      </c>
    </row>
    <row r="175" spans="1:5" s="339" customFormat="1" ht="12.75" customHeight="1" x14ac:dyDescent="0.2">
      <c r="A175" s="343" t="s">
        <v>487</v>
      </c>
      <c r="B175" s="262" t="s">
        <v>13695</v>
      </c>
      <c r="C175" s="493">
        <v>0</v>
      </c>
      <c r="D175" s="340"/>
      <c r="E175" s="262" t="s">
        <v>13721</v>
      </c>
    </row>
    <row r="176" spans="1:5" s="339" customFormat="1" ht="12.75" customHeight="1" x14ac:dyDescent="0.2">
      <c r="A176" s="343" t="s">
        <v>488</v>
      </c>
      <c r="B176" s="262" t="s">
        <v>13699</v>
      </c>
      <c r="C176" s="493">
        <v>0</v>
      </c>
      <c r="D176" s="340"/>
      <c r="E176" s="262" t="s">
        <v>13722</v>
      </c>
    </row>
    <row r="177" spans="1:5" ht="12.75" customHeight="1" x14ac:dyDescent="0.2">
      <c r="A177" s="343" t="s">
        <v>489</v>
      </c>
      <c r="B177" s="189" t="s">
        <v>635</v>
      </c>
      <c r="C177" s="228">
        <f>+SUM(C178:C181)</f>
        <v>0</v>
      </c>
      <c r="D177" s="193" t="str">
        <f>IF(ABS(C177=SUM(C178:C181))," ","Samtala passar ekki við undirliði.")</f>
        <v xml:space="preserve"> </v>
      </c>
      <c r="E177" s="165" t="s">
        <v>564</v>
      </c>
    </row>
    <row r="178" spans="1:5" ht="12.75" customHeight="1" x14ac:dyDescent="0.2">
      <c r="A178" s="343" t="s">
        <v>632</v>
      </c>
      <c r="B178" s="262" t="s">
        <v>1517</v>
      </c>
      <c r="C178" s="233">
        <v>0</v>
      </c>
      <c r="D178" s="340"/>
      <c r="E178" s="262" t="s">
        <v>1673</v>
      </c>
    </row>
    <row r="179" spans="1:5" s="339" customFormat="1" ht="12.75" customHeight="1" x14ac:dyDescent="0.2">
      <c r="A179" s="343" t="s">
        <v>633</v>
      </c>
      <c r="B179" s="262" t="s">
        <v>1519</v>
      </c>
      <c r="C179" s="233">
        <v>0</v>
      </c>
      <c r="D179" s="340"/>
      <c r="E179" s="262" t="s">
        <v>1674</v>
      </c>
    </row>
    <row r="180" spans="1:5" ht="12.75" customHeight="1" x14ac:dyDescent="0.2">
      <c r="A180" s="343" t="s">
        <v>1521</v>
      </c>
      <c r="B180" s="262" t="s">
        <v>1522</v>
      </c>
      <c r="C180" s="233">
        <v>0</v>
      </c>
      <c r="D180" s="340"/>
      <c r="E180" s="262" t="s">
        <v>1675</v>
      </c>
    </row>
    <row r="181" spans="1:5" s="339" customFormat="1" ht="12.75" customHeight="1" x14ac:dyDescent="0.2">
      <c r="A181" s="343" t="s">
        <v>13715</v>
      </c>
      <c r="B181" s="262" t="s">
        <v>1520</v>
      </c>
      <c r="C181" s="233">
        <v>0</v>
      </c>
      <c r="D181" s="340"/>
      <c r="E181" s="262" t="s">
        <v>1676</v>
      </c>
    </row>
    <row r="182" spans="1:5" ht="12.75" customHeight="1" x14ac:dyDescent="0.2">
      <c r="A182" s="343" t="s">
        <v>13716</v>
      </c>
      <c r="B182" s="185" t="s">
        <v>661</v>
      </c>
      <c r="C182" s="228">
        <f>+SUM(C183:C185)</f>
        <v>0</v>
      </c>
      <c r="D182" s="193" t="str">
        <f>IF(ABS(C182=SUM(C183:C185))," ","Samtala passar ekki við undirliði.")</f>
        <v xml:space="preserve"> </v>
      </c>
      <c r="E182" s="234" t="s">
        <v>490</v>
      </c>
    </row>
    <row r="183" spans="1:5" ht="12.75" customHeight="1" x14ac:dyDescent="0.2">
      <c r="A183" s="343" t="s">
        <v>13717</v>
      </c>
      <c r="B183" s="346" t="s">
        <v>656</v>
      </c>
      <c r="C183" s="233">
        <v>0</v>
      </c>
      <c r="D183" s="223"/>
      <c r="E183" s="64" t="s">
        <v>1283</v>
      </c>
    </row>
    <row r="184" spans="1:5" s="339" customFormat="1" ht="12.75" customHeight="1" x14ac:dyDescent="0.2">
      <c r="A184" s="343" t="s">
        <v>13718</v>
      </c>
      <c r="B184" s="346" t="s">
        <v>1523</v>
      </c>
      <c r="C184" s="233">
        <v>0</v>
      </c>
      <c r="D184" s="223"/>
      <c r="E184" s="346" t="s">
        <v>1681</v>
      </c>
    </row>
    <row r="185" spans="1:5" ht="12.75" customHeight="1" x14ac:dyDescent="0.2">
      <c r="A185" s="343" t="s">
        <v>13719</v>
      </c>
      <c r="B185" s="346" t="s">
        <v>1524</v>
      </c>
      <c r="C185" s="233">
        <v>0</v>
      </c>
      <c r="D185" s="223"/>
      <c r="E185" s="64" t="s">
        <v>1680</v>
      </c>
    </row>
    <row r="186" spans="1:5" ht="12.75" customHeight="1" x14ac:dyDescent="0.2">
      <c r="A186" s="343">
        <v>104</v>
      </c>
      <c r="B186" s="178" t="s">
        <v>202</v>
      </c>
      <c r="C186" s="235">
        <v>0</v>
      </c>
      <c r="D186" s="223"/>
      <c r="E186" s="165" t="s">
        <v>203</v>
      </c>
    </row>
    <row r="187" spans="1:5" ht="12.75" customHeight="1" x14ac:dyDescent="0.2">
      <c r="A187" s="343">
        <v>105</v>
      </c>
      <c r="B187" s="178" t="s">
        <v>392</v>
      </c>
      <c r="C187" s="227">
        <f>C188+C189+C190+C191+C192</f>
        <v>0</v>
      </c>
      <c r="D187" s="193" t="str">
        <f>IF(ABS(C187=SUM(C188:C192))," ","Samtala passar ekki við undirliði.")</f>
        <v xml:space="preserve"> </v>
      </c>
      <c r="E187" s="165" t="s">
        <v>1496</v>
      </c>
    </row>
    <row r="188" spans="1:5" ht="12.75" customHeight="1" x14ac:dyDescent="0.2">
      <c r="A188" s="219" t="s">
        <v>204</v>
      </c>
      <c r="B188" s="319" t="s">
        <v>79</v>
      </c>
      <c r="C188" s="236">
        <v>0</v>
      </c>
      <c r="D188" s="223"/>
      <c r="E188" s="319" t="s">
        <v>1228</v>
      </c>
    </row>
    <row r="189" spans="1:5" ht="12.75" customHeight="1" x14ac:dyDescent="0.2">
      <c r="A189" s="219" t="s">
        <v>205</v>
      </c>
      <c r="B189" s="319" t="s">
        <v>1284</v>
      </c>
      <c r="C189" s="236">
        <v>0</v>
      </c>
      <c r="D189" s="223"/>
      <c r="E189" s="319" t="s">
        <v>136</v>
      </c>
    </row>
    <row r="190" spans="1:5" ht="12.75" customHeight="1" x14ac:dyDescent="0.2">
      <c r="A190" s="219" t="s">
        <v>206</v>
      </c>
      <c r="B190" s="319" t="s">
        <v>607</v>
      </c>
      <c r="C190" s="236">
        <v>0</v>
      </c>
      <c r="D190" s="223"/>
      <c r="E190" s="319" t="s">
        <v>138</v>
      </c>
    </row>
    <row r="191" spans="1:5" ht="12.75" customHeight="1" x14ac:dyDescent="0.2">
      <c r="A191" s="219" t="s">
        <v>207</v>
      </c>
      <c r="B191" s="319" t="s">
        <v>1285</v>
      </c>
      <c r="C191" s="236">
        <v>0</v>
      </c>
      <c r="E191" s="319" t="s">
        <v>140</v>
      </c>
    </row>
    <row r="192" spans="1:5" ht="12.75" customHeight="1" x14ac:dyDescent="0.2">
      <c r="A192" s="219" t="s">
        <v>208</v>
      </c>
      <c r="B192" s="319" t="s">
        <v>1286</v>
      </c>
      <c r="C192" s="236">
        <v>0</v>
      </c>
      <c r="D192" s="196"/>
      <c r="E192" s="319" t="s">
        <v>142</v>
      </c>
    </row>
    <row r="193" spans="1:5" ht="12.75" customHeight="1" x14ac:dyDescent="0.2">
      <c r="A193" s="219" t="s">
        <v>209</v>
      </c>
      <c r="B193" s="178" t="s">
        <v>393</v>
      </c>
      <c r="C193" s="227">
        <f>C194+C198+C201+C206</f>
        <v>0</v>
      </c>
      <c r="D193" s="193" t="str">
        <f>IF(ABS(C193=SUM(C194+C198+C201+C206))," ","Samtala passar ekki við undirliði.")</f>
        <v xml:space="preserve"> </v>
      </c>
      <c r="E193" s="165" t="s">
        <v>11874</v>
      </c>
    </row>
    <row r="194" spans="1:5" ht="12.75" customHeight="1" x14ac:dyDescent="0.2">
      <c r="A194" s="219" t="s">
        <v>210</v>
      </c>
      <c r="B194" s="209" t="s">
        <v>1293</v>
      </c>
      <c r="C194" s="228">
        <f>SUM(C195:C197)</f>
        <v>0</v>
      </c>
      <c r="D194" s="193" t="str">
        <f>IF(ABS(C194=SUM(C195:C197))," ","Samtala passar ekki við undirliði.")</f>
        <v xml:space="preserve"> </v>
      </c>
      <c r="E194" s="209" t="s">
        <v>1701</v>
      </c>
    </row>
    <row r="195" spans="1:5" s="75" customFormat="1" ht="12.75" customHeight="1" x14ac:dyDescent="0.2">
      <c r="A195" s="343" t="s">
        <v>211</v>
      </c>
      <c r="B195" s="346" t="s">
        <v>546</v>
      </c>
      <c r="C195" s="493">
        <v>0</v>
      </c>
      <c r="D195" s="196"/>
      <c r="E195" s="262" t="s">
        <v>1287</v>
      </c>
    </row>
    <row r="196" spans="1:5" ht="12.75" customHeight="1" x14ac:dyDescent="0.2">
      <c r="A196" s="343" t="s">
        <v>212</v>
      </c>
      <c r="B196" s="346" t="s">
        <v>547</v>
      </c>
      <c r="C196" s="493">
        <v>0</v>
      </c>
      <c r="E196" s="262" t="s">
        <v>1288</v>
      </c>
    </row>
    <row r="197" spans="1:5" ht="12.75" customHeight="1" x14ac:dyDescent="0.2">
      <c r="A197" s="343" t="s">
        <v>213</v>
      </c>
      <c r="B197" s="346" t="s">
        <v>548</v>
      </c>
      <c r="C197" s="493">
        <v>0</v>
      </c>
      <c r="E197" s="262" t="s">
        <v>1289</v>
      </c>
    </row>
    <row r="198" spans="1:5" ht="12.75" customHeight="1" x14ac:dyDescent="0.2">
      <c r="A198" s="219" t="s">
        <v>214</v>
      </c>
      <c r="B198" s="209" t="s">
        <v>1294</v>
      </c>
      <c r="C198" s="228">
        <f>SUM(C199:C200)</f>
        <v>0</v>
      </c>
      <c r="D198" s="193" t="str">
        <f>IF(ABS(C198=SUM(C199:C200))," ","Samtala passar ekki við undirliði.")</f>
        <v xml:space="preserve"> </v>
      </c>
      <c r="E198" s="209" t="s">
        <v>215</v>
      </c>
    </row>
    <row r="199" spans="1:5" ht="12.75" customHeight="1" x14ac:dyDescent="0.2">
      <c r="A199" s="343" t="s">
        <v>216</v>
      </c>
      <c r="B199" s="346" t="s">
        <v>549</v>
      </c>
      <c r="C199" s="493">
        <v>0</v>
      </c>
      <c r="E199" s="262" t="s">
        <v>1290</v>
      </c>
    </row>
    <row r="200" spans="1:5" ht="12.75" customHeight="1" x14ac:dyDescent="0.2">
      <c r="A200" s="343" t="s">
        <v>217</v>
      </c>
      <c r="B200" s="346" t="s">
        <v>550</v>
      </c>
      <c r="C200" s="493">
        <v>0</v>
      </c>
      <c r="E200" s="262" t="s">
        <v>1291</v>
      </c>
    </row>
    <row r="201" spans="1:5" ht="12.75" customHeight="1" x14ac:dyDescent="0.2">
      <c r="A201" s="343" t="s">
        <v>218</v>
      </c>
      <c r="B201" s="209" t="s">
        <v>14</v>
      </c>
      <c r="C201" s="228">
        <f>SUM(C202:C205)</f>
        <v>0</v>
      </c>
      <c r="D201" s="193" t="str">
        <f>IF(ABS(C201=SUM(C202:C205))," ","Samtala passar ekki við undirliði.")</f>
        <v xml:space="preserve"> </v>
      </c>
      <c r="E201" s="209" t="s">
        <v>219</v>
      </c>
    </row>
    <row r="202" spans="1:5" ht="12.75" customHeight="1" x14ac:dyDescent="0.2">
      <c r="A202" s="343" t="s">
        <v>220</v>
      </c>
      <c r="B202" s="346" t="s">
        <v>551</v>
      </c>
      <c r="C202" s="493">
        <v>0</v>
      </c>
      <c r="D202" s="196"/>
      <c r="E202" s="262" t="s">
        <v>1236</v>
      </c>
    </row>
    <row r="203" spans="1:5" ht="12.75" customHeight="1" x14ac:dyDescent="0.2">
      <c r="A203" s="343" t="s">
        <v>221</v>
      </c>
      <c r="B203" s="346" t="s">
        <v>552</v>
      </c>
      <c r="C203" s="493">
        <v>0</v>
      </c>
      <c r="E203" s="262" t="s">
        <v>1292</v>
      </c>
    </row>
    <row r="204" spans="1:5" ht="12.75" customHeight="1" x14ac:dyDescent="0.2">
      <c r="A204" s="343" t="s">
        <v>222</v>
      </c>
      <c r="B204" s="346" t="s">
        <v>559</v>
      </c>
      <c r="C204" s="493">
        <v>0</v>
      </c>
      <c r="E204" s="64" t="s">
        <v>1229</v>
      </c>
    </row>
    <row r="205" spans="1:5" ht="12.75" customHeight="1" x14ac:dyDescent="0.2">
      <c r="A205" s="343" t="s">
        <v>554</v>
      </c>
      <c r="B205" s="346" t="s">
        <v>553</v>
      </c>
      <c r="C205" s="493">
        <v>0</v>
      </c>
      <c r="E205" s="262" t="s">
        <v>1700</v>
      </c>
    </row>
    <row r="206" spans="1:5" ht="12.75" customHeight="1" x14ac:dyDescent="0.2">
      <c r="A206" s="343" t="s">
        <v>223</v>
      </c>
      <c r="B206" s="209" t="s">
        <v>558</v>
      </c>
      <c r="C206" s="228">
        <f>+SUM(C207:C208)</f>
        <v>0</v>
      </c>
      <c r="D206" s="193" t="str">
        <f>IF(ABS(C206=SUM(C207:C208))," ","Samtala passar ekki við undirliði.")</f>
        <v xml:space="preserve"> </v>
      </c>
      <c r="E206" s="209" t="s">
        <v>224</v>
      </c>
    </row>
    <row r="207" spans="1:5" ht="12.75" customHeight="1" x14ac:dyDescent="0.2">
      <c r="A207" s="343" t="s">
        <v>560</v>
      </c>
      <c r="B207" s="320" t="s">
        <v>1664</v>
      </c>
      <c r="C207" s="226">
        <v>0</v>
      </c>
      <c r="E207" s="262" t="s">
        <v>1684</v>
      </c>
    </row>
    <row r="208" spans="1:5" s="339" customFormat="1" ht="12.75" customHeight="1" x14ac:dyDescent="0.2">
      <c r="A208" s="343" t="s">
        <v>1665</v>
      </c>
      <c r="B208" s="320" t="s">
        <v>1295</v>
      </c>
      <c r="C208" s="493">
        <v>0</v>
      </c>
      <c r="D208" s="207"/>
      <c r="E208" s="262" t="s">
        <v>1682</v>
      </c>
    </row>
    <row r="209" spans="1:5" ht="15" customHeight="1" x14ac:dyDescent="0.2">
      <c r="A209" s="415"/>
      <c r="B209" s="416" t="s">
        <v>86</v>
      </c>
      <c r="C209" s="227">
        <f>C11+C16+C23+C39+C186+C187+C193</f>
        <v>0</v>
      </c>
      <c r="D209" s="237" t="str">
        <f>IF(ABS(EIGNIR!C753-SKULDIR!C209-'Eigið fé'!C33)&gt;10,"Eignir og skuldir stemma ekki"," ")</f>
        <v xml:space="preserve"> </v>
      </c>
      <c r="E209" s="416" t="s">
        <v>225</v>
      </c>
    </row>
    <row r="210" spans="1:5" ht="12.75" customHeight="1" x14ac:dyDescent="0.2">
      <c r="B210" s="170"/>
      <c r="C210" s="238"/>
    </row>
    <row r="211" spans="1:5" ht="12.75" customHeight="1" x14ac:dyDescent="0.2">
      <c r="A211" s="189">
        <v>170</v>
      </c>
      <c r="B211" s="178" t="s">
        <v>491</v>
      </c>
      <c r="C211" s="165"/>
      <c r="E211" s="165" t="s">
        <v>1767</v>
      </c>
    </row>
    <row r="212" spans="1:5" ht="12.75" customHeight="1" x14ac:dyDescent="0.2">
      <c r="A212" s="225" t="s">
        <v>492</v>
      </c>
      <c r="B212" s="263" t="s">
        <v>638</v>
      </c>
      <c r="C212" s="228">
        <f>SUM(C213:C216)</f>
        <v>0</v>
      </c>
      <c r="D212" s="196" t="str">
        <f>IF(ABS(C212-SUM(C24,C27,C171,C174))&gt;10,"Stemmir ekki við verðbr.útg. í C24, C27, C171 og C174"," ")</f>
        <v xml:space="preserve"> </v>
      </c>
      <c r="E212" s="165" t="s">
        <v>11849</v>
      </c>
    </row>
    <row r="213" spans="1:5" ht="12.75" customHeight="1" x14ac:dyDescent="0.2">
      <c r="A213" s="225" t="s">
        <v>493</v>
      </c>
      <c r="B213" s="264" t="s">
        <v>13616</v>
      </c>
      <c r="C213" s="233">
        <v>0</v>
      </c>
      <c r="E213" s="170" t="s">
        <v>13621</v>
      </c>
    </row>
    <row r="214" spans="1:5" ht="12.75" customHeight="1" x14ac:dyDescent="0.2">
      <c r="A214" s="225" t="s">
        <v>494</v>
      </c>
      <c r="B214" s="264" t="s">
        <v>13617</v>
      </c>
      <c r="C214" s="493">
        <v>0</v>
      </c>
      <c r="E214" s="170" t="s">
        <v>13620</v>
      </c>
    </row>
    <row r="215" spans="1:5" ht="12.75" customHeight="1" x14ac:dyDescent="0.2">
      <c r="A215" s="225" t="s">
        <v>495</v>
      </c>
      <c r="B215" s="264" t="s">
        <v>636</v>
      </c>
      <c r="C215" s="493">
        <v>0</v>
      </c>
      <c r="E215" s="170" t="s">
        <v>496</v>
      </c>
    </row>
    <row r="216" spans="1:5" ht="12.75" customHeight="1" x14ac:dyDescent="0.2">
      <c r="A216" s="225" t="s">
        <v>497</v>
      </c>
      <c r="B216" s="264" t="s">
        <v>637</v>
      </c>
      <c r="C216" s="233">
        <v>0</v>
      </c>
      <c r="E216" s="189" t="s">
        <v>498</v>
      </c>
    </row>
    <row r="217" spans="1:5" ht="21" customHeight="1" x14ac:dyDescent="0.2">
      <c r="A217" s="225" t="s">
        <v>499</v>
      </c>
      <c r="B217" s="170" t="s">
        <v>1036</v>
      </c>
      <c r="C217" s="228">
        <f>SUM(C218:C219)</f>
        <v>0</v>
      </c>
      <c r="D217" s="500" t="str">
        <f>IF(C217&lt;='Sundurliðun Innlán'!E5-'Sundurliðun Innlán'!E22-'Sundurliðun Innlán'!E39-'Sundurliðun Innlán'!E61-'Sundurliðun Innlán'!E78-'Sundurliðun Innlán'!E100-'Sundurliðun Innlán'!E117-'Sundurliðun Innlán'!E145-'Sundurliðun Innlán'!E162," ","Bindigrunnur getur ekki verið hærri en heildarinnlán að frádregnum innlánum innlánsstofnana")</f>
        <v xml:space="preserve"> </v>
      </c>
      <c r="E217" s="185" t="s">
        <v>11850</v>
      </c>
    </row>
    <row r="218" spans="1:5" ht="12.75" customHeight="1" x14ac:dyDescent="0.2">
      <c r="A218" s="225" t="s">
        <v>500</v>
      </c>
      <c r="B218" s="170" t="s">
        <v>13618</v>
      </c>
      <c r="C218" s="493">
        <v>0</v>
      </c>
      <c r="E218" s="170" t="s">
        <v>13619</v>
      </c>
    </row>
    <row r="219" spans="1:5" ht="13.5" customHeight="1" x14ac:dyDescent="0.2">
      <c r="A219" s="225" t="s">
        <v>501</v>
      </c>
      <c r="B219" s="170" t="s">
        <v>502</v>
      </c>
      <c r="C219" s="493">
        <v>0</v>
      </c>
      <c r="D219" s="239"/>
      <c r="E219" s="170" t="s">
        <v>503</v>
      </c>
    </row>
    <row r="220" spans="1:5" ht="12.75" customHeight="1" x14ac:dyDescent="0.2">
      <c r="B220" s="240"/>
      <c r="C220" s="238"/>
    </row>
    <row r="221" spans="1:5" ht="25.5" x14ac:dyDescent="0.2">
      <c r="A221" s="219" t="s">
        <v>589</v>
      </c>
      <c r="B221" s="416" t="s">
        <v>1844</v>
      </c>
      <c r="C221" s="227">
        <f>+C209-C230</f>
        <v>0</v>
      </c>
      <c r="D221" s="196" t="str">
        <f>IF(ABS(C221-SUM(C222:C228))&lt;0.5," ","Samtala passar ekki við undirliði.")</f>
        <v xml:space="preserve"> </v>
      </c>
      <c r="E221" s="416" t="s">
        <v>11876</v>
      </c>
    </row>
    <row r="222" spans="1:5" ht="12.75" customHeight="1" x14ac:dyDescent="0.2">
      <c r="A222" s="225" t="s">
        <v>590</v>
      </c>
      <c r="B222" s="241" t="s">
        <v>1296</v>
      </c>
      <c r="C222" s="233">
        <v>0</v>
      </c>
      <c r="E222" s="202" t="s">
        <v>171</v>
      </c>
    </row>
    <row r="223" spans="1:5" ht="12.75" customHeight="1" x14ac:dyDescent="0.2">
      <c r="A223" s="225" t="s">
        <v>591</v>
      </c>
      <c r="B223" s="241" t="s">
        <v>229</v>
      </c>
      <c r="C223" s="233">
        <v>0</v>
      </c>
      <c r="E223" s="242" t="s">
        <v>173</v>
      </c>
    </row>
    <row r="224" spans="1:5" ht="12.75" customHeight="1" x14ac:dyDescent="0.2">
      <c r="A224" s="225" t="s">
        <v>592</v>
      </c>
      <c r="B224" s="243" t="s">
        <v>231</v>
      </c>
      <c r="C224" s="233">
        <v>0</v>
      </c>
      <c r="E224" s="244" t="s">
        <v>175</v>
      </c>
    </row>
    <row r="225" spans="1:5" ht="12.75" customHeight="1" x14ac:dyDescent="0.2">
      <c r="A225" s="225" t="s">
        <v>593</v>
      </c>
      <c r="B225" s="243" t="s">
        <v>233</v>
      </c>
      <c r="C225" s="233">
        <v>0</v>
      </c>
      <c r="E225" s="244" t="s">
        <v>177</v>
      </c>
    </row>
    <row r="226" spans="1:5" ht="12.75" customHeight="1" x14ac:dyDescent="0.2">
      <c r="A226" s="225" t="s">
        <v>594</v>
      </c>
      <c r="B226" s="243" t="s">
        <v>235</v>
      </c>
      <c r="C226" s="233">
        <v>0</v>
      </c>
      <c r="E226" s="244" t="s">
        <v>179</v>
      </c>
    </row>
    <row r="227" spans="1:5" ht="12.75" customHeight="1" x14ac:dyDescent="0.2">
      <c r="A227" s="225" t="s">
        <v>595</v>
      </c>
      <c r="B227" s="243" t="s">
        <v>237</v>
      </c>
      <c r="C227" s="233">
        <v>0</v>
      </c>
      <c r="E227" s="244" t="s">
        <v>181</v>
      </c>
    </row>
    <row r="228" spans="1:5" ht="12.75" customHeight="1" x14ac:dyDescent="0.2">
      <c r="A228" s="225" t="s">
        <v>596</v>
      </c>
      <c r="B228" s="243" t="s">
        <v>239</v>
      </c>
      <c r="C228" s="233">
        <v>0</v>
      </c>
      <c r="E228" s="203" t="s">
        <v>183</v>
      </c>
    </row>
    <row r="229" spans="1:5" ht="12.75" customHeight="1" x14ac:dyDescent="0.2">
      <c r="A229" s="208"/>
      <c r="B229" s="245"/>
      <c r="D229" s="339"/>
    </row>
    <row r="230" spans="1:5" ht="25.5" x14ac:dyDescent="0.2">
      <c r="A230" s="219" t="s">
        <v>226</v>
      </c>
      <c r="B230" s="416" t="s">
        <v>1845</v>
      </c>
      <c r="C230" s="227">
        <f>+C26+C33+C34+C72+C104+C136+C170+C173+C180+C181+C206+'Sundurliðun Lántaka'!E75+'Sundurliðun Lántaka'!E49+'Afleiður og skortstöð - skuldir'!E24+'Afleiður og skortstöð - skuldir'!E50+'Afleiður og skortstöð - skuldir'!E76+'Afleiður og skortstöð - skuldir'!E102+'Sundurliðun Innlán'!E128+'Sundurliðun Innlán'!E125</f>
        <v>0</v>
      </c>
      <c r="D230" s="196" t="str">
        <f>IF(ABS(C230-SUM(C231:C237))&lt;0.5," ","Samtala passar ekki við undirliði.")</f>
        <v xml:space="preserve"> </v>
      </c>
      <c r="E230" s="416" t="s">
        <v>597</v>
      </c>
    </row>
    <row r="231" spans="1:5" ht="12.75" customHeight="1" x14ac:dyDescent="0.2">
      <c r="A231" s="225" t="s">
        <v>227</v>
      </c>
      <c r="B231" s="241" t="s">
        <v>1297</v>
      </c>
      <c r="C231" s="493">
        <v>0</v>
      </c>
      <c r="E231" s="202" t="s">
        <v>171</v>
      </c>
    </row>
    <row r="232" spans="1:5" ht="12.75" customHeight="1" x14ac:dyDescent="0.2">
      <c r="A232" s="225" t="s">
        <v>228</v>
      </c>
      <c r="B232" s="241" t="s">
        <v>229</v>
      </c>
      <c r="C232" s="493">
        <v>0</v>
      </c>
      <c r="E232" s="242" t="s">
        <v>173</v>
      </c>
    </row>
    <row r="233" spans="1:5" ht="12.75" customHeight="1" x14ac:dyDescent="0.2">
      <c r="A233" s="225" t="s">
        <v>230</v>
      </c>
      <c r="B233" s="243" t="s">
        <v>231</v>
      </c>
      <c r="C233" s="493">
        <v>0</v>
      </c>
      <c r="E233" s="244" t="s">
        <v>175</v>
      </c>
    </row>
    <row r="234" spans="1:5" ht="12.75" customHeight="1" x14ac:dyDescent="0.2">
      <c r="A234" s="225" t="s">
        <v>232</v>
      </c>
      <c r="B234" s="243" t="s">
        <v>233</v>
      </c>
      <c r="C234" s="493">
        <v>0</v>
      </c>
      <c r="E234" s="244" t="s">
        <v>177</v>
      </c>
    </row>
    <row r="235" spans="1:5" ht="12.75" customHeight="1" x14ac:dyDescent="0.2">
      <c r="A235" s="225" t="s">
        <v>234</v>
      </c>
      <c r="B235" s="243" t="s">
        <v>235</v>
      </c>
      <c r="C235" s="493">
        <v>0</v>
      </c>
      <c r="E235" s="244" t="s">
        <v>179</v>
      </c>
    </row>
    <row r="236" spans="1:5" ht="12.75" customHeight="1" x14ac:dyDescent="0.2">
      <c r="A236" s="225" t="s">
        <v>236</v>
      </c>
      <c r="B236" s="243" t="s">
        <v>237</v>
      </c>
      <c r="C236" s="493">
        <v>0</v>
      </c>
      <c r="E236" s="244" t="s">
        <v>181</v>
      </c>
    </row>
    <row r="237" spans="1:5" ht="12.75" customHeight="1" x14ac:dyDescent="0.2">
      <c r="A237" s="225" t="s">
        <v>238</v>
      </c>
      <c r="B237" s="243" t="s">
        <v>239</v>
      </c>
      <c r="C237" s="493">
        <v>0</v>
      </c>
      <c r="E237" s="203" t="s">
        <v>183</v>
      </c>
    </row>
    <row r="240" spans="1:5" ht="12.75" customHeight="1" x14ac:dyDescent="0.2">
      <c r="B240" s="499" t="s">
        <v>1858</v>
      </c>
      <c r="C240" s="500">
        <f>+C230-Lönd!AD5</f>
        <v>0</v>
      </c>
    </row>
  </sheetData>
  <sheetProtection formatCells="0" formatColumns="0" formatRows="0"/>
  <protectedRanges>
    <protectedRange sqref="D221 D230" name="Skýringar_3"/>
    <protectedRange sqref="D217" name="Skýringar_1"/>
    <protectedRange sqref="C222:C228 C231:C237" name="Range5"/>
    <protectedRange sqref="C195:C197 C186 C199:C200 C213:C216 C210 C218:C219 C202:C208" name="Range4_1"/>
    <protectedRange sqref="C137:C138" name="Range3"/>
    <protectedRange sqref="C12:C15 C18:C22" name="Range2_1"/>
    <protectedRange sqref="D218:D220 D209:D216" name="Skýringar_4"/>
    <protectedRange sqref="D12:D15 D68:D72 D36:D38 D31:D34 D25:D29 D19:D22 D17 D100:D104 D132:D138 D166:D170 D178:D181 D183:D186 D188:D192 D195:D197 D199:D200 D202:D205 D207:D208 D172:D176" name="Skýringar_4_2"/>
    <protectedRange sqref="D46:D51 D53:D67 D35 D30 D23:D24 D11 D18 D16 D78:D83 D73:D76 D85:D99 D110:D115 D105:D108 D117:D131 D144:D149 D139:D142 D151:D165 D171 D177 D182 D187 D198 D201 D206 D193:D194 D39:D44" name="skýringar_1_1"/>
    <protectedRange sqref="D45 D52 D77 D84 D109 D116 D143 D150" name="Skýringar_4_1_1"/>
  </protectedRanges>
  <customSheetViews>
    <customSheetView guid="{36FBA667-E62D-4CB2-8A1E-E3E39D09B465}" fitToPage="1" topLeftCell="A20">
      <selection activeCell="C33" sqref="C33"/>
      <pageMargins left="0.74803149606299213" right="0.74803149606299213" top="0.98425196850393704" bottom="0.98425196850393704" header="0.51181102362204722" footer="0.51181102362204722"/>
      <printOptions horizontalCentered="1"/>
      <pageSetup paperSize="9" scale="87" fitToHeight="10" orientation="portrait" copies="4" r:id="rId1"/>
      <headerFooter alignWithMargins="0">
        <oddHeader>&amp;L&amp;8Seðlabanki Íslands
Upplýsingasvið</oddHeader>
        <oddFooter>&amp;R&amp;P</oddFooter>
      </headerFooter>
    </customSheetView>
    <customSheetView guid="{066FE8E2-BD01-4A3D-B08F-7AE148820913}" fitToPage="1">
      <selection activeCell="D137" sqref="D137"/>
      <pageMargins left="0.74803149606299213" right="0.74803149606299213" top="0.98425196850393704" bottom="0.98425196850393704" header="0.51181102362204722" footer="0.51181102362204722"/>
      <printOptions horizontalCentered="1"/>
      <pageSetup paperSize="9" scale="87" fitToHeight="10" orientation="portrait" copies="4" r:id="rId2"/>
      <headerFooter alignWithMargins="0">
        <oddHeader>&amp;L&amp;8Seðlabanki Íslands
Upplýsingasvið</oddHeader>
        <oddFooter>&amp;R&amp;P</oddFooter>
      </headerFooter>
    </customSheetView>
    <customSheetView guid="{89A248D1-1EB8-46F5-9763-087E5D6B4AF5}" fitToPage="1">
      <selection activeCell="E203" sqref="E203"/>
      <pageMargins left="0.74803149606299213" right="0.74803149606299213" top="0.98425196850393704" bottom="0.98425196850393704" header="0.51181102362204722" footer="0.51181102362204722"/>
      <printOptions horizontalCentered="1"/>
      <pageSetup paperSize="9" scale="87" fitToHeight="10" orientation="portrait" copies="4" r:id="rId3"/>
      <headerFooter alignWithMargins="0">
        <oddHeader>&amp;L&amp;8Seðlabanki Íslands
Upplýsingasvið</oddHeader>
        <oddFooter>&amp;R&amp;P</oddFooter>
      </headerFooter>
    </customSheetView>
    <customSheetView guid="{79D16477-B0C6-48AF-AE89-11794E47C250}" showPageBreaks="1" fitToPage="1" printArea="1" topLeftCell="A208">
      <selection activeCell="B219" sqref="B219"/>
      <pageMargins left="0.74803149606299213" right="0.74803149606299213" top="0.98425196850393704" bottom="0.98425196850393704" header="0.51181102362204722" footer="0.51181102362204722"/>
      <printOptions horizontalCentered="1"/>
      <pageSetup paperSize="9" scale="87" fitToHeight="10" orientation="portrait" copies="4" r:id="rId4"/>
      <headerFooter alignWithMargins="0">
        <oddHeader>&amp;L&amp;8Seðlabanki Íslands
Upplýsingasvið</oddHeader>
        <oddFooter>&amp;R&amp;P</oddFooter>
      </headerFooter>
    </customSheetView>
  </customSheetViews>
  <mergeCells count="1">
    <mergeCell ref="A1:C1"/>
  </mergeCells>
  <conditionalFormatting sqref="C212:C219 C221:C228 C230:C237 C177:C209 C11:C26 C30:C173">
    <cfRule type="cellIs" dxfId="160" priority="6" operator="lessThan">
      <formula>0</formula>
    </cfRule>
  </conditionalFormatting>
  <conditionalFormatting sqref="C27:C29">
    <cfRule type="cellIs" dxfId="159" priority="2" operator="lessThan">
      <formula>0</formula>
    </cfRule>
  </conditionalFormatting>
  <conditionalFormatting sqref="C174:C176">
    <cfRule type="cellIs" dxfId="158" priority="1" operator="lessThan">
      <formula>0</formula>
    </cfRule>
  </conditionalFormatting>
  <printOptions horizontalCentered="1"/>
  <pageMargins left="0.74803149606299213" right="0.74803149606299213" top="0.98425196850393704" bottom="0.98425196850393704" header="0.51181102362204722" footer="0.51181102362204722"/>
  <pageSetup paperSize="9" scale="72" fitToHeight="10" orientation="portrait" copies="4" r:id="rId5"/>
  <headerFooter alignWithMargins="0">
    <oddHeader>&amp;L&amp;8Seðlabanki Íslands
Upplýsingasvið</oddHeader>
    <oddFooter>&amp;R&amp;P</oddFooter>
  </headerFooter>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8"/>
    <pageSetUpPr fitToPage="1"/>
  </sheetPr>
  <dimension ref="A1:E55"/>
  <sheetViews>
    <sheetView zoomScaleNormal="100" workbookViewId="0">
      <selection activeCell="C33" sqref="C33"/>
    </sheetView>
  </sheetViews>
  <sheetFormatPr defaultColWidth="9.140625" defaultRowHeight="15" x14ac:dyDescent="0.2"/>
  <cols>
    <col min="1" max="1" width="7.28515625" style="260" customWidth="1"/>
    <col min="2" max="2" width="57.7109375" style="252" customWidth="1"/>
    <col min="3" max="3" width="20.140625" style="252" customWidth="1"/>
    <col min="4" max="4" width="31.5703125" style="248" customWidth="1"/>
    <col min="5" max="5" width="36.28515625" style="248" customWidth="1"/>
    <col min="6" max="16384" width="9.140625" style="248"/>
  </cols>
  <sheetData>
    <row r="1" spans="1:5" s="247" customFormat="1" ht="27.75" customHeight="1" x14ac:dyDescent="0.25">
      <c r="A1" s="578" t="s">
        <v>93</v>
      </c>
      <c r="B1" s="578"/>
      <c r="C1" s="578"/>
      <c r="D1" s="246"/>
    </row>
    <row r="2" spans="1:5" s="247" customFormat="1" ht="24.75" customHeight="1" x14ac:dyDescent="0.2">
      <c r="A2" s="209"/>
      <c r="B2" s="210">
        <f>EIGNIR!C5</f>
        <v>0</v>
      </c>
      <c r="C2" s="189"/>
      <c r="E2" s="159"/>
    </row>
    <row r="3" spans="1:5" ht="12.75" x14ac:dyDescent="0.2">
      <c r="A3" s="209"/>
      <c r="B3" s="167" t="s">
        <v>1846</v>
      </c>
      <c r="C3" s="418">
        <f>EIGNIR!C8</f>
        <v>43585</v>
      </c>
    </row>
    <row r="4" spans="1:5" ht="12.75" x14ac:dyDescent="0.2">
      <c r="A4" s="209"/>
      <c r="B4" s="167"/>
      <c r="C4" s="212"/>
    </row>
    <row r="5" spans="1:5" ht="12.75" x14ac:dyDescent="0.2">
      <c r="A5" s="209"/>
      <c r="B5" s="167"/>
      <c r="C5" s="212"/>
    </row>
    <row r="6" spans="1:5" ht="14.25" customHeight="1" x14ac:dyDescent="0.2">
      <c r="A6" s="165" t="s">
        <v>184</v>
      </c>
      <c r="B6" s="29" t="s">
        <v>95</v>
      </c>
      <c r="C6" s="30" t="s">
        <v>96</v>
      </c>
    </row>
    <row r="7" spans="1:5" ht="12.75" x14ac:dyDescent="0.2">
      <c r="A7" s="209"/>
      <c r="B7" s="165"/>
      <c r="C7" s="31" t="s">
        <v>97</v>
      </c>
      <c r="E7" s="159"/>
    </row>
    <row r="8" spans="1:5" ht="15.75" x14ac:dyDescent="0.25">
      <c r="A8" s="171" t="s">
        <v>100</v>
      </c>
      <c r="B8" s="249"/>
      <c r="C8" s="250"/>
      <c r="D8" s="251" t="s">
        <v>101</v>
      </c>
      <c r="E8" s="171" t="s">
        <v>240</v>
      </c>
    </row>
    <row r="9" spans="1:5" ht="12.75" x14ac:dyDescent="0.2">
      <c r="A9" s="174" t="s">
        <v>90</v>
      </c>
      <c r="B9" s="248"/>
      <c r="D9" s="253"/>
      <c r="E9" s="174" t="s">
        <v>241</v>
      </c>
    </row>
    <row r="10" spans="1:5" ht="12.75" x14ac:dyDescent="0.2">
      <c r="A10" s="174"/>
      <c r="B10" s="248"/>
      <c r="C10" s="175" t="s">
        <v>102</v>
      </c>
      <c r="D10" s="254"/>
    </row>
    <row r="11" spans="1:5" ht="12.75" x14ac:dyDescent="0.2">
      <c r="A11" s="178"/>
      <c r="B11" s="248"/>
      <c r="D11" s="255"/>
      <c r="E11" s="256"/>
    </row>
    <row r="12" spans="1:5" ht="12.75" x14ac:dyDescent="0.2">
      <c r="A12" s="225">
        <v>200</v>
      </c>
      <c r="B12" s="178" t="s">
        <v>242</v>
      </c>
      <c r="C12" s="179">
        <f>SUM(C13:C14)</f>
        <v>0</v>
      </c>
      <c r="D12" s="184" t="str">
        <f>IF(ABS(C12=SUM(C13:C14))," ","Samtala passar ekki við undirliði.")</f>
        <v xml:space="preserve"> </v>
      </c>
      <c r="E12" s="257" t="s">
        <v>243</v>
      </c>
    </row>
    <row r="13" spans="1:5" ht="12.75" x14ac:dyDescent="0.2">
      <c r="A13" s="225" t="s">
        <v>244</v>
      </c>
      <c r="B13" s="170" t="s">
        <v>245</v>
      </c>
      <c r="C13" s="188">
        <v>0</v>
      </c>
      <c r="D13" s="254"/>
      <c r="E13" s="72" t="s">
        <v>246</v>
      </c>
    </row>
    <row r="14" spans="1:5" ht="12.75" x14ac:dyDescent="0.2">
      <c r="A14" s="225" t="s">
        <v>247</v>
      </c>
      <c r="B14" s="170" t="s">
        <v>248</v>
      </c>
      <c r="C14" s="188">
        <v>0</v>
      </c>
      <c r="D14" s="254"/>
      <c r="E14" s="72" t="s">
        <v>249</v>
      </c>
    </row>
    <row r="15" spans="1:5" ht="12.75" x14ac:dyDescent="0.2">
      <c r="A15" s="225">
        <v>201</v>
      </c>
      <c r="B15" s="178" t="s">
        <v>250</v>
      </c>
      <c r="C15" s="258">
        <v>0</v>
      </c>
      <c r="D15" s="254"/>
      <c r="E15" s="257" t="s">
        <v>251</v>
      </c>
    </row>
    <row r="16" spans="1:5" ht="12.75" x14ac:dyDescent="0.2">
      <c r="A16" s="225">
        <v>202</v>
      </c>
      <c r="B16" s="178" t="s">
        <v>252</v>
      </c>
      <c r="C16" s="179">
        <f>SUM(C17:C19)</f>
        <v>0</v>
      </c>
      <c r="D16" s="193" t="str">
        <f>IF(ABS(C16=SUM(C17:C19))," ","Samtala passar ekki við undirliði.")</f>
        <v xml:space="preserve"> </v>
      </c>
      <c r="E16" s="257" t="s">
        <v>1</v>
      </c>
    </row>
    <row r="17" spans="1:5" ht="12.75" x14ac:dyDescent="0.2">
      <c r="A17" s="225" t="s">
        <v>253</v>
      </c>
      <c r="B17" s="170" t="s">
        <v>254</v>
      </c>
      <c r="C17" s="188">
        <v>0</v>
      </c>
      <c r="D17" s="254"/>
      <c r="E17" s="72" t="s">
        <v>255</v>
      </c>
    </row>
    <row r="18" spans="1:5" ht="12.75" x14ac:dyDescent="0.2">
      <c r="A18" s="225" t="s">
        <v>256</v>
      </c>
      <c r="B18" s="170" t="s">
        <v>1322</v>
      </c>
      <c r="C18" s="188">
        <v>0</v>
      </c>
      <c r="D18" s="193"/>
      <c r="E18" s="72" t="s">
        <v>1321</v>
      </c>
    </row>
    <row r="19" spans="1:5" ht="12.75" x14ac:dyDescent="0.2">
      <c r="A19" s="225" t="s">
        <v>1320</v>
      </c>
      <c r="B19" s="170" t="s">
        <v>257</v>
      </c>
      <c r="C19" s="188">
        <v>0</v>
      </c>
      <c r="D19" s="254"/>
      <c r="E19" s="72" t="s">
        <v>258</v>
      </c>
    </row>
    <row r="20" spans="1:5" ht="12.75" x14ac:dyDescent="0.2">
      <c r="A20" s="225">
        <v>203</v>
      </c>
      <c r="B20" s="178" t="s">
        <v>259</v>
      </c>
      <c r="C20" s="179">
        <f>SUM(C21:C28)</f>
        <v>0</v>
      </c>
      <c r="D20" s="184" t="str">
        <f>IF(ABS(C20=SUM(C21:C28))," ","Samtala passar ekki við undirliði.")</f>
        <v xml:space="preserve"> </v>
      </c>
      <c r="E20" s="257" t="s">
        <v>504</v>
      </c>
    </row>
    <row r="21" spans="1:5" ht="12.75" x14ac:dyDescent="0.2">
      <c r="A21" s="225" t="s">
        <v>505</v>
      </c>
      <c r="B21" s="170" t="s">
        <v>260</v>
      </c>
      <c r="C21" s="188">
        <v>0</v>
      </c>
      <c r="D21" s="254"/>
      <c r="E21" s="72" t="s">
        <v>506</v>
      </c>
    </row>
    <row r="22" spans="1:5" ht="12.75" x14ac:dyDescent="0.2">
      <c r="A22" s="225" t="s">
        <v>507</v>
      </c>
      <c r="B22" s="170" t="s">
        <v>261</v>
      </c>
      <c r="C22" s="188">
        <v>0</v>
      </c>
      <c r="D22" s="254"/>
      <c r="E22" s="72" t="s">
        <v>508</v>
      </c>
    </row>
    <row r="23" spans="1:5" ht="12.75" x14ac:dyDescent="0.2">
      <c r="A23" s="225" t="s">
        <v>509</v>
      </c>
      <c r="B23" s="170" t="s">
        <v>262</v>
      </c>
      <c r="C23" s="188">
        <v>0</v>
      </c>
      <c r="D23" s="254"/>
      <c r="E23" s="72" t="s">
        <v>510</v>
      </c>
    </row>
    <row r="24" spans="1:5" ht="12.75" x14ac:dyDescent="0.2">
      <c r="A24" s="225" t="s">
        <v>511</v>
      </c>
      <c r="B24" s="170" t="s">
        <v>263</v>
      </c>
      <c r="C24" s="188">
        <v>0</v>
      </c>
      <c r="D24" s="254"/>
      <c r="E24" s="72" t="s">
        <v>512</v>
      </c>
    </row>
    <row r="25" spans="1:5" ht="12.75" x14ac:dyDescent="0.2">
      <c r="A25" s="225" t="s">
        <v>513</v>
      </c>
      <c r="B25" s="170" t="s">
        <v>264</v>
      </c>
      <c r="C25" s="188">
        <v>0</v>
      </c>
      <c r="D25" s="254"/>
      <c r="E25" s="72" t="s">
        <v>514</v>
      </c>
    </row>
    <row r="26" spans="1:5" ht="12.75" x14ac:dyDescent="0.2">
      <c r="A26" s="225" t="s">
        <v>515</v>
      </c>
      <c r="B26" s="170" t="s">
        <v>265</v>
      </c>
      <c r="C26" s="188">
        <v>0</v>
      </c>
      <c r="D26" s="254"/>
      <c r="E26" s="72" t="s">
        <v>516</v>
      </c>
    </row>
    <row r="27" spans="1:5" ht="12.75" x14ac:dyDescent="0.2">
      <c r="A27" s="225" t="s">
        <v>517</v>
      </c>
      <c r="B27" s="170" t="s">
        <v>266</v>
      </c>
      <c r="C27" s="188">
        <v>0</v>
      </c>
      <c r="D27" s="254"/>
      <c r="E27" s="72" t="s">
        <v>518</v>
      </c>
    </row>
    <row r="28" spans="1:5" ht="12.75" x14ac:dyDescent="0.2">
      <c r="A28" s="225" t="s">
        <v>519</v>
      </c>
      <c r="B28" s="170" t="s">
        <v>267</v>
      </c>
      <c r="C28" s="188">
        <v>0</v>
      </c>
      <c r="D28" s="254"/>
      <c r="E28" s="72" t="s">
        <v>520</v>
      </c>
    </row>
    <row r="29" spans="1:5" ht="12.75" x14ac:dyDescent="0.2">
      <c r="A29" s="225">
        <v>204</v>
      </c>
      <c r="B29" s="178" t="s">
        <v>268</v>
      </c>
      <c r="C29" s="258">
        <v>0</v>
      </c>
      <c r="D29" s="254"/>
      <c r="E29" s="257" t="s">
        <v>269</v>
      </c>
    </row>
    <row r="30" spans="1:5" ht="12.75" x14ac:dyDescent="0.2">
      <c r="A30" s="225">
        <v>205</v>
      </c>
      <c r="B30" s="178" t="s">
        <v>270</v>
      </c>
      <c r="C30" s="258">
        <v>0</v>
      </c>
      <c r="D30" s="254"/>
      <c r="E30" s="257" t="s">
        <v>271</v>
      </c>
    </row>
    <row r="31" spans="1:5" ht="12.75" x14ac:dyDescent="0.2">
      <c r="A31" s="225">
        <v>206</v>
      </c>
      <c r="B31" s="178" t="s">
        <v>272</v>
      </c>
      <c r="C31" s="258">
        <v>0</v>
      </c>
      <c r="D31" s="254"/>
      <c r="E31" s="257" t="s">
        <v>273</v>
      </c>
    </row>
    <row r="32" spans="1:5" ht="12.75" x14ac:dyDescent="0.2">
      <c r="A32" s="225">
        <v>207</v>
      </c>
      <c r="B32" s="178" t="s">
        <v>274</v>
      </c>
      <c r="C32" s="258">
        <v>0</v>
      </c>
      <c r="D32" s="254"/>
      <c r="E32" s="257" t="s">
        <v>275</v>
      </c>
    </row>
    <row r="33" spans="1:5" ht="21.75" customHeight="1" x14ac:dyDescent="0.2">
      <c r="A33" s="225"/>
      <c r="B33" s="416" t="s">
        <v>276</v>
      </c>
      <c r="C33" s="179">
        <f>C12+C15+C16+C20+SUM(C29:C32)</f>
        <v>0</v>
      </c>
      <c r="D33" s="254" t="str">
        <f>IF(ABS(EIGNIR!C753-SKULDIR!C209-'Eigið fé'!C33)&gt;10,"Eignir og skuldir stemma ekki"," ")</f>
        <v xml:space="preserve"> </v>
      </c>
      <c r="E33" s="416" t="s">
        <v>277</v>
      </c>
    </row>
    <row r="34" spans="1:5" ht="39.75" customHeight="1" x14ac:dyDescent="0.2">
      <c r="A34" s="225"/>
      <c r="B34" s="248"/>
      <c r="D34" s="254"/>
    </row>
    <row r="35" spans="1:5" ht="15.75" x14ac:dyDescent="0.25">
      <c r="A35" s="259"/>
      <c r="B35" s="248"/>
      <c r="C35" s="248"/>
    </row>
    <row r="36" spans="1:5" ht="15.75" x14ac:dyDescent="0.25">
      <c r="A36" s="259"/>
      <c r="B36" s="248"/>
      <c r="C36" s="248"/>
    </row>
    <row r="37" spans="1:5" ht="15.75" x14ac:dyDescent="0.25">
      <c r="A37" s="259"/>
    </row>
    <row r="38" spans="1:5" ht="15.75" x14ac:dyDescent="0.25">
      <c r="A38" s="259"/>
    </row>
    <row r="39" spans="1:5" ht="15.75" x14ac:dyDescent="0.25">
      <c r="A39" s="259"/>
      <c r="B39" s="248"/>
      <c r="C39" s="248"/>
    </row>
    <row r="40" spans="1:5" ht="15.75" x14ac:dyDescent="0.25">
      <c r="A40" s="259"/>
      <c r="B40" s="248"/>
      <c r="C40" s="248"/>
    </row>
    <row r="41" spans="1:5" ht="15.75" x14ac:dyDescent="0.25">
      <c r="A41" s="259"/>
      <c r="B41" s="248"/>
      <c r="C41" s="248"/>
    </row>
    <row r="42" spans="1:5" ht="15.75" x14ac:dyDescent="0.25">
      <c r="A42" s="259"/>
      <c r="B42" s="248"/>
      <c r="C42" s="248"/>
    </row>
    <row r="43" spans="1:5" ht="15.75" x14ac:dyDescent="0.25">
      <c r="A43" s="259"/>
      <c r="B43" s="248"/>
      <c r="C43" s="248"/>
    </row>
    <row r="44" spans="1:5" ht="15.75" x14ac:dyDescent="0.25">
      <c r="A44" s="259"/>
      <c r="B44" s="248"/>
      <c r="C44" s="248"/>
    </row>
    <row r="45" spans="1:5" ht="15.75" x14ac:dyDescent="0.25">
      <c r="A45" s="259"/>
      <c r="B45" s="248"/>
      <c r="C45" s="248"/>
    </row>
    <row r="46" spans="1:5" ht="15.75" x14ac:dyDescent="0.25">
      <c r="A46" s="259"/>
      <c r="B46" s="248"/>
      <c r="C46" s="248"/>
    </row>
    <row r="47" spans="1:5" ht="15.75" x14ac:dyDescent="0.25">
      <c r="A47" s="259"/>
      <c r="B47" s="248"/>
      <c r="C47" s="248"/>
    </row>
    <row r="48" spans="1:5" ht="15.75" x14ac:dyDescent="0.25">
      <c r="A48" s="259"/>
      <c r="B48" s="248"/>
      <c r="C48" s="248"/>
    </row>
    <row r="49" spans="1:3" ht="15.75" x14ac:dyDescent="0.25">
      <c r="A49" s="259"/>
      <c r="B49" s="248"/>
      <c r="C49" s="248"/>
    </row>
    <row r="50" spans="1:3" ht="15.75" x14ac:dyDescent="0.25">
      <c r="A50" s="259"/>
      <c r="B50" s="248"/>
      <c r="C50" s="248"/>
    </row>
    <row r="51" spans="1:3" ht="15.75" x14ac:dyDescent="0.25">
      <c r="A51" s="259"/>
      <c r="B51" s="248"/>
      <c r="C51" s="248"/>
    </row>
    <row r="52" spans="1:3" ht="15.75" x14ac:dyDescent="0.25">
      <c r="A52" s="259"/>
      <c r="B52" s="248"/>
      <c r="C52" s="248"/>
    </row>
    <row r="53" spans="1:3" ht="15.75" x14ac:dyDescent="0.25">
      <c r="A53" s="259"/>
      <c r="B53" s="248"/>
      <c r="C53" s="248"/>
    </row>
    <row r="54" spans="1:3" ht="15.75" x14ac:dyDescent="0.25">
      <c r="A54" s="259"/>
      <c r="B54" s="248"/>
      <c r="C54" s="248"/>
    </row>
    <row r="55" spans="1:3" ht="15" customHeight="1" x14ac:dyDescent="0.25">
      <c r="A55" s="259"/>
      <c r="B55" s="248"/>
      <c r="C55" s="248"/>
    </row>
  </sheetData>
  <sheetProtection formatCells="0" formatColumns="0" formatRows="0"/>
  <protectedRanges>
    <protectedRange sqref="C13:C15 C21:C32 C17:C19" name="Range1_1"/>
    <protectedRange sqref="D5:D11 D33:D34" name="Skýringar_1"/>
    <protectedRange sqref="D13:D15 D17:D19 D21:D32" name="Skýringar_1_1"/>
    <protectedRange sqref="D12 D16 D20" name="skýringar_1_1_1"/>
  </protectedRanges>
  <customSheetViews>
    <customSheetView guid="{36FBA667-E62D-4CB2-8A1E-E3E39D09B465}" fitToPage="1">
      <selection activeCell="B19" sqref="B19"/>
      <pageMargins left="0.74803149606299213" right="0.74803149606299213" top="0.98425196850393704" bottom="0.98425196850393704" header="0.51181102362204722" footer="0.51181102362204722"/>
      <printOptions horizontalCentered="1"/>
      <pageSetup paperSize="9" orientation="portrait" r:id="rId1"/>
      <headerFooter alignWithMargins="0">
        <oddHeader>&amp;L&amp;8Seðlabanki Íslands
Upplýsingasvið</oddHeader>
      </headerFooter>
    </customSheetView>
    <customSheetView guid="{066FE8E2-BD01-4A3D-B08F-7AE148820913}" fitToPage="1">
      <selection activeCell="B19" sqref="B19"/>
      <pageMargins left="0.74803149606299213" right="0.74803149606299213" top="0.98425196850393704" bottom="0.98425196850393704" header="0.51181102362204722" footer="0.51181102362204722"/>
      <printOptions horizontalCentered="1"/>
      <pageSetup paperSize="9" orientation="portrait" r:id="rId2"/>
      <headerFooter alignWithMargins="0">
        <oddHeader>&amp;L&amp;8Seðlabanki Íslands
Upplýsingasvið</oddHeader>
      </headerFooter>
    </customSheetView>
    <customSheetView guid="{89A248D1-1EB8-46F5-9763-087E5D6B4AF5}" fitToPage="1">
      <selection activeCell="C35" sqref="C35"/>
      <pageMargins left="0.74803149606299213" right="0.74803149606299213" top="0.98425196850393704" bottom="0.98425196850393704" header="0.51181102362204722" footer="0.51181102362204722"/>
      <printOptions horizontalCentered="1"/>
      <pageSetup paperSize="9" orientation="portrait" r:id="rId3"/>
      <headerFooter alignWithMargins="0">
        <oddHeader>&amp;L&amp;8Seðlabanki Íslands
Upplýsingasvið</oddHeader>
      </headerFooter>
    </customSheetView>
    <customSheetView guid="{79D16477-B0C6-48AF-AE89-11794E47C250}" showPageBreaks="1" fitToPage="1" printArea="1">
      <selection activeCell="D27" sqref="D27"/>
      <pageMargins left="0.74803149606299213" right="0.74803149606299213" top="0.98425196850393704" bottom="0.98425196850393704" header="0.51181102362204722" footer="0.51181102362204722"/>
      <printOptions horizontalCentered="1"/>
      <pageSetup paperSize="9" orientation="portrait" r:id="rId4"/>
      <headerFooter alignWithMargins="0">
        <oddHeader>&amp;L&amp;8Seðlabanki Íslands
Upplýsingasvið</oddHeader>
      </headerFooter>
    </customSheetView>
  </customSheetViews>
  <mergeCells count="1">
    <mergeCell ref="A1:C1"/>
  </mergeCells>
  <hyperlinks>
    <hyperlink ref="B6" r:id="rId5"/>
    <hyperlink ref="C6" r:id="rId6"/>
    <hyperlink ref="C7" r:id="rId7"/>
  </hyperlinks>
  <printOptions horizontalCentered="1"/>
  <pageMargins left="0.74803149606299213" right="0.74803149606299213" top="0.98425196850393704" bottom="0.98425196850393704" header="0.51181102362204722" footer="0.51181102362204722"/>
  <pageSetup paperSize="9" orientation="portrait" r:id="rId8"/>
  <headerFooter alignWithMargins="0">
    <oddHeader>&amp;L&amp;8Seðlabanki Íslands
Upplýsingasvið</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8"/>
    <pageSetUpPr fitToPage="1"/>
  </sheetPr>
  <dimension ref="A1:F40"/>
  <sheetViews>
    <sheetView showGridLines="0" workbookViewId="0">
      <selection activeCell="D6" sqref="D6"/>
    </sheetView>
  </sheetViews>
  <sheetFormatPr defaultColWidth="8.85546875" defaultRowHeight="12.75" x14ac:dyDescent="0.2"/>
  <cols>
    <col min="1" max="1" width="8.85546875" style="37"/>
    <col min="2" max="2" width="28" style="37" customWidth="1"/>
    <col min="3" max="3" width="10.28515625" style="37" customWidth="1"/>
    <col min="4" max="4" width="25.28515625" style="37" customWidth="1"/>
    <col min="5" max="6" width="8.85546875" style="37"/>
    <col min="7" max="7" width="23.5703125" style="37" customWidth="1"/>
    <col min="8" max="16384" width="8.85546875" style="37"/>
  </cols>
  <sheetData>
    <row r="1" spans="1:6" s="36" customFormat="1" ht="20.25" customHeight="1" x14ac:dyDescent="0.25">
      <c r="A1" s="579" t="s">
        <v>278</v>
      </c>
      <c r="B1" s="579"/>
      <c r="C1" s="579"/>
      <c r="D1" s="579"/>
    </row>
    <row r="2" spans="1:6" s="36" customFormat="1" ht="20.25" customHeight="1" x14ac:dyDescent="0.25">
      <c r="B2" s="39"/>
      <c r="D2" s="40">
        <f>EIGNIR!C5</f>
        <v>0</v>
      </c>
    </row>
    <row r="3" spans="1:6" ht="18" customHeight="1" x14ac:dyDescent="0.25">
      <c r="B3" s="39"/>
      <c r="D3" s="41"/>
    </row>
    <row r="4" spans="1:6" ht="18" customHeight="1" x14ac:dyDescent="0.2">
      <c r="A4" s="28" t="s">
        <v>279</v>
      </c>
      <c r="B4" s="42"/>
      <c r="C4" s="420">
        <f>EIGNIR!C8</f>
        <v>43585</v>
      </c>
      <c r="D4" s="43"/>
      <c r="F4" s="38"/>
    </row>
    <row r="5" spans="1:6" ht="18" customHeight="1" x14ac:dyDescent="0.2">
      <c r="B5" s="42"/>
      <c r="C5" s="34"/>
      <c r="D5" s="41"/>
      <c r="F5" s="38"/>
    </row>
    <row r="6" spans="1:6" x14ac:dyDescent="0.2">
      <c r="B6" s="421" t="s">
        <v>0</v>
      </c>
      <c r="C6" s="422"/>
      <c r="D6" s="423" t="s">
        <v>280</v>
      </c>
    </row>
    <row r="7" spans="1:6" ht="17.25" customHeight="1" x14ac:dyDescent="0.2">
      <c r="B7" s="44" t="s">
        <v>281</v>
      </c>
      <c r="C7" s="412" t="s">
        <v>42</v>
      </c>
      <c r="D7" s="45">
        <v>0</v>
      </c>
    </row>
    <row r="8" spans="1:6" ht="17.25" customHeight="1" x14ac:dyDescent="0.2">
      <c r="B8" s="46" t="s">
        <v>282</v>
      </c>
      <c r="C8" s="413" t="s">
        <v>43</v>
      </c>
      <c r="D8" s="47">
        <v>0</v>
      </c>
    </row>
    <row r="9" spans="1:6" ht="17.25" customHeight="1" x14ac:dyDescent="0.2">
      <c r="B9" s="46" t="s">
        <v>283</v>
      </c>
      <c r="C9" s="413" t="s">
        <v>284</v>
      </c>
      <c r="D9" s="47">
        <v>0</v>
      </c>
    </row>
    <row r="10" spans="1:6" ht="17.25" customHeight="1" x14ac:dyDescent="0.2">
      <c r="B10" s="46" t="s">
        <v>285</v>
      </c>
      <c r="C10" s="413" t="s">
        <v>45</v>
      </c>
      <c r="D10" s="47">
        <v>0</v>
      </c>
    </row>
    <row r="11" spans="1:6" ht="17.25" customHeight="1" x14ac:dyDescent="0.2">
      <c r="B11" s="46" t="s">
        <v>286</v>
      </c>
      <c r="C11" s="413" t="s">
        <v>46</v>
      </c>
      <c r="D11" s="47">
        <v>0</v>
      </c>
    </row>
    <row r="12" spans="1:6" ht="17.25" customHeight="1" x14ac:dyDescent="0.2">
      <c r="B12" s="46" t="s">
        <v>287</v>
      </c>
      <c r="C12" s="413" t="s">
        <v>47</v>
      </c>
      <c r="D12" s="47">
        <v>0</v>
      </c>
    </row>
    <row r="13" spans="1:6" ht="17.25" customHeight="1" x14ac:dyDescent="0.2">
      <c r="B13" s="46" t="s">
        <v>288</v>
      </c>
      <c r="C13" s="413" t="s">
        <v>48</v>
      </c>
      <c r="D13" s="47">
        <v>0</v>
      </c>
    </row>
    <row r="14" spans="1:6" ht="17.25" customHeight="1" x14ac:dyDescent="0.2">
      <c r="B14" s="46" t="s">
        <v>289</v>
      </c>
      <c r="C14" s="413" t="s">
        <v>44</v>
      </c>
      <c r="D14" s="47">
        <v>0</v>
      </c>
    </row>
    <row r="15" spans="1:6" ht="17.25" customHeight="1" x14ac:dyDescent="0.2">
      <c r="B15" s="46" t="s">
        <v>290</v>
      </c>
      <c r="C15" s="413" t="s">
        <v>41</v>
      </c>
      <c r="D15" s="47">
        <v>0</v>
      </c>
    </row>
    <row r="16" spans="1:6" ht="17.25" customHeight="1" x14ac:dyDescent="0.2">
      <c r="B16" s="46" t="s">
        <v>291</v>
      </c>
      <c r="C16" s="413" t="s">
        <v>292</v>
      </c>
      <c r="D16" s="47">
        <v>0</v>
      </c>
    </row>
    <row r="17" spans="2:4" ht="17.25" customHeight="1" x14ac:dyDescent="0.2">
      <c r="B17" s="46" t="s">
        <v>293</v>
      </c>
      <c r="C17" s="413" t="s">
        <v>294</v>
      </c>
      <c r="D17" s="47">
        <v>0</v>
      </c>
    </row>
    <row r="18" spans="2:4" ht="17.25" customHeight="1" x14ac:dyDescent="0.2">
      <c r="B18" s="46" t="s">
        <v>295</v>
      </c>
      <c r="C18" s="413" t="s">
        <v>296</v>
      </c>
      <c r="D18" s="47">
        <v>0</v>
      </c>
    </row>
    <row r="19" spans="2:4" ht="17.25" customHeight="1" x14ac:dyDescent="0.2">
      <c r="B19" s="46" t="s">
        <v>297</v>
      </c>
      <c r="C19" s="413" t="s">
        <v>298</v>
      </c>
      <c r="D19" s="47">
        <v>0</v>
      </c>
    </row>
    <row r="20" spans="2:4" ht="17.25" customHeight="1" x14ac:dyDescent="0.2">
      <c r="B20" s="46" t="s">
        <v>299</v>
      </c>
      <c r="C20" s="413" t="s">
        <v>300</v>
      </c>
      <c r="D20" s="47">
        <v>0</v>
      </c>
    </row>
    <row r="21" spans="2:4" ht="17.25" customHeight="1" x14ac:dyDescent="0.2">
      <c r="B21" s="46" t="s">
        <v>301</v>
      </c>
      <c r="C21" s="413" t="s">
        <v>302</v>
      </c>
      <c r="D21" s="47">
        <v>0</v>
      </c>
    </row>
    <row r="22" spans="2:4" ht="17.25" customHeight="1" x14ac:dyDescent="0.2">
      <c r="B22" s="46" t="s">
        <v>303</v>
      </c>
      <c r="C22" s="413" t="s">
        <v>304</v>
      </c>
      <c r="D22" s="47">
        <v>0</v>
      </c>
    </row>
    <row r="23" spans="2:4" ht="17.25" customHeight="1" x14ac:dyDescent="0.2">
      <c r="B23" s="46" t="s">
        <v>305</v>
      </c>
      <c r="C23" s="413" t="s">
        <v>306</v>
      </c>
      <c r="D23" s="47">
        <v>0</v>
      </c>
    </row>
    <row r="24" spans="2:4" ht="17.25" customHeight="1" x14ac:dyDescent="0.2">
      <c r="B24" s="46" t="s">
        <v>307</v>
      </c>
      <c r="C24" s="413" t="s">
        <v>308</v>
      </c>
      <c r="D24" s="47">
        <v>0</v>
      </c>
    </row>
    <row r="25" spans="2:4" ht="17.25" customHeight="1" x14ac:dyDescent="0.2">
      <c r="B25" s="46" t="s">
        <v>309</v>
      </c>
      <c r="C25" s="413" t="s">
        <v>310</v>
      </c>
      <c r="D25" s="47">
        <v>0</v>
      </c>
    </row>
    <row r="26" spans="2:4" ht="17.25" customHeight="1" x14ac:dyDescent="0.2">
      <c r="B26" s="46" t="s">
        <v>311</v>
      </c>
      <c r="C26" s="413" t="s">
        <v>312</v>
      </c>
      <c r="D26" s="47">
        <v>0</v>
      </c>
    </row>
    <row r="27" spans="2:4" ht="17.25" customHeight="1" x14ac:dyDescent="0.2">
      <c r="B27" s="46" t="s">
        <v>313</v>
      </c>
      <c r="C27" s="413" t="s">
        <v>314</v>
      </c>
      <c r="D27" s="47">
        <v>0</v>
      </c>
    </row>
    <row r="28" spans="2:4" ht="17.25" customHeight="1" x14ac:dyDescent="0.2">
      <c r="B28" s="46" t="s">
        <v>315</v>
      </c>
      <c r="C28" s="413" t="s">
        <v>316</v>
      </c>
      <c r="D28" s="47">
        <v>0</v>
      </c>
    </row>
    <row r="29" spans="2:4" ht="17.25" customHeight="1" x14ac:dyDescent="0.2">
      <c r="B29" s="46" t="s">
        <v>317</v>
      </c>
      <c r="C29" s="413" t="s">
        <v>318</v>
      </c>
      <c r="D29" s="47">
        <v>0</v>
      </c>
    </row>
    <row r="30" spans="2:4" ht="17.25" customHeight="1" x14ac:dyDescent="0.2">
      <c r="B30" s="46" t="s">
        <v>319</v>
      </c>
      <c r="C30" s="413" t="s">
        <v>320</v>
      </c>
      <c r="D30" s="47">
        <v>0</v>
      </c>
    </row>
    <row r="31" spans="2:4" ht="17.25" customHeight="1" x14ac:dyDescent="0.2">
      <c r="B31" s="46" t="s">
        <v>321</v>
      </c>
      <c r="C31" s="413" t="s">
        <v>322</v>
      </c>
      <c r="D31" s="47">
        <v>0</v>
      </c>
    </row>
    <row r="32" spans="2:4" ht="17.25" customHeight="1" x14ac:dyDescent="0.2">
      <c r="B32" s="46" t="s">
        <v>323</v>
      </c>
      <c r="C32" s="413" t="s">
        <v>324</v>
      </c>
      <c r="D32" s="47">
        <v>0</v>
      </c>
    </row>
    <row r="33" spans="2:4" ht="17.25" customHeight="1" x14ac:dyDescent="0.2">
      <c r="B33" s="46" t="s">
        <v>325</v>
      </c>
      <c r="C33" s="413" t="s">
        <v>326</v>
      </c>
      <c r="D33" s="47">
        <v>0</v>
      </c>
    </row>
    <row r="34" spans="2:4" ht="17.25" customHeight="1" x14ac:dyDescent="0.2">
      <c r="B34" s="46" t="s">
        <v>327</v>
      </c>
      <c r="C34" s="413" t="s">
        <v>328</v>
      </c>
      <c r="D34" s="47">
        <v>0</v>
      </c>
    </row>
    <row r="35" spans="2:4" ht="17.25" customHeight="1" x14ac:dyDescent="0.2">
      <c r="B35" s="46" t="s">
        <v>329</v>
      </c>
      <c r="C35" s="413" t="s">
        <v>330</v>
      </c>
      <c r="D35" s="47">
        <v>0</v>
      </c>
    </row>
    <row r="36" spans="2:4" ht="17.25" customHeight="1" x14ac:dyDescent="0.2">
      <c r="B36" s="46" t="s">
        <v>331</v>
      </c>
      <c r="C36" s="413" t="s">
        <v>332</v>
      </c>
      <c r="D36" s="47">
        <v>0</v>
      </c>
    </row>
    <row r="37" spans="2:4" ht="17.25" customHeight="1" x14ac:dyDescent="0.2">
      <c r="B37" s="46" t="s">
        <v>333</v>
      </c>
      <c r="C37" s="413" t="s">
        <v>334</v>
      </c>
      <c r="D37" s="47">
        <v>0</v>
      </c>
    </row>
    <row r="38" spans="2:4" ht="17.25" customHeight="1" x14ac:dyDescent="0.2">
      <c r="B38" s="46" t="s">
        <v>335</v>
      </c>
      <c r="C38" s="413" t="s">
        <v>336</v>
      </c>
      <c r="D38" s="47">
        <v>0</v>
      </c>
    </row>
    <row r="39" spans="2:4" ht="17.25" customHeight="1" x14ac:dyDescent="0.2">
      <c r="B39" s="46" t="s">
        <v>337</v>
      </c>
      <c r="C39" s="413" t="s">
        <v>338</v>
      </c>
      <c r="D39" s="47">
        <v>0</v>
      </c>
    </row>
    <row r="40" spans="2:4" ht="17.25" customHeight="1" x14ac:dyDescent="0.2">
      <c r="B40" s="46" t="s">
        <v>339</v>
      </c>
      <c r="C40" s="413" t="s">
        <v>340</v>
      </c>
      <c r="D40" s="47">
        <v>0</v>
      </c>
    </row>
  </sheetData>
  <sheetProtection formatCells="0" formatColumns="0" formatRows="0"/>
  <protectedRanges>
    <protectedRange sqref="D7:D40" name="Range1"/>
  </protectedRanges>
  <customSheetViews>
    <customSheetView guid="{36FBA667-E62D-4CB2-8A1E-E3E39D09B465}" showGridLines="0" fitToPage="1">
      <selection activeCell="D7" sqref="D7:D40"/>
      <pageMargins left="0.75" right="0.75" top="1" bottom="1" header="0.5" footer="0.5"/>
      <pageSetup paperSize="9" orientation="portrait" r:id="rId1"/>
      <headerFooter alignWithMargins="0"/>
    </customSheetView>
    <customSheetView guid="{066FE8E2-BD01-4A3D-B08F-7AE148820913}" showGridLines="0" fitToPage="1">
      <selection activeCell="D7" sqref="D7:D40"/>
      <pageMargins left="0.75" right="0.75" top="1" bottom="1" header="0.5" footer="0.5"/>
      <pageSetup paperSize="9" orientation="portrait" r:id="rId2"/>
      <headerFooter alignWithMargins="0"/>
    </customSheetView>
    <customSheetView guid="{89A248D1-1EB8-46F5-9763-087E5D6B4AF5}" showGridLines="0" fitToPage="1">
      <selection activeCell="D7" sqref="D7:D40"/>
      <pageMargins left="0.75" right="0.75" top="1" bottom="1" header="0.5" footer="0.5"/>
      <pageSetup paperSize="9" orientation="portrait" r:id="rId3"/>
      <headerFooter alignWithMargins="0"/>
    </customSheetView>
    <customSheetView guid="{79D16477-B0C6-48AF-AE89-11794E47C250}" showPageBreaks="1" showGridLines="0" fitToPage="1">
      <selection activeCell="D7" sqref="D7:D40"/>
      <pageMargins left="0.75" right="0.75" top="1" bottom="1" header="0.5" footer="0.5"/>
      <pageSetup paperSize="9" orientation="portrait" r:id="rId4"/>
      <headerFooter alignWithMargins="0"/>
    </customSheetView>
  </customSheetViews>
  <mergeCells count="1">
    <mergeCell ref="A1:D1"/>
  </mergeCells>
  <pageMargins left="0.75" right="0.75" top="1" bottom="1" header="0.5" footer="0.5"/>
  <pageSetup paperSize="9" orientation="portrait" r:id="rId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F70"/>
  <sheetViews>
    <sheetView zoomScale="80" zoomScaleNormal="80" workbookViewId="0">
      <pane xSplit="1" ySplit="4" topLeftCell="B5" activePane="bottomRight" state="frozen"/>
      <selection pane="topRight" activeCell="B1" sqref="B1"/>
      <selection pane="bottomLeft" activeCell="A5" sqref="A5"/>
      <selection pane="bottomRight" activeCell="A4" sqref="A4"/>
    </sheetView>
  </sheetViews>
  <sheetFormatPr defaultColWidth="9.140625" defaultRowHeight="11.25" x14ac:dyDescent="0.2"/>
  <cols>
    <col min="1" max="1" width="47.140625" style="266" bestFit="1" customWidth="1"/>
    <col min="2" max="2" width="11.28515625" style="266" customWidth="1"/>
    <col min="3" max="3" width="15" style="266" customWidth="1"/>
    <col min="4" max="4" width="14.140625" style="266" customWidth="1"/>
    <col min="5" max="5" width="13.85546875" style="266" customWidth="1"/>
    <col min="6" max="6" width="18.140625" style="266" customWidth="1"/>
    <col min="7" max="7" width="13.85546875" style="266" customWidth="1"/>
    <col min="8" max="8" width="14.42578125" style="266" customWidth="1"/>
    <col min="9" max="9" width="15.140625" style="266" customWidth="1"/>
    <col min="10" max="10" width="15.42578125" style="266" customWidth="1"/>
    <col min="11" max="11" width="16.140625" style="266" customWidth="1"/>
    <col min="12" max="13" width="17.140625" style="266" customWidth="1"/>
    <col min="14" max="15" width="16.28515625" style="266" customWidth="1"/>
    <col min="16" max="16" width="15.7109375" style="266" customWidth="1"/>
    <col min="17" max="17" width="16.28515625" style="266" customWidth="1"/>
    <col min="18" max="18" width="13.140625" style="266" customWidth="1"/>
    <col min="19" max="19" width="13.7109375" style="266" customWidth="1"/>
    <col min="20" max="20" width="13.140625" style="266" customWidth="1"/>
    <col min="21" max="21" width="15.7109375" style="266" customWidth="1"/>
    <col min="22" max="22" width="16.85546875" style="266" customWidth="1"/>
    <col min="23" max="23" width="16.7109375" style="266" customWidth="1"/>
    <col min="24" max="24" width="18.140625" style="266" customWidth="1"/>
    <col min="25" max="25" width="14.42578125" style="266" customWidth="1"/>
    <col min="26" max="26" width="13.7109375" style="266" customWidth="1"/>
    <col min="27" max="27" width="14.42578125" style="266" customWidth="1"/>
    <col min="28" max="28" width="4.5703125" style="266" customWidth="1"/>
    <col min="29" max="29" width="15.5703125" style="266" customWidth="1"/>
    <col min="30" max="30" width="15.140625" style="266" customWidth="1"/>
    <col min="31" max="16384" width="9.140625" style="266"/>
  </cols>
  <sheetData>
    <row r="1" spans="1:32" ht="18.75" x14ac:dyDescent="0.3">
      <c r="A1" s="106" t="s">
        <v>561</v>
      </c>
      <c r="B1" s="106"/>
    </row>
    <row r="2" spans="1:32" ht="18" customHeight="1" x14ac:dyDescent="0.25">
      <c r="A2" s="312"/>
      <c r="B2" s="581" t="s">
        <v>576</v>
      </c>
      <c r="C2" s="581"/>
      <c r="D2" s="581"/>
      <c r="E2" s="581"/>
      <c r="F2" s="581"/>
      <c r="G2" s="581"/>
      <c r="H2" s="581"/>
      <c r="I2" s="581"/>
      <c r="J2" s="581"/>
      <c r="K2" s="581"/>
      <c r="L2" s="581"/>
      <c r="M2" s="581"/>
      <c r="N2" s="581"/>
      <c r="O2" s="67"/>
      <c r="P2" s="580" t="s">
        <v>577</v>
      </c>
      <c r="Q2" s="580"/>
      <c r="R2" s="580"/>
      <c r="S2" s="580"/>
      <c r="T2" s="580"/>
      <c r="U2" s="580"/>
      <c r="V2" s="580"/>
      <c r="W2" s="580"/>
      <c r="X2" s="580"/>
      <c r="Y2" s="580"/>
      <c r="Z2" s="580"/>
      <c r="AA2" s="580"/>
      <c r="AC2" s="580" t="s">
        <v>1687</v>
      </c>
      <c r="AD2" s="580"/>
    </row>
    <row r="3" spans="1:32" ht="45" x14ac:dyDescent="0.2">
      <c r="A3" s="430">
        <f>+EIGNIR!C8</f>
        <v>43585</v>
      </c>
      <c r="B3" s="265" t="s">
        <v>1788</v>
      </c>
      <c r="C3" s="265" t="s">
        <v>526</v>
      </c>
      <c r="D3" s="265" t="s">
        <v>527</v>
      </c>
      <c r="E3" s="265" t="s">
        <v>528</v>
      </c>
      <c r="F3" s="265" t="s">
        <v>1736</v>
      </c>
      <c r="G3" s="267" t="s">
        <v>1080</v>
      </c>
      <c r="H3" s="267" t="s">
        <v>1081</v>
      </c>
      <c r="I3" s="267" t="s">
        <v>521</v>
      </c>
      <c r="J3" s="268" t="s">
        <v>522</v>
      </c>
      <c r="K3" s="268" t="s">
        <v>523</v>
      </c>
      <c r="L3" s="268" t="s">
        <v>524</v>
      </c>
      <c r="M3" s="268" t="s">
        <v>525</v>
      </c>
      <c r="N3" s="268" t="s">
        <v>1663</v>
      </c>
      <c r="O3" s="268" t="s">
        <v>1685</v>
      </c>
      <c r="P3" s="268" t="s">
        <v>378</v>
      </c>
      <c r="Q3" s="268" t="s">
        <v>13699</v>
      </c>
      <c r="R3" s="268" t="s">
        <v>555</v>
      </c>
      <c r="S3" s="268" t="s">
        <v>556</v>
      </c>
      <c r="T3" s="268" t="s">
        <v>557</v>
      </c>
      <c r="U3" s="268" t="s">
        <v>522</v>
      </c>
      <c r="V3" s="268" t="s">
        <v>1027</v>
      </c>
      <c r="W3" s="268" t="s">
        <v>1032</v>
      </c>
      <c r="X3" s="268" t="s">
        <v>1028</v>
      </c>
      <c r="Y3" s="268" t="s">
        <v>558</v>
      </c>
      <c r="Z3" s="314" t="s">
        <v>1664</v>
      </c>
      <c r="AA3" s="268" t="s">
        <v>1295</v>
      </c>
      <c r="AB3" s="268"/>
      <c r="AC3" s="268" t="s">
        <v>576</v>
      </c>
      <c r="AD3" s="268" t="s">
        <v>577</v>
      </c>
    </row>
    <row r="4" spans="1:32" ht="40.5" customHeight="1" x14ac:dyDescent="0.2">
      <c r="B4" s="516" t="s">
        <v>1847</v>
      </c>
      <c r="C4" s="250" t="s">
        <v>568</v>
      </c>
      <c r="D4" s="250" t="s">
        <v>575</v>
      </c>
      <c r="E4" s="250" t="s">
        <v>569</v>
      </c>
      <c r="F4" s="250" t="s">
        <v>1712</v>
      </c>
      <c r="G4" s="272" t="s">
        <v>1033</v>
      </c>
      <c r="H4" s="272" t="s">
        <v>1034</v>
      </c>
      <c r="I4" s="272" t="s">
        <v>570</v>
      </c>
      <c r="J4" s="269" t="s">
        <v>571</v>
      </c>
      <c r="K4" s="269" t="s">
        <v>573</v>
      </c>
      <c r="L4" s="269" t="s">
        <v>572</v>
      </c>
      <c r="M4" s="269" t="s">
        <v>574</v>
      </c>
      <c r="N4" s="269" t="s">
        <v>1684</v>
      </c>
      <c r="O4" s="269" t="s">
        <v>1765</v>
      </c>
      <c r="P4" s="269" t="s">
        <v>562</v>
      </c>
      <c r="Q4" s="269" t="s">
        <v>13743</v>
      </c>
      <c r="R4" s="269" t="s">
        <v>563</v>
      </c>
      <c r="S4" s="269" t="s">
        <v>564</v>
      </c>
      <c r="T4" s="269" t="s">
        <v>565</v>
      </c>
      <c r="U4" s="269" t="s">
        <v>566</v>
      </c>
      <c r="V4" s="269" t="s">
        <v>1029</v>
      </c>
      <c r="W4" s="269" t="s">
        <v>1031</v>
      </c>
      <c r="X4" s="269" t="s">
        <v>1030</v>
      </c>
      <c r="Y4" s="270" t="s">
        <v>567</v>
      </c>
      <c r="Z4" s="269" t="s">
        <v>1684</v>
      </c>
      <c r="AA4" s="269" t="s">
        <v>1682</v>
      </c>
      <c r="AB4" s="269"/>
      <c r="AC4" s="274" t="s">
        <v>1689</v>
      </c>
      <c r="AD4" s="274" t="s">
        <v>1688</v>
      </c>
      <c r="AF4" s="312" t="s">
        <v>1037</v>
      </c>
    </row>
    <row r="5" spans="1:32" ht="15" customHeight="1" x14ac:dyDescent="0.2">
      <c r="A5" s="520" t="s">
        <v>369</v>
      </c>
      <c r="B5" s="414" t="s">
        <v>1788</v>
      </c>
      <c r="C5" s="179">
        <f>+EIGNIR!C462+EIGNIR!C494+EIGNIR!C526+EIGNIR!C558+EIGNIR!C590+EIGNIR!C622</f>
        <v>0</v>
      </c>
      <c r="D5" s="179">
        <f>+EIGNIR!C625</f>
        <v>0</v>
      </c>
      <c r="E5" s="179">
        <f>+'Sundurliðun Hlutabréf'!F24-'Sundurliðun Hlutabréf'!F28-'Sundurliðun Hlutabréf'!F27</f>
        <v>0</v>
      </c>
      <c r="F5" s="179">
        <f>+'Sundurliðun Hlutabréf'!F28+'Sundurliðun Hlutabréf'!F27</f>
        <v>0</v>
      </c>
      <c r="G5" s="179">
        <f>+'Sundurliðun Skuldabréf'!F37+'Sundurliðun Skuldabréf'!F76</f>
        <v>0</v>
      </c>
      <c r="H5" s="179">
        <f>+'Sundurliðun Skuldabréf'!F115</f>
        <v>0</v>
      </c>
      <c r="I5" s="179">
        <f>+'Sundurliðun Útlán'!E8</f>
        <v>0</v>
      </c>
      <c r="J5" s="179">
        <f>+'Sundurliðun Afleiður - eignir'!E24+'Sundurliðun Afleiður - eignir'!E50+'Sundurliðun Afleiður - eignir'!E76</f>
        <v>0</v>
      </c>
      <c r="K5" s="179">
        <f>+'Sundurliðun Hlutabréf'!F51</f>
        <v>0</v>
      </c>
      <c r="L5" s="179">
        <f>+'Sundurliðun Hlutabréf'!F77</f>
        <v>0</v>
      </c>
      <c r="M5" s="179">
        <f>+EIGNIR!C750</f>
        <v>0</v>
      </c>
      <c r="N5" s="179">
        <f>+EIGNIR!C751</f>
        <v>0</v>
      </c>
      <c r="O5" s="179">
        <f>+M5-N5</f>
        <v>0</v>
      </c>
      <c r="P5" s="179">
        <f>+'Sundurliðun Verðbréfaútgáfa'!E11</f>
        <v>0</v>
      </c>
      <c r="Q5" s="179">
        <f>+'Sundurliðun Verðbréfaútgáfa'!E20</f>
        <v>0</v>
      </c>
      <c r="R5" s="179">
        <f>+'Sundurliðun Lántaka'!E49+'Sundurliðun Lántaka'!E75</f>
        <v>0</v>
      </c>
      <c r="S5" s="179">
        <f>+'Sundurliðun Lántaka'!E23</f>
        <v>0</v>
      </c>
      <c r="T5" s="179">
        <f>+'Sundurliðun Innlán'!E37+'Sundurliðun Innlán'!E76+'Sundurliðun Innlán'!E115+'Sundurliðun Innlán'!E125+'Sundurliðun Innlán'!E128+'Sundurliðun Innlán'!E160</f>
        <v>0</v>
      </c>
      <c r="U5" s="179">
        <f>+'Afleiður og skortstöð - skuldir'!E24+'Afleiður og skortstöð - skuldir'!E50+'Afleiður og skortstöð - skuldir'!E76</f>
        <v>0</v>
      </c>
      <c r="V5" s="179">
        <f>+'Afleiður og skortstöð - skuldir'!E110</f>
        <v>0</v>
      </c>
      <c r="W5" s="179">
        <f>+'Afleiður og skortstöð - skuldir'!E111</f>
        <v>0</v>
      </c>
      <c r="X5" s="179">
        <f>+'Afleiður og skortstöð - skuldir'!E112</f>
        <v>0</v>
      </c>
      <c r="Y5" s="179">
        <f>+SKULDIR!C206</f>
        <v>0</v>
      </c>
      <c r="Z5" s="179">
        <f>+SKULDIR!C207</f>
        <v>0</v>
      </c>
      <c r="AA5" s="179">
        <f>+Y5-Z5</f>
        <v>0</v>
      </c>
      <c r="AB5" s="199"/>
      <c r="AC5" s="407">
        <f>+C5+SUM(E5:M5)-D5+EIGNIR!C19</f>
        <v>0</v>
      </c>
      <c r="AD5" s="407">
        <f>+SUM(P5:Y5)</f>
        <v>0</v>
      </c>
      <c r="AF5" s="280">
        <f>+IF((C5-D5)&lt;0,C5-D5,0)</f>
        <v>0</v>
      </c>
    </row>
    <row r="6" spans="1:32" ht="15" customHeight="1" x14ac:dyDescent="0.2">
      <c r="A6" s="521" t="s">
        <v>422</v>
      </c>
      <c r="B6" s="444" t="s">
        <v>1791</v>
      </c>
      <c r="C6" s="424">
        <v>0</v>
      </c>
      <c r="D6" s="424">
        <v>0</v>
      </c>
      <c r="E6" s="424">
        <v>0</v>
      </c>
      <c r="F6" s="424">
        <v>0</v>
      </c>
      <c r="G6" s="424">
        <v>0</v>
      </c>
      <c r="H6" s="424">
        <v>0</v>
      </c>
      <c r="I6" s="424">
        <v>0</v>
      </c>
      <c r="J6" s="424">
        <v>0</v>
      </c>
      <c r="K6" s="424">
        <v>0</v>
      </c>
      <c r="L6" s="424">
        <v>0</v>
      </c>
      <c r="M6" s="424">
        <v>0</v>
      </c>
      <c r="N6" s="424">
        <v>0</v>
      </c>
      <c r="O6" s="405">
        <f t="shared" ref="O6:O53" si="0">+M6-N6</f>
        <v>0</v>
      </c>
      <c r="P6" s="424">
        <v>0</v>
      </c>
      <c r="Q6" s="424">
        <v>0</v>
      </c>
      <c r="R6" s="424">
        <v>0</v>
      </c>
      <c r="S6" s="424">
        <v>0</v>
      </c>
      <c r="T6" s="424">
        <v>0</v>
      </c>
      <c r="U6" s="424">
        <v>0</v>
      </c>
      <c r="V6" s="424">
        <v>0</v>
      </c>
      <c r="W6" s="424">
        <v>0</v>
      </c>
      <c r="X6" s="424">
        <v>0</v>
      </c>
      <c r="Y6" s="424">
        <v>0</v>
      </c>
      <c r="Z6" s="426">
        <v>0</v>
      </c>
      <c r="AA6" s="405">
        <f>+Y6-Z6</f>
        <v>0</v>
      </c>
      <c r="AB6" s="199"/>
      <c r="AC6" s="384">
        <f>+C6+SUM(E6:M6)-D6</f>
        <v>0</v>
      </c>
      <c r="AD6" s="384">
        <f>+SUM(P6:Y6)</f>
        <v>0</v>
      </c>
      <c r="AF6" s="280">
        <f t="shared" ref="AF6:AF54" si="1">+IF((C6-D6)&lt;0,C6-D6,0)</f>
        <v>0</v>
      </c>
    </row>
    <row r="7" spans="1:32" ht="15" customHeight="1" x14ac:dyDescent="0.2">
      <c r="A7" s="521" t="s">
        <v>433</v>
      </c>
      <c r="B7" s="444" t="s">
        <v>1792</v>
      </c>
      <c r="C7" s="424">
        <v>0</v>
      </c>
      <c r="D7" s="424">
        <v>0</v>
      </c>
      <c r="E7" s="424">
        <v>0</v>
      </c>
      <c r="F7" s="424">
        <v>0</v>
      </c>
      <c r="G7" s="424">
        <v>0</v>
      </c>
      <c r="H7" s="424">
        <v>0</v>
      </c>
      <c r="I7" s="424">
        <v>0</v>
      </c>
      <c r="J7" s="424">
        <v>0</v>
      </c>
      <c r="K7" s="424">
        <v>0</v>
      </c>
      <c r="L7" s="424">
        <v>0</v>
      </c>
      <c r="M7" s="424">
        <v>0</v>
      </c>
      <c r="N7" s="424">
        <v>0</v>
      </c>
      <c r="O7" s="405">
        <f t="shared" si="0"/>
        <v>0</v>
      </c>
      <c r="P7" s="424">
        <v>0</v>
      </c>
      <c r="Q7" s="424">
        <v>0</v>
      </c>
      <c r="R7" s="424">
        <v>0</v>
      </c>
      <c r="S7" s="424">
        <v>0</v>
      </c>
      <c r="T7" s="424">
        <v>0</v>
      </c>
      <c r="U7" s="424">
        <v>0</v>
      </c>
      <c r="V7" s="424">
        <v>0</v>
      </c>
      <c r="W7" s="424">
        <v>0</v>
      </c>
      <c r="X7" s="424">
        <v>0</v>
      </c>
      <c r="Y7" s="424">
        <v>0</v>
      </c>
      <c r="Z7" s="427">
        <v>0</v>
      </c>
      <c r="AA7" s="405">
        <f t="shared" ref="AA7:AA54" si="2">+Y7-Z7</f>
        <v>0</v>
      </c>
      <c r="AB7" s="199"/>
      <c r="AC7" s="384">
        <f>+C7+SUM(E7:M7)-D7+EIGNIR!C21</f>
        <v>0</v>
      </c>
      <c r="AD7" s="384">
        <f t="shared" ref="AD7:AD45" si="3">+SUM(P7:Y7)</f>
        <v>0</v>
      </c>
      <c r="AF7" s="280">
        <f t="shared" si="1"/>
        <v>0</v>
      </c>
    </row>
    <row r="8" spans="1:32" ht="15" customHeight="1" x14ac:dyDescent="0.2">
      <c r="A8" s="521" t="s">
        <v>404</v>
      </c>
      <c r="B8" s="444" t="s">
        <v>1793</v>
      </c>
      <c r="C8" s="424">
        <v>0</v>
      </c>
      <c r="D8" s="424">
        <v>0</v>
      </c>
      <c r="E8" s="424">
        <v>0</v>
      </c>
      <c r="F8" s="424">
        <v>0</v>
      </c>
      <c r="G8" s="424">
        <v>0</v>
      </c>
      <c r="H8" s="424">
        <v>0</v>
      </c>
      <c r="I8" s="424">
        <v>0</v>
      </c>
      <c r="J8" s="424">
        <v>0</v>
      </c>
      <c r="K8" s="424">
        <v>0</v>
      </c>
      <c r="L8" s="424">
        <v>0</v>
      </c>
      <c r="M8" s="424">
        <v>0</v>
      </c>
      <c r="N8" s="424">
        <v>0</v>
      </c>
      <c r="O8" s="405">
        <f>+M8-N8</f>
        <v>0</v>
      </c>
      <c r="P8" s="424">
        <v>0</v>
      </c>
      <c r="Q8" s="424">
        <v>0</v>
      </c>
      <c r="R8" s="424">
        <v>0</v>
      </c>
      <c r="S8" s="424">
        <v>0</v>
      </c>
      <c r="T8" s="424">
        <v>0</v>
      </c>
      <c r="U8" s="424">
        <v>0</v>
      </c>
      <c r="V8" s="424">
        <v>0</v>
      </c>
      <c r="W8" s="424">
        <v>0</v>
      </c>
      <c r="X8" s="424">
        <v>0</v>
      </c>
      <c r="Y8" s="424">
        <v>0</v>
      </c>
      <c r="Z8" s="427">
        <v>0</v>
      </c>
      <c r="AA8" s="405">
        <f t="shared" si="2"/>
        <v>0</v>
      </c>
      <c r="AB8" s="199"/>
      <c r="AC8" s="384">
        <f t="shared" ref="AC8:AC53" si="4">+C8+SUM(E8:M8)-D8</f>
        <v>0</v>
      </c>
      <c r="AD8" s="384">
        <f t="shared" si="3"/>
        <v>0</v>
      </c>
      <c r="AF8" s="280">
        <f t="shared" si="1"/>
        <v>0</v>
      </c>
    </row>
    <row r="9" spans="1:32" ht="15" customHeight="1" x14ac:dyDescent="0.2">
      <c r="A9" s="521" t="s">
        <v>435</v>
      </c>
      <c r="B9" s="444" t="s">
        <v>1828</v>
      </c>
      <c r="C9" s="424">
        <v>0</v>
      </c>
      <c r="D9" s="424">
        <v>0</v>
      </c>
      <c r="E9" s="424">
        <v>0</v>
      </c>
      <c r="F9" s="424">
        <v>0</v>
      </c>
      <c r="G9" s="424">
        <v>0</v>
      </c>
      <c r="H9" s="424">
        <v>0</v>
      </c>
      <c r="I9" s="424">
        <v>0</v>
      </c>
      <c r="J9" s="424">
        <v>0</v>
      </c>
      <c r="K9" s="424">
        <v>0</v>
      </c>
      <c r="L9" s="424">
        <v>0</v>
      </c>
      <c r="M9" s="424">
        <v>0</v>
      </c>
      <c r="N9" s="424">
        <v>0</v>
      </c>
      <c r="O9" s="405">
        <f t="shared" si="0"/>
        <v>0</v>
      </c>
      <c r="P9" s="424">
        <v>0</v>
      </c>
      <c r="Q9" s="424">
        <v>0</v>
      </c>
      <c r="R9" s="424">
        <v>0</v>
      </c>
      <c r="S9" s="424">
        <v>0</v>
      </c>
      <c r="T9" s="424">
        <v>0</v>
      </c>
      <c r="U9" s="424">
        <v>0</v>
      </c>
      <c r="V9" s="424">
        <v>0</v>
      </c>
      <c r="W9" s="424">
        <v>0</v>
      </c>
      <c r="X9" s="424">
        <v>0</v>
      </c>
      <c r="Y9" s="424">
        <v>0</v>
      </c>
      <c r="Z9" s="427">
        <v>0</v>
      </c>
      <c r="AA9" s="405">
        <f t="shared" si="2"/>
        <v>0</v>
      </c>
      <c r="AB9" s="199"/>
      <c r="AC9" s="384">
        <f t="shared" si="4"/>
        <v>0</v>
      </c>
      <c r="AD9" s="384">
        <f t="shared" si="3"/>
        <v>0</v>
      </c>
      <c r="AF9" s="280">
        <f t="shared" si="1"/>
        <v>0</v>
      </c>
    </row>
    <row r="10" spans="1:32" ht="15" customHeight="1" x14ac:dyDescent="0.2">
      <c r="A10" s="521" t="s">
        <v>430</v>
      </c>
      <c r="B10" s="444" t="s">
        <v>1794</v>
      </c>
      <c r="C10" s="424">
        <v>0</v>
      </c>
      <c r="D10" s="424">
        <v>0</v>
      </c>
      <c r="E10" s="424">
        <v>0</v>
      </c>
      <c r="F10" s="424">
        <v>0</v>
      </c>
      <c r="G10" s="424">
        <v>0</v>
      </c>
      <c r="H10" s="424">
        <v>0</v>
      </c>
      <c r="I10" s="424">
        <v>0</v>
      </c>
      <c r="J10" s="424">
        <v>0</v>
      </c>
      <c r="K10" s="424">
        <v>0</v>
      </c>
      <c r="L10" s="424">
        <v>0</v>
      </c>
      <c r="M10" s="424">
        <v>0</v>
      </c>
      <c r="N10" s="424">
        <v>0</v>
      </c>
      <c r="O10" s="405">
        <f t="shared" si="0"/>
        <v>0</v>
      </c>
      <c r="P10" s="424">
        <v>0</v>
      </c>
      <c r="Q10" s="424">
        <v>0</v>
      </c>
      <c r="R10" s="424">
        <v>0</v>
      </c>
      <c r="S10" s="424">
        <v>0</v>
      </c>
      <c r="T10" s="424">
        <v>0</v>
      </c>
      <c r="U10" s="424">
        <v>0</v>
      </c>
      <c r="V10" s="424">
        <v>0</v>
      </c>
      <c r="W10" s="424">
        <v>0</v>
      </c>
      <c r="X10" s="424">
        <v>0</v>
      </c>
      <c r="Y10" s="424">
        <v>0</v>
      </c>
      <c r="Z10" s="427">
        <v>0</v>
      </c>
      <c r="AA10" s="405">
        <f t="shared" si="2"/>
        <v>0</v>
      </c>
      <c r="AB10" s="199"/>
      <c r="AC10" s="384">
        <f>+C10+SUM(E10:M10)-D10+EIGNIR!C22</f>
        <v>0</v>
      </c>
      <c r="AD10" s="384">
        <f t="shared" si="3"/>
        <v>0</v>
      </c>
      <c r="AF10" s="280">
        <f t="shared" si="1"/>
        <v>0</v>
      </c>
    </row>
    <row r="11" spans="1:32" ht="15" customHeight="1" x14ac:dyDescent="0.2">
      <c r="A11" s="521" t="s">
        <v>405</v>
      </c>
      <c r="B11" s="444" t="s">
        <v>1795</v>
      </c>
      <c r="C11" s="424">
        <v>0</v>
      </c>
      <c r="D11" s="424">
        <v>0</v>
      </c>
      <c r="E11" s="424">
        <v>0</v>
      </c>
      <c r="F11" s="424">
        <v>0</v>
      </c>
      <c r="G11" s="424">
        <v>0</v>
      </c>
      <c r="H11" s="424">
        <v>0</v>
      </c>
      <c r="I11" s="424">
        <v>0</v>
      </c>
      <c r="J11" s="424">
        <v>0</v>
      </c>
      <c r="K11" s="424">
        <v>0</v>
      </c>
      <c r="L11" s="424">
        <v>0</v>
      </c>
      <c r="M11" s="424">
        <v>0</v>
      </c>
      <c r="N11" s="424">
        <v>0</v>
      </c>
      <c r="O11" s="405">
        <f t="shared" si="0"/>
        <v>0</v>
      </c>
      <c r="P11" s="424">
        <v>0</v>
      </c>
      <c r="Q11" s="424">
        <v>0</v>
      </c>
      <c r="R11" s="424">
        <v>0</v>
      </c>
      <c r="S11" s="424">
        <v>0</v>
      </c>
      <c r="T11" s="424">
        <v>0</v>
      </c>
      <c r="U11" s="424">
        <v>0</v>
      </c>
      <c r="V11" s="424">
        <v>0</v>
      </c>
      <c r="W11" s="424">
        <v>0</v>
      </c>
      <c r="X11" s="424">
        <v>0</v>
      </c>
      <c r="Y11" s="424">
        <v>0</v>
      </c>
      <c r="Z11" s="427">
        <v>0</v>
      </c>
      <c r="AA11" s="405">
        <f t="shared" si="2"/>
        <v>0</v>
      </c>
      <c r="AB11" s="199"/>
      <c r="AC11" s="384">
        <f t="shared" si="4"/>
        <v>0</v>
      </c>
      <c r="AD11" s="384">
        <f t="shared" si="3"/>
        <v>0</v>
      </c>
      <c r="AF11" s="280">
        <f t="shared" si="1"/>
        <v>0</v>
      </c>
    </row>
    <row r="12" spans="1:32" ht="15" customHeight="1" x14ac:dyDescent="0.2">
      <c r="A12" s="521" t="s">
        <v>1088</v>
      </c>
      <c r="B12" s="444" t="s">
        <v>1829</v>
      </c>
      <c r="C12" s="424">
        <v>0</v>
      </c>
      <c r="D12" s="424">
        <v>0</v>
      </c>
      <c r="E12" s="424">
        <v>0</v>
      </c>
      <c r="F12" s="424">
        <v>0</v>
      </c>
      <c r="G12" s="424">
        <v>0</v>
      </c>
      <c r="H12" s="424">
        <v>0</v>
      </c>
      <c r="I12" s="424">
        <v>0</v>
      </c>
      <c r="J12" s="424">
        <v>0</v>
      </c>
      <c r="K12" s="424">
        <v>0</v>
      </c>
      <c r="L12" s="424">
        <v>0</v>
      </c>
      <c r="M12" s="424">
        <v>0</v>
      </c>
      <c r="N12" s="424">
        <v>0</v>
      </c>
      <c r="O12" s="405">
        <f t="shared" si="0"/>
        <v>0</v>
      </c>
      <c r="P12" s="424">
        <v>0</v>
      </c>
      <c r="Q12" s="424">
        <v>0</v>
      </c>
      <c r="R12" s="424">
        <v>0</v>
      </c>
      <c r="S12" s="424">
        <v>0</v>
      </c>
      <c r="T12" s="424">
        <v>0</v>
      </c>
      <c r="U12" s="424">
        <v>0</v>
      </c>
      <c r="V12" s="424">
        <v>0</v>
      </c>
      <c r="W12" s="424">
        <v>0</v>
      </c>
      <c r="X12" s="424">
        <v>0</v>
      </c>
      <c r="Y12" s="424">
        <v>0</v>
      </c>
      <c r="Z12" s="427">
        <v>0</v>
      </c>
      <c r="AA12" s="405">
        <f t="shared" si="2"/>
        <v>0</v>
      </c>
      <c r="AB12" s="199"/>
      <c r="AC12" s="384">
        <f t="shared" si="4"/>
        <v>0</v>
      </c>
      <c r="AD12" s="384">
        <f t="shared" si="3"/>
        <v>0</v>
      </c>
      <c r="AF12" s="280">
        <f t="shared" si="1"/>
        <v>0</v>
      </c>
    </row>
    <row r="13" spans="1:32" ht="15" customHeight="1" x14ac:dyDescent="0.2">
      <c r="A13" s="521" t="s">
        <v>407</v>
      </c>
      <c r="B13" s="444" t="s">
        <v>1796</v>
      </c>
      <c r="C13" s="424">
        <v>0</v>
      </c>
      <c r="D13" s="424">
        <v>0</v>
      </c>
      <c r="E13" s="424">
        <v>0</v>
      </c>
      <c r="F13" s="424">
        <v>0</v>
      </c>
      <c r="G13" s="424">
        <v>0</v>
      </c>
      <c r="H13" s="424">
        <v>0</v>
      </c>
      <c r="I13" s="424">
        <v>0</v>
      </c>
      <c r="J13" s="424">
        <v>0</v>
      </c>
      <c r="K13" s="424">
        <v>0</v>
      </c>
      <c r="L13" s="424">
        <v>0</v>
      </c>
      <c r="M13" s="424">
        <v>0</v>
      </c>
      <c r="N13" s="424">
        <v>0</v>
      </c>
      <c r="O13" s="405">
        <f t="shared" si="0"/>
        <v>0</v>
      </c>
      <c r="P13" s="424">
        <v>0</v>
      </c>
      <c r="Q13" s="424">
        <v>0</v>
      </c>
      <c r="R13" s="424">
        <v>0</v>
      </c>
      <c r="S13" s="424">
        <v>0</v>
      </c>
      <c r="T13" s="424">
        <v>0</v>
      </c>
      <c r="U13" s="424">
        <v>0</v>
      </c>
      <c r="V13" s="424">
        <v>0</v>
      </c>
      <c r="W13" s="424">
        <v>0</v>
      </c>
      <c r="X13" s="424">
        <v>0</v>
      </c>
      <c r="Y13" s="424">
        <v>0</v>
      </c>
      <c r="Z13" s="427">
        <v>0</v>
      </c>
      <c r="AA13" s="405">
        <f t="shared" si="2"/>
        <v>0</v>
      </c>
      <c r="AB13" s="199"/>
      <c r="AC13" s="384">
        <f>+C13+SUM(E13:M13)-D13+EIGNIR!C24</f>
        <v>0</v>
      </c>
      <c r="AD13" s="384">
        <f t="shared" si="3"/>
        <v>0</v>
      </c>
      <c r="AF13" s="280">
        <f t="shared" si="1"/>
        <v>0</v>
      </c>
    </row>
    <row r="14" spans="1:32" ht="15" customHeight="1" x14ac:dyDescent="0.2">
      <c r="A14" s="521" t="s">
        <v>409</v>
      </c>
      <c r="B14" s="444" t="s">
        <v>1797</v>
      </c>
      <c r="C14" s="424">
        <v>0</v>
      </c>
      <c r="D14" s="424">
        <v>0</v>
      </c>
      <c r="E14" s="424">
        <v>0</v>
      </c>
      <c r="F14" s="424">
        <v>0</v>
      </c>
      <c r="G14" s="424">
        <v>0</v>
      </c>
      <c r="H14" s="424">
        <v>0</v>
      </c>
      <c r="I14" s="424">
        <v>0</v>
      </c>
      <c r="J14" s="424">
        <v>0</v>
      </c>
      <c r="K14" s="424">
        <v>0</v>
      </c>
      <c r="L14" s="424">
        <v>0</v>
      </c>
      <c r="M14" s="424">
        <v>0</v>
      </c>
      <c r="N14" s="424">
        <v>0</v>
      </c>
      <c r="O14" s="405">
        <f t="shared" si="0"/>
        <v>0</v>
      </c>
      <c r="P14" s="424">
        <v>0</v>
      </c>
      <c r="Q14" s="424">
        <v>0</v>
      </c>
      <c r="R14" s="424">
        <v>0</v>
      </c>
      <c r="S14" s="424">
        <v>0</v>
      </c>
      <c r="T14" s="424">
        <v>0</v>
      </c>
      <c r="U14" s="424">
        <v>0</v>
      </c>
      <c r="V14" s="424">
        <v>0</v>
      </c>
      <c r="W14" s="424">
        <v>0</v>
      </c>
      <c r="X14" s="424">
        <v>0</v>
      </c>
      <c r="Y14" s="424">
        <v>0</v>
      </c>
      <c r="Z14" s="427">
        <v>0</v>
      </c>
      <c r="AA14" s="405">
        <f t="shared" si="2"/>
        <v>0</v>
      </c>
      <c r="AB14" s="199"/>
      <c r="AC14" s="384">
        <f t="shared" si="4"/>
        <v>0</v>
      </c>
      <c r="AD14" s="384">
        <f t="shared" si="3"/>
        <v>0</v>
      </c>
      <c r="AF14" s="280">
        <f t="shared" si="1"/>
        <v>0</v>
      </c>
    </row>
    <row r="15" spans="1:32" ht="15" customHeight="1" x14ac:dyDescent="0.2">
      <c r="A15" s="521" t="s">
        <v>428</v>
      </c>
      <c r="B15" s="444" t="s">
        <v>1798</v>
      </c>
      <c r="C15" s="424">
        <v>0</v>
      </c>
      <c r="D15" s="424">
        <v>0</v>
      </c>
      <c r="E15" s="424">
        <v>0</v>
      </c>
      <c r="F15" s="424">
        <v>0</v>
      </c>
      <c r="G15" s="424">
        <v>0</v>
      </c>
      <c r="H15" s="424">
        <v>0</v>
      </c>
      <c r="I15" s="424">
        <v>0</v>
      </c>
      <c r="J15" s="424">
        <v>0</v>
      </c>
      <c r="K15" s="424">
        <v>0</v>
      </c>
      <c r="L15" s="424">
        <v>0</v>
      </c>
      <c r="M15" s="424">
        <v>0</v>
      </c>
      <c r="N15" s="424">
        <v>0</v>
      </c>
      <c r="O15" s="405">
        <f t="shared" si="0"/>
        <v>0</v>
      </c>
      <c r="P15" s="424">
        <v>0</v>
      </c>
      <c r="Q15" s="424">
        <v>0</v>
      </c>
      <c r="R15" s="424">
        <v>0</v>
      </c>
      <c r="S15" s="424">
        <v>0</v>
      </c>
      <c r="T15" s="424">
        <v>0</v>
      </c>
      <c r="U15" s="424">
        <v>0</v>
      </c>
      <c r="V15" s="424">
        <v>0</v>
      </c>
      <c r="W15" s="424">
        <v>0</v>
      </c>
      <c r="X15" s="424">
        <v>0</v>
      </c>
      <c r="Y15" s="424">
        <v>0</v>
      </c>
      <c r="Z15" s="427">
        <v>0</v>
      </c>
      <c r="AA15" s="405">
        <f t="shared" si="2"/>
        <v>0</v>
      </c>
      <c r="AB15" s="199"/>
      <c r="AC15" s="384">
        <f t="shared" si="4"/>
        <v>0</v>
      </c>
      <c r="AD15" s="384">
        <f t="shared" si="3"/>
        <v>0</v>
      </c>
      <c r="AF15" s="280">
        <f t="shared" si="1"/>
        <v>0</v>
      </c>
    </row>
    <row r="16" spans="1:32" ht="15" customHeight="1" x14ac:dyDescent="0.2">
      <c r="A16" s="521" t="s">
        <v>412</v>
      </c>
      <c r="B16" s="444" t="s">
        <v>1799</v>
      </c>
      <c r="C16" s="424">
        <v>0</v>
      </c>
      <c r="D16" s="424">
        <v>0</v>
      </c>
      <c r="E16" s="424">
        <v>0</v>
      </c>
      <c r="F16" s="424">
        <v>0</v>
      </c>
      <c r="G16" s="424">
        <v>0</v>
      </c>
      <c r="H16" s="424">
        <v>0</v>
      </c>
      <c r="I16" s="424">
        <v>0</v>
      </c>
      <c r="J16" s="424">
        <v>0</v>
      </c>
      <c r="K16" s="424">
        <v>0</v>
      </c>
      <c r="L16" s="424">
        <v>0</v>
      </c>
      <c r="M16" s="424">
        <v>0</v>
      </c>
      <c r="N16" s="424">
        <v>0</v>
      </c>
      <c r="O16" s="405">
        <f t="shared" si="0"/>
        <v>0</v>
      </c>
      <c r="P16" s="424">
        <v>0</v>
      </c>
      <c r="Q16" s="424">
        <v>0</v>
      </c>
      <c r="R16" s="424">
        <v>0</v>
      </c>
      <c r="S16" s="424">
        <v>0</v>
      </c>
      <c r="T16" s="424">
        <v>0</v>
      </c>
      <c r="U16" s="424">
        <v>0</v>
      </c>
      <c r="V16" s="424">
        <v>0</v>
      </c>
      <c r="W16" s="424">
        <v>0</v>
      </c>
      <c r="X16" s="424">
        <v>0</v>
      </c>
      <c r="Y16" s="424">
        <v>0</v>
      </c>
      <c r="Z16" s="427">
        <v>0</v>
      </c>
      <c r="AA16" s="405">
        <f t="shared" si="2"/>
        <v>0</v>
      </c>
      <c r="AB16" s="199"/>
      <c r="AC16" s="384">
        <f t="shared" si="4"/>
        <v>0</v>
      </c>
      <c r="AD16" s="384">
        <f t="shared" si="3"/>
        <v>0</v>
      </c>
      <c r="AF16" s="280">
        <f t="shared" si="1"/>
        <v>0</v>
      </c>
    </row>
    <row r="17" spans="1:32" ht="15" customHeight="1" x14ac:dyDescent="0.2">
      <c r="A17" s="521" t="s">
        <v>1089</v>
      </c>
      <c r="B17" s="444" t="s">
        <v>1800</v>
      </c>
      <c r="C17" s="424">
        <v>0</v>
      </c>
      <c r="D17" s="424">
        <v>0</v>
      </c>
      <c r="E17" s="424">
        <v>0</v>
      </c>
      <c r="F17" s="424">
        <v>0</v>
      </c>
      <c r="G17" s="424">
        <v>0</v>
      </c>
      <c r="H17" s="424">
        <v>0</v>
      </c>
      <c r="I17" s="424">
        <v>0</v>
      </c>
      <c r="J17" s="424">
        <v>0</v>
      </c>
      <c r="K17" s="424">
        <v>0</v>
      </c>
      <c r="L17" s="424">
        <v>0</v>
      </c>
      <c r="M17" s="424">
        <v>0</v>
      </c>
      <c r="N17" s="424">
        <v>0</v>
      </c>
      <c r="O17" s="405">
        <f t="shared" si="0"/>
        <v>0</v>
      </c>
      <c r="P17" s="424">
        <v>0</v>
      </c>
      <c r="Q17" s="424">
        <v>0</v>
      </c>
      <c r="R17" s="424">
        <v>0</v>
      </c>
      <c r="S17" s="424">
        <v>0</v>
      </c>
      <c r="T17" s="424">
        <v>0</v>
      </c>
      <c r="U17" s="424">
        <v>0</v>
      </c>
      <c r="V17" s="424">
        <v>0</v>
      </c>
      <c r="W17" s="424">
        <v>0</v>
      </c>
      <c r="X17" s="424">
        <v>0</v>
      </c>
      <c r="Y17" s="424">
        <v>0</v>
      </c>
      <c r="Z17" s="427">
        <v>0</v>
      </c>
      <c r="AA17" s="405">
        <f t="shared" si="2"/>
        <v>0</v>
      </c>
      <c r="AB17" s="199"/>
      <c r="AC17" s="384">
        <f t="shared" si="4"/>
        <v>0</v>
      </c>
      <c r="AD17" s="384">
        <f t="shared" si="3"/>
        <v>0</v>
      </c>
      <c r="AF17" s="280">
        <f t="shared" si="1"/>
        <v>0</v>
      </c>
    </row>
    <row r="18" spans="1:32" ht="15" customHeight="1" x14ac:dyDescent="0.2">
      <c r="A18" s="521" t="s">
        <v>410</v>
      </c>
      <c r="B18" s="444" t="s">
        <v>1801</v>
      </c>
      <c r="C18" s="424">
        <v>0</v>
      </c>
      <c r="D18" s="424">
        <v>0</v>
      </c>
      <c r="E18" s="424">
        <v>0</v>
      </c>
      <c r="F18" s="424">
        <v>0</v>
      </c>
      <c r="G18" s="424">
        <v>0</v>
      </c>
      <c r="H18" s="424">
        <v>0</v>
      </c>
      <c r="I18" s="424">
        <v>0</v>
      </c>
      <c r="J18" s="424">
        <v>0</v>
      </c>
      <c r="K18" s="424">
        <v>0</v>
      </c>
      <c r="L18" s="424">
        <v>0</v>
      </c>
      <c r="M18" s="424">
        <v>0</v>
      </c>
      <c r="N18" s="424">
        <v>0</v>
      </c>
      <c r="O18" s="405">
        <f t="shared" si="0"/>
        <v>0</v>
      </c>
      <c r="P18" s="424">
        <v>0</v>
      </c>
      <c r="Q18" s="424">
        <v>0</v>
      </c>
      <c r="R18" s="424">
        <v>0</v>
      </c>
      <c r="S18" s="424">
        <v>0</v>
      </c>
      <c r="T18" s="424">
        <v>0</v>
      </c>
      <c r="U18" s="424">
        <v>0</v>
      </c>
      <c r="V18" s="424">
        <v>0</v>
      </c>
      <c r="W18" s="424">
        <v>0</v>
      </c>
      <c r="X18" s="424">
        <v>0</v>
      </c>
      <c r="Y18" s="424">
        <v>0</v>
      </c>
      <c r="Z18" s="427">
        <v>0</v>
      </c>
      <c r="AA18" s="405">
        <f t="shared" si="2"/>
        <v>0</v>
      </c>
      <c r="AB18" s="199"/>
      <c r="AC18" s="384">
        <f t="shared" si="4"/>
        <v>0</v>
      </c>
      <c r="AD18" s="384">
        <f t="shared" si="3"/>
        <v>0</v>
      </c>
      <c r="AF18" s="280">
        <f t="shared" si="1"/>
        <v>0</v>
      </c>
    </row>
    <row r="19" spans="1:32" ht="15" customHeight="1" x14ac:dyDescent="0.2">
      <c r="A19" s="521" t="s">
        <v>1087</v>
      </c>
      <c r="B19" s="444" t="s">
        <v>1830</v>
      </c>
      <c r="C19" s="424">
        <v>0</v>
      </c>
      <c r="D19" s="424">
        <v>0</v>
      </c>
      <c r="E19" s="424">
        <v>0</v>
      </c>
      <c r="F19" s="424">
        <v>0</v>
      </c>
      <c r="G19" s="424">
        <v>0</v>
      </c>
      <c r="H19" s="424">
        <v>0</v>
      </c>
      <c r="I19" s="424">
        <v>0</v>
      </c>
      <c r="J19" s="424">
        <v>0</v>
      </c>
      <c r="K19" s="424">
        <v>0</v>
      </c>
      <c r="L19" s="424">
        <v>0</v>
      </c>
      <c r="M19" s="424">
        <v>0</v>
      </c>
      <c r="N19" s="424">
        <v>0</v>
      </c>
      <c r="O19" s="405">
        <f t="shared" si="0"/>
        <v>0</v>
      </c>
      <c r="P19" s="424">
        <v>0</v>
      </c>
      <c r="Q19" s="424">
        <v>0</v>
      </c>
      <c r="R19" s="424">
        <v>0</v>
      </c>
      <c r="S19" s="424">
        <v>0</v>
      </c>
      <c r="T19" s="424">
        <v>0</v>
      </c>
      <c r="U19" s="424">
        <v>0</v>
      </c>
      <c r="V19" s="424">
        <v>0</v>
      </c>
      <c r="W19" s="424">
        <v>0</v>
      </c>
      <c r="X19" s="424">
        <v>0</v>
      </c>
      <c r="Y19" s="424">
        <v>0</v>
      </c>
      <c r="Z19" s="427">
        <v>0</v>
      </c>
      <c r="AA19" s="405">
        <f t="shared" si="2"/>
        <v>0</v>
      </c>
      <c r="AB19" s="199"/>
      <c r="AC19" s="384">
        <f t="shared" si="4"/>
        <v>0</v>
      </c>
      <c r="AD19" s="384">
        <f t="shared" si="3"/>
        <v>0</v>
      </c>
      <c r="AF19" s="280">
        <f t="shared" si="1"/>
        <v>0</v>
      </c>
    </row>
    <row r="20" spans="1:32" ht="15" customHeight="1" x14ac:dyDescent="0.2">
      <c r="A20" s="521" t="s">
        <v>421</v>
      </c>
      <c r="B20" s="444" t="s">
        <v>1802</v>
      </c>
      <c r="C20" s="424">
        <v>0</v>
      </c>
      <c r="D20" s="424">
        <v>0</v>
      </c>
      <c r="E20" s="424">
        <v>0</v>
      </c>
      <c r="F20" s="424">
        <v>0</v>
      </c>
      <c r="G20" s="424">
        <v>0</v>
      </c>
      <c r="H20" s="424">
        <v>0</v>
      </c>
      <c r="I20" s="424">
        <v>0</v>
      </c>
      <c r="J20" s="424">
        <v>0</v>
      </c>
      <c r="K20" s="424">
        <v>0</v>
      </c>
      <c r="L20" s="424">
        <v>0</v>
      </c>
      <c r="M20" s="424">
        <v>0</v>
      </c>
      <c r="N20" s="424">
        <v>0</v>
      </c>
      <c r="O20" s="405">
        <f t="shared" si="0"/>
        <v>0</v>
      </c>
      <c r="P20" s="424">
        <v>0</v>
      </c>
      <c r="Q20" s="424">
        <v>0</v>
      </c>
      <c r="R20" s="424">
        <v>0</v>
      </c>
      <c r="S20" s="424">
        <v>0</v>
      </c>
      <c r="T20" s="424">
        <v>0</v>
      </c>
      <c r="U20" s="424">
        <v>0</v>
      </c>
      <c r="V20" s="424">
        <v>0</v>
      </c>
      <c r="W20" s="424">
        <v>0</v>
      </c>
      <c r="X20" s="424">
        <v>0</v>
      </c>
      <c r="Y20" s="424">
        <v>0</v>
      </c>
      <c r="Z20" s="427">
        <v>0</v>
      </c>
      <c r="AA20" s="405">
        <f t="shared" si="2"/>
        <v>0</v>
      </c>
      <c r="AB20" s="199"/>
      <c r="AC20" s="384">
        <f t="shared" si="4"/>
        <v>0</v>
      </c>
      <c r="AD20" s="384">
        <f t="shared" si="3"/>
        <v>0</v>
      </c>
      <c r="AF20" s="280">
        <f t="shared" si="1"/>
        <v>0</v>
      </c>
    </row>
    <row r="21" spans="1:32" ht="15" customHeight="1" x14ac:dyDescent="0.2">
      <c r="A21" s="521" t="s">
        <v>437</v>
      </c>
      <c r="B21" s="444" t="s">
        <v>1831</v>
      </c>
      <c r="C21" s="424">
        <v>0</v>
      </c>
      <c r="D21" s="424">
        <v>0</v>
      </c>
      <c r="E21" s="424">
        <v>0</v>
      </c>
      <c r="F21" s="424">
        <v>0</v>
      </c>
      <c r="G21" s="424">
        <v>0</v>
      </c>
      <c r="H21" s="424">
        <v>0</v>
      </c>
      <c r="I21" s="424">
        <v>0</v>
      </c>
      <c r="J21" s="424">
        <v>0</v>
      </c>
      <c r="K21" s="424">
        <v>0</v>
      </c>
      <c r="L21" s="424">
        <v>0</v>
      </c>
      <c r="M21" s="424">
        <v>0</v>
      </c>
      <c r="N21" s="424">
        <v>0</v>
      </c>
      <c r="O21" s="405">
        <f t="shared" si="0"/>
        <v>0</v>
      </c>
      <c r="P21" s="424">
        <v>0</v>
      </c>
      <c r="Q21" s="424">
        <v>0</v>
      </c>
      <c r="R21" s="424">
        <v>0</v>
      </c>
      <c r="S21" s="424">
        <v>0</v>
      </c>
      <c r="T21" s="424">
        <v>0</v>
      </c>
      <c r="U21" s="424">
        <v>0</v>
      </c>
      <c r="V21" s="424">
        <v>0</v>
      </c>
      <c r="W21" s="424">
        <v>0</v>
      </c>
      <c r="X21" s="424">
        <v>0</v>
      </c>
      <c r="Y21" s="424">
        <v>0</v>
      </c>
      <c r="Z21" s="427">
        <v>0</v>
      </c>
      <c r="AA21" s="405">
        <f t="shared" si="2"/>
        <v>0</v>
      </c>
      <c r="AB21" s="199"/>
      <c r="AC21" s="384">
        <f t="shared" si="4"/>
        <v>0</v>
      </c>
      <c r="AD21" s="384">
        <f t="shared" si="3"/>
        <v>0</v>
      </c>
      <c r="AF21" s="280">
        <f t="shared" si="1"/>
        <v>0</v>
      </c>
    </row>
    <row r="22" spans="1:32" ht="15" customHeight="1" x14ac:dyDescent="0.2">
      <c r="A22" s="521" t="s">
        <v>438</v>
      </c>
      <c r="B22" s="444" t="s">
        <v>1803</v>
      </c>
      <c r="C22" s="424">
        <v>0</v>
      </c>
      <c r="D22" s="424">
        <v>0</v>
      </c>
      <c r="E22" s="424">
        <v>0</v>
      </c>
      <c r="F22" s="424">
        <v>0</v>
      </c>
      <c r="G22" s="424">
        <v>0</v>
      </c>
      <c r="H22" s="424">
        <v>0</v>
      </c>
      <c r="I22" s="424">
        <v>0</v>
      </c>
      <c r="J22" s="424">
        <v>0</v>
      </c>
      <c r="K22" s="424">
        <v>0</v>
      </c>
      <c r="L22" s="424">
        <v>0</v>
      </c>
      <c r="M22" s="424">
        <v>0</v>
      </c>
      <c r="N22" s="424">
        <v>0</v>
      </c>
      <c r="O22" s="405">
        <f t="shared" si="0"/>
        <v>0</v>
      </c>
      <c r="P22" s="424">
        <v>0</v>
      </c>
      <c r="Q22" s="424">
        <v>0</v>
      </c>
      <c r="R22" s="424">
        <v>0</v>
      </c>
      <c r="S22" s="424">
        <v>0</v>
      </c>
      <c r="T22" s="424">
        <v>0</v>
      </c>
      <c r="U22" s="424">
        <v>0</v>
      </c>
      <c r="V22" s="424">
        <v>0</v>
      </c>
      <c r="W22" s="424">
        <v>0</v>
      </c>
      <c r="X22" s="424">
        <v>0</v>
      </c>
      <c r="Y22" s="424">
        <v>0</v>
      </c>
      <c r="Z22" s="427">
        <v>0</v>
      </c>
      <c r="AA22" s="405">
        <f t="shared" si="2"/>
        <v>0</v>
      </c>
      <c r="AB22" s="199"/>
      <c r="AC22" s="384">
        <f t="shared" si="4"/>
        <v>0</v>
      </c>
      <c r="AD22" s="384">
        <f t="shared" si="3"/>
        <v>0</v>
      </c>
      <c r="AF22" s="280">
        <f t="shared" si="1"/>
        <v>0</v>
      </c>
    </row>
    <row r="23" spans="1:32" ht="15" customHeight="1" x14ac:dyDescent="0.2">
      <c r="A23" s="523" t="s">
        <v>13615</v>
      </c>
      <c r="B23" s="444" t="s">
        <v>1832</v>
      </c>
      <c r="C23" s="424">
        <v>0</v>
      </c>
      <c r="D23" s="424">
        <v>0</v>
      </c>
      <c r="E23" s="424">
        <v>0</v>
      </c>
      <c r="F23" s="424">
        <v>0</v>
      </c>
      <c r="G23" s="424">
        <v>0</v>
      </c>
      <c r="H23" s="424">
        <v>0</v>
      </c>
      <c r="I23" s="424">
        <v>0</v>
      </c>
      <c r="J23" s="424">
        <v>0</v>
      </c>
      <c r="K23" s="424">
        <v>0</v>
      </c>
      <c r="L23" s="424">
        <v>0</v>
      </c>
      <c r="M23" s="424">
        <v>0</v>
      </c>
      <c r="N23" s="424">
        <v>0</v>
      </c>
      <c r="O23" s="405">
        <f t="shared" si="0"/>
        <v>0</v>
      </c>
      <c r="P23" s="424">
        <v>0</v>
      </c>
      <c r="Q23" s="424">
        <v>0</v>
      </c>
      <c r="R23" s="424">
        <v>0</v>
      </c>
      <c r="S23" s="424">
        <v>0</v>
      </c>
      <c r="T23" s="424">
        <v>0</v>
      </c>
      <c r="U23" s="424">
        <v>0</v>
      </c>
      <c r="V23" s="424">
        <v>0</v>
      </c>
      <c r="W23" s="424">
        <v>0</v>
      </c>
      <c r="X23" s="424">
        <v>0</v>
      </c>
      <c r="Y23" s="424">
        <v>0</v>
      </c>
      <c r="Z23" s="427">
        <v>0</v>
      </c>
      <c r="AA23" s="405">
        <f t="shared" si="2"/>
        <v>0</v>
      </c>
      <c r="AB23" s="199"/>
      <c r="AC23" s="384">
        <f t="shared" si="4"/>
        <v>0</v>
      </c>
      <c r="AD23" s="384">
        <f t="shared" si="3"/>
        <v>0</v>
      </c>
      <c r="AF23" s="280">
        <f t="shared" si="1"/>
        <v>0</v>
      </c>
    </row>
    <row r="24" spans="1:32" ht="15" customHeight="1" x14ac:dyDescent="0.2">
      <c r="A24" s="521" t="s">
        <v>414</v>
      </c>
      <c r="B24" s="444" t="s">
        <v>1804</v>
      </c>
      <c r="C24" s="424">
        <v>0</v>
      </c>
      <c r="D24" s="424">
        <v>0</v>
      </c>
      <c r="E24" s="424">
        <v>0</v>
      </c>
      <c r="F24" s="424">
        <v>0</v>
      </c>
      <c r="G24" s="424">
        <v>0</v>
      </c>
      <c r="H24" s="424">
        <v>0</v>
      </c>
      <c r="I24" s="424">
        <v>0</v>
      </c>
      <c r="J24" s="424">
        <v>0</v>
      </c>
      <c r="K24" s="424">
        <v>0</v>
      </c>
      <c r="L24" s="424">
        <v>0</v>
      </c>
      <c r="M24" s="424">
        <v>0</v>
      </c>
      <c r="N24" s="424">
        <v>0</v>
      </c>
      <c r="O24" s="405">
        <f t="shared" si="0"/>
        <v>0</v>
      </c>
      <c r="P24" s="424">
        <v>0</v>
      </c>
      <c r="Q24" s="424">
        <v>0</v>
      </c>
      <c r="R24" s="424">
        <v>0</v>
      </c>
      <c r="S24" s="424">
        <v>0</v>
      </c>
      <c r="T24" s="424">
        <v>0</v>
      </c>
      <c r="U24" s="424">
        <v>0</v>
      </c>
      <c r="V24" s="424">
        <v>0</v>
      </c>
      <c r="W24" s="424">
        <v>0</v>
      </c>
      <c r="X24" s="424">
        <v>0</v>
      </c>
      <c r="Y24" s="424">
        <v>0</v>
      </c>
      <c r="Z24" s="427">
        <v>0</v>
      </c>
      <c r="AA24" s="405">
        <f t="shared" si="2"/>
        <v>0</v>
      </c>
      <c r="AB24" s="199"/>
      <c r="AC24" s="384">
        <f t="shared" si="4"/>
        <v>0</v>
      </c>
      <c r="AD24" s="384">
        <f t="shared" si="3"/>
        <v>0</v>
      </c>
      <c r="AF24" s="280">
        <f t="shared" si="1"/>
        <v>0</v>
      </c>
    </row>
    <row r="25" spans="1:32" ht="15" customHeight="1" x14ac:dyDescent="0.2">
      <c r="A25" s="521" t="s">
        <v>439</v>
      </c>
      <c r="B25" s="444" t="s">
        <v>1805</v>
      </c>
      <c r="C25" s="424">
        <v>0</v>
      </c>
      <c r="D25" s="424">
        <v>0</v>
      </c>
      <c r="E25" s="424">
        <v>0</v>
      </c>
      <c r="F25" s="424">
        <v>0</v>
      </c>
      <c r="G25" s="424">
        <v>0</v>
      </c>
      <c r="H25" s="424">
        <v>0</v>
      </c>
      <c r="I25" s="424">
        <v>0</v>
      </c>
      <c r="J25" s="424">
        <v>0</v>
      </c>
      <c r="K25" s="424">
        <v>0</v>
      </c>
      <c r="L25" s="424">
        <v>0</v>
      </c>
      <c r="M25" s="424">
        <v>0</v>
      </c>
      <c r="N25" s="424">
        <v>0</v>
      </c>
      <c r="O25" s="405">
        <f t="shared" si="0"/>
        <v>0</v>
      </c>
      <c r="P25" s="424">
        <v>0</v>
      </c>
      <c r="Q25" s="424">
        <v>0</v>
      </c>
      <c r="R25" s="424">
        <v>0</v>
      </c>
      <c r="S25" s="424">
        <v>0</v>
      </c>
      <c r="T25" s="424">
        <v>0</v>
      </c>
      <c r="U25" s="424">
        <v>0</v>
      </c>
      <c r="V25" s="424">
        <v>0</v>
      </c>
      <c r="W25" s="424">
        <v>0</v>
      </c>
      <c r="X25" s="424">
        <v>0</v>
      </c>
      <c r="Y25" s="424">
        <v>0</v>
      </c>
      <c r="Z25" s="427">
        <v>0</v>
      </c>
      <c r="AA25" s="405">
        <f t="shared" si="2"/>
        <v>0</v>
      </c>
      <c r="AB25" s="199"/>
      <c r="AC25" s="384">
        <f>+C25+SUM(E25:M25)-D25+EIGNIR!C23</f>
        <v>0</v>
      </c>
      <c r="AD25" s="384">
        <f t="shared" si="3"/>
        <v>0</v>
      </c>
      <c r="AF25" s="280">
        <f t="shared" si="1"/>
        <v>0</v>
      </c>
    </row>
    <row r="26" spans="1:32" ht="15" customHeight="1" x14ac:dyDescent="0.2">
      <c r="A26" s="523" t="s">
        <v>13915</v>
      </c>
      <c r="B26" s="444" t="s">
        <v>1833</v>
      </c>
      <c r="C26" s="424">
        <v>0</v>
      </c>
      <c r="D26" s="424">
        <v>0</v>
      </c>
      <c r="E26" s="424">
        <v>0</v>
      </c>
      <c r="F26" s="424">
        <v>0</v>
      </c>
      <c r="G26" s="424">
        <v>0</v>
      </c>
      <c r="H26" s="424">
        <v>0</v>
      </c>
      <c r="I26" s="424">
        <v>0</v>
      </c>
      <c r="J26" s="424">
        <v>0</v>
      </c>
      <c r="K26" s="424">
        <v>0</v>
      </c>
      <c r="L26" s="424">
        <v>0</v>
      </c>
      <c r="M26" s="424">
        <v>0</v>
      </c>
      <c r="N26" s="424">
        <v>0</v>
      </c>
      <c r="O26" s="405">
        <f t="shared" si="0"/>
        <v>0</v>
      </c>
      <c r="P26" s="424">
        <v>0</v>
      </c>
      <c r="Q26" s="424">
        <v>0</v>
      </c>
      <c r="R26" s="424">
        <v>0</v>
      </c>
      <c r="S26" s="424">
        <v>0</v>
      </c>
      <c r="T26" s="424">
        <v>0</v>
      </c>
      <c r="U26" s="424">
        <v>0</v>
      </c>
      <c r="V26" s="424">
        <v>0</v>
      </c>
      <c r="W26" s="424">
        <v>0</v>
      </c>
      <c r="X26" s="424">
        <v>0</v>
      </c>
      <c r="Y26" s="424">
        <v>0</v>
      </c>
      <c r="Z26" s="427">
        <v>0</v>
      </c>
      <c r="AA26" s="405">
        <f t="shared" si="2"/>
        <v>0</v>
      </c>
      <c r="AB26" s="199"/>
      <c r="AC26" s="384">
        <f t="shared" si="4"/>
        <v>0</v>
      </c>
      <c r="AD26" s="384">
        <f t="shared" si="3"/>
        <v>0</v>
      </c>
      <c r="AF26" s="280">
        <f t="shared" si="1"/>
        <v>0</v>
      </c>
    </row>
    <row r="27" spans="1:32" ht="15" customHeight="1" x14ac:dyDescent="0.2">
      <c r="A27" s="521" t="s">
        <v>434</v>
      </c>
      <c r="B27" s="444" t="s">
        <v>1806</v>
      </c>
      <c r="C27" s="424">
        <v>0</v>
      </c>
      <c r="D27" s="424">
        <v>0</v>
      </c>
      <c r="E27" s="424">
        <v>0</v>
      </c>
      <c r="F27" s="424">
        <v>0</v>
      </c>
      <c r="G27" s="424">
        <v>0</v>
      </c>
      <c r="H27" s="424">
        <v>0</v>
      </c>
      <c r="I27" s="424">
        <v>0</v>
      </c>
      <c r="J27" s="424">
        <v>0</v>
      </c>
      <c r="K27" s="424">
        <v>0</v>
      </c>
      <c r="L27" s="424">
        <v>0</v>
      </c>
      <c r="M27" s="424">
        <v>0</v>
      </c>
      <c r="N27" s="424">
        <v>0</v>
      </c>
      <c r="O27" s="405">
        <f t="shared" si="0"/>
        <v>0</v>
      </c>
      <c r="P27" s="424">
        <v>0</v>
      </c>
      <c r="Q27" s="424">
        <v>0</v>
      </c>
      <c r="R27" s="424">
        <v>0</v>
      </c>
      <c r="S27" s="424">
        <v>0</v>
      </c>
      <c r="T27" s="424">
        <v>0</v>
      </c>
      <c r="U27" s="424">
        <v>0</v>
      </c>
      <c r="V27" s="424">
        <v>0</v>
      </c>
      <c r="W27" s="424">
        <v>0</v>
      </c>
      <c r="X27" s="424">
        <v>0</v>
      </c>
      <c r="Y27" s="424">
        <v>0</v>
      </c>
      <c r="Z27" s="427">
        <v>0</v>
      </c>
      <c r="AA27" s="405">
        <f t="shared" si="2"/>
        <v>0</v>
      </c>
      <c r="AB27" s="199"/>
      <c r="AC27" s="384">
        <f t="shared" si="4"/>
        <v>0</v>
      </c>
      <c r="AD27" s="384">
        <f t="shared" si="3"/>
        <v>0</v>
      </c>
      <c r="AF27" s="280">
        <f t="shared" si="1"/>
        <v>0</v>
      </c>
    </row>
    <row r="28" spans="1:32" ht="15" customHeight="1" x14ac:dyDescent="0.2">
      <c r="A28" s="521" t="s">
        <v>436</v>
      </c>
      <c r="B28" s="444" t="s">
        <v>1807</v>
      </c>
      <c r="C28" s="424">
        <v>0</v>
      </c>
      <c r="D28" s="424">
        <v>0</v>
      </c>
      <c r="E28" s="424">
        <v>0</v>
      </c>
      <c r="F28" s="424">
        <v>0</v>
      </c>
      <c r="G28" s="424">
        <v>0</v>
      </c>
      <c r="H28" s="424">
        <v>0</v>
      </c>
      <c r="I28" s="424">
        <v>0</v>
      </c>
      <c r="J28" s="424">
        <v>0</v>
      </c>
      <c r="K28" s="424">
        <v>0</v>
      </c>
      <c r="L28" s="424">
        <v>0</v>
      </c>
      <c r="M28" s="424">
        <v>0</v>
      </c>
      <c r="N28" s="424">
        <v>0</v>
      </c>
      <c r="O28" s="405">
        <f t="shared" si="0"/>
        <v>0</v>
      </c>
      <c r="P28" s="424">
        <v>0</v>
      </c>
      <c r="Q28" s="424">
        <v>0</v>
      </c>
      <c r="R28" s="424">
        <v>0</v>
      </c>
      <c r="S28" s="424">
        <v>0</v>
      </c>
      <c r="T28" s="424">
        <v>0</v>
      </c>
      <c r="U28" s="424">
        <v>0</v>
      </c>
      <c r="V28" s="424">
        <v>0</v>
      </c>
      <c r="W28" s="424">
        <v>0</v>
      </c>
      <c r="X28" s="424">
        <v>0</v>
      </c>
      <c r="Y28" s="424">
        <v>0</v>
      </c>
      <c r="Z28" s="427">
        <v>0</v>
      </c>
      <c r="AA28" s="405">
        <f t="shared" si="2"/>
        <v>0</v>
      </c>
      <c r="AB28" s="199"/>
      <c r="AC28" s="384">
        <f t="shared" si="4"/>
        <v>0</v>
      </c>
      <c r="AD28" s="384">
        <f t="shared" si="3"/>
        <v>0</v>
      </c>
      <c r="AF28" s="280">
        <f t="shared" si="1"/>
        <v>0</v>
      </c>
    </row>
    <row r="29" spans="1:32" ht="15" customHeight="1" x14ac:dyDescent="0.2">
      <c r="A29" s="521" t="s">
        <v>413</v>
      </c>
      <c r="B29" s="444" t="s">
        <v>1808</v>
      </c>
      <c r="C29" s="424">
        <v>0</v>
      </c>
      <c r="D29" s="424">
        <v>0</v>
      </c>
      <c r="E29" s="424">
        <v>0</v>
      </c>
      <c r="F29" s="424">
        <v>0</v>
      </c>
      <c r="G29" s="424">
        <v>0</v>
      </c>
      <c r="H29" s="424">
        <v>0</v>
      </c>
      <c r="I29" s="424">
        <v>0</v>
      </c>
      <c r="J29" s="424">
        <v>0</v>
      </c>
      <c r="K29" s="424">
        <v>0</v>
      </c>
      <c r="L29" s="424">
        <v>0</v>
      </c>
      <c r="M29" s="424">
        <v>0</v>
      </c>
      <c r="N29" s="424">
        <v>0</v>
      </c>
      <c r="O29" s="405">
        <f>+M29-N29</f>
        <v>0</v>
      </c>
      <c r="P29" s="424">
        <v>0</v>
      </c>
      <c r="Q29" s="424">
        <v>0</v>
      </c>
      <c r="R29" s="424">
        <v>0</v>
      </c>
      <c r="S29" s="424">
        <v>0</v>
      </c>
      <c r="T29" s="424">
        <v>0</v>
      </c>
      <c r="U29" s="424">
        <v>0</v>
      </c>
      <c r="V29" s="424">
        <v>0</v>
      </c>
      <c r="W29" s="424">
        <v>0</v>
      </c>
      <c r="X29" s="424">
        <v>0</v>
      </c>
      <c r="Y29" s="424">
        <v>0</v>
      </c>
      <c r="Z29" s="427">
        <v>0</v>
      </c>
      <c r="AA29" s="405">
        <f>+Y29-Z29</f>
        <v>0</v>
      </c>
      <c r="AB29" s="199"/>
      <c r="AC29" s="384">
        <f>+C29+SUM(E29:M29)-D29</f>
        <v>0</v>
      </c>
      <c r="AD29" s="384">
        <f t="shared" si="3"/>
        <v>0</v>
      </c>
      <c r="AF29" s="280">
        <f t="shared" si="1"/>
        <v>0</v>
      </c>
    </row>
    <row r="30" spans="1:32" ht="15" customHeight="1" x14ac:dyDescent="0.2">
      <c r="A30" s="521" t="s">
        <v>415</v>
      </c>
      <c r="B30" s="444" t="s">
        <v>1809</v>
      </c>
      <c r="C30" s="424">
        <v>0</v>
      </c>
      <c r="D30" s="424">
        <v>0</v>
      </c>
      <c r="E30" s="424">
        <v>0</v>
      </c>
      <c r="F30" s="424">
        <v>0</v>
      </c>
      <c r="G30" s="424">
        <v>0</v>
      </c>
      <c r="H30" s="424">
        <v>0</v>
      </c>
      <c r="I30" s="424">
        <v>0</v>
      </c>
      <c r="J30" s="424">
        <v>0</v>
      </c>
      <c r="K30" s="424">
        <v>0</v>
      </c>
      <c r="L30" s="424">
        <v>0</v>
      </c>
      <c r="M30" s="424">
        <v>0</v>
      </c>
      <c r="N30" s="424">
        <v>0</v>
      </c>
      <c r="O30" s="405">
        <f t="shared" si="0"/>
        <v>0</v>
      </c>
      <c r="P30" s="424">
        <v>0</v>
      </c>
      <c r="Q30" s="424">
        <v>0</v>
      </c>
      <c r="R30" s="424">
        <v>0</v>
      </c>
      <c r="S30" s="424">
        <v>0</v>
      </c>
      <c r="T30" s="424">
        <v>0</v>
      </c>
      <c r="U30" s="424">
        <v>0</v>
      </c>
      <c r="V30" s="424">
        <v>0</v>
      </c>
      <c r="W30" s="424">
        <v>0</v>
      </c>
      <c r="X30" s="424">
        <v>0</v>
      </c>
      <c r="Y30" s="424">
        <v>0</v>
      </c>
      <c r="Z30" s="427">
        <v>0</v>
      </c>
      <c r="AA30" s="405">
        <f t="shared" si="2"/>
        <v>0</v>
      </c>
      <c r="AB30" s="199"/>
      <c r="AC30" s="384">
        <f t="shared" si="4"/>
        <v>0</v>
      </c>
      <c r="AD30" s="384">
        <f t="shared" si="3"/>
        <v>0</v>
      </c>
      <c r="AF30" s="280">
        <f t="shared" si="1"/>
        <v>0</v>
      </c>
    </row>
    <row r="31" spans="1:32" ht="15" customHeight="1" x14ac:dyDescent="0.2">
      <c r="A31" s="521" t="s">
        <v>416</v>
      </c>
      <c r="B31" s="444" t="s">
        <v>1810</v>
      </c>
      <c r="C31" s="424">
        <v>0</v>
      </c>
      <c r="D31" s="424">
        <v>0</v>
      </c>
      <c r="E31" s="424">
        <v>0</v>
      </c>
      <c r="F31" s="424">
        <v>0</v>
      </c>
      <c r="G31" s="424">
        <v>0</v>
      </c>
      <c r="H31" s="424">
        <v>0</v>
      </c>
      <c r="I31" s="424">
        <v>0</v>
      </c>
      <c r="J31" s="424">
        <v>0</v>
      </c>
      <c r="K31" s="424">
        <v>0</v>
      </c>
      <c r="L31" s="424">
        <v>0</v>
      </c>
      <c r="M31" s="424">
        <v>0</v>
      </c>
      <c r="N31" s="424">
        <v>0</v>
      </c>
      <c r="O31" s="405">
        <f t="shared" si="0"/>
        <v>0</v>
      </c>
      <c r="P31" s="424">
        <v>0</v>
      </c>
      <c r="Q31" s="424">
        <v>0</v>
      </c>
      <c r="R31" s="424">
        <v>0</v>
      </c>
      <c r="S31" s="424">
        <v>0</v>
      </c>
      <c r="T31" s="424">
        <v>0</v>
      </c>
      <c r="U31" s="424">
        <v>0</v>
      </c>
      <c r="V31" s="424">
        <v>0</v>
      </c>
      <c r="W31" s="424">
        <v>0</v>
      </c>
      <c r="X31" s="424">
        <v>0</v>
      </c>
      <c r="Y31" s="424">
        <v>0</v>
      </c>
      <c r="Z31" s="427">
        <v>0</v>
      </c>
      <c r="AA31" s="405">
        <f t="shared" si="2"/>
        <v>0</v>
      </c>
      <c r="AB31" s="199"/>
      <c r="AC31" s="384">
        <f t="shared" si="4"/>
        <v>0</v>
      </c>
      <c r="AD31" s="384">
        <f t="shared" si="3"/>
        <v>0</v>
      </c>
      <c r="AF31" s="280">
        <f t="shared" si="1"/>
        <v>0</v>
      </c>
    </row>
    <row r="32" spans="1:32" ht="15" customHeight="1" x14ac:dyDescent="0.2">
      <c r="A32" s="521" t="s">
        <v>417</v>
      </c>
      <c r="B32" s="444" t="s">
        <v>1834</v>
      </c>
      <c r="C32" s="424">
        <v>0</v>
      </c>
      <c r="D32" s="424">
        <v>0</v>
      </c>
      <c r="E32" s="424">
        <v>0</v>
      </c>
      <c r="F32" s="424">
        <v>0</v>
      </c>
      <c r="G32" s="424">
        <v>0</v>
      </c>
      <c r="H32" s="424">
        <v>0</v>
      </c>
      <c r="I32" s="424">
        <v>0</v>
      </c>
      <c r="J32" s="424">
        <v>0</v>
      </c>
      <c r="K32" s="424">
        <v>0</v>
      </c>
      <c r="L32" s="424">
        <v>0</v>
      </c>
      <c r="M32" s="424">
        <v>0</v>
      </c>
      <c r="N32" s="424">
        <v>0</v>
      </c>
      <c r="O32" s="405">
        <f t="shared" si="0"/>
        <v>0</v>
      </c>
      <c r="P32" s="424">
        <v>0</v>
      </c>
      <c r="Q32" s="424">
        <v>0</v>
      </c>
      <c r="R32" s="424">
        <v>0</v>
      </c>
      <c r="S32" s="424">
        <v>0</v>
      </c>
      <c r="T32" s="424">
        <v>0</v>
      </c>
      <c r="U32" s="424">
        <v>0</v>
      </c>
      <c r="V32" s="424">
        <v>0</v>
      </c>
      <c r="W32" s="424">
        <v>0</v>
      </c>
      <c r="X32" s="424">
        <v>0</v>
      </c>
      <c r="Y32" s="424">
        <v>0</v>
      </c>
      <c r="Z32" s="427">
        <v>0</v>
      </c>
      <c r="AA32" s="405">
        <f t="shared" si="2"/>
        <v>0</v>
      </c>
      <c r="AB32" s="199"/>
      <c r="AC32" s="384">
        <f t="shared" si="4"/>
        <v>0</v>
      </c>
      <c r="AD32" s="384">
        <f t="shared" si="3"/>
        <v>0</v>
      </c>
      <c r="AF32" s="280">
        <f t="shared" si="1"/>
        <v>0</v>
      </c>
    </row>
    <row r="33" spans="1:32" ht="15" customHeight="1" x14ac:dyDescent="0.2">
      <c r="A33" s="521" t="s">
        <v>418</v>
      </c>
      <c r="B33" s="444" t="s">
        <v>1811</v>
      </c>
      <c r="C33" s="424">
        <v>0</v>
      </c>
      <c r="D33" s="424">
        <v>0</v>
      </c>
      <c r="E33" s="424">
        <v>0</v>
      </c>
      <c r="F33" s="424">
        <v>0</v>
      </c>
      <c r="G33" s="424">
        <v>0</v>
      </c>
      <c r="H33" s="424">
        <v>0</v>
      </c>
      <c r="I33" s="424">
        <v>0</v>
      </c>
      <c r="J33" s="424">
        <v>0</v>
      </c>
      <c r="K33" s="424">
        <v>0</v>
      </c>
      <c r="L33" s="424">
        <v>0</v>
      </c>
      <c r="M33" s="424">
        <v>0</v>
      </c>
      <c r="N33" s="424">
        <v>0</v>
      </c>
      <c r="O33" s="405">
        <f t="shared" si="0"/>
        <v>0</v>
      </c>
      <c r="P33" s="424">
        <v>0</v>
      </c>
      <c r="Q33" s="424">
        <v>0</v>
      </c>
      <c r="R33" s="424">
        <v>0</v>
      </c>
      <c r="S33" s="424">
        <v>0</v>
      </c>
      <c r="T33" s="424">
        <v>0</v>
      </c>
      <c r="U33" s="424">
        <v>0</v>
      </c>
      <c r="V33" s="424">
        <v>0</v>
      </c>
      <c r="W33" s="424">
        <v>0</v>
      </c>
      <c r="X33" s="424">
        <v>0</v>
      </c>
      <c r="Y33" s="424">
        <v>0</v>
      </c>
      <c r="Z33" s="427">
        <v>0</v>
      </c>
      <c r="AA33" s="405">
        <f t="shared" si="2"/>
        <v>0</v>
      </c>
      <c r="AB33" s="199"/>
      <c r="AC33" s="384">
        <f t="shared" si="4"/>
        <v>0</v>
      </c>
      <c r="AD33" s="384">
        <f t="shared" si="3"/>
        <v>0</v>
      </c>
      <c r="AF33" s="280">
        <f t="shared" si="1"/>
        <v>0</v>
      </c>
    </row>
    <row r="34" spans="1:32" ht="15.6" customHeight="1" x14ac:dyDescent="0.2">
      <c r="A34" s="521" t="s">
        <v>420</v>
      </c>
      <c r="B34" s="444" t="s">
        <v>1812</v>
      </c>
      <c r="C34" s="424">
        <v>0</v>
      </c>
      <c r="D34" s="424">
        <v>0</v>
      </c>
      <c r="E34" s="424">
        <v>0</v>
      </c>
      <c r="F34" s="424">
        <v>0</v>
      </c>
      <c r="G34" s="424">
        <v>0</v>
      </c>
      <c r="H34" s="424">
        <v>0</v>
      </c>
      <c r="I34" s="424">
        <v>0</v>
      </c>
      <c r="J34" s="424">
        <v>0</v>
      </c>
      <c r="K34" s="424">
        <v>0</v>
      </c>
      <c r="L34" s="424">
        <v>0</v>
      </c>
      <c r="M34" s="424">
        <v>0</v>
      </c>
      <c r="N34" s="424">
        <v>0</v>
      </c>
      <c r="O34" s="405">
        <f t="shared" si="0"/>
        <v>0</v>
      </c>
      <c r="P34" s="424">
        <v>0</v>
      </c>
      <c r="Q34" s="424">
        <v>0</v>
      </c>
      <c r="R34" s="424">
        <v>0</v>
      </c>
      <c r="S34" s="424">
        <v>0</v>
      </c>
      <c r="T34" s="424">
        <v>0</v>
      </c>
      <c r="U34" s="424">
        <v>0</v>
      </c>
      <c r="V34" s="424">
        <v>0</v>
      </c>
      <c r="W34" s="424">
        <v>0</v>
      </c>
      <c r="X34" s="424">
        <v>0</v>
      </c>
      <c r="Y34" s="424">
        <v>0</v>
      </c>
      <c r="Z34" s="427">
        <v>0</v>
      </c>
      <c r="AA34" s="405">
        <f t="shared" si="2"/>
        <v>0</v>
      </c>
      <c r="AB34" s="199"/>
      <c r="AC34" s="384">
        <f t="shared" si="4"/>
        <v>0</v>
      </c>
      <c r="AD34" s="384">
        <f t="shared" si="3"/>
        <v>0</v>
      </c>
      <c r="AF34" s="280">
        <f t="shared" si="1"/>
        <v>0</v>
      </c>
    </row>
    <row r="35" spans="1:32" ht="15" customHeight="1" x14ac:dyDescent="0.2">
      <c r="A35" s="521" t="s">
        <v>1086</v>
      </c>
      <c r="B35" s="444" t="s">
        <v>1813</v>
      </c>
      <c r="C35" s="424">
        <v>0</v>
      </c>
      <c r="D35" s="424">
        <v>0</v>
      </c>
      <c r="E35" s="424">
        <v>0</v>
      </c>
      <c r="F35" s="424">
        <v>0</v>
      </c>
      <c r="G35" s="424">
        <v>0</v>
      </c>
      <c r="H35" s="424">
        <v>0</v>
      </c>
      <c r="I35" s="424">
        <v>0</v>
      </c>
      <c r="J35" s="424">
        <v>0</v>
      </c>
      <c r="K35" s="424">
        <v>0</v>
      </c>
      <c r="L35" s="424">
        <v>0</v>
      </c>
      <c r="M35" s="424">
        <v>0</v>
      </c>
      <c r="N35" s="424">
        <v>0</v>
      </c>
      <c r="O35" s="405">
        <f t="shared" si="0"/>
        <v>0</v>
      </c>
      <c r="P35" s="424">
        <v>0</v>
      </c>
      <c r="Q35" s="424">
        <v>0</v>
      </c>
      <c r="R35" s="424">
        <v>0</v>
      </c>
      <c r="S35" s="424">
        <v>0</v>
      </c>
      <c r="T35" s="424">
        <v>0</v>
      </c>
      <c r="U35" s="424">
        <v>0</v>
      </c>
      <c r="V35" s="424">
        <v>0</v>
      </c>
      <c r="W35" s="424">
        <v>0</v>
      </c>
      <c r="X35" s="424">
        <v>0</v>
      </c>
      <c r="Y35" s="424">
        <v>0</v>
      </c>
      <c r="Z35" s="427">
        <v>0</v>
      </c>
      <c r="AA35" s="405">
        <f t="shared" si="2"/>
        <v>0</v>
      </c>
      <c r="AB35" s="199"/>
      <c r="AC35" s="384">
        <f>+C35+SUM(E35:M35)-D35+EIGNIR!C25</f>
        <v>0</v>
      </c>
      <c r="AD35" s="384">
        <f t="shared" si="3"/>
        <v>0</v>
      </c>
      <c r="AF35" s="280">
        <f t="shared" si="1"/>
        <v>0</v>
      </c>
    </row>
    <row r="36" spans="1:32" ht="15" customHeight="1" x14ac:dyDescent="0.2">
      <c r="A36" s="521" t="s">
        <v>424</v>
      </c>
      <c r="B36" s="444" t="s">
        <v>1814</v>
      </c>
      <c r="C36" s="424">
        <v>0</v>
      </c>
      <c r="D36" s="424">
        <v>0</v>
      </c>
      <c r="E36" s="424">
        <v>0</v>
      </c>
      <c r="F36" s="424">
        <v>0</v>
      </c>
      <c r="G36" s="424">
        <v>0</v>
      </c>
      <c r="H36" s="424">
        <v>0</v>
      </c>
      <c r="I36" s="424">
        <v>0</v>
      </c>
      <c r="J36" s="424">
        <v>0</v>
      </c>
      <c r="K36" s="424">
        <v>0</v>
      </c>
      <c r="L36" s="424">
        <v>0</v>
      </c>
      <c r="M36" s="424">
        <v>0</v>
      </c>
      <c r="N36" s="424">
        <v>0</v>
      </c>
      <c r="O36" s="405">
        <f t="shared" si="0"/>
        <v>0</v>
      </c>
      <c r="P36" s="424">
        <v>0</v>
      </c>
      <c r="Q36" s="424">
        <v>0</v>
      </c>
      <c r="R36" s="424">
        <v>0</v>
      </c>
      <c r="S36" s="424">
        <v>0</v>
      </c>
      <c r="T36" s="424">
        <v>0</v>
      </c>
      <c r="U36" s="424">
        <v>0</v>
      </c>
      <c r="V36" s="424">
        <v>0</v>
      </c>
      <c r="W36" s="424">
        <v>0</v>
      </c>
      <c r="X36" s="424">
        <v>0</v>
      </c>
      <c r="Y36" s="424">
        <v>0</v>
      </c>
      <c r="Z36" s="427">
        <v>0</v>
      </c>
      <c r="AA36" s="405">
        <f t="shared" si="2"/>
        <v>0</v>
      </c>
      <c r="AB36" s="199"/>
      <c r="AC36" s="384">
        <f t="shared" si="4"/>
        <v>0</v>
      </c>
      <c r="AD36" s="384">
        <f t="shared" si="3"/>
        <v>0</v>
      </c>
      <c r="AF36" s="280">
        <f t="shared" si="1"/>
        <v>0</v>
      </c>
    </row>
    <row r="37" spans="1:32" ht="15" customHeight="1" x14ac:dyDescent="0.2">
      <c r="A37" s="521" t="s">
        <v>423</v>
      </c>
      <c r="B37" s="444" t="s">
        <v>1815</v>
      </c>
      <c r="C37" s="424">
        <v>0</v>
      </c>
      <c r="D37" s="424">
        <v>0</v>
      </c>
      <c r="E37" s="424">
        <v>0</v>
      </c>
      <c r="F37" s="424">
        <v>0</v>
      </c>
      <c r="G37" s="424">
        <v>0</v>
      </c>
      <c r="H37" s="424">
        <v>0</v>
      </c>
      <c r="I37" s="424">
        <v>0</v>
      </c>
      <c r="J37" s="424">
        <v>0</v>
      </c>
      <c r="K37" s="424">
        <v>0</v>
      </c>
      <c r="L37" s="424">
        <v>0</v>
      </c>
      <c r="M37" s="424">
        <v>0</v>
      </c>
      <c r="N37" s="424">
        <v>0</v>
      </c>
      <c r="O37" s="405">
        <f t="shared" si="0"/>
        <v>0</v>
      </c>
      <c r="P37" s="424">
        <v>0</v>
      </c>
      <c r="Q37" s="424">
        <v>0</v>
      </c>
      <c r="R37" s="424">
        <v>0</v>
      </c>
      <c r="S37" s="424">
        <v>0</v>
      </c>
      <c r="T37" s="424">
        <v>0</v>
      </c>
      <c r="U37" s="424">
        <v>0</v>
      </c>
      <c r="V37" s="424">
        <v>0</v>
      </c>
      <c r="W37" s="424">
        <v>0</v>
      </c>
      <c r="X37" s="424">
        <v>0</v>
      </c>
      <c r="Y37" s="424">
        <v>0</v>
      </c>
      <c r="Z37" s="427">
        <v>0</v>
      </c>
      <c r="AA37" s="405">
        <f t="shared" si="2"/>
        <v>0</v>
      </c>
      <c r="AB37" s="199"/>
      <c r="AC37" s="384">
        <f t="shared" si="4"/>
        <v>0</v>
      </c>
      <c r="AD37" s="384">
        <f t="shared" si="3"/>
        <v>0</v>
      </c>
      <c r="AF37" s="280">
        <f t="shared" si="1"/>
        <v>0</v>
      </c>
    </row>
    <row r="38" spans="1:32" ht="15" customHeight="1" x14ac:dyDescent="0.2">
      <c r="A38" s="521" t="s">
        <v>425</v>
      </c>
      <c r="B38" s="444" t="s">
        <v>1816</v>
      </c>
      <c r="C38" s="424">
        <v>0</v>
      </c>
      <c r="D38" s="424">
        <v>0</v>
      </c>
      <c r="E38" s="424">
        <v>0</v>
      </c>
      <c r="F38" s="424">
        <v>0</v>
      </c>
      <c r="G38" s="424">
        <v>0</v>
      </c>
      <c r="H38" s="424">
        <v>0</v>
      </c>
      <c r="I38" s="424">
        <v>0</v>
      </c>
      <c r="J38" s="424">
        <v>0</v>
      </c>
      <c r="K38" s="424">
        <v>0</v>
      </c>
      <c r="L38" s="424">
        <v>0</v>
      </c>
      <c r="M38" s="424">
        <v>0</v>
      </c>
      <c r="N38" s="424">
        <v>0</v>
      </c>
      <c r="O38" s="405">
        <f t="shared" si="0"/>
        <v>0</v>
      </c>
      <c r="P38" s="424">
        <v>0</v>
      </c>
      <c r="Q38" s="424">
        <v>0</v>
      </c>
      <c r="R38" s="424">
        <v>0</v>
      </c>
      <c r="S38" s="424">
        <v>0</v>
      </c>
      <c r="T38" s="424">
        <v>0</v>
      </c>
      <c r="U38" s="424">
        <v>0</v>
      </c>
      <c r="V38" s="424">
        <v>0</v>
      </c>
      <c r="W38" s="424">
        <v>0</v>
      </c>
      <c r="X38" s="424">
        <v>0</v>
      </c>
      <c r="Y38" s="424">
        <v>0</v>
      </c>
      <c r="Z38" s="427">
        <v>0</v>
      </c>
      <c r="AA38" s="405">
        <f t="shared" si="2"/>
        <v>0</v>
      </c>
      <c r="AB38" s="199"/>
      <c r="AC38" s="384">
        <f t="shared" si="4"/>
        <v>0</v>
      </c>
      <c r="AD38" s="384">
        <f t="shared" si="3"/>
        <v>0</v>
      </c>
      <c r="AF38" s="280">
        <f t="shared" si="1"/>
        <v>0</v>
      </c>
    </row>
    <row r="39" spans="1:32" ht="15" customHeight="1" x14ac:dyDescent="0.2">
      <c r="A39" s="521" t="s">
        <v>432</v>
      </c>
      <c r="B39" s="444" t="s">
        <v>1817</v>
      </c>
      <c r="C39" s="424">
        <v>0</v>
      </c>
      <c r="D39" s="424">
        <v>0</v>
      </c>
      <c r="E39" s="424">
        <v>0</v>
      </c>
      <c r="F39" s="424">
        <v>0</v>
      </c>
      <c r="G39" s="424">
        <v>0</v>
      </c>
      <c r="H39" s="424">
        <v>0</v>
      </c>
      <c r="I39" s="424">
        <v>0</v>
      </c>
      <c r="J39" s="424">
        <v>0</v>
      </c>
      <c r="K39" s="424">
        <v>0</v>
      </c>
      <c r="L39" s="424">
        <v>0</v>
      </c>
      <c r="M39" s="424">
        <v>0</v>
      </c>
      <c r="N39" s="424">
        <v>0</v>
      </c>
      <c r="O39" s="405">
        <f t="shared" si="0"/>
        <v>0</v>
      </c>
      <c r="P39" s="424">
        <v>0</v>
      </c>
      <c r="Q39" s="424">
        <v>0</v>
      </c>
      <c r="R39" s="424">
        <v>0</v>
      </c>
      <c r="S39" s="424">
        <v>0</v>
      </c>
      <c r="T39" s="424">
        <v>0</v>
      </c>
      <c r="U39" s="424">
        <v>0</v>
      </c>
      <c r="V39" s="424">
        <v>0</v>
      </c>
      <c r="W39" s="424">
        <v>0</v>
      </c>
      <c r="X39" s="424">
        <v>0</v>
      </c>
      <c r="Y39" s="424">
        <v>0</v>
      </c>
      <c r="Z39" s="427">
        <v>0</v>
      </c>
      <c r="AA39" s="405">
        <f t="shared" si="2"/>
        <v>0</v>
      </c>
      <c r="AB39" s="199"/>
      <c r="AC39" s="384">
        <f t="shared" si="4"/>
        <v>0</v>
      </c>
      <c r="AD39" s="384">
        <f t="shared" si="3"/>
        <v>0</v>
      </c>
      <c r="AF39" s="280">
        <f t="shared" si="1"/>
        <v>0</v>
      </c>
    </row>
    <row r="40" spans="1:32" ht="15" customHeight="1" x14ac:dyDescent="0.2">
      <c r="A40" s="521" t="s">
        <v>427</v>
      </c>
      <c r="B40" s="444" t="s">
        <v>1818</v>
      </c>
      <c r="C40" s="424">
        <v>0</v>
      </c>
      <c r="D40" s="424">
        <v>0</v>
      </c>
      <c r="E40" s="424">
        <v>0</v>
      </c>
      <c r="F40" s="424">
        <v>0</v>
      </c>
      <c r="G40" s="424">
        <v>0</v>
      </c>
      <c r="H40" s="424">
        <v>0</v>
      </c>
      <c r="I40" s="424">
        <v>0</v>
      </c>
      <c r="J40" s="424">
        <v>0</v>
      </c>
      <c r="K40" s="424">
        <v>0</v>
      </c>
      <c r="L40" s="424">
        <v>0</v>
      </c>
      <c r="M40" s="424">
        <v>0</v>
      </c>
      <c r="N40" s="424">
        <v>0</v>
      </c>
      <c r="O40" s="405">
        <f t="shared" si="0"/>
        <v>0</v>
      </c>
      <c r="P40" s="424">
        <v>0</v>
      </c>
      <c r="Q40" s="424">
        <v>0</v>
      </c>
      <c r="R40" s="424">
        <v>0</v>
      </c>
      <c r="S40" s="424">
        <v>0</v>
      </c>
      <c r="T40" s="424">
        <v>0</v>
      </c>
      <c r="U40" s="424">
        <v>0</v>
      </c>
      <c r="V40" s="424">
        <v>0</v>
      </c>
      <c r="W40" s="424">
        <v>0</v>
      </c>
      <c r="X40" s="424">
        <v>0</v>
      </c>
      <c r="Y40" s="424">
        <v>0</v>
      </c>
      <c r="Z40" s="427">
        <v>0</v>
      </c>
      <c r="AA40" s="405">
        <f t="shared" si="2"/>
        <v>0</v>
      </c>
      <c r="AB40" s="199"/>
      <c r="AC40" s="384">
        <f t="shared" si="4"/>
        <v>0</v>
      </c>
      <c r="AD40" s="384">
        <f t="shared" si="3"/>
        <v>0</v>
      </c>
      <c r="AF40" s="280">
        <f t="shared" si="1"/>
        <v>0</v>
      </c>
    </row>
    <row r="41" spans="1:32" ht="15" customHeight="1" x14ac:dyDescent="0.2">
      <c r="A41" s="521" t="s">
        <v>426</v>
      </c>
      <c r="B41" s="444" t="s">
        <v>1819</v>
      </c>
      <c r="C41" s="424">
        <v>0</v>
      </c>
      <c r="D41" s="424">
        <v>0</v>
      </c>
      <c r="E41" s="424">
        <v>0</v>
      </c>
      <c r="F41" s="424">
        <v>0</v>
      </c>
      <c r="G41" s="424">
        <v>0</v>
      </c>
      <c r="H41" s="424">
        <v>0</v>
      </c>
      <c r="I41" s="424">
        <v>0</v>
      </c>
      <c r="J41" s="424">
        <v>0</v>
      </c>
      <c r="K41" s="424">
        <v>0</v>
      </c>
      <c r="L41" s="424">
        <v>0</v>
      </c>
      <c r="M41" s="424">
        <v>0</v>
      </c>
      <c r="N41" s="424">
        <v>0</v>
      </c>
      <c r="O41" s="405">
        <f t="shared" si="0"/>
        <v>0</v>
      </c>
      <c r="P41" s="424">
        <v>0</v>
      </c>
      <c r="Q41" s="424">
        <v>0</v>
      </c>
      <c r="R41" s="424">
        <v>0</v>
      </c>
      <c r="S41" s="424">
        <v>0</v>
      </c>
      <c r="T41" s="424">
        <v>0</v>
      </c>
      <c r="U41" s="424">
        <v>0</v>
      </c>
      <c r="V41" s="424">
        <v>0</v>
      </c>
      <c r="W41" s="424">
        <v>0</v>
      </c>
      <c r="X41" s="424">
        <v>0</v>
      </c>
      <c r="Y41" s="424">
        <v>0</v>
      </c>
      <c r="Z41" s="427">
        <v>0</v>
      </c>
      <c r="AA41" s="405">
        <f t="shared" si="2"/>
        <v>0</v>
      </c>
      <c r="AB41" s="199"/>
      <c r="AC41" s="384">
        <f t="shared" si="4"/>
        <v>0</v>
      </c>
      <c r="AD41" s="384">
        <f t="shared" si="3"/>
        <v>0</v>
      </c>
      <c r="AF41" s="280">
        <f t="shared" si="1"/>
        <v>0</v>
      </c>
    </row>
    <row r="42" spans="1:32" ht="15" customHeight="1" x14ac:dyDescent="0.2">
      <c r="A42" s="521" t="s">
        <v>411</v>
      </c>
      <c r="B42" s="444" t="s">
        <v>1820</v>
      </c>
      <c r="C42" s="424">
        <v>0</v>
      </c>
      <c r="D42" s="424">
        <v>0</v>
      </c>
      <c r="E42" s="424">
        <v>0</v>
      </c>
      <c r="F42" s="424">
        <v>0</v>
      </c>
      <c r="G42" s="424">
        <v>0</v>
      </c>
      <c r="H42" s="424">
        <v>0</v>
      </c>
      <c r="I42" s="424">
        <v>0</v>
      </c>
      <c r="J42" s="424">
        <v>0</v>
      </c>
      <c r="K42" s="424">
        <v>0</v>
      </c>
      <c r="L42" s="424">
        <v>0</v>
      </c>
      <c r="M42" s="424">
        <v>0</v>
      </c>
      <c r="N42" s="424">
        <v>0</v>
      </c>
      <c r="O42" s="405">
        <f t="shared" si="0"/>
        <v>0</v>
      </c>
      <c r="P42" s="424">
        <v>0</v>
      </c>
      <c r="Q42" s="424">
        <v>0</v>
      </c>
      <c r="R42" s="424">
        <v>0</v>
      </c>
      <c r="S42" s="424">
        <v>0</v>
      </c>
      <c r="T42" s="424">
        <v>0</v>
      </c>
      <c r="U42" s="424">
        <v>0</v>
      </c>
      <c r="V42" s="424">
        <v>0</v>
      </c>
      <c r="W42" s="424">
        <v>0</v>
      </c>
      <c r="X42" s="424">
        <v>0</v>
      </c>
      <c r="Y42" s="424">
        <v>0</v>
      </c>
      <c r="Z42" s="427">
        <v>0</v>
      </c>
      <c r="AA42" s="405">
        <f t="shared" si="2"/>
        <v>0</v>
      </c>
      <c r="AB42" s="199"/>
      <c r="AC42" s="384">
        <f t="shared" si="4"/>
        <v>0</v>
      </c>
      <c r="AD42" s="384">
        <f t="shared" si="3"/>
        <v>0</v>
      </c>
      <c r="AF42" s="280">
        <f t="shared" si="1"/>
        <v>0</v>
      </c>
    </row>
    <row r="43" spans="1:32" ht="15" customHeight="1" x14ac:dyDescent="0.2">
      <c r="A43" s="521" t="s">
        <v>431</v>
      </c>
      <c r="B43" s="444" t="s">
        <v>1821</v>
      </c>
      <c r="C43" s="424">
        <v>0</v>
      </c>
      <c r="D43" s="424">
        <v>0</v>
      </c>
      <c r="E43" s="424">
        <v>0</v>
      </c>
      <c r="F43" s="424">
        <v>0</v>
      </c>
      <c r="G43" s="424">
        <v>0</v>
      </c>
      <c r="H43" s="424">
        <v>0</v>
      </c>
      <c r="I43" s="424">
        <v>0</v>
      </c>
      <c r="J43" s="424">
        <v>0</v>
      </c>
      <c r="K43" s="424">
        <v>0</v>
      </c>
      <c r="L43" s="424">
        <v>0</v>
      </c>
      <c r="M43" s="424">
        <v>0</v>
      </c>
      <c r="N43" s="424">
        <v>0</v>
      </c>
      <c r="O43" s="405">
        <f t="shared" si="0"/>
        <v>0</v>
      </c>
      <c r="P43" s="424">
        <v>0</v>
      </c>
      <c r="Q43" s="424">
        <v>0</v>
      </c>
      <c r="R43" s="424">
        <v>0</v>
      </c>
      <c r="S43" s="424">
        <v>0</v>
      </c>
      <c r="T43" s="424">
        <v>0</v>
      </c>
      <c r="U43" s="424">
        <v>0</v>
      </c>
      <c r="V43" s="424">
        <v>0</v>
      </c>
      <c r="W43" s="424">
        <v>0</v>
      </c>
      <c r="X43" s="424">
        <v>0</v>
      </c>
      <c r="Y43" s="424">
        <v>0</v>
      </c>
      <c r="Z43" s="427">
        <v>0</v>
      </c>
      <c r="AA43" s="405">
        <f t="shared" si="2"/>
        <v>0</v>
      </c>
      <c r="AB43" s="199"/>
      <c r="AC43" s="384">
        <f>+C43+SUM(E43:M43)-D43+EIGNIR!C27</f>
        <v>0</v>
      </c>
      <c r="AD43" s="384">
        <f t="shared" si="3"/>
        <v>0</v>
      </c>
      <c r="AF43" s="280">
        <f t="shared" si="1"/>
        <v>0</v>
      </c>
    </row>
    <row r="44" spans="1:32" ht="15" customHeight="1" x14ac:dyDescent="0.2">
      <c r="A44" s="521" t="s">
        <v>429</v>
      </c>
      <c r="B44" s="444" t="s">
        <v>1822</v>
      </c>
      <c r="C44" s="424">
        <v>0</v>
      </c>
      <c r="D44" s="424">
        <v>0</v>
      </c>
      <c r="E44" s="424">
        <v>0</v>
      </c>
      <c r="F44" s="424">
        <v>0</v>
      </c>
      <c r="G44" s="424">
        <v>0</v>
      </c>
      <c r="H44" s="424">
        <v>0</v>
      </c>
      <c r="I44" s="424">
        <v>0</v>
      </c>
      <c r="J44" s="424">
        <v>0</v>
      </c>
      <c r="K44" s="424">
        <v>0</v>
      </c>
      <c r="L44" s="424">
        <v>0</v>
      </c>
      <c r="M44" s="424">
        <v>0</v>
      </c>
      <c r="N44" s="424">
        <v>0</v>
      </c>
      <c r="O44" s="405">
        <f t="shared" si="0"/>
        <v>0</v>
      </c>
      <c r="P44" s="424">
        <v>0</v>
      </c>
      <c r="Q44" s="424">
        <v>0</v>
      </c>
      <c r="R44" s="424">
        <v>0</v>
      </c>
      <c r="S44" s="424">
        <v>0</v>
      </c>
      <c r="T44" s="424">
        <v>0</v>
      </c>
      <c r="U44" s="424">
        <v>0</v>
      </c>
      <c r="V44" s="424">
        <v>0</v>
      </c>
      <c r="W44" s="424">
        <v>0</v>
      </c>
      <c r="X44" s="424">
        <v>0</v>
      </c>
      <c r="Y44" s="424">
        <v>0</v>
      </c>
      <c r="Z44" s="427">
        <v>0</v>
      </c>
      <c r="AA44" s="405">
        <f t="shared" si="2"/>
        <v>0</v>
      </c>
      <c r="AB44" s="199"/>
      <c r="AC44" s="384">
        <f>+C44+SUM(E44:M44)-D44+EIGNIR!C26</f>
        <v>0</v>
      </c>
      <c r="AD44" s="384">
        <f t="shared" si="3"/>
        <v>0</v>
      </c>
      <c r="AF44" s="280">
        <f t="shared" si="1"/>
        <v>0</v>
      </c>
    </row>
    <row r="45" spans="1:32" ht="15" customHeight="1" x14ac:dyDescent="0.2">
      <c r="A45" s="521" t="s">
        <v>406</v>
      </c>
      <c r="B45" s="444" t="s">
        <v>1835</v>
      </c>
      <c r="C45" s="424">
        <v>0</v>
      </c>
      <c r="D45" s="424">
        <v>0</v>
      </c>
      <c r="E45" s="424">
        <v>0</v>
      </c>
      <c r="F45" s="424">
        <v>0</v>
      </c>
      <c r="G45" s="424">
        <v>0</v>
      </c>
      <c r="H45" s="424">
        <v>0</v>
      </c>
      <c r="I45" s="424">
        <v>0</v>
      </c>
      <c r="J45" s="424">
        <v>0</v>
      </c>
      <c r="K45" s="424">
        <v>0</v>
      </c>
      <c r="L45" s="424">
        <v>0</v>
      </c>
      <c r="M45" s="424">
        <v>0</v>
      </c>
      <c r="N45" s="424">
        <v>0</v>
      </c>
      <c r="O45" s="405">
        <f t="shared" si="0"/>
        <v>0</v>
      </c>
      <c r="P45" s="424">
        <v>0</v>
      </c>
      <c r="Q45" s="424">
        <v>0</v>
      </c>
      <c r="R45" s="424">
        <v>0</v>
      </c>
      <c r="S45" s="424">
        <v>0</v>
      </c>
      <c r="T45" s="424">
        <v>0</v>
      </c>
      <c r="U45" s="424">
        <v>0</v>
      </c>
      <c r="V45" s="424">
        <v>0</v>
      </c>
      <c r="W45" s="424">
        <v>0</v>
      </c>
      <c r="X45" s="424">
        <v>0</v>
      </c>
      <c r="Y45" s="424">
        <v>0</v>
      </c>
      <c r="Z45" s="427">
        <v>0</v>
      </c>
      <c r="AA45" s="405">
        <f t="shared" si="2"/>
        <v>0</v>
      </c>
      <c r="AB45" s="199"/>
      <c r="AC45" s="384">
        <f t="shared" si="4"/>
        <v>0</v>
      </c>
      <c r="AD45" s="384">
        <f t="shared" si="3"/>
        <v>0</v>
      </c>
      <c r="AF45" s="280">
        <f t="shared" si="1"/>
        <v>0</v>
      </c>
    </row>
    <row r="46" spans="1:32" ht="15" customHeight="1" x14ac:dyDescent="0.2">
      <c r="A46" s="521" t="s">
        <v>419</v>
      </c>
      <c r="B46" s="444" t="s">
        <v>1823</v>
      </c>
      <c r="C46" s="424">
        <v>0</v>
      </c>
      <c r="D46" s="424">
        <v>0</v>
      </c>
      <c r="E46" s="424">
        <v>0</v>
      </c>
      <c r="F46" s="424">
        <v>0</v>
      </c>
      <c r="G46" s="424">
        <v>0</v>
      </c>
      <c r="H46" s="424">
        <v>0</v>
      </c>
      <c r="I46" s="424">
        <v>0</v>
      </c>
      <c r="J46" s="424">
        <v>0</v>
      </c>
      <c r="K46" s="424">
        <v>0</v>
      </c>
      <c r="L46" s="424">
        <v>0</v>
      </c>
      <c r="M46" s="424">
        <v>0</v>
      </c>
      <c r="N46" s="424">
        <v>0</v>
      </c>
      <c r="O46" s="405">
        <f t="shared" si="0"/>
        <v>0</v>
      </c>
      <c r="P46" s="424">
        <v>0</v>
      </c>
      <c r="Q46" s="424">
        <v>0</v>
      </c>
      <c r="R46" s="424">
        <v>0</v>
      </c>
      <c r="S46" s="424">
        <v>0</v>
      </c>
      <c r="T46" s="424">
        <v>0</v>
      </c>
      <c r="U46" s="424">
        <v>0</v>
      </c>
      <c r="V46" s="424">
        <v>0</v>
      </c>
      <c r="W46" s="424">
        <v>0</v>
      </c>
      <c r="X46" s="424">
        <v>0</v>
      </c>
      <c r="Y46" s="424">
        <v>0</v>
      </c>
      <c r="Z46" s="427">
        <v>0</v>
      </c>
      <c r="AA46" s="405">
        <f t="shared" si="2"/>
        <v>0</v>
      </c>
      <c r="AB46" s="199"/>
      <c r="AC46" s="384">
        <f t="shared" si="4"/>
        <v>0</v>
      </c>
      <c r="AD46" s="384">
        <f>+SUM(P46:Y46)</f>
        <v>0</v>
      </c>
      <c r="AF46" s="280">
        <f t="shared" si="1"/>
        <v>0</v>
      </c>
    </row>
    <row r="47" spans="1:32" ht="15" customHeight="1" x14ac:dyDescent="0.2">
      <c r="A47" s="521" t="s">
        <v>408</v>
      </c>
      <c r="B47" s="444" t="s">
        <v>1824</v>
      </c>
      <c r="C47" s="424">
        <v>0</v>
      </c>
      <c r="D47" s="424">
        <v>0</v>
      </c>
      <c r="E47" s="424">
        <v>0</v>
      </c>
      <c r="F47" s="424">
        <v>0</v>
      </c>
      <c r="G47" s="424">
        <v>0</v>
      </c>
      <c r="H47" s="424">
        <v>0</v>
      </c>
      <c r="I47" s="424">
        <v>0</v>
      </c>
      <c r="J47" s="424">
        <v>0</v>
      </c>
      <c r="K47" s="424">
        <v>0</v>
      </c>
      <c r="L47" s="424">
        <v>0</v>
      </c>
      <c r="M47" s="424">
        <v>0</v>
      </c>
      <c r="N47" s="424">
        <v>0</v>
      </c>
      <c r="O47" s="405">
        <f t="shared" si="0"/>
        <v>0</v>
      </c>
      <c r="P47" s="424">
        <v>0</v>
      </c>
      <c r="Q47" s="424">
        <v>0</v>
      </c>
      <c r="R47" s="424">
        <v>0</v>
      </c>
      <c r="S47" s="424">
        <v>0</v>
      </c>
      <c r="T47" s="424">
        <v>0</v>
      </c>
      <c r="U47" s="424">
        <v>0</v>
      </c>
      <c r="V47" s="424">
        <v>0</v>
      </c>
      <c r="W47" s="424">
        <v>0</v>
      </c>
      <c r="X47" s="424">
        <v>0</v>
      </c>
      <c r="Y47" s="424">
        <v>0</v>
      </c>
      <c r="Z47" s="427">
        <v>0</v>
      </c>
      <c r="AA47" s="405">
        <f t="shared" si="2"/>
        <v>0</v>
      </c>
      <c r="AB47" s="199"/>
      <c r="AC47" s="384">
        <f t="shared" si="4"/>
        <v>0</v>
      </c>
      <c r="AD47" s="384">
        <f t="shared" ref="AD47:AD53" si="5">+SUM(P47:Y47)</f>
        <v>0</v>
      </c>
      <c r="AF47" s="280">
        <f t="shared" si="1"/>
        <v>0</v>
      </c>
    </row>
    <row r="48" spans="1:32" ht="15" customHeight="1" x14ac:dyDescent="0.2">
      <c r="A48" s="523" t="s">
        <v>13614</v>
      </c>
      <c r="B48" s="444" t="s">
        <v>13640</v>
      </c>
      <c r="C48" s="424">
        <v>0</v>
      </c>
      <c r="D48" s="424">
        <v>0</v>
      </c>
      <c r="E48" s="424">
        <v>0</v>
      </c>
      <c r="F48" s="424">
        <v>0</v>
      </c>
      <c r="G48" s="424">
        <v>0</v>
      </c>
      <c r="H48" s="424">
        <v>0</v>
      </c>
      <c r="I48" s="424">
        <v>0</v>
      </c>
      <c r="J48" s="424">
        <v>0</v>
      </c>
      <c r="K48" s="424">
        <v>0</v>
      </c>
      <c r="L48" s="424">
        <v>0</v>
      </c>
      <c r="M48" s="424">
        <v>0</v>
      </c>
      <c r="N48" s="424">
        <v>0</v>
      </c>
      <c r="O48" s="405">
        <f t="shared" si="0"/>
        <v>0</v>
      </c>
      <c r="P48" s="424">
        <v>0</v>
      </c>
      <c r="Q48" s="424">
        <v>0</v>
      </c>
      <c r="R48" s="424">
        <v>0</v>
      </c>
      <c r="S48" s="424">
        <v>0</v>
      </c>
      <c r="T48" s="424">
        <v>0</v>
      </c>
      <c r="U48" s="424">
        <v>0</v>
      </c>
      <c r="V48" s="424">
        <v>0</v>
      </c>
      <c r="W48" s="424">
        <v>0</v>
      </c>
      <c r="X48" s="424">
        <v>0</v>
      </c>
      <c r="Y48" s="424">
        <v>0</v>
      </c>
      <c r="Z48" s="427">
        <v>0</v>
      </c>
      <c r="AA48" s="405">
        <f t="shared" si="2"/>
        <v>0</v>
      </c>
      <c r="AB48" s="199"/>
      <c r="AC48" s="384">
        <f>+C48+SUM(E48:M48)-D48+EIGNIR!C28</f>
        <v>0</v>
      </c>
      <c r="AD48" s="384">
        <f t="shared" si="5"/>
        <v>0</v>
      </c>
      <c r="AF48" s="280">
        <f t="shared" si="1"/>
        <v>0</v>
      </c>
    </row>
    <row r="49" spans="1:32" ht="15" customHeight="1" x14ac:dyDescent="0.2">
      <c r="A49" s="521" t="s">
        <v>1691</v>
      </c>
      <c r="B49" s="444" t="s">
        <v>1836</v>
      </c>
      <c r="C49" s="424">
        <v>0</v>
      </c>
      <c r="D49" s="424">
        <v>0</v>
      </c>
      <c r="E49" s="424">
        <v>0</v>
      </c>
      <c r="F49" s="424">
        <v>0</v>
      </c>
      <c r="G49" s="424">
        <v>0</v>
      </c>
      <c r="H49" s="424">
        <v>0</v>
      </c>
      <c r="I49" s="424">
        <v>0</v>
      </c>
      <c r="J49" s="424">
        <v>0</v>
      </c>
      <c r="K49" s="424">
        <v>0</v>
      </c>
      <c r="L49" s="424">
        <v>0</v>
      </c>
      <c r="M49" s="424">
        <v>0</v>
      </c>
      <c r="N49" s="424">
        <v>0</v>
      </c>
      <c r="O49" s="405">
        <f t="shared" si="0"/>
        <v>0</v>
      </c>
      <c r="P49" s="424">
        <v>0</v>
      </c>
      <c r="Q49" s="424">
        <v>0</v>
      </c>
      <c r="R49" s="424">
        <v>0</v>
      </c>
      <c r="S49" s="424">
        <v>0</v>
      </c>
      <c r="T49" s="424">
        <v>0</v>
      </c>
      <c r="U49" s="424">
        <v>0</v>
      </c>
      <c r="V49" s="424">
        <v>0</v>
      </c>
      <c r="W49" s="424">
        <v>0</v>
      </c>
      <c r="X49" s="424">
        <v>0</v>
      </c>
      <c r="Y49" s="424">
        <v>0</v>
      </c>
      <c r="Z49" s="427">
        <v>0</v>
      </c>
      <c r="AA49" s="405">
        <f t="shared" si="2"/>
        <v>0</v>
      </c>
      <c r="AB49" s="199"/>
      <c r="AC49" s="384">
        <f>+C49+SUM(E49:M49)-D49+EIGNIR!C20</f>
        <v>0</v>
      </c>
      <c r="AD49" s="384">
        <f t="shared" si="5"/>
        <v>0</v>
      </c>
      <c r="AF49" s="280">
        <f t="shared" si="1"/>
        <v>0</v>
      </c>
    </row>
    <row r="50" spans="1:32" ht="15" customHeight="1" x14ac:dyDescent="0.2">
      <c r="A50" s="522" t="s">
        <v>1692</v>
      </c>
      <c r="B50" s="444" t="s">
        <v>1837</v>
      </c>
      <c r="C50" s="424">
        <v>0</v>
      </c>
      <c r="D50" s="424">
        <v>0</v>
      </c>
      <c r="E50" s="424">
        <v>0</v>
      </c>
      <c r="F50" s="424">
        <v>0</v>
      </c>
      <c r="G50" s="424">
        <v>0</v>
      </c>
      <c r="H50" s="424">
        <v>0</v>
      </c>
      <c r="I50" s="424">
        <v>0</v>
      </c>
      <c r="J50" s="424">
        <v>0</v>
      </c>
      <c r="K50" s="424">
        <v>0</v>
      </c>
      <c r="L50" s="424">
        <v>0</v>
      </c>
      <c r="M50" s="424">
        <v>0</v>
      </c>
      <c r="N50" s="424">
        <v>0</v>
      </c>
      <c r="O50" s="405">
        <f t="shared" si="0"/>
        <v>0</v>
      </c>
      <c r="P50" s="424">
        <v>0</v>
      </c>
      <c r="Q50" s="424">
        <v>0</v>
      </c>
      <c r="R50" s="424">
        <v>0</v>
      </c>
      <c r="S50" s="424">
        <v>0</v>
      </c>
      <c r="T50" s="424">
        <v>0</v>
      </c>
      <c r="U50" s="424">
        <v>0</v>
      </c>
      <c r="V50" s="424">
        <v>0</v>
      </c>
      <c r="W50" s="424">
        <v>0</v>
      </c>
      <c r="X50" s="424">
        <v>0</v>
      </c>
      <c r="Y50" s="424">
        <v>0</v>
      </c>
      <c r="Z50" s="427">
        <v>0</v>
      </c>
      <c r="AA50" s="405">
        <f t="shared" si="2"/>
        <v>0</v>
      </c>
      <c r="AB50" s="199"/>
      <c r="AC50" s="384">
        <f t="shared" si="4"/>
        <v>0</v>
      </c>
      <c r="AD50" s="384">
        <f t="shared" si="5"/>
        <v>0</v>
      </c>
      <c r="AF50" s="280">
        <f t="shared" si="1"/>
        <v>0</v>
      </c>
    </row>
    <row r="51" spans="1:32" ht="15" customHeight="1" x14ac:dyDescent="0.2">
      <c r="A51" s="522" t="s">
        <v>1693</v>
      </c>
      <c r="B51" s="444" t="s">
        <v>1838</v>
      </c>
      <c r="C51" s="424">
        <v>0</v>
      </c>
      <c r="D51" s="424">
        <v>0</v>
      </c>
      <c r="E51" s="424">
        <v>0</v>
      </c>
      <c r="F51" s="424">
        <v>0</v>
      </c>
      <c r="G51" s="424">
        <v>0</v>
      </c>
      <c r="H51" s="424">
        <v>0</v>
      </c>
      <c r="I51" s="424">
        <v>0</v>
      </c>
      <c r="J51" s="424">
        <v>0</v>
      </c>
      <c r="K51" s="424">
        <v>0</v>
      </c>
      <c r="L51" s="424">
        <v>0</v>
      </c>
      <c r="M51" s="424">
        <v>0</v>
      </c>
      <c r="N51" s="424">
        <v>0</v>
      </c>
      <c r="O51" s="405">
        <f t="shared" si="0"/>
        <v>0</v>
      </c>
      <c r="P51" s="424">
        <v>0</v>
      </c>
      <c r="Q51" s="424">
        <v>0</v>
      </c>
      <c r="R51" s="424">
        <v>0</v>
      </c>
      <c r="S51" s="424">
        <v>0</v>
      </c>
      <c r="T51" s="424">
        <v>0</v>
      </c>
      <c r="U51" s="424">
        <v>0</v>
      </c>
      <c r="V51" s="424">
        <v>0</v>
      </c>
      <c r="W51" s="424">
        <v>0</v>
      </c>
      <c r="X51" s="424">
        <v>0</v>
      </c>
      <c r="Y51" s="424">
        <v>0</v>
      </c>
      <c r="Z51" s="427">
        <v>0</v>
      </c>
      <c r="AA51" s="405">
        <f t="shared" si="2"/>
        <v>0</v>
      </c>
      <c r="AB51" s="199"/>
      <c r="AC51" s="384">
        <f t="shared" si="4"/>
        <v>0</v>
      </c>
      <c r="AD51" s="384">
        <f t="shared" si="5"/>
        <v>0</v>
      </c>
      <c r="AF51" s="280">
        <f t="shared" si="1"/>
        <v>0</v>
      </c>
    </row>
    <row r="52" spans="1:32" ht="15" customHeight="1" x14ac:dyDescent="0.2">
      <c r="A52" s="522" t="s">
        <v>1690</v>
      </c>
      <c r="B52" s="444" t="s">
        <v>1839</v>
      </c>
      <c r="C52" s="424">
        <v>0</v>
      </c>
      <c r="D52" s="424">
        <v>0</v>
      </c>
      <c r="E52" s="424">
        <v>0</v>
      </c>
      <c r="F52" s="424">
        <v>0</v>
      </c>
      <c r="G52" s="424">
        <v>0</v>
      </c>
      <c r="H52" s="424">
        <v>0</v>
      </c>
      <c r="I52" s="424">
        <v>0</v>
      </c>
      <c r="J52" s="424">
        <v>0</v>
      </c>
      <c r="K52" s="424">
        <v>0</v>
      </c>
      <c r="L52" s="424">
        <v>0</v>
      </c>
      <c r="M52" s="424">
        <v>0</v>
      </c>
      <c r="N52" s="424">
        <v>0</v>
      </c>
      <c r="O52" s="405">
        <f t="shared" si="0"/>
        <v>0</v>
      </c>
      <c r="P52" s="424">
        <v>0</v>
      </c>
      <c r="Q52" s="424">
        <v>0</v>
      </c>
      <c r="R52" s="424">
        <v>0</v>
      </c>
      <c r="S52" s="424">
        <v>0</v>
      </c>
      <c r="T52" s="424">
        <v>0</v>
      </c>
      <c r="U52" s="424">
        <v>0</v>
      </c>
      <c r="V52" s="424">
        <v>0</v>
      </c>
      <c r="W52" s="424">
        <v>0</v>
      </c>
      <c r="X52" s="424">
        <v>0</v>
      </c>
      <c r="Y52" s="424">
        <v>0</v>
      </c>
      <c r="Z52" s="427">
        <v>0</v>
      </c>
      <c r="AA52" s="405">
        <f t="shared" si="2"/>
        <v>0</v>
      </c>
      <c r="AB52" s="199"/>
      <c r="AC52" s="384">
        <f t="shared" si="4"/>
        <v>0</v>
      </c>
      <c r="AD52" s="384">
        <f t="shared" si="5"/>
        <v>0</v>
      </c>
      <c r="AF52" s="280">
        <f t="shared" si="1"/>
        <v>0</v>
      </c>
    </row>
    <row r="53" spans="1:32" ht="15" customHeight="1" x14ac:dyDescent="0.2">
      <c r="A53" s="570" t="s">
        <v>13916</v>
      </c>
      <c r="B53" s="444" t="s">
        <v>1840</v>
      </c>
      <c r="C53" s="424">
        <v>0</v>
      </c>
      <c r="D53" s="424">
        <v>0</v>
      </c>
      <c r="E53" s="424">
        <v>0</v>
      </c>
      <c r="F53" s="424">
        <v>0</v>
      </c>
      <c r="G53" s="424">
        <v>0</v>
      </c>
      <c r="H53" s="424">
        <v>0</v>
      </c>
      <c r="I53" s="424">
        <v>0</v>
      </c>
      <c r="J53" s="424">
        <v>0</v>
      </c>
      <c r="K53" s="424">
        <v>0</v>
      </c>
      <c r="L53" s="424">
        <v>0</v>
      </c>
      <c r="M53" s="424">
        <v>0</v>
      </c>
      <c r="N53" s="424">
        <v>0</v>
      </c>
      <c r="O53" s="405">
        <f t="shared" si="0"/>
        <v>0</v>
      </c>
      <c r="P53" s="424">
        <v>0</v>
      </c>
      <c r="Q53" s="424">
        <v>0</v>
      </c>
      <c r="R53" s="424">
        <v>0</v>
      </c>
      <c r="S53" s="424">
        <v>0</v>
      </c>
      <c r="T53" s="424">
        <v>0</v>
      </c>
      <c r="U53" s="424">
        <v>0</v>
      </c>
      <c r="V53" s="424">
        <v>0</v>
      </c>
      <c r="W53" s="424">
        <v>0</v>
      </c>
      <c r="X53" s="424">
        <v>0</v>
      </c>
      <c r="Y53" s="424">
        <v>0</v>
      </c>
      <c r="Z53" s="427">
        <v>0</v>
      </c>
      <c r="AA53" s="405">
        <f t="shared" si="2"/>
        <v>0</v>
      </c>
      <c r="AB53" s="199"/>
      <c r="AC53" s="384">
        <f t="shared" si="4"/>
        <v>0</v>
      </c>
      <c r="AD53" s="384">
        <f t="shared" si="5"/>
        <v>0</v>
      </c>
      <c r="AF53" s="280">
        <f t="shared" si="1"/>
        <v>0</v>
      </c>
    </row>
    <row r="54" spans="1:32" ht="15" customHeight="1" x14ac:dyDescent="0.2">
      <c r="A54" s="522" t="s">
        <v>1694</v>
      </c>
      <c r="B54" s="444" t="s">
        <v>1841</v>
      </c>
      <c r="C54" s="424">
        <v>0</v>
      </c>
      <c r="D54" s="425">
        <v>0</v>
      </c>
      <c r="E54" s="425">
        <v>0</v>
      </c>
      <c r="F54" s="425">
        <v>0</v>
      </c>
      <c r="G54" s="425">
        <v>0</v>
      </c>
      <c r="H54" s="425">
        <v>0</v>
      </c>
      <c r="I54" s="425">
        <v>0</v>
      </c>
      <c r="J54" s="425">
        <v>0</v>
      </c>
      <c r="K54" s="425">
        <v>0</v>
      </c>
      <c r="L54" s="425">
        <v>0</v>
      </c>
      <c r="M54" s="425">
        <v>0</v>
      </c>
      <c r="N54" s="425">
        <v>0</v>
      </c>
      <c r="O54" s="405">
        <f t="shared" ref="O54" si="6">+M54-N54</f>
        <v>0</v>
      </c>
      <c r="P54" s="425">
        <v>0</v>
      </c>
      <c r="Q54" s="425">
        <v>0</v>
      </c>
      <c r="R54" s="425">
        <v>0</v>
      </c>
      <c r="S54" s="425">
        <v>0</v>
      </c>
      <c r="T54" s="425">
        <v>0</v>
      </c>
      <c r="U54" s="425">
        <v>0</v>
      </c>
      <c r="V54" s="425">
        <v>0</v>
      </c>
      <c r="W54" s="425">
        <v>0</v>
      </c>
      <c r="X54" s="425">
        <v>0</v>
      </c>
      <c r="Y54" s="425">
        <v>0</v>
      </c>
      <c r="Z54" s="428">
        <v>0</v>
      </c>
      <c r="AA54" s="405">
        <f t="shared" si="2"/>
        <v>0</v>
      </c>
      <c r="AB54" s="199"/>
      <c r="AC54" s="406">
        <f t="shared" ref="AC54" si="7">+SUM(C54:M54)</f>
        <v>0</v>
      </c>
      <c r="AD54" s="384">
        <f t="shared" ref="AD54" si="8">+SUM(P54:Y54)</f>
        <v>0</v>
      </c>
      <c r="AF54" s="280">
        <f t="shared" si="1"/>
        <v>0</v>
      </c>
    </row>
    <row r="57" spans="1:32" x14ac:dyDescent="0.2">
      <c r="A57" s="312" t="s">
        <v>1037</v>
      </c>
      <c r="B57" s="312"/>
      <c r="C57" s="280">
        <f t="shared" ref="C57:AA57" si="9">+C5-SUM(C6:C54)</f>
        <v>0</v>
      </c>
      <c r="D57" s="280">
        <f t="shared" si="9"/>
        <v>0</v>
      </c>
      <c r="E57" s="280">
        <f t="shared" si="9"/>
        <v>0</v>
      </c>
      <c r="F57" s="280">
        <f t="shared" si="9"/>
        <v>0</v>
      </c>
      <c r="G57" s="280">
        <f t="shared" si="9"/>
        <v>0</v>
      </c>
      <c r="H57" s="280">
        <f t="shared" si="9"/>
        <v>0</v>
      </c>
      <c r="I57" s="280">
        <f t="shared" si="9"/>
        <v>0</v>
      </c>
      <c r="J57" s="280">
        <f t="shared" si="9"/>
        <v>0</v>
      </c>
      <c r="K57" s="280">
        <f t="shared" si="9"/>
        <v>0</v>
      </c>
      <c r="L57" s="280">
        <f t="shared" si="9"/>
        <v>0</v>
      </c>
      <c r="M57" s="280">
        <f t="shared" si="9"/>
        <v>0</v>
      </c>
      <c r="N57" s="280">
        <f t="shared" si="9"/>
        <v>0</v>
      </c>
      <c r="O57" s="280">
        <f t="shared" si="9"/>
        <v>0</v>
      </c>
      <c r="P57" s="280">
        <f t="shared" si="9"/>
        <v>0</v>
      </c>
      <c r="Q57" s="280">
        <f t="shared" si="9"/>
        <v>0</v>
      </c>
      <c r="R57" s="280">
        <f t="shared" si="9"/>
        <v>0</v>
      </c>
      <c r="S57" s="280">
        <f t="shared" si="9"/>
        <v>0</v>
      </c>
      <c r="T57" s="280">
        <f t="shared" si="9"/>
        <v>0</v>
      </c>
      <c r="U57" s="280">
        <f t="shared" si="9"/>
        <v>0</v>
      </c>
      <c r="V57" s="280">
        <f t="shared" si="9"/>
        <v>0</v>
      </c>
      <c r="W57" s="280">
        <f t="shared" si="9"/>
        <v>0</v>
      </c>
      <c r="X57" s="280">
        <f t="shared" si="9"/>
        <v>0</v>
      </c>
      <c r="Y57" s="280">
        <f t="shared" si="9"/>
        <v>0</v>
      </c>
      <c r="Z57" s="280">
        <f t="shared" si="9"/>
        <v>0</v>
      </c>
      <c r="AA57" s="280">
        <f t="shared" si="9"/>
        <v>0</v>
      </c>
      <c r="AB57" s="280"/>
      <c r="AC57" s="280">
        <f>+AC5-SUM(AC6:AC54)</f>
        <v>0</v>
      </c>
      <c r="AD57" s="280">
        <f>+AD5-SUM(AD6:AD54)</f>
        <v>0</v>
      </c>
    </row>
    <row r="58" spans="1:32" x14ac:dyDescent="0.2">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71"/>
    </row>
    <row r="59" spans="1:32" x14ac:dyDescent="0.2">
      <c r="G59" s="271"/>
      <c r="AC59" s="271"/>
    </row>
    <row r="70" spans="29:29" x14ac:dyDescent="0.2">
      <c r="AC70" s="271"/>
    </row>
  </sheetData>
  <sortState ref="A5:A41">
    <sortCondition ref="A5"/>
  </sortState>
  <customSheetViews>
    <customSheetView guid="{36FBA667-E62D-4CB2-8A1E-E3E39D09B465}">
      <selection activeCell="B36" sqref="B36"/>
      <pageMargins left="0.7" right="0.7" top="0.75" bottom="0.75" header="0.3" footer="0.3"/>
      <pageSetup paperSize="9" orientation="portrait" r:id="rId1"/>
    </customSheetView>
    <customSheetView guid="{066FE8E2-BD01-4A3D-B08F-7AE148820913}">
      <selection activeCell="B36" sqref="B36"/>
      <pageMargins left="0.7" right="0.7" top="0.75" bottom="0.75" header="0.3" footer="0.3"/>
      <pageSetup paperSize="9" orientation="portrait" r:id="rId2"/>
    </customSheetView>
    <customSheetView guid="{89A248D1-1EB8-46F5-9763-087E5D6B4AF5}">
      <pane xSplit="1" ySplit="4" topLeftCell="B5" activePane="bottomRight" state="frozen"/>
      <selection pane="bottomRight" activeCell="F83" sqref="F83"/>
      <pageMargins left="0.7" right="0.7" top="0.75" bottom="0.75" header="0.3" footer="0.3"/>
      <pageSetup paperSize="9" orientation="portrait" r:id="rId3"/>
    </customSheetView>
    <customSheetView guid="{79D16477-B0C6-48AF-AE89-11794E47C250}" showPageBreaks="1">
      <pane xSplit="1" ySplit="4" topLeftCell="S5" activePane="bottomRight" state="frozen"/>
      <selection pane="bottomRight" activeCell="AH14" sqref="AF14:AH17"/>
      <pageMargins left="0.7" right="0.7" top="0.75" bottom="0.75" header="0.3" footer="0.3"/>
      <pageSetup paperSize="9" orientation="portrait" r:id="rId4"/>
    </customSheetView>
  </customSheetViews>
  <mergeCells count="3">
    <mergeCell ref="P2:AA2"/>
    <mergeCell ref="B2:N2"/>
    <mergeCell ref="AC2:AD2"/>
  </mergeCells>
  <conditionalFormatting sqref="C57:AD57">
    <cfRule type="cellIs" dxfId="157" priority="2" stopIfTrue="1" operator="notBetween">
      <formula>-0.1</formula>
      <formula>0.1</formula>
    </cfRule>
  </conditionalFormatting>
  <conditionalFormatting sqref="AF5:AF54">
    <cfRule type="cellIs" dxfId="156" priority="1" stopIfTrue="1" operator="notBetween">
      <formula>-0.1</formula>
      <formula>0.1</formula>
    </cfRule>
  </conditionalFormatting>
  <hyperlinks>
    <hyperlink ref="B4" r:id="rId5"/>
  </hyperlinks>
  <pageMargins left="0.70866141732283472" right="0.70866141732283472" top="0.74803149606299213" bottom="0.74803149606299213" header="0.31496062992125984" footer="0.31496062992125984"/>
  <pageSetup paperSize="9" scale="44" fitToWidth="2" fitToHeight="2" orientation="landscape"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T162"/>
  <sheetViews>
    <sheetView zoomScaleNormal="100" workbookViewId="0">
      <pane xSplit="5" ySplit="4" topLeftCell="F5" activePane="bottomRight" state="frozen"/>
      <selection pane="topRight" activeCell="C1" sqref="C1"/>
      <selection pane="bottomLeft" activeCell="A7" sqref="A7"/>
      <selection pane="bottomRight" activeCell="E3" sqref="E3"/>
    </sheetView>
  </sheetViews>
  <sheetFormatPr defaultRowHeight="24.95" customHeight="1" outlineLevelRow="1" outlineLevelCol="1" x14ac:dyDescent="0.25"/>
  <cols>
    <col min="1" max="1" width="8.42578125" style="148" customWidth="1" outlineLevel="1"/>
    <col min="2" max="3" width="8.7109375" style="148" customWidth="1" outlineLevel="1"/>
    <col min="4" max="4" width="10.7109375" customWidth="1"/>
    <col min="5" max="5" width="47.42578125" customWidth="1"/>
    <col min="6" max="6" width="10.85546875" customWidth="1"/>
    <col min="7" max="7" width="10" customWidth="1"/>
    <col min="8" max="8" width="10" style="345" customWidth="1"/>
    <col min="9" max="9" width="10" customWidth="1"/>
    <col min="10" max="10" width="10" style="345" customWidth="1"/>
    <col min="11" max="19" width="10" customWidth="1"/>
    <col min="20" max="20" width="10" style="48" customWidth="1"/>
    <col min="21" max="21" width="8.85546875" customWidth="1"/>
  </cols>
  <sheetData>
    <row r="1" spans="1:20" ht="24.95" hidden="1" customHeight="1" x14ac:dyDescent="0.3">
      <c r="E1" s="106" t="s">
        <v>375</v>
      </c>
    </row>
    <row r="2" spans="1:20" ht="24.95" customHeight="1" x14ac:dyDescent="0.25">
      <c r="E2" s="145"/>
      <c r="G2" s="83"/>
    </row>
    <row r="3" spans="1:20" s="145" customFormat="1" ht="24.95" customHeight="1" x14ac:dyDescent="0.25">
      <c r="A3" s="556" t="s">
        <v>586</v>
      </c>
      <c r="E3" s="381" t="s">
        <v>1667</v>
      </c>
      <c r="F3" s="582" t="s">
        <v>39</v>
      </c>
      <c r="G3" s="584" t="s">
        <v>50</v>
      </c>
      <c r="H3" s="585"/>
      <c r="I3" s="584" t="s">
        <v>1528</v>
      </c>
      <c r="J3" s="585"/>
      <c r="K3" s="584" t="s">
        <v>18</v>
      </c>
      <c r="L3" s="586"/>
      <c r="M3" s="586"/>
      <c r="N3" s="586"/>
      <c r="O3" s="586"/>
      <c r="P3" s="586"/>
      <c r="Q3" s="586"/>
      <c r="R3" s="586"/>
      <c r="S3" s="586"/>
      <c r="T3" s="585"/>
    </row>
    <row r="4" spans="1:20" s="145" customFormat="1" ht="24.75" x14ac:dyDescent="0.25">
      <c r="A4" s="276" t="s">
        <v>588</v>
      </c>
      <c r="B4" s="276" t="s">
        <v>1317</v>
      </c>
      <c r="C4" s="276" t="s">
        <v>18</v>
      </c>
      <c r="E4" s="175"/>
      <c r="F4" s="583"/>
      <c r="G4" s="109" t="s">
        <v>12</v>
      </c>
      <c r="H4" s="348" t="s">
        <v>13</v>
      </c>
      <c r="I4" s="113" t="s">
        <v>1318</v>
      </c>
      <c r="J4" s="113" t="s">
        <v>1319</v>
      </c>
      <c r="K4" s="112" t="s">
        <v>17</v>
      </c>
      <c r="L4" s="112" t="s">
        <v>41</v>
      </c>
      <c r="M4" s="112" t="s">
        <v>42</v>
      </c>
      <c r="N4" s="112" t="s">
        <v>43</v>
      </c>
      <c r="O4" s="112" t="s">
        <v>44</v>
      </c>
      <c r="P4" s="112" t="s">
        <v>45</v>
      </c>
      <c r="Q4" s="112" t="s">
        <v>46</v>
      </c>
      <c r="R4" s="112" t="s">
        <v>47</v>
      </c>
      <c r="S4" s="112" t="s">
        <v>48</v>
      </c>
      <c r="T4" s="113" t="s">
        <v>362</v>
      </c>
    </row>
    <row r="5" spans="1:20" ht="15" x14ac:dyDescent="0.25">
      <c r="A5" s="280">
        <f t="shared" ref="A5:A18" si="0">+F5-SUM(G5:H5)</f>
        <v>0</v>
      </c>
      <c r="B5" s="281" t="s">
        <v>368</v>
      </c>
      <c r="C5" s="280">
        <f t="shared" ref="C5:C18" si="1">+F5-SUM(K5:T5)</f>
        <v>0</v>
      </c>
      <c r="D5" s="1"/>
      <c r="E5" s="67" t="s">
        <v>49</v>
      </c>
      <c r="F5" s="135">
        <f>+F6+F24</f>
        <v>0</v>
      </c>
      <c r="G5" s="484">
        <f>+G6+G24</f>
        <v>0</v>
      </c>
      <c r="H5" s="483">
        <f>+H6+H24</f>
        <v>0</v>
      </c>
      <c r="I5" s="119" t="s">
        <v>368</v>
      </c>
      <c r="J5" s="147" t="s">
        <v>368</v>
      </c>
      <c r="K5" s="484">
        <f t="shared" ref="K5:T5" si="2">+K6+K24</f>
        <v>0</v>
      </c>
      <c r="L5" s="484">
        <f t="shared" si="2"/>
        <v>0</v>
      </c>
      <c r="M5" s="484">
        <f t="shared" si="2"/>
        <v>0</v>
      </c>
      <c r="N5" s="484">
        <f t="shared" si="2"/>
        <v>0</v>
      </c>
      <c r="O5" s="484">
        <f t="shared" si="2"/>
        <v>0</v>
      </c>
      <c r="P5" s="484">
        <f t="shared" si="2"/>
        <v>0</v>
      </c>
      <c r="Q5" s="484">
        <f t="shared" si="2"/>
        <v>0</v>
      </c>
      <c r="R5" s="484">
        <f t="shared" si="2"/>
        <v>0</v>
      </c>
      <c r="S5" s="484">
        <f t="shared" si="2"/>
        <v>0</v>
      </c>
      <c r="T5" s="483">
        <f t="shared" si="2"/>
        <v>0</v>
      </c>
    </row>
    <row r="6" spans="1:20" s="84" customFormat="1" ht="15" x14ac:dyDescent="0.25">
      <c r="A6" s="280">
        <f t="shared" si="0"/>
        <v>0</v>
      </c>
      <c r="B6" s="281" t="s">
        <v>368</v>
      </c>
      <c r="C6" s="280">
        <f t="shared" si="1"/>
        <v>0</v>
      </c>
      <c r="D6" s="87" t="s">
        <v>373</v>
      </c>
      <c r="E6" s="62" t="s">
        <v>380</v>
      </c>
      <c r="F6" s="135">
        <f>+EIGNIR!C36+EIGNIR!C166+EIGNIR!C296-EIGNIR!C67-EIGNIR!C197-EIGNIR!C327</f>
        <v>0</v>
      </c>
      <c r="G6" s="484">
        <f>+SUM(G7,G8,G19,G22,G23)</f>
        <v>0</v>
      </c>
      <c r="H6" s="483">
        <f>+SUM(H7,H8,H19,H22,H23)</f>
        <v>0</v>
      </c>
      <c r="I6" s="119" t="s">
        <v>368</v>
      </c>
      <c r="J6" s="147" t="s">
        <v>368</v>
      </c>
      <c r="K6" s="484">
        <f>SUM(K7,K8,K19,K22,K23)</f>
        <v>0</v>
      </c>
      <c r="L6" s="484">
        <f t="shared" ref="L6:T6" si="3">SUM(L7,L8,L19,L22,L23)</f>
        <v>0</v>
      </c>
      <c r="M6" s="484">
        <f t="shared" si="3"/>
        <v>0</v>
      </c>
      <c r="N6" s="484">
        <f t="shared" si="3"/>
        <v>0</v>
      </c>
      <c r="O6" s="484">
        <f>SUM(O7,O8,O19,O22,O23)</f>
        <v>0</v>
      </c>
      <c r="P6" s="484">
        <f t="shared" si="3"/>
        <v>0</v>
      </c>
      <c r="Q6" s="484">
        <f t="shared" si="3"/>
        <v>0</v>
      </c>
      <c r="R6" s="484">
        <f t="shared" si="3"/>
        <v>0</v>
      </c>
      <c r="S6" s="484">
        <f t="shared" si="3"/>
        <v>0</v>
      </c>
      <c r="T6" s="483">
        <f t="shared" si="3"/>
        <v>0</v>
      </c>
    </row>
    <row r="7" spans="1:20" ht="15" customHeight="1" x14ac:dyDescent="0.25">
      <c r="A7" s="280">
        <f t="shared" si="0"/>
        <v>0</v>
      </c>
      <c r="B7" s="280">
        <f>+F7-SUM(I7:J7)</f>
        <v>0</v>
      </c>
      <c r="C7" s="280">
        <f t="shared" si="1"/>
        <v>0</v>
      </c>
      <c r="D7" s="87" t="s">
        <v>37</v>
      </c>
      <c r="E7" s="62" t="s">
        <v>19</v>
      </c>
      <c r="F7" s="118">
        <f>+EIGNIR!C37+EIGNIR!C167+EIGNIR!C297</f>
        <v>0</v>
      </c>
      <c r="G7" s="144">
        <v>0</v>
      </c>
      <c r="H7" s="372">
        <v>0</v>
      </c>
      <c r="I7" s="144">
        <v>0</v>
      </c>
      <c r="J7" s="372">
        <v>0</v>
      </c>
      <c r="K7" s="144">
        <v>0</v>
      </c>
      <c r="L7" s="101">
        <v>0</v>
      </c>
      <c r="M7" s="101">
        <v>0</v>
      </c>
      <c r="N7" s="101">
        <v>0</v>
      </c>
      <c r="O7" s="101">
        <v>0</v>
      </c>
      <c r="P7" s="101">
        <v>0</v>
      </c>
      <c r="Q7" s="101">
        <v>0</v>
      </c>
      <c r="R7" s="101">
        <v>0</v>
      </c>
      <c r="S7" s="101">
        <v>0</v>
      </c>
      <c r="T7" s="155">
        <v>0</v>
      </c>
    </row>
    <row r="8" spans="1:20" ht="15" customHeight="1" x14ac:dyDescent="0.25">
      <c r="A8" s="280">
        <f t="shared" si="0"/>
        <v>0</v>
      </c>
      <c r="B8" s="280">
        <f t="shared" ref="B8:B17" si="4">+F8-SUM(I8:J8)</f>
        <v>0</v>
      </c>
      <c r="C8" s="280">
        <f t="shared" si="1"/>
        <v>0</v>
      </c>
      <c r="D8" s="87" t="s">
        <v>36</v>
      </c>
      <c r="E8" s="62" t="s">
        <v>51</v>
      </c>
      <c r="F8" s="118">
        <f>+EIGNIR!C51+EIGNIR!C181+EIGNIR!C311</f>
        <v>0</v>
      </c>
      <c r="G8" s="119">
        <f>+SUM(G9:G18)</f>
        <v>0</v>
      </c>
      <c r="H8" s="118">
        <f>+SUM(H9:H18)</f>
        <v>0</v>
      </c>
      <c r="I8" s="74">
        <f t="shared" ref="I8:T8" si="5">+SUM(I9:I18)</f>
        <v>0</v>
      </c>
      <c r="J8" s="483">
        <f t="shared" si="5"/>
        <v>0</v>
      </c>
      <c r="K8" s="484">
        <f t="shared" si="5"/>
        <v>0</v>
      </c>
      <c r="L8" s="74">
        <f>+SUM(L9:L18)</f>
        <v>0</v>
      </c>
      <c r="M8" s="74">
        <f>+SUM(M9:M18)</f>
        <v>0</v>
      </c>
      <c r="N8" s="74">
        <f t="shared" si="5"/>
        <v>0</v>
      </c>
      <c r="O8" s="74">
        <f t="shared" si="5"/>
        <v>0</v>
      </c>
      <c r="P8" s="74">
        <f t="shared" si="5"/>
        <v>0</v>
      </c>
      <c r="Q8" s="74">
        <f t="shared" si="5"/>
        <v>0</v>
      </c>
      <c r="R8" s="74">
        <f t="shared" si="5"/>
        <v>0</v>
      </c>
      <c r="S8" s="74">
        <f t="shared" si="5"/>
        <v>0</v>
      </c>
      <c r="T8" s="356">
        <f t="shared" si="5"/>
        <v>0</v>
      </c>
    </row>
    <row r="9" spans="1:20" s="84" customFormat="1" ht="15" customHeight="1" x14ac:dyDescent="0.25">
      <c r="A9" s="280">
        <f t="shared" si="0"/>
        <v>0</v>
      </c>
      <c r="B9" s="280">
        <f t="shared" si="4"/>
        <v>0</v>
      </c>
      <c r="C9" s="280">
        <f t="shared" si="1"/>
        <v>0</v>
      </c>
      <c r="D9" s="105" t="s">
        <v>20</v>
      </c>
      <c r="E9" s="64" t="s">
        <v>15</v>
      </c>
      <c r="F9" s="118">
        <f>+EIGNIR!C52+EIGNIR!C182+EIGNIR!C312</f>
        <v>0</v>
      </c>
      <c r="G9" s="110">
        <v>0</v>
      </c>
      <c r="H9" s="360">
        <v>0</v>
      </c>
      <c r="I9" s="110">
        <v>0</v>
      </c>
      <c r="J9" s="360">
        <v>0</v>
      </c>
      <c r="K9" s="110">
        <v>0</v>
      </c>
      <c r="L9" s="102">
        <v>0</v>
      </c>
      <c r="M9" s="102">
        <v>0</v>
      </c>
      <c r="N9" s="102">
        <v>0</v>
      </c>
      <c r="O9" s="102">
        <v>0</v>
      </c>
      <c r="P9" s="102">
        <v>0</v>
      </c>
      <c r="Q9" s="102">
        <v>0</v>
      </c>
      <c r="R9" s="102">
        <v>0</v>
      </c>
      <c r="S9" s="102">
        <v>0</v>
      </c>
      <c r="T9" s="111">
        <v>0</v>
      </c>
    </row>
    <row r="10" spans="1:20" s="150" customFormat="1" ht="15" customHeight="1" x14ac:dyDescent="0.25">
      <c r="A10" s="280">
        <f t="shared" si="0"/>
        <v>0</v>
      </c>
      <c r="B10" s="280">
        <f>+F10-SUM(I10:J10)</f>
        <v>0</v>
      </c>
      <c r="C10" s="280">
        <f t="shared" si="1"/>
        <v>0</v>
      </c>
      <c r="D10" s="105" t="s">
        <v>1702</v>
      </c>
      <c r="E10" s="64" t="s">
        <v>396</v>
      </c>
      <c r="F10" s="118">
        <f>+EIGNIR!C53+EIGNIR!C183+EIGNIR!C313</f>
        <v>0</v>
      </c>
      <c r="G10" s="110">
        <v>0</v>
      </c>
      <c r="H10" s="360">
        <v>0</v>
      </c>
      <c r="I10" s="110">
        <v>0</v>
      </c>
      <c r="J10" s="360">
        <v>0</v>
      </c>
      <c r="K10" s="110">
        <v>0</v>
      </c>
      <c r="L10" s="102">
        <v>0</v>
      </c>
      <c r="M10" s="102">
        <v>0</v>
      </c>
      <c r="N10" s="102">
        <v>0</v>
      </c>
      <c r="O10" s="102">
        <v>0</v>
      </c>
      <c r="P10" s="102">
        <v>0</v>
      </c>
      <c r="Q10" s="102">
        <v>0</v>
      </c>
      <c r="R10" s="102">
        <v>0</v>
      </c>
      <c r="S10" s="102">
        <v>0</v>
      </c>
      <c r="T10" s="111">
        <v>0</v>
      </c>
    </row>
    <row r="11" spans="1:20" s="84" customFormat="1" ht="15" customHeight="1" x14ac:dyDescent="0.25">
      <c r="A11" s="280">
        <f t="shared" si="0"/>
        <v>0</v>
      </c>
      <c r="B11" s="280">
        <f t="shared" si="4"/>
        <v>0</v>
      </c>
      <c r="C11" s="280">
        <f t="shared" si="1"/>
        <v>0</v>
      </c>
      <c r="D11" s="105" t="s">
        <v>21</v>
      </c>
      <c r="E11" s="64" t="s">
        <v>370</v>
      </c>
      <c r="F11" s="118">
        <f>+EIGNIR!C54+EIGNIR!C184+EIGNIR!C314</f>
        <v>0</v>
      </c>
      <c r="G11" s="110">
        <v>0</v>
      </c>
      <c r="H11" s="360">
        <v>0</v>
      </c>
      <c r="I11" s="110">
        <v>0</v>
      </c>
      <c r="J11" s="360">
        <v>0</v>
      </c>
      <c r="K11" s="110">
        <v>0</v>
      </c>
      <c r="L11" s="102">
        <v>0</v>
      </c>
      <c r="M11" s="102">
        <v>0</v>
      </c>
      <c r="N11" s="102">
        <v>0</v>
      </c>
      <c r="O11" s="102">
        <v>0</v>
      </c>
      <c r="P11" s="102">
        <v>0</v>
      </c>
      <c r="Q11" s="102">
        <v>0</v>
      </c>
      <c r="R11" s="102">
        <v>0</v>
      </c>
      <c r="S11" s="102">
        <v>0</v>
      </c>
      <c r="T11" s="111">
        <v>0</v>
      </c>
    </row>
    <row r="12" spans="1:20" s="84" customFormat="1" ht="15" customHeight="1" x14ac:dyDescent="0.25">
      <c r="A12" s="280">
        <f t="shared" si="0"/>
        <v>0</v>
      </c>
      <c r="B12" s="280">
        <f t="shared" si="4"/>
        <v>0</v>
      </c>
      <c r="C12" s="280">
        <f t="shared" si="1"/>
        <v>0</v>
      </c>
      <c r="D12" s="105" t="s">
        <v>22</v>
      </c>
      <c r="E12" s="64" t="s">
        <v>400</v>
      </c>
      <c r="F12" s="118">
        <f>+EIGNIR!C55+EIGNIR!C185+EIGNIR!C315</f>
        <v>0</v>
      </c>
      <c r="G12" s="110">
        <v>0</v>
      </c>
      <c r="H12" s="360">
        <v>0</v>
      </c>
      <c r="I12" s="110">
        <v>0</v>
      </c>
      <c r="J12" s="360">
        <v>0</v>
      </c>
      <c r="K12" s="110">
        <v>0</v>
      </c>
      <c r="L12" s="102">
        <v>0</v>
      </c>
      <c r="M12" s="102">
        <v>0</v>
      </c>
      <c r="N12" s="102">
        <v>0</v>
      </c>
      <c r="O12" s="102">
        <v>0</v>
      </c>
      <c r="P12" s="102">
        <v>0</v>
      </c>
      <c r="Q12" s="102">
        <v>0</v>
      </c>
      <c r="R12" s="102">
        <v>0</v>
      </c>
      <c r="S12" s="102">
        <v>0</v>
      </c>
      <c r="T12" s="111">
        <v>0</v>
      </c>
    </row>
    <row r="13" spans="1:20" s="84" customFormat="1" ht="15" customHeight="1" x14ac:dyDescent="0.25">
      <c r="A13" s="280">
        <f t="shared" si="0"/>
        <v>0</v>
      </c>
      <c r="B13" s="280">
        <f t="shared" si="4"/>
        <v>0</v>
      </c>
      <c r="C13" s="280">
        <f t="shared" si="1"/>
        <v>0</v>
      </c>
      <c r="D13" s="105" t="s">
        <v>23</v>
      </c>
      <c r="E13" s="64" t="s">
        <v>3</v>
      </c>
      <c r="F13" s="118">
        <f>+EIGNIR!C56+EIGNIR!C186+EIGNIR!C316</f>
        <v>0</v>
      </c>
      <c r="G13" s="110">
        <v>0</v>
      </c>
      <c r="H13" s="360">
        <v>0</v>
      </c>
      <c r="I13" s="110">
        <v>0</v>
      </c>
      <c r="J13" s="360">
        <v>0</v>
      </c>
      <c r="K13" s="110">
        <v>0</v>
      </c>
      <c r="L13" s="102">
        <v>0</v>
      </c>
      <c r="M13" s="102">
        <v>0</v>
      </c>
      <c r="N13" s="102">
        <v>0</v>
      </c>
      <c r="O13" s="102">
        <v>0</v>
      </c>
      <c r="P13" s="102">
        <v>0</v>
      </c>
      <c r="Q13" s="102">
        <v>0</v>
      </c>
      <c r="R13" s="102">
        <v>0</v>
      </c>
      <c r="S13" s="102">
        <v>0</v>
      </c>
      <c r="T13" s="111">
        <v>0</v>
      </c>
    </row>
    <row r="14" spans="1:20" s="150" customFormat="1" ht="15" customHeight="1" x14ac:dyDescent="0.25">
      <c r="A14" s="280">
        <f t="shared" si="0"/>
        <v>0</v>
      </c>
      <c r="B14" s="280">
        <f t="shared" si="4"/>
        <v>0</v>
      </c>
      <c r="C14" s="280">
        <f t="shared" si="1"/>
        <v>0</v>
      </c>
      <c r="D14" s="105" t="s">
        <v>1703</v>
      </c>
      <c r="E14" s="64" t="s">
        <v>397</v>
      </c>
      <c r="F14" s="118">
        <f>+EIGNIR!C57+EIGNIR!C187+EIGNIR!C317</f>
        <v>0</v>
      </c>
      <c r="G14" s="110">
        <v>0</v>
      </c>
      <c r="H14" s="360">
        <v>0</v>
      </c>
      <c r="I14" s="110">
        <v>0</v>
      </c>
      <c r="J14" s="360">
        <v>0</v>
      </c>
      <c r="K14" s="110">
        <v>0</v>
      </c>
      <c r="L14" s="102">
        <v>0</v>
      </c>
      <c r="M14" s="102">
        <v>0</v>
      </c>
      <c r="N14" s="102">
        <v>0</v>
      </c>
      <c r="O14" s="102">
        <v>0</v>
      </c>
      <c r="P14" s="102">
        <v>0</v>
      </c>
      <c r="Q14" s="102">
        <v>0</v>
      </c>
      <c r="R14" s="102">
        <v>0</v>
      </c>
      <c r="S14" s="102">
        <v>0</v>
      </c>
      <c r="T14" s="111">
        <v>0</v>
      </c>
    </row>
    <row r="15" spans="1:20" s="84" customFormat="1" ht="15" customHeight="1" x14ac:dyDescent="0.25">
      <c r="A15" s="280">
        <f t="shared" si="0"/>
        <v>0</v>
      </c>
      <c r="B15" s="280">
        <f t="shared" si="4"/>
        <v>0</v>
      </c>
      <c r="C15" s="280">
        <f t="shared" si="1"/>
        <v>0</v>
      </c>
      <c r="D15" s="105" t="s">
        <v>24</v>
      </c>
      <c r="E15" s="64" t="s">
        <v>371</v>
      </c>
      <c r="F15" s="118">
        <f>+EIGNIR!C58+EIGNIR!C188+EIGNIR!C318</f>
        <v>0</v>
      </c>
      <c r="G15" s="110">
        <v>0</v>
      </c>
      <c r="H15" s="360">
        <v>0</v>
      </c>
      <c r="I15" s="110">
        <v>0</v>
      </c>
      <c r="J15" s="360">
        <v>0</v>
      </c>
      <c r="K15" s="110">
        <v>0</v>
      </c>
      <c r="L15" s="102">
        <v>0</v>
      </c>
      <c r="M15" s="102">
        <v>0</v>
      </c>
      <c r="N15" s="102">
        <v>0</v>
      </c>
      <c r="O15" s="102">
        <v>0</v>
      </c>
      <c r="P15" s="102">
        <v>0</v>
      </c>
      <c r="Q15" s="102">
        <v>0</v>
      </c>
      <c r="R15" s="102">
        <v>0</v>
      </c>
      <c r="S15" s="102">
        <v>0</v>
      </c>
      <c r="T15" s="111">
        <v>0</v>
      </c>
    </row>
    <row r="16" spans="1:20" s="84" customFormat="1" ht="15" customHeight="1" x14ac:dyDescent="0.25">
      <c r="A16" s="280">
        <f t="shared" si="0"/>
        <v>0</v>
      </c>
      <c r="B16" s="280">
        <f t="shared" si="4"/>
        <v>0</v>
      </c>
      <c r="C16" s="280">
        <f t="shared" si="1"/>
        <v>0</v>
      </c>
      <c r="D16" s="105" t="s">
        <v>25</v>
      </c>
      <c r="E16" s="64" t="s">
        <v>1734</v>
      </c>
      <c r="F16" s="118">
        <f>+EIGNIR!C59+EIGNIR!C189+EIGNIR!C319</f>
        <v>0</v>
      </c>
      <c r="G16" s="110">
        <v>0</v>
      </c>
      <c r="H16" s="360">
        <v>0</v>
      </c>
      <c r="I16" s="110">
        <v>0</v>
      </c>
      <c r="J16" s="360">
        <v>0</v>
      </c>
      <c r="K16" s="110">
        <v>0</v>
      </c>
      <c r="L16" s="102">
        <v>0</v>
      </c>
      <c r="M16" s="102">
        <v>0</v>
      </c>
      <c r="N16" s="102">
        <v>0</v>
      </c>
      <c r="O16" s="102">
        <v>0</v>
      </c>
      <c r="P16" s="102">
        <v>0</v>
      </c>
      <c r="Q16" s="102">
        <v>0</v>
      </c>
      <c r="R16" s="102">
        <v>0</v>
      </c>
      <c r="S16" s="102">
        <v>0</v>
      </c>
      <c r="T16" s="111">
        <v>0</v>
      </c>
    </row>
    <row r="17" spans="1:20" s="84" customFormat="1" ht="15" customHeight="1" x14ac:dyDescent="0.25">
      <c r="A17" s="280">
        <f t="shared" si="0"/>
        <v>0</v>
      </c>
      <c r="B17" s="280">
        <f t="shared" si="4"/>
        <v>0</v>
      </c>
      <c r="C17" s="280">
        <f t="shared" si="1"/>
        <v>0</v>
      </c>
      <c r="D17" s="105" t="s">
        <v>26</v>
      </c>
      <c r="E17" s="64" t="s">
        <v>16</v>
      </c>
      <c r="F17" s="118">
        <f>+EIGNIR!C60+EIGNIR!C190+EIGNIR!C320</f>
        <v>0</v>
      </c>
      <c r="G17" s="110">
        <v>0</v>
      </c>
      <c r="H17" s="360">
        <v>0</v>
      </c>
      <c r="I17" s="110">
        <v>0</v>
      </c>
      <c r="J17" s="360">
        <v>0</v>
      </c>
      <c r="K17" s="110">
        <v>0</v>
      </c>
      <c r="L17" s="102">
        <v>0</v>
      </c>
      <c r="M17" s="102">
        <v>0</v>
      </c>
      <c r="N17" s="102">
        <v>0</v>
      </c>
      <c r="O17" s="102">
        <v>0</v>
      </c>
      <c r="P17" s="102">
        <v>0</v>
      </c>
      <c r="Q17" s="102">
        <v>0</v>
      </c>
      <c r="R17" s="102">
        <v>0</v>
      </c>
      <c r="S17" s="102">
        <v>0</v>
      </c>
      <c r="T17" s="111">
        <v>0</v>
      </c>
    </row>
    <row r="18" spans="1:20" s="150" customFormat="1" ht="15" customHeight="1" x14ac:dyDescent="0.25">
      <c r="A18" s="280">
        <f t="shared" si="0"/>
        <v>0</v>
      </c>
      <c r="B18" s="280">
        <f>+F18-SUM(I18:J18)</f>
        <v>0</v>
      </c>
      <c r="C18" s="280">
        <f t="shared" si="1"/>
        <v>0</v>
      </c>
      <c r="D18" s="105" t="s">
        <v>27</v>
      </c>
      <c r="E18" s="346" t="s">
        <v>2</v>
      </c>
      <c r="F18" s="118">
        <f>+EIGNIR!C61+EIGNIR!C191+EIGNIR!C321</f>
        <v>0</v>
      </c>
      <c r="G18" s="110">
        <v>0</v>
      </c>
      <c r="H18" s="360">
        <v>0</v>
      </c>
      <c r="I18" s="110">
        <v>0</v>
      </c>
      <c r="J18" s="360">
        <v>0</v>
      </c>
      <c r="K18" s="110">
        <v>0</v>
      </c>
      <c r="L18" s="102">
        <v>0</v>
      </c>
      <c r="M18" s="102">
        <v>0</v>
      </c>
      <c r="N18" s="102">
        <v>0</v>
      </c>
      <c r="O18" s="102">
        <v>0</v>
      </c>
      <c r="P18" s="102">
        <v>0</v>
      </c>
      <c r="Q18" s="102">
        <v>0</v>
      </c>
      <c r="R18" s="102">
        <v>0</v>
      </c>
      <c r="S18" s="102">
        <v>0</v>
      </c>
      <c r="T18" s="111">
        <v>0</v>
      </c>
    </row>
    <row r="19" spans="1:20" s="351" customFormat="1" ht="15" customHeight="1" x14ac:dyDescent="0.25">
      <c r="A19" s="281" t="s">
        <v>368</v>
      </c>
      <c r="B19" s="281" t="s">
        <v>368</v>
      </c>
      <c r="C19" s="281" t="s">
        <v>368</v>
      </c>
      <c r="D19" s="105" t="s">
        <v>29</v>
      </c>
      <c r="E19" s="359" t="s">
        <v>30</v>
      </c>
      <c r="F19" s="483">
        <f>+SUM(EIGNIR!C62,EIGNIR!C192,EIGNIR!C322)</f>
        <v>0</v>
      </c>
      <c r="G19" s="358" t="s">
        <v>368</v>
      </c>
      <c r="H19" s="376" t="s">
        <v>368</v>
      </c>
      <c r="I19" s="358" t="s">
        <v>368</v>
      </c>
      <c r="J19" s="376" t="s">
        <v>368</v>
      </c>
      <c r="K19" s="358" t="s">
        <v>368</v>
      </c>
      <c r="L19" s="358" t="s">
        <v>368</v>
      </c>
      <c r="M19" s="358" t="s">
        <v>368</v>
      </c>
      <c r="N19" s="358" t="s">
        <v>368</v>
      </c>
      <c r="O19" s="358" t="s">
        <v>368</v>
      </c>
      <c r="P19" s="358" t="s">
        <v>368</v>
      </c>
      <c r="Q19" s="358" t="s">
        <v>368</v>
      </c>
      <c r="R19" s="358" t="s">
        <v>368</v>
      </c>
      <c r="S19" s="358" t="s">
        <v>368</v>
      </c>
      <c r="T19" s="397" t="s">
        <v>368</v>
      </c>
    </row>
    <row r="20" spans="1:20" s="150" customFormat="1" ht="15" customHeight="1" x14ac:dyDescent="0.25">
      <c r="A20" s="281" t="s">
        <v>368</v>
      </c>
      <c r="B20" s="281" t="s">
        <v>368</v>
      </c>
      <c r="C20" s="281" t="s">
        <v>368</v>
      </c>
      <c r="D20" s="105" t="s">
        <v>31</v>
      </c>
      <c r="E20" s="355" t="s">
        <v>32</v>
      </c>
      <c r="F20" s="118" t="s">
        <v>368</v>
      </c>
      <c r="G20" s="358" t="s">
        <v>368</v>
      </c>
      <c r="H20" s="376" t="s">
        <v>368</v>
      </c>
      <c r="I20" s="358" t="s">
        <v>368</v>
      </c>
      <c r="J20" s="376" t="s">
        <v>368</v>
      </c>
      <c r="K20" s="358" t="s">
        <v>368</v>
      </c>
      <c r="L20" s="358" t="s">
        <v>368</v>
      </c>
      <c r="M20" s="358" t="s">
        <v>368</v>
      </c>
      <c r="N20" s="358" t="s">
        <v>368</v>
      </c>
      <c r="O20" s="358" t="s">
        <v>368</v>
      </c>
      <c r="P20" s="358" t="s">
        <v>368</v>
      </c>
      <c r="Q20" s="358" t="s">
        <v>368</v>
      </c>
      <c r="R20" s="358" t="s">
        <v>368</v>
      </c>
      <c r="S20" s="358" t="s">
        <v>368</v>
      </c>
      <c r="T20" s="397" t="s">
        <v>368</v>
      </c>
    </row>
    <row r="21" spans="1:20" s="150" customFormat="1" ht="15" customHeight="1" x14ac:dyDescent="0.25">
      <c r="A21" s="281" t="s">
        <v>368</v>
      </c>
      <c r="B21" s="281" t="s">
        <v>368</v>
      </c>
      <c r="C21" s="281" t="s">
        <v>368</v>
      </c>
      <c r="D21" s="105" t="s">
        <v>33</v>
      </c>
      <c r="E21" s="355" t="s">
        <v>34</v>
      </c>
      <c r="F21" s="118" t="s">
        <v>368</v>
      </c>
      <c r="G21" s="358" t="s">
        <v>368</v>
      </c>
      <c r="H21" s="376" t="s">
        <v>368</v>
      </c>
      <c r="I21" s="358" t="s">
        <v>368</v>
      </c>
      <c r="J21" s="376" t="s">
        <v>368</v>
      </c>
      <c r="K21" s="358" t="s">
        <v>368</v>
      </c>
      <c r="L21" s="358" t="s">
        <v>368</v>
      </c>
      <c r="M21" s="358" t="s">
        <v>368</v>
      </c>
      <c r="N21" s="358" t="s">
        <v>368</v>
      </c>
      <c r="O21" s="358" t="s">
        <v>368</v>
      </c>
      <c r="P21" s="358" t="s">
        <v>368</v>
      </c>
      <c r="Q21" s="358" t="s">
        <v>368</v>
      </c>
      <c r="R21" s="358" t="s">
        <v>368</v>
      </c>
      <c r="S21" s="358" t="s">
        <v>368</v>
      </c>
      <c r="T21" s="397" t="s">
        <v>368</v>
      </c>
    </row>
    <row r="22" spans="1:20" s="351" customFormat="1" ht="15" customHeight="1" x14ac:dyDescent="0.25">
      <c r="A22" s="281" t="s">
        <v>368</v>
      </c>
      <c r="B22" s="281" t="s">
        <v>368</v>
      </c>
      <c r="C22" s="281" t="s">
        <v>368</v>
      </c>
      <c r="D22" s="87" t="s">
        <v>35</v>
      </c>
      <c r="E22" s="352" t="s">
        <v>4</v>
      </c>
      <c r="F22" s="118" t="s">
        <v>368</v>
      </c>
      <c r="G22" s="358" t="s">
        <v>368</v>
      </c>
      <c r="H22" s="376" t="s">
        <v>368</v>
      </c>
      <c r="I22" s="358" t="s">
        <v>368</v>
      </c>
      <c r="J22" s="376" t="s">
        <v>368</v>
      </c>
      <c r="K22" s="358" t="s">
        <v>368</v>
      </c>
      <c r="L22" s="358" t="s">
        <v>368</v>
      </c>
      <c r="M22" s="358" t="s">
        <v>368</v>
      </c>
      <c r="N22" s="358" t="s">
        <v>368</v>
      </c>
      <c r="O22" s="358" t="s">
        <v>368</v>
      </c>
      <c r="P22" s="358" t="s">
        <v>368</v>
      </c>
      <c r="Q22" s="358" t="s">
        <v>368</v>
      </c>
      <c r="R22" s="358" t="s">
        <v>368</v>
      </c>
      <c r="S22" s="358" t="s">
        <v>368</v>
      </c>
      <c r="T22" s="397" t="s">
        <v>368</v>
      </c>
    </row>
    <row r="23" spans="1:20" s="351" customFormat="1" ht="15" customHeight="1" x14ac:dyDescent="0.25">
      <c r="A23" s="350">
        <f>+F23-SUM(G23:H23)</f>
        <v>0</v>
      </c>
      <c r="B23" s="281" t="s">
        <v>368</v>
      </c>
      <c r="C23" s="350">
        <f>+F23-SUM(K23:T23)</f>
        <v>0</v>
      </c>
      <c r="D23" s="87" t="s">
        <v>38</v>
      </c>
      <c r="E23" s="62" t="s">
        <v>1735</v>
      </c>
      <c r="F23" s="135">
        <f>+EIGNIR!C66+EIGNIR!C196+EIGNIR!C326</f>
        <v>0</v>
      </c>
      <c r="G23" s="144">
        <v>0</v>
      </c>
      <c r="H23" s="372">
        <v>0</v>
      </c>
      <c r="I23" s="358" t="s">
        <v>368</v>
      </c>
      <c r="J23" s="376" t="s">
        <v>368</v>
      </c>
      <c r="K23" s="120">
        <v>0</v>
      </c>
      <c r="L23" s="100">
        <v>0</v>
      </c>
      <c r="M23" s="100">
        <v>0</v>
      </c>
      <c r="N23" s="100">
        <v>0</v>
      </c>
      <c r="O23" s="100">
        <v>0</v>
      </c>
      <c r="P23" s="100">
        <v>0</v>
      </c>
      <c r="Q23" s="100">
        <v>0</v>
      </c>
      <c r="R23" s="100">
        <v>0</v>
      </c>
      <c r="S23" s="100">
        <v>0</v>
      </c>
      <c r="T23" s="123">
        <v>0</v>
      </c>
    </row>
    <row r="24" spans="1:20" ht="15" customHeight="1" x14ac:dyDescent="0.25">
      <c r="A24" s="280">
        <f>+F24-SUM(G24:H24)</f>
        <v>0</v>
      </c>
      <c r="B24" s="281" t="s">
        <v>368</v>
      </c>
      <c r="C24" s="280">
        <f>+F24-SUM(K24:T24)</f>
        <v>0</v>
      </c>
      <c r="D24" s="1" t="s">
        <v>363</v>
      </c>
      <c r="E24" s="2" t="s">
        <v>369</v>
      </c>
      <c r="F24" s="135">
        <f>+EIGNIR!C67+EIGNIR!C197+EIGNIR!C327</f>
        <v>0</v>
      </c>
      <c r="G24" s="119">
        <f>+SUM(G25:G31)</f>
        <v>0</v>
      </c>
      <c r="H24" s="118">
        <f>+SUM(H25:H31)</f>
        <v>0</v>
      </c>
      <c r="I24" s="151" t="s">
        <v>368</v>
      </c>
      <c r="J24" s="377" t="s">
        <v>368</v>
      </c>
      <c r="K24" s="119">
        <f>+SUM(K25:K31)</f>
        <v>0</v>
      </c>
      <c r="L24" s="119">
        <f>+SUM(L25:L31)</f>
        <v>0</v>
      </c>
      <c r="M24" s="484">
        <f t="shared" ref="M24:S24" si="6">+SUM(M25:M31)</f>
        <v>0</v>
      </c>
      <c r="N24" s="484">
        <f t="shared" si="6"/>
        <v>0</v>
      </c>
      <c r="O24" s="484">
        <f t="shared" si="6"/>
        <v>0</v>
      </c>
      <c r="P24" s="484">
        <f t="shared" si="6"/>
        <v>0</v>
      </c>
      <c r="Q24" s="484">
        <f t="shared" si="6"/>
        <v>0</v>
      </c>
      <c r="R24" s="484">
        <f t="shared" si="6"/>
        <v>0</v>
      </c>
      <c r="S24" s="484">
        <f t="shared" si="6"/>
        <v>0</v>
      </c>
      <c r="T24" s="483">
        <f>+SUM(T25:T31)</f>
        <v>0</v>
      </c>
    </row>
    <row r="25" spans="1:20" s="393" customFormat="1" ht="15" customHeight="1" x14ac:dyDescent="0.25">
      <c r="A25" s="281" t="s">
        <v>368</v>
      </c>
      <c r="B25" s="281" t="s">
        <v>368</v>
      </c>
      <c r="C25" s="353" t="s">
        <v>368</v>
      </c>
      <c r="D25" s="105" t="s">
        <v>1714</v>
      </c>
      <c r="E25" s="107" t="s">
        <v>394</v>
      </c>
      <c r="F25" s="377" t="s">
        <v>368</v>
      </c>
      <c r="G25" s="151" t="s">
        <v>368</v>
      </c>
      <c r="H25" s="377" t="s">
        <v>368</v>
      </c>
      <c r="I25" s="151" t="s">
        <v>368</v>
      </c>
      <c r="J25" s="377" t="s">
        <v>368</v>
      </c>
      <c r="K25" s="358" t="s">
        <v>368</v>
      </c>
      <c r="L25" s="358" t="s">
        <v>368</v>
      </c>
      <c r="M25" s="358" t="s">
        <v>368</v>
      </c>
      <c r="N25" s="358" t="s">
        <v>368</v>
      </c>
      <c r="O25" s="358" t="s">
        <v>368</v>
      </c>
      <c r="P25" s="358" t="s">
        <v>368</v>
      </c>
      <c r="Q25" s="358" t="s">
        <v>368</v>
      </c>
      <c r="R25" s="358" t="s">
        <v>368</v>
      </c>
      <c r="S25" s="358" t="s">
        <v>368</v>
      </c>
      <c r="T25" s="397" t="s">
        <v>368</v>
      </c>
    </row>
    <row r="26" spans="1:20" s="84" customFormat="1" ht="15" customHeight="1" x14ac:dyDescent="0.25">
      <c r="A26" s="280">
        <f>+F26-SUM(G26:H26)</f>
        <v>0</v>
      </c>
      <c r="B26" s="281" t="s">
        <v>368</v>
      </c>
      <c r="C26" s="280">
        <f>+F26-SUM(K26:T26)</f>
        <v>0</v>
      </c>
      <c r="D26" s="105" t="s">
        <v>1715</v>
      </c>
      <c r="E26" s="107" t="s">
        <v>15</v>
      </c>
      <c r="F26" s="360">
        <v>0</v>
      </c>
      <c r="G26" s="110">
        <v>0</v>
      </c>
      <c r="H26" s="360">
        <v>0</v>
      </c>
      <c r="I26" s="151" t="s">
        <v>368</v>
      </c>
      <c r="J26" s="377" t="s">
        <v>368</v>
      </c>
      <c r="K26" s="110">
        <v>0</v>
      </c>
      <c r="L26" s="102">
        <v>0</v>
      </c>
      <c r="M26" s="102">
        <v>0</v>
      </c>
      <c r="N26" s="102">
        <v>0</v>
      </c>
      <c r="O26" s="102">
        <v>0</v>
      </c>
      <c r="P26" s="102">
        <v>0</v>
      </c>
      <c r="Q26" s="102">
        <v>0</v>
      </c>
      <c r="R26" s="102">
        <v>0</v>
      </c>
      <c r="S26" s="102">
        <v>0</v>
      </c>
      <c r="T26" s="111">
        <v>0</v>
      </c>
    </row>
    <row r="27" spans="1:20" s="396" customFormat="1" ht="15" customHeight="1" x14ac:dyDescent="0.25">
      <c r="A27" s="280">
        <f>+F27-SUM(G27:H27)</f>
        <v>0</v>
      </c>
      <c r="B27" s="281" t="s">
        <v>368</v>
      </c>
      <c r="C27" s="280">
        <f>+F27-SUM(K27:T27)</f>
        <v>0</v>
      </c>
      <c r="D27" s="105" t="s">
        <v>1716</v>
      </c>
      <c r="E27" s="107" t="s">
        <v>370</v>
      </c>
      <c r="F27" s="517">
        <v>0</v>
      </c>
      <c r="G27" s="131">
        <v>0</v>
      </c>
      <c r="H27" s="517">
        <v>0</v>
      </c>
      <c r="I27" s="151" t="s">
        <v>368</v>
      </c>
      <c r="J27" s="377" t="s">
        <v>368</v>
      </c>
      <c r="K27" s="110">
        <v>0</v>
      </c>
      <c r="L27" s="102">
        <v>0</v>
      </c>
      <c r="M27" s="102">
        <v>0</v>
      </c>
      <c r="N27" s="102">
        <v>0</v>
      </c>
      <c r="O27" s="102">
        <v>0</v>
      </c>
      <c r="P27" s="102">
        <v>0</v>
      </c>
      <c r="Q27" s="102">
        <v>0</v>
      </c>
      <c r="R27" s="102">
        <v>0</v>
      </c>
      <c r="S27" s="102">
        <v>0</v>
      </c>
      <c r="T27" s="111">
        <v>0</v>
      </c>
    </row>
    <row r="28" spans="1:20" s="84" customFormat="1" ht="15" customHeight="1" x14ac:dyDescent="0.25">
      <c r="A28" s="280">
        <f>+F28-SUM(G28:H28)</f>
        <v>0</v>
      </c>
      <c r="B28" s="281" t="s">
        <v>368</v>
      </c>
      <c r="C28" s="280">
        <f>+F28-SUM(K28:T28)</f>
        <v>0</v>
      </c>
      <c r="D28" s="105" t="s">
        <v>1717</v>
      </c>
      <c r="E28" s="395" t="s">
        <v>400</v>
      </c>
      <c r="F28" s="360">
        <v>0</v>
      </c>
      <c r="G28" s="110">
        <v>0</v>
      </c>
      <c r="H28" s="360">
        <v>0</v>
      </c>
      <c r="I28" s="151" t="s">
        <v>368</v>
      </c>
      <c r="J28" s="377" t="s">
        <v>368</v>
      </c>
      <c r="K28" s="110">
        <v>0</v>
      </c>
      <c r="L28" s="102">
        <v>0</v>
      </c>
      <c r="M28" s="102">
        <v>0</v>
      </c>
      <c r="N28" s="102">
        <v>0</v>
      </c>
      <c r="O28" s="102">
        <v>0</v>
      </c>
      <c r="P28" s="102">
        <v>0</v>
      </c>
      <c r="Q28" s="102">
        <v>0</v>
      </c>
      <c r="R28" s="102">
        <v>0</v>
      </c>
      <c r="S28" s="102">
        <v>0</v>
      </c>
      <c r="T28" s="111">
        <v>0</v>
      </c>
    </row>
    <row r="29" spans="1:20" s="84" customFormat="1" ht="15" customHeight="1" x14ac:dyDescent="0.25">
      <c r="A29" s="280">
        <f>+F29-SUM(G29:H29)</f>
        <v>0</v>
      </c>
      <c r="B29" s="281" t="s">
        <v>368</v>
      </c>
      <c r="C29" s="280">
        <f>+F29-SUM(K29:T29)</f>
        <v>0</v>
      </c>
      <c r="D29" s="105" t="s">
        <v>1718</v>
      </c>
      <c r="E29" s="107" t="s">
        <v>1710</v>
      </c>
      <c r="F29" s="360">
        <v>0</v>
      </c>
      <c r="G29" s="278">
        <v>0</v>
      </c>
      <c r="H29" s="360">
        <v>0</v>
      </c>
      <c r="I29" s="151" t="s">
        <v>368</v>
      </c>
      <c r="J29" s="377" t="s">
        <v>368</v>
      </c>
      <c r="K29" s="110">
        <v>0</v>
      </c>
      <c r="L29" s="480">
        <v>0</v>
      </c>
      <c r="M29" s="480">
        <v>0</v>
      </c>
      <c r="N29" s="480">
        <v>0</v>
      </c>
      <c r="O29" s="480">
        <v>0</v>
      </c>
      <c r="P29" s="480">
        <v>0</v>
      </c>
      <c r="Q29" s="480">
        <v>0</v>
      </c>
      <c r="R29" s="480">
        <v>0</v>
      </c>
      <c r="S29" s="480">
        <v>0</v>
      </c>
      <c r="T29" s="482">
        <v>0</v>
      </c>
    </row>
    <row r="30" spans="1:20" s="396" customFormat="1" ht="15" customHeight="1" x14ac:dyDescent="0.25">
      <c r="A30" s="281" t="s">
        <v>368</v>
      </c>
      <c r="B30" s="281" t="s">
        <v>368</v>
      </c>
      <c r="C30" s="353" t="s">
        <v>368</v>
      </c>
      <c r="D30" s="105" t="s">
        <v>1719</v>
      </c>
      <c r="E30" s="107" t="s">
        <v>1709</v>
      </c>
      <c r="F30" s="483" t="s">
        <v>368</v>
      </c>
      <c r="G30" s="74" t="s">
        <v>368</v>
      </c>
      <c r="H30" s="377" t="s">
        <v>368</v>
      </c>
      <c r="I30" s="151" t="s">
        <v>368</v>
      </c>
      <c r="J30" s="377" t="s">
        <v>368</v>
      </c>
      <c r="K30" s="358" t="s">
        <v>368</v>
      </c>
      <c r="L30" s="358" t="s">
        <v>368</v>
      </c>
      <c r="M30" s="358" t="s">
        <v>368</v>
      </c>
      <c r="N30" s="358" t="s">
        <v>368</v>
      </c>
      <c r="O30" s="358" t="s">
        <v>368</v>
      </c>
      <c r="P30" s="358" t="s">
        <v>368</v>
      </c>
      <c r="Q30" s="358" t="s">
        <v>368</v>
      </c>
      <c r="R30" s="358" t="s">
        <v>368</v>
      </c>
      <c r="S30" s="358" t="s">
        <v>368</v>
      </c>
      <c r="T30" s="397" t="s">
        <v>368</v>
      </c>
    </row>
    <row r="31" spans="1:20" s="84" customFormat="1" ht="15" customHeight="1" x14ac:dyDescent="0.25">
      <c r="A31" s="280">
        <f t="shared" ref="A31:A45" si="7">+F31-SUM(G31:H31)</f>
        <v>0</v>
      </c>
      <c r="B31" s="281" t="s">
        <v>368</v>
      </c>
      <c r="C31" s="280">
        <f t="shared" ref="C31:C45" si="8">+F31-SUM(K31:T31)</f>
        <v>0</v>
      </c>
      <c r="D31" s="105" t="s">
        <v>1720</v>
      </c>
      <c r="E31" s="107" t="s">
        <v>1699</v>
      </c>
      <c r="F31" s="360">
        <v>0</v>
      </c>
      <c r="G31" s="502">
        <v>0</v>
      </c>
      <c r="H31" s="360">
        <v>0</v>
      </c>
      <c r="I31" s="151" t="s">
        <v>368</v>
      </c>
      <c r="J31" s="377" t="s">
        <v>368</v>
      </c>
      <c r="K31" s="110">
        <v>0</v>
      </c>
      <c r="L31" s="102">
        <v>0</v>
      </c>
      <c r="M31" s="102">
        <v>0</v>
      </c>
      <c r="N31" s="102">
        <v>0</v>
      </c>
      <c r="O31" s="102">
        <v>0</v>
      </c>
      <c r="P31" s="102">
        <v>0</v>
      </c>
      <c r="Q31" s="102">
        <v>0</v>
      </c>
      <c r="R31" s="102">
        <v>0</v>
      </c>
      <c r="S31" s="102">
        <v>0</v>
      </c>
      <c r="T31" s="111">
        <v>0</v>
      </c>
    </row>
    <row r="32" spans="1:20" s="61" customFormat="1" ht="23.25" x14ac:dyDescent="0.25">
      <c r="A32" s="280">
        <f t="shared" si="7"/>
        <v>0</v>
      </c>
      <c r="B32" s="281" t="s">
        <v>368</v>
      </c>
      <c r="C32" s="280">
        <f t="shared" si="8"/>
        <v>0</v>
      </c>
      <c r="D32" s="50"/>
      <c r="E32" s="67" t="s">
        <v>144</v>
      </c>
      <c r="F32" s="118">
        <f>+F33+F51+F59+F77</f>
        <v>0</v>
      </c>
      <c r="G32" s="358">
        <f>+G33+G51+G59+G77</f>
        <v>0</v>
      </c>
      <c r="H32" s="135">
        <f t="shared" ref="H32" si="9">+H33+H51+H59+H77</f>
        <v>0</v>
      </c>
      <c r="I32" s="151" t="s">
        <v>368</v>
      </c>
      <c r="J32" s="377" t="s">
        <v>368</v>
      </c>
      <c r="K32" s="484">
        <f t="shared" ref="K32" si="10">+K33+K51+K59+K77</f>
        <v>0</v>
      </c>
      <c r="L32" s="484">
        <f t="shared" ref="L32" si="11">+L33+L51+L59+L77</f>
        <v>0</v>
      </c>
      <c r="M32" s="484">
        <f t="shared" ref="M32" si="12">+M33+M51+M59+M77</f>
        <v>0</v>
      </c>
      <c r="N32" s="484">
        <f t="shared" ref="N32" si="13">+N33+N51+N59+N77</f>
        <v>0</v>
      </c>
      <c r="O32" s="484">
        <f t="shared" ref="O32" si="14">+O33+O51+O59+O77</f>
        <v>0</v>
      </c>
      <c r="P32" s="484">
        <f t="shared" ref="P32" si="15">+P33+P51+P59+P77</f>
        <v>0</v>
      </c>
      <c r="Q32" s="484">
        <f t="shared" ref="Q32" si="16">+Q33+Q51+Q59+Q77</f>
        <v>0</v>
      </c>
      <c r="R32" s="484">
        <f t="shared" ref="R32" si="17">+R33+R51+R59+R77</f>
        <v>0</v>
      </c>
      <c r="S32" s="484">
        <f t="shared" ref="S32" si="18">+S33+S51+S59+S77</f>
        <v>0</v>
      </c>
      <c r="T32" s="483">
        <f t="shared" ref="T32" si="19">+T33+T51+T59+T77</f>
        <v>0</v>
      </c>
    </row>
    <row r="33" spans="1:20" ht="15" customHeight="1" x14ac:dyDescent="0.25">
      <c r="A33" s="280">
        <f t="shared" si="7"/>
        <v>0</v>
      </c>
      <c r="B33" s="350">
        <f t="shared" ref="B33:B45" si="20">+F33-SUM(I33:J33)</f>
        <v>0</v>
      </c>
      <c r="C33" s="280">
        <f t="shared" si="8"/>
        <v>0</v>
      </c>
      <c r="E33" s="62" t="s">
        <v>609</v>
      </c>
      <c r="F33" s="483">
        <f>+EIGNIR!C731</f>
        <v>0</v>
      </c>
      <c r="G33" s="277">
        <f>SUM(G34,G35,G46,G49,G50)</f>
        <v>0</v>
      </c>
      <c r="H33" s="135">
        <f t="shared" ref="H33:T33" si="21">SUM(H34,H35,H46,H49,H50)</f>
        <v>0</v>
      </c>
      <c r="I33" s="277">
        <f>SUM(I34,I35,I46,I49,I50)</f>
        <v>0</v>
      </c>
      <c r="J33" s="135">
        <f t="shared" si="21"/>
        <v>0</v>
      </c>
      <c r="K33" s="277">
        <f t="shared" si="21"/>
        <v>0</v>
      </c>
      <c r="L33" s="277">
        <f t="shared" si="21"/>
        <v>0</v>
      </c>
      <c r="M33" s="277">
        <f t="shared" si="21"/>
        <v>0</v>
      </c>
      <c r="N33" s="277">
        <f t="shared" si="21"/>
        <v>0</v>
      </c>
      <c r="O33" s="277">
        <f t="shared" si="21"/>
        <v>0</v>
      </c>
      <c r="P33" s="277">
        <f t="shared" si="21"/>
        <v>0</v>
      </c>
      <c r="Q33" s="277">
        <f t="shared" si="21"/>
        <v>0</v>
      </c>
      <c r="R33" s="277">
        <f t="shared" si="21"/>
        <v>0</v>
      </c>
      <c r="S33" s="277">
        <f t="shared" si="21"/>
        <v>0</v>
      </c>
      <c r="T33" s="135">
        <f t="shared" si="21"/>
        <v>0</v>
      </c>
    </row>
    <row r="34" spans="1:20" s="149" customFormat="1" ht="15" customHeight="1" x14ac:dyDescent="0.25">
      <c r="A34" s="350">
        <f t="shared" si="7"/>
        <v>0</v>
      </c>
      <c r="B34" s="350">
        <f>+F34-SUM(I34:J34)</f>
        <v>0</v>
      </c>
      <c r="C34" s="350">
        <f t="shared" si="8"/>
        <v>0</v>
      </c>
      <c r="D34" s="87" t="s">
        <v>37</v>
      </c>
      <c r="E34" s="62" t="s">
        <v>19</v>
      </c>
      <c r="F34" s="483">
        <v>0</v>
      </c>
      <c r="G34" s="144">
        <v>0</v>
      </c>
      <c r="H34" s="372">
        <v>0</v>
      </c>
      <c r="I34" s="484">
        <v>0</v>
      </c>
      <c r="J34" s="147">
        <v>0</v>
      </c>
      <c r="K34" s="144">
        <v>0</v>
      </c>
      <c r="L34" s="101">
        <v>0</v>
      </c>
      <c r="M34" s="101">
        <v>0</v>
      </c>
      <c r="N34" s="101">
        <v>0</v>
      </c>
      <c r="O34" s="101">
        <v>0</v>
      </c>
      <c r="P34" s="101">
        <v>0</v>
      </c>
      <c r="Q34" s="101">
        <v>0</v>
      </c>
      <c r="R34" s="101">
        <v>0</v>
      </c>
      <c r="S34" s="101">
        <v>0</v>
      </c>
      <c r="T34" s="155">
        <v>0</v>
      </c>
    </row>
    <row r="35" spans="1:20" s="149" customFormat="1" ht="15" customHeight="1" x14ac:dyDescent="0.25">
      <c r="A35" s="350">
        <f t="shared" si="7"/>
        <v>0</v>
      </c>
      <c r="B35" s="350">
        <f t="shared" si="20"/>
        <v>0</v>
      </c>
      <c r="C35" s="350">
        <f t="shared" si="8"/>
        <v>0</v>
      </c>
      <c r="D35" s="87" t="s">
        <v>36</v>
      </c>
      <c r="E35" s="62" t="s">
        <v>51</v>
      </c>
      <c r="F35" s="118">
        <f>+SUM(F36:F45)</f>
        <v>0</v>
      </c>
      <c r="G35" s="74">
        <f>+SUM(G36:G45)</f>
        <v>0</v>
      </c>
      <c r="H35" s="373">
        <f t="shared" ref="H35:T35" si="22">+SUM(H36:H45)</f>
        <v>0</v>
      </c>
      <c r="I35" s="74">
        <f>+SUM(I36:I45)</f>
        <v>0</v>
      </c>
      <c r="J35" s="118">
        <f t="shared" si="22"/>
        <v>0</v>
      </c>
      <c r="K35" s="74">
        <f>+SUM(K36:K45)</f>
        <v>0</v>
      </c>
      <c r="L35" s="74">
        <f>+SUM(L36:L45)</f>
        <v>0</v>
      </c>
      <c r="M35" s="74">
        <f t="shared" si="22"/>
        <v>0</v>
      </c>
      <c r="N35" s="74">
        <f t="shared" si="22"/>
        <v>0</v>
      </c>
      <c r="O35" s="74">
        <f t="shared" si="22"/>
        <v>0</v>
      </c>
      <c r="P35" s="74">
        <f t="shared" si="22"/>
        <v>0</v>
      </c>
      <c r="Q35" s="74">
        <f t="shared" si="22"/>
        <v>0</v>
      </c>
      <c r="R35" s="74">
        <f t="shared" si="22"/>
        <v>0</v>
      </c>
      <c r="S35" s="74">
        <f t="shared" si="22"/>
        <v>0</v>
      </c>
      <c r="T35" s="118">
        <f t="shared" si="22"/>
        <v>0</v>
      </c>
    </row>
    <row r="36" spans="1:20" s="84" customFormat="1" ht="15" customHeight="1" x14ac:dyDescent="0.25">
      <c r="A36" s="280">
        <f t="shared" si="7"/>
        <v>0</v>
      </c>
      <c r="B36" s="280">
        <f t="shared" si="20"/>
        <v>0</v>
      </c>
      <c r="C36" s="280">
        <f t="shared" si="8"/>
        <v>0</v>
      </c>
      <c r="D36" s="105" t="s">
        <v>20</v>
      </c>
      <c r="E36" s="64" t="s">
        <v>15</v>
      </c>
      <c r="F36" s="111">
        <v>0</v>
      </c>
      <c r="G36" s="110">
        <v>0</v>
      </c>
      <c r="H36" s="360">
        <v>0</v>
      </c>
      <c r="I36" s="110">
        <v>0</v>
      </c>
      <c r="J36" s="360">
        <v>0</v>
      </c>
      <c r="K36" s="110">
        <v>0</v>
      </c>
      <c r="L36" s="102">
        <v>0</v>
      </c>
      <c r="M36" s="102">
        <v>0</v>
      </c>
      <c r="N36" s="102">
        <v>0</v>
      </c>
      <c r="O36" s="102">
        <v>0</v>
      </c>
      <c r="P36" s="102">
        <v>0</v>
      </c>
      <c r="Q36" s="102">
        <v>0</v>
      </c>
      <c r="R36" s="102">
        <v>0</v>
      </c>
      <c r="S36" s="102">
        <v>0</v>
      </c>
      <c r="T36" s="111">
        <v>0</v>
      </c>
    </row>
    <row r="37" spans="1:20" s="150" customFormat="1" ht="15" customHeight="1" x14ac:dyDescent="0.25">
      <c r="A37" s="280">
        <f t="shared" si="7"/>
        <v>0</v>
      </c>
      <c r="B37" s="280">
        <f t="shared" si="20"/>
        <v>0</v>
      </c>
      <c r="C37" s="280">
        <f t="shared" si="8"/>
        <v>0</v>
      </c>
      <c r="D37" s="105" t="s">
        <v>1702</v>
      </c>
      <c r="E37" s="64" t="s">
        <v>396</v>
      </c>
      <c r="F37" s="111">
        <f>+SUM(K37:T37)</f>
        <v>0</v>
      </c>
      <c r="G37" s="110">
        <v>0</v>
      </c>
      <c r="H37" s="360">
        <v>0</v>
      </c>
      <c r="I37" s="110">
        <v>0</v>
      </c>
      <c r="J37" s="360">
        <v>0</v>
      </c>
      <c r="K37" s="110">
        <v>0</v>
      </c>
      <c r="L37" s="102">
        <v>0</v>
      </c>
      <c r="M37" s="102">
        <v>0</v>
      </c>
      <c r="N37" s="102">
        <v>0</v>
      </c>
      <c r="O37" s="102">
        <v>0</v>
      </c>
      <c r="P37" s="102">
        <v>0</v>
      </c>
      <c r="Q37" s="102">
        <v>0</v>
      </c>
      <c r="R37" s="102">
        <v>0</v>
      </c>
      <c r="S37" s="102">
        <v>0</v>
      </c>
      <c r="T37" s="111">
        <v>0</v>
      </c>
    </row>
    <row r="38" spans="1:20" s="150" customFormat="1" ht="15" customHeight="1" x14ac:dyDescent="0.25">
      <c r="A38" s="280">
        <f t="shared" si="7"/>
        <v>0</v>
      </c>
      <c r="B38" s="280">
        <f t="shared" si="20"/>
        <v>0</v>
      </c>
      <c r="C38" s="280">
        <f t="shared" si="8"/>
        <v>0</v>
      </c>
      <c r="D38" s="105" t="s">
        <v>21</v>
      </c>
      <c r="E38" s="346" t="s">
        <v>370</v>
      </c>
      <c r="F38" s="111">
        <f>+SUM(K38:T38)</f>
        <v>0</v>
      </c>
      <c r="G38" s="110">
        <v>0</v>
      </c>
      <c r="H38" s="360">
        <v>0</v>
      </c>
      <c r="I38" s="110">
        <v>0</v>
      </c>
      <c r="J38" s="360">
        <v>0</v>
      </c>
      <c r="K38" s="110">
        <v>0</v>
      </c>
      <c r="L38" s="102">
        <v>0</v>
      </c>
      <c r="M38" s="102">
        <v>0</v>
      </c>
      <c r="N38" s="102">
        <v>0</v>
      </c>
      <c r="O38" s="102">
        <v>0</v>
      </c>
      <c r="P38" s="102">
        <v>0</v>
      </c>
      <c r="Q38" s="102">
        <v>0</v>
      </c>
      <c r="R38" s="102">
        <v>0</v>
      </c>
      <c r="S38" s="102">
        <v>0</v>
      </c>
      <c r="T38" s="111">
        <v>0</v>
      </c>
    </row>
    <row r="39" spans="1:20" s="150" customFormat="1" ht="15" customHeight="1" x14ac:dyDescent="0.25">
      <c r="A39" s="280">
        <f t="shared" si="7"/>
        <v>0</v>
      </c>
      <c r="B39" s="280">
        <f t="shared" si="20"/>
        <v>0</v>
      </c>
      <c r="C39" s="280">
        <f t="shared" si="8"/>
        <v>0</v>
      </c>
      <c r="D39" s="105" t="s">
        <v>22</v>
      </c>
      <c r="E39" s="346" t="s">
        <v>400</v>
      </c>
      <c r="F39" s="111">
        <f>+SUM(K39:T39)</f>
        <v>0</v>
      </c>
      <c r="G39" s="110">
        <v>0</v>
      </c>
      <c r="H39" s="360">
        <v>0</v>
      </c>
      <c r="I39" s="110">
        <v>0</v>
      </c>
      <c r="J39" s="360">
        <v>0</v>
      </c>
      <c r="K39" s="110">
        <v>0</v>
      </c>
      <c r="L39" s="102">
        <v>0</v>
      </c>
      <c r="M39" s="102">
        <v>0</v>
      </c>
      <c r="N39" s="102">
        <v>0</v>
      </c>
      <c r="O39" s="102">
        <v>0</v>
      </c>
      <c r="P39" s="102">
        <v>0</v>
      </c>
      <c r="Q39" s="102">
        <v>0</v>
      </c>
      <c r="R39" s="102">
        <v>0</v>
      </c>
      <c r="S39" s="102">
        <v>0</v>
      </c>
      <c r="T39" s="111">
        <v>0</v>
      </c>
    </row>
    <row r="40" spans="1:20" s="84" customFormat="1" ht="15" customHeight="1" x14ac:dyDescent="0.25">
      <c r="A40" s="280">
        <f t="shared" si="7"/>
        <v>0</v>
      </c>
      <c r="B40" s="280">
        <f t="shared" si="20"/>
        <v>0</v>
      </c>
      <c r="C40" s="280">
        <f t="shared" si="8"/>
        <v>0</v>
      </c>
      <c r="D40" s="105" t="s">
        <v>23</v>
      </c>
      <c r="E40" s="64" t="s">
        <v>3</v>
      </c>
      <c r="F40" s="111">
        <f t="shared" ref="F40:F43" si="23">+SUM(K40:T40)</f>
        <v>0</v>
      </c>
      <c r="G40" s="110">
        <v>0</v>
      </c>
      <c r="H40" s="360">
        <v>0</v>
      </c>
      <c r="I40" s="110">
        <v>0</v>
      </c>
      <c r="J40" s="360">
        <v>0</v>
      </c>
      <c r="K40" s="110">
        <v>0</v>
      </c>
      <c r="L40" s="102">
        <v>0</v>
      </c>
      <c r="M40" s="102">
        <v>0</v>
      </c>
      <c r="N40" s="102">
        <v>0</v>
      </c>
      <c r="O40" s="102">
        <v>0</v>
      </c>
      <c r="P40" s="102">
        <v>0</v>
      </c>
      <c r="Q40" s="102">
        <v>0</v>
      </c>
      <c r="R40" s="102">
        <v>0</v>
      </c>
      <c r="S40" s="102">
        <v>0</v>
      </c>
      <c r="T40" s="111">
        <v>0</v>
      </c>
    </row>
    <row r="41" spans="1:20" s="150" customFormat="1" ht="15" customHeight="1" x14ac:dyDescent="0.25">
      <c r="A41" s="280">
        <f t="shared" si="7"/>
        <v>0</v>
      </c>
      <c r="B41" s="280">
        <f t="shared" si="20"/>
        <v>0</v>
      </c>
      <c r="C41" s="280">
        <f t="shared" si="8"/>
        <v>0</v>
      </c>
      <c r="D41" s="105" t="s">
        <v>1703</v>
      </c>
      <c r="E41" s="64" t="s">
        <v>397</v>
      </c>
      <c r="F41" s="111">
        <f t="shared" si="23"/>
        <v>0</v>
      </c>
      <c r="G41" s="110">
        <v>0</v>
      </c>
      <c r="H41" s="360">
        <v>0</v>
      </c>
      <c r="I41" s="110">
        <v>0</v>
      </c>
      <c r="J41" s="360">
        <v>0</v>
      </c>
      <c r="K41" s="110">
        <v>0</v>
      </c>
      <c r="L41" s="102">
        <v>0</v>
      </c>
      <c r="M41" s="102">
        <v>0</v>
      </c>
      <c r="N41" s="102">
        <v>0</v>
      </c>
      <c r="O41" s="102">
        <v>0</v>
      </c>
      <c r="P41" s="102">
        <v>0</v>
      </c>
      <c r="Q41" s="102">
        <v>0</v>
      </c>
      <c r="R41" s="102">
        <v>0</v>
      </c>
      <c r="S41" s="102">
        <v>0</v>
      </c>
      <c r="T41" s="111">
        <v>0</v>
      </c>
    </row>
    <row r="42" spans="1:20" s="84" customFormat="1" ht="15" customHeight="1" x14ac:dyDescent="0.25">
      <c r="A42" s="280">
        <f t="shared" si="7"/>
        <v>0</v>
      </c>
      <c r="B42" s="280">
        <f t="shared" si="20"/>
        <v>0</v>
      </c>
      <c r="C42" s="280">
        <f t="shared" si="8"/>
        <v>0</v>
      </c>
      <c r="D42" s="105" t="s">
        <v>24</v>
      </c>
      <c r="E42" s="64" t="s">
        <v>371</v>
      </c>
      <c r="F42" s="111">
        <f t="shared" si="23"/>
        <v>0</v>
      </c>
      <c r="G42" s="110">
        <v>0</v>
      </c>
      <c r="H42" s="360">
        <v>0</v>
      </c>
      <c r="I42" s="110">
        <v>0</v>
      </c>
      <c r="J42" s="360">
        <v>0</v>
      </c>
      <c r="K42" s="110">
        <v>0</v>
      </c>
      <c r="L42" s="102">
        <v>0</v>
      </c>
      <c r="M42" s="102">
        <v>0</v>
      </c>
      <c r="N42" s="102">
        <v>0</v>
      </c>
      <c r="O42" s="102">
        <v>0</v>
      </c>
      <c r="P42" s="102">
        <v>0</v>
      </c>
      <c r="Q42" s="102">
        <v>0</v>
      </c>
      <c r="R42" s="102">
        <v>0</v>
      </c>
      <c r="S42" s="102">
        <v>0</v>
      </c>
      <c r="T42" s="111">
        <v>0</v>
      </c>
    </row>
    <row r="43" spans="1:20" s="84" customFormat="1" ht="15" customHeight="1" x14ac:dyDescent="0.25">
      <c r="A43" s="280">
        <f t="shared" si="7"/>
        <v>0</v>
      </c>
      <c r="B43" s="280">
        <f t="shared" si="20"/>
        <v>0</v>
      </c>
      <c r="C43" s="280">
        <f t="shared" si="8"/>
        <v>0</v>
      </c>
      <c r="D43" s="105" t="s">
        <v>25</v>
      </c>
      <c r="E43" s="64" t="s">
        <v>1734</v>
      </c>
      <c r="F43" s="111">
        <f t="shared" si="23"/>
        <v>0</v>
      </c>
      <c r="G43" s="110">
        <v>0</v>
      </c>
      <c r="H43" s="360">
        <v>0</v>
      </c>
      <c r="I43" s="110">
        <v>0</v>
      </c>
      <c r="J43" s="360">
        <v>0</v>
      </c>
      <c r="K43" s="110">
        <v>0</v>
      </c>
      <c r="L43" s="102">
        <v>0</v>
      </c>
      <c r="M43" s="102">
        <v>0</v>
      </c>
      <c r="N43" s="102">
        <v>0</v>
      </c>
      <c r="O43" s="102">
        <v>0</v>
      </c>
      <c r="P43" s="102">
        <v>0</v>
      </c>
      <c r="Q43" s="102">
        <v>0</v>
      </c>
      <c r="R43" s="102">
        <v>0</v>
      </c>
      <c r="S43" s="102">
        <v>0</v>
      </c>
      <c r="T43" s="111">
        <v>0</v>
      </c>
    </row>
    <row r="44" spans="1:20" s="84" customFormat="1" ht="15" customHeight="1" x14ac:dyDescent="0.25">
      <c r="A44" s="280">
        <f t="shared" si="7"/>
        <v>0</v>
      </c>
      <c r="B44" s="280">
        <f t="shared" si="20"/>
        <v>0</v>
      </c>
      <c r="C44" s="280">
        <f t="shared" si="8"/>
        <v>0</v>
      </c>
      <c r="D44" s="105" t="s">
        <v>26</v>
      </c>
      <c r="E44" s="64" t="s">
        <v>16</v>
      </c>
      <c r="F44" s="111">
        <v>0</v>
      </c>
      <c r="G44" s="110">
        <v>0</v>
      </c>
      <c r="H44" s="360">
        <v>0</v>
      </c>
      <c r="I44" s="110">
        <v>0</v>
      </c>
      <c r="J44" s="360">
        <v>0</v>
      </c>
      <c r="K44" s="110">
        <v>0</v>
      </c>
      <c r="L44" s="102">
        <v>0</v>
      </c>
      <c r="M44" s="102">
        <v>0</v>
      </c>
      <c r="N44" s="102">
        <v>0</v>
      </c>
      <c r="O44" s="102">
        <v>0</v>
      </c>
      <c r="P44" s="102">
        <v>0</v>
      </c>
      <c r="Q44" s="102">
        <v>0</v>
      </c>
      <c r="R44" s="102">
        <v>0</v>
      </c>
      <c r="S44" s="102">
        <v>0</v>
      </c>
      <c r="T44" s="111">
        <v>0</v>
      </c>
    </row>
    <row r="45" spans="1:20" s="150" customFormat="1" ht="15" customHeight="1" x14ac:dyDescent="0.25">
      <c r="A45" s="280">
        <f t="shared" si="7"/>
        <v>0</v>
      </c>
      <c r="B45" s="280">
        <f t="shared" si="20"/>
        <v>0</v>
      </c>
      <c r="C45" s="280">
        <f t="shared" si="8"/>
        <v>0</v>
      </c>
      <c r="D45" s="105" t="s">
        <v>27</v>
      </c>
      <c r="E45" s="346" t="s">
        <v>2</v>
      </c>
      <c r="F45" s="111">
        <v>0</v>
      </c>
      <c r="G45" s="110">
        <v>0</v>
      </c>
      <c r="H45" s="360">
        <v>0</v>
      </c>
      <c r="I45" s="110">
        <v>0</v>
      </c>
      <c r="J45" s="360">
        <v>0</v>
      </c>
      <c r="K45" s="110">
        <v>0</v>
      </c>
      <c r="L45" s="102">
        <v>0</v>
      </c>
      <c r="M45" s="102">
        <v>0</v>
      </c>
      <c r="N45" s="102">
        <v>0</v>
      </c>
      <c r="O45" s="102">
        <v>0</v>
      </c>
      <c r="P45" s="102">
        <v>0</v>
      </c>
      <c r="Q45" s="102">
        <v>0</v>
      </c>
      <c r="R45" s="102">
        <v>0</v>
      </c>
      <c r="S45" s="102">
        <v>0</v>
      </c>
      <c r="T45" s="482">
        <v>0</v>
      </c>
    </row>
    <row r="46" spans="1:20" s="351" customFormat="1" ht="18.75" customHeight="1" x14ac:dyDescent="0.25">
      <c r="A46" s="281" t="s">
        <v>368</v>
      </c>
      <c r="B46" s="281" t="s">
        <v>368</v>
      </c>
      <c r="C46" s="281" t="s">
        <v>368</v>
      </c>
      <c r="D46" s="105" t="s">
        <v>29</v>
      </c>
      <c r="E46" s="323" t="s">
        <v>30</v>
      </c>
      <c r="F46" s="483">
        <f>+SUM(F47:F48)</f>
        <v>0</v>
      </c>
      <c r="G46" s="358" t="s">
        <v>368</v>
      </c>
      <c r="H46" s="376" t="s">
        <v>368</v>
      </c>
      <c r="I46" s="358" t="s">
        <v>368</v>
      </c>
      <c r="J46" s="376" t="s">
        <v>368</v>
      </c>
      <c r="K46" s="358" t="s">
        <v>368</v>
      </c>
      <c r="L46" s="358" t="s">
        <v>368</v>
      </c>
      <c r="M46" s="358" t="s">
        <v>368</v>
      </c>
      <c r="N46" s="358" t="s">
        <v>368</v>
      </c>
      <c r="O46" s="358" t="s">
        <v>368</v>
      </c>
      <c r="P46" s="358" t="s">
        <v>368</v>
      </c>
      <c r="Q46" s="358" t="s">
        <v>368</v>
      </c>
      <c r="R46" s="358" t="s">
        <v>368</v>
      </c>
      <c r="S46" s="358" t="s">
        <v>368</v>
      </c>
      <c r="T46" s="397" t="s">
        <v>368</v>
      </c>
    </row>
    <row r="47" spans="1:20" s="150" customFormat="1" ht="15" customHeight="1" x14ac:dyDescent="0.25">
      <c r="A47" s="281" t="s">
        <v>368</v>
      </c>
      <c r="B47" s="281" t="s">
        <v>368</v>
      </c>
      <c r="C47" s="281" t="s">
        <v>368</v>
      </c>
      <c r="D47" s="105" t="s">
        <v>31</v>
      </c>
      <c r="E47" s="355" t="s">
        <v>32</v>
      </c>
      <c r="F47" s="118" t="s">
        <v>368</v>
      </c>
      <c r="G47" s="358" t="s">
        <v>368</v>
      </c>
      <c r="H47" s="376" t="s">
        <v>368</v>
      </c>
      <c r="I47" s="358" t="s">
        <v>368</v>
      </c>
      <c r="J47" s="376" t="s">
        <v>368</v>
      </c>
      <c r="K47" s="358" t="s">
        <v>368</v>
      </c>
      <c r="L47" s="358" t="s">
        <v>368</v>
      </c>
      <c r="M47" s="358" t="s">
        <v>368</v>
      </c>
      <c r="N47" s="358" t="s">
        <v>368</v>
      </c>
      <c r="O47" s="358" t="s">
        <v>368</v>
      </c>
      <c r="P47" s="358" t="s">
        <v>368</v>
      </c>
      <c r="Q47" s="358" t="s">
        <v>368</v>
      </c>
      <c r="R47" s="358" t="s">
        <v>368</v>
      </c>
      <c r="S47" s="358" t="s">
        <v>368</v>
      </c>
      <c r="T47" s="397" t="s">
        <v>368</v>
      </c>
    </row>
    <row r="48" spans="1:20" s="150" customFormat="1" ht="15" customHeight="1" x14ac:dyDescent="0.25">
      <c r="A48" s="281" t="s">
        <v>368</v>
      </c>
      <c r="B48" s="281" t="s">
        <v>368</v>
      </c>
      <c r="C48" s="281" t="s">
        <v>368</v>
      </c>
      <c r="D48" s="105" t="s">
        <v>33</v>
      </c>
      <c r="E48" s="355" t="s">
        <v>34</v>
      </c>
      <c r="F48" s="118" t="s">
        <v>368</v>
      </c>
      <c r="G48" s="358" t="s">
        <v>368</v>
      </c>
      <c r="H48" s="376" t="s">
        <v>368</v>
      </c>
      <c r="I48" s="358" t="s">
        <v>368</v>
      </c>
      <c r="J48" s="376" t="s">
        <v>368</v>
      </c>
      <c r="K48" s="358" t="s">
        <v>368</v>
      </c>
      <c r="L48" s="358" t="s">
        <v>368</v>
      </c>
      <c r="M48" s="358" t="s">
        <v>368</v>
      </c>
      <c r="N48" s="358" t="s">
        <v>368</v>
      </c>
      <c r="O48" s="358" t="s">
        <v>368</v>
      </c>
      <c r="P48" s="358" t="s">
        <v>368</v>
      </c>
      <c r="Q48" s="358" t="s">
        <v>368</v>
      </c>
      <c r="R48" s="358" t="s">
        <v>368</v>
      </c>
      <c r="S48" s="358" t="s">
        <v>368</v>
      </c>
      <c r="T48" s="397" t="s">
        <v>368</v>
      </c>
    </row>
    <row r="49" spans="1:20" s="351" customFormat="1" ht="15" customHeight="1" x14ac:dyDescent="0.25">
      <c r="A49" s="281" t="s">
        <v>368</v>
      </c>
      <c r="B49" s="353" t="s">
        <v>368</v>
      </c>
      <c r="C49" s="353" t="s">
        <v>368</v>
      </c>
      <c r="D49" s="87" t="s">
        <v>35</v>
      </c>
      <c r="E49" s="352" t="s">
        <v>4</v>
      </c>
      <c r="F49" s="118" t="s">
        <v>368</v>
      </c>
      <c r="G49" s="358" t="s">
        <v>368</v>
      </c>
      <c r="H49" s="376" t="s">
        <v>368</v>
      </c>
      <c r="I49" s="358" t="s">
        <v>368</v>
      </c>
      <c r="J49" s="376" t="s">
        <v>368</v>
      </c>
      <c r="K49" s="358" t="s">
        <v>368</v>
      </c>
      <c r="L49" s="358" t="s">
        <v>368</v>
      </c>
      <c r="M49" s="358" t="s">
        <v>368</v>
      </c>
      <c r="N49" s="358" t="s">
        <v>368</v>
      </c>
      <c r="O49" s="358" t="s">
        <v>368</v>
      </c>
      <c r="P49" s="358" t="s">
        <v>368</v>
      </c>
      <c r="Q49" s="358" t="s">
        <v>368</v>
      </c>
      <c r="R49" s="358" t="s">
        <v>368</v>
      </c>
      <c r="S49" s="358" t="s">
        <v>368</v>
      </c>
      <c r="T49" s="397" t="s">
        <v>368</v>
      </c>
    </row>
    <row r="50" spans="1:20" s="351" customFormat="1" ht="15" customHeight="1" x14ac:dyDescent="0.25">
      <c r="A50" s="350">
        <f>+F50-SUM(G50:H50)</f>
        <v>0</v>
      </c>
      <c r="B50" s="353" t="s">
        <v>368</v>
      </c>
      <c r="C50" s="350">
        <f>+F50-SUM(K50:T50)</f>
        <v>0</v>
      </c>
      <c r="D50" s="87" t="s">
        <v>38</v>
      </c>
      <c r="E50" s="62" t="s">
        <v>1735</v>
      </c>
      <c r="F50" s="155">
        <v>0</v>
      </c>
      <c r="G50" s="144">
        <v>0</v>
      </c>
      <c r="H50" s="372">
        <v>0</v>
      </c>
      <c r="I50" s="358" t="s">
        <v>368</v>
      </c>
      <c r="J50" s="376" t="s">
        <v>368</v>
      </c>
      <c r="K50" s="120">
        <v>0</v>
      </c>
      <c r="L50" s="100">
        <v>0</v>
      </c>
      <c r="M50" s="100">
        <v>0</v>
      </c>
      <c r="N50" s="100">
        <v>0</v>
      </c>
      <c r="O50" s="100">
        <v>0</v>
      </c>
      <c r="P50" s="100">
        <v>0</v>
      </c>
      <c r="Q50" s="100">
        <v>0</v>
      </c>
      <c r="R50" s="100">
        <v>0</v>
      </c>
      <c r="S50" s="100">
        <v>0</v>
      </c>
      <c r="T50" s="123">
        <v>0</v>
      </c>
    </row>
    <row r="51" spans="1:20" ht="15" x14ac:dyDescent="0.25">
      <c r="A51" s="280">
        <f>+F51-SUM(G51:H51)</f>
        <v>0</v>
      </c>
      <c r="B51" s="281" t="s">
        <v>368</v>
      </c>
      <c r="C51" s="280">
        <f>+F51-SUM(K51:T51)</f>
        <v>0</v>
      </c>
      <c r="D51" s="86" t="s">
        <v>363</v>
      </c>
      <c r="E51" s="62" t="s">
        <v>655</v>
      </c>
      <c r="F51" s="118">
        <f>+EIGNIR!C732</f>
        <v>0</v>
      </c>
      <c r="G51" s="119">
        <f>+SUM(G52:G58)</f>
        <v>0</v>
      </c>
      <c r="H51" s="118">
        <f t="shared" ref="H51:S51" si="24">+SUM(H52:H58)</f>
        <v>0</v>
      </c>
      <c r="I51" s="151" t="s">
        <v>368</v>
      </c>
      <c r="J51" s="377" t="s">
        <v>368</v>
      </c>
      <c r="K51" s="119">
        <f t="shared" si="24"/>
        <v>0</v>
      </c>
      <c r="L51" s="119">
        <f t="shared" si="24"/>
        <v>0</v>
      </c>
      <c r="M51" s="119">
        <f t="shared" si="24"/>
        <v>0</v>
      </c>
      <c r="N51" s="119">
        <f t="shared" si="24"/>
        <v>0</v>
      </c>
      <c r="O51" s="119">
        <f t="shared" si="24"/>
        <v>0</v>
      </c>
      <c r="P51" s="119">
        <f t="shared" si="24"/>
        <v>0</v>
      </c>
      <c r="Q51" s="119">
        <f t="shared" si="24"/>
        <v>0</v>
      </c>
      <c r="R51" s="119">
        <f t="shared" si="24"/>
        <v>0</v>
      </c>
      <c r="S51" s="119">
        <f t="shared" si="24"/>
        <v>0</v>
      </c>
      <c r="T51" s="483">
        <f>+SUM(T52:T58)</f>
        <v>0</v>
      </c>
    </row>
    <row r="52" spans="1:20" s="393" customFormat="1" ht="15" x14ac:dyDescent="0.25">
      <c r="A52" s="281" t="s">
        <v>368</v>
      </c>
      <c r="B52" s="281" t="s">
        <v>368</v>
      </c>
      <c r="C52" s="353" t="s">
        <v>368</v>
      </c>
      <c r="D52" s="105" t="s">
        <v>1714</v>
      </c>
      <c r="E52" s="107" t="s">
        <v>394</v>
      </c>
      <c r="F52" s="377" t="s">
        <v>368</v>
      </c>
      <c r="G52" s="151" t="s">
        <v>368</v>
      </c>
      <c r="H52" s="377" t="s">
        <v>368</v>
      </c>
      <c r="I52" s="151" t="s">
        <v>368</v>
      </c>
      <c r="J52" s="377" t="s">
        <v>368</v>
      </c>
      <c r="K52" s="358" t="s">
        <v>368</v>
      </c>
      <c r="L52" s="358" t="s">
        <v>368</v>
      </c>
      <c r="M52" s="358" t="s">
        <v>368</v>
      </c>
      <c r="N52" s="358" t="s">
        <v>368</v>
      </c>
      <c r="O52" s="358" t="s">
        <v>368</v>
      </c>
      <c r="P52" s="358" t="s">
        <v>368</v>
      </c>
      <c r="Q52" s="358" t="s">
        <v>368</v>
      </c>
      <c r="R52" s="358" t="s">
        <v>368</v>
      </c>
      <c r="S52" s="358" t="s">
        <v>368</v>
      </c>
      <c r="T52" s="397" t="s">
        <v>368</v>
      </c>
    </row>
    <row r="53" spans="1:20" s="84" customFormat="1" ht="15" x14ac:dyDescent="0.25">
      <c r="A53" s="280">
        <f>+F53-SUM(G53:H53)</f>
        <v>0</v>
      </c>
      <c r="B53" s="281" t="s">
        <v>368</v>
      </c>
      <c r="C53" s="280">
        <f>+F53-SUM(K53:T53)</f>
        <v>0</v>
      </c>
      <c r="D53" s="105" t="s">
        <v>1715</v>
      </c>
      <c r="E53" s="107" t="s">
        <v>15</v>
      </c>
      <c r="F53" s="360">
        <v>0</v>
      </c>
      <c r="G53" s="110">
        <v>0</v>
      </c>
      <c r="H53" s="360">
        <v>0</v>
      </c>
      <c r="I53" s="151" t="s">
        <v>368</v>
      </c>
      <c r="J53" s="377" t="s">
        <v>368</v>
      </c>
      <c r="K53" s="110">
        <v>0</v>
      </c>
      <c r="L53" s="102">
        <v>0</v>
      </c>
      <c r="M53" s="102">
        <v>0</v>
      </c>
      <c r="N53" s="102">
        <v>0</v>
      </c>
      <c r="O53" s="102">
        <v>0</v>
      </c>
      <c r="P53" s="102">
        <v>0</v>
      </c>
      <c r="Q53" s="102">
        <v>0</v>
      </c>
      <c r="R53" s="102">
        <v>0</v>
      </c>
      <c r="S53" s="102">
        <v>0</v>
      </c>
      <c r="T53" s="111">
        <v>0</v>
      </c>
    </row>
    <row r="54" spans="1:20" s="396" customFormat="1" ht="15" x14ac:dyDescent="0.25">
      <c r="A54" s="281" t="s">
        <v>368</v>
      </c>
      <c r="B54" s="281" t="s">
        <v>368</v>
      </c>
      <c r="C54" s="353" t="s">
        <v>368</v>
      </c>
      <c r="D54" s="105" t="s">
        <v>1716</v>
      </c>
      <c r="E54" s="107" t="s">
        <v>370</v>
      </c>
      <c r="F54" s="377" t="s">
        <v>368</v>
      </c>
      <c r="G54" s="151" t="s">
        <v>368</v>
      </c>
      <c r="H54" s="377" t="s">
        <v>368</v>
      </c>
      <c r="I54" s="151" t="s">
        <v>368</v>
      </c>
      <c r="J54" s="377" t="s">
        <v>368</v>
      </c>
      <c r="K54" s="358" t="s">
        <v>368</v>
      </c>
      <c r="L54" s="358" t="s">
        <v>368</v>
      </c>
      <c r="M54" s="358" t="s">
        <v>368</v>
      </c>
      <c r="N54" s="358" t="s">
        <v>368</v>
      </c>
      <c r="O54" s="358" t="s">
        <v>368</v>
      </c>
      <c r="P54" s="358" t="s">
        <v>368</v>
      </c>
      <c r="Q54" s="358" t="s">
        <v>368</v>
      </c>
      <c r="R54" s="358" t="s">
        <v>368</v>
      </c>
      <c r="S54" s="358" t="s">
        <v>368</v>
      </c>
      <c r="T54" s="397" t="s">
        <v>368</v>
      </c>
    </row>
    <row r="55" spans="1:20" s="396" customFormat="1" ht="15" x14ac:dyDescent="0.25">
      <c r="A55" s="281" t="s">
        <v>368</v>
      </c>
      <c r="B55" s="281" t="s">
        <v>368</v>
      </c>
      <c r="C55" s="353" t="s">
        <v>368</v>
      </c>
      <c r="D55" s="105" t="s">
        <v>1717</v>
      </c>
      <c r="E55" s="395" t="s">
        <v>400</v>
      </c>
      <c r="F55" s="377" t="s">
        <v>368</v>
      </c>
      <c r="G55" s="151" t="s">
        <v>368</v>
      </c>
      <c r="H55" s="377" t="s">
        <v>368</v>
      </c>
      <c r="I55" s="151" t="s">
        <v>368</v>
      </c>
      <c r="J55" s="377" t="s">
        <v>368</v>
      </c>
      <c r="K55" s="358" t="s">
        <v>368</v>
      </c>
      <c r="L55" s="358" t="s">
        <v>368</v>
      </c>
      <c r="M55" s="358" t="s">
        <v>368</v>
      </c>
      <c r="N55" s="358" t="s">
        <v>368</v>
      </c>
      <c r="O55" s="358" t="s">
        <v>368</v>
      </c>
      <c r="P55" s="358" t="s">
        <v>368</v>
      </c>
      <c r="Q55" s="358" t="s">
        <v>368</v>
      </c>
      <c r="R55" s="358" t="s">
        <v>368</v>
      </c>
      <c r="S55" s="358" t="s">
        <v>368</v>
      </c>
      <c r="T55" s="397" t="s">
        <v>368</v>
      </c>
    </row>
    <row r="56" spans="1:20" s="84" customFormat="1" ht="15" x14ac:dyDescent="0.25">
      <c r="A56" s="280">
        <f>+F56-SUM(G56:H56)</f>
        <v>0</v>
      </c>
      <c r="B56" s="281" t="s">
        <v>368</v>
      </c>
      <c r="C56" s="280">
        <f>+F56-SUM(K56:T56)</f>
        <v>0</v>
      </c>
      <c r="D56" s="105" t="s">
        <v>1718</v>
      </c>
      <c r="E56" s="107" t="s">
        <v>1710</v>
      </c>
      <c r="F56" s="360">
        <v>0</v>
      </c>
      <c r="G56" s="110">
        <v>0</v>
      </c>
      <c r="H56" s="360">
        <v>0</v>
      </c>
      <c r="I56" s="151" t="s">
        <v>368</v>
      </c>
      <c r="J56" s="377" t="s">
        <v>368</v>
      </c>
      <c r="K56" s="110">
        <v>0</v>
      </c>
      <c r="L56" s="102">
        <v>0</v>
      </c>
      <c r="M56" s="102">
        <v>0</v>
      </c>
      <c r="N56" s="102">
        <v>0</v>
      </c>
      <c r="O56" s="102">
        <v>0</v>
      </c>
      <c r="P56" s="102">
        <v>0</v>
      </c>
      <c r="Q56" s="102">
        <v>0</v>
      </c>
      <c r="R56" s="102">
        <v>0</v>
      </c>
      <c r="S56" s="102">
        <v>0</v>
      </c>
      <c r="T56" s="111">
        <v>0</v>
      </c>
    </row>
    <row r="57" spans="1:20" s="396" customFormat="1" ht="15" x14ac:dyDescent="0.25">
      <c r="A57" s="281" t="s">
        <v>368</v>
      </c>
      <c r="B57" s="281" t="s">
        <v>368</v>
      </c>
      <c r="C57" s="353" t="s">
        <v>368</v>
      </c>
      <c r="D57" s="105" t="s">
        <v>1719</v>
      </c>
      <c r="E57" s="107" t="s">
        <v>1709</v>
      </c>
      <c r="F57" s="377" t="s">
        <v>368</v>
      </c>
      <c r="G57" s="151" t="s">
        <v>368</v>
      </c>
      <c r="H57" s="377" t="s">
        <v>368</v>
      </c>
      <c r="I57" s="151" t="s">
        <v>368</v>
      </c>
      <c r="J57" s="377" t="s">
        <v>368</v>
      </c>
      <c r="K57" s="358" t="s">
        <v>368</v>
      </c>
      <c r="L57" s="358" t="s">
        <v>368</v>
      </c>
      <c r="M57" s="358" t="s">
        <v>368</v>
      </c>
      <c r="N57" s="358" t="s">
        <v>368</v>
      </c>
      <c r="O57" s="358" t="s">
        <v>368</v>
      </c>
      <c r="P57" s="358" t="s">
        <v>368</v>
      </c>
      <c r="Q57" s="358" t="s">
        <v>368</v>
      </c>
      <c r="R57" s="358" t="s">
        <v>368</v>
      </c>
      <c r="S57" s="358" t="s">
        <v>368</v>
      </c>
      <c r="T57" s="397" t="s">
        <v>368</v>
      </c>
    </row>
    <row r="58" spans="1:20" s="84" customFormat="1" ht="15" x14ac:dyDescent="0.25">
      <c r="A58" s="280">
        <f t="shared" ref="A58:A71" si="25">+F58-SUM(G58:H58)</f>
        <v>0</v>
      </c>
      <c r="B58" s="281" t="s">
        <v>368</v>
      </c>
      <c r="C58" s="280">
        <f t="shared" ref="C58:C71" si="26">+F58-SUM(K58:T58)</f>
        <v>0</v>
      </c>
      <c r="D58" s="105" t="s">
        <v>1720</v>
      </c>
      <c r="E58" s="107" t="s">
        <v>1699</v>
      </c>
      <c r="F58" s="360">
        <v>0</v>
      </c>
      <c r="G58" s="278">
        <v>0</v>
      </c>
      <c r="H58" s="374">
        <v>0</v>
      </c>
      <c r="I58" s="151" t="s">
        <v>368</v>
      </c>
      <c r="J58" s="377" t="s">
        <v>368</v>
      </c>
      <c r="K58" s="110">
        <v>0</v>
      </c>
      <c r="L58" s="102">
        <v>0</v>
      </c>
      <c r="M58" s="102">
        <v>0</v>
      </c>
      <c r="N58" s="102">
        <v>0</v>
      </c>
      <c r="O58" s="102">
        <v>0</v>
      </c>
      <c r="P58" s="102">
        <v>0</v>
      </c>
      <c r="Q58" s="102">
        <v>0</v>
      </c>
      <c r="R58" s="102">
        <v>0</v>
      </c>
      <c r="S58" s="102">
        <v>0</v>
      </c>
      <c r="T58" s="111">
        <v>0</v>
      </c>
    </row>
    <row r="59" spans="1:20" ht="15" customHeight="1" x14ac:dyDescent="0.25">
      <c r="A59" s="280">
        <f t="shared" si="25"/>
        <v>0</v>
      </c>
      <c r="B59" s="281" t="s">
        <v>368</v>
      </c>
      <c r="C59" s="280">
        <f t="shared" si="26"/>
        <v>0</v>
      </c>
      <c r="E59" s="362" t="s">
        <v>611</v>
      </c>
      <c r="F59" s="118">
        <f>+EIGNIR!C733</f>
        <v>0</v>
      </c>
      <c r="G59" s="129">
        <f>SUM(G60,G61,G72,G75,G76)</f>
        <v>0</v>
      </c>
      <c r="H59" s="135">
        <f>SUM(H60,H61,H72,H75,H76)</f>
        <v>0</v>
      </c>
      <c r="I59" s="151" t="s">
        <v>368</v>
      </c>
      <c r="J59" s="377" t="s">
        <v>368</v>
      </c>
      <c r="K59" s="129">
        <f>SUM(K60,K61,K72,K75,K76)</f>
        <v>0</v>
      </c>
      <c r="L59" s="129">
        <f t="shared" ref="L59:T59" si="27">SUM(L60,L61,L72,L75,L76)</f>
        <v>0</v>
      </c>
      <c r="M59" s="129">
        <f t="shared" si="27"/>
        <v>0</v>
      </c>
      <c r="N59" s="129">
        <f t="shared" si="27"/>
        <v>0</v>
      </c>
      <c r="O59" s="129">
        <f t="shared" si="27"/>
        <v>0</v>
      </c>
      <c r="P59" s="129">
        <f t="shared" si="27"/>
        <v>0</v>
      </c>
      <c r="Q59" s="129">
        <f t="shared" si="27"/>
        <v>0</v>
      </c>
      <c r="R59" s="129">
        <f t="shared" si="27"/>
        <v>0</v>
      </c>
      <c r="S59" s="129">
        <f t="shared" si="27"/>
        <v>0</v>
      </c>
      <c r="T59" s="135">
        <f t="shared" si="27"/>
        <v>0</v>
      </c>
    </row>
    <row r="60" spans="1:20" s="149" customFormat="1" ht="15" customHeight="1" x14ac:dyDescent="0.25">
      <c r="A60" s="350">
        <f t="shared" si="25"/>
        <v>0</v>
      </c>
      <c r="B60" s="350">
        <f t="shared" ref="B60:B71" si="28">+F60-SUM(I60:J60)</f>
        <v>0</v>
      </c>
      <c r="C60" s="350">
        <f t="shared" si="26"/>
        <v>0</v>
      </c>
      <c r="D60" s="87" t="s">
        <v>37</v>
      </c>
      <c r="E60" s="62" t="s">
        <v>19</v>
      </c>
      <c r="F60" s="155">
        <v>0</v>
      </c>
      <c r="G60" s="354">
        <v>0</v>
      </c>
      <c r="H60" s="375">
        <v>0</v>
      </c>
      <c r="I60" s="144">
        <v>0</v>
      </c>
      <c r="J60" s="372">
        <v>0</v>
      </c>
      <c r="K60" s="144">
        <v>0</v>
      </c>
      <c r="L60" s="101">
        <v>0</v>
      </c>
      <c r="M60" s="101">
        <v>0</v>
      </c>
      <c r="N60" s="101">
        <v>0</v>
      </c>
      <c r="O60" s="101">
        <v>0</v>
      </c>
      <c r="P60" s="101">
        <v>0</v>
      </c>
      <c r="Q60" s="101">
        <v>0</v>
      </c>
      <c r="R60" s="101">
        <v>0</v>
      </c>
      <c r="S60" s="101">
        <v>0</v>
      </c>
      <c r="T60" s="155">
        <v>0</v>
      </c>
    </row>
    <row r="61" spans="1:20" s="84" customFormat="1" ht="15" customHeight="1" x14ac:dyDescent="0.25">
      <c r="A61" s="280">
        <f t="shared" si="25"/>
        <v>0</v>
      </c>
      <c r="B61" s="280">
        <f t="shared" si="28"/>
        <v>0</v>
      </c>
      <c r="C61" s="280">
        <f t="shared" si="26"/>
        <v>0</v>
      </c>
      <c r="D61" s="87" t="s">
        <v>36</v>
      </c>
      <c r="E61" s="62" t="s">
        <v>51</v>
      </c>
      <c r="F61" s="371">
        <f t="shared" ref="F61:K61" si="29">+SUM(F62:F71)</f>
        <v>0</v>
      </c>
      <c r="G61" s="129">
        <f t="shared" si="29"/>
        <v>0</v>
      </c>
      <c r="H61" s="371">
        <f t="shared" si="29"/>
        <v>0</v>
      </c>
      <c r="I61" s="129">
        <f t="shared" si="29"/>
        <v>0</v>
      </c>
      <c r="J61" s="371">
        <f t="shared" si="29"/>
        <v>0</v>
      </c>
      <c r="K61" s="129">
        <f t="shared" si="29"/>
        <v>0</v>
      </c>
      <c r="L61" s="129">
        <f t="shared" ref="L61:T61" si="30">+SUM(L62:L71)</f>
        <v>0</v>
      </c>
      <c r="M61" s="129">
        <f t="shared" si="30"/>
        <v>0</v>
      </c>
      <c r="N61" s="129">
        <f t="shared" si="30"/>
        <v>0</v>
      </c>
      <c r="O61" s="129">
        <f t="shared" si="30"/>
        <v>0</v>
      </c>
      <c r="P61" s="129">
        <f t="shared" si="30"/>
        <v>0</v>
      </c>
      <c r="Q61" s="129">
        <f t="shared" si="30"/>
        <v>0</v>
      </c>
      <c r="R61" s="129">
        <f t="shared" si="30"/>
        <v>0</v>
      </c>
      <c r="S61" s="129">
        <f t="shared" si="30"/>
        <v>0</v>
      </c>
      <c r="T61" s="135">
        <f t="shared" si="30"/>
        <v>0</v>
      </c>
    </row>
    <row r="62" spans="1:20" s="84" customFormat="1" ht="15" customHeight="1" x14ac:dyDescent="0.25">
      <c r="A62" s="280">
        <f t="shared" si="25"/>
        <v>0</v>
      </c>
      <c r="B62" s="280">
        <f t="shared" si="28"/>
        <v>0</v>
      </c>
      <c r="C62" s="280">
        <f t="shared" si="26"/>
        <v>0</v>
      </c>
      <c r="D62" s="105" t="s">
        <v>20</v>
      </c>
      <c r="E62" s="64" t="s">
        <v>15</v>
      </c>
      <c r="F62" s="111">
        <v>0</v>
      </c>
      <c r="G62" s="110">
        <v>0</v>
      </c>
      <c r="H62" s="360">
        <v>0</v>
      </c>
      <c r="I62" s="110">
        <v>0</v>
      </c>
      <c r="J62" s="360">
        <v>0</v>
      </c>
      <c r="K62" s="110">
        <v>0</v>
      </c>
      <c r="L62" s="102">
        <v>0</v>
      </c>
      <c r="M62" s="102">
        <v>0</v>
      </c>
      <c r="N62" s="102">
        <v>0</v>
      </c>
      <c r="O62" s="102">
        <v>0</v>
      </c>
      <c r="P62" s="102">
        <v>0</v>
      </c>
      <c r="Q62" s="102">
        <v>0</v>
      </c>
      <c r="R62" s="102">
        <v>0</v>
      </c>
      <c r="S62" s="102">
        <v>0</v>
      </c>
      <c r="T62" s="111">
        <v>0</v>
      </c>
    </row>
    <row r="63" spans="1:20" s="150" customFormat="1" ht="15" customHeight="1" x14ac:dyDescent="0.25">
      <c r="A63" s="280">
        <f t="shared" si="25"/>
        <v>0</v>
      </c>
      <c r="B63" s="280">
        <f t="shared" si="28"/>
        <v>0</v>
      </c>
      <c r="C63" s="280">
        <f t="shared" si="26"/>
        <v>0</v>
      </c>
      <c r="D63" s="105" t="s">
        <v>1702</v>
      </c>
      <c r="E63" s="64" t="s">
        <v>396</v>
      </c>
      <c r="F63" s="111">
        <v>0</v>
      </c>
      <c r="G63" s="110">
        <v>0</v>
      </c>
      <c r="H63" s="360">
        <v>0</v>
      </c>
      <c r="I63" s="110">
        <v>0</v>
      </c>
      <c r="J63" s="360">
        <v>0</v>
      </c>
      <c r="K63" s="110">
        <v>0</v>
      </c>
      <c r="L63" s="102">
        <v>0</v>
      </c>
      <c r="M63" s="102">
        <v>0</v>
      </c>
      <c r="N63" s="102">
        <v>0</v>
      </c>
      <c r="O63" s="102">
        <v>0</v>
      </c>
      <c r="P63" s="102">
        <v>0</v>
      </c>
      <c r="Q63" s="102">
        <v>0</v>
      </c>
      <c r="R63" s="102">
        <v>0</v>
      </c>
      <c r="S63" s="102">
        <v>0</v>
      </c>
      <c r="T63" s="111">
        <v>0</v>
      </c>
    </row>
    <row r="64" spans="1:20" s="150" customFormat="1" ht="15" customHeight="1" x14ac:dyDescent="0.25">
      <c r="A64" s="280">
        <f t="shared" si="25"/>
        <v>0</v>
      </c>
      <c r="B64" s="280">
        <f t="shared" si="28"/>
        <v>0</v>
      </c>
      <c r="C64" s="280">
        <f t="shared" si="26"/>
        <v>0</v>
      </c>
      <c r="D64" s="105" t="s">
        <v>21</v>
      </c>
      <c r="E64" s="346" t="s">
        <v>370</v>
      </c>
      <c r="F64" s="111">
        <v>0</v>
      </c>
      <c r="G64" s="110">
        <v>0</v>
      </c>
      <c r="H64" s="360">
        <v>0</v>
      </c>
      <c r="I64" s="110">
        <v>0</v>
      </c>
      <c r="J64" s="360">
        <v>0</v>
      </c>
      <c r="K64" s="110">
        <v>0</v>
      </c>
      <c r="L64" s="102">
        <v>0</v>
      </c>
      <c r="M64" s="102">
        <v>0</v>
      </c>
      <c r="N64" s="102">
        <v>0</v>
      </c>
      <c r="O64" s="102">
        <v>0</v>
      </c>
      <c r="P64" s="102">
        <v>0</v>
      </c>
      <c r="Q64" s="102">
        <v>0</v>
      </c>
      <c r="R64" s="102">
        <v>0</v>
      </c>
      <c r="S64" s="102">
        <v>0</v>
      </c>
      <c r="T64" s="111">
        <v>0</v>
      </c>
    </row>
    <row r="65" spans="1:20" s="150" customFormat="1" ht="15" customHeight="1" x14ac:dyDescent="0.25">
      <c r="A65" s="280">
        <f t="shared" si="25"/>
        <v>0</v>
      </c>
      <c r="B65" s="280">
        <f t="shared" si="28"/>
        <v>0</v>
      </c>
      <c r="C65" s="280">
        <f t="shared" si="26"/>
        <v>0</v>
      </c>
      <c r="D65" s="105" t="s">
        <v>22</v>
      </c>
      <c r="E65" s="346" t="s">
        <v>400</v>
      </c>
      <c r="F65" s="111">
        <v>0</v>
      </c>
      <c r="G65" s="110">
        <v>0</v>
      </c>
      <c r="H65" s="360">
        <v>0</v>
      </c>
      <c r="I65" s="110">
        <v>0</v>
      </c>
      <c r="J65" s="360">
        <v>0</v>
      </c>
      <c r="K65" s="110">
        <v>0</v>
      </c>
      <c r="L65" s="102">
        <v>0</v>
      </c>
      <c r="M65" s="102">
        <v>0</v>
      </c>
      <c r="N65" s="102">
        <v>0</v>
      </c>
      <c r="O65" s="102">
        <v>0</v>
      </c>
      <c r="P65" s="102">
        <v>0</v>
      </c>
      <c r="Q65" s="102">
        <v>0</v>
      </c>
      <c r="R65" s="102">
        <v>0</v>
      </c>
      <c r="S65" s="102">
        <v>0</v>
      </c>
      <c r="T65" s="111">
        <v>0</v>
      </c>
    </row>
    <row r="66" spans="1:20" s="84" customFormat="1" ht="15" customHeight="1" x14ac:dyDescent="0.25">
      <c r="A66" s="280">
        <f t="shared" si="25"/>
        <v>0</v>
      </c>
      <c r="B66" s="280">
        <f t="shared" si="28"/>
        <v>0</v>
      </c>
      <c r="C66" s="280">
        <f t="shared" si="26"/>
        <v>0</v>
      </c>
      <c r="D66" s="105" t="s">
        <v>23</v>
      </c>
      <c r="E66" s="64" t="s">
        <v>3</v>
      </c>
      <c r="F66" s="111">
        <v>0</v>
      </c>
      <c r="G66" s="110">
        <v>0</v>
      </c>
      <c r="H66" s="360">
        <v>0</v>
      </c>
      <c r="I66" s="110">
        <v>0</v>
      </c>
      <c r="J66" s="360">
        <v>0</v>
      </c>
      <c r="K66" s="110">
        <v>0</v>
      </c>
      <c r="L66" s="102">
        <v>0</v>
      </c>
      <c r="M66" s="102">
        <v>0</v>
      </c>
      <c r="N66" s="102">
        <v>0</v>
      </c>
      <c r="O66" s="102">
        <v>0</v>
      </c>
      <c r="P66" s="102">
        <v>0</v>
      </c>
      <c r="Q66" s="102">
        <v>0</v>
      </c>
      <c r="R66" s="102">
        <v>0</v>
      </c>
      <c r="S66" s="102">
        <v>0</v>
      </c>
      <c r="T66" s="111">
        <v>0</v>
      </c>
    </row>
    <row r="67" spans="1:20" s="150" customFormat="1" ht="15" customHeight="1" x14ac:dyDescent="0.25">
      <c r="A67" s="280">
        <f t="shared" si="25"/>
        <v>0</v>
      </c>
      <c r="B67" s="280">
        <f t="shared" si="28"/>
        <v>0</v>
      </c>
      <c r="C67" s="280">
        <f t="shared" si="26"/>
        <v>0</v>
      </c>
      <c r="D67" s="105" t="s">
        <v>1703</v>
      </c>
      <c r="E67" s="64" t="s">
        <v>397</v>
      </c>
      <c r="F67" s="111">
        <v>0</v>
      </c>
      <c r="G67" s="110">
        <v>0</v>
      </c>
      <c r="H67" s="360">
        <v>0</v>
      </c>
      <c r="I67" s="110">
        <v>0</v>
      </c>
      <c r="J67" s="360">
        <v>0</v>
      </c>
      <c r="K67" s="110">
        <v>0</v>
      </c>
      <c r="L67" s="102">
        <v>0</v>
      </c>
      <c r="M67" s="102">
        <v>0</v>
      </c>
      <c r="N67" s="102">
        <v>0</v>
      </c>
      <c r="O67" s="102">
        <v>0</v>
      </c>
      <c r="P67" s="102">
        <v>0</v>
      </c>
      <c r="Q67" s="102">
        <v>0</v>
      </c>
      <c r="R67" s="102">
        <v>0</v>
      </c>
      <c r="S67" s="102">
        <v>0</v>
      </c>
      <c r="T67" s="111">
        <v>0</v>
      </c>
    </row>
    <row r="68" spans="1:20" s="84" customFormat="1" ht="15" customHeight="1" x14ac:dyDescent="0.25">
      <c r="A68" s="280">
        <f t="shared" si="25"/>
        <v>0</v>
      </c>
      <c r="B68" s="280">
        <f t="shared" si="28"/>
        <v>0</v>
      </c>
      <c r="C68" s="280">
        <f t="shared" si="26"/>
        <v>0</v>
      </c>
      <c r="D68" s="105" t="s">
        <v>24</v>
      </c>
      <c r="E68" s="64" t="s">
        <v>371</v>
      </c>
      <c r="F68" s="111">
        <v>0</v>
      </c>
      <c r="G68" s="110">
        <v>0</v>
      </c>
      <c r="H68" s="360">
        <v>0</v>
      </c>
      <c r="I68" s="110">
        <v>0</v>
      </c>
      <c r="J68" s="360">
        <v>0</v>
      </c>
      <c r="K68" s="110">
        <v>0</v>
      </c>
      <c r="L68" s="102">
        <v>0</v>
      </c>
      <c r="M68" s="102">
        <v>0</v>
      </c>
      <c r="N68" s="102">
        <v>0</v>
      </c>
      <c r="O68" s="102">
        <v>0</v>
      </c>
      <c r="P68" s="102">
        <v>0</v>
      </c>
      <c r="Q68" s="102">
        <v>0</v>
      </c>
      <c r="R68" s="102">
        <v>0</v>
      </c>
      <c r="S68" s="102">
        <v>0</v>
      </c>
      <c r="T68" s="111">
        <v>0</v>
      </c>
    </row>
    <row r="69" spans="1:20" s="84" customFormat="1" ht="15" customHeight="1" x14ac:dyDescent="0.25">
      <c r="A69" s="280">
        <f t="shared" si="25"/>
        <v>0</v>
      </c>
      <c r="B69" s="280">
        <f t="shared" si="28"/>
        <v>0</v>
      </c>
      <c r="C69" s="280">
        <f t="shared" si="26"/>
        <v>0</v>
      </c>
      <c r="D69" s="105" t="s">
        <v>25</v>
      </c>
      <c r="E69" s="64" t="s">
        <v>1734</v>
      </c>
      <c r="F69" s="111">
        <v>0</v>
      </c>
      <c r="G69" s="110">
        <v>0</v>
      </c>
      <c r="H69" s="360">
        <v>0</v>
      </c>
      <c r="I69" s="110">
        <v>0</v>
      </c>
      <c r="J69" s="360">
        <v>0</v>
      </c>
      <c r="K69" s="110">
        <v>0</v>
      </c>
      <c r="L69" s="102">
        <v>0</v>
      </c>
      <c r="M69" s="102">
        <v>0</v>
      </c>
      <c r="N69" s="102">
        <v>0</v>
      </c>
      <c r="O69" s="102">
        <v>0</v>
      </c>
      <c r="P69" s="102">
        <v>0</v>
      </c>
      <c r="Q69" s="102">
        <v>0</v>
      </c>
      <c r="R69" s="102">
        <v>0</v>
      </c>
      <c r="S69" s="102">
        <v>0</v>
      </c>
      <c r="T69" s="111">
        <v>0</v>
      </c>
    </row>
    <row r="70" spans="1:20" s="84" customFormat="1" ht="15" customHeight="1" x14ac:dyDescent="0.25">
      <c r="A70" s="280">
        <f t="shared" si="25"/>
        <v>0</v>
      </c>
      <c r="B70" s="280">
        <f t="shared" si="28"/>
        <v>0</v>
      </c>
      <c r="C70" s="280">
        <f t="shared" si="26"/>
        <v>0</v>
      </c>
      <c r="D70" s="105" t="s">
        <v>26</v>
      </c>
      <c r="E70" s="64" t="s">
        <v>16</v>
      </c>
      <c r="F70" s="111">
        <v>0</v>
      </c>
      <c r="G70" s="110">
        <v>0</v>
      </c>
      <c r="H70" s="360">
        <v>0</v>
      </c>
      <c r="I70" s="110">
        <v>0</v>
      </c>
      <c r="J70" s="360">
        <v>0</v>
      </c>
      <c r="K70" s="110">
        <v>0</v>
      </c>
      <c r="L70" s="102">
        <v>0</v>
      </c>
      <c r="M70" s="102">
        <v>0</v>
      </c>
      <c r="N70" s="102">
        <v>0</v>
      </c>
      <c r="O70" s="102">
        <v>0</v>
      </c>
      <c r="P70" s="102">
        <v>0</v>
      </c>
      <c r="Q70" s="102">
        <v>0</v>
      </c>
      <c r="R70" s="102">
        <v>0</v>
      </c>
      <c r="S70" s="102">
        <v>0</v>
      </c>
      <c r="T70" s="111">
        <v>0</v>
      </c>
    </row>
    <row r="71" spans="1:20" s="150" customFormat="1" ht="15" customHeight="1" x14ac:dyDescent="0.25">
      <c r="A71" s="280">
        <f t="shared" si="25"/>
        <v>0</v>
      </c>
      <c r="B71" s="280">
        <f t="shared" si="28"/>
        <v>0</v>
      </c>
      <c r="C71" s="280">
        <f t="shared" si="26"/>
        <v>0</v>
      </c>
      <c r="D71" s="105" t="s">
        <v>27</v>
      </c>
      <c r="E71" s="346" t="s">
        <v>2</v>
      </c>
      <c r="F71" s="111">
        <v>0</v>
      </c>
      <c r="G71" s="110">
        <v>0</v>
      </c>
      <c r="H71" s="360">
        <v>0</v>
      </c>
      <c r="I71" s="110">
        <v>0</v>
      </c>
      <c r="J71" s="360">
        <v>0</v>
      </c>
      <c r="K71" s="110">
        <v>0</v>
      </c>
      <c r="L71" s="102">
        <v>0</v>
      </c>
      <c r="M71" s="102">
        <v>0</v>
      </c>
      <c r="N71" s="102">
        <v>0</v>
      </c>
      <c r="O71" s="102">
        <v>0</v>
      </c>
      <c r="P71" s="102">
        <v>0</v>
      </c>
      <c r="Q71" s="102">
        <v>0</v>
      </c>
      <c r="R71" s="102">
        <v>0</v>
      </c>
      <c r="S71" s="102">
        <v>0</v>
      </c>
      <c r="T71" s="111">
        <v>0</v>
      </c>
    </row>
    <row r="72" spans="1:20" s="351" customFormat="1" ht="15" customHeight="1" x14ac:dyDescent="0.25">
      <c r="A72" s="281" t="s">
        <v>368</v>
      </c>
      <c r="B72" s="281" t="s">
        <v>368</v>
      </c>
      <c r="C72" s="281" t="s">
        <v>368</v>
      </c>
      <c r="D72" s="105" t="s">
        <v>29</v>
      </c>
      <c r="E72" s="323" t="s">
        <v>30</v>
      </c>
      <c r="F72" s="483">
        <f>+SUM(F73:F74)</f>
        <v>0</v>
      </c>
      <c r="G72" s="358" t="s">
        <v>368</v>
      </c>
      <c r="H72" s="376" t="s">
        <v>368</v>
      </c>
      <c r="I72" s="358" t="s">
        <v>368</v>
      </c>
      <c r="J72" s="376" t="s">
        <v>368</v>
      </c>
      <c r="K72" s="358" t="s">
        <v>368</v>
      </c>
      <c r="L72" s="358" t="s">
        <v>368</v>
      </c>
      <c r="M72" s="358" t="s">
        <v>368</v>
      </c>
      <c r="N72" s="358" t="s">
        <v>368</v>
      </c>
      <c r="O72" s="358" t="s">
        <v>368</v>
      </c>
      <c r="P72" s="358" t="s">
        <v>368</v>
      </c>
      <c r="Q72" s="358" t="s">
        <v>368</v>
      </c>
      <c r="R72" s="358" t="s">
        <v>368</v>
      </c>
      <c r="S72" s="358" t="s">
        <v>368</v>
      </c>
      <c r="T72" s="397" t="s">
        <v>368</v>
      </c>
    </row>
    <row r="73" spans="1:20" s="150" customFormat="1" ht="15" customHeight="1" x14ac:dyDescent="0.25">
      <c r="A73" s="281" t="s">
        <v>368</v>
      </c>
      <c r="B73" s="281" t="s">
        <v>368</v>
      </c>
      <c r="C73" s="281" t="s">
        <v>368</v>
      </c>
      <c r="D73" s="105" t="s">
        <v>31</v>
      </c>
      <c r="E73" s="355" t="s">
        <v>32</v>
      </c>
      <c r="F73" s="118" t="s">
        <v>368</v>
      </c>
      <c r="G73" s="358" t="s">
        <v>368</v>
      </c>
      <c r="H73" s="376" t="s">
        <v>368</v>
      </c>
      <c r="I73" s="358" t="s">
        <v>368</v>
      </c>
      <c r="J73" s="376" t="s">
        <v>368</v>
      </c>
      <c r="K73" s="358" t="s">
        <v>368</v>
      </c>
      <c r="L73" s="358" t="s">
        <v>368</v>
      </c>
      <c r="M73" s="358" t="s">
        <v>368</v>
      </c>
      <c r="N73" s="358" t="s">
        <v>368</v>
      </c>
      <c r="O73" s="358" t="s">
        <v>368</v>
      </c>
      <c r="P73" s="358" t="s">
        <v>368</v>
      </c>
      <c r="Q73" s="358" t="s">
        <v>368</v>
      </c>
      <c r="R73" s="358" t="s">
        <v>368</v>
      </c>
      <c r="S73" s="358" t="s">
        <v>368</v>
      </c>
      <c r="T73" s="397" t="s">
        <v>368</v>
      </c>
    </row>
    <row r="74" spans="1:20" s="150" customFormat="1" ht="15" customHeight="1" x14ac:dyDescent="0.25">
      <c r="A74" s="281" t="s">
        <v>368</v>
      </c>
      <c r="B74" s="281" t="s">
        <v>368</v>
      </c>
      <c r="C74" s="281" t="s">
        <v>368</v>
      </c>
      <c r="D74" s="105" t="s">
        <v>33</v>
      </c>
      <c r="E74" s="355" t="s">
        <v>34</v>
      </c>
      <c r="F74" s="118" t="s">
        <v>368</v>
      </c>
      <c r="G74" s="358" t="s">
        <v>368</v>
      </c>
      <c r="H74" s="376" t="s">
        <v>368</v>
      </c>
      <c r="I74" s="358" t="s">
        <v>368</v>
      </c>
      <c r="J74" s="376" t="s">
        <v>368</v>
      </c>
      <c r="K74" s="358" t="s">
        <v>368</v>
      </c>
      <c r="L74" s="358" t="s">
        <v>368</v>
      </c>
      <c r="M74" s="358" t="s">
        <v>368</v>
      </c>
      <c r="N74" s="358" t="s">
        <v>368</v>
      </c>
      <c r="O74" s="358" t="s">
        <v>368</v>
      </c>
      <c r="P74" s="358" t="s">
        <v>368</v>
      </c>
      <c r="Q74" s="358" t="s">
        <v>368</v>
      </c>
      <c r="R74" s="358" t="s">
        <v>368</v>
      </c>
      <c r="S74" s="358" t="s">
        <v>368</v>
      </c>
      <c r="T74" s="397" t="s">
        <v>368</v>
      </c>
    </row>
    <row r="75" spans="1:20" s="351" customFormat="1" ht="15" customHeight="1" x14ac:dyDescent="0.25">
      <c r="A75" s="281" t="s">
        <v>368</v>
      </c>
      <c r="B75" s="281" t="s">
        <v>368</v>
      </c>
      <c r="C75" s="281" t="s">
        <v>368</v>
      </c>
      <c r="D75" s="87" t="s">
        <v>35</v>
      </c>
      <c r="E75" s="352" t="s">
        <v>4</v>
      </c>
      <c r="F75" s="118" t="s">
        <v>368</v>
      </c>
      <c r="G75" s="358" t="s">
        <v>368</v>
      </c>
      <c r="H75" s="376" t="s">
        <v>368</v>
      </c>
      <c r="I75" s="358" t="s">
        <v>368</v>
      </c>
      <c r="J75" s="376" t="s">
        <v>368</v>
      </c>
      <c r="K75" s="358" t="s">
        <v>368</v>
      </c>
      <c r="L75" s="358" t="s">
        <v>368</v>
      </c>
      <c r="M75" s="358" t="s">
        <v>368</v>
      </c>
      <c r="N75" s="358" t="s">
        <v>368</v>
      </c>
      <c r="O75" s="358" t="s">
        <v>368</v>
      </c>
      <c r="P75" s="358" t="s">
        <v>368</v>
      </c>
      <c r="Q75" s="358" t="s">
        <v>368</v>
      </c>
      <c r="R75" s="358" t="s">
        <v>368</v>
      </c>
      <c r="S75" s="358" t="s">
        <v>368</v>
      </c>
      <c r="T75" s="397" t="s">
        <v>368</v>
      </c>
    </row>
    <row r="76" spans="1:20" s="351" customFormat="1" ht="15" customHeight="1" x14ac:dyDescent="0.25">
      <c r="A76" s="350">
        <f>+F76-SUM(G76:H76)</f>
        <v>0</v>
      </c>
      <c r="B76" s="281" t="s">
        <v>368</v>
      </c>
      <c r="C76" s="350">
        <f>+F76-SUM(K76:T76)</f>
        <v>0</v>
      </c>
      <c r="D76" s="87" t="s">
        <v>38</v>
      </c>
      <c r="E76" s="62" t="s">
        <v>1735</v>
      </c>
      <c r="F76" s="123">
        <v>0</v>
      </c>
      <c r="G76" s="144">
        <v>0</v>
      </c>
      <c r="H76" s="372">
        <v>0</v>
      </c>
      <c r="I76" s="358" t="s">
        <v>368</v>
      </c>
      <c r="J76" s="376" t="s">
        <v>368</v>
      </c>
      <c r="K76" s="120">
        <v>0</v>
      </c>
      <c r="L76" s="100">
        <v>0</v>
      </c>
      <c r="M76" s="100">
        <v>0</v>
      </c>
      <c r="N76" s="100">
        <v>0</v>
      </c>
      <c r="O76" s="100">
        <v>0</v>
      </c>
      <c r="P76" s="100">
        <v>0</v>
      </c>
      <c r="Q76" s="100">
        <v>0</v>
      </c>
      <c r="R76" s="100">
        <v>0</v>
      </c>
      <c r="S76" s="100">
        <v>0</v>
      </c>
      <c r="T76" s="123">
        <v>0</v>
      </c>
    </row>
    <row r="77" spans="1:20" s="84" customFormat="1" ht="15" customHeight="1" x14ac:dyDescent="0.25">
      <c r="A77" s="280">
        <f>+F77-SUM(G77:H77)</f>
        <v>0</v>
      </c>
      <c r="B77" s="281" t="s">
        <v>368</v>
      </c>
      <c r="C77" s="280">
        <f>+F77-SUM(K77:T77)</f>
        <v>0</v>
      </c>
      <c r="D77" s="87" t="s">
        <v>363</v>
      </c>
      <c r="E77" s="62" t="s">
        <v>612</v>
      </c>
      <c r="F77" s="118">
        <f>+EIGNIR!C734</f>
        <v>0</v>
      </c>
      <c r="G77" s="119">
        <f>+SUM(G78:G84)</f>
        <v>0</v>
      </c>
      <c r="H77" s="118">
        <f>+SUM(H78:H84)</f>
        <v>0</v>
      </c>
      <c r="I77" s="151" t="s">
        <v>368</v>
      </c>
      <c r="J77" s="377" t="s">
        <v>368</v>
      </c>
      <c r="K77" s="119">
        <f>+SUM(K78:K84)</f>
        <v>0</v>
      </c>
      <c r="L77" s="119">
        <f t="shared" ref="L77:T77" si="31">+SUM(L78:L84)</f>
        <v>0</v>
      </c>
      <c r="M77" s="119">
        <f t="shared" si="31"/>
        <v>0</v>
      </c>
      <c r="N77" s="119">
        <f t="shared" si="31"/>
        <v>0</v>
      </c>
      <c r="O77" s="119">
        <f t="shared" si="31"/>
        <v>0</v>
      </c>
      <c r="P77" s="119">
        <f t="shared" si="31"/>
        <v>0</v>
      </c>
      <c r="Q77" s="119">
        <f t="shared" si="31"/>
        <v>0</v>
      </c>
      <c r="R77" s="119">
        <f t="shared" si="31"/>
        <v>0</v>
      </c>
      <c r="S77" s="119">
        <f t="shared" si="31"/>
        <v>0</v>
      </c>
      <c r="T77" s="483">
        <f t="shared" si="31"/>
        <v>0</v>
      </c>
    </row>
    <row r="78" spans="1:20" s="396" customFormat="1" ht="15" customHeight="1" x14ac:dyDescent="0.25">
      <c r="A78" s="281" t="s">
        <v>368</v>
      </c>
      <c r="B78" s="281" t="s">
        <v>368</v>
      </c>
      <c r="C78" s="281" t="s">
        <v>368</v>
      </c>
      <c r="D78" s="105" t="s">
        <v>1714</v>
      </c>
      <c r="E78" s="107" t="s">
        <v>394</v>
      </c>
      <c r="F78" s="377" t="s">
        <v>368</v>
      </c>
      <c r="G78" s="151" t="s">
        <v>368</v>
      </c>
      <c r="H78" s="377" t="s">
        <v>368</v>
      </c>
      <c r="I78" s="151" t="s">
        <v>368</v>
      </c>
      <c r="J78" s="377" t="s">
        <v>368</v>
      </c>
      <c r="K78" s="358" t="s">
        <v>368</v>
      </c>
      <c r="L78" s="358" t="s">
        <v>368</v>
      </c>
      <c r="M78" s="358" t="s">
        <v>368</v>
      </c>
      <c r="N78" s="358" t="s">
        <v>368</v>
      </c>
      <c r="O78" s="358" t="s">
        <v>368</v>
      </c>
      <c r="P78" s="358" t="s">
        <v>368</v>
      </c>
      <c r="Q78" s="358" t="s">
        <v>368</v>
      </c>
      <c r="R78" s="358" t="s">
        <v>368</v>
      </c>
      <c r="S78" s="358" t="s">
        <v>368</v>
      </c>
      <c r="T78" s="397" t="s">
        <v>368</v>
      </c>
    </row>
    <row r="79" spans="1:20" s="84" customFormat="1" ht="15" customHeight="1" x14ac:dyDescent="0.25">
      <c r="A79" s="280">
        <f>+F79-SUM(G79:H79)</f>
        <v>0</v>
      </c>
      <c r="B79" s="281" t="s">
        <v>368</v>
      </c>
      <c r="C79" s="280">
        <f>+F79-SUM(K79:T79)</f>
        <v>0</v>
      </c>
      <c r="D79" s="105" t="s">
        <v>1715</v>
      </c>
      <c r="E79" s="107" t="s">
        <v>15</v>
      </c>
      <c r="F79" s="360">
        <f t="shared" ref="F79" si="32">+SUM(K79:T79)</f>
        <v>0</v>
      </c>
      <c r="G79" s="110">
        <v>0</v>
      </c>
      <c r="H79" s="360">
        <v>0</v>
      </c>
      <c r="I79" s="151" t="s">
        <v>368</v>
      </c>
      <c r="J79" s="377" t="s">
        <v>368</v>
      </c>
      <c r="K79" s="110">
        <v>0</v>
      </c>
      <c r="L79" s="102">
        <v>0</v>
      </c>
      <c r="M79" s="102">
        <v>0</v>
      </c>
      <c r="N79" s="102">
        <v>0</v>
      </c>
      <c r="O79" s="102">
        <v>0</v>
      </c>
      <c r="P79" s="102">
        <v>0</v>
      </c>
      <c r="Q79" s="102">
        <v>0</v>
      </c>
      <c r="R79" s="102">
        <v>0</v>
      </c>
      <c r="S79" s="102">
        <v>0</v>
      </c>
      <c r="T79" s="482">
        <v>0</v>
      </c>
    </row>
    <row r="80" spans="1:20" s="396" customFormat="1" ht="15" customHeight="1" x14ac:dyDescent="0.25">
      <c r="A80" s="281" t="s">
        <v>368</v>
      </c>
      <c r="B80" s="281" t="s">
        <v>368</v>
      </c>
      <c r="C80" s="281" t="s">
        <v>368</v>
      </c>
      <c r="D80" s="105" t="s">
        <v>1716</v>
      </c>
      <c r="E80" s="107" t="s">
        <v>370</v>
      </c>
      <c r="F80" s="377" t="s">
        <v>368</v>
      </c>
      <c r="G80" s="151" t="s">
        <v>368</v>
      </c>
      <c r="H80" s="377" t="s">
        <v>368</v>
      </c>
      <c r="I80" s="151" t="s">
        <v>368</v>
      </c>
      <c r="J80" s="377" t="s">
        <v>368</v>
      </c>
      <c r="K80" s="358" t="s">
        <v>368</v>
      </c>
      <c r="L80" s="358" t="s">
        <v>368</v>
      </c>
      <c r="M80" s="358" t="s">
        <v>368</v>
      </c>
      <c r="N80" s="358" t="s">
        <v>368</v>
      </c>
      <c r="O80" s="358" t="s">
        <v>368</v>
      </c>
      <c r="P80" s="358" t="s">
        <v>368</v>
      </c>
      <c r="Q80" s="358" t="s">
        <v>368</v>
      </c>
      <c r="R80" s="358" t="s">
        <v>368</v>
      </c>
      <c r="S80" s="358" t="s">
        <v>368</v>
      </c>
      <c r="T80" s="397" t="s">
        <v>368</v>
      </c>
    </row>
    <row r="81" spans="1:20" s="396" customFormat="1" ht="15" customHeight="1" x14ac:dyDescent="0.25">
      <c r="A81" s="281" t="s">
        <v>368</v>
      </c>
      <c r="B81" s="281" t="s">
        <v>368</v>
      </c>
      <c r="C81" s="281" t="s">
        <v>368</v>
      </c>
      <c r="D81" s="105" t="s">
        <v>1717</v>
      </c>
      <c r="E81" s="395" t="s">
        <v>400</v>
      </c>
      <c r="F81" s="377" t="s">
        <v>368</v>
      </c>
      <c r="G81" s="151" t="s">
        <v>368</v>
      </c>
      <c r="H81" s="377" t="s">
        <v>368</v>
      </c>
      <c r="I81" s="151" t="s">
        <v>368</v>
      </c>
      <c r="J81" s="377" t="s">
        <v>368</v>
      </c>
      <c r="K81" s="358" t="s">
        <v>368</v>
      </c>
      <c r="L81" s="358" t="s">
        <v>368</v>
      </c>
      <c r="M81" s="358" t="s">
        <v>368</v>
      </c>
      <c r="N81" s="358" t="s">
        <v>368</v>
      </c>
      <c r="O81" s="358" t="s">
        <v>368</v>
      </c>
      <c r="P81" s="358" t="s">
        <v>368</v>
      </c>
      <c r="Q81" s="358" t="s">
        <v>368</v>
      </c>
      <c r="R81" s="358" t="s">
        <v>368</v>
      </c>
      <c r="S81" s="358" t="s">
        <v>368</v>
      </c>
      <c r="T81" s="397" t="s">
        <v>368</v>
      </c>
    </row>
    <row r="82" spans="1:20" s="84" customFormat="1" ht="15" customHeight="1" x14ac:dyDescent="0.25">
      <c r="A82" s="280">
        <f>+F82-SUM(G82:H82)</f>
        <v>0</v>
      </c>
      <c r="B82" s="281" t="s">
        <v>368</v>
      </c>
      <c r="C82" s="280">
        <f>+F82-SUM(K82:T82)</f>
        <v>0</v>
      </c>
      <c r="D82" s="105" t="s">
        <v>1718</v>
      </c>
      <c r="E82" s="107" t="s">
        <v>1710</v>
      </c>
      <c r="F82" s="360">
        <v>0</v>
      </c>
      <c r="G82" s="110">
        <v>0</v>
      </c>
      <c r="H82" s="488">
        <v>0</v>
      </c>
      <c r="I82" s="151" t="s">
        <v>368</v>
      </c>
      <c r="J82" s="377" t="s">
        <v>368</v>
      </c>
      <c r="K82" s="110">
        <v>0</v>
      </c>
      <c r="L82" s="102">
        <v>0</v>
      </c>
      <c r="M82" s="102">
        <v>0</v>
      </c>
      <c r="N82" s="102">
        <v>0</v>
      </c>
      <c r="O82" s="102">
        <v>0</v>
      </c>
      <c r="P82" s="102">
        <v>0</v>
      </c>
      <c r="Q82" s="102">
        <v>0</v>
      </c>
      <c r="R82" s="102">
        <v>0</v>
      </c>
      <c r="S82" s="102">
        <v>0</v>
      </c>
      <c r="T82" s="482">
        <v>0</v>
      </c>
    </row>
    <row r="83" spans="1:20" s="396" customFormat="1" ht="15" customHeight="1" x14ac:dyDescent="0.25">
      <c r="A83" s="281" t="s">
        <v>368</v>
      </c>
      <c r="B83" s="281" t="s">
        <v>368</v>
      </c>
      <c r="C83" s="281" t="s">
        <v>368</v>
      </c>
      <c r="D83" s="105" t="s">
        <v>1719</v>
      </c>
      <c r="E83" s="107" t="s">
        <v>1709</v>
      </c>
      <c r="F83" s="151" t="s">
        <v>368</v>
      </c>
      <c r="G83" s="151" t="s">
        <v>368</v>
      </c>
      <c r="H83" s="377" t="s">
        <v>368</v>
      </c>
      <c r="I83" s="151" t="s">
        <v>368</v>
      </c>
      <c r="J83" s="377" t="s">
        <v>368</v>
      </c>
      <c r="K83" s="358" t="s">
        <v>368</v>
      </c>
      <c r="L83" s="358" t="s">
        <v>368</v>
      </c>
      <c r="M83" s="358" t="s">
        <v>368</v>
      </c>
      <c r="N83" s="358" t="s">
        <v>368</v>
      </c>
      <c r="O83" s="358" t="s">
        <v>368</v>
      </c>
      <c r="P83" s="358" t="s">
        <v>368</v>
      </c>
      <c r="Q83" s="358" t="s">
        <v>368</v>
      </c>
      <c r="R83" s="358" t="s">
        <v>368</v>
      </c>
      <c r="S83" s="358" t="s">
        <v>368</v>
      </c>
      <c r="T83" s="397" t="s">
        <v>368</v>
      </c>
    </row>
    <row r="84" spans="1:20" s="84" customFormat="1" ht="15" customHeight="1" x14ac:dyDescent="0.25">
      <c r="A84" s="280">
        <f>+F84-SUM(G84:H84)</f>
        <v>0</v>
      </c>
      <c r="B84" s="281" t="s">
        <v>368</v>
      </c>
      <c r="C84" s="280">
        <f>+F84-SUM(K84:T84)</f>
        <v>0</v>
      </c>
      <c r="D84" s="105" t="s">
        <v>1720</v>
      </c>
      <c r="E84" s="107" t="s">
        <v>1699</v>
      </c>
      <c r="F84" s="360">
        <v>0</v>
      </c>
      <c r="G84" s="481">
        <v>0</v>
      </c>
      <c r="H84" s="360">
        <v>0</v>
      </c>
      <c r="I84" s="151" t="s">
        <v>368</v>
      </c>
      <c r="J84" s="377" t="s">
        <v>368</v>
      </c>
      <c r="K84" s="110">
        <v>0</v>
      </c>
      <c r="L84" s="480">
        <v>0</v>
      </c>
      <c r="M84" s="480">
        <v>0</v>
      </c>
      <c r="N84" s="480">
        <v>0</v>
      </c>
      <c r="O84" s="102">
        <v>0</v>
      </c>
      <c r="P84" s="102">
        <v>0</v>
      </c>
      <c r="Q84" s="102">
        <v>0</v>
      </c>
      <c r="R84" s="102">
        <v>0</v>
      </c>
      <c r="S84" s="102">
        <v>0</v>
      </c>
      <c r="T84" s="482">
        <v>0</v>
      </c>
    </row>
    <row r="85" spans="1:20" s="150" customFormat="1" ht="15" customHeight="1" x14ac:dyDescent="0.25">
      <c r="A85" s="280"/>
      <c r="B85" s="281"/>
      <c r="C85" s="280"/>
      <c r="D85" s="105"/>
      <c r="E85" s="346"/>
      <c r="F85" s="92"/>
      <c r="G85" s="92"/>
      <c r="H85" s="92"/>
      <c r="I85" s="367"/>
      <c r="J85" s="367"/>
      <c r="K85" s="92"/>
      <c r="L85" s="92"/>
      <c r="M85" s="92"/>
      <c r="N85" s="92"/>
      <c r="O85" s="92"/>
      <c r="P85" s="92"/>
      <c r="Q85" s="92"/>
      <c r="R85" s="92"/>
      <c r="S85" s="92"/>
      <c r="T85" s="92"/>
    </row>
    <row r="86" spans="1:20" ht="15" customHeight="1" x14ac:dyDescent="0.25"/>
    <row r="87" spans="1:20" ht="15" customHeight="1" x14ac:dyDescent="0.25"/>
    <row r="88" spans="1:20" ht="15" customHeight="1" outlineLevel="1" x14ac:dyDescent="0.25">
      <c r="E88" s="273" t="s">
        <v>641</v>
      </c>
    </row>
    <row r="89" spans="1:20" ht="15" customHeight="1" outlineLevel="1" x14ac:dyDescent="0.25">
      <c r="E89" s="279" t="s">
        <v>601</v>
      </c>
      <c r="F89" s="280">
        <f>+F6-F7-F8-F23</f>
        <v>0</v>
      </c>
      <c r="G89" s="280">
        <f>+G6-G7-G8-G23</f>
        <v>0</v>
      </c>
      <c r="H89" s="280">
        <f>+H6-H7-H8-H23</f>
        <v>0</v>
      </c>
      <c r="I89" s="281" t="s">
        <v>368</v>
      </c>
      <c r="J89" s="281" t="s">
        <v>368</v>
      </c>
      <c r="K89" s="280">
        <f t="shared" ref="K89:T89" si="33">+K6-K7-K8-K23</f>
        <v>0</v>
      </c>
      <c r="L89" s="280">
        <f t="shared" si="33"/>
        <v>0</v>
      </c>
      <c r="M89" s="280">
        <f t="shared" si="33"/>
        <v>0</v>
      </c>
      <c r="N89" s="280">
        <f t="shared" si="33"/>
        <v>0</v>
      </c>
      <c r="O89" s="280">
        <f t="shared" si="33"/>
        <v>0</v>
      </c>
      <c r="P89" s="280">
        <f t="shared" si="33"/>
        <v>0</v>
      </c>
      <c r="Q89" s="280">
        <f t="shared" si="33"/>
        <v>0</v>
      </c>
      <c r="R89" s="280">
        <f t="shared" si="33"/>
        <v>0</v>
      </c>
      <c r="S89" s="280">
        <f t="shared" si="33"/>
        <v>0</v>
      </c>
      <c r="T89" s="280">
        <f t="shared" si="33"/>
        <v>0</v>
      </c>
    </row>
    <row r="90" spans="1:20" s="345" customFormat="1" ht="15" customHeight="1" outlineLevel="1" x14ac:dyDescent="0.25">
      <c r="E90" s="279" t="s">
        <v>1531</v>
      </c>
      <c r="F90" s="280">
        <f>F8-SUM(F9:F18)</f>
        <v>0</v>
      </c>
      <c r="G90" s="280">
        <f t="shared" ref="G90:S90" si="34">G8-SUM(G9:G18)</f>
        <v>0</v>
      </c>
      <c r="H90" s="280">
        <f t="shared" si="34"/>
        <v>0</v>
      </c>
      <c r="I90" s="280">
        <f t="shared" si="34"/>
        <v>0</v>
      </c>
      <c r="J90" s="280">
        <f t="shared" si="34"/>
        <v>0</v>
      </c>
      <c r="K90" s="280">
        <f t="shared" si="34"/>
        <v>0</v>
      </c>
      <c r="L90" s="280">
        <f t="shared" si="34"/>
        <v>0</v>
      </c>
      <c r="M90" s="280">
        <f t="shared" si="34"/>
        <v>0</v>
      </c>
      <c r="N90" s="280">
        <f t="shared" si="34"/>
        <v>0</v>
      </c>
      <c r="O90" s="280">
        <f>O8-SUM(O9:O18)</f>
        <v>0</v>
      </c>
      <c r="P90" s="280">
        <f t="shared" si="34"/>
        <v>0</v>
      </c>
      <c r="Q90" s="280">
        <f t="shared" si="34"/>
        <v>0</v>
      </c>
      <c r="R90" s="280">
        <f t="shared" si="34"/>
        <v>0</v>
      </c>
      <c r="S90" s="280">
        <f t="shared" si="34"/>
        <v>0</v>
      </c>
      <c r="T90" s="280">
        <f>T8-SUM(T9:T18)</f>
        <v>0</v>
      </c>
    </row>
    <row r="91" spans="1:20" ht="15" customHeight="1" outlineLevel="1" x14ac:dyDescent="0.25">
      <c r="E91" s="279" t="s">
        <v>600</v>
      </c>
      <c r="F91" s="280">
        <f>+F24-F26-F27-F28-F29-F31</f>
        <v>0</v>
      </c>
      <c r="G91" s="280">
        <f t="shared" ref="G91:T91" si="35">+G24-G26-G27-G28-G29-G31</f>
        <v>0</v>
      </c>
      <c r="H91" s="280">
        <f>+H24-H26-H27-H28-H29-H31</f>
        <v>0</v>
      </c>
      <c r="I91" s="281" t="s">
        <v>368</v>
      </c>
      <c r="J91" s="281" t="s">
        <v>368</v>
      </c>
      <c r="K91" s="280">
        <f t="shared" si="35"/>
        <v>0</v>
      </c>
      <c r="L91" s="280">
        <f t="shared" si="35"/>
        <v>0</v>
      </c>
      <c r="M91" s="280">
        <f t="shared" si="35"/>
        <v>0</v>
      </c>
      <c r="N91" s="280">
        <f t="shared" si="35"/>
        <v>0</v>
      </c>
      <c r="O91" s="280">
        <f t="shared" si="35"/>
        <v>0</v>
      </c>
      <c r="P91" s="280">
        <f t="shared" si="35"/>
        <v>0</v>
      </c>
      <c r="Q91" s="280">
        <f t="shared" si="35"/>
        <v>0</v>
      </c>
      <c r="R91" s="280">
        <f t="shared" si="35"/>
        <v>0</v>
      </c>
      <c r="S91" s="280">
        <f t="shared" si="35"/>
        <v>0</v>
      </c>
      <c r="T91" s="280">
        <f t="shared" si="35"/>
        <v>0</v>
      </c>
    </row>
    <row r="92" spans="1:20" ht="15" customHeight="1" outlineLevel="1" x14ac:dyDescent="0.25">
      <c r="E92" s="279" t="s">
        <v>1090</v>
      </c>
      <c r="F92" s="280">
        <f>F33-F34-F35-F46-F50</f>
        <v>0</v>
      </c>
      <c r="G92" s="281" t="s">
        <v>368</v>
      </c>
      <c r="H92" s="281" t="s">
        <v>368</v>
      </c>
      <c r="I92" s="281" t="s">
        <v>368</v>
      </c>
      <c r="J92" s="281" t="s">
        <v>368</v>
      </c>
      <c r="K92" s="281" t="s">
        <v>368</v>
      </c>
      <c r="L92" s="281" t="s">
        <v>368</v>
      </c>
      <c r="M92" s="281" t="s">
        <v>368</v>
      </c>
      <c r="N92" s="281" t="s">
        <v>368</v>
      </c>
      <c r="O92" s="281" t="s">
        <v>368</v>
      </c>
      <c r="P92" s="281" t="s">
        <v>368</v>
      </c>
      <c r="Q92" s="281" t="s">
        <v>368</v>
      </c>
      <c r="R92" s="281" t="s">
        <v>368</v>
      </c>
      <c r="S92" s="281" t="s">
        <v>368</v>
      </c>
      <c r="T92" s="281" t="s">
        <v>368</v>
      </c>
    </row>
    <row r="93" spans="1:20" ht="15" customHeight="1" outlineLevel="1" x14ac:dyDescent="0.25">
      <c r="E93" s="279" t="s">
        <v>1091</v>
      </c>
      <c r="F93" s="280">
        <f>F51-F53-F56-F58</f>
        <v>0</v>
      </c>
      <c r="G93" s="280">
        <f t="shared" ref="G93:T93" si="36">G51-G53-G56-G58</f>
        <v>0</v>
      </c>
      <c r="H93" s="280">
        <f t="shared" si="36"/>
        <v>0</v>
      </c>
      <c r="I93" s="281" t="s">
        <v>368</v>
      </c>
      <c r="J93" s="281" t="s">
        <v>368</v>
      </c>
      <c r="K93" s="280">
        <f t="shared" si="36"/>
        <v>0</v>
      </c>
      <c r="L93" s="280">
        <f t="shared" si="36"/>
        <v>0</v>
      </c>
      <c r="M93" s="280">
        <f t="shared" si="36"/>
        <v>0</v>
      </c>
      <c r="N93" s="280">
        <f t="shared" si="36"/>
        <v>0</v>
      </c>
      <c r="O93" s="280">
        <f t="shared" si="36"/>
        <v>0</v>
      </c>
      <c r="P93" s="280">
        <f t="shared" si="36"/>
        <v>0</v>
      </c>
      <c r="Q93" s="280">
        <f t="shared" si="36"/>
        <v>0</v>
      </c>
      <c r="R93" s="280">
        <f t="shared" si="36"/>
        <v>0</v>
      </c>
      <c r="S93" s="280">
        <f t="shared" si="36"/>
        <v>0</v>
      </c>
      <c r="T93" s="280">
        <f t="shared" si="36"/>
        <v>0</v>
      </c>
    </row>
    <row r="94" spans="1:20" s="396" customFormat="1" ht="15" customHeight="1" outlineLevel="1" x14ac:dyDescent="0.25">
      <c r="E94" s="279" t="s">
        <v>1092</v>
      </c>
      <c r="F94" s="280">
        <f>+F59-F60-F61-F72-F76</f>
        <v>0</v>
      </c>
      <c r="G94" s="280">
        <f t="shared" ref="G94:T94" si="37">G59-SUM(G60,G61,G72,G76)</f>
        <v>0</v>
      </c>
      <c r="H94" s="280">
        <f t="shared" si="37"/>
        <v>0</v>
      </c>
      <c r="I94" s="501" t="s">
        <v>368</v>
      </c>
      <c r="J94" s="501" t="s">
        <v>368</v>
      </c>
      <c r="K94" s="280">
        <f>K59-SUM(K60,K61,K72,K76)</f>
        <v>0</v>
      </c>
      <c r="L94" s="280">
        <f t="shared" si="37"/>
        <v>0</v>
      </c>
      <c r="M94" s="280">
        <f t="shared" si="37"/>
        <v>0</v>
      </c>
      <c r="N94" s="280">
        <f t="shared" si="37"/>
        <v>0</v>
      </c>
      <c r="O94" s="280">
        <f t="shared" si="37"/>
        <v>0</v>
      </c>
      <c r="P94" s="280">
        <f t="shared" si="37"/>
        <v>0</v>
      </c>
      <c r="Q94" s="280">
        <f t="shared" si="37"/>
        <v>0</v>
      </c>
      <c r="R94" s="280">
        <f t="shared" si="37"/>
        <v>0</v>
      </c>
      <c r="S94" s="280">
        <f t="shared" si="37"/>
        <v>0</v>
      </c>
      <c r="T94" s="280">
        <f t="shared" si="37"/>
        <v>0</v>
      </c>
    </row>
    <row r="95" spans="1:20" ht="15" customHeight="1" outlineLevel="1" x14ac:dyDescent="0.25">
      <c r="E95" s="279" t="s">
        <v>1093</v>
      </c>
      <c r="F95" s="280">
        <f>F77-F79-F82-F84</f>
        <v>0</v>
      </c>
      <c r="G95" s="280">
        <f t="shared" ref="G95:T95" si="38">G77-G79-G82-G84</f>
        <v>0</v>
      </c>
      <c r="H95" s="280">
        <f>H77-H79-H82-H84</f>
        <v>0</v>
      </c>
      <c r="I95" s="281" t="s">
        <v>368</v>
      </c>
      <c r="J95" s="281" t="s">
        <v>368</v>
      </c>
      <c r="K95" s="280">
        <f>K77-K79-K82-K84</f>
        <v>0</v>
      </c>
      <c r="L95" s="280">
        <f t="shared" si="38"/>
        <v>0</v>
      </c>
      <c r="M95" s="280">
        <f t="shared" si="38"/>
        <v>0</v>
      </c>
      <c r="N95" s="280">
        <f t="shared" si="38"/>
        <v>0</v>
      </c>
      <c r="O95" s="280">
        <f t="shared" si="38"/>
        <v>0</v>
      </c>
      <c r="P95" s="280">
        <f t="shared" si="38"/>
        <v>0</v>
      </c>
      <c r="Q95" s="280">
        <f t="shared" si="38"/>
        <v>0</v>
      </c>
      <c r="R95" s="280">
        <f t="shared" si="38"/>
        <v>0</v>
      </c>
      <c r="S95" s="280">
        <f t="shared" si="38"/>
        <v>0</v>
      </c>
      <c r="T95" s="280">
        <f t="shared" si="38"/>
        <v>0</v>
      </c>
    </row>
    <row r="96" spans="1:20" ht="15" customHeight="1" x14ac:dyDescent="0.25">
      <c r="E96" s="361"/>
      <c r="F96" s="363"/>
      <c r="G96" s="363"/>
      <c r="H96" s="363"/>
      <c r="I96" s="364"/>
      <c r="J96" s="364"/>
      <c r="K96" s="363"/>
      <c r="L96" s="363"/>
      <c r="M96" s="363"/>
      <c r="N96" s="363"/>
      <c r="O96" s="363"/>
      <c r="P96" s="363"/>
      <c r="Q96" s="363"/>
      <c r="R96" s="363"/>
      <c r="S96" s="363"/>
      <c r="T96" s="363"/>
    </row>
    <row r="97" spans="4:20" s="345" customFormat="1" ht="24.95" customHeight="1" x14ac:dyDescent="0.25">
      <c r="E97" s="361"/>
      <c r="F97" s="363"/>
      <c r="G97" s="363"/>
      <c r="H97" s="363"/>
      <c r="I97" s="365"/>
      <c r="J97" s="365"/>
      <c r="K97" s="363"/>
      <c r="L97" s="363"/>
      <c r="M97" s="363"/>
      <c r="N97" s="363"/>
      <c r="O97" s="363"/>
      <c r="P97" s="363"/>
      <c r="Q97" s="363"/>
      <c r="R97" s="363"/>
      <c r="S97" s="363"/>
      <c r="T97" s="363"/>
    </row>
    <row r="98" spans="4:20" s="345" customFormat="1" ht="24.95" customHeight="1" x14ac:dyDescent="0.25">
      <c r="D98" s="394"/>
      <c r="E98" s="393"/>
      <c r="F98" s="363"/>
      <c r="G98" s="363"/>
      <c r="H98" s="363"/>
      <c r="I98" s="365"/>
      <c r="J98" s="365"/>
      <c r="K98" s="363"/>
      <c r="L98" s="363"/>
      <c r="M98" s="363"/>
      <c r="N98" s="363"/>
      <c r="O98" s="363"/>
      <c r="P98" s="363"/>
      <c r="Q98" s="363"/>
      <c r="R98" s="363"/>
      <c r="S98" s="363"/>
      <c r="T98" s="363"/>
    </row>
    <row r="99" spans="4:20" s="345" customFormat="1" ht="24.95" customHeight="1" x14ac:dyDescent="0.25">
      <c r="D99" s="394"/>
      <c r="E99" s="393"/>
      <c r="F99" s="363"/>
      <c r="G99" s="363"/>
      <c r="H99" s="363"/>
      <c r="I99" s="364"/>
      <c r="J99" s="364"/>
      <c r="K99" s="363"/>
      <c r="L99" s="363"/>
      <c r="M99" s="363"/>
      <c r="N99" s="363"/>
      <c r="O99" s="363"/>
      <c r="P99" s="363"/>
      <c r="Q99" s="363"/>
      <c r="R99" s="363"/>
      <c r="S99" s="363"/>
      <c r="T99" s="363"/>
    </row>
    <row r="100" spans="4:20" ht="15" customHeight="1" x14ac:dyDescent="0.25">
      <c r="D100" s="394"/>
      <c r="E100" s="393"/>
      <c r="F100" s="363"/>
      <c r="G100" s="363"/>
      <c r="H100" s="363"/>
      <c r="I100" s="364"/>
      <c r="J100" s="364"/>
      <c r="K100" s="363"/>
      <c r="L100" s="363"/>
      <c r="M100" s="363"/>
      <c r="N100" s="363"/>
      <c r="O100" s="363"/>
      <c r="P100" s="363"/>
      <c r="Q100" s="363"/>
      <c r="R100" s="363"/>
      <c r="S100" s="363"/>
      <c r="T100" s="363"/>
    </row>
    <row r="101" spans="4:20" ht="15" customHeight="1" x14ac:dyDescent="0.25">
      <c r="D101" s="394"/>
      <c r="E101" s="393"/>
      <c r="F101" s="363"/>
      <c r="G101" s="363"/>
      <c r="H101" s="363"/>
      <c r="I101" s="364"/>
      <c r="J101" s="364"/>
      <c r="K101" s="363"/>
      <c r="L101" s="363"/>
      <c r="M101" s="363"/>
      <c r="N101" s="363"/>
      <c r="O101" s="363"/>
      <c r="P101" s="363"/>
      <c r="Q101" s="363"/>
      <c r="R101" s="363"/>
      <c r="S101" s="363"/>
      <c r="T101" s="363"/>
    </row>
    <row r="102" spans="4:20" ht="15" customHeight="1" x14ac:dyDescent="0.25">
      <c r="D102" s="394"/>
      <c r="E102" s="393"/>
      <c r="F102" s="363"/>
      <c r="G102" s="363"/>
      <c r="H102" s="363"/>
      <c r="I102" s="364"/>
      <c r="J102" s="364"/>
      <c r="K102" s="363"/>
      <c r="L102" s="363"/>
      <c r="M102" s="363"/>
      <c r="N102" s="363"/>
      <c r="O102" s="363"/>
      <c r="P102" s="363"/>
      <c r="Q102" s="363"/>
      <c r="R102" s="363"/>
      <c r="S102" s="363"/>
      <c r="T102" s="363"/>
    </row>
    <row r="103" spans="4:20" ht="15" customHeight="1" x14ac:dyDescent="0.25">
      <c r="D103" s="394"/>
      <c r="E103" s="393"/>
      <c r="F103" s="363"/>
      <c r="G103" s="363"/>
      <c r="H103" s="363"/>
      <c r="I103" s="364"/>
      <c r="J103" s="364"/>
      <c r="K103" s="363"/>
      <c r="L103" s="363"/>
      <c r="M103" s="363"/>
      <c r="N103" s="363"/>
      <c r="O103" s="363"/>
      <c r="P103" s="363"/>
      <c r="Q103" s="363"/>
      <c r="R103" s="363"/>
      <c r="S103" s="363"/>
      <c r="T103" s="363"/>
    </row>
    <row r="104" spans="4:20" ht="15" customHeight="1" x14ac:dyDescent="0.25">
      <c r="D104" s="393"/>
      <c r="E104" s="393"/>
      <c r="F104" s="393"/>
      <c r="G104" s="393"/>
      <c r="H104" s="393"/>
      <c r="I104" s="393"/>
      <c r="J104" s="393"/>
      <c r="K104" s="393"/>
    </row>
    <row r="105" spans="4:20" ht="15" customHeight="1" x14ac:dyDescent="0.25">
      <c r="D105" s="393"/>
      <c r="E105" s="393"/>
      <c r="F105" s="393"/>
      <c r="G105" s="393"/>
      <c r="H105" s="393"/>
      <c r="I105" s="393"/>
      <c r="J105" s="393"/>
      <c r="K105" s="393"/>
    </row>
    <row r="106" spans="4:20" ht="15" customHeight="1" x14ac:dyDescent="0.25"/>
    <row r="107" spans="4:20" ht="15" customHeight="1" x14ac:dyDescent="0.25"/>
    <row r="108" spans="4:20" ht="15" customHeight="1" x14ac:dyDescent="0.25"/>
    <row r="109" spans="4:20" ht="15" customHeight="1" x14ac:dyDescent="0.25"/>
    <row r="110" spans="4:20" ht="15" customHeight="1" x14ac:dyDescent="0.25"/>
    <row r="111" spans="4:20" ht="15" customHeight="1" x14ac:dyDescent="0.25"/>
    <row r="112" spans="4:20"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sheetData>
  <customSheetViews>
    <customSheetView guid="{36FBA667-E62D-4CB2-8A1E-E3E39D09B465}" fitToPage="1">
      <pane xSplit="5" ySplit="4" topLeftCell="F47" activePane="bottomRight" state="frozen"/>
      <selection pane="bottomRight" activeCell="E59" sqref="E59"/>
      <pageMargins left="0.70866141732283472" right="0.70866141732283472" top="0.74803149606299213" bottom="0.74803149606299213" header="0.31496062992125984" footer="0.31496062992125984"/>
      <pageSetup paperSize="9" scale="48" fitToHeight="0" orientation="landscape" r:id="rId1"/>
    </customSheetView>
    <customSheetView guid="{066FE8E2-BD01-4A3D-B08F-7AE148820913}" fitToPage="1">
      <pane xSplit="5" ySplit="4" topLeftCell="F47" activePane="bottomRight" state="frozen"/>
      <selection pane="bottomRight" activeCell="E59" sqref="E59"/>
      <pageMargins left="0.70866141732283472" right="0.70866141732283472" top="0.74803149606299213" bottom="0.74803149606299213" header="0.31496062992125984" footer="0.31496062992125984"/>
      <pageSetup paperSize="9" scale="48" fitToHeight="0" orientation="landscape" r:id="rId2"/>
    </customSheetView>
    <customSheetView guid="{89A248D1-1EB8-46F5-9763-087E5D6B4AF5}" fitToPage="1" hiddenRows="1" hiddenColumns="1">
      <pane xSplit="5" ySplit="4" topLeftCell="F47" activePane="bottomRight" state="frozen"/>
      <selection pane="bottomRight" activeCell="I1" sqref="I1"/>
      <pageMargins left="0.70866141732283472" right="0.70866141732283472" top="0.74803149606299213" bottom="0.74803149606299213" header="0.31496062992125984" footer="0.31496062992125984"/>
      <pageSetup paperSize="9" scale="61" fitToHeight="0" orientation="landscape" r:id="rId3"/>
    </customSheetView>
    <customSheetView guid="{79D16477-B0C6-48AF-AE89-11794E47C250}" showPageBreaks="1" fitToPage="1" printArea="1" hiddenRows="1" hiddenColumns="1">
      <pane xSplit="5" ySplit="4" topLeftCell="F59" activePane="bottomRight" state="frozen"/>
      <selection pane="bottomRight" activeCell="D32" sqref="D32:D48"/>
      <pageMargins left="0.70866141732283472" right="0.70866141732283472" top="0.74803149606299213" bottom="0.74803149606299213" header="0.31496062992125984" footer="0.31496062992125984"/>
      <pageSetup paperSize="9" scale="61" fitToHeight="0" orientation="landscape" r:id="rId4"/>
    </customSheetView>
  </customSheetViews>
  <mergeCells count="4">
    <mergeCell ref="F3:F4"/>
    <mergeCell ref="I3:J3"/>
    <mergeCell ref="G3:H3"/>
    <mergeCell ref="K3:T3"/>
  </mergeCells>
  <conditionalFormatting sqref="A5:A6 C5:C6 A7:C18 A35:C45 A60:C71 A23:A24 A26 A28:A29 A31:A34 A50:A51 A76:A77 C76:C77 C79 C82 C84:C85 A79 A82 A84:A85 A53 A56 A58:A59 C50:C51 C53 C56 C58:C59 C31:C34 C26:C29 C23:C24">
    <cfRule type="cellIs" dxfId="155" priority="15" stopIfTrue="1" operator="notBetween">
      <formula>-0.1</formula>
      <formula>0.1</formula>
    </cfRule>
  </conditionalFormatting>
  <conditionalFormatting sqref="A27">
    <cfRule type="cellIs" dxfId="154" priority="10" stopIfTrue="1" operator="notBetween">
      <formula>-0.1</formula>
      <formula>0.1</formula>
    </cfRule>
  </conditionalFormatting>
  <conditionalFormatting sqref="B34">
    <cfRule type="cellIs" dxfId="153" priority="9" stopIfTrue="1" operator="notBetween">
      <formula>-0.1</formula>
      <formula>0.1</formula>
    </cfRule>
  </conditionalFormatting>
  <conditionalFormatting sqref="B33">
    <cfRule type="cellIs" dxfId="152" priority="8" stopIfTrue="1" operator="notBetween">
      <formula>-0.1</formula>
      <formula>0.1</formula>
    </cfRule>
  </conditionalFormatting>
  <conditionalFormatting sqref="K93:T95">
    <cfRule type="cellIs" dxfId="151" priority="2" stopIfTrue="1" operator="notBetween">
      <formula>-0.1</formula>
      <formula>0.1</formula>
    </cfRule>
  </conditionalFormatting>
  <conditionalFormatting sqref="F89:F95">
    <cfRule type="cellIs" dxfId="150" priority="7" stopIfTrue="1" operator="notBetween">
      <formula>-0.1</formula>
      <formula>0.1</formula>
    </cfRule>
  </conditionalFormatting>
  <conditionalFormatting sqref="G89:H91">
    <cfRule type="cellIs" dxfId="149" priority="6" stopIfTrue="1" operator="notBetween">
      <formula>-0.1</formula>
      <formula>0.1</formula>
    </cfRule>
  </conditionalFormatting>
  <conditionalFormatting sqref="G93:H95">
    <cfRule type="cellIs" dxfId="148" priority="5" stopIfTrue="1" operator="notBetween">
      <formula>-0.1</formula>
      <formula>0.1</formula>
    </cfRule>
  </conditionalFormatting>
  <conditionalFormatting sqref="I90:J90">
    <cfRule type="cellIs" dxfId="147" priority="4" stopIfTrue="1" operator="notBetween">
      <formula>-0.1</formula>
      <formula>0.1</formula>
    </cfRule>
  </conditionalFormatting>
  <conditionalFormatting sqref="K89:T91">
    <cfRule type="cellIs" dxfId="146" priority="3" stopIfTrue="1" operator="notBetween">
      <formula>-0.1</formula>
      <formula>0.1</formula>
    </cfRule>
  </conditionalFormatting>
  <conditionalFormatting sqref="F5:T84">
    <cfRule type="cellIs" dxfId="145" priority="1" operator="lessThan">
      <formula>0</formula>
    </cfRule>
  </conditionalFormatting>
  <pageMargins left="0.70866141732283472" right="0.70866141732283472" top="0.74803149606299213" bottom="0.74803149606299213" header="0.31496062992125984" footer="0.31496062992125984"/>
  <pageSetup paperSize="9" scale="62" fitToHeight="0" orientation="landscape"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V147"/>
  <sheetViews>
    <sheetView zoomScaleNormal="100" workbookViewId="0">
      <pane xSplit="5" ySplit="4" topLeftCell="G5" activePane="bottomRight" state="frozen"/>
      <selection pane="topRight" activeCell="C1" sqref="C1"/>
      <selection pane="bottomLeft" activeCell="A7" sqref="A7"/>
      <selection pane="bottomRight" activeCell="E3" sqref="E3"/>
    </sheetView>
  </sheetViews>
  <sheetFormatPr defaultColWidth="8.85546875" defaultRowHeight="15" outlineLevelRow="1" outlineLevelCol="1" x14ac:dyDescent="0.25"/>
  <cols>
    <col min="1" max="1" width="9" style="148" customWidth="1" outlineLevel="1"/>
    <col min="2" max="2" width="11.28515625" style="148" customWidth="1" outlineLevel="1"/>
    <col min="3" max="3" width="10.85546875" style="396" customWidth="1" outlineLevel="1"/>
    <col min="4" max="4" width="8.85546875" style="148" customWidth="1"/>
    <col min="5" max="5" width="52.85546875" style="48" customWidth="1"/>
    <col min="6" max="6" width="10.85546875" style="48" customWidth="1"/>
    <col min="7" max="7" width="10" style="48" customWidth="1"/>
    <col min="8" max="8" width="10" style="345" customWidth="1"/>
    <col min="9" max="17" width="10" style="48" customWidth="1"/>
    <col min="18" max="18" width="11.5703125" style="48" customWidth="1"/>
    <col min="19" max="20" width="10" style="148" customWidth="1"/>
    <col min="23" max="16384" width="8.85546875" style="48"/>
  </cols>
  <sheetData>
    <row r="1" spans="1:20" ht="18.75" x14ac:dyDescent="0.3">
      <c r="E1" s="106" t="s">
        <v>440</v>
      </c>
    </row>
    <row r="2" spans="1:20" x14ac:dyDescent="0.25">
      <c r="E2" s="115"/>
      <c r="F2" s="140"/>
      <c r="S2" s="150"/>
      <c r="T2" s="150"/>
    </row>
    <row r="3" spans="1:20" x14ac:dyDescent="0.25">
      <c r="A3" s="556" t="s">
        <v>586</v>
      </c>
      <c r="E3" s="381" t="s">
        <v>1667</v>
      </c>
      <c r="F3" s="582" t="s">
        <v>39</v>
      </c>
      <c r="G3" s="584" t="s">
        <v>1528</v>
      </c>
      <c r="H3" s="585"/>
      <c r="I3" s="584" t="s">
        <v>18</v>
      </c>
      <c r="J3" s="586"/>
      <c r="K3" s="586"/>
      <c r="L3" s="586"/>
      <c r="M3" s="586"/>
      <c r="N3" s="586"/>
      <c r="O3" s="586"/>
      <c r="P3" s="586"/>
      <c r="Q3" s="586"/>
      <c r="R3" s="585"/>
      <c r="S3" s="584" t="s">
        <v>1016</v>
      </c>
      <c r="T3" s="585"/>
    </row>
    <row r="4" spans="1:20" ht="24.75" x14ac:dyDescent="0.25">
      <c r="A4" s="276" t="s">
        <v>1317</v>
      </c>
      <c r="B4" s="276" t="s">
        <v>18</v>
      </c>
      <c r="C4" s="509" t="s">
        <v>11812</v>
      </c>
      <c r="D4" s="276"/>
      <c r="F4" s="583"/>
      <c r="G4" s="113" t="s">
        <v>1318</v>
      </c>
      <c r="H4" s="113" t="s">
        <v>1319</v>
      </c>
      <c r="I4" s="88" t="s">
        <v>17</v>
      </c>
      <c r="J4" s="88" t="s">
        <v>41</v>
      </c>
      <c r="K4" s="88" t="s">
        <v>42</v>
      </c>
      <c r="L4" s="88" t="s">
        <v>43</v>
      </c>
      <c r="M4" s="88" t="s">
        <v>44</v>
      </c>
      <c r="N4" s="88" t="s">
        <v>45</v>
      </c>
      <c r="O4" s="88" t="s">
        <v>46</v>
      </c>
      <c r="P4" s="88" t="s">
        <v>47</v>
      </c>
      <c r="Q4" s="88" t="s">
        <v>48</v>
      </c>
      <c r="R4" s="90" t="s">
        <v>362</v>
      </c>
      <c r="S4" s="124" t="s">
        <v>1017</v>
      </c>
      <c r="T4" s="124" t="s">
        <v>1018</v>
      </c>
    </row>
    <row r="5" spans="1:20" ht="15.75" x14ac:dyDescent="0.25">
      <c r="A5" s="281" t="s">
        <v>368</v>
      </c>
      <c r="B5" s="280">
        <f>+F5-SUM(I5:R5)</f>
        <v>0</v>
      </c>
      <c r="C5" s="501" t="s">
        <v>368</v>
      </c>
      <c r="D5" s="271"/>
      <c r="E5" s="117" t="s">
        <v>71</v>
      </c>
      <c r="F5" s="147">
        <f>+F6+F45+F84</f>
        <v>0</v>
      </c>
      <c r="G5" s="119" t="s">
        <v>368</v>
      </c>
      <c r="H5" s="118" t="s">
        <v>368</v>
      </c>
      <c r="I5" s="119">
        <f>+I6+I45+I84</f>
        <v>0</v>
      </c>
      <c r="J5" s="74">
        <f t="shared" ref="J5:R5" si="0">SUM(J6,J45,J84)</f>
        <v>0</v>
      </c>
      <c r="K5" s="74">
        <f t="shared" si="0"/>
        <v>0</v>
      </c>
      <c r="L5" s="74">
        <f t="shared" si="0"/>
        <v>0</v>
      </c>
      <c r="M5" s="74">
        <f t="shared" si="0"/>
        <v>0</v>
      </c>
      <c r="N5" s="74">
        <f t="shared" si="0"/>
        <v>0</v>
      </c>
      <c r="O5" s="74">
        <f t="shared" si="0"/>
        <v>0</v>
      </c>
      <c r="P5" s="74">
        <f t="shared" si="0"/>
        <v>0</v>
      </c>
      <c r="Q5" s="74">
        <f t="shared" si="0"/>
        <v>0</v>
      </c>
      <c r="R5" s="118">
        <f t="shared" si="0"/>
        <v>0</v>
      </c>
      <c r="S5" s="119" t="s">
        <v>368</v>
      </c>
      <c r="T5" s="118" t="s">
        <v>368</v>
      </c>
    </row>
    <row r="6" spans="1:20" x14ac:dyDescent="0.25">
      <c r="A6" s="281" t="s">
        <v>368</v>
      </c>
      <c r="B6" s="280">
        <f>F6-I6</f>
        <v>0</v>
      </c>
      <c r="C6" s="501" t="s">
        <v>368</v>
      </c>
      <c r="D6" s="271"/>
      <c r="E6" s="67" t="s">
        <v>379</v>
      </c>
      <c r="F6" s="118">
        <f>+EIGNIR!C69+EIGNIR!C199+EIGNIR!C329+EIGNIR!C628</f>
        <v>0</v>
      </c>
      <c r="G6" s="119" t="s">
        <v>368</v>
      </c>
      <c r="H6" s="118" t="s">
        <v>368</v>
      </c>
      <c r="I6" s="119">
        <f>+I7+I21+I32+I36+I37</f>
        <v>0</v>
      </c>
      <c r="J6" s="116" t="s">
        <v>368</v>
      </c>
      <c r="K6" s="116" t="s">
        <v>368</v>
      </c>
      <c r="L6" s="116" t="s">
        <v>368</v>
      </c>
      <c r="M6" s="116" t="s">
        <v>368</v>
      </c>
      <c r="N6" s="116" t="s">
        <v>368</v>
      </c>
      <c r="O6" s="116" t="s">
        <v>368</v>
      </c>
      <c r="P6" s="116" t="s">
        <v>368</v>
      </c>
      <c r="Q6" s="116" t="s">
        <v>368</v>
      </c>
      <c r="R6" s="125" t="s">
        <v>368</v>
      </c>
      <c r="S6" s="119" t="s">
        <v>368</v>
      </c>
      <c r="T6" s="118" t="s">
        <v>368</v>
      </c>
    </row>
    <row r="7" spans="1:20" s="150" customFormat="1" x14ac:dyDescent="0.25">
      <c r="A7" s="280">
        <f>+F7-SUM(G7:H7)</f>
        <v>0</v>
      </c>
      <c r="B7" s="280">
        <f>F7-I7</f>
        <v>0</v>
      </c>
      <c r="C7" s="501" t="s">
        <v>368</v>
      </c>
      <c r="D7" s="87" t="s">
        <v>37</v>
      </c>
      <c r="E7" s="62" t="s">
        <v>19</v>
      </c>
      <c r="F7" s="118">
        <f>+EIGNIR!C70+EIGNIR!C200+EIGNIR!C330+EIGNIR!C629</f>
        <v>0</v>
      </c>
      <c r="G7" s="144">
        <v>0</v>
      </c>
      <c r="H7" s="155">
        <v>0</v>
      </c>
      <c r="I7" s="484">
        <f>SUM(I8:I20)</f>
        <v>0</v>
      </c>
      <c r="J7" s="116" t="s">
        <v>368</v>
      </c>
      <c r="K7" s="116" t="s">
        <v>368</v>
      </c>
      <c r="L7" s="116" t="s">
        <v>368</v>
      </c>
      <c r="M7" s="116" t="s">
        <v>368</v>
      </c>
      <c r="N7" s="116" t="s">
        <v>368</v>
      </c>
      <c r="O7" s="116" t="s">
        <v>368</v>
      </c>
      <c r="P7" s="116" t="s">
        <v>368</v>
      </c>
      <c r="Q7" s="116" t="s">
        <v>368</v>
      </c>
      <c r="R7" s="125" t="s">
        <v>368</v>
      </c>
      <c r="S7" s="119" t="s">
        <v>368</v>
      </c>
      <c r="T7" s="118" t="s">
        <v>368</v>
      </c>
    </row>
    <row r="8" spans="1:20" s="396" customFormat="1" x14ac:dyDescent="0.25">
      <c r="A8" s="501" t="s">
        <v>368</v>
      </c>
      <c r="B8" s="280">
        <f t="shared" ref="B8:B44" si="1">F8-I8</f>
        <v>0</v>
      </c>
      <c r="C8" s="501" t="s">
        <v>368</v>
      </c>
      <c r="D8" s="105" t="s">
        <v>1721</v>
      </c>
      <c r="E8" s="395" t="s">
        <v>5</v>
      </c>
      <c r="F8" s="483">
        <f>+EIGNIR!C71+EIGNIR!C201+EIGNIR!C331+EIGNIR!C630</f>
        <v>0</v>
      </c>
      <c r="G8" s="484" t="s">
        <v>368</v>
      </c>
      <c r="H8" s="483" t="s">
        <v>368</v>
      </c>
      <c r="I8" s="524">
        <v>0</v>
      </c>
      <c r="J8" s="116" t="s">
        <v>368</v>
      </c>
      <c r="K8" s="116" t="s">
        <v>368</v>
      </c>
      <c r="L8" s="116" t="s">
        <v>368</v>
      </c>
      <c r="M8" s="116" t="s">
        <v>368</v>
      </c>
      <c r="N8" s="116" t="s">
        <v>368</v>
      </c>
      <c r="O8" s="116" t="s">
        <v>368</v>
      </c>
      <c r="P8" s="116" t="s">
        <v>368</v>
      </c>
      <c r="Q8" s="116" t="s">
        <v>368</v>
      </c>
      <c r="R8" s="125" t="s">
        <v>368</v>
      </c>
      <c r="S8" s="484" t="s">
        <v>368</v>
      </c>
      <c r="T8" s="483" t="s">
        <v>368</v>
      </c>
    </row>
    <row r="9" spans="1:20" s="396" customFormat="1" x14ac:dyDescent="0.25">
      <c r="A9" s="501" t="s">
        <v>368</v>
      </c>
      <c r="B9" s="280">
        <f t="shared" si="1"/>
        <v>0</v>
      </c>
      <c r="C9" s="501" t="s">
        <v>368</v>
      </c>
      <c r="D9" s="105" t="s">
        <v>1722</v>
      </c>
      <c r="E9" s="395" t="s">
        <v>6</v>
      </c>
      <c r="F9" s="483">
        <f>+EIGNIR!C72+EIGNIR!C202+EIGNIR!C332+EIGNIR!C631</f>
        <v>0</v>
      </c>
      <c r="G9" s="484" t="s">
        <v>368</v>
      </c>
      <c r="H9" s="483" t="s">
        <v>368</v>
      </c>
      <c r="I9" s="524">
        <v>0</v>
      </c>
      <c r="J9" s="116" t="s">
        <v>368</v>
      </c>
      <c r="K9" s="116" t="s">
        <v>368</v>
      </c>
      <c r="L9" s="116" t="s">
        <v>368</v>
      </c>
      <c r="M9" s="116" t="s">
        <v>368</v>
      </c>
      <c r="N9" s="116" t="s">
        <v>368</v>
      </c>
      <c r="O9" s="116" t="s">
        <v>368</v>
      </c>
      <c r="P9" s="116" t="s">
        <v>368</v>
      </c>
      <c r="Q9" s="116" t="s">
        <v>368</v>
      </c>
      <c r="R9" s="125" t="s">
        <v>368</v>
      </c>
      <c r="S9" s="484" t="s">
        <v>368</v>
      </c>
      <c r="T9" s="483" t="s">
        <v>368</v>
      </c>
    </row>
    <row r="10" spans="1:20" s="396" customFormat="1" x14ac:dyDescent="0.25">
      <c r="A10" s="501" t="s">
        <v>368</v>
      </c>
      <c r="B10" s="280">
        <f t="shared" si="1"/>
        <v>0</v>
      </c>
      <c r="C10" s="501" t="s">
        <v>368</v>
      </c>
      <c r="D10" s="105" t="s">
        <v>1723</v>
      </c>
      <c r="E10" s="395" t="s">
        <v>1329</v>
      </c>
      <c r="F10" s="483">
        <f>+EIGNIR!C73+EIGNIR!C203+EIGNIR!C333+EIGNIR!C632</f>
        <v>0</v>
      </c>
      <c r="G10" s="484" t="s">
        <v>368</v>
      </c>
      <c r="H10" s="483" t="s">
        <v>368</v>
      </c>
      <c r="I10" s="524">
        <v>0</v>
      </c>
      <c r="J10" s="116" t="s">
        <v>368</v>
      </c>
      <c r="K10" s="116" t="s">
        <v>368</v>
      </c>
      <c r="L10" s="116" t="s">
        <v>368</v>
      </c>
      <c r="M10" s="116" t="s">
        <v>368</v>
      </c>
      <c r="N10" s="116" t="s">
        <v>368</v>
      </c>
      <c r="O10" s="116" t="s">
        <v>368</v>
      </c>
      <c r="P10" s="116" t="s">
        <v>368</v>
      </c>
      <c r="Q10" s="116" t="s">
        <v>368</v>
      </c>
      <c r="R10" s="125" t="s">
        <v>368</v>
      </c>
      <c r="S10" s="484" t="s">
        <v>368</v>
      </c>
      <c r="T10" s="483" t="s">
        <v>368</v>
      </c>
    </row>
    <row r="11" spans="1:20" s="396" customFormat="1" x14ac:dyDescent="0.25">
      <c r="A11" s="501" t="s">
        <v>368</v>
      </c>
      <c r="B11" s="280">
        <f t="shared" si="1"/>
        <v>0</v>
      </c>
      <c r="C11" s="501" t="s">
        <v>368</v>
      </c>
      <c r="D11" s="105" t="s">
        <v>1724</v>
      </c>
      <c r="E11" s="395" t="s">
        <v>1334</v>
      </c>
      <c r="F11" s="483">
        <f>+EIGNIR!C74+EIGNIR!C204+EIGNIR!C334+EIGNIR!C633</f>
        <v>0</v>
      </c>
      <c r="G11" s="484" t="s">
        <v>368</v>
      </c>
      <c r="H11" s="483" t="s">
        <v>368</v>
      </c>
      <c r="I11" s="524">
        <v>0</v>
      </c>
      <c r="J11" s="116" t="s">
        <v>368</v>
      </c>
      <c r="K11" s="116" t="s">
        <v>368</v>
      </c>
      <c r="L11" s="116" t="s">
        <v>368</v>
      </c>
      <c r="M11" s="116" t="s">
        <v>368</v>
      </c>
      <c r="N11" s="116" t="s">
        <v>368</v>
      </c>
      <c r="O11" s="116" t="s">
        <v>368</v>
      </c>
      <c r="P11" s="116" t="s">
        <v>368</v>
      </c>
      <c r="Q11" s="116" t="s">
        <v>368</v>
      </c>
      <c r="R11" s="125" t="s">
        <v>368</v>
      </c>
      <c r="S11" s="484" t="s">
        <v>368</v>
      </c>
      <c r="T11" s="483" t="s">
        <v>368</v>
      </c>
    </row>
    <row r="12" spans="1:20" s="396" customFormat="1" x14ac:dyDescent="0.25">
      <c r="A12" s="501" t="s">
        <v>368</v>
      </c>
      <c r="B12" s="280">
        <f t="shared" si="1"/>
        <v>0</v>
      </c>
      <c r="C12" s="501" t="s">
        <v>368</v>
      </c>
      <c r="D12" s="105" t="s">
        <v>1725</v>
      </c>
      <c r="E12" s="395" t="s">
        <v>1330</v>
      </c>
      <c r="F12" s="483">
        <f>+EIGNIR!C75+EIGNIR!C205+EIGNIR!C335+EIGNIR!C634</f>
        <v>0</v>
      </c>
      <c r="G12" s="484" t="s">
        <v>368</v>
      </c>
      <c r="H12" s="483" t="s">
        <v>368</v>
      </c>
      <c r="I12" s="524">
        <v>0</v>
      </c>
      <c r="J12" s="116" t="s">
        <v>368</v>
      </c>
      <c r="K12" s="116" t="s">
        <v>368</v>
      </c>
      <c r="L12" s="116" t="s">
        <v>368</v>
      </c>
      <c r="M12" s="116" t="s">
        <v>368</v>
      </c>
      <c r="N12" s="116" t="s">
        <v>368</v>
      </c>
      <c r="O12" s="116" t="s">
        <v>368</v>
      </c>
      <c r="P12" s="116" t="s">
        <v>368</v>
      </c>
      <c r="Q12" s="116" t="s">
        <v>368</v>
      </c>
      <c r="R12" s="125" t="s">
        <v>368</v>
      </c>
      <c r="S12" s="484" t="s">
        <v>368</v>
      </c>
      <c r="T12" s="483" t="s">
        <v>368</v>
      </c>
    </row>
    <row r="13" spans="1:20" s="396" customFormat="1" x14ac:dyDescent="0.25">
      <c r="A13" s="501" t="s">
        <v>368</v>
      </c>
      <c r="B13" s="280">
        <f t="shared" si="1"/>
        <v>0</v>
      </c>
      <c r="C13" s="501" t="s">
        <v>368</v>
      </c>
      <c r="D13" s="105" t="s">
        <v>1726</v>
      </c>
      <c r="E13" s="395" t="s">
        <v>7</v>
      </c>
      <c r="F13" s="483">
        <f>+EIGNIR!C76+EIGNIR!C206+EIGNIR!C336+EIGNIR!C635</f>
        <v>0</v>
      </c>
      <c r="G13" s="484" t="s">
        <v>368</v>
      </c>
      <c r="H13" s="483" t="s">
        <v>368</v>
      </c>
      <c r="I13" s="524">
        <v>0</v>
      </c>
      <c r="J13" s="116" t="s">
        <v>368</v>
      </c>
      <c r="K13" s="116" t="s">
        <v>368</v>
      </c>
      <c r="L13" s="116" t="s">
        <v>368</v>
      </c>
      <c r="M13" s="116" t="s">
        <v>368</v>
      </c>
      <c r="N13" s="116" t="s">
        <v>368</v>
      </c>
      <c r="O13" s="116" t="s">
        <v>368</v>
      </c>
      <c r="P13" s="116" t="s">
        <v>368</v>
      </c>
      <c r="Q13" s="116" t="s">
        <v>368</v>
      </c>
      <c r="R13" s="125" t="s">
        <v>368</v>
      </c>
      <c r="S13" s="484" t="s">
        <v>368</v>
      </c>
      <c r="T13" s="483" t="s">
        <v>368</v>
      </c>
    </row>
    <row r="14" spans="1:20" s="396" customFormat="1" x14ac:dyDescent="0.25">
      <c r="A14" s="501" t="s">
        <v>368</v>
      </c>
      <c r="B14" s="280">
        <f>F14-I14</f>
        <v>0</v>
      </c>
      <c r="C14" s="501" t="s">
        <v>368</v>
      </c>
      <c r="D14" s="105" t="s">
        <v>1727</v>
      </c>
      <c r="E14" s="395" t="s">
        <v>8</v>
      </c>
      <c r="F14" s="483">
        <f>+EIGNIR!C77+EIGNIR!C207+EIGNIR!C337+EIGNIR!C636</f>
        <v>0</v>
      </c>
      <c r="G14" s="484" t="s">
        <v>368</v>
      </c>
      <c r="H14" s="483" t="s">
        <v>368</v>
      </c>
      <c r="I14" s="524">
        <v>0</v>
      </c>
      <c r="J14" s="116" t="s">
        <v>368</v>
      </c>
      <c r="K14" s="116" t="s">
        <v>368</v>
      </c>
      <c r="L14" s="116" t="s">
        <v>368</v>
      </c>
      <c r="M14" s="116" t="s">
        <v>368</v>
      </c>
      <c r="N14" s="116" t="s">
        <v>368</v>
      </c>
      <c r="O14" s="116" t="s">
        <v>368</v>
      </c>
      <c r="P14" s="116" t="s">
        <v>368</v>
      </c>
      <c r="Q14" s="116" t="s">
        <v>368</v>
      </c>
      <c r="R14" s="125" t="s">
        <v>368</v>
      </c>
      <c r="S14" s="484" t="s">
        <v>368</v>
      </c>
      <c r="T14" s="483" t="s">
        <v>368</v>
      </c>
    </row>
    <row r="15" spans="1:20" s="396" customFormat="1" x14ac:dyDescent="0.25">
      <c r="A15" s="501" t="s">
        <v>368</v>
      </c>
      <c r="B15" s="280">
        <f t="shared" si="1"/>
        <v>0</v>
      </c>
      <c r="C15" s="501" t="s">
        <v>368</v>
      </c>
      <c r="D15" s="105" t="s">
        <v>1728</v>
      </c>
      <c r="E15" s="395" t="s">
        <v>1328</v>
      </c>
      <c r="F15" s="483">
        <f>+EIGNIR!C78+EIGNIR!C208+EIGNIR!C338+EIGNIR!C637</f>
        <v>0</v>
      </c>
      <c r="G15" s="484" t="s">
        <v>368</v>
      </c>
      <c r="H15" s="483" t="s">
        <v>368</v>
      </c>
      <c r="I15" s="524">
        <v>0</v>
      </c>
      <c r="J15" s="116" t="s">
        <v>368</v>
      </c>
      <c r="K15" s="116" t="s">
        <v>368</v>
      </c>
      <c r="L15" s="116" t="s">
        <v>368</v>
      </c>
      <c r="M15" s="116" t="s">
        <v>368</v>
      </c>
      <c r="N15" s="116" t="s">
        <v>368</v>
      </c>
      <c r="O15" s="116" t="s">
        <v>368</v>
      </c>
      <c r="P15" s="116" t="s">
        <v>368</v>
      </c>
      <c r="Q15" s="116" t="s">
        <v>368</v>
      </c>
      <c r="R15" s="125" t="s">
        <v>368</v>
      </c>
      <c r="S15" s="484" t="s">
        <v>368</v>
      </c>
      <c r="T15" s="483" t="s">
        <v>368</v>
      </c>
    </row>
    <row r="16" spans="1:20" s="396" customFormat="1" x14ac:dyDescent="0.25">
      <c r="A16" s="501" t="s">
        <v>368</v>
      </c>
      <c r="B16" s="280">
        <f t="shared" si="1"/>
        <v>0</v>
      </c>
      <c r="C16" s="501" t="s">
        <v>368</v>
      </c>
      <c r="D16" s="105" t="s">
        <v>1729</v>
      </c>
      <c r="E16" s="395" t="s">
        <v>9</v>
      </c>
      <c r="F16" s="483">
        <f>+EIGNIR!C79+EIGNIR!C209+EIGNIR!C339+EIGNIR!C638</f>
        <v>0</v>
      </c>
      <c r="G16" s="484" t="s">
        <v>368</v>
      </c>
      <c r="H16" s="483" t="s">
        <v>368</v>
      </c>
      <c r="I16" s="524">
        <v>0</v>
      </c>
      <c r="J16" s="116" t="s">
        <v>368</v>
      </c>
      <c r="K16" s="116" t="s">
        <v>368</v>
      </c>
      <c r="L16" s="116" t="s">
        <v>368</v>
      </c>
      <c r="M16" s="116" t="s">
        <v>368</v>
      </c>
      <c r="N16" s="116" t="s">
        <v>368</v>
      </c>
      <c r="O16" s="116" t="s">
        <v>368</v>
      </c>
      <c r="P16" s="116" t="s">
        <v>368</v>
      </c>
      <c r="Q16" s="116" t="s">
        <v>368</v>
      </c>
      <c r="R16" s="125" t="s">
        <v>368</v>
      </c>
      <c r="S16" s="484" t="s">
        <v>368</v>
      </c>
      <c r="T16" s="483" t="s">
        <v>368</v>
      </c>
    </row>
    <row r="17" spans="1:20" s="396" customFormat="1" x14ac:dyDescent="0.25">
      <c r="A17" s="501" t="s">
        <v>368</v>
      </c>
      <c r="B17" s="280">
        <f t="shared" si="1"/>
        <v>0</v>
      </c>
      <c r="C17" s="501" t="s">
        <v>368</v>
      </c>
      <c r="D17" s="105" t="s">
        <v>1730</v>
      </c>
      <c r="E17" s="395" t="s">
        <v>1331</v>
      </c>
      <c r="F17" s="483">
        <f>+EIGNIR!C80+EIGNIR!C210+EIGNIR!C340+EIGNIR!C639</f>
        <v>0</v>
      </c>
      <c r="G17" s="484" t="s">
        <v>368</v>
      </c>
      <c r="H17" s="483" t="s">
        <v>368</v>
      </c>
      <c r="I17" s="524">
        <v>0</v>
      </c>
      <c r="J17" s="116" t="s">
        <v>368</v>
      </c>
      <c r="K17" s="116" t="s">
        <v>368</v>
      </c>
      <c r="L17" s="116" t="s">
        <v>368</v>
      </c>
      <c r="M17" s="116" t="s">
        <v>368</v>
      </c>
      <c r="N17" s="116" t="s">
        <v>368</v>
      </c>
      <c r="O17" s="116" t="s">
        <v>368</v>
      </c>
      <c r="P17" s="116" t="s">
        <v>368</v>
      </c>
      <c r="Q17" s="116" t="s">
        <v>368</v>
      </c>
      <c r="R17" s="125" t="s">
        <v>368</v>
      </c>
      <c r="S17" s="484" t="s">
        <v>368</v>
      </c>
      <c r="T17" s="483" t="s">
        <v>368</v>
      </c>
    </row>
    <row r="18" spans="1:20" s="396" customFormat="1" x14ac:dyDescent="0.25">
      <c r="A18" s="501" t="s">
        <v>368</v>
      </c>
      <c r="B18" s="280">
        <f t="shared" si="1"/>
        <v>0</v>
      </c>
      <c r="C18" s="501" t="s">
        <v>368</v>
      </c>
      <c r="D18" s="105" t="s">
        <v>1731</v>
      </c>
      <c r="E18" s="341" t="s">
        <v>1332</v>
      </c>
      <c r="F18" s="483">
        <f>+EIGNIR!C81+EIGNIR!C211+EIGNIR!C341+EIGNIR!C640</f>
        <v>0</v>
      </c>
      <c r="G18" s="484" t="s">
        <v>368</v>
      </c>
      <c r="H18" s="483" t="s">
        <v>368</v>
      </c>
      <c r="I18" s="524">
        <v>0</v>
      </c>
      <c r="J18" s="116" t="s">
        <v>368</v>
      </c>
      <c r="K18" s="116" t="s">
        <v>368</v>
      </c>
      <c r="L18" s="116" t="s">
        <v>368</v>
      </c>
      <c r="M18" s="116" t="s">
        <v>368</v>
      </c>
      <c r="N18" s="116" t="s">
        <v>368</v>
      </c>
      <c r="O18" s="116" t="s">
        <v>368</v>
      </c>
      <c r="P18" s="116" t="s">
        <v>368</v>
      </c>
      <c r="Q18" s="116" t="s">
        <v>368</v>
      </c>
      <c r="R18" s="125" t="s">
        <v>368</v>
      </c>
      <c r="S18" s="484" t="s">
        <v>368</v>
      </c>
      <c r="T18" s="483" t="s">
        <v>368</v>
      </c>
    </row>
    <row r="19" spans="1:20" s="396" customFormat="1" x14ac:dyDescent="0.25">
      <c r="A19" s="501" t="s">
        <v>368</v>
      </c>
      <c r="B19" s="280">
        <f t="shared" si="1"/>
        <v>0</v>
      </c>
      <c r="C19" s="501" t="s">
        <v>368</v>
      </c>
      <c r="D19" s="105" t="s">
        <v>1732</v>
      </c>
      <c r="E19" s="341" t="s">
        <v>1333</v>
      </c>
      <c r="F19" s="483">
        <f>+EIGNIR!C82+EIGNIR!C212+EIGNIR!C342+EIGNIR!C641</f>
        <v>0</v>
      </c>
      <c r="G19" s="484" t="s">
        <v>368</v>
      </c>
      <c r="H19" s="483" t="s">
        <v>368</v>
      </c>
      <c r="I19" s="524">
        <v>0</v>
      </c>
      <c r="J19" s="116" t="s">
        <v>368</v>
      </c>
      <c r="K19" s="116" t="s">
        <v>368</v>
      </c>
      <c r="L19" s="116" t="s">
        <v>368</v>
      </c>
      <c r="M19" s="116" t="s">
        <v>368</v>
      </c>
      <c r="N19" s="116" t="s">
        <v>368</v>
      </c>
      <c r="O19" s="116" t="s">
        <v>368</v>
      </c>
      <c r="P19" s="116" t="s">
        <v>368</v>
      </c>
      <c r="Q19" s="116" t="s">
        <v>368</v>
      </c>
      <c r="R19" s="125" t="s">
        <v>368</v>
      </c>
      <c r="S19" s="484" t="s">
        <v>368</v>
      </c>
      <c r="T19" s="483" t="s">
        <v>368</v>
      </c>
    </row>
    <row r="20" spans="1:20" s="396" customFormat="1" x14ac:dyDescent="0.25">
      <c r="A20" s="501" t="s">
        <v>368</v>
      </c>
      <c r="B20" s="280">
        <f t="shared" si="1"/>
        <v>0</v>
      </c>
      <c r="C20" s="501" t="s">
        <v>368</v>
      </c>
      <c r="D20" s="513" t="s">
        <v>11877</v>
      </c>
      <c r="E20" s="395" t="s">
        <v>28</v>
      </c>
      <c r="F20" s="483">
        <f>+EIGNIR!C83+EIGNIR!C213+EIGNIR!C343+EIGNIR!C642</f>
        <v>0</v>
      </c>
      <c r="G20" s="484" t="s">
        <v>368</v>
      </c>
      <c r="H20" s="483" t="s">
        <v>368</v>
      </c>
      <c r="I20" s="524">
        <v>0</v>
      </c>
      <c r="J20" s="116" t="s">
        <v>368</v>
      </c>
      <c r="K20" s="116" t="s">
        <v>368</v>
      </c>
      <c r="L20" s="116" t="s">
        <v>368</v>
      </c>
      <c r="M20" s="116" t="s">
        <v>368</v>
      </c>
      <c r="N20" s="116" t="s">
        <v>368</v>
      </c>
      <c r="O20" s="116" t="s">
        <v>368</v>
      </c>
      <c r="P20" s="116" t="s">
        <v>368</v>
      </c>
      <c r="Q20" s="116" t="s">
        <v>368</v>
      </c>
      <c r="R20" s="125" t="s">
        <v>368</v>
      </c>
      <c r="S20" s="484" t="s">
        <v>368</v>
      </c>
      <c r="T20" s="483" t="s">
        <v>368</v>
      </c>
    </row>
    <row r="21" spans="1:20" x14ac:dyDescent="0.25">
      <c r="A21" s="280">
        <f t="shared" ref="A21:A31" si="2">+F21-SUM(G21:H21)</f>
        <v>0</v>
      </c>
      <c r="B21" s="280">
        <f t="shared" si="1"/>
        <v>0</v>
      </c>
      <c r="C21" s="501" t="s">
        <v>368</v>
      </c>
      <c r="D21" s="87" t="s">
        <v>36</v>
      </c>
      <c r="E21" s="477" t="s">
        <v>51</v>
      </c>
      <c r="F21" s="118">
        <f>+EIGNIR!C84+EIGNIR!C214+EIGNIR!C344+EIGNIR!C643</f>
        <v>0</v>
      </c>
      <c r="G21" s="119">
        <f>+SUM(G22:G31)</f>
        <v>0</v>
      </c>
      <c r="H21" s="118">
        <f t="shared" ref="H21" si="3">+SUM(H22:H31)</f>
        <v>0</v>
      </c>
      <c r="I21" s="119">
        <f t="shared" ref="I21" si="4">+SUM(I22:I31)</f>
        <v>0</v>
      </c>
      <c r="J21" s="116" t="s">
        <v>368</v>
      </c>
      <c r="K21" s="116" t="s">
        <v>368</v>
      </c>
      <c r="L21" s="116" t="s">
        <v>368</v>
      </c>
      <c r="M21" s="116" t="s">
        <v>368</v>
      </c>
      <c r="N21" s="116" t="s">
        <v>368</v>
      </c>
      <c r="O21" s="116" t="s">
        <v>368</v>
      </c>
      <c r="P21" s="116" t="s">
        <v>368</v>
      </c>
      <c r="Q21" s="116" t="s">
        <v>368</v>
      </c>
      <c r="R21" s="125" t="s">
        <v>368</v>
      </c>
      <c r="S21" s="119" t="s">
        <v>368</v>
      </c>
      <c r="T21" s="118" t="s">
        <v>368</v>
      </c>
    </row>
    <row r="22" spans="1:20" x14ac:dyDescent="0.25">
      <c r="A22" s="280">
        <f t="shared" si="2"/>
        <v>0</v>
      </c>
      <c r="B22" s="280">
        <f t="shared" si="1"/>
        <v>0</v>
      </c>
      <c r="C22" s="501" t="s">
        <v>368</v>
      </c>
      <c r="D22" s="105" t="s">
        <v>20</v>
      </c>
      <c r="E22" s="64" t="s">
        <v>15</v>
      </c>
      <c r="F22" s="125">
        <f>+EIGNIR!C85+EIGNIR!C215+EIGNIR!C345+EIGNIR!C644</f>
        <v>0</v>
      </c>
      <c r="G22" s="130">
        <v>0</v>
      </c>
      <c r="H22" s="136">
        <v>0</v>
      </c>
      <c r="I22" s="130">
        <v>0</v>
      </c>
      <c r="J22" s="116" t="s">
        <v>368</v>
      </c>
      <c r="K22" s="116" t="s">
        <v>368</v>
      </c>
      <c r="L22" s="116" t="s">
        <v>368</v>
      </c>
      <c r="M22" s="116" t="s">
        <v>368</v>
      </c>
      <c r="N22" s="116" t="s">
        <v>368</v>
      </c>
      <c r="O22" s="116" t="s">
        <v>368</v>
      </c>
      <c r="P22" s="116" t="s">
        <v>368</v>
      </c>
      <c r="Q22" s="116" t="s">
        <v>368</v>
      </c>
      <c r="R22" s="125" t="s">
        <v>368</v>
      </c>
      <c r="S22" s="119" t="s">
        <v>368</v>
      </c>
      <c r="T22" s="118" t="s">
        <v>368</v>
      </c>
    </row>
    <row r="23" spans="1:20" s="83" customFormat="1" x14ac:dyDescent="0.25">
      <c r="A23" s="280">
        <f t="shared" si="2"/>
        <v>0</v>
      </c>
      <c r="B23" s="280">
        <f t="shared" si="1"/>
        <v>0</v>
      </c>
      <c r="C23" s="501" t="s">
        <v>368</v>
      </c>
      <c r="D23" s="105" t="s">
        <v>1702</v>
      </c>
      <c r="E23" s="64" t="s">
        <v>396</v>
      </c>
      <c r="F23" s="125">
        <f>+EIGNIR!C86+EIGNIR!C216+EIGNIR!C346+EIGNIR!C645</f>
        <v>0</v>
      </c>
      <c r="G23" s="130">
        <v>0</v>
      </c>
      <c r="H23" s="136">
        <v>0</v>
      </c>
      <c r="I23" s="130">
        <v>0</v>
      </c>
      <c r="J23" s="116" t="s">
        <v>368</v>
      </c>
      <c r="K23" s="116" t="s">
        <v>368</v>
      </c>
      <c r="L23" s="116" t="s">
        <v>368</v>
      </c>
      <c r="M23" s="116" t="s">
        <v>368</v>
      </c>
      <c r="N23" s="116" t="s">
        <v>368</v>
      </c>
      <c r="O23" s="116" t="s">
        <v>368</v>
      </c>
      <c r="P23" s="116" t="s">
        <v>368</v>
      </c>
      <c r="Q23" s="116" t="s">
        <v>368</v>
      </c>
      <c r="R23" s="125" t="s">
        <v>368</v>
      </c>
      <c r="S23" s="119" t="s">
        <v>368</v>
      </c>
      <c r="T23" s="118" t="s">
        <v>368</v>
      </c>
    </row>
    <row r="24" spans="1:20" x14ac:dyDescent="0.25">
      <c r="A24" s="280">
        <f t="shared" si="2"/>
        <v>0</v>
      </c>
      <c r="B24" s="280">
        <f t="shared" si="1"/>
        <v>0</v>
      </c>
      <c r="C24" s="501" t="s">
        <v>368</v>
      </c>
      <c r="D24" s="105" t="s">
        <v>21</v>
      </c>
      <c r="E24" s="64" t="s">
        <v>370</v>
      </c>
      <c r="F24" s="125">
        <f>+EIGNIR!C87+EIGNIR!C217+EIGNIR!C347+EIGNIR!C646</f>
        <v>0</v>
      </c>
      <c r="G24" s="130">
        <v>0</v>
      </c>
      <c r="H24" s="136">
        <v>0</v>
      </c>
      <c r="I24" s="130">
        <v>0</v>
      </c>
      <c r="J24" s="116" t="s">
        <v>368</v>
      </c>
      <c r="K24" s="116" t="s">
        <v>368</v>
      </c>
      <c r="L24" s="116" t="s">
        <v>368</v>
      </c>
      <c r="M24" s="116" t="s">
        <v>368</v>
      </c>
      <c r="N24" s="116" t="s">
        <v>368</v>
      </c>
      <c r="O24" s="116" t="s">
        <v>368</v>
      </c>
      <c r="P24" s="116" t="s">
        <v>368</v>
      </c>
      <c r="Q24" s="116" t="s">
        <v>368</v>
      </c>
      <c r="R24" s="125" t="s">
        <v>368</v>
      </c>
      <c r="S24" s="119" t="s">
        <v>368</v>
      </c>
      <c r="T24" s="118" t="s">
        <v>368</v>
      </c>
    </row>
    <row r="25" spans="1:20" x14ac:dyDescent="0.25">
      <c r="A25" s="280">
        <f t="shared" si="2"/>
        <v>0</v>
      </c>
      <c r="B25" s="280">
        <f t="shared" si="1"/>
        <v>0</v>
      </c>
      <c r="C25" s="501" t="s">
        <v>368</v>
      </c>
      <c r="D25" s="105" t="s">
        <v>22</v>
      </c>
      <c r="E25" s="64" t="s">
        <v>399</v>
      </c>
      <c r="F25" s="125">
        <f>+EIGNIR!C88+EIGNIR!C218+EIGNIR!C348+EIGNIR!C647</f>
        <v>0</v>
      </c>
      <c r="G25" s="130">
        <v>0</v>
      </c>
      <c r="H25" s="136">
        <v>0</v>
      </c>
      <c r="I25" s="130">
        <v>0</v>
      </c>
      <c r="J25" s="116" t="s">
        <v>368</v>
      </c>
      <c r="K25" s="116" t="s">
        <v>368</v>
      </c>
      <c r="L25" s="116" t="s">
        <v>368</v>
      </c>
      <c r="M25" s="116" t="s">
        <v>368</v>
      </c>
      <c r="N25" s="116" t="s">
        <v>368</v>
      </c>
      <c r="O25" s="116" t="s">
        <v>368</v>
      </c>
      <c r="P25" s="116" t="s">
        <v>368</v>
      </c>
      <c r="Q25" s="116" t="s">
        <v>368</v>
      </c>
      <c r="R25" s="125" t="s">
        <v>368</v>
      </c>
      <c r="S25" s="119" t="s">
        <v>368</v>
      </c>
      <c r="T25" s="118" t="s">
        <v>368</v>
      </c>
    </row>
    <row r="26" spans="1:20" x14ac:dyDescent="0.25">
      <c r="A26" s="280">
        <f t="shared" si="2"/>
        <v>0</v>
      </c>
      <c r="B26" s="280">
        <f t="shared" si="1"/>
        <v>0</v>
      </c>
      <c r="C26" s="501" t="s">
        <v>368</v>
      </c>
      <c r="D26" s="105" t="s">
        <v>23</v>
      </c>
      <c r="E26" s="64" t="s">
        <v>3</v>
      </c>
      <c r="F26" s="125">
        <f>+EIGNIR!C89+EIGNIR!C219+EIGNIR!C349+EIGNIR!C648</f>
        <v>0</v>
      </c>
      <c r="G26" s="130">
        <v>0</v>
      </c>
      <c r="H26" s="136">
        <f>+F26-G26</f>
        <v>0</v>
      </c>
      <c r="I26" s="130">
        <v>0</v>
      </c>
      <c r="J26" s="116" t="s">
        <v>368</v>
      </c>
      <c r="K26" s="116" t="s">
        <v>368</v>
      </c>
      <c r="L26" s="116" t="s">
        <v>368</v>
      </c>
      <c r="M26" s="116" t="s">
        <v>368</v>
      </c>
      <c r="N26" s="116" t="s">
        <v>368</v>
      </c>
      <c r="O26" s="116" t="s">
        <v>368</v>
      </c>
      <c r="P26" s="116" t="s">
        <v>368</v>
      </c>
      <c r="Q26" s="116" t="s">
        <v>368</v>
      </c>
      <c r="R26" s="125" t="s">
        <v>368</v>
      </c>
      <c r="S26" s="119" t="s">
        <v>368</v>
      </c>
      <c r="T26" s="118" t="s">
        <v>368</v>
      </c>
    </row>
    <row r="27" spans="1:20" s="83" customFormat="1" x14ac:dyDescent="0.25">
      <c r="A27" s="280">
        <f t="shared" si="2"/>
        <v>0</v>
      </c>
      <c r="B27" s="280">
        <f t="shared" si="1"/>
        <v>0</v>
      </c>
      <c r="C27" s="501" t="s">
        <v>368</v>
      </c>
      <c r="D27" s="105" t="s">
        <v>1703</v>
      </c>
      <c r="E27" s="64" t="s">
        <v>397</v>
      </c>
      <c r="F27" s="125">
        <f>+EIGNIR!C90+EIGNIR!C220+EIGNIR!C350+EIGNIR!C649</f>
        <v>0</v>
      </c>
      <c r="G27" s="130">
        <v>0</v>
      </c>
      <c r="H27" s="136">
        <v>0</v>
      </c>
      <c r="I27" s="130">
        <v>0</v>
      </c>
      <c r="J27" s="116" t="s">
        <v>368</v>
      </c>
      <c r="K27" s="116" t="s">
        <v>368</v>
      </c>
      <c r="L27" s="116" t="s">
        <v>368</v>
      </c>
      <c r="M27" s="116" t="s">
        <v>368</v>
      </c>
      <c r="N27" s="116" t="s">
        <v>368</v>
      </c>
      <c r="O27" s="116" t="s">
        <v>368</v>
      </c>
      <c r="P27" s="116" t="s">
        <v>368</v>
      </c>
      <c r="Q27" s="116" t="s">
        <v>368</v>
      </c>
      <c r="R27" s="125" t="s">
        <v>368</v>
      </c>
      <c r="S27" s="119" t="s">
        <v>368</v>
      </c>
      <c r="T27" s="118" t="s">
        <v>368</v>
      </c>
    </row>
    <row r="28" spans="1:20" x14ac:dyDescent="0.25">
      <c r="A28" s="280">
        <f t="shared" si="2"/>
        <v>0</v>
      </c>
      <c r="B28" s="280">
        <f t="shared" si="1"/>
        <v>0</v>
      </c>
      <c r="C28" s="501" t="s">
        <v>368</v>
      </c>
      <c r="D28" s="105" t="s">
        <v>24</v>
      </c>
      <c r="E28" s="64" t="s">
        <v>1698</v>
      </c>
      <c r="F28" s="125">
        <f>+EIGNIR!C91+EIGNIR!C221+EIGNIR!C351+EIGNIR!C650</f>
        <v>0</v>
      </c>
      <c r="G28" s="130">
        <v>0</v>
      </c>
      <c r="H28" s="136">
        <v>0</v>
      </c>
      <c r="I28" s="130">
        <v>0</v>
      </c>
      <c r="J28" s="116" t="s">
        <v>368</v>
      </c>
      <c r="K28" s="116" t="s">
        <v>368</v>
      </c>
      <c r="L28" s="116" t="s">
        <v>368</v>
      </c>
      <c r="M28" s="116" t="s">
        <v>368</v>
      </c>
      <c r="N28" s="116" t="s">
        <v>368</v>
      </c>
      <c r="O28" s="116" t="s">
        <v>368</v>
      </c>
      <c r="P28" s="116" t="s">
        <v>368</v>
      </c>
      <c r="Q28" s="116" t="s">
        <v>368</v>
      </c>
      <c r="R28" s="125" t="s">
        <v>368</v>
      </c>
      <c r="S28" s="119" t="s">
        <v>368</v>
      </c>
      <c r="T28" s="118" t="s">
        <v>368</v>
      </c>
    </row>
    <row r="29" spans="1:20" x14ac:dyDescent="0.25">
      <c r="A29" s="280">
        <f t="shared" si="2"/>
        <v>0</v>
      </c>
      <c r="B29" s="280">
        <f t="shared" si="1"/>
        <v>0</v>
      </c>
      <c r="C29" s="501" t="s">
        <v>368</v>
      </c>
      <c r="D29" s="105" t="s">
        <v>25</v>
      </c>
      <c r="E29" s="64" t="s">
        <v>1734</v>
      </c>
      <c r="F29" s="125">
        <f>+EIGNIR!C92+EIGNIR!C222+EIGNIR!C352+EIGNIR!C651</f>
        <v>0</v>
      </c>
      <c r="G29" s="130">
        <v>0</v>
      </c>
      <c r="H29" s="136">
        <v>0</v>
      </c>
      <c r="I29" s="130">
        <v>0</v>
      </c>
      <c r="J29" s="116" t="s">
        <v>368</v>
      </c>
      <c r="K29" s="116" t="s">
        <v>368</v>
      </c>
      <c r="L29" s="116" t="s">
        <v>368</v>
      </c>
      <c r="M29" s="116" t="s">
        <v>368</v>
      </c>
      <c r="N29" s="116" t="s">
        <v>368</v>
      </c>
      <c r="O29" s="116" t="s">
        <v>368</v>
      </c>
      <c r="P29" s="116" t="s">
        <v>368</v>
      </c>
      <c r="Q29" s="116" t="s">
        <v>368</v>
      </c>
      <c r="R29" s="125" t="s">
        <v>368</v>
      </c>
      <c r="S29" s="119" t="s">
        <v>368</v>
      </c>
      <c r="T29" s="118" t="s">
        <v>368</v>
      </c>
    </row>
    <row r="30" spans="1:20" x14ac:dyDescent="0.25">
      <c r="A30" s="280">
        <f t="shared" si="2"/>
        <v>0</v>
      </c>
      <c r="B30" s="280">
        <f t="shared" si="1"/>
        <v>0</v>
      </c>
      <c r="C30" s="501" t="s">
        <v>368</v>
      </c>
      <c r="D30" s="105" t="s">
        <v>26</v>
      </c>
      <c r="E30" s="64" t="s">
        <v>16</v>
      </c>
      <c r="F30" s="125">
        <f>+EIGNIR!C93+EIGNIR!C223+EIGNIR!C353+EIGNIR!C652</f>
        <v>0</v>
      </c>
      <c r="G30" s="130">
        <v>0</v>
      </c>
      <c r="H30" s="136">
        <v>0</v>
      </c>
      <c r="I30" s="130">
        <v>0</v>
      </c>
      <c r="J30" s="116" t="s">
        <v>368</v>
      </c>
      <c r="K30" s="116" t="s">
        <v>368</v>
      </c>
      <c r="L30" s="116" t="s">
        <v>368</v>
      </c>
      <c r="M30" s="116" t="s">
        <v>368</v>
      </c>
      <c r="N30" s="116" t="s">
        <v>368</v>
      </c>
      <c r="O30" s="116" t="s">
        <v>368</v>
      </c>
      <c r="P30" s="116" t="s">
        <v>368</v>
      </c>
      <c r="Q30" s="116" t="s">
        <v>368</v>
      </c>
      <c r="R30" s="125" t="s">
        <v>368</v>
      </c>
      <c r="S30" s="119" t="s">
        <v>368</v>
      </c>
      <c r="T30" s="118" t="s">
        <v>368</v>
      </c>
    </row>
    <row r="31" spans="1:20" x14ac:dyDescent="0.25">
      <c r="A31" s="280">
        <f t="shared" si="2"/>
        <v>0</v>
      </c>
      <c r="B31" s="280">
        <f t="shared" si="1"/>
        <v>0</v>
      </c>
      <c r="C31" s="501" t="s">
        <v>368</v>
      </c>
      <c r="D31" s="105" t="s">
        <v>27</v>
      </c>
      <c r="E31" s="64" t="s">
        <v>2</v>
      </c>
      <c r="F31" s="125">
        <f>+EIGNIR!C94+EIGNIR!C224+EIGNIR!C354+EIGNIR!C653</f>
        <v>0</v>
      </c>
      <c r="G31" s="130">
        <v>0</v>
      </c>
      <c r="H31" s="136">
        <v>0</v>
      </c>
      <c r="I31" s="130">
        <v>0</v>
      </c>
      <c r="J31" s="116" t="s">
        <v>368</v>
      </c>
      <c r="K31" s="116" t="s">
        <v>368</v>
      </c>
      <c r="L31" s="116" t="s">
        <v>368</v>
      </c>
      <c r="M31" s="116" t="s">
        <v>368</v>
      </c>
      <c r="N31" s="116" t="s">
        <v>368</v>
      </c>
      <c r="O31" s="116" t="s">
        <v>368</v>
      </c>
      <c r="P31" s="116" t="s">
        <v>368</v>
      </c>
      <c r="Q31" s="116" t="s">
        <v>368</v>
      </c>
      <c r="R31" s="125" t="s">
        <v>368</v>
      </c>
      <c r="S31" s="119" t="s">
        <v>368</v>
      </c>
      <c r="T31" s="118" t="s">
        <v>368</v>
      </c>
    </row>
    <row r="32" spans="1:20" x14ac:dyDescent="0.25">
      <c r="A32" s="281" t="s">
        <v>368</v>
      </c>
      <c r="B32" s="280">
        <f t="shared" si="1"/>
        <v>0</v>
      </c>
      <c r="C32" s="501" t="s">
        <v>368</v>
      </c>
      <c r="D32" s="87" t="s">
        <v>29</v>
      </c>
      <c r="E32" s="51" t="s">
        <v>30</v>
      </c>
      <c r="F32" s="135">
        <f>+EIGNIR!C95+EIGNIR!C225+EIGNIR!C355+EIGNIR!C654</f>
        <v>0</v>
      </c>
      <c r="G32" s="122" t="s">
        <v>368</v>
      </c>
      <c r="H32" s="125" t="s">
        <v>368</v>
      </c>
      <c r="I32" s="119">
        <f>+I33+I34</f>
        <v>0</v>
      </c>
      <c r="J32" s="116" t="s">
        <v>368</v>
      </c>
      <c r="K32" s="116" t="s">
        <v>368</v>
      </c>
      <c r="L32" s="116" t="s">
        <v>368</v>
      </c>
      <c r="M32" s="116" t="s">
        <v>368</v>
      </c>
      <c r="N32" s="116" t="s">
        <v>368</v>
      </c>
      <c r="O32" s="116" t="s">
        <v>368</v>
      </c>
      <c r="P32" s="116" t="s">
        <v>368</v>
      </c>
      <c r="Q32" s="116" t="s">
        <v>368</v>
      </c>
      <c r="R32" s="125" t="s">
        <v>368</v>
      </c>
      <c r="S32" s="119" t="s">
        <v>368</v>
      </c>
      <c r="T32" s="118" t="s">
        <v>368</v>
      </c>
    </row>
    <row r="33" spans="1:22" x14ac:dyDescent="0.25">
      <c r="A33" s="281" t="s">
        <v>368</v>
      </c>
      <c r="B33" s="280">
        <f t="shared" si="1"/>
        <v>0</v>
      </c>
      <c r="C33" s="501" t="s">
        <v>368</v>
      </c>
      <c r="D33" s="105" t="s">
        <v>31</v>
      </c>
      <c r="E33" s="49" t="s">
        <v>32</v>
      </c>
      <c r="F33" s="137">
        <f>+EIGNIR!C96+EIGNIR!C226+EIGNIR!C356+EIGNIR!C655</f>
        <v>0</v>
      </c>
      <c r="G33" s="122" t="s">
        <v>368</v>
      </c>
      <c r="H33" s="125" t="s">
        <v>368</v>
      </c>
      <c r="I33" s="130">
        <v>0</v>
      </c>
      <c r="J33" s="116" t="s">
        <v>368</v>
      </c>
      <c r="K33" s="116" t="s">
        <v>368</v>
      </c>
      <c r="L33" s="116" t="s">
        <v>368</v>
      </c>
      <c r="M33" s="116" t="s">
        <v>368</v>
      </c>
      <c r="N33" s="116" t="s">
        <v>368</v>
      </c>
      <c r="O33" s="116" t="s">
        <v>368</v>
      </c>
      <c r="P33" s="116" t="s">
        <v>368</v>
      </c>
      <c r="Q33" s="116" t="s">
        <v>368</v>
      </c>
      <c r="R33" s="125" t="s">
        <v>368</v>
      </c>
      <c r="S33" s="119" t="s">
        <v>368</v>
      </c>
      <c r="T33" s="118" t="s">
        <v>368</v>
      </c>
    </row>
    <row r="34" spans="1:22" x14ac:dyDescent="0.25">
      <c r="A34" s="281" t="s">
        <v>368</v>
      </c>
      <c r="B34" s="280">
        <f t="shared" si="1"/>
        <v>0</v>
      </c>
      <c r="C34" s="501" t="s">
        <v>368</v>
      </c>
      <c r="D34" s="105" t="s">
        <v>33</v>
      </c>
      <c r="E34" s="49" t="s">
        <v>34</v>
      </c>
      <c r="F34" s="137">
        <f>+EIGNIR!C97+EIGNIR!C227+EIGNIR!C357+EIGNIR!C656</f>
        <v>0</v>
      </c>
      <c r="G34" s="122" t="s">
        <v>368</v>
      </c>
      <c r="H34" s="125" t="s">
        <v>368</v>
      </c>
      <c r="I34" s="130">
        <v>0</v>
      </c>
      <c r="J34" s="116" t="s">
        <v>368</v>
      </c>
      <c r="K34" s="116" t="s">
        <v>368</v>
      </c>
      <c r="L34" s="116" t="s">
        <v>368</v>
      </c>
      <c r="M34" s="116" t="s">
        <v>368</v>
      </c>
      <c r="N34" s="116" t="s">
        <v>368</v>
      </c>
      <c r="O34" s="116" t="s">
        <v>368</v>
      </c>
      <c r="P34" s="116" t="s">
        <v>368</v>
      </c>
      <c r="Q34" s="116" t="s">
        <v>368</v>
      </c>
      <c r="R34" s="125" t="s">
        <v>368</v>
      </c>
      <c r="S34" s="119" t="s">
        <v>368</v>
      </c>
      <c r="T34" s="118" t="s">
        <v>368</v>
      </c>
    </row>
    <row r="35" spans="1:22" s="345" customFormat="1" x14ac:dyDescent="0.25">
      <c r="A35" s="281" t="s">
        <v>368</v>
      </c>
      <c r="B35" s="501" t="s">
        <v>368</v>
      </c>
      <c r="C35" s="501" t="s">
        <v>368</v>
      </c>
      <c r="D35" s="87" t="s">
        <v>35</v>
      </c>
      <c r="E35" s="362" t="s">
        <v>4</v>
      </c>
      <c r="F35" s="118" t="s">
        <v>368</v>
      </c>
      <c r="G35" s="122" t="s">
        <v>368</v>
      </c>
      <c r="H35" s="125" t="s">
        <v>368</v>
      </c>
      <c r="I35" s="116" t="s">
        <v>368</v>
      </c>
      <c r="J35" s="116" t="s">
        <v>368</v>
      </c>
      <c r="K35" s="116" t="s">
        <v>368</v>
      </c>
      <c r="L35" s="116" t="s">
        <v>368</v>
      </c>
      <c r="M35" s="116" t="s">
        <v>368</v>
      </c>
      <c r="N35" s="116" t="s">
        <v>368</v>
      </c>
      <c r="O35" s="116" t="s">
        <v>368</v>
      </c>
      <c r="P35" s="116" t="s">
        <v>368</v>
      </c>
      <c r="Q35" s="116" t="s">
        <v>368</v>
      </c>
      <c r="R35" s="125" t="s">
        <v>368</v>
      </c>
      <c r="S35" s="119" t="s">
        <v>368</v>
      </c>
      <c r="T35" s="118" t="s">
        <v>368</v>
      </c>
    </row>
    <row r="36" spans="1:22" x14ac:dyDescent="0.25">
      <c r="A36" s="281" t="s">
        <v>368</v>
      </c>
      <c r="B36" s="280">
        <f t="shared" si="1"/>
        <v>0</v>
      </c>
      <c r="C36" s="501" t="s">
        <v>368</v>
      </c>
      <c r="D36" s="87" t="s">
        <v>38</v>
      </c>
      <c r="E36" s="62" t="s">
        <v>1735</v>
      </c>
      <c r="F36" s="135">
        <f>+EIGNIR!C99+EIGNIR!C229+EIGNIR!C359+EIGNIR!C658</f>
        <v>0</v>
      </c>
      <c r="G36" s="122" t="s">
        <v>368</v>
      </c>
      <c r="H36" s="125" t="s">
        <v>368</v>
      </c>
      <c r="I36" s="143">
        <v>0</v>
      </c>
      <c r="J36" s="116" t="s">
        <v>368</v>
      </c>
      <c r="K36" s="116" t="s">
        <v>368</v>
      </c>
      <c r="L36" s="116" t="s">
        <v>368</v>
      </c>
      <c r="M36" s="116" t="s">
        <v>368</v>
      </c>
      <c r="N36" s="116" t="s">
        <v>368</v>
      </c>
      <c r="O36" s="116" t="s">
        <v>368</v>
      </c>
      <c r="P36" s="116" t="s">
        <v>368</v>
      </c>
      <c r="Q36" s="116" t="s">
        <v>368</v>
      </c>
      <c r="R36" s="125" t="s">
        <v>368</v>
      </c>
      <c r="S36" s="119" t="s">
        <v>368</v>
      </c>
      <c r="T36" s="118" t="s">
        <v>368</v>
      </c>
    </row>
    <row r="37" spans="1:22" s="68" customFormat="1" x14ac:dyDescent="0.25">
      <c r="A37" s="281" t="s">
        <v>368</v>
      </c>
      <c r="B37" s="280">
        <f>F37-I37</f>
        <v>0</v>
      </c>
      <c r="C37" s="280">
        <f>+F37-SUM(S37:T37)</f>
        <v>0</v>
      </c>
      <c r="D37" s="87" t="s">
        <v>363</v>
      </c>
      <c r="E37" s="62" t="s">
        <v>369</v>
      </c>
      <c r="F37" s="135">
        <f>+EIGNIR!C100+EIGNIR!C230+EIGNIR!C360+EIGNIR!C659</f>
        <v>0</v>
      </c>
      <c r="G37" s="122" t="s">
        <v>368</v>
      </c>
      <c r="H37" s="125" t="s">
        <v>368</v>
      </c>
      <c r="I37" s="129">
        <f>+SUM(I38:I44)</f>
        <v>0</v>
      </c>
      <c r="J37" s="116" t="s">
        <v>368</v>
      </c>
      <c r="K37" s="116" t="s">
        <v>368</v>
      </c>
      <c r="L37" s="116" t="s">
        <v>368</v>
      </c>
      <c r="M37" s="116" t="s">
        <v>368</v>
      </c>
      <c r="N37" s="116" t="s">
        <v>368</v>
      </c>
      <c r="O37" s="116" t="s">
        <v>368</v>
      </c>
      <c r="P37" s="116" t="s">
        <v>368</v>
      </c>
      <c r="Q37" s="116" t="s">
        <v>368</v>
      </c>
      <c r="R37" s="125" t="s">
        <v>368</v>
      </c>
      <c r="S37" s="74">
        <f>SUM(S38:S44)</f>
        <v>0</v>
      </c>
      <c r="T37" s="483">
        <f>SUM(T38:T44)</f>
        <v>0</v>
      </c>
    </row>
    <row r="38" spans="1:22" s="83" customFormat="1" x14ac:dyDescent="0.25">
      <c r="A38" s="281" t="s">
        <v>368</v>
      </c>
      <c r="B38" s="280">
        <f t="shared" si="1"/>
        <v>0</v>
      </c>
      <c r="C38" s="280">
        <f>+F38-SUM(S38:T38)</f>
        <v>0</v>
      </c>
      <c r="D38" s="105" t="s">
        <v>1714</v>
      </c>
      <c r="E38" s="107" t="s">
        <v>394</v>
      </c>
      <c r="F38" s="482">
        <v>0</v>
      </c>
      <c r="G38" s="122" t="s">
        <v>368</v>
      </c>
      <c r="H38" s="125" t="s">
        <v>368</v>
      </c>
      <c r="I38" s="152">
        <v>0</v>
      </c>
      <c r="J38" s="116" t="s">
        <v>368</v>
      </c>
      <c r="K38" s="116" t="s">
        <v>368</v>
      </c>
      <c r="L38" s="116" t="s">
        <v>368</v>
      </c>
      <c r="M38" s="116" t="s">
        <v>368</v>
      </c>
      <c r="N38" s="116" t="s">
        <v>368</v>
      </c>
      <c r="O38" s="116" t="s">
        <v>368</v>
      </c>
      <c r="P38" s="116" t="s">
        <v>368</v>
      </c>
      <c r="Q38" s="116" t="s">
        <v>368</v>
      </c>
      <c r="R38" s="125" t="s">
        <v>368</v>
      </c>
      <c r="S38" s="478">
        <v>0</v>
      </c>
      <c r="T38" s="136">
        <v>0</v>
      </c>
    </row>
    <row r="39" spans="1:22" s="393" customFormat="1" x14ac:dyDescent="0.25">
      <c r="A39" s="281" t="s">
        <v>368</v>
      </c>
      <c r="B39" s="280">
        <f t="shared" si="1"/>
        <v>0</v>
      </c>
      <c r="C39" s="280">
        <f t="shared" ref="C39:C44" si="5">+F39-SUM(S39:T39)</f>
        <v>0</v>
      </c>
      <c r="D39" s="105" t="s">
        <v>1715</v>
      </c>
      <c r="E39" s="107" t="s">
        <v>15</v>
      </c>
      <c r="F39" s="482">
        <v>0</v>
      </c>
      <c r="G39" s="122" t="s">
        <v>368</v>
      </c>
      <c r="H39" s="125" t="s">
        <v>368</v>
      </c>
      <c r="I39" s="152">
        <v>0</v>
      </c>
      <c r="J39" s="116" t="s">
        <v>368</v>
      </c>
      <c r="K39" s="116" t="s">
        <v>368</v>
      </c>
      <c r="L39" s="116" t="s">
        <v>368</v>
      </c>
      <c r="M39" s="116" t="s">
        <v>368</v>
      </c>
      <c r="N39" s="116" t="s">
        <v>368</v>
      </c>
      <c r="O39" s="116" t="s">
        <v>368</v>
      </c>
      <c r="P39" s="116" t="s">
        <v>368</v>
      </c>
      <c r="Q39" s="116" t="s">
        <v>368</v>
      </c>
      <c r="R39" s="125" t="s">
        <v>368</v>
      </c>
      <c r="S39" s="478">
        <v>0</v>
      </c>
      <c r="T39" s="136">
        <v>0</v>
      </c>
    </row>
    <row r="40" spans="1:22" s="393" customFormat="1" x14ac:dyDescent="0.25">
      <c r="A40" s="281" t="s">
        <v>368</v>
      </c>
      <c r="B40" s="280">
        <f t="shared" si="1"/>
        <v>0</v>
      </c>
      <c r="C40" s="280">
        <f t="shared" si="5"/>
        <v>0</v>
      </c>
      <c r="D40" s="105" t="s">
        <v>1716</v>
      </c>
      <c r="E40" s="107" t="s">
        <v>370</v>
      </c>
      <c r="F40" s="482">
        <v>0</v>
      </c>
      <c r="G40" s="122" t="s">
        <v>368</v>
      </c>
      <c r="H40" s="125" t="s">
        <v>368</v>
      </c>
      <c r="I40" s="152">
        <v>0</v>
      </c>
      <c r="J40" s="116" t="s">
        <v>368</v>
      </c>
      <c r="K40" s="116" t="s">
        <v>368</v>
      </c>
      <c r="L40" s="116" t="s">
        <v>368</v>
      </c>
      <c r="M40" s="116" t="s">
        <v>368</v>
      </c>
      <c r="N40" s="116" t="s">
        <v>368</v>
      </c>
      <c r="O40" s="116" t="s">
        <v>368</v>
      </c>
      <c r="P40" s="116" t="s">
        <v>368</v>
      </c>
      <c r="Q40" s="116" t="s">
        <v>368</v>
      </c>
      <c r="R40" s="125" t="s">
        <v>368</v>
      </c>
      <c r="S40" s="478">
        <v>0</v>
      </c>
      <c r="T40" s="136">
        <v>0</v>
      </c>
    </row>
    <row r="41" spans="1:22" s="393" customFormat="1" x14ac:dyDescent="0.25">
      <c r="A41" s="281" t="s">
        <v>368</v>
      </c>
      <c r="B41" s="280">
        <f t="shared" si="1"/>
        <v>0</v>
      </c>
      <c r="C41" s="280">
        <f t="shared" si="5"/>
        <v>0</v>
      </c>
      <c r="D41" s="105" t="s">
        <v>1717</v>
      </c>
      <c r="E41" s="395" t="s">
        <v>400</v>
      </c>
      <c r="F41" s="482">
        <v>0</v>
      </c>
      <c r="G41" s="122" t="s">
        <v>368</v>
      </c>
      <c r="H41" s="125" t="s">
        <v>368</v>
      </c>
      <c r="I41" s="152">
        <v>0</v>
      </c>
      <c r="J41" s="116" t="s">
        <v>368</v>
      </c>
      <c r="K41" s="116" t="s">
        <v>368</v>
      </c>
      <c r="L41" s="116" t="s">
        <v>368</v>
      </c>
      <c r="M41" s="116" t="s">
        <v>368</v>
      </c>
      <c r="N41" s="116" t="s">
        <v>368</v>
      </c>
      <c r="O41" s="116" t="s">
        <v>368</v>
      </c>
      <c r="P41" s="116" t="s">
        <v>368</v>
      </c>
      <c r="Q41" s="116" t="s">
        <v>368</v>
      </c>
      <c r="R41" s="125" t="s">
        <v>368</v>
      </c>
      <c r="S41" s="478">
        <v>0</v>
      </c>
      <c r="T41" s="136">
        <v>0</v>
      </c>
    </row>
    <row r="42" spans="1:22" s="83" customFormat="1" x14ac:dyDescent="0.25">
      <c r="A42" s="281" t="s">
        <v>368</v>
      </c>
      <c r="B42" s="280">
        <f t="shared" si="1"/>
        <v>0</v>
      </c>
      <c r="C42" s="280">
        <f t="shared" si="5"/>
        <v>0</v>
      </c>
      <c r="D42" s="105" t="s">
        <v>1718</v>
      </c>
      <c r="E42" s="107" t="s">
        <v>1710</v>
      </c>
      <c r="F42" s="482">
        <v>0</v>
      </c>
      <c r="G42" s="122" t="s">
        <v>368</v>
      </c>
      <c r="H42" s="125" t="s">
        <v>368</v>
      </c>
      <c r="I42" s="152">
        <v>0</v>
      </c>
      <c r="J42" s="116" t="s">
        <v>368</v>
      </c>
      <c r="K42" s="116" t="s">
        <v>368</v>
      </c>
      <c r="L42" s="116" t="s">
        <v>368</v>
      </c>
      <c r="M42" s="116" t="s">
        <v>368</v>
      </c>
      <c r="N42" s="116" t="s">
        <v>368</v>
      </c>
      <c r="O42" s="116" t="s">
        <v>368</v>
      </c>
      <c r="P42" s="116" t="s">
        <v>368</v>
      </c>
      <c r="Q42" s="116" t="s">
        <v>368</v>
      </c>
      <c r="R42" s="125" t="s">
        <v>368</v>
      </c>
      <c r="S42" s="478">
        <v>0</v>
      </c>
      <c r="T42" s="136">
        <v>0</v>
      </c>
    </row>
    <row r="43" spans="1:22" s="83" customFormat="1" x14ac:dyDescent="0.25">
      <c r="A43" s="281" t="s">
        <v>368</v>
      </c>
      <c r="B43" s="280">
        <f t="shared" si="1"/>
        <v>0</v>
      </c>
      <c r="C43" s="280">
        <f t="shared" si="5"/>
        <v>0</v>
      </c>
      <c r="D43" s="105" t="s">
        <v>1719</v>
      </c>
      <c r="E43" s="107" t="s">
        <v>1709</v>
      </c>
      <c r="F43" s="482">
        <v>0</v>
      </c>
      <c r="G43" s="122" t="s">
        <v>368</v>
      </c>
      <c r="H43" s="125" t="s">
        <v>368</v>
      </c>
      <c r="I43" s="152">
        <v>0</v>
      </c>
      <c r="J43" s="116" t="s">
        <v>368</v>
      </c>
      <c r="K43" s="116" t="s">
        <v>368</v>
      </c>
      <c r="L43" s="116" t="s">
        <v>368</v>
      </c>
      <c r="M43" s="116" t="s">
        <v>368</v>
      </c>
      <c r="N43" s="116" t="s">
        <v>368</v>
      </c>
      <c r="O43" s="116" t="s">
        <v>368</v>
      </c>
      <c r="P43" s="116" t="s">
        <v>368</v>
      </c>
      <c r="Q43" s="116" t="s">
        <v>368</v>
      </c>
      <c r="R43" s="125" t="s">
        <v>368</v>
      </c>
      <c r="S43" s="478">
        <v>0</v>
      </c>
      <c r="T43" s="136">
        <v>0</v>
      </c>
    </row>
    <row r="44" spans="1:22" s="83" customFormat="1" x14ac:dyDescent="0.25">
      <c r="A44" s="281" t="s">
        <v>368</v>
      </c>
      <c r="B44" s="280">
        <f t="shared" si="1"/>
        <v>0</v>
      </c>
      <c r="C44" s="280">
        <f t="shared" si="5"/>
        <v>0</v>
      </c>
      <c r="D44" s="105" t="s">
        <v>1720</v>
      </c>
      <c r="E44" s="107" t="s">
        <v>1699</v>
      </c>
      <c r="F44" s="482">
        <v>0</v>
      </c>
      <c r="G44" s="122" t="s">
        <v>368</v>
      </c>
      <c r="H44" s="125" t="s">
        <v>368</v>
      </c>
      <c r="I44" s="152">
        <v>0</v>
      </c>
      <c r="J44" s="116" t="s">
        <v>368</v>
      </c>
      <c r="K44" s="116" t="s">
        <v>368</v>
      </c>
      <c r="L44" s="116" t="s">
        <v>368</v>
      </c>
      <c r="M44" s="116" t="s">
        <v>368</v>
      </c>
      <c r="N44" s="116" t="s">
        <v>368</v>
      </c>
      <c r="O44" s="116" t="s">
        <v>368</v>
      </c>
      <c r="P44" s="116" t="s">
        <v>368</v>
      </c>
      <c r="Q44" s="116" t="s">
        <v>368</v>
      </c>
      <c r="R44" s="125" t="s">
        <v>368</v>
      </c>
      <c r="S44" s="478">
        <v>0</v>
      </c>
      <c r="T44" s="136">
        <v>0</v>
      </c>
    </row>
    <row r="45" spans="1:22" x14ac:dyDescent="0.25">
      <c r="A45" s="281" t="s">
        <v>368</v>
      </c>
      <c r="B45" s="280">
        <f t="shared" ref="B45:B73" si="6">+F45-SUM(I45:R45)</f>
        <v>0</v>
      </c>
      <c r="C45" s="501" t="s">
        <v>368</v>
      </c>
      <c r="D45" s="271"/>
      <c r="E45" s="67" t="s">
        <v>1082</v>
      </c>
      <c r="F45" s="118">
        <f>+EIGNIR!C101+EIGNIR!C231+EIGNIR!C361+EIGNIR!C660</f>
        <v>0</v>
      </c>
      <c r="G45" s="119" t="s">
        <v>368</v>
      </c>
      <c r="H45" s="118" t="s">
        <v>368</v>
      </c>
      <c r="I45" s="119">
        <f t="shared" ref="I45:R45" si="7">+I46+I60+I71+I75+I76</f>
        <v>0</v>
      </c>
      <c r="J45" s="119">
        <f t="shared" si="7"/>
        <v>0</v>
      </c>
      <c r="K45" s="119">
        <f t="shared" si="7"/>
        <v>0</v>
      </c>
      <c r="L45" s="119">
        <f t="shared" si="7"/>
        <v>0</v>
      </c>
      <c r="M45" s="119">
        <f t="shared" si="7"/>
        <v>0</v>
      </c>
      <c r="N45" s="119">
        <f t="shared" si="7"/>
        <v>0</v>
      </c>
      <c r="O45" s="119">
        <f t="shared" si="7"/>
        <v>0</v>
      </c>
      <c r="P45" s="484">
        <f t="shared" si="7"/>
        <v>0</v>
      </c>
      <c r="Q45" s="119">
        <f t="shared" si="7"/>
        <v>0</v>
      </c>
      <c r="R45" s="118">
        <f t="shared" si="7"/>
        <v>0</v>
      </c>
      <c r="S45" s="484" t="s">
        <v>368</v>
      </c>
      <c r="T45" s="483" t="s">
        <v>368</v>
      </c>
      <c r="U45" s="48"/>
      <c r="V45" s="48"/>
    </row>
    <row r="46" spans="1:22" s="148" customFormat="1" x14ac:dyDescent="0.25">
      <c r="A46" s="280">
        <f t="shared" ref="A46:A70" si="8">+F46-SUM(G46:H46)</f>
        <v>0</v>
      </c>
      <c r="B46" s="280">
        <f t="shared" si="6"/>
        <v>0</v>
      </c>
      <c r="C46" s="501" t="s">
        <v>368</v>
      </c>
      <c r="D46" s="87" t="s">
        <v>37</v>
      </c>
      <c r="E46" s="62" t="s">
        <v>19</v>
      </c>
      <c r="F46" s="118">
        <f>+EIGNIR!C102+EIGNIR!C232+EIGNIR!C362+EIGNIR!C661</f>
        <v>0</v>
      </c>
      <c r="G46" s="144">
        <v>0</v>
      </c>
      <c r="H46" s="155">
        <v>0</v>
      </c>
      <c r="I46" s="484">
        <f>SUM(I47:I59)</f>
        <v>0</v>
      </c>
      <c r="J46" s="484">
        <f t="shared" ref="J46:R46" si="9">SUM(J47:J59)</f>
        <v>0</v>
      </c>
      <c r="K46" s="484">
        <f t="shared" si="9"/>
        <v>0</v>
      </c>
      <c r="L46" s="484">
        <f t="shared" si="9"/>
        <v>0</v>
      </c>
      <c r="M46" s="484">
        <f t="shared" si="9"/>
        <v>0</v>
      </c>
      <c r="N46" s="484">
        <f t="shared" si="9"/>
        <v>0</v>
      </c>
      <c r="O46" s="484">
        <f t="shared" si="9"/>
        <v>0</v>
      </c>
      <c r="P46" s="484">
        <f t="shared" si="9"/>
        <v>0</v>
      </c>
      <c r="Q46" s="484">
        <f t="shared" si="9"/>
        <v>0</v>
      </c>
      <c r="R46" s="484">
        <f t="shared" si="9"/>
        <v>0</v>
      </c>
      <c r="S46" s="119" t="s">
        <v>368</v>
      </c>
      <c r="T46" s="118" t="s">
        <v>368</v>
      </c>
    </row>
    <row r="47" spans="1:22" s="393" customFormat="1" x14ac:dyDescent="0.25">
      <c r="A47" s="281" t="s">
        <v>368</v>
      </c>
      <c r="B47" s="280">
        <f>+F47-SUM(I47:R47)</f>
        <v>0</v>
      </c>
      <c r="C47" s="501" t="s">
        <v>368</v>
      </c>
      <c r="D47" s="105" t="s">
        <v>1721</v>
      </c>
      <c r="E47" s="395" t="s">
        <v>5</v>
      </c>
      <c r="F47" s="483">
        <f>+EIGNIR!C103+EIGNIR!C233+EIGNIR!C363+EIGNIR!C662</f>
        <v>0</v>
      </c>
      <c r="G47" s="122" t="s">
        <v>368</v>
      </c>
      <c r="H47" s="125" t="s">
        <v>368</v>
      </c>
      <c r="I47" s="524">
        <v>0</v>
      </c>
      <c r="J47" s="525">
        <v>0</v>
      </c>
      <c r="K47" s="525">
        <v>0</v>
      </c>
      <c r="L47" s="525">
        <v>0</v>
      </c>
      <c r="M47" s="525">
        <v>0</v>
      </c>
      <c r="N47" s="525">
        <v>0</v>
      </c>
      <c r="O47" s="525">
        <v>0</v>
      </c>
      <c r="P47" s="525">
        <v>0</v>
      </c>
      <c r="Q47" s="525">
        <v>0</v>
      </c>
      <c r="R47" s="526">
        <v>0</v>
      </c>
      <c r="S47" s="484" t="s">
        <v>368</v>
      </c>
      <c r="T47" s="483" t="s">
        <v>368</v>
      </c>
    </row>
    <row r="48" spans="1:22" s="393" customFormat="1" x14ac:dyDescent="0.25">
      <c r="A48" s="281" t="s">
        <v>368</v>
      </c>
      <c r="B48" s="280">
        <f t="shared" ref="B48:B58" si="10">+F48-SUM(I48:R48)</f>
        <v>0</v>
      </c>
      <c r="C48" s="501" t="s">
        <v>368</v>
      </c>
      <c r="D48" s="105" t="s">
        <v>1722</v>
      </c>
      <c r="E48" s="395" t="s">
        <v>6</v>
      </c>
      <c r="F48" s="483">
        <f>+EIGNIR!C104+EIGNIR!C234+EIGNIR!C364+EIGNIR!C663</f>
        <v>0</v>
      </c>
      <c r="G48" s="122" t="s">
        <v>368</v>
      </c>
      <c r="H48" s="125" t="s">
        <v>368</v>
      </c>
      <c r="I48" s="524">
        <v>0</v>
      </c>
      <c r="J48" s="525">
        <v>0</v>
      </c>
      <c r="K48" s="525">
        <v>0</v>
      </c>
      <c r="L48" s="525">
        <v>0</v>
      </c>
      <c r="M48" s="525">
        <v>0</v>
      </c>
      <c r="N48" s="525">
        <v>0</v>
      </c>
      <c r="O48" s="525">
        <v>0</v>
      </c>
      <c r="P48" s="525">
        <v>0</v>
      </c>
      <c r="Q48" s="525">
        <v>0</v>
      </c>
      <c r="R48" s="526">
        <v>0</v>
      </c>
      <c r="S48" s="484" t="s">
        <v>368</v>
      </c>
      <c r="T48" s="483" t="s">
        <v>368</v>
      </c>
    </row>
    <row r="49" spans="1:20" s="393" customFormat="1" x14ac:dyDescent="0.25">
      <c r="A49" s="281" t="s">
        <v>368</v>
      </c>
      <c r="B49" s="280">
        <f t="shared" si="10"/>
        <v>0</v>
      </c>
      <c r="C49" s="501" t="s">
        <v>368</v>
      </c>
      <c r="D49" s="105" t="s">
        <v>1723</v>
      </c>
      <c r="E49" s="395" t="s">
        <v>1329</v>
      </c>
      <c r="F49" s="483">
        <f>+EIGNIR!C105+EIGNIR!C235+EIGNIR!C365+EIGNIR!C664</f>
        <v>0</v>
      </c>
      <c r="G49" s="122" t="s">
        <v>368</v>
      </c>
      <c r="H49" s="125" t="s">
        <v>368</v>
      </c>
      <c r="I49" s="524">
        <v>0</v>
      </c>
      <c r="J49" s="525">
        <v>0</v>
      </c>
      <c r="K49" s="525">
        <v>0</v>
      </c>
      <c r="L49" s="525">
        <v>0</v>
      </c>
      <c r="M49" s="525">
        <v>0</v>
      </c>
      <c r="N49" s="525">
        <v>0</v>
      </c>
      <c r="O49" s="525">
        <v>0</v>
      </c>
      <c r="P49" s="525">
        <v>0</v>
      </c>
      <c r="Q49" s="525">
        <v>0</v>
      </c>
      <c r="R49" s="526">
        <v>0</v>
      </c>
      <c r="S49" s="484" t="s">
        <v>368</v>
      </c>
      <c r="T49" s="483" t="s">
        <v>368</v>
      </c>
    </row>
    <row r="50" spans="1:20" s="393" customFormat="1" x14ac:dyDescent="0.25">
      <c r="A50" s="281" t="s">
        <v>368</v>
      </c>
      <c r="B50" s="280">
        <f t="shared" si="10"/>
        <v>0</v>
      </c>
      <c r="C50" s="501" t="s">
        <v>368</v>
      </c>
      <c r="D50" s="105" t="s">
        <v>1724</v>
      </c>
      <c r="E50" s="395" t="s">
        <v>1334</v>
      </c>
      <c r="F50" s="483">
        <f>+EIGNIR!C106+EIGNIR!C236+EIGNIR!C366+EIGNIR!C665</f>
        <v>0</v>
      </c>
      <c r="G50" s="122" t="s">
        <v>368</v>
      </c>
      <c r="H50" s="125" t="s">
        <v>368</v>
      </c>
      <c r="I50" s="524">
        <v>0</v>
      </c>
      <c r="J50" s="525">
        <v>0</v>
      </c>
      <c r="K50" s="525">
        <v>0</v>
      </c>
      <c r="L50" s="525">
        <v>0</v>
      </c>
      <c r="M50" s="525">
        <v>0</v>
      </c>
      <c r="N50" s="525">
        <v>0</v>
      </c>
      <c r="O50" s="525">
        <v>0</v>
      </c>
      <c r="P50" s="525">
        <v>0</v>
      </c>
      <c r="Q50" s="525">
        <v>0</v>
      </c>
      <c r="R50" s="526">
        <v>0</v>
      </c>
      <c r="S50" s="484" t="s">
        <v>368</v>
      </c>
      <c r="T50" s="483" t="s">
        <v>368</v>
      </c>
    </row>
    <row r="51" spans="1:20" s="393" customFormat="1" x14ac:dyDescent="0.25">
      <c r="A51" s="281" t="s">
        <v>368</v>
      </c>
      <c r="B51" s="280">
        <f>+F51-SUM(I51:R51)</f>
        <v>0</v>
      </c>
      <c r="C51" s="501" t="s">
        <v>368</v>
      </c>
      <c r="D51" s="105" t="s">
        <v>1725</v>
      </c>
      <c r="E51" s="395" t="s">
        <v>1330</v>
      </c>
      <c r="F51" s="483">
        <f>+EIGNIR!C107+EIGNIR!C237+EIGNIR!C367+EIGNIR!C666</f>
        <v>0</v>
      </c>
      <c r="G51" s="122" t="s">
        <v>368</v>
      </c>
      <c r="H51" s="125" t="s">
        <v>368</v>
      </c>
      <c r="I51" s="524">
        <v>0</v>
      </c>
      <c r="J51" s="525">
        <v>0</v>
      </c>
      <c r="K51" s="525">
        <v>0</v>
      </c>
      <c r="L51" s="525">
        <v>0</v>
      </c>
      <c r="M51" s="525">
        <v>0</v>
      </c>
      <c r="N51" s="525">
        <v>0</v>
      </c>
      <c r="O51" s="525">
        <v>0</v>
      </c>
      <c r="P51" s="525">
        <v>0</v>
      </c>
      <c r="Q51" s="525">
        <v>0</v>
      </c>
      <c r="R51" s="526">
        <v>0</v>
      </c>
      <c r="S51" s="484" t="s">
        <v>368</v>
      </c>
      <c r="T51" s="483" t="s">
        <v>368</v>
      </c>
    </row>
    <row r="52" spans="1:20" s="393" customFormat="1" x14ac:dyDescent="0.25">
      <c r="A52" s="281" t="s">
        <v>368</v>
      </c>
      <c r="B52" s="280">
        <f t="shared" si="10"/>
        <v>0</v>
      </c>
      <c r="C52" s="501" t="s">
        <v>368</v>
      </c>
      <c r="D52" s="105" t="s">
        <v>1726</v>
      </c>
      <c r="E52" s="395" t="s">
        <v>7</v>
      </c>
      <c r="F52" s="483">
        <f>+EIGNIR!C108+EIGNIR!C238+EIGNIR!C368+EIGNIR!C667</f>
        <v>0</v>
      </c>
      <c r="G52" s="122" t="s">
        <v>368</v>
      </c>
      <c r="H52" s="125" t="s">
        <v>368</v>
      </c>
      <c r="I52" s="524">
        <v>0</v>
      </c>
      <c r="J52" s="525">
        <v>0</v>
      </c>
      <c r="K52" s="525">
        <v>0</v>
      </c>
      <c r="L52" s="525">
        <v>0</v>
      </c>
      <c r="M52" s="525">
        <v>0</v>
      </c>
      <c r="N52" s="525">
        <v>0</v>
      </c>
      <c r="O52" s="525">
        <v>0</v>
      </c>
      <c r="P52" s="525">
        <v>0</v>
      </c>
      <c r="Q52" s="525">
        <v>0</v>
      </c>
      <c r="R52" s="526">
        <v>0</v>
      </c>
      <c r="S52" s="484" t="s">
        <v>368</v>
      </c>
      <c r="T52" s="483" t="s">
        <v>368</v>
      </c>
    </row>
    <row r="53" spans="1:20" s="393" customFormat="1" x14ac:dyDescent="0.25">
      <c r="A53" s="281" t="s">
        <v>368</v>
      </c>
      <c r="B53" s="280">
        <f t="shared" si="10"/>
        <v>0</v>
      </c>
      <c r="C53" s="501" t="s">
        <v>368</v>
      </c>
      <c r="D53" s="105" t="s">
        <v>1727</v>
      </c>
      <c r="E53" s="395" t="s">
        <v>8</v>
      </c>
      <c r="F53" s="483">
        <f>+EIGNIR!C109+EIGNIR!C239+EIGNIR!C369+EIGNIR!C668</f>
        <v>0</v>
      </c>
      <c r="G53" s="122" t="s">
        <v>368</v>
      </c>
      <c r="H53" s="125" t="s">
        <v>368</v>
      </c>
      <c r="I53" s="524">
        <v>0</v>
      </c>
      <c r="J53" s="525">
        <v>0</v>
      </c>
      <c r="K53" s="525">
        <v>0</v>
      </c>
      <c r="L53" s="525">
        <v>0</v>
      </c>
      <c r="M53" s="525">
        <v>0</v>
      </c>
      <c r="N53" s="525">
        <v>0</v>
      </c>
      <c r="O53" s="525">
        <v>0</v>
      </c>
      <c r="P53" s="525">
        <v>0</v>
      </c>
      <c r="Q53" s="525">
        <v>0</v>
      </c>
      <c r="R53" s="526">
        <v>0</v>
      </c>
      <c r="S53" s="484" t="s">
        <v>368</v>
      </c>
      <c r="T53" s="483" t="s">
        <v>368</v>
      </c>
    </row>
    <row r="54" spans="1:20" s="393" customFormat="1" x14ac:dyDescent="0.25">
      <c r="A54" s="281" t="s">
        <v>368</v>
      </c>
      <c r="B54" s="280">
        <f t="shared" si="10"/>
        <v>0</v>
      </c>
      <c r="C54" s="501" t="s">
        <v>368</v>
      </c>
      <c r="D54" s="105" t="s">
        <v>1728</v>
      </c>
      <c r="E54" s="395" t="s">
        <v>1328</v>
      </c>
      <c r="F54" s="483">
        <f>+EIGNIR!C110+EIGNIR!C240+EIGNIR!C370+EIGNIR!C669</f>
        <v>0</v>
      </c>
      <c r="G54" s="122" t="s">
        <v>368</v>
      </c>
      <c r="H54" s="125" t="s">
        <v>368</v>
      </c>
      <c r="I54" s="524">
        <v>0</v>
      </c>
      <c r="J54" s="525">
        <v>0</v>
      </c>
      <c r="K54" s="525">
        <v>0</v>
      </c>
      <c r="L54" s="525">
        <v>0</v>
      </c>
      <c r="M54" s="525">
        <v>0</v>
      </c>
      <c r="N54" s="525">
        <v>0</v>
      </c>
      <c r="O54" s="525">
        <v>0</v>
      </c>
      <c r="P54" s="525">
        <v>0</v>
      </c>
      <c r="Q54" s="525">
        <v>0</v>
      </c>
      <c r="R54" s="526">
        <v>0</v>
      </c>
      <c r="S54" s="484" t="s">
        <v>368</v>
      </c>
      <c r="T54" s="483" t="s">
        <v>368</v>
      </c>
    </row>
    <row r="55" spans="1:20" s="393" customFormat="1" x14ac:dyDescent="0.25">
      <c r="A55" s="281" t="s">
        <v>368</v>
      </c>
      <c r="B55" s="280">
        <f t="shared" si="10"/>
        <v>0</v>
      </c>
      <c r="C55" s="501" t="s">
        <v>368</v>
      </c>
      <c r="D55" s="105" t="s">
        <v>1729</v>
      </c>
      <c r="E55" s="395" t="s">
        <v>9</v>
      </c>
      <c r="F55" s="483">
        <f>+EIGNIR!C111+EIGNIR!C241+EIGNIR!C371+EIGNIR!C670</f>
        <v>0</v>
      </c>
      <c r="G55" s="122" t="s">
        <v>368</v>
      </c>
      <c r="H55" s="125" t="s">
        <v>368</v>
      </c>
      <c r="I55" s="524">
        <v>0</v>
      </c>
      <c r="J55" s="525">
        <v>0</v>
      </c>
      <c r="K55" s="525">
        <v>0</v>
      </c>
      <c r="L55" s="525">
        <v>0</v>
      </c>
      <c r="M55" s="525">
        <v>0</v>
      </c>
      <c r="N55" s="525">
        <v>0</v>
      </c>
      <c r="O55" s="525">
        <v>0</v>
      </c>
      <c r="P55" s="525">
        <v>0</v>
      </c>
      <c r="Q55" s="525">
        <v>0</v>
      </c>
      <c r="R55" s="526">
        <v>0</v>
      </c>
      <c r="S55" s="484" t="s">
        <v>368</v>
      </c>
      <c r="T55" s="483" t="s">
        <v>368</v>
      </c>
    </row>
    <row r="56" spans="1:20" s="393" customFormat="1" x14ac:dyDescent="0.25">
      <c r="A56" s="281" t="s">
        <v>368</v>
      </c>
      <c r="B56" s="280">
        <f t="shared" si="10"/>
        <v>0</v>
      </c>
      <c r="C56" s="501" t="s">
        <v>368</v>
      </c>
      <c r="D56" s="105" t="s">
        <v>1730</v>
      </c>
      <c r="E56" s="395" t="s">
        <v>1331</v>
      </c>
      <c r="F56" s="483">
        <f>+EIGNIR!C112+EIGNIR!C242+EIGNIR!C372+EIGNIR!C671</f>
        <v>0</v>
      </c>
      <c r="G56" s="122" t="s">
        <v>368</v>
      </c>
      <c r="H56" s="125" t="s">
        <v>368</v>
      </c>
      <c r="I56" s="524">
        <v>0</v>
      </c>
      <c r="J56" s="525">
        <v>0</v>
      </c>
      <c r="K56" s="525">
        <v>0</v>
      </c>
      <c r="L56" s="525">
        <v>0</v>
      </c>
      <c r="M56" s="525">
        <v>0</v>
      </c>
      <c r="N56" s="525">
        <v>0</v>
      </c>
      <c r="O56" s="525">
        <v>0</v>
      </c>
      <c r="P56" s="525">
        <v>0</v>
      </c>
      <c r="Q56" s="525">
        <v>0</v>
      </c>
      <c r="R56" s="526">
        <v>0</v>
      </c>
      <c r="S56" s="484" t="s">
        <v>368</v>
      </c>
      <c r="T56" s="483" t="s">
        <v>368</v>
      </c>
    </row>
    <row r="57" spans="1:20" s="393" customFormat="1" x14ac:dyDescent="0.25">
      <c r="A57" s="281" t="s">
        <v>368</v>
      </c>
      <c r="B57" s="280">
        <f t="shared" si="10"/>
        <v>0</v>
      </c>
      <c r="C57" s="501" t="s">
        <v>368</v>
      </c>
      <c r="D57" s="105" t="s">
        <v>1731</v>
      </c>
      <c r="E57" s="341" t="s">
        <v>1332</v>
      </c>
      <c r="F57" s="483">
        <f>+EIGNIR!C113+EIGNIR!C243+EIGNIR!C373+EIGNIR!C672</f>
        <v>0</v>
      </c>
      <c r="G57" s="122" t="s">
        <v>368</v>
      </c>
      <c r="H57" s="125" t="s">
        <v>368</v>
      </c>
      <c r="I57" s="524">
        <v>0</v>
      </c>
      <c r="J57" s="525">
        <v>0</v>
      </c>
      <c r="K57" s="525">
        <v>0</v>
      </c>
      <c r="L57" s="525">
        <v>0</v>
      </c>
      <c r="M57" s="525">
        <v>0</v>
      </c>
      <c r="N57" s="525">
        <v>0</v>
      </c>
      <c r="O57" s="525">
        <v>0</v>
      </c>
      <c r="P57" s="525">
        <v>0</v>
      </c>
      <c r="Q57" s="525">
        <v>0</v>
      </c>
      <c r="R57" s="526">
        <v>0</v>
      </c>
      <c r="S57" s="484" t="s">
        <v>368</v>
      </c>
      <c r="T57" s="483" t="s">
        <v>368</v>
      </c>
    </row>
    <row r="58" spans="1:20" s="393" customFormat="1" x14ac:dyDescent="0.25">
      <c r="A58" s="281" t="s">
        <v>368</v>
      </c>
      <c r="B58" s="280">
        <f t="shared" si="10"/>
        <v>0</v>
      </c>
      <c r="C58" s="501" t="s">
        <v>368</v>
      </c>
      <c r="D58" s="105" t="s">
        <v>1732</v>
      </c>
      <c r="E58" s="341" t="s">
        <v>1333</v>
      </c>
      <c r="F58" s="483">
        <f>+EIGNIR!C114+EIGNIR!C244+EIGNIR!C374+EIGNIR!C673</f>
        <v>0</v>
      </c>
      <c r="G58" s="122" t="s">
        <v>368</v>
      </c>
      <c r="H58" s="125" t="s">
        <v>368</v>
      </c>
      <c r="I58" s="524">
        <v>0</v>
      </c>
      <c r="J58" s="525">
        <v>0</v>
      </c>
      <c r="K58" s="525">
        <v>0</v>
      </c>
      <c r="L58" s="525">
        <v>0</v>
      </c>
      <c r="M58" s="525">
        <v>0</v>
      </c>
      <c r="N58" s="525">
        <v>0</v>
      </c>
      <c r="O58" s="525">
        <v>0</v>
      </c>
      <c r="P58" s="525">
        <v>0</v>
      </c>
      <c r="Q58" s="525">
        <v>0</v>
      </c>
      <c r="R58" s="526">
        <v>0</v>
      </c>
      <c r="S58" s="484" t="s">
        <v>368</v>
      </c>
      <c r="T58" s="483" t="s">
        <v>368</v>
      </c>
    </row>
    <row r="59" spans="1:20" s="393" customFormat="1" x14ac:dyDescent="0.25">
      <c r="A59" s="281" t="s">
        <v>368</v>
      </c>
      <c r="B59" s="280">
        <f>+F59-SUM(I59:R59)</f>
        <v>0</v>
      </c>
      <c r="C59" s="501" t="s">
        <v>368</v>
      </c>
      <c r="D59" s="513" t="s">
        <v>11877</v>
      </c>
      <c r="E59" s="395" t="s">
        <v>28</v>
      </c>
      <c r="F59" s="483">
        <f>+EIGNIR!C115+EIGNIR!C245+EIGNIR!C375+EIGNIR!C674</f>
        <v>0</v>
      </c>
      <c r="G59" s="122" t="s">
        <v>368</v>
      </c>
      <c r="H59" s="125" t="s">
        <v>368</v>
      </c>
      <c r="I59" s="524">
        <v>0</v>
      </c>
      <c r="J59" s="525">
        <v>0</v>
      </c>
      <c r="K59" s="525">
        <v>0</v>
      </c>
      <c r="L59" s="525">
        <v>0</v>
      </c>
      <c r="M59" s="525">
        <v>0</v>
      </c>
      <c r="N59" s="525">
        <v>0</v>
      </c>
      <c r="O59" s="525">
        <v>0</v>
      </c>
      <c r="P59" s="525">
        <v>0</v>
      </c>
      <c r="Q59" s="525">
        <v>0</v>
      </c>
      <c r="R59" s="526">
        <v>0</v>
      </c>
      <c r="S59" s="484" t="s">
        <v>368</v>
      </c>
      <c r="T59" s="483" t="s">
        <v>368</v>
      </c>
    </row>
    <row r="60" spans="1:20" s="148" customFormat="1" x14ac:dyDescent="0.25">
      <c r="A60" s="280">
        <f t="shared" si="8"/>
        <v>0</v>
      </c>
      <c r="B60" s="280">
        <f t="shared" si="6"/>
        <v>0</v>
      </c>
      <c r="C60" s="501" t="s">
        <v>368</v>
      </c>
      <c r="D60" s="87" t="s">
        <v>36</v>
      </c>
      <c r="E60" s="62" t="s">
        <v>51</v>
      </c>
      <c r="F60" s="118">
        <f>+EIGNIR!C116+EIGNIR!C246+EIGNIR!C376+EIGNIR!C675</f>
        <v>0</v>
      </c>
      <c r="G60" s="119">
        <f t="shared" ref="G60" si="11">+SUM(G61:G70)</f>
        <v>0</v>
      </c>
      <c r="H60" s="118">
        <f t="shared" ref="H60:R60" si="12">+SUM(H61:H70)</f>
        <v>0</v>
      </c>
      <c r="I60" s="119">
        <f t="shared" si="12"/>
        <v>0</v>
      </c>
      <c r="J60" s="74">
        <f t="shared" si="12"/>
        <v>0</v>
      </c>
      <c r="K60" s="74">
        <f t="shared" si="12"/>
        <v>0</v>
      </c>
      <c r="L60" s="74">
        <f t="shared" si="12"/>
        <v>0</v>
      </c>
      <c r="M60" s="74">
        <f t="shared" si="12"/>
        <v>0</v>
      </c>
      <c r="N60" s="74">
        <f t="shared" si="12"/>
        <v>0</v>
      </c>
      <c r="O60" s="74">
        <f t="shared" si="12"/>
        <v>0</v>
      </c>
      <c r="P60" s="74">
        <f t="shared" si="12"/>
        <v>0</v>
      </c>
      <c r="Q60" s="74">
        <f t="shared" si="12"/>
        <v>0</v>
      </c>
      <c r="R60" s="118">
        <f t="shared" si="12"/>
        <v>0</v>
      </c>
      <c r="S60" s="119" t="s">
        <v>368</v>
      </c>
      <c r="T60" s="118" t="s">
        <v>368</v>
      </c>
    </row>
    <row r="61" spans="1:20" s="148" customFormat="1" x14ac:dyDescent="0.25">
      <c r="A61" s="280">
        <f t="shared" si="8"/>
        <v>0</v>
      </c>
      <c r="B61" s="280">
        <f t="shared" si="6"/>
        <v>0</v>
      </c>
      <c r="C61" s="501" t="s">
        <v>368</v>
      </c>
      <c r="D61" s="105" t="s">
        <v>20</v>
      </c>
      <c r="E61" s="64" t="s">
        <v>15</v>
      </c>
      <c r="F61" s="118">
        <f>+EIGNIR!C117+EIGNIR!C247+EIGNIR!C377+EIGNIR!C676</f>
        <v>0</v>
      </c>
      <c r="G61" s="130">
        <v>0</v>
      </c>
      <c r="H61" s="136">
        <v>0</v>
      </c>
      <c r="I61" s="130">
        <v>0</v>
      </c>
      <c r="J61" s="89">
        <v>0</v>
      </c>
      <c r="K61" s="89">
        <v>0</v>
      </c>
      <c r="L61" s="89">
        <v>0</v>
      </c>
      <c r="M61" s="89">
        <v>0</v>
      </c>
      <c r="N61" s="89">
        <v>0</v>
      </c>
      <c r="O61" s="89">
        <v>0</v>
      </c>
      <c r="P61" s="480">
        <v>0</v>
      </c>
      <c r="Q61" s="89">
        <v>0</v>
      </c>
      <c r="R61" s="136">
        <v>0</v>
      </c>
      <c r="S61" s="119" t="s">
        <v>368</v>
      </c>
      <c r="T61" s="118" t="s">
        <v>368</v>
      </c>
    </row>
    <row r="62" spans="1:20" s="148" customFormat="1" x14ac:dyDescent="0.25">
      <c r="A62" s="280">
        <f t="shared" si="8"/>
        <v>0</v>
      </c>
      <c r="B62" s="280">
        <f t="shared" si="6"/>
        <v>0</v>
      </c>
      <c r="C62" s="501" t="s">
        <v>368</v>
      </c>
      <c r="D62" s="105" t="s">
        <v>1702</v>
      </c>
      <c r="E62" s="64" t="s">
        <v>396</v>
      </c>
      <c r="F62" s="118">
        <f>+EIGNIR!C118+EIGNIR!C248+EIGNIR!C378+EIGNIR!C677</f>
        <v>0</v>
      </c>
      <c r="G62" s="130">
        <v>0</v>
      </c>
      <c r="H62" s="136">
        <v>0</v>
      </c>
      <c r="I62" s="130">
        <v>0</v>
      </c>
      <c r="J62" s="89">
        <v>0</v>
      </c>
      <c r="K62" s="89">
        <v>0</v>
      </c>
      <c r="L62" s="89">
        <v>0</v>
      </c>
      <c r="M62" s="89">
        <v>0</v>
      </c>
      <c r="N62" s="89">
        <v>0</v>
      </c>
      <c r="O62" s="89">
        <v>0</v>
      </c>
      <c r="P62" s="480">
        <v>0</v>
      </c>
      <c r="Q62" s="89">
        <v>0</v>
      </c>
      <c r="R62" s="136">
        <v>0</v>
      </c>
      <c r="S62" s="119" t="s">
        <v>368</v>
      </c>
      <c r="T62" s="118" t="s">
        <v>368</v>
      </c>
    </row>
    <row r="63" spans="1:20" s="148" customFormat="1" x14ac:dyDescent="0.25">
      <c r="A63" s="280">
        <f t="shared" si="8"/>
        <v>0</v>
      </c>
      <c r="B63" s="280">
        <f t="shared" si="6"/>
        <v>0</v>
      </c>
      <c r="C63" s="501" t="s">
        <v>368</v>
      </c>
      <c r="D63" s="105" t="s">
        <v>21</v>
      </c>
      <c r="E63" s="64" t="s">
        <v>370</v>
      </c>
      <c r="F63" s="118">
        <f>+EIGNIR!C119+EIGNIR!C249+EIGNIR!C379+EIGNIR!C678</f>
        <v>0</v>
      </c>
      <c r="G63" s="130">
        <v>0</v>
      </c>
      <c r="H63" s="136">
        <v>0</v>
      </c>
      <c r="I63" s="130">
        <v>0</v>
      </c>
      <c r="J63" s="89">
        <v>0</v>
      </c>
      <c r="K63" s="89">
        <v>0</v>
      </c>
      <c r="L63" s="89">
        <v>0</v>
      </c>
      <c r="M63" s="89">
        <v>0</v>
      </c>
      <c r="N63" s="89">
        <v>0</v>
      </c>
      <c r="O63" s="89">
        <v>0</v>
      </c>
      <c r="P63" s="480">
        <v>0</v>
      </c>
      <c r="Q63" s="89">
        <v>0</v>
      </c>
      <c r="R63" s="136">
        <v>0</v>
      </c>
      <c r="S63" s="119" t="s">
        <v>368</v>
      </c>
      <c r="T63" s="118" t="s">
        <v>368</v>
      </c>
    </row>
    <row r="64" spans="1:20" s="148" customFormat="1" x14ac:dyDescent="0.25">
      <c r="A64" s="280">
        <f t="shared" si="8"/>
        <v>0</v>
      </c>
      <c r="B64" s="280">
        <f t="shared" si="6"/>
        <v>0</v>
      </c>
      <c r="C64" s="501" t="s">
        <v>368</v>
      </c>
      <c r="D64" s="105" t="s">
        <v>22</v>
      </c>
      <c r="E64" s="64" t="s">
        <v>399</v>
      </c>
      <c r="F64" s="118">
        <f>+EIGNIR!C120+EIGNIR!C250+EIGNIR!C380+EIGNIR!C679</f>
        <v>0</v>
      </c>
      <c r="G64" s="130">
        <v>0</v>
      </c>
      <c r="H64" s="136">
        <v>0</v>
      </c>
      <c r="I64" s="130">
        <v>0</v>
      </c>
      <c r="J64" s="89">
        <v>0</v>
      </c>
      <c r="K64" s="89">
        <v>0</v>
      </c>
      <c r="L64" s="89">
        <v>0</v>
      </c>
      <c r="M64" s="89">
        <v>0</v>
      </c>
      <c r="N64" s="89">
        <v>0</v>
      </c>
      <c r="O64" s="89">
        <v>0</v>
      </c>
      <c r="P64" s="480">
        <v>0</v>
      </c>
      <c r="Q64" s="89">
        <v>0</v>
      </c>
      <c r="R64" s="136">
        <v>0</v>
      </c>
      <c r="S64" s="119" t="s">
        <v>368</v>
      </c>
      <c r="T64" s="118" t="s">
        <v>368</v>
      </c>
    </row>
    <row r="65" spans="1:20" s="148" customFormat="1" x14ac:dyDescent="0.25">
      <c r="A65" s="280">
        <f t="shared" si="8"/>
        <v>0</v>
      </c>
      <c r="B65" s="280">
        <f t="shared" si="6"/>
        <v>0</v>
      </c>
      <c r="C65" s="501" t="s">
        <v>368</v>
      </c>
      <c r="D65" s="105" t="s">
        <v>23</v>
      </c>
      <c r="E65" s="64" t="s">
        <v>3</v>
      </c>
      <c r="F65" s="118">
        <f>+EIGNIR!C121+EIGNIR!C251+EIGNIR!C381+EIGNIR!C680</f>
        <v>0</v>
      </c>
      <c r="G65" s="130">
        <v>0</v>
      </c>
      <c r="H65" s="136">
        <v>0</v>
      </c>
      <c r="I65" s="130">
        <v>0</v>
      </c>
      <c r="J65" s="89">
        <v>0</v>
      </c>
      <c r="K65" s="89">
        <v>0</v>
      </c>
      <c r="L65" s="89">
        <v>0</v>
      </c>
      <c r="M65" s="89">
        <v>0</v>
      </c>
      <c r="N65" s="89">
        <v>0</v>
      </c>
      <c r="O65" s="89">
        <v>0</v>
      </c>
      <c r="P65" s="480">
        <v>0</v>
      </c>
      <c r="Q65" s="89">
        <v>0</v>
      </c>
      <c r="R65" s="136">
        <v>0</v>
      </c>
      <c r="S65" s="119" t="s">
        <v>368</v>
      </c>
      <c r="T65" s="118" t="s">
        <v>368</v>
      </c>
    </row>
    <row r="66" spans="1:20" s="148" customFormat="1" x14ac:dyDescent="0.25">
      <c r="A66" s="280">
        <f t="shared" si="8"/>
        <v>0</v>
      </c>
      <c r="B66" s="280">
        <f t="shared" si="6"/>
        <v>0</v>
      </c>
      <c r="C66" s="501" t="s">
        <v>368</v>
      </c>
      <c r="D66" s="105" t="s">
        <v>1703</v>
      </c>
      <c r="E66" s="64" t="s">
        <v>397</v>
      </c>
      <c r="F66" s="118">
        <f>+EIGNIR!C122+EIGNIR!C252+EIGNIR!C382+EIGNIR!C681</f>
        <v>0</v>
      </c>
      <c r="G66" s="130">
        <v>0</v>
      </c>
      <c r="H66" s="136">
        <v>0</v>
      </c>
      <c r="I66" s="130">
        <v>0</v>
      </c>
      <c r="J66" s="89">
        <v>0</v>
      </c>
      <c r="K66" s="89">
        <v>0</v>
      </c>
      <c r="L66" s="89">
        <v>0</v>
      </c>
      <c r="M66" s="89">
        <v>0</v>
      </c>
      <c r="N66" s="89">
        <v>0</v>
      </c>
      <c r="O66" s="89">
        <v>0</v>
      </c>
      <c r="P66" s="480">
        <v>0</v>
      </c>
      <c r="Q66" s="89">
        <v>0</v>
      </c>
      <c r="R66" s="136">
        <v>0</v>
      </c>
      <c r="S66" s="119" t="s">
        <v>368</v>
      </c>
      <c r="T66" s="118" t="s">
        <v>368</v>
      </c>
    </row>
    <row r="67" spans="1:20" s="148" customFormat="1" x14ac:dyDescent="0.25">
      <c r="A67" s="280">
        <f t="shared" si="8"/>
        <v>0</v>
      </c>
      <c r="B67" s="280">
        <f t="shared" si="6"/>
        <v>0</v>
      </c>
      <c r="C67" s="501" t="s">
        <v>368</v>
      </c>
      <c r="D67" s="105" t="s">
        <v>24</v>
      </c>
      <c r="E67" s="64" t="s">
        <v>371</v>
      </c>
      <c r="F67" s="118">
        <f>+EIGNIR!C123+EIGNIR!C253+EIGNIR!C383+EIGNIR!C682</f>
        <v>0</v>
      </c>
      <c r="G67" s="130">
        <v>0</v>
      </c>
      <c r="H67" s="136">
        <v>0</v>
      </c>
      <c r="I67" s="130">
        <v>0</v>
      </c>
      <c r="J67" s="89">
        <v>0</v>
      </c>
      <c r="K67" s="89">
        <v>0</v>
      </c>
      <c r="L67" s="89">
        <v>0</v>
      </c>
      <c r="M67" s="89">
        <v>0</v>
      </c>
      <c r="N67" s="89">
        <v>0</v>
      </c>
      <c r="O67" s="89">
        <v>0</v>
      </c>
      <c r="P67" s="480">
        <v>0</v>
      </c>
      <c r="Q67" s="89">
        <v>0</v>
      </c>
      <c r="R67" s="136">
        <v>0</v>
      </c>
      <c r="S67" s="119" t="s">
        <v>368</v>
      </c>
      <c r="T67" s="118" t="s">
        <v>368</v>
      </c>
    </row>
    <row r="68" spans="1:20" s="148" customFormat="1" x14ac:dyDescent="0.25">
      <c r="A68" s="280">
        <f t="shared" si="8"/>
        <v>0</v>
      </c>
      <c r="B68" s="280">
        <f t="shared" si="6"/>
        <v>0</v>
      </c>
      <c r="C68" s="501" t="s">
        <v>368</v>
      </c>
      <c r="D68" s="105" t="s">
        <v>25</v>
      </c>
      <c r="E68" s="64" t="s">
        <v>1734</v>
      </c>
      <c r="F68" s="118">
        <f>+EIGNIR!C124+EIGNIR!C254+EIGNIR!C384+EIGNIR!C683</f>
        <v>0</v>
      </c>
      <c r="G68" s="130">
        <v>0</v>
      </c>
      <c r="H68" s="136">
        <v>0</v>
      </c>
      <c r="I68" s="130">
        <v>0</v>
      </c>
      <c r="J68" s="89">
        <v>0</v>
      </c>
      <c r="K68" s="89">
        <v>0</v>
      </c>
      <c r="L68" s="89">
        <v>0</v>
      </c>
      <c r="M68" s="89">
        <v>0</v>
      </c>
      <c r="N68" s="89">
        <v>0</v>
      </c>
      <c r="O68" s="89">
        <v>0</v>
      </c>
      <c r="P68" s="480">
        <v>0</v>
      </c>
      <c r="Q68" s="89">
        <v>0</v>
      </c>
      <c r="R68" s="136">
        <v>0</v>
      </c>
      <c r="S68" s="119" t="s">
        <v>368</v>
      </c>
      <c r="T68" s="118" t="s">
        <v>368</v>
      </c>
    </row>
    <row r="69" spans="1:20" s="148" customFormat="1" x14ac:dyDescent="0.25">
      <c r="A69" s="280">
        <f t="shared" si="8"/>
        <v>0</v>
      </c>
      <c r="B69" s="280">
        <f t="shared" si="6"/>
        <v>0</v>
      </c>
      <c r="C69" s="501" t="s">
        <v>368</v>
      </c>
      <c r="D69" s="105" t="s">
        <v>26</v>
      </c>
      <c r="E69" s="64" t="s">
        <v>16</v>
      </c>
      <c r="F69" s="118">
        <f>+EIGNIR!C125+EIGNIR!C255+EIGNIR!C385+EIGNIR!C684</f>
        <v>0</v>
      </c>
      <c r="G69" s="130">
        <v>0</v>
      </c>
      <c r="H69" s="136">
        <v>0</v>
      </c>
      <c r="I69" s="130">
        <v>0</v>
      </c>
      <c r="J69" s="89">
        <v>0</v>
      </c>
      <c r="K69" s="89">
        <v>0</v>
      </c>
      <c r="L69" s="89">
        <v>0</v>
      </c>
      <c r="M69" s="89">
        <v>0</v>
      </c>
      <c r="N69" s="89">
        <v>0</v>
      </c>
      <c r="O69" s="89">
        <v>0</v>
      </c>
      <c r="P69" s="480">
        <v>0</v>
      </c>
      <c r="Q69" s="89">
        <v>0</v>
      </c>
      <c r="R69" s="136">
        <v>0</v>
      </c>
      <c r="S69" s="119" t="s">
        <v>368</v>
      </c>
      <c r="T69" s="118" t="s">
        <v>368</v>
      </c>
    </row>
    <row r="70" spans="1:20" s="148" customFormat="1" x14ac:dyDescent="0.25">
      <c r="A70" s="280">
        <f t="shared" si="8"/>
        <v>0</v>
      </c>
      <c r="B70" s="280">
        <f t="shared" si="6"/>
        <v>0</v>
      </c>
      <c r="C70" s="501" t="s">
        <v>368</v>
      </c>
      <c r="D70" s="105" t="s">
        <v>27</v>
      </c>
      <c r="E70" s="64" t="s">
        <v>2</v>
      </c>
      <c r="F70" s="118">
        <f>+EIGNIR!C126+EIGNIR!C256+EIGNIR!C386+EIGNIR!C685</f>
        <v>0</v>
      </c>
      <c r="G70" s="130">
        <v>0</v>
      </c>
      <c r="H70" s="136">
        <v>0</v>
      </c>
      <c r="I70" s="130">
        <v>0</v>
      </c>
      <c r="J70" s="89">
        <v>0</v>
      </c>
      <c r="K70" s="89">
        <v>0</v>
      </c>
      <c r="L70" s="89">
        <v>0</v>
      </c>
      <c r="M70" s="89">
        <v>0</v>
      </c>
      <c r="N70" s="89">
        <v>0</v>
      </c>
      <c r="O70" s="89">
        <v>0</v>
      </c>
      <c r="P70" s="480">
        <v>0</v>
      </c>
      <c r="Q70" s="89">
        <v>0</v>
      </c>
      <c r="R70" s="136">
        <v>0</v>
      </c>
      <c r="S70" s="119" t="s">
        <v>368</v>
      </c>
      <c r="T70" s="118" t="s">
        <v>368</v>
      </c>
    </row>
    <row r="71" spans="1:20" s="148" customFormat="1" x14ac:dyDescent="0.25">
      <c r="A71" s="281" t="s">
        <v>368</v>
      </c>
      <c r="B71" s="280">
        <f t="shared" si="6"/>
        <v>0</v>
      </c>
      <c r="C71" s="501" t="s">
        <v>368</v>
      </c>
      <c r="D71" s="87" t="s">
        <v>29</v>
      </c>
      <c r="E71" s="62" t="s">
        <v>30</v>
      </c>
      <c r="F71" s="118">
        <f>+EIGNIR!C127+EIGNIR!C257+EIGNIR!C387+EIGNIR!C686</f>
        <v>0</v>
      </c>
      <c r="G71" s="122" t="s">
        <v>368</v>
      </c>
      <c r="H71" s="125" t="s">
        <v>368</v>
      </c>
      <c r="I71" s="119">
        <f t="shared" ref="I71" si="13">+I72+I73</f>
        <v>0</v>
      </c>
      <c r="J71" s="74">
        <f t="shared" ref="J71" si="14">+J72+J73</f>
        <v>0</v>
      </c>
      <c r="K71" s="74">
        <f t="shared" ref="K71" si="15">+K72+K73</f>
        <v>0</v>
      </c>
      <c r="L71" s="74">
        <f t="shared" ref="L71" si="16">+L72+L73</f>
        <v>0</v>
      </c>
      <c r="M71" s="74">
        <f t="shared" ref="M71" si="17">+M72+M73</f>
        <v>0</v>
      </c>
      <c r="N71" s="74">
        <f t="shared" ref="N71" si="18">+N72+N73</f>
        <v>0</v>
      </c>
      <c r="O71" s="74">
        <f t="shared" ref="O71" si="19">+O72+O73</f>
        <v>0</v>
      </c>
      <c r="P71" s="74">
        <f t="shared" ref="P71" si="20">+P72+P73</f>
        <v>0</v>
      </c>
      <c r="Q71" s="74">
        <f t="shared" ref="Q71" si="21">+Q72+Q73</f>
        <v>0</v>
      </c>
      <c r="R71" s="118">
        <f t="shared" ref="R71" si="22">+R72+R73</f>
        <v>0</v>
      </c>
      <c r="S71" s="119" t="s">
        <v>368</v>
      </c>
      <c r="T71" s="118" t="s">
        <v>368</v>
      </c>
    </row>
    <row r="72" spans="1:20" s="148" customFormat="1" x14ac:dyDescent="0.25">
      <c r="A72" s="281" t="s">
        <v>368</v>
      </c>
      <c r="B72" s="280">
        <f t="shared" si="6"/>
        <v>0</v>
      </c>
      <c r="C72" s="501" t="s">
        <v>368</v>
      </c>
      <c r="D72" s="105" t="s">
        <v>31</v>
      </c>
      <c r="E72" s="85" t="s">
        <v>32</v>
      </c>
      <c r="F72" s="118">
        <f>+EIGNIR!C128+EIGNIR!C258+EIGNIR!C388+EIGNIR!C687</f>
        <v>0</v>
      </c>
      <c r="G72" s="122" t="s">
        <v>368</v>
      </c>
      <c r="H72" s="125" t="s">
        <v>368</v>
      </c>
      <c r="I72" s="130">
        <v>0</v>
      </c>
      <c r="J72" s="89">
        <v>0</v>
      </c>
      <c r="K72" s="89">
        <v>0</v>
      </c>
      <c r="L72" s="89">
        <v>0</v>
      </c>
      <c r="M72" s="89">
        <v>0</v>
      </c>
      <c r="N72" s="89">
        <v>0</v>
      </c>
      <c r="O72" s="89">
        <v>0</v>
      </c>
      <c r="P72" s="480">
        <v>0</v>
      </c>
      <c r="Q72" s="89">
        <v>0</v>
      </c>
      <c r="R72" s="136">
        <v>0</v>
      </c>
      <c r="S72" s="119" t="s">
        <v>368</v>
      </c>
      <c r="T72" s="118" t="s">
        <v>368</v>
      </c>
    </row>
    <row r="73" spans="1:20" s="148" customFormat="1" x14ac:dyDescent="0.25">
      <c r="A73" s="281" t="s">
        <v>368</v>
      </c>
      <c r="B73" s="280">
        <f t="shared" si="6"/>
        <v>0</v>
      </c>
      <c r="C73" s="501" t="s">
        <v>368</v>
      </c>
      <c r="D73" s="105" t="s">
        <v>33</v>
      </c>
      <c r="E73" s="85" t="s">
        <v>34</v>
      </c>
      <c r="F73" s="118">
        <f>+EIGNIR!C129+EIGNIR!C259+EIGNIR!C389+EIGNIR!C688</f>
        <v>0</v>
      </c>
      <c r="G73" s="122" t="s">
        <v>368</v>
      </c>
      <c r="H73" s="125" t="s">
        <v>368</v>
      </c>
      <c r="I73" s="130">
        <v>0</v>
      </c>
      <c r="J73" s="89">
        <v>0</v>
      </c>
      <c r="K73" s="89">
        <v>0</v>
      </c>
      <c r="L73" s="89">
        <v>0</v>
      </c>
      <c r="M73" s="89">
        <v>0</v>
      </c>
      <c r="N73" s="89">
        <v>0</v>
      </c>
      <c r="O73" s="89">
        <v>0</v>
      </c>
      <c r="P73" s="480">
        <v>0</v>
      </c>
      <c r="Q73" s="89">
        <v>0</v>
      </c>
      <c r="R73" s="136">
        <v>0</v>
      </c>
      <c r="S73" s="119" t="s">
        <v>368</v>
      </c>
      <c r="T73" s="118" t="s">
        <v>368</v>
      </c>
    </row>
    <row r="74" spans="1:20" s="345" customFormat="1" x14ac:dyDescent="0.25">
      <c r="A74" s="281" t="s">
        <v>368</v>
      </c>
      <c r="B74" s="281" t="s">
        <v>368</v>
      </c>
      <c r="C74" s="501" t="s">
        <v>368</v>
      </c>
      <c r="D74" s="87" t="s">
        <v>35</v>
      </c>
      <c r="E74" s="85" t="s">
        <v>4</v>
      </c>
      <c r="F74" s="118" t="s">
        <v>368</v>
      </c>
      <c r="G74" s="122" t="s">
        <v>368</v>
      </c>
      <c r="H74" s="125" t="s">
        <v>368</v>
      </c>
      <c r="I74" s="116" t="s">
        <v>368</v>
      </c>
      <c r="J74" s="116" t="s">
        <v>368</v>
      </c>
      <c r="K74" s="116" t="s">
        <v>368</v>
      </c>
      <c r="L74" s="116" t="s">
        <v>368</v>
      </c>
      <c r="M74" s="116" t="s">
        <v>368</v>
      </c>
      <c r="N74" s="116" t="s">
        <v>368</v>
      </c>
      <c r="O74" s="116" t="s">
        <v>368</v>
      </c>
      <c r="P74" s="116" t="s">
        <v>368</v>
      </c>
      <c r="Q74" s="116" t="s">
        <v>368</v>
      </c>
      <c r="R74" s="125" t="s">
        <v>368</v>
      </c>
      <c r="S74" s="369" t="s">
        <v>368</v>
      </c>
      <c r="T74" s="368" t="s">
        <v>368</v>
      </c>
    </row>
    <row r="75" spans="1:20" s="148" customFormat="1" x14ac:dyDescent="0.25">
      <c r="A75" s="281" t="s">
        <v>368</v>
      </c>
      <c r="B75" s="280">
        <f t="shared" ref="B75:B112" si="23">+F75-SUM(I75:R75)</f>
        <v>0</v>
      </c>
      <c r="C75" s="501" t="s">
        <v>368</v>
      </c>
      <c r="D75" s="87" t="s">
        <v>38</v>
      </c>
      <c r="E75" s="62" t="s">
        <v>1735</v>
      </c>
      <c r="F75" s="118">
        <f>+EIGNIR!C131+EIGNIR!C261+EIGNIR!C391+EIGNIR!C690</f>
        <v>0</v>
      </c>
      <c r="G75" s="122" t="s">
        <v>368</v>
      </c>
      <c r="H75" s="125" t="s">
        <v>368</v>
      </c>
      <c r="I75" s="143">
        <v>0</v>
      </c>
      <c r="J75" s="141">
        <v>0</v>
      </c>
      <c r="K75" s="141">
        <v>0</v>
      </c>
      <c r="L75" s="141">
        <v>0</v>
      </c>
      <c r="M75" s="141">
        <v>0</v>
      </c>
      <c r="N75" s="141">
        <v>0</v>
      </c>
      <c r="O75" s="141">
        <v>0</v>
      </c>
      <c r="P75" s="100">
        <v>0</v>
      </c>
      <c r="Q75" s="141">
        <v>0</v>
      </c>
      <c r="R75" s="154">
        <v>0</v>
      </c>
      <c r="S75" s="119" t="s">
        <v>368</v>
      </c>
      <c r="T75" s="118" t="s">
        <v>368</v>
      </c>
    </row>
    <row r="76" spans="1:20" s="148" customFormat="1" x14ac:dyDescent="0.25">
      <c r="A76" s="281" t="s">
        <v>368</v>
      </c>
      <c r="B76" s="280">
        <f t="shared" si="23"/>
        <v>0</v>
      </c>
      <c r="C76" s="280">
        <f>+F76-SUM(S76:T76)</f>
        <v>0</v>
      </c>
      <c r="D76" s="87" t="s">
        <v>363</v>
      </c>
      <c r="E76" s="62" t="s">
        <v>369</v>
      </c>
      <c r="F76" s="118">
        <f>+EIGNIR!C132+EIGNIR!C262+EIGNIR!C392+EIGNIR!C691</f>
        <v>0</v>
      </c>
      <c r="G76" s="122" t="s">
        <v>368</v>
      </c>
      <c r="H76" s="125" t="s">
        <v>368</v>
      </c>
      <c r="I76" s="129">
        <f t="shared" ref="I76:R76" si="24">+SUM(I77:I83)</f>
        <v>0</v>
      </c>
      <c r="J76" s="98">
        <f t="shared" si="24"/>
        <v>0</v>
      </c>
      <c r="K76" s="98">
        <f t="shared" si="24"/>
        <v>0</v>
      </c>
      <c r="L76" s="98">
        <f t="shared" si="24"/>
        <v>0</v>
      </c>
      <c r="M76" s="98">
        <f t="shared" si="24"/>
        <v>0</v>
      </c>
      <c r="N76" s="98">
        <f t="shared" si="24"/>
        <v>0</v>
      </c>
      <c r="O76" s="98">
        <f t="shared" si="24"/>
        <v>0</v>
      </c>
      <c r="P76" s="98">
        <f t="shared" si="24"/>
        <v>0</v>
      </c>
      <c r="Q76" s="98">
        <f t="shared" si="24"/>
        <v>0</v>
      </c>
      <c r="R76" s="135">
        <f t="shared" si="24"/>
        <v>0</v>
      </c>
      <c r="S76" s="119">
        <f>SUM(S77:S83)</f>
        <v>0</v>
      </c>
      <c r="T76" s="483">
        <f>SUM(T77:T83)</f>
        <v>0</v>
      </c>
    </row>
    <row r="77" spans="1:20" s="148" customFormat="1" x14ac:dyDescent="0.25">
      <c r="A77" s="281" t="s">
        <v>368</v>
      </c>
      <c r="B77" s="280">
        <f t="shared" si="23"/>
        <v>0</v>
      </c>
      <c r="C77" s="280">
        <f t="shared" ref="C77:C83" si="25">+F77-SUM(S77:T77)</f>
        <v>0</v>
      </c>
      <c r="D77" s="105" t="s">
        <v>1714</v>
      </c>
      <c r="E77" s="107" t="s">
        <v>394</v>
      </c>
      <c r="F77" s="482">
        <v>0</v>
      </c>
      <c r="G77" s="122" t="s">
        <v>368</v>
      </c>
      <c r="H77" s="125" t="s">
        <v>368</v>
      </c>
      <c r="I77" s="152">
        <v>0</v>
      </c>
      <c r="J77" s="55">
        <v>0</v>
      </c>
      <c r="K77" s="55">
        <v>0</v>
      </c>
      <c r="L77" s="55">
        <v>0</v>
      </c>
      <c r="M77" s="55">
        <v>0</v>
      </c>
      <c r="N77" s="55">
        <v>0</v>
      </c>
      <c r="O77" s="55">
        <v>0</v>
      </c>
      <c r="P77" s="480">
        <v>0</v>
      </c>
      <c r="Q77" s="55">
        <v>0</v>
      </c>
      <c r="R77" s="153">
        <v>0</v>
      </c>
      <c r="S77" s="153">
        <v>0</v>
      </c>
      <c r="T77" s="153">
        <v>0</v>
      </c>
    </row>
    <row r="78" spans="1:20" s="393" customFormat="1" x14ac:dyDescent="0.25">
      <c r="A78" s="281" t="s">
        <v>368</v>
      </c>
      <c r="B78" s="280">
        <f t="shared" si="23"/>
        <v>0</v>
      </c>
      <c r="C78" s="280">
        <f t="shared" si="25"/>
        <v>0</v>
      </c>
      <c r="D78" s="105" t="s">
        <v>1715</v>
      </c>
      <c r="E78" s="107" t="s">
        <v>15</v>
      </c>
      <c r="F78" s="482">
        <v>0</v>
      </c>
      <c r="G78" s="122" t="s">
        <v>368</v>
      </c>
      <c r="H78" s="125" t="s">
        <v>368</v>
      </c>
      <c r="I78" s="152">
        <v>0</v>
      </c>
      <c r="J78" s="55">
        <v>0</v>
      </c>
      <c r="K78" s="55">
        <v>0</v>
      </c>
      <c r="L78" s="55">
        <v>0</v>
      </c>
      <c r="M78" s="55">
        <v>0</v>
      </c>
      <c r="N78" s="55">
        <v>0</v>
      </c>
      <c r="O78" s="55">
        <v>0</v>
      </c>
      <c r="P78" s="480">
        <v>0</v>
      </c>
      <c r="Q78" s="55">
        <v>0</v>
      </c>
      <c r="R78" s="153">
        <v>0</v>
      </c>
      <c r="S78" s="153">
        <v>0</v>
      </c>
      <c r="T78" s="153">
        <v>0</v>
      </c>
    </row>
    <row r="79" spans="1:20" s="393" customFormat="1" x14ac:dyDescent="0.25">
      <c r="A79" s="281" t="s">
        <v>368</v>
      </c>
      <c r="B79" s="280">
        <f t="shared" si="23"/>
        <v>0</v>
      </c>
      <c r="C79" s="280">
        <f t="shared" si="25"/>
        <v>0</v>
      </c>
      <c r="D79" s="105" t="s">
        <v>1716</v>
      </c>
      <c r="E79" s="107" t="s">
        <v>370</v>
      </c>
      <c r="F79" s="482">
        <v>0</v>
      </c>
      <c r="G79" s="122" t="s">
        <v>368</v>
      </c>
      <c r="H79" s="125" t="s">
        <v>368</v>
      </c>
      <c r="I79" s="152">
        <v>0</v>
      </c>
      <c r="J79" s="55">
        <v>0</v>
      </c>
      <c r="K79" s="55">
        <v>0</v>
      </c>
      <c r="L79" s="55">
        <v>0</v>
      </c>
      <c r="M79" s="55">
        <v>0</v>
      </c>
      <c r="N79" s="55">
        <v>0</v>
      </c>
      <c r="O79" s="55">
        <v>0</v>
      </c>
      <c r="P79" s="480">
        <v>0</v>
      </c>
      <c r="Q79" s="55">
        <v>0</v>
      </c>
      <c r="R79" s="153">
        <v>0</v>
      </c>
      <c r="S79" s="153">
        <v>0</v>
      </c>
      <c r="T79" s="153">
        <v>0</v>
      </c>
    </row>
    <row r="80" spans="1:20" s="393" customFormat="1" x14ac:dyDescent="0.25">
      <c r="A80" s="281" t="s">
        <v>368</v>
      </c>
      <c r="B80" s="280">
        <f t="shared" si="23"/>
        <v>0</v>
      </c>
      <c r="C80" s="280">
        <f t="shared" si="25"/>
        <v>0</v>
      </c>
      <c r="D80" s="105" t="s">
        <v>1717</v>
      </c>
      <c r="E80" s="395" t="s">
        <v>400</v>
      </c>
      <c r="F80" s="482">
        <v>0</v>
      </c>
      <c r="G80" s="122" t="s">
        <v>368</v>
      </c>
      <c r="H80" s="125" t="s">
        <v>368</v>
      </c>
      <c r="I80" s="152">
        <v>0</v>
      </c>
      <c r="J80" s="55">
        <v>0</v>
      </c>
      <c r="K80" s="55">
        <v>0</v>
      </c>
      <c r="L80" s="55">
        <v>0</v>
      </c>
      <c r="M80" s="55">
        <v>0</v>
      </c>
      <c r="N80" s="55">
        <v>0</v>
      </c>
      <c r="O80" s="55">
        <v>0</v>
      </c>
      <c r="P80" s="480">
        <v>0</v>
      </c>
      <c r="Q80" s="55">
        <v>0</v>
      </c>
      <c r="R80" s="153">
        <v>0</v>
      </c>
      <c r="S80" s="153">
        <v>0</v>
      </c>
      <c r="T80" s="153">
        <v>0</v>
      </c>
    </row>
    <row r="81" spans="1:22" s="148" customFormat="1" x14ac:dyDescent="0.25">
      <c r="A81" s="281" t="s">
        <v>368</v>
      </c>
      <c r="B81" s="280">
        <f t="shared" si="23"/>
        <v>0</v>
      </c>
      <c r="C81" s="280">
        <f t="shared" si="25"/>
        <v>0</v>
      </c>
      <c r="D81" s="105" t="s">
        <v>1718</v>
      </c>
      <c r="E81" s="107" t="s">
        <v>1710</v>
      </c>
      <c r="F81" s="482">
        <v>0</v>
      </c>
      <c r="G81" s="122" t="s">
        <v>368</v>
      </c>
      <c r="H81" s="125" t="s">
        <v>368</v>
      </c>
      <c r="I81" s="152">
        <v>0</v>
      </c>
      <c r="J81" s="55">
        <v>0</v>
      </c>
      <c r="K81" s="55">
        <v>0</v>
      </c>
      <c r="L81" s="55">
        <v>0</v>
      </c>
      <c r="M81" s="55">
        <v>0</v>
      </c>
      <c r="N81" s="55">
        <v>0</v>
      </c>
      <c r="O81" s="55">
        <v>0</v>
      </c>
      <c r="P81" s="480">
        <v>0</v>
      </c>
      <c r="Q81" s="55">
        <v>0</v>
      </c>
      <c r="R81" s="153">
        <v>0</v>
      </c>
      <c r="S81" s="153">
        <v>0</v>
      </c>
      <c r="T81" s="153">
        <v>0</v>
      </c>
    </row>
    <row r="82" spans="1:22" s="148" customFormat="1" x14ac:dyDescent="0.25">
      <c r="A82" s="281" t="s">
        <v>368</v>
      </c>
      <c r="B82" s="280">
        <f t="shared" si="23"/>
        <v>0</v>
      </c>
      <c r="C82" s="280">
        <f t="shared" si="25"/>
        <v>0</v>
      </c>
      <c r="D82" s="105" t="s">
        <v>1719</v>
      </c>
      <c r="E82" s="107" t="s">
        <v>1709</v>
      </c>
      <c r="F82" s="482">
        <v>0</v>
      </c>
      <c r="G82" s="122" t="s">
        <v>368</v>
      </c>
      <c r="H82" s="125" t="s">
        <v>368</v>
      </c>
      <c r="I82" s="152">
        <v>0</v>
      </c>
      <c r="J82" s="55">
        <v>0</v>
      </c>
      <c r="K82" s="55">
        <v>0</v>
      </c>
      <c r="L82" s="55">
        <v>0</v>
      </c>
      <c r="M82" s="55">
        <v>0</v>
      </c>
      <c r="N82" s="55">
        <v>0</v>
      </c>
      <c r="O82" s="55">
        <v>0</v>
      </c>
      <c r="P82" s="480">
        <v>0</v>
      </c>
      <c r="Q82" s="55">
        <v>0</v>
      </c>
      <c r="R82" s="153">
        <v>0</v>
      </c>
      <c r="S82" s="153">
        <v>0</v>
      </c>
      <c r="T82" s="153">
        <v>0</v>
      </c>
    </row>
    <row r="83" spans="1:22" s="148" customFormat="1" x14ac:dyDescent="0.25">
      <c r="A83" s="281" t="s">
        <v>368</v>
      </c>
      <c r="B83" s="280">
        <f t="shared" si="23"/>
        <v>0</v>
      </c>
      <c r="C83" s="280">
        <f t="shared" si="25"/>
        <v>0</v>
      </c>
      <c r="D83" s="105" t="s">
        <v>1720</v>
      </c>
      <c r="E83" s="107" t="s">
        <v>1699</v>
      </c>
      <c r="F83" s="482">
        <v>0</v>
      </c>
      <c r="G83" s="122" t="s">
        <v>368</v>
      </c>
      <c r="H83" s="125" t="s">
        <v>368</v>
      </c>
      <c r="I83" s="152">
        <v>0</v>
      </c>
      <c r="J83" s="55">
        <v>0</v>
      </c>
      <c r="K83" s="55">
        <v>0</v>
      </c>
      <c r="L83" s="55">
        <v>0</v>
      </c>
      <c r="M83" s="55">
        <v>0</v>
      </c>
      <c r="N83" s="55">
        <v>0</v>
      </c>
      <c r="O83" s="55">
        <v>0</v>
      </c>
      <c r="P83" s="480">
        <v>0</v>
      </c>
      <c r="Q83" s="55">
        <v>0</v>
      </c>
      <c r="R83" s="153">
        <v>0</v>
      </c>
      <c r="S83" s="153">
        <v>0</v>
      </c>
      <c r="T83" s="153">
        <v>0</v>
      </c>
    </row>
    <row r="84" spans="1:22" x14ac:dyDescent="0.25">
      <c r="A84" s="281" t="s">
        <v>368</v>
      </c>
      <c r="B84" s="280">
        <f t="shared" si="23"/>
        <v>0</v>
      </c>
      <c r="C84" s="501" t="s">
        <v>368</v>
      </c>
      <c r="D84" s="271"/>
      <c r="E84" s="67" t="s">
        <v>1084</v>
      </c>
      <c r="F84" s="118">
        <f>+EIGNIR!C133+EIGNIR!C263+EIGNIR!C393+EIGNIR!C692</f>
        <v>0</v>
      </c>
      <c r="G84" s="119" t="s">
        <v>368</v>
      </c>
      <c r="H84" s="118" t="s">
        <v>368</v>
      </c>
      <c r="I84" s="119">
        <f>SUM(I85,I99,I110,I114,I115)</f>
        <v>0</v>
      </c>
      <c r="J84" s="119">
        <f t="shared" ref="J84:R84" si="26">SUM(J85,J99,J110,J114,J115)</f>
        <v>0</v>
      </c>
      <c r="K84" s="119">
        <f t="shared" si="26"/>
        <v>0</v>
      </c>
      <c r="L84" s="119">
        <f t="shared" si="26"/>
        <v>0</v>
      </c>
      <c r="M84" s="119">
        <f t="shared" si="26"/>
        <v>0</v>
      </c>
      <c r="N84" s="119">
        <f t="shared" si="26"/>
        <v>0</v>
      </c>
      <c r="O84" s="119">
        <f t="shared" si="26"/>
        <v>0</v>
      </c>
      <c r="P84" s="119">
        <f t="shared" si="26"/>
        <v>0</v>
      </c>
      <c r="Q84" s="119">
        <f t="shared" si="26"/>
        <v>0</v>
      </c>
      <c r="R84" s="119">
        <f t="shared" si="26"/>
        <v>0</v>
      </c>
      <c r="S84" s="119" t="s">
        <v>368</v>
      </c>
      <c r="T84" s="118" t="s">
        <v>368</v>
      </c>
      <c r="U84" s="48"/>
      <c r="V84" s="48"/>
    </row>
    <row r="85" spans="1:22" s="148" customFormat="1" x14ac:dyDescent="0.25">
      <c r="A85" s="280">
        <f>+F85-SUM(G85:H85)</f>
        <v>0</v>
      </c>
      <c r="B85" s="280">
        <f t="shared" si="23"/>
        <v>0</v>
      </c>
      <c r="C85" s="501" t="s">
        <v>368</v>
      </c>
      <c r="D85" s="87" t="s">
        <v>37</v>
      </c>
      <c r="E85" s="62" t="s">
        <v>19</v>
      </c>
      <c r="F85" s="118">
        <f>+EIGNIR!C134+EIGNIR!C264+EIGNIR!C394+EIGNIR!C693</f>
        <v>0</v>
      </c>
      <c r="G85" s="487">
        <v>0</v>
      </c>
      <c r="H85" s="489">
        <v>0</v>
      </c>
      <c r="I85" s="484">
        <f>SUM(I86:I98)</f>
        <v>0</v>
      </c>
      <c r="J85" s="484">
        <f t="shared" ref="J85:R85" si="27">SUM(J86:J98)</f>
        <v>0</v>
      </c>
      <c r="K85" s="484">
        <f t="shared" si="27"/>
        <v>0</v>
      </c>
      <c r="L85" s="484">
        <f t="shared" si="27"/>
        <v>0</v>
      </c>
      <c r="M85" s="484">
        <f t="shared" si="27"/>
        <v>0</v>
      </c>
      <c r="N85" s="484">
        <f t="shared" si="27"/>
        <v>0</v>
      </c>
      <c r="O85" s="484">
        <f t="shared" si="27"/>
        <v>0</v>
      </c>
      <c r="P85" s="484">
        <f t="shared" si="27"/>
        <v>0</v>
      </c>
      <c r="Q85" s="484">
        <f t="shared" si="27"/>
        <v>0</v>
      </c>
      <c r="R85" s="484">
        <f t="shared" si="27"/>
        <v>0</v>
      </c>
      <c r="S85" s="119" t="s">
        <v>368</v>
      </c>
      <c r="T85" s="118" t="s">
        <v>368</v>
      </c>
    </row>
    <row r="86" spans="1:22" s="393" customFormat="1" x14ac:dyDescent="0.25">
      <c r="A86" s="281" t="s">
        <v>368</v>
      </c>
      <c r="B86" s="280">
        <f>+F86-SUM(I86:R86)</f>
        <v>0</v>
      </c>
      <c r="C86" s="501" t="s">
        <v>368</v>
      </c>
      <c r="D86" s="105" t="s">
        <v>1721</v>
      </c>
      <c r="E86" s="395" t="s">
        <v>5</v>
      </c>
      <c r="F86" s="483">
        <f>+EIGNIR!C135+EIGNIR!C265+EIGNIR!C395+EIGNIR!C694</f>
        <v>0</v>
      </c>
      <c r="G86" s="122" t="s">
        <v>368</v>
      </c>
      <c r="H86" s="125" t="s">
        <v>368</v>
      </c>
      <c r="I86" s="524">
        <v>0</v>
      </c>
      <c r="J86" s="525">
        <v>0</v>
      </c>
      <c r="K86" s="525">
        <v>0</v>
      </c>
      <c r="L86" s="525">
        <v>0</v>
      </c>
      <c r="M86" s="525">
        <v>0</v>
      </c>
      <c r="N86" s="525">
        <v>0</v>
      </c>
      <c r="O86" s="525">
        <v>0</v>
      </c>
      <c r="P86" s="525">
        <v>0</v>
      </c>
      <c r="Q86" s="525">
        <v>0</v>
      </c>
      <c r="R86" s="526">
        <v>0</v>
      </c>
      <c r="S86" s="484" t="s">
        <v>368</v>
      </c>
      <c r="T86" s="483" t="s">
        <v>368</v>
      </c>
    </row>
    <row r="87" spans="1:22" s="393" customFormat="1" x14ac:dyDescent="0.25">
      <c r="A87" s="281" t="s">
        <v>368</v>
      </c>
      <c r="B87" s="280">
        <f t="shared" ref="B87:B97" si="28">+F87-SUM(I87:R87)</f>
        <v>0</v>
      </c>
      <c r="C87" s="501" t="s">
        <v>368</v>
      </c>
      <c r="D87" s="105" t="s">
        <v>1722</v>
      </c>
      <c r="E87" s="395" t="s">
        <v>6</v>
      </c>
      <c r="F87" s="483">
        <f>+EIGNIR!C136+EIGNIR!C266+EIGNIR!C396+EIGNIR!C695</f>
        <v>0</v>
      </c>
      <c r="G87" s="122" t="s">
        <v>368</v>
      </c>
      <c r="H87" s="125" t="s">
        <v>368</v>
      </c>
      <c r="I87" s="524">
        <v>0</v>
      </c>
      <c r="J87" s="525">
        <v>0</v>
      </c>
      <c r="K87" s="525">
        <v>0</v>
      </c>
      <c r="L87" s="525">
        <v>0</v>
      </c>
      <c r="M87" s="525">
        <v>0</v>
      </c>
      <c r="N87" s="525">
        <v>0</v>
      </c>
      <c r="O87" s="525">
        <v>0</v>
      </c>
      <c r="P87" s="525">
        <v>0</v>
      </c>
      <c r="Q87" s="525">
        <v>0</v>
      </c>
      <c r="R87" s="526">
        <v>0</v>
      </c>
      <c r="S87" s="484" t="s">
        <v>368</v>
      </c>
      <c r="T87" s="483" t="s">
        <v>368</v>
      </c>
    </row>
    <row r="88" spans="1:22" s="393" customFormat="1" x14ac:dyDescent="0.25">
      <c r="A88" s="281" t="s">
        <v>368</v>
      </c>
      <c r="B88" s="280">
        <f t="shared" si="28"/>
        <v>0</v>
      </c>
      <c r="C88" s="501" t="s">
        <v>368</v>
      </c>
      <c r="D88" s="105" t="s">
        <v>1723</v>
      </c>
      <c r="E88" s="395" t="s">
        <v>1329</v>
      </c>
      <c r="F88" s="483">
        <f>+EIGNIR!C137+EIGNIR!C267+EIGNIR!C397+EIGNIR!C696</f>
        <v>0</v>
      </c>
      <c r="G88" s="122" t="s">
        <v>368</v>
      </c>
      <c r="H88" s="125" t="s">
        <v>368</v>
      </c>
      <c r="I88" s="524">
        <v>0</v>
      </c>
      <c r="J88" s="525">
        <v>0</v>
      </c>
      <c r="K88" s="525">
        <v>0</v>
      </c>
      <c r="L88" s="525">
        <v>0</v>
      </c>
      <c r="M88" s="525">
        <v>0</v>
      </c>
      <c r="N88" s="525">
        <v>0</v>
      </c>
      <c r="O88" s="525">
        <v>0</v>
      </c>
      <c r="P88" s="525">
        <v>0</v>
      </c>
      <c r="Q88" s="525">
        <v>0</v>
      </c>
      <c r="R88" s="526">
        <v>0</v>
      </c>
      <c r="S88" s="484" t="s">
        <v>368</v>
      </c>
      <c r="T88" s="483" t="s">
        <v>368</v>
      </c>
    </row>
    <row r="89" spans="1:22" s="393" customFormat="1" x14ac:dyDescent="0.25">
      <c r="A89" s="281" t="s">
        <v>368</v>
      </c>
      <c r="B89" s="280">
        <f t="shared" si="28"/>
        <v>0</v>
      </c>
      <c r="C89" s="501" t="s">
        <v>368</v>
      </c>
      <c r="D89" s="105" t="s">
        <v>1724</v>
      </c>
      <c r="E89" s="395" t="s">
        <v>1334</v>
      </c>
      <c r="F89" s="483">
        <f>+EIGNIR!C138+EIGNIR!C268+EIGNIR!C398+EIGNIR!C697</f>
        <v>0</v>
      </c>
      <c r="G89" s="122" t="s">
        <v>368</v>
      </c>
      <c r="H89" s="125" t="s">
        <v>368</v>
      </c>
      <c r="I89" s="524">
        <v>0</v>
      </c>
      <c r="J89" s="525">
        <v>0</v>
      </c>
      <c r="K89" s="525">
        <v>0</v>
      </c>
      <c r="L89" s="525">
        <v>0</v>
      </c>
      <c r="M89" s="525">
        <v>0</v>
      </c>
      <c r="N89" s="525">
        <v>0</v>
      </c>
      <c r="O89" s="525">
        <v>0</v>
      </c>
      <c r="P89" s="525">
        <v>0</v>
      </c>
      <c r="Q89" s="525">
        <v>0</v>
      </c>
      <c r="R89" s="526">
        <v>0</v>
      </c>
      <c r="S89" s="484" t="s">
        <v>368</v>
      </c>
      <c r="T89" s="483" t="s">
        <v>368</v>
      </c>
    </row>
    <row r="90" spans="1:22" s="393" customFormat="1" x14ac:dyDescent="0.25">
      <c r="A90" s="281" t="s">
        <v>368</v>
      </c>
      <c r="B90" s="280">
        <f>+F90-SUM(I90:R90)</f>
        <v>0</v>
      </c>
      <c r="C90" s="501" t="s">
        <v>368</v>
      </c>
      <c r="D90" s="105" t="s">
        <v>1725</v>
      </c>
      <c r="E90" s="395" t="s">
        <v>1330</v>
      </c>
      <c r="F90" s="483">
        <f>+EIGNIR!C139+EIGNIR!C269+EIGNIR!C399+EIGNIR!C698</f>
        <v>0</v>
      </c>
      <c r="G90" s="122" t="s">
        <v>368</v>
      </c>
      <c r="H90" s="125" t="s">
        <v>368</v>
      </c>
      <c r="I90" s="524">
        <v>0</v>
      </c>
      <c r="J90" s="525">
        <v>0</v>
      </c>
      <c r="K90" s="525">
        <v>0</v>
      </c>
      <c r="L90" s="525">
        <v>0</v>
      </c>
      <c r="M90" s="525">
        <v>0</v>
      </c>
      <c r="N90" s="525">
        <v>0</v>
      </c>
      <c r="O90" s="525">
        <v>0</v>
      </c>
      <c r="P90" s="525">
        <v>0</v>
      </c>
      <c r="Q90" s="525">
        <v>0</v>
      </c>
      <c r="R90" s="526">
        <v>0</v>
      </c>
      <c r="S90" s="484" t="s">
        <v>368</v>
      </c>
      <c r="T90" s="483" t="s">
        <v>368</v>
      </c>
    </row>
    <row r="91" spans="1:22" s="393" customFormat="1" x14ac:dyDescent="0.25">
      <c r="A91" s="281" t="s">
        <v>368</v>
      </c>
      <c r="B91" s="280">
        <f t="shared" si="28"/>
        <v>0</v>
      </c>
      <c r="C91" s="501" t="s">
        <v>368</v>
      </c>
      <c r="D91" s="105" t="s">
        <v>1726</v>
      </c>
      <c r="E91" s="395" t="s">
        <v>7</v>
      </c>
      <c r="F91" s="483">
        <f>+EIGNIR!C140+EIGNIR!C270+EIGNIR!C400+EIGNIR!C699</f>
        <v>0</v>
      </c>
      <c r="G91" s="122" t="s">
        <v>368</v>
      </c>
      <c r="H91" s="125" t="s">
        <v>368</v>
      </c>
      <c r="I91" s="524">
        <v>0</v>
      </c>
      <c r="J91" s="525">
        <v>0</v>
      </c>
      <c r="K91" s="525">
        <v>0</v>
      </c>
      <c r="L91" s="525">
        <v>0</v>
      </c>
      <c r="M91" s="525">
        <v>0</v>
      </c>
      <c r="N91" s="525">
        <v>0</v>
      </c>
      <c r="O91" s="525">
        <v>0</v>
      </c>
      <c r="P91" s="525">
        <v>0</v>
      </c>
      <c r="Q91" s="525">
        <v>0</v>
      </c>
      <c r="R91" s="526">
        <v>0</v>
      </c>
      <c r="S91" s="484" t="s">
        <v>368</v>
      </c>
      <c r="T91" s="483" t="s">
        <v>368</v>
      </c>
    </row>
    <row r="92" spans="1:22" s="393" customFormat="1" x14ac:dyDescent="0.25">
      <c r="A92" s="281" t="s">
        <v>368</v>
      </c>
      <c r="B92" s="280">
        <f t="shared" si="28"/>
        <v>0</v>
      </c>
      <c r="C92" s="501" t="s">
        <v>368</v>
      </c>
      <c r="D92" s="105" t="s">
        <v>1727</v>
      </c>
      <c r="E92" s="395" t="s">
        <v>8</v>
      </c>
      <c r="F92" s="483">
        <f>+EIGNIR!C141+EIGNIR!C271+EIGNIR!C401+EIGNIR!C700</f>
        <v>0</v>
      </c>
      <c r="G92" s="122" t="s">
        <v>368</v>
      </c>
      <c r="H92" s="125" t="s">
        <v>368</v>
      </c>
      <c r="I92" s="524">
        <v>0</v>
      </c>
      <c r="J92" s="525">
        <v>0</v>
      </c>
      <c r="K92" s="525">
        <v>0</v>
      </c>
      <c r="L92" s="525">
        <v>0</v>
      </c>
      <c r="M92" s="525">
        <v>0</v>
      </c>
      <c r="N92" s="525">
        <v>0</v>
      </c>
      <c r="O92" s="525">
        <v>0</v>
      </c>
      <c r="P92" s="525">
        <v>0</v>
      </c>
      <c r="Q92" s="525">
        <v>0</v>
      </c>
      <c r="R92" s="526">
        <v>0</v>
      </c>
      <c r="S92" s="484" t="s">
        <v>368</v>
      </c>
      <c r="T92" s="483" t="s">
        <v>368</v>
      </c>
    </row>
    <row r="93" spans="1:22" s="393" customFormat="1" x14ac:dyDescent="0.25">
      <c r="A93" s="281" t="s">
        <v>368</v>
      </c>
      <c r="B93" s="280">
        <f t="shared" si="28"/>
        <v>0</v>
      </c>
      <c r="C93" s="501" t="s">
        <v>368</v>
      </c>
      <c r="D93" s="105" t="s">
        <v>1728</v>
      </c>
      <c r="E93" s="395" t="s">
        <v>1328</v>
      </c>
      <c r="F93" s="483">
        <f>+EIGNIR!C142+EIGNIR!C272+EIGNIR!C402+EIGNIR!C701</f>
        <v>0</v>
      </c>
      <c r="G93" s="122" t="s">
        <v>368</v>
      </c>
      <c r="H93" s="125" t="s">
        <v>368</v>
      </c>
      <c r="I93" s="524">
        <v>0</v>
      </c>
      <c r="J93" s="525">
        <v>0</v>
      </c>
      <c r="K93" s="525">
        <v>0</v>
      </c>
      <c r="L93" s="525">
        <v>0</v>
      </c>
      <c r="M93" s="525">
        <v>0</v>
      </c>
      <c r="N93" s="525">
        <v>0</v>
      </c>
      <c r="O93" s="525">
        <v>0</v>
      </c>
      <c r="P93" s="525">
        <v>0</v>
      </c>
      <c r="Q93" s="525">
        <v>0</v>
      </c>
      <c r="R93" s="526">
        <v>0</v>
      </c>
      <c r="S93" s="484" t="s">
        <v>368</v>
      </c>
      <c r="T93" s="483" t="s">
        <v>368</v>
      </c>
    </row>
    <row r="94" spans="1:22" s="393" customFormat="1" x14ac:dyDescent="0.25">
      <c r="A94" s="281" t="s">
        <v>368</v>
      </c>
      <c r="B94" s="280">
        <f t="shared" si="28"/>
        <v>0</v>
      </c>
      <c r="C94" s="501" t="s">
        <v>368</v>
      </c>
      <c r="D94" s="105" t="s">
        <v>1729</v>
      </c>
      <c r="E94" s="395" t="s">
        <v>9</v>
      </c>
      <c r="F94" s="483">
        <f>+EIGNIR!C143+EIGNIR!C273+EIGNIR!C403+EIGNIR!C702</f>
        <v>0</v>
      </c>
      <c r="G94" s="122" t="s">
        <v>368</v>
      </c>
      <c r="H94" s="125" t="s">
        <v>368</v>
      </c>
      <c r="I94" s="524">
        <v>0</v>
      </c>
      <c r="J94" s="525">
        <v>0</v>
      </c>
      <c r="K94" s="525">
        <v>0</v>
      </c>
      <c r="L94" s="525">
        <v>0</v>
      </c>
      <c r="M94" s="525">
        <v>0</v>
      </c>
      <c r="N94" s="525">
        <v>0</v>
      </c>
      <c r="O94" s="525">
        <v>0</v>
      </c>
      <c r="P94" s="525">
        <v>0</v>
      </c>
      <c r="Q94" s="525">
        <v>0</v>
      </c>
      <c r="R94" s="526">
        <v>0</v>
      </c>
      <c r="S94" s="484" t="s">
        <v>368</v>
      </c>
      <c r="T94" s="483" t="s">
        <v>368</v>
      </c>
    </row>
    <row r="95" spans="1:22" s="393" customFormat="1" x14ac:dyDescent="0.25">
      <c r="A95" s="281" t="s">
        <v>368</v>
      </c>
      <c r="B95" s="280">
        <f t="shared" si="28"/>
        <v>0</v>
      </c>
      <c r="C95" s="501" t="s">
        <v>368</v>
      </c>
      <c r="D95" s="105" t="s">
        <v>1730</v>
      </c>
      <c r="E95" s="395" t="s">
        <v>1331</v>
      </c>
      <c r="F95" s="483">
        <f>+EIGNIR!C144+EIGNIR!C274+EIGNIR!C404+EIGNIR!C703</f>
        <v>0</v>
      </c>
      <c r="G95" s="122" t="s">
        <v>368</v>
      </c>
      <c r="H95" s="125" t="s">
        <v>368</v>
      </c>
      <c r="I95" s="524">
        <v>0</v>
      </c>
      <c r="J95" s="525">
        <v>0</v>
      </c>
      <c r="K95" s="525">
        <v>0</v>
      </c>
      <c r="L95" s="525">
        <v>0</v>
      </c>
      <c r="M95" s="525">
        <v>0</v>
      </c>
      <c r="N95" s="525">
        <v>0</v>
      </c>
      <c r="O95" s="525">
        <v>0</v>
      </c>
      <c r="P95" s="525">
        <v>0</v>
      </c>
      <c r="Q95" s="525">
        <v>0</v>
      </c>
      <c r="R95" s="526">
        <v>0</v>
      </c>
      <c r="S95" s="484" t="s">
        <v>368</v>
      </c>
      <c r="T95" s="483" t="s">
        <v>368</v>
      </c>
    </row>
    <row r="96" spans="1:22" s="393" customFormat="1" x14ac:dyDescent="0.25">
      <c r="A96" s="281" t="s">
        <v>368</v>
      </c>
      <c r="B96" s="280">
        <f t="shared" si="28"/>
        <v>0</v>
      </c>
      <c r="C96" s="501" t="s">
        <v>368</v>
      </c>
      <c r="D96" s="105" t="s">
        <v>1731</v>
      </c>
      <c r="E96" s="341" t="s">
        <v>1332</v>
      </c>
      <c r="F96" s="483">
        <f>+EIGNIR!C145+EIGNIR!C275+EIGNIR!C405+EIGNIR!C704</f>
        <v>0</v>
      </c>
      <c r="G96" s="122" t="s">
        <v>368</v>
      </c>
      <c r="H96" s="125" t="s">
        <v>368</v>
      </c>
      <c r="I96" s="524">
        <v>0</v>
      </c>
      <c r="J96" s="525">
        <v>0</v>
      </c>
      <c r="K96" s="525">
        <v>0</v>
      </c>
      <c r="L96" s="525">
        <v>0</v>
      </c>
      <c r="M96" s="525">
        <v>0</v>
      </c>
      <c r="N96" s="525">
        <v>0</v>
      </c>
      <c r="O96" s="525">
        <v>0</v>
      </c>
      <c r="P96" s="525">
        <v>0</v>
      </c>
      <c r="Q96" s="525">
        <v>0</v>
      </c>
      <c r="R96" s="526">
        <v>0</v>
      </c>
      <c r="S96" s="484" t="s">
        <v>368</v>
      </c>
      <c r="T96" s="483" t="s">
        <v>368</v>
      </c>
    </row>
    <row r="97" spans="1:20" s="393" customFormat="1" x14ac:dyDescent="0.25">
      <c r="A97" s="281" t="s">
        <v>368</v>
      </c>
      <c r="B97" s="280">
        <f t="shared" si="28"/>
        <v>0</v>
      </c>
      <c r="C97" s="501" t="s">
        <v>368</v>
      </c>
      <c r="D97" s="105" t="s">
        <v>1732</v>
      </c>
      <c r="E97" s="341" t="s">
        <v>1333</v>
      </c>
      <c r="F97" s="483">
        <f>+EIGNIR!C146+EIGNIR!C276+EIGNIR!C406+EIGNIR!C705</f>
        <v>0</v>
      </c>
      <c r="G97" s="122" t="s">
        <v>368</v>
      </c>
      <c r="H97" s="125" t="s">
        <v>368</v>
      </c>
      <c r="I97" s="524">
        <v>0</v>
      </c>
      <c r="J97" s="525">
        <v>0</v>
      </c>
      <c r="K97" s="525">
        <v>0</v>
      </c>
      <c r="L97" s="525">
        <v>0</v>
      </c>
      <c r="M97" s="525">
        <v>0</v>
      </c>
      <c r="N97" s="525">
        <v>0</v>
      </c>
      <c r="O97" s="525">
        <v>0</v>
      </c>
      <c r="P97" s="525">
        <v>0</v>
      </c>
      <c r="Q97" s="525">
        <v>0</v>
      </c>
      <c r="R97" s="526">
        <v>0</v>
      </c>
      <c r="S97" s="484" t="s">
        <v>368</v>
      </c>
      <c r="T97" s="483" t="s">
        <v>368</v>
      </c>
    </row>
    <row r="98" spans="1:20" s="393" customFormat="1" x14ac:dyDescent="0.25">
      <c r="A98" s="281" t="s">
        <v>368</v>
      </c>
      <c r="B98" s="280">
        <f>+F98-SUM(I98:R98)</f>
        <v>0</v>
      </c>
      <c r="C98" s="501" t="s">
        <v>368</v>
      </c>
      <c r="D98" s="513" t="s">
        <v>11877</v>
      </c>
      <c r="E98" s="395" t="s">
        <v>28</v>
      </c>
      <c r="F98" s="483">
        <f>+EIGNIR!C147+EIGNIR!C277+EIGNIR!C407+EIGNIR!C706</f>
        <v>0</v>
      </c>
      <c r="G98" s="122" t="s">
        <v>368</v>
      </c>
      <c r="H98" s="125" t="s">
        <v>368</v>
      </c>
      <c r="I98" s="524">
        <v>0</v>
      </c>
      <c r="J98" s="525">
        <v>0</v>
      </c>
      <c r="K98" s="525">
        <v>0</v>
      </c>
      <c r="L98" s="525">
        <v>0</v>
      </c>
      <c r="M98" s="525">
        <v>0</v>
      </c>
      <c r="N98" s="525">
        <v>0</v>
      </c>
      <c r="O98" s="525">
        <v>0</v>
      </c>
      <c r="P98" s="525">
        <v>0</v>
      </c>
      <c r="Q98" s="525">
        <v>0</v>
      </c>
      <c r="R98" s="526">
        <v>0</v>
      </c>
      <c r="S98" s="484" t="s">
        <v>368</v>
      </c>
      <c r="T98" s="483" t="s">
        <v>368</v>
      </c>
    </row>
    <row r="99" spans="1:20" s="148" customFormat="1" x14ac:dyDescent="0.25">
      <c r="A99" s="280">
        <f>+F99-SUM(G99:H99)</f>
        <v>0</v>
      </c>
      <c r="B99" s="280">
        <f t="shared" si="23"/>
        <v>0</v>
      </c>
      <c r="C99" s="501" t="s">
        <v>368</v>
      </c>
      <c r="D99" s="87" t="s">
        <v>36</v>
      </c>
      <c r="E99" s="62" t="s">
        <v>51</v>
      </c>
      <c r="F99" s="118">
        <f>+EIGNIR!C148+EIGNIR!C278+EIGNIR!C408+EIGNIR!C707</f>
        <v>0</v>
      </c>
      <c r="G99" s="119">
        <f t="shared" ref="G99" si="29">+SUM(G100:G109)</f>
        <v>0</v>
      </c>
      <c r="H99" s="118">
        <f t="shared" ref="H99:I99" si="30">+SUM(H100:H109)</f>
        <v>0</v>
      </c>
      <c r="I99" s="119">
        <f t="shared" si="30"/>
        <v>0</v>
      </c>
      <c r="J99" s="74">
        <f t="shared" ref="J99:R99" si="31">+SUM(J100:J109)</f>
        <v>0</v>
      </c>
      <c r="K99" s="74">
        <f t="shared" si="31"/>
        <v>0</v>
      </c>
      <c r="L99" s="74">
        <f t="shared" si="31"/>
        <v>0</v>
      </c>
      <c r="M99" s="74">
        <f t="shared" si="31"/>
        <v>0</v>
      </c>
      <c r="N99" s="74">
        <f t="shared" si="31"/>
        <v>0</v>
      </c>
      <c r="O99" s="74">
        <f t="shared" si="31"/>
        <v>0</v>
      </c>
      <c r="P99" s="74">
        <f t="shared" si="31"/>
        <v>0</v>
      </c>
      <c r="Q99" s="74">
        <f t="shared" si="31"/>
        <v>0</v>
      </c>
      <c r="R99" s="118">
        <f t="shared" si="31"/>
        <v>0</v>
      </c>
      <c r="S99" s="119" t="s">
        <v>368</v>
      </c>
      <c r="T99" s="118" t="s">
        <v>368</v>
      </c>
    </row>
    <row r="100" spans="1:20" s="148" customFormat="1" x14ac:dyDescent="0.25">
      <c r="A100" s="280">
        <f t="shared" ref="A100:A108" si="32">+F100-SUM(G100:H100)</f>
        <v>0</v>
      </c>
      <c r="B100" s="280">
        <f t="shared" si="23"/>
        <v>0</v>
      </c>
      <c r="C100" s="501" t="s">
        <v>368</v>
      </c>
      <c r="D100" s="105" t="s">
        <v>20</v>
      </c>
      <c r="E100" s="64" t="s">
        <v>15</v>
      </c>
      <c r="F100" s="118">
        <f>+EIGNIR!C149+EIGNIR!C279+EIGNIR!C409+EIGNIR!C708</f>
        <v>0</v>
      </c>
      <c r="G100" s="481">
        <v>0</v>
      </c>
      <c r="H100" s="482">
        <v>0</v>
      </c>
      <c r="I100" s="130">
        <v>0</v>
      </c>
      <c r="J100" s="89">
        <v>0</v>
      </c>
      <c r="K100" s="89">
        <v>0</v>
      </c>
      <c r="L100" s="89">
        <v>0</v>
      </c>
      <c r="M100" s="89">
        <v>0</v>
      </c>
      <c r="N100" s="89">
        <v>0</v>
      </c>
      <c r="O100" s="89">
        <v>0</v>
      </c>
      <c r="P100" s="89">
        <v>0</v>
      </c>
      <c r="Q100" s="89">
        <v>0</v>
      </c>
      <c r="R100" s="136">
        <v>0</v>
      </c>
      <c r="S100" s="119" t="s">
        <v>368</v>
      </c>
      <c r="T100" s="118" t="s">
        <v>368</v>
      </c>
    </row>
    <row r="101" spans="1:20" s="148" customFormat="1" x14ac:dyDescent="0.25">
      <c r="A101" s="280">
        <f t="shared" si="32"/>
        <v>0</v>
      </c>
      <c r="B101" s="280">
        <f t="shared" si="23"/>
        <v>0</v>
      </c>
      <c r="C101" s="501" t="s">
        <v>368</v>
      </c>
      <c r="D101" s="105" t="s">
        <v>1702</v>
      </c>
      <c r="E101" s="64" t="s">
        <v>396</v>
      </c>
      <c r="F101" s="118">
        <f>+EIGNIR!C150+EIGNIR!C280+EIGNIR!C410+EIGNIR!C709</f>
        <v>0</v>
      </c>
      <c r="G101" s="481">
        <v>0</v>
      </c>
      <c r="H101" s="482">
        <v>0</v>
      </c>
      <c r="I101" s="130">
        <v>0</v>
      </c>
      <c r="J101" s="89">
        <v>0</v>
      </c>
      <c r="K101" s="89">
        <v>0</v>
      </c>
      <c r="L101" s="89">
        <v>0</v>
      </c>
      <c r="M101" s="89">
        <v>0</v>
      </c>
      <c r="N101" s="89">
        <v>0</v>
      </c>
      <c r="O101" s="89">
        <v>0</v>
      </c>
      <c r="P101" s="89">
        <v>0</v>
      </c>
      <c r="Q101" s="89">
        <v>0</v>
      </c>
      <c r="R101" s="136">
        <v>0</v>
      </c>
      <c r="S101" s="119" t="s">
        <v>368</v>
      </c>
      <c r="T101" s="118" t="s">
        <v>368</v>
      </c>
    </row>
    <row r="102" spans="1:20" s="148" customFormat="1" x14ac:dyDescent="0.25">
      <c r="A102" s="280">
        <f>+F102-SUM(G102:H102)</f>
        <v>0</v>
      </c>
      <c r="B102" s="280">
        <f t="shared" si="23"/>
        <v>0</v>
      </c>
      <c r="C102" s="501" t="s">
        <v>368</v>
      </c>
      <c r="D102" s="105" t="s">
        <v>21</v>
      </c>
      <c r="E102" s="64" t="s">
        <v>370</v>
      </c>
      <c r="F102" s="118">
        <f>+EIGNIR!C151+EIGNIR!C281+EIGNIR!C411+EIGNIR!C710</f>
        <v>0</v>
      </c>
      <c r="G102" s="481">
        <v>0</v>
      </c>
      <c r="H102" s="482">
        <v>0</v>
      </c>
      <c r="I102" s="130">
        <v>0</v>
      </c>
      <c r="J102" s="89">
        <v>0</v>
      </c>
      <c r="K102" s="89">
        <v>0</v>
      </c>
      <c r="L102" s="89">
        <v>0</v>
      </c>
      <c r="M102" s="89">
        <v>0</v>
      </c>
      <c r="N102" s="89">
        <v>0</v>
      </c>
      <c r="O102" s="89">
        <v>0</v>
      </c>
      <c r="P102" s="89">
        <v>0</v>
      </c>
      <c r="Q102" s="89">
        <v>0</v>
      </c>
      <c r="R102" s="136">
        <v>0</v>
      </c>
      <c r="S102" s="119" t="s">
        <v>368</v>
      </c>
      <c r="T102" s="118" t="s">
        <v>368</v>
      </c>
    </row>
    <row r="103" spans="1:20" s="148" customFormat="1" x14ac:dyDescent="0.25">
      <c r="A103" s="280">
        <f t="shared" si="32"/>
        <v>0</v>
      </c>
      <c r="B103" s="280">
        <f t="shared" si="23"/>
        <v>0</v>
      </c>
      <c r="C103" s="501" t="s">
        <v>368</v>
      </c>
      <c r="D103" s="105" t="s">
        <v>22</v>
      </c>
      <c r="E103" s="64" t="s">
        <v>399</v>
      </c>
      <c r="F103" s="118">
        <f>+EIGNIR!C152+EIGNIR!C282+EIGNIR!C412+EIGNIR!C711</f>
        <v>0</v>
      </c>
      <c r="G103" s="481">
        <v>0</v>
      </c>
      <c r="H103" s="482">
        <v>0</v>
      </c>
      <c r="I103" s="130">
        <v>0</v>
      </c>
      <c r="J103" s="89">
        <v>0</v>
      </c>
      <c r="K103" s="89">
        <v>0</v>
      </c>
      <c r="L103" s="89">
        <v>0</v>
      </c>
      <c r="M103" s="89">
        <v>0</v>
      </c>
      <c r="N103" s="89">
        <v>0</v>
      </c>
      <c r="O103" s="89">
        <v>0</v>
      </c>
      <c r="P103" s="89">
        <v>0</v>
      </c>
      <c r="Q103" s="89">
        <v>0</v>
      </c>
      <c r="R103" s="136">
        <v>0</v>
      </c>
      <c r="S103" s="119" t="s">
        <v>368</v>
      </c>
      <c r="T103" s="118" t="s">
        <v>368</v>
      </c>
    </row>
    <row r="104" spans="1:20" s="148" customFormat="1" x14ac:dyDescent="0.25">
      <c r="A104" s="280">
        <f t="shared" si="32"/>
        <v>0</v>
      </c>
      <c r="B104" s="280">
        <f t="shared" si="23"/>
        <v>0</v>
      </c>
      <c r="C104" s="501" t="s">
        <v>368</v>
      </c>
      <c r="D104" s="105" t="s">
        <v>23</v>
      </c>
      <c r="E104" s="64" t="s">
        <v>3</v>
      </c>
      <c r="F104" s="118">
        <f>+EIGNIR!C153+EIGNIR!C283+EIGNIR!C413+EIGNIR!C712</f>
        <v>0</v>
      </c>
      <c r="G104" s="481">
        <v>0</v>
      </c>
      <c r="H104" s="482">
        <v>0</v>
      </c>
      <c r="I104" s="130">
        <v>0</v>
      </c>
      <c r="J104" s="89">
        <v>0</v>
      </c>
      <c r="K104" s="89">
        <v>0</v>
      </c>
      <c r="L104" s="89">
        <v>0</v>
      </c>
      <c r="M104" s="89">
        <v>0</v>
      </c>
      <c r="N104" s="89">
        <v>0</v>
      </c>
      <c r="O104" s="89">
        <v>0</v>
      </c>
      <c r="P104" s="89">
        <v>0</v>
      </c>
      <c r="Q104" s="89">
        <v>0</v>
      </c>
      <c r="R104" s="136">
        <v>0</v>
      </c>
      <c r="S104" s="119" t="s">
        <v>368</v>
      </c>
      <c r="T104" s="118" t="s">
        <v>368</v>
      </c>
    </row>
    <row r="105" spans="1:20" s="148" customFormat="1" x14ac:dyDescent="0.25">
      <c r="A105" s="280">
        <f t="shared" si="32"/>
        <v>0</v>
      </c>
      <c r="B105" s="280">
        <f t="shared" si="23"/>
        <v>0</v>
      </c>
      <c r="C105" s="501" t="s">
        <v>368</v>
      </c>
      <c r="D105" s="105" t="s">
        <v>1703</v>
      </c>
      <c r="E105" s="64" t="s">
        <v>397</v>
      </c>
      <c r="F105" s="118">
        <f>+EIGNIR!C154+EIGNIR!C284+EIGNIR!C414+EIGNIR!C713</f>
        <v>0</v>
      </c>
      <c r="G105" s="481">
        <v>0</v>
      </c>
      <c r="H105" s="482">
        <v>0</v>
      </c>
      <c r="I105" s="130">
        <v>0</v>
      </c>
      <c r="J105" s="89">
        <v>0</v>
      </c>
      <c r="K105" s="89">
        <v>0</v>
      </c>
      <c r="L105" s="89">
        <v>0</v>
      </c>
      <c r="M105" s="89">
        <v>0</v>
      </c>
      <c r="N105" s="89">
        <v>0</v>
      </c>
      <c r="O105" s="89">
        <v>0</v>
      </c>
      <c r="P105" s="89">
        <v>0</v>
      </c>
      <c r="Q105" s="89">
        <v>0</v>
      </c>
      <c r="R105" s="136">
        <v>0</v>
      </c>
      <c r="S105" s="119" t="s">
        <v>368</v>
      </c>
      <c r="T105" s="118" t="s">
        <v>368</v>
      </c>
    </row>
    <row r="106" spans="1:20" s="148" customFormat="1" x14ac:dyDescent="0.25">
      <c r="A106" s="280">
        <f t="shared" si="32"/>
        <v>0</v>
      </c>
      <c r="B106" s="280">
        <f t="shared" si="23"/>
        <v>0</v>
      </c>
      <c r="C106" s="501" t="s">
        <v>368</v>
      </c>
      <c r="D106" s="105" t="s">
        <v>24</v>
      </c>
      <c r="E106" s="64" t="s">
        <v>1698</v>
      </c>
      <c r="F106" s="118">
        <f>+EIGNIR!C155+EIGNIR!C285+EIGNIR!C415+EIGNIR!C714</f>
        <v>0</v>
      </c>
      <c r="G106" s="481">
        <v>0</v>
      </c>
      <c r="H106" s="482">
        <v>0</v>
      </c>
      <c r="I106" s="130">
        <v>0</v>
      </c>
      <c r="J106" s="89">
        <v>0</v>
      </c>
      <c r="K106" s="89">
        <v>0</v>
      </c>
      <c r="L106" s="89">
        <v>0</v>
      </c>
      <c r="M106" s="89">
        <v>0</v>
      </c>
      <c r="N106" s="89">
        <v>0</v>
      </c>
      <c r="O106" s="89">
        <v>0</v>
      </c>
      <c r="P106" s="89">
        <v>0</v>
      </c>
      <c r="Q106" s="89">
        <v>0</v>
      </c>
      <c r="R106" s="136">
        <v>0</v>
      </c>
      <c r="S106" s="119" t="s">
        <v>368</v>
      </c>
      <c r="T106" s="118" t="s">
        <v>368</v>
      </c>
    </row>
    <row r="107" spans="1:20" s="148" customFormat="1" x14ac:dyDescent="0.25">
      <c r="A107" s="280">
        <f t="shared" si="32"/>
        <v>0</v>
      </c>
      <c r="B107" s="280">
        <f t="shared" si="23"/>
        <v>0</v>
      </c>
      <c r="C107" s="501" t="s">
        <v>368</v>
      </c>
      <c r="D107" s="105" t="s">
        <v>25</v>
      </c>
      <c r="E107" s="64" t="s">
        <v>1734</v>
      </c>
      <c r="F107" s="118">
        <f>+EIGNIR!C156+EIGNIR!C286+EIGNIR!C416+EIGNIR!C715</f>
        <v>0</v>
      </c>
      <c r="G107" s="481">
        <v>0</v>
      </c>
      <c r="H107" s="482">
        <v>0</v>
      </c>
      <c r="I107" s="130">
        <v>0</v>
      </c>
      <c r="J107" s="89">
        <v>0</v>
      </c>
      <c r="K107" s="89">
        <v>0</v>
      </c>
      <c r="L107" s="89">
        <v>0</v>
      </c>
      <c r="M107" s="89">
        <v>0</v>
      </c>
      <c r="N107" s="89">
        <v>0</v>
      </c>
      <c r="O107" s="89">
        <v>0</v>
      </c>
      <c r="P107" s="89">
        <v>0</v>
      </c>
      <c r="Q107" s="89">
        <v>0</v>
      </c>
      <c r="R107" s="136">
        <v>0</v>
      </c>
      <c r="S107" s="119" t="s">
        <v>368</v>
      </c>
      <c r="T107" s="118" t="s">
        <v>368</v>
      </c>
    </row>
    <row r="108" spans="1:20" s="148" customFormat="1" x14ac:dyDescent="0.25">
      <c r="A108" s="280">
        <f t="shared" si="32"/>
        <v>0</v>
      </c>
      <c r="B108" s="280">
        <f t="shared" si="23"/>
        <v>0</v>
      </c>
      <c r="C108" s="501" t="s">
        <v>368</v>
      </c>
      <c r="D108" s="105" t="s">
        <v>26</v>
      </c>
      <c r="E108" s="64" t="s">
        <v>16</v>
      </c>
      <c r="F108" s="118">
        <f>+EIGNIR!C157+EIGNIR!C287+EIGNIR!C417+EIGNIR!C716</f>
        <v>0</v>
      </c>
      <c r="G108" s="481">
        <v>0</v>
      </c>
      <c r="H108" s="482">
        <v>0</v>
      </c>
      <c r="I108" s="130">
        <v>0</v>
      </c>
      <c r="J108" s="89">
        <v>0</v>
      </c>
      <c r="K108" s="89">
        <v>0</v>
      </c>
      <c r="L108" s="89">
        <v>0</v>
      </c>
      <c r="M108" s="89">
        <v>0</v>
      </c>
      <c r="N108" s="89">
        <v>0</v>
      </c>
      <c r="O108" s="89">
        <v>0</v>
      </c>
      <c r="P108" s="89">
        <v>0</v>
      </c>
      <c r="Q108" s="89">
        <v>0</v>
      </c>
      <c r="R108" s="136">
        <v>0</v>
      </c>
      <c r="S108" s="119" t="s">
        <v>368</v>
      </c>
      <c r="T108" s="118" t="s">
        <v>368</v>
      </c>
    </row>
    <row r="109" spans="1:20" s="148" customFormat="1" x14ac:dyDescent="0.25">
      <c r="A109" s="280">
        <f>+F109-SUM(G109:H109)</f>
        <v>0</v>
      </c>
      <c r="B109" s="280">
        <f t="shared" si="23"/>
        <v>0</v>
      </c>
      <c r="C109" s="501" t="s">
        <v>368</v>
      </c>
      <c r="D109" s="105" t="s">
        <v>27</v>
      </c>
      <c r="E109" s="64" t="s">
        <v>2</v>
      </c>
      <c r="F109" s="118">
        <f>+EIGNIR!C158+EIGNIR!C288+EIGNIR!C418+EIGNIR!C717</f>
        <v>0</v>
      </c>
      <c r="G109" s="481">
        <v>0</v>
      </c>
      <c r="H109" s="482">
        <v>0</v>
      </c>
      <c r="I109" s="130">
        <v>0</v>
      </c>
      <c r="J109" s="89">
        <v>0</v>
      </c>
      <c r="K109" s="89">
        <v>0</v>
      </c>
      <c r="L109" s="89">
        <v>0</v>
      </c>
      <c r="M109" s="89">
        <v>0</v>
      </c>
      <c r="N109" s="89">
        <v>0</v>
      </c>
      <c r="O109" s="89">
        <v>0</v>
      </c>
      <c r="P109" s="89">
        <v>0</v>
      </c>
      <c r="Q109" s="89">
        <v>0</v>
      </c>
      <c r="R109" s="136">
        <v>0</v>
      </c>
      <c r="S109" s="119" t="s">
        <v>368</v>
      </c>
      <c r="T109" s="118" t="s">
        <v>368</v>
      </c>
    </row>
    <row r="110" spans="1:20" s="148" customFormat="1" x14ac:dyDescent="0.25">
      <c r="A110" s="281" t="s">
        <v>368</v>
      </c>
      <c r="B110" s="280">
        <f t="shared" si="23"/>
        <v>0</v>
      </c>
      <c r="C110" s="501" t="s">
        <v>368</v>
      </c>
      <c r="D110" s="87" t="s">
        <v>29</v>
      </c>
      <c r="E110" s="62" t="s">
        <v>30</v>
      </c>
      <c r="F110" s="118">
        <f>+EIGNIR!C159+EIGNIR!C289+EIGNIR!C419+EIGNIR!C718</f>
        <v>0</v>
      </c>
      <c r="G110" s="116" t="s">
        <v>368</v>
      </c>
      <c r="H110" s="125" t="s">
        <v>368</v>
      </c>
      <c r="I110" s="119">
        <f t="shared" ref="I110" si="33">+I111+I112</f>
        <v>0</v>
      </c>
      <c r="J110" s="74">
        <f t="shared" ref="J110" si="34">+J111+J112</f>
        <v>0</v>
      </c>
      <c r="K110" s="74">
        <f t="shared" ref="K110" si="35">+K111+K112</f>
        <v>0</v>
      </c>
      <c r="L110" s="74">
        <f t="shared" ref="L110" si="36">+L111+L112</f>
        <v>0</v>
      </c>
      <c r="M110" s="74">
        <f t="shared" ref="M110" si="37">+M111+M112</f>
        <v>0</v>
      </c>
      <c r="N110" s="74">
        <f t="shared" ref="N110" si="38">+N111+N112</f>
        <v>0</v>
      </c>
      <c r="O110" s="74">
        <f t="shared" ref="O110" si="39">+O111+O112</f>
        <v>0</v>
      </c>
      <c r="P110" s="74">
        <f t="shared" ref="P110" si="40">+P111+P112</f>
        <v>0</v>
      </c>
      <c r="Q110" s="74">
        <f t="shared" ref="Q110" si="41">+Q111+Q112</f>
        <v>0</v>
      </c>
      <c r="R110" s="118">
        <f t="shared" ref="R110" si="42">+R111+R112</f>
        <v>0</v>
      </c>
      <c r="S110" s="119" t="s">
        <v>368</v>
      </c>
      <c r="T110" s="118" t="s">
        <v>368</v>
      </c>
    </row>
    <row r="111" spans="1:20" s="148" customFormat="1" x14ac:dyDescent="0.25">
      <c r="A111" s="281" t="s">
        <v>368</v>
      </c>
      <c r="B111" s="280">
        <f t="shared" si="23"/>
        <v>0</v>
      </c>
      <c r="C111" s="501" t="s">
        <v>368</v>
      </c>
      <c r="D111" s="105" t="s">
        <v>31</v>
      </c>
      <c r="E111" s="85" t="s">
        <v>32</v>
      </c>
      <c r="F111" s="118">
        <f>+EIGNIR!C160+EIGNIR!C290+EIGNIR!C420+EIGNIR!C719</f>
        <v>0</v>
      </c>
      <c r="G111" s="116" t="s">
        <v>368</v>
      </c>
      <c r="H111" s="125" t="s">
        <v>368</v>
      </c>
      <c r="I111" s="130">
        <v>0</v>
      </c>
      <c r="J111" s="89">
        <v>0</v>
      </c>
      <c r="K111" s="89">
        <v>0</v>
      </c>
      <c r="L111" s="89">
        <v>0</v>
      </c>
      <c r="M111" s="89">
        <v>0</v>
      </c>
      <c r="N111" s="89">
        <v>0</v>
      </c>
      <c r="O111" s="89">
        <v>0</v>
      </c>
      <c r="P111" s="89">
        <v>0</v>
      </c>
      <c r="Q111" s="89">
        <v>0</v>
      </c>
      <c r="R111" s="136">
        <v>0</v>
      </c>
      <c r="S111" s="119" t="s">
        <v>368</v>
      </c>
      <c r="T111" s="118" t="s">
        <v>368</v>
      </c>
    </row>
    <row r="112" spans="1:20" s="148" customFormat="1" x14ac:dyDescent="0.25">
      <c r="A112" s="281" t="s">
        <v>368</v>
      </c>
      <c r="B112" s="280">
        <f t="shared" si="23"/>
        <v>0</v>
      </c>
      <c r="C112" s="501" t="s">
        <v>368</v>
      </c>
      <c r="D112" s="105" t="s">
        <v>33</v>
      </c>
      <c r="E112" s="85" t="s">
        <v>34</v>
      </c>
      <c r="F112" s="118">
        <f>+EIGNIR!C161+EIGNIR!C291+EIGNIR!C421+EIGNIR!C720</f>
        <v>0</v>
      </c>
      <c r="G112" s="116" t="s">
        <v>368</v>
      </c>
      <c r="H112" s="125" t="s">
        <v>368</v>
      </c>
      <c r="I112" s="130">
        <v>0</v>
      </c>
      <c r="J112" s="89">
        <v>0</v>
      </c>
      <c r="K112" s="89">
        <v>0</v>
      </c>
      <c r="L112" s="89">
        <v>0</v>
      </c>
      <c r="M112" s="89">
        <v>0</v>
      </c>
      <c r="N112" s="89">
        <v>0</v>
      </c>
      <c r="O112" s="89">
        <v>0</v>
      </c>
      <c r="P112" s="89">
        <v>0</v>
      </c>
      <c r="Q112" s="89">
        <v>0</v>
      </c>
      <c r="R112" s="136">
        <v>0</v>
      </c>
      <c r="S112" s="119" t="s">
        <v>368</v>
      </c>
      <c r="T112" s="118" t="s">
        <v>368</v>
      </c>
    </row>
    <row r="113" spans="1:22" s="345" customFormat="1" x14ac:dyDescent="0.25">
      <c r="A113" s="281" t="s">
        <v>368</v>
      </c>
      <c r="B113" s="281" t="s">
        <v>368</v>
      </c>
      <c r="C113" s="501" t="s">
        <v>368</v>
      </c>
      <c r="D113" s="87" t="s">
        <v>35</v>
      </c>
      <c r="E113" s="362" t="s">
        <v>4</v>
      </c>
      <c r="F113" s="118" t="s">
        <v>368</v>
      </c>
      <c r="G113" s="116" t="s">
        <v>368</v>
      </c>
      <c r="H113" s="125" t="s">
        <v>368</v>
      </c>
      <c r="I113" s="116" t="s">
        <v>368</v>
      </c>
      <c r="J113" s="116" t="s">
        <v>368</v>
      </c>
      <c r="K113" s="116" t="s">
        <v>368</v>
      </c>
      <c r="L113" s="116" t="s">
        <v>368</v>
      </c>
      <c r="M113" s="116" t="s">
        <v>368</v>
      </c>
      <c r="N113" s="116" t="s">
        <v>368</v>
      </c>
      <c r="O113" s="116" t="s">
        <v>368</v>
      </c>
      <c r="P113" s="116" t="s">
        <v>368</v>
      </c>
      <c r="Q113" s="116" t="s">
        <v>368</v>
      </c>
      <c r="R113" s="116" t="s">
        <v>368</v>
      </c>
      <c r="S113" s="370" t="s">
        <v>368</v>
      </c>
      <c r="T113" s="368" t="s">
        <v>368</v>
      </c>
    </row>
    <row r="114" spans="1:22" s="148" customFormat="1" x14ac:dyDescent="0.25">
      <c r="A114" s="281" t="s">
        <v>368</v>
      </c>
      <c r="B114" s="280">
        <f t="shared" ref="B114:B122" si="43">+F114-SUM(I114:R114)</f>
        <v>0</v>
      </c>
      <c r="C114" s="501" t="s">
        <v>368</v>
      </c>
      <c r="D114" s="87" t="s">
        <v>38</v>
      </c>
      <c r="E114" s="62" t="s">
        <v>1735</v>
      </c>
      <c r="F114" s="118">
        <f>+EIGNIR!C163+EIGNIR!C293+EIGNIR!C423+EIGNIR!C722</f>
        <v>0</v>
      </c>
      <c r="G114" s="122" t="s">
        <v>368</v>
      </c>
      <c r="H114" s="125" t="s">
        <v>368</v>
      </c>
      <c r="I114" s="143">
        <v>0</v>
      </c>
      <c r="J114" s="141">
        <v>0</v>
      </c>
      <c r="K114" s="141">
        <v>0</v>
      </c>
      <c r="L114" s="141">
        <v>0</v>
      </c>
      <c r="M114" s="141">
        <v>0</v>
      </c>
      <c r="N114" s="141">
        <v>0</v>
      </c>
      <c r="O114" s="141">
        <v>0</v>
      </c>
      <c r="P114" s="141">
        <v>0</v>
      </c>
      <c r="Q114" s="141">
        <v>0</v>
      </c>
      <c r="R114" s="154">
        <v>0</v>
      </c>
      <c r="S114" s="119" t="s">
        <v>368</v>
      </c>
      <c r="T114" s="118" t="s">
        <v>368</v>
      </c>
    </row>
    <row r="115" spans="1:22" s="148" customFormat="1" x14ac:dyDescent="0.25">
      <c r="A115" s="281" t="s">
        <v>368</v>
      </c>
      <c r="B115" s="280">
        <f t="shared" si="43"/>
        <v>0</v>
      </c>
      <c r="C115" s="280">
        <f>+F115-SUM(S115)</f>
        <v>0</v>
      </c>
      <c r="D115" s="87" t="s">
        <v>363</v>
      </c>
      <c r="E115" s="62" t="s">
        <v>369</v>
      </c>
      <c r="F115" s="118">
        <f>+EIGNIR!C164+EIGNIR!C294+EIGNIR!C424+EIGNIR!C723</f>
        <v>0</v>
      </c>
      <c r="G115" s="122" t="s">
        <v>368</v>
      </c>
      <c r="H115" s="125" t="s">
        <v>368</v>
      </c>
      <c r="I115" s="129">
        <f t="shared" ref="I115:S115" si="44">+SUM(I116:I122)</f>
        <v>0</v>
      </c>
      <c r="J115" s="98">
        <f t="shared" si="44"/>
        <v>0</v>
      </c>
      <c r="K115" s="98">
        <f>+SUM(K116:K122)</f>
        <v>0</v>
      </c>
      <c r="L115" s="98">
        <f t="shared" si="44"/>
        <v>0</v>
      </c>
      <c r="M115" s="98">
        <f t="shared" si="44"/>
        <v>0</v>
      </c>
      <c r="N115" s="98">
        <f t="shared" si="44"/>
        <v>0</v>
      </c>
      <c r="O115" s="98">
        <f t="shared" si="44"/>
        <v>0</v>
      </c>
      <c r="P115" s="98">
        <f t="shared" si="44"/>
        <v>0</v>
      </c>
      <c r="Q115" s="98">
        <f t="shared" si="44"/>
        <v>0</v>
      </c>
      <c r="R115" s="135">
        <f>+SUM(R116:R122)</f>
        <v>0</v>
      </c>
      <c r="S115" s="129">
        <f t="shared" si="44"/>
        <v>0</v>
      </c>
      <c r="T115" s="483" t="s">
        <v>368</v>
      </c>
    </row>
    <row r="116" spans="1:22" s="148" customFormat="1" x14ac:dyDescent="0.25">
      <c r="A116" s="281" t="s">
        <v>368</v>
      </c>
      <c r="B116" s="280">
        <f t="shared" si="43"/>
        <v>0</v>
      </c>
      <c r="C116" s="280">
        <f t="shared" ref="C116:C121" si="45">+F116-SUM(S116)</f>
        <v>0</v>
      </c>
      <c r="D116" s="105" t="s">
        <v>1714</v>
      </c>
      <c r="E116" s="107" t="s">
        <v>394</v>
      </c>
      <c r="F116" s="482">
        <v>0</v>
      </c>
      <c r="G116" s="122" t="s">
        <v>368</v>
      </c>
      <c r="H116" s="125" t="s">
        <v>368</v>
      </c>
      <c r="I116" s="152">
        <v>0</v>
      </c>
      <c r="J116" s="55">
        <v>0</v>
      </c>
      <c r="K116" s="55">
        <v>0</v>
      </c>
      <c r="L116" s="55">
        <v>0</v>
      </c>
      <c r="M116" s="55">
        <v>0</v>
      </c>
      <c r="N116" s="55">
        <v>0</v>
      </c>
      <c r="O116" s="55">
        <v>0</v>
      </c>
      <c r="P116" s="55">
        <v>0</v>
      </c>
      <c r="Q116" s="55">
        <v>0</v>
      </c>
      <c r="R116" s="153">
        <v>0</v>
      </c>
      <c r="S116" s="292">
        <v>0</v>
      </c>
      <c r="T116" s="483" t="s">
        <v>368</v>
      </c>
    </row>
    <row r="117" spans="1:22" s="393" customFormat="1" x14ac:dyDescent="0.25">
      <c r="A117" s="281" t="s">
        <v>368</v>
      </c>
      <c r="B117" s="280">
        <f t="shared" si="43"/>
        <v>0</v>
      </c>
      <c r="C117" s="280">
        <f t="shared" si="45"/>
        <v>0</v>
      </c>
      <c r="D117" s="105" t="s">
        <v>1715</v>
      </c>
      <c r="E117" s="107" t="s">
        <v>15</v>
      </c>
      <c r="F117" s="482">
        <v>0</v>
      </c>
      <c r="G117" s="122" t="s">
        <v>368</v>
      </c>
      <c r="H117" s="125" t="s">
        <v>368</v>
      </c>
      <c r="I117" s="152">
        <v>0</v>
      </c>
      <c r="J117" s="55">
        <v>0</v>
      </c>
      <c r="K117" s="55">
        <v>0</v>
      </c>
      <c r="L117" s="55">
        <v>0</v>
      </c>
      <c r="M117" s="55">
        <v>0</v>
      </c>
      <c r="N117" s="55">
        <v>0</v>
      </c>
      <c r="O117" s="55">
        <v>0</v>
      </c>
      <c r="P117" s="55">
        <v>0</v>
      </c>
      <c r="Q117" s="55">
        <v>0</v>
      </c>
      <c r="R117" s="153">
        <v>0</v>
      </c>
      <c r="S117" s="292">
        <v>0</v>
      </c>
      <c r="T117" s="483" t="s">
        <v>368</v>
      </c>
    </row>
    <row r="118" spans="1:22" s="393" customFormat="1" x14ac:dyDescent="0.25">
      <c r="A118" s="281" t="s">
        <v>368</v>
      </c>
      <c r="B118" s="280">
        <f t="shared" si="43"/>
        <v>0</v>
      </c>
      <c r="C118" s="280">
        <f t="shared" si="45"/>
        <v>0</v>
      </c>
      <c r="D118" s="105" t="s">
        <v>1716</v>
      </c>
      <c r="E118" s="107" t="s">
        <v>370</v>
      </c>
      <c r="F118" s="482">
        <v>0</v>
      </c>
      <c r="G118" s="122" t="s">
        <v>368</v>
      </c>
      <c r="H118" s="125" t="s">
        <v>368</v>
      </c>
      <c r="I118" s="152">
        <v>0</v>
      </c>
      <c r="J118" s="55">
        <v>0</v>
      </c>
      <c r="K118" s="55">
        <v>0</v>
      </c>
      <c r="L118" s="55">
        <v>0</v>
      </c>
      <c r="M118" s="55">
        <v>0</v>
      </c>
      <c r="N118" s="55">
        <v>0</v>
      </c>
      <c r="O118" s="55">
        <v>0</v>
      </c>
      <c r="P118" s="55">
        <v>0</v>
      </c>
      <c r="Q118" s="55">
        <v>0</v>
      </c>
      <c r="R118" s="153">
        <v>0</v>
      </c>
      <c r="S118" s="292">
        <v>0</v>
      </c>
      <c r="T118" s="483" t="s">
        <v>368</v>
      </c>
    </row>
    <row r="119" spans="1:22" s="393" customFormat="1" x14ac:dyDescent="0.25">
      <c r="A119" s="281" t="s">
        <v>368</v>
      </c>
      <c r="B119" s="280">
        <f t="shared" si="43"/>
        <v>0</v>
      </c>
      <c r="C119" s="280">
        <f t="shared" si="45"/>
        <v>0</v>
      </c>
      <c r="D119" s="105" t="s">
        <v>1717</v>
      </c>
      <c r="E119" s="395" t="s">
        <v>400</v>
      </c>
      <c r="F119" s="482">
        <v>0</v>
      </c>
      <c r="G119" s="122" t="s">
        <v>368</v>
      </c>
      <c r="H119" s="125" t="s">
        <v>368</v>
      </c>
      <c r="I119" s="152">
        <v>0</v>
      </c>
      <c r="J119" s="55">
        <v>0</v>
      </c>
      <c r="K119" s="55">
        <v>0</v>
      </c>
      <c r="L119" s="55">
        <v>0</v>
      </c>
      <c r="M119" s="55">
        <v>0</v>
      </c>
      <c r="N119" s="55">
        <v>0</v>
      </c>
      <c r="O119" s="55">
        <v>0</v>
      </c>
      <c r="P119" s="55">
        <v>0</v>
      </c>
      <c r="Q119" s="55">
        <v>0</v>
      </c>
      <c r="R119" s="153">
        <v>0</v>
      </c>
      <c r="S119" s="292">
        <v>0</v>
      </c>
      <c r="T119" s="483" t="s">
        <v>368</v>
      </c>
    </row>
    <row r="120" spans="1:22" s="148" customFormat="1" x14ac:dyDescent="0.25">
      <c r="A120" s="281" t="s">
        <v>368</v>
      </c>
      <c r="B120" s="280">
        <f t="shared" si="43"/>
        <v>0</v>
      </c>
      <c r="C120" s="280">
        <f t="shared" si="45"/>
        <v>0</v>
      </c>
      <c r="D120" s="105" t="s">
        <v>1718</v>
      </c>
      <c r="E120" s="107" t="s">
        <v>1710</v>
      </c>
      <c r="F120" s="482">
        <v>0</v>
      </c>
      <c r="G120" s="122" t="s">
        <v>368</v>
      </c>
      <c r="H120" s="125" t="s">
        <v>368</v>
      </c>
      <c r="I120" s="152">
        <v>0</v>
      </c>
      <c r="J120" s="55">
        <v>0</v>
      </c>
      <c r="K120" s="55">
        <v>0</v>
      </c>
      <c r="L120" s="55">
        <v>0</v>
      </c>
      <c r="M120" s="55">
        <v>0</v>
      </c>
      <c r="N120" s="55">
        <v>0</v>
      </c>
      <c r="O120" s="55">
        <v>0</v>
      </c>
      <c r="P120" s="55">
        <v>0</v>
      </c>
      <c r="Q120" s="55">
        <v>0</v>
      </c>
      <c r="R120" s="153">
        <v>0</v>
      </c>
      <c r="S120" s="292">
        <v>0</v>
      </c>
      <c r="T120" s="483" t="s">
        <v>368</v>
      </c>
    </row>
    <row r="121" spans="1:22" s="148" customFormat="1" x14ac:dyDescent="0.25">
      <c r="A121" s="281" t="s">
        <v>368</v>
      </c>
      <c r="B121" s="280">
        <f t="shared" si="43"/>
        <v>0</v>
      </c>
      <c r="C121" s="280">
        <f t="shared" si="45"/>
        <v>0</v>
      </c>
      <c r="D121" s="105" t="s">
        <v>1719</v>
      </c>
      <c r="E121" s="107" t="s">
        <v>1709</v>
      </c>
      <c r="F121" s="482">
        <v>0</v>
      </c>
      <c r="G121" s="122" t="s">
        <v>368</v>
      </c>
      <c r="H121" s="125" t="s">
        <v>368</v>
      </c>
      <c r="I121" s="152">
        <v>0</v>
      </c>
      <c r="J121" s="55">
        <v>0</v>
      </c>
      <c r="K121" s="55">
        <v>0</v>
      </c>
      <c r="L121" s="55">
        <v>0</v>
      </c>
      <c r="M121" s="55">
        <v>0</v>
      </c>
      <c r="N121" s="55">
        <v>0</v>
      </c>
      <c r="O121" s="55">
        <v>0</v>
      </c>
      <c r="P121" s="55">
        <v>0</v>
      </c>
      <c r="Q121" s="55">
        <v>0</v>
      </c>
      <c r="R121" s="153">
        <v>0</v>
      </c>
      <c r="S121" s="292">
        <v>0</v>
      </c>
      <c r="T121" s="483" t="s">
        <v>368</v>
      </c>
    </row>
    <row r="122" spans="1:22" s="148" customFormat="1" x14ac:dyDescent="0.25">
      <c r="A122" s="281" t="s">
        <v>368</v>
      </c>
      <c r="B122" s="280">
        <f t="shared" si="43"/>
        <v>0</v>
      </c>
      <c r="C122" s="280">
        <f>+F122-SUM(S122)</f>
        <v>0</v>
      </c>
      <c r="D122" s="105" t="s">
        <v>1720</v>
      </c>
      <c r="E122" s="107" t="s">
        <v>1699</v>
      </c>
      <c r="F122" s="482">
        <v>0</v>
      </c>
      <c r="G122" s="122" t="s">
        <v>368</v>
      </c>
      <c r="H122" s="125" t="s">
        <v>368</v>
      </c>
      <c r="I122" s="152">
        <v>0</v>
      </c>
      <c r="J122" s="55">
        <v>0</v>
      </c>
      <c r="K122" s="55">
        <v>0</v>
      </c>
      <c r="L122" s="55">
        <v>0</v>
      </c>
      <c r="M122" s="55">
        <v>0</v>
      </c>
      <c r="N122" s="55">
        <v>0</v>
      </c>
      <c r="O122" s="55">
        <v>0</v>
      </c>
      <c r="P122" s="55">
        <v>0</v>
      </c>
      <c r="Q122" s="55">
        <v>0</v>
      </c>
      <c r="R122" s="153">
        <v>0</v>
      </c>
      <c r="S122" s="292">
        <v>0</v>
      </c>
      <c r="T122" s="483" t="s">
        <v>368</v>
      </c>
    </row>
    <row r="123" spans="1:22" x14ac:dyDescent="0.25">
      <c r="E123" s="85"/>
      <c r="F123" s="345"/>
      <c r="G123" s="317"/>
      <c r="H123" s="347"/>
      <c r="U123" s="48"/>
      <c r="V123" s="48"/>
    </row>
    <row r="124" spans="1:22" s="345" customFormat="1" x14ac:dyDescent="0.25">
      <c r="C124" s="396"/>
      <c r="E124" s="349" t="s">
        <v>1501</v>
      </c>
      <c r="G124" s="347"/>
      <c r="H124" s="347"/>
    </row>
    <row r="125" spans="1:22" s="345" customFormat="1" x14ac:dyDescent="0.25">
      <c r="A125" s="281" t="s">
        <v>368</v>
      </c>
      <c r="B125" s="280">
        <f>+F125-I125</f>
        <v>0</v>
      </c>
      <c r="C125" s="501" t="s">
        <v>368</v>
      </c>
      <c r="E125" s="67" t="s">
        <v>379</v>
      </c>
      <c r="F125" s="137">
        <f t="shared" ref="F125:T125" si="46">+F6</f>
        <v>0</v>
      </c>
      <c r="G125" s="122" t="str">
        <f t="shared" si="46"/>
        <v>–</v>
      </c>
      <c r="H125" s="125" t="str">
        <f t="shared" si="46"/>
        <v>–</v>
      </c>
      <c r="I125" s="131">
        <f>+F125</f>
        <v>0</v>
      </c>
      <c r="J125" s="116" t="str">
        <f t="shared" si="46"/>
        <v>–</v>
      </c>
      <c r="K125" s="116" t="str">
        <f t="shared" si="46"/>
        <v>–</v>
      </c>
      <c r="L125" s="116" t="str">
        <f t="shared" si="46"/>
        <v>–</v>
      </c>
      <c r="M125" s="116" t="str">
        <f t="shared" si="46"/>
        <v>–</v>
      </c>
      <c r="N125" s="116" t="str">
        <f t="shared" si="46"/>
        <v>–</v>
      </c>
      <c r="O125" s="116" t="str">
        <f t="shared" si="46"/>
        <v>–</v>
      </c>
      <c r="P125" s="116" t="str">
        <f t="shared" si="46"/>
        <v>–</v>
      </c>
      <c r="Q125" s="116" t="str">
        <f t="shared" si="46"/>
        <v>–</v>
      </c>
      <c r="R125" s="125" t="str">
        <f t="shared" si="46"/>
        <v>–</v>
      </c>
      <c r="S125" s="116" t="str">
        <f t="shared" si="46"/>
        <v>–</v>
      </c>
      <c r="T125" s="125" t="str">
        <f t="shared" si="46"/>
        <v>–</v>
      </c>
    </row>
    <row r="126" spans="1:22" s="345" customFormat="1" x14ac:dyDescent="0.25">
      <c r="A126" s="280">
        <f>+F126-G126</f>
        <v>0</v>
      </c>
      <c r="B126" s="280">
        <f t="shared" ref="B126:B128" si="47">+F126-I126</f>
        <v>0</v>
      </c>
      <c r="C126" s="501" t="s">
        <v>368</v>
      </c>
      <c r="E126" s="389" t="s">
        <v>1497</v>
      </c>
      <c r="F126" s="137">
        <f>+G126</f>
        <v>0</v>
      </c>
      <c r="G126" s="108">
        <v>0</v>
      </c>
      <c r="H126" s="533">
        <v>0</v>
      </c>
      <c r="I126" s="131">
        <f>+G126</f>
        <v>0</v>
      </c>
      <c r="J126" s="116" t="str">
        <f t="shared" ref="J126:T126" si="48">+J7</f>
        <v>–</v>
      </c>
      <c r="K126" s="116" t="str">
        <f t="shared" si="48"/>
        <v>–</v>
      </c>
      <c r="L126" s="116" t="str">
        <f t="shared" si="48"/>
        <v>–</v>
      </c>
      <c r="M126" s="116" t="str">
        <f t="shared" si="48"/>
        <v>–</v>
      </c>
      <c r="N126" s="116" t="str">
        <f t="shared" si="48"/>
        <v>–</v>
      </c>
      <c r="O126" s="116" t="str">
        <f t="shared" si="48"/>
        <v>–</v>
      </c>
      <c r="P126" s="116" t="str">
        <f t="shared" si="48"/>
        <v>–</v>
      </c>
      <c r="Q126" s="116" t="str">
        <f t="shared" si="48"/>
        <v>–</v>
      </c>
      <c r="R126" s="125" t="str">
        <f t="shared" si="48"/>
        <v>–</v>
      </c>
      <c r="S126" s="116" t="str">
        <f t="shared" si="48"/>
        <v>–</v>
      </c>
      <c r="T126" s="125" t="str">
        <f t="shared" si="48"/>
        <v>–</v>
      </c>
    </row>
    <row r="127" spans="1:22" s="345" customFormat="1" x14ac:dyDescent="0.25">
      <c r="A127" s="280">
        <f t="shared" ref="A127:A128" si="49">+F127-G127</f>
        <v>0</v>
      </c>
      <c r="B127" s="280">
        <f t="shared" si="47"/>
        <v>0</v>
      </c>
      <c r="C127" s="501" t="s">
        <v>368</v>
      </c>
      <c r="E127" s="389" t="s">
        <v>1498</v>
      </c>
      <c r="F127" s="137">
        <f>+G127</f>
        <v>0</v>
      </c>
      <c r="G127" s="108">
        <v>0</v>
      </c>
      <c r="H127" s="533">
        <v>0</v>
      </c>
      <c r="I127" s="131">
        <f>+G127</f>
        <v>0</v>
      </c>
      <c r="J127" s="116" t="str">
        <f t="shared" ref="J127:T127" si="50">+J21</f>
        <v>–</v>
      </c>
      <c r="K127" s="116" t="str">
        <f t="shared" si="50"/>
        <v>–</v>
      </c>
      <c r="L127" s="116" t="str">
        <f t="shared" si="50"/>
        <v>–</v>
      </c>
      <c r="M127" s="116" t="str">
        <f t="shared" si="50"/>
        <v>–</v>
      </c>
      <c r="N127" s="116" t="str">
        <f t="shared" si="50"/>
        <v>–</v>
      </c>
      <c r="O127" s="116" t="str">
        <f t="shared" si="50"/>
        <v>–</v>
      </c>
      <c r="P127" s="116" t="str">
        <f t="shared" si="50"/>
        <v>–</v>
      </c>
      <c r="Q127" s="116" t="str">
        <f t="shared" si="50"/>
        <v>–</v>
      </c>
      <c r="R127" s="125" t="str">
        <f t="shared" si="50"/>
        <v>–</v>
      </c>
      <c r="S127" s="116" t="str">
        <f t="shared" si="50"/>
        <v>–</v>
      </c>
      <c r="T127" s="125" t="str">
        <f t="shared" si="50"/>
        <v>–</v>
      </c>
    </row>
    <row r="128" spans="1:22" x14ac:dyDescent="0.25">
      <c r="A128" s="280">
        <f t="shared" si="49"/>
        <v>0</v>
      </c>
      <c r="B128" s="280">
        <f t="shared" si="47"/>
        <v>0</v>
      </c>
      <c r="C128" s="501" t="s">
        <v>368</v>
      </c>
      <c r="E128" s="390" t="s">
        <v>1499</v>
      </c>
      <c r="F128" s="137">
        <f>+G128</f>
        <v>0</v>
      </c>
      <c r="G128" s="108">
        <v>0</v>
      </c>
      <c r="H128" s="533">
        <v>0</v>
      </c>
      <c r="I128" s="131">
        <f>+G128</f>
        <v>0</v>
      </c>
      <c r="J128" s="116" t="str">
        <f t="shared" ref="J128:T128" si="51">+J22</f>
        <v>–</v>
      </c>
      <c r="K128" s="116" t="str">
        <f t="shared" si="51"/>
        <v>–</v>
      </c>
      <c r="L128" s="116" t="str">
        <f t="shared" si="51"/>
        <v>–</v>
      </c>
      <c r="M128" s="116" t="str">
        <f t="shared" si="51"/>
        <v>–</v>
      </c>
      <c r="N128" s="116" t="str">
        <f t="shared" si="51"/>
        <v>–</v>
      </c>
      <c r="O128" s="116" t="str">
        <f t="shared" si="51"/>
        <v>–</v>
      </c>
      <c r="P128" s="116" t="str">
        <f t="shared" si="51"/>
        <v>–</v>
      </c>
      <c r="Q128" s="116" t="str">
        <f t="shared" si="51"/>
        <v>–</v>
      </c>
      <c r="R128" s="125" t="str">
        <f t="shared" si="51"/>
        <v>–</v>
      </c>
      <c r="S128" s="116" t="str">
        <f t="shared" si="51"/>
        <v>–</v>
      </c>
      <c r="T128" s="125" t="str">
        <f t="shared" si="51"/>
        <v>–</v>
      </c>
      <c r="U128" s="48"/>
      <c r="V128" s="48"/>
    </row>
    <row r="129" spans="1:20" s="345" customFormat="1" x14ac:dyDescent="0.25">
      <c r="A129" s="280">
        <f>+F129-SUM(G129:H129)</f>
        <v>0</v>
      </c>
      <c r="B129" s="280">
        <f>+F129-I129</f>
        <v>0</v>
      </c>
      <c r="C129" s="501" t="s">
        <v>368</v>
      </c>
      <c r="E129" s="390" t="s">
        <v>1500</v>
      </c>
      <c r="F129" s="137">
        <f>+F125-F126-F127-F128</f>
        <v>0</v>
      </c>
      <c r="G129" s="108">
        <v>0</v>
      </c>
      <c r="H129" s="121">
        <v>0</v>
      </c>
      <c r="I129" s="481">
        <v>0</v>
      </c>
      <c r="J129" s="116" t="str">
        <f t="shared" ref="J129:T129" si="52">+J23</f>
        <v>–</v>
      </c>
      <c r="K129" s="116" t="str">
        <f t="shared" si="52"/>
        <v>–</v>
      </c>
      <c r="L129" s="116" t="str">
        <f t="shared" si="52"/>
        <v>–</v>
      </c>
      <c r="M129" s="116" t="str">
        <f t="shared" si="52"/>
        <v>–</v>
      </c>
      <c r="N129" s="116" t="str">
        <f t="shared" si="52"/>
        <v>–</v>
      </c>
      <c r="O129" s="116" t="str">
        <f t="shared" si="52"/>
        <v>–</v>
      </c>
      <c r="P129" s="116" t="str">
        <f t="shared" si="52"/>
        <v>–</v>
      </c>
      <c r="Q129" s="116" t="str">
        <f t="shared" si="52"/>
        <v>–</v>
      </c>
      <c r="R129" s="125" t="str">
        <f t="shared" si="52"/>
        <v>–</v>
      </c>
      <c r="S129" s="116" t="str">
        <f t="shared" si="52"/>
        <v>–</v>
      </c>
      <c r="T129" s="125" t="str">
        <f t="shared" si="52"/>
        <v>–</v>
      </c>
    </row>
    <row r="131" spans="1:20" outlineLevel="1" x14ac:dyDescent="0.25">
      <c r="E131" s="273" t="s">
        <v>641</v>
      </c>
    </row>
    <row r="132" spans="1:20" outlineLevel="1" x14ac:dyDescent="0.25">
      <c r="E132" s="279" t="s">
        <v>1740</v>
      </c>
      <c r="F132" s="280">
        <f>+F6-F7-F21-F32-F36-F37</f>
        <v>0</v>
      </c>
      <c r="G132" s="281" t="s">
        <v>368</v>
      </c>
      <c r="H132" s="281" t="s">
        <v>368</v>
      </c>
      <c r="I132" s="280">
        <f t="shared" ref="I132" si="53">+I6-I7-I21-I32-I36-I37</f>
        <v>0</v>
      </c>
      <c r="J132" s="281" t="s">
        <v>368</v>
      </c>
      <c r="K132" s="281" t="s">
        <v>368</v>
      </c>
      <c r="L132" s="281" t="s">
        <v>368</v>
      </c>
      <c r="M132" s="281" t="s">
        <v>368</v>
      </c>
      <c r="N132" s="281" t="s">
        <v>368</v>
      </c>
      <c r="O132" s="281" t="s">
        <v>368</v>
      </c>
      <c r="P132" s="281" t="s">
        <v>368</v>
      </c>
      <c r="Q132" s="281" t="s">
        <v>368</v>
      </c>
      <c r="R132" s="281" t="s">
        <v>368</v>
      </c>
      <c r="S132" s="281" t="s">
        <v>368</v>
      </c>
      <c r="T132" s="281" t="s">
        <v>368</v>
      </c>
    </row>
    <row r="133" spans="1:20" s="393" customFormat="1" outlineLevel="1" x14ac:dyDescent="0.25">
      <c r="C133" s="396"/>
      <c r="E133" s="279" t="s">
        <v>13622</v>
      </c>
      <c r="F133" s="280">
        <f>+F7-SUM(F8:F20)</f>
        <v>0</v>
      </c>
      <c r="G133" s="501" t="s">
        <v>368</v>
      </c>
      <c r="H133" s="501" t="s">
        <v>368</v>
      </c>
      <c r="I133" s="280">
        <f>+I7-SUM(I8:I20)</f>
        <v>0</v>
      </c>
      <c r="J133" s="501" t="s">
        <v>368</v>
      </c>
      <c r="K133" s="501" t="s">
        <v>368</v>
      </c>
      <c r="L133" s="501" t="s">
        <v>368</v>
      </c>
      <c r="M133" s="501" t="s">
        <v>368</v>
      </c>
      <c r="N133" s="501" t="s">
        <v>368</v>
      </c>
      <c r="O133" s="501" t="s">
        <v>368</v>
      </c>
      <c r="P133" s="501" t="s">
        <v>368</v>
      </c>
      <c r="Q133" s="501" t="s">
        <v>368</v>
      </c>
      <c r="R133" s="501" t="s">
        <v>368</v>
      </c>
      <c r="S133" s="501" t="s">
        <v>368</v>
      </c>
      <c r="T133" s="501" t="s">
        <v>368</v>
      </c>
    </row>
    <row r="134" spans="1:20" s="148" customFormat="1" outlineLevel="1" x14ac:dyDescent="0.25">
      <c r="C134" s="396"/>
      <c r="E134" s="279" t="s">
        <v>1741</v>
      </c>
      <c r="F134" s="280">
        <f>F21-F22-F23-F24-F25-F26-F27-F28-F29-F30-F31</f>
        <v>0</v>
      </c>
      <c r="G134" s="280">
        <f t="shared" ref="G134:I134" si="54">G21-G22-G23-G24-G25-G26-G27-G28-G29-G30-G31</f>
        <v>0</v>
      </c>
      <c r="H134" s="280">
        <f t="shared" si="54"/>
        <v>0</v>
      </c>
      <c r="I134" s="280">
        <f t="shared" si="54"/>
        <v>0</v>
      </c>
      <c r="J134" s="501" t="s">
        <v>368</v>
      </c>
      <c r="K134" s="501" t="s">
        <v>368</v>
      </c>
      <c r="L134" s="501" t="s">
        <v>368</v>
      </c>
      <c r="M134" s="501" t="s">
        <v>368</v>
      </c>
      <c r="N134" s="501" t="s">
        <v>368</v>
      </c>
      <c r="O134" s="501" t="s">
        <v>368</v>
      </c>
      <c r="P134" s="501" t="s">
        <v>368</v>
      </c>
      <c r="Q134" s="501" t="s">
        <v>368</v>
      </c>
      <c r="R134" s="501" t="s">
        <v>368</v>
      </c>
      <c r="S134" s="501" t="s">
        <v>368</v>
      </c>
      <c r="T134" s="501" t="s">
        <v>368</v>
      </c>
    </row>
    <row r="135" spans="1:20" s="148" customFormat="1" outlineLevel="1" x14ac:dyDescent="0.25">
      <c r="C135" s="396"/>
      <c r="E135" s="279" t="s">
        <v>1742</v>
      </c>
      <c r="F135" s="280">
        <f>F32-F33-F34</f>
        <v>0</v>
      </c>
      <c r="G135" s="501" t="s">
        <v>368</v>
      </c>
      <c r="H135" s="501" t="s">
        <v>368</v>
      </c>
      <c r="I135" s="280">
        <f t="shared" ref="I135" si="55">I32-I33-I34</f>
        <v>0</v>
      </c>
      <c r="J135" s="501" t="s">
        <v>368</v>
      </c>
      <c r="K135" s="501" t="s">
        <v>368</v>
      </c>
      <c r="L135" s="501" t="s">
        <v>368</v>
      </c>
      <c r="M135" s="501" t="s">
        <v>368</v>
      </c>
      <c r="N135" s="501" t="s">
        <v>368</v>
      </c>
      <c r="O135" s="501" t="s">
        <v>368</v>
      </c>
      <c r="P135" s="501" t="s">
        <v>368</v>
      </c>
      <c r="Q135" s="501" t="s">
        <v>368</v>
      </c>
      <c r="R135" s="501" t="s">
        <v>368</v>
      </c>
      <c r="S135" s="501" t="s">
        <v>368</v>
      </c>
      <c r="T135" s="501" t="s">
        <v>368</v>
      </c>
    </row>
    <row r="136" spans="1:20" s="148" customFormat="1" outlineLevel="1" x14ac:dyDescent="0.25">
      <c r="C136" s="396"/>
      <c r="E136" s="279" t="s">
        <v>1743</v>
      </c>
      <c r="F136" s="280">
        <f>F37-F38-F39-F40-F41-F42-F43-F44</f>
        <v>0</v>
      </c>
      <c r="G136" s="501" t="s">
        <v>368</v>
      </c>
      <c r="H136" s="501" t="s">
        <v>368</v>
      </c>
      <c r="I136" s="280">
        <f t="shared" ref="I136" si="56">I37-I38-I39-I40-I41-I42-I43-I44</f>
        <v>0</v>
      </c>
      <c r="J136" s="501" t="s">
        <v>368</v>
      </c>
      <c r="K136" s="501" t="s">
        <v>368</v>
      </c>
      <c r="L136" s="501" t="s">
        <v>368</v>
      </c>
      <c r="M136" s="501" t="s">
        <v>368</v>
      </c>
      <c r="N136" s="501" t="s">
        <v>368</v>
      </c>
      <c r="O136" s="501" t="s">
        <v>368</v>
      </c>
      <c r="P136" s="501" t="s">
        <v>368</v>
      </c>
      <c r="Q136" s="501" t="s">
        <v>368</v>
      </c>
      <c r="R136" s="501" t="s">
        <v>368</v>
      </c>
      <c r="S136" s="280">
        <f t="shared" ref="S136:T136" si="57">S37-S38-S39-S40-S41-S42-S43-S44</f>
        <v>0</v>
      </c>
      <c r="T136" s="280">
        <f t="shared" si="57"/>
        <v>0</v>
      </c>
    </row>
    <row r="137" spans="1:20" outlineLevel="1" x14ac:dyDescent="0.25">
      <c r="E137" s="279" t="s">
        <v>1744</v>
      </c>
      <c r="F137" s="280">
        <f>+F45-F46-F60-F71-F75-F76</f>
        <v>0</v>
      </c>
      <c r="G137" s="501" t="s">
        <v>368</v>
      </c>
      <c r="H137" s="501" t="s">
        <v>368</v>
      </c>
      <c r="I137" s="280">
        <f t="shared" ref="I137:R137" si="58">+I45-I46-I60-I71-I75-I76</f>
        <v>0</v>
      </c>
      <c r="J137" s="280">
        <f t="shared" si="58"/>
        <v>0</v>
      </c>
      <c r="K137" s="280">
        <f t="shared" si="58"/>
        <v>0</v>
      </c>
      <c r="L137" s="280">
        <f t="shared" si="58"/>
        <v>0</v>
      </c>
      <c r="M137" s="280">
        <f t="shared" si="58"/>
        <v>0</v>
      </c>
      <c r="N137" s="280">
        <f t="shared" si="58"/>
        <v>0</v>
      </c>
      <c r="O137" s="280">
        <f t="shared" si="58"/>
        <v>0</v>
      </c>
      <c r="P137" s="280">
        <f t="shared" si="58"/>
        <v>0</v>
      </c>
      <c r="Q137" s="280">
        <f t="shared" si="58"/>
        <v>0</v>
      </c>
      <c r="R137" s="280">
        <f t="shared" si="58"/>
        <v>0</v>
      </c>
      <c r="S137" s="501" t="s">
        <v>368</v>
      </c>
      <c r="T137" s="501" t="s">
        <v>368</v>
      </c>
    </row>
    <row r="138" spans="1:20" s="393" customFormat="1" outlineLevel="1" x14ac:dyDescent="0.25">
      <c r="C138" s="396"/>
      <c r="E138" s="279" t="s">
        <v>13623</v>
      </c>
      <c r="F138" s="280">
        <f>+F46-SUM(F47:F59)</f>
        <v>0</v>
      </c>
      <c r="G138" s="501" t="s">
        <v>368</v>
      </c>
      <c r="H138" s="501" t="s">
        <v>368</v>
      </c>
      <c r="I138" s="280">
        <f t="shared" ref="I138:R138" si="59">+I46-SUM(I47:I59)</f>
        <v>0</v>
      </c>
      <c r="J138" s="280">
        <f t="shared" si="59"/>
        <v>0</v>
      </c>
      <c r="K138" s="280">
        <f t="shared" si="59"/>
        <v>0</v>
      </c>
      <c r="L138" s="280">
        <f t="shared" si="59"/>
        <v>0</v>
      </c>
      <c r="M138" s="280">
        <f t="shared" si="59"/>
        <v>0</v>
      </c>
      <c r="N138" s="280">
        <f t="shared" si="59"/>
        <v>0</v>
      </c>
      <c r="O138" s="280">
        <f t="shared" si="59"/>
        <v>0</v>
      </c>
      <c r="P138" s="280">
        <f t="shared" si="59"/>
        <v>0</v>
      </c>
      <c r="Q138" s="280">
        <f t="shared" si="59"/>
        <v>0</v>
      </c>
      <c r="R138" s="280">
        <f t="shared" si="59"/>
        <v>0</v>
      </c>
      <c r="S138" s="501" t="s">
        <v>368</v>
      </c>
      <c r="T138" s="501" t="s">
        <v>368</v>
      </c>
    </row>
    <row r="139" spans="1:20" s="148" customFormat="1" outlineLevel="1" x14ac:dyDescent="0.25">
      <c r="C139" s="396"/>
      <c r="E139" s="279" t="s">
        <v>1745</v>
      </c>
      <c r="F139" s="280">
        <f>F60-F61-F62-F63-F64-F65-F66-F67-F68-F69-F70</f>
        <v>0</v>
      </c>
      <c r="G139" s="280">
        <f t="shared" ref="G139:R139" si="60">G60-G61-G62-G63-G64-G65-G66-G67-G68-G69-G70</f>
        <v>0</v>
      </c>
      <c r="H139" s="280">
        <f t="shared" si="60"/>
        <v>0</v>
      </c>
      <c r="I139" s="280">
        <f t="shared" si="60"/>
        <v>0</v>
      </c>
      <c r="J139" s="280">
        <f t="shared" si="60"/>
        <v>0</v>
      </c>
      <c r="K139" s="280">
        <f t="shared" si="60"/>
        <v>0</v>
      </c>
      <c r="L139" s="280">
        <f t="shared" si="60"/>
        <v>0</v>
      </c>
      <c r="M139" s="280">
        <f t="shared" si="60"/>
        <v>0</v>
      </c>
      <c r="N139" s="280">
        <f t="shared" si="60"/>
        <v>0</v>
      </c>
      <c r="O139" s="280">
        <f t="shared" si="60"/>
        <v>0</v>
      </c>
      <c r="P139" s="280">
        <f t="shared" si="60"/>
        <v>0</v>
      </c>
      <c r="Q139" s="280">
        <f t="shared" si="60"/>
        <v>0</v>
      </c>
      <c r="R139" s="280">
        <f t="shared" si="60"/>
        <v>0</v>
      </c>
      <c r="S139" s="501" t="s">
        <v>368</v>
      </c>
      <c r="T139" s="501" t="s">
        <v>368</v>
      </c>
    </row>
    <row r="140" spans="1:20" s="148" customFormat="1" outlineLevel="1" x14ac:dyDescent="0.25">
      <c r="C140" s="396"/>
      <c r="E140" s="279" t="s">
        <v>1746</v>
      </c>
      <c r="F140" s="280">
        <f>F71-F72-F73</f>
        <v>0</v>
      </c>
      <c r="G140" s="501" t="s">
        <v>368</v>
      </c>
      <c r="H140" s="501" t="s">
        <v>368</v>
      </c>
      <c r="I140" s="280">
        <f t="shared" ref="I140:R140" si="61">I71-I72-I73</f>
        <v>0</v>
      </c>
      <c r="J140" s="280">
        <f t="shared" si="61"/>
        <v>0</v>
      </c>
      <c r="K140" s="280">
        <f t="shared" si="61"/>
        <v>0</v>
      </c>
      <c r="L140" s="280">
        <f t="shared" si="61"/>
        <v>0</v>
      </c>
      <c r="M140" s="280">
        <f t="shared" si="61"/>
        <v>0</v>
      </c>
      <c r="N140" s="280">
        <f t="shared" si="61"/>
        <v>0</v>
      </c>
      <c r="O140" s="280">
        <f t="shared" si="61"/>
        <v>0</v>
      </c>
      <c r="P140" s="280">
        <f t="shared" si="61"/>
        <v>0</v>
      </c>
      <c r="Q140" s="280">
        <f t="shared" si="61"/>
        <v>0</v>
      </c>
      <c r="R140" s="280">
        <f t="shared" si="61"/>
        <v>0</v>
      </c>
      <c r="S140" s="501" t="s">
        <v>368</v>
      </c>
      <c r="T140" s="501" t="s">
        <v>368</v>
      </c>
    </row>
    <row r="141" spans="1:20" s="148" customFormat="1" outlineLevel="1" x14ac:dyDescent="0.25">
      <c r="C141" s="396"/>
      <c r="E141" s="279" t="s">
        <v>1747</v>
      </c>
      <c r="F141" s="280">
        <f>F76-F77-F78-F79-F80-F81-F82-F83</f>
        <v>0</v>
      </c>
      <c r="G141" s="501" t="s">
        <v>368</v>
      </c>
      <c r="H141" s="501" t="s">
        <v>368</v>
      </c>
      <c r="I141" s="280">
        <f t="shared" ref="I141:T141" si="62">I76-I77-I78-I79-I80-I81-I82-I83</f>
        <v>0</v>
      </c>
      <c r="J141" s="280">
        <f t="shared" si="62"/>
        <v>0</v>
      </c>
      <c r="K141" s="280">
        <f t="shared" si="62"/>
        <v>0</v>
      </c>
      <c r="L141" s="280">
        <f t="shared" si="62"/>
        <v>0</v>
      </c>
      <c r="M141" s="280">
        <f t="shared" si="62"/>
        <v>0</v>
      </c>
      <c r="N141" s="280">
        <f t="shared" si="62"/>
        <v>0</v>
      </c>
      <c r="O141" s="280">
        <f t="shared" si="62"/>
        <v>0</v>
      </c>
      <c r="P141" s="280">
        <f t="shared" si="62"/>
        <v>0</v>
      </c>
      <c r="Q141" s="280">
        <f t="shared" si="62"/>
        <v>0</v>
      </c>
      <c r="R141" s="280">
        <f t="shared" si="62"/>
        <v>0</v>
      </c>
      <c r="S141" s="280">
        <f t="shared" si="62"/>
        <v>0</v>
      </c>
      <c r="T141" s="280">
        <f t="shared" si="62"/>
        <v>0</v>
      </c>
    </row>
    <row r="142" spans="1:20" outlineLevel="1" x14ac:dyDescent="0.25">
      <c r="E142" s="279" t="s">
        <v>1748</v>
      </c>
      <c r="F142" s="280">
        <f>+F84-F85-F99-F110-F114-F115</f>
        <v>0</v>
      </c>
      <c r="G142" s="501" t="s">
        <v>368</v>
      </c>
      <c r="H142" s="501" t="s">
        <v>368</v>
      </c>
      <c r="I142" s="280">
        <f t="shared" ref="I142:R142" si="63">+I84-I85-I99-I110-I114-I115</f>
        <v>0</v>
      </c>
      <c r="J142" s="280">
        <f t="shared" si="63"/>
        <v>0</v>
      </c>
      <c r="K142" s="280">
        <f t="shared" si="63"/>
        <v>0</v>
      </c>
      <c r="L142" s="280">
        <f t="shared" si="63"/>
        <v>0</v>
      </c>
      <c r="M142" s="280">
        <f t="shared" si="63"/>
        <v>0</v>
      </c>
      <c r="N142" s="280">
        <f t="shared" si="63"/>
        <v>0</v>
      </c>
      <c r="O142" s="280">
        <f t="shared" si="63"/>
        <v>0</v>
      </c>
      <c r="P142" s="280">
        <f t="shared" si="63"/>
        <v>0</v>
      </c>
      <c r="Q142" s="280">
        <f t="shared" si="63"/>
        <v>0</v>
      </c>
      <c r="R142" s="280">
        <f t="shared" si="63"/>
        <v>0</v>
      </c>
      <c r="S142" s="501" t="s">
        <v>368</v>
      </c>
      <c r="T142" s="501" t="s">
        <v>368</v>
      </c>
    </row>
    <row r="143" spans="1:20" s="393" customFormat="1" outlineLevel="1" x14ac:dyDescent="0.25">
      <c r="C143" s="396"/>
      <c r="E143" s="279" t="s">
        <v>13624</v>
      </c>
      <c r="F143" s="280">
        <f>+F85-SUM(F86:F98)</f>
        <v>0</v>
      </c>
      <c r="G143" s="501" t="s">
        <v>368</v>
      </c>
      <c r="H143" s="501" t="s">
        <v>368</v>
      </c>
      <c r="I143" s="280">
        <f t="shared" ref="I143:R143" si="64">+I85-SUM(I86:I98)</f>
        <v>0</v>
      </c>
      <c r="J143" s="280">
        <f t="shared" si="64"/>
        <v>0</v>
      </c>
      <c r="K143" s="280">
        <f t="shared" si="64"/>
        <v>0</v>
      </c>
      <c r="L143" s="280">
        <f t="shared" si="64"/>
        <v>0</v>
      </c>
      <c r="M143" s="280">
        <f t="shared" si="64"/>
        <v>0</v>
      </c>
      <c r="N143" s="280">
        <f t="shared" si="64"/>
        <v>0</v>
      </c>
      <c r="O143" s="280">
        <f t="shared" si="64"/>
        <v>0</v>
      </c>
      <c r="P143" s="280">
        <f t="shared" si="64"/>
        <v>0</v>
      </c>
      <c r="Q143" s="280">
        <f t="shared" si="64"/>
        <v>0</v>
      </c>
      <c r="R143" s="280">
        <f t="shared" si="64"/>
        <v>0</v>
      </c>
      <c r="S143" s="501" t="s">
        <v>368</v>
      </c>
      <c r="T143" s="501" t="s">
        <v>368</v>
      </c>
    </row>
    <row r="144" spans="1:20" ht="15" customHeight="1" outlineLevel="1" x14ac:dyDescent="0.25">
      <c r="E144" s="279" t="s">
        <v>1750</v>
      </c>
      <c r="F144" s="280">
        <f>F60-F61-F62-F63-F64-F65-F66-F67-F68-F69-F70</f>
        <v>0</v>
      </c>
      <c r="G144" s="280">
        <f t="shared" ref="G144:R144" si="65">G60-G61-G62-G63-G64-G65-G66-G67-G68-G69-G70</f>
        <v>0</v>
      </c>
      <c r="H144" s="280">
        <f t="shared" si="65"/>
        <v>0</v>
      </c>
      <c r="I144" s="280">
        <f t="shared" si="65"/>
        <v>0</v>
      </c>
      <c r="J144" s="280">
        <f t="shared" si="65"/>
        <v>0</v>
      </c>
      <c r="K144" s="280">
        <f t="shared" si="65"/>
        <v>0</v>
      </c>
      <c r="L144" s="280">
        <f t="shared" si="65"/>
        <v>0</v>
      </c>
      <c r="M144" s="280">
        <f t="shared" si="65"/>
        <v>0</v>
      </c>
      <c r="N144" s="280">
        <f t="shared" si="65"/>
        <v>0</v>
      </c>
      <c r="O144" s="280">
        <f t="shared" si="65"/>
        <v>0</v>
      </c>
      <c r="P144" s="280">
        <f t="shared" si="65"/>
        <v>0</v>
      </c>
      <c r="Q144" s="280">
        <f t="shared" si="65"/>
        <v>0</v>
      </c>
      <c r="R144" s="280">
        <f t="shared" si="65"/>
        <v>0</v>
      </c>
      <c r="S144" s="501" t="s">
        <v>368</v>
      </c>
      <c r="T144" s="501" t="s">
        <v>368</v>
      </c>
    </row>
    <row r="145" spans="5:20" ht="15" customHeight="1" outlineLevel="1" x14ac:dyDescent="0.25">
      <c r="E145" s="279" t="s">
        <v>1751</v>
      </c>
      <c r="F145" s="280">
        <f>F110-F111-F112</f>
        <v>0</v>
      </c>
      <c r="G145" s="281" t="s">
        <v>368</v>
      </c>
      <c r="H145" s="281" t="s">
        <v>368</v>
      </c>
      <c r="I145" s="280">
        <f t="shared" ref="I145:R145" si="66">I110-I111-I112</f>
        <v>0</v>
      </c>
      <c r="J145" s="280">
        <f t="shared" si="66"/>
        <v>0</v>
      </c>
      <c r="K145" s="280">
        <f t="shared" si="66"/>
        <v>0</v>
      </c>
      <c r="L145" s="280">
        <f t="shared" si="66"/>
        <v>0</v>
      </c>
      <c r="M145" s="280">
        <f t="shared" si="66"/>
        <v>0</v>
      </c>
      <c r="N145" s="280">
        <f t="shared" si="66"/>
        <v>0</v>
      </c>
      <c r="O145" s="280">
        <f t="shared" si="66"/>
        <v>0</v>
      </c>
      <c r="P145" s="280">
        <f t="shared" si="66"/>
        <v>0</v>
      </c>
      <c r="Q145" s="280">
        <f t="shared" si="66"/>
        <v>0</v>
      </c>
      <c r="R145" s="280">
        <f t="shared" si="66"/>
        <v>0</v>
      </c>
      <c r="S145" s="501" t="s">
        <v>368</v>
      </c>
      <c r="T145" s="501" t="s">
        <v>368</v>
      </c>
    </row>
    <row r="146" spans="5:20" ht="15" customHeight="1" outlineLevel="1" x14ac:dyDescent="0.25">
      <c r="E146" s="279" t="s">
        <v>1749</v>
      </c>
      <c r="F146" s="280">
        <f>F115-F116-F117-F118-F119-F120-F121-F122</f>
        <v>0</v>
      </c>
      <c r="G146" s="281" t="s">
        <v>368</v>
      </c>
      <c r="H146" s="281" t="s">
        <v>368</v>
      </c>
      <c r="I146" s="280">
        <f t="shared" ref="I146:S146" si="67">I115-I116-I117-I118-I119-I120-I121-I122</f>
        <v>0</v>
      </c>
      <c r="J146" s="280">
        <f t="shared" si="67"/>
        <v>0</v>
      </c>
      <c r="K146" s="280">
        <f t="shared" si="67"/>
        <v>0</v>
      </c>
      <c r="L146" s="280">
        <f t="shared" si="67"/>
        <v>0</v>
      </c>
      <c r="M146" s="280">
        <f t="shared" si="67"/>
        <v>0</v>
      </c>
      <c r="N146" s="280">
        <f t="shared" si="67"/>
        <v>0</v>
      </c>
      <c r="O146" s="280">
        <f t="shared" si="67"/>
        <v>0</v>
      </c>
      <c r="P146" s="280">
        <f t="shared" si="67"/>
        <v>0</v>
      </c>
      <c r="Q146" s="280">
        <f t="shared" si="67"/>
        <v>0</v>
      </c>
      <c r="R146" s="280">
        <f t="shared" si="67"/>
        <v>0</v>
      </c>
      <c r="S146" s="280">
        <f t="shared" si="67"/>
        <v>0</v>
      </c>
      <c r="T146" s="501" t="s">
        <v>368</v>
      </c>
    </row>
    <row r="147" spans="5:20" x14ac:dyDescent="0.25">
      <c r="S147" s="396"/>
      <c r="T147" s="396"/>
    </row>
  </sheetData>
  <customSheetViews>
    <customSheetView guid="{36FBA667-E62D-4CB2-8A1E-E3E39D09B465}" fitToPage="1">
      <pane xSplit="6" ySplit="4" topLeftCell="G5" activePane="bottomRight" state="frozen"/>
      <selection pane="bottomRight" activeCell="A21" sqref="A21:XFD21"/>
      <pageMargins left="0.7" right="0.7" top="0.75" bottom="0.75" header="0.3" footer="0.3"/>
      <pageSetup paperSize="9" scale="51" fitToHeight="0" orientation="landscape" r:id="rId1"/>
    </customSheetView>
    <customSheetView guid="{066FE8E2-BD01-4A3D-B08F-7AE148820913}" fitToPage="1">
      <pane xSplit="6" ySplit="4" topLeftCell="G5" activePane="bottomRight" state="frozen"/>
      <selection pane="bottomRight" activeCell="F1" sqref="F1"/>
      <pageMargins left="0.7" right="0.7" top="0.75" bottom="0.75" header="0.3" footer="0.3"/>
      <pageSetup paperSize="9" scale="51" fitToHeight="0" orientation="landscape" r:id="rId2"/>
    </customSheetView>
    <customSheetView guid="{89A248D1-1EB8-46F5-9763-087E5D6B4AF5}" fitToPage="1" hiddenColumns="1">
      <pane xSplit="4" ySplit="4" topLeftCell="E68" activePane="bottomRight" state="frozen"/>
      <selection pane="bottomRight" activeCell="V7" sqref="V7"/>
      <pageMargins left="0.70866141732283472" right="0.70866141732283472" top="0.74803149606299213" bottom="0.74803149606299213" header="0.31496062992125984" footer="0.31496062992125984"/>
      <pageSetup paperSize="9" scale="72" fitToHeight="0" orientation="landscape" r:id="rId3"/>
    </customSheetView>
    <customSheetView guid="{79D16477-B0C6-48AF-AE89-11794E47C250}" showPageBreaks="1" fitToPage="1" printArea="1" hiddenColumns="1">
      <pane xSplit="4" ySplit="4" topLeftCell="E26" activePane="bottomRight" state="frozen"/>
      <selection pane="bottomRight" activeCell="V7" sqref="V7"/>
      <pageMargins left="0.70866141732283472" right="0.70866141732283472" top="0.74803149606299213" bottom="0.74803149606299213" header="0.31496062992125984" footer="0.31496062992125984"/>
      <pageSetup paperSize="9" scale="72" fitToHeight="0" orientation="landscape" r:id="rId4"/>
    </customSheetView>
  </customSheetViews>
  <mergeCells count="4">
    <mergeCell ref="F3:F4"/>
    <mergeCell ref="I3:R3"/>
    <mergeCell ref="S3:T3"/>
    <mergeCell ref="G3:H3"/>
  </mergeCells>
  <conditionalFormatting sqref="D5:D6 D45 D84">
    <cfRule type="cellIs" dxfId="144" priority="43" stopIfTrue="1" operator="notBetween">
      <formula>-0.1</formula>
      <formula>0.1</formula>
    </cfRule>
  </conditionalFormatting>
  <conditionalFormatting sqref="A85">
    <cfRule type="cellIs" dxfId="143" priority="17" stopIfTrue="1" operator="notBetween">
      <formula>-0.1</formula>
      <formula>0.1</formula>
    </cfRule>
  </conditionalFormatting>
  <conditionalFormatting sqref="A46">
    <cfRule type="cellIs" dxfId="142" priority="14" stopIfTrue="1" operator="notBetween">
      <formula>-0.1</formula>
      <formula>0.1</formula>
    </cfRule>
  </conditionalFormatting>
  <conditionalFormatting sqref="B5:B33">
    <cfRule type="cellIs" dxfId="141" priority="26" stopIfTrue="1" operator="notBetween">
      <formula>-0.1</formula>
      <formula>0.1</formula>
    </cfRule>
  </conditionalFormatting>
  <conditionalFormatting sqref="S136:T136">
    <cfRule type="cellIs" dxfId="140" priority="5" stopIfTrue="1" operator="notBetween">
      <formula>-0.1</formula>
      <formula>0.1</formula>
    </cfRule>
  </conditionalFormatting>
  <conditionalFormatting sqref="B34">
    <cfRule type="cellIs" dxfId="139" priority="25" stopIfTrue="1" operator="notBetween">
      <formula>-0.1</formula>
      <formula>0.1</formula>
    </cfRule>
  </conditionalFormatting>
  <conditionalFormatting sqref="B36:B73">
    <cfRule type="cellIs" dxfId="138" priority="24" stopIfTrue="1" operator="notBetween">
      <formula>-0.1</formula>
      <formula>0.1</formula>
    </cfRule>
  </conditionalFormatting>
  <conditionalFormatting sqref="B75:B112">
    <cfRule type="cellIs" dxfId="137" priority="23" stopIfTrue="1" operator="notBetween">
      <formula>-0.1</formula>
      <formula>0.1</formula>
    </cfRule>
  </conditionalFormatting>
  <conditionalFormatting sqref="B114:B122">
    <cfRule type="cellIs" dxfId="136" priority="22" stopIfTrue="1" operator="notBetween">
      <formula>-0.1</formula>
      <formula>0.1</formula>
    </cfRule>
  </conditionalFormatting>
  <conditionalFormatting sqref="B125:B129">
    <cfRule type="cellIs" dxfId="135" priority="21" stopIfTrue="1" operator="notBetween">
      <formula>-0.1</formula>
      <formula>0.1</formula>
    </cfRule>
  </conditionalFormatting>
  <conditionalFormatting sqref="A126:A129">
    <cfRule type="cellIs" dxfId="134" priority="20" stopIfTrue="1" operator="notBetween">
      <formula>-0.1</formula>
      <formula>0.1</formula>
    </cfRule>
  </conditionalFormatting>
  <conditionalFormatting sqref="C115:C122">
    <cfRule type="cellIs" dxfId="133" priority="19" stopIfTrue="1" operator="notBetween">
      <formula>-0.1</formula>
      <formula>0.1</formula>
    </cfRule>
  </conditionalFormatting>
  <conditionalFormatting sqref="A99:A109">
    <cfRule type="cellIs" dxfId="132" priority="18" stopIfTrue="1" operator="notBetween">
      <formula>-0.1</formula>
      <formula>0.1</formula>
    </cfRule>
  </conditionalFormatting>
  <conditionalFormatting sqref="C76:C83">
    <cfRule type="cellIs" dxfId="131" priority="16" stopIfTrue="1" operator="notBetween">
      <formula>-0.1</formula>
      <formula>0.1</formula>
    </cfRule>
  </conditionalFormatting>
  <conditionalFormatting sqref="A60:A70">
    <cfRule type="cellIs" dxfId="130" priority="15" stopIfTrue="1" operator="notBetween">
      <formula>-0.1</formula>
      <formula>0.1</formula>
    </cfRule>
  </conditionalFormatting>
  <conditionalFormatting sqref="C37:C44">
    <cfRule type="cellIs" dxfId="129" priority="13" stopIfTrue="1" operator="notBetween">
      <formula>-0.1</formula>
      <formula>0.1</formula>
    </cfRule>
  </conditionalFormatting>
  <conditionalFormatting sqref="A21:A31">
    <cfRule type="cellIs" dxfId="128" priority="12" stopIfTrue="1" operator="notBetween">
      <formula>-0.1</formula>
      <formula>0.1</formula>
    </cfRule>
  </conditionalFormatting>
  <conditionalFormatting sqref="A7">
    <cfRule type="cellIs" dxfId="127" priority="11" stopIfTrue="1" operator="notBetween">
      <formula>-0.1</formula>
      <formula>0.1</formula>
    </cfRule>
  </conditionalFormatting>
  <conditionalFormatting sqref="F132:F146">
    <cfRule type="cellIs" dxfId="126" priority="10" stopIfTrue="1" operator="notBetween">
      <formula>-0.1</formula>
      <formula>0.1</formula>
    </cfRule>
  </conditionalFormatting>
  <conditionalFormatting sqref="I132:I146">
    <cfRule type="cellIs" dxfId="125" priority="9" stopIfTrue="1" operator="notBetween">
      <formula>-0.1</formula>
      <formula>0.1</formula>
    </cfRule>
  </conditionalFormatting>
  <conditionalFormatting sqref="G134:H134">
    <cfRule type="cellIs" dxfId="124" priority="8" stopIfTrue="1" operator="notBetween">
      <formula>-0.1</formula>
      <formula>0.1</formula>
    </cfRule>
  </conditionalFormatting>
  <conditionalFormatting sqref="G139:H139">
    <cfRule type="cellIs" dxfId="123" priority="7" stopIfTrue="1" operator="notBetween">
      <formula>-0.1</formula>
      <formula>0.1</formula>
    </cfRule>
  </conditionalFormatting>
  <conditionalFormatting sqref="G144:H144">
    <cfRule type="cellIs" dxfId="122" priority="6" stopIfTrue="1" operator="notBetween">
      <formula>-0.1</formula>
      <formula>0.1</formula>
    </cfRule>
  </conditionalFormatting>
  <conditionalFormatting sqref="S141:T141">
    <cfRule type="cellIs" dxfId="121" priority="4" stopIfTrue="1" operator="notBetween">
      <formula>-0.1</formula>
      <formula>0.1</formula>
    </cfRule>
  </conditionalFormatting>
  <conditionalFormatting sqref="S146">
    <cfRule type="cellIs" dxfId="120" priority="3" stopIfTrue="1" operator="notBetween">
      <formula>-0.1</formula>
      <formula>0.1</formula>
    </cfRule>
  </conditionalFormatting>
  <conditionalFormatting sqref="J137:R146">
    <cfRule type="cellIs" dxfId="119" priority="2" stopIfTrue="1" operator="notBetween">
      <formula>-0.1</formula>
      <formula>0.1</formula>
    </cfRule>
  </conditionalFormatting>
  <conditionalFormatting sqref="F5:T122 F125:I129">
    <cfRule type="cellIs" dxfId="118" priority="1" operator="lessThan">
      <formula>0</formula>
    </cfRule>
  </conditionalFormatting>
  <pageMargins left="0.70866141732283472" right="0.70866141732283472" top="0.74803149606299213" bottom="0.74803149606299213" header="0.31496062992125984" footer="0.31496062992125984"/>
  <pageSetup paperSize="9" scale="61" fitToHeight="0" orientation="landscape"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27</vt:i4>
      </vt:variant>
    </vt:vector>
  </HeadingPairs>
  <TitlesOfParts>
    <vt:vector size="45" baseType="lpstr">
      <vt:lpstr>Villupróf</vt:lpstr>
      <vt:lpstr>Efnahagsyfirlit</vt:lpstr>
      <vt:lpstr>EIGNIR</vt:lpstr>
      <vt:lpstr>SKULDIR</vt:lpstr>
      <vt:lpstr>Eigið fé</vt:lpstr>
      <vt:lpstr>Gengi</vt:lpstr>
      <vt:lpstr>Lönd</vt:lpstr>
      <vt:lpstr>Sundurliðun Hlutabréf</vt:lpstr>
      <vt:lpstr>Sundurliðun Skuldabréf</vt:lpstr>
      <vt:lpstr>Sundurliðun Útlán</vt:lpstr>
      <vt:lpstr>Sundurliðun Afleiður - eignir</vt:lpstr>
      <vt:lpstr>Sundurliðun Innlán</vt:lpstr>
      <vt:lpstr>Sundurliðun Lántaka</vt:lpstr>
      <vt:lpstr>Sundurliðun Verðbréfaútgáfa</vt:lpstr>
      <vt:lpstr>Afleiður og skortstöð - skuldir</vt:lpstr>
      <vt:lpstr>Eigið fe</vt:lpstr>
      <vt:lpstr>data</vt:lpstr>
      <vt:lpstr>Bankanúmer</vt:lpstr>
      <vt:lpstr>'Afleiður og skortstöð - skuldir'!Print_Area</vt:lpstr>
      <vt:lpstr>'Eigið fe'!Print_Area</vt:lpstr>
      <vt:lpstr>'Eigið fé'!Print_Area</vt:lpstr>
      <vt:lpstr>EIGNIR!Print_Area</vt:lpstr>
      <vt:lpstr>Lönd!Print_Area</vt:lpstr>
      <vt:lpstr>SKULDIR!Print_Area</vt:lpstr>
      <vt:lpstr>'Sundurliðun Afleiður - eignir'!Print_Area</vt:lpstr>
      <vt:lpstr>'Sundurliðun Hlutabréf'!Print_Area</vt:lpstr>
      <vt:lpstr>'Sundurliðun Innlán'!Print_Area</vt:lpstr>
      <vt:lpstr>'Sundurliðun Lántaka'!Print_Area</vt:lpstr>
      <vt:lpstr>'Sundurliðun Skuldabréf'!Print_Area</vt:lpstr>
      <vt:lpstr>'Sundurliðun Útlán'!Print_Area</vt:lpstr>
      <vt:lpstr>'Sundurliðun Verðbréfaútgáfa'!Print_Area</vt:lpstr>
      <vt:lpstr>Villupróf!Print_Area</vt:lpstr>
      <vt:lpstr>'Afleiður og skortstöð - skuldir'!Print_Titles</vt:lpstr>
      <vt:lpstr>'Eigið fe'!Print_Titles</vt:lpstr>
      <vt:lpstr>EIGNIR!Print_Titles</vt:lpstr>
      <vt:lpstr>Lönd!Print_Titles</vt:lpstr>
      <vt:lpstr>SKULDIR!Print_Titles</vt:lpstr>
      <vt:lpstr>'Sundurliðun Afleiður - eignir'!Print_Titles</vt:lpstr>
      <vt:lpstr>'Sundurliðun Hlutabréf'!Print_Titles</vt:lpstr>
      <vt:lpstr>'Sundurliðun Innlán'!Print_Titles</vt:lpstr>
      <vt:lpstr>'Sundurliðun Lántaka'!Print_Titles</vt:lpstr>
      <vt:lpstr>'Sundurliðun Skuldabréf'!Print_Titles</vt:lpstr>
      <vt:lpstr>'Sundurliðun Útlán'!Print_Titles</vt:lpstr>
      <vt:lpstr>'Sundurliðun Verðbréfaútgáfa'!Print_Titles</vt:lpstr>
      <vt:lpstr>Skilaaðilar</vt:lpstr>
    </vt:vector>
  </TitlesOfParts>
  <Company>Seðlabanki Íslands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SÍ Hrönn Helgadóttir</dc:creator>
  <cp:lastModifiedBy>SÍ Helga Guðmundsdóttir</cp:lastModifiedBy>
  <cp:lastPrinted>2014-08-12T17:28:44Z</cp:lastPrinted>
  <dcterms:created xsi:type="dcterms:W3CDTF">2013-04-14T14:44:04Z</dcterms:created>
  <dcterms:modified xsi:type="dcterms:W3CDTF">2019-08-16T16:20:21Z</dcterms:modified>
</cp:coreProperties>
</file>